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4.xml" ContentType="application/vnd.openxmlformats-officedocument.drawingml.chartshapes+xml"/>
  <Override PartName="/xl/charts/chart12.xml" ContentType="application/vnd.openxmlformats-officedocument.drawingml.chart+xml"/>
  <Override PartName="/xl/drawings/drawing5.xml" ContentType="application/vnd.openxmlformats-officedocument.drawingml.chartshapes+xml"/>
  <Override PartName="/xl/charts/chart13.xml" ContentType="application/vnd.openxmlformats-officedocument.drawingml.chart+xml"/>
  <Override PartName="/xl/drawings/drawing6.xml" ContentType="application/vnd.openxmlformats-officedocument.drawingml.chartshapes+xml"/>
  <Override PartName="/xl/charts/chart14.xml" ContentType="application/vnd.openxmlformats-officedocument.drawingml.chart+xml"/>
  <Override PartName="/xl/drawings/drawing7.xml" ContentType="application/vnd.openxmlformats-officedocument.drawingml.chartshapes+xml"/>
  <Override PartName="/xl/charts/chart15.xml" ContentType="application/vnd.openxmlformats-officedocument.drawingml.chart+xml"/>
  <Override PartName="/xl/drawings/drawing8.xml" ContentType="application/vnd.openxmlformats-officedocument.drawingml.chartshapes+xml"/>
  <Override PartName="/xl/charts/chart16.xml" ContentType="application/vnd.openxmlformats-officedocument.drawingml.chart+xml"/>
  <Override PartName="/xl/drawings/drawing9.xml" ContentType="application/vnd.openxmlformats-officedocument.drawingml.chartshapes+xml"/>
  <Override PartName="/xl/charts/chart17.xml" ContentType="application/vnd.openxmlformats-officedocument.drawingml.chart+xml"/>
  <Override PartName="/xl/drawings/drawing10.xml" ContentType="application/vnd.openxmlformats-officedocument.drawingml.chartshapes+xml"/>
  <Override PartName="/xl/charts/chart18.xml" ContentType="application/vnd.openxmlformats-officedocument.drawingml.chart+xml"/>
  <Override PartName="/xl/drawings/drawing11.xml" ContentType="application/vnd.openxmlformats-officedocument.drawingml.chartshapes+xml"/>
  <Override PartName="/xl/charts/chart19.xml" ContentType="application/vnd.openxmlformats-officedocument.drawingml.chart+xml"/>
  <Override PartName="/xl/drawings/drawing12.xml" ContentType="application/vnd.openxmlformats-officedocument.drawingml.chartshape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hidePivotFieldList="1"/>
  <mc:AlternateContent xmlns:mc="http://schemas.openxmlformats.org/markup-compatibility/2006">
    <mc:Choice Requires="x15">
      <x15ac:absPath xmlns:x15ac="http://schemas.microsoft.com/office/spreadsheetml/2010/11/ac" url="C:\Users\SHeitmann\WBG\Sinja Buri - FIG SSA MEL\Portfolio M&amp;E\Portfolio Analysis\"/>
    </mc:Choice>
  </mc:AlternateContent>
  <bookViews>
    <workbookView xWindow="0" yWindow="0" windowWidth="20496" windowHeight="8448" tabRatio="927" activeTab="3"/>
  </bookViews>
  <sheets>
    <sheet name="Project ID Entry" sheetId="28" r:id="rId1"/>
    <sheet name="Manual Project Notes" sheetId="39" r:id="rId2"/>
    <sheet name="Dashboard" sheetId="36" r:id="rId3"/>
    <sheet name="Auto - M&amp;E RAW" sheetId="46" r:id="rId4"/>
    <sheet name="Summary - Results Pivot" sheetId="45" r:id="rId5"/>
    <sheet name="Summary - Results Range Pivot" sheetId="41" r:id="rId6"/>
    <sheet name="Summary - Key Results" sheetId="32" r:id="rId7"/>
    <sheet name="Summary - Results Donor Format" sheetId="42" r:id="rId8"/>
    <sheet name="Auto - Spending" sheetId="18" r:id="rId9"/>
    <sheet name="Auto - Longevity" sheetId="21" r:id="rId10"/>
    <sheet name="Auto - M&amp;E Totals" sheetId="29" r:id="rId11"/>
    <sheet name="Auto - M&amp;E by PSR Range" sheetId="40" r:id="rId12"/>
    <sheet name="Auto - M&amp;E by PSR" sheetId="31" r:id="rId13"/>
    <sheet name="Auto - Portfolio" sheetId="33" r:id="rId14"/>
  </sheets>
  <functionGroups builtInGroupCount="18"/>
  <externalReferences>
    <externalReference r:id="rId15"/>
  </externalReferences>
  <definedNames>
    <definedName name="_xlnm._FilterDatabase" localSheetId="0" hidden="1">'Project ID Entry'!$B$3:$R$3</definedName>
    <definedName name="ExternalData_1" localSheetId="9" hidden="1">'Auto - Longevity'!$A$2:$O$20</definedName>
    <definedName name="ExternalData_1" localSheetId="10" hidden="1">'Auto - M&amp;E Totals'!$A$1:$M$314</definedName>
    <definedName name="ExternalData_1" localSheetId="7" hidden="1">'Summary - Results Donor Format'!$A$1:$T$314</definedName>
    <definedName name="postgresql_IFC_data_connection" localSheetId="9" hidden="1">'Auto - Longevity'!$A$2:$P$38</definedName>
    <definedName name="postgresql_IFC_data_connection" localSheetId="8" hidden="1">'Auto - Spending'!$J$1:$AD$19</definedName>
    <definedName name="postgresql_IFC_data_connection__RM_Server" localSheetId="9" hidden="1">'Auto - Longevity'!$Y$2:$AI$3</definedName>
    <definedName name="postgresql_IFC_data_connection__RM_Server" localSheetId="12" hidden="1">'Auto - M&amp;E by PSR'!$A$1:$M$1753</definedName>
    <definedName name="postgresql_IFC_data_connection__RM_Server" localSheetId="11" hidden="1">'Auto - M&amp;E by PSR Range'!$A$1:$S$314</definedName>
    <definedName name="postgresql_IFC_data_connection__RM_Server" localSheetId="3" hidden="1">'Auto - M&amp;E RAW'!$A$1:$BJ$3499</definedName>
    <definedName name="postgresql_IFC_data_connection__RM_Server" localSheetId="13" hidden="1">'Auto - Portfolio'!$A$1:$O$19</definedName>
    <definedName name="postgresql_IFC_data_connection_1" localSheetId="9" hidden="1">'Auto - Longevity'!$Q$2:$W$28</definedName>
    <definedName name="postgresql_IFC_data_connection_1" localSheetId="8" hidden="1">'Auto - Spending'!$J$1:$AK$19</definedName>
    <definedName name="project_list" comment="Manual entry of project IDs to pull from the system for reporting" localSheetId="4">'[1]CG Project ID Entry'!$B$4:$B$84</definedName>
    <definedName name="project_list" comment="Manual entry of project IDs to pull from the system for reporting">'Project ID Entry'!$B$4:$B$75</definedName>
  </definedNames>
  <calcPr calcId="171027"/>
  <pivotCaches>
    <pivotCache cacheId="25" r:id="rId16"/>
    <pivotCache cacheId="26" r:id="rId17"/>
  </pivotCaches>
</workbook>
</file>

<file path=xl/calcChain.xml><?xml version="1.0" encoding="utf-8"?>
<calcChain xmlns="http://schemas.openxmlformats.org/spreadsheetml/2006/main">
  <c r="T2" i="40" l="1"/>
  <c r="T3" i="40"/>
  <c r="T4" i="40"/>
  <c r="T5" i="40"/>
  <c r="T6" i="40"/>
  <c r="T7" i="40"/>
  <c r="T8" i="40"/>
  <c r="T9" i="40"/>
  <c r="T10" i="40"/>
  <c r="T11" i="40"/>
  <c r="T12" i="40"/>
  <c r="T13" i="40"/>
  <c r="T14" i="40"/>
  <c r="T15" i="40"/>
  <c r="T16" i="40"/>
  <c r="T17" i="40"/>
  <c r="T18" i="40"/>
  <c r="T19" i="40"/>
  <c r="T20" i="40"/>
  <c r="T21" i="40"/>
  <c r="T22" i="40"/>
  <c r="T23" i="40"/>
  <c r="T24" i="40"/>
  <c r="T25" i="40"/>
  <c r="T26" i="40"/>
  <c r="T27" i="40"/>
  <c r="T28" i="40"/>
  <c r="T29" i="40"/>
  <c r="T30" i="40"/>
  <c r="T31" i="40"/>
  <c r="T32" i="40"/>
  <c r="T33" i="40"/>
  <c r="T34" i="40"/>
  <c r="T35" i="40"/>
  <c r="T36" i="40"/>
  <c r="T37" i="40"/>
  <c r="T38" i="40"/>
  <c r="T39" i="40"/>
  <c r="T40" i="40"/>
  <c r="T41" i="40"/>
  <c r="T42" i="40"/>
  <c r="T43" i="40"/>
  <c r="T44" i="40"/>
  <c r="T45" i="40"/>
  <c r="T46" i="40"/>
  <c r="T47" i="40"/>
  <c r="T48" i="40"/>
  <c r="T49" i="40"/>
  <c r="T50" i="40"/>
  <c r="T51" i="40"/>
  <c r="T52" i="40"/>
  <c r="T53" i="40"/>
  <c r="T54" i="40"/>
  <c r="T55" i="40"/>
  <c r="T56" i="40"/>
  <c r="T57" i="40"/>
  <c r="T58" i="40"/>
  <c r="T59" i="40"/>
  <c r="T60" i="40"/>
  <c r="T61" i="40"/>
  <c r="T62" i="40"/>
  <c r="T63" i="40"/>
  <c r="T64" i="40"/>
  <c r="T65" i="40"/>
  <c r="T66" i="40"/>
  <c r="T67" i="40"/>
  <c r="T68" i="40"/>
  <c r="T69" i="40"/>
  <c r="T70" i="40"/>
  <c r="T71" i="40"/>
  <c r="T72" i="40"/>
  <c r="T73" i="40"/>
  <c r="T74" i="40"/>
  <c r="T75" i="40"/>
  <c r="T76" i="40"/>
  <c r="T77" i="40"/>
  <c r="T78" i="40"/>
  <c r="T79" i="40"/>
  <c r="T80" i="40"/>
  <c r="T81" i="40"/>
  <c r="T82" i="40"/>
  <c r="T83" i="40"/>
  <c r="T84" i="40"/>
  <c r="T85" i="40"/>
  <c r="T86" i="40"/>
  <c r="T87" i="40"/>
  <c r="T88" i="40"/>
  <c r="T89" i="40"/>
  <c r="T90" i="40"/>
  <c r="T91" i="40"/>
  <c r="T92" i="40"/>
  <c r="T93" i="40"/>
  <c r="T94" i="40"/>
  <c r="T95" i="40"/>
  <c r="T96" i="40"/>
  <c r="T97" i="40"/>
  <c r="T98" i="40"/>
  <c r="T99" i="40"/>
  <c r="T100" i="40"/>
  <c r="T101" i="40"/>
  <c r="T102" i="40"/>
  <c r="T103" i="40"/>
  <c r="T104" i="40"/>
  <c r="T105" i="40"/>
  <c r="T106" i="40"/>
  <c r="T107" i="40"/>
  <c r="T108" i="40"/>
  <c r="T109" i="40"/>
  <c r="T110" i="40"/>
  <c r="T111" i="40"/>
  <c r="T112" i="40"/>
  <c r="T113" i="40"/>
  <c r="T114" i="40"/>
  <c r="T115" i="40"/>
  <c r="T116" i="40"/>
  <c r="T117" i="40"/>
  <c r="T118" i="40"/>
  <c r="T119" i="40"/>
  <c r="T120" i="40"/>
  <c r="T121" i="40"/>
  <c r="T122" i="40"/>
  <c r="T123" i="40"/>
  <c r="T124" i="40"/>
  <c r="T125" i="40"/>
  <c r="T126" i="40"/>
  <c r="T127" i="40"/>
  <c r="T128" i="40"/>
  <c r="T129" i="40"/>
  <c r="T130" i="40"/>
  <c r="T131" i="40"/>
  <c r="T132" i="40"/>
  <c r="T133" i="40"/>
  <c r="T134" i="40"/>
  <c r="T135" i="40"/>
  <c r="T136" i="40"/>
  <c r="T137" i="40"/>
  <c r="T138" i="40"/>
  <c r="T139" i="40"/>
  <c r="T140" i="40"/>
  <c r="T141" i="40"/>
  <c r="T142" i="40"/>
  <c r="T143" i="40"/>
  <c r="T144" i="40"/>
  <c r="T145" i="40"/>
  <c r="T146" i="40"/>
  <c r="T147" i="40"/>
  <c r="T148" i="40"/>
  <c r="T149" i="40"/>
  <c r="T150" i="40"/>
  <c r="T151" i="40"/>
  <c r="T152" i="40"/>
  <c r="T153" i="40"/>
  <c r="T154" i="40"/>
  <c r="T155" i="40"/>
  <c r="T156" i="40"/>
  <c r="T157" i="40"/>
  <c r="T158" i="40"/>
  <c r="T159" i="40"/>
  <c r="T160" i="40"/>
  <c r="T161" i="40"/>
  <c r="T162" i="40"/>
  <c r="T163" i="40"/>
  <c r="T164" i="40"/>
  <c r="T165" i="40"/>
  <c r="T166" i="40"/>
  <c r="T167" i="40"/>
  <c r="T168" i="40"/>
  <c r="T169" i="40"/>
  <c r="T170" i="40"/>
  <c r="T171" i="40"/>
  <c r="T172" i="40"/>
  <c r="T173" i="40"/>
  <c r="T174" i="40"/>
  <c r="T175" i="40"/>
  <c r="T176" i="40"/>
  <c r="T177" i="40"/>
  <c r="T178" i="40"/>
  <c r="T179" i="40"/>
  <c r="T180" i="40"/>
  <c r="T181" i="40"/>
  <c r="T182" i="40"/>
  <c r="T183" i="40"/>
  <c r="T184" i="40"/>
  <c r="T185" i="40"/>
  <c r="T186" i="40"/>
  <c r="T187" i="40"/>
  <c r="T188" i="40"/>
  <c r="T189" i="40"/>
  <c r="T190" i="40"/>
  <c r="T191" i="40"/>
  <c r="T192" i="40"/>
  <c r="T193" i="40"/>
  <c r="T194" i="40"/>
  <c r="T195" i="40"/>
  <c r="T196" i="40"/>
  <c r="T197" i="40"/>
  <c r="T198" i="40"/>
  <c r="T199" i="40"/>
  <c r="T200" i="40"/>
  <c r="T201" i="40"/>
  <c r="T202" i="40"/>
  <c r="T203" i="40"/>
  <c r="T204" i="40"/>
  <c r="T205" i="40"/>
  <c r="T206" i="40"/>
  <c r="T207" i="40"/>
  <c r="T208" i="40"/>
  <c r="T209" i="40"/>
  <c r="T210" i="40"/>
  <c r="T211" i="40"/>
  <c r="T212" i="40"/>
  <c r="T213" i="40"/>
  <c r="T214" i="40"/>
  <c r="T215" i="40"/>
  <c r="T216" i="40"/>
  <c r="T217" i="40"/>
  <c r="T218" i="40"/>
  <c r="T219" i="40"/>
  <c r="T220" i="40"/>
  <c r="T221" i="40"/>
  <c r="T222" i="40"/>
  <c r="T223" i="40"/>
  <c r="T224" i="40"/>
  <c r="T225" i="40"/>
  <c r="T226" i="40"/>
  <c r="T227" i="40"/>
  <c r="T228" i="40"/>
  <c r="T229" i="40"/>
  <c r="T230" i="40"/>
  <c r="T231" i="40"/>
  <c r="T232" i="40"/>
  <c r="T233" i="40"/>
  <c r="T234" i="40"/>
  <c r="T235" i="40"/>
  <c r="T236" i="40"/>
  <c r="T237" i="40"/>
  <c r="T238" i="40"/>
  <c r="T239" i="40"/>
  <c r="T240" i="40"/>
  <c r="T241" i="40"/>
  <c r="T242" i="40"/>
  <c r="T243" i="40"/>
  <c r="T244" i="40"/>
  <c r="T245" i="40"/>
  <c r="T246" i="40"/>
  <c r="T247" i="40"/>
  <c r="T248" i="40"/>
  <c r="T249" i="40"/>
  <c r="T250" i="40"/>
  <c r="T251" i="40"/>
  <c r="T252" i="40"/>
  <c r="T253" i="40"/>
  <c r="T254" i="40"/>
  <c r="T255" i="40"/>
  <c r="T256" i="40"/>
  <c r="T257" i="40"/>
  <c r="T258" i="40"/>
  <c r="T259" i="40"/>
  <c r="T260" i="40"/>
  <c r="T261" i="40"/>
  <c r="T262" i="40"/>
  <c r="T263" i="40"/>
  <c r="T264" i="40"/>
  <c r="T265" i="40"/>
  <c r="T266" i="40"/>
  <c r="T267" i="40"/>
  <c r="T268" i="40"/>
  <c r="T269" i="40"/>
  <c r="T270" i="40"/>
  <c r="T271" i="40"/>
  <c r="T272" i="40"/>
  <c r="T273" i="40"/>
  <c r="T274" i="40"/>
  <c r="T275" i="40"/>
  <c r="T276" i="40"/>
  <c r="T277" i="40"/>
  <c r="T278" i="40"/>
  <c r="T279" i="40"/>
  <c r="T280" i="40"/>
  <c r="T281" i="40"/>
  <c r="T282" i="40"/>
  <c r="T283" i="40"/>
  <c r="T284" i="40"/>
  <c r="T285" i="40"/>
  <c r="T286" i="40"/>
  <c r="T287" i="40"/>
  <c r="T288" i="40"/>
  <c r="T289" i="40"/>
  <c r="T290" i="40"/>
  <c r="T291" i="40"/>
  <c r="T292" i="40"/>
  <c r="T293" i="40"/>
  <c r="T294" i="40"/>
  <c r="T295" i="40"/>
  <c r="T296" i="40"/>
  <c r="T297" i="40"/>
  <c r="T298" i="40"/>
  <c r="T299" i="40"/>
  <c r="T300" i="40"/>
  <c r="T301" i="40"/>
  <c r="T302" i="40"/>
  <c r="T303" i="40"/>
  <c r="T304" i="40"/>
  <c r="T305" i="40"/>
  <c r="T306" i="40"/>
  <c r="T307" i="40"/>
  <c r="T308" i="40"/>
  <c r="T309" i="40"/>
  <c r="T310" i="40"/>
  <c r="T311" i="40"/>
  <c r="T312" i="40"/>
  <c r="T313" i="40"/>
  <c r="T314" i="40"/>
  <c r="G15" i="28" l="1"/>
  <c r="C25" i="32" l="1" a="1"/>
  <c r="C25" i="32" s="1"/>
  <c r="C24" i="32" a="1"/>
  <c r="C24" i="32" s="1"/>
  <c r="C23" i="32" a="1"/>
  <c r="C23" i="32" s="1"/>
  <c r="C22" i="32" a="1"/>
  <c r="C22" i="32" s="1"/>
  <c r="C21" i="32" a="1"/>
  <c r="C21" i="32" s="1"/>
  <c r="C20" i="32" a="1"/>
  <c r="C20" i="32" s="1"/>
  <c r="C19" i="32" a="1"/>
  <c r="C19" i="32" s="1"/>
  <c r="C18" i="32" a="1"/>
  <c r="C18" i="32" s="1"/>
  <c r="C17" i="32" a="1"/>
  <c r="C17" i="32" s="1"/>
  <c r="C16" i="32" a="1"/>
  <c r="C16" i="32" s="1"/>
  <c r="C15" i="32" a="1"/>
  <c r="C15" i="32" s="1"/>
  <c r="C14" i="32" a="1"/>
  <c r="C14" i="32" s="1"/>
  <c r="C13" i="32" a="1"/>
  <c r="C13" i="32" s="1"/>
  <c r="C12" i="32" a="1"/>
  <c r="C12" i="32" s="1"/>
  <c r="C11" i="32" a="1"/>
  <c r="C11" i="32" s="1"/>
  <c r="C10" i="32" a="1"/>
  <c r="C10" i="32" s="1"/>
  <c r="C9" i="32" a="1"/>
  <c r="C9" i="32" s="1"/>
  <c r="C8" i="32" a="1"/>
  <c r="C8" i="32" s="1"/>
  <c r="C7" i="32" a="1"/>
  <c r="C7" i="32" s="1"/>
  <c r="C6" i="32" a="1"/>
  <c r="C6" i="32" s="1"/>
  <c r="BE2" i="18" l="1"/>
  <c r="BE19" i="18"/>
  <c r="BD2" i="18"/>
  <c r="BD19" i="18"/>
  <c r="BC2" i="18"/>
  <c r="BC19" i="18"/>
  <c r="BB2" i="18"/>
  <c r="BB19" i="18"/>
  <c r="BA2" i="18"/>
  <c r="BA19" i="18"/>
  <c r="AZ2" i="18"/>
  <c r="AZ19" i="18"/>
  <c r="AY2" i="18"/>
  <c r="AY19" i="18"/>
  <c r="AX2" i="18"/>
  <c r="AX19" i="18"/>
  <c r="AW2" i="18"/>
  <c r="AW19" i="18"/>
  <c r="AV2" i="18"/>
  <c r="AV19" i="18"/>
  <c r="AU2" i="18"/>
  <c r="AU19" i="18"/>
  <c r="AT2" i="18"/>
  <c r="AT19" i="18"/>
  <c r="AS2" i="18"/>
  <c r="AS19" i="18"/>
  <c r="AR2" i="18"/>
  <c r="AR19" i="18"/>
  <c r="AQ2" i="18"/>
  <c r="AQ19" i="18"/>
  <c r="E32" i="36" l="1"/>
  <c r="E31" i="36"/>
  <c r="E30" i="36"/>
  <c r="E29" i="36"/>
  <c r="E28" i="36"/>
  <c r="E27" i="36"/>
  <c r="E3" i="36"/>
  <c r="AK4" i="21"/>
  <c r="AK2" i="21" s="1"/>
  <c r="J12" i="41"/>
  <c r="G12" i="41"/>
  <c r="H12" i="41"/>
  <c r="E12" i="41"/>
  <c r="I12" i="41"/>
  <c r="F12" i="41"/>
  <c r="C4" i="28"/>
  <c r="C40" i="28"/>
  <c r="D40" i="28"/>
  <c r="E40" i="28"/>
  <c r="F40" i="28"/>
  <c r="G40" i="28"/>
  <c r="H40" i="28"/>
  <c r="I40" i="28"/>
  <c r="J40" i="28"/>
  <c r="K40" i="28"/>
  <c r="L40" i="28"/>
  <c r="M40" i="28"/>
  <c r="N40" i="28"/>
  <c r="O40" i="28"/>
  <c r="P40" i="28"/>
  <c r="Q40" i="28"/>
  <c r="R40" i="28"/>
  <c r="S40" i="28"/>
  <c r="T40" i="28"/>
  <c r="U40" i="28"/>
  <c r="V40" i="28"/>
  <c r="W40" i="28"/>
  <c r="X40" i="28"/>
  <c r="Y40" i="28"/>
  <c r="Z40" i="28"/>
  <c r="AA40" i="28"/>
  <c r="AB40" i="28"/>
  <c r="AC40" i="28"/>
  <c r="C41" i="28"/>
  <c r="D41" i="28"/>
  <c r="E41" i="28"/>
  <c r="F41" i="28"/>
  <c r="G41" i="28"/>
  <c r="H41" i="28"/>
  <c r="I41" i="28"/>
  <c r="J41" i="28"/>
  <c r="K41" i="28"/>
  <c r="L41" i="28"/>
  <c r="M41" i="28"/>
  <c r="N41" i="28"/>
  <c r="O41" i="28"/>
  <c r="P41" i="28"/>
  <c r="Q41" i="28"/>
  <c r="R41" i="28"/>
  <c r="S41" i="28"/>
  <c r="T41" i="28"/>
  <c r="U41" i="28"/>
  <c r="V41" i="28"/>
  <c r="W41" i="28"/>
  <c r="X41" i="28"/>
  <c r="Y41" i="28"/>
  <c r="Z41" i="28"/>
  <c r="AA41" i="28"/>
  <c r="AB41" i="28"/>
  <c r="AC41" i="28"/>
  <c r="C42" i="28"/>
  <c r="D42" i="28"/>
  <c r="E42" i="28"/>
  <c r="F42" i="28"/>
  <c r="G42" i="28"/>
  <c r="H42" i="28"/>
  <c r="I42" i="28"/>
  <c r="J42" i="28"/>
  <c r="K42" i="28"/>
  <c r="L42" i="28"/>
  <c r="M42" i="28"/>
  <c r="N42" i="28"/>
  <c r="O42" i="28"/>
  <c r="P42" i="28"/>
  <c r="Q42" i="28"/>
  <c r="R42" i="28"/>
  <c r="S42" i="28"/>
  <c r="T42" i="28"/>
  <c r="U42" i="28"/>
  <c r="V42" i="28"/>
  <c r="W42" i="28"/>
  <c r="X42" i="28"/>
  <c r="Y42" i="28"/>
  <c r="Z42" i="28"/>
  <c r="AA42" i="28"/>
  <c r="AB42" i="28"/>
  <c r="AC42" i="28"/>
  <c r="C43" i="28"/>
  <c r="D43" i="28"/>
  <c r="E43" i="28"/>
  <c r="F43" i="28"/>
  <c r="G43" i="28"/>
  <c r="H43" i="28"/>
  <c r="I43" i="28"/>
  <c r="J43" i="28"/>
  <c r="K43" i="28"/>
  <c r="L43" i="28"/>
  <c r="M43" i="28"/>
  <c r="N43" i="28"/>
  <c r="O43" i="28"/>
  <c r="P43" i="28"/>
  <c r="Q43" i="28"/>
  <c r="R43" i="28"/>
  <c r="S43" i="28"/>
  <c r="T43" i="28"/>
  <c r="U43" i="28"/>
  <c r="V43" i="28"/>
  <c r="W43" i="28"/>
  <c r="X43" i="28"/>
  <c r="Y43" i="28"/>
  <c r="Z43" i="28"/>
  <c r="AA43" i="28"/>
  <c r="AB43" i="28"/>
  <c r="AC43" i="28"/>
  <c r="C44" i="28"/>
  <c r="D44" i="28"/>
  <c r="E44" i="28"/>
  <c r="F44" i="28"/>
  <c r="G44" i="28"/>
  <c r="H44" i="28"/>
  <c r="I44" i="28"/>
  <c r="J44" i="28"/>
  <c r="K44" i="28"/>
  <c r="L44" i="28"/>
  <c r="M44" i="28"/>
  <c r="N44" i="28"/>
  <c r="O44" i="28"/>
  <c r="P44" i="28"/>
  <c r="Q44" i="28"/>
  <c r="R44" i="28"/>
  <c r="S44" i="28"/>
  <c r="T44" i="28"/>
  <c r="U44" i="28"/>
  <c r="V44" i="28"/>
  <c r="W44" i="28"/>
  <c r="X44" i="28"/>
  <c r="Y44" i="28"/>
  <c r="Z44" i="28"/>
  <c r="AA44" i="28"/>
  <c r="AB44" i="28"/>
  <c r="AC44" i="28"/>
  <c r="C45" i="28"/>
  <c r="D45" i="28"/>
  <c r="E45" i="28"/>
  <c r="F45" i="28"/>
  <c r="G45" i="28"/>
  <c r="H45" i="28"/>
  <c r="I45" i="28"/>
  <c r="J45" i="28"/>
  <c r="K45" i="28"/>
  <c r="L45" i="28"/>
  <c r="M45" i="28"/>
  <c r="N45" i="28"/>
  <c r="O45" i="28"/>
  <c r="P45" i="28"/>
  <c r="Q45" i="28"/>
  <c r="R45" i="28"/>
  <c r="S45" i="28"/>
  <c r="T45" i="28"/>
  <c r="U45" i="28"/>
  <c r="V45" i="28"/>
  <c r="W45" i="28"/>
  <c r="X45" i="28"/>
  <c r="Y45" i="28"/>
  <c r="Z45" i="28"/>
  <c r="AA45" i="28"/>
  <c r="AB45" i="28"/>
  <c r="AC45" i="28"/>
  <c r="C46" i="28"/>
  <c r="D46" i="28"/>
  <c r="E46" i="28"/>
  <c r="F46" i="28"/>
  <c r="G46" i="28"/>
  <c r="H46" i="28"/>
  <c r="I46" i="28"/>
  <c r="J46" i="28"/>
  <c r="K46" i="28"/>
  <c r="L46" i="28"/>
  <c r="M46" i="28"/>
  <c r="N46" i="28"/>
  <c r="O46" i="28"/>
  <c r="P46" i="28"/>
  <c r="Q46" i="28"/>
  <c r="R46" i="28"/>
  <c r="S46" i="28"/>
  <c r="T46" i="28"/>
  <c r="U46" i="28"/>
  <c r="V46" i="28"/>
  <c r="W46" i="28"/>
  <c r="X46" i="28"/>
  <c r="Y46" i="28"/>
  <c r="Z46" i="28"/>
  <c r="AA46" i="28"/>
  <c r="AB46" i="28"/>
  <c r="AC46" i="28"/>
  <c r="C47" i="28"/>
  <c r="D47" i="28"/>
  <c r="E47" i="28"/>
  <c r="F47" i="28"/>
  <c r="G47" i="28"/>
  <c r="H47" i="28"/>
  <c r="I47" i="28"/>
  <c r="J47" i="28"/>
  <c r="K47" i="28"/>
  <c r="L47" i="28"/>
  <c r="M47" i="28"/>
  <c r="N47" i="28"/>
  <c r="O47" i="28"/>
  <c r="P47" i="28"/>
  <c r="Q47" i="28"/>
  <c r="R47" i="28"/>
  <c r="S47" i="28"/>
  <c r="T47" i="28"/>
  <c r="U47" i="28"/>
  <c r="V47" i="28"/>
  <c r="W47" i="28"/>
  <c r="X47" i="28"/>
  <c r="Y47" i="28"/>
  <c r="Z47" i="28"/>
  <c r="AA47" i="28"/>
  <c r="AB47" i="28"/>
  <c r="AC47" i="28"/>
  <c r="C48" i="28"/>
  <c r="D48" i="28"/>
  <c r="E48" i="28"/>
  <c r="F48" i="28"/>
  <c r="G48" i="28"/>
  <c r="H48" i="28"/>
  <c r="I48" i="28"/>
  <c r="J48" i="28"/>
  <c r="K48" i="28"/>
  <c r="L48" i="28"/>
  <c r="M48" i="28"/>
  <c r="N48" i="28"/>
  <c r="O48" i="28"/>
  <c r="P48" i="28"/>
  <c r="Q48" i="28"/>
  <c r="R48" i="28"/>
  <c r="S48" i="28"/>
  <c r="T48" i="28"/>
  <c r="U48" i="28"/>
  <c r="V48" i="28"/>
  <c r="W48" i="28"/>
  <c r="X48" i="28"/>
  <c r="Y48" i="28"/>
  <c r="Z48" i="28"/>
  <c r="AA48" i="28"/>
  <c r="AB48" i="28"/>
  <c r="AC48" i="28"/>
  <c r="C49" i="28"/>
  <c r="D49" i="28"/>
  <c r="E49" i="28"/>
  <c r="F49" i="28"/>
  <c r="G49" i="28"/>
  <c r="H49" i="28"/>
  <c r="I49" i="28"/>
  <c r="J49" i="28"/>
  <c r="K49" i="28"/>
  <c r="L49" i="28"/>
  <c r="M49" i="28"/>
  <c r="N49" i="28"/>
  <c r="O49" i="28"/>
  <c r="P49" i="28"/>
  <c r="Q49" i="28"/>
  <c r="R49" i="28"/>
  <c r="S49" i="28"/>
  <c r="T49" i="28"/>
  <c r="U49" i="28"/>
  <c r="V49" i="28"/>
  <c r="W49" i="28"/>
  <c r="X49" i="28"/>
  <c r="Y49" i="28"/>
  <c r="Z49" i="28"/>
  <c r="AA49" i="28"/>
  <c r="AB49" i="28"/>
  <c r="AC49" i="28"/>
  <c r="C50" i="28"/>
  <c r="D50" i="28"/>
  <c r="E50" i="28"/>
  <c r="F50" i="28"/>
  <c r="G50" i="28"/>
  <c r="H50" i="28"/>
  <c r="I50" i="28"/>
  <c r="J50" i="28"/>
  <c r="K50" i="28"/>
  <c r="L50" i="28"/>
  <c r="M50" i="28"/>
  <c r="N50" i="28"/>
  <c r="O50" i="28"/>
  <c r="P50" i="28"/>
  <c r="Q50" i="28"/>
  <c r="R50" i="28"/>
  <c r="S50" i="28"/>
  <c r="T50" i="28"/>
  <c r="U50" i="28"/>
  <c r="V50" i="28"/>
  <c r="W50" i="28"/>
  <c r="X50" i="28"/>
  <c r="Y50" i="28"/>
  <c r="Z50" i="28"/>
  <c r="AA50" i="28"/>
  <c r="AB50" i="28"/>
  <c r="AC50" i="28"/>
  <c r="C51" i="28"/>
  <c r="D51" i="28"/>
  <c r="E51" i="28"/>
  <c r="F51" i="28"/>
  <c r="G51" i="28"/>
  <c r="H51" i="28"/>
  <c r="I51" i="28"/>
  <c r="J51" i="28"/>
  <c r="K51" i="28"/>
  <c r="L51" i="28"/>
  <c r="M51" i="28"/>
  <c r="N51" i="28"/>
  <c r="O51" i="28"/>
  <c r="P51" i="28"/>
  <c r="Q51" i="28"/>
  <c r="R51" i="28"/>
  <c r="S51" i="28"/>
  <c r="T51" i="28"/>
  <c r="U51" i="28"/>
  <c r="V51" i="28"/>
  <c r="W51" i="28"/>
  <c r="X51" i="28"/>
  <c r="Y51" i="28"/>
  <c r="Z51" i="28"/>
  <c r="AA51" i="28"/>
  <c r="AB51" i="28"/>
  <c r="AC51" i="28"/>
  <c r="C52" i="28"/>
  <c r="D52" i="28"/>
  <c r="E52" i="28"/>
  <c r="F52" i="28"/>
  <c r="G52" i="28"/>
  <c r="H52" i="28"/>
  <c r="I52" i="28"/>
  <c r="J52" i="28"/>
  <c r="K52" i="28"/>
  <c r="L52" i="28"/>
  <c r="M52" i="28"/>
  <c r="N52" i="28"/>
  <c r="O52" i="28"/>
  <c r="P52" i="28"/>
  <c r="Q52" i="28"/>
  <c r="R52" i="28"/>
  <c r="S52" i="28"/>
  <c r="T52" i="28"/>
  <c r="U52" i="28"/>
  <c r="V52" i="28"/>
  <c r="W52" i="28"/>
  <c r="X52" i="28"/>
  <c r="Y52" i="28"/>
  <c r="Z52" i="28"/>
  <c r="AA52" i="28"/>
  <c r="AB52" i="28"/>
  <c r="AC52" i="28"/>
  <c r="C53" i="28"/>
  <c r="D53" i="28"/>
  <c r="E53" i="28"/>
  <c r="F53" i="28"/>
  <c r="G53" i="28"/>
  <c r="H53" i="28"/>
  <c r="I53" i="28"/>
  <c r="J53" i="28"/>
  <c r="K53" i="28"/>
  <c r="L53" i="28"/>
  <c r="M53" i="28"/>
  <c r="N53" i="28"/>
  <c r="O53" i="28"/>
  <c r="P53" i="28"/>
  <c r="Q53" i="28"/>
  <c r="R53" i="28"/>
  <c r="S53" i="28"/>
  <c r="T53" i="28"/>
  <c r="U53" i="28"/>
  <c r="V53" i="28"/>
  <c r="W53" i="28"/>
  <c r="X53" i="28"/>
  <c r="Y53" i="28"/>
  <c r="Z53" i="28"/>
  <c r="AA53" i="28"/>
  <c r="AB53" i="28"/>
  <c r="AC53" i="28"/>
  <c r="C54" i="28"/>
  <c r="D54" i="28"/>
  <c r="E54" i="28"/>
  <c r="F54" i="28"/>
  <c r="G54" i="28"/>
  <c r="H54" i="28"/>
  <c r="I54" i="28"/>
  <c r="J54" i="28"/>
  <c r="K54" i="28"/>
  <c r="L54" i="28"/>
  <c r="M54" i="28"/>
  <c r="N54" i="28"/>
  <c r="O54" i="28"/>
  <c r="P54" i="28"/>
  <c r="Q54" i="28"/>
  <c r="R54" i="28"/>
  <c r="S54" i="28"/>
  <c r="T54" i="28"/>
  <c r="U54" i="28"/>
  <c r="V54" i="28"/>
  <c r="W54" i="28"/>
  <c r="X54" i="28"/>
  <c r="Y54" i="28"/>
  <c r="Z54" i="28"/>
  <c r="AA54" i="28"/>
  <c r="AB54" i="28"/>
  <c r="AC54" i="28"/>
  <c r="C55" i="28"/>
  <c r="D55" i="28"/>
  <c r="E55" i="28"/>
  <c r="F55" i="28"/>
  <c r="G55" i="28"/>
  <c r="H55" i="28"/>
  <c r="I55" i="28"/>
  <c r="J55" i="28"/>
  <c r="K55" i="28"/>
  <c r="L55" i="28"/>
  <c r="M55" i="28"/>
  <c r="N55" i="28"/>
  <c r="O55" i="28"/>
  <c r="P55" i="28"/>
  <c r="Q55" i="28"/>
  <c r="R55" i="28"/>
  <c r="S55" i="28"/>
  <c r="T55" i="28"/>
  <c r="U55" i="28"/>
  <c r="V55" i="28"/>
  <c r="W55" i="28"/>
  <c r="X55" i="28"/>
  <c r="Y55" i="28"/>
  <c r="Z55" i="28"/>
  <c r="AA55" i="28"/>
  <c r="AB55" i="28"/>
  <c r="AC55" i="28"/>
  <c r="C56" i="28"/>
  <c r="D56" i="28"/>
  <c r="E56" i="28"/>
  <c r="F56" i="28"/>
  <c r="G56" i="28"/>
  <c r="H56" i="28"/>
  <c r="I56" i="28"/>
  <c r="J56" i="28"/>
  <c r="K56" i="28"/>
  <c r="L56" i="28"/>
  <c r="M56" i="28"/>
  <c r="N56" i="28"/>
  <c r="O56" i="28"/>
  <c r="P56" i="28"/>
  <c r="Q56" i="28"/>
  <c r="R56" i="28"/>
  <c r="S56" i="28"/>
  <c r="T56" i="28"/>
  <c r="U56" i="28"/>
  <c r="V56" i="28"/>
  <c r="W56" i="28"/>
  <c r="X56" i="28"/>
  <c r="Y56" i="28"/>
  <c r="Z56" i="28"/>
  <c r="AA56" i="28"/>
  <c r="AB56" i="28"/>
  <c r="AC56" i="28"/>
  <c r="C57" i="28"/>
  <c r="D57" i="28"/>
  <c r="E57" i="28"/>
  <c r="F57" i="28"/>
  <c r="G57" i="28"/>
  <c r="H57" i="28"/>
  <c r="I57" i="28"/>
  <c r="J57" i="28"/>
  <c r="K57" i="28"/>
  <c r="L57" i="28"/>
  <c r="M57" i="28"/>
  <c r="N57" i="28"/>
  <c r="O57" i="28"/>
  <c r="P57" i="28"/>
  <c r="Q57" i="28"/>
  <c r="R57" i="28"/>
  <c r="S57" i="28"/>
  <c r="T57" i="28"/>
  <c r="U57" i="28"/>
  <c r="V57" i="28"/>
  <c r="W57" i="28"/>
  <c r="X57" i="28"/>
  <c r="Y57" i="28"/>
  <c r="Z57" i="28"/>
  <c r="AA57" i="28"/>
  <c r="AB57" i="28"/>
  <c r="AC57" i="28"/>
  <c r="C58" i="28"/>
  <c r="D58" i="28"/>
  <c r="E58" i="28"/>
  <c r="F58" i="28"/>
  <c r="G58" i="28"/>
  <c r="H58" i="28"/>
  <c r="I58" i="28"/>
  <c r="J58" i="28"/>
  <c r="K58" i="28"/>
  <c r="L58" i="28"/>
  <c r="M58" i="28"/>
  <c r="N58" i="28"/>
  <c r="O58" i="28"/>
  <c r="P58" i="28"/>
  <c r="Q58" i="28"/>
  <c r="R58" i="28"/>
  <c r="S58" i="28"/>
  <c r="T58" i="28"/>
  <c r="U58" i="28"/>
  <c r="V58" i="28"/>
  <c r="W58" i="28"/>
  <c r="X58" i="28"/>
  <c r="Y58" i="28"/>
  <c r="Z58" i="28"/>
  <c r="AA58" i="28"/>
  <c r="AB58" i="28"/>
  <c r="AC58" i="28"/>
  <c r="C59" i="28"/>
  <c r="D59" i="28"/>
  <c r="E59" i="28"/>
  <c r="F59" i="28"/>
  <c r="G59" i="28"/>
  <c r="H59" i="28"/>
  <c r="I59" i="28"/>
  <c r="J59" i="28"/>
  <c r="K59" i="28"/>
  <c r="L59" i="28"/>
  <c r="M59" i="28"/>
  <c r="N59" i="28"/>
  <c r="O59" i="28"/>
  <c r="P59" i="28"/>
  <c r="Q59" i="28"/>
  <c r="R59" i="28"/>
  <c r="S59" i="28"/>
  <c r="T59" i="28"/>
  <c r="U59" i="28"/>
  <c r="V59" i="28"/>
  <c r="W59" i="28"/>
  <c r="X59" i="28"/>
  <c r="Y59" i="28"/>
  <c r="Z59" i="28"/>
  <c r="AA59" i="28"/>
  <c r="AB59" i="28"/>
  <c r="AC59" i="28"/>
  <c r="C60" i="28"/>
  <c r="D60" i="28"/>
  <c r="E60" i="28"/>
  <c r="F60" i="28"/>
  <c r="G60" i="28"/>
  <c r="H60" i="28"/>
  <c r="I60" i="28"/>
  <c r="J60" i="28"/>
  <c r="K60" i="28"/>
  <c r="L60" i="28"/>
  <c r="M60" i="28"/>
  <c r="N60" i="28"/>
  <c r="O60" i="28"/>
  <c r="P60" i="28"/>
  <c r="Q60" i="28"/>
  <c r="R60" i="28"/>
  <c r="S60" i="28"/>
  <c r="T60" i="28"/>
  <c r="U60" i="28"/>
  <c r="V60" i="28"/>
  <c r="W60" i="28"/>
  <c r="X60" i="28"/>
  <c r="Y60" i="28"/>
  <c r="Z60" i="28"/>
  <c r="AA60" i="28"/>
  <c r="AB60" i="28"/>
  <c r="AC60" i="28"/>
  <c r="C61" i="28"/>
  <c r="D61" i="28"/>
  <c r="E61" i="28"/>
  <c r="F61" i="28"/>
  <c r="G61" i="28"/>
  <c r="H61" i="28"/>
  <c r="I61" i="28"/>
  <c r="J61" i="28"/>
  <c r="K61" i="28"/>
  <c r="L61" i="28"/>
  <c r="M61" i="28"/>
  <c r="N61" i="28"/>
  <c r="O61" i="28"/>
  <c r="P61" i="28"/>
  <c r="Q61" i="28"/>
  <c r="R61" i="28"/>
  <c r="S61" i="28"/>
  <c r="T61" i="28"/>
  <c r="U61" i="28"/>
  <c r="V61" i="28"/>
  <c r="W61" i="28"/>
  <c r="X61" i="28"/>
  <c r="Y61" i="28"/>
  <c r="Z61" i="28"/>
  <c r="AA61" i="28"/>
  <c r="AB61" i="28"/>
  <c r="AC61" i="28"/>
  <c r="C62" i="28"/>
  <c r="D62" i="28"/>
  <c r="E62" i="28"/>
  <c r="F62" i="28"/>
  <c r="G62" i="28"/>
  <c r="H62" i="28"/>
  <c r="I62" i="28"/>
  <c r="J62" i="28"/>
  <c r="K62" i="28"/>
  <c r="L62" i="28"/>
  <c r="M62" i="28"/>
  <c r="N62" i="28"/>
  <c r="O62" i="28"/>
  <c r="P62" i="28"/>
  <c r="Q62" i="28"/>
  <c r="R62" i="28"/>
  <c r="S62" i="28"/>
  <c r="T62" i="28"/>
  <c r="U62" i="28"/>
  <c r="V62" i="28"/>
  <c r="W62" i="28"/>
  <c r="X62" i="28"/>
  <c r="Y62" i="28"/>
  <c r="Z62" i="28"/>
  <c r="AA62" i="28"/>
  <c r="AB62" i="28"/>
  <c r="AC62" i="28"/>
  <c r="C63" i="28"/>
  <c r="D63" i="28"/>
  <c r="E63" i="28"/>
  <c r="F63" i="28"/>
  <c r="G63" i="28"/>
  <c r="H63" i="28"/>
  <c r="I63" i="28"/>
  <c r="J63" i="28"/>
  <c r="K63" i="28"/>
  <c r="L63" i="28"/>
  <c r="M63" i="28"/>
  <c r="N63" i="28"/>
  <c r="O63" i="28"/>
  <c r="P63" i="28"/>
  <c r="Q63" i="28"/>
  <c r="R63" i="28"/>
  <c r="S63" i="28"/>
  <c r="T63" i="28"/>
  <c r="U63" i="28"/>
  <c r="V63" i="28"/>
  <c r="W63" i="28"/>
  <c r="X63" i="28"/>
  <c r="Y63" i="28"/>
  <c r="Z63" i="28"/>
  <c r="AA63" i="28"/>
  <c r="AB63" i="28"/>
  <c r="AC63" i="28"/>
  <c r="C64" i="28"/>
  <c r="D64" i="28"/>
  <c r="E64" i="28"/>
  <c r="F64" i="28"/>
  <c r="G64" i="28"/>
  <c r="H64" i="28"/>
  <c r="I64" i="28"/>
  <c r="J64" i="28"/>
  <c r="K64" i="28"/>
  <c r="L64" i="28"/>
  <c r="M64" i="28"/>
  <c r="N64" i="28"/>
  <c r="O64" i="28"/>
  <c r="P64" i="28"/>
  <c r="Q64" i="28"/>
  <c r="R64" i="28"/>
  <c r="S64" i="28"/>
  <c r="T64" i="28"/>
  <c r="U64" i="28"/>
  <c r="V64" i="28"/>
  <c r="W64" i="28"/>
  <c r="X64" i="28"/>
  <c r="Y64" i="28"/>
  <c r="Z64" i="28"/>
  <c r="AA64" i="28"/>
  <c r="AB64" i="28"/>
  <c r="AC64" i="28"/>
  <c r="C65" i="28"/>
  <c r="D65" i="28"/>
  <c r="E65" i="28"/>
  <c r="F65" i="28"/>
  <c r="G65" i="28"/>
  <c r="H65" i="28"/>
  <c r="I65" i="28"/>
  <c r="J65" i="28"/>
  <c r="K65" i="28"/>
  <c r="L65" i="28"/>
  <c r="M65" i="28"/>
  <c r="N65" i="28"/>
  <c r="O65" i="28"/>
  <c r="P65" i="28"/>
  <c r="Q65" i="28"/>
  <c r="R65" i="28"/>
  <c r="S65" i="28"/>
  <c r="T65" i="28"/>
  <c r="U65" i="28"/>
  <c r="V65" i="28"/>
  <c r="W65" i="28"/>
  <c r="X65" i="28"/>
  <c r="Y65" i="28"/>
  <c r="Z65" i="28"/>
  <c r="AA65" i="28"/>
  <c r="AB65" i="28"/>
  <c r="AC65" i="28"/>
  <c r="C66" i="28"/>
  <c r="D66" i="28"/>
  <c r="E66" i="28"/>
  <c r="F66" i="28"/>
  <c r="G66" i="28"/>
  <c r="H66" i="28"/>
  <c r="I66" i="28"/>
  <c r="J66" i="28"/>
  <c r="K66" i="28"/>
  <c r="L66" i="28"/>
  <c r="M66" i="28"/>
  <c r="N66" i="28"/>
  <c r="O66" i="28"/>
  <c r="P66" i="28"/>
  <c r="Q66" i="28"/>
  <c r="R66" i="28"/>
  <c r="S66" i="28"/>
  <c r="T66" i="28"/>
  <c r="U66" i="28"/>
  <c r="V66" i="28"/>
  <c r="W66" i="28"/>
  <c r="X66" i="28"/>
  <c r="Y66" i="28"/>
  <c r="Z66" i="28"/>
  <c r="AA66" i="28"/>
  <c r="AB66" i="28"/>
  <c r="AC66" i="28"/>
  <c r="C67" i="28"/>
  <c r="D67" i="28"/>
  <c r="E67" i="28"/>
  <c r="F67" i="28"/>
  <c r="G67" i="28"/>
  <c r="H67" i="28"/>
  <c r="I67" i="28"/>
  <c r="J67" i="28"/>
  <c r="K67" i="28"/>
  <c r="L67" i="28"/>
  <c r="M67" i="28"/>
  <c r="N67" i="28"/>
  <c r="O67" i="28"/>
  <c r="P67" i="28"/>
  <c r="Q67" i="28"/>
  <c r="R67" i="28"/>
  <c r="S67" i="28"/>
  <c r="T67" i="28"/>
  <c r="U67" i="28"/>
  <c r="V67" i="28"/>
  <c r="W67" i="28"/>
  <c r="X67" i="28"/>
  <c r="Y67" i="28"/>
  <c r="Z67" i="28"/>
  <c r="AA67" i="28"/>
  <c r="AB67" i="28"/>
  <c r="AC67" i="28"/>
  <c r="C68" i="28"/>
  <c r="D68" i="28"/>
  <c r="E68" i="28"/>
  <c r="F68" i="28"/>
  <c r="G68" i="28"/>
  <c r="H68" i="28"/>
  <c r="I68" i="28"/>
  <c r="J68" i="28"/>
  <c r="K68" i="28"/>
  <c r="L68" i="28"/>
  <c r="M68" i="28"/>
  <c r="N68" i="28"/>
  <c r="O68" i="28"/>
  <c r="P68" i="28"/>
  <c r="Q68" i="28"/>
  <c r="R68" i="28"/>
  <c r="S68" i="28"/>
  <c r="T68" i="28"/>
  <c r="U68" i="28"/>
  <c r="V68" i="28"/>
  <c r="W68" i="28"/>
  <c r="X68" i="28"/>
  <c r="Y68" i="28"/>
  <c r="Z68" i="28"/>
  <c r="AA68" i="28"/>
  <c r="AB68" i="28"/>
  <c r="AC68" i="28"/>
  <c r="C69" i="28"/>
  <c r="D69" i="28"/>
  <c r="E69" i="28"/>
  <c r="F69" i="28"/>
  <c r="G69" i="28"/>
  <c r="H69" i="28"/>
  <c r="I69" i="28"/>
  <c r="J69" i="28"/>
  <c r="K69" i="28"/>
  <c r="L69" i="28"/>
  <c r="M69" i="28"/>
  <c r="N69" i="28"/>
  <c r="O69" i="28"/>
  <c r="P69" i="28"/>
  <c r="Q69" i="28"/>
  <c r="R69" i="28"/>
  <c r="S69" i="28"/>
  <c r="T69" i="28"/>
  <c r="U69" i="28"/>
  <c r="V69" i="28"/>
  <c r="W69" i="28"/>
  <c r="X69" i="28"/>
  <c r="Y69" i="28"/>
  <c r="Z69" i="28"/>
  <c r="AA69" i="28"/>
  <c r="AB69" i="28"/>
  <c r="AC69" i="28"/>
  <c r="C70" i="28"/>
  <c r="D70" i="28"/>
  <c r="E70" i="28"/>
  <c r="F70" i="28"/>
  <c r="G70" i="28"/>
  <c r="H70" i="28"/>
  <c r="I70" i="28"/>
  <c r="J70" i="28"/>
  <c r="K70" i="28"/>
  <c r="L70" i="28"/>
  <c r="M70" i="28"/>
  <c r="N70" i="28"/>
  <c r="O70" i="28"/>
  <c r="P70" i="28"/>
  <c r="Q70" i="28"/>
  <c r="R70" i="28"/>
  <c r="S70" i="28"/>
  <c r="T70" i="28"/>
  <c r="U70" i="28"/>
  <c r="V70" i="28"/>
  <c r="W70" i="28"/>
  <c r="X70" i="28"/>
  <c r="Y70" i="28"/>
  <c r="Z70" i="28"/>
  <c r="AA70" i="28"/>
  <c r="AB70" i="28"/>
  <c r="AC70" i="28"/>
  <c r="C71" i="28"/>
  <c r="D71" i="28"/>
  <c r="E71" i="28"/>
  <c r="F71" i="28"/>
  <c r="G71" i="28"/>
  <c r="H71" i="28"/>
  <c r="I71" i="28"/>
  <c r="J71" i="28"/>
  <c r="K71" i="28"/>
  <c r="L71" i="28"/>
  <c r="M71" i="28"/>
  <c r="N71" i="28"/>
  <c r="O71" i="28"/>
  <c r="P71" i="28"/>
  <c r="Q71" i="28"/>
  <c r="R71" i="28"/>
  <c r="S71" i="28"/>
  <c r="T71" i="28"/>
  <c r="U71" i="28"/>
  <c r="V71" i="28"/>
  <c r="W71" i="28"/>
  <c r="X71" i="28"/>
  <c r="Y71" i="28"/>
  <c r="Z71" i="28"/>
  <c r="AA71" i="28"/>
  <c r="AB71" i="28"/>
  <c r="AC71" i="28"/>
  <c r="C72" i="28"/>
  <c r="D72" i="28"/>
  <c r="E72" i="28"/>
  <c r="F72" i="28"/>
  <c r="G72" i="28"/>
  <c r="H72" i="28"/>
  <c r="I72" i="28"/>
  <c r="J72" i="28"/>
  <c r="K72" i="28"/>
  <c r="L72" i="28"/>
  <c r="M72" i="28"/>
  <c r="N72" i="28"/>
  <c r="O72" i="28"/>
  <c r="P72" i="28"/>
  <c r="Q72" i="28"/>
  <c r="R72" i="28"/>
  <c r="S72" i="28"/>
  <c r="T72" i="28"/>
  <c r="U72" i="28"/>
  <c r="V72" i="28"/>
  <c r="W72" i="28"/>
  <c r="X72" i="28"/>
  <c r="Y72" i="28"/>
  <c r="Z72" i="28"/>
  <c r="AA72" i="28"/>
  <c r="AB72" i="28"/>
  <c r="AC72" i="28"/>
  <c r="C73" i="28"/>
  <c r="D73" i="28"/>
  <c r="E73" i="28"/>
  <c r="F73" i="28"/>
  <c r="G73" i="28"/>
  <c r="H73" i="28"/>
  <c r="I73" i="28"/>
  <c r="J73" i="28"/>
  <c r="K73" i="28"/>
  <c r="L73" i="28"/>
  <c r="M73" i="28"/>
  <c r="N73" i="28"/>
  <c r="O73" i="28"/>
  <c r="P73" i="28"/>
  <c r="Q73" i="28"/>
  <c r="R73" i="28"/>
  <c r="S73" i="28"/>
  <c r="T73" i="28"/>
  <c r="U73" i="28"/>
  <c r="V73" i="28"/>
  <c r="W73" i="28"/>
  <c r="X73" i="28"/>
  <c r="Y73" i="28"/>
  <c r="Z73" i="28"/>
  <c r="AA73" i="28"/>
  <c r="AB73" i="28"/>
  <c r="AC73" i="28"/>
  <c r="C74" i="28"/>
  <c r="D74" i="28"/>
  <c r="E74" i="28"/>
  <c r="F74" i="28"/>
  <c r="G74" i="28"/>
  <c r="H74" i="28"/>
  <c r="I74" i="28"/>
  <c r="J74" i="28"/>
  <c r="K74" i="28"/>
  <c r="L74" i="28"/>
  <c r="M74" i="28"/>
  <c r="N74" i="28"/>
  <c r="O74" i="28"/>
  <c r="P74" i="28"/>
  <c r="Q74" i="28"/>
  <c r="R74" i="28"/>
  <c r="S74" i="28"/>
  <c r="T74" i="28"/>
  <c r="U74" i="28"/>
  <c r="V74" i="28"/>
  <c r="W74" i="28"/>
  <c r="X74" i="28"/>
  <c r="Y74" i="28"/>
  <c r="Z74" i="28"/>
  <c r="AA74" i="28"/>
  <c r="AB74" i="28"/>
  <c r="AC74" i="28"/>
  <c r="C75" i="28"/>
  <c r="D75" i="28"/>
  <c r="E75" i="28"/>
  <c r="F75" i="28"/>
  <c r="G75" i="28"/>
  <c r="H75" i="28"/>
  <c r="I75" i="28"/>
  <c r="J75" i="28"/>
  <c r="K75" i="28"/>
  <c r="L75" i="28"/>
  <c r="M75" i="28"/>
  <c r="N75" i="28"/>
  <c r="O75" i="28"/>
  <c r="P75" i="28"/>
  <c r="Q75" i="28"/>
  <c r="R75" i="28"/>
  <c r="S75" i="28"/>
  <c r="T75" i="28"/>
  <c r="U75" i="28"/>
  <c r="V75" i="28"/>
  <c r="W75" i="28"/>
  <c r="X75" i="28"/>
  <c r="Y75" i="28"/>
  <c r="Z75" i="28"/>
  <c r="AA75" i="28"/>
  <c r="AB75" i="28"/>
  <c r="AC75" i="28"/>
  <c r="AC17" i="21"/>
  <c r="AC16" i="21"/>
  <c r="AC15" i="21"/>
  <c r="AC14" i="21"/>
  <c r="AC13" i="21"/>
  <c r="AC12" i="21"/>
  <c r="AC11" i="21"/>
  <c r="AB24" i="21"/>
  <c r="AA24" i="21"/>
  <c r="Z24" i="21"/>
  <c r="AB23" i="21"/>
  <c r="AA23" i="21"/>
  <c r="Z23" i="21"/>
  <c r="AB22" i="21"/>
  <c r="AB20" i="21"/>
  <c r="AB21" i="21"/>
  <c r="AB19" i="21"/>
  <c r="AB17" i="21"/>
  <c r="AB15" i="21"/>
  <c r="AB13" i="21"/>
  <c r="AB11" i="21"/>
  <c r="AA22" i="21"/>
  <c r="AA20" i="21"/>
  <c r="AA21" i="21"/>
  <c r="AA19" i="21"/>
  <c r="AA17" i="21"/>
  <c r="AA15" i="21"/>
  <c r="AA13" i="21"/>
  <c r="AA11" i="21"/>
  <c r="Z22" i="21"/>
  <c r="Z20" i="21"/>
  <c r="Z21" i="21"/>
  <c r="Z19" i="21"/>
  <c r="Z17" i="21"/>
  <c r="Z15" i="21"/>
  <c r="Z13" i="21"/>
  <c r="Z11" i="21"/>
  <c r="S5" i="28"/>
  <c r="T5" i="28"/>
  <c r="U5" i="28"/>
  <c r="V5" i="28"/>
  <c r="W5" i="28"/>
  <c r="X5" i="28"/>
  <c r="Y5" i="28"/>
  <c r="Z5" i="28"/>
  <c r="AA5" i="28"/>
  <c r="AB5" i="28"/>
  <c r="AC5" i="28"/>
  <c r="S6" i="28"/>
  <c r="T6" i="28"/>
  <c r="U6" i="28"/>
  <c r="V6" i="28"/>
  <c r="W6" i="28"/>
  <c r="X6" i="28"/>
  <c r="Y6" i="28"/>
  <c r="Z6" i="28"/>
  <c r="AA6" i="28"/>
  <c r="AB6" i="28"/>
  <c r="AC6" i="28"/>
  <c r="S7" i="28"/>
  <c r="T7" i="28"/>
  <c r="U7" i="28"/>
  <c r="V7" i="28"/>
  <c r="W7" i="28"/>
  <c r="X7" i="28"/>
  <c r="Y7" i="28"/>
  <c r="Z7" i="28"/>
  <c r="AA7" i="28"/>
  <c r="AB7" i="28"/>
  <c r="AC7" i="28"/>
  <c r="S8" i="28"/>
  <c r="T8" i="28"/>
  <c r="U8" i="28"/>
  <c r="V8" i="28"/>
  <c r="W8" i="28"/>
  <c r="X8" i="28"/>
  <c r="Y8" i="28"/>
  <c r="Z8" i="28"/>
  <c r="AA8" i="28"/>
  <c r="AB8" i="28"/>
  <c r="AC8" i="28"/>
  <c r="S9" i="28"/>
  <c r="T9" i="28"/>
  <c r="U9" i="28"/>
  <c r="V9" i="28"/>
  <c r="W9" i="28"/>
  <c r="X9" i="28"/>
  <c r="Y9" i="28"/>
  <c r="Z9" i="28"/>
  <c r="AA9" i="28"/>
  <c r="AB9" i="28"/>
  <c r="AC9" i="28"/>
  <c r="S10" i="28"/>
  <c r="T10" i="28"/>
  <c r="U10" i="28"/>
  <c r="V10" i="28"/>
  <c r="W10" i="28"/>
  <c r="X10" i="28"/>
  <c r="Y10" i="28"/>
  <c r="Z10" i="28"/>
  <c r="AA10" i="28"/>
  <c r="AB10" i="28"/>
  <c r="AC10" i="28"/>
  <c r="S11" i="28"/>
  <c r="T11" i="28"/>
  <c r="U11" i="28"/>
  <c r="V11" i="28"/>
  <c r="W11" i="28"/>
  <c r="X11" i="28"/>
  <c r="Y11" i="28"/>
  <c r="Z11" i="28"/>
  <c r="AA11" i="28"/>
  <c r="AB11" i="28"/>
  <c r="AC11" i="28"/>
  <c r="S12" i="28"/>
  <c r="T12" i="28"/>
  <c r="U12" i="28"/>
  <c r="V12" i="28"/>
  <c r="W12" i="28"/>
  <c r="X12" i="28"/>
  <c r="Y12" i="28"/>
  <c r="Z12" i="28"/>
  <c r="AA12" i="28"/>
  <c r="AB12" i="28"/>
  <c r="AC12" i="28"/>
  <c r="S13" i="28"/>
  <c r="T13" i="28"/>
  <c r="U13" i="28"/>
  <c r="V13" i="28"/>
  <c r="W13" i="28"/>
  <c r="X13" i="28"/>
  <c r="Y13" i="28"/>
  <c r="Z13" i="28"/>
  <c r="AA13" i="28"/>
  <c r="AB13" i="28"/>
  <c r="AC13" i="28"/>
  <c r="S14" i="28"/>
  <c r="T14" i="28"/>
  <c r="U14" i="28"/>
  <c r="V14" i="28"/>
  <c r="W14" i="28"/>
  <c r="X14" i="28"/>
  <c r="Y14" i="28"/>
  <c r="Z14" i="28"/>
  <c r="AA14" i="28"/>
  <c r="AB14" i="28"/>
  <c r="AC14" i="28"/>
  <c r="S15" i="28"/>
  <c r="T15" i="28"/>
  <c r="U15" i="28"/>
  <c r="V15" i="28"/>
  <c r="W15" i="28"/>
  <c r="X15" i="28"/>
  <c r="Y15" i="28"/>
  <c r="Z15" i="28"/>
  <c r="AA15" i="28"/>
  <c r="AB15" i="28"/>
  <c r="AC15" i="28"/>
  <c r="S16" i="28"/>
  <c r="T16" i="28"/>
  <c r="U16" i="28"/>
  <c r="V16" i="28"/>
  <c r="W16" i="28"/>
  <c r="X16" i="28"/>
  <c r="Y16" i="28"/>
  <c r="Z16" i="28"/>
  <c r="AA16" i="28"/>
  <c r="AB16" i="28"/>
  <c r="AC16" i="28"/>
  <c r="S17" i="28"/>
  <c r="T17" i="28"/>
  <c r="U17" i="28"/>
  <c r="V17" i="28"/>
  <c r="W17" i="28"/>
  <c r="X17" i="28"/>
  <c r="Y17" i="28"/>
  <c r="Z17" i="28"/>
  <c r="AA17" i="28"/>
  <c r="AB17" i="28"/>
  <c r="AC17" i="28"/>
  <c r="S18" i="28"/>
  <c r="T18" i="28"/>
  <c r="U18" i="28"/>
  <c r="V18" i="28"/>
  <c r="W18" i="28"/>
  <c r="X18" i="28"/>
  <c r="Y18" i="28"/>
  <c r="Z18" i="28"/>
  <c r="AA18" i="28"/>
  <c r="AB18" i="28"/>
  <c r="AC18" i="28"/>
  <c r="S19" i="28"/>
  <c r="T19" i="28"/>
  <c r="U19" i="28"/>
  <c r="V19" i="28"/>
  <c r="W19" i="28"/>
  <c r="X19" i="28"/>
  <c r="Y19" i="28"/>
  <c r="Z19" i="28"/>
  <c r="AA19" i="28"/>
  <c r="AB19" i="28"/>
  <c r="AC19" i="28"/>
  <c r="S20" i="28"/>
  <c r="T20" i="28"/>
  <c r="U20" i="28"/>
  <c r="V20" i="28"/>
  <c r="W20" i="28"/>
  <c r="X20" i="28"/>
  <c r="Y20" i="28"/>
  <c r="Z20" i="28"/>
  <c r="AA20" i="28"/>
  <c r="AB20" i="28"/>
  <c r="AC20" i="28"/>
  <c r="S21" i="28"/>
  <c r="T21" i="28"/>
  <c r="U21" i="28"/>
  <c r="V21" i="28"/>
  <c r="W21" i="28"/>
  <c r="X21" i="28"/>
  <c r="Y21" i="28"/>
  <c r="Z21" i="28"/>
  <c r="AA21" i="28"/>
  <c r="AB21" i="28"/>
  <c r="AC21" i="28"/>
  <c r="S22" i="28"/>
  <c r="T22" i="28"/>
  <c r="U22" i="28"/>
  <c r="V22" i="28"/>
  <c r="W22" i="28"/>
  <c r="X22" i="28"/>
  <c r="Y22" i="28"/>
  <c r="Z22" i="28"/>
  <c r="AA22" i="28"/>
  <c r="AB22" i="28"/>
  <c r="AC22" i="28"/>
  <c r="S23" i="28"/>
  <c r="T23" i="28"/>
  <c r="U23" i="28"/>
  <c r="V23" i="28"/>
  <c r="W23" i="28"/>
  <c r="X23" i="28"/>
  <c r="Y23" i="28"/>
  <c r="Z23" i="28"/>
  <c r="AA23" i="28"/>
  <c r="AB23" i="28"/>
  <c r="AC23" i="28"/>
  <c r="S24" i="28"/>
  <c r="T24" i="28"/>
  <c r="U24" i="28"/>
  <c r="V24" i="28"/>
  <c r="W24" i="28"/>
  <c r="X24" i="28"/>
  <c r="Y24" i="28"/>
  <c r="Z24" i="28"/>
  <c r="AA24" i="28"/>
  <c r="AB24" i="28"/>
  <c r="AC24" i="28"/>
  <c r="S25" i="28"/>
  <c r="T25" i="28"/>
  <c r="U25" i="28"/>
  <c r="V25" i="28"/>
  <c r="W25" i="28"/>
  <c r="X25" i="28"/>
  <c r="Y25" i="28"/>
  <c r="Z25" i="28"/>
  <c r="AA25" i="28"/>
  <c r="AB25" i="28"/>
  <c r="AC25" i="28"/>
  <c r="S26" i="28"/>
  <c r="T26" i="28"/>
  <c r="U26" i="28"/>
  <c r="V26" i="28"/>
  <c r="W26" i="28"/>
  <c r="X26" i="28"/>
  <c r="Y26" i="28"/>
  <c r="Z26" i="28"/>
  <c r="AA26" i="28"/>
  <c r="AB26" i="28"/>
  <c r="AC26" i="28"/>
  <c r="S27" i="28"/>
  <c r="T27" i="28"/>
  <c r="U27" i="28"/>
  <c r="V27" i="28"/>
  <c r="W27" i="28"/>
  <c r="X27" i="28"/>
  <c r="Y27" i="28"/>
  <c r="Z27" i="28"/>
  <c r="AA27" i="28"/>
  <c r="AB27" i="28"/>
  <c r="AC27" i="28"/>
  <c r="S28" i="28"/>
  <c r="T28" i="28"/>
  <c r="U28" i="28"/>
  <c r="V28" i="28"/>
  <c r="W28" i="28"/>
  <c r="X28" i="28"/>
  <c r="Y28" i="28"/>
  <c r="Z28" i="28"/>
  <c r="AA28" i="28"/>
  <c r="AB28" i="28"/>
  <c r="AC28" i="28"/>
  <c r="S29" i="28"/>
  <c r="T29" i="28"/>
  <c r="U29" i="28"/>
  <c r="V29" i="28"/>
  <c r="W29" i="28"/>
  <c r="X29" i="28"/>
  <c r="Y29" i="28"/>
  <c r="Z29" i="28"/>
  <c r="AA29" i="28"/>
  <c r="AB29" i="28"/>
  <c r="AC29" i="28"/>
  <c r="S30" i="28"/>
  <c r="T30" i="28"/>
  <c r="U30" i="28"/>
  <c r="V30" i="28"/>
  <c r="W30" i="28"/>
  <c r="X30" i="28"/>
  <c r="Y30" i="28"/>
  <c r="Z30" i="28"/>
  <c r="AA30" i="28"/>
  <c r="AB30" i="28"/>
  <c r="AC30" i="28"/>
  <c r="S31" i="28"/>
  <c r="T31" i="28"/>
  <c r="U31" i="28"/>
  <c r="V31" i="28"/>
  <c r="W31" i="28"/>
  <c r="X31" i="28"/>
  <c r="Y31" i="28"/>
  <c r="Z31" i="28"/>
  <c r="AA31" i="28"/>
  <c r="AB31" i="28"/>
  <c r="AC31" i="28"/>
  <c r="S32" i="28"/>
  <c r="T32" i="28"/>
  <c r="U32" i="28"/>
  <c r="V32" i="28"/>
  <c r="W32" i="28"/>
  <c r="X32" i="28"/>
  <c r="Y32" i="28"/>
  <c r="Z32" i="28"/>
  <c r="AA32" i="28"/>
  <c r="AB32" i="28"/>
  <c r="AC32" i="28"/>
  <c r="S33" i="28"/>
  <c r="T33" i="28"/>
  <c r="U33" i="28"/>
  <c r="V33" i="28"/>
  <c r="W33" i="28"/>
  <c r="X33" i="28"/>
  <c r="Y33" i="28"/>
  <c r="Z33" i="28"/>
  <c r="AA33" i="28"/>
  <c r="AB33" i="28"/>
  <c r="AC33" i="28"/>
  <c r="S34" i="28"/>
  <c r="T34" i="28"/>
  <c r="U34" i="28"/>
  <c r="V34" i="28"/>
  <c r="W34" i="28"/>
  <c r="X34" i="28"/>
  <c r="Y34" i="28"/>
  <c r="Z34" i="28"/>
  <c r="AA34" i="28"/>
  <c r="AB34" i="28"/>
  <c r="AC34" i="28"/>
  <c r="S35" i="28"/>
  <c r="T35" i="28"/>
  <c r="U35" i="28"/>
  <c r="V35" i="28"/>
  <c r="W35" i="28"/>
  <c r="X35" i="28"/>
  <c r="Y35" i="28"/>
  <c r="Z35" i="28"/>
  <c r="AA35" i="28"/>
  <c r="AB35" i="28"/>
  <c r="AC35" i="28"/>
  <c r="S36" i="28"/>
  <c r="T36" i="28"/>
  <c r="U36" i="28"/>
  <c r="V36" i="28"/>
  <c r="W36" i="28"/>
  <c r="X36" i="28"/>
  <c r="Y36" i="28"/>
  <c r="Z36" i="28"/>
  <c r="AA36" i="28"/>
  <c r="AB36" i="28"/>
  <c r="AC36" i="28"/>
  <c r="S37" i="28"/>
  <c r="T37" i="28"/>
  <c r="U37" i="28"/>
  <c r="V37" i="28"/>
  <c r="W37" i="28"/>
  <c r="X37" i="28"/>
  <c r="Y37" i="28"/>
  <c r="Z37" i="28"/>
  <c r="AA37" i="28"/>
  <c r="AB37" i="28"/>
  <c r="AC37" i="28"/>
  <c r="S38" i="28"/>
  <c r="T38" i="28"/>
  <c r="U38" i="28"/>
  <c r="V38" i="28"/>
  <c r="W38" i="28"/>
  <c r="X38" i="28"/>
  <c r="Y38" i="28"/>
  <c r="Z38" i="28"/>
  <c r="AA38" i="28"/>
  <c r="AB38" i="28"/>
  <c r="AC38" i="28"/>
  <c r="S39" i="28"/>
  <c r="T39" i="28"/>
  <c r="U39" i="28"/>
  <c r="V39" i="28"/>
  <c r="W39" i="28"/>
  <c r="X39" i="28"/>
  <c r="Y39" i="28"/>
  <c r="Z39" i="28"/>
  <c r="AA39" i="28"/>
  <c r="AB39" i="28"/>
  <c r="AC39" i="28"/>
  <c r="AC4" i="28"/>
  <c r="AB4" i="28"/>
  <c r="AA4" i="28"/>
  <c r="Z4" i="28"/>
  <c r="Y4" i="28"/>
  <c r="X4" i="28"/>
  <c r="W4" i="28"/>
  <c r="V4" i="28"/>
  <c r="U4" i="28"/>
  <c r="T4" i="28"/>
  <c r="S4" i="28"/>
  <c r="AB12" i="21"/>
  <c r="AA12" i="21"/>
  <c r="Z12" i="21"/>
  <c r="AB14" i="21"/>
  <c r="AA14" i="21"/>
  <c r="Z14" i="21"/>
  <c r="AB16" i="21"/>
  <c r="AA16" i="21"/>
  <c r="Z16" i="21"/>
  <c r="AB18" i="21"/>
  <c r="AA18" i="21"/>
  <c r="Z18" i="21"/>
  <c r="AC6" i="21"/>
  <c r="AB6" i="21"/>
  <c r="AA8" i="21"/>
  <c r="AA7" i="21"/>
  <c r="AA6" i="21"/>
  <c r="Z8" i="21"/>
  <c r="Z7" i="21"/>
  <c r="Z6" i="21"/>
  <c r="C5" i="28"/>
  <c r="C6" i="28"/>
  <c r="C7" i="28"/>
  <c r="C8" i="28"/>
  <c r="C9" i="28"/>
  <c r="C10" i="28"/>
  <c r="C11" i="28"/>
  <c r="C12" i="28"/>
  <c r="C13" i="28"/>
  <c r="C14" i="28"/>
  <c r="C15" i="28"/>
  <c r="C16" i="28"/>
  <c r="C17" i="28"/>
  <c r="C18" i="28"/>
  <c r="C19" i="28"/>
  <c r="C20" i="28"/>
  <c r="C21" i="28"/>
  <c r="C22" i="28"/>
  <c r="C23" i="28"/>
  <c r="C24" i="28"/>
  <c r="C25" i="28"/>
  <c r="C26" i="28"/>
  <c r="C27" i="28"/>
  <c r="C28" i="28"/>
  <c r="C29" i="28"/>
  <c r="C30" i="28"/>
  <c r="C31" i="28"/>
  <c r="C32" i="28"/>
  <c r="C33" i="28"/>
  <c r="C34" i="28"/>
  <c r="C35" i="28"/>
  <c r="C36" i="28"/>
  <c r="C37" i="28"/>
  <c r="C38" i="28"/>
  <c r="C39" i="28"/>
  <c r="AL11" i="21"/>
  <c r="AL10" i="21"/>
  <c r="AK8" i="21"/>
  <c r="AK7" i="21"/>
  <c r="AK5" i="21"/>
  <c r="M18" i="28"/>
  <c r="N18" i="28"/>
  <c r="O18" i="28"/>
  <c r="P18" i="28"/>
  <c r="Q18" i="28"/>
  <c r="M19" i="28"/>
  <c r="N19" i="28"/>
  <c r="O19" i="28"/>
  <c r="P19" i="28"/>
  <c r="Q19" i="28"/>
  <c r="M20" i="28"/>
  <c r="N20" i="28"/>
  <c r="O20" i="28"/>
  <c r="P20" i="28"/>
  <c r="Q20" i="28"/>
  <c r="M21" i="28"/>
  <c r="N21" i="28"/>
  <c r="O21" i="28"/>
  <c r="P21" i="28"/>
  <c r="Q21" i="28"/>
  <c r="M22" i="28"/>
  <c r="N22" i="28"/>
  <c r="O22" i="28"/>
  <c r="P22" i="28"/>
  <c r="Q22" i="28"/>
  <c r="M23" i="28"/>
  <c r="N23" i="28"/>
  <c r="O23" i="28"/>
  <c r="P23" i="28"/>
  <c r="Q23" i="28"/>
  <c r="M24" i="28"/>
  <c r="N24" i="28"/>
  <c r="O24" i="28"/>
  <c r="P24" i="28"/>
  <c r="Q24" i="28"/>
  <c r="M25" i="28"/>
  <c r="N25" i="28"/>
  <c r="O25" i="28"/>
  <c r="P25" i="28"/>
  <c r="Q25" i="28"/>
  <c r="M26" i="28"/>
  <c r="N26" i="28"/>
  <c r="O26" i="28"/>
  <c r="P26" i="28"/>
  <c r="Q26" i="28"/>
  <c r="M27" i="28"/>
  <c r="N27" i="28"/>
  <c r="O27" i="28"/>
  <c r="P27" i="28"/>
  <c r="Q27" i="28"/>
  <c r="M28" i="28"/>
  <c r="N28" i="28"/>
  <c r="O28" i="28"/>
  <c r="P28" i="28"/>
  <c r="Q28" i="28"/>
  <c r="M29" i="28"/>
  <c r="N29" i="28"/>
  <c r="O29" i="28"/>
  <c r="P29" i="28"/>
  <c r="Q29" i="28"/>
  <c r="M30" i="28"/>
  <c r="N30" i="28"/>
  <c r="O30" i="28"/>
  <c r="P30" i="28"/>
  <c r="Q30" i="28"/>
  <c r="M31" i="28"/>
  <c r="N31" i="28"/>
  <c r="O31" i="28"/>
  <c r="P31" i="28"/>
  <c r="Q31" i="28"/>
  <c r="M32" i="28"/>
  <c r="N32" i="28"/>
  <c r="O32" i="28"/>
  <c r="P32" i="28"/>
  <c r="Q32" i="28"/>
  <c r="M33" i="28"/>
  <c r="N33" i="28"/>
  <c r="O33" i="28"/>
  <c r="P33" i="28"/>
  <c r="Q33" i="28"/>
  <c r="M34" i="28"/>
  <c r="N34" i="28"/>
  <c r="O34" i="28"/>
  <c r="P34" i="28"/>
  <c r="Q34" i="28"/>
  <c r="M35" i="28"/>
  <c r="N35" i="28"/>
  <c r="O35" i="28"/>
  <c r="P35" i="28"/>
  <c r="Q35" i="28"/>
  <c r="M36" i="28"/>
  <c r="N36" i="28"/>
  <c r="O36" i="28"/>
  <c r="P36" i="28"/>
  <c r="Q36" i="28"/>
  <c r="M37" i="28"/>
  <c r="N37" i="28"/>
  <c r="O37" i="28"/>
  <c r="P37" i="28"/>
  <c r="Q37" i="28"/>
  <c r="M38" i="28"/>
  <c r="N38" i="28"/>
  <c r="O38" i="28"/>
  <c r="P38" i="28"/>
  <c r="Q38" i="28"/>
  <c r="M39" i="28"/>
  <c r="N39" i="28"/>
  <c r="O39" i="28"/>
  <c r="P39" i="28"/>
  <c r="Q39" i="28"/>
  <c r="D19" i="28"/>
  <c r="E19" i="28"/>
  <c r="F19" i="28"/>
  <c r="G19" i="28"/>
  <c r="H19" i="28"/>
  <c r="I19" i="28"/>
  <c r="J19" i="28"/>
  <c r="K19" i="28"/>
  <c r="L19" i="28"/>
  <c r="R19" i="28"/>
  <c r="D20" i="28"/>
  <c r="E20" i="28"/>
  <c r="F20" i="28"/>
  <c r="G20" i="28"/>
  <c r="H20" i="28"/>
  <c r="I20" i="28"/>
  <c r="J20" i="28"/>
  <c r="K20" i="28"/>
  <c r="L20" i="28"/>
  <c r="R20" i="28"/>
  <c r="D21" i="28"/>
  <c r="E21" i="28"/>
  <c r="F21" i="28"/>
  <c r="G21" i="28"/>
  <c r="H21" i="28"/>
  <c r="I21" i="28"/>
  <c r="J21" i="28"/>
  <c r="K21" i="28"/>
  <c r="L21" i="28"/>
  <c r="R21" i="28"/>
  <c r="D22" i="28"/>
  <c r="E22" i="28"/>
  <c r="F22" i="28"/>
  <c r="G22" i="28"/>
  <c r="H22" i="28"/>
  <c r="I22" i="28"/>
  <c r="J22" i="28"/>
  <c r="K22" i="28"/>
  <c r="L22" i="28"/>
  <c r="R22" i="28"/>
  <c r="D23" i="28"/>
  <c r="E23" i="28"/>
  <c r="F23" i="28"/>
  <c r="G23" i="28"/>
  <c r="H23" i="28"/>
  <c r="I23" i="28"/>
  <c r="J23" i="28"/>
  <c r="K23" i="28"/>
  <c r="L23" i="28"/>
  <c r="R23" i="28"/>
  <c r="D24" i="28"/>
  <c r="E24" i="28"/>
  <c r="F24" i="28"/>
  <c r="G24" i="28"/>
  <c r="H24" i="28"/>
  <c r="I24" i="28"/>
  <c r="J24" i="28"/>
  <c r="K24" i="28"/>
  <c r="L24" i="28"/>
  <c r="R24" i="28"/>
  <c r="D25" i="28"/>
  <c r="E25" i="28"/>
  <c r="F25" i="28"/>
  <c r="G25" i="28"/>
  <c r="H25" i="28"/>
  <c r="I25" i="28"/>
  <c r="J25" i="28"/>
  <c r="K25" i="28"/>
  <c r="L25" i="28"/>
  <c r="R25" i="28"/>
  <c r="D26" i="28"/>
  <c r="E26" i="28"/>
  <c r="F26" i="28"/>
  <c r="G26" i="28"/>
  <c r="H26" i="28"/>
  <c r="I26" i="28"/>
  <c r="J26" i="28"/>
  <c r="K26" i="28"/>
  <c r="L26" i="28"/>
  <c r="R26" i="28"/>
  <c r="D27" i="28"/>
  <c r="E27" i="28"/>
  <c r="F27" i="28"/>
  <c r="G27" i="28"/>
  <c r="H27" i="28"/>
  <c r="I27" i="28"/>
  <c r="J27" i="28"/>
  <c r="K27" i="28"/>
  <c r="L27" i="28"/>
  <c r="R27" i="28"/>
  <c r="D28" i="28"/>
  <c r="E28" i="28"/>
  <c r="F28" i="28"/>
  <c r="G28" i="28"/>
  <c r="H28" i="28"/>
  <c r="I28" i="28"/>
  <c r="J28" i="28"/>
  <c r="K28" i="28"/>
  <c r="L28" i="28"/>
  <c r="R28" i="28"/>
  <c r="D29" i="28"/>
  <c r="E29" i="28"/>
  <c r="F29" i="28"/>
  <c r="G29" i="28"/>
  <c r="H29" i="28"/>
  <c r="I29" i="28"/>
  <c r="J29" i="28"/>
  <c r="K29" i="28"/>
  <c r="L29" i="28"/>
  <c r="R29" i="28"/>
  <c r="D30" i="28"/>
  <c r="E30" i="28"/>
  <c r="F30" i="28"/>
  <c r="G30" i="28"/>
  <c r="H30" i="28"/>
  <c r="I30" i="28"/>
  <c r="J30" i="28"/>
  <c r="K30" i="28"/>
  <c r="L30" i="28"/>
  <c r="R30" i="28"/>
  <c r="D31" i="28"/>
  <c r="E31" i="28"/>
  <c r="F31" i="28"/>
  <c r="G31" i="28"/>
  <c r="H31" i="28"/>
  <c r="I31" i="28"/>
  <c r="J31" i="28"/>
  <c r="K31" i="28"/>
  <c r="L31" i="28"/>
  <c r="R31" i="28"/>
  <c r="D32" i="28"/>
  <c r="E32" i="28"/>
  <c r="F32" i="28"/>
  <c r="G32" i="28"/>
  <c r="H32" i="28"/>
  <c r="I32" i="28"/>
  <c r="J32" i="28"/>
  <c r="K32" i="28"/>
  <c r="L32" i="28"/>
  <c r="R32" i="28"/>
  <c r="D33" i="28"/>
  <c r="E33" i="28"/>
  <c r="F33" i="28"/>
  <c r="G33" i="28"/>
  <c r="H33" i="28"/>
  <c r="I33" i="28"/>
  <c r="J33" i="28"/>
  <c r="K33" i="28"/>
  <c r="L33" i="28"/>
  <c r="R33" i="28"/>
  <c r="D34" i="28"/>
  <c r="E34" i="28"/>
  <c r="F34" i="28"/>
  <c r="G34" i="28"/>
  <c r="H34" i="28"/>
  <c r="I34" i="28"/>
  <c r="J34" i="28"/>
  <c r="K34" i="28"/>
  <c r="L34" i="28"/>
  <c r="R34" i="28"/>
  <c r="D35" i="28"/>
  <c r="E35" i="28"/>
  <c r="F35" i="28"/>
  <c r="G35" i="28"/>
  <c r="H35" i="28"/>
  <c r="I35" i="28"/>
  <c r="J35" i="28"/>
  <c r="K35" i="28"/>
  <c r="L35" i="28"/>
  <c r="R35" i="28"/>
  <c r="D36" i="28"/>
  <c r="E36" i="28"/>
  <c r="F36" i="28"/>
  <c r="G36" i="28"/>
  <c r="H36" i="28"/>
  <c r="I36" i="28"/>
  <c r="J36" i="28"/>
  <c r="K36" i="28"/>
  <c r="L36" i="28"/>
  <c r="R36" i="28"/>
  <c r="D37" i="28"/>
  <c r="E37" i="28"/>
  <c r="F37" i="28"/>
  <c r="G37" i="28"/>
  <c r="H37" i="28"/>
  <c r="I37" i="28"/>
  <c r="J37" i="28"/>
  <c r="K37" i="28"/>
  <c r="L37" i="28"/>
  <c r="R37" i="28"/>
  <c r="D38" i="28"/>
  <c r="E38" i="28"/>
  <c r="F38" i="28"/>
  <c r="G38" i="28"/>
  <c r="H38" i="28"/>
  <c r="I38" i="28"/>
  <c r="J38" i="28"/>
  <c r="K38" i="28"/>
  <c r="L38" i="28"/>
  <c r="R38" i="28"/>
  <c r="D39" i="28"/>
  <c r="E39" i="28"/>
  <c r="F39" i="28"/>
  <c r="G39" i="28"/>
  <c r="H39" i="28"/>
  <c r="I39" i="28"/>
  <c r="J39" i="28"/>
  <c r="K39" i="28"/>
  <c r="L39" i="28"/>
  <c r="R39" i="28"/>
  <c r="R18" i="28"/>
  <c r="M5" i="28"/>
  <c r="N5" i="28"/>
  <c r="O5" i="28"/>
  <c r="P5" i="28"/>
  <c r="Q5" i="28"/>
  <c r="M6" i="28"/>
  <c r="N6" i="28"/>
  <c r="O6" i="28"/>
  <c r="P6" i="28"/>
  <c r="Q6" i="28"/>
  <c r="M7" i="28"/>
  <c r="N7" i="28"/>
  <c r="O7" i="28"/>
  <c r="P7" i="28"/>
  <c r="Q7" i="28"/>
  <c r="M8" i="28"/>
  <c r="N8" i="28"/>
  <c r="O8" i="28"/>
  <c r="P8" i="28"/>
  <c r="Q8" i="28"/>
  <c r="M9" i="28"/>
  <c r="N9" i="28"/>
  <c r="O9" i="28"/>
  <c r="P9" i="28"/>
  <c r="Q9" i="28"/>
  <c r="M10" i="28"/>
  <c r="N10" i="28"/>
  <c r="O10" i="28"/>
  <c r="P10" i="28"/>
  <c r="Q10" i="28"/>
  <c r="M11" i="28"/>
  <c r="N11" i="28"/>
  <c r="O11" i="28"/>
  <c r="P11" i="28"/>
  <c r="Q11" i="28"/>
  <c r="M12" i="28"/>
  <c r="N12" i="28"/>
  <c r="O12" i="28"/>
  <c r="P12" i="28"/>
  <c r="Q12" i="28"/>
  <c r="M13" i="28"/>
  <c r="N13" i="28"/>
  <c r="O13" i="28"/>
  <c r="P13" i="28"/>
  <c r="Q13" i="28"/>
  <c r="M14" i="28"/>
  <c r="N14" i="28"/>
  <c r="O14" i="28"/>
  <c r="P14" i="28"/>
  <c r="Q14" i="28"/>
  <c r="M15" i="28"/>
  <c r="N15" i="28"/>
  <c r="O15" i="28"/>
  <c r="P15" i="28"/>
  <c r="Q15" i="28"/>
  <c r="M16" i="28"/>
  <c r="N16" i="28"/>
  <c r="O16" i="28"/>
  <c r="P16" i="28"/>
  <c r="Q16" i="28"/>
  <c r="M17" i="28"/>
  <c r="N17" i="28"/>
  <c r="O17" i="28"/>
  <c r="P17" i="28"/>
  <c r="Q17" i="28"/>
  <c r="N4" i="28"/>
  <c r="O4" i="28"/>
  <c r="P4" i="28"/>
  <c r="Q4" i="28"/>
  <c r="M4" i="28"/>
  <c r="R5" i="28"/>
  <c r="R6" i="28"/>
  <c r="R7" i="28"/>
  <c r="R8" i="28"/>
  <c r="R9" i="28"/>
  <c r="R10" i="28"/>
  <c r="R11" i="28"/>
  <c r="R12" i="28"/>
  <c r="R13" i="28"/>
  <c r="R14" i="28"/>
  <c r="R15" i="28"/>
  <c r="R16" i="28"/>
  <c r="R17" i="28"/>
  <c r="L5" i="28"/>
  <c r="L6" i="28"/>
  <c r="L7" i="28"/>
  <c r="L8" i="28"/>
  <c r="L9" i="28"/>
  <c r="L10" i="28"/>
  <c r="L11" i="28"/>
  <c r="L12" i="28"/>
  <c r="L13" i="28"/>
  <c r="L14" i="28"/>
  <c r="L15" i="28"/>
  <c r="L16" i="28"/>
  <c r="L17" i="28"/>
  <c r="L18" i="28"/>
  <c r="J5" i="28"/>
  <c r="K5" i="28"/>
  <c r="J6" i="28"/>
  <c r="K6" i="28"/>
  <c r="J7" i="28"/>
  <c r="K7" i="28"/>
  <c r="J8" i="28"/>
  <c r="K8" i="28"/>
  <c r="J9" i="28"/>
  <c r="K9" i="28"/>
  <c r="J10" i="28"/>
  <c r="K10" i="28"/>
  <c r="J11" i="28"/>
  <c r="K11" i="28"/>
  <c r="J12" i="28"/>
  <c r="K12" i="28"/>
  <c r="J13" i="28"/>
  <c r="K13" i="28"/>
  <c r="J14" i="28"/>
  <c r="K14" i="28"/>
  <c r="J15" i="28"/>
  <c r="K15" i="28"/>
  <c r="J16" i="28"/>
  <c r="K16" i="28"/>
  <c r="J17" i="28"/>
  <c r="K17" i="28"/>
  <c r="J18" i="28"/>
  <c r="K18" i="28"/>
  <c r="R4" i="28"/>
  <c r="L4" i="28"/>
  <c r="K4" i="28"/>
  <c r="J4" i="28"/>
  <c r="D5" i="28"/>
  <c r="E5" i="28"/>
  <c r="F5" i="28"/>
  <c r="G5" i="28"/>
  <c r="H5" i="28"/>
  <c r="I5" i="28"/>
  <c r="D6" i="28"/>
  <c r="E6" i="28"/>
  <c r="F6" i="28"/>
  <c r="G6" i="28"/>
  <c r="H6" i="28"/>
  <c r="I6" i="28"/>
  <c r="D7" i="28"/>
  <c r="E7" i="28"/>
  <c r="F7" i="28"/>
  <c r="G7" i="28"/>
  <c r="H7" i="28"/>
  <c r="I7" i="28"/>
  <c r="D8" i="28"/>
  <c r="E8" i="28"/>
  <c r="F8" i="28"/>
  <c r="G8" i="28"/>
  <c r="H8" i="28"/>
  <c r="I8" i="28"/>
  <c r="D9" i="28"/>
  <c r="E9" i="28"/>
  <c r="F9" i="28"/>
  <c r="G9" i="28"/>
  <c r="H9" i="28"/>
  <c r="I9" i="28"/>
  <c r="D10" i="28"/>
  <c r="E10" i="28"/>
  <c r="F10" i="28"/>
  <c r="G10" i="28"/>
  <c r="H10" i="28"/>
  <c r="I10" i="28"/>
  <c r="D11" i="28"/>
  <c r="E11" i="28"/>
  <c r="F11" i="28"/>
  <c r="G11" i="28"/>
  <c r="H11" i="28"/>
  <c r="I11" i="28"/>
  <c r="D12" i="28"/>
  <c r="E12" i="28"/>
  <c r="F12" i="28"/>
  <c r="G12" i="28"/>
  <c r="H12" i="28"/>
  <c r="I12" i="28"/>
  <c r="D13" i="28"/>
  <c r="E13" i="28"/>
  <c r="F13" i="28"/>
  <c r="G13" i="28"/>
  <c r="H13" i="28"/>
  <c r="I13" i="28"/>
  <c r="D14" i="28"/>
  <c r="E14" i="28"/>
  <c r="F14" i="28"/>
  <c r="G14" i="28"/>
  <c r="H14" i="28"/>
  <c r="I14" i="28"/>
  <c r="D15" i="28"/>
  <c r="E15" i="28"/>
  <c r="F15" i="28"/>
  <c r="H15" i="28"/>
  <c r="I15" i="28"/>
  <c r="D16" i="28"/>
  <c r="E16" i="28"/>
  <c r="F16" i="28"/>
  <c r="G16" i="28"/>
  <c r="H16" i="28"/>
  <c r="I16" i="28"/>
  <c r="D17" i="28"/>
  <c r="E17" i="28"/>
  <c r="F17" i="28"/>
  <c r="G17" i="28"/>
  <c r="H17" i="28"/>
  <c r="I17" i="28"/>
  <c r="D18" i="28"/>
  <c r="E18" i="28"/>
  <c r="F18" i="28"/>
  <c r="G18" i="28"/>
  <c r="H18" i="28"/>
  <c r="I18" i="28"/>
  <c r="I4" i="28"/>
  <c r="H4" i="28"/>
  <c r="G4" i="28"/>
  <c r="F4" i="28"/>
  <c r="E4" i="28"/>
  <c r="D4" i="28"/>
  <c r="E3" i="32"/>
  <c r="E4" i="32" s="1"/>
  <c r="E9" i="32" s="1" a="1"/>
  <c r="H54" i="18"/>
  <c r="H55" i="18" s="1"/>
  <c r="H56" i="18"/>
  <c r="A5" i="18"/>
  <c r="A6" i="18" s="1"/>
  <c r="A7" i="18" s="1"/>
  <c r="A8" i="18" s="1"/>
  <c r="A9" i="18" s="1"/>
  <c r="A10" i="18" s="1"/>
  <c r="A11" i="18" s="1"/>
  <c r="A12" i="18" s="1"/>
  <c r="A13" i="18" s="1"/>
  <c r="B77" i="28"/>
  <c r="B76" i="28"/>
  <c r="AD14" i="21" l="1"/>
  <c r="H57" i="18"/>
  <c r="E26" i="36"/>
  <c r="F26" i="36" s="1"/>
  <c r="AD16" i="21"/>
  <c r="AE12" i="21"/>
  <c r="AF17" i="21"/>
  <c r="E9" i="32"/>
  <c r="AK14" i="21"/>
  <c r="AK15" i="21" s="1"/>
  <c r="AD11" i="21"/>
  <c r="AF12" i="21"/>
  <c r="AE17" i="21"/>
  <c r="AE11" i="21"/>
  <c r="AD15" i="21"/>
  <c r="AE13" i="21"/>
  <c r="AE15" i="21"/>
  <c r="AF15" i="21"/>
  <c r="F4" i="32"/>
  <c r="E17" i="32" a="1"/>
  <c r="E17" i="32" s="1"/>
  <c r="E13" i="32" a="1"/>
  <c r="E13" i="32" s="1"/>
  <c r="E22" i="32" a="1"/>
  <c r="E22" i="32" s="1"/>
  <c r="E18" i="32" a="1"/>
  <c r="E18" i="32" s="1"/>
  <c r="E14" i="32" a="1"/>
  <c r="E14" i="32" s="1"/>
  <c r="E10" i="32" a="1"/>
  <c r="E10" i="32" s="1"/>
  <c r="E25" i="32" a="1"/>
  <c r="E25" i="32" s="1"/>
  <c r="E21" i="32" a="1"/>
  <c r="E21" i="32" s="1"/>
  <c r="E7" i="32" a="1"/>
  <c r="E7" i="32" s="1"/>
  <c r="E15" i="32" a="1"/>
  <c r="E15" i="32" s="1"/>
  <c r="E24" i="32" a="1"/>
  <c r="E24" i="32" s="1"/>
  <c r="E16" i="32" a="1"/>
  <c r="E16" i="32" s="1"/>
  <c r="E8" i="32" a="1"/>
  <c r="E8" i="32" s="1"/>
  <c r="E5" i="32"/>
  <c r="E23" i="32" a="1"/>
  <c r="E23" i="32" s="1"/>
  <c r="E12" i="32" a="1"/>
  <c r="E12" i="32" s="1"/>
  <c r="E11" i="32" a="1"/>
  <c r="E11" i="32" s="1"/>
  <c r="E19" i="32" a="1"/>
  <c r="E19" i="32" s="1"/>
  <c r="E20" i="32" a="1"/>
  <c r="E20" i="32" s="1"/>
  <c r="AF11" i="21"/>
  <c r="AF13" i="21"/>
  <c r="AD13" i="21"/>
  <c r="AE14" i="21"/>
  <c r="AE16" i="21"/>
  <c r="AF14" i="21"/>
  <c r="AF16" i="21"/>
  <c r="AD17" i="21"/>
  <c r="AD12" i="21"/>
  <c r="AL2" i="21"/>
  <c r="J3" i="36" s="1"/>
  <c r="AK18" i="21"/>
  <c r="E2" i="36"/>
  <c r="AK6" i="21"/>
  <c r="F22" i="32" l="1" a="1"/>
  <c r="F22" i="32" s="1"/>
  <c r="F18" i="32" a="1"/>
  <c r="F18" i="32" s="1"/>
  <c r="F14" i="32" a="1"/>
  <c r="F14" i="32" s="1"/>
  <c r="F10" i="32" a="1"/>
  <c r="F10" i="32" s="1"/>
  <c r="F23" i="32" a="1"/>
  <c r="F23" i="32" s="1"/>
  <c r="F19" i="32" a="1"/>
  <c r="F19" i="32" s="1"/>
  <c r="F15" i="32" a="1"/>
  <c r="F15" i="32" s="1"/>
  <c r="F7" i="32" a="1"/>
  <c r="F7" i="32" s="1"/>
  <c r="F6" i="32" a="1"/>
  <c r="F6" i="32" s="1"/>
  <c r="F9" i="32" a="1"/>
  <c r="F9" i="32" s="1"/>
  <c r="F20" i="32" a="1"/>
  <c r="F20" i="32" s="1"/>
  <c r="F12" i="32" a="1"/>
  <c r="F12" i="32" s="1"/>
  <c r="F21" i="32" a="1"/>
  <c r="F21" i="32" s="1"/>
  <c r="F13" i="32" a="1"/>
  <c r="F13" i="32" s="1"/>
  <c r="F8" i="32" a="1"/>
  <c r="F8" i="32" s="1"/>
  <c r="F5" i="32"/>
  <c r="G4" i="32"/>
  <c r="F16" i="32" a="1"/>
  <c r="F16" i="32" s="1"/>
  <c r="F17" i="32" a="1"/>
  <c r="F17" i="32" s="1"/>
  <c r="F24" i="32" a="1"/>
  <c r="F24" i="32" s="1"/>
  <c r="F25" i="32" a="1"/>
  <c r="F25" i="32" s="1"/>
  <c r="F11" i="32" a="1"/>
  <c r="F11" i="32" s="1"/>
  <c r="AF18" i="21"/>
  <c r="AF10" i="21" s="1"/>
  <c r="AD18" i="21"/>
  <c r="AD10" i="21" s="1"/>
  <c r="AE18" i="21"/>
  <c r="AE10" i="21" s="1"/>
  <c r="G24" i="32" l="1" a="1"/>
  <c r="G24" i="32" s="1"/>
  <c r="G20" i="32" a="1"/>
  <c r="G20" i="32" s="1"/>
  <c r="G14" i="32" a="1"/>
  <c r="G14" i="32" s="1"/>
  <c r="G25" i="32" a="1"/>
  <c r="G25" i="32" s="1"/>
  <c r="G21" i="32" a="1"/>
  <c r="G21" i="32" s="1"/>
  <c r="G11" i="32" a="1"/>
  <c r="G11" i="32" s="1"/>
  <c r="G6" i="32" a="1"/>
  <c r="G6" i="32" s="1"/>
  <c r="G18" i="32" a="1"/>
  <c r="G18" i="32" s="1"/>
  <c r="G8" i="32" a="1"/>
  <c r="G8" i="32" s="1"/>
  <c r="G19" i="32" a="1"/>
  <c r="G19" i="32" s="1"/>
  <c r="G15" i="32" a="1"/>
  <c r="G15" i="32" s="1"/>
  <c r="G7" i="32" a="1"/>
  <c r="G7" i="32" s="1"/>
  <c r="G9" i="32" a="1"/>
  <c r="G9" i="32" s="1"/>
  <c r="G16" i="32" a="1"/>
  <c r="G16" i="32" s="1"/>
  <c r="G17" i="32" a="1"/>
  <c r="G17" i="32" s="1"/>
  <c r="H4" i="32"/>
  <c r="G12" i="32" a="1"/>
  <c r="G12" i="32" s="1"/>
  <c r="G5" i="32"/>
  <c r="G10" i="32" a="1"/>
  <c r="G10" i="32" s="1"/>
  <c r="G13" i="32" a="1"/>
  <c r="G13" i="32" s="1"/>
  <c r="G22" i="32" a="1"/>
  <c r="G22" i="32" s="1"/>
  <c r="G23" i="32" a="1"/>
  <c r="G23" i="32" s="1"/>
  <c r="H13" i="32" l="1" a="1"/>
  <c r="H13" i="32" s="1"/>
  <c r="H9" i="32" a="1"/>
  <c r="H9" i="32" s="1"/>
  <c r="H21" i="32" a="1"/>
  <c r="H21" i="32" s="1"/>
  <c r="H17" i="32" a="1"/>
  <c r="H17" i="32" s="1"/>
  <c r="H24" i="32" a="1"/>
  <c r="H24" i="32" s="1"/>
  <c r="H20" i="32" a="1"/>
  <c r="H20" i="32" s="1"/>
  <c r="H16" i="32" a="1"/>
  <c r="H16" i="32" s="1"/>
  <c r="H12" i="32" a="1"/>
  <c r="H12" i="32" s="1"/>
  <c r="H7" i="32" a="1"/>
  <c r="H7" i="32" s="1"/>
  <c r="H10" i="32" a="1"/>
  <c r="H10" i="32" s="1"/>
  <c r="H11" i="32" a="1"/>
  <c r="H11" i="32" s="1"/>
  <c r="H19" i="32" a="1"/>
  <c r="H19" i="32" s="1"/>
  <c r="H18" i="32" a="1"/>
  <c r="H18" i="32" s="1"/>
  <c r="H6" i="32" a="1"/>
  <c r="H6" i="32" s="1"/>
  <c r="I4" i="32"/>
  <c r="H15" i="32" a="1"/>
  <c r="H15" i="32" s="1"/>
  <c r="H14" i="32" a="1"/>
  <c r="H14" i="32" s="1"/>
  <c r="H5" i="32"/>
  <c r="H25" i="32" a="1"/>
  <c r="H25" i="32" s="1"/>
  <c r="H23" i="32" a="1"/>
  <c r="H23" i="32" s="1"/>
  <c r="H22" i="32" a="1"/>
  <c r="H22" i="32" s="1"/>
  <c r="H8" i="32" a="1"/>
  <c r="H8" i="32" s="1"/>
  <c r="I25" i="32" l="1" a="1"/>
  <c r="I25" i="32" s="1"/>
  <c r="I15" i="32" a="1"/>
  <c r="I15" i="32" s="1"/>
  <c r="I11" i="32" a="1"/>
  <c r="I11" i="32" s="1"/>
  <c r="I24" i="32" a="1"/>
  <c r="I24" i="32" s="1"/>
  <c r="I20" i="32" a="1"/>
  <c r="I20" i="32" s="1"/>
  <c r="I16" i="32" a="1"/>
  <c r="I16" i="32" s="1"/>
  <c r="I12" i="32" a="1"/>
  <c r="I12" i="32" s="1"/>
  <c r="I8" i="32" a="1"/>
  <c r="I8" i="32" s="1"/>
  <c r="J4" i="32"/>
  <c r="I23" i="32" a="1"/>
  <c r="I23" i="32" s="1"/>
  <c r="I19" i="32" a="1"/>
  <c r="I19" i="32" s="1"/>
  <c r="I5" i="32"/>
  <c r="I13" i="32" a="1"/>
  <c r="I13" i="32" s="1"/>
  <c r="I22" i="32" a="1"/>
  <c r="I22" i="32" s="1"/>
  <c r="I14" i="32" a="1"/>
  <c r="I14" i="32" s="1"/>
  <c r="I7" i="32" a="1"/>
  <c r="I7" i="32" s="1"/>
  <c r="I21" i="32" a="1"/>
  <c r="I21" i="32" s="1"/>
  <c r="I9" i="32" a="1"/>
  <c r="I9" i="32" s="1"/>
  <c r="I10" i="32" a="1"/>
  <c r="I10" i="32" s="1"/>
  <c r="I6" i="32" a="1"/>
  <c r="I6" i="32" s="1"/>
  <c r="I18" i="32" a="1"/>
  <c r="I18" i="32" s="1"/>
  <c r="I17" i="32" a="1"/>
  <c r="I17" i="32" s="1"/>
  <c r="J22" i="32" l="1" a="1"/>
  <c r="J22" i="32" s="1"/>
  <c r="J18" i="32" a="1"/>
  <c r="J18" i="32" s="1"/>
  <c r="J14" i="32" a="1"/>
  <c r="J14" i="32" s="1"/>
  <c r="J10" i="32" a="1"/>
  <c r="J10" i="32" s="1"/>
  <c r="J21" i="32" a="1"/>
  <c r="J21" i="32" s="1"/>
  <c r="J17" i="32" a="1"/>
  <c r="J17" i="32" s="1"/>
  <c r="J13" i="32" a="1"/>
  <c r="J13" i="32" s="1"/>
  <c r="J9" i="32" a="1"/>
  <c r="J9" i="32" s="1"/>
  <c r="J7" i="32" a="1"/>
  <c r="J7" i="32" s="1"/>
  <c r="K4" i="32"/>
  <c r="J24" i="32" a="1"/>
  <c r="J24" i="32" s="1"/>
  <c r="J16" i="32" a="1"/>
  <c r="J16" i="32" s="1"/>
  <c r="J25" i="32" a="1"/>
  <c r="J25" i="32" s="1"/>
  <c r="J23" i="32" a="1"/>
  <c r="J23" i="32" s="1"/>
  <c r="J15" i="32" a="1"/>
  <c r="J15" i="32" s="1"/>
  <c r="J8" i="32" a="1"/>
  <c r="J8" i="32" s="1"/>
  <c r="J5" i="32"/>
  <c r="J20" i="32" a="1"/>
  <c r="J20" i="32" s="1"/>
  <c r="J19" i="32" a="1"/>
  <c r="J19" i="32" s="1"/>
  <c r="J6" i="32" a="1"/>
  <c r="J6" i="32" s="1"/>
  <c r="J12" i="32" a="1"/>
  <c r="J12" i="32" s="1"/>
  <c r="J11" i="32" a="1"/>
  <c r="J11" i="32" s="1"/>
  <c r="K24" i="32" l="1" a="1"/>
  <c r="K24" i="32" s="1"/>
  <c r="K20" i="32" a="1"/>
  <c r="K20" i="32" s="1"/>
  <c r="K16" i="32" a="1"/>
  <c r="K16" i="32" s="1"/>
  <c r="K12" i="32" a="1"/>
  <c r="K12" i="32" s="1"/>
  <c r="K23" i="32" a="1"/>
  <c r="K23" i="32" s="1"/>
  <c r="K19" i="32" a="1"/>
  <c r="K19" i="32" s="1"/>
  <c r="K15" i="32" a="1"/>
  <c r="K15" i="32" s="1"/>
  <c r="K11" i="32" a="1"/>
  <c r="K11" i="32" s="1"/>
  <c r="K6" i="32" a="1"/>
  <c r="K6" i="32" s="1"/>
  <c r="K5" i="32"/>
  <c r="K18" i="32" a="1"/>
  <c r="K18" i="32" s="1"/>
  <c r="K10" i="32" a="1"/>
  <c r="K10" i="32" s="1"/>
  <c r="K25" i="32" a="1"/>
  <c r="K25" i="32" s="1"/>
  <c r="K9" i="32" a="1"/>
  <c r="K9" i="32" s="1"/>
  <c r="K13" i="32" a="1"/>
  <c r="K13" i="32" s="1"/>
  <c r="K14" i="32" a="1"/>
  <c r="K14" i="32" s="1"/>
  <c r="K21" i="32" a="1"/>
  <c r="K21" i="32" s="1"/>
  <c r="K22" i="32" a="1"/>
  <c r="K22" i="32" s="1"/>
  <c r="K8" i="32" a="1"/>
  <c r="K8" i="32" s="1"/>
  <c r="K17" i="32" a="1"/>
  <c r="K17" i="32" s="1"/>
  <c r="K7" i="32" a="1"/>
  <c r="K7" i="32" s="1"/>
  <c r="L4" i="32"/>
  <c r="L15" i="32" l="1" a="1"/>
  <c r="L15" i="32" s="1"/>
  <c r="L11" i="32" a="1"/>
  <c r="L11" i="32" s="1"/>
  <c r="L19" i="32" a="1"/>
  <c r="L19" i="32" s="1"/>
  <c r="L13" i="32" a="1"/>
  <c r="L13" i="32" s="1"/>
  <c r="L24" i="32" a="1"/>
  <c r="L24" i="32" s="1"/>
  <c r="L18" i="32" a="1"/>
  <c r="L18" i="32" s="1"/>
  <c r="L6" i="32" a="1"/>
  <c r="L6" i="32" s="1"/>
  <c r="M4" i="32"/>
  <c r="L5" i="32"/>
  <c r="L25" i="32" a="1"/>
  <c r="L25" i="32" s="1"/>
  <c r="L22" i="32" a="1"/>
  <c r="L22" i="32" s="1"/>
  <c r="L12" i="32" a="1"/>
  <c r="L12" i="32" s="1"/>
  <c r="L7" i="32" a="1"/>
  <c r="L7" i="32" s="1"/>
  <c r="L23" i="32" a="1"/>
  <c r="L23" i="32" s="1"/>
  <c r="L16" i="32" a="1"/>
  <c r="L16" i="32" s="1"/>
  <c r="L21" i="32" a="1"/>
  <c r="L21" i="32" s="1"/>
  <c r="L9" i="32" a="1"/>
  <c r="L9" i="32" s="1"/>
  <c r="L14" i="32" a="1"/>
  <c r="L14" i="32" s="1"/>
  <c r="L10" i="32" a="1"/>
  <c r="L10" i="32" s="1"/>
  <c r="L17" i="32" a="1"/>
  <c r="L17" i="32" s="1"/>
  <c r="L8" i="32" a="1"/>
  <c r="L8" i="32" s="1"/>
  <c r="L20" i="32" a="1"/>
  <c r="L20" i="32" s="1"/>
  <c r="M23" i="32" l="1" a="1"/>
  <c r="M23" i="32" s="1"/>
  <c r="M19" i="32" a="1"/>
  <c r="M19" i="32" s="1"/>
  <c r="M22" i="32" a="1"/>
  <c r="M22" i="32" s="1"/>
  <c r="M18" i="32" a="1"/>
  <c r="M18" i="32" s="1"/>
  <c r="M14" i="32" a="1"/>
  <c r="M14" i="32" s="1"/>
  <c r="M10" i="32" a="1"/>
  <c r="M10" i="32" s="1"/>
  <c r="M7" i="32" a="1"/>
  <c r="M7" i="32" s="1"/>
  <c r="N4" i="32"/>
  <c r="M25" i="32" a="1"/>
  <c r="M25" i="32" s="1"/>
  <c r="M13" i="32" a="1"/>
  <c r="M13" i="32" s="1"/>
  <c r="M9" i="32" a="1"/>
  <c r="M9" i="32" s="1"/>
  <c r="M21" i="32" a="1"/>
  <c r="M21" i="32" s="1"/>
  <c r="M20" i="32" a="1"/>
  <c r="M20" i="32" s="1"/>
  <c r="M12" i="32" a="1"/>
  <c r="M12" i="32" s="1"/>
  <c r="M6" i="32" a="1"/>
  <c r="M6" i="32" s="1"/>
  <c r="M11" i="32" a="1"/>
  <c r="M11" i="32" s="1"/>
  <c r="M17" i="32" a="1"/>
  <c r="M17" i="32" s="1"/>
  <c r="M16" i="32" a="1"/>
  <c r="M16" i="32" s="1"/>
  <c r="M8" i="32" a="1"/>
  <c r="M8" i="32" s="1"/>
  <c r="M15" i="32" a="1"/>
  <c r="M15" i="32" s="1"/>
  <c r="M24" i="32" a="1"/>
  <c r="M24" i="32" s="1"/>
  <c r="M5" i="32"/>
  <c r="O4" i="32" l="1"/>
  <c r="N24" i="32" a="1"/>
  <c r="N24" i="32" s="1"/>
  <c r="N20" i="32" a="1"/>
  <c r="N20" i="32" s="1"/>
  <c r="N16" i="32" a="1"/>
  <c r="N16" i="32" s="1"/>
  <c r="N12" i="32" a="1"/>
  <c r="N12" i="32" s="1"/>
  <c r="N25" i="32" a="1"/>
  <c r="N25" i="32" s="1"/>
  <c r="N21" i="32" a="1"/>
  <c r="N21" i="32" s="1"/>
  <c r="N9" i="32" a="1"/>
  <c r="N9" i="32" s="1"/>
  <c r="N8" i="32" a="1"/>
  <c r="N8" i="32" s="1"/>
  <c r="N18" i="32" a="1"/>
  <c r="N18" i="32" s="1"/>
  <c r="N10" i="32" a="1"/>
  <c r="N10" i="32" s="1"/>
  <c r="N15" i="32" a="1"/>
  <c r="N15" i="32" s="1"/>
  <c r="N7" i="32" a="1"/>
  <c r="N7" i="32" s="1"/>
  <c r="N11" i="32" a="1"/>
  <c r="N11" i="32" s="1"/>
  <c r="N19" i="32" a="1"/>
  <c r="N19" i="32" s="1"/>
  <c r="N13" i="32" a="1"/>
  <c r="N13" i="32" s="1"/>
  <c r="N6" i="32" a="1"/>
  <c r="N6" i="32" s="1"/>
  <c r="N22" i="32" a="1"/>
  <c r="N22" i="32" s="1"/>
  <c r="N14" i="32" a="1"/>
  <c r="N14" i="32" s="1"/>
  <c r="N23" i="32" a="1"/>
  <c r="N23" i="32" s="1"/>
  <c r="N17" i="32" a="1"/>
  <c r="N17" i="32" s="1"/>
  <c r="N5" i="32"/>
  <c r="O8" i="32" l="1" a="1"/>
  <c r="O8" i="32" s="1"/>
  <c r="O12" i="32" a="1"/>
  <c r="O12" i="32" s="1"/>
  <c r="O16" i="32" a="1"/>
  <c r="O16" i="32" s="1"/>
  <c r="O20" i="32" a="1"/>
  <c r="O20" i="32" s="1"/>
  <c r="O24" i="32" a="1"/>
  <c r="O24" i="32" s="1"/>
  <c r="O13" i="32" a="1"/>
  <c r="O13" i="32" s="1"/>
  <c r="O21" i="32" a="1"/>
  <c r="O21" i="32" s="1"/>
  <c r="P4" i="32"/>
  <c r="O11" i="32" a="1"/>
  <c r="O11" i="32" s="1"/>
  <c r="O19" i="32" a="1"/>
  <c r="O19" i="32" s="1"/>
  <c r="O5" i="32"/>
  <c r="O6" i="32" a="1"/>
  <c r="O6" i="32" s="1"/>
  <c r="O14" i="32" a="1"/>
  <c r="O14" i="32" s="1"/>
  <c r="O22" i="32" a="1"/>
  <c r="O22" i="32" s="1"/>
  <c r="O17" i="32" a="1"/>
  <c r="O17" i="32" s="1"/>
  <c r="O7" i="32" a="1"/>
  <c r="O7" i="32" s="1"/>
  <c r="O23" i="32" a="1"/>
  <c r="O23" i="32" s="1"/>
  <c r="O10" i="32" a="1"/>
  <c r="O10" i="32" s="1"/>
  <c r="O18" i="32" a="1"/>
  <c r="O18" i="32" s="1"/>
  <c r="O9" i="32" a="1"/>
  <c r="O9" i="32" s="1"/>
  <c r="O25" i="32" a="1"/>
  <c r="O25" i="32" s="1"/>
  <c r="O15" i="32" a="1"/>
  <c r="O15" i="32" s="1"/>
  <c r="P13" i="32" l="1" a="1"/>
  <c r="P13" i="32" s="1"/>
  <c r="P19" i="32" a="1"/>
  <c r="P19" i="32" s="1"/>
  <c r="P6" i="32" a="1"/>
  <c r="P6" i="32" s="1"/>
  <c r="P10" i="32" a="1"/>
  <c r="P10" i="32" s="1"/>
  <c r="P14" i="32" a="1"/>
  <c r="P14" i="32" s="1"/>
  <c r="P18" i="32" a="1"/>
  <c r="P18" i="32" s="1"/>
  <c r="P22" i="32" a="1"/>
  <c r="P22" i="32" s="1"/>
  <c r="P9" i="32" a="1"/>
  <c r="P9" i="32" s="1"/>
  <c r="P12" i="32" a="1"/>
  <c r="P12" i="32" s="1"/>
  <c r="P7" i="32" a="1"/>
  <c r="P7" i="32" s="1"/>
  <c r="P17" i="32" a="1"/>
  <c r="P17" i="32" s="1"/>
  <c r="P25" i="32" a="1"/>
  <c r="P25" i="32" s="1"/>
  <c r="P8" i="32" a="1"/>
  <c r="P8" i="32" s="1"/>
  <c r="P24" i="32" a="1"/>
  <c r="P24" i="32" s="1"/>
  <c r="P23" i="32" a="1"/>
  <c r="P23" i="32" s="1"/>
  <c r="P20" i="32" a="1"/>
  <c r="P20" i="32" s="1"/>
  <c r="P11" i="32" a="1"/>
  <c r="P11" i="32" s="1"/>
  <c r="P21" i="32" a="1"/>
  <c r="P21" i="32" s="1"/>
  <c r="P16" i="32" a="1"/>
  <c r="P16" i="32" s="1"/>
  <c r="P5" i="32"/>
  <c r="P15" i="32" a="1"/>
  <c r="P15" i="32" s="1"/>
  <c r="B16" i="18" l="1" a="1"/>
  <c r="H16" i="18" s="1"/>
  <c r="B17" i="18" a="1"/>
  <c r="B17" i="18" s="1"/>
  <c r="D17" i="18" l="1"/>
  <c r="C16" i="18"/>
  <c r="H17" i="18"/>
  <c r="E17" i="18"/>
  <c r="G16" i="18"/>
  <c r="G17" i="18"/>
  <c r="C17" i="18"/>
  <c r="E16" i="18"/>
  <c r="F17" i="18"/>
  <c r="B16" i="18"/>
  <c r="D16" i="18"/>
  <c r="F16" i="18"/>
  <c r="B68" i="18" l="1"/>
  <c r="B70" i="18"/>
  <c r="B99" i="18"/>
  <c r="B56" i="18"/>
  <c r="B77" i="18"/>
  <c r="B95" i="18"/>
  <c r="C27" i="18"/>
  <c r="C62" i="18"/>
  <c r="E11" i="18"/>
  <c r="C89" i="18"/>
  <c r="C57" i="18"/>
  <c r="C25" i="18"/>
  <c r="C92" i="18"/>
  <c r="C60" i="18"/>
  <c r="C28" i="18"/>
  <c r="E5" i="18"/>
  <c r="C19" i="18"/>
  <c r="C70" i="18"/>
  <c r="C119" i="18"/>
  <c r="C87" i="18"/>
  <c r="C55" i="18"/>
  <c r="C23" i="18"/>
  <c r="C90" i="18"/>
  <c r="C58" i="18"/>
  <c r="C26" i="18"/>
  <c r="C110" i="18"/>
  <c r="C46" i="18"/>
  <c r="C113" i="18"/>
  <c r="C81" i="18"/>
  <c r="C49" i="18"/>
  <c r="C116" i="18"/>
  <c r="C84" i="18"/>
  <c r="C52" i="18"/>
  <c r="C20" i="18"/>
  <c r="C67" i="18"/>
  <c r="C118" i="18"/>
  <c r="C54" i="18"/>
  <c r="C111" i="18"/>
  <c r="C79" i="18"/>
  <c r="C47" i="18"/>
  <c r="C114" i="18"/>
  <c r="C82" i="18"/>
  <c r="C50" i="18"/>
  <c r="E4" i="18"/>
  <c r="C40" i="18"/>
  <c r="C59" i="18"/>
  <c r="C24" i="18"/>
  <c r="C69" i="18"/>
  <c r="E6" i="18"/>
  <c r="C75" i="18"/>
  <c r="C80" i="18"/>
  <c r="C83" i="18"/>
  <c r="C53" i="18"/>
  <c r="C94" i="18"/>
  <c r="C30" i="18"/>
  <c r="C105" i="18"/>
  <c r="C73" i="18"/>
  <c r="C41" i="18"/>
  <c r="C108" i="18"/>
  <c r="C76" i="18"/>
  <c r="C44" i="18"/>
  <c r="E10" i="18"/>
  <c r="C51" i="18"/>
  <c r="C102" i="18"/>
  <c r="C38" i="18"/>
  <c r="C103" i="18"/>
  <c r="C71" i="18"/>
  <c r="C39" i="18"/>
  <c r="C106" i="18"/>
  <c r="C74" i="18"/>
  <c r="C42" i="18"/>
  <c r="E12" i="18"/>
  <c r="E13" i="18"/>
  <c r="C97" i="18"/>
  <c r="C43" i="18"/>
  <c r="C65" i="18"/>
  <c r="C36" i="18"/>
  <c r="C22" i="18"/>
  <c r="C98" i="18"/>
  <c r="AM19" i="18"/>
  <c r="C29" i="18"/>
  <c r="C56" i="18"/>
  <c r="C101" i="18"/>
  <c r="C21" i="18"/>
  <c r="C112" i="18"/>
  <c r="C115" i="18"/>
  <c r="C96" i="18"/>
  <c r="C100" i="18"/>
  <c r="C63" i="18"/>
  <c r="C34" i="18"/>
  <c r="C72" i="18"/>
  <c r="C45" i="18"/>
  <c r="E9" i="18"/>
  <c r="C68" i="18"/>
  <c r="C31" i="18"/>
  <c r="AM2" i="18"/>
  <c r="AO2" i="18" s="1"/>
  <c r="C109" i="18"/>
  <c r="C64" i="18"/>
  <c r="C99" i="18"/>
  <c r="C91" i="18"/>
  <c r="C78" i="18"/>
  <c r="C33" i="18"/>
  <c r="E7" i="18"/>
  <c r="C95" i="18"/>
  <c r="C66" i="18"/>
  <c r="E3" i="18"/>
  <c r="C77" i="18"/>
  <c r="C88" i="18"/>
  <c r="C117" i="18"/>
  <c r="C107" i="18"/>
  <c r="C37" i="18"/>
  <c r="C35" i="18"/>
  <c r="C93" i="18"/>
  <c r="C32" i="18"/>
  <c r="C61" i="18"/>
  <c r="C86" i="18"/>
  <c r="E8" i="18"/>
  <c r="C104" i="18"/>
  <c r="C85" i="18"/>
  <c r="C48" i="18"/>
  <c r="B38" i="18"/>
  <c r="B67" i="18"/>
  <c r="B24" i="18"/>
  <c r="B45" i="18"/>
  <c r="B98" i="18"/>
  <c r="B116" i="18"/>
  <c r="B31" i="18"/>
  <c r="B81" i="18"/>
  <c r="B87" i="18"/>
  <c r="B102" i="18"/>
  <c r="C11" i="18"/>
  <c r="B88" i="18"/>
  <c r="B109" i="18"/>
  <c r="B57" i="18"/>
  <c r="B60" i="18"/>
  <c r="AL2" i="18"/>
  <c r="B47" i="18"/>
  <c r="B103" i="18"/>
  <c r="B113" i="18"/>
  <c r="B33" i="18"/>
  <c r="B105" i="18"/>
  <c r="B25" i="18"/>
  <c r="B114" i="18"/>
  <c r="B26" i="18"/>
  <c r="B93" i="18"/>
  <c r="B53" i="18"/>
  <c r="B112" i="18"/>
  <c r="B72" i="18"/>
  <c r="B32" i="18"/>
  <c r="B74" i="18"/>
  <c r="B115" i="18"/>
  <c r="B75" i="18"/>
  <c r="B27" i="18"/>
  <c r="B86" i="18"/>
  <c r="B46" i="18"/>
  <c r="C5" i="18"/>
  <c r="B23" i="18"/>
  <c r="B71" i="18"/>
  <c r="B89" i="18"/>
  <c r="B100" i="18"/>
  <c r="C13" i="18"/>
  <c r="B37" i="18"/>
  <c r="B64" i="18"/>
  <c r="B58" i="18"/>
  <c r="B59" i="18"/>
  <c r="B78" i="18"/>
  <c r="B55" i="18"/>
  <c r="B79" i="18"/>
  <c r="B39" i="18"/>
  <c r="B52" i="18"/>
  <c r="B36" i="18"/>
  <c r="B117" i="18"/>
  <c r="B29" i="18"/>
  <c r="B48" i="18"/>
  <c r="B91" i="18"/>
  <c r="B110" i="18"/>
  <c r="B62" i="18"/>
  <c r="B92" i="18"/>
  <c r="B44" i="18"/>
  <c r="B49" i="18"/>
  <c r="B41" i="18"/>
  <c r="B50" i="18"/>
  <c r="B61" i="18"/>
  <c r="B40" i="18"/>
  <c r="B106" i="18"/>
  <c r="B43" i="18"/>
  <c r="B54" i="18"/>
  <c r="B111" i="18"/>
  <c r="B108" i="18"/>
  <c r="B97" i="18"/>
  <c r="B84" i="18"/>
  <c r="B82" i="18"/>
  <c r="B85" i="18"/>
  <c r="B104" i="18"/>
  <c r="C7" i="18"/>
  <c r="B107" i="18"/>
  <c r="B118" i="18"/>
  <c r="B30" i="18"/>
  <c r="B76" i="18"/>
  <c r="B65" i="18"/>
  <c r="B73" i="18"/>
  <c r="B66" i="18"/>
  <c r="B69" i="18"/>
  <c r="B96" i="18"/>
  <c r="C12" i="18"/>
  <c r="B42" i="18"/>
  <c r="B51" i="18"/>
  <c r="B22" i="18"/>
  <c r="B119" i="18"/>
  <c r="B63" i="18"/>
  <c r="B28" i="18"/>
  <c r="B20" i="18"/>
  <c r="C4" i="18"/>
  <c r="B101" i="18"/>
  <c r="B21" i="18"/>
  <c r="B80" i="18"/>
  <c r="C9" i="18"/>
  <c r="B83" i="18"/>
  <c r="B94" i="18"/>
  <c r="C6" i="18"/>
  <c r="C10" i="18"/>
  <c r="B35" i="18"/>
  <c r="B90" i="18"/>
  <c r="B19" i="18"/>
  <c r="B34" i="18"/>
  <c r="C8" i="18"/>
  <c r="C3" i="18"/>
  <c r="AL19" i="18"/>
  <c r="AN19" i="18" s="1"/>
  <c r="AN2" i="18" l="1"/>
  <c r="AP2" i="18" s="1"/>
  <c r="AO19" i="18"/>
  <c r="AP19" i="18" s="1"/>
</calcChain>
</file>

<file path=xl/connections.xml><?xml version="1.0" encoding="utf-8"?>
<connections xmlns="http://schemas.openxmlformats.org/spreadsheetml/2006/main">
  <connection id="1" name="data_connection_M&amp;E_by_PSR" type="1" refreshedVersion="6" savePassword="1" background="1" saveData="1">
    <dbPr connection="DSN=PostgreSQL35W;DATABASE=ifc;SERVER=i7m92p-7100960;PORT=5432;UID=excel;PWD=excel;SSLmode=disable;ReadOnly=0;Protocol=7.4;FakeOidIndex=0;ShowOidColumn=0;RowVersioning=0;ShowSystemTables=0;=Fetch=100;UnknownSizes=0;MaxVarcharSize=255;MaxLongVarcharSize=8190;Debug=0;CommLog=0;UseDeclareFetch=0;TextAsLongVarchar=1;UnknownsAsLongVarchar=0;BoolsAsChar=1;Parse=0;ExtraSysTablePrefixes=;LFConversion=1;UpdatableCursors=1;TrueIsMinus1=0;BI=0;ByteaAsLongVarBinary=1;UseServerSidePrepare=1;LowerCaseIdentifier=0;GssAuthUseGSS=0;XaOpt=1" command="select _x000d__x000a_mc1.project_id,_x000d__x000a_mc1.project_short_nme,_x000d__x000a_mc1.indicator_type,_x000d__x000a_mc1.is_standard_indicator,_x000d__x000a_mc1.logframe,_x000d__x000a_mc1.indicator_nme,_x000d__x000a_mc1.psr_cycle_id,_x000d__x000a__x000d__x000a_mc1.psr_cycle_name,_x000d__x000a_mc1.reporting_psr_cycle_id,_x000d__x000a_max(mc1.v_date) as psr_date,_x000d__x000a_sum(case when mc1.value_type = 'result' then mc1.value_amt else 0 end) as result_psr_total,_x000d__x000a_sum(case when mc1.value_type = 'target' then mc1.value_amt else 0 end) as target_psr_total,_x000d__x000a_sum(case when mc1.value_type = 'baseline' then mc1.value_amt else 0 end) as baseline_psr_total_x000d__x000a__x000d__x000a_from cdi.medata_current mc1 _x000d__x000a__x000d__x000a_where _x000d__x000a__x000d__x000a_(_x000d__x000a_mc1.project_id = any(string_to_array(  ? , ',' )::int[])_x000d__x000a_OR_x000d__x000a_mc1.project_id = any(string_to_array(  ? , ',' )::int[]) -- For Excel 255 char string variable limit_x000d__x000a_)_x000d__x000a_and mc1.indicator_type in ('outcome','impact','output')_x000d__x000a_--and mc1.project_status_nme in ('active','hold')_x000d__x000a_group by_x000d__x000a_mc1.project_id,_x000d__x000a__x000d__x000a_mc1.project_short_nme,_x000d__x000a_mc1.indicator_type,_x000d__x000a_mc1.is_standard_indicator,_x000d__x000a_mc1.logframe,_x000d__x000a_mc1.indicator_nme,_x000d__x000a_mc1.psr_cycle_name,_x000d__x000a_mc1.psr_cycle_id,_x000d__x000a_mc1.reporting_psr_cycle_id_x000d__x000a__x000d__x000a_order by mc1.project_id,mc1.logframe,mc1.indicator_nme,mc1.psr_cycle_name"/>
    <parameters count="2">
      <parameter name="Parameter1" parameterType="cell" refreshOnChange="1" cell="'Project ID Entry'!$B$76"/>
      <parameter name="Parameter2" parameterType="cell" refreshOnChange="1" cell="'Project ID Entry'!$B$77"/>
    </parameters>
  </connection>
  <connection id="2" name="data_connection_M&amp;E_by_range" type="1" refreshedVersion="6" savePassword="1" background="1" saveData="1">
    <dbPr connection="DSN=PostgreSQL35W;DATABASE=ifc;SERVER=i7m92p-7100960;PORT=5432;UID=excel;PWD=excel;SSLmode=disable;ReadOnly=0;Protocol=7.4;FakeOidIndex=0;ShowOidColumn=0;RowVersioning=0;ShowSystemTables=0;=Fetch=100;UnknownSizes=0;MaxVarcharSize=255;MaxLongVarcharSize=8190;Debug=0;CommLog=0;UseDeclareFetch=0;TextAsLongVarchar=1;UnknownsAsLongVarchar=0;BoolsAsChar=1;Parse=0;ExtraSysTablePrefixes=;LFConversion=1;UpdatableCursors=1;TrueIsMinus1=0;BI=0;ByteaAsLongVarBinary=1;UseServerSidePrepare=1;LowerCaseIdentifier=0;GssAuthUseGSS=0;XaOpt=1" command="with limits as_x000d__x000a_(_x000d__x000a_   select cdi.validate_fy( ? ,'FY05H1') as low, _x000d__x000a_            cdi.validate_fy( ? ,'FY25H2') as high_x000d__x000a_)_x000d__x000a_select _x000d__x000a_dataset_date,_x000d__x000a_project_id,_x000d__x000a_project_status_nme,_x000d__x000a_project_short_nme,_x000d__x000a_region_nme,_x000d__x000a_indicator_type,_x000d__x000a_is_standard_indicator,_x000d__x000a_logframe,_x000d__x000a_indicator_nme,_x000d__x000a_(select '&lt; ' || low from limits) as label_low,_x000d__x000a_(select low || '-' || high from limits) as label_period,_x000d__x000a_(select '&gt; ' || high from limits) as label_high,_x000d__x000a__x000d__x000a_sum(case when value_type = 'baseline' then value_amt else null end) as baseline_total,_x000d__x000a__x000d__x000a_sum(case when value_type = 'result' and psr_cycle_name &lt; (select low from limits) then value_amt else null end) as result_low,_x000d__x000a_sum(case when value_type = 'result' and psr_cycle_name between (select low from limits) and (select high from limits) then value_amt else null end) as result_period,_x000d__x000a_sum(case when value_type = 'result' and psr_cycle_name &gt; (select high from limits) then value_amt else null end) as result_high,_x000d__x000a__x000d__x000a_sum(case when value_type = 'target' and psr_cycle_name &lt; (select low from limits) then value_amt else null end) as target_low,_x000d__x000a_sum(case when value_type = 'target' and psr_cycle_name between (select low from limits) and (select high from limits) then value_amt else null end) as target_period,_x000d__x000a_sum(case when value_type = 'target' and psr_cycle_name &gt; (select high from limits) then value_amt else null end) as target_high_x000d__x000a__x000d__x000a_from cdi.medata_current_x000d__x000a_where_x000d__x000a_(_x000d__x000a_project_id = any(string_to_array(  ? , ',' )::int[])_x000d__x000a_or_x000d__x000a_project_id = any(string_to_array(  ? , ',' )::int[]) -- For Excel 255 char string variable limit_x000d__x000a_)_x000d__x000a_and indicator_type in ('outcome','impact','output')_x000d__x000a__x000d__x000a_group by_x000d__x000a_dataset_date,_x000d__x000a_project_id,_x000d__x000a_project_status_nme,_x000d__x000a_project_short_nme,_x000d__x000a_region_nme,_x000d__x000a_indicator_type,_x000d__x000a_is_standard_indicator,_x000d__x000a_logframe,_x000d__x000a_indicator_nme_x000d__x000a_order by project_id,logframe,indicator_nme"/>
    <parameters count="4">
      <parameter name="Parameter1" parameterType="cell" refreshOnChange="1" cell="'Summary - Results Range Pivot'!$A$6"/>
      <parameter name="Parameter2" parameterType="cell" refreshOnChange="1" cell="'Summary - Results Range Pivot'!$B$6"/>
      <parameter name="Parameter3" parameterType="cell" refreshOnChange="1" cell="'Project ID Entry'!$B$76"/>
      <parameter name="Parameter4" parameterType="cell" refreshOnChange="1" cell="'Project ID Entry'!$B$77"/>
    </parameters>
  </connection>
  <connection id="3" name="data_connection_M&amp;E_by_RAW" type="1" refreshedVersion="6" savePassword="1" background="1" saveData="1">
    <dbPr connection="DSN=PostgreSQL35W;DATABASE=ifc;SERVER=i7m92p-7100960;PORT=5432;UID=excel;PWD=excel;SSLmode=disable;ReadOnly=0;Protocol=7.4;FakeOidIndex=0;ShowOidColumn=0;RowVersioning=0;ShowSystemTables=0;=Fetch=100;UnknownSizes=0;MaxVarcharSize=255;MaxLongVarcharSize=8190;Debug=0;CommLog=0;UseDeclareFetch=0;TextAsLongVarchar=1;UnknownsAsLongVarchar=0;BoolsAsChar=1;Parse=0;ExtraSysTablePrefixes=;LFConversion=1;UpdatableCursors=1;TrueIsMinus1=0;BI=0;ByteaAsLongVarBinary=1;UseServerSidePrepare=1;LowerCaseIdentifier=0;GssAuthUseGSS=0;XaOpt=1" command="select _x000d__x000a_*_x000d__x000a_from cdi.medata mc1 _x000d__x000a__x000d__x000a_where _x000d__x000a_mc1.dataset_date = (select max(dataset_date) from cdi.medata) and_x000d__x000a_(_x000d__x000a_mc1.project_id = any(string_to_array(  ? , ',' )::int[])_x000d__x000a_OR_x000d__x000a_mc1.project_id = any(string_to_array(  ? , ',' )::int[]) -- For Excel 255 char string variable limit_x000d__x000a_)_x000d__x000a__x000d__x000a_order by mc1.project_id"/>
    <parameters count="2">
      <parameter name="Parameter1" parameterType="cell" refreshOnChange="1" cell="'Project ID Entry'!$B$76"/>
      <parameter name="Parameter2" parameterType="cell" refreshOnChange="1" cell="'Project ID Entry'!$B$77"/>
    </parameters>
  </connection>
  <connection id="4" name="data_connection_M&amp;E_totals" type="1" refreshedVersion="6" savePassword="1" background="1" saveData="1">
    <dbPr connection="DSN=PostgreSQL35W;DATABASE=ifc;SERVER=i7m92p-7100960;PORT=5432;UID=excel;PWD=excel;SSLmode=disable;ReadOnly=0;Protocol=7.4;FakeOidIndex=0;ShowOidColumn=0;RowVersioning=0;ShowSystemTables=0;=Fetch=100;UnknownSizes=0;MaxVarcharSize=255;MaxLongVarcharSize=8190;Debug=0;CommLog=0;UseDeclareFetch=0;TextAsLongVarchar=1;UnknownsAsLongVarchar=0;BoolsAsChar=1;Parse=0;ExtraSysTablePrefixes=;LFConversion=1;UpdatableCursors=1;TrueIsMinus1=0;BI=0;ByteaAsLongVarBinary=1;UseServerSidePrepare=1;LowerCaseIdentifier=0;GssAuthUseGSS=0;XaOpt=1" command="select _x000d__x000a_dataset_date,_x000d__x000a_project_id,_x000d__x000a_project_short_nme,_x000d__x000a_indicator_type,_x000d__x000a_is_standard_indicator,_x000d__x000a_logframe,_x000d__x000a_indicator_nme,_x000d__x000a_sum(case when value_type = 'baseline' then value_amt else null end) as baseline_total,_x000d__x000a_sum(case when value_type = 'result' and v_date &lt;= dataset_date then value_amt else null end) as result_total_td,_x000d__x000a_sum(case when value_type = 'target' and v_date &lt;= dataset_date then value_amt else null end) as target_total_td,_x000d__x000a_sum(case when value_type = 'target' then value_amt else null end) as target_cum_total,_x000d__x000a__x000d__x000a_case when sum(case when value_type = 'target' and v_date &lt;= dataset_date then value_amt else null end) is null then 0 _x000d__x000a__x0009__x0009_ when sum(case when value_type = 'target' and v_date &lt;= dataset_date then value_amt else null end) = 0 and sum(case when value_type = 'result' and v_date &lt;= dataset_date then value_amt else null end) &lt;&gt; 0  then 0 _x000d__x000a__x0009__x0009_ when sum(case when value_type = 'target' and v_date &lt;= dataset_date then value_amt else null end) &lt;&gt; 0 and sum(case when value_type = 'result' and v_date &lt;= dataset_date then value_amt else null end) / sum(case when value_type = 'target' and v_date &lt;= dataset_date then value_amt else null end) &gt;= 5 then 2_x000d__x000a__x0009__x0009_ when sum(case when value_type = 'target' and v_date &lt;= dataset_date then value_amt else null end) &lt;&gt; 0 and sum(case when value_type = 'result' and v_date &lt;= dataset_date then value_amt else null end) / sum(case when value_type = 'target' and v_date &lt;= dataset_date then value_amt else null end) &gt;= 1 then 1 _x000d__x000a__x0009__x0009_ when sum(case when value_type = 'target' and v_date &lt;= dataset_date then value_amt else null end) &lt;&gt; 0 and sum(case when value_type = 'result' and v_date &lt;= dataset_date then value_amt else null end) / sum(case when value_type = 'target' and v_date &lt;= dataset_date then value_amt else null end) &lt;= 0.8 then -2_x000d__x000a__x0009__x0009_ when sum(case when value_type = 'target' and v_date &lt;= dataset_date then value_amt else null end) &lt;&gt; 0 and sum(case when value_type = 'result' and v_date &lt;= dataset_date then value_amt else null end) / sum(case when value_type = 'target' and v_date &lt;= dataset_date then value_amt else null end) &lt;= 0.3 then -1_x000d__x000a__x0009__x0009_ else null _x000d__x000a_end as progress_flag,_x000d__x000a_case when sum(case when value_type = 'target' and v_date &lt;= dataset_date then value_amt else null end) is null then 'Target Not Set' _x000d__x000a__x0009__x0009_ when sum(case when value_type = 'target' and v_date &lt;= dataset_date then value_amt else null end) &lt;&gt; 0 and sum(case when value_type = 'result' and v_date &lt;= dataset_date then value_amt else null end) / sum(case when value_type = 'target' and v_date &lt;= dataset_date then value_amt else null end) &gt;= 5 then 'Very Poor Target'_x000d__x000a__x0009__x0009_ when sum(case when value_type = 'target' and v_date &lt;= dataset_date then value_amt else null end) &lt;&gt; 0 and sum(case when value_type = 'result' and v_date &lt;= dataset_date then value_amt else null end) / sum(case when value_type = 'target' and v_date &lt;= dataset_date then value_amt else null end) &gt;= 1 then 'Poor Target' _x000d__x000a__x0009__x0009_ when sum(case when value_type = 'target' and v_date &lt;= dataset_date then value_amt else null end) &lt;&gt; 0 and sum(case when value_type = 'result' and v_date &lt;= dataset_date then value_amt else null end) / sum(case when value_type = 'target' and v_date &lt;= dataset_date then value_amt else null end) &lt;= 0.8 then 'Very Off Track'_x000d__x000a__x0009__x0009_ when sum(case when value_type = 'target' and v_date &lt;= dataset_date then value_amt else null end) &lt;&gt; 0 and sum(case when value_type = 'result' and v_date &lt;= dataset_date then value_amt else null end) / sum(case when value_type = 'target' and v_date &lt;= dataset_date then value_amt else null end) &lt;= 0.3 then 'Off Track'_x000d__x000a__x0009__x0009_ else null _x000d__x000a_end as progress_flag_txt_x000d__x000a__x000d__x000a_from cdi.medata_current_x000d__x000a_where_x000d__x000a_(_x000d__x000a_project_id = any(string_to_array(  ? , ',' )::int[])_x000d__x000a_OR_x000d__x000a_project_id = any(string_to_array(  ? , ',' )::int[])_x000d__x000a_)_x000d__x000a_and indicator_type in ('outcome','impact','output')_x000d__x000a_and project_status_nme in ('active','hold')_x000d__x000a_group by_x000d__x000a_dataset_date,_x000d__x000a_project_id,_x000d__x000a_project_short_nme,_x000d__x000a_indicator_type,_x000d__x000a_is_standard_indicator,_x000d__x000a_logframe,_x000d__x000a_indicator_nme_x000d__x000a_order by project_id,logframe,indicator_nme"/>
    <parameters count="2">
      <parameter name="Parameter1" parameterType="cell" refreshOnChange="1" cell="'Project ID Entry'!$B$76"/>
      <parameter name="Parameter2" parameterType="cell" refreshOnChange="1" cell="'Project ID Entry'!$B$77"/>
    </parameters>
  </connection>
  <connection id="5" name="data_connection_open_closed_portfolio_counts_volumes" type="1" refreshedVersion="6" savePassword="1" background="1" saveData="1">
    <dbPr connection="DSN=PostgreSQL35W;DATABASE=ifc;SERVER=i7m92p-7100960;PORT=5432;UID=excel;PWD=excel;SSLmode=disable;ReadOnly=0;Protocol=7.4;FakeOidIndex=0;ShowOidColumn=0;RowVersioning=0;ShowSystemTables=0;=Fetch=100;UnknownSizes=0;MaxVarcharSize=255;MaxLongVarcharSize=8190;Debug=0;CommLog=0;UseDeclareFetch=0;TextAsLongVarchar=1;UnknownsAsLongVarchar=0;BoolsAsChar=1;Parse=0;ExtraSysTablePrefixes=;LFConversion=1;UpdatableCursors=1;TrueIsMinus1=0;BI=0;ByteaAsLongVarBinary=1;UseServerSidePrepare=1;LowerCaseIdentifier=0;GssAuthUseGSS=0;XaOpt=1" command="select _x000d__x000a_dataset_date,_x000d__x000a_array_agg(business_line) as business_line,_x000d__x000a_region_code,_x000d__x000a__x000d__x000a_sum(project_count_opclosed) as project_count_opclosed,_x000d__x000a_sum(project_count_opactive) as project_count_opactive,_x000d__x000a_sum(portfolio_cum_expenses_opclosed) as portfolio_cum_expenses_opclosed,_x000d__x000a_sum(portfolio_cum_expenses_opactive) as portfolio_cum_expenses_opactive,_x000d__x000a_sum(portfolio_volume_opclosed) as portfolio_volume_opclosed,_x000d__x000a_sum(portfolio_volume_opactive) as portfolio_volume_opactive,_x000d__x000a_sum(remaining_funds) as remaining_funds,_x000d__x000a_sum(pipeline_volume) as pipeline_volume_x000d__x000a_from pmu.pipeline_reporting_expenses_volume_project_id_x000d__x000a_where project_id = any(string_to_array(  ? , ',' )::int[])_x000d__x000a__x000d__x000a_group by dataset_date,region_code_x000d__x000a_order by region_code"/>
    <parameters count="1">
      <parameter name="Parameter1" parameterType="cell" refreshOnChange="1" cell="'Project ID Entry'!$B$76"/>
    </parameters>
  </connection>
  <connection id="6" name="data_connection_portfolio_data" type="1" refreshedVersion="6" savePassword="1" background="1" saveData="1">
    <dbPr connection="DSN=PostgreSQL35W;DATABASE=ifc;SERVER=i7m92p-7100960;PORT=5432;UID=excel;PWD=excel;SSLmode=disable;ReadOnly=0;Protocol=7.4;FakeOidIndex=0;ShowOidColumn=0;RowVersioning=0;ShowSystemTables=0;=Fetch=100;UnknownSizes=0;MaxVarcharSize=255;MaxLongVarcharSize=8190;Debug=0;CommLog=0;UseDeclareFetch=0;TextAsLongVarchar=1;UnknownsAsLongVarchar=0;BoolsAsChar=1;Parse=0;ExtraSysTablePrefixes=;LFConversion=1;UpdatableCursors=1;TrueIsMinus1=0;BI=0;ByteaAsLongVarBinary=1;UseServerSidePrepare=1;LowerCaseIdentifier=0;GssAuthUseGSS=0;XaOpt=1" command="select _x000d__x000a_pdc.project_id,_x000d__x000a_pdc.project_name, _x000d__x000a_pdc.project_status_name,_x000d__x000a_pdc.project_stage,_x000d__x000a_pdc.country_name,_x000d__x000a_pdc.region_code,_x000d__x000a_pdc.primary_business_line_code,_x000d__x000a_pdc.project_start_date,_x000d__x000a_pdc.project_end_date,_x000d__x000a_pdc.principal_transaction_leader,_x000d__x000a_pdc.prorated_total_funds_managed_by_ifc as project_size,_x000d__x000a_pdc.prorated_cumulative_expense_amt as total_spend,_x000d__x000a_COALESCE(pdc.prorated_fytd_expense,0) as total_fytd_spend,_x000d__x000a_array_agg(distinct psd.tertiary_sector_name || ' (' || psd.tertiary_sector_code || ') - ' || psd.sector_pct || '%') as sectors,_x000d__x000a_array_agg(distinct psd.product_name || ' - ' || psd.product_percentage || '%') as products_x000d__x000a__x000d__x000a_from pmu.project_data_current pdc_x000d__x000a_left join pmu.product_sector_data psd on psd.project_id = pdc.project_id_x000d__x000a__x000d__x000a_where _x000d__x000a_pdc.project_id = any(string_to_array(  ? , ',' )::int[])_x000d__x000a_or_x000d__x000a_pdc.project_id = any(string_to_array(  ? , ',' )::int[]) -- For Excel 255 char string variable limit_x000d__x000a_group by _x000d__x000a_pdc.project_id,_x000d__x000a_pdc.project_name, _x000d__x000a_pdc.project_status_name,_x000d__x000a_pdc.project_stage,_x000d__x000a_pdc.country_name,_x000d__x000a_pdc.region_code,_x000d__x000a_pdc.primary_business_line_code,_x000d__x000a_pdc.project_start_date,_x000d__x000a_pdc.project_end_date,_x000d__x000a_pdc.principal_transaction_leader,_x000d__x000a_pdc.prorated_total_funds_managed_by_ifc,_x000d__x000a_pdc.prorated_cumulative_expense_amt,_x000d__x000a_pdc.prorated_fytd_expense"/>
    <parameters count="2">
      <parameter name="Parameter1" parameterType="cell" refreshOnChange="1" cell="'Project ID Entry'!$B$76"/>
      <parameter name="Parameter2" parameterType="cell" refreshOnChange="1" cell="'Project ID Entry'!$B$77"/>
    </parameters>
  </connection>
  <connection id="7" name="data_connection_portfolio_longevity" type="1" refreshedVersion="6" savePassword="1" background="1" saveData="1">
    <dbPr connection="DSN=PostgreSQL35W;DATABASE=ifc;SERVER=i7m92p-7100960;PORT=5432;UID=excel;PWD=excel;SSLmode=disable;ReadOnly=0;Protocol=7.4;FakeOidIndex=0;ShowOidColumn=0;RowVersioning=0;ShowSystemTables=0;=Fetch=100;UnknownSizes=0;MaxVarcharSize=255;MaxLongVarcharSize=8190;Debug=0;CommLog=0;UseDeclareFetch=0;TextAsLongVarchar=1;UnknownsAsLongVarchar=0;BoolsAsChar=1;Parse=0;ExtraSysTablePrefixes=;LFConversion=1;UpdatableCursors=1;TrueIsMinus1=0;BI=0;ByteaAsLongVarBinary=1;UseServerSidePrepare=1;LowerCaseIdentifier=0;GssAuthUseGSS=0;XaOpt=1" command="SELECT_x000d__x000a_project_id,_x000d__x000a_dataset_date,_x000d__x000a_region_code || '-' || primary_business_line_code as portfolio_set,_x000d__x000a_CASE _x000d__x000a_  when char_length (project_name) &gt; 50 and project_short_nme is not null THEN project_short_nme_x000d__x000a__x0009_WHEN CHAR_LENGTH (project_name) &gt; 32 THEN substr(project_name, 0, 32) || '...'_x000d__x000a__x0009_ELSE_x0009_project_name_x000d__x000a_END AS project_name,_x000d__x000a__x0009__x000d__x000a__x0009_project_end_date,_x000d__x000a__x0009_graph_start_date,_x000d__x000a__x0009_closed_duration,_x000d__x000a__x0009_active_duration,_x000d__x000a__x0009_pipeline_duration,_x000d__x000a__x0009_pcr_filing_duration,_x000d__x000a__x0009_financial_end_duration,_x000d__x000a__x0009_prorated_cumulative_expense_amt,_x000d__x000a__x0009_prorated_total_funds_managed_by_IFC,_x000d__x000a__x0009_case when COALESCE(prorated_total_funds_managed_by_IFC,0) = 0 then 0 else_x0009_round(prorated_cumulative_expense_amt*100/prorated_total_funds_managed_by_IFC) end as burn_rate,_x000d__x000a__x0009_0 as placeholder_x000d__x000a_FROM pmu.portfolio_reporting_portfoliolongevity _x000d__x000a_where _x000d__x000a_project_id = any(string_to_array(  ? , ',' )::int[])_x000d__x000a_OR_x000d__x000a_project_id = any(string_to_array(  ? , ',' )::int[]) -- For Excel 255 char string variable limit"/>
    <parameters count="2">
      <parameter name="Parameter1" parameterType="cell" refreshOnChange="1" cell="'Project ID Entry'!$B$76"/>
      <parameter name="Parameter2" parameterType="cell" refreshOnChange="1" cell="'Project ID Entry'!$B$77"/>
    </parameters>
  </connection>
  <connection id="8" name="data_connection_timeseries_portfolio_counts_volumes" type="1" refreshedVersion="6" savePassword="1" background="1" saveData="1">
    <dbPr connection="DSN=PostgreSQL35W;DATABASE=ifc;SERVER=i7m92p-7100960;PORT=5432;UID=excel;PWD=excel;SSLmode=disable;ReadOnly=0;Protocol=7.4;FakeOidIndex=0;ShowOidColumn=0;RowVersioning=0;ShowSystemTables=0;=Fetch=100;UnknownSizes=0;MaxVarcharSize=255;MaxLongVarcharSize=8190;Debug=0;CommLog=0;UseDeclareFetch=0;TextAsLongVarchar=1;UnknownsAsLongVarchar=0;BoolsAsChar=1;Parse=0;ExtraSysTablePrefixes=;LFConversion=1;UpdatableCursors=1;TrueIsMinus1=0;BI=0;ByteaAsLongVarBinary=1;UseServerSidePrepare=1;LowerCaseIdentifier=0;GssAuthUseGSS=0;XaOpt=1" command="select _x000d__x000a_qtr,_x000d__x000a_array_agg(distinct region_code) as regions,_x000d__x000a_sum(active_funds) as active_funds,_x000d__x000a_sum(closed_funds) as closed_funds,_x000d__x000a_sum(pipeline_funds) as pipeline_funds,_x000d__x000a_count(distinct project_id) as projects,_x000d__x000a_array_agg(project_id) as project_ids_x000d__x000a__x000d__x000a_from pmu.portfolio_reporting_portfoliofunding_project_id_x000d__x000a_where project_id = any(string_to_array( ?  , ',' )::int[])_x000d__x000a_group by qtr_x000d__x000a_order by qtr"/>
    <parameters count="1">
      <parameter name="Parameter1" parameterType="cell" refreshOnChange="1" cell="'Project ID Entry'!$B$76"/>
    </parameters>
  </connection>
  <connection id="9" name="data_connection-summary_results_donor_format" type="1" refreshedVersion="6" savePassword="1" background="1" saveData="1">
    <dbPr connection="DSN=PostgreSQL35W;DATABASE=ifc;SERVER=i7m92p-7100960;PORT=5432;UID=excel;PWD=excel;SSLmode=disable;ReadOnly=0;Protocol=7.4;FakeOidIndex=0;ShowOidColumn=0;RowVersioning=0;ShowSystemTables=0;=Fetch=100;UnknownSizes=0;MaxVarcharSize=255;MaxLongVarcharSize=8190;Debug=0;CommLog=0;UseDeclareFetch=0;TextAsLongVarchar=1;UnknownsAsLongVarchar=0;BoolsAsChar=1;Parse=0;ExtraSysTablePrefixes=;LFConversion=1;UpdatableCursors=1;TrueIsMinus1=0;BI=0;ByteaAsLongVarBinary=1;UseServerSidePrepare=1;LowerCaseIdentifier=0;GssAuthUseGSS=0;XaOpt=1" command="select * from cdi.current_psr_results_targets_summary_x000d__x000a_where_x000d__x000a_project_id = any(string_to_array(  ? , ',' )::int[])_x000d__x000a_or_x000d__x000a_project_id = any(string_to_array(  ? , ',' )::int[])"/>
    <parameters count="2">
      <parameter name="Parameter1" parameterType="cell" refreshOnChange="1" cell="'Project ID Entry'!$B$76"/>
      <parameter name="Parameter2" parameterType="cell" refreshOnChange="1" cell="'Project ID Entry'!$B$77"/>
    </parameters>
  </connection>
  <connection id="10" name="postgresql_IFC_data_connection_spend_time" type="1" refreshedVersion="6" savePassword="1" background="1" saveData="1">
    <dbPr connection="DSN=PostgreSQL35W;DATABASE=ifc;SERVER=i7m92p-7100960;PORT=5432;UID=excel;PWD=excel;SSLmode=disable;ReadOnly=0;Protocol=7.4;FakeOidIndex=0;ShowOidColumn=0;RowVersioning=0;ShowSystemTables=0;=Fetch=100;UnknownSizes=0;MaxVarcharSize=255;MaxLongVarcharSize=8190;Debug=0;CommLog=0;UseDeclareFetch=0;TextAsLongVarchar=1;UnknownsAsLongVarchar=0;BoolsAsChar=1;Parse=0;ExtraSysTablePrefixes=;LFConversion=1;UpdatableCursors=1;TrueIsMinus1=0;BI=0;ByteaAsLongVarBinary=1;UseServerSidePrepare=1;LowerCaseIdentifier=0;GssAuthUseGSS=0;XaOpt=1" command="select _x000d__x000a_dataset_date,_x000d__x000a_project_id,_x000d__x000a_project_name,_x000d__x000a_graph_start_date,_x000d__x000a_project_start_date,_x000d__x000a_project_end_date,_x000d__x000a_pct_completed,_x000d__x000a_pct_spent,_x000d__x000a_spend_time_difference,_x000d__x000a_region_code,_x000d__x000a_business_line,_x000d__x000a_active_duration,_x000d__x000a__x000d__x000a_SSA_active_spend_duration,_x000d__x000a_SSA_active_nonspend_duration,_x000d__x000a_LAC_active_spend_duration,_x000d__x000a_LAC_active_nonspend_duration,_x000d__x000a_SA_active_spend_duration,_x000d__x000a_SA_active_nonspend_duration,_x000d__x000a_WLD_active_spend_duration,_x000d__x000a_WLD_active_nonspend_duration,_x000d__x000a_ECA_active_spend_duration,_x000d__x000a_ECA_active_nonspend_duration,_x000d__x000a_EAP_active_spend_duration,_x000d__x000a_EAP_active_nonspend_duration,_x000d__x000a_MENA_active_spend_duration,_x000d__x000a_MENA_active_nonspend_duration,_x000d__x000a__x000d__x000a__x000d__x000a_funds_managed_by_ifc,_x000d__x000a_prorated_cumulative_expense_amt_x000d__x000a__x000d__x000a_from pmu.portfolio_reporting_spend_time_x000d__x000a_where  _x000d__x000a_project_id = any(string_to_array(  ? , ',' )::int[])_x000d__x000a_OR_x000d__x000a_project_id = any(string_to_array(  ? , ',' )::int[]) -- For Excel 255 char string variable limit"/>
    <parameters count="2">
      <parameter name="Parameter1" parameterType="cell" refreshOnChange="1" cell="'Project ID Entry'!$B$76"/>
      <parameter name="Parameter2" parameterType="cell" refreshOnChange="1" cell="'Project ID Entry'!$B$77"/>
    </parameters>
  </connection>
</connections>
</file>

<file path=xl/sharedStrings.xml><?xml version="1.0" encoding="utf-8"?>
<sst xmlns="http://schemas.openxmlformats.org/spreadsheetml/2006/main" count="134733" uniqueCount="1248">
  <si>
    <t>project_id</t>
  </si>
  <si>
    <t>dataset_date</t>
  </si>
  <si>
    <t>project_end_date</t>
  </si>
  <si>
    <t>graph_start_date</t>
  </si>
  <si>
    <t>closed_duration</t>
  </si>
  <si>
    <t>active_duration</t>
  </si>
  <si>
    <t>pipeline_duration</t>
  </si>
  <si>
    <t>pcr_filing_duration</t>
  </si>
  <si>
    <t>financial_end_duration</t>
  </si>
  <si>
    <t>prorated_total_funds_managed_by_ifc</t>
  </si>
  <si>
    <t>qtr</t>
  </si>
  <si>
    <t>active_funds</t>
  </si>
  <si>
    <t>closed_funds</t>
  </si>
  <si>
    <t>pipeline_funds</t>
  </si>
  <si>
    <t>projects</t>
  </si>
  <si>
    <t>x</t>
  </si>
  <si>
    <t>y</t>
  </si>
  <si>
    <t>Minimum</t>
  </si>
  <si>
    <t>business_line</t>
  </si>
  <si>
    <t>project_name</t>
  </si>
  <si>
    <t>Quarter Date</t>
  </si>
  <si>
    <t>project_start_date</t>
  </si>
  <si>
    <t>funds_managed_by_ifc</t>
  </si>
  <si>
    <t>region_code</t>
  </si>
  <si>
    <t>portfolio_cum_expenses_opclosed</t>
  </si>
  <si>
    <t>portfolio_cum_expenses_opactive</t>
  </si>
  <si>
    <t>portfolio_volume_opactive</t>
  </si>
  <si>
    <t>portfolio_volume_opclosed</t>
  </si>
  <si>
    <t>remaining_funds</t>
  </si>
  <si>
    <t>pipeline_volume</t>
  </si>
  <si>
    <t>Operationally Closed Projects</t>
  </si>
  <si>
    <t>Operationally Active Projects</t>
  </si>
  <si>
    <t>Remaining Portfolio Funding</t>
  </si>
  <si>
    <t>Pipeline Funding</t>
  </si>
  <si>
    <t>Expenses To-Date</t>
  </si>
  <si>
    <t>Available Budget</t>
  </si>
  <si>
    <t>project_count_opclosed</t>
  </si>
  <si>
    <t>project_count_opactive</t>
  </si>
  <si>
    <t>Project Count</t>
  </si>
  <si>
    <t>Portfolio Volume ($M)</t>
  </si>
  <si>
    <t>Portfolio Expenses ($M)</t>
  </si>
  <si>
    <t>burn_rate</t>
  </si>
  <si>
    <t xml:space="preserve">                         </t>
  </si>
  <si>
    <t>Active Portfolio</t>
  </si>
  <si>
    <t>portfolio_set</t>
  </si>
  <si>
    <t>prorated_cumulative_expense_amt</t>
  </si>
  <si>
    <t>placeholder</t>
  </si>
  <si>
    <t>Overspend</t>
  </si>
  <si>
    <t>Underspend</t>
  </si>
  <si>
    <t>Polynomial</t>
  </si>
  <si>
    <t>Completed</t>
  </si>
  <si>
    <t>Spend Flag</t>
  </si>
  <si>
    <t>Underspend bound</t>
  </si>
  <si>
    <t>Overspend bound</t>
  </si>
  <si>
    <t>spend_time_difference</t>
  </si>
  <si>
    <t>pct_spent</t>
  </si>
  <si>
    <t>pct_completed</t>
  </si>
  <si>
    <t>Spending Threshold Boundaries</t>
  </si>
  <si>
    <t>Time (%)</t>
  </si>
  <si>
    <t>Overspending (%)</t>
  </si>
  <si>
    <t>Underspending (%)</t>
  </si>
  <si>
    <t>Spend Time Label</t>
  </si>
  <si>
    <t>Boundary Gap</t>
  </si>
  <si>
    <t>Project IDs</t>
  </si>
  <si>
    <t>regions</t>
  </si>
  <si>
    <t>project_ids</t>
  </si>
  <si>
    <t>ssa_active_spend_duration</t>
  </si>
  <si>
    <t>ssa_active_nonspend_duration</t>
  </si>
  <si>
    <t>lac_active_spend_duration</t>
  </si>
  <si>
    <t>lac_active_nonspend_duration</t>
  </si>
  <si>
    <t>sa_active_spend_duration</t>
  </si>
  <si>
    <t>sa_active_nonspend_duration</t>
  </si>
  <si>
    <t>wld_active_spend_duration</t>
  </si>
  <si>
    <t>wld_active_nonspend_duration</t>
  </si>
  <si>
    <t>eca_active_spend_duration</t>
  </si>
  <si>
    <t>eca_active_nonspend_duration</t>
  </si>
  <si>
    <t>eap_active_spend_duration</t>
  </si>
  <si>
    <t>eap_active_nonspend_duration</t>
  </si>
  <si>
    <t>mena_active_spend_duration</t>
  </si>
  <si>
    <t>mena_active_nonspend_duration</t>
  </si>
  <si>
    <t>SA</t>
  </si>
  <si>
    <t>MENA</t>
  </si>
  <si>
    <t>SSA</t>
  </si>
  <si>
    <t>EAP</t>
  </si>
  <si>
    <t>LAC</t>
  </si>
  <si>
    <t>WLD</t>
  </si>
  <si>
    <t>SSA_pct_completed</t>
  </si>
  <si>
    <t>SSA_spend_time_difference</t>
  </si>
  <si>
    <t>SA_pct_completed</t>
  </si>
  <si>
    <t>SA_spend_time_difference</t>
  </si>
  <si>
    <t>ECA_pct_completed</t>
  </si>
  <si>
    <t>ECA_spend_time_difference</t>
  </si>
  <si>
    <t>EAP_pct_completed</t>
  </si>
  <si>
    <t>EAP_spend_time_difference</t>
  </si>
  <si>
    <t>MENA_pct_complete</t>
  </si>
  <si>
    <t>MENA_spend_time_difference</t>
  </si>
  <si>
    <t>LAC_pct_complete</t>
  </si>
  <si>
    <t>LAC_spend_time_difference</t>
  </si>
  <si>
    <t>WLD_pct_complete</t>
  </si>
  <si>
    <t>WLD_spend_time_difference</t>
  </si>
  <si>
    <t>project_short_nme</t>
  </si>
  <si>
    <t>indicator_type</t>
  </si>
  <si>
    <t>logframe</t>
  </si>
  <si>
    <t>indicator_nme</t>
  </si>
  <si>
    <t>baseline_total</t>
  </si>
  <si>
    <t>impact</t>
  </si>
  <si>
    <t>Costs expected to be avoided (US$/year)</t>
  </si>
  <si>
    <t>Energy use expected to be avoided (MWh/year)</t>
  </si>
  <si>
    <t>GHG emissions expected to be reduced (metric tons/year)</t>
  </si>
  <si>
    <t>Investment generated (US$)</t>
  </si>
  <si>
    <t>outcome</t>
  </si>
  <si>
    <t>Number of entities that implemented recommended changes</t>
  </si>
  <si>
    <t>Number of recommended procedures/firm-level policies/practices/standards that were improved or eliminated</t>
  </si>
  <si>
    <t>Water use expected to be avoided (cubic meters/year)</t>
  </si>
  <si>
    <t>Number of entities reporting improved performance (e.g., improvements in productivity, accountability, operations, loan terms, valuations)</t>
  </si>
  <si>
    <t>Row Labels</t>
  </si>
  <si>
    <t>is_standard_indicator</t>
  </si>
  <si>
    <t>psr_cycle_name</t>
  </si>
  <si>
    <t>psr_cycle_id</t>
  </si>
  <si>
    <t>reporting_psr_cycle_id</t>
  </si>
  <si>
    <t>psr_date</t>
  </si>
  <si>
    <t>result_psr_total</t>
  </si>
  <si>
    <t>target_psr_total</t>
  </si>
  <si>
    <t>FY13H2</t>
  </si>
  <si>
    <t>FY14H1</t>
  </si>
  <si>
    <t>FY14H2</t>
  </si>
  <si>
    <t>FY15H1</t>
  </si>
  <si>
    <t>FY15H2</t>
  </si>
  <si>
    <t>FY16H1</t>
  </si>
  <si>
    <t>FY16H2</t>
  </si>
  <si>
    <t>FY17H1</t>
  </si>
  <si>
    <t>FY17H2</t>
  </si>
  <si>
    <t>Current PSR IDs</t>
  </si>
  <si>
    <t>Type</t>
  </si>
  <si>
    <t>Target</t>
  </si>
  <si>
    <t>Results</t>
  </si>
  <si>
    <t>project_status_name</t>
  </si>
  <si>
    <t>project_stage</t>
  </si>
  <si>
    <t>country_name</t>
  </si>
  <si>
    <t>primary_business_line_code</t>
  </si>
  <si>
    <t>principal_transaction_leader</t>
  </si>
  <si>
    <t>project_size</t>
  </si>
  <si>
    <t>total_spend</t>
  </si>
  <si>
    <t>total_fytd_spend</t>
  </si>
  <si>
    <t>sectors</t>
  </si>
  <si>
    <t>products</t>
  </si>
  <si>
    <t>active</t>
  </si>
  <si>
    <t>portfolio</t>
  </si>
  <si>
    <t>Country</t>
  </si>
  <si>
    <t>ECA</t>
  </si>
  <si>
    <t>Status</t>
  </si>
  <si>
    <t>Stage</t>
  </si>
  <si>
    <t>Region</t>
  </si>
  <si>
    <t>Start Date 
(DD-MM-YY)</t>
  </si>
  <si>
    <t>End Date 
(DD-MM-YY)</t>
  </si>
  <si>
    <t>Sectors</t>
  </si>
  <si>
    <t>Project Goals/Description</t>
  </si>
  <si>
    <t>Updates on Project Status</t>
  </si>
  <si>
    <t>TTL(s)</t>
  </si>
  <si>
    <t>Internal Partners</t>
  </si>
  <si>
    <t>External Partners</t>
  </si>
  <si>
    <t>Collaboration Type</t>
  </si>
  <si>
    <t>Budget</t>
  </si>
  <si>
    <t>Secured Funding Amount</t>
  </si>
  <si>
    <t>Donors</t>
  </si>
  <si>
    <t>Client</t>
  </si>
  <si>
    <t>Global staffing</t>
  </si>
  <si>
    <t>Products</t>
  </si>
  <si>
    <t>Indicator Results (to date)</t>
  </si>
  <si>
    <t>Type Notes</t>
  </si>
  <si>
    <t>Maxmimum</t>
  </si>
  <si>
    <t xml:space="preserve">  </t>
  </si>
  <si>
    <t>OVERVIEW</t>
  </si>
  <si>
    <t>PORTFOLIO TIME AND MONEY</t>
  </si>
  <si>
    <t>CURRENT RESULTS &amp; FUTURE TARGETS</t>
  </si>
  <si>
    <t>NOTE: Enter/Modify Cell in Column A to auto-complete BLUE columns.  GREEN columns are MANUALLY entered</t>
  </si>
  <si>
    <t>Name</t>
  </si>
  <si>
    <t>Very Off Track</t>
  </si>
  <si>
    <t>Very Poor Target</t>
  </si>
  <si>
    <t>Poor Target</t>
  </si>
  <si>
    <t>Target Not Set</t>
  </si>
  <si>
    <t>Off Track</t>
  </si>
  <si>
    <t>M&amp;E Quality Score</t>
  </si>
  <si>
    <t>On track/No issues</t>
  </si>
  <si>
    <t>Portfolio Data Current as of</t>
  </si>
  <si>
    <t>M&amp;E Data Current as of</t>
  </si>
  <si>
    <t>This information pulls from "Manual Project Notes" Worksheet.</t>
  </si>
  <si>
    <t>(All)</t>
  </si>
  <si>
    <t>output</t>
  </si>
  <si>
    <t>Number of entities receiving in-depth advisory  services</t>
  </si>
  <si>
    <t>Number of participants in workshops, training events, seminars, conferences, etc.</t>
  </si>
  <si>
    <t>Number of participants providing feedback on satisfaction</t>
  </si>
  <si>
    <t>Number of participants reporting satisfied or very satisfied with workshops, trainings, seminars, conferences, etc.</t>
  </si>
  <si>
    <t>Number of workshops, training events, seminars, conferences, etc.</t>
  </si>
  <si>
    <t>impact Logframe</t>
  </si>
  <si>
    <t>Number of procedures/firm-level policies/practices/standards recommended for improvement or elimination</t>
  </si>
  <si>
    <t>Format painter down G5 to end for flag desc</t>
  </si>
  <si>
    <t>project_status_nme</t>
  </si>
  <si>
    <t>region_nme</t>
  </si>
  <si>
    <t>label_low</t>
  </si>
  <si>
    <t>label_period</t>
  </si>
  <si>
    <t>label_high</t>
  </si>
  <si>
    <t>result_low</t>
  </si>
  <si>
    <t>result_period</t>
  </si>
  <si>
    <t>result_high</t>
  </si>
  <si>
    <t>target_low</t>
  </si>
  <si>
    <t>target_period</t>
  </si>
  <si>
    <t>target_high</t>
  </si>
  <si>
    <t>Low</t>
  </si>
  <si>
    <t>High</t>
  </si>
  <si>
    <t>The following pivot displays aggregated PSR range results and targets (see: Auto - M&amp;E by PSR Range for raw data)</t>
  </si>
  <si>
    <t>Baseline</t>
  </si>
  <si>
    <t>R (below)</t>
  </si>
  <si>
    <t>R (above)</t>
  </si>
  <si>
    <t>T (below)</t>
  </si>
  <si>
    <t>T (above)</t>
  </si>
  <si>
    <t>R (in range)</t>
  </si>
  <si>
    <t>T (in range)</t>
  </si>
  <si>
    <t>Enter Period in Green Cell</t>
  </si>
  <si>
    <t>Results Achieved During</t>
  </si>
  <si>
    <t>Targets Expected During</t>
  </si>
  <si>
    <r>
      <rPr>
        <b/>
        <sz val="11"/>
        <color theme="1"/>
        <rFont val="Calibri"/>
        <family val="2"/>
        <scheme val="minor"/>
      </rPr>
      <t>Note</t>
    </r>
    <r>
      <rPr>
        <sz val="11"/>
        <color theme="1"/>
        <rFont val="Calibri"/>
        <family val="2"/>
        <scheme val="minor"/>
      </rPr>
      <t xml:space="preserve">: After changing range period, the Auto - M&amp;E PSR Range raw data sheet will automatically update; but this pivot table will not. </t>
    </r>
    <r>
      <rPr>
        <sz val="11"/>
        <color rgb="FFFF0000"/>
        <rFont val="Calibri"/>
        <family val="2"/>
        <scheme val="minor"/>
      </rPr>
      <t xml:space="preserve"> </t>
    </r>
    <r>
      <rPr>
        <b/>
        <sz val="11"/>
        <color rgb="FFFF0000"/>
        <rFont val="Calibri"/>
        <family val="2"/>
        <scheme val="minor"/>
      </rPr>
      <t>To update after change</t>
    </r>
    <r>
      <rPr>
        <sz val="11"/>
        <color theme="1"/>
        <rFont val="Calibri"/>
        <family val="2"/>
        <scheme val="minor"/>
      </rPr>
      <t>: click anywhere in pivot table, then go to [Data] tab above and click [Refresh]</t>
    </r>
  </si>
  <si>
    <t>Note: This summary sheet reports time series targets and results for a 6 year timeframe, allowing to see recent past and expected near-future for key indicators</t>
  </si>
  <si>
    <r>
      <t xml:space="preserve">Note: The indicators, in green, can be modified and the sheets will update accordingly.   </t>
    </r>
    <r>
      <rPr>
        <b/>
        <sz val="11"/>
        <color theme="1"/>
        <rFont val="Calibri"/>
        <family val="2"/>
        <scheme val="minor"/>
      </rPr>
      <t xml:space="preserve">Ensure exact spelling.  </t>
    </r>
    <r>
      <rPr>
        <sz val="11"/>
        <color theme="1"/>
        <rFont val="Calibri"/>
        <family val="2"/>
        <scheme val="minor"/>
      </rPr>
      <t>These</t>
    </r>
    <r>
      <rPr>
        <sz val="11"/>
        <color rgb="FFFF0000"/>
        <rFont val="Calibri"/>
        <family val="2"/>
        <scheme val="minor"/>
      </rPr>
      <t xml:space="preserve"> indicators update charts on dashboard sheet</t>
    </r>
    <r>
      <rPr>
        <sz val="11"/>
        <color theme="1"/>
        <rFont val="Calibri"/>
        <family val="2"/>
        <scheme val="minor"/>
      </rPr>
      <t>.</t>
    </r>
  </si>
  <si>
    <t>baseline</t>
  </si>
  <si>
    <t>previous2_psr_result</t>
  </si>
  <si>
    <t>previous2_psr_label</t>
  </si>
  <si>
    <t>previous_psr_result</t>
  </si>
  <si>
    <t>previous_psr_label</t>
  </si>
  <si>
    <t>current_psr_result</t>
  </si>
  <si>
    <t>current_psr_label</t>
  </si>
  <si>
    <t>results_to_date</t>
  </si>
  <si>
    <t>target_to_date</t>
  </si>
  <si>
    <t>total_target</t>
  </si>
  <si>
    <t>progress_to_date_pct</t>
  </si>
  <si>
    <t>progress_overall_pct</t>
  </si>
  <si>
    <t>IMPACT LOGFRAME</t>
  </si>
  <si>
    <r>
      <rPr>
        <b/>
        <sz val="11"/>
        <color theme="1"/>
        <rFont val="Calibri"/>
        <family val="2"/>
        <scheme val="minor"/>
      </rPr>
      <t>Note:</t>
    </r>
    <r>
      <rPr>
        <sz val="11"/>
        <color theme="1"/>
        <rFont val="Calibri"/>
        <family val="2"/>
        <scheme val="minor"/>
      </rPr>
      <t xml:space="preserve"> To specify range data, type start (low) and end (high) fiscal years in cells below </t>
    </r>
    <r>
      <rPr>
        <b/>
        <sz val="14"/>
        <color rgb="FF00B050"/>
        <rFont val="Calibri"/>
        <family val="2"/>
        <scheme val="minor"/>
      </rPr>
      <t>in green</t>
    </r>
    <r>
      <rPr>
        <sz val="11"/>
        <color theme="1"/>
        <rFont val="Calibri"/>
        <family val="2"/>
        <scheme val="minor"/>
      </rPr>
      <t>.   The formatting is key and must take "FYxxHz" where xx are number values for the year and z is half 1 or 2.  Example: "FY15H1" or "FY06H2"</t>
    </r>
  </si>
  <si>
    <t>Number of reports (assessments, surveys, manuals, Phase I/strategic option reports) completed</t>
  </si>
  <si>
    <t>LOG FRAME 1</t>
  </si>
  <si>
    <t>sub-saharan africa</t>
  </si>
  <si>
    <t>Log Frame 1</t>
  </si>
  <si>
    <t>CG Logframe</t>
  </si>
  <si>
    <r>
      <rPr>
        <b/>
        <sz val="11"/>
        <color theme="1"/>
        <rFont val="Calibri"/>
        <family val="2"/>
        <scheme val="minor"/>
      </rPr>
      <t>NOTE</t>
    </r>
    <r>
      <rPr>
        <sz val="11"/>
        <color theme="1"/>
        <rFont val="Calibri"/>
        <family val="2"/>
        <scheme val="minor"/>
      </rPr>
      <t>: Use Excel 2013 version or higher</t>
    </r>
  </si>
  <si>
    <t>Progress Flag</t>
  </si>
  <si>
    <t>Baseline - Total</t>
  </si>
  <si>
    <t>result_total_td</t>
  </si>
  <si>
    <t>target_total_td</t>
  </si>
  <si>
    <t>target_cum_total</t>
  </si>
  <si>
    <t>progress_flag</t>
  </si>
  <si>
    <t>progress_flag_txt</t>
  </si>
  <si>
    <t>Chart Range (-5yr + 3 yr) Min/Max</t>
  </si>
  <si>
    <t>KM project: Number of follow-on IFC projects that benefited from the KM project</t>
  </si>
  <si>
    <t>Number of new financial products launched</t>
  </si>
  <si>
    <t>Number of accounts linked to mobile banking systems</t>
  </si>
  <si>
    <t>Value of deposit accounts opened (US$)</t>
  </si>
  <si>
    <t>Number of Transactions via Agents per Month</t>
  </si>
  <si>
    <t>Number of Agents</t>
  </si>
  <si>
    <t>Number of mobile money transactions</t>
  </si>
  <si>
    <t>Number of registered users/accounts</t>
  </si>
  <si>
    <t>Volume of mobile money transactions( in billion USD)</t>
  </si>
  <si>
    <t>Value of transactions via agents (per month)</t>
  </si>
  <si>
    <t>Number of active users (1 transaction/30 days)</t>
  </si>
  <si>
    <t>FIG</t>
  </si>
  <si>
    <t>SSA-FIG</t>
  </si>
  <si>
    <t>{SSA}</t>
  </si>
  <si>
    <t>{"Microfinance - 100%"}</t>
  </si>
  <si>
    <t>{"Retail Payments &amp; Mobile Banking - 100%","Retail Payments and Mobile Banking - 100%"}</t>
  </si>
  <si>
    <t>{"Commercial Banking - Microfinance (O-AC) - 100%"}</t>
  </si>
  <si>
    <t>Incremental Results Total (TD)</t>
  </si>
  <si>
    <t>Incremental 
Target Total (TD)</t>
  </si>
  <si>
    <t>Incremental 
Target Cum. Total</t>
  </si>
  <si>
    <t>% Achievements TD</t>
  </si>
  <si>
    <t>Key Performance Indicators</t>
  </si>
  <si>
    <t>baseline_psr_total</t>
  </si>
  <si>
    <t>PORTFOLIO TIME AND BUDGET</t>
  </si>
  <si>
    <t>&lt; FY16H1</t>
  </si>
  <si>
    <t>FY16H1-FY16H1</t>
  </si>
  <si>
    <t>&gt; FY16H1</t>
  </si>
  <si>
    <t>id</t>
  </si>
  <si>
    <t>as_stage_nme</t>
  </si>
  <si>
    <t>include_in_summary</t>
  </si>
  <si>
    <t>value_type</t>
  </si>
  <si>
    <t>value_amt</t>
  </si>
  <si>
    <t>value_yr</t>
  </si>
  <si>
    <t>indicator_data_update</t>
  </si>
  <si>
    <t>indicator_id</t>
  </si>
  <si>
    <t>indicator_start_date</t>
  </si>
  <si>
    <t>indicator_end_date</t>
  </si>
  <si>
    <t>project_indicator_status_nme</t>
  </si>
  <si>
    <t>comment_txt</t>
  </si>
  <si>
    <t>result</t>
  </si>
  <si>
    <t>target</t>
  </si>
  <si>
    <t>project_long_nme</t>
  </si>
  <si>
    <t>country_nme</t>
  </si>
  <si>
    <t>other_country_nme</t>
  </si>
  <si>
    <t>primary_business_line_id_nme</t>
  </si>
  <si>
    <t>product_nme</t>
  </si>
  <si>
    <t>project_leader</t>
  </si>
  <si>
    <t>m_and_e_officer</t>
  </si>
  <si>
    <t>owning_dept_nme</t>
  </si>
  <si>
    <t>log_frame_nme</t>
  </si>
  <si>
    <t>log_frame_active_ind</t>
  </si>
  <si>
    <t>ind_id</t>
  </si>
  <si>
    <t>implementation_start_date</t>
  </si>
  <si>
    <t>implementation_end_date</t>
  </si>
  <si>
    <t>indicator_type_code</t>
  </si>
  <si>
    <t>measurement_unit_nme</t>
  </si>
  <si>
    <t>idg_ind</t>
  </si>
  <si>
    <t>include_in_template</t>
  </si>
  <si>
    <t>value_frequency_code</t>
  </si>
  <si>
    <t>value_timeline_code</t>
  </si>
  <si>
    <t>value_date</t>
  </si>
  <si>
    <t>indicator_attribute_update</t>
  </si>
  <si>
    <t>indicator_attribute_update_user_id</t>
  </si>
  <si>
    <t>indicator_data_update_user_id</t>
  </si>
  <si>
    <t>ind_id_parent</t>
  </si>
  <si>
    <t>indicator_level</t>
  </si>
  <si>
    <t>goal_id</t>
  </si>
  <si>
    <t>goal_nme</t>
  </si>
  <si>
    <t>client_id</t>
  </si>
  <si>
    <t>client_nme</t>
  </si>
  <si>
    <t>attribution_pct</t>
  </si>
  <si>
    <t>legal_agreement_ind</t>
  </si>
  <si>
    <t>legal_agreement_date</t>
  </si>
  <si>
    <t>indicator_status_reason</t>
  </si>
  <si>
    <t>indicator_active_remap</t>
  </si>
  <si>
    <t>sector_nme</t>
  </si>
  <si>
    <t>relationship_to_inv</t>
  </si>
  <si>
    <t>indicator_status</t>
  </si>
  <si>
    <t>country_code</t>
  </si>
  <si>
    <t>table_flag_delete_dataset</t>
  </si>
  <si>
    <t>is_client_level</t>
  </si>
  <si>
    <t>is_active_data</t>
  </si>
  <si>
    <t>Active</t>
  </si>
  <si>
    <t>Implementation (Execution)</t>
  </si>
  <si>
    <t>Sub-Saharan Africa</t>
  </si>
  <si>
    <t>Financial Institutions Group</t>
  </si>
  <si>
    <t>Retail Payments &amp; Mobile Banking(100%)</t>
  </si>
  <si>
    <t>Y</t>
  </si>
  <si>
    <t>Cumulating (Flow)</t>
  </si>
  <si>
    <t>Number</t>
  </si>
  <si>
    <t>Yes</t>
  </si>
  <si>
    <t>N</t>
  </si>
  <si>
    <t>H2</t>
  </si>
  <si>
    <t>SHarten</t>
  </si>
  <si>
    <t>project level</t>
  </si>
  <si>
    <t>No</t>
  </si>
  <si>
    <t>H1</t>
  </si>
  <si>
    <t>O-AC - Commercial Banking - Microfinance(100%)</t>
  </si>
  <si>
    <t>US$ (million)</t>
  </si>
  <si>
    <t>Number of entities receiving advisory services</t>
  </si>
  <si>
    <t>Deleted</t>
  </si>
  <si>
    <t>FBille</t>
  </si>
  <si>
    <t>Discontinued</t>
  </si>
  <si>
    <t>JNgahu</t>
  </si>
  <si>
    <t>Non Cumulating (Stock)</t>
  </si>
  <si>
    <t>ABT MCF TA</t>
  </si>
  <si>
    <t>AccessBank Tanzania TA</t>
  </si>
  <si>
    <t>Tanzania</t>
  </si>
  <si>
    <t>Logframe 2</t>
  </si>
  <si>
    <t>QT</t>
  </si>
  <si>
    <t>Q2</t>
  </si>
  <si>
    <t>ABT Report Dec 2015</t>
  </si>
  <si>
    <t>EOroko</t>
  </si>
  <si>
    <t>TAN</t>
  </si>
  <si>
    <t>logframe 3</t>
  </si>
  <si>
    <t>US$</t>
  </si>
  <si>
    <t>Status of MCF Grant as of Dec 2015. Refer to December 2015 report</t>
  </si>
  <si>
    <t>3a. Financial Services</t>
  </si>
  <si>
    <t># of active Mobile Banking customers</t>
  </si>
  <si>
    <t>Value of agri-loans outstanding (US $)</t>
  </si>
  <si>
    <t>Value of Micro Loans (USD)</t>
  </si>
  <si>
    <t>Q3</t>
  </si>
  <si>
    <t>Value of outstanding loans (US$)</t>
  </si>
  <si>
    <t>Number of Agri Loans Disbursed</t>
  </si>
  <si>
    <t>Number of branches managing agri-loan product</t>
  </si>
  <si>
    <t>Kahama branch</t>
  </si>
  <si>
    <t>MBaregu</t>
  </si>
  <si>
    <t>Value of SME Loans (USD)</t>
  </si>
  <si>
    <t>Not yet began SME at expansion branch(es). Product is still managed from regional office.</t>
  </si>
  <si>
    <t>PAR&gt;30 days</t>
  </si>
  <si>
    <t>Percent</t>
  </si>
  <si>
    <t>SBuri</t>
  </si>
  <si>
    <t>Q4</t>
  </si>
  <si>
    <t>Q1</t>
  </si>
  <si>
    <t>% PAR 30 for Agri-loan</t>
  </si>
  <si>
    <t>Value of loans disbursed (US$)</t>
  </si>
  <si>
    <t>Inactive</t>
  </si>
  <si>
    <t># of Transactions volumes via agents per month</t>
  </si>
  <si>
    <t>ABT Report Jun 2015</t>
  </si>
  <si>
    <t>OMusa</t>
  </si>
  <si>
    <t># of agent transaction per agent</t>
  </si>
  <si>
    <t>% direct revenue /direct expenses for new branches and channel,</t>
  </si>
  <si>
    <t>ABT MCF results Dec 2014.</t>
  </si>
  <si>
    <t>% of registered users who used the channel atleast once in the  last 30 days</t>
  </si>
  <si>
    <t>% of registered users who used the new channel at least once in last 30 days</t>
  </si>
  <si>
    <t>ABT report June 30 2015</t>
  </si>
  <si>
    <t>Period not applicable</t>
  </si>
  <si>
    <t>Funding cost (against total assets)</t>
  </si>
  <si>
    <t>Gross loan portfolio</t>
  </si>
  <si>
    <t>Income/Cost (percentage) for ABT</t>
  </si>
  <si>
    <t>income/cost. As per management reports.</t>
  </si>
  <si>
    <t>As per June 2015 report</t>
  </si>
  <si>
    <t>2016-06 ABT summary report filled in IFCDocs. Updated using the latest summary report.</t>
  </si>
  <si>
    <t>2016-06 ABT summary report filled in IFCDocs.</t>
  </si>
  <si>
    <t>Number of new clients previously unbanked</t>
  </si>
  <si>
    <t>Operating Costs (against total assets)</t>
  </si>
  <si>
    <t>Operating Efficiency (For retail payment/mobile Banking)</t>
  </si>
  <si>
    <t>Operating expense of 12.3MM EUR divided by  91.8 MM EUR assets. Dec data.</t>
  </si>
  <si>
    <t>Operating expense ratio for the channel is calculated as a percentage of the savings portfolio. Based on June 2015 monthly report.</t>
  </si>
  <si>
    <t>Operating expense ratio for the channel is calculated as a percentage of the savings portfolio. Based on December 2015 report.</t>
  </si>
  <si>
    <t>Email (AccessMobile latest figures)</t>
  </si>
  <si>
    <t># of mobile transaction per month</t>
  </si>
  <si>
    <t>December 2015 Report</t>
  </si>
  <si>
    <t># of registered MFS users of institution</t>
  </si>
  <si>
    <t>Volume of Deposit</t>
  </si>
  <si>
    <t>General Targets</t>
  </si>
  <si>
    <t>Number of deposit accounts</t>
  </si>
  <si>
    <t>Roll out of Mobile banking has started and ABT has implemented the recommended changes</t>
  </si>
  <si>
    <t>Number of active agents</t>
  </si>
  <si>
    <t>Not yet began SME at expansion branch(es)</t>
  </si>
  <si>
    <t>2016_06_summary report filled in IFCDocs.</t>
  </si>
  <si>
    <t>% of client who are women</t>
  </si>
  <si>
    <t>Access Bank Tanzania Indicators Filled in IFCDocs.</t>
  </si>
  <si>
    <t>Quarterly 2 Mngt Report</t>
  </si>
  <si>
    <t>Not yet began SME at expansion branch</t>
  </si>
  <si>
    <t>Net Income (USD)</t>
  </si>
  <si>
    <t>Number of SME loans outstanding</t>
  </si>
  <si>
    <t>3b. Financial Services</t>
  </si>
  <si>
    <t>ABT report Jun 2015</t>
  </si>
  <si>
    <t xml:space="preserve">No SME loans at expansion branches </t>
  </si>
  <si>
    <t>December 2015 report</t>
  </si>
  <si>
    <t>Status of MCF Grant - December 2015. Filled in IFC Docs.</t>
  </si>
  <si>
    <t>Status of MCF Grant as Dec 2015. Refer to Interim Report Dec 2015</t>
  </si>
  <si>
    <t>4th disbursement results filled in IFCDocs.</t>
  </si>
  <si>
    <t>Number of active new channels created</t>
  </si>
  <si>
    <t>4th disbursement results as at May 2016.</t>
  </si>
  <si>
    <t>Number of branches in operation</t>
  </si>
  <si>
    <t>Number of transactions via agents and via mobile</t>
  </si>
  <si>
    <t>Number of financial channels (ATM, POS, mobile, branch) launched</t>
  </si>
  <si>
    <t>ABT Report June 2015</t>
  </si>
  <si>
    <t># of branches  managing agri-loan product</t>
  </si>
  <si>
    <t>Number of clients at new branch</t>
  </si>
  <si>
    <t xml:space="preserve">2016-06 ABT summary report filled in IFCDocs. </t>
  </si>
  <si>
    <t>4th disbursement results table filled in IFCDocs.</t>
  </si>
  <si>
    <t>Total Number of clients</t>
  </si>
  <si>
    <t>Number of new financial products designed</t>
  </si>
  <si>
    <t>New crop financing product was due to be launched in June 2015 but approval from KfW is still pending.</t>
  </si>
  <si>
    <t>ABT Report December 2015</t>
  </si>
  <si>
    <t>Number of new Branches opened in target region</t>
  </si>
  <si>
    <t>Other</t>
  </si>
  <si>
    <t>ABT Summary report</t>
  </si>
  <si>
    <t>Number of loan officers in expansion branches</t>
  </si>
  <si>
    <t>ABT Summary report Dec 2014.</t>
  </si>
  <si>
    <t>Number of New Branches Opened in target region</t>
  </si>
  <si>
    <t>ABT Summary Report Jul 2015</t>
  </si>
  <si>
    <t>No of Bank Branches opened</t>
  </si>
  <si>
    <t>Status of MCF Grant - December 2015</t>
  </si>
  <si>
    <t>Exchange rate used by the client USD-TZS was 1630</t>
  </si>
  <si>
    <t>ABT MCF Results as at Dec 2014. Exchange rate used 1600 USD-TZS</t>
  </si>
  <si>
    <t>ABT Summary Report - March 2014</t>
  </si>
  <si>
    <t>From Kahama Branch Manager. Dec 2013 figures.</t>
  </si>
  <si>
    <t>Access Mobile and Access Wakala launched in this period. From ABT Quarterly and monthly reports</t>
  </si>
  <si>
    <t>RAHISI account launched in May 2015</t>
  </si>
  <si>
    <t>Number of deposit accounts opened</t>
  </si>
  <si>
    <t>Number of loans disbursed</t>
  </si>
  <si>
    <t>This period is not applicable as the branch had just launched</t>
  </si>
  <si>
    <t>Kahama Branch Mngr Report (see in IFC Docs)</t>
  </si>
  <si>
    <t>ABT MCF Dec 2014 results</t>
  </si>
  <si>
    <t>Status of MCF Grant as Dec 2015.</t>
  </si>
  <si>
    <t>ABT Quarterly report June 2015</t>
  </si>
  <si>
    <t>Number of micro loans outstanding</t>
  </si>
  <si>
    <t>Mngmt Report Dec 2013.</t>
  </si>
  <si>
    <t>Share of the value of transactions (deposits &amp; withdrawals)  through mobile and agents compared to the total value of transactions on savings accounts</t>
  </si>
  <si>
    <t>VOLUMES Withdrawals : 1,2 %  / Deposits : 3,1% as per ABT Report Jun 2015</t>
  </si>
  <si>
    <t>ABT MCF Results Dec 2014</t>
  </si>
  <si>
    <t>Number of total trained staff</t>
  </si>
  <si>
    <t>Number of outstanding loans</t>
  </si>
  <si>
    <t>Number of savings accounts at expansion branches</t>
  </si>
  <si>
    <t>Period is not applicable as branch had just opened</t>
  </si>
  <si>
    <t>Kahama Branch Manager Report</t>
  </si>
  <si>
    <t>Email (AccessMobile latest figures). Exchange rate used USD-TZS 1,600</t>
  </si>
  <si>
    <t>2016-06 ABT summary report filled in IFCDocs. Exchange rate usd USD - TZS 1,600.</t>
  </si>
  <si>
    <t>ABT Report Dec 2015. Exchange rate used is USD-TZS 2161.74951</t>
  </si>
  <si>
    <t>No new branches opened</t>
  </si>
  <si>
    <t># of branches</t>
  </si>
  <si>
    <t>Value of deposits through agents channels (USD)</t>
  </si>
  <si>
    <t>Status of MCF Grant as Dec 2015. Exchange rate used 1 USD= 1600 TZS.</t>
  </si>
  <si>
    <t>The number of active Mobile Banking customers</t>
  </si>
  <si>
    <t>Number of agri-loans outstanding</t>
  </si>
  <si>
    <t>From Agro-Loan Manager. December 2013. See IFC Docs</t>
  </si>
  <si>
    <t>ABT MCF Results Dec 2014.</t>
  </si>
  <si>
    <t xml:space="preserve">As per June 2015 report. Exchange rate used 1 USD = 2140,02 TZS as of 30th June 2015 </t>
  </si>
  <si>
    <t>Agri Product</t>
  </si>
  <si>
    <t>Agency banking pilot is set to begin in February.</t>
  </si>
  <si>
    <t>Value of Agri-loans Outstanding</t>
  </si>
  <si>
    <t>Value of agri-loans disbursed (US $ )</t>
  </si>
  <si>
    <t>ABT MCF results Dec 2014. Exchange used, USD-TZS was 1600</t>
  </si>
  <si>
    <t>as at May 2015, Source Quarterly 2 Mngt Report in IFC Docs.</t>
  </si>
  <si>
    <t>4th disbursement results as at May 2016.  Filled in IFCDocs. Exchange rate usd USD - TZS 1,600.</t>
  </si>
  <si>
    <t>4th disbursement reults as at May 2016.</t>
  </si>
  <si>
    <t>4th disbursement reults filled in IFCDocs.</t>
  </si>
  <si>
    <t>4th Disbursement request form</t>
  </si>
  <si>
    <t>Value of transaction volume via agents per month</t>
  </si>
  <si>
    <t># of new staff hired</t>
  </si>
  <si>
    <t>Value of mobile transaction per month</t>
  </si>
  <si>
    <t>Tabora</t>
  </si>
  <si>
    <t>One cashless branch opened (Pamba)</t>
  </si>
  <si>
    <t>Kisesa branch (marketing center) opened</t>
  </si>
  <si>
    <t>Pilot phase continues</t>
  </si>
  <si>
    <t>As per the December 2015 report</t>
  </si>
  <si>
    <t>Pamba</t>
  </si>
  <si>
    <t>Kahama</t>
  </si>
  <si>
    <t>Pilot</t>
  </si>
  <si>
    <t>Kahama and Tabora branches opened</t>
  </si>
  <si>
    <t>Status of MCF Grant- Dec 2015</t>
  </si>
  <si>
    <t>Pilot will be completed in August 2014</t>
  </si>
  <si>
    <t xml:space="preserve">ABT Dec 2015 Report_x000D_
</t>
  </si>
  <si>
    <t>Number of financial channels (ATM, POS, mobile, branch) designed</t>
  </si>
  <si>
    <t>ABT MCF results Dec 2014. Exchange rate used 1600 USD-TZS</t>
  </si>
  <si>
    <t>Exchange used by client, USD-TZS was 1630</t>
  </si>
  <si>
    <t>The agri-loan product has operating manual.</t>
  </si>
  <si>
    <t>Number of new financial products introduced</t>
  </si>
  <si>
    <t># of new channel created (ATM,POS, Mobile)</t>
  </si>
  <si>
    <t>Kahama Branch</t>
  </si>
  <si>
    <t>Number of staff trained on agri-loan product</t>
  </si>
  <si>
    <t>AccessMobile and Access Wakalas. Both mobile banking and agent banking have been designed and launched.</t>
  </si>
  <si>
    <t>Pilot for mobile banking is underway. Pilot for agency banking is expected to start in February 2015.</t>
  </si>
  <si>
    <t>RAHISI account designed launched in Q1 &amp; Q2:2015</t>
  </si>
  <si>
    <t>Exchange rate used by the client USD-TZS was 1,630</t>
  </si>
  <si>
    <t>ABT Report Jun 2015. Exchange rate used, USD-TZS 2057</t>
  </si>
  <si>
    <t>Period not applicable as branch had just launched</t>
  </si>
  <si>
    <t>Pilot completed</t>
  </si>
  <si>
    <t>Several documents completed including: fin model, strategy, ToRs</t>
  </si>
  <si>
    <t>Kahama branch data (see IFC Docs)</t>
  </si>
  <si>
    <t>ABT Report Jun 2015. Exchange rate USD - TZS 2057</t>
  </si>
  <si>
    <t>Exchange used USD -TZS 1600</t>
  </si>
  <si>
    <t>Kahama branch. Dec 2013</t>
  </si>
  <si>
    <t>ABT MCF results Dec 2014. Exchange used USD -TZS 1600</t>
  </si>
  <si>
    <t>Status of MCF Grant - December 2015. Exchange rate usd USD - TZS 1,600. Filled in IFC Docs.</t>
  </si>
  <si>
    <t>The pilot for agri-loan product is nearing its end.  New products for mobile are in discussions.</t>
  </si>
  <si>
    <t>Design and development of mobile banking channel</t>
  </si>
  <si>
    <t>FINCA DRC MCF TA</t>
  </si>
  <si>
    <t>Congo, Democratic Republic of</t>
  </si>
  <si>
    <t>Microfinance(50%),Retail Payments &amp; Mobile Banking(50%)</t>
  </si>
  <si>
    <t>CFGA6 - FIG Advisory Service - CAF</t>
  </si>
  <si>
    <t>Number of pilots completed</t>
  </si>
  <si>
    <t>JGutin</t>
  </si>
  <si>
    <t>ZAI</t>
  </si>
  <si>
    <t>Portfolio at Risk &gt;30 days  (%)</t>
  </si>
  <si>
    <t>MRamji</t>
  </si>
  <si>
    <t>Log Frame 2</t>
  </si>
  <si>
    <t>Value of Transactions via Agents per Month</t>
  </si>
  <si>
    <t>Operating Efficiency (%)</t>
  </si>
  <si>
    <t>Number of transactions via agents per month</t>
  </si>
  <si>
    <t>Number of  agents</t>
  </si>
  <si>
    <t>Number of agents</t>
  </si>
  <si>
    <t>Jean Kabongo</t>
  </si>
  <si>
    <t>Number of registered Mobile Financial Services Users</t>
  </si>
  <si>
    <t>No changes in policies/practices/'standards expected for this period.</t>
  </si>
  <si>
    <t>Improved agent management systems and procedures implemented during the last quarter of 2015.</t>
  </si>
  <si>
    <t>Income/Cost</t>
  </si>
  <si>
    <t>Semi Annual reporting</t>
  </si>
  <si>
    <t>Client Reporting</t>
  </si>
  <si>
    <t>Semi Annual Project Report</t>
  </si>
  <si>
    <t>Percentage of registered users using channel at least once in 30 days</t>
  </si>
  <si>
    <t>Based on email from Jean Kabongo received on Feb 11 2016</t>
  </si>
  <si>
    <t>PAR&gt;30 is 2% per FINCA reporting at May 31th 2014.</t>
  </si>
  <si>
    <t>PAR&gt;30 was at 1.5% as per FINCA report at Nov 30th 2013.</t>
  </si>
  <si>
    <t>PAR&gt;30 is 3.6% per FINCA reporting at June 30th 2015.</t>
  </si>
  <si>
    <t>PAR&gt;30 is 1.7% per FINCA reporting at May 31th 2014.</t>
  </si>
  <si>
    <t>PAR&gt;30 is 2.6% per FINCA reporting at June 30th 2015.</t>
  </si>
  <si>
    <t>Number of outstanding accounts for new savings product</t>
  </si>
  <si>
    <t>Total clients = total no. of voluntary savers.</t>
  </si>
  <si>
    <t>Total clients= Total number of voluntary savers</t>
  </si>
  <si>
    <t>Per agent report as of 14 July 2014.</t>
  </si>
  <si>
    <t>in addition to Bwakisa Carte, 2 term deposit products, payroll acct, and local currency account.</t>
  </si>
  <si>
    <t>bwakisa carte savings product launched.</t>
  </si>
  <si>
    <t>Per Nov 30th financial report, total borrowers were 112,563</t>
  </si>
  <si>
    <t>Per Semi Annual Report January-June 2014</t>
  </si>
  <si>
    <t>Bwakisa Carte pilot complete.</t>
  </si>
  <si>
    <t>No additional pilot expected for the period.</t>
  </si>
  <si>
    <t>Pilot of agent nework completed; refinements underway.</t>
  </si>
  <si>
    <t>Four new products have already been developed, including new policies related to them.</t>
  </si>
  <si>
    <t>Net Income</t>
  </si>
  <si>
    <t>FINCA DRC June 2016 lender ppt</t>
  </si>
  <si>
    <t>MFS Ivory Coast</t>
  </si>
  <si>
    <t>Ivory Coast MFS Market Development</t>
  </si>
  <si>
    <t>Cote D'Ivoire</t>
  </si>
  <si>
    <t>Microfinance(20%),Retail Payments &amp; Mobile Banking(80%)</t>
  </si>
  <si>
    <t>Dec 2013</t>
  </si>
  <si>
    <t>GOulai</t>
  </si>
  <si>
    <t>O-HA - Microfinance and Small Business - Non Commercial Banking(10%),O-MG - Mobile channel service providers(55%),O-MD - Switching, switches(35%)</t>
  </si>
  <si>
    <t>IVC</t>
  </si>
  <si>
    <t>MMartinez1</t>
  </si>
  <si>
    <t>One article published in World Bank local monthly magazine_x000D_
Two training materials on MFS network management and financial institutions' role in MFS business case_x000D_
One survey on cocoa farmers' financial habits</t>
  </si>
  <si>
    <t>Percentage of active accounts/users (90 days)</t>
  </si>
  <si>
    <t>1 CdI E-money analysis with BCEAO_x000D_
2 questionnaires for inactivity market research ( Focus group+ Mystery shopping)_x000D_
As of December 2014</t>
  </si>
  <si>
    <t>As of December 2014, Ivory Coast  e-money analysis roundtable</t>
  </si>
  <si>
    <t>3rd and 4th steering committees for Cargill pilot+ working session with SIB, Cargill and OM in SIB office</t>
  </si>
  <si>
    <t>Number of registered and active mobile banking clients</t>
  </si>
  <si>
    <t>2 inactivity reports for MTN and Moov_x000D_
1 G2P report for Ministry of Social Affairs CdI_x000D_
3 Pitch for Bridge Bank, BICICI and SIB_x000D_
1 training material "Mobile Money 101"</t>
  </si>
  <si>
    <t>No feedback form filled. Overall positive feedback.</t>
  </si>
  <si>
    <t>E-money roundtable</t>
  </si>
  <si>
    <t>December 2014 data</t>
  </si>
  <si>
    <t>2 Steering committees_x000D_
1 working session with SIB, Cargill, OM</t>
  </si>
  <si>
    <t>Number of people registered to mobile banking</t>
  </si>
  <si>
    <t>March 2014</t>
  </si>
  <si>
    <t>Percentage of active agents</t>
  </si>
  <si>
    <t>Value of transactions per month (USD)</t>
  </si>
  <si>
    <t>March 2014 data</t>
  </si>
  <si>
    <t>MTN CI and Moov CI</t>
  </si>
  <si>
    <t>PSR covers from Jan 2013 to Dec 2013</t>
  </si>
  <si>
    <t>Value of IFC financing facilitated (US$)</t>
  </si>
  <si>
    <t>2 BBL sessions ( Abidjan , Dakar) MM 101 _x000D_
_x000D_
1 Workshop with AfdB_x000D_
_x000D_
2 Steering committees</t>
  </si>
  <si>
    <t>December 2014</t>
  </si>
  <si>
    <t>Number of reports accepted by client</t>
  </si>
  <si>
    <t>Number of transactions per month</t>
  </si>
  <si>
    <t>Inactivity report FR and ENG, related CGAP blog</t>
  </si>
  <si>
    <t>Data as of March 2014</t>
  </si>
  <si>
    <t>Sept 2015</t>
  </si>
  <si>
    <t>Sept 2015 Data</t>
  </si>
  <si>
    <t>2 Workshops with MFIs, financial institutions, MNOs, mobile finacial services providers  and the Central bank</t>
  </si>
  <si>
    <t>2 Steering committees + 2 BBLs MM 101 + AfdB workshop</t>
  </si>
  <si>
    <t>November 2014</t>
  </si>
  <si>
    <t>As of June 2014</t>
  </si>
  <si>
    <t>End 2014 data</t>
  </si>
  <si>
    <t>This PSR covers Jan 2013 to Dec. 2013, the big difference over target is due to the launch of a 3rd MFS provider</t>
  </si>
  <si>
    <t>Based on telcos information on 1 transaction in the last 90 days</t>
  </si>
  <si>
    <t>Inactivity study inception report + Questionnaire</t>
  </si>
  <si>
    <t>November 2014 data</t>
  </si>
  <si>
    <t>Agents (number)</t>
  </si>
  <si>
    <t>E-money roundtable with financial institutions, PSPs, MNOs, Central Bank, commodity exporters, and  national pension entities. (Nov 2014)</t>
  </si>
  <si>
    <t>MicroCred Sen TA</t>
  </si>
  <si>
    <t>MicroCred Senegal MCF TA</t>
  </si>
  <si>
    <t>Senegal</t>
  </si>
  <si>
    <t>Tiphaine A. Crenn,John William Gutin,Riadh Naouar,Wellington Muzondo,Everlyn Iminza Oroko,Fahima Said Bille,Gloodiey Rita Armelle Oulai,Juliet Ndanu Wambua,Jose Gnangnon</t>
  </si>
  <si>
    <t>TCrenn</t>
  </si>
  <si>
    <t>JWambua</t>
  </si>
  <si>
    <t>SEN</t>
  </si>
  <si>
    <t>Number of Transactions Via Agents Per Month</t>
  </si>
  <si>
    <t>Income/Cost ratio (%)</t>
  </si>
  <si>
    <t>june data</t>
  </si>
  <si>
    <t>Number of Registered Mobile Financial Services Users</t>
  </si>
  <si>
    <t>note that these users who have signed up for biometric identification and can transact at the agents</t>
  </si>
  <si>
    <t>may data</t>
  </si>
  <si>
    <t>march data</t>
  </si>
  <si>
    <t>pilot just started</t>
  </si>
  <si>
    <t>as per June 2015 data</t>
  </si>
  <si>
    <t>as per june data (please note that this amt was rectified in December for June since we had incorrect numbers)</t>
  </si>
  <si>
    <t>as per dec data</t>
  </si>
  <si>
    <t>Number of Pilots Completed</t>
  </si>
  <si>
    <t>Number of New Regions Served</t>
  </si>
  <si>
    <t>pilot completed in October</t>
  </si>
  <si>
    <t>pilot is ongoing</t>
  </si>
  <si>
    <t>overdraft facility for agents is being piloted</t>
  </si>
  <si>
    <t>Value of micro loans outstanding (US$)</t>
  </si>
  <si>
    <t>march 2016</t>
  </si>
  <si>
    <t>agent selection process is going on now</t>
  </si>
  <si>
    <t>March 31 report</t>
  </si>
  <si>
    <t>pilot taking place in 4 areas</t>
  </si>
  <si>
    <t>agents in Dakar, Pikine,  Thies and Touba</t>
  </si>
  <si>
    <t>adjustment of agent fee structure to offset losses for MCS with very active agents while retaining sufficient incentives</t>
  </si>
  <si>
    <t>review of fee structuration and client onboarding process</t>
  </si>
  <si>
    <t>draft procedures on agent recruitment and management</t>
  </si>
  <si>
    <t>restructuring of Operations and Disctributon channels</t>
  </si>
  <si>
    <t>new agent overdraft product designed and piloted</t>
  </si>
  <si>
    <t>Advans Cam MCF</t>
  </si>
  <si>
    <t>Advans Cameroon MCF Cohort TA</t>
  </si>
  <si>
    <t>Cameroon</t>
  </si>
  <si>
    <t>Retail Payments &amp; Mobile Banking(50%),Microfinance(50%)</t>
  </si>
  <si>
    <t>Project-specific targets</t>
  </si>
  <si>
    <t>CAM</t>
  </si>
  <si>
    <t>MFS Component 3 status update.Filled in IFCDocs.</t>
  </si>
  <si>
    <t xml:space="preserve">Semi-Annual Reporting as at Dec 2015. Filled in IFCDocs. </t>
  </si>
  <si>
    <t>General indicators</t>
  </si>
  <si>
    <t>Value of rural loans disbursed</t>
  </si>
  <si>
    <t>Number of collectors and active agents</t>
  </si>
  <si>
    <t>Source; Advans_SemiAnnual Report_June 2016).  1USD= 595.48 FCFA (30th June 2016). Filed in IFCDocs.</t>
  </si>
  <si>
    <t>Number of channel transactions per month</t>
  </si>
  <si>
    <t>Number of clients at mini branches</t>
  </si>
  <si>
    <t>Operating efficiency (for Retail Payments/Mobile Banking)</t>
  </si>
  <si>
    <t>Mobile collection pilot completed</t>
  </si>
  <si>
    <t>Planned to start the mobile teller pilot in March 2016.</t>
  </si>
  <si>
    <t>Advans Cameroun, Semi Annual report as at June 2015. Operating cost is 840,919 USD  and total asset is at 21,035,968 USD</t>
  </si>
  <si>
    <t>Total deposit balance</t>
  </si>
  <si>
    <t>Number of rural loans disbursed</t>
  </si>
  <si>
    <t xml:space="preserve">Semi-Annual Reporting as at June 2016. Filled in IFCDocs. </t>
  </si>
  <si>
    <t>No mini branch yet in Year 1</t>
  </si>
  <si>
    <t>Active users (of mobile collection and agent services) - 30 days</t>
  </si>
  <si>
    <t>Number of non-cash (retail) transactions</t>
  </si>
  <si>
    <t>Feasibility survey for MFS completed.</t>
  </si>
  <si>
    <t>Market research assessment report. Received Nov 17, 2015</t>
  </si>
  <si>
    <t>Total assets : 35,076,369.34 USD, Operating Expenses : 3,672,108.54 USD. Source ; Advans Cameroun, Semi Annual report as at June 2016.</t>
  </si>
  <si>
    <t>Source (Advans_SemiAnnualReport_Dec 2015). Filed in IFCDocs</t>
  </si>
  <si>
    <t>Not yet lounched.</t>
  </si>
  <si>
    <t>Advans Cameroon is already implementing the recommendations from the rural finance pilot evaluation completed earlier this year.</t>
  </si>
  <si>
    <t xml:space="preserve">- Agri Plus Flat (New Loan product ,  - Access account (New saving account </t>
  </si>
  <si>
    <t>Market assessment completed</t>
  </si>
  <si>
    <t>PAR&gt;30 on rural loans</t>
  </si>
  <si>
    <t>Number of staff in mini branches</t>
  </si>
  <si>
    <t>Not yet  lounched.</t>
  </si>
  <si>
    <t>Dec 2014 figures. April and July reports not sent yet.</t>
  </si>
  <si>
    <t>Dec 2014 figures. 2015 figures not yet released.</t>
  </si>
  <si>
    <t>Value of deposit accounts (US$)</t>
  </si>
  <si>
    <t xml:space="preserve">1USD= 595.48 FCFA (30th June 2016).  Semi-Annual Reporting as at June 2016. Filled in IFCDocs. </t>
  </si>
  <si>
    <t>Total number of clients</t>
  </si>
  <si>
    <t>Functional requirements completed and approved</t>
  </si>
  <si>
    <t>Functional requirements RFP validated by Advans Management.</t>
  </si>
  <si>
    <t>Functional requirements work has not started.</t>
  </si>
  <si>
    <t>Functional requirement completed and approved.</t>
  </si>
  <si>
    <t>Software and hardware installation completed</t>
  </si>
  <si>
    <t>Mobile application lounched July 2016 on pilot basis. Ful lounch expected sept 2016.</t>
  </si>
  <si>
    <t>Pilot started in July 2016 and full lounch expected to be in Mid Sept 2016.</t>
  </si>
  <si>
    <t>Advans Cameroon is the entity receiving Advisory Services</t>
  </si>
  <si>
    <t>Software firm selected</t>
  </si>
  <si>
    <t>- Agri Plus Flat (New Loan product )_x000D_
- Access account (New savings account _x000D_
- Float account (New current account for Third Party_x000D_
agents )</t>
  </si>
  <si>
    <t>The software solution has already been agreed on UAT expected to start in March 2016. Completion is expected in the next reporting period.</t>
  </si>
  <si>
    <t>Software firm to be selected in next period.</t>
  </si>
  <si>
    <t>Software Group have been selected and are expected to start in March 2016.  Refer to Dec 2015 status report.</t>
  </si>
  <si>
    <t>Software group selected and contract signed.</t>
  </si>
  <si>
    <t>MC Mada MCF TA</t>
  </si>
  <si>
    <t>MicroCred Madagascar MCF TA</t>
  </si>
  <si>
    <t>Madagascar</t>
  </si>
  <si>
    <t>Number of channels designed</t>
  </si>
  <si>
    <t>MAG</t>
  </si>
  <si>
    <t>June 2015 client reporting</t>
  </si>
  <si>
    <t>Dec 2014 client reporting.</t>
  </si>
  <si>
    <t>Dec 2015 client reporting</t>
  </si>
  <si>
    <t>Mar 2015 report</t>
  </si>
  <si>
    <t>Agent network was only piloted in mid-Dec.</t>
  </si>
  <si>
    <t>march 2016 report</t>
  </si>
  <si>
    <t>Dec 2014 client reporting</t>
  </si>
  <si>
    <t>As per June 2015 client reporting</t>
  </si>
  <si>
    <t>Per client reporting as of Dec 2014.</t>
  </si>
  <si>
    <t>As pilot phase was completed in Dec, activity is not built up across agent network.</t>
  </si>
  <si>
    <t>33,518,237 using FX rate of 1 US$ = MGA 2246</t>
  </si>
  <si>
    <t>67,905,400,000 MGA = US$ 29,273,600 using FX rate of Jan 31, 2014 of 1 US$ = MGA 2246</t>
  </si>
  <si>
    <t xml:space="preserve"> 96,187,703,073 MGY = US$  42,826,226 _x000D_
</t>
  </si>
  <si>
    <t>march 2016 reporting</t>
  </si>
  <si>
    <t>1USD=2353 MGY</t>
  </si>
  <si>
    <t>March 2016 data. Exhange rate of 1USD= 2222 MGY</t>
  </si>
  <si>
    <t>Outstanding GLP of MGA 92,806,145,618 using FX rate of MGA 1 = USD 0.00045</t>
  </si>
  <si>
    <t>Outstanding GLP of MGA  76,876,153,863 using FX rate of MGA 1 = USD 0.00045</t>
  </si>
  <si>
    <t>Correspondent channel designed and piloted during Q4 CY14.</t>
  </si>
  <si>
    <t>1USD=2222 MGY</t>
  </si>
  <si>
    <t>Mar 31 data</t>
  </si>
  <si>
    <t>4 approved for pilot initative in Dec but 23 pending central bank approval.</t>
  </si>
  <si>
    <t>Agent training manual</t>
  </si>
  <si>
    <t>new commission structure</t>
  </si>
  <si>
    <t>Outstanding GLP of MGA  117168136878 using FX rate of MGA 1 = USD 0.00045</t>
  </si>
  <si>
    <t>Agent network management policy drafted.</t>
  </si>
  <si>
    <t>Income/Cost Ratio (percentage)</t>
  </si>
  <si>
    <t>Number of Channels Launched</t>
  </si>
  <si>
    <t>Client reporting as of Dec 2014.</t>
  </si>
  <si>
    <t>Per Dec 2014 client reporting.</t>
  </si>
  <si>
    <t>Proprietary correspondent network launched in Dec 2014</t>
  </si>
  <si>
    <t>Client reporting as of Dec 2015</t>
  </si>
  <si>
    <t>Zambia</t>
  </si>
  <si>
    <t>Value of non-cash (retail) transactions (US$)</t>
  </si>
  <si>
    <t>Number of newly registered users</t>
  </si>
  <si>
    <t>Net Revenues (EBITDA)</t>
  </si>
  <si>
    <t>Number of non-cash transactions (per month)</t>
  </si>
  <si>
    <t>number of registered users</t>
  </si>
  <si>
    <t>Number of Active Users (90 days)</t>
  </si>
  <si>
    <t>Financial model and dashboard</t>
  </si>
  <si>
    <t>Number of active agents (percent %)</t>
  </si>
  <si>
    <t>Number of active accounts/users - percent % (30 days)</t>
  </si>
  <si>
    <t>MFS - Tigo Cash</t>
  </si>
  <si>
    <t>MFS - Tigo Cash Ghana</t>
  </si>
  <si>
    <t>Ghana</t>
  </si>
  <si>
    <t>Omoneka J. Musa,John Irungu Ngahu,Wellington Muzondo,Gcinisizwe Andrew Mdluli,Fahima Said Bille,Matsawela Gloria Ngubane</t>
  </si>
  <si>
    <t>O-MA - Money transfer, remittances(30%),O-MG - Mobile channel service providers(40%),O-MB - E-wallets, virtual banks(30%)</t>
  </si>
  <si>
    <t>GHA</t>
  </si>
  <si>
    <t xml:space="preserve">Agent Led BTLs_x000D_
Sign-up commission for retail agents_x000D_
Disincentivize vendor promoters from doing transactions aside signups_x000D_
Variation of BTL setup_x000D_
Transition to a master agent model_x000D_
Training evaluation forms_x000D_
Regular agent satisfaction surveys_x000D_
Agent issues log/call center reports_x000D_
External agent management audits_x000D_
loans for retail agents_x000D_
collecting customer feedback through agents_x000D_
Removal of Direct Deposit_x000D_
Remapping of inflows and drivers_x000D_
_x000D_
Using sub heat path to plan BTLs and agent recruitment_x000D_
</t>
  </si>
  <si>
    <t>Customer Acquisition</t>
  </si>
  <si>
    <t>Number of unique Remittance customers (A2A)</t>
  </si>
  <si>
    <t>Value (US$) of non-cash transactions (per month)</t>
  </si>
  <si>
    <t>Strategic Business Review</t>
  </si>
  <si>
    <t>Sustainability of Channel (operating revenue/operating expenses)</t>
  </si>
  <si>
    <t>Number of Active Users (90 days) %</t>
  </si>
  <si>
    <t>Number of Registered Users</t>
  </si>
  <si>
    <t>number of non-cash transactions (per month)</t>
  </si>
  <si>
    <t>Baseline reduced after receipt of updated figures</t>
  </si>
  <si>
    <t>Baseiline changed after receiving correct data</t>
  </si>
  <si>
    <t>Over the counter  product users</t>
  </si>
  <si>
    <t>60 day active (at least one transaction)</t>
  </si>
  <si>
    <t>Agent management, renumeration and structures</t>
  </si>
  <si>
    <t>Baseline increased after receiving updated data</t>
  </si>
  <si>
    <t>All agents registered are active, inactive ones deregistered so this figure will always be 100%</t>
  </si>
  <si>
    <t>Baeline has increased after receipt of updated figures</t>
  </si>
  <si>
    <t>All agents reported are active</t>
  </si>
  <si>
    <t>30 day active customers</t>
  </si>
  <si>
    <t>Customers registered</t>
  </si>
  <si>
    <t>Baeline fell after receipt of accurate figures</t>
  </si>
  <si>
    <t>Agent Led BTLs,_x000D_
Sign-up commission for retail agents,_x000D_
Disincentivize vendor promoters from doing transactions aside signups,_x000D_
Variation of BTL setup,_x000D_
Transition to a master agent model,_x000D_
Training evaluation forms,_x000D_
Regular agent satisfaction surveys,Agent issues log/call center reports_x000D_
External agent management audits_x000D_
loans for retail agents,_x000D_
collecting customer feedback through agents_x000D_
Removal of Direct Deposit_x000D_
Remapping of inflows and drivers_x000D_
_x000D_
Using sub heat path to plan BTLs and agent recruitment</t>
  </si>
  <si>
    <t>Agent management structure - aggregator model</t>
  </si>
  <si>
    <t>Number of marketing campaigns</t>
  </si>
  <si>
    <t>Agent strategy draft and two training programs for Master agents and agents</t>
  </si>
  <si>
    <t>Agent Led BTLs_x000D_
Sign-up commission for retail agents_x000D_
Disincentivize vendor promoters from doing transactions aside signups_x000D_
Variation of BTL setup_x000D_
Transition to a master agent model_x000D_
Training evaluation forms_x000D_
Regular agent satisfaction surveys_x000D_
Agent issues log/call center reports_x000D_
External agent management audits_x000D_
loans for retail agents_x000D_
collecting customer feedback through agents_x000D_
Removal of Direct Deposit_x000D_
Remapping of inflows and drivers_x000D_
_x000D_
Using sub heat path to plan BTLs and agent recruitment</t>
  </si>
  <si>
    <t>Agent award events</t>
  </si>
  <si>
    <t>Agent management training - Jan 2015</t>
  </si>
  <si>
    <t>Agent award events countrywide</t>
  </si>
  <si>
    <t>Agent Management training - Jan 2015</t>
  </si>
  <si>
    <t>Pricing, commissions to agents, OPEX, growth targets, leng terms planning - 5 year model</t>
  </si>
  <si>
    <t>BTL marketing campaigns</t>
  </si>
  <si>
    <t>Tigo Cash project</t>
  </si>
  <si>
    <t>AB Mad MCF</t>
  </si>
  <si>
    <t>AB Madagascar MCF</t>
  </si>
  <si>
    <t>Value of non-cash (retail) transactions (US$) via agents</t>
  </si>
  <si>
    <t>Number of non-cash (retail) transactions via agents</t>
  </si>
  <si>
    <t xml:space="preserve">ABM is still in the processes of recruiting agent hence active agents cannot be determined at this point. </t>
  </si>
  <si>
    <t>Value of financing facilitated (US$)</t>
  </si>
  <si>
    <t>Actual plus commitments as at Dec 2015.</t>
  </si>
  <si>
    <t>Infrastructure investments completed  </t>
  </si>
  <si>
    <t>Purchase of servers and end devices ongoing</t>
  </si>
  <si>
    <t>Agent management process established, documented and operative</t>
  </si>
  <si>
    <t>Number of agents recruited</t>
  </si>
  <si>
    <t>Number of agent managers trained</t>
  </si>
  <si>
    <t>Status report Jan 2016</t>
  </si>
  <si>
    <t>Number of branches for Agency Banking</t>
  </si>
  <si>
    <t>ABM has decided to go for 3 branches and test urban, semi-urban and rural.</t>
  </si>
  <si>
    <t>The vetting process (documents and timeline) was agreed with the Central Bank and recruitment has already commenced.</t>
  </si>
  <si>
    <t>Systems Technical Specifications and Integration: Payment system integration completed</t>
  </si>
  <si>
    <t>Number of branches</t>
  </si>
  <si>
    <t>The "Due Diligence" procedure has been approved. Other procedures, documents are in progress</t>
  </si>
  <si>
    <t>The Agent Officers were trained on 11/01/2016.  Email filled in IFC Docs.</t>
  </si>
  <si>
    <t>Status report Oct 2015</t>
  </si>
  <si>
    <t>Software developments are ongoing. However, there was a major change in the approach in November 2015 and a new provider was selected. See Jan 2016 status report.</t>
  </si>
  <si>
    <t>MFS - Fidelity B</t>
  </si>
  <si>
    <t>MFS - Fidelity Bank Ghana</t>
  </si>
  <si>
    <t>Omoneka J. Musa,John Irungu Ngahu,Wellington Muzondo,Fahima Said Bille,Joseck Roudolf Luminzu Mudiri,Matsawela Gloria Ngubane</t>
  </si>
  <si>
    <t>Customer acqusition</t>
  </si>
  <si>
    <t>O-MA - Money transfer, remittances(25%),O-MC - Retail Payment Points(25%),O-MB - E-wallets, virtual banks(50%)</t>
  </si>
  <si>
    <t>DFS Risk Management</t>
  </si>
  <si>
    <t>Number of recommended risk management procedures/firm- level policies/practices/standards that were improved or eliminated (for Risk Management)</t>
  </si>
  <si>
    <t>Agent Network Management</t>
  </si>
  <si>
    <t>Steering Committee</t>
  </si>
  <si>
    <t>LOGFRAME 2</t>
  </si>
  <si>
    <t>LOGFRAME 3</t>
  </si>
  <si>
    <t>GENERAL TARGETS</t>
  </si>
  <si>
    <t>LOG FRAME 2</t>
  </si>
  <si>
    <t>PROJECT-SPECIFIC TARGETS</t>
  </si>
  <si>
    <t>GENERAL INDICATORS</t>
  </si>
  <si>
    <t>CUSTOMER ACQUISITION</t>
  </si>
  <si>
    <t>STRATEGIC BUSINESS REVIEW</t>
  </si>
  <si>
    <t>AGENT NETWORK MANAGEMENT</t>
  </si>
  <si>
    <t>CUSTOMER ACQUSITION</t>
  </si>
  <si>
    <t>DFS RISK MANAGEMENT</t>
  </si>
  <si>
    <t>STEERING COMMITTEE</t>
  </si>
  <si>
    <t>Ivory Coast MFS Market Developm...</t>
  </si>
  <si>
    <t>FY18H1</t>
  </si>
  <si>
    <t>FY19H1</t>
  </si>
  <si>
    <t>FY18H2</t>
  </si>
  <si>
    <t>FY19H2</t>
  </si>
  <si>
    <t>Musa, Omoneka J.</t>
  </si>
  <si>
    <t>{"Microfinance - 100%","Microfinance - 50%","Retail Payments &amp; Mobile Banking - 50%"}</t>
  </si>
  <si>
    <t>Martinez, Meritxell</t>
  </si>
  <si>
    <t>{"Microfinance and Small Business - Non Commercial Banking (O-HA) - 10%","Mobile channel service providers (O-MG) - 55%","Switching, switches (O-MD) - 35%"}</t>
  </si>
  <si>
    <t>{"Microfinance - 20%","Retail Payments &amp; Mobile Banking - 80%","Retail Payments and Mobile Banking - 80%"}</t>
  </si>
  <si>
    <t>Crenn, Tiphaine A.</t>
  </si>
  <si>
    <t>{"Microfinance - 50%","Retail Payments &amp; Mobile Banking - 50%","Retail Payments and Mobile Banking - 50%"}</t>
  </si>
  <si>
    <t>Ngahu, John Irungu</t>
  </si>
  <si>
    <t>{"E-wallets, virtual banks (O-MB) - 30%","Mobile channel service providers (O-MG) - 40%","Money transfer, remittances (O-MA) - 30%"}</t>
  </si>
  <si>
    <t>{"Microfinance - 50%","Retail Payments &amp; Mobile Banking - 50%"}</t>
  </si>
  <si>
    <t>{"E-wallets, virtual banks (O-MB) - 50%","Money transfer, remittances (O-MA) - 25%","Retail Payment Points (O-MC) - 25%"}</t>
  </si>
  <si>
    <t>{"Retail Payments &amp; Mobile Banking - 100%"}</t>
  </si>
  <si>
    <t xml:space="preserve">Source; Email comminication filled in IFCDocs. </t>
  </si>
  <si>
    <t xml:space="preserve">Source: Email from Andrea (Head of Branchless Banking). Filled in IFCDocs. </t>
  </si>
  <si>
    <t>Source: Email from Andrea (Head of Branchless Banking). Filled in IFCDocs. Exchange rate 1600 USD-TZS.</t>
  </si>
  <si>
    <t>Cargill West Africa</t>
  </si>
  <si>
    <t>DFS in CDI cocoa value chain publication in ENG and FR.</t>
  </si>
  <si>
    <t>SIB, Orange Money</t>
  </si>
  <si>
    <t>UBA workshop_x000D_
2 working sessions with clients(SIB,OM,Cargill)_x000D_
Workshop with cooperatives heads and clients (SIB,OM,Cargill) _x000D_
5th steering commitee</t>
  </si>
  <si>
    <t>Sept 2015 Data, BCEAO</t>
  </si>
  <si>
    <t>Sept 2015 data, BCEAO</t>
  </si>
  <si>
    <t>November 2014, BCEAO</t>
  </si>
  <si>
    <t>December 2014 data, BCEAO</t>
  </si>
  <si>
    <t>Mach 2014 Data BCEAO</t>
  </si>
  <si>
    <t>5th steering committee: 6_x000D_
Workshop with coops representatives, Cargill, SIB and OM:11_x000D_
Working sessions with SIB, OM and Cargill:5_x000D_
UBA workshop:10</t>
  </si>
  <si>
    <t>March data</t>
  </si>
  <si>
    <t>Purchase of servors completed. per Report 3</t>
  </si>
  <si>
    <t>per report three this has been completed.</t>
  </si>
  <si>
    <t>Status report May 2016</t>
  </si>
  <si>
    <t>Actual</t>
  </si>
  <si>
    <t>grant disbursement request</t>
  </si>
  <si>
    <t>from semi annual report</t>
  </si>
  <si>
    <t xml:space="preserve">to reinforce agent monitoring through field visits, FINCA has recruited new Delivery Channel Officers (DCO) during the reporting period. The purpose was to reduce the number of cluster agents monitored per DCO. In total, 7 new staff were recruited and trained as Agent Support Officers: 2 for the Kinshasa region, 2 for the Katanga region, 1 for Goma, 1 for Congo-Central region and 1 for Kisangani. This has also improved the effectiveness of the monitoring visits to the agent locations. Agents are visited by FINCA staff once a month. Each officer monitors on average 40 - 50 agents in their territory. </t>
  </si>
  <si>
    <t>Semi annual reporting</t>
  </si>
  <si>
    <t>Piloted the Mobile Money Trust account with Vodacom, one of the Mobile money systems in DRC, enabling FINCA to mobilize around $5M of deposits in just 3 months.</t>
  </si>
  <si>
    <t>No update.</t>
  </si>
  <si>
    <t>ABT Project data report</t>
  </si>
  <si>
    <t>ABT project data report</t>
  </si>
  <si>
    <t>Source ABT project data report</t>
  </si>
  <si>
    <t>ABT project data report.</t>
  </si>
  <si>
    <t>Source: ABT Project data report</t>
  </si>
  <si>
    <t>Source:ABT Project data report</t>
  </si>
  <si>
    <t>No change. ABT project data report</t>
  </si>
  <si>
    <t>KIKUNDI group account launched. Source:ABT data report</t>
  </si>
  <si>
    <t>Source:ABT project data report</t>
  </si>
  <si>
    <t>AccessMobile and Access Wakalas. Source:ABT project data report.</t>
  </si>
  <si>
    <t>Eliminated crop facility sub-product and its procedures. Source: ABT project data report</t>
  </si>
  <si>
    <t>ABt project data report</t>
  </si>
  <si>
    <t>Review of product design for Cash crops such as coffee, tea etc and forming partnership with solar energy producing company, new market ventures like bee keeping financing.. Source:ABT project data report</t>
  </si>
  <si>
    <t>Per FINCA ppt in Dec 2016</t>
  </si>
  <si>
    <t xml:space="preserve">Sept 2015 </t>
  </si>
  <si>
    <t>Dec 2015. BCEAO</t>
  </si>
  <si>
    <t>Dec 2015, BCEAO</t>
  </si>
  <si>
    <t>Dec 2015</t>
  </si>
  <si>
    <t>Session to present pilot evaluation results to Cargill, SIB and OM</t>
  </si>
  <si>
    <t>Cargill pilot evaluation findings and insights</t>
  </si>
  <si>
    <t>Presentation of Cargill pilot's results.</t>
  </si>
  <si>
    <t>BOTS loan, Baobab acct opening</t>
  </si>
  <si>
    <t>1 = 2222 MGY</t>
  </si>
  <si>
    <t>Dec data</t>
  </si>
  <si>
    <t>revised commission structure</t>
  </si>
  <si>
    <t>Vodacom Lesotho</t>
  </si>
  <si>
    <t>DFS Vodacom Lesotho - MPESA</t>
  </si>
  <si>
    <t>Lesotho</t>
  </si>
  <si>
    <t>Log Frame 3</t>
  </si>
  <si>
    <t>O-MA - Money transfer, remittances(20%),O-MG - Mobile channel service providers(50%),O-ME - Online payments, ecommerce payments(10%),O-MC - Retail Payment Points(10%),O-MB - E-wallets, virtual banks(10%)</t>
  </si>
  <si>
    <t>LES</t>
  </si>
  <si>
    <t>Number of people reached through BTL consumer awareness activities conducted by IFC</t>
  </si>
  <si>
    <t>LOG FRAME 3</t>
  </si>
  <si>
    <t>FY20H1</t>
  </si>
  <si>
    <t>{"E-wallets, virtual banks (O-MB) - 10%","Mobile channel service providers (O-MG) - 50%","Money transfer, remittances (O-MA) - 20%","Online payments, ecommerce payments (O-ME) - 10%","Retail Payment Points (O-MC) - 10%"}</t>
  </si>
  <si>
    <t>FINCA DRC MCF II</t>
  </si>
  <si>
    <t>Retail Payments &amp; Mobile Banking(34%),Microfinance(66%)</t>
  </si>
  <si>
    <t>Total Number of Clients</t>
  </si>
  <si>
    <t>Number of risk management procedures/firm policies/practices/standards proposed for improvement or elimination (for Risk Management)</t>
  </si>
  <si>
    <t>Cost/Income</t>
  </si>
  <si>
    <t>Number of workshops, training events, seminars, conferences, etc. conducted with/by partners</t>
  </si>
  <si>
    <t>Proportion of Active Agents (Monthly, %)</t>
  </si>
  <si>
    <t>DFS Zoona Zambia</t>
  </si>
  <si>
    <t>O-MA - Money transfer, remittances(20%),O-MG - Mobile channel service providers(15%),O-MC - Retail Payment Points(25%),O-MB - E-wallets, virtual banks(40%)</t>
  </si>
  <si>
    <t>ZAM</t>
  </si>
  <si>
    <t>Number of active users (percent %)</t>
  </si>
  <si>
    <t>Number of systems procured/ implemented</t>
  </si>
  <si>
    <t>Number of Below The Line Marketing (BTL) activities</t>
  </si>
  <si>
    <t>{"Microfinance - 100%","Microfinance - 66%","Retail Payments &amp; Mobile Banking - 34%"}</t>
  </si>
  <si>
    <t>Ramji, Minakshi</t>
  </si>
  <si>
    <t>{"E-wallets, virtual banks (O-MB) - 40%","Mobile channel service providers (O-MG) - 15%","Money transfer, remittances (O-MA) - 20%","Retail Payment Points (O-MC) - 25%"}</t>
  </si>
  <si>
    <t>GFM01 - F&amp;M GP AFR - 1 - IFC</t>
  </si>
  <si>
    <t>ABT Report December 2016</t>
  </si>
  <si>
    <t>1 branch (Iringa) and 24 POS introduced. Source ABT project data report dec 2016.</t>
  </si>
  <si>
    <t>Source:ABT project data report. AGENT, Deposit=9139_x000D_
withdraw=1665, MOBILE,_x000D_
Deposit=22602, withdraw=27471, others=30489</t>
  </si>
  <si>
    <t xml:space="preserve">Deposit &amp; Withdraw from Agents= 3,914,780,271_x000D_
 TZs mobile=7,104,153,853_x000D_
 TZs Transaction on saving accounts=108,795,461,258 TZs. Source ABT Project data as at Dec 2016.     </t>
  </si>
  <si>
    <t xml:space="preserve">ABT Project data as at Dec 2016. </t>
  </si>
  <si>
    <t>Pamba/Kisesa, Kahama, Tabora and Mbeya branches opened thus far under MCF program</t>
  </si>
  <si>
    <t>jkabonga emial 27 jan 2017</t>
  </si>
  <si>
    <t>mamie email</t>
  </si>
  <si>
    <t>Per Semi-Annual Report Dec 2015</t>
  </si>
  <si>
    <t>Per semi Annual report June 2016</t>
  </si>
  <si>
    <t>PAR&gt;30 is 8.70% per FINCA reporting at June 30th 2016.</t>
  </si>
  <si>
    <t>semi-annual reporting</t>
  </si>
  <si>
    <t>based on email from Kean Kabongo received 27 Jan 2017</t>
  </si>
  <si>
    <t>mamie emial 27 jan 2017</t>
  </si>
  <si>
    <t>jkabonga's email 27 jan 17</t>
  </si>
  <si>
    <t>BCEAO, Dec 2015 data</t>
  </si>
  <si>
    <t xml:space="preserve">Credit stockage and float account. Semi-Annual Reporting as at Dec 2016. Filled in IFCDocs. </t>
  </si>
  <si>
    <t xml:space="preserve">Semi-Annual Reporting as at Dec 2016. Filled in IFCDocs. </t>
  </si>
  <si>
    <t>Warehouse receipt finance product</t>
  </si>
  <si>
    <t>Mobile teller evaluation report and pilot report for cocoa input credit scheme</t>
  </si>
  <si>
    <t xml:space="preserve">Mobile tellers + 3rd party agents transactions. Semi-Annual Reporting as at Dec 2016. Filled in IFCDocs. </t>
  </si>
  <si>
    <t>Advans Cameroun, Semi Annual report as at Dec 2016.</t>
  </si>
  <si>
    <t xml:space="preserve">22 Collectors and 3 active agents. Semi-Annual Reporting as at Dec 2016. Filled in IFCDocs. </t>
  </si>
  <si>
    <t>Average over 6 months including cash in/out</t>
  </si>
  <si>
    <t>16 agents active</t>
  </si>
  <si>
    <t>16,060 of 23k active</t>
  </si>
  <si>
    <t>Average over 6 months excluding cash in/out</t>
  </si>
  <si>
    <t>Fidelity Bank</t>
  </si>
  <si>
    <t>Agent audit report recommendations</t>
  </si>
  <si>
    <t>5 steering committee meetings</t>
  </si>
  <si>
    <t>dec 2016 semi annual report</t>
  </si>
  <si>
    <t>semi annual report dec 2016</t>
  </si>
  <si>
    <t>teller incentives, marketing strategy, and ambassador --semi annual report dec 2016</t>
  </si>
  <si>
    <t xml:space="preserve">From disbursement request_x000D_
</t>
  </si>
  <si>
    <t>Sunga Product was launched in  June 2016</t>
  </si>
  <si>
    <t>Sunga Product developed and launched</t>
  </si>
  <si>
    <t>From semi-annual report</t>
  </si>
  <si>
    <t xml:space="preserve">Semi annual report_x000D_
</t>
  </si>
  <si>
    <t>4 trainings in pilot towns, training of trainers, onboarding for sunga + 2 others -- semi annual report dec 2016</t>
  </si>
  <si>
    <t>3 different marketing strategies per semi annual report</t>
  </si>
  <si>
    <t>Omoneka J. Musa,Minakshi Ramji,Wellington Muzondo,Everlyn Iminza Oroko,Fahima Said Bille,Julia Conrad</t>
  </si>
  <si>
    <t>GFM07 - F&amp;M GP AFR - 2 - IFC</t>
  </si>
  <si>
    <t>Tiphaine A. Crenn,Fatma Diop Wane Toure,Meritxell Martinez,Riadh Naouar,Omoneka J. Musa,Minakshi Ramji,Gcinisizwe Andrew Mdluli,Fahima Said Bille,Gloodiey Rita Armelle Oulai,Matsawela Gloria Ngubane,Juliet Ndanu Wambua</t>
  </si>
  <si>
    <t>ROulai</t>
  </si>
  <si>
    <t>Tiphaine A. Crenn,John William Gutin,Wellington Muzondo,Fahima Said Bille,Gloodiey Rita Armelle Oulai,Matsawela Gloria Ngubane,Juliet Ndanu Wambua,Keith Tatenda Mudadi</t>
  </si>
  <si>
    <t>John Irungu Ngahu,Susan Jean Lonie,Minakshi Ramji,Lesley Sarah Denyes,Keith Tatenda Mudadi</t>
  </si>
  <si>
    <t>Akiba DFS MCF</t>
  </si>
  <si>
    <t>Aikba DFS MCF</t>
  </si>
  <si>
    <t>Minakshi Ramji,Everlyn Iminza Oroko,Keith Tatenda Mudadi</t>
  </si>
  <si>
    <t>O-AM - Commercial Banking - Digital Finance [Project only](100%)</t>
  </si>
  <si>
    <t>Log Frame 3: Credit Scoring</t>
  </si>
  <si>
    <t>Number of Credit Scoring Models Launched</t>
  </si>
  <si>
    <t>Log Frame 4: Customer Acquistion</t>
  </si>
  <si>
    <t>Value of Collaterals Produced</t>
  </si>
  <si>
    <t>Log Frame 2: Market Research</t>
  </si>
  <si>
    <t>Number of financial products designed</t>
  </si>
  <si>
    <t>Log Frame 4:  Risk Management</t>
  </si>
  <si>
    <t>Number of risk management procedures/ firm policies/ practices/ standards improved or eliminated  (for Risk Management)</t>
  </si>
  <si>
    <t>Log Frame 1: Business Planning</t>
  </si>
  <si>
    <t>Number of channels launched</t>
  </si>
  <si>
    <t>Number of Credit Scoring Models Designed</t>
  </si>
  <si>
    <t>Number of Financial products implemented</t>
  </si>
  <si>
    <t>Number of procedures/ policies/ practices that were improved or eliminated</t>
  </si>
  <si>
    <t>Number of procedures/ firm-level policies/ practices/ standards recommended for imporvement or elimination</t>
  </si>
  <si>
    <t>LOG FRAME 1: BUSINESS PLANNING</t>
  </si>
  <si>
    <t>LOG FRAME 2: MARKET RESEARCH</t>
  </si>
  <si>
    <t>LOG FRAME 3: CREDIT SCORING</t>
  </si>
  <si>
    <t>LOG FRAME 4:  RISK MANAGEMENT</t>
  </si>
  <si>
    <t>LOG FRAME 4: CUSTOMER ACQUISTION</t>
  </si>
  <si>
    <t>{"Commercial Banking - Digital Finance [Project only] (O-AM) - 100%"}</t>
  </si>
  <si>
    <t>MTN Cameroon MCF</t>
  </si>
  <si>
    <t>MTN Cameroon AS DFS MCF</t>
  </si>
  <si>
    <t>Log Frame 3: Customer Activation</t>
  </si>
  <si>
    <t>Number of active users (30 days) %</t>
  </si>
  <si>
    <t>O-MA - Money transfer, remittances(20%),O-MG - Mobile channel service providers(20%),O-MC - Retail Payment Points(35%),O-MB - E-wallets, virtual banks(25%)</t>
  </si>
  <si>
    <t>Log Frame 4: Agent Management &amp; Risk Review</t>
  </si>
  <si>
    <t>Log Frame 1: Business Case and Financial Model Review</t>
  </si>
  <si>
    <t>Number of Marketing Campaigns</t>
  </si>
  <si>
    <t>Log Frame 2:  Market Research and Customer Education</t>
  </si>
  <si>
    <t>Number of risk management policies, processes (e.g. risk assessments, ICAAP, stress tests, limits, audits, etc.); and/or measures of risk exposures (e.g. credit, market, operational, interest rate, l</t>
  </si>
  <si>
    <t>Value (US$) of non cash transactions (per month)</t>
  </si>
  <si>
    <t>MTN Ivory Coast</t>
  </si>
  <si>
    <t>MTN Cote d' Ivoire  AS DFS MCF</t>
  </si>
  <si>
    <t>Tiphaine A. Crenn,Meritxell Martinez,Fahima Said Bille,Gloodiey Rita Armelle Oulai,Lesley Sarah Denyes</t>
  </si>
  <si>
    <t>Number of active merchants (1 transaction/ 30 days)</t>
  </si>
  <si>
    <t>O-MA - Money transfer, remittances(15%),O-MG - Mobile channel service providers(20%),O-MC - Retail Payment Points(30%),O-MB - E-wallets, virtual banks(35%)</t>
  </si>
  <si>
    <t>Number of DFS loans</t>
  </si>
  <si>
    <t>Number of DFS clients (30 days active)</t>
  </si>
  <si>
    <t>Value of DFS loans</t>
  </si>
  <si>
    <t>Number of unique merchant payment users</t>
  </si>
  <si>
    <t>Number of DFS deposit accounts</t>
  </si>
  <si>
    <t>Number of Merchants enrolled</t>
  </si>
  <si>
    <t>Value of DFS enabled  deposit accounts (USD)</t>
  </si>
  <si>
    <t>LOG FRAME 1: BUSINESS CASE AND FINANCIAL MODEL REVIEW</t>
  </si>
  <si>
    <t>LOG FRAME 2:  MARKET RESEARCH AND CUSTOMER EDUCATION</t>
  </si>
  <si>
    <t>LOG FRAME 3: CUSTOMER ACTIVATION</t>
  </si>
  <si>
    <t>LOG FRAME 4: AGENT MANAGEMENT &amp; RISK REVIEW</t>
  </si>
  <si>
    <t>{"E-wallets, virtual banks (O-MB) - 25%","Mobile channel service providers (O-MG) - 20%","Money transfer, remittances (O-MA) - 20%","Retail Payment Points (O-MC) - 35%"}</t>
  </si>
  <si>
    <t>{"E-wallets, virtual banks (O-MB) - 35%","Mobile channel service providers (O-MG) - 20%","Money transfer, remittances (O-MA) - 15%","Retail Payment Points (O-MC) - 30%"}</t>
  </si>
  <si>
    <t>Dan Goldblum,Melina Laura Moses,Soren Heitmann,Kalyan N. Neelamraju,Anca Bogdana Rusu,Vusa Vundla,Mahima Khanna,Sinja Buri,Phuong Linh Nguyen,Johannes Philipp Kinzinger,Julia Conrad,AS IFC DE</t>
  </si>
  <si>
    <t>Minakshi Ramji,Wellington Muzondo,Gcinisizwe Andrew Mdluli,Everlyn Iminza Oroko,Fahima Said Bille,Matsawela Gloria Ngubane</t>
  </si>
  <si>
    <t>Dan Goldblum,Melina Laura Moses,Soren Heitmann,Kalyan N. Neelamraju,Anca Bogdana Rusu,Vusa Vundla,Gcinisizwe Andrew Mdluli,Mahima Khanna,Sinja Buri,Phuong Linh Nguyen,Johannes Philipp Kinzinger,Julia Conrad,AS IFC DE</t>
  </si>
  <si>
    <t>Tiphaine A. Crenn,Patricia Mwangi,Omoneka J. Musa,John Irungu Ngahu,Everlyn Iminza Oroko,Fahima Said Bille,Gloodiey Rita Armelle Oulai,Juliet Ndanu Wambua,Hugo Kaspar Karol Kaminski</t>
  </si>
  <si>
    <t>KMudadi</t>
  </si>
  <si>
    <t>Tiphaine A. Crenn,Omoneka J. Musa,John Irungu Ngahu,Minakshi Ramji,Everlyn Iminza Oroko,Fahima Said Bille,Juliet Ndanu Wambua,Lydia Kemunto Magonga,Johannes Philipp Kinzinger</t>
  </si>
  <si>
    <t>Dan Goldblum,Melina Laura Moses,Soren Heitmann,Kalyan N. Neelamraju,Sven Harten,Anca Bogdana Rusu,Vusa Vundla,Mahima Khanna,Sinja Buri,Phuong Linh Nguyen,Johannes Philipp Kinzinger,Julia Conrad,AS IFC DE</t>
  </si>
  <si>
    <t>Minakshi Ramji,Wellington Muzondo,Everlyn Iminza Oroko</t>
  </si>
  <si>
    <t>Chabir Vali Taibo Hassam,John Irungu Ngahu,Wellington Muzondo,Fahima Said Bille,Matsawela Gloria Ngubane,Keith Tatenda Mudadi</t>
  </si>
  <si>
    <t>Minakshi Ramji,Joseck Roudolf Luminzu Mudiri,Jose Gnangnon,Keith Tatenda Mudadi</t>
  </si>
  <si>
    <t>DFS CAL Bank GH</t>
  </si>
  <si>
    <t>DFS CAL Bank Ghana</t>
  </si>
  <si>
    <t>Risk Management(10%),Retail Payments &amp; Mobile Banking(90%)</t>
  </si>
  <si>
    <t>John Irungu Ngahu,Everlyn Iminza Oroko,Fahima Said Bille,Lesley Sarah Denyes,Matsawela Gloria Ngubane</t>
  </si>
  <si>
    <t>Number of people receiving access to improved services (real/non-financial sectors)</t>
  </si>
  <si>
    <t>Log Frame 5</t>
  </si>
  <si>
    <t>Log Frame 4</t>
  </si>
  <si>
    <t>Log Frame 6</t>
  </si>
  <si>
    <t>LOG FRAME 4</t>
  </si>
  <si>
    <t>LOG FRAME 5</t>
  </si>
  <si>
    <t>LOG FRAME 6</t>
  </si>
  <si>
    <t>{"Retail Payments &amp; Mobile Banking - 90%","Risk Management - 10%"}</t>
  </si>
  <si>
    <t>Africa MFS KM</t>
  </si>
  <si>
    <t>Africa Mobile Financial Services Knowledge Management</t>
  </si>
  <si>
    <t>Africa Region</t>
  </si>
  <si>
    <t>Soren Heitmann,Omoneka J. Musa,John Irungu Ngahu,Sven Harten,Gcinisizwe Andrew Mdluli,Fahima Said Bille,Joseck Roudolf Luminzu Mudiri,Matsawela Gloria Ngubane,Johannes Philipp Kinzinger</t>
  </si>
  <si>
    <t>No outcomes yet</t>
  </si>
  <si>
    <t>SHeitmann</t>
  </si>
  <si>
    <t>JMudiri</t>
  </si>
  <si>
    <t>N-AC - Mobile Telephony(34%),O-HA - Microfinance and Small Business - Non Commercial Banking(33%),O-AA - Commercial Banking - General(33%)</t>
  </si>
  <si>
    <t>AFR</t>
  </si>
  <si>
    <t>Number of IFC presentations at MFS industry events</t>
  </si>
  <si>
    <t>Presentation by Janine Firpo at AITEC in Nairobi, Greta Bull and Aiaze Mitha at MMT in Johannesburg, and Greta Bull at donor workshop in Brussels.</t>
  </si>
  <si>
    <t>GBull</t>
  </si>
  <si>
    <t>No IFC hosted events so far</t>
  </si>
  <si>
    <t>Presentation at MCF donor session at GSMA Milan, presentation of findings to MCF and SECO at AC Meeting in Cape Town and participation in CGAP Partners meeting in DC.</t>
  </si>
  <si>
    <t>25 participants provided feedback on participation at the MF partner event in Nairobi and 17 on the agent management workshop in Abidjan.</t>
  </si>
  <si>
    <t>61 participants of MCF event provided feedback</t>
  </si>
  <si>
    <t>Presentation at the SECO meeting held in Ghana, a half day workshop with the Central Bank of Nigeria in Abuja and at the Mobile Money summit in Johannesburg</t>
  </si>
  <si>
    <t>Presentation at GSMA in Nairobi in July 2013 and the Africa Microfinance Conference in Durban in August 2013.</t>
  </si>
  <si>
    <t>Organizers of RM workshop did not collect feedback</t>
  </si>
  <si>
    <t>Presentation at MCF client event in Johannesburg</t>
  </si>
  <si>
    <t>[USA, name:RMES 2016, Big Data: Master It!]_x000D_
23 participants provided feedback, 15 rated 6+ on 10 point scale (65%)</t>
  </si>
  <si>
    <t>No results for FY17H1</t>
  </si>
  <si>
    <t>Two presentations at Africom (merchant payments and fraud)_x000D_
- Panel at the GSMA even in Cape Town on changes to the regulatory framework in Ghana</t>
  </si>
  <si>
    <t>No result reported for FY16H2:No KM team participation in external events.</t>
  </si>
  <si>
    <t>No results for FY17H1.</t>
  </si>
  <si>
    <t>Tigo has achieved 90,000 new customers owing to our data analytics work</t>
  </si>
  <si>
    <t>KM MEL team participated, together with Airtel Uganda, at UNHCR-sponsored Livlihoods Sector Coordination Working Group meeting; and was invited as ongoing contributor as research program scopes opportunity to engage DFS for refugees.</t>
  </si>
  <si>
    <t>17 participants responded and reported satisfied with the Agent Management workshop in Abidjan, while 25 reported satisfied with the MF event held in Nairobi in May 2013</t>
  </si>
  <si>
    <t>19 participants reported satisfied with Helix training;  The satisfaction rate for the Africa Microfinance Conference event in Durban South Africa was not recorded. However, approximately 20 people attended the training.</t>
  </si>
  <si>
    <t>MCF client event written feedback</t>
  </si>
  <si>
    <t>[USA, name:RMES 2016, Big Data: Master It!]_x000D_
23 people provided feedback, 15 people rated 6+</t>
  </si>
  <si>
    <t>[CIV; name:Partnership for Financial Inclusion, 2016 Event]_x000D_
2016 Partnership event in Abidjan, Cote D'Ivoire, with 101 registered participants, of whom 82 provided feedback (23 online and 59 on paper forms), of whom 79 reported satisfaction</t>
  </si>
  <si>
    <t>IFC-CGAP Data Analytics Toolkit</t>
  </si>
  <si>
    <t>Tigo Ghana and Airtel Zambia acted upon the findings of our studies</t>
  </si>
  <si>
    <t>Airtel Uganda [entered b Sven]; [Soren]: not clear what this result is?</t>
  </si>
  <si>
    <t>Number of participants at MFS industry events</t>
  </si>
  <si>
    <t>Tigo Ghana</t>
  </si>
  <si>
    <t>No updates yet as deployments are still being implemented. 2 case studies were included into the mobile money toolkit. One for M-Shwari and a second one for M-BIMA, a mobile insurance product as a way of improving standards across the world. A third case study that tracks AV Villas experience in improving mobile financial services is being finalised.</t>
  </si>
  <si>
    <t>Airtel Zambia</t>
  </si>
  <si>
    <t>Number of program level evaluations</t>
  </si>
  <si>
    <t>No results for FY16H2; possibly, Airtel Uganda will act on segmentation study next cycle</t>
  </si>
  <si>
    <t>Airtel Uganda</t>
  </si>
  <si>
    <t>Tigo SMS blast recommended for elimination and to use predictive modelling</t>
  </si>
  <si>
    <t>Recommendations to Airtel to reduce inactivity</t>
  </si>
  <si>
    <t>No new engagements for FY16H2, although provisional agreement reached with Airtel Uganda on Agent Liquidity Analysis</t>
  </si>
  <si>
    <t>1 +2 ) Airtel Za+UG  predictive user lists_x000D_
3) Airtel UG agent candidates list</t>
  </si>
  <si>
    <t>No results for FY16H2: Airtel Uganda big data report delivered, but recommendations not yet received implementation from Airtel</t>
  </si>
  <si>
    <t>ETI received data analytics and customer profiling support developed by the program</t>
  </si>
  <si>
    <t>Airtel Uganda implemented agent roll-out strategy to engage undersrved customer segment in Northern Uganda.</t>
  </si>
  <si>
    <t>No new engagements in FY17H1</t>
  </si>
  <si>
    <t>Airtel Uganda financial inclusion agent-rollout into northern uganda, recommended (accepted and recorded in outcome indicator)</t>
  </si>
  <si>
    <t>IStokstad</t>
  </si>
  <si>
    <t>too early for program level evaluation</t>
  </si>
  <si>
    <t>AITEC attendance was 503, MMT was 200 and Brussels was 19.</t>
  </si>
  <si>
    <t>Not due for evaluation at this point. An indepth look at IFCs greenfield portfolio vis-a-vis market to be completed by October.</t>
  </si>
  <si>
    <t>Program evaluation has started</t>
  </si>
  <si>
    <t>MCF Donor meeting at GSMA was 19, Donor consultation in Cape Town was 5 and CGAP partners event was roughly 80.</t>
  </si>
  <si>
    <t>Mit term review completed; ADC longitudinal baseline study completed</t>
  </si>
  <si>
    <t xml:space="preserve">No new projects building on KM work in FY16H2.   </t>
  </si>
  <si>
    <t>Mobile Money event in Cape Town roughly 100, Central Bank of Nigeria event, about 20 and SECO meetings about 10.</t>
  </si>
  <si>
    <t>No new program studies for FY17H1.   The geospatial poverty component is expected to come on-line in FY17H2</t>
  </si>
  <si>
    <t>Approximately 200 participants attended the presentation at GSMA event in Nairobi in July and the AITEC conference in September 2013.</t>
  </si>
  <si>
    <t>Participants at MCF client event</t>
  </si>
  <si>
    <t>Based on previous work, the team won a project under the WBG Innovation Challenge Fund.</t>
  </si>
  <si>
    <t>no impact yet</t>
  </si>
  <si>
    <t>No new results in FY16H2, possibility that Airtel will reach new customers due to segmentation study next psr cycle</t>
  </si>
  <si>
    <t>[CIV; name:Partnership for Financial Inclusion, 2016 Event]_x000D_
2016 Partnership event in Abidjan, Cote D'Ivoire, with 101 registered participants.</t>
  </si>
  <si>
    <t>Number of project level evaluations</t>
  </si>
  <si>
    <t>Tigo targetted different customers; Airtel revised marketing campaign</t>
  </si>
  <si>
    <t>No project level evaluations are on going because projects are now being identified and set up.</t>
  </si>
  <si>
    <t>Three evaluations have been designed and one (Tigo) has started.</t>
  </si>
  <si>
    <t>Tigo Big Data has been completed</t>
  </si>
  <si>
    <t>Airtel Zambia study was completed</t>
  </si>
  <si>
    <t>New SSA DFS portfolio pipeline  has signed new clients (or are in process).   KM work has advised project design and generated research opportunities.  Additional results are expected in FY17H2.</t>
  </si>
  <si>
    <t>Airtel UG targetted different customers (1) and added new agents (2)</t>
  </si>
  <si>
    <t>FY16H1: No results.  Airtel UG big data analysis timeline delayed due to requirement to re-model dependent variable, correcting definition issue</t>
  </si>
  <si>
    <t>Airtel UG Big data</t>
  </si>
  <si>
    <t xml:space="preserve">No new results for FY17H1.  Pipeline exists and expected new project-level studies in FY17H2 </t>
  </si>
  <si>
    <t>No results for FY16H2; airtel may adjust due to segmentation study next cycle</t>
  </si>
  <si>
    <t>No new results in FY17H1.  Aspiration for results from customer segmentation seem unlikely; rather, KM program is doing a Phase II with Airtel that will re-segment follow Airtel Money's rapid growth in last years.   Results are expect from both the segmentation and the roll-out of Agents in Northern Uganda as new customers sign-up for services.</t>
  </si>
  <si>
    <t>Airtel Uganda has changed internal strategy, aligning with IFC research study to target underserved customers in Northern Uganda and engage the financial inclusion market.  The strategic change is also pushing their Bulk Payments program and building research opportunities with UNHCR around refugees in the North.</t>
  </si>
  <si>
    <t>No training conducted yet</t>
  </si>
  <si>
    <t>No research yet ready for publication</t>
  </si>
  <si>
    <t>Number of copies of project materials distributed or downloaded</t>
  </si>
  <si>
    <t>No IFC hosted events to date</t>
  </si>
  <si>
    <t>1) Airtel UG Inactivity_x000D_
2) Youth and DFS</t>
  </si>
  <si>
    <t>The partnership study showing 4 different partnerships between different organisations in MFS has been finalised. The study will be published by IFC outside the formal CGAP process with a link to the CGAP technology blog.</t>
  </si>
  <si>
    <t>Two workshops held. One was the Cote D'Ivoire workshop and the second the MF event in Nairobi. The Cote D'Ivoire workshop had 25 participants, while the Nairobi one had 52 participants.</t>
  </si>
  <si>
    <t>A comprehensive training pack for a six hour training programme for MFIs done. Training conducted in Durban in August 2014.</t>
  </si>
  <si>
    <t>1) Innovations in MFS topical research paper._x000D_
2) #access - news mag</t>
  </si>
  <si>
    <t>20 attended the Helix Digital Institute of Finance.  Over 20 attended the MFI training in Durban and additional 15 participated in the Brick by Brick agent management workgroup in Istanbul.</t>
  </si>
  <si>
    <t>1) Tigo Big Data predictive modelling client note_x000D_
2) Tigo Big Data Partnership Note</t>
  </si>
  <si>
    <t>Airtel Zambia Inactivity report</t>
  </si>
  <si>
    <t>Again 20 participants at Helix Institute</t>
  </si>
  <si>
    <t>Smart Lesson on Big Data: Big Impact internal KM publication (later won #1 smart lesson of FY16): http://smartlessons.ifc.org/smartlessons/lesson.html?id=1915</t>
  </si>
  <si>
    <t>1) Airtel UG Big data</t>
  </si>
  <si>
    <t>40 participants at two Helix Institute + 12 participants at Airtel UG training</t>
  </si>
  <si>
    <t>Airtel opportunity report from Ipsos "MARKET ASSESSMENT &amp; OPPORTUNITY MAPPING FINAL REPORT_rev.pdf" (report findings were received and acted on much earlier, but final official report only in FY17H1)</t>
  </si>
  <si>
    <t>(1) Airtel Agent strategic roll-out mapping report (with treatment/control maps)</t>
  </si>
  <si>
    <t>Airtel financial inclusion baseline assessment from Ipsos, "OPPORTUNITY MAPPING AND BASELINE SURVEY ON THE_x000D_
IMPACT OF DIGITAL FINANCIAL SERVICES_x000D_
IN RURAL NORTHERN UGANDA._x000D_
(TECHNICAL REPORT_DIGITAL FINANCIAL SERVICES SURVEY.pdf)_x000D_
_x000D_
And also "RESULTS OF THE BASELINE SURVEY ON THE IMPACT OF DIGITAL FINANCIAL SERVICES_x000D_
IN RURAL NORTHERN_x000D_
UGANDA" (FINAL IMPACT REPORT.pdf)</t>
  </si>
  <si>
    <t>RM workshop</t>
  </si>
  <si>
    <t>[UAA; name:RMES 2016, Big Data:Master It!]_x000D_
Event booked up over 25 person capacity, to 35 person capacity; actual attendance numbers not provided by REMES event staff, but room was full and 35 is estimated</t>
  </si>
  <si>
    <t>No results for FY17H1.  Handboko on Data workshop scheduled for FY17H2</t>
  </si>
  <si>
    <t>No workshops yet conducted.</t>
  </si>
  <si>
    <t>No events hosted by IFC</t>
  </si>
  <si>
    <t>Two events hosted by IFC; the agent management workshop in Abidjan and the MF event in Nairobi.</t>
  </si>
  <si>
    <t>3 training sessions were conducted (Africa Microfinance Conference in Durban - August 2013 and HDIF - November 2013.  1 event, the Istanbul "Brick by Brick Conference"  organised by the MFS global team.</t>
  </si>
  <si>
    <t>Helix digital finance training delivered.</t>
  </si>
  <si>
    <t>2 Helix training sessions delivered_x000D_
- Agent Management Training delivered for Airtel Uganda</t>
  </si>
  <si>
    <t>Risk Management workshop</t>
  </si>
  <si>
    <t>[USA; name:RMES 2016, Big Data: Master It!]_x000D_
Big Data presentation and jeopardy at RMES 2016</t>
  </si>
  <si>
    <t>No results for FY17H1.   Handbook on Data workshop scheduled for FY17H2</t>
  </si>
  <si>
    <t>Number of training modules and new products developed</t>
  </si>
  <si>
    <t>Africa MF KM</t>
  </si>
  <si>
    <t>Microfinance(100%)</t>
  </si>
  <si>
    <t>Patricia Mwangi,Soren Heitmann,Sven Harten,Wellington Muzondo,Gcinisizwe Andrew Mdluli,Everlyn Iminza Oroko,Fahima Said Bille,Matsawela Gloria Ngubane,Johannes Philipp Kinzinger</t>
  </si>
  <si>
    <t>CAFE4 - IFC Office - Johannesburg</t>
  </si>
  <si>
    <t>MFS MF workshop at Durban microfinance conference July 2013.</t>
  </si>
  <si>
    <t>JEarne</t>
  </si>
  <si>
    <t>Number of participants at annual MF industry event</t>
  </si>
  <si>
    <t>Client count does not include IFC participants.</t>
  </si>
  <si>
    <t>Number of product and channel evaluations</t>
  </si>
  <si>
    <t>FINCA DRC agent performance model</t>
  </si>
  <si>
    <t>FY16H2: No new channel studies delivered.  Uganda agent rollout RTC in-progress.</t>
  </si>
  <si>
    <t>MC Senegal savings mobilization; FINCA DRC agent roll out</t>
  </si>
  <si>
    <t>FIG CAF LAC staff at Joburg training</t>
  </si>
  <si>
    <t>ABT and FINCA</t>
  </si>
  <si>
    <t>MC Senegal (improving savings account uptake- 400 new clients); FINCA DRC improved efficiency of agent roll out (result above refers to agent characteristics model)</t>
  </si>
  <si>
    <t>FY16H2: No implementations of study deliverables among clients.   Delivered for Airtel Uganda: Agent baseline study; and agent household sturvey</t>
  </si>
  <si>
    <t>ABT client profiling report submitted to client</t>
  </si>
  <si>
    <t>FINCA agent model</t>
  </si>
  <si>
    <t>[DRC; #601566:  FINCA DRC MCF II;] FINCA DRC Phase II signed, intrinsically linked with KM program, enabling Phase II agent density RCT.  See EC2 selection #1227081</t>
  </si>
  <si>
    <t>[Nigeria; #601342; LAPO DFS Ph 2;] LAPO has been included in the ADC study, receiving benchmarking information and other study results</t>
  </si>
  <si>
    <t>25% of total attendees at Durban MF conference reflecting IFC sponsorship and presentations.</t>
  </si>
  <si>
    <t>Client event Johannesburg</t>
  </si>
  <si>
    <t>[CIV;name:2016 Partnership Event for Financial Inclusion]_x000D_
101 participants for the Abidjan partnership event.  Note that the 101 participants are also counted under MFS KM project, so aggregating at the MEL program level would be double-counting.   These are cross-counted due to the joint nature of participation/contribution in the MF and MFS agenda.  (This approach should be reevaluated)</t>
  </si>
  <si>
    <t>[SEN;name:Ethnographic Research Workshop II]_x000D_
10 participants, from IFC, African Studies Center, and researchers doing implementing research</t>
  </si>
  <si>
    <t>[DRC;name:FINCA Agent roll-out training] lead training for Experts SARL enumerators and engaged with client on phase II of the research study's roll-out</t>
  </si>
  <si>
    <t>Financial Diaries of Rural Finance in Tanzania</t>
  </si>
  <si>
    <t>ABT customer profiling</t>
  </si>
  <si>
    <t>LAPO risk management review completed. Greenfield paper drafted.</t>
  </si>
  <si>
    <t>Partnerhips paper on MF and MFS published.</t>
  </si>
  <si>
    <t>Greenfields MFI paper published</t>
  </si>
  <si>
    <t>Financial Diaries Final Report</t>
  </si>
  <si>
    <t>MC Senegal savings openings report; FINCA agent characteristics report</t>
  </si>
  <si>
    <t>ABT and ETI client profiling reports</t>
  </si>
  <si>
    <t>#5 WOMEN MAKE THE BEST DFS AGENTS: HOW FINANCIAL SECTOR ALTERNATIVE DELIVERY CHANNELS CREATE BUSINESS OPPORTUNITIES FOR WOMEN IN EMERGING MARKETS._x000D_
http://www.ifc.org/wps/wcm/connect/16fafca1-dbbc-4e0f-be83-4daf75aabadf/Field+Notes+5+-+Women+DFS+Agents.pdf?MOD=AJPERES</t>
  </si>
  <si>
    <t>RISK MANAGEMENT AND DIGITAL FINANCIAL SERVICES HANDBOOK_x000D_
http://www.ifc.org/wps/wcm/connect/06c7896a-47e1-40af-8213-af7f2672e68b/Digital+Financial+Services+and+Risk+Management+Handbook.pdf?MOD=AJPERES</t>
  </si>
  <si>
    <t>FY17H1: no additional publications, although next cycle will expect publications for FINCA DRC, MCS Senegal, and expects ADC study to deliver results back to clients</t>
  </si>
  <si>
    <t>Open session at Finnet and Client event in Nairobi.</t>
  </si>
  <si>
    <t>Client event Johannesburg, Helix training,  Gates agent management forum Uganda</t>
  </si>
  <si>
    <t>FIG staff training on client engagement, risk management, agent networks, corporate governance.</t>
  </si>
  <si>
    <t>No events planned for this semester</t>
  </si>
  <si>
    <t>[SEN; name:Ethnographic Research Workshop II]_x000D_
End of field work research workshop in Dakar, Senegal.  Research completed end of FY16H2, but workshop delivered start of FY17H1, July 7</t>
  </si>
  <si>
    <t>[DRC; name: FINCA DRC enumerator training] lead training for Experts SARL enumerators and engage with client on phase II of the research study</t>
  </si>
  <si>
    <t>Program Evaluation</t>
  </si>
  <si>
    <t>Program evaluation started</t>
  </si>
  <si>
    <t>Program evaluation ongoing</t>
  </si>
  <si>
    <t>Mid-term was completed</t>
  </si>
  <si>
    <t>Mid-term results received and being incorporated into program: greater focus on monitoring</t>
  </si>
  <si>
    <t>FY17H1: no additional results</t>
  </si>
  <si>
    <t>{FIG,FIG,FIG,FIG,FIG,FIG,FIG,FIG,FIG,FIG,FIG,FIG,FIG,FIG,FIG,FIG,FIG,FIG}</t>
  </si>
  <si>
    <t>{592948,594527}</t>
  </si>
  <si>
    <t>{592948,594527,599276,599202}</t>
  </si>
  <si>
    <t>{592948,594527,599276,599473,599202}</t>
  </si>
  <si>
    <t>{592948,594527,599276,599473,599765,599202}</t>
  </si>
  <si>
    <t>{592948,594527,599276,599473,599848,599765,599202}</t>
  </si>
  <si>
    <t>{592948,594527,599276,599473,600351,599848,599765,599202}</t>
  </si>
  <si>
    <t>{592948,594527,599800,599276,599473,600351,599848,599765,599202}</t>
  </si>
  <si>
    <t>{592948,594527,599800,599276,599473,600351,599848,600657,599765,599202}</t>
  </si>
  <si>
    <t>{592948,594527,599800,599276,599473,600351,601361,599848,600657,599765,599202}</t>
  </si>
  <si>
    <t>{592948,594527,599800,599276,599473,600351,601361,601709,599848,600657,599765,599202,601707}</t>
  </si>
  <si>
    <t>{592948,594527,599800,599276,601566,599473,600351,601361,601936,601709,599848,600657,599765,599202,601707}</t>
  </si>
  <si>
    <t>{592948,594527,599800,601872,599276,601566,599473,601987,600351,601361,601936,601709,599848,600657,599765,599202,601707}</t>
  </si>
  <si>
    <t>{592948,594527,599800,601872,599276,601566,599473,601987,600351,601361,601936,601709,599848,600657,599765,599202,602105,601707}</t>
  </si>
  <si>
    <t>{592948,594527,599800,601872,599276,601566,599473,601987,600351,601361,601936,601709,600657,599202,602105,601707}</t>
  </si>
  <si>
    <t>{592948,594527,599800,601872,601566,599473,601987,600351,601361,601936,601709,602105,601707}</t>
  </si>
  <si>
    <t>{592948,594527,599800,601566,599473,601987,600351,601361,601936,601709,602105,601707}</t>
  </si>
  <si>
    <t>{592948,594527,599800,601566,599473,600351,601361,601936,601709}</t>
  </si>
  <si>
    <t>FY12H2</t>
  </si>
  <si>
    <t>FY13H1</t>
  </si>
  <si>
    <t>Heitmann, Soren</t>
  </si>
  <si>
    <t>{"Commercial Banking - General (O-AA) - 33%","Microfinance and Small Business - Non Commercial Banking (O-HA) - 33%","Mobile Telephony (N-AC) - 34%"}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</si>
</sst>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0&quot;%&quot;"/>
    <numFmt numFmtId="167" formatCode="0.000000000000000"/>
    <numFmt numFmtId="168" formatCode="&quot;$&quot;#,##0,,&quot;M&quot;"/>
    <numFmt numFmtId="169" formatCode="&quot;$&quot;#,##0"/>
  </numFmts>
  <fonts count="19" x14ac:knownFonts="1">
    <font>
      <sz val="11"/>
      <color theme="1"/>
      <name val="Calibri"/>
      <family val="2"/>
      <scheme val="minor"/>
    </font>
    <font>
      <sz val="10"/>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b/>
      <sz val="16"/>
      <color theme="1"/>
      <name val="Arial"/>
      <family val="2"/>
    </font>
    <font>
      <b/>
      <sz val="14"/>
      <color theme="1"/>
      <name val="Calibri"/>
      <family val="2"/>
      <scheme val="minor"/>
    </font>
    <font>
      <sz val="10"/>
      <name val="Calibri"/>
      <family val="2"/>
      <scheme val="minor"/>
    </font>
    <font>
      <sz val="11"/>
      <name val="Calibri"/>
      <family val="2"/>
      <scheme val="minor"/>
    </font>
    <font>
      <sz val="11"/>
      <color rgb="FF1F497D"/>
      <name val="Calibri"/>
      <family val="2"/>
      <scheme val="minor"/>
    </font>
    <font>
      <b/>
      <sz val="11"/>
      <color theme="0"/>
      <name val="Calibri"/>
      <family val="2"/>
      <scheme val="minor"/>
    </font>
    <font>
      <sz val="11"/>
      <color theme="0" tint="-0.34998626667073579"/>
      <name val="Calibri"/>
      <family val="2"/>
      <scheme val="minor"/>
    </font>
    <font>
      <b/>
      <sz val="28"/>
      <color theme="1"/>
      <name val="Calibri"/>
      <family val="2"/>
      <scheme val="minor"/>
    </font>
    <font>
      <b/>
      <sz val="11"/>
      <color rgb="FF00B050"/>
      <name val="Calibri"/>
      <family val="2"/>
      <scheme val="minor"/>
    </font>
    <font>
      <b/>
      <u/>
      <sz val="14"/>
      <color theme="1"/>
      <name val="Calibri"/>
      <family val="2"/>
      <scheme val="minor"/>
    </font>
    <font>
      <b/>
      <sz val="12"/>
      <color theme="1"/>
      <name val="Calibri"/>
      <family val="2"/>
      <scheme val="minor"/>
    </font>
    <font>
      <sz val="11"/>
      <color rgb="FFFF0000"/>
      <name val="Calibri"/>
      <family val="2"/>
      <scheme val="minor"/>
    </font>
    <font>
      <b/>
      <sz val="11"/>
      <color rgb="FFFF0000"/>
      <name val="Calibri"/>
      <family val="2"/>
      <scheme val="minor"/>
    </font>
    <font>
      <b/>
      <sz val="14"/>
      <color rgb="FF00B050"/>
      <name val="Calibri"/>
      <family val="2"/>
      <scheme val="minor"/>
    </font>
  </fonts>
  <fills count="10">
    <fill>
      <patternFill patternType="none"/>
    </fill>
    <fill>
      <patternFill patternType="gray125"/>
    </fill>
    <fill>
      <patternFill patternType="solid">
        <fgColor rgb="FF92D050"/>
        <bgColor indexed="64"/>
      </patternFill>
    </fill>
    <fill>
      <patternFill patternType="solid">
        <fgColor theme="9"/>
        <bgColor indexed="64"/>
      </patternFill>
    </fill>
    <fill>
      <patternFill patternType="solid">
        <fgColor rgb="FF00B050"/>
        <bgColor indexed="64"/>
      </patternFill>
    </fill>
    <fill>
      <patternFill patternType="solid">
        <fgColor rgb="FF0070C0"/>
        <bgColor indexed="64"/>
      </patternFill>
    </fill>
    <fill>
      <patternFill patternType="solid">
        <fgColor rgb="FF002060"/>
        <bgColor indexed="64"/>
      </patternFill>
    </fill>
    <fill>
      <patternFill patternType="solid">
        <fgColor rgb="FFFFFF00"/>
        <bgColor indexed="64"/>
      </patternFill>
    </fill>
    <fill>
      <patternFill patternType="solid">
        <fgColor theme="2" tint="-0.249977111117893"/>
        <bgColor indexed="64"/>
      </patternFill>
    </fill>
    <fill>
      <patternFill patternType="solid">
        <fgColor theme="2" tint="-9.9978637043366805E-2"/>
        <bgColor indexed="64"/>
      </patternFill>
    </fill>
  </fills>
  <borders count="14">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right/>
      <top style="medium">
        <color indexed="64"/>
      </top>
      <bottom/>
      <diagonal/>
    </border>
    <border>
      <left style="thin">
        <color indexed="64"/>
      </left>
      <right/>
      <top style="thin">
        <color indexed="64"/>
      </top>
      <bottom style="thin">
        <color indexed="64"/>
      </bottom>
      <diagonal/>
    </border>
  </borders>
  <cellStyleXfs count="6">
    <xf numFmtId="0" fontId="0" fillId="0" borderId="0"/>
    <xf numFmtId="43" fontId="3" fillId="0" borderId="0" applyFont="0" applyFill="0" applyBorder="0" applyAlignment="0" applyProtection="0"/>
    <xf numFmtId="44" fontId="3" fillId="0" borderId="0" applyFont="0" applyFill="0" applyBorder="0" applyAlignment="0" applyProtection="0"/>
    <xf numFmtId="0" fontId="2" fillId="0" borderId="0"/>
    <xf numFmtId="9" fontId="2" fillId="0" borderId="0" applyFont="0" applyFill="0" applyBorder="0" applyAlignment="0" applyProtection="0"/>
    <xf numFmtId="9" fontId="3" fillId="0" borderId="0" applyFont="0" applyFill="0" applyBorder="0" applyAlignment="0" applyProtection="0"/>
  </cellStyleXfs>
  <cellXfs count="108">
    <xf numFmtId="0" fontId="0" fillId="0" borderId="0" xfId="0"/>
    <xf numFmtId="14" fontId="0" fillId="0" borderId="0" xfId="0" applyNumberFormat="1"/>
    <xf numFmtId="22" fontId="0" fillId="0" borderId="0" xfId="0" applyNumberFormat="1"/>
    <xf numFmtId="164" fontId="0" fillId="0" borderId="0" xfId="1" applyNumberFormat="1" applyFont="1"/>
    <xf numFmtId="15" fontId="0" fillId="0" borderId="0" xfId="0" applyNumberFormat="1"/>
    <xf numFmtId="165" fontId="0" fillId="0" borderId="0" xfId="2" applyNumberFormat="1" applyFont="1"/>
    <xf numFmtId="0" fontId="0" fillId="0" borderId="0" xfId="0" applyBorder="1"/>
    <xf numFmtId="0" fontId="0" fillId="0" borderId="0" xfId="0" applyFill="1"/>
    <xf numFmtId="0" fontId="4" fillId="0" borderId="0" xfId="0" applyFont="1"/>
    <xf numFmtId="0" fontId="2" fillId="0" borderId="0" xfId="3"/>
    <xf numFmtId="0" fontId="2" fillId="0" borderId="0" xfId="3" applyNumberFormat="1"/>
    <xf numFmtId="14" fontId="2" fillId="0" borderId="0" xfId="3" applyNumberFormat="1"/>
    <xf numFmtId="0" fontId="2" fillId="0" borderId="1" xfId="3" applyBorder="1"/>
    <xf numFmtId="11" fontId="2" fillId="0" borderId="2" xfId="3" applyNumberFormat="1" applyBorder="1"/>
    <xf numFmtId="167" fontId="2" fillId="0" borderId="3" xfId="3" applyNumberFormat="1" applyBorder="1"/>
    <xf numFmtId="0" fontId="2" fillId="0" borderId="4" xfId="3" applyBorder="1"/>
    <xf numFmtId="11" fontId="2" fillId="0" borderId="0" xfId="3" applyNumberFormat="1" applyBorder="1"/>
    <xf numFmtId="167" fontId="2" fillId="0" borderId="5" xfId="3" applyNumberFormat="1" applyBorder="1"/>
    <xf numFmtId="0" fontId="2" fillId="0" borderId="0" xfId="3" applyBorder="1"/>
    <xf numFmtId="0" fontId="2" fillId="0" borderId="5" xfId="3" applyBorder="1"/>
    <xf numFmtId="0" fontId="2" fillId="2" borderId="4" xfId="3" applyFill="1" applyBorder="1"/>
    <xf numFmtId="0" fontId="2" fillId="2" borderId="0" xfId="3" applyFill="1" applyBorder="1"/>
    <xf numFmtId="0" fontId="2" fillId="2" borderId="5" xfId="3" applyFill="1" applyBorder="1"/>
    <xf numFmtId="167" fontId="2" fillId="0" borderId="0" xfId="3" applyNumberFormat="1"/>
    <xf numFmtId="0" fontId="7" fillId="0" borderId="0" xfId="3" applyFont="1" applyBorder="1"/>
    <xf numFmtId="0" fontId="7" fillId="0" borderId="5" xfId="3" applyFont="1" applyBorder="1"/>
    <xf numFmtId="0" fontId="7" fillId="0" borderId="0" xfId="3" applyFont="1"/>
    <xf numFmtId="0" fontId="7" fillId="0" borderId="4" xfId="3" applyFont="1" applyBorder="1"/>
    <xf numFmtId="166" fontId="8" fillId="0" borderId="0" xfId="4" applyNumberFormat="1" applyFont="1" applyBorder="1"/>
    <xf numFmtId="167" fontId="7" fillId="0" borderId="4" xfId="3" applyNumberFormat="1" applyFont="1" applyBorder="1"/>
    <xf numFmtId="0" fontId="0" fillId="0" borderId="0" xfId="0" applyAlignment="1">
      <alignment horizontal="center"/>
    </xf>
    <xf numFmtId="0" fontId="4" fillId="0" borderId="0" xfId="0" applyFont="1" applyAlignment="1">
      <alignment horizontal="center"/>
    </xf>
    <xf numFmtId="0" fontId="0" fillId="0" borderId="2" xfId="0" applyBorder="1"/>
    <xf numFmtId="0" fontId="0" fillId="0" borderId="2" xfId="0" applyBorder="1" applyAlignment="1">
      <alignment horizontal="center"/>
    </xf>
    <xf numFmtId="168" fontId="0" fillId="0" borderId="2" xfId="0" applyNumberFormat="1" applyBorder="1" applyAlignment="1">
      <alignment horizontal="center"/>
    </xf>
    <xf numFmtId="2" fontId="2" fillId="0" borderId="0" xfId="3" applyNumberFormat="1"/>
    <xf numFmtId="0" fontId="1" fillId="0" borderId="0" xfId="3" applyFont="1"/>
    <xf numFmtId="0" fontId="1" fillId="0" borderId="0" xfId="3" applyFont="1" applyAlignment="1">
      <alignment horizontal="center" vertical="center"/>
    </xf>
    <xf numFmtId="0" fontId="2" fillId="0" borderId="0" xfId="3" applyNumberFormat="1" applyAlignment="1">
      <alignment horizontal="center" vertical="center"/>
    </xf>
    <xf numFmtId="0" fontId="2" fillId="0" borderId="0" xfId="3" applyAlignment="1">
      <alignment horizontal="center" vertical="center"/>
    </xf>
    <xf numFmtId="0" fontId="0" fillId="0" borderId="0" xfId="0" applyBorder="1" applyAlignment="1">
      <alignment horizontal="center"/>
    </xf>
    <xf numFmtId="0" fontId="0" fillId="0" borderId="0" xfId="0" pivotButton="1"/>
    <xf numFmtId="0" fontId="0" fillId="0" borderId="0" xfId="0" applyAlignment="1">
      <alignment horizontal="left"/>
    </xf>
    <xf numFmtId="164" fontId="0" fillId="0" borderId="0" xfId="0" applyNumberFormat="1"/>
    <xf numFmtId="0" fontId="5" fillId="0" borderId="0" xfId="0" applyFont="1" applyAlignment="1">
      <alignment horizontal="center" vertical="top"/>
    </xf>
    <xf numFmtId="0" fontId="4" fillId="4" borderId="9" xfId="0" applyFont="1" applyFill="1" applyBorder="1" applyAlignment="1">
      <alignment horizontal="center" vertical="center" wrapText="1"/>
    </xf>
    <xf numFmtId="0" fontId="4" fillId="4" borderId="10" xfId="0" applyFont="1" applyFill="1" applyBorder="1" applyAlignment="1">
      <alignment horizontal="center" vertical="center" wrapText="1"/>
    </xf>
    <xf numFmtId="0" fontId="9" fillId="4" borderId="9" xfId="0" applyFont="1" applyFill="1" applyBorder="1" applyAlignment="1" applyProtection="1">
      <alignment vertical="center"/>
      <protection locked="0"/>
    </xf>
    <xf numFmtId="0" fontId="0" fillId="4" borderId="9" xfId="0" applyFill="1" applyBorder="1" applyProtection="1">
      <protection locked="0"/>
    </xf>
    <xf numFmtId="0" fontId="0" fillId="0" borderId="0" xfId="0" applyProtection="1">
      <protection locked="0"/>
    </xf>
    <xf numFmtId="0" fontId="0" fillId="0" borderId="0" xfId="0" applyProtection="1">
      <protection hidden="1"/>
    </xf>
    <xf numFmtId="14" fontId="0" fillId="0" borderId="0" xfId="0" applyNumberFormat="1" applyProtection="1">
      <protection hidden="1"/>
    </xf>
    <xf numFmtId="164" fontId="0" fillId="0" borderId="0" xfId="1" applyNumberFormat="1" applyFont="1" applyProtection="1">
      <protection hidden="1"/>
    </xf>
    <xf numFmtId="0" fontId="0" fillId="0" borderId="0" xfId="0" applyNumberFormat="1"/>
    <xf numFmtId="0" fontId="12" fillId="0" borderId="0" xfId="0" applyFont="1" applyBorder="1" applyAlignment="1"/>
    <xf numFmtId="0" fontId="10" fillId="3" borderId="9" xfId="0" applyFont="1" applyFill="1" applyBorder="1" applyAlignment="1" applyProtection="1">
      <alignment horizontal="center" vertical="center" wrapText="1"/>
    </xf>
    <xf numFmtId="0" fontId="0" fillId="0" borderId="0" xfId="0"/>
    <xf numFmtId="9" fontId="6" fillId="0" borderId="0" xfId="5" applyFont="1" applyAlignment="1">
      <alignment horizontal="left"/>
    </xf>
    <xf numFmtId="0" fontId="13" fillId="0" borderId="0" xfId="0" applyFont="1" applyAlignment="1">
      <alignment horizontal="left"/>
    </xf>
    <xf numFmtId="0" fontId="4" fillId="0" borderId="0" xfId="0" applyFont="1" applyAlignment="1">
      <alignment horizontal="left"/>
    </xf>
    <xf numFmtId="14" fontId="1" fillId="0" borderId="0" xfId="0" applyNumberFormat="1" applyFont="1" applyAlignment="1">
      <alignment horizontal="center"/>
    </xf>
    <xf numFmtId="0" fontId="10" fillId="5" borderId="9" xfId="0" applyFont="1" applyFill="1" applyBorder="1" applyAlignment="1" applyProtection="1">
      <alignment horizontal="center" vertical="center" wrapText="1"/>
      <protection hidden="1"/>
    </xf>
    <xf numFmtId="0" fontId="10" fillId="5" borderId="10" xfId="0" applyFont="1" applyFill="1" applyBorder="1" applyAlignment="1" applyProtection="1">
      <alignment horizontal="center" vertical="center" wrapText="1"/>
      <protection hidden="1"/>
    </xf>
    <xf numFmtId="169" fontId="10" fillId="5" borderId="10" xfId="0" applyNumberFormat="1" applyFont="1" applyFill="1" applyBorder="1" applyAlignment="1" applyProtection="1">
      <alignment horizontal="center" vertical="center" wrapText="1"/>
      <protection hidden="1"/>
    </xf>
    <xf numFmtId="0" fontId="4" fillId="4" borderId="9" xfId="0" applyFont="1" applyFill="1" applyBorder="1" applyAlignment="1" applyProtection="1">
      <alignment horizontal="center" vertical="center" wrapText="1"/>
      <protection hidden="1"/>
    </xf>
    <xf numFmtId="0" fontId="4" fillId="4" borderId="10" xfId="0" applyFont="1" applyFill="1" applyBorder="1" applyAlignment="1" applyProtection="1">
      <alignment horizontal="center" vertical="center" wrapText="1"/>
      <protection hidden="1"/>
    </xf>
    <xf numFmtId="0" fontId="11" fillId="6" borderId="0" xfId="0" applyFont="1" applyFill="1" applyProtection="1">
      <protection hidden="1"/>
    </xf>
    <xf numFmtId="0" fontId="9" fillId="0" borderId="0" xfId="0" applyFont="1" applyAlignment="1" applyProtection="1">
      <alignment vertical="center"/>
      <protection hidden="1"/>
    </xf>
    <xf numFmtId="0" fontId="10" fillId="3" borderId="9" xfId="0" applyFont="1" applyFill="1" applyBorder="1" applyAlignment="1" applyProtection="1">
      <alignment horizontal="center" vertical="center" wrapText="1"/>
      <protection locked="0"/>
    </xf>
    <xf numFmtId="0" fontId="0" fillId="0" borderId="0" xfId="0" applyFill="1" applyBorder="1"/>
    <xf numFmtId="14" fontId="4" fillId="0" borderId="0" xfId="0" applyNumberFormat="1" applyFont="1" applyAlignment="1">
      <alignment horizontal="center"/>
    </xf>
    <xf numFmtId="0" fontId="0" fillId="4" borderId="9" xfId="0" applyNumberFormat="1" applyFill="1" applyBorder="1" applyProtection="1">
      <protection locked="0"/>
    </xf>
    <xf numFmtId="0" fontId="0" fillId="0" borderId="0" xfId="0" applyNumberFormat="1" applyAlignment="1">
      <alignment horizontal="center"/>
    </xf>
    <xf numFmtId="0" fontId="0" fillId="0" borderId="5" xfId="0" applyBorder="1" applyAlignment="1">
      <alignment horizontal="center"/>
    </xf>
    <xf numFmtId="0" fontId="0" fillId="0" borderId="5" xfId="0" applyNumberFormat="1" applyBorder="1" applyAlignment="1">
      <alignment horizontal="center"/>
    </xf>
    <xf numFmtId="0" fontId="4" fillId="8" borderId="9" xfId="0" applyFont="1" applyFill="1" applyBorder="1" applyAlignment="1">
      <alignment horizontal="center"/>
    </xf>
    <xf numFmtId="0" fontId="4" fillId="8" borderId="13" xfId="0" applyFont="1" applyFill="1" applyBorder="1" applyAlignment="1">
      <alignment horizontal="center"/>
    </xf>
    <xf numFmtId="0" fontId="4" fillId="3" borderId="0" xfId="0" applyFont="1" applyFill="1" applyAlignment="1">
      <alignment horizontal="center"/>
    </xf>
    <xf numFmtId="0" fontId="0" fillId="4" borderId="9" xfId="0" applyFill="1" applyBorder="1" applyAlignment="1">
      <alignment horizontal="center"/>
    </xf>
    <xf numFmtId="0" fontId="0" fillId="4" borderId="0" xfId="0" applyFill="1"/>
    <xf numFmtId="0" fontId="4" fillId="0" borderId="5" xfId="0" applyFont="1" applyBorder="1"/>
    <xf numFmtId="0" fontId="4" fillId="3" borderId="2" xfId="0" applyFont="1" applyFill="1" applyBorder="1"/>
    <xf numFmtId="0" fontId="4" fillId="3" borderId="3" xfId="0" applyFont="1" applyFill="1" applyBorder="1"/>
    <xf numFmtId="0" fontId="4" fillId="3" borderId="2" xfId="0" applyFont="1" applyFill="1" applyBorder="1" applyAlignment="1">
      <alignment horizontal="center"/>
    </xf>
    <xf numFmtId="0" fontId="0" fillId="7" borderId="0" xfId="0" applyFill="1"/>
    <xf numFmtId="1" fontId="0" fillId="0" borderId="0" xfId="0" applyNumberFormat="1"/>
    <xf numFmtId="1" fontId="0" fillId="0" borderId="0" xfId="1" applyNumberFormat="1" applyFont="1"/>
    <xf numFmtId="164" fontId="0" fillId="0" borderId="0" xfId="0" applyNumberFormat="1" applyAlignment="1">
      <alignment horizontal="center" wrapText="1"/>
    </xf>
    <xf numFmtId="9" fontId="0" fillId="0" borderId="0" xfId="5" applyFont="1"/>
    <xf numFmtId="0" fontId="0" fillId="0" borderId="0" xfId="0" applyAlignment="1">
      <alignment horizontal="left" indent="1"/>
    </xf>
    <xf numFmtId="0" fontId="0" fillId="0" borderId="0" xfId="0" applyAlignment="1">
      <alignment horizontal="left" indent="2"/>
    </xf>
    <xf numFmtId="0" fontId="0" fillId="0" borderId="2" xfId="0" applyBorder="1" applyAlignment="1" applyProtection="1">
      <alignment horizontal="center"/>
      <protection hidden="1"/>
    </xf>
    <xf numFmtId="0" fontId="4" fillId="0" borderId="2" xfId="0" applyFont="1" applyBorder="1" applyAlignment="1" applyProtection="1">
      <alignment horizontal="center"/>
      <protection hidden="1"/>
    </xf>
    <xf numFmtId="0" fontId="12" fillId="0" borderId="11" xfId="0" applyFont="1" applyBorder="1" applyAlignment="1">
      <alignment horizontal="center"/>
    </xf>
    <xf numFmtId="0" fontId="14" fillId="0" borderId="0" xfId="0" applyFont="1" applyAlignment="1">
      <alignment horizontal="right"/>
    </xf>
    <xf numFmtId="0" fontId="1" fillId="0" borderId="12" xfId="0" applyFont="1" applyBorder="1" applyAlignment="1">
      <alignment horizontal="right"/>
    </xf>
    <xf numFmtId="0" fontId="1" fillId="0" borderId="0" xfId="0" applyFont="1" applyAlignment="1">
      <alignment horizontal="right"/>
    </xf>
    <xf numFmtId="0" fontId="5" fillId="0" borderId="0" xfId="0" applyFont="1" applyAlignment="1">
      <alignment horizontal="center" vertical="top"/>
    </xf>
    <xf numFmtId="0" fontId="6" fillId="0" borderId="0" xfId="3" applyFont="1" applyBorder="1" applyAlignment="1">
      <alignment horizontal="center"/>
    </xf>
    <xf numFmtId="0" fontId="2" fillId="0" borderId="0" xfId="3" applyBorder="1" applyAlignment="1">
      <alignment horizontal="center"/>
    </xf>
    <xf numFmtId="0" fontId="15" fillId="7" borderId="0" xfId="0" applyNumberFormat="1" applyFont="1" applyFill="1" applyAlignment="1">
      <alignment horizontal="center" wrapText="1"/>
    </xf>
    <xf numFmtId="0" fontId="6" fillId="9" borderId="0" xfId="0" applyFont="1" applyFill="1" applyBorder="1" applyAlignment="1">
      <alignment horizontal="center"/>
    </xf>
    <xf numFmtId="0" fontId="6" fillId="9" borderId="5" xfId="0" applyFont="1" applyFill="1" applyBorder="1" applyAlignment="1">
      <alignment horizontal="center"/>
    </xf>
    <xf numFmtId="0" fontId="4" fillId="3" borderId="0" xfId="0" applyFont="1" applyFill="1" applyAlignment="1">
      <alignment horizontal="center"/>
    </xf>
    <xf numFmtId="0" fontId="7" fillId="0" borderId="0" xfId="3" applyFont="1" applyBorder="1" applyAlignment="1">
      <alignment horizontal="center"/>
    </xf>
    <xf numFmtId="0" fontId="7" fillId="3" borderId="8" xfId="3" applyFont="1" applyFill="1" applyBorder="1" applyAlignment="1">
      <alignment horizontal="center"/>
    </xf>
    <xf numFmtId="0" fontId="7" fillId="2" borderId="7" xfId="3" applyFont="1" applyFill="1" applyBorder="1" applyAlignment="1">
      <alignment horizontal="center"/>
    </xf>
    <xf numFmtId="0" fontId="7" fillId="2" borderId="6" xfId="3" applyFont="1" applyFill="1" applyBorder="1" applyAlignment="1">
      <alignment horizontal="center"/>
    </xf>
  </cellXfs>
  <cellStyles count="6">
    <cellStyle name="Comma" xfId="1" builtinId="3"/>
    <cellStyle name="Currency" xfId="2" builtinId="4"/>
    <cellStyle name="Normal" xfId="0" builtinId="0"/>
    <cellStyle name="Normal 2" xfId="3"/>
    <cellStyle name="Percent" xfId="5" builtinId="5"/>
    <cellStyle name="Percent 2" xfId="4"/>
  </cellStyles>
  <dxfs count="153">
    <dxf>
      <numFmt numFmtId="19" formatCode="m/d/yyyy"/>
    </dxf>
    <dxf>
      <numFmt numFmtId="19" formatCode="m/d/yyyy"/>
    </dxf>
    <dxf>
      <numFmt numFmtId="170" formatCode="[=2]&quot;Very Poor Target&quot;;;"/>
    </dxf>
    <dxf>
      <numFmt numFmtId="171" formatCode="[=1]&quot;Poor Target&quot;;;"/>
    </dxf>
    <dxf>
      <numFmt numFmtId="172" formatCode="[=0]&quot;Target Not Set&quot;;;"/>
    </dxf>
    <dxf>
      <numFmt numFmtId="173" formatCode="[=-1]&quot;Off Track&quot;;;"/>
    </dxf>
    <dxf>
      <numFmt numFmtId="174" formatCode="[=-2]&quot;Very Off Track&quot;;;"/>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FF00"/>
        </patternFill>
      </fill>
    </dxf>
    <dxf>
      <numFmt numFmtId="170" formatCode="[=2]&quot;Very Poor Target&quot;;;"/>
    </dxf>
    <dxf>
      <numFmt numFmtId="171" formatCode="[=1]&quot;Poor Target&quot;;;"/>
    </dxf>
    <dxf>
      <numFmt numFmtId="172" formatCode="[=0]&quot;Target Not Set&quot;;;"/>
    </dxf>
    <dxf>
      <numFmt numFmtId="173" formatCode="[=-1]&quot;Off Track&quot;;;"/>
    </dxf>
    <dxf>
      <numFmt numFmtId="174" formatCode="[=-2]&quot;Very Off Track&quot;;;"/>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FF00"/>
        </patternFill>
      </fill>
    </dxf>
    <dxf>
      <numFmt numFmtId="170" formatCode="[=2]&quot;Very Poor Target&quot;;;"/>
    </dxf>
    <dxf>
      <numFmt numFmtId="171" formatCode="[=1]&quot;Poor Target&quot;;;"/>
    </dxf>
    <dxf>
      <numFmt numFmtId="172" formatCode="[=0]&quot;Target Not Set&quot;;;"/>
    </dxf>
    <dxf>
      <numFmt numFmtId="173" formatCode="[=-1]&quot;Off Track&quot;;;"/>
    </dxf>
    <dxf>
      <numFmt numFmtId="174" formatCode="[=-2]&quot;Very Off Track&quot;;;"/>
    </dxf>
    <dxf>
      <numFmt numFmtId="170" formatCode="[=2]&quot;Very Poor Target&quot;;;"/>
    </dxf>
    <dxf>
      <numFmt numFmtId="171" formatCode="[=1]&quot;Poor Target&quot;;;"/>
    </dxf>
    <dxf>
      <numFmt numFmtId="172" formatCode="[=0]&quot;Target Not Set&quot;;;"/>
    </dxf>
    <dxf>
      <numFmt numFmtId="173" formatCode="[=-1]&quot;Off Track&quot;;;"/>
    </dxf>
    <dxf>
      <numFmt numFmtId="174" formatCode="[=-2]&quot;Very Off Track&quot;;;"/>
    </dxf>
    <dxf>
      <numFmt numFmtId="170" formatCode="[=2]&quot;Very Poor Target&quot;;;"/>
    </dxf>
    <dxf>
      <numFmt numFmtId="171" formatCode="[=1]&quot;Poor Target&quot;;;"/>
    </dxf>
    <dxf>
      <numFmt numFmtId="172" formatCode="[=0]&quot;Target Not Set&quot;;;"/>
    </dxf>
    <dxf>
      <numFmt numFmtId="173" formatCode="[=-1]&quot;Off Track&quot;;;"/>
    </dxf>
    <dxf>
      <numFmt numFmtId="174" formatCode="[=-2]&quot;Very Off Track&quot;;;"/>
    </dxf>
    <dxf>
      <numFmt numFmtId="170" formatCode="[=2]&quot;Very Poor Target&quot;;;"/>
    </dxf>
    <dxf>
      <numFmt numFmtId="171" formatCode="[=1]&quot;Poor Target&quot;;;"/>
    </dxf>
    <dxf>
      <numFmt numFmtId="172" formatCode="[=0]&quot;Target Not Set&quot;;;"/>
    </dxf>
    <dxf>
      <numFmt numFmtId="173" formatCode="[=-1]&quot;Off Track&quot;;;"/>
    </dxf>
    <dxf>
      <numFmt numFmtId="174" formatCode="[=-2]&quot;Very Off Track&quot;;;"/>
    </dxf>
    <dxf>
      <numFmt numFmtId="170" formatCode="[=2]&quot;Very Poor Target&quot;;;"/>
    </dxf>
    <dxf>
      <numFmt numFmtId="171" formatCode="[=1]&quot;Poor Target&quot;;;"/>
    </dxf>
    <dxf>
      <numFmt numFmtId="172" formatCode="[=0]&quot;Target Not Set&quot;;;"/>
    </dxf>
    <dxf>
      <numFmt numFmtId="173" formatCode="[=-1]&quot;Off Track&quot;;;"/>
    </dxf>
    <dxf>
      <numFmt numFmtId="174" formatCode="[=-2]&quot;Very Off Track&quot;;;"/>
    </dxf>
    <dxf>
      <numFmt numFmtId="170" formatCode="[=2]&quot;Very Poor Target&quot;;;"/>
    </dxf>
    <dxf>
      <numFmt numFmtId="171" formatCode="[=1]&quot;Poor Target&quot;;;"/>
    </dxf>
    <dxf>
      <numFmt numFmtId="172" formatCode="[=0]&quot;Target Not Set&quot;;;"/>
    </dxf>
    <dxf>
      <numFmt numFmtId="173" formatCode="[=-1]&quot;Off Track&quot;;;"/>
    </dxf>
    <dxf>
      <numFmt numFmtId="174" formatCode="[=-2]&quot;Very Off Track&quot;;;"/>
    </dxf>
    <dxf>
      <numFmt numFmtId="170" formatCode="[=2]&quot;Very Poor Target&quot;;;"/>
    </dxf>
    <dxf>
      <numFmt numFmtId="171" formatCode="[=1]&quot;Poor Target&quot;;;"/>
    </dxf>
    <dxf>
      <numFmt numFmtId="172" formatCode="[=0]&quot;Target Not Set&quot;;;"/>
    </dxf>
    <dxf>
      <numFmt numFmtId="173" formatCode="[=-1]&quot;Off Track&quot;;;"/>
    </dxf>
    <dxf>
      <numFmt numFmtId="174" formatCode="[=-2]&quot;Very Off Track&quot;;;"/>
    </dxf>
    <dxf>
      <numFmt numFmtId="170" formatCode="[=2]&quot;Very Poor Target&quot;;;"/>
    </dxf>
    <dxf>
      <numFmt numFmtId="171" formatCode="[=1]&quot;Poor Target&quot;;;"/>
    </dxf>
    <dxf>
      <numFmt numFmtId="172" formatCode="[=0]&quot;Target Not Set&quot;;;"/>
    </dxf>
    <dxf>
      <numFmt numFmtId="173" formatCode="[=-1]&quot;Off Track&quot;;;"/>
    </dxf>
    <dxf>
      <numFmt numFmtId="174" formatCode="[=-2]&quot;Very Off Track&quot;;;"/>
    </dxf>
    <dxf>
      <numFmt numFmtId="170" formatCode="[=2]&quot;Very Poor Target&quot;;;"/>
    </dxf>
    <dxf>
      <numFmt numFmtId="171" formatCode="[=1]&quot;Poor Target&quot;;;"/>
    </dxf>
    <dxf>
      <numFmt numFmtId="172" formatCode="[=0]&quot;Target Not Set&quot;;;"/>
    </dxf>
    <dxf>
      <numFmt numFmtId="173" formatCode="[=-1]&quot;Off Track&quot;;;"/>
    </dxf>
    <dxf>
      <numFmt numFmtId="174" formatCode="[=-2]&quot;Very Off Track&quot;;;"/>
    </dxf>
    <dxf>
      <numFmt numFmtId="170" formatCode="[=2]&quot;Very Poor Target&quot;;;"/>
    </dxf>
    <dxf>
      <numFmt numFmtId="171" formatCode="[=1]&quot;Poor Target&quot;;;"/>
    </dxf>
    <dxf>
      <numFmt numFmtId="172" formatCode="[=0]&quot;Target Not Set&quot;;;"/>
    </dxf>
    <dxf>
      <numFmt numFmtId="173" formatCode="[=-1]&quot;Off Track&quot;;;"/>
    </dxf>
    <dxf>
      <numFmt numFmtId="174" formatCode="[=-2]&quot;Very Off Track&quot;;;"/>
    </dxf>
    <dxf>
      <numFmt numFmtId="19" formatCode="m/d/yyyy"/>
    </dxf>
    <dxf>
      <numFmt numFmtId="19" formatCode="m/d/yyyy"/>
    </dxf>
    <dxf>
      <numFmt numFmtId="19" formatCode="m/d/yyyy"/>
    </dxf>
    <dxf>
      <numFmt numFmtId="27" formatCode="m/d/yyyy\ h:mm"/>
    </dxf>
    <dxf>
      <numFmt numFmtId="27" formatCode="m/d/yyyy\ h:mm"/>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 formatCode="0"/>
    </dxf>
    <dxf>
      <border>
        <left style="thin">
          <color indexed="64"/>
        </left>
      </border>
    </dxf>
    <dxf>
      <border>
        <left style="thin">
          <color indexed="64"/>
        </left>
      </border>
    </dxf>
    <dxf>
      <border>
        <left style="thin">
          <color indexed="64"/>
        </left>
      </border>
    </dxf>
    <dxf>
      <border>
        <left style="thin">
          <color indexed="64"/>
        </left>
      </border>
    </dxf>
    <dxf>
      <alignment horizontal="center" readingOrder="0"/>
    </dxf>
    <dxf>
      <alignment horizontal="center" readingOrder="0"/>
    </dxf>
    <dxf>
      <alignment horizontal="center" readingOrder="0"/>
    </dxf>
    <dxf>
      <alignment wrapText="1" readingOrder="0"/>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0" formatCode="General"/>
    </dxf>
    <dxf>
      <numFmt numFmtId="171" formatCode="[=1]&quot;Poor Target&quot;;;"/>
    </dxf>
    <dxf>
      <numFmt numFmtId="1" formatCode="0"/>
    </dxf>
    <dxf>
      <numFmt numFmtId="1" formatCode="0"/>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s>
  <tableStyles count="0" defaultTableStyle="TableStyleMedium9" defaultPivotStyle="PivotStyleLight16"/>
  <colors>
    <mruColors>
      <color rgb="FFFFCC00"/>
      <color rgb="FF008C64"/>
      <color rgb="FF006E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4716641728195347"/>
          <c:y val="5.6126786235053953E-2"/>
          <c:w val="0.60910066148273512"/>
          <c:h val="0.82904728054826482"/>
        </c:manualLayout>
      </c:layout>
      <c:barChart>
        <c:barDir val="bar"/>
        <c:grouping val="stacked"/>
        <c:varyColors val="0"/>
        <c:ser>
          <c:idx val="0"/>
          <c:order val="0"/>
          <c:tx>
            <c:strRef>
              <c:f>'Auto - Longevity'!$F$2</c:f>
              <c:strCache>
                <c:ptCount val="1"/>
                <c:pt idx="0">
                  <c:v>graph_start_date</c:v>
                </c:pt>
              </c:strCache>
            </c:strRef>
          </c:tx>
          <c:spPr>
            <a:noFill/>
          </c:spPr>
          <c:invertIfNegative val="0"/>
          <c:cat>
            <c:strRef>
              <c:f>'Auto - Longevity'!$D$3:$D$20</c:f>
              <c:strCache>
                <c:ptCount val="18"/>
                <c:pt idx="0">
                  <c:v>MFS - Fidelity Bank Ghana</c:v>
                </c:pt>
                <c:pt idx="1">
                  <c:v>Advans Cameroon MCF Cohort TA</c:v>
                </c:pt>
                <c:pt idx="2">
                  <c:v>MFS - Tigo Cash Ghana</c:v>
                </c:pt>
                <c:pt idx="3">
                  <c:v>Ivory Coast MFS Market Developm...</c:v>
                </c:pt>
                <c:pt idx="4">
                  <c:v>DFS CAL Bank Ghana</c:v>
                </c:pt>
                <c:pt idx="5">
                  <c:v>Africa MFS KM</c:v>
                </c:pt>
                <c:pt idx="6">
                  <c:v>DFS Vodacom Lesotho - MPESA</c:v>
                </c:pt>
                <c:pt idx="7">
                  <c:v>Africa MF KM</c:v>
                </c:pt>
                <c:pt idx="8">
                  <c:v>FINCA DRC MCF II</c:v>
                </c:pt>
                <c:pt idx="9">
                  <c:v>MTN Cote d' Ivoire  AS DFS MCF</c:v>
                </c:pt>
                <c:pt idx="10">
                  <c:v>Aikba DFS MCF</c:v>
                </c:pt>
                <c:pt idx="11">
                  <c:v>DFS Zoona Zambia</c:v>
                </c:pt>
                <c:pt idx="12">
                  <c:v>MTN Cameroon AS DFS MCF</c:v>
                </c:pt>
                <c:pt idx="13">
                  <c:v>AccessBank Tanzania TA</c:v>
                </c:pt>
                <c:pt idx="14">
                  <c:v>AB Madagascar MCF</c:v>
                </c:pt>
                <c:pt idx="15">
                  <c:v>FINCA DRC MCF TA</c:v>
                </c:pt>
                <c:pt idx="16">
                  <c:v>MicroCred Senegal MCF TA</c:v>
                </c:pt>
                <c:pt idx="17">
                  <c:v>MicroCred Madagascar MCF TA</c:v>
                </c:pt>
              </c:strCache>
            </c:strRef>
          </c:cat>
          <c:val>
            <c:numRef>
              <c:f>'Auto - Longevity'!$F$3:$F$20</c:f>
              <c:numCache>
                <c:formatCode>m/d/yyyy</c:formatCode>
                <c:ptCount val="18"/>
                <c:pt idx="0">
                  <c:v>42430</c:v>
                </c:pt>
                <c:pt idx="1">
                  <c:v>42005</c:v>
                </c:pt>
                <c:pt idx="2">
                  <c:v>41774</c:v>
                </c:pt>
                <c:pt idx="3">
                  <c:v>41456</c:v>
                </c:pt>
                <c:pt idx="4">
                  <c:v>42675</c:v>
                </c:pt>
                <c:pt idx="5">
                  <c:v>41091</c:v>
                </c:pt>
                <c:pt idx="6">
                  <c:v>42589</c:v>
                </c:pt>
                <c:pt idx="7">
                  <c:v>41153</c:v>
                </c:pt>
                <c:pt idx="8">
                  <c:v>42659</c:v>
                </c:pt>
                <c:pt idx="9">
                  <c:v>42736</c:v>
                </c:pt>
                <c:pt idx="10">
                  <c:v>42856</c:v>
                </c:pt>
                <c:pt idx="11">
                  <c:v>42566</c:v>
                </c:pt>
                <c:pt idx="12">
                  <c:v>42736</c:v>
                </c:pt>
                <c:pt idx="13">
                  <c:v>41416</c:v>
                </c:pt>
                <c:pt idx="14">
                  <c:v>42186</c:v>
                </c:pt>
                <c:pt idx="15">
                  <c:v>41416</c:v>
                </c:pt>
                <c:pt idx="16">
                  <c:v>41609</c:v>
                </c:pt>
                <c:pt idx="17">
                  <c:v>41650</c:v>
                </c:pt>
              </c:numCache>
            </c:numRef>
          </c:val>
          <c:extLst>
            <c:ext xmlns:c16="http://schemas.microsoft.com/office/drawing/2014/chart" uri="{C3380CC4-5D6E-409C-BE32-E72D297353CC}">
              <c16:uniqueId val="{00000000-0850-43DE-80CF-6EE0C31F15DB}"/>
            </c:ext>
          </c:extLst>
        </c:ser>
        <c:ser>
          <c:idx val="1"/>
          <c:order val="1"/>
          <c:tx>
            <c:v>Recent Closures</c:v>
          </c:tx>
          <c:invertIfNegative val="0"/>
          <c:cat>
            <c:strRef>
              <c:f>'Auto - Longevity'!$D$3:$D$20</c:f>
              <c:strCache>
                <c:ptCount val="18"/>
                <c:pt idx="0">
                  <c:v>MFS - Fidelity Bank Ghana</c:v>
                </c:pt>
                <c:pt idx="1">
                  <c:v>Advans Cameroon MCF Cohort TA</c:v>
                </c:pt>
                <c:pt idx="2">
                  <c:v>MFS - Tigo Cash Ghana</c:v>
                </c:pt>
                <c:pt idx="3">
                  <c:v>Ivory Coast MFS Market Developm...</c:v>
                </c:pt>
                <c:pt idx="4">
                  <c:v>DFS CAL Bank Ghana</c:v>
                </c:pt>
                <c:pt idx="5">
                  <c:v>Africa MFS KM</c:v>
                </c:pt>
                <c:pt idx="6">
                  <c:v>DFS Vodacom Lesotho - MPESA</c:v>
                </c:pt>
                <c:pt idx="7">
                  <c:v>Africa MF KM</c:v>
                </c:pt>
                <c:pt idx="8">
                  <c:v>FINCA DRC MCF II</c:v>
                </c:pt>
                <c:pt idx="9">
                  <c:v>MTN Cote d' Ivoire  AS DFS MCF</c:v>
                </c:pt>
                <c:pt idx="10">
                  <c:v>Aikba DFS MCF</c:v>
                </c:pt>
                <c:pt idx="11">
                  <c:v>DFS Zoona Zambia</c:v>
                </c:pt>
                <c:pt idx="12">
                  <c:v>MTN Cameroon AS DFS MCF</c:v>
                </c:pt>
                <c:pt idx="13">
                  <c:v>AccessBank Tanzania TA</c:v>
                </c:pt>
                <c:pt idx="14">
                  <c:v>AB Madagascar MCF</c:v>
                </c:pt>
                <c:pt idx="15">
                  <c:v>FINCA DRC MCF TA</c:v>
                </c:pt>
                <c:pt idx="16">
                  <c:v>MicroCred Senegal MCF TA</c:v>
                </c:pt>
                <c:pt idx="17">
                  <c:v>MicroCred Madagascar MCF TA</c:v>
                </c:pt>
              </c:strCache>
            </c:strRef>
          </c:cat>
          <c:val>
            <c:numRef>
              <c:f>'Auto - Longevity'!$G$3:$G$20</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1-0850-43DE-80CF-6EE0C31F15DB}"/>
            </c:ext>
          </c:extLst>
        </c:ser>
        <c:ser>
          <c:idx val="2"/>
          <c:order val="2"/>
          <c:tx>
            <c:v>Portfolio Projects</c:v>
          </c:tx>
          <c:spPr>
            <a:solidFill>
              <a:srgbClr val="00B050"/>
            </a:solidFill>
          </c:spPr>
          <c:invertIfNegative val="0"/>
          <c:cat>
            <c:strRef>
              <c:f>'Auto - Longevity'!$D$3:$D$20</c:f>
              <c:strCache>
                <c:ptCount val="18"/>
                <c:pt idx="0">
                  <c:v>MFS - Fidelity Bank Ghana</c:v>
                </c:pt>
                <c:pt idx="1">
                  <c:v>Advans Cameroon MCF Cohort TA</c:v>
                </c:pt>
                <c:pt idx="2">
                  <c:v>MFS - Tigo Cash Ghana</c:v>
                </c:pt>
                <c:pt idx="3">
                  <c:v>Ivory Coast MFS Market Developm...</c:v>
                </c:pt>
                <c:pt idx="4">
                  <c:v>DFS CAL Bank Ghana</c:v>
                </c:pt>
                <c:pt idx="5">
                  <c:v>Africa MFS KM</c:v>
                </c:pt>
                <c:pt idx="6">
                  <c:v>DFS Vodacom Lesotho - MPESA</c:v>
                </c:pt>
                <c:pt idx="7">
                  <c:v>Africa MF KM</c:v>
                </c:pt>
                <c:pt idx="8">
                  <c:v>FINCA DRC MCF II</c:v>
                </c:pt>
                <c:pt idx="9">
                  <c:v>MTN Cote d' Ivoire  AS DFS MCF</c:v>
                </c:pt>
                <c:pt idx="10">
                  <c:v>Aikba DFS MCF</c:v>
                </c:pt>
                <c:pt idx="11">
                  <c:v>DFS Zoona Zambia</c:v>
                </c:pt>
                <c:pt idx="12">
                  <c:v>MTN Cameroon AS DFS MCF</c:v>
                </c:pt>
                <c:pt idx="13">
                  <c:v>AccessBank Tanzania TA</c:v>
                </c:pt>
                <c:pt idx="14">
                  <c:v>AB Madagascar MCF</c:v>
                </c:pt>
                <c:pt idx="15">
                  <c:v>FINCA DRC MCF TA</c:v>
                </c:pt>
                <c:pt idx="16">
                  <c:v>MicroCred Senegal MCF TA</c:v>
                </c:pt>
                <c:pt idx="17">
                  <c:v>MicroCred Madagascar MCF TA</c:v>
                </c:pt>
              </c:strCache>
            </c:strRef>
          </c:cat>
          <c:val>
            <c:numRef>
              <c:f>'Auto - Longevity'!$H$3:$H$20</c:f>
              <c:numCache>
                <c:formatCode>General</c:formatCode>
                <c:ptCount val="18"/>
                <c:pt idx="0">
                  <c:v>1035</c:v>
                </c:pt>
                <c:pt idx="1">
                  <c:v>1460</c:v>
                </c:pt>
                <c:pt idx="2">
                  <c:v>1691</c:v>
                </c:pt>
                <c:pt idx="3">
                  <c:v>2009</c:v>
                </c:pt>
                <c:pt idx="4">
                  <c:v>790</c:v>
                </c:pt>
                <c:pt idx="5">
                  <c:v>2374</c:v>
                </c:pt>
                <c:pt idx="6">
                  <c:v>876</c:v>
                </c:pt>
                <c:pt idx="7">
                  <c:v>2312</c:v>
                </c:pt>
                <c:pt idx="8">
                  <c:v>745</c:v>
                </c:pt>
                <c:pt idx="9">
                  <c:v>637</c:v>
                </c:pt>
                <c:pt idx="10">
                  <c:v>456</c:v>
                </c:pt>
                <c:pt idx="11">
                  <c:v>746</c:v>
                </c:pt>
                <c:pt idx="12">
                  <c:v>545</c:v>
                </c:pt>
                <c:pt idx="13">
                  <c:v>1684</c:v>
                </c:pt>
                <c:pt idx="14">
                  <c:v>914</c:v>
                </c:pt>
                <c:pt idx="15">
                  <c:v>1683</c:v>
                </c:pt>
                <c:pt idx="16">
                  <c:v>1399</c:v>
                </c:pt>
                <c:pt idx="17">
                  <c:v>1358</c:v>
                </c:pt>
              </c:numCache>
            </c:numRef>
          </c:val>
          <c:extLst>
            <c:ext xmlns:c16="http://schemas.microsoft.com/office/drawing/2014/chart" uri="{C3380CC4-5D6E-409C-BE32-E72D297353CC}">
              <c16:uniqueId val="{00000002-0850-43DE-80CF-6EE0C31F15DB}"/>
            </c:ext>
          </c:extLst>
        </c:ser>
        <c:ser>
          <c:idx val="5"/>
          <c:order val="3"/>
          <c:tx>
            <c:v>PCR Filing Days</c:v>
          </c:tx>
          <c:spPr>
            <a:solidFill>
              <a:srgbClr val="00B050"/>
            </a:solidFill>
            <a:ln>
              <a:noFill/>
            </a:ln>
          </c:spPr>
          <c:invertIfNegative val="0"/>
          <c:cat>
            <c:strRef>
              <c:f>'Auto - Longevity'!$D$3:$D$20</c:f>
              <c:strCache>
                <c:ptCount val="18"/>
                <c:pt idx="0">
                  <c:v>MFS - Fidelity Bank Ghana</c:v>
                </c:pt>
                <c:pt idx="1">
                  <c:v>Advans Cameroon MCF Cohort TA</c:v>
                </c:pt>
                <c:pt idx="2">
                  <c:v>MFS - Tigo Cash Ghana</c:v>
                </c:pt>
                <c:pt idx="3">
                  <c:v>Ivory Coast MFS Market Developm...</c:v>
                </c:pt>
                <c:pt idx="4">
                  <c:v>DFS CAL Bank Ghana</c:v>
                </c:pt>
                <c:pt idx="5">
                  <c:v>Africa MFS KM</c:v>
                </c:pt>
                <c:pt idx="6">
                  <c:v>DFS Vodacom Lesotho - MPESA</c:v>
                </c:pt>
                <c:pt idx="7">
                  <c:v>Africa MF KM</c:v>
                </c:pt>
                <c:pt idx="8">
                  <c:v>FINCA DRC MCF II</c:v>
                </c:pt>
                <c:pt idx="9">
                  <c:v>MTN Cote d' Ivoire  AS DFS MCF</c:v>
                </c:pt>
                <c:pt idx="10">
                  <c:v>Aikba DFS MCF</c:v>
                </c:pt>
                <c:pt idx="11">
                  <c:v>DFS Zoona Zambia</c:v>
                </c:pt>
                <c:pt idx="12">
                  <c:v>MTN Cameroon AS DFS MCF</c:v>
                </c:pt>
                <c:pt idx="13">
                  <c:v>AccessBank Tanzania TA</c:v>
                </c:pt>
                <c:pt idx="14">
                  <c:v>AB Madagascar MCF</c:v>
                </c:pt>
                <c:pt idx="15">
                  <c:v>FINCA DRC MCF TA</c:v>
                </c:pt>
                <c:pt idx="16">
                  <c:v>MicroCred Senegal MCF TA</c:v>
                </c:pt>
                <c:pt idx="17">
                  <c:v>MicroCred Madagascar MCF TA</c:v>
                </c:pt>
              </c:strCache>
            </c:strRef>
          </c:cat>
          <c:val>
            <c:numRef>
              <c:f>'Auto - Longevity'!$J$3:$J$20</c:f>
              <c:numCache>
                <c:formatCode>General</c:formatCode>
                <c:ptCount val="18"/>
                <c:pt idx="0">
                  <c:v>90</c:v>
                </c:pt>
                <c:pt idx="1">
                  <c:v>90</c:v>
                </c:pt>
                <c:pt idx="2">
                  <c:v>90</c:v>
                </c:pt>
                <c:pt idx="3">
                  <c:v>90</c:v>
                </c:pt>
                <c:pt idx="4">
                  <c:v>90</c:v>
                </c:pt>
                <c:pt idx="5">
                  <c:v>90</c:v>
                </c:pt>
                <c:pt idx="6">
                  <c:v>90</c:v>
                </c:pt>
                <c:pt idx="7">
                  <c:v>90</c:v>
                </c:pt>
                <c:pt idx="8">
                  <c:v>90</c:v>
                </c:pt>
                <c:pt idx="9">
                  <c:v>90</c:v>
                </c:pt>
                <c:pt idx="10">
                  <c:v>90</c:v>
                </c:pt>
                <c:pt idx="11">
                  <c:v>90</c:v>
                </c:pt>
                <c:pt idx="12">
                  <c:v>90</c:v>
                </c:pt>
                <c:pt idx="13">
                  <c:v>90</c:v>
                </c:pt>
                <c:pt idx="14">
                  <c:v>90</c:v>
                </c:pt>
                <c:pt idx="15">
                  <c:v>90</c:v>
                </c:pt>
                <c:pt idx="16">
                  <c:v>90</c:v>
                </c:pt>
                <c:pt idx="17">
                  <c:v>90</c:v>
                </c:pt>
              </c:numCache>
            </c:numRef>
          </c:val>
          <c:extLst>
            <c:ext xmlns:c16="http://schemas.microsoft.com/office/drawing/2014/chart" uri="{C3380CC4-5D6E-409C-BE32-E72D297353CC}">
              <c16:uniqueId val="{00000003-0850-43DE-80CF-6EE0C31F15DB}"/>
            </c:ext>
          </c:extLst>
        </c:ser>
        <c:ser>
          <c:idx val="3"/>
          <c:order val="4"/>
          <c:tx>
            <c:v>Pipeline Projects</c:v>
          </c:tx>
          <c:spPr>
            <a:solidFill>
              <a:srgbClr val="00B0F0"/>
            </a:solidFill>
          </c:spPr>
          <c:invertIfNegative val="0"/>
          <c:cat>
            <c:strRef>
              <c:f>'Auto - Longevity'!$D$3:$D$20</c:f>
              <c:strCache>
                <c:ptCount val="18"/>
                <c:pt idx="0">
                  <c:v>MFS - Fidelity Bank Ghana</c:v>
                </c:pt>
                <c:pt idx="1">
                  <c:v>Advans Cameroon MCF Cohort TA</c:v>
                </c:pt>
                <c:pt idx="2">
                  <c:v>MFS - Tigo Cash Ghana</c:v>
                </c:pt>
                <c:pt idx="3">
                  <c:v>Ivory Coast MFS Market Developm...</c:v>
                </c:pt>
                <c:pt idx="4">
                  <c:v>DFS CAL Bank Ghana</c:v>
                </c:pt>
                <c:pt idx="5">
                  <c:v>Africa MFS KM</c:v>
                </c:pt>
                <c:pt idx="6">
                  <c:v>DFS Vodacom Lesotho - MPESA</c:v>
                </c:pt>
                <c:pt idx="7">
                  <c:v>Africa MF KM</c:v>
                </c:pt>
                <c:pt idx="8">
                  <c:v>FINCA DRC MCF II</c:v>
                </c:pt>
                <c:pt idx="9">
                  <c:v>MTN Cote d' Ivoire  AS DFS MCF</c:v>
                </c:pt>
                <c:pt idx="10">
                  <c:v>Aikba DFS MCF</c:v>
                </c:pt>
                <c:pt idx="11">
                  <c:v>DFS Zoona Zambia</c:v>
                </c:pt>
                <c:pt idx="12">
                  <c:v>MTN Cameroon AS DFS MCF</c:v>
                </c:pt>
                <c:pt idx="13">
                  <c:v>AccessBank Tanzania TA</c:v>
                </c:pt>
                <c:pt idx="14">
                  <c:v>AB Madagascar MCF</c:v>
                </c:pt>
                <c:pt idx="15">
                  <c:v>FINCA DRC MCF TA</c:v>
                </c:pt>
                <c:pt idx="16">
                  <c:v>MicroCred Senegal MCF TA</c:v>
                </c:pt>
                <c:pt idx="17">
                  <c:v>MicroCred Madagascar MCF TA</c:v>
                </c:pt>
              </c:strCache>
            </c:strRef>
          </c:cat>
          <c:val>
            <c:numRef>
              <c:f>'Auto - Longevity'!$I$3:$I$20</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4-0850-43DE-80CF-6EE0C31F15DB}"/>
            </c:ext>
          </c:extLst>
        </c:ser>
        <c:dLbls>
          <c:showLegendKey val="0"/>
          <c:showVal val="0"/>
          <c:showCatName val="0"/>
          <c:showSerName val="0"/>
          <c:showPercent val="0"/>
          <c:showBubbleSize val="0"/>
        </c:dLbls>
        <c:gapWidth val="55"/>
        <c:overlap val="100"/>
        <c:axId val="156965680"/>
        <c:axId val="618061648"/>
      </c:barChart>
      <c:scatterChart>
        <c:scatterStyle val="lineMarker"/>
        <c:varyColors val="0"/>
        <c:ser>
          <c:idx val="4"/>
          <c:order val="5"/>
          <c:tx>
            <c:strRef>
              <c:f>'Auto - Longevity'!$AL$2</c:f>
              <c:strCache>
                <c:ptCount val="1"/>
                <c:pt idx="0">
                  <c:v>Jul 15, 2017 Dataset</c:v>
                </c:pt>
              </c:strCache>
            </c:strRef>
          </c:tx>
          <c:spPr>
            <a:ln w="19050" cap="sq">
              <a:solidFill>
                <a:schemeClr val="tx1"/>
              </a:solidFill>
              <a:prstDash val="sysDash"/>
              <a:miter lim="800000"/>
              <a:headEnd type="none"/>
              <a:tailEnd type="none"/>
            </a:ln>
          </c:spPr>
          <c:marker>
            <c:symbol val="triangle"/>
            <c:size val="6"/>
            <c:spPr>
              <a:solidFill>
                <a:schemeClr val="tx1"/>
              </a:solidFill>
              <a:ln>
                <a:noFill/>
              </a:ln>
            </c:spPr>
          </c:marker>
          <c:xVal>
            <c:numRef>
              <c:f>'Auto - Longevity'!$AK$4:$AK$5</c:f>
              <c:numCache>
                <c:formatCode>m/d/yyyy</c:formatCode>
                <c:ptCount val="2"/>
                <c:pt idx="0">
                  <c:v>42931</c:v>
                </c:pt>
                <c:pt idx="1">
                  <c:v>42931</c:v>
                </c:pt>
              </c:numCache>
            </c:numRef>
          </c:xVal>
          <c:yVal>
            <c:numRef>
              <c:f>'Auto - Longevity'!$AL$4:$AL$5</c:f>
              <c:numCache>
                <c:formatCode>General</c:formatCode>
                <c:ptCount val="2"/>
                <c:pt idx="0">
                  <c:v>0</c:v>
                </c:pt>
                <c:pt idx="1">
                  <c:v>1</c:v>
                </c:pt>
              </c:numCache>
            </c:numRef>
          </c:yVal>
          <c:smooth val="0"/>
          <c:extLst>
            <c:ext xmlns:c16="http://schemas.microsoft.com/office/drawing/2014/chart" uri="{C3380CC4-5D6E-409C-BE32-E72D297353CC}">
              <c16:uniqueId val="{00000005-0850-43DE-80CF-6EE0C31F15DB}"/>
            </c:ext>
          </c:extLst>
        </c:ser>
        <c:ser>
          <c:idx val="6"/>
          <c:order val="6"/>
          <c:tx>
            <c:strRef>
              <c:f>'Auto - Longevity'!$AK$6</c:f>
              <c:strCache>
                <c:ptCount val="1"/>
                <c:pt idx="0">
                  <c:v>FY19</c:v>
                </c:pt>
              </c:strCache>
            </c:strRef>
          </c:tx>
          <c:spPr>
            <a:ln w="6350">
              <a:solidFill>
                <a:schemeClr val="bg1">
                  <a:lumMod val="50000"/>
                </a:schemeClr>
              </a:solidFill>
              <a:prstDash val="sysDash"/>
              <a:headEnd type="triangle"/>
              <a:tailEnd type="triangle"/>
            </a:ln>
          </c:spPr>
          <c:marker>
            <c:symbol val="none"/>
          </c:marker>
          <c:xVal>
            <c:numRef>
              <c:f>'Auto - Longevity'!$AK$7:$AK$8</c:f>
              <c:numCache>
                <c:formatCode>m/d/yyyy</c:formatCode>
                <c:ptCount val="2"/>
                <c:pt idx="0">
                  <c:v>43282</c:v>
                </c:pt>
                <c:pt idx="1">
                  <c:v>43282</c:v>
                </c:pt>
              </c:numCache>
            </c:numRef>
          </c:xVal>
          <c:yVal>
            <c:numRef>
              <c:f>'Auto - Longevity'!$AL$7:$AL$8</c:f>
              <c:numCache>
                <c:formatCode>General</c:formatCode>
                <c:ptCount val="2"/>
                <c:pt idx="0">
                  <c:v>0</c:v>
                </c:pt>
                <c:pt idx="1">
                  <c:v>1</c:v>
                </c:pt>
              </c:numCache>
            </c:numRef>
          </c:yVal>
          <c:smooth val="0"/>
          <c:extLst>
            <c:ext xmlns:c16="http://schemas.microsoft.com/office/drawing/2014/chart" uri="{C3380CC4-5D6E-409C-BE32-E72D297353CC}">
              <c16:uniqueId val="{00000006-0850-43DE-80CF-6EE0C31F15DB}"/>
            </c:ext>
          </c:extLst>
        </c:ser>
        <c:dLbls>
          <c:showLegendKey val="0"/>
          <c:showVal val="0"/>
          <c:showCatName val="0"/>
          <c:showSerName val="0"/>
          <c:showPercent val="0"/>
          <c:showBubbleSize val="0"/>
        </c:dLbls>
        <c:axId val="618062824"/>
        <c:axId val="618062432"/>
      </c:scatterChart>
      <c:catAx>
        <c:axId val="156965680"/>
        <c:scaling>
          <c:orientation val="minMax"/>
        </c:scaling>
        <c:delete val="0"/>
        <c:axPos val="l"/>
        <c:minorGridlines>
          <c:spPr>
            <a:ln>
              <a:solidFill>
                <a:schemeClr val="bg1">
                  <a:lumMod val="95000"/>
                </a:schemeClr>
              </a:solidFill>
            </a:ln>
          </c:spPr>
        </c:minorGridlines>
        <c:numFmt formatCode="General" sourceLinked="0"/>
        <c:majorTickMark val="none"/>
        <c:minorTickMark val="none"/>
        <c:tickLblPos val="nextTo"/>
        <c:spPr>
          <a:ln w="9525">
            <a:noFill/>
          </a:ln>
        </c:spPr>
        <c:txPr>
          <a:bodyPr/>
          <a:lstStyle/>
          <a:p>
            <a:pPr>
              <a:defRPr sz="800"/>
            </a:pPr>
            <a:endParaRPr lang="en-US"/>
          </a:p>
        </c:txPr>
        <c:crossAx val="618061648"/>
        <c:crosses val="autoZero"/>
        <c:auto val="0"/>
        <c:lblAlgn val="ctr"/>
        <c:lblOffset val="10"/>
        <c:tickLblSkip val="1"/>
        <c:tickMarkSkip val="2"/>
        <c:noMultiLvlLbl val="0"/>
      </c:catAx>
      <c:valAx>
        <c:axId val="618061648"/>
        <c:scaling>
          <c:orientation val="minMax"/>
          <c:max val="43406"/>
          <c:min val="41456"/>
        </c:scaling>
        <c:delete val="0"/>
        <c:axPos val="b"/>
        <c:majorGridlines>
          <c:spPr>
            <a:ln>
              <a:solidFill>
                <a:schemeClr val="bg1">
                  <a:lumMod val="85000"/>
                </a:schemeClr>
              </a:solidFill>
            </a:ln>
          </c:spPr>
        </c:majorGridlines>
        <c:numFmt formatCode="[$-409]mmm\-yy;@" sourceLinked="0"/>
        <c:majorTickMark val="out"/>
        <c:minorTickMark val="none"/>
        <c:tickLblPos val="nextTo"/>
        <c:txPr>
          <a:bodyPr rot="-5400000" vert="horz"/>
          <a:lstStyle/>
          <a:p>
            <a:pPr>
              <a:defRPr sz="800"/>
            </a:pPr>
            <a:endParaRPr lang="en-US"/>
          </a:p>
        </c:txPr>
        <c:crossAx val="156965680"/>
        <c:crosses val="autoZero"/>
        <c:crossBetween val="between"/>
        <c:majorUnit val="184"/>
      </c:valAx>
      <c:valAx>
        <c:axId val="618062432"/>
        <c:scaling>
          <c:orientation val="minMax"/>
          <c:max val="1"/>
          <c:min val="0"/>
        </c:scaling>
        <c:delete val="0"/>
        <c:axPos val="r"/>
        <c:numFmt formatCode="General" sourceLinked="1"/>
        <c:majorTickMark val="none"/>
        <c:minorTickMark val="none"/>
        <c:tickLblPos val="none"/>
        <c:spPr>
          <a:ln>
            <a:noFill/>
          </a:ln>
        </c:spPr>
        <c:crossAx val="618062824"/>
        <c:crosses val="max"/>
        <c:crossBetween val="midCat"/>
      </c:valAx>
      <c:valAx>
        <c:axId val="618062824"/>
        <c:scaling>
          <c:orientation val="minMax"/>
        </c:scaling>
        <c:delete val="1"/>
        <c:axPos val="b"/>
        <c:numFmt formatCode="m/d/yyyy" sourceLinked="1"/>
        <c:majorTickMark val="out"/>
        <c:minorTickMark val="none"/>
        <c:tickLblPos val="none"/>
        <c:crossAx val="618062432"/>
        <c:crosses val="autoZero"/>
        <c:crossBetween val="midCat"/>
      </c:valAx>
      <c:spPr>
        <a:noFill/>
      </c:spPr>
    </c:plotArea>
    <c:legend>
      <c:legendPos val="b"/>
      <c:legendEntry>
        <c:idx val="0"/>
        <c:delete val="1"/>
      </c:legendEntry>
      <c:legendEntry>
        <c:idx val="3"/>
        <c:delete val="1"/>
      </c:legendEntry>
      <c:layout>
        <c:manualLayout>
          <c:xMode val="edge"/>
          <c:yMode val="edge"/>
          <c:x val="0.33818791342671012"/>
          <c:y val="0.94540609507144935"/>
          <c:w val="0.66181208657329049"/>
          <c:h val="5.4593904928550596E-2"/>
        </c:manualLayout>
      </c:layout>
      <c:overlay val="0"/>
      <c:txPr>
        <a:bodyPr/>
        <a:lstStyle/>
        <a:p>
          <a:pPr>
            <a:defRPr sz="800"/>
          </a:pPr>
          <a:endParaRPr lang="en-US"/>
        </a:p>
      </c:txPr>
    </c:legend>
    <c:plotVisOnly val="1"/>
    <c:dispBlanksAs val="gap"/>
    <c:showDLblsOverMax val="0"/>
  </c:chart>
  <c:spPr>
    <a:noFill/>
    <a:ln>
      <a:noFill/>
    </a:ln>
  </c:spPr>
  <c:printSettings>
    <c:headerFooter/>
    <c:pageMargins b="0.75000000000000455" l="0.70000000000000062" r="0.70000000000000062" t="0.750000000000004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139272288902271"/>
          <c:y val="0.25474103237095364"/>
          <c:w val="0.73482496860989843"/>
          <c:h val="0.48424015748031479"/>
        </c:manualLayout>
      </c:layout>
      <c:barChart>
        <c:barDir val="col"/>
        <c:grouping val="stacked"/>
        <c:varyColors val="0"/>
        <c:ser>
          <c:idx val="0"/>
          <c:order val="0"/>
          <c:tx>
            <c:v>Active</c:v>
          </c:tx>
          <c:spPr>
            <a:ln>
              <a:solidFill>
                <a:schemeClr val="tx1"/>
              </a:solidFill>
            </a:ln>
          </c:spPr>
          <c:invertIfNegative val="0"/>
          <c:cat>
            <c:numRef>
              <c:f>'Auto - Longevity'!$Q$3:$Q$28</c:f>
              <c:numCache>
                <c:formatCode>m/d/yyyy\ h:mm</c:formatCode>
                <c:ptCount val="26"/>
                <c:pt idx="0">
                  <c:v>41091</c:v>
                </c:pt>
                <c:pt idx="1">
                  <c:v>41183</c:v>
                </c:pt>
                <c:pt idx="2">
                  <c:v>41275</c:v>
                </c:pt>
                <c:pt idx="3">
                  <c:v>41365</c:v>
                </c:pt>
                <c:pt idx="4">
                  <c:v>41456</c:v>
                </c:pt>
                <c:pt idx="5">
                  <c:v>41548</c:v>
                </c:pt>
                <c:pt idx="6">
                  <c:v>41640</c:v>
                </c:pt>
                <c:pt idx="7">
                  <c:v>41730</c:v>
                </c:pt>
                <c:pt idx="8">
                  <c:v>41821</c:v>
                </c:pt>
                <c:pt idx="9">
                  <c:v>41913</c:v>
                </c:pt>
                <c:pt idx="10">
                  <c:v>42005</c:v>
                </c:pt>
                <c:pt idx="11">
                  <c:v>42095</c:v>
                </c:pt>
                <c:pt idx="12">
                  <c:v>42186</c:v>
                </c:pt>
                <c:pt idx="13">
                  <c:v>42278</c:v>
                </c:pt>
                <c:pt idx="14">
                  <c:v>42370</c:v>
                </c:pt>
                <c:pt idx="15">
                  <c:v>42461</c:v>
                </c:pt>
                <c:pt idx="16">
                  <c:v>42552</c:v>
                </c:pt>
                <c:pt idx="17">
                  <c:v>42644</c:v>
                </c:pt>
                <c:pt idx="18">
                  <c:v>42736</c:v>
                </c:pt>
                <c:pt idx="19">
                  <c:v>42826</c:v>
                </c:pt>
                <c:pt idx="20">
                  <c:v>42917</c:v>
                </c:pt>
                <c:pt idx="21">
                  <c:v>43009</c:v>
                </c:pt>
                <c:pt idx="22">
                  <c:v>43101</c:v>
                </c:pt>
                <c:pt idx="23">
                  <c:v>43191</c:v>
                </c:pt>
                <c:pt idx="24">
                  <c:v>43282</c:v>
                </c:pt>
                <c:pt idx="25">
                  <c:v>43374</c:v>
                </c:pt>
              </c:numCache>
            </c:numRef>
          </c:cat>
          <c:val>
            <c:numRef>
              <c:f>'Auto - Longevity'!$S$3:$S$28</c:f>
              <c:numCache>
                <c:formatCode>General</c:formatCode>
                <c:ptCount val="26"/>
                <c:pt idx="0">
                  <c:v>8550982</c:v>
                </c:pt>
                <c:pt idx="1">
                  <c:v>8550982</c:v>
                </c:pt>
                <c:pt idx="2">
                  <c:v>8550982</c:v>
                </c:pt>
                <c:pt idx="3">
                  <c:v>12257486</c:v>
                </c:pt>
                <c:pt idx="4">
                  <c:v>14185406</c:v>
                </c:pt>
                <c:pt idx="5">
                  <c:v>16029323</c:v>
                </c:pt>
                <c:pt idx="6">
                  <c:v>17594290</c:v>
                </c:pt>
                <c:pt idx="7">
                  <c:v>19300196</c:v>
                </c:pt>
                <c:pt idx="8">
                  <c:v>19300196</c:v>
                </c:pt>
                <c:pt idx="9">
                  <c:v>19300196</c:v>
                </c:pt>
                <c:pt idx="10">
                  <c:v>20633483</c:v>
                </c:pt>
                <c:pt idx="11">
                  <c:v>20633483</c:v>
                </c:pt>
                <c:pt idx="12">
                  <c:v>20791391</c:v>
                </c:pt>
                <c:pt idx="13">
                  <c:v>20791391</c:v>
                </c:pt>
                <c:pt idx="14">
                  <c:v>21791391</c:v>
                </c:pt>
                <c:pt idx="15">
                  <c:v>21791391</c:v>
                </c:pt>
                <c:pt idx="16">
                  <c:v>23791391</c:v>
                </c:pt>
                <c:pt idx="17">
                  <c:v>26773568</c:v>
                </c:pt>
                <c:pt idx="18">
                  <c:v>28837905</c:v>
                </c:pt>
                <c:pt idx="19">
                  <c:v>29663081</c:v>
                </c:pt>
                <c:pt idx="20">
                  <c:v>29663081</c:v>
                </c:pt>
                <c:pt idx="21">
                  <c:v>26254197</c:v>
                </c:pt>
                <c:pt idx="22">
                  <c:v>22389785</c:v>
                </c:pt>
                <c:pt idx="23">
                  <c:v>22389785</c:v>
                </c:pt>
                <c:pt idx="24">
                  <c:v>21389785</c:v>
                </c:pt>
                <c:pt idx="25">
                  <c:v>18500272</c:v>
                </c:pt>
              </c:numCache>
            </c:numRef>
          </c:val>
          <c:extLst>
            <c:ext xmlns:c16="http://schemas.microsoft.com/office/drawing/2014/chart" uri="{C3380CC4-5D6E-409C-BE32-E72D297353CC}">
              <c16:uniqueId val="{00000000-C724-4FEA-A6F4-834C0E9AC5CC}"/>
            </c:ext>
          </c:extLst>
        </c:ser>
        <c:ser>
          <c:idx val="1"/>
          <c:order val="1"/>
          <c:tx>
            <c:v>Closed</c:v>
          </c:tx>
          <c:spPr>
            <a:pattFill prst="ltUpDiag"/>
            <a:ln w="9525">
              <a:solidFill>
                <a:srgbClr val="FF0000"/>
              </a:solidFill>
              <a:prstDash val="sysDash"/>
            </a:ln>
            <a:effectLst/>
          </c:spPr>
          <c:invertIfNegative val="0"/>
          <c:cat>
            <c:numRef>
              <c:f>'Auto - Longevity'!$Q$3:$Q$28</c:f>
              <c:numCache>
                <c:formatCode>m/d/yyyy\ h:mm</c:formatCode>
                <c:ptCount val="26"/>
                <c:pt idx="0">
                  <c:v>41091</c:v>
                </c:pt>
                <c:pt idx="1">
                  <c:v>41183</c:v>
                </c:pt>
                <c:pt idx="2">
                  <c:v>41275</c:v>
                </c:pt>
                <c:pt idx="3">
                  <c:v>41365</c:v>
                </c:pt>
                <c:pt idx="4">
                  <c:v>41456</c:v>
                </c:pt>
                <c:pt idx="5">
                  <c:v>41548</c:v>
                </c:pt>
                <c:pt idx="6">
                  <c:v>41640</c:v>
                </c:pt>
                <c:pt idx="7">
                  <c:v>41730</c:v>
                </c:pt>
                <c:pt idx="8">
                  <c:v>41821</c:v>
                </c:pt>
                <c:pt idx="9">
                  <c:v>41913</c:v>
                </c:pt>
                <c:pt idx="10">
                  <c:v>42005</c:v>
                </c:pt>
                <c:pt idx="11">
                  <c:v>42095</c:v>
                </c:pt>
                <c:pt idx="12">
                  <c:v>42186</c:v>
                </c:pt>
                <c:pt idx="13">
                  <c:v>42278</c:v>
                </c:pt>
                <c:pt idx="14">
                  <c:v>42370</c:v>
                </c:pt>
                <c:pt idx="15">
                  <c:v>42461</c:v>
                </c:pt>
                <c:pt idx="16">
                  <c:v>42552</c:v>
                </c:pt>
                <c:pt idx="17">
                  <c:v>42644</c:v>
                </c:pt>
                <c:pt idx="18">
                  <c:v>42736</c:v>
                </c:pt>
                <c:pt idx="19">
                  <c:v>42826</c:v>
                </c:pt>
                <c:pt idx="20">
                  <c:v>42917</c:v>
                </c:pt>
                <c:pt idx="21">
                  <c:v>43009</c:v>
                </c:pt>
                <c:pt idx="22">
                  <c:v>43101</c:v>
                </c:pt>
                <c:pt idx="23">
                  <c:v>43191</c:v>
                </c:pt>
                <c:pt idx="24">
                  <c:v>43282</c:v>
                </c:pt>
                <c:pt idx="25">
                  <c:v>43374</c:v>
                </c:pt>
              </c:numCache>
            </c:numRef>
          </c:cat>
          <c:val>
            <c:numRef>
              <c:f>'Auto - Longevity'!$T$3:$T$28</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1-C724-4FEA-A6F4-834C0E9AC5CC}"/>
            </c:ext>
          </c:extLst>
        </c:ser>
        <c:ser>
          <c:idx val="4"/>
          <c:order val="2"/>
          <c:tx>
            <c:v>Pipeline</c:v>
          </c:tx>
          <c:spPr>
            <a:pattFill prst="zigZag">
              <a:fgClr>
                <a:srgbClr val="000000"/>
              </a:fgClr>
              <a:bgClr>
                <a:srgbClr val="FFFFFF"/>
              </a:bgClr>
            </a:pattFill>
            <a:ln w="9525">
              <a:solidFill>
                <a:srgbClr val="00B0F0"/>
              </a:solidFill>
            </a:ln>
          </c:spPr>
          <c:invertIfNegative val="0"/>
          <c:cat>
            <c:numRef>
              <c:f>'Auto - Longevity'!$Q$3:$Q$28</c:f>
              <c:numCache>
                <c:formatCode>m/d/yyyy\ h:mm</c:formatCode>
                <c:ptCount val="26"/>
                <c:pt idx="0">
                  <c:v>41091</c:v>
                </c:pt>
                <c:pt idx="1">
                  <c:v>41183</c:v>
                </c:pt>
                <c:pt idx="2">
                  <c:v>41275</c:v>
                </c:pt>
                <c:pt idx="3">
                  <c:v>41365</c:v>
                </c:pt>
                <c:pt idx="4">
                  <c:v>41456</c:v>
                </c:pt>
                <c:pt idx="5">
                  <c:v>41548</c:v>
                </c:pt>
                <c:pt idx="6">
                  <c:v>41640</c:v>
                </c:pt>
                <c:pt idx="7">
                  <c:v>41730</c:v>
                </c:pt>
                <c:pt idx="8">
                  <c:v>41821</c:v>
                </c:pt>
                <c:pt idx="9">
                  <c:v>41913</c:v>
                </c:pt>
                <c:pt idx="10">
                  <c:v>42005</c:v>
                </c:pt>
                <c:pt idx="11">
                  <c:v>42095</c:v>
                </c:pt>
                <c:pt idx="12">
                  <c:v>42186</c:v>
                </c:pt>
                <c:pt idx="13">
                  <c:v>42278</c:v>
                </c:pt>
                <c:pt idx="14">
                  <c:v>42370</c:v>
                </c:pt>
                <c:pt idx="15">
                  <c:v>42461</c:v>
                </c:pt>
                <c:pt idx="16">
                  <c:v>42552</c:v>
                </c:pt>
                <c:pt idx="17">
                  <c:v>42644</c:v>
                </c:pt>
                <c:pt idx="18">
                  <c:v>42736</c:v>
                </c:pt>
                <c:pt idx="19">
                  <c:v>42826</c:v>
                </c:pt>
                <c:pt idx="20">
                  <c:v>42917</c:v>
                </c:pt>
                <c:pt idx="21">
                  <c:v>43009</c:v>
                </c:pt>
                <c:pt idx="22">
                  <c:v>43101</c:v>
                </c:pt>
                <c:pt idx="23">
                  <c:v>43191</c:v>
                </c:pt>
                <c:pt idx="24">
                  <c:v>43282</c:v>
                </c:pt>
                <c:pt idx="25">
                  <c:v>43374</c:v>
                </c:pt>
              </c:numCache>
            </c:numRef>
          </c:cat>
          <c:val>
            <c:numRef>
              <c:f>'Auto - Longevity'!$U$3:$U$28</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2-C724-4FEA-A6F4-834C0E9AC5CC}"/>
            </c:ext>
          </c:extLst>
        </c:ser>
        <c:dLbls>
          <c:showLegendKey val="0"/>
          <c:showVal val="0"/>
          <c:showCatName val="0"/>
          <c:showSerName val="0"/>
          <c:showPercent val="0"/>
          <c:showBubbleSize val="0"/>
        </c:dLbls>
        <c:gapWidth val="75"/>
        <c:overlap val="100"/>
        <c:axId val="613400000"/>
        <c:axId val="613400392"/>
      </c:barChart>
      <c:barChart>
        <c:barDir val="col"/>
        <c:grouping val="stacked"/>
        <c:varyColors val="0"/>
        <c:ser>
          <c:idx val="2"/>
          <c:order val="3"/>
          <c:tx>
            <c:v>Projects</c:v>
          </c:tx>
          <c:spPr>
            <a:noFill/>
          </c:spPr>
          <c:invertIfNegative val="0"/>
          <c:cat>
            <c:numRef>
              <c:f>'Auto - Longevity'!$V$3:$V$28</c:f>
              <c:numCache>
                <c:formatCode>General</c:formatCode>
                <c:ptCount val="26"/>
                <c:pt idx="0">
                  <c:v>2</c:v>
                </c:pt>
                <c:pt idx="1">
                  <c:v>2</c:v>
                </c:pt>
                <c:pt idx="2">
                  <c:v>2</c:v>
                </c:pt>
                <c:pt idx="3">
                  <c:v>4</c:v>
                </c:pt>
                <c:pt idx="4">
                  <c:v>5</c:v>
                </c:pt>
                <c:pt idx="5">
                  <c:v>6</c:v>
                </c:pt>
                <c:pt idx="6">
                  <c:v>7</c:v>
                </c:pt>
                <c:pt idx="7">
                  <c:v>8</c:v>
                </c:pt>
                <c:pt idx="8">
                  <c:v>8</c:v>
                </c:pt>
                <c:pt idx="9">
                  <c:v>8</c:v>
                </c:pt>
                <c:pt idx="10">
                  <c:v>9</c:v>
                </c:pt>
                <c:pt idx="11">
                  <c:v>9</c:v>
                </c:pt>
                <c:pt idx="12">
                  <c:v>10</c:v>
                </c:pt>
                <c:pt idx="13">
                  <c:v>10</c:v>
                </c:pt>
                <c:pt idx="14">
                  <c:v>11</c:v>
                </c:pt>
                <c:pt idx="15">
                  <c:v>11</c:v>
                </c:pt>
                <c:pt idx="16">
                  <c:v>13</c:v>
                </c:pt>
                <c:pt idx="17">
                  <c:v>15</c:v>
                </c:pt>
                <c:pt idx="18">
                  <c:v>17</c:v>
                </c:pt>
                <c:pt idx="19">
                  <c:v>18</c:v>
                </c:pt>
                <c:pt idx="20">
                  <c:v>18</c:v>
                </c:pt>
                <c:pt idx="21">
                  <c:v>16</c:v>
                </c:pt>
                <c:pt idx="22">
                  <c:v>13</c:v>
                </c:pt>
                <c:pt idx="23">
                  <c:v>13</c:v>
                </c:pt>
                <c:pt idx="24">
                  <c:v>12</c:v>
                </c:pt>
                <c:pt idx="25">
                  <c:v>9</c:v>
                </c:pt>
              </c:numCache>
            </c:numRef>
          </c:cat>
          <c:val>
            <c:numRef>
              <c:f>'Auto - Longevity'!$V$3:$V$28</c:f>
              <c:numCache>
                <c:formatCode>General</c:formatCode>
                <c:ptCount val="26"/>
                <c:pt idx="0">
                  <c:v>2</c:v>
                </c:pt>
                <c:pt idx="1">
                  <c:v>2</c:v>
                </c:pt>
                <c:pt idx="2">
                  <c:v>2</c:v>
                </c:pt>
                <c:pt idx="3">
                  <c:v>4</c:v>
                </c:pt>
                <c:pt idx="4">
                  <c:v>5</c:v>
                </c:pt>
                <c:pt idx="5">
                  <c:v>6</c:v>
                </c:pt>
                <c:pt idx="6">
                  <c:v>7</c:v>
                </c:pt>
                <c:pt idx="7">
                  <c:v>8</c:v>
                </c:pt>
                <c:pt idx="8">
                  <c:v>8</c:v>
                </c:pt>
                <c:pt idx="9">
                  <c:v>8</c:v>
                </c:pt>
                <c:pt idx="10">
                  <c:v>9</c:v>
                </c:pt>
                <c:pt idx="11">
                  <c:v>9</c:v>
                </c:pt>
                <c:pt idx="12">
                  <c:v>10</c:v>
                </c:pt>
                <c:pt idx="13">
                  <c:v>10</c:v>
                </c:pt>
                <c:pt idx="14">
                  <c:v>11</c:v>
                </c:pt>
                <c:pt idx="15">
                  <c:v>11</c:v>
                </c:pt>
                <c:pt idx="16">
                  <c:v>13</c:v>
                </c:pt>
                <c:pt idx="17">
                  <c:v>15</c:v>
                </c:pt>
                <c:pt idx="18">
                  <c:v>17</c:v>
                </c:pt>
                <c:pt idx="19">
                  <c:v>18</c:v>
                </c:pt>
                <c:pt idx="20">
                  <c:v>18</c:v>
                </c:pt>
                <c:pt idx="21">
                  <c:v>16</c:v>
                </c:pt>
                <c:pt idx="22">
                  <c:v>13</c:v>
                </c:pt>
                <c:pt idx="23">
                  <c:v>13</c:v>
                </c:pt>
                <c:pt idx="24">
                  <c:v>12</c:v>
                </c:pt>
                <c:pt idx="25">
                  <c:v>9</c:v>
                </c:pt>
              </c:numCache>
            </c:numRef>
          </c:val>
          <c:extLst>
            <c:ext xmlns:c16="http://schemas.microsoft.com/office/drawing/2014/chart" uri="{C3380CC4-5D6E-409C-BE32-E72D297353CC}">
              <c16:uniqueId val="{00000003-C724-4FEA-A6F4-834C0E9AC5CC}"/>
            </c:ext>
          </c:extLst>
        </c:ser>
        <c:dLbls>
          <c:showLegendKey val="0"/>
          <c:showVal val="0"/>
          <c:showCatName val="0"/>
          <c:showSerName val="0"/>
          <c:showPercent val="0"/>
          <c:showBubbleSize val="0"/>
        </c:dLbls>
        <c:gapWidth val="75"/>
        <c:overlap val="100"/>
        <c:axId val="613401176"/>
        <c:axId val="613400784"/>
      </c:barChart>
      <c:catAx>
        <c:axId val="613400000"/>
        <c:scaling>
          <c:orientation val="minMax"/>
        </c:scaling>
        <c:delete val="0"/>
        <c:axPos val="b"/>
        <c:numFmt formatCode="[$-409]mmm\-yy;@" sourceLinked="0"/>
        <c:majorTickMark val="cross"/>
        <c:minorTickMark val="none"/>
        <c:tickLblPos val="low"/>
        <c:spPr>
          <a:ln>
            <a:solidFill>
              <a:prstClr val="black"/>
            </a:solidFill>
          </a:ln>
        </c:spPr>
        <c:txPr>
          <a:bodyPr rot="-5400000" vert="horz"/>
          <a:lstStyle/>
          <a:p>
            <a:pPr>
              <a:defRPr sz="800"/>
            </a:pPr>
            <a:endParaRPr lang="en-US"/>
          </a:p>
        </c:txPr>
        <c:crossAx val="613400392"/>
        <c:crosses val="autoZero"/>
        <c:auto val="0"/>
        <c:lblAlgn val="ctr"/>
        <c:lblOffset val="10"/>
        <c:tickLblSkip val="2"/>
        <c:noMultiLvlLbl val="0"/>
      </c:catAx>
      <c:valAx>
        <c:axId val="613400392"/>
        <c:scaling>
          <c:orientation val="minMax"/>
        </c:scaling>
        <c:delete val="0"/>
        <c:axPos val="l"/>
        <c:majorGridlines>
          <c:spPr>
            <a:ln>
              <a:solidFill>
                <a:schemeClr val="bg1">
                  <a:lumMod val="85000"/>
                </a:schemeClr>
              </a:solidFill>
            </a:ln>
          </c:spPr>
        </c:majorGridlines>
        <c:title>
          <c:tx>
            <c:rich>
              <a:bodyPr rot="-5400000" vert="horz"/>
              <a:lstStyle/>
              <a:p>
                <a:pPr>
                  <a:defRPr sz="800" b="1">
                    <a:latin typeface="+mj-lt"/>
                    <a:cs typeface="Arial" pitchFamily="34" charset="0"/>
                  </a:defRPr>
                </a:pPr>
                <a:r>
                  <a:rPr lang="en-US" sz="800" b="1">
                    <a:latin typeface="+mj-lt"/>
                    <a:cs typeface="Arial" pitchFamily="34" charset="0"/>
                  </a:rPr>
                  <a:t>Portfolio Volume ($M)</a:t>
                </a:r>
              </a:p>
            </c:rich>
          </c:tx>
          <c:layout>
            <c:manualLayout>
              <c:xMode val="edge"/>
              <c:yMode val="edge"/>
              <c:x val="0.11517790167297037"/>
              <c:y val="0.23807436570428697"/>
            </c:manualLayout>
          </c:layout>
          <c:overlay val="0"/>
        </c:title>
        <c:numFmt formatCode="#,##0" sourceLinked="0"/>
        <c:majorTickMark val="out"/>
        <c:minorTickMark val="none"/>
        <c:tickLblPos val="nextTo"/>
        <c:txPr>
          <a:bodyPr/>
          <a:lstStyle/>
          <a:p>
            <a:pPr>
              <a:defRPr sz="800"/>
            </a:pPr>
            <a:endParaRPr lang="en-US"/>
          </a:p>
        </c:txPr>
        <c:crossAx val="613400000"/>
        <c:crosses val="autoZero"/>
        <c:crossBetween val="between"/>
        <c:dispUnits>
          <c:builtInUnit val="millions"/>
        </c:dispUnits>
      </c:valAx>
      <c:valAx>
        <c:axId val="613400784"/>
        <c:scaling>
          <c:orientation val="minMax"/>
        </c:scaling>
        <c:delete val="0"/>
        <c:axPos val="r"/>
        <c:numFmt formatCode="General" sourceLinked="1"/>
        <c:majorTickMark val="none"/>
        <c:minorTickMark val="none"/>
        <c:tickLblPos val="none"/>
        <c:crossAx val="613401176"/>
        <c:crosses val="max"/>
        <c:crossBetween val="between"/>
      </c:valAx>
      <c:catAx>
        <c:axId val="613401176"/>
        <c:scaling>
          <c:orientation val="minMax"/>
        </c:scaling>
        <c:delete val="0"/>
        <c:axPos val="t"/>
        <c:numFmt formatCode="General" sourceLinked="1"/>
        <c:majorTickMark val="out"/>
        <c:minorTickMark val="none"/>
        <c:tickLblPos val="high"/>
        <c:txPr>
          <a:bodyPr rot="-5400000" vert="horz"/>
          <a:lstStyle/>
          <a:p>
            <a:pPr>
              <a:defRPr sz="800"/>
            </a:pPr>
            <a:endParaRPr lang="en-US"/>
          </a:p>
        </c:txPr>
        <c:crossAx val="613400784"/>
        <c:crosses val="max"/>
        <c:auto val="0"/>
        <c:lblAlgn val="ctr"/>
        <c:lblOffset val="5"/>
        <c:tickLblSkip val="1"/>
        <c:noMultiLvlLbl val="0"/>
      </c:catAx>
      <c:spPr>
        <a:noFill/>
      </c:spPr>
    </c:plotArea>
    <c:legend>
      <c:legendPos val="l"/>
      <c:legendEntry>
        <c:idx val="3"/>
        <c:delete val="1"/>
      </c:legendEntry>
      <c:layout>
        <c:manualLayout>
          <c:xMode val="edge"/>
          <c:yMode val="edge"/>
          <c:x val="0.6355295556301308"/>
          <c:y val="0.23819772528433947"/>
          <c:w val="0.29113953311863361"/>
          <c:h val="9.0270778652668401E-2"/>
        </c:manualLayout>
      </c:layout>
      <c:overlay val="1"/>
      <c:spPr>
        <a:ln>
          <a:noFill/>
        </a:ln>
      </c:spPr>
      <c:txPr>
        <a:bodyPr/>
        <a:lstStyle/>
        <a:p>
          <a:pPr>
            <a:defRPr sz="800"/>
          </a:pPr>
          <a:endParaRPr lang="en-US"/>
        </a:p>
      </c:txPr>
    </c:legend>
    <c:plotVisOnly val="1"/>
    <c:dispBlanksAs val="gap"/>
    <c:showDLblsOverMax val="0"/>
  </c:chart>
  <c:spPr>
    <a:noFill/>
    <a:ln>
      <a:noFill/>
    </a:ln>
  </c:spPr>
  <c:printSettings>
    <c:headerFooter/>
    <c:pageMargins b="0.75000000000000455" l="0.70000000000000062" r="0.70000000000000062" t="0.75000000000000455"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5.6126786235053953E-2"/>
          <c:w val="1"/>
          <c:h val="0.82904728054826482"/>
        </c:manualLayout>
      </c:layout>
      <c:barChart>
        <c:barDir val="bar"/>
        <c:grouping val="stacked"/>
        <c:varyColors val="0"/>
        <c:ser>
          <c:idx val="0"/>
          <c:order val="0"/>
          <c:tx>
            <c:v>Burn Rate</c:v>
          </c:tx>
          <c:spPr>
            <a:noFill/>
          </c:spPr>
          <c:invertIfNegative val="0"/>
          <c:cat>
            <c:numRef>
              <c:f>'Auto - Longevity'!$N$3:$N$20</c:f>
              <c:numCache>
                <c:formatCode>General</c:formatCode>
                <c:ptCount val="18"/>
                <c:pt idx="0">
                  <c:v>14</c:v>
                </c:pt>
                <c:pt idx="1">
                  <c:v>52</c:v>
                </c:pt>
                <c:pt idx="2">
                  <c:v>54</c:v>
                </c:pt>
                <c:pt idx="3">
                  <c:v>72</c:v>
                </c:pt>
                <c:pt idx="4">
                  <c:v>8</c:v>
                </c:pt>
                <c:pt idx="5">
                  <c:v>81</c:v>
                </c:pt>
                <c:pt idx="6">
                  <c:v>18</c:v>
                </c:pt>
                <c:pt idx="7">
                  <c:v>69</c:v>
                </c:pt>
                <c:pt idx="8">
                  <c:v>14</c:v>
                </c:pt>
                <c:pt idx="9">
                  <c:v>2</c:v>
                </c:pt>
                <c:pt idx="10">
                  <c:v>3</c:v>
                </c:pt>
                <c:pt idx="11">
                  <c:v>83</c:v>
                </c:pt>
                <c:pt idx="12">
                  <c:v>4</c:v>
                </c:pt>
                <c:pt idx="13">
                  <c:v>72</c:v>
                </c:pt>
                <c:pt idx="14">
                  <c:v>55</c:v>
                </c:pt>
                <c:pt idx="15">
                  <c:v>91</c:v>
                </c:pt>
                <c:pt idx="16">
                  <c:v>94</c:v>
                </c:pt>
                <c:pt idx="17">
                  <c:v>91</c:v>
                </c:pt>
              </c:numCache>
            </c:numRef>
          </c:cat>
          <c:val>
            <c:numRef>
              <c:f>'Auto - Longevity'!$O$3:$O$20</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0-D899-4C71-9496-5DC266917446}"/>
            </c:ext>
          </c:extLst>
        </c:ser>
        <c:dLbls>
          <c:showLegendKey val="0"/>
          <c:showVal val="0"/>
          <c:showCatName val="0"/>
          <c:showSerName val="0"/>
          <c:showPercent val="0"/>
          <c:showBubbleSize val="0"/>
        </c:dLbls>
        <c:gapWidth val="55"/>
        <c:overlap val="100"/>
        <c:axId val="613401960"/>
        <c:axId val="613402352"/>
      </c:barChart>
      <c:catAx>
        <c:axId val="613401960"/>
        <c:scaling>
          <c:orientation val="minMax"/>
        </c:scaling>
        <c:delete val="0"/>
        <c:axPos val="l"/>
        <c:minorGridlines>
          <c:spPr>
            <a:ln>
              <a:solidFill>
                <a:schemeClr val="bg1">
                  <a:lumMod val="95000"/>
                </a:schemeClr>
              </a:solidFill>
            </a:ln>
          </c:spPr>
        </c:minorGridlines>
        <c:numFmt formatCode="#0&quot;%&quot;" sourceLinked="0"/>
        <c:majorTickMark val="none"/>
        <c:minorTickMark val="none"/>
        <c:tickLblPos val="nextTo"/>
        <c:spPr>
          <a:ln w="9525">
            <a:noFill/>
          </a:ln>
        </c:spPr>
        <c:txPr>
          <a:bodyPr/>
          <a:lstStyle/>
          <a:p>
            <a:pPr>
              <a:defRPr sz="800"/>
            </a:pPr>
            <a:endParaRPr lang="en-US"/>
          </a:p>
        </c:txPr>
        <c:crossAx val="613402352"/>
        <c:crosses val="autoZero"/>
        <c:auto val="0"/>
        <c:lblAlgn val="ctr"/>
        <c:lblOffset val="10"/>
        <c:tickLblSkip val="1"/>
        <c:tickMarkSkip val="2"/>
        <c:noMultiLvlLbl val="0"/>
      </c:catAx>
      <c:valAx>
        <c:axId val="613402352"/>
        <c:scaling>
          <c:orientation val="minMax"/>
          <c:max val="1"/>
        </c:scaling>
        <c:delete val="0"/>
        <c:axPos val="b"/>
        <c:majorGridlines>
          <c:spPr>
            <a:ln>
              <a:solidFill>
                <a:schemeClr val="bg1">
                  <a:lumMod val="85000"/>
                </a:schemeClr>
              </a:solidFill>
            </a:ln>
          </c:spPr>
        </c:majorGridlines>
        <c:numFmt formatCode="[$-409]mmm\-yy;@" sourceLinked="0"/>
        <c:majorTickMark val="none"/>
        <c:minorTickMark val="none"/>
        <c:tickLblPos val="none"/>
        <c:txPr>
          <a:bodyPr rot="-5400000" vert="horz"/>
          <a:lstStyle/>
          <a:p>
            <a:pPr>
              <a:defRPr sz="800"/>
            </a:pPr>
            <a:endParaRPr lang="en-US"/>
          </a:p>
        </c:txPr>
        <c:crossAx val="613401960"/>
        <c:crosses val="autoZero"/>
        <c:crossBetween val="between"/>
        <c:majorUnit val="184"/>
        <c:minorUnit val="36.800000000000004"/>
      </c:valAx>
      <c:spPr>
        <a:noFill/>
        <a:ln>
          <a:noFill/>
        </a:ln>
      </c:spPr>
    </c:plotArea>
    <c:legend>
      <c:legendPos val="b"/>
      <c:legendEntry>
        <c:idx val="0"/>
        <c:delete val="1"/>
      </c:legendEntry>
      <c:layout>
        <c:manualLayout>
          <c:xMode val="edge"/>
          <c:yMode val="edge"/>
          <c:x val="0.39841636617852916"/>
          <c:y val="0.9592949839603383"/>
          <c:w val="0.56052526144512305"/>
          <c:h val="4.0705016039661833E-2"/>
        </c:manualLayout>
      </c:layout>
      <c:overlay val="0"/>
      <c:txPr>
        <a:bodyPr/>
        <a:lstStyle/>
        <a:p>
          <a:pPr>
            <a:defRPr sz="800"/>
          </a:pPr>
          <a:endParaRPr lang="en-US"/>
        </a:p>
      </c:txPr>
    </c:legend>
    <c:plotVisOnly val="1"/>
    <c:dispBlanksAs val="gap"/>
    <c:showDLblsOverMax val="0"/>
  </c:chart>
  <c:spPr>
    <a:noFill/>
    <a:ln>
      <a:noFill/>
    </a:ln>
  </c:spPr>
  <c:printSettings>
    <c:headerFooter/>
    <c:pageMargins b="0.75000000000000477" l="0.70000000000000062" r="0.70000000000000062" t="0.75000000000000477"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5.6126786235053953E-2"/>
          <c:w val="1"/>
          <c:h val="0.82904728054826482"/>
        </c:manualLayout>
      </c:layout>
      <c:barChart>
        <c:barDir val="bar"/>
        <c:grouping val="stacked"/>
        <c:varyColors val="0"/>
        <c:ser>
          <c:idx val="0"/>
          <c:order val="0"/>
          <c:tx>
            <c:v>Size</c:v>
          </c:tx>
          <c:spPr>
            <a:noFill/>
          </c:spPr>
          <c:invertIfNegative val="0"/>
          <c:cat>
            <c:numRef>
              <c:f>'Auto - Longevity'!$M$3:$M$20</c:f>
              <c:numCache>
                <c:formatCode>General</c:formatCode>
                <c:ptCount val="18"/>
                <c:pt idx="0">
                  <c:v>1000000</c:v>
                </c:pt>
                <c:pt idx="1">
                  <c:v>1333287</c:v>
                </c:pt>
                <c:pt idx="2">
                  <c:v>1705906</c:v>
                </c:pt>
                <c:pt idx="3">
                  <c:v>1927920</c:v>
                </c:pt>
                <c:pt idx="4">
                  <c:v>2000000</c:v>
                </c:pt>
                <c:pt idx="5">
                  <c:v>3573088</c:v>
                </c:pt>
                <c:pt idx="6">
                  <c:v>1000000</c:v>
                </c:pt>
                <c:pt idx="7">
                  <c:v>4977894</c:v>
                </c:pt>
                <c:pt idx="8">
                  <c:v>982177</c:v>
                </c:pt>
                <c:pt idx="9">
                  <c:v>1064337</c:v>
                </c:pt>
                <c:pt idx="10">
                  <c:v>825176</c:v>
                </c:pt>
                <c:pt idx="11">
                  <c:v>1000000</c:v>
                </c:pt>
                <c:pt idx="12">
                  <c:v>1000000</c:v>
                </c:pt>
                <c:pt idx="13">
                  <c:v>1943280</c:v>
                </c:pt>
                <c:pt idx="14">
                  <c:v>157908</c:v>
                </c:pt>
                <c:pt idx="15">
                  <c:v>1763224</c:v>
                </c:pt>
                <c:pt idx="16">
                  <c:v>1843917</c:v>
                </c:pt>
                <c:pt idx="17">
                  <c:v>1564967</c:v>
                </c:pt>
              </c:numCache>
            </c:numRef>
          </c:cat>
          <c:val>
            <c:numRef>
              <c:f>'Auto - Longevity'!$O$3:$O$20</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0-3ACF-4BF5-A0F2-DDF75A1F826B}"/>
            </c:ext>
          </c:extLst>
        </c:ser>
        <c:dLbls>
          <c:showLegendKey val="0"/>
          <c:showVal val="0"/>
          <c:showCatName val="0"/>
          <c:showSerName val="0"/>
          <c:showPercent val="0"/>
          <c:showBubbleSize val="0"/>
        </c:dLbls>
        <c:gapWidth val="55"/>
        <c:overlap val="100"/>
        <c:axId val="613403136"/>
        <c:axId val="705974984"/>
      </c:barChart>
      <c:catAx>
        <c:axId val="613403136"/>
        <c:scaling>
          <c:orientation val="minMax"/>
        </c:scaling>
        <c:delete val="0"/>
        <c:axPos val="l"/>
        <c:minorGridlines>
          <c:spPr>
            <a:ln>
              <a:solidFill>
                <a:schemeClr val="bg1">
                  <a:lumMod val="95000"/>
                </a:schemeClr>
              </a:solidFill>
            </a:ln>
          </c:spPr>
        </c:minorGridlines>
        <c:numFmt formatCode="#,##0.0,," sourceLinked="0"/>
        <c:majorTickMark val="none"/>
        <c:minorTickMark val="none"/>
        <c:tickLblPos val="nextTo"/>
        <c:spPr>
          <a:ln w="9525">
            <a:noFill/>
          </a:ln>
        </c:spPr>
        <c:txPr>
          <a:bodyPr/>
          <a:lstStyle/>
          <a:p>
            <a:pPr>
              <a:defRPr sz="800"/>
            </a:pPr>
            <a:endParaRPr lang="en-US"/>
          </a:p>
        </c:txPr>
        <c:crossAx val="705974984"/>
        <c:crosses val="autoZero"/>
        <c:auto val="0"/>
        <c:lblAlgn val="ctr"/>
        <c:lblOffset val="10"/>
        <c:tickLblSkip val="1"/>
        <c:tickMarkSkip val="2"/>
        <c:noMultiLvlLbl val="0"/>
      </c:catAx>
      <c:valAx>
        <c:axId val="705974984"/>
        <c:scaling>
          <c:orientation val="minMax"/>
          <c:max val="1"/>
        </c:scaling>
        <c:delete val="0"/>
        <c:axPos val="b"/>
        <c:majorGridlines>
          <c:spPr>
            <a:ln>
              <a:solidFill>
                <a:schemeClr val="bg1">
                  <a:lumMod val="85000"/>
                </a:schemeClr>
              </a:solidFill>
            </a:ln>
          </c:spPr>
        </c:majorGridlines>
        <c:numFmt formatCode="[$-409]mmm\-yy;@" sourceLinked="0"/>
        <c:majorTickMark val="none"/>
        <c:minorTickMark val="none"/>
        <c:tickLblPos val="none"/>
        <c:txPr>
          <a:bodyPr rot="-5400000" vert="horz"/>
          <a:lstStyle/>
          <a:p>
            <a:pPr>
              <a:defRPr sz="800"/>
            </a:pPr>
            <a:endParaRPr lang="en-US"/>
          </a:p>
        </c:txPr>
        <c:crossAx val="613403136"/>
        <c:crosses val="autoZero"/>
        <c:crossBetween val="between"/>
        <c:majorUnit val="184"/>
        <c:minorUnit val="36.800000000000004"/>
      </c:valAx>
      <c:spPr>
        <a:noFill/>
        <a:ln>
          <a:noFill/>
        </a:ln>
      </c:spPr>
    </c:plotArea>
    <c:legend>
      <c:legendPos val="b"/>
      <c:legendEntry>
        <c:idx val="0"/>
        <c:delete val="1"/>
      </c:legendEntry>
      <c:layout>
        <c:manualLayout>
          <c:xMode val="edge"/>
          <c:yMode val="edge"/>
          <c:x val="0.39841636617852938"/>
          <c:y val="0.9592949839603383"/>
          <c:w val="0.56052526144512305"/>
          <c:h val="4.0705016039661833E-2"/>
        </c:manualLayout>
      </c:layout>
      <c:overlay val="0"/>
      <c:txPr>
        <a:bodyPr/>
        <a:lstStyle/>
        <a:p>
          <a:pPr>
            <a:defRPr sz="800"/>
          </a:pPr>
          <a:endParaRPr lang="en-US"/>
        </a:p>
      </c:txPr>
    </c:legend>
    <c:plotVisOnly val="1"/>
    <c:dispBlanksAs val="gap"/>
    <c:showDLblsOverMax val="0"/>
  </c:chart>
  <c:spPr>
    <a:noFill/>
    <a:ln>
      <a:noFill/>
    </a:ln>
  </c:spPr>
  <c:printSettings>
    <c:headerFooter/>
    <c:pageMargins b="0.750000000000005" l="0.70000000000000062" r="0.70000000000000062" t="0.75000000000000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'Auto - Longevity'!$AK$18</c:f>
          <c:strCache>
            <c:ptCount val="1"/>
            <c:pt idx="0">
              <c:v>Actual Portfolio Volume &amp; Expenditure as of Jul 15, 2017</c:v>
            </c:pt>
          </c:strCache>
        </c:strRef>
      </c:tx>
      <c:layout>
        <c:manualLayout>
          <c:xMode val="edge"/>
          <c:yMode val="edge"/>
          <c:x val="0.1508059523194174"/>
          <c:y val="0"/>
        </c:manualLayout>
      </c:layout>
      <c:overlay val="0"/>
      <c:txPr>
        <a:bodyPr/>
        <a:lstStyle/>
        <a:p>
          <a:pPr>
            <a:defRPr sz="1100"/>
          </a:pPr>
          <a:endParaRPr lang="en-US"/>
        </a:p>
      </c:txPr>
    </c:title>
    <c:autoTitleDeleted val="0"/>
    <c:plotArea>
      <c:layout>
        <c:manualLayout>
          <c:layoutTarget val="inner"/>
          <c:xMode val="edge"/>
          <c:yMode val="edge"/>
          <c:x val="0.31909951881014881"/>
          <c:y val="0.16704495808991621"/>
          <c:w val="0.59532414698162439"/>
          <c:h val="0.41347896029125647"/>
        </c:manualLayout>
      </c:layout>
      <c:barChart>
        <c:barDir val="bar"/>
        <c:grouping val="stacked"/>
        <c:varyColors val="0"/>
        <c:ser>
          <c:idx val="0"/>
          <c:order val="0"/>
          <c:tx>
            <c:v>Active Portfolio Projects, Operationally Closed</c:v>
          </c:tx>
          <c:spPr>
            <a:pattFill prst="ltDnDiag">
              <a:fgClr>
                <a:srgbClr val="FFFFFF"/>
              </a:fgClr>
              <a:bgClr>
                <a:srgbClr val="1F497D"/>
              </a:bgClr>
            </a:pattFill>
          </c:spPr>
          <c:invertIfNegative val="0"/>
          <c:dPt>
            <c:idx val="0"/>
            <c:invertIfNegative val="0"/>
            <c:bubble3D val="0"/>
            <c:spPr>
              <a:noFill/>
            </c:spPr>
            <c:extLst>
              <c:ext xmlns:c16="http://schemas.microsoft.com/office/drawing/2014/chart" uri="{C3380CC4-5D6E-409C-BE32-E72D297353CC}">
                <c16:uniqueId val="{00000001-8A94-437F-BEA9-4D5A934FB92D}"/>
              </c:ext>
            </c:extLst>
          </c:dPt>
          <c:dPt>
            <c:idx val="1"/>
            <c:invertIfNegative val="0"/>
            <c:bubble3D val="0"/>
            <c:spPr>
              <a:pattFill prst="ltDnDiag">
                <a:fgClr>
                  <a:srgbClr val="7F7F7F"/>
                </a:fgClr>
                <a:bgClr>
                  <a:srgbClr val="C00000"/>
                </a:bgClr>
              </a:pattFill>
            </c:spPr>
            <c:extLst>
              <c:ext xmlns:c16="http://schemas.microsoft.com/office/drawing/2014/chart" uri="{C3380CC4-5D6E-409C-BE32-E72D297353CC}">
                <c16:uniqueId val="{00000003-8A94-437F-BEA9-4D5A934FB92D}"/>
              </c:ext>
            </c:extLst>
          </c:dPt>
          <c:dPt>
            <c:idx val="2"/>
            <c:invertIfNegative val="0"/>
            <c:bubble3D val="0"/>
            <c:spPr>
              <a:pattFill prst="ltDnDiag">
                <a:fgClr>
                  <a:srgbClr val="7F7F7F"/>
                </a:fgClr>
                <a:bgClr>
                  <a:srgbClr val="1F497D"/>
                </a:bgClr>
              </a:pattFill>
            </c:spPr>
            <c:extLst>
              <c:ext xmlns:c16="http://schemas.microsoft.com/office/drawing/2014/chart" uri="{C3380CC4-5D6E-409C-BE32-E72D297353CC}">
                <c16:uniqueId val="{00000005-8A94-437F-BEA9-4D5A934FB92D}"/>
              </c:ext>
            </c:extLst>
          </c:dPt>
          <c:dLbls>
            <c:dLbl>
              <c:idx val="0"/>
              <c:delete val="1"/>
              <c:extLst>
                <c:ext xmlns:c15="http://schemas.microsoft.com/office/drawing/2012/chart" uri="{CE6537A1-D6FC-4f65-9D91-7224C49458BB}"/>
                <c:ext xmlns:c16="http://schemas.microsoft.com/office/drawing/2014/chart" uri="{C3380CC4-5D6E-409C-BE32-E72D297353CC}">
                  <c16:uniqueId val="{00000001-8A94-437F-BEA9-4D5A934FB92D}"/>
                </c:ext>
              </c:extLst>
            </c:dLbl>
            <c:dLbl>
              <c:idx val="1"/>
              <c:numFmt formatCode="#,##0" sourceLinked="0"/>
              <c:spPr/>
              <c:txPr>
                <a:bodyPr/>
                <a:lstStyle/>
                <a:p>
                  <a:pPr>
                    <a:defRPr>
                      <a:solidFill>
                        <a:schemeClr val="bg1"/>
                      </a:solidFill>
                    </a:defRPr>
                  </a:pPr>
                  <a:endParaRPr lang="en-US"/>
                </a:p>
              </c:txPr>
              <c:showLegendKey val="0"/>
              <c:showVal val="1"/>
              <c:showCatName val="0"/>
              <c:showSerName val="0"/>
              <c:showPercent val="0"/>
              <c:showBubbleSize val="0"/>
              <c:extLst>
                <c:ext xmlns:c16="http://schemas.microsoft.com/office/drawing/2014/chart" uri="{C3380CC4-5D6E-409C-BE32-E72D297353CC}">
                  <c16:uniqueId val="{00000003-8A94-437F-BEA9-4D5A934FB92D}"/>
                </c:ext>
              </c:extLst>
            </c:dLbl>
            <c:dLbl>
              <c:idx val="2"/>
              <c:numFmt formatCode="#,##0" sourceLinked="0"/>
              <c:spPr/>
              <c:txPr>
                <a:bodyPr/>
                <a:lstStyle/>
                <a:p>
                  <a:pPr>
                    <a:defRPr>
                      <a:solidFill>
                        <a:schemeClr val="bg1"/>
                      </a:solidFill>
                    </a:defRPr>
                  </a:pPr>
                  <a:endParaRPr lang="en-US"/>
                </a:p>
              </c:txPr>
              <c:showLegendKey val="0"/>
              <c:showVal val="1"/>
              <c:showCatName val="0"/>
              <c:showSerName val="0"/>
              <c:showPercent val="0"/>
              <c:showBubbleSize val="0"/>
              <c:extLst>
                <c:ext xmlns:c16="http://schemas.microsoft.com/office/drawing/2014/chart" uri="{C3380CC4-5D6E-409C-BE32-E72D297353CC}">
                  <c16:uniqueId val="{00000005-8A94-437F-BEA9-4D5A934FB92D}"/>
                </c:ext>
              </c:extLst>
            </c:dLbl>
            <c:numFmt formatCode="#,##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'Auto - Longevity'!$Y$6:$Y$8</c:f>
              <c:strCache>
                <c:ptCount val="3"/>
                <c:pt idx="0">
                  <c:v>Available Budget</c:v>
                </c:pt>
                <c:pt idx="1">
                  <c:v>Expenses To-Date</c:v>
                </c:pt>
                <c:pt idx="2">
                  <c:v>Active Portfolio</c:v>
                </c:pt>
              </c:strCache>
            </c:strRef>
          </c:cat>
          <c:val>
            <c:numRef>
              <c:f>'Auto - Longevity'!$Z$6:$Z$8</c:f>
              <c:numCache>
                <c:formatCode>_("$"* #,##0_);_("$"* \(#,##0\);_("$"* "-"??_);_(@_)</c:formatCode>
                <c:ptCount val="3"/>
                <c:pt idx="0">
                  <c:v>0</c:v>
                </c:pt>
                <c:pt idx="1">
                  <c:v>0</c:v>
                </c:pt>
                <c:pt idx="2">
                  <c:v>0</c:v>
                </c:pt>
              </c:numCache>
            </c:numRef>
          </c:val>
          <c:extLst>
            <c:ext xmlns:c16="http://schemas.microsoft.com/office/drawing/2014/chart" uri="{C3380CC4-5D6E-409C-BE32-E72D297353CC}">
              <c16:uniqueId val="{00000006-8A94-437F-BEA9-4D5A934FB92D}"/>
            </c:ext>
          </c:extLst>
        </c:ser>
        <c:ser>
          <c:idx val="1"/>
          <c:order val="1"/>
          <c:invertIfNegative val="0"/>
          <c:dPt>
            <c:idx val="0"/>
            <c:invertIfNegative val="0"/>
            <c:bubble3D val="0"/>
            <c:spPr>
              <a:noFill/>
            </c:spPr>
            <c:extLst>
              <c:ext xmlns:c16="http://schemas.microsoft.com/office/drawing/2014/chart" uri="{C3380CC4-5D6E-409C-BE32-E72D297353CC}">
                <c16:uniqueId val="{00000008-8A94-437F-BEA9-4D5A934FB92D}"/>
              </c:ext>
            </c:extLst>
          </c:dPt>
          <c:dPt>
            <c:idx val="1"/>
            <c:invertIfNegative val="0"/>
            <c:bubble3D val="0"/>
            <c:spPr>
              <a:solidFill>
                <a:srgbClr val="C00000"/>
              </a:solidFill>
            </c:spPr>
            <c:extLst>
              <c:ext xmlns:c16="http://schemas.microsoft.com/office/drawing/2014/chart" uri="{C3380CC4-5D6E-409C-BE32-E72D297353CC}">
                <c16:uniqueId val="{0000000A-8A94-437F-BEA9-4D5A934FB92D}"/>
              </c:ext>
            </c:extLst>
          </c:dPt>
          <c:dPt>
            <c:idx val="2"/>
            <c:invertIfNegative val="0"/>
            <c:bubble3D val="0"/>
            <c:spPr>
              <a:solidFill>
                <a:schemeClr val="tx2"/>
              </a:solidFill>
            </c:spPr>
            <c:extLst>
              <c:ext xmlns:c16="http://schemas.microsoft.com/office/drawing/2014/chart" uri="{C3380CC4-5D6E-409C-BE32-E72D297353CC}">
                <c16:uniqueId val="{0000000C-8A94-437F-BEA9-4D5A934FB92D}"/>
              </c:ext>
            </c:extLst>
          </c:dPt>
          <c:dLbls>
            <c:dLbl>
              <c:idx val="0"/>
              <c:delete val="1"/>
              <c:extLst>
                <c:ext xmlns:c15="http://schemas.microsoft.com/office/drawing/2012/chart" uri="{CE6537A1-D6FC-4f65-9D91-7224C49458BB}"/>
                <c:ext xmlns:c16="http://schemas.microsoft.com/office/drawing/2014/chart" uri="{C3380CC4-5D6E-409C-BE32-E72D297353CC}">
                  <c16:uniqueId val="{00000008-8A94-437F-BEA9-4D5A934FB92D}"/>
                </c:ext>
              </c:extLst>
            </c:dLbl>
            <c:dLbl>
              <c:idx val="1"/>
              <c:numFmt formatCode="#,##0" sourceLinked="0"/>
              <c:spPr/>
              <c:txPr>
                <a:bodyPr/>
                <a:lstStyle/>
                <a:p>
                  <a:pPr>
                    <a:defRPr>
                      <a:solidFill>
                        <a:schemeClr val="bg1"/>
                      </a:solidFill>
                    </a:defRPr>
                  </a:pPr>
                  <a:endParaRPr lang="en-US"/>
                </a:p>
              </c:txPr>
              <c:showLegendKey val="0"/>
              <c:showVal val="1"/>
              <c:showCatName val="0"/>
              <c:showSerName val="0"/>
              <c:showPercent val="0"/>
              <c:showBubbleSize val="0"/>
              <c:extLst>
                <c:ext xmlns:c16="http://schemas.microsoft.com/office/drawing/2014/chart" uri="{C3380CC4-5D6E-409C-BE32-E72D297353CC}">
                  <c16:uniqueId val="{0000000A-8A94-437F-BEA9-4D5A934FB92D}"/>
                </c:ext>
              </c:extLst>
            </c:dLbl>
            <c:dLbl>
              <c:idx val="2"/>
              <c:numFmt formatCode="#,##0" sourceLinked="0"/>
              <c:spPr/>
              <c:txPr>
                <a:bodyPr/>
                <a:lstStyle/>
                <a:p>
                  <a:pPr>
                    <a:defRPr>
                      <a:solidFill>
                        <a:schemeClr val="bg1"/>
                      </a:solidFill>
                    </a:defRPr>
                  </a:pPr>
                  <a:endParaRPr lang="en-US"/>
                </a:p>
              </c:txPr>
              <c:showLegendKey val="0"/>
              <c:showVal val="1"/>
              <c:showCatName val="0"/>
              <c:showSerName val="0"/>
              <c:showPercent val="0"/>
              <c:showBubbleSize val="0"/>
              <c:extLst>
                <c:ext xmlns:c16="http://schemas.microsoft.com/office/drawing/2014/chart" uri="{C3380CC4-5D6E-409C-BE32-E72D297353CC}">
                  <c16:uniqueId val="{0000000C-8A94-437F-BEA9-4D5A934FB92D}"/>
                </c:ext>
              </c:extLst>
            </c:dLbl>
            <c:numFmt formatCode="#,##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'Auto - Longevity'!$Y$6:$Y$8</c:f>
              <c:strCache>
                <c:ptCount val="3"/>
                <c:pt idx="0">
                  <c:v>Available Budget</c:v>
                </c:pt>
                <c:pt idx="1">
                  <c:v>Expenses To-Date</c:v>
                </c:pt>
                <c:pt idx="2">
                  <c:v>Active Portfolio</c:v>
                </c:pt>
              </c:strCache>
            </c:strRef>
          </c:cat>
          <c:val>
            <c:numRef>
              <c:f>'Auto - Longevity'!$AA$6:$AA$8</c:f>
              <c:numCache>
                <c:formatCode>_("$"* #,##0_);_("$"* \(#,##0\);_("$"* "-"??_);_(@_)</c:formatCode>
                <c:ptCount val="3"/>
                <c:pt idx="0">
                  <c:v>17082172</c:v>
                </c:pt>
                <c:pt idx="1">
                  <c:v>17082172</c:v>
                </c:pt>
                <c:pt idx="2">
                  <c:v>29663081</c:v>
                </c:pt>
              </c:numCache>
            </c:numRef>
          </c:val>
          <c:extLst>
            <c:ext xmlns:c16="http://schemas.microsoft.com/office/drawing/2014/chart" uri="{C3380CC4-5D6E-409C-BE32-E72D297353CC}">
              <c16:uniqueId val="{0000000D-8A94-437F-BEA9-4D5A934FB92D}"/>
            </c:ext>
          </c:extLst>
        </c:ser>
        <c:ser>
          <c:idx val="2"/>
          <c:order val="2"/>
          <c:spPr>
            <a:solidFill>
              <a:srgbClr val="00B050"/>
            </a:solidFill>
          </c:spPr>
          <c:invertIfNegative val="0"/>
          <c:dLbls>
            <c:numFmt formatCode="#,##0" sourceLinked="0"/>
            <c:spPr>
              <a:noFill/>
              <a:ln>
                <a:noFill/>
              </a:ln>
              <a:effectLst/>
            </c:spPr>
            <c:txPr>
              <a:bodyPr/>
              <a:lstStyle/>
              <a:p>
                <a:pPr algn="ctr">
                  <a:defRPr lang="en-US"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'Auto - Longevity'!$Y$6:$Y$8</c:f>
              <c:strCache>
                <c:ptCount val="3"/>
                <c:pt idx="0">
                  <c:v>Available Budget</c:v>
                </c:pt>
                <c:pt idx="1">
                  <c:v>Expenses To-Date</c:v>
                </c:pt>
                <c:pt idx="2">
                  <c:v>Active Portfolio</c:v>
                </c:pt>
              </c:strCache>
            </c:strRef>
          </c:cat>
          <c:val>
            <c:numRef>
              <c:f>'Auto - Longevity'!$AB$6:$AB$8</c:f>
              <c:numCache>
                <c:formatCode>_("$"* #,##0_);_("$"* \(#,##0\);_("$"* "-"??_);_(@_)</c:formatCode>
                <c:ptCount val="3"/>
                <c:pt idx="0">
                  <c:v>12580909</c:v>
                </c:pt>
              </c:numCache>
            </c:numRef>
          </c:val>
          <c:extLst>
            <c:ext xmlns:c16="http://schemas.microsoft.com/office/drawing/2014/chart" uri="{C3380CC4-5D6E-409C-BE32-E72D297353CC}">
              <c16:uniqueId val="{0000000E-8A94-437F-BEA9-4D5A934FB92D}"/>
            </c:ext>
          </c:extLst>
        </c:ser>
        <c:ser>
          <c:idx val="3"/>
          <c:order val="3"/>
          <c:tx>
            <c:v>Expected Pipeline Volume</c:v>
          </c:tx>
          <c:spPr>
            <a:pattFill prst="narVert">
              <a:fgClr>
                <a:srgbClr val="FFFFFF"/>
              </a:fgClr>
              <a:bgClr>
                <a:srgbClr val="00B050"/>
              </a:bgClr>
            </a:pattFill>
          </c:spPr>
          <c:invertIfNegative val="0"/>
          <c:dLbls>
            <c:numFmt formatCode="#,##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'Auto - Longevity'!$Y$6:$Y$8</c:f>
              <c:strCache>
                <c:ptCount val="3"/>
                <c:pt idx="0">
                  <c:v>Available Budget</c:v>
                </c:pt>
                <c:pt idx="1">
                  <c:v>Expenses To-Date</c:v>
                </c:pt>
                <c:pt idx="2">
                  <c:v>Active Portfolio</c:v>
                </c:pt>
              </c:strCache>
            </c:strRef>
          </c:cat>
          <c:val>
            <c:numRef>
              <c:f>'Auto - Longevity'!$AC$6:$AC$8</c:f>
              <c:numCache>
                <c:formatCode>_("$"* #,##0_);_("$"* \(#,##0\);_("$"* "-"??_);_(@_)</c:formatCode>
                <c:ptCount val="3"/>
                <c:pt idx="0">
                  <c:v>0</c:v>
                </c:pt>
              </c:numCache>
            </c:numRef>
          </c:val>
          <c:extLst>
            <c:ext xmlns:c16="http://schemas.microsoft.com/office/drawing/2014/chart" uri="{C3380CC4-5D6E-409C-BE32-E72D297353CC}">
              <c16:uniqueId val="{0000000F-8A94-437F-BEA9-4D5A934FB92D}"/>
            </c:ext>
          </c:extLst>
        </c:ser>
        <c:dLbls>
          <c:showLegendKey val="0"/>
          <c:showVal val="0"/>
          <c:showCatName val="0"/>
          <c:showSerName val="0"/>
          <c:showPercent val="0"/>
          <c:showBubbleSize val="0"/>
        </c:dLbls>
        <c:gapWidth val="24"/>
        <c:overlap val="100"/>
        <c:axId val="705975768"/>
        <c:axId val="705976160"/>
      </c:barChart>
      <c:catAx>
        <c:axId val="705975768"/>
        <c:scaling>
          <c:orientation val="minMax"/>
        </c:scaling>
        <c:delete val="0"/>
        <c:axPos val="l"/>
        <c:numFmt formatCode="General" sourceLinked="0"/>
        <c:majorTickMark val="out"/>
        <c:minorTickMark val="none"/>
        <c:tickLblPos val="nextTo"/>
        <c:crossAx val="705976160"/>
        <c:crossesAt val="0"/>
        <c:auto val="1"/>
        <c:lblAlgn val="ctr"/>
        <c:lblOffset val="100"/>
        <c:noMultiLvlLbl val="0"/>
      </c:catAx>
      <c:valAx>
        <c:axId val="705976160"/>
        <c:scaling>
          <c:orientation val="minMax"/>
          <c:min val="0"/>
        </c:scaling>
        <c:delete val="0"/>
        <c:axPos val="b"/>
        <c:majorGridlines/>
        <c:numFmt formatCode="0" sourceLinked="0"/>
        <c:majorTickMark val="out"/>
        <c:minorTickMark val="none"/>
        <c:tickLblPos val="nextTo"/>
        <c:txPr>
          <a:bodyPr/>
          <a:lstStyle/>
          <a:p>
            <a:pPr>
              <a:defRPr sz="800"/>
            </a:pPr>
            <a:endParaRPr lang="en-US"/>
          </a:p>
        </c:txPr>
        <c:crossAx val="705975768"/>
        <c:crosses val="autoZero"/>
        <c:crossBetween val="between"/>
        <c:majorUnit val="20000000"/>
        <c:minorUnit val="20000000"/>
        <c:dispUnits>
          <c:builtInUnit val="millions"/>
          <c:dispUnitsLbl>
            <c:layout>
              <c:manualLayout>
                <c:xMode val="edge"/>
                <c:yMode val="edge"/>
                <c:x val="0.53306255468066266"/>
                <c:y val="0.73335666375036457"/>
              </c:manualLayout>
            </c:layout>
            <c:tx>
              <c:rich>
                <a:bodyPr/>
                <a:lstStyle/>
                <a:p>
                  <a:pPr>
                    <a:defRPr sz="800"/>
                  </a:pPr>
                  <a:r>
                    <a:rPr lang="en-US" sz="800"/>
                    <a:t>Millions ($)</a:t>
                  </a:r>
                </a:p>
              </c:rich>
            </c:tx>
          </c:dispUnitsLbl>
        </c:dispUnits>
      </c:valAx>
      <c:spPr>
        <a:ln>
          <a:noFill/>
        </a:ln>
      </c:spPr>
    </c:plotArea>
    <c:legend>
      <c:legendPos val="b"/>
      <c:legendEntry>
        <c:idx val="1"/>
        <c:delete val="1"/>
      </c:legendEntry>
      <c:legendEntry>
        <c:idx val="2"/>
        <c:delete val="1"/>
      </c:legendEntry>
      <c:layout>
        <c:manualLayout>
          <c:xMode val="edge"/>
          <c:yMode val="edge"/>
          <c:x val="0.13712618526622924"/>
          <c:y val="0.84521143190434533"/>
          <c:w val="0.80731829746664607"/>
          <c:h val="0.1473862642169729"/>
        </c:manualLayout>
      </c:layout>
      <c:overlay val="0"/>
      <c:txPr>
        <a:bodyPr/>
        <a:lstStyle/>
        <a:p>
          <a:pPr>
            <a:defRPr sz="800"/>
          </a:pPr>
          <a:endParaRPr lang="en-US"/>
        </a:p>
      </c:txPr>
    </c:legend>
    <c:plotVisOnly val="1"/>
    <c:dispBlanksAs val="gap"/>
    <c:showDLblsOverMax val="0"/>
  </c:chart>
  <c:spPr>
    <a:noFill/>
    <a:ln>
      <a:noFill/>
    </a:ln>
  </c:spPr>
  <c:printSettings>
    <c:headerFooter/>
    <c:pageMargins b="0.75000000000000233" l="0.70000000000000062" r="0.70000000000000062" t="0.750000000000002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7.6960119568387289E-2"/>
          <c:w val="1"/>
          <c:h val="0.89890930300379368"/>
        </c:manualLayout>
      </c:layout>
      <c:barChart>
        <c:barDir val="bar"/>
        <c:grouping val="stacked"/>
        <c:varyColors val="0"/>
        <c:ser>
          <c:idx val="0"/>
          <c:order val="0"/>
          <c:tx>
            <c:v>Completion</c:v>
          </c:tx>
          <c:spPr>
            <a:noFill/>
          </c:spPr>
          <c:invertIfNegative val="0"/>
          <c:cat>
            <c:numRef>
              <c:f>'Auto - Spending'!$P$2:$P$19</c:f>
              <c:numCache>
                <c:formatCode>General</c:formatCode>
                <c:ptCount val="18"/>
                <c:pt idx="0">
                  <c:v>48.405797101449274</c:v>
                </c:pt>
                <c:pt idx="1">
                  <c:v>63.424657534246577</c:v>
                </c:pt>
                <c:pt idx="2">
                  <c:v>68.421052631578945</c:v>
                </c:pt>
                <c:pt idx="3">
                  <c:v>73.419611747137878</c:v>
                </c:pt>
                <c:pt idx="4">
                  <c:v>32.405063291139243</c:v>
                </c:pt>
                <c:pt idx="5">
                  <c:v>78.266178266178272</c:v>
                </c:pt>
                <c:pt idx="6">
                  <c:v>39.041095890410958</c:v>
                </c:pt>
                <c:pt idx="7">
                  <c:v>76.903114186851212</c:v>
                </c:pt>
                <c:pt idx="8">
                  <c:v>36.510067114093957</c:v>
                </c:pt>
                <c:pt idx="9">
                  <c:v>30.612244897959183</c:v>
                </c:pt>
                <c:pt idx="10">
                  <c:v>16.44736842105263</c:v>
                </c:pt>
                <c:pt idx="11">
                  <c:v>48.92761394101877</c:v>
                </c:pt>
                <c:pt idx="12">
                  <c:v>35.779816513761467</c:v>
                </c:pt>
                <c:pt idx="13">
                  <c:v>89.964370546318293</c:v>
                </c:pt>
                <c:pt idx="14">
                  <c:v>81.509846827133472</c:v>
                </c:pt>
                <c:pt idx="15">
                  <c:v>90.017825311942957</c:v>
                </c:pt>
                <c:pt idx="16">
                  <c:v>94.496068620443168</c:v>
                </c:pt>
                <c:pt idx="17">
                  <c:v>94.329896907216494</c:v>
                </c:pt>
              </c:numCache>
            </c:numRef>
          </c:cat>
          <c:val>
            <c:numRef>
              <c:f>'Auto - Spending'!$P$2:$P$19</c:f>
              <c:numCache>
                <c:formatCode>General</c:formatCode>
                <c:ptCount val="18"/>
                <c:pt idx="0">
                  <c:v>48.405797101449274</c:v>
                </c:pt>
                <c:pt idx="1">
                  <c:v>63.424657534246577</c:v>
                </c:pt>
                <c:pt idx="2">
                  <c:v>68.421052631578945</c:v>
                </c:pt>
                <c:pt idx="3">
                  <c:v>73.419611747137878</c:v>
                </c:pt>
                <c:pt idx="4">
                  <c:v>32.405063291139243</c:v>
                </c:pt>
                <c:pt idx="5">
                  <c:v>78.266178266178272</c:v>
                </c:pt>
                <c:pt idx="6">
                  <c:v>39.041095890410958</c:v>
                </c:pt>
                <c:pt idx="7">
                  <c:v>76.903114186851212</c:v>
                </c:pt>
                <c:pt idx="8">
                  <c:v>36.510067114093957</c:v>
                </c:pt>
                <c:pt idx="9">
                  <c:v>30.612244897959183</c:v>
                </c:pt>
                <c:pt idx="10">
                  <c:v>16.44736842105263</c:v>
                </c:pt>
                <c:pt idx="11">
                  <c:v>48.92761394101877</c:v>
                </c:pt>
                <c:pt idx="12">
                  <c:v>35.779816513761467</c:v>
                </c:pt>
                <c:pt idx="13">
                  <c:v>89.964370546318293</c:v>
                </c:pt>
                <c:pt idx="14">
                  <c:v>81.509846827133472</c:v>
                </c:pt>
                <c:pt idx="15">
                  <c:v>90.017825311942957</c:v>
                </c:pt>
                <c:pt idx="16">
                  <c:v>94.496068620443168</c:v>
                </c:pt>
                <c:pt idx="17">
                  <c:v>94.329896907216494</c:v>
                </c:pt>
              </c:numCache>
            </c:numRef>
          </c:val>
          <c:extLst>
            <c:ext xmlns:c16="http://schemas.microsoft.com/office/drawing/2014/chart" uri="{C3380CC4-5D6E-409C-BE32-E72D297353CC}">
              <c16:uniqueId val="{00000000-E75C-4567-AC76-5F72BDC2DA02}"/>
            </c:ext>
          </c:extLst>
        </c:ser>
        <c:dLbls>
          <c:showLegendKey val="0"/>
          <c:showVal val="0"/>
          <c:showCatName val="0"/>
          <c:showSerName val="0"/>
          <c:showPercent val="0"/>
          <c:showBubbleSize val="0"/>
        </c:dLbls>
        <c:gapWidth val="55"/>
        <c:overlap val="100"/>
        <c:axId val="705977336"/>
        <c:axId val="705977728"/>
      </c:barChart>
      <c:catAx>
        <c:axId val="705977336"/>
        <c:scaling>
          <c:orientation val="minMax"/>
        </c:scaling>
        <c:delete val="0"/>
        <c:axPos val="l"/>
        <c:minorGridlines>
          <c:spPr>
            <a:ln>
              <a:solidFill>
                <a:schemeClr val="bg1">
                  <a:lumMod val="95000"/>
                </a:schemeClr>
              </a:solidFill>
            </a:ln>
          </c:spPr>
        </c:minorGridlines>
        <c:numFmt formatCode="#0&quot;%&quot;" sourceLinked="0"/>
        <c:majorTickMark val="none"/>
        <c:minorTickMark val="none"/>
        <c:tickLblPos val="nextTo"/>
        <c:spPr>
          <a:ln w="9525">
            <a:noFill/>
          </a:ln>
        </c:spPr>
        <c:txPr>
          <a:bodyPr/>
          <a:lstStyle/>
          <a:p>
            <a:pPr>
              <a:defRPr sz="800"/>
            </a:pPr>
            <a:endParaRPr lang="en-US"/>
          </a:p>
        </c:txPr>
        <c:crossAx val="705977728"/>
        <c:crosses val="autoZero"/>
        <c:auto val="0"/>
        <c:lblAlgn val="ctr"/>
        <c:lblOffset val="10"/>
        <c:tickLblSkip val="1"/>
        <c:tickMarkSkip val="2"/>
        <c:noMultiLvlLbl val="0"/>
      </c:catAx>
      <c:valAx>
        <c:axId val="705977728"/>
        <c:scaling>
          <c:orientation val="minMax"/>
          <c:max val="1"/>
        </c:scaling>
        <c:delete val="0"/>
        <c:axPos val="b"/>
        <c:majorGridlines>
          <c:spPr>
            <a:ln>
              <a:solidFill>
                <a:schemeClr val="bg1">
                  <a:lumMod val="85000"/>
                </a:schemeClr>
              </a:solidFill>
            </a:ln>
          </c:spPr>
        </c:majorGridlines>
        <c:numFmt formatCode="[$-409]mmm\-yy;@" sourceLinked="0"/>
        <c:majorTickMark val="none"/>
        <c:minorTickMark val="none"/>
        <c:tickLblPos val="none"/>
        <c:txPr>
          <a:bodyPr rot="-5400000" vert="horz"/>
          <a:lstStyle/>
          <a:p>
            <a:pPr>
              <a:defRPr sz="800"/>
            </a:pPr>
            <a:endParaRPr lang="en-US"/>
          </a:p>
        </c:txPr>
        <c:crossAx val="705977336"/>
        <c:crosses val="autoZero"/>
        <c:crossBetween val="between"/>
        <c:majorUnit val="184"/>
        <c:minorUnit val="36.800000000000004"/>
      </c:valAx>
      <c:spPr>
        <a:noFill/>
        <a:ln>
          <a:noFill/>
        </a:ln>
      </c:spPr>
    </c:plotArea>
    <c:legend>
      <c:legendPos val="b"/>
      <c:legendEntry>
        <c:idx val="0"/>
        <c:delete val="1"/>
      </c:legendEntry>
      <c:layout>
        <c:manualLayout>
          <c:xMode val="edge"/>
          <c:yMode val="edge"/>
          <c:x val="0.39841636617853055"/>
          <c:y val="0.9592949839603383"/>
          <c:w val="0.56052526144512305"/>
          <c:h val="4.0705016039661833E-2"/>
        </c:manualLayout>
      </c:layout>
      <c:overlay val="0"/>
      <c:txPr>
        <a:bodyPr/>
        <a:lstStyle/>
        <a:p>
          <a:pPr>
            <a:defRPr sz="800"/>
          </a:pPr>
          <a:endParaRPr lang="en-US"/>
        </a:p>
      </c:txPr>
    </c:legend>
    <c:plotVisOnly val="1"/>
    <c:dispBlanksAs val="gap"/>
    <c:showDLblsOverMax val="0"/>
  </c:chart>
  <c:spPr>
    <a:noFill/>
    <a:ln>
      <a:noFill/>
    </a:ln>
  </c:spPr>
  <c:printSettings>
    <c:headerFooter/>
    <c:pageMargins b="0.75000000000000655" l="0.70000000000000062" r="0.70000000000000062" t="0.7500000000000065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643949831653483"/>
          <c:y val="0.10797563065033537"/>
          <c:w val="0.6025793884792261"/>
          <c:h val="0.74604658732740925"/>
        </c:manualLayout>
      </c:layout>
      <c:barChart>
        <c:barDir val="bar"/>
        <c:grouping val="stacked"/>
        <c:varyColors val="0"/>
        <c:ser>
          <c:idx val="2"/>
          <c:order val="0"/>
          <c:tx>
            <c:v>Graph Start</c:v>
          </c:tx>
          <c:spPr>
            <a:noFill/>
          </c:spPr>
          <c:invertIfNegative val="0"/>
          <c:cat>
            <c:strRef>
              <c:f>'Auto - Spending'!$L$2:$L$19</c:f>
              <c:strCache>
                <c:ptCount val="18"/>
                <c:pt idx="0">
                  <c:v>MFS - Fidelity Bank Ghana</c:v>
                </c:pt>
                <c:pt idx="1">
                  <c:v>Advans Cameroon MCF Cohort TA</c:v>
                </c:pt>
                <c:pt idx="2">
                  <c:v>MFS - Tigo Cash Ghana</c:v>
                </c:pt>
                <c:pt idx="3">
                  <c:v>Ivory Coast MFS Market Developm...</c:v>
                </c:pt>
                <c:pt idx="4">
                  <c:v>DFS CAL Bank Ghana</c:v>
                </c:pt>
                <c:pt idx="5">
                  <c:v>Africa MFS KM</c:v>
                </c:pt>
                <c:pt idx="6">
                  <c:v>DFS Vodacom Lesotho - MPESA</c:v>
                </c:pt>
                <c:pt idx="7">
                  <c:v>Africa MF KM</c:v>
                </c:pt>
                <c:pt idx="8">
                  <c:v>FINCA DRC MCF II</c:v>
                </c:pt>
                <c:pt idx="9">
                  <c:v>MTN Cote d' Ivoire  AS DFS MCF</c:v>
                </c:pt>
                <c:pt idx="10">
                  <c:v>Aikba DFS MCF</c:v>
                </c:pt>
                <c:pt idx="11">
                  <c:v>DFS Zoona Zambia</c:v>
                </c:pt>
                <c:pt idx="12">
                  <c:v>MTN Cameroon AS DFS MCF</c:v>
                </c:pt>
                <c:pt idx="13">
                  <c:v>AccessBank Tanzania TA</c:v>
                </c:pt>
                <c:pt idx="14">
                  <c:v>AB Madagascar MCF</c:v>
                </c:pt>
                <c:pt idx="15">
                  <c:v>FINCA DRC MCF TA</c:v>
                </c:pt>
                <c:pt idx="16">
                  <c:v>MicroCred Senegal MCF TA</c:v>
                </c:pt>
                <c:pt idx="17">
                  <c:v>MicroCred Madagascar MCF TA</c:v>
                </c:pt>
              </c:strCache>
            </c:strRef>
          </c:cat>
          <c:val>
            <c:numRef>
              <c:f>'Auto - Spending'!$M$2:$M$19</c:f>
              <c:numCache>
                <c:formatCode>General</c:formatCode>
                <c:ptCount val="18"/>
                <c:pt idx="0" formatCode="m/d/yyyy">
                  <c:v>42430</c:v>
                </c:pt>
                <c:pt idx="1">
                  <c:v>42005</c:v>
                </c:pt>
                <c:pt idx="2" formatCode="m/d/yyyy">
                  <c:v>41774</c:v>
                </c:pt>
                <c:pt idx="3" formatCode="m/d/yyyy">
                  <c:v>41456</c:v>
                </c:pt>
                <c:pt idx="4" formatCode="m/d/yyyy">
                  <c:v>42675</c:v>
                </c:pt>
                <c:pt idx="5" formatCode="m/d/yyyy">
                  <c:v>41091</c:v>
                </c:pt>
                <c:pt idx="6" formatCode="m/d/yyyy">
                  <c:v>42589</c:v>
                </c:pt>
                <c:pt idx="7" formatCode="m/d/yyyy">
                  <c:v>41153</c:v>
                </c:pt>
                <c:pt idx="8" formatCode="m/d/yyyy">
                  <c:v>42659</c:v>
                </c:pt>
                <c:pt idx="9" formatCode="m/d/yyyy">
                  <c:v>42736</c:v>
                </c:pt>
                <c:pt idx="10" formatCode="m/d/yyyy">
                  <c:v>42856</c:v>
                </c:pt>
                <c:pt idx="11" formatCode="m/d/yyyy">
                  <c:v>42566</c:v>
                </c:pt>
                <c:pt idx="12" formatCode="m/d/yyyy">
                  <c:v>42736</c:v>
                </c:pt>
                <c:pt idx="13" formatCode="m/d/yyyy">
                  <c:v>41416</c:v>
                </c:pt>
                <c:pt idx="14" formatCode="m/d/yyyy">
                  <c:v>42186</c:v>
                </c:pt>
                <c:pt idx="15" formatCode="m/d/yyyy">
                  <c:v>41416</c:v>
                </c:pt>
                <c:pt idx="16" formatCode="m/d/yyyy">
                  <c:v>41609</c:v>
                </c:pt>
                <c:pt idx="17" formatCode="m/d/yyyy">
                  <c:v>41650</c:v>
                </c:pt>
              </c:numCache>
            </c:numRef>
          </c:val>
          <c:extLst>
            <c:ext xmlns:c16="http://schemas.microsoft.com/office/drawing/2014/chart" uri="{C3380CC4-5D6E-409C-BE32-E72D297353CC}">
              <c16:uniqueId val="{00000000-7DE7-44AA-A60B-EDFDF4EC11CC}"/>
            </c:ext>
          </c:extLst>
        </c:ser>
        <c:ser>
          <c:idx val="0"/>
          <c:order val="1"/>
          <c:tx>
            <c:v>SSAa</c:v>
          </c:tx>
          <c:spPr>
            <a:pattFill prst="pct50">
              <a:fgClr>
                <a:srgbClr val="00B050"/>
              </a:fgClr>
              <a:bgClr>
                <a:srgbClr val="FFFFFF"/>
              </a:bgClr>
            </a:pattFill>
          </c:spPr>
          <c:invertIfNegative val="0"/>
          <c:cat>
            <c:strRef>
              <c:f>'Auto - Spending'!$L$2:$L$19</c:f>
              <c:strCache>
                <c:ptCount val="18"/>
                <c:pt idx="0">
                  <c:v>MFS - Fidelity Bank Ghana</c:v>
                </c:pt>
                <c:pt idx="1">
                  <c:v>Advans Cameroon MCF Cohort TA</c:v>
                </c:pt>
                <c:pt idx="2">
                  <c:v>MFS - Tigo Cash Ghana</c:v>
                </c:pt>
                <c:pt idx="3">
                  <c:v>Ivory Coast MFS Market Developm...</c:v>
                </c:pt>
                <c:pt idx="4">
                  <c:v>DFS CAL Bank Ghana</c:v>
                </c:pt>
                <c:pt idx="5">
                  <c:v>Africa MFS KM</c:v>
                </c:pt>
                <c:pt idx="6">
                  <c:v>DFS Vodacom Lesotho - MPESA</c:v>
                </c:pt>
                <c:pt idx="7">
                  <c:v>Africa MF KM</c:v>
                </c:pt>
                <c:pt idx="8">
                  <c:v>FINCA DRC MCF II</c:v>
                </c:pt>
                <c:pt idx="9">
                  <c:v>MTN Cote d' Ivoire  AS DFS MCF</c:v>
                </c:pt>
                <c:pt idx="10">
                  <c:v>Aikba DFS MCF</c:v>
                </c:pt>
                <c:pt idx="11">
                  <c:v>DFS Zoona Zambia</c:v>
                </c:pt>
                <c:pt idx="12">
                  <c:v>MTN Cameroon AS DFS MCF</c:v>
                </c:pt>
                <c:pt idx="13">
                  <c:v>AccessBank Tanzania TA</c:v>
                </c:pt>
                <c:pt idx="14">
                  <c:v>AB Madagascar MCF</c:v>
                </c:pt>
                <c:pt idx="15">
                  <c:v>FINCA DRC MCF TA</c:v>
                </c:pt>
                <c:pt idx="16">
                  <c:v>MicroCred Senegal MCF TA</c:v>
                </c:pt>
                <c:pt idx="17">
                  <c:v>MicroCred Madagascar MCF TA</c:v>
                </c:pt>
              </c:strCache>
            </c:strRef>
          </c:cat>
          <c:val>
            <c:numRef>
              <c:f>'Auto - Spending'!$V$2:$V$19</c:f>
              <c:numCache>
                <c:formatCode>General</c:formatCode>
                <c:ptCount val="18"/>
                <c:pt idx="0">
                  <c:v>142</c:v>
                </c:pt>
                <c:pt idx="1">
                  <c:v>756</c:v>
                </c:pt>
                <c:pt idx="2">
                  <c:v>917</c:v>
                </c:pt>
                <c:pt idx="3">
                  <c:v>1443</c:v>
                </c:pt>
                <c:pt idx="4">
                  <c:v>61</c:v>
                </c:pt>
                <c:pt idx="5">
                  <c:v>1914</c:v>
                </c:pt>
                <c:pt idx="6">
                  <c:v>161</c:v>
                </c:pt>
                <c:pt idx="7">
                  <c:v>1598</c:v>
                </c:pt>
                <c:pt idx="8">
                  <c:v>106</c:v>
                </c:pt>
                <c:pt idx="9">
                  <c:v>12</c:v>
                </c:pt>
                <c:pt idx="10">
                  <c:v>13</c:v>
                </c:pt>
                <c:pt idx="11">
                  <c:v>620</c:v>
                </c:pt>
                <c:pt idx="12">
                  <c:v>21</c:v>
                </c:pt>
                <c:pt idx="13">
                  <c:v>1206</c:v>
                </c:pt>
                <c:pt idx="14">
                  <c:v>499</c:v>
                </c:pt>
                <c:pt idx="15">
                  <c:v>1538</c:v>
                </c:pt>
                <c:pt idx="16">
                  <c:v>1309</c:v>
                </c:pt>
                <c:pt idx="17">
                  <c:v>1240</c:v>
                </c:pt>
              </c:numCache>
            </c:numRef>
          </c:val>
          <c:extLst>
            <c:ext xmlns:c16="http://schemas.microsoft.com/office/drawing/2014/chart" uri="{C3380CC4-5D6E-409C-BE32-E72D297353CC}">
              <c16:uniqueId val="{00000001-7DE7-44AA-A60B-EDFDF4EC11CC}"/>
            </c:ext>
          </c:extLst>
        </c:ser>
        <c:ser>
          <c:idx val="1"/>
          <c:order val="2"/>
          <c:tx>
            <c:v>SSA</c:v>
          </c:tx>
          <c:spPr>
            <a:solidFill>
              <a:srgbClr val="00B050"/>
            </a:solidFill>
          </c:spPr>
          <c:invertIfNegative val="0"/>
          <c:cat>
            <c:strRef>
              <c:f>'Auto - Spending'!$L$2:$L$19</c:f>
              <c:strCache>
                <c:ptCount val="18"/>
                <c:pt idx="0">
                  <c:v>MFS - Fidelity Bank Ghana</c:v>
                </c:pt>
                <c:pt idx="1">
                  <c:v>Advans Cameroon MCF Cohort TA</c:v>
                </c:pt>
                <c:pt idx="2">
                  <c:v>MFS - Tigo Cash Ghana</c:v>
                </c:pt>
                <c:pt idx="3">
                  <c:v>Ivory Coast MFS Market Developm...</c:v>
                </c:pt>
                <c:pt idx="4">
                  <c:v>DFS CAL Bank Ghana</c:v>
                </c:pt>
                <c:pt idx="5">
                  <c:v>Africa MFS KM</c:v>
                </c:pt>
                <c:pt idx="6">
                  <c:v>DFS Vodacom Lesotho - MPESA</c:v>
                </c:pt>
                <c:pt idx="7">
                  <c:v>Africa MF KM</c:v>
                </c:pt>
                <c:pt idx="8">
                  <c:v>FINCA DRC MCF II</c:v>
                </c:pt>
                <c:pt idx="9">
                  <c:v>MTN Cote d' Ivoire  AS DFS MCF</c:v>
                </c:pt>
                <c:pt idx="10">
                  <c:v>Aikba DFS MCF</c:v>
                </c:pt>
                <c:pt idx="11">
                  <c:v>DFS Zoona Zambia</c:v>
                </c:pt>
                <c:pt idx="12">
                  <c:v>MTN Cameroon AS DFS MCF</c:v>
                </c:pt>
                <c:pt idx="13">
                  <c:v>AccessBank Tanzania TA</c:v>
                </c:pt>
                <c:pt idx="14">
                  <c:v>AB Madagascar MCF</c:v>
                </c:pt>
                <c:pt idx="15">
                  <c:v>FINCA DRC MCF TA</c:v>
                </c:pt>
                <c:pt idx="16">
                  <c:v>MicroCred Senegal MCF TA</c:v>
                </c:pt>
                <c:pt idx="17">
                  <c:v>MicroCred Madagascar MCF TA</c:v>
                </c:pt>
              </c:strCache>
            </c:strRef>
          </c:cat>
          <c:val>
            <c:numRef>
              <c:f>'Auto - Spending'!$W$2:$W$19</c:f>
              <c:numCache>
                <c:formatCode>General</c:formatCode>
                <c:ptCount val="18"/>
                <c:pt idx="0">
                  <c:v>893</c:v>
                </c:pt>
                <c:pt idx="1">
                  <c:v>704</c:v>
                </c:pt>
                <c:pt idx="2">
                  <c:v>774</c:v>
                </c:pt>
                <c:pt idx="3">
                  <c:v>566</c:v>
                </c:pt>
                <c:pt idx="4">
                  <c:v>729</c:v>
                </c:pt>
                <c:pt idx="5">
                  <c:v>460</c:v>
                </c:pt>
                <c:pt idx="6">
                  <c:v>715</c:v>
                </c:pt>
                <c:pt idx="7">
                  <c:v>714</c:v>
                </c:pt>
                <c:pt idx="8">
                  <c:v>639</c:v>
                </c:pt>
                <c:pt idx="9">
                  <c:v>625</c:v>
                </c:pt>
                <c:pt idx="10">
                  <c:v>443</c:v>
                </c:pt>
                <c:pt idx="11">
                  <c:v>126</c:v>
                </c:pt>
                <c:pt idx="12">
                  <c:v>524</c:v>
                </c:pt>
                <c:pt idx="13">
                  <c:v>478</c:v>
                </c:pt>
                <c:pt idx="14">
                  <c:v>415</c:v>
                </c:pt>
                <c:pt idx="15">
                  <c:v>145</c:v>
                </c:pt>
                <c:pt idx="16">
                  <c:v>90</c:v>
                </c:pt>
                <c:pt idx="17">
                  <c:v>118</c:v>
                </c:pt>
              </c:numCache>
            </c:numRef>
          </c:val>
          <c:extLst>
            <c:ext xmlns:c16="http://schemas.microsoft.com/office/drawing/2014/chart" uri="{C3380CC4-5D6E-409C-BE32-E72D297353CC}">
              <c16:uniqueId val="{00000002-7DE7-44AA-A60B-EDFDF4EC11CC}"/>
            </c:ext>
          </c:extLst>
        </c:ser>
        <c:ser>
          <c:idx val="3"/>
          <c:order val="3"/>
          <c:tx>
            <c:v>LACa</c:v>
          </c:tx>
          <c:spPr>
            <a:pattFill prst="pct50">
              <a:fgClr>
                <a:srgbClr val="FFFFFF"/>
              </a:fgClr>
              <a:bgClr>
                <a:srgbClr val="1F497D"/>
              </a:bgClr>
            </a:pattFill>
          </c:spPr>
          <c:invertIfNegative val="0"/>
          <c:cat>
            <c:strRef>
              <c:f>'Auto - Spending'!$L$2:$L$19</c:f>
              <c:strCache>
                <c:ptCount val="18"/>
                <c:pt idx="0">
                  <c:v>MFS - Fidelity Bank Ghana</c:v>
                </c:pt>
                <c:pt idx="1">
                  <c:v>Advans Cameroon MCF Cohort TA</c:v>
                </c:pt>
                <c:pt idx="2">
                  <c:v>MFS - Tigo Cash Ghana</c:v>
                </c:pt>
                <c:pt idx="3">
                  <c:v>Ivory Coast MFS Market Developm...</c:v>
                </c:pt>
                <c:pt idx="4">
                  <c:v>DFS CAL Bank Ghana</c:v>
                </c:pt>
                <c:pt idx="5">
                  <c:v>Africa MFS KM</c:v>
                </c:pt>
                <c:pt idx="6">
                  <c:v>DFS Vodacom Lesotho - MPESA</c:v>
                </c:pt>
                <c:pt idx="7">
                  <c:v>Africa MF KM</c:v>
                </c:pt>
                <c:pt idx="8">
                  <c:v>FINCA DRC MCF II</c:v>
                </c:pt>
                <c:pt idx="9">
                  <c:v>MTN Cote d' Ivoire  AS DFS MCF</c:v>
                </c:pt>
                <c:pt idx="10">
                  <c:v>Aikba DFS MCF</c:v>
                </c:pt>
                <c:pt idx="11">
                  <c:v>DFS Zoona Zambia</c:v>
                </c:pt>
                <c:pt idx="12">
                  <c:v>MTN Cameroon AS DFS MCF</c:v>
                </c:pt>
                <c:pt idx="13">
                  <c:v>AccessBank Tanzania TA</c:v>
                </c:pt>
                <c:pt idx="14">
                  <c:v>AB Madagascar MCF</c:v>
                </c:pt>
                <c:pt idx="15">
                  <c:v>FINCA DRC MCF TA</c:v>
                </c:pt>
                <c:pt idx="16">
                  <c:v>MicroCred Senegal MCF TA</c:v>
                </c:pt>
                <c:pt idx="17">
                  <c:v>MicroCred Madagascar MCF TA</c:v>
                </c:pt>
              </c:strCache>
            </c:strRef>
          </c:cat>
          <c:val>
            <c:numRef>
              <c:f>'Auto - Spending'!$X$2:$X$19</c:f>
              <c:numCache>
                <c:formatCode>General</c:formatCode>
                <c:ptCount val="18"/>
              </c:numCache>
            </c:numRef>
          </c:val>
          <c:extLst>
            <c:ext xmlns:c16="http://schemas.microsoft.com/office/drawing/2014/chart" uri="{C3380CC4-5D6E-409C-BE32-E72D297353CC}">
              <c16:uniqueId val="{00000003-7DE7-44AA-A60B-EDFDF4EC11CC}"/>
            </c:ext>
          </c:extLst>
        </c:ser>
        <c:ser>
          <c:idx val="4"/>
          <c:order val="4"/>
          <c:tx>
            <c:v>LAC</c:v>
          </c:tx>
          <c:spPr>
            <a:solidFill>
              <a:schemeClr val="tx2"/>
            </a:solidFill>
          </c:spPr>
          <c:invertIfNegative val="0"/>
          <c:cat>
            <c:strRef>
              <c:f>'Auto - Spending'!$L$2:$L$19</c:f>
              <c:strCache>
                <c:ptCount val="18"/>
                <c:pt idx="0">
                  <c:v>MFS - Fidelity Bank Ghana</c:v>
                </c:pt>
                <c:pt idx="1">
                  <c:v>Advans Cameroon MCF Cohort TA</c:v>
                </c:pt>
                <c:pt idx="2">
                  <c:v>MFS - Tigo Cash Ghana</c:v>
                </c:pt>
                <c:pt idx="3">
                  <c:v>Ivory Coast MFS Market Developm...</c:v>
                </c:pt>
                <c:pt idx="4">
                  <c:v>DFS CAL Bank Ghana</c:v>
                </c:pt>
                <c:pt idx="5">
                  <c:v>Africa MFS KM</c:v>
                </c:pt>
                <c:pt idx="6">
                  <c:v>DFS Vodacom Lesotho - MPESA</c:v>
                </c:pt>
                <c:pt idx="7">
                  <c:v>Africa MF KM</c:v>
                </c:pt>
                <c:pt idx="8">
                  <c:v>FINCA DRC MCF II</c:v>
                </c:pt>
                <c:pt idx="9">
                  <c:v>MTN Cote d' Ivoire  AS DFS MCF</c:v>
                </c:pt>
                <c:pt idx="10">
                  <c:v>Aikba DFS MCF</c:v>
                </c:pt>
                <c:pt idx="11">
                  <c:v>DFS Zoona Zambia</c:v>
                </c:pt>
                <c:pt idx="12">
                  <c:v>MTN Cameroon AS DFS MCF</c:v>
                </c:pt>
                <c:pt idx="13">
                  <c:v>AccessBank Tanzania TA</c:v>
                </c:pt>
                <c:pt idx="14">
                  <c:v>AB Madagascar MCF</c:v>
                </c:pt>
                <c:pt idx="15">
                  <c:v>FINCA DRC MCF TA</c:v>
                </c:pt>
                <c:pt idx="16">
                  <c:v>MicroCred Senegal MCF TA</c:v>
                </c:pt>
                <c:pt idx="17">
                  <c:v>MicroCred Madagascar MCF TA</c:v>
                </c:pt>
              </c:strCache>
            </c:strRef>
          </c:cat>
          <c:val>
            <c:numRef>
              <c:f>'Auto - Spending'!$Y$2:$Y$19</c:f>
              <c:numCache>
                <c:formatCode>General</c:formatCode>
                <c:ptCount val="18"/>
              </c:numCache>
            </c:numRef>
          </c:val>
          <c:extLst>
            <c:ext xmlns:c16="http://schemas.microsoft.com/office/drawing/2014/chart" uri="{C3380CC4-5D6E-409C-BE32-E72D297353CC}">
              <c16:uniqueId val="{00000004-7DE7-44AA-A60B-EDFDF4EC11CC}"/>
            </c:ext>
          </c:extLst>
        </c:ser>
        <c:ser>
          <c:idx val="5"/>
          <c:order val="5"/>
          <c:tx>
            <c:v>SAa</c:v>
          </c:tx>
          <c:spPr>
            <a:pattFill prst="pct50">
              <a:fgClr>
                <a:srgbClr val="FFFFFF"/>
              </a:fgClr>
              <a:bgClr>
                <a:srgbClr val="F79646"/>
              </a:bgClr>
            </a:pattFill>
          </c:spPr>
          <c:invertIfNegative val="0"/>
          <c:cat>
            <c:strRef>
              <c:f>'Auto - Spending'!$L$2:$L$19</c:f>
              <c:strCache>
                <c:ptCount val="18"/>
                <c:pt idx="0">
                  <c:v>MFS - Fidelity Bank Ghana</c:v>
                </c:pt>
                <c:pt idx="1">
                  <c:v>Advans Cameroon MCF Cohort TA</c:v>
                </c:pt>
                <c:pt idx="2">
                  <c:v>MFS - Tigo Cash Ghana</c:v>
                </c:pt>
                <c:pt idx="3">
                  <c:v>Ivory Coast MFS Market Developm...</c:v>
                </c:pt>
                <c:pt idx="4">
                  <c:v>DFS CAL Bank Ghana</c:v>
                </c:pt>
                <c:pt idx="5">
                  <c:v>Africa MFS KM</c:v>
                </c:pt>
                <c:pt idx="6">
                  <c:v>DFS Vodacom Lesotho - MPESA</c:v>
                </c:pt>
                <c:pt idx="7">
                  <c:v>Africa MF KM</c:v>
                </c:pt>
                <c:pt idx="8">
                  <c:v>FINCA DRC MCF II</c:v>
                </c:pt>
                <c:pt idx="9">
                  <c:v>MTN Cote d' Ivoire  AS DFS MCF</c:v>
                </c:pt>
                <c:pt idx="10">
                  <c:v>Aikba DFS MCF</c:v>
                </c:pt>
                <c:pt idx="11">
                  <c:v>DFS Zoona Zambia</c:v>
                </c:pt>
                <c:pt idx="12">
                  <c:v>MTN Cameroon AS DFS MCF</c:v>
                </c:pt>
                <c:pt idx="13">
                  <c:v>AccessBank Tanzania TA</c:v>
                </c:pt>
                <c:pt idx="14">
                  <c:v>AB Madagascar MCF</c:v>
                </c:pt>
                <c:pt idx="15">
                  <c:v>FINCA DRC MCF TA</c:v>
                </c:pt>
                <c:pt idx="16">
                  <c:v>MicroCred Senegal MCF TA</c:v>
                </c:pt>
                <c:pt idx="17">
                  <c:v>MicroCred Madagascar MCF TA</c:v>
                </c:pt>
              </c:strCache>
            </c:strRef>
          </c:cat>
          <c:val>
            <c:numRef>
              <c:f>'Auto - Spending'!$Z$2:$Z$19</c:f>
              <c:numCache>
                <c:formatCode>General</c:formatCode>
                <c:ptCount val="18"/>
              </c:numCache>
            </c:numRef>
          </c:val>
          <c:extLst>
            <c:ext xmlns:c16="http://schemas.microsoft.com/office/drawing/2014/chart" uri="{C3380CC4-5D6E-409C-BE32-E72D297353CC}">
              <c16:uniqueId val="{00000005-7DE7-44AA-A60B-EDFDF4EC11CC}"/>
            </c:ext>
          </c:extLst>
        </c:ser>
        <c:ser>
          <c:idx val="6"/>
          <c:order val="6"/>
          <c:tx>
            <c:v>SA</c:v>
          </c:tx>
          <c:spPr>
            <a:solidFill>
              <a:schemeClr val="accent6"/>
            </a:solidFill>
          </c:spPr>
          <c:invertIfNegative val="0"/>
          <c:cat>
            <c:strRef>
              <c:f>'Auto - Spending'!$L$2:$L$19</c:f>
              <c:strCache>
                <c:ptCount val="18"/>
                <c:pt idx="0">
                  <c:v>MFS - Fidelity Bank Ghana</c:v>
                </c:pt>
                <c:pt idx="1">
                  <c:v>Advans Cameroon MCF Cohort TA</c:v>
                </c:pt>
                <c:pt idx="2">
                  <c:v>MFS - Tigo Cash Ghana</c:v>
                </c:pt>
                <c:pt idx="3">
                  <c:v>Ivory Coast MFS Market Developm...</c:v>
                </c:pt>
                <c:pt idx="4">
                  <c:v>DFS CAL Bank Ghana</c:v>
                </c:pt>
                <c:pt idx="5">
                  <c:v>Africa MFS KM</c:v>
                </c:pt>
                <c:pt idx="6">
                  <c:v>DFS Vodacom Lesotho - MPESA</c:v>
                </c:pt>
                <c:pt idx="7">
                  <c:v>Africa MF KM</c:v>
                </c:pt>
                <c:pt idx="8">
                  <c:v>FINCA DRC MCF II</c:v>
                </c:pt>
                <c:pt idx="9">
                  <c:v>MTN Cote d' Ivoire  AS DFS MCF</c:v>
                </c:pt>
                <c:pt idx="10">
                  <c:v>Aikba DFS MCF</c:v>
                </c:pt>
                <c:pt idx="11">
                  <c:v>DFS Zoona Zambia</c:v>
                </c:pt>
                <c:pt idx="12">
                  <c:v>MTN Cameroon AS DFS MCF</c:v>
                </c:pt>
                <c:pt idx="13">
                  <c:v>AccessBank Tanzania TA</c:v>
                </c:pt>
                <c:pt idx="14">
                  <c:v>AB Madagascar MCF</c:v>
                </c:pt>
                <c:pt idx="15">
                  <c:v>FINCA DRC MCF TA</c:v>
                </c:pt>
                <c:pt idx="16">
                  <c:v>MicroCred Senegal MCF TA</c:v>
                </c:pt>
                <c:pt idx="17">
                  <c:v>MicroCred Madagascar MCF TA</c:v>
                </c:pt>
              </c:strCache>
            </c:strRef>
          </c:cat>
          <c:val>
            <c:numRef>
              <c:f>'Auto - Spending'!$AA$2:$AA$19</c:f>
              <c:numCache>
                <c:formatCode>General</c:formatCode>
                <c:ptCount val="18"/>
              </c:numCache>
            </c:numRef>
          </c:val>
          <c:extLst>
            <c:ext xmlns:c16="http://schemas.microsoft.com/office/drawing/2014/chart" uri="{C3380CC4-5D6E-409C-BE32-E72D297353CC}">
              <c16:uniqueId val="{00000006-7DE7-44AA-A60B-EDFDF4EC11CC}"/>
            </c:ext>
          </c:extLst>
        </c:ser>
        <c:ser>
          <c:idx val="7"/>
          <c:order val="7"/>
          <c:tx>
            <c:v>WLDa</c:v>
          </c:tx>
          <c:spPr>
            <a:pattFill prst="pct50">
              <a:fgClr>
                <a:srgbClr val="C00000"/>
              </a:fgClr>
              <a:bgClr>
                <a:srgbClr val="FFFFFF"/>
              </a:bgClr>
            </a:pattFill>
            <a:ln>
              <a:noFill/>
            </a:ln>
          </c:spPr>
          <c:invertIfNegative val="0"/>
          <c:cat>
            <c:strRef>
              <c:f>'Auto - Spending'!$L$2:$L$19</c:f>
              <c:strCache>
                <c:ptCount val="18"/>
                <c:pt idx="0">
                  <c:v>MFS - Fidelity Bank Ghana</c:v>
                </c:pt>
                <c:pt idx="1">
                  <c:v>Advans Cameroon MCF Cohort TA</c:v>
                </c:pt>
                <c:pt idx="2">
                  <c:v>MFS - Tigo Cash Ghana</c:v>
                </c:pt>
                <c:pt idx="3">
                  <c:v>Ivory Coast MFS Market Developm...</c:v>
                </c:pt>
                <c:pt idx="4">
                  <c:v>DFS CAL Bank Ghana</c:v>
                </c:pt>
                <c:pt idx="5">
                  <c:v>Africa MFS KM</c:v>
                </c:pt>
                <c:pt idx="6">
                  <c:v>DFS Vodacom Lesotho - MPESA</c:v>
                </c:pt>
                <c:pt idx="7">
                  <c:v>Africa MF KM</c:v>
                </c:pt>
                <c:pt idx="8">
                  <c:v>FINCA DRC MCF II</c:v>
                </c:pt>
                <c:pt idx="9">
                  <c:v>MTN Cote d' Ivoire  AS DFS MCF</c:v>
                </c:pt>
                <c:pt idx="10">
                  <c:v>Aikba DFS MCF</c:v>
                </c:pt>
                <c:pt idx="11">
                  <c:v>DFS Zoona Zambia</c:v>
                </c:pt>
                <c:pt idx="12">
                  <c:v>MTN Cameroon AS DFS MCF</c:v>
                </c:pt>
                <c:pt idx="13">
                  <c:v>AccessBank Tanzania TA</c:v>
                </c:pt>
                <c:pt idx="14">
                  <c:v>AB Madagascar MCF</c:v>
                </c:pt>
                <c:pt idx="15">
                  <c:v>FINCA DRC MCF TA</c:v>
                </c:pt>
                <c:pt idx="16">
                  <c:v>MicroCred Senegal MCF TA</c:v>
                </c:pt>
                <c:pt idx="17">
                  <c:v>MicroCred Madagascar MCF TA</c:v>
                </c:pt>
              </c:strCache>
            </c:strRef>
          </c:cat>
          <c:val>
            <c:numRef>
              <c:f>'Auto - Spending'!$AB$2:$AB$19</c:f>
              <c:numCache>
                <c:formatCode>General</c:formatCode>
                <c:ptCount val="18"/>
              </c:numCache>
            </c:numRef>
          </c:val>
          <c:extLst>
            <c:ext xmlns:c16="http://schemas.microsoft.com/office/drawing/2014/chart" uri="{C3380CC4-5D6E-409C-BE32-E72D297353CC}">
              <c16:uniqueId val="{00000007-7DE7-44AA-A60B-EDFDF4EC11CC}"/>
            </c:ext>
          </c:extLst>
        </c:ser>
        <c:ser>
          <c:idx val="8"/>
          <c:order val="8"/>
          <c:tx>
            <c:v>WLD</c:v>
          </c:tx>
          <c:spPr>
            <a:solidFill>
              <a:srgbClr val="C00000"/>
            </a:solidFill>
            <a:ln>
              <a:noFill/>
            </a:ln>
          </c:spPr>
          <c:invertIfNegative val="0"/>
          <c:cat>
            <c:strRef>
              <c:f>'Auto - Spending'!$L$2:$L$19</c:f>
              <c:strCache>
                <c:ptCount val="18"/>
                <c:pt idx="0">
                  <c:v>MFS - Fidelity Bank Ghana</c:v>
                </c:pt>
                <c:pt idx="1">
                  <c:v>Advans Cameroon MCF Cohort TA</c:v>
                </c:pt>
                <c:pt idx="2">
                  <c:v>MFS - Tigo Cash Ghana</c:v>
                </c:pt>
                <c:pt idx="3">
                  <c:v>Ivory Coast MFS Market Developm...</c:v>
                </c:pt>
                <c:pt idx="4">
                  <c:v>DFS CAL Bank Ghana</c:v>
                </c:pt>
                <c:pt idx="5">
                  <c:v>Africa MFS KM</c:v>
                </c:pt>
                <c:pt idx="6">
                  <c:v>DFS Vodacom Lesotho - MPESA</c:v>
                </c:pt>
                <c:pt idx="7">
                  <c:v>Africa MF KM</c:v>
                </c:pt>
                <c:pt idx="8">
                  <c:v>FINCA DRC MCF II</c:v>
                </c:pt>
                <c:pt idx="9">
                  <c:v>MTN Cote d' Ivoire  AS DFS MCF</c:v>
                </c:pt>
                <c:pt idx="10">
                  <c:v>Aikba DFS MCF</c:v>
                </c:pt>
                <c:pt idx="11">
                  <c:v>DFS Zoona Zambia</c:v>
                </c:pt>
                <c:pt idx="12">
                  <c:v>MTN Cameroon AS DFS MCF</c:v>
                </c:pt>
                <c:pt idx="13">
                  <c:v>AccessBank Tanzania TA</c:v>
                </c:pt>
                <c:pt idx="14">
                  <c:v>AB Madagascar MCF</c:v>
                </c:pt>
                <c:pt idx="15">
                  <c:v>FINCA DRC MCF TA</c:v>
                </c:pt>
                <c:pt idx="16">
                  <c:v>MicroCred Senegal MCF TA</c:v>
                </c:pt>
                <c:pt idx="17">
                  <c:v>MicroCred Madagascar MCF TA</c:v>
                </c:pt>
              </c:strCache>
            </c:strRef>
          </c:cat>
          <c:val>
            <c:numRef>
              <c:f>'Auto - Spending'!$AC$2:$AC$19</c:f>
              <c:numCache>
                <c:formatCode>General</c:formatCode>
                <c:ptCount val="18"/>
              </c:numCache>
            </c:numRef>
          </c:val>
          <c:extLst>
            <c:ext xmlns:c16="http://schemas.microsoft.com/office/drawing/2014/chart" uri="{C3380CC4-5D6E-409C-BE32-E72D297353CC}">
              <c16:uniqueId val="{00000008-7DE7-44AA-A60B-EDFDF4EC11CC}"/>
            </c:ext>
          </c:extLst>
        </c:ser>
        <c:ser>
          <c:idx val="11"/>
          <c:order val="9"/>
          <c:tx>
            <c:v>ECAa</c:v>
          </c:tx>
          <c:spPr>
            <a:pattFill prst="pct50">
              <a:fgClr>
                <a:srgbClr val="FFFF00"/>
              </a:fgClr>
              <a:bgClr>
                <a:schemeClr val="bg1">
                  <a:lumMod val="85000"/>
                </a:schemeClr>
              </a:bgClr>
            </a:pattFill>
          </c:spPr>
          <c:invertIfNegative val="0"/>
          <c:cat>
            <c:strRef>
              <c:f>'Auto - Spending'!$L$2:$L$19</c:f>
              <c:strCache>
                <c:ptCount val="18"/>
                <c:pt idx="0">
                  <c:v>MFS - Fidelity Bank Ghana</c:v>
                </c:pt>
                <c:pt idx="1">
                  <c:v>Advans Cameroon MCF Cohort TA</c:v>
                </c:pt>
                <c:pt idx="2">
                  <c:v>MFS - Tigo Cash Ghana</c:v>
                </c:pt>
                <c:pt idx="3">
                  <c:v>Ivory Coast MFS Market Developm...</c:v>
                </c:pt>
                <c:pt idx="4">
                  <c:v>DFS CAL Bank Ghana</c:v>
                </c:pt>
                <c:pt idx="5">
                  <c:v>Africa MFS KM</c:v>
                </c:pt>
                <c:pt idx="6">
                  <c:v>DFS Vodacom Lesotho - MPESA</c:v>
                </c:pt>
                <c:pt idx="7">
                  <c:v>Africa MF KM</c:v>
                </c:pt>
                <c:pt idx="8">
                  <c:v>FINCA DRC MCF II</c:v>
                </c:pt>
                <c:pt idx="9">
                  <c:v>MTN Cote d' Ivoire  AS DFS MCF</c:v>
                </c:pt>
                <c:pt idx="10">
                  <c:v>Aikba DFS MCF</c:v>
                </c:pt>
                <c:pt idx="11">
                  <c:v>DFS Zoona Zambia</c:v>
                </c:pt>
                <c:pt idx="12">
                  <c:v>MTN Cameroon AS DFS MCF</c:v>
                </c:pt>
                <c:pt idx="13">
                  <c:v>AccessBank Tanzania TA</c:v>
                </c:pt>
                <c:pt idx="14">
                  <c:v>AB Madagascar MCF</c:v>
                </c:pt>
                <c:pt idx="15">
                  <c:v>FINCA DRC MCF TA</c:v>
                </c:pt>
                <c:pt idx="16">
                  <c:v>MicroCred Senegal MCF TA</c:v>
                </c:pt>
                <c:pt idx="17">
                  <c:v>MicroCred Madagascar MCF TA</c:v>
                </c:pt>
              </c:strCache>
            </c:strRef>
          </c:cat>
          <c:val>
            <c:numRef>
              <c:f>'Auto - Spending'!$AD$2:$AD$19</c:f>
              <c:numCache>
                <c:formatCode>General</c:formatCode>
                <c:ptCount val="18"/>
              </c:numCache>
            </c:numRef>
          </c:val>
          <c:extLst>
            <c:ext xmlns:c16="http://schemas.microsoft.com/office/drawing/2014/chart" uri="{C3380CC4-5D6E-409C-BE32-E72D297353CC}">
              <c16:uniqueId val="{00000009-7DE7-44AA-A60B-EDFDF4EC11CC}"/>
            </c:ext>
          </c:extLst>
        </c:ser>
        <c:ser>
          <c:idx val="12"/>
          <c:order val="10"/>
          <c:tx>
            <c:v>ECA</c:v>
          </c:tx>
          <c:spPr>
            <a:solidFill>
              <a:srgbClr val="FFFF00"/>
            </a:solidFill>
          </c:spPr>
          <c:invertIfNegative val="0"/>
          <c:cat>
            <c:strRef>
              <c:f>'Auto - Spending'!$L$2:$L$19</c:f>
              <c:strCache>
                <c:ptCount val="18"/>
                <c:pt idx="0">
                  <c:v>MFS - Fidelity Bank Ghana</c:v>
                </c:pt>
                <c:pt idx="1">
                  <c:v>Advans Cameroon MCF Cohort TA</c:v>
                </c:pt>
                <c:pt idx="2">
                  <c:v>MFS - Tigo Cash Ghana</c:v>
                </c:pt>
                <c:pt idx="3">
                  <c:v>Ivory Coast MFS Market Developm...</c:v>
                </c:pt>
                <c:pt idx="4">
                  <c:v>DFS CAL Bank Ghana</c:v>
                </c:pt>
                <c:pt idx="5">
                  <c:v>Africa MFS KM</c:v>
                </c:pt>
                <c:pt idx="6">
                  <c:v>DFS Vodacom Lesotho - MPESA</c:v>
                </c:pt>
                <c:pt idx="7">
                  <c:v>Africa MF KM</c:v>
                </c:pt>
                <c:pt idx="8">
                  <c:v>FINCA DRC MCF II</c:v>
                </c:pt>
                <c:pt idx="9">
                  <c:v>MTN Cote d' Ivoire  AS DFS MCF</c:v>
                </c:pt>
                <c:pt idx="10">
                  <c:v>Aikba DFS MCF</c:v>
                </c:pt>
                <c:pt idx="11">
                  <c:v>DFS Zoona Zambia</c:v>
                </c:pt>
                <c:pt idx="12">
                  <c:v>MTN Cameroon AS DFS MCF</c:v>
                </c:pt>
                <c:pt idx="13">
                  <c:v>AccessBank Tanzania TA</c:v>
                </c:pt>
                <c:pt idx="14">
                  <c:v>AB Madagascar MCF</c:v>
                </c:pt>
                <c:pt idx="15">
                  <c:v>FINCA DRC MCF TA</c:v>
                </c:pt>
                <c:pt idx="16">
                  <c:v>MicroCred Senegal MCF TA</c:v>
                </c:pt>
                <c:pt idx="17">
                  <c:v>MicroCred Madagascar MCF TA</c:v>
                </c:pt>
              </c:strCache>
            </c:strRef>
          </c:cat>
          <c:val>
            <c:numRef>
              <c:f>'Auto - Spending'!$AE$2:$AE$19</c:f>
              <c:numCache>
                <c:formatCode>General</c:formatCode>
                <c:ptCount val="18"/>
              </c:numCache>
            </c:numRef>
          </c:val>
          <c:extLst>
            <c:ext xmlns:c16="http://schemas.microsoft.com/office/drawing/2014/chart" uri="{C3380CC4-5D6E-409C-BE32-E72D297353CC}">
              <c16:uniqueId val="{0000000A-7DE7-44AA-A60B-EDFDF4EC11CC}"/>
            </c:ext>
          </c:extLst>
        </c:ser>
        <c:ser>
          <c:idx val="13"/>
          <c:order val="11"/>
          <c:tx>
            <c:v>EAPa</c:v>
          </c:tx>
          <c:spPr>
            <a:pattFill prst="pct50">
              <a:fgClr>
                <a:schemeClr val="bg2">
                  <a:lumMod val="50000"/>
                </a:schemeClr>
              </a:fgClr>
              <a:bgClr>
                <a:schemeClr val="bg1"/>
              </a:bgClr>
            </a:pattFill>
          </c:spPr>
          <c:invertIfNegative val="0"/>
          <c:cat>
            <c:strRef>
              <c:f>'Auto - Spending'!$L$2:$L$19</c:f>
              <c:strCache>
                <c:ptCount val="18"/>
                <c:pt idx="0">
                  <c:v>MFS - Fidelity Bank Ghana</c:v>
                </c:pt>
                <c:pt idx="1">
                  <c:v>Advans Cameroon MCF Cohort TA</c:v>
                </c:pt>
                <c:pt idx="2">
                  <c:v>MFS - Tigo Cash Ghana</c:v>
                </c:pt>
                <c:pt idx="3">
                  <c:v>Ivory Coast MFS Market Developm...</c:v>
                </c:pt>
                <c:pt idx="4">
                  <c:v>DFS CAL Bank Ghana</c:v>
                </c:pt>
                <c:pt idx="5">
                  <c:v>Africa MFS KM</c:v>
                </c:pt>
                <c:pt idx="6">
                  <c:v>DFS Vodacom Lesotho - MPESA</c:v>
                </c:pt>
                <c:pt idx="7">
                  <c:v>Africa MF KM</c:v>
                </c:pt>
                <c:pt idx="8">
                  <c:v>FINCA DRC MCF II</c:v>
                </c:pt>
                <c:pt idx="9">
                  <c:v>MTN Cote d' Ivoire  AS DFS MCF</c:v>
                </c:pt>
                <c:pt idx="10">
                  <c:v>Aikba DFS MCF</c:v>
                </c:pt>
                <c:pt idx="11">
                  <c:v>DFS Zoona Zambia</c:v>
                </c:pt>
                <c:pt idx="12">
                  <c:v>MTN Cameroon AS DFS MCF</c:v>
                </c:pt>
                <c:pt idx="13">
                  <c:v>AccessBank Tanzania TA</c:v>
                </c:pt>
                <c:pt idx="14">
                  <c:v>AB Madagascar MCF</c:v>
                </c:pt>
                <c:pt idx="15">
                  <c:v>FINCA DRC MCF TA</c:v>
                </c:pt>
                <c:pt idx="16">
                  <c:v>MicroCred Senegal MCF TA</c:v>
                </c:pt>
                <c:pt idx="17">
                  <c:v>MicroCred Madagascar MCF TA</c:v>
                </c:pt>
              </c:strCache>
            </c:strRef>
          </c:cat>
          <c:val>
            <c:numRef>
              <c:f>'Auto - Spending'!$AF$2:$AF$19</c:f>
              <c:numCache>
                <c:formatCode>General</c:formatCode>
                <c:ptCount val="18"/>
              </c:numCache>
            </c:numRef>
          </c:val>
          <c:extLst>
            <c:ext xmlns:c16="http://schemas.microsoft.com/office/drawing/2014/chart" uri="{C3380CC4-5D6E-409C-BE32-E72D297353CC}">
              <c16:uniqueId val="{0000000B-7DE7-44AA-A60B-EDFDF4EC11CC}"/>
            </c:ext>
          </c:extLst>
        </c:ser>
        <c:ser>
          <c:idx val="14"/>
          <c:order val="12"/>
          <c:tx>
            <c:v>EAP</c:v>
          </c:tx>
          <c:spPr>
            <a:solidFill>
              <a:schemeClr val="bg2">
                <a:lumMod val="50000"/>
              </a:schemeClr>
            </a:solidFill>
          </c:spPr>
          <c:invertIfNegative val="0"/>
          <c:cat>
            <c:strRef>
              <c:f>'Auto - Spending'!$L$2:$L$19</c:f>
              <c:strCache>
                <c:ptCount val="18"/>
                <c:pt idx="0">
                  <c:v>MFS - Fidelity Bank Ghana</c:v>
                </c:pt>
                <c:pt idx="1">
                  <c:v>Advans Cameroon MCF Cohort TA</c:v>
                </c:pt>
                <c:pt idx="2">
                  <c:v>MFS - Tigo Cash Ghana</c:v>
                </c:pt>
                <c:pt idx="3">
                  <c:v>Ivory Coast MFS Market Developm...</c:v>
                </c:pt>
                <c:pt idx="4">
                  <c:v>DFS CAL Bank Ghana</c:v>
                </c:pt>
                <c:pt idx="5">
                  <c:v>Africa MFS KM</c:v>
                </c:pt>
                <c:pt idx="6">
                  <c:v>DFS Vodacom Lesotho - MPESA</c:v>
                </c:pt>
                <c:pt idx="7">
                  <c:v>Africa MF KM</c:v>
                </c:pt>
                <c:pt idx="8">
                  <c:v>FINCA DRC MCF II</c:v>
                </c:pt>
                <c:pt idx="9">
                  <c:v>MTN Cote d' Ivoire  AS DFS MCF</c:v>
                </c:pt>
                <c:pt idx="10">
                  <c:v>Aikba DFS MCF</c:v>
                </c:pt>
                <c:pt idx="11">
                  <c:v>DFS Zoona Zambia</c:v>
                </c:pt>
                <c:pt idx="12">
                  <c:v>MTN Cameroon AS DFS MCF</c:v>
                </c:pt>
                <c:pt idx="13">
                  <c:v>AccessBank Tanzania TA</c:v>
                </c:pt>
                <c:pt idx="14">
                  <c:v>AB Madagascar MCF</c:v>
                </c:pt>
                <c:pt idx="15">
                  <c:v>FINCA DRC MCF TA</c:v>
                </c:pt>
                <c:pt idx="16">
                  <c:v>MicroCred Senegal MCF TA</c:v>
                </c:pt>
                <c:pt idx="17">
                  <c:v>MicroCred Madagascar MCF TA</c:v>
                </c:pt>
              </c:strCache>
            </c:strRef>
          </c:cat>
          <c:val>
            <c:numRef>
              <c:f>'Auto - Spending'!$AG$2:$AG$19</c:f>
              <c:numCache>
                <c:formatCode>General</c:formatCode>
                <c:ptCount val="18"/>
              </c:numCache>
            </c:numRef>
          </c:val>
          <c:extLst>
            <c:ext xmlns:c16="http://schemas.microsoft.com/office/drawing/2014/chart" uri="{C3380CC4-5D6E-409C-BE32-E72D297353CC}">
              <c16:uniqueId val="{0000000C-7DE7-44AA-A60B-EDFDF4EC11CC}"/>
            </c:ext>
          </c:extLst>
        </c:ser>
        <c:ser>
          <c:idx val="15"/>
          <c:order val="13"/>
          <c:tx>
            <c:v>MENAa</c:v>
          </c:tx>
          <c:spPr>
            <a:pattFill prst="pct50">
              <a:fgClr>
                <a:schemeClr val="accent4">
                  <a:lumMod val="60000"/>
                  <a:lumOff val="40000"/>
                </a:schemeClr>
              </a:fgClr>
              <a:bgClr>
                <a:schemeClr val="bg1"/>
              </a:bgClr>
            </a:pattFill>
          </c:spPr>
          <c:invertIfNegative val="0"/>
          <c:cat>
            <c:strRef>
              <c:f>'Auto - Spending'!$L$2:$L$19</c:f>
              <c:strCache>
                <c:ptCount val="18"/>
                <c:pt idx="0">
                  <c:v>MFS - Fidelity Bank Ghana</c:v>
                </c:pt>
                <c:pt idx="1">
                  <c:v>Advans Cameroon MCF Cohort TA</c:v>
                </c:pt>
                <c:pt idx="2">
                  <c:v>MFS - Tigo Cash Ghana</c:v>
                </c:pt>
                <c:pt idx="3">
                  <c:v>Ivory Coast MFS Market Developm...</c:v>
                </c:pt>
                <c:pt idx="4">
                  <c:v>DFS CAL Bank Ghana</c:v>
                </c:pt>
                <c:pt idx="5">
                  <c:v>Africa MFS KM</c:v>
                </c:pt>
                <c:pt idx="6">
                  <c:v>DFS Vodacom Lesotho - MPESA</c:v>
                </c:pt>
                <c:pt idx="7">
                  <c:v>Africa MF KM</c:v>
                </c:pt>
                <c:pt idx="8">
                  <c:v>FINCA DRC MCF II</c:v>
                </c:pt>
                <c:pt idx="9">
                  <c:v>MTN Cote d' Ivoire  AS DFS MCF</c:v>
                </c:pt>
                <c:pt idx="10">
                  <c:v>Aikba DFS MCF</c:v>
                </c:pt>
                <c:pt idx="11">
                  <c:v>DFS Zoona Zambia</c:v>
                </c:pt>
                <c:pt idx="12">
                  <c:v>MTN Cameroon AS DFS MCF</c:v>
                </c:pt>
                <c:pt idx="13">
                  <c:v>AccessBank Tanzania TA</c:v>
                </c:pt>
                <c:pt idx="14">
                  <c:v>AB Madagascar MCF</c:v>
                </c:pt>
                <c:pt idx="15">
                  <c:v>FINCA DRC MCF TA</c:v>
                </c:pt>
                <c:pt idx="16">
                  <c:v>MicroCred Senegal MCF TA</c:v>
                </c:pt>
                <c:pt idx="17">
                  <c:v>MicroCred Madagascar MCF TA</c:v>
                </c:pt>
              </c:strCache>
            </c:strRef>
          </c:cat>
          <c:val>
            <c:numRef>
              <c:f>'Auto - Spending'!$AH$2:$AH$19</c:f>
              <c:numCache>
                <c:formatCode>General</c:formatCode>
                <c:ptCount val="18"/>
              </c:numCache>
            </c:numRef>
          </c:val>
          <c:extLst>
            <c:ext xmlns:c16="http://schemas.microsoft.com/office/drawing/2014/chart" uri="{C3380CC4-5D6E-409C-BE32-E72D297353CC}">
              <c16:uniqueId val="{0000000D-7DE7-44AA-A60B-EDFDF4EC11CC}"/>
            </c:ext>
          </c:extLst>
        </c:ser>
        <c:ser>
          <c:idx val="16"/>
          <c:order val="14"/>
          <c:tx>
            <c:v>MENA</c:v>
          </c:tx>
          <c:spPr>
            <a:solidFill>
              <a:schemeClr val="accent4">
                <a:lumMod val="60000"/>
                <a:lumOff val="40000"/>
              </a:schemeClr>
            </a:solidFill>
          </c:spPr>
          <c:invertIfNegative val="0"/>
          <c:cat>
            <c:strRef>
              <c:f>'Auto - Spending'!$L$2:$L$19</c:f>
              <c:strCache>
                <c:ptCount val="18"/>
                <c:pt idx="0">
                  <c:v>MFS - Fidelity Bank Ghana</c:v>
                </c:pt>
                <c:pt idx="1">
                  <c:v>Advans Cameroon MCF Cohort TA</c:v>
                </c:pt>
                <c:pt idx="2">
                  <c:v>MFS - Tigo Cash Ghana</c:v>
                </c:pt>
                <c:pt idx="3">
                  <c:v>Ivory Coast MFS Market Developm...</c:v>
                </c:pt>
                <c:pt idx="4">
                  <c:v>DFS CAL Bank Ghana</c:v>
                </c:pt>
                <c:pt idx="5">
                  <c:v>Africa MFS KM</c:v>
                </c:pt>
                <c:pt idx="6">
                  <c:v>DFS Vodacom Lesotho - MPESA</c:v>
                </c:pt>
                <c:pt idx="7">
                  <c:v>Africa MF KM</c:v>
                </c:pt>
                <c:pt idx="8">
                  <c:v>FINCA DRC MCF II</c:v>
                </c:pt>
                <c:pt idx="9">
                  <c:v>MTN Cote d' Ivoire  AS DFS MCF</c:v>
                </c:pt>
                <c:pt idx="10">
                  <c:v>Aikba DFS MCF</c:v>
                </c:pt>
                <c:pt idx="11">
                  <c:v>DFS Zoona Zambia</c:v>
                </c:pt>
                <c:pt idx="12">
                  <c:v>MTN Cameroon AS DFS MCF</c:v>
                </c:pt>
                <c:pt idx="13">
                  <c:v>AccessBank Tanzania TA</c:v>
                </c:pt>
                <c:pt idx="14">
                  <c:v>AB Madagascar MCF</c:v>
                </c:pt>
                <c:pt idx="15">
                  <c:v>FINCA DRC MCF TA</c:v>
                </c:pt>
                <c:pt idx="16">
                  <c:v>MicroCred Senegal MCF TA</c:v>
                </c:pt>
                <c:pt idx="17">
                  <c:v>MicroCred Madagascar MCF TA</c:v>
                </c:pt>
              </c:strCache>
            </c:strRef>
          </c:cat>
          <c:val>
            <c:numRef>
              <c:f>'Auto - Spending'!$AI$2:$AI$19</c:f>
              <c:numCache>
                <c:formatCode>General</c:formatCode>
                <c:ptCount val="18"/>
              </c:numCache>
            </c:numRef>
          </c:val>
          <c:extLst>
            <c:ext xmlns:c16="http://schemas.microsoft.com/office/drawing/2014/chart" uri="{C3380CC4-5D6E-409C-BE32-E72D297353CC}">
              <c16:uniqueId val="{0000000E-7DE7-44AA-A60B-EDFDF4EC11CC}"/>
            </c:ext>
          </c:extLst>
        </c:ser>
        <c:dLbls>
          <c:showLegendKey val="0"/>
          <c:showVal val="0"/>
          <c:showCatName val="0"/>
          <c:showSerName val="0"/>
          <c:showPercent val="0"/>
          <c:showBubbleSize val="0"/>
        </c:dLbls>
        <c:gapWidth val="150"/>
        <c:overlap val="100"/>
        <c:axId val="705978512"/>
        <c:axId val="686145568"/>
      </c:barChart>
      <c:scatterChart>
        <c:scatterStyle val="lineMarker"/>
        <c:varyColors val="0"/>
        <c:ser>
          <c:idx val="9"/>
          <c:order val="15"/>
          <c:tx>
            <c:strRef>
              <c:f>'Auto - Longevity'!$AL$2</c:f>
              <c:strCache>
                <c:ptCount val="1"/>
                <c:pt idx="0">
                  <c:v>Jul 15, 2017 Dataset</c:v>
                </c:pt>
              </c:strCache>
            </c:strRef>
          </c:tx>
          <c:spPr>
            <a:ln w="6350">
              <a:solidFill>
                <a:schemeClr val="tx1"/>
              </a:solidFill>
            </a:ln>
          </c:spPr>
          <c:marker>
            <c:symbol val="triangle"/>
            <c:size val="6"/>
            <c:spPr>
              <a:solidFill>
                <a:schemeClr val="tx1"/>
              </a:solidFill>
              <a:ln>
                <a:noFill/>
              </a:ln>
            </c:spPr>
          </c:marker>
          <c:xVal>
            <c:numRef>
              <c:f>'Auto - Longevity'!$AK$4:$AK$5</c:f>
              <c:numCache>
                <c:formatCode>m/d/yyyy</c:formatCode>
                <c:ptCount val="2"/>
                <c:pt idx="0">
                  <c:v>42931</c:v>
                </c:pt>
                <c:pt idx="1">
                  <c:v>42931</c:v>
                </c:pt>
              </c:numCache>
            </c:numRef>
          </c:xVal>
          <c:yVal>
            <c:numRef>
              <c:f>'Auto - Longevity'!$AL$4:$AL$5</c:f>
              <c:numCache>
                <c:formatCode>General</c:formatCode>
                <c:ptCount val="2"/>
                <c:pt idx="0">
                  <c:v>0</c:v>
                </c:pt>
                <c:pt idx="1">
                  <c:v>1</c:v>
                </c:pt>
              </c:numCache>
            </c:numRef>
          </c:yVal>
          <c:smooth val="0"/>
          <c:extLst>
            <c:ext xmlns:c16="http://schemas.microsoft.com/office/drawing/2014/chart" uri="{C3380CC4-5D6E-409C-BE32-E72D297353CC}">
              <c16:uniqueId val="{0000000F-7DE7-44AA-A60B-EDFDF4EC11CC}"/>
            </c:ext>
          </c:extLst>
        </c:ser>
        <c:ser>
          <c:idx val="10"/>
          <c:order val="16"/>
          <c:tx>
            <c:strRef>
              <c:f>'Auto - Longevity'!$AK$6</c:f>
              <c:strCache>
                <c:ptCount val="1"/>
                <c:pt idx="0">
                  <c:v>FY19</c:v>
                </c:pt>
              </c:strCache>
            </c:strRef>
          </c:tx>
          <c:spPr>
            <a:ln w="12700">
              <a:solidFill>
                <a:schemeClr val="bg1">
                  <a:lumMod val="65000"/>
                </a:schemeClr>
              </a:solidFill>
              <a:prstDash val="sysDash"/>
            </a:ln>
          </c:spPr>
          <c:xVal>
            <c:numRef>
              <c:f>'Auto - Longevity'!$AK$7:$AK$8</c:f>
              <c:numCache>
                <c:formatCode>m/d/yyyy</c:formatCode>
                <c:ptCount val="2"/>
                <c:pt idx="0">
                  <c:v>43282</c:v>
                </c:pt>
                <c:pt idx="1">
                  <c:v>43282</c:v>
                </c:pt>
              </c:numCache>
            </c:numRef>
          </c:xVal>
          <c:yVal>
            <c:numRef>
              <c:f>'Auto - Longevity'!$AL$7:$AL$8</c:f>
              <c:numCache>
                <c:formatCode>General</c:formatCode>
                <c:ptCount val="2"/>
                <c:pt idx="0">
                  <c:v>0</c:v>
                </c:pt>
                <c:pt idx="1">
                  <c:v>1</c:v>
                </c:pt>
              </c:numCache>
            </c:numRef>
          </c:yVal>
          <c:smooth val="0"/>
          <c:extLst>
            <c:ext xmlns:c16="http://schemas.microsoft.com/office/drawing/2014/chart" uri="{C3380CC4-5D6E-409C-BE32-E72D297353CC}">
              <c16:uniqueId val="{00000010-7DE7-44AA-A60B-EDFDF4EC11CC}"/>
            </c:ext>
          </c:extLst>
        </c:ser>
        <c:dLbls>
          <c:showLegendKey val="0"/>
          <c:showVal val="0"/>
          <c:showCatName val="0"/>
          <c:showSerName val="0"/>
          <c:showPercent val="0"/>
          <c:showBubbleSize val="0"/>
        </c:dLbls>
        <c:axId val="686146352"/>
        <c:axId val="686145960"/>
      </c:scatterChart>
      <c:catAx>
        <c:axId val="705978512"/>
        <c:scaling>
          <c:orientation val="minMax"/>
        </c:scaling>
        <c:delete val="0"/>
        <c:axPos val="l"/>
        <c:minorGridlines>
          <c:spPr>
            <a:ln>
              <a:solidFill>
                <a:schemeClr val="bg1">
                  <a:lumMod val="95000"/>
                </a:schemeClr>
              </a:solidFill>
            </a:ln>
          </c:spPr>
        </c:minorGridlines>
        <c:numFmt formatCode="General" sourceLinked="0"/>
        <c:majorTickMark val="none"/>
        <c:minorTickMark val="none"/>
        <c:tickLblPos val="nextTo"/>
        <c:spPr>
          <a:ln w="9525">
            <a:noFill/>
          </a:ln>
        </c:spPr>
        <c:txPr>
          <a:bodyPr/>
          <a:lstStyle/>
          <a:p>
            <a:pPr>
              <a:defRPr sz="800"/>
            </a:pPr>
            <a:endParaRPr lang="en-US"/>
          </a:p>
        </c:txPr>
        <c:crossAx val="686145568"/>
        <c:crosses val="autoZero"/>
        <c:auto val="1"/>
        <c:lblAlgn val="ctr"/>
        <c:lblOffset val="10"/>
        <c:noMultiLvlLbl val="0"/>
      </c:catAx>
      <c:valAx>
        <c:axId val="686145568"/>
        <c:scaling>
          <c:orientation val="minMax"/>
          <c:max val="43586"/>
          <c:min val="41456"/>
        </c:scaling>
        <c:delete val="0"/>
        <c:axPos val="b"/>
        <c:majorGridlines>
          <c:spPr>
            <a:ln>
              <a:solidFill>
                <a:schemeClr val="bg1">
                  <a:lumMod val="85000"/>
                </a:schemeClr>
              </a:solidFill>
            </a:ln>
          </c:spPr>
        </c:majorGridlines>
        <c:numFmt formatCode="[$-409]mmm\-yy;@" sourceLinked="0"/>
        <c:majorTickMark val="out"/>
        <c:minorTickMark val="none"/>
        <c:tickLblPos val="nextTo"/>
        <c:txPr>
          <a:bodyPr rot="-5400000" vert="horz"/>
          <a:lstStyle/>
          <a:p>
            <a:pPr>
              <a:defRPr sz="800"/>
            </a:pPr>
            <a:endParaRPr lang="en-US"/>
          </a:p>
        </c:txPr>
        <c:crossAx val="705978512"/>
        <c:crosses val="autoZero"/>
        <c:crossBetween val="between"/>
        <c:majorUnit val="184"/>
      </c:valAx>
      <c:valAx>
        <c:axId val="686145960"/>
        <c:scaling>
          <c:orientation val="minMax"/>
          <c:max val="1"/>
        </c:scaling>
        <c:delete val="1"/>
        <c:axPos val="r"/>
        <c:numFmt formatCode="General" sourceLinked="1"/>
        <c:majorTickMark val="out"/>
        <c:minorTickMark val="none"/>
        <c:tickLblPos val="nextTo"/>
        <c:crossAx val="686146352"/>
        <c:crosses val="max"/>
        <c:crossBetween val="midCat"/>
      </c:valAx>
      <c:valAx>
        <c:axId val="686146352"/>
        <c:scaling>
          <c:orientation val="minMax"/>
        </c:scaling>
        <c:delete val="1"/>
        <c:axPos val="b"/>
        <c:numFmt formatCode="m/d/yyyy" sourceLinked="1"/>
        <c:majorTickMark val="out"/>
        <c:minorTickMark val="none"/>
        <c:tickLblPos val="nextTo"/>
        <c:crossAx val="686145960"/>
        <c:crosses val="autoZero"/>
        <c:crossBetween val="midCat"/>
      </c:valAx>
      <c:spPr>
        <a:noFill/>
      </c:spPr>
    </c:plotArea>
    <c:plotVisOnly val="1"/>
    <c:dispBlanksAs val="gap"/>
    <c:showDLblsOverMax val="0"/>
  </c:chart>
  <c:spPr>
    <a:noFill/>
    <a:ln>
      <a:noFill/>
    </a:ln>
  </c:spPr>
  <c:printSettings>
    <c:headerFooter/>
    <c:pageMargins b="0.75000000000000588" l="0.70000000000000062" r="0.70000000000000062" t="0.75000000000000588" header="0.30000000000000032" footer="0.30000000000000032"/>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7.6960119568387289E-2"/>
          <c:w val="1"/>
          <c:h val="0.89890930300379335"/>
        </c:manualLayout>
      </c:layout>
      <c:barChart>
        <c:barDir val="bar"/>
        <c:grouping val="stacked"/>
        <c:varyColors val="0"/>
        <c:ser>
          <c:idx val="0"/>
          <c:order val="0"/>
          <c:tx>
            <c:v>Burn Rate</c:v>
          </c:tx>
          <c:spPr>
            <a:noFill/>
          </c:spPr>
          <c:invertIfNegative val="0"/>
          <c:cat>
            <c:numRef>
              <c:f>'Auto - Spending'!$Q$2:$Q$19</c:f>
              <c:numCache>
                <c:formatCode>General</c:formatCode>
                <c:ptCount val="18"/>
                <c:pt idx="0">
                  <c:v>13.702199999999999</c:v>
                </c:pt>
                <c:pt idx="1">
                  <c:v>51.765898864985559</c:v>
                </c:pt>
                <c:pt idx="2">
                  <c:v>54.172386989670002</c:v>
                </c:pt>
                <c:pt idx="3">
                  <c:v>71.817243454085229</c:v>
                </c:pt>
                <c:pt idx="4">
                  <c:v>7.7179500000000001</c:v>
                </c:pt>
                <c:pt idx="5">
                  <c:v>80.622587520934275</c:v>
                </c:pt>
                <c:pt idx="6">
                  <c:v>18.268799999999999</c:v>
                </c:pt>
                <c:pt idx="7">
                  <c:v>69.07810813167174</c:v>
                </c:pt>
                <c:pt idx="8">
                  <c:v>14.117923755086913</c:v>
                </c:pt>
                <c:pt idx="9">
                  <c:v>1.7610963444848764</c:v>
                </c:pt>
                <c:pt idx="10">
                  <c:v>2.79419178454051</c:v>
                </c:pt>
                <c:pt idx="11">
                  <c:v>82.998999999999995</c:v>
                </c:pt>
                <c:pt idx="12">
                  <c:v>3.7823000000000002</c:v>
                </c:pt>
                <c:pt idx="13">
                  <c:v>71.573936849038745</c:v>
                </c:pt>
                <c:pt idx="14">
                  <c:v>54.56088355244826</c:v>
                </c:pt>
                <c:pt idx="15">
                  <c:v>91.355721110874171</c:v>
                </c:pt>
                <c:pt idx="16">
                  <c:v>93.561532324936536</c:v>
                </c:pt>
                <c:pt idx="17">
                  <c:v>91.282244290135196</c:v>
                </c:pt>
              </c:numCache>
            </c:numRef>
          </c:cat>
          <c:val>
            <c:numRef>
              <c:f>'Auto - Spending'!$Q$2:$Q$19</c:f>
              <c:numCache>
                <c:formatCode>General</c:formatCode>
                <c:ptCount val="18"/>
                <c:pt idx="0">
                  <c:v>13.702199999999999</c:v>
                </c:pt>
                <c:pt idx="1">
                  <c:v>51.765898864985559</c:v>
                </c:pt>
                <c:pt idx="2">
                  <c:v>54.172386989670002</c:v>
                </c:pt>
                <c:pt idx="3">
                  <c:v>71.817243454085229</c:v>
                </c:pt>
                <c:pt idx="4">
                  <c:v>7.7179500000000001</c:v>
                </c:pt>
                <c:pt idx="5">
                  <c:v>80.622587520934275</c:v>
                </c:pt>
                <c:pt idx="6">
                  <c:v>18.268799999999999</c:v>
                </c:pt>
                <c:pt idx="7">
                  <c:v>69.07810813167174</c:v>
                </c:pt>
                <c:pt idx="8">
                  <c:v>14.117923755086913</c:v>
                </c:pt>
                <c:pt idx="9">
                  <c:v>1.7610963444848764</c:v>
                </c:pt>
                <c:pt idx="10">
                  <c:v>2.79419178454051</c:v>
                </c:pt>
                <c:pt idx="11">
                  <c:v>82.998999999999995</c:v>
                </c:pt>
                <c:pt idx="12">
                  <c:v>3.7823000000000002</c:v>
                </c:pt>
                <c:pt idx="13">
                  <c:v>71.573936849038745</c:v>
                </c:pt>
                <c:pt idx="14">
                  <c:v>54.56088355244826</c:v>
                </c:pt>
                <c:pt idx="15">
                  <c:v>91.355721110874171</c:v>
                </c:pt>
                <c:pt idx="16">
                  <c:v>93.561532324936536</c:v>
                </c:pt>
                <c:pt idx="17">
                  <c:v>91.282244290135196</c:v>
                </c:pt>
              </c:numCache>
            </c:numRef>
          </c:val>
          <c:extLst>
            <c:ext xmlns:c16="http://schemas.microsoft.com/office/drawing/2014/chart" uri="{C3380CC4-5D6E-409C-BE32-E72D297353CC}">
              <c16:uniqueId val="{00000000-6A0B-4B7A-9F4F-BCBE214FDAC5}"/>
            </c:ext>
          </c:extLst>
        </c:ser>
        <c:dLbls>
          <c:showLegendKey val="0"/>
          <c:showVal val="0"/>
          <c:showCatName val="0"/>
          <c:showSerName val="0"/>
          <c:showPercent val="0"/>
          <c:showBubbleSize val="0"/>
        </c:dLbls>
        <c:gapWidth val="55"/>
        <c:overlap val="100"/>
        <c:axId val="705976944"/>
        <c:axId val="686146744"/>
      </c:barChart>
      <c:catAx>
        <c:axId val="705976944"/>
        <c:scaling>
          <c:orientation val="minMax"/>
        </c:scaling>
        <c:delete val="0"/>
        <c:axPos val="l"/>
        <c:minorGridlines>
          <c:spPr>
            <a:ln>
              <a:solidFill>
                <a:schemeClr val="bg1">
                  <a:lumMod val="95000"/>
                </a:schemeClr>
              </a:solidFill>
            </a:ln>
          </c:spPr>
        </c:minorGridlines>
        <c:numFmt formatCode="#0&quot;%&quot;" sourceLinked="0"/>
        <c:majorTickMark val="none"/>
        <c:minorTickMark val="none"/>
        <c:tickLblPos val="nextTo"/>
        <c:spPr>
          <a:ln w="9525">
            <a:noFill/>
          </a:ln>
        </c:spPr>
        <c:txPr>
          <a:bodyPr/>
          <a:lstStyle/>
          <a:p>
            <a:pPr>
              <a:defRPr sz="800"/>
            </a:pPr>
            <a:endParaRPr lang="en-US"/>
          </a:p>
        </c:txPr>
        <c:crossAx val="686146744"/>
        <c:crosses val="autoZero"/>
        <c:auto val="0"/>
        <c:lblAlgn val="ctr"/>
        <c:lblOffset val="10"/>
        <c:tickLblSkip val="1"/>
        <c:tickMarkSkip val="2"/>
        <c:noMultiLvlLbl val="0"/>
      </c:catAx>
      <c:valAx>
        <c:axId val="686146744"/>
        <c:scaling>
          <c:orientation val="minMax"/>
          <c:max val="1"/>
        </c:scaling>
        <c:delete val="0"/>
        <c:axPos val="b"/>
        <c:majorGridlines>
          <c:spPr>
            <a:ln>
              <a:solidFill>
                <a:schemeClr val="bg1">
                  <a:lumMod val="85000"/>
                </a:schemeClr>
              </a:solidFill>
            </a:ln>
          </c:spPr>
        </c:majorGridlines>
        <c:numFmt formatCode="[$-409]mmm\-yy;@" sourceLinked="0"/>
        <c:majorTickMark val="none"/>
        <c:minorTickMark val="none"/>
        <c:tickLblPos val="none"/>
        <c:txPr>
          <a:bodyPr rot="-5400000" vert="horz"/>
          <a:lstStyle/>
          <a:p>
            <a:pPr>
              <a:defRPr sz="800"/>
            </a:pPr>
            <a:endParaRPr lang="en-US"/>
          </a:p>
        </c:txPr>
        <c:crossAx val="705976944"/>
        <c:crosses val="autoZero"/>
        <c:crossBetween val="between"/>
        <c:majorUnit val="184"/>
        <c:minorUnit val="36.800000000000004"/>
      </c:valAx>
      <c:spPr>
        <a:noFill/>
        <a:ln>
          <a:noFill/>
        </a:ln>
      </c:spPr>
    </c:plotArea>
    <c:legend>
      <c:legendPos val="b"/>
      <c:legendEntry>
        <c:idx val="0"/>
        <c:delete val="1"/>
      </c:legendEntry>
      <c:layout>
        <c:manualLayout>
          <c:xMode val="edge"/>
          <c:yMode val="edge"/>
          <c:x val="0.39841636617853038"/>
          <c:y val="0.9592949839603383"/>
          <c:w val="0.56052526144512305"/>
          <c:h val="4.0705016039661833E-2"/>
        </c:manualLayout>
      </c:layout>
      <c:overlay val="0"/>
      <c:txPr>
        <a:bodyPr/>
        <a:lstStyle/>
        <a:p>
          <a:pPr>
            <a:defRPr sz="800"/>
          </a:pPr>
          <a:endParaRPr lang="en-US"/>
        </a:p>
      </c:txPr>
    </c:legend>
    <c:plotVisOnly val="1"/>
    <c:dispBlanksAs val="gap"/>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7.6960119568387289E-2"/>
          <c:w val="1"/>
          <c:h val="0.89895067804024498"/>
        </c:manualLayout>
      </c:layout>
      <c:barChart>
        <c:barDir val="bar"/>
        <c:grouping val="stacked"/>
        <c:varyColors val="0"/>
        <c:ser>
          <c:idx val="0"/>
          <c:order val="0"/>
          <c:tx>
            <c:v>Size</c:v>
          </c:tx>
          <c:spPr>
            <a:noFill/>
          </c:spPr>
          <c:invertIfNegative val="0"/>
          <c:cat>
            <c:numRef>
              <c:f>'Auto - Spending'!$AJ$2:$AJ$19</c:f>
              <c:numCache>
                <c:formatCode>General</c:formatCode>
                <c:ptCount val="18"/>
                <c:pt idx="0">
                  <c:v>1000000</c:v>
                </c:pt>
                <c:pt idx="1">
                  <c:v>1333287</c:v>
                </c:pt>
                <c:pt idx="2">
                  <c:v>1705906</c:v>
                </c:pt>
                <c:pt idx="3">
                  <c:v>1927920</c:v>
                </c:pt>
                <c:pt idx="4">
                  <c:v>2000000</c:v>
                </c:pt>
                <c:pt idx="5">
                  <c:v>3573088</c:v>
                </c:pt>
                <c:pt idx="6">
                  <c:v>1000000</c:v>
                </c:pt>
                <c:pt idx="7">
                  <c:v>4977894</c:v>
                </c:pt>
                <c:pt idx="8">
                  <c:v>982177</c:v>
                </c:pt>
                <c:pt idx="9">
                  <c:v>1064337</c:v>
                </c:pt>
                <c:pt idx="10">
                  <c:v>825176</c:v>
                </c:pt>
                <c:pt idx="11">
                  <c:v>1000000</c:v>
                </c:pt>
                <c:pt idx="12">
                  <c:v>1000000</c:v>
                </c:pt>
                <c:pt idx="13">
                  <c:v>1943280</c:v>
                </c:pt>
                <c:pt idx="14">
                  <c:v>157908</c:v>
                </c:pt>
                <c:pt idx="15">
                  <c:v>1763224</c:v>
                </c:pt>
                <c:pt idx="16">
                  <c:v>1843917</c:v>
                </c:pt>
                <c:pt idx="17">
                  <c:v>1564967</c:v>
                </c:pt>
              </c:numCache>
            </c:numRef>
          </c:cat>
          <c:val>
            <c:numRef>
              <c:f>'Auto - Spending'!$AJ$2:$AJ$19</c:f>
              <c:numCache>
                <c:formatCode>General</c:formatCode>
                <c:ptCount val="18"/>
                <c:pt idx="0">
                  <c:v>1000000</c:v>
                </c:pt>
                <c:pt idx="1">
                  <c:v>1333287</c:v>
                </c:pt>
                <c:pt idx="2">
                  <c:v>1705906</c:v>
                </c:pt>
                <c:pt idx="3">
                  <c:v>1927920</c:v>
                </c:pt>
                <c:pt idx="4">
                  <c:v>2000000</c:v>
                </c:pt>
                <c:pt idx="5">
                  <c:v>3573088</c:v>
                </c:pt>
                <c:pt idx="6">
                  <c:v>1000000</c:v>
                </c:pt>
                <c:pt idx="7">
                  <c:v>4977894</c:v>
                </c:pt>
                <c:pt idx="8">
                  <c:v>982177</c:v>
                </c:pt>
                <c:pt idx="9">
                  <c:v>1064337</c:v>
                </c:pt>
                <c:pt idx="10">
                  <c:v>825176</c:v>
                </c:pt>
                <c:pt idx="11">
                  <c:v>1000000</c:v>
                </c:pt>
                <c:pt idx="12">
                  <c:v>1000000</c:v>
                </c:pt>
                <c:pt idx="13">
                  <c:v>1943280</c:v>
                </c:pt>
                <c:pt idx="14">
                  <c:v>157908</c:v>
                </c:pt>
                <c:pt idx="15">
                  <c:v>1763224</c:v>
                </c:pt>
                <c:pt idx="16">
                  <c:v>1843917</c:v>
                </c:pt>
                <c:pt idx="17">
                  <c:v>1564967</c:v>
                </c:pt>
              </c:numCache>
            </c:numRef>
          </c:val>
          <c:extLst>
            <c:ext xmlns:c16="http://schemas.microsoft.com/office/drawing/2014/chart" uri="{C3380CC4-5D6E-409C-BE32-E72D297353CC}">
              <c16:uniqueId val="{00000000-86BA-4790-A6F2-A8AF6C81BC8B}"/>
            </c:ext>
          </c:extLst>
        </c:ser>
        <c:dLbls>
          <c:showLegendKey val="0"/>
          <c:showVal val="0"/>
          <c:showCatName val="0"/>
          <c:showSerName val="0"/>
          <c:showPercent val="0"/>
          <c:showBubbleSize val="0"/>
        </c:dLbls>
        <c:gapWidth val="55"/>
        <c:overlap val="100"/>
        <c:axId val="686147920"/>
        <c:axId val="686148312"/>
      </c:barChart>
      <c:catAx>
        <c:axId val="686147920"/>
        <c:scaling>
          <c:orientation val="minMax"/>
        </c:scaling>
        <c:delete val="0"/>
        <c:axPos val="l"/>
        <c:minorGridlines>
          <c:spPr>
            <a:ln>
              <a:solidFill>
                <a:schemeClr val="bg1">
                  <a:lumMod val="95000"/>
                </a:schemeClr>
              </a:solidFill>
            </a:ln>
          </c:spPr>
        </c:minorGridlines>
        <c:numFmt formatCode="#,##0.0,," sourceLinked="0"/>
        <c:majorTickMark val="none"/>
        <c:minorTickMark val="none"/>
        <c:tickLblPos val="nextTo"/>
        <c:spPr>
          <a:ln w="9525">
            <a:noFill/>
          </a:ln>
        </c:spPr>
        <c:txPr>
          <a:bodyPr/>
          <a:lstStyle/>
          <a:p>
            <a:pPr>
              <a:defRPr sz="800"/>
            </a:pPr>
            <a:endParaRPr lang="en-US"/>
          </a:p>
        </c:txPr>
        <c:crossAx val="686148312"/>
        <c:crosses val="autoZero"/>
        <c:auto val="0"/>
        <c:lblAlgn val="ctr"/>
        <c:lblOffset val="10"/>
        <c:tickLblSkip val="1"/>
        <c:tickMarkSkip val="2"/>
        <c:noMultiLvlLbl val="0"/>
      </c:catAx>
      <c:valAx>
        <c:axId val="686148312"/>
        <c:scaling>
          <c:orientation val="minMax"/>
          <c:max val="1"/>
        </c:scaling>
        <c:delete val="0"/>
        <c:axPos val="b"/>
        <c:majorGridlines>
          <c:spPr>
            <a:ln>
              <a:solidFill>
                <a:schemeClr val="bg1">
                  <a:lumMod val="85000"/>
                </a:schemeClr>
              </a:solidFill>
            </a:ln>
          </c:spPr>
        </c:majorGridlines>
        <c:numFmt formatCode="[$-409]mmm\-yy;@" sourceLinked="0"/>
        <c:majorTickMark val="none"/>
        <c:minorTickMark val="none"/>
        <c:tickLblPos val="none"/>
        <c:txPr>
          <a:bodyPr rot="-5400000" vert="horz"/>
          <a:lstStyle/>
          <a:p>
            <a:pPr>
              <a:defRPr sz="800"/>
            </a:pPr>
            <a:endParaRPr lang="en-US"/>
          </a:p>
        </c:txPr>
        <c:crossAx val="686147920"/>
        <c:crosses val="autoZero"/>
        <c:crossBetween val="between"/>
        <c:majorUnit val="184"/>
        <c:minorUnit val="36.800000000000004"/>
      </c:valAx>
      <c:spPr>
        <a:noFill/>
        <a:ln>
          <a:noFill/>
        </a:ln>
      </c:spPr>
    </c:plotArea>
    <c:legend>
      <c:legendPos val="b"/>
      <c:legendEntry>
        <c:idx val="0"/>
        <c:delete val="1"/>
      </c:legendEntry>
      <c:layout>
        <c:manualLayout>
          <c:xMode val="edge"/>
          <c:yMode val="edge"/>
          <c:x val="0.39841636617853055"/>
          <c:y val="0.9592949839603383"/>
          <c:w val="0.56052526144512305"/>
          <c:h val="4.0705016039661833E-2"/>
        </c:manualLayout>
      </c:layout>
      <c:overlay val="0"/>
      <c:txPr>
        <a:bodyPr/>
        <a:lstStyle/>
        <a:p>
          <a:pPr>
            <a:defRPr sz="800"/>
          </a:pPr>
          <a:endParaRPr lang="en-US"/>
        </a:p>
      </c:txPr>
    </c:legend>
    <c:plotVisOnly val="1"/>
    <c:dispBlanksAs val="gap"/>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Spending Fish Flag Boundaries</a:t>
            </a:r>
          </a:p>
        </c:rich>
      </c:tx>
      <c:layout>
        <c:manualLayout>
          <c:xMode val="edge"/>
          <c:yMode val="edge"/>
          <c:x val="0.3690217629046369"/>
          <c:y val="2.1678025425238973E-3"/>
        </c:manualLayout>
      </c:layout>
      <c:overlay val="1"/>
    </c:title>
    <c:autoTitleDeleted val="0"/>
    <c:plotArea>
      <c:layout>
        <c:manualLayout>
          <c:layoutTarget val="inner"/>
          <c:xMode val="edge"/>
          <c:yMode val="edge"/>
          <c:x val="9.1108923884514442E-2"/>
          <c:y val="0.22660721626664138"/>
          <c:w val="0.8823141384435379"/>
          <c:h val="0.61042953968103464"/>
        </c:manualLayout>
      </c:layout>
      <c:areaChart>
        <c:grouping val="standard"/>
        <c:varyColors val="0"/>
        <c:ser>
          <c:idx val="7"/>
          <c:order val="0"/>
          <c:tx>
            <c:v>Expected Spending Curve</c:v>
          </c:tx>
          <c:spPr>
            <a:solidFill>
              <a:schemeClr val="bg1">
                <a:lumMod val="85000"/>
              </a:schemeClr>
            </a:solidFill>
            <a:ln w="28575">
              <a:noFill/>
            </a:ln>
          </c:spPr>
          <c:cat>
            <c:numRef>
              <c:f>'Auto - Spending'!$A$19:$A$119</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cat>
          <c:val>
            <c:numRef>
              <c:f>'Auto - Spending'!$C$19:$C$119</c:f>
              <c:numCache>
                <c:formatCode>General</c:formatCode>
                <c:ptCount val="101"/>
                <c:pt idx="0">
                  <c:v>-19.676264911559279</c:v>
                </c:pt>
                <c:pt idx="1">
                  <c:v>-17.455999234108354</c:v>
                </c:pt>
                <c:pt idx="2">
                  <c:v>-15.477995693755412</c:v>
                </c:pt>
                <c:pt idx="3">
                  <c:v>-13.727266753355233</c:v>
                </c:pt>
                <c:pt idx="4">
                  <c:v>-12.189408474405134</c:v>
                </c:pt>
                <c:pt idx="5">
                  <c:v>-10.850587062293833</c:v>
                </c:pt>
                <c:pt idx="6">
                  <c:v>-9.6975255409620864</c:v>
                </c:pt>
                <c:pt idx="7">
                  <c:v>-8.717490556975088</c:v>
                </c:pt>
                <c:pt idx="8">
                  <c:v>-7.8982793130066291</c:v>
                </c:pt>
                <c:pt idx="9">
                  <c:v>-7.2282066307350235</c:v>
                </c:pt>
                <c:pt idx="10">
                  <c:v>-6.696092143150798</c:v>
                </c:pt>
                <c:pt idx="11">
                  <c:v>-6.2912476162761664</c:v>
                </c:pt>
                <c:pt idx="12">
                  <c:v>-6.0034644002962416</c:v>
                </c:pt>
                <c:pt idx="13">
                  <c:v>-5.8230010101019971</c:v>
                </c:pt>
                <c:pt idx="14">
                  <c:v>-5.7405708352450553</c:v>
                </c:pt>
                <c:pt idx="15">
                  <c:v>-5.7473299793041974</c:v>
                </c:pt>
                <c:pt idx="16">
                  <c:v>-5.8348652286636238</c:v>
                </c:pt>
                <c:pt idx="17">
                  <c:v>-5.995182150703009</c:v>
                </c:pt>
                <c:pt idx="18">
                  <c:v>-6.2206933213993096</c:v>
                </c:pt>
                <c:pt idx="19">
                  <c:v>-6.5042066823403459</c:v>
                </c:pt>
                <c:pt idx="20">
                  <c:v>-6.8389140271501603</c:v>
                </c:pt>
                <c:pt idx="21">
                  <c:v>-7.2183796173260575</c:v>
                </c:pt>
                <c:pt idx="22">
                  <c:v>-7.6365289274875394</c:v>
                </c:pt>
                <c:pt idx="23">
                  <c:v>-8.0876375200369282</c:v>
                </c:pt>
                <c:pt idx="24">
                  <c:v>-8.5663200492317131</c:v>
                </c:pt>
                <c:pt idx="25">
                  <c:v>-9.0675193946687713</c:v>
                </c:pt>
                <c:pt idx="26">
                  <c:v>-9.5864959241802694</c:v>
                </c:pt>
                <c:pt idx="27">
                  <c:v>-10.11881688614136</c:v>
                </c:pt>
                <c:pt idx="28">
                  <c:v>-10.660345931189646</c:v>
                </c:pt>
                <c:pt idx="29">
                  <c:v>-11.207232763356409</c:v>
                </c:pt>
                <c:pt idx="30">
                  <c:v>-11.755902920609529</c:v>
                </c:pt>
                <c:pt idx="31">
                  <c:v>-12.303047684808355</c:v>
                </c:pt>
                <c:pt idx="32">
                  <c:v>-12.845614121070106</c:v>
                </c:pt>
                <c:pt idx="33">
                  <c:v>-13.380795246548239</c:v>
                </c:pt>
                <c:pt idx="34">
                  <c:v>-13.906020328622411</c:v>
                </c:pt>
                <c:pt idx="35">
                  <c:v>-14.418945312500348</c:v>
                </c:pt>
                <c:pt idx="36">
                  <c:v>-14.917443378231461</c:v>
                </c:pt>
                <c:pt idx="37">
                  <c:v>-15.399595627131994</c:v>
                </c:pt>
                <c:pt idx="38">
                  <c:v>-15.863681897622463</c:v>
                </c:pt>
                <c:pt idx="39">
                  <c:v>-16.308171710476152</c:v>
                </c:pt>
                <c:pt idx="40">
                  <c:v>-16.731715343479998</c:v>
                </c:pt>
                <c:pt idx="41">
                  <c:v>-17.133135035506832</c:v>
                </c:pt>
                <c:pt idx="42">
                  <c:v>-17.511416319999775</c:v>
                </c:pt>
                <c:pt idx="43">
                  <c:v>-17.865699487867865</c:v>
                </c:pt>
                <c:pt idx="44">
                  <c:v>-18.195271179793956</c:v>
                </c:pt>
                <c:pt idx="45">
                  <c:v>-18.499556107954184</c:v>
                </c:pt>
                <c:pt idx="46">
                  <c:v>-18.778108907148912</c:v>
                </c:pt>
                <c:pt idx="47">
                  <c:v>-19.030606115346096</c:v>
                </c:pt>
                <c:pt idx="48">
                  <c:v>-19.256838283635908</c:v>
                </c:pt>
                <c:pt idx="49">
                  <c:v>-19.456702215597026</c:v>
                </c:pt>
                <c:pt idx="50">
                  <c:v>-19.630193336075244</c:v>
                </c:pt>
                <c:pt idx="51">
                  <c:v>-19.77739818937328</c:v>
                </c:pt>
                <c:pt idx="52">
                  <c:v>-19.898487066852731</c:v>
                </c:pt>
                <c:pt idx="53">
                  <c:v>-19.993706763947564</c:v>
                </c:pt>
                <c:pt idx="54">
                  <c:v>-20.063373466589503</c:v>
                </c:pt>
                <c:pt idx="55">
                  <c:v>-20.107865767045119</c:v>
                </c:pt>
                <c:pt idx="56">
                  <c:v>-20.127617809164654</c:v>
                </c:pt>
                <c:pt idx="57">
                  <c:v>-20.123112563042746</c:v>
                </c:pt>
                <c:pt idx="58">
                  <c:v>-20.094875229090768</c:v>
                </c:pt>
                <c:pt idx="59">
                  <c:v>-20.043466771520848</c:v>
                </c:pt>
                <c:pt idx="60">
                  <c:v>-19.969477581242266</c:v>
                </c:pt>
                <c:pt idx="61">
                  <c:v>-19.873521268168581</c:v>
                </c:pt>
                <c:pt idx="62">
                  <c:v>-19.756228582937204</c:v>
                </c:pt>
                <c:pt idx="63">
                  <c:v>-19.618241468041155</c:v>
                </c:pt>
                <c:pt idx="64">
                  <c:v>-19.460207238371332</c:v>
                </c:pt>
                <c:pt idx="65">
                  <c:v>-19.282772891171753</c:v>
                </c:pt>
                <c:pt idx="66">
                  <c:v>-19.086579545405719</c:v>
                </c:pt>
                <c:pt idx="67">
                  <c:v>-18.872257010534319</c:v>
                </c:pt>
                <c:pt idx="68">
                  <c:v>-18.64041848470648</c:v>
                </c:pt>
                <c:pt idx="69">
                  <c:v>-18.391655382360732</c:v>
                </c:pt>
                <c:pt idx="70">
                  <c:v>-18.126532291238867</c:v>
                </c:pt>
                <c:pt idx="71">
                  <c:v>-17.845582058810969</c:v>
                </c:pt>
                <c:pt idx="72">
                  <c:v>-17.549301008112728</c:v>
                </c:pt>
                <c:pt idx="73">
                  <c:v>-17.238144282994504</c:v>
                </c:pt>
                <c:pt idx="74">
                  <c:v>-16.912521322781451</c:v>
                </c:pt>
                <c:pt idx="75">
                  <c:v>-16.572791466346892</c:v>
                </c:pt>
                <c:pt idx="76">
                  <c:v>-16.219259685595198</c:v>
                </c:pt>
                <c:pt idx="77">
                  <c:v>-15.852172448358338</c:v>
                </c:pt>
                <c:pt idx="78">
                  <c:v>-15.471713710704186</c:v>
                </c:pt>
                <c:pt idx="79">
                  <c:v>-15.078001038654314</c:v>
                </c:pt>
                <c:pt idx="80">
                  <c:v>-14.671081859317773</c:v>
                </c:pt>
                <c:pt idx="81">
                  <c:v>-14.250929841430967</c:v>
                </c:pt>
                <c:pt idx="82">
                  <c:v>-13.817441405314973</c:v>
                </c:pt>
                <c:pt idx="83">
                  <c:v>-13.370432362241012</c:v>
                </c:pt>
                <c:pt idx="84">
                  <c:v>-12.909634683208587</c:v>
                </c:pt>
                <c:pt idx="85">
                  <c:v>-12.434693397135867</c:v>
                </c:pt>
                <c:pt idx="86">
                  <c:v>-11.945163618461144</c:v>
                </c:pt>
                <c:pt idx="87">
                  <c:v>-11.440507704157334</c:v>
                </c:pt>
                <c:pt idx="88">
                  <c:v>-10.920092540155586</c:v>
                </c:pt>
                <c:pt idx="89">
                  <c:v>-10.383186957184584</c:v>
                </c:pt>
                <c:pt idx="90">
                  <c:v>-9.8289592760172226</c:v>
                </c:pt>
                <c:pt idx="91">
                  <c:v>-9.2564749821328789</c:v>
                </c:pt>
                <c:pt idx="92">
                  <c:v>-8.6646945297889246</c:v>
                </c:pt>
                <c:pt idx="93">
                  <c:v>-8.052471275505745</c:v>
                </c:pt>
                <c:pt idx="94">
                  <c:v>-7.4185495409611448</c:v>
                </c:pt>
                <c:pt idx="95">
                  <c:v>-6.761562805300052</c:v>
                </c:pt>
                <c:pt idx="96">
                  <c:v>-6.0800320268521304</c:v>
                </c:pt>
                <c:pt idx="97">
                  <c:v>-5.3723640942638937</c:v>
                </c:pt>
                <c:pt idx="98">
                  <c:v>-4.6368504070414573</c:v>
                </c:pt>
                <c:pt idx="99">
                  <c:v>-3.8716655855057454</c:v>
                </c:pt>
                <c:pt idx="100">
                  <c:v>-3.0748663101601537</c:v>
                </c:pt>
              </c:numCache>
            </c:numRef>
          </c:val>
          <c:extLst>
            <c:ext xmlns:c16="http://schemas.microsoft.com/office/drawing/2014/chart" uri="{C3380CC4-5D6E-409C-BE32-E72D297353CC}">
              <c16:uniqueId val="{00000000-D676-4E25-AE8A-0A48FE9F10DB}"/>
            </c:ext>
          </c:extLst>
        </c:ser>
        <c:ser>
          <c:idx val="6"/>
          <c:order val="1"/>
          <c:tx>
            <c:v>Overspending Bound</c:v>
          </c:tx>
          <c:spPr>
            <a:solidFill>
              <a:sysClr val="window" lastClr="FFFFFF">
                <a:lumMod val="85000"/>
              </a:sysClr>
            </a:solidFill>
            <a:ln w="28575">
              <a:noFill/>
            </a:ln>
          </c:spPr>
          <c:cat>
            <c:numRef>
              <c:f>'Auto - Spending'!$A$19:$A$119</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cat>
          <c:val>
            <c:numRef>
              <c:f>'Auto - Spending'!$B$19:$B$119</c:f>
              <c:numCache>
                <c:formatCode>General</c:formatCode>
                <c:ptCount val="101"/>
                <c:pt idx="0">
                  <c:v>20.091526120937942</c:v>
                </c:pt>
                <c:pt idx="1">
                  <c:v>18.745281942281377</c:v>
                </c:pt>
                <c:pt idx="2">
                  <c:v>17.454370310950004</c:v>
                </c:pt>
                <c:pt idx="3">
                  <c:v>16.223422756129349</c:v>
                </c:pt>
                <c:pt idx="4">
                  <c:v>15.056311836642935</c:v>
                </c:pt>
                <c:pt idx="5">
                  <c:v>13.956193800454564</c:v>
                </c:pt>
                <c:pt idx="6">
                  <c:v>12.925550285347036</c:v>
                </c:pt>
                <c:pt idx="7">
                  <c:v>11.966229060777367</c:v>
                </c:pt>
                <c:pt idx="8">
                  <c:v>11.079483810908451</c:v>
                </c:pt>
                <c:pt idx="9">
                  <c:v>10.26601295881721</c:v>
                </c:pt>
                <c:pt idx="10">
                  <c:v>9.5259975318792094</c:v>
                </c:pt>
                <c:pt idx="11">
                  <c:v>8.8591380683297398</c:v>
                </c:pt>
                <c:pt idx="12">
                  <c:v>8.2646905650013807</c:v>
                </c:pt>
                <c:pt idx="13">
                  <c:v>7.7415014662380237</c:v>
                </c:pt>
                <c:pt idx="14">
                  <c:v>7.2880416939853667</c:v>
                </c:pt>
                <c:pt idx="15">
                  <c:v>6.9024397190578917</c:v>
                </c:pt>
                <c:pt idx="16">
                  <c:v>6.5825136735822909</c:v>
                </c:pt>
                <c:pt idx="17">
                  <c:v>6.3258025046173874</c:v>
                </c:pt>
                <c:pt idx="18">
                  <c:v>6.129596168950517</c:v>
                </c:pt>
                <c:pt idx="19">
                  <c:v>5.9909648690703587</c:v>
                </c:pt>
                <c:pt idx="20">
                  <c:v>5.9067873303162859</c:v>
                </c:pt>
                <c:pt idx="21">
                  <c:v>5.873778119204129</c:v>
                </c:pt>
                <c:pt idx="22">
                  <c:v>5.8885140029284599</c:v>
                </c:pt>
                <c:pt idx="23">
                  <c:v>5.9474593500413135</c:v>
                </c:pt>
                <c:pt idx="24">
                  <c:v>6.0469905723073971</c:v>
                </c:pt>
                <c:pt idx="25">
                  <c:v>6.1834196077357575</c:v>
                </c:pt>
                <c:pt idx="26">
                  <c:v>6.35301644478794</c:v>
                </c:pt>
                <c:pt idx="27">
                  <c:v>6.5520306877625778</c:v>
                </c:pt>
                <c:pt idx="28">
                  <c:v>6.7767121633565068</c:v>
                </c:pt>
                <c:pt idx="29">
                  <c:v>7.0233305684023009</c:v>
                </c:pt>
                <c:pt idx="30">
                  <c:v>7.2881941587823285</c:v>
                </c:pt>
                <c:pt idx="31">
                  <c:v>7.5676674795191943</c:v>
                </c:pt>
                <c:pt idx="32">
                  <c:v>7.8581881360427701</c:v>
                </c:pt>
                <c:pt idx="33">
                  <c:v>8.1562826066336029</c:v>
                </c:pt>
                <c:pt idx="34">
                  <c:v>8.4585810960428134</c:v>
                </c:pt>
                <c:pt idx="35">
                  <c:v>8.7618314302885238</c:v>
                </c:pt>
                <c:pt idx="36">
                  <c:v>9.0629119926286279</c:v>
                </c:pt>
                <c:pt idx="37">
                  <c:v>9.3588437007101959</c:v>
                </c:pt>
                <c:pt idx="38">
                  <c:v>9.6468010248952112</c:v>
                </c:pt>
                <c:pt idx="39">
                  <c:v>9.9241220477628787</c:v>
                </c:pt>
                <c:pt idx="40">
                  <c:v>10.188317564788278</c:v>
                </c:pt>
                <c:pt idx="41">
                  <c:v>10.437079226197689</c:v>
                </c:pt>
                <c:pt idx="42">
                  <c:v>10.66828672000014</c:v>
                </c:pt>
                <c:pt idx="43">
                  <c:v>10.880013996195636</c:v>
                </c:pt>
                <c:pt idx="44">
                  <c:v>11.070534532159726</c:v>
                </c:pt>
                <c:pt idx="45">
                  <c:v>11.238325639204668</c:v>
                </c:pt>
                <c:pt idx="46">
                  <c:v>11.382071810316873</c:v>
                </c:pt>
                <c:pt idx="47">
                  <c:v>11.500667109070967</c:v>
                </c:pt>
                <c:pt idx="48">
                  <c:v>11.593216599720378</c:v>
                </c:pt>
                <c:pt idx="49">
                  <c:v>11.65903681846418</c:v>
                </c:pt>
                <c:pt idx="50">
                  <c:v>11.697655285890662</c:v>
                </c:pt>
                <c:pt idx="51">
                  <c:v>11.708809060597034</c:v>
                </c:pt>
                <c:pt idx="52">
                  <c:v>11.692442333986051</c:v>
                </c:pt>
                <c:pt idx="53">
                  <c:v>11.648703066238724</c:v>
                </c:pt>
                <c:pt idx="54">
                  <c:v>11.577938663463613</c:v>
                </c:pt>
                <c:pt idx="55">
                  <c:v>11.480690696022691</c:v>
                </c:pt>
                <c:pt idx="56">
                  <c:v>11.357688658033723</c:v>
                </c:pt>
                <c:pt idx="57">
                  <c:v>11.209842768048603</c:v>
                </c:pt>
                <c:pt idx="58">
                  <c:v>11.038235810909029</c:v>
                </c:pt>
                <c:pt idx="59">
                  <c:v>10.844114020777923</c:v>
                </c:pt>
                <c:pt idx="60">
                  <c:v>10.628877005347547</c:v>
                </c:pt>
                <c:pt idx="61">
                  <c:v>10.394066711224156</c:v>
                </c:pt>
                <c:pt idx="62">
                  <c:v>10.141355430489412</c:v>
                </c:pt>
                <c:pt idx="63">
                  <c:v>9.8725328484371886</c:v>
                </c:pt>
                <c:pt idx="64">
                  <c:v>9.5894921324885445</c:v>
                </c:pt>
                <c:pt idx="65">
                  <c:v>9.2942150622813244</c:v>
                </c:pt>
                <c:pt idx="66">
                  <c:v>8.9887562009378144</c:v>
                </c:pt>
                <c:pt idx="67">
                  <c:v>8.6752261075076547</c:v>
                </c:pt>
                <c:pt idx="68">
                  <c:v>8.3557735905880719</c:v>
                </c:pt>
                <c:pt idx="69">
                  <c:v>8.0325670031205476</c:v>
                </c:pt>
                <c:pt idx="70">
                  <c:v>7.7077745783627165</c:v>
                </c:pt>
                <c:pt idx="71">
                  <c:v>7.383543807038663</c:v>
                </c:pt>
                <c:pt idx="72">
                  <c:v>7.0619798556643048</c:v>
                </c:pt>
                <c:pt idx="73">
                  <c:v>6.7451230260494839</c:v>
                </c:pt>
                <c:pt idx="74">
                  <c:v>6.4349252559770775</c:v>
                </c:pt>
                <c:pt idx="75">
                  <c:v>6.133225661057665</c:v>
                </c:pt>
                <c:pt idx="76">
                  <c:v>5.8417251177622518</c:v>
                </c:pt>
                <c:pt idx="77">
                  <c:v>5.5619598876290723</c:v>
                </c:pt>
                <c:pt idx="78">
                  <c:v>5.2952742826491175</c:v>
                </c:pt>
                <c:pt idx="79">
                  <c:v>5.0427923718269483</c:v>
                </c:pt>
                <c:pt idx="80">
                  <c:v>4.8053887289180608</c:v>
                </c:pt>
                <c:pt idx="81">
                  <c:v>4.5836582213435975</c:v>
                </c:pt>
                <c:pt idx="82">
                  <c:v>4.3778848402799753</c:v>
                </c:pt>
                <c:pt idx="83">
                  <c:v>4.1880095719256758</c:v>
                </c:pt>
                <c:pt idx="84">
                  <c:v>4.01359730994686</c:v>
                </c:pt>
                <c:pt idx="85">
                  <c:v>3.8538028090935654</c:v>
                </c:pt>
                <c:pt idx="86">
                  <c:v>3.7073356800001847</c:v>
                </c:pt>
                <c:pt idx="87">
                  <c:v>3.5724244251549493</c:v>
                </c:pt>
                <c:pt idx="88">
                  <c:v>3.4467795160512367</c:v>
                </c:pt>
                <c:pt idx="89">
                  <c:v>3.3275555115127844</c:v>
                </c:pt>
                <c:pt idx="90">
                  <c:v>3.2113122171948305</c:v>
                </c:pt>
                <c:pt idx="91">
                  <c:v>3.0939748862657126</c:v>
                </c:pt>
                <c:pt idx="92">
                  <c:v>2.9707934612590918</c:v>
                </c:pt>
                <c:pt idx="93">
                  <c:v>2.8363008571067638</c:v>
                </c:pt>
                <c:pt idx="94">
                  <c:v>2.6842702853480489</c:v>
                </c:pt>
                <c:pt idx="95">
                  <c:v>2.507671619511342</c:v>
                </c:pt>
                <c:pt idx="96">
                  <c:v>2.2986268016788642</c:v>
                </c:pt>
                <c:pt idx="97">
                  <c:v>2.0483642902209453</c:v>
                </c:pt>
                <c:pt idx="98">
                  <c:v>1.7471725487124274</c:v>
                </c:pt>
                <c:pt idx="99">
                  <c:v>1.3843525760233604</c:v>
                </c:pt>
                <c:pt idx="100">
                  <c:v>0.94816947758172887</c:v>
                </c:pt>
              </c:numCache>
            </c:numRef>
          </c:val>
          <c:extLst>
            <c:ext xmlns:c16="http://schemas.microsoft.com/office/drawing/2014/chart" uri="{C3380CC4-5D6E-409C-BE32-E72D297353CC}">
              <c16:uniqueId val="{00000001-D676-4E25-AE8A-0A48FE9F10DB}"/>
            </c:ext>
          </c:extLst>
        </c:ser>
        <c:dLbls>
          <c:showLegendKey val="0"/>
          <c:showVal val="0"/>
          <c:showCatName val="0"/>
          <c:showSerName val="0"/>
          <c:showPercent val="0"/>
          <c:showBubbleSize val="0"/>
        </c:dLbls>
        <c:axId val="686149096"/>
        <c:axId val="688968736"/>
      </c:areaChart>
      <c:scatterChart>
        <c:scatterStyle val="smoothMarker"/>
        <c:varyColors val="0"/>
        <c:ser>
          <c:idx val="0"/>
          <c:order val="2"/>
          <c:tx>
            <c:strRef>
              <c:f>'Auto - Spending'!$B$2</c:f>
              <c:strCache>
                <c:ptCount val="1"/>
                <c:pt idx="0">
                  <c:v>Overspending (%)</c:v>
                </c:pt>
              </c:strCache>
            </c:strRef>
          </c:tx>
          <c:spPr>
            <a:ln>
              <a:noFill/>
            </a:ln>
          </c:spPr>
          <c:marker>
            <c:symbol val="none"/>
          </c:marker>
          <c:xVal>
            <c:numRef>
              <c:f>'Auto - Spending'!$A$3:$A$13</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'Auto - Spending'!$B$3:$B$13</c:f>
              <c:numCache>
                <c:formatCode>General</c:formatCode>
                <c:ptCount val="11"/>
                <c:pt idx="0">
                  <c:v>20</c:v>
                </c:pt>
                <c:pt idx="1">
                  <c:v>10</c:v>
                </c:pt>
                <c:pt idx="2">
                  <c:v>5</c:v>
                </c:pt>
                <c:pt idx="3">
                  <c:v>8</c:v>
                </c:pt>
                <c:pt idx="4">
                  <c:v>10</c:v>
                </c:pt>
                <c:pt idx="5">
                  <c:v>12</c:v>
                </c:pt>
                <c:pt idx="6">
                  <c:v>10</c:v>
                </c:pt>
                <c:pt idx="7">
                  <c:v>8</c:v>
                </c:pt>
                <c:pt idx="8">
                  <c:v>5</c:v>
                </c:pt>
                <c:pt idx="9">
                  <c:v>3</c:v>
                </c:pt>
                <c:pt idx="10">
                  <c:v>1</c:v>
                </c:pt>
              </c:numCache>
            </c:numRef>
          </c:yVal>
          <c:smooth val="1"/>
          <c:extLst>
            <c:ext xmlns:c16="http://schemas.microsoft.com/office/drawing/2014/chart" uri="{C3380CC4-5D6E-409C-BE32-E72D297353CC}">
              <c16:uniqueId val="{00000002-D676-4E25-AE8A-0A48FE9F10DB}"/>
            </c:ext>
          </c:extLst>
        </c:ser>
        <c:ser>
          <c:idx val="1"/>
          <c:order val="3"/>
          <c:tx>
            <c:v>Underpsending</c:v>
          </c:tx>
          <c:spPr>
            <a:ln>
              <a:noFill/>
            </a:ln>
          </c:spPr>
          <c:marker>
            <c:symbol val="none"/>
          </c:marker>
          <c:xVal>
            <c:numRef>
              <c:f>'Auto - Spending'!$A$3:$A$13</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'Auto - Spending'!$D$3:$D$13</c:f>
              <c:numCache>
                <c:formatCode>General</c:formatCode>
                <c:ptCount val="11"/>
                <c:pt idx="0">
                  <c:v>-20</c:v>
                </c:pt>
                <c:pt idx="1">
                  <c:v>-5</c:v>
                </c:pt>
                <c:pt idx="2">
                  <c:v>-10</c:v>
                </c:pt>
                <c:pt idx="3">
                  <c:v>-10</c:v>
                </c:pt>
                <c:pt idx="4">
                  <c:v>-15</c:v>
                </c:pt>
                <c:pt idx="5">
                  <c:v>-22</c:v>
                </c:pt>
                <c:pt idx="6">
                  <c:v>-20</c:v>
                </c:pt>
                <c:pt idx="7">
                  <c:v>-17</c:v>
                </c:pt>
                <c:pt idx="8">
                  <c:v>-15</c:v>
                </c:pt>
                <c:pt idx="9">
                  <c:v>-10</c:v>
                </c:pt>
                <c:pt idx="10">
                  <c:v>-3</c:v>
                </c:pt>
              </c:numCache>
            </c:numRef>
          </c:yVal>
          <c:smooth val="1"/>
          <c:extLst>
            <c:ext xmlns:c16="http://schemas.microsoft.com/office/drawing/2014/chart" uri="{C3380CC4-5D6E-409C-BE32-E72D297353CC}">
              <c16:uniqueId val="{00000003-D676-4E25-AE8A-0A48FE9F10DB}"/>
            </c:ext>
          </c:extLst>
        </c:ser>
        <c:ser>
          <c:idx val="2"/>
          <c:order val="4"/>
          <c:tx>
            <c:v>SSA</c:v>
          </c:tx>
          <c:spPr>
            <a:ln>
              <a:noFill/>
            </a:ln>
          </c:spPr>
          <c:marker>
            <c:symbol val="diamond"/>
            <c:size val="5"/>
            <c:spPr>
              <a:solidFill>
                <a:srgbClr val="00B050"/>
              </a:solidFill>
              <a:ln w="3175">
                <a:solidFill>
                  <a:schemeClr val="tx1"/>
                </a:solidFill>
              </a:ln>
            </c:spPr>
          </c:marker>
          <c:xVal>
            <c:numRef>
              <c:f>'Auto - Spending'!$AR$2:$AR$19</c:f>
              <c:numCache>
                <c:formatCode>General</c:formatCode>
                <c:ptCount val="18"/>
                <c:pt idx="0">
                  <c:v>48.405797101449274</c:v>
                </c:pt>
                <c:pt idx="17">
                  <c:v>94.329896907216494</c:v>
                </c:pt>
              </c:numCache>
            </c:numRef>
          </c:xVal>
          <c:yVal>
            <c:numRef>
              <c:f>'Auto - Spending'!$AS$2:$AS$19</c:f>
              <c:numCache>
                <c:formatCode>General</c:formatCode>
                <c:ptCount val="18"/>
                <c:pt idx="0">
                  <c:v>-34.703597101449276</c:v>
                </c:pt>
                <c:pt idx="17">
                  <c:v>-3.0476526170812974</c:v>
                </c:pt>
              </c:numCache>
            </c:numRef>
          </c:yVal>
          <c:smooth val="1"/>
          <c:extLst>
            <c:ext xmlns:c16="http://schemas.microsoft.com/office/drawing/2014/chart" uri="{C3380CC4-5D6E-409C-BE32-E72D297353CC}">
              <c16:uniqueId val="{00000004-D676-4E25-AE8A-0A48FE9F10DB}"/>
            </c:ext>
          </c:extLst>
        </c:ser>
        <c:ser>
          <c:idx val="3"/>
          <c:order val="5"/>
          <c:tx>
            <c:v>SA</c:v>
          </c:tx>
          <c:spPr>
            <a:ln>
              <a:noFill/>
            </a:ln>
          </c:spPr>
          <c:marker>
            <c:symbol val="diamond"/>
            <c:size val="5"/>
            <c:spPr>
              <a:solidFill>
                <a:srgbClr val="1F497D"/>
              </a:solidFill>
              <a:ln w="3175">
                <a:solidFill>
                  <a:schemeClr val="tx1"/>
                </a:solidFill>
              </a:ln>
            </c:spPr>
          </c:marker>
          <c:xVal>
            <c:numRef>
              <c:f>'Auto - Spending'!$AT$2:$AT$19</c:f>
              <c:numCache>
                <c:formatCode>General</c:formatCode>
                <c:ptCount val="18"/>
                <c:pt idx="0">
                  <c:v>#N/A</c:v>
                </c:pt>
                <c:pt idx="17">
                  <c:v>#N/A</c:v>
                </c:pt>
              </c:numCache>
            </c:numRef>
          </c:xVal>
          <c:yVal>
            <c:numRef>
              <c:f>'Auto - Spending'!$AU$2:$AU$19</c:f>
              <c:numCache>
                <c:formatCode>General</c:formatCode>
                <c:ptCount val="18"/>
                <c:pt idx="0">
                  <c:v>#N/A</c:v>
                </c:pt>
                <c:pt idx="17">
                  <c:v>#N/A</c:v>
                </c:pt>
              </c:numCache>
            </c:numRef>
          </c:yVal>
          <c:smooth val="1"/>
          <c:extLst>
            <c:ext xmlns:c16="http://schemas.microsoft.com/office/drawing/2014/chart" uri="{C3380CC4-5D6E-409C-BE32-E72D297353CC}">
              <c16:uniqueId val="{00000005-D676-4E25-AE8A-0A48FE9F10DB}"/>
            </c:ext>
          </c:extLst>
        </c:ser>
        <c:ser>
          <c:idx val="4"/>
          <c:order val="6"/>
          <c:tx>
            <c:v>ECA</c:v>
          </c:tx>
          <c:spPr>
            <a:ln w="28575">
              <a:noFill/>
            </a:ln>
          </c:spPr>
          <c:marker>
            <c:symbol val="diamond"/>
            <c:size val="5"/>
            <c:spPr>
              <a:solidFill>
                <a:schemeClr val="accent6"/>
              </a:solidFill>
              <a:ln w="3175">
                <a:solidFill>
                  <a:schemeClr val="tx1"/>
                </a:solidFill>
              </a:ln>
            </c:spPr>
          </c:marker>
          <c:xVal>
            <c:numRef>
              <c:f>'Auto - Spending'!$AV$2:$AV$19</c:f>
              <c:numCache>
                <c:formatCode>General</c:formatCode>
                <c:ptCount val="18"/>
                <c:pt idx="0">
                  <c:v>#N/A</c:v>
                </c:pt>
                <c:pt idx="17">
                  <c:v>#N/A</c:v>
                </c:pt>
              </c:numCache>
            </c:numRef>
          </c:xVal>
          <c:yVal>
            <c:numRef>
              <c:f>'Auto - Spending'!$AW$2:$AW$19</c:f>
              <c:numCache>
                <c:formatCode>General</c:formatCode>
                <c:ptCount val="18"/>
                <c:pt idx="0">
                  <c:v>#N/A</c:v>
                </c:pt>
                <c:pt idx="17">
                  <c:v>#N/A</c:v>
                </c:pt>
              </c:numCache>
            </c:numRef>
          </c:yVal>
          <c:smooth val="1"/>
          <c:extLst>
            <c:ext xmlns:c16="http://schemas.microsoft.com/office/drawing/2014/chart" uri="{C3380CC4-5D6E-409C-BE32-E72D297353CC}">
              <c16:uniqueId val="{00000006-D676-4E25-AE8A-0A48FE9F10DB}"/>
            </c:ext>
          </c:extLst>
        </c:ser>
        <c:ser>
          <c:idx val="5"/>
          <c:order val="7"/>
          <c:tx>
            <c:v>EAP</c:v>
          </c:tx>
          <c:spPr>
            <a:ln w="28575">
              <a:noFill/>
            </a:ln>
          </c:spPr>
          <c:marker>
            <c:symbol val="diamond"/>
            <c:size val="5"/>
            <c:spPr>
              <a:solidFill>
                <a:srgbClr val="C00000"/>
              </a:solidFill>
              <a:ln w="3175">
                <a:solidFill>
                  <a:sysClr val="windowText" lastClr="000000"/>
                </a:solidFill>
              </a:ln>
            </c:spPr>
          </c:marker>
          <c:xVal>
            <c:numRef>
              <c:f>'Auto - Spending'!$AX$2:$AX$19</c:f>
              <c:numCache>
                <c:formatCode>General</c:formatCode>
                <c:ptCount val="18"/>
                <c:pt idx="0">
                  <c:v>#N/A</c:v>
                </c:pt>
                <c:pt idx="17">
                  <c:v>#N/A</c:v>
                </c:pt>
              </c:numCache>
            </c:numRef>
          </c:xVal>
          <c:yVal>
            <c:numRef>
              <c:f>'Auto - Spending'!$AY$2:$AY$19</c:f>
              <c:numCache>
                <c:formatCode>General</c:formatCode>
                <c:ptCount val="18"/>
                <c:pt idx="0">
                  <c:v>#N/A</c:v>
                </c:pt>
                <c:pt idx="17">
                  <c:v>#N/A</c:v>
                </c:pt>
              </c:numCache>
            </c:numRef>
          </c:yVal>
          <c:smooth val="1"/>
          <c:extLst>
            <c:ext xmlns:c16="http://schemas.microsoft.com/office/drawing/2014/chart" uri="{C3380CC4-5D6E-409C-BE32-E72D297353CC}">
              <c16:uniqueId val="{00000007-D676-4E25-AE8A-0A48FE9F10DB}"/>
            </c:ext>
          </c:extLst>
        </c:ser>
        <c:ser>
          <c:idx val="8"/>
          <c:order val="8"/>
          <c:tx>
            <c:v>MENA</c:v>
          </c:tx>
          <c:spPr>
            <a:ln w="28575">
              <a:noFill/>
            </a:ln>
          </c:spPr>
          <c:marker>
            <c:symbol val="diamond"/>
            <c:size val="5"/>
            <c:spPr>
              <a:solidFill>
                <a:srgbClr val="FFFF00"/>
              </a:solidFill>
              <a:ln>
                <a:solidFill>
                  <a:schemeClr val="tx1"/>
                </a:solidFill>
              </a:ln>
            </c:spPr>
          </c:marker>
          <c:xVal>
            <c:numRef>
              <c:f>'Auto - Spending'!$AZ$2:$AZ$19</c:f>
              <c:numCache>
                <c:formatCode>General</c:formatCode>
                <c:ptCount val="18"/>
                <c:pt idx="0">
                  <c:v>#N/A</c:v>
                </c:pt>
                <c:pt idx="17">
                  <c:v>#N/A</c:v>
                </c:pt>
              </c:numCache>
            </c:numRef>
          </c:xVal>
          <c:yVal>
            <c:numRef>
              <c:f>'Auto - Spending'!$BA$2:$BA$19</c:f>
              <c:numCache>
                <c:formatCode>General</c:formatCode>
                <c:ptCount val="18"/>
                <c:pt idx="0">
                  <c:v>#N/A</c:v>
                </c:pt>
                <c:pt idx="17">
                  <c:v>#N/A</c:v>
                </c:pt>
              </c:numCache>
            </c:numRef>
          </c:yVal>
          <c:smooth val="1"/>
          <c:extLst>
            <c:ext xmlns:c16="http://schemas.microsoft.com/office/drawing/2014/chart" uri="{C3380CC4-5D6E-409C-BE32-E72D297353CC}">
              <c16:uniqueId val="{00000008-D676-4E25-AE8A-0A48FE9F10DB}"/>
            </c:ext>
          </c:extLst>
        </c:ser>
        <c:ser>
          <c:idx val="9"/>
          <c:order val="9"/>
          <c:tx>
            <c:v>LAC</c:v>
          </c:tx>
          <c:spPr>
            <a:ln w="28575">
              <a:noFill/>
            </a:ln>
          </c:spPr>
          <c:marker>
            <c:symbol val="diamond"/>
            <c:size val="5"/>
            <c:spPr>
              <a:solidFill>
                <a:schemeClr val="bg2">
                  <a:lumMod val="50000"/>
                </a:schemeClr>
              </a:solidFill>
              <a:ln>
                <a:solidFill>
                  <a:schemeClr val="tx1"/>
                </a:solidFill>
              </a:ln>
            </c:spPr>
          </c:marker>
          <c:xVal>
            <c:numRef>
              <c:f>'Auto - Spending'!$BB$2:$BB$19</c:f>
              <c:numCache>
                <c:formatCode>General</c:formatCode>
                <c:ptCount val="18"/>
                <c:pt idx="0">
                  <c:v>#N/A</c:v>
                </c:pt>
                <c:pt idx="17">
                  <c:v>#N/A</c:v>
                </c:pt>
              </c:numCache>
            </c:numRef>
          </c:xVal>
          <c:yVal>
            <c:numRef>
              <c:f>'Auto - Spending'!$BC$2:$BC$19</c:f>
              <c:numCache>
                <c:formatCode>General</c:formatCode>
                <c:ptCount val="18"/>
                <c:pt idx="0">
                  <c:v>#N/A</c:v>
                </c:pt>
                <c:pt idx="17">
                  <c:v>#N/A</c:v>
                </c:pt>
              </c:numCache>
            </c:numRef>
          </c:yVal>
          <c:smooth val="1"/>
          <c:extLst>
            <c:ext xmlns:c16="http://schemas.microsoft.com/office/drawing/2014/chart" uri="{C3380CC4-5D6E-409C-BE32-E72D297353CC}">
              <c16:uniqueId val="{00000009-D676-4E25-AE8A-0A48FE9F10DB}"/>
            </c:ext>
          </c:extLst>
        </c:ser>
        <c:ser>
          <c:idx val="10"/>
          <c:order val="10"/>
          <c:tx>
            <c:v>WLD</c:v>
          </c:tx>
          <c:spPr>
            <a:ln w="28575">
              <a:noFill/>
            </a:ln>
          </c:spPr>
          <c:marker>
            <c:symbol val="diamond"/>
            <c:size val="5"/>
            <c:spPr>
              <a:solidFill>
                <a:srgbClr val="7030A0"/>
              </a:solidFill>
              <a:ln>
                <a:solidFill>
                  <a:schemeClr val="tx1"/>
                </a:solidFill>
              </a:ln>
            </c:spPr>
          </c:marker>
          <c:xVal>
            <c:numRef>
              <c:f>'Auto - Spending'!$BD$2:$BD$19</c:f>
              <c:numCache>
                <c:formatCode>General</c:formatCode>
                <c:ptCount val="18"/>
                <c:pt idx="0">
                  <c:v>#N/A</c:v>
                </c:pt>
                <c:pt idx="17">
                  <c:v>#N/A</c:v>
                </c:pt>
              </c:numCache>
            </c:numRef>
          </c:xVal>
          <c:yVal>
            <c:numRef>
              <c:f>'Auto - Spending'!$BE$2:$BE$19</c:f>
              <c:numCache>
                <c:formatCode>General</c:formatCode>
                <c:ptCount val="18"/>
                <c:pt idx="0">
                  <c:v>#N/A</c:v>
                </c:pt>
                <c:pt idx="17">
                  <c:v>#N/A</c:v>
                </c:pt>
              </c:numCache>
            </c:numRef>
          </c:yVal>
          <c:smooth val="1"/>
          <c:extLst>
            <c:ext xmlns:c16="http://schemas.microsoft.com/office/drawing/2014/chart" uri="{C3380CC4-5D6E-409C-BE32-E72D297353CC}">
              <c16:uniqueId val="{0000000A-D676-4E25-AE8A-0A48FE9F10DB}"/>
            </c:ext>
          </c:extLst>
        </c:ser>
        <c:dLbls>
          <c:showLegendKey val="0"/>
          <c:showVal val="0"/>
          <c:showCatName val="0"/>
          <c:showSerName val="0"/>
          <c:showPercent val="0"/>
          <c:showBubbleSize val="0"/>
        </c:dLbls>
        <c:axId val="686149096"/>
        <c:axId val="688968736"/>
      </c:scatterChart>
      <c:catAx>
        <c:axId val="686149096"/>
        <c:scaling>
          <c:orientation val="minMax"/>
        </c:scaling>
        <c:delete val="0"/>
        <c:axPos val="b"/>
        <c:title>
          <c:tx>
            <c:rich>
              <a:bodyPr/>
              <a:lstStyle/>
              <a:p>
                <a:pPr>
                  <a:defRPr sz="800"/>
                </a:pPr>
                <a:r>
                  <a:rPr lang="en-US" sz="800"/>
                  <a:t>Project Completion (%)</a:t>
                </a:r>
              </a:p>
            </c:rich>
          </c:tx>
          <c:overlay val="0"/>
        </c:title>
        <c:numFmt formatCode="General" sourceLinked="1"/>
        <c:majorTickMark val="none"/>
        <c:minorTickMark val="none"/>
        <c:tickLblPos val="low"/>
        <c:spPr>
          <a:ln>
            <a:noFill/>
          </a:ln>
        </c:spPr>
        <c:txPr>
          <a:bodyPr/>
          <a:lstStyle/>
          <a:p>
            <a:pPr>
              <a:defRPr sz="800"/>
            </a:pPr>
            <a:endParaRPr lang="en-US"/>
          </a:p>
        </c:txPr>
        <c:crossAx val="688968736"/>
        <c:crosses val="autoZero"/>
        <c:auto val="1"/>
        <c:lblAlgn val="ctr"/>
        <c:lblOffset val="1"/>
        <c:tickLblSkip val="10"/>
        <c:noMultiLvlLbl val="0"/>
      </c:catAx>
      <c:valAx>
        <c:axId val="688968736"/>
        <c:scaling>
          <c:orientation val="minMax"/>
          <c:max val="50"/>
          <c:min val="-50"/>
        </c:scaling>
        <c:delete val="0"/>
        <c:axPos val="l"/>
        <c:majorGridlines>
          <c:spPr>
            <a:ln w="0">
              <a:solidFill>
                <a:schemeClr val="bg1">
                  <a:lumMod val="95000"/>
                </a:schemeClr>
              </a:solidFill>
              <a:prstDash val="sysDash"/>
            </a:ln>
          </c:spPr>
        </c:majorGridlines>
        <c:title>
          <c:tx>
            <c:rich>
              <a:bodyPr rot="-5400000" vert="horz"/>
              <a:lstStyle/>
              <a:p>
                <a:pPr>
                  <a:defRPr sz="800" b="1"/>
                </a:pPr>
                <a:r>
                  <a:rPr lang="en-US" sz="800" b="1"/>
                  <a:t>Spend-Time Difference (%)</a:t>
                </a:r>
              </a:p>
            </c:rich>
          </c:tx>
          <c:layout>
            <c:manualLayout>
              <c:xMode val="edge"/>
              <c:yMode val="edge"/>
              <c:x val="1.0485199766695841E-2"/>
              <c:y val="0.25261854768153974"/>
            </c:manualLayout>
          </c:layout>
          <c:overlay val="0"/>
        </c:title>
        <c:numFmt formatCode="General" sourceLinked="1"/>
        <c:majorTickMark val="out"/>
        <c:minorTickMark val="none"/>
        <c:tickLblPos val="nextTo"/>
        <c:txPr>
          <a:bodyPr/>
          <a:lstStyle/>
          <a:p>
            <a:pPr>
              <a:defRPr sz="800"/>
            </a:pPr>
            <a:endParaRPr lang="en-US"/>
          </a:p>
        </c:txPr>
        <c:crossAx val="686149096"/>
        <c:crosses val="autoZero"/>
        <c:crossBetween val="between"/>
        <c:majorUnit val="10"/>
      </c:valAx>
    </c:plotArea>
    <c:legend>
      <c:legendPos val="r"/>
      <c:legendEntry>
        <c:idx val="1"/>
        <c:delete val="1"/>
      </c:legendEntry>
      <c:legendEntry>
        <c:idx val="2"/>
        <c:delete val="1"/>
      </c:legendEntry>
      <c:legendEntry>
        <c:idx val="3"/>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0"/>
          <c:y val="9.0911978330421167E-2"/>
          <c:w val="0.99747721638961795"/>
          <c:h val="9.6516278041349546E-2"/>
        </c:manualLayout>
      </c:layout>
      <c:overlay val="0"/>
      <c:txPr>
        <a:bodyPr/>
        <a:lstStyle/>
        <a:p>
          <a:pPr>
            <a:defRPr sz="1000"/>
          </a:pPr>
          <a:endParaRPr lang="en-US"/>
        </a:p>
      </c:txPr>
    </c:legend>
    <c:plotVisOnly val="1"/>
    <c:dispBlanksAs val="zero"/>
    <c:showDLblsOverMax val="0"/>
  </c:chart>
  <c:spPr>
    <a:ln>
      <a:noFill/>
    </a:ln>
  </c:spPr>
  <c:printSettings>
    <c:headerFooter/>
    <c:pageMargins b="0.75000000000000377" l="0.70000000000000062" r="0.70000000000000062" t="0.75000000000000377"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8344774210915942"/>
          <c:y val="0.1228741372606202"/>
          <c:w val="0.42672286156538125"/>
          <c:h val="0.61637746670555071"/>
        </c:manualLayout>
      </c:layout>
      <c:pieChart>
        <c:varyColors val="1"/>
        <c:ser>
          <c:idx val="1"/>
          <c:order val="0"/>
          <c:tx>
            <c:v>Project Count</c:v>
          </c:tx>
          <c:dPt>
            <c:idx val="0"/>
            <c:bubble3D val="0"/>
            <c:spPr>
              <a:solidFill>
                <a:srgbClr val="00B050"/>
              </a:solidFill>
              <a:ln>
                <a:noFill/>
              </a:ln>
            </c:spPr>
            <c:extLst>
              <c:ext xmlns:c16="http://schemas.microsoft.com/office/drawing/2014/chart" uri="{C3380CC4-5D6E-409C-BE32-E72D297353CC}">
                <c16:uniqueId val="{00000001-0668-4CFA-88B1-A0E98306E6B8}"/>
              </c:ext>
            </c:extLst>
          </c:dPt>
          <c:dPt>
            <c:idx val="1"/>
            <c:bubble3D val="0"/>
            <c:spPr>
              <a:solidFill>
                <a:srgbClr val="00B0F0"/>
              </a:solidFill>
            </c:spPr>
            <c:extLst>
              <c:ext xmlns:c16="http://schemas.microsoft.com/office/drawing/2014/chart" uri="{C3380CC4-5D6E-409C-BE32-E72D297353CC}">
                <c16:uniqueId val="{00000003-0668-4CFA-88B1-A0E98306E6B8}"/>
              </c:ext>
            </c:extLst>
          </c:dPt>
          <c:dPt>
            <c:idx val="2"/>
            <c:bubble3D val="0"/>
            <c:spPr>
              <a:solidFill>
                <a:schemeClr val="bg2">
                  <a:lumMod val="50000"/>
                </a:schemeClr>
              </a:solidFill>
            </c:spPr>
            <c:extLst>
              <c:ext xmlns:c16="http://schemas.microsoft.com/office/drawing/2014/chart" uri="{C3380CC4-5D6E-409C-BE32-E72D297353CC}">
                <c16:uniqueId val="{00000005-0668-4CFA-88B1-A0E98306E6B8}"/>
              </c:ext>
            </c:extLst>
          </c:dPt>
          <c:dPt>
            <c:idx val="3"/>
            <c:bubble3D val="0"/>
            <c:spPr>
              <a:solidFill>
                <a:schemeClr val="tx2"/>
              </a:solidFill>
            </c:spPr>
            <c:extLst>
              <c:ext xmlns:c16="http://schemas.microsoft.com/office/drawing/2014/chart" uri="{C3380CC4-5D6E-409C-BE32-E72D297353CC}">
                <c16:uniqueId val="{00000007-0668-4CFA-88B1-A0E98306E6B8}"/>
              </c:ext>
            </c:extLst>
          </c:dPt>
          <c:dPt>
            <c:idx val="4"/>
            <c:bubble3D val="0"/>
            <c:spPr>
              <a:solidFill>
                <a:srgbClr val="C00000"/>
              </a:solidFill>
            </c:spPr>
            <c:extLst>
              <c:ext xmlns:c16="http://schemas.microsoft.com/office/drawing/2014/chart" uri="{C3380CC4-5D6E-409C-BE32-E72D297353CC}">
                <c16:uniqueId val="{00000009-0668-4CFA-88B1-A0E98306E6B8}"/>
              </c:ext>
            </c:extLst>
          </c:dPt>
          <c:dPt>
            <c:idx val="5"/>
            <c:bubble3D val="0"/>
            <c:spPr>
              <a:solidFill>
                <a:schemeClr val="accent6"/>
              </a:solidFill>
            </c:spPr>
            <c:extLst>
              <c:ext xmlns:c16="http://schemas.microsoft.com/office/drawing/2014/chart" uri="{C3380CC4-5D6E-409C-BE32-E72D297353CC}">
                <c16:uniqueId val="{0000000B-0668-4CFA-88B1-A0E98306E6B8}"/>
              </c:ext>
            </c:extLst>
          </c:dPt>
          <c:dPt>
            <c:idx val="6"/>
            <c:bubble3D val="0"/>
            <c:spPr>
              <a:solidFill>
                <a:srgbClr val="FFFF00"/>
              </a:solidFill>
            </c:spPr>
            <c:extLst>
              <c:ext xmlns:c16="http://schemas.microsoft.com/office/drawing/2014/chart" uri="{C3380CC4-5D6E-409C-BE32-E72D297353CC}">
                <c16:uniqueId val="{0000000D-0668-4CFA-88B1-A0E98306E6B8}"/>
              </c:ext>
            </c:extLst>
          </c:dPt>
          <c:dPt>
            <c:idx val="7"/>
            <c:bubble3D val="0"/>
            <c:spPr>
              <a:solidFill>
                <a:srgbClr val="C00000"/>
              </a:solidFill>
            </c:spPr>
            <c:extLst>
              <c:ext xmlns:c16="http://schemas.microsoft.com/office/drawing/2014/chart" uri="{C3380CC4-5D6E-409C-BE32-E72D297353CC}">
                <c16:uniqueId val="{0000000F-0668-4CFA-88B1-A0E98306E6B8}"/>
              </c:ext>
            </c:extLst>
          </c:dPt>
          <c:dLbls>
            <c:spPr>
              <a:noFill/>
              <a:ln>
                <a:noFill/>
              </a:ln>
              <a:effectLst/>
            </c:spPr>
            <c:txPr>
              <a:bodyPr/>
              <a:lstStyle/>
              <a:p>
                <a:pPr>
                  <a:defRPr sz="800">
                    <a:solidFill>
                      <a:schemeClr val="bg1">
                        <a:lumMod val="95000"/>
                      </a:schemeClr>
                    </a:solidFill>
                  </a:defRPr>
                </a:pPr>
                <a:endParaRPr lang="en-US"/>
              </a:p>
            </c:txPr>
            <c:dLblPos val="inEnd"/>
            <c:showLegendKey val="0"/>
            <c:showVal val="1"/>
            <c:showCatName val="0"/>
            <c:showSerName val="0"/>
            <c:showPercent val="0"/>
            <c:showBubbleSize val="0"/>
            <c:showLeaderLines val="1"/>
            <c:extLst>
              <c:ext xmlns:c15="http://schemas.microsoft.com/office/drawing/2012/chart" uri="{CE6537A1-D6FC-4f65-9D91-7224C49458BB}"/>
            </c:extLst>
          </c:dLbls>
          <c:cat>
            <c:strLit>
              <c:ptCount val="7"/>
              <c:pt idx="0">
                <c:v>EAP</c:v>
              </c:pt>
              <c:pt idx="1">
                <c:v>LAC</c:v>
              </c:pt>
              <c:pt idx="2">
                <c:v>MENA</c:v>
              </c:pt>
              <c:pt idx="3">
                <c:v>SA</c:v>
              </c:pt>
              <c:pt idx="4">
                <c:v>SSA</c:v>
              </c:pt>
              <c:pt idx="5">
                <c:v>WLD</c:v>
              </c:pt>
              <c:pt idx="6">
                <c:v>ECA </c:v>
              </c:pt>
            </c:strLit>
          </c:cat>
          <c:val>
            <c:numRef>
              <c:f>'Auto - Longevity'!$AD$11:$AD$17</c:f>
              <c:numCache>
                <c:formatCode>General</c:formatCode>
                <c:ptCount val="7"/>
                <c:pt idx="0">
                  <c:v>0</c:v>
                </c:pt>
                <c:pt idx="1">
                  <c:v>0</c:v>
                </c:pt>
                <c:pt idx="2">
                  <c:v>0</c:v>
                </c:pt>
                <c:pt idx="3">
                  <c:v>0</c:v>
                </c:pt>
                <c:pt idx="4">
                  <c:v>18</c:v>
                </c:pt>
                <c:pt idx="5">
                  <c:v>0</c:v>
                </c:pt>
                <c:pt idx="6">
                  <c:v>0</c:v>
                </c:pt>
              </c:numCache>
            </c:numRef>
          </c:val>
          <c:extLst>
            <c:ext xmlns:c16="http://schemas.microsoft.com/office/drawing/2014/chart" uri="{C3380CC4-5D6E-409C-BE32-E72D297353CC}">
              <c16:uniqueId val="{00000010-0668-4CFA-88B1-A0E98306E6B8}"/>
            </c:ext>
          </c:extLst>
        </c:ser>
        <c:dLbls>
          <c:showLegendKey val="0"/>
          <c:showVal val="0"/>
          <c:showCatName val="0"/>
          <c:showSerName val="0"/>
          <c:showPercent val="0"/>
          <c:showBubbleSize val="0"/>
          <c:showLeaderLines val="1"/>
        </c:dLbls>
        <c:firstSliceAng val="0"/>
      </c:pieChart>
    </c:plotArea>
    <c:legend>
      <c:legendPos val="b"/>
      <c:layout>
        <c:manualLayout>
          <c:xMode val="edge"/>
          <c:yMode val="edge"/>
          <c:x val="0.17778198398277137"/>
          <c:y val="0.12294886750267328"/>
          <c:w val="0.22926929806851062"/>
          <c:h val="0.62242150286769704"/>
        </c:manualLayout>
      </c:layout>
      <c:overlay val="0"/>
      <c:txPr>
        <a:bodyPr/>
        <a:lstStyle/>
        <a:p>
          <a:pPr>
            <a:defRPr sz="800"/>
          </a:pPr>
          <a:endParaRPr lang="en-US"/>
        </a:p>
      </c:txPr>
    </c:legend>
    <c:plotVisOnly val="1"/>
    <c:dispBlanksAs val="gap"/>
    <c:showDLblsOverMax val="0"/>
  </c:chart>
  <c:spPr>
    <a:noFill/>
    <a:ln>
      <a:noFill/>
    </a:ln>
  </c:spPr>
  <c:printSettings>
    <c:headerFooter/>
    <c:pageMargins b="0.75000000000000255" l="0.70000000000000062" r="0.70000000000000062" t="0.75000000000000255" header="0.30000000000000032" footer="0.30000000000000032"/>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8344774210915942"/>
          <c:y val="0.1228741372606202"/>
          <c:w val="0.42672286156538125"/>
          <c:h val="0.61637746670555071"/>
        </c:manualLayout>
      </c:layout>
      <c:pieChart>
        <c:varyColors val="1"/>
        <c:ser>
          <c:idx val="1"/>
          <c:order val="0"/>
          <c:tx>
            <c:v>Project Count</c:v>
          </c:tx>
          <c:dPt>
            <c:idx val="0"/>
            <c:bubble3D val="0"/>
            <c:spPr>
              <a:solidFill>
                <a:srgbClr val="00B050"/>
              </a:solidFill>
              <a:ln>
                <a:noFill/>
              </a:ln>
            </c:spPr>
            <c:extLst>
              <c:ext xmlns:c16="http://schemas.microsoft.com/office/drawing/2014/chart" uri="{C3380CC4-5D6E-409C-BE32-E72D297353CC}">
                <c16:uniqueId val="{00000001-C0D9-4123-B622-3FB411754137}"/>
              </c:ext>
            </c:extLst>
          </c:dPt>
          <c:dPt>
            <c:idx val="1"/>
            <c:bubble3D val="0"/>
            <c:spPr>
              <a:solidFill>
                <a:srgbClr val="00B0F0"/>
              </a:solidFill>
            </c:spPr>
            <c:extLst>
              <c:ext xmlns:c16="http://schemas.microsoft.com/office/drawing/2014/chart" uri="{C3380CC4-5D6E-409C-BE32-E72D297353CC}">
                <c16:uniqueId val="{00000003-C0D9-4123-B622-3FB411754137}"/>
              </c:ext>
            </c:extLst>
          </c:dPt>
          <c:dPt>
            <c:idx val="2"/>
            <c:bubble3D val="0"/>
            <c:spPr>
              <a:solidFill>
                <a:schemeClr val="bg2">
                  <a:lumMod val="50000"/>
                </a:schemeClr>
              </a:solidFill>
            </c:spPr>
            <c:extLst>
              <c:ext xmlns:c16="http://schemas.microsoft.com/office/drawing/2014/chart" uri="{C3380CC4-5D6E-409C-BE32-E72D297353CC}">
                <c16:uniqueId val="{00000005-C0D9-4123-B622-3FB411754137}"/>
              </c:ext>
            </c:extLst>
          </c:dPt>
          <c:dPt>
            <c:idx val="3"/>
            <c:bubble3D val="0"/>
            <c:spPr>
              <a:solidFill>
                <a:schemeClr val="tx2"/>
              </a:solidFill>
            </c:spPr>
            <c:extLst>
              <c:ext xmlns:c16="http://schemas.microsoft.com/office/drawing/2014/chart" uri="{C3380CC4-5D6E-409C-BE32-E72D297353CC}">
                <c16:uniqueId val="{00000007-C0D9-4123-B622-3FB411754137}"/>
              </c:ext>
            </c:extLst>
          </c:dPt>
          <c:dPt>
            <c:idx val="4"/>
            <c:bubble3D val="0"/>
            <c:spPr>
              <a:solidFill>
                <a:srgbClr val="C00000"/>
              </a:solidFill>
            </c:spPr>
            <c:extLst>
              <c:ext xmlns:c16="http://schemas.microsoft.com/office/drawing/2014/chart" uri="{C3380CC4-5D6E-409C-BE32-E72D297353CC}">
                <c16:uniqueId val="{00000009-C0D9-4123-B622-3FB411754137}"/>
              </c:ext>
            </c:extLst>
          </c:dPt>
          <c:dPt>
            <c:idx val="5"/>
            <c:bubble3D val="0"/>
            <c:spPr>
              <a:solidFill>
                <a:schemeClr val="accent6"/>
              </a:solidFill>
            </c:spPr>
            <c:extLst>
              <c:ext xmlns:c16="http://schemas.microsoft.com/office/drawing/2014/chart" uri="{C3380CC4-5D6E-409C-BE32-E72D297353CC}">
                <c16:uniqueId val="{0000000B-C0D9-4123-B622-3FB411754137}"/>
              </c:ext>
            </c:extLst>
          </c:dPt>
          <c:dPt>
            <c:idx val="6"/>
            <c:bubble3D val="0"/>
            <c:spPr>
              <a:solidFill>
                <a:srgbClr val="FFFF00"/>
              </a:solidFill>
            </c:spPr>
            <c:extLst>
              <c:ext xmlns:c16="http://schemas.microsoft.com/office/drawing/2014/chart" uri="{C3380CC4-5D6E-409C-BE32-E72D297353CC}">
                <c16:uniqueId val="{0000000D-C0D9-4123-B622-3FB411754137}"/>
              </c:ext>
            </c:extLst>
          </c:dPt>
          <c:dPt>
            <c:idx val="7"/>
            <c:bubble3D val="0"/>
            <c:spPr>
              <a:solidFill>
                <a:srgbClr val="C00000"/>
              </a:solidFill>
            </c:spPr>
            <c:extLst>
              <c:ext xmlns:c16="http://schemas.microsoft.com/office/drawing/2014/chart" uri="{C3380CC4-5D6E-409C-BE32-E72D297353CC}">
                <c16:uniqueId val="{0000000F-C0D9-4123-B622-3FB411754137}"/>
              </c:ext>
            </c:extLst>
          </c:dPt>
          <c:dLbls>
            <c:dLbl>
              <c:idx val="4"/>
              <c:layout>
                <c:manualLayout>
                  <c:x val="6.4608570563294873E-2"/>
                  <c:y val="0.1740704286964129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0D9-4123-B622-3FB411754137}"/>
                </c:ext>
              </c:extLst>
            </c:dLbl>
            <c:dLbl>
              <c:idx val="6"/>
              <c:delete val="1"/>
              <c:extLst>
                <c:ext xmlns:c15="http://schemas.microsoft.com/office/drawing/2012/chart" uri="{CE6537A1-D6FC-4f65-9D91-7224C49458BB}"/>
                <c:ext xmlns:c16="http://schemas.microsoft.com/office/drawing/2014/chart" uri="{C3380CC4-5D6E-409C-BE32-E72D297353CC}">
                  <c16:uniqueId val="{0000000D-C0D9-4123-B622-3FB411754137}"/>
                </c:ext>
              </c:extLst>
            </c:dLbl>
            <c:spPr>
              <a:noFill/>
              <a:ln>
                <a:noFill/>
              </a:ln>
              <a:effectLst/>
            </c:spPr>
            <c:txPr>
              <a:bodyPr/>
              <a:lstStyle/>
              <a:p>
                <a:pPr>
                  <a:defRPr sz="800">
                    <a:solidFill>
                      <a:schemeClr val="bg1">
                        <a:lumMod val="95000"/>
                      </a:schemeClr>
                    </a:solidFill>
                  </a:defRPr>
                </a:pPr>
                <a:endParaRPr lang="en-US"/>
              </a:p>
            </c:txPr>
            <c:dLblPos val="inEnd"/>
            <c:showLegendKey val="0"/>
            <c:showVal val="1"/>
            <c:showCatName val="0"/>
            <c:showSerName val="0"/>
            <c:showPercent val="0"/>
            <c:showBubbleSize val="0"/>
            <c:showLeaderLines val="1"/>
            <c:extLst>
              <c:ext xmlns:c15="http://schemas.microsoft.com/office/drawing/2012/chart" uri="{CE6537A1-D6FC-4f65-9D91-7224C49458BB}"/>
            </c:extLst>
          </c:dLbls>
          <c:cat>
            <c:strLit>
              <c:ptCount val="7"/>
              <c:pt idx="0">
                <c:v>EAP</c:v>
              </c:pt>
              <c:pt idx="1">
                <c:v>LAC</c:v>
              </c:pt>
              <c:pt idx="2">
                <c:v>MENA</c:v>
              </c:pt>
              <c:pt idx="3">
                <c:v>SA</c:v>
              </c:pt>
              <c:pt idx="4">
                <c:v>SSA</c:v>
              </c:pt>
              <c:pt idx="5">
                <c:v>WLD</c:v>
              </c:pt>
              <c:pt idx="6">
                <c:v>ECA </c:v>
              </c:pt>
            </c:strLit>
          </c:cat>
          <c:val>
            <c:numRef>
              <c:f>'Auto - Longevity'!$AE$11:$AE$17</c:f>
              <c:numCache>
                <c:formatCode>"$"#,##0,,"M"</c:formatCode>
                <c:ptCount val="7"/>
                <c:pt idx="0">
                  <c:v>0</c:v>
                </c:pt>
                <c:pt idx="1">
                  <c:v>0</c:v>
                </c:pt>
                <c:pt idx="2">
                  <c:v>0</c:v>
                </c:pt>
                <c:pt idx="3">
                  <c:v>0</c:v>
                </c:pt>
                <c:pt idx="4">
                  <c:v>29663081</c:v>
                </c:pt>
                <c:pt idx="5">
                  <c:v>0</c:v>
                </c:pt>
                <c:pt idx="6" formatCode="General">
                  <c:v>0</c:v>
                </c:pt>
              </c:numCache>
            </c:numRef>
          </c:val>
          <c:extLst>
            <c:ext xmlns:c16="http://schemas.microsoft.com/office/drawing/2014/chart" uri="{C3380CC4-5D6E-409C-BE32-E72D297353CC}">
              <c16:uniqueId val="{00000010-C0D9-4123-B622-3FB411754137}"/>
            </c:ext>
          </c:extLst>
        </c:ser>
        <c:dLbls>
          <c:showLegendKey val="0"/>
          <c:showVal val="0"/>
          <c:showCatName val="0"/>
          <c:showSerName val="0"/>
          <c:showPercent val="0"/>
          <c:showBubbleSize val="0"/>
          <c:showLeaderLines val="1"/>
        </c:dLbls>
        <c:firstSliceAng val="0"/>
      </c:pieChart>
    </c:plotArea>
    <c:legend>
      <c:legendPos val="b"/>
      <c:layout>
        <c:manualLayout>
          <c:xMode val="edge"/>
          <c:yMode val="edge"/>
          <c:x val="0.17778198398277137"/>
          <c:y val="0.12294886750267328"/>
          <c:w val="0.22926929806851062"/>
          <c:h val="0.62242150286769704"/>
        </c:manualLayout>
      </c:layout>
      <c:overlay val="0"/>
      <c:txPr>
        <a:bodyPr/>
        <a:lstStyle/>
        <a:p>
          <a:pPr>
            <a:defRPr sz="800"/>
          </a:pPr>
          <a:endParaRPr lang="en-US"/>
        </a:p>
      </c:txPr>
    </c:legend>
    <c:plotVisOnly val="1"/>
    <c:dispBlanksAs val="gap"/>
    <c:showDLblsOverMax val="0"/>
  </c:chart>
  <c:spPr>
    <a:noFill/>
    <a:ln>
      <a:noFill/>
    </a:ln>
  </c:spPr>
  <c:printSettings>
    <c:headerFooter/>
    <c:pageMargins b="0.75000000000000255" l="0.70000000000000062" r="0.70000000000000062" t="0.75000000000000255" header="0.30000000000000032" footer="0.30000000000000032"/>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8344774210915942"/>
          <c:y val="0.1228741372606202"/>
          <c:w val="0.42672286156538125"/>
          <c:h val="0.61637746670555071"/>
        </c:manualLayout>
      </c:layout>
      <c:pieChart>
        <c:varyColors val="1"/>
        <c:ser>
          <c:idx val="1"/>
          <c:order val="0"/>
          <c:tx>
            <c:v>Project Count</c:v>
          </c:tx>
          <c:dPt>
            <c:idx val="0"/>
            <c:bubble3D val="0"/>
            <c:spPr>
              <a:solidFill>
                <a:srgbClr val="00B050"/>
              </a:solidFill>
              <a:ln>
                <a:noFill/>
              </a:ln>
            </c:spPr>
            <c:extLst>
              <c:ext xmlns:c16="http://schemas.microsoft.com/office/drawing/2014/chart" uri="{C3380CC4-5D6E-409C-BE32-E72D297353CC}">
                <c16:uniqueId val="{00000001-5401-485D-82FA-ED96C9DB98ED}"/>
              </c:ext>
            </c:extLst>
          </c:dPt>
          <c:dPt>
            <c:idx val="1"/>
            <c:bubble3D val="0"/>
            <c:spPr>
              <a:solidFill>
                <a:srgbClr val="00B0F0"/>
              </a:solidFill>
            </c:spPr>
            <c:extLst>
              <c:ext xmlns:c16="http://schemas.microsoft.com/office/drawing/2014/chart" uri="{C3380CC4-5D6E-409C-BE32-E72D297353CC}">
                <c16:uniqueId val="{00000003-5401-485D-82FA-ED96C9DB98ED}"/>
              </c:ext>
            </c:extLst>
          </c:dPt>
          <c:dPt>
            <c:idx val="2"/>
            <c:bubble3D val="0"/>
            <c:spPr>
              <a:solidFill>
                <a:schemeClr val="bg2">
                  <a:lumMod val="50000"/>
                </a:schemeClr>
              </a:solidFill>
            </c:spPr>
            <c:extLst>
              <c:ext xmlns:c16="http://schemas.microsoft.com/office/drawing/2014/chart" uri="{C3380CC4-5D6E-409C-BE32-E72D297353CC}">
                <c16:uniqueId val="{00000005-5401-485D-82FA-ED96C9DB98ED}"/>
              </c:ext>
            </c:extLst>
          </c:dPt>
          <c:dPt>
            <c:idx val="3"/>
            <c:bubble3D val="0"/>
            <c:spPr>
              <a:solidFill>
                <a:schemeClr val="tx2"/>
              </a:solidFill>
            </c:spPr>
            <c:extLst>
              <c:ext xmlns:c16="http://schemas.microsoft.com/office/drawing/2014/chart" uri="{C3380CC4-5D6E-409C-BE32-E72D297353CC}">
                <c16:uniqueId val="{00000007-5401-485D-82FA-ED96C9DB98ED}"/>
              </c:ext>
            </c:extLst>
          </c:dPt>
          <c:dPt>
            <c:idx val="4"/>
            <c:bubble3D val="0"/>
            <c:spPr>
              <a:solidFill>
                <a:srgbClr val="C00000"/>
              </a:solidFill>
            </c:spPr>
            <c:extLst>
              <c:ext xmlns:c16="http://schemas.microsoft.com/office/drawing/2014/chart" uri="{C3380CC4-5D6E-409C-BE32-E72D297353CC}">
                <c16:uniqueId val="{00000009-5401-485D-82FA-ED96C9DB98ED}"/>
              </c:ext>
            </c:extLst>
          </c:dPt>
          <c:dPt>
            <c:idx val="5"/>
            <c:bubble3D val="0"/>
            <c:spPr>
              <a:solidFill>
                <a:schemeClr val="accent6"/>
              </a:solidFill>
            </c:spPr>
            <c:extLst>
              <c:ext xmlns:c16="http://schemas.microsoft.com/office/drawing/2014/chart" uri="{C3380CC4-5D6E-409C-BE32-E72D297353CC}">
                <c16:uniqueId val="{0000000B-5401-485D-82FA-ED96C9DB98ED}"/>
              </c:ext>
            </c:extLst>
          </c:dPt>
          <c:dPt>
            <c:idx val="6"/>
            <c:bubble3D val="0"/>
            <c:spPr>
              <a:solidFill>
                <a:srgbClr val="FFFF00"/>
              </a:solidFill>
            </c:spPr>
            <c:extLst>
              <c:ext xmlns:c16="http://schemas.microsoft.com/office/drawing/2014/chart" uri="{C3380CC4-5D6E-409C-BE32-E72D297353CC}">
                <c16:uniqueId val="{0000000D-5401-485D-82FA-ED96C9DB98ED}"/>
              </c:ext>
            </c:extLst>
          </c:dPt>
          <c:dPt>
            <c:idx val="7"/>
            <c:bubble3D val="0"/>
            <c:spPr>
              <a:solidFill>
                <a:srgbClr val="C00000"/>
              </a:solidFill>
            </c:spPr>
            <c:extLst>
              <c:ext xmlns:c16="http://schemas.microsoft.com/office/drawing/2014/chart" uri="{C3380CC4-5D6E-409C-BE32-E72D297353CC}">
                <c16:uniqueId val="{0000000F-5401-485D-82FA-ED96C9DB98ED}"/>
              </c:ext>
            </c:extLst>
          </c:dPt>
          <c:dLbls>
            <c:dLbl>
              <c:idx val="4"/>
              <c:layout>
                <c:manualLayout>
                  <c:x val="7.2263443031159572E-2"/>
                  <c:y val="0.15966328861670068"/>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5401-485D-82FA-ED96C9DB98ED}"/>
                </c:ext>
              </c:extLst>
            </c:dLbl>
            <c:dLbl>
              <c:idx val="5"/>
              <c:layout>
                <c:manualLayout>
                  <c:x val="7.135784709603607E-2"/>
                  <c:y val="9.8820720326625838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5401-485D-82FA-ED96C9DB98ED}"/>
                </c:ext>
              </c:extLst>
            </c:dLbl>
            <c:dLbl>
              <c:idx val="6"/>
              <c:delete val="1"/>
              <c:extLst>
                <c:ext xmlns:c15="http://schemas.microsoft.com/office/drawing/2012/chart" uri="{CE6537A1-D6FC-4f65-9D91-7224C49458BB}"/>
                <c:ext xmlns:c16="http://schemas.microsoft.com/office/drawing/2014/chart" uri="{C3380CC4-5D6E-409C-BE32-E72D297353CC}">
                  <c16:uniqueId val="{0000000D-5401-485D-82FA-ED96C9DB98ED}"/>
                </c:ext>
              </c:extLst>
            </c:dLbl>
            <c:spPr>
              <a:noFill/>
              <a:ln>
                <a:noFill/>
              </a:ln>
              <a:effectLst/>
            </c:spPr>
            <c:txPr>
              <a:bodyPr/>
              <a:lstStyle/>
              <a:p>
                <a:pPr>
                  <a:defRPr sz="800">
                    <a:solidFill>
                      <a:schemeClr val="bg1">
                        <a:lumMod val="95000"/>
                      </a:schemeClr>
                    </a:solidFill>
                  </a:defRPr>
                </a:pPr>
                <a:endParaRPr lang="en-US"/>
              </a:p>
            </c:txPr>
            <c:dLblPos val="inEnd"/>
            <c:showLegendKey val="0"/>
            <c:showVal val="1"/>
            <c:showCatName val="0"/>
            <c:showSerName val="0"/>
            <c:showPercent val="0"/>
            <c:showBubbleSize val="0"/>
            <c:showLeaderLines val="1"/>
            <c:extLst>
              <c:ext xmlns:c15="http://schemas.microsoft.com/office/drawing/2012/chart" uri="{CE6537A1-D6FC-4f65-9D91-7224C49458BB}"/>
            </c:extLst>
          </c:dLbls>
          <c:cat>
            <c:strLit>
              <c:ptCount val="7"/>
              <c:pt idx="0">
                <c:v>EAP</c:v>
              </c:pt>
              <c:pt idx="1">
                <c:v>LAC</c:v>
              </c:pt>
              <c:pt idx="2">
                <c:v>MENA</c:v>
              </c:pt>
              <c:pt idx="3">
                <c:v>SA</c:v>
              </c:pt>
              <c:pt idx="4">
                <c:v>SSA</c:v>
              </c:pt>
              <c:pt idx="5">
                <c:v>WLD</c:v>
              </c:pt>
              <c:pt idx="6">
                <c:v>ECA </c:v>
              </c:pt>
            </c:strLit>
          </c:cat>
          <c:val>
            <c:numRef>
              <c:f>'Auto - Longevity'!$AF$11:$AF$17</c:f>
              <c:numCache>
                <c:formatCode>"$"#,##0,,"M"</c:formatCode>
                <c:ptCount val="7"/>
                <c:pt idx="0">
                  <c:v>0</c:v>
                </c:pt>
                <c:pt idx="1">
                  <c:v>0</c:v>
                </c:pt>
                <c:pt idx="2">
                  <c:v>0</c:v>
                </c:pt>
                <c:pt idx="3">
                  <c:v>0</c:v>
                </c:pt>
                <c:pt idx="4">
                  <c:v>17082172</c:v>
                </c:pt>
                <c:pt idx="5">
                  <c:v>0</c:v>
                </c:pt>
                <c:pt idx="6" formatCode="General">
                  <c:v>0</c:v>
                </c:pt>
              </c:numCache>
            </c:numRef>
          </c:val>
          <c:extLst>
            <c:ext xmlns:c16="http://schemas.microsoft.com/office/drawing/2014/chart" uri="{C3380CC4-5D6E-409C-BE32-E72D297353CC}">
              <c16:uniqueId val="{00000010-5401-485D-82FA-ED96C9DB98ED}"/>
            </c:ext>
          </c:extLst>
        </c:ser>
        <c:dLbls>
          <c:showLegendKey val="0"/>
          <c:showVal val="0"/>
          <c:showCatName val="0"/>
          <c:showSerName val="0"/>
          <c:showPercent val="0"/>
          <c:showBubbleSize val="0"/>
          <c:showLeaderLines val="1"/>
        </c:dLbls>
        <c:firstSliceAng val="0"/>
      </c:pieChart>
    </c:plotArea>
    <c:legend>
      <c:legendPos val="b"/>
      <c:layout>
        <c:manualLayout>
          <c:xMode val="edge"/>
          <c:yMode val="edge"/>
          <c:x val="0.17778198398277137"/>
          <c:y val="0.12294886750267328"/>
          <c:w val="0.22926929806851062"/>
          <c:h val="0.62242150286769704"/>
        </c:manualLayout>
      </c:layout>
      <c:overlay val="0"/>
      <c:txPr>
        <a:bodyPr/>
        <a:lstStyle/>
        <a:p>
          <a:pPr>
            <a:defRPr sz="800"/>
          </a:pPr>
          <a:endParaRPr lang="en-US"/>
        </a:p>
      </c:txPr>
    </c:legend>
    <c:plotVisOnly val="1"/>
    <c:dispBlanksAs val="gap"/>
    <c:showDLblsOverMax val="0"/>
  </c:chart>
  <c:spPr>
    <a:noFill/>
    <a:ln>
      <a:noFill/>
    </a:ln>
  </c:spPr>
  <c:printSettings>
    <c:headerFooter/>
    <c:pageMargins b="0.75000000000000255" l="0.70000000000000062" r="0.70000000000000062" t="0.75000000000000255" header="0.30000000000000032" footer="0.30000000000000032"/>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 Key Results'!$A$6</c:f>
          <c:strCache>
            <c:ptCount val="1"/>
            <c:pt idx="0">
              <c:v>Number of registered users/accounts</c:v>
            </c:pt>
          </c:strCache>
        </c:strRef>
      </c:tx>
      <c:layout>
        <c:manualLayout>
          <c:xMode val="edge"/>
          <c:yMode val="edge"/>
          <c:x val="0.1684778711406052"/>
          <c:y val="1.1773365495324954E-2"/>
        </c:manualLayout>
      </c:layout>
      <c:overlay val="0"/>
      <c:txPr>
        <a:bodyPr/>
        <a:lstStyle/>
        <a:p>
          <a:pPr>
            <a:defRPr sz="1400"/>
          </a:pPr>
          <a:endParaRPr lang="en-US"/>
        </a:p>
      </c:txPr>
    </c:title>
    <c:autoTitleDeleted val="0"/>
    <c:plotArea>
      <c:layout>
        <c:manualLayout>
          <c:layoutTarget val="inner"/>
          <c:xMode val="edge"/>
          <c:yMode val="edge"/>
          <c:x val="0.10945896115597449"/>
          <c:y val="0.23184055118110236"/>
          <c:w val="0.82919940850188556"/>
          <c:h val="0.65181079127998132"/>
        </c:manualLayout>
      </c:layout>
      <c:areaChart>
        <c:grouping val="standard"/>
        <c:varyColors val="0"/>
        <c:ser>
          <c:idx val="0"/>
          <c:order val="0"/>
          <c:tx>
            <c:strRef>
              <c:f>'Summary - Key Results'!$D$6</c:f>
              <c:strCache>
                <c:ptCount val="1"/>
                <c:pt idx="0">
                  <c:v>Results</c:v>
                </c:pt>
              </c:strCache>
            </c:strRef>
          </c:tx>
          <c:spPr>
            <a:solidFill>
              <a:schemeClr val="accent3"/>
            </a:solidFill>
          </c:spPr>
          <c:cat>
            <c:strRef>
              <c:f>'Summary - Key Results'!$E$5:$P$5</c:f>
              <c:strCache>
                <c:ptCount val="12"/>
                <c:pt idx="0">
                  <c:v>FY15H1</c:v>
                </c:pt>
                <c:pt idx="1">
                  <c:v>FY15H2</c:v>
                </c:pt>
                <c:pt idx="2">
                  <c:v>FY16H1</c:v>
                </c:pt>
                <c:pt idx="3">
                  <c:v>FY16H2</c:v>
                </c:pt>
                <c:pt idx="4">
                  <c:v>FY17H1</c:v>
                </c:pt>
                <c:pt idx="5">
                  <c:v>FY17H2</c:v>
                </c:pt>
                <c:pt idx="6">
                  <c:v>FY18H1</c:v>
                </c:pt>
                <c:pt idx="7">
                  <c:v>FY18H2</c:v>
                </c:pt>
                <c:pt idx="8">
                  <c:v>FY19H1</c:v>
                </c:pt>
                <c:pt idx="9">
                  <c:v>FY19H2</c:v>
                </c:pt>
                <c:pt idx="10">
                  <c:v>FY20H1</c:v>
                </c:pt>
                <c:pt idx="11">
                  <c:v>#N/A</c:v>
                </c:pt>
              </c:strCache>
            </c:strRef>
          </c:cat>
          <c:val>
            <c:numRef>
              <c:f>'Summary - Key Results'!$E$6:$P$6</c:f>
              <c:numCache>
                <c:formatCode>_(* #,##0_);_(* \(#,##0\);_(* "-"??_);_(@_)</c:formatCode>
                <c:ptCount val="12"/>
                <c:pt idx="1">
                  <c:v>5800113</c:v>
                </c:pt>
                <c:pt idx="2">
                  <c:v>6300000</c:v>
                </c:pt>
                <c:pt idx="3">
                  <c:v>6300000</c:v>
                </c:pt>
                <c:pt idx="4">
                  <c:v>6886541</c:v>
                </c:pt>
                <c:pt idx="5">
                  <c:v>6886541</c:v>
                </c:pt>
                <c:pt idx="6">
                  <c:v>6886541</c:v>
                </c:pt>
                <c:pt idx="7">
                  <c:v>6886541</c:v>
                </c:pt>
                <c:pt idx="8">
                  <c:v>6886541</c:v>
                </c:pt>
                <c:pt idx="9">
                  <c:v>6886541</c:v>
                </c:pt>
                <c:pt idx="10">
                  <c:v>6886541</c:v>
                </c:pt>
                <c:pt idx="11">
                  <c:v>6886541</c:v>
                </c:pt>
              </c:numCache>
            </c:numRef>
          </c:val>
          <c:extLst>
            <c:ext xmlns:c16="http://schemas.microsoft.com/office/drawing/2014/chart" uri="{C3380CC4-5D6E-409C-BE32-E72D297353CC}">
              <c16:uniqueId val="{00000000-C653-4EE3-86E9-C61646560144}"/>
            </c:ext>
          </c:extLst>
        </c:ser>
        <c:ser>
          <c:idx val="1"/>
          <c:order val="1"/>
          <c:tx>
            <c:strRef>
              <c:f>'Summary - Key Results'!$D$7</c:f>
              <c:strCache>
                <c:ptCount val="1"/>
                <c:pt idx="0">
                  <c:v>Target</c:v>
                </c:pt>
              </c:strCache>
            </c:strRef>
          </c:tx>
          <c:spPr>
            <a:solidFill>
              <a:srgbClr val="FFFF00">
                <a:alpha val="35000"/>
              </a:srgbClr>
            </a:solidFill>
            <a:ln>
              <a:solidFill>
                <a:schemeClr val="tx1"/>
              </a:solidFill>
            </a:ln>
          </c:spPr>
          <c:cat>
            <c:strRef>
              <c:f>'Summary - Key Results'!$E$5:$P$5</c:f>
              <c:strCache>
                <c:ptCount val="12"/>
                <c:pt idx="0">
                  <c:v>FY15H1</c:v>
                </c:pt>
                <c:pt idx="1">
                  <c:v>FY15H2</c:v>
                </c:pt>
                <c:pt idx="2">
                  <c:v>FY16H1</c:v>
                </c:pt>
                <c:pt idx="3">
                  <c:v>FY16H2</c:v>
                </c:pt>
                <c:pt idx="4">
                  <c:v>FY17H1</c:v>
                </c:pt>
                <c:pt idx="5">
                  <c:v>FY17H2</c:v>
                </c:pt>
                <c:pt idx="6">
                  <c:v>FY18H1</c:v>
                </c:pt>
                <c:pt idx="7">
                  <c:v>FY18H2</c:v>
                </c:pt>
                <c:pt idx="8">
                  <c:v>FY19H1</c:v>
                </c:pt>
                <c:pt idx="9">
                  <c:v>FY19H2</c:v>
                </c:pt>
                <c:pt idx="10">
                  <c:v>FY20H1</c:v>
                </c:pt>
                <c:pt idx="11">
                  <c:v>#N/A</c:v>
                </c:pt>
              </c:strCache>
            </c:strRef>
          </c:cat>
          <c:val>
            <c:numRef>
              <c:f>'Summary - Key Results'!$E$7:$P$7</c:f>
              <c:numCache>
                <c:formatCode>_(* #,##0_);_(* \(#,##0\);_(* "-"??_);_(@_)</c:formatCode>
                <c:ptCount val="12"/>
                <c:pt idx="0">
                  <c:v>2185045</c:v>
                </c:pt>
                <c:pt idx="1">
                  <c:v>2375642</c:v>
                </c:pt>
                <c:pt idx="2">
                  <c:v>2571956</c:v>
                </c:pt>
                <c:pt idx="3">
                  <c:v>2774160</c:v>
                </c:pt>
                <c:pt idx="4">
                  <c:v>2982430</c:v>
                </c:pt>
                <c:pt idx="5">
                  <c:v>2982430</c:v>
                </c:pt>
                <c:pt idx="6">
                  <c:v>2982430</c:v>
                </c:pt>
                <c:pt idx="7">
                  <c:v>2982430</c:v>
                </c:pt>
                <c:pt idx="8">
                  <c:v>2982430</c:v>
                </c:pt>
                <c:pt idx="9">
                  <c:v>2982430</c:v>
                </c:pt>
                <c:pt idx="10">
                  <c:v>2982430</c:v>
                </c:pt>
                <c:pt idx="11">
                  <c:v>2982430</c:v>
                </c:pt>
              </c:numCache>
            </c:numRef>
          </c:val>
          <c:extLst>
            <c:ext xmlns:c16="http://schemas.microsoft.com/office/drawing/2014/chart" uri="{C3380CC4-5D6E-409C-BE32-E72D297353CC}">
              <c16:uniqueId val="{00000001-C653-4EE3-86E9-C61646560144}"/>
            </c:ext>
          </c:extLst>
        </c:ser>
        <c:dLbls>
          <c:showLegendKey val="0"/>
          <c:showVal val="0"/>
          <c:showCatName val="0"/>
          <c:showSerName val="0"/>
          <c:showPercent val="0"/>
          <c:showBubbleSize val="0"/>
        </c:dLbls>
        <c:axId val="688970696"/>
        <c:axId val="688971088"/>
      </c:areaChart>
      <c:scatterChart>
        <c:scatterStyle val="lineMarker"/>
        <c:varyColors val="0"/>
        <c:ser>
          <c:idx val="2"/>
          <c:order val="2"/>
          <c:tx>
            <c:v>Now</c:v>
          </c:tx>
          <c:spPr>
            <a:ln w="19050">
              <a:solidFill>
                <a:schemeClr val="bg1">
                  <a:lumMod val="65000"/>
                </a:schemeClr>
              </a:solidFill>
              <a:prstDash val="dash"/>
            </a:ln>
          </c:spPr>
          <c:marker>
            <c:symbol val="none"/>
          </c:marker>
          <c:xVal>
            <c:numRef>
              <c:f>'Summary - Key Results'!$F$3:$G$3</c:f>
              <c:numCache>
                <c:formatCode>General</c:formatCode>
                <c:ptCount val="2"/>
                <c:pt idx="0">
                  <c:v>6</c:v>
                </c:pt>
                <c:pt idx="1">
                  <c:v>6</c:v>
                </c:pt>
              </c:numCache>
            </c:numRef>
          </c:xVal>
          <c:yVal>
            <c:numRef>
              <c:f>'Summary - Key Results'!$H$3:$I$3</c:f>
              <c:numCache>
                <c:formatCode>General</c:formatCode>
                <c:ptCount val="2"/>
                <c:pt idx="0">
                  <c:v>0</c:v>
                </c:pt>
                <c:pt idx="1">
                  <c:v>1</c:v>
                </c:pt>
              </c:numCache>
            </c:numRef>
          </c:yVal>
          <c:smooth val="0"/>
          <c:extLst>
            <c:ext xmlns:c16="http://schemas.microsoft.com/office/drawing/2014/chart" uri="{C3380CC4-5D6E-409C-BE32-E72D297353CC}">
              <c16:uniqueId val="{00000002-C653-4EE3-86E9-C61646560144}"/>
            </c:ext>
          </c:extLst>
        </c:ser>
        <c:dLbls>
          <c:showLegendKey val="0"/>
          <c:showVal val="0"/>
          <c:showCatName val="0"/>
          <c:showSerName val="0"/>
          <c:showPercent val="0"/>
          <c:showBubbleSize val="0"/>
        </c:dLbls>
        <c:axId val="688971872"/>
        <c:axId val="688971480"/>
      </c:scatterChart>
      <c:catAx>
        <c:axId val="688970696"/>
        <c:scaling>
          <c:orientation val="minMax"/>
        </c:scaling>
        <c:delete val="0"/>
        <c:axPos val="b"/>
        <c:numFmt formatCode="General" sourceLinked="0"/>
        <c:majorTickMark val="out"/>
        <c:minorTickMark val="none"/>
        <c:tickLblPos val="nextTo"/>
        <c:crossAx val="688971088"/>
        <c:crosses val="autoZero"/>
        <c:auto val="1"/>
        <c:lblAlgn val="ctr"/>
        <c:lblOffset val="100"/>
        <c:noMultiLvlLbl val="0"/>
      </c:catAx>
      <c:valAx>
        <c:axId val="688971088"/>
        <c:scaling>
          <c:orientation val="minMax"/>
        </c:scaling>
        <c:delete val="0"/>
        <c:axPos val="l"/>
        <c:majorGridlines>
          <c:spPr>
            <a:ln>
              <a:solidFill>
                <a:schemeClr val="bg1">
                  <a:lumMod val="95000"/>
                </a:schemeClr>
              </a:solidFill>
            </a:ln>
          </c:spPr>
        </c:majorGridlines>
        <c:numFmt formatCode="_(* #,##0_);_(* \(#,##0\);_(* &quot;-&quot;??_);_(@_)" sourceLinked="1"/>
        <c:majorTickMark val="out"/>
        <c:minorTickMark val="none"/>
        <c:tickLblPos val="nextTo"/>
        <c:crossAx val="688970696"/>
        <c:crosses val="autoZero"/>
        <c:crossBetween val="between"/>
      </c:valAx>
      <c:valAx>
        <c:axId val="688971480"/>
        <c:scaling>
          <c:orientation val="minMax"/>
          <c:max val="1"/>
          <c:min val="0"/>
        </c:scaling>
        <c:delete val="0"/>
        <c:axPos val="r"/>
        <c:numFmt formatCode="General" sourceLinked="1"/>
        <c:majorTickMark val="none"/>
        <c:minorTickMark val="none"/>
        <c:tickLblPos val="none"/>
        <c:crossAx val="688971872"/>
        <c:crosses val="max"/>
        <c:crossBetween val="midCat"/>
      </c:valAx>
      <c:valAx>
        <c:axId val="688971872"/>
        <c:scaling>
          <c:orientation val="minMax"/>
        </c:scaling>
        <c:delete val="1"/>
        <c:axPos val="b"/>
        <c:numFmt formatCode="General" sourceLinked="1"/>
        <c:majorTickMark val="out"/>
        <c:minorTickMark val="none"/>
        <c:tickLblPos val="nextTo"/>
        <c:crossAx val="688971480"/>
        <c:crosses val="autoZero"/>
        <c:crossBetween val="midCat"/>
      </c:valAx>
    </c:plotArea>
    <c:legend>
      <c:legendPos val="r"/>
      <c:layout>
        <c:manualLayout>
          <c:xMode val="edge"/>
          <c:yMode val="edge"/>
          <c:x val="0.68518802315157479"/>
          <c:y val="0.11972910134920914"/>
          <c:w val="0.26859906931533262"/>
          <c:h val="0.12027976112119521"/>
        </c:manualLayout>
      </c:layout>
      <c:overlay val="0"/>
    </c:legend>
    <c:plotVisOnly val="1"/>
    <c:dispBlanksAs val="zero"/>
    <c:showDLblsOverMax val="0"/>
  </c:chart>
  <c:spPr>
    <a:ln>
      <a:noFill/>
    </a:ln>
  </c:spPr>
  <c:printSettings>
    <c:headerFooter/>
    <c:pageMargins b="0.75" l="0.7" r="0.7" t="0.75" header="0.3" footer="0.3"/>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 Key Results'!$A$10</c:f>
          <c:strCache>
            <c:ptCount val="1"/>
            <c:pt idx="0">
              <c:v>Number of Agents</c:v>
            </c:pt>
          </c:strCache>
        </c:strRef>
      </c:tx>
      <c:layout>
        <c:manualLayout>
          <c:xMode val="edge"/>
          <c:yMode val="edge"/>
          <c:x val="0.21162112141154082"/>
          <c:y val="2.3546730990649908E-2"/>
        </c:manualLayout>
      </c:layout>
      <c:overlay val="0"/>
      <c:txPr>
        <a:bodyPr/>
        <a:lstStyle/>
        <a:p>
          <a:pPr>
            <a:defRPr sz="1400"/>
          </a:pPr>
          <a:endParaRPr lang="en-US"/>
        </a:p>
      </c:txPr>
    </c:title>
    <c:autoTitleDeleted val="0"/>
    <c:plotArea>
      <c:layout>
        <c:manualLayout>
          <c:layoutTarget val="inner"/>
          <c:xMode val="edge"/>
          <c:yMode val="edge"/>
          <c:x val="0.10945896115597449"/>
          <c:y val="0.23184055118110236"/>
          <c:w val="0.82919940850188556"/>
          <c:h val="0.6753277194517352"/>
        </c:manualLayout>
      </c:layout>
      <c:areaChart>
        <c:grouping val="standard"/>
        <c:varyColors val="0"/>
        <c:ser>
          <c:idx val="0"/>
          <c:order val="0"/>
          <c:tx>
            <c:strRef>
              <c:f>'Summary - Key Results'!$D$10</c:f>
              <c:strCache>
                <c:ptCount val="1"/>
                <c:pt idx="0">
                  <c:v>Results</c:v>
                </c:pt>
              </c:strCache>
            </c:strRef>
          </c:tx>
          <c:spPr>
            <a:solidFill>
              <a:schemeClr val="accent3"/>
            </a:solidFill>
          </c:spPr>
          <c:cat>
            <c:strRef>
              <c:f>'Summary - Key Results'!$E$5:$P$5</c:f>
              <c:strCache>
                <c:ptCount val="12"/>
                <c:pt idx="0">
                  <c:v>FY15H1</c:v>
                </c:pt>
                <c:pt idx="1">
                  <c:v>FY15H2</c:v>
                </c:pt>
                <c:pt idx="2">
                  <c:v>FY16H1</c:v>
                </c:pt>
                <c:pt idx="3">
                  <c:v>FY16H2</c:v>
                </c:pt>
                <c:pt idx="4">
                  <c:v>FY17H1</c:v>
                </c:pt>
                <c:pt idx="5">
                  <c:v>FY17H2</c:v>
                </c:pt>
                <c:pt idx="6">
                  <c:v>FY18H1</c:v>
                </c:pt>
                <c:pt idx="7">
                  <c:v>FY18H2</c:v>
                </c:pt>
                <c:pt idx="8">
                  <c:v>FY19H1</c:v>
                </c:pt>
                <c:pt idx="9">
                  <c:v>FY19H2</c:v>
                </c:pt>
                <c:pt idx="10">
                  <c:v>FY20H1</c:v>
                </c:pt>
                <c:pt idx="11">
                  <c:v>#N/A</c:v>
                </c:pt>
              </c:strCache>
            </c:strRef>
          </c:cat>
          <c:val>
            <c:numRef>
              <c:f>'Summary - Key Results'!$E$10:$P$10</c:f>
              <c:numCache>
                <c:formatCode>_(* #,##0_);_(* \(#,##0\);_(* "-"??_);_(@_)</c:formatCode>
                <c:ptCount val="12"/>
                <c:pt idx="0">
                  <c:v>17208</c:v>
                </c:pt>
                <c:pt idx="1">
                  <c:v>42893</c:v>
                </c:pt>
                <c:pt idx="2">
                  <c:v>46085</c:v>
                </c:pt>
                <c:pt idx="3">
                  <c:v>60121</c:v>
                </c:pt>
                <c:pt idx="4">
                  <c:v>83564</c:v>
                </c:pt>
                <c:pt idx="5">
                  <c:v>83564</c:v>
                </c:pt>
                <c:pt idx="6">
                  <c:v>83564</c:v>
                </c:pt>
                <c:pt idx="7">
                  <c:v>83564</c:v>
                </c:pt>
                <c:pt idx="8">
                  <c:v>83564</c:v>
                </c:pt>
                <c:pt idx="9">
                  <c:v>83564</c:v>
                </c:pt>
                <c:pt idx="10">
                  <c:v>83564</c:v>
                </c:pt>
                <c:pt idx="11">
                  <c:v>83564</c:v>
                </c:pt>
              </c:numCache>
            </c:numRef>
          </c:val>
          <c:extLst>
            <c:ext xmlns:c16="http://schemas.microsoft.com/office/drawing/2014/chart" uri="{C3380CC4-5D6E-409C-BE32-E72D297353CC}">
              <c16:uniqueId val="{00000000-B4D9-4ECC-AA61-132B6BDD650C}"/>
            </c:ext>
          </c:extLst>
        </c:ser>
        <c:ser>
          <c:idx val="1"/>
          <c:order val="1"/>
          <c:tx>
            <c:strRef>
              <c:f>'Summary - Key Results'!$D$11</c:f>
              <c:strCache>
                <c:ptCount val="1"/>
                <c:pt idx="0">
                  <c:v>Target</c:v>
                </c:pt>
              </c:strCache>
            </c:strRef>
          </c:tx>
          <c:spPr>
            <a:solidFill>
              <a:srgbClr val="FFFF00">
                <a:alpha val="35000"/>
              </a:srgbClr>
            </a:solidFill>
            <a:ln>
              <a:solidFill>
                <a:schemeClr val="tx1"/>
              </a:solidFill>
            </a:ln>
          </c:spPr>
          <c:cat>
            <c:strRef>
              <c:f>'Summary - Key Results'!$E$5:$P$5</c:f>
              <c:strCache>
                <c:ptCount val="12"/>
                <c:pt idx="0">
                  <c:v>FY15H1</c:v>
                </c:pt>
                <c:pt idx="1">
                  <c:v>FY15H2</c:v>
                </c:pt>
                <c:pt idx="2">
                  <c:v>FY16H1</c:v>
                </c:pt>
                <c:pt idx="3">
                  <c:v>FY16H2</c:v>
                </c:pt>
                <c:pt idx="4">
                  <c:v>FY17H1</c:v>
                </c:pt>
                <c:pt idx="5">
                  <c:v>FY17H2</c:v>
                </c:pt>
                <c:pt idx="6">
                  <c:v>FY18H1</c:v>
                </c:pt>
                <c:pt idx="7">
                  <c:v>FY18H2</c:v>
                </c:pt>
                <c:pt idx="8">
                  <c:v>FY19H1</c:v>
                </c:pt>
                <c:pt idx="9">
                  <c:v>FY19H2</c:v>
                </c:pt>
                <c:pt idx="10">
                  <c:v>FY20H1</c:v>
                </c:pt>
                <c:pt idx="11">
                  <c:v>#N/A</c:v>
                </c:pt>
              </c:strCache>
            </c:strRef>
          </c:cat>
          <c:val>
            <c:numRef>
              <c:f>'Summary - Key Results'!$E$11:$P$11</c:f>
              <c:numCache>
                <c:formatCode>_(* #,##0_);_(* \(#,##0\);_(* "-"??_);_(@_)</c:formatCode>
                <c:ptCount val="12"/>
                <c:pt idx="0">
                  <c:v>1230</c:v>
                </c:pt>
                <c:pt idx="1">
                  <c:v>2264</c:v>
                </c:pt>
                <c:pt idx="2">
                  <c:v>3448</c:v>
                </c:pt>
                <c:pt idx="3">
                  <c:v>4782</c:v>
                </c:pt>
                <c:pt idx="4">
                  <c:v>6356</c:v>
                </c:pt>
                <c:pt idx="5">
                  <c:v>63910</c:v>
                </c:pt>
                <c:pt idx="6">
                  <c:v>124810</c:v>
                </c:pt>
                <c:pt idx="7">
                  <c:v>190410</c:v>
                </c:pt>
                <c:pt idx="8">
                  <c:v>192810</c:v>
                </c:pt>
                <c:pt idx="9">
                  <c:v>195510</c:v>
                </c:pt>
                <c:pt idx="10">
                  <c:v>198610</c:v>
                </c:pt>
                <c:pt idx="11">
                  <c:v>198610</c:v>
                </c:pt>
              </c:numCache>
            </c:numRef>
          </c:val>
          <c:extLst>
            <c:ext xmlns:c16="http://schemas.microsoft.com/office/drawing/2014/chart" uri="{C3380CC4-5D6E-409C-BE32-E72D297353CC}">
              <c16:uniqueId val="{00000001-B4D9-4ECC-AA61-132B6BDD650C}"/>
            </c:ext>
          </c:extLst>
        </c:ser>
        <c:dLbls>
          <c:showLegendKey val="0"/>
          <c:showVal val="0"/>
          <c:showCatName val="0"/>
          <c:showSerName val="0"/>
          <c:showPercent val="0"/>
          <c:showBubbleSize val="0"/>
        </c:dLbls>
        <c:axId val="689079368"/>
        <c:axId val="689079760"/>
      </c:areaChart>
      <c:scatterChart>
        <c:scatterStyle val="lineMarker"/>
        <c:varyColors val="0"/>
        <c:ser>
          <c:idx val="2"/>
          <c:order val="2"/>
          <c:tx>
            <c:v>Now</c:v>
          </c:tx>
          <c:spPr>
            <a:ln w="19050">
              <a:solidFill>
                <a:schemeClr val="bg1">
                  <a:lumMod val="65000"/>
                </a:schemeClr>
              </a:solidFill>
              <a:prstDash val="dash"/>
            </a:ln>
          </c:spPr>
          <c:marker>
            <c:symbol val="none"/>
          </c:marker>
          <c:xVal>
            <c:numRef>
              <c:f>'Summary - Key Results'!$F$3:$G$3</c:f>
              <c:numCache>
                <c:formatCode>General</c:formatCode>
                <c:ptCount val="2"/>
                <c:pt idx="0">
                  <c:v>6</c:v>
                </c:pt>
                <c:pt idx="1">
                  <c:v>6</c:v>
                </c:pt>
              </c:numCache>
            </c:numRef>
          </c:xVal>
          <c:yVal>
            <c:numRef>
              <c:f>'Summary - Key Results'!$H$3:$I$3</c:f>
              <c:numCache>
                <c:formatCode>General</c:formatCode>
                <c:ptCount val="2"/>
                <c:pt idx="0">
                  <c:v>0</c:v>
                </c:pt>
                <c:pt idx="1">
                  <c:v>1</c:v>
                </c:pt>
              </c:numCache>
            </c:numRef>
          </c:yVal>
          <c:smooth val="0"/>
          <c:extLst>
            <c:ext xmlns:c16="http://schemas.microsoft.com/office/drawing/2014/chart" uri="{C3380CC4-5D6E-409C-BE32-E72D297353CC}">
              <c16:uniqueId val="{00000002-B4D9-4ECC-AA61-132B6BDD650C}"/>
            </c:ext>
          </c:extLst>
        </c:ser>
        <c:dLbls>
          <c:showLegendKey val="0"/>
          <c:showVal val="0"/>
          <c:showCatName val="0"/>
          <c:showSerName val="0"/>
          <c:showPercent val="0"/>
          <c:showBubbleSize val="0"/>
        </c:dLbls>
        <c:axId val="689080544"/>
        <c:axId val="689080152"/>
      </c:scatterChart>
      <c:catAx>
        <c:axId val="689079368"/>
        <c:scaling>
          <c:orientation val="minMax"/>
        </c:scaling>
        <c:delete val="0"/>
        <c:axPos val="b"/>
        <c:numFmt formatCode="General" sourceLinked="0"/>
        <c:majorTickMark val="out"/>
        <c:minorTickMark val="none"/>
        <c:tickLblPos val="nextTo"/>
        <c:crossAx val="689079760"/>
        <c:crosses val="autoZero"/>
        <c:auto val="1"/>
        <c:lblAlgn val="ctr"/>
        <c:lblOffset val="100"/>
        <c:noMultiLvlLbl val="0"/>
      </c:catAx>
      <c:valAx>
        <c:axId val="689079760"/>
        <c:scaling>
          <c:orientation val="minMax"/>
        </c:scaling>
        <c:delete val="0"/>
        <c:axPos val="l"/>
        <c:majorGridlines>
          <c:spPr>
            <a:ln>
              <a:solidFill>
                <a:schemeClr val="bg1">
                  <a:lumMod val="95000"/>
                </a:schemeClr>
              </a:solidFill>
            </a:ln>
          </c:spPr>
        </c:majorGridlines>
        <c:numFmt formatCode="_(* #,##0_);_(* \(#,##0\);_(* &quot;-&quot;??_);_(@_)" sourceLinked="1"/>
        <c:majorTickMark val="out"/>
        <c:minorTickMark val="none"/>
        <c:tickLblPos val="nextTo"/>
        <c:crossAx val="689079368"/>
        <c:crosses val="autoZero"/>
        <c:crossBetween val="between"/>
      </c:valAx>
      <c:valAx>
        <c:axId val="689080152"/>
        <c:scaling>
          <c:orientation val="minMax"/>
          <c:max val="1"/>
          <c:min val="0"/>
        </c:scaling>
        <c:delete val="0"/>
        <c:axPos val="r"/>
        <c:numFmt formatCode="General" sourceLinked="1"/>
        <c:majorTickMark val="none"/>
        <c:minorTickMark val="none"/>
        <c:tickLblPos val="none"/>
        <c:crossAx val="689080544"/>
        <c:crosses val="max"/>
        <c:crossBetween val="midCat"/>
      </c:valAx>
      <c:valAx>
        <c:axId val="689080544"/>
        <c:scaling>
          <c:orientation val="minMax"/>
        </c:scaling>
        <c:delete val="1"/>
        <c:axPos val="b"/>
        <c:numFmt formatCode="General" sourceLinked="1"/>
        <c:majorTickMark val="out"/>
        <c:minorTickMark val="none"/>
        <c:tickLblPos val="nextTo"/>
        <c:crossAx val="689080152"/>
        <c:crosses val="autoZero"/>
        <c:crossBetween val="midCat"/>
      </c:valAx>
    </c:plotArea>
    <c:legend>
      <c:legendPos val="r"/>
      <c:layout>
        <c:manualLayout>
          <c:xMode val="edge"/>
          <c:yMode val="edge"/>
          <c:x val="0.68518802315157479"/>
          <c:y val="0.11972910134920914"/>
          <c:w val="0.26859906931533262"/>
          <c:h val="0.12027976112119521"/>
        </c:manualLayout>
      </c:layout>
      <c:overlay val="0"/>
    </c:legend>
    <c:plotVisOnly val="1"/>
    <c:dispBlanksAs val="zero"/>
    <c:showDLblsOverMax val="0"/>
  </c:chart>
  <c:spPr>
    <a:ln>
      <a:noFill/>
    </a:ln>
  </c:spPr>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 Key Results'!$A$14</c:f>
          <c:strCache>
            <c:ptCount val="1"/>
            <c:pt idx="0">
              <c:v>Volume of mobile money transactions( in billion USD)</c:v>
            </c:pt>
          </c:strCache>
        </c:strRef>
      </c:tx>
      <c:layout>
        <c:manualLayout>
          <c:xMode val="edge"/>
          <c:yMode val="edge"/>
          <c:x val="0.1684778711406052"/>
          <c:y val="1.1773365495324954E-2"/>
        </c:manualLayout>
      </c:layout>
      <c:overlay val="0"/>
      <c:txPr>
        <a:bodyPr/>
        <a:lstStyle/>
        <a:p>
          <a:pPr>
            <a:defRPr sz="1400"/>
          </a:pPr>
          <a:endParaRPr lang="en-US"/>
        </a:p>
      </c:txPr>
    </c:title>
    <c:autoTitleDeleted val="0"/>
    <c:plotArea>
      <c:layout>
        <c:manualLayout>
          <c:layoutTarget val="inner"/>
          <c:xMode val="edge"/>
          <c:yMode val="edge"/>
          <c:x val="0.10945896115597449"/>
          <c:y val="0.23184055118110236"/>
          <c:w val="0.82919940850188556"/>
          <c:h val="0.62925157264934783"/>
        </c:manualLayout>
      </c:layout>
      <c:areaChart>
        <c:grouping val="standard"/>
        <c:varyColors val="0"/>
        <c:ser>
          <c:idx val="0"/>
          <c:order val="0"/>
          <c:tx>
            <c:strRef>
              <c:f>'Summary - Key Results'!$D$14</c:f>
              <c:strCache>
                <c:ptCount val="1"/>
                <c:pt idx="0">
                  <c:v>Results</c:v>
                </c:pt>
              </c:strCache>
            </c:strRef>
          </c:tx>
          <c:spPr>
            <a:solidFill>
              <a:schemeClr val="accent3"/>
            </a:solidFill>
          </c:spPr>
          <c:cat>
            <c:strRef>
              <c:f>'Summary - Key Results'!$E$5:$P$5</c:f>
              <c:strCache>
                <c:ptCount val="12"/>
                <c:pt idx="0">
                  <c:v>FY15H1</c:v>
                </c:pt>
                <c:pt idx="1">
                  <c:v>FY15H2</c:v>
                </c:pt>
                <c:pt idx="2">
                  <c:v>FY16H1</c:v>
                </c:pt>
                <c:pt idx="3">
                  <c:v>FY16H2</c:v>
                </c:pt>
                <c:pt idx="4">
                  <c:v>FY17H1</c:v>
                </c:pt>
                <c:pt idx="5">
                  <c:v>FY17H2</c:v>
                </c:pt>
                <c:pt idx="6">
                  <c:v>FY18H1</c:v>
                </c:pt>
                <c:pt idx="7">
                  <c:v>FY18H2</c:v>
                </c:pt>
                <c:pt idx="8">
                  <c:v>FY19H1</c:v>
                </c:pt>
                <c:pt idx="9">
                  <c:v>FY19H2</c:v>
                </c:pt>
                <c:pt idx="10">
                  <c:v>FY20H1</c:v>
                </c:pt>
                <c:pt idx="11">
                  <c:v>#N/A</c:v>
                </c:pt>
              </c:strCache>
            </c:strRef>
          </c:cat>
          <c:val>
            <c:numRef>
              <c:f>'Summary - Key Results'!$E$14:$P$14</c:f>
              <c:numCache>
                <c:formatCode>_(* #,##0_);_(* \(#,##0\);_(* "-"??_);_(@_)</c:formatCode>
                <c:ptCount val="12"/>
                <c:pt idx="0">
                  <c:v>4.0000000000000036E-2</c:v>
                </c:pt>
                <c:pt idx="1">
                  <c:v>1.31</c:v>
                </c:pt>
                <c:pt idx="2">
                  <c:v>2.1</c:v>
                </c:pt>
                <c:pt idx="3">
                  <c:v>2.1</c:v>
                </c:pt>
                <c:pt idx="4">
                  <c:v>3.66</c:v>
                </c:pt>
                <c:pt idx="5">
                  <c:v>3.66</c:v>
                </c:pt>
                <c:pt idx="6">
                  <c:v>3.66</c:v>
                </c:pt>
                <c:pt idx="7">
                  <c:v>3.66</c:v>
                </c:pt>
                <c:pt idx="8">
                  <c:v>3.66</c:v>
                </c:pt>
                <c:pt idx="9">
                  <c:v>3.66</c:v>
                </c:pt>
                <c:pt idx="10">
                  <c:v>3.66</c:v>
                </c:pt>
                <c:pt idx="11">
                  <c:v>3.66</c:v>
                </c:pt>
              </c:numCache>
            </c:numRef>
          </c:val>
          <c:extLst>
            <c:ext xmlns:c16="http://schemas.microsoft.com/office/drawing/2014/chart" uri="{C3380CC4-5D6E-409C-BE32-E72D297353CC}">
              <c16:uniqueId val="{00000000-310E-4B05-AC52-61E35C485952}"/>
            </c:ext>
          </c:extLst>
        </c:ser>
        <c:ser>
          <c:idx val="1"/>
          <c:order val="1"/>
          <c:tx>
            <c:strRef>
              <c:f>'Summary - Key Results'!$D$15</c:f>
              <c:strCache>
                <c:ptCount val="1"/>
                <c:pt idx="0">
                  <c:v>Target</c:v>
                </c:pt>
              </c:strCache>
            </c:strRef>
          </c:tx>
          <c:spPr>
            <a:solidFill>
              <a:srgbClr val="FFFF00">
                <a:alpha val="35000"/>
              </a:srgbClr>
            </a:solidFill>
            <a:ln>
              <a:solidFill>
                <a:schemeClr val="tx1"/>
              </a:solidFill>
            </a:ln>
          </c:spPr>
          <c:cat>
            <c:strRef>
              <c:f>'Summary - Key Results'!$E$5:$P$5</c:f>
              <c:strCache>
                <c:ptCount val="12"/>
                <c:pt idx="0">
                  <c:v>FY15H1</c:v>
                </c:pt>
                <c:pt idx="1">
                  <c:v>FY15H2</c:v>
                </c:pt>
                <c:pt idx="2">
                  <c:v>FY16H1</c:v>
                </c:pt>
                <c:pt idx="3">
                  <c:v>FY16H2</c:v>
                </c:pt>
                <c:pt idx="4">
                  <c:v>FY17H1</c:v>
                </c:pt>
                <c:pt idx="5">
                  <c:v>FY17H2</c:v>
                </c:pt>
                <c:pt idx="6">
                  <c:v>FY18H1</c:v>
                </c:pt>
                <c:pt idx="7">
                  <c:v>FY18H2</c:v>
                </c:pt>
                <c:pt idx="8">
                  <c:v>FY19H1</c:v>
                </c:pt>
                <c:pt idx="9">
                  <c:v>FY19H2</c:v>
                </c:pt>
                <c:pt idx="10">
                  <c:v>FY20H1</c:v>
                </c:pt>
                <c:pt idx="11">
                  <c:v>#N/A</c:v>
                </c:pt>
              </c:strCache>
            </c:strRef>
          </c:cat>
          <c:val>
            <c:numRef>
              <c:f>'Summary - Key Results'!$E$15:$P$15</c:f>
              <c:numCache>
                <c:formatCode>_(* #,##0_);_(* \(#,##0\);_(* "-"??_);_(@_)</c:formatCode>
                <c:ptCount val="12"/>
                <c:pt idx="0">
                  <c:v>0.08</c:v>
                </c:pt>
                <c:pt idx="1">
                  <c:v>0.15000000000000002</c:v>
                </c:pt>
                <c:pt idx="2">
                  <c:v>0.23000000000000004</c:v>
                </c:pt>
                <c:pt idx="3">
                  <c:v>0.31000000000000005</c:v>
                </c:pt>
                <c:pt idx="4">
                  <c:v>0.4</c:v>
                </c:pt>
                <c:pt idx="5">
                  <c:v>0.4</c:v>
                </c:pt>
                <c:pt idx="6">
                  <c:v>0.4</c:v>
                </c:pt>
                <c:pt idx="7">
                  <c:v>0.4</c:v>
                </c:pt>
                <c:pt idx="8">
                  <c:v>0.4</c:v>
                </c:pt>
                <c:pt idx="9">
                  <c:v>0.4</c:v>
                </c:pt>
                <c:pt idx="10">
                  <c:v>0.4</c:v>
                </c:pt>
                <c:pt idx="11">
                  <c:v>0.4</c:v>
                </c:pt>
              </c:numCache>
            </c:numRef>
          </c:val>
          <c:extLst>
            <c:ext xmlns:c16="http://schemas.microsoft.com/office/drawing/2014/chart" uri="{C3380CC4-5D6E-409C-BE32-E72D297353CC}">
              <c16:uniqueId val="{00000001-310E-4B05-AC52-61E35C485952}"/>
            </c:ext>
          </c:extLst>
        </c:ser>
        <c:dLbls>
          <c:showLegendKey val="0"/>
          <c:showVal val="0"/>
          <c:showCatName val="0"/>
          <c:showSerName val="0"/>
          <c:showPercent val="0"/>
          <c:showBubbleSize val="0"/>
        </c:dLbls>
        <c:axId val="606131744"/>
        <c:axId val="606132136"/>
      </c:areaChart>
      <c:scatterChart>
        <c:scatterStyle val="lineMarker"/>
        <c:varyColors val="0"/>
        <c:ser>
          <c:idx val="2"/>
          <c:order val="2"/>
          <c:tx>
            <c:v>Now</c:v>
          </c:tx>
          <c:spPr>
            <a:ln w="19050">
              <a:solidFill>
                <a:schemeClr val="bg1">
                  <a:lumMod val="65000"/>
                </a:schemeClr>
              </a:solidFill>
              <a:prstDash val="dash"/>
            </a:ln>
          </c:spPr>
          <c:marker>
            <c:symbol val="none"/>
          </c:marker>
          <c:xVal>
            <c:numRef>
              <c:f>'Summary - Key Results'!$F$3:$G$3</c:f>
              <c:numCache>
                <c:formatCode>General</c:formatCode>
                <c:ptCount val="2"/>
                <c:pt idx="0">
                  <c:v>6</c:v>
                </c:pt>
                <c:pt idx="1">
                  <c:v>6</c:v>
                </c:pt>
              </c:numCache>
            </c:numRef>
          </c:xVal>
          <c:yVal>
            <c:numRef>
              <c:f>'Summary - Key Results'!$H$3:$I$3</c:f>
              <c:numCache>
                <c:formatCode>General</c:formatCode>
                <c:ptCount val="2"/>
                <c:pt idx="0">
                  <c:v>0</c:v>
                </c:pt>
                <c:pt idx="1">
                  <c:v>1</c:v>
                </c:pt>
              </c:numCache>
            </c:numRef>
          </c:yVal>
          <c:smooth val="0"/>
          <c:extLst>
            <c:ext xmlns:c16="http://schemas.microsoft.com/office/drawing/2014/chart" uri="{C3380CC4-5D6E-409C-BE32-E72D297353CC}">
              <c16:uniqueId val="{00000002-310E-4B05-AC52-61E35C485952}"/>
            </c:ext>
          </c:extLst>
        </c:ser>
        <c:dLbls>
          <c:showLegendKey val="0"/>
          <c:showVal val="0"/>
          <c:showCatName val="0"/>
          <c:showSerName val="0"/>
          <c:showPercent val="0"/>
          <c:showBubbleSize val="0"/>
        </c:dLbls>
        <c:axId val="606132920"/>
        <c:axId val="606132528"/>
      </c:scatterChart>
      <c:catAx>
        <c:axId val="606131744"/>
        <c:scaling>
          <c:orientation val="minMax"/>
        </c:scaling>
        <c:delete val="0"/>
        <c:axPos val="b"/>
        <c:numFmt formatCode="General" sourceLinked="0"/>
        <c:majorTickMark val="out"/>
        <c:minorTickMark val="none"/>
        <c:tickLblPos val="nextTo"/>
        <c:crossAx val="606132136"/>
        <c:crosses val="autoZero"/>
        <c:auto val="1"/>
        <c:lblAlgn val="ctr"/>
        <c:lblOffset val="100"/>
        <c:noMultiLvlLbl val="0"/>
      </c:catAx>
      <c:valAx>
        <c:axId val="606132136"/>
        <c:scaling>
          <c:orientation val="minMax"/>
        </c:scaling>
        <c:delete val="0"/>
        <c:axPos val="l"/>
        <c:majorGridlines>
          <c:spPr>
            <a:ln>
              <a:solidFill>
                <a:schemeClr val="bg1">
                  <a:lumMod val="95000"/>
                </a:schemeClr>
              </a:solidFill>
            </a:ln>
          </c:spPr>
        </c:majorGridlines>
        <c:numFmt formatCode="_(* #,##0_);_(* \(#,##0\);_(* &quot;-&quot;??_);_(@_)" sourceLinked="1"/>
        <c:majorTickMark val="out"/>
        <c:minorTickMark val="none"/>
        <c:tickLblPos val="nextTo"/>
        <c:crossAx val="606131744"/>
        <c:crosses val="autoZero"/>
        <c:crossBetween val="between"/>
      </c:valAx>
      <c:valAx>
        <c:axId val="606132528"/>
        <c:scaling>
          <c:orientation val="minMax"/>
          <c:max val="1"/>
          <c:min val="0"/>
        </c:scaling>
        <c:delete val="0"/>
        <c:axPos val="r"/>
        <c:numFmt formatCode="General" sourceLinked="1"/>
        <c:majorTickMark val="none"/>
        <c:minorTickMark val="none"/>
        <c:tickLblPos val="none"/>
        <c:crossAx val="606132920"/>
        <c:crosses val="max"/>
        <c:crossBetween val="midCat"/>
      </c:valAx>
      <c:valAx>
        <c:axId val="606132920"/>
        <c:scaling>
          <c:orientation val="minMax"/>
        </c:scaling>
        <c:delete val="1"/>
        <c:axPos val="b"/>
        <c:numFmt formatCode="General" sourceLinked="1"/>
        <c:majorTickMark val="out"/>
        <c:minorTickMark val="none"/>
        <c:tickLblPos val="nextTo"/>
        <c:crossAx val="606132528"/>
        <c:crosses val="autoZero"/>
        <c:crossBetween val="midCat"/>
      </c:valAx>
    </c:plotArea>
    <c:legend>
      <c:legendPos val="r"/>
      <c:layout>
        <c:manualLayout>
          <c:xMode val="edge"/>
          <c:yMode val="edge"/>
          <c:x val="0.68518802315157479"/>
          <c:y val="0.11972910134920914"/>
          <c:w val="0.26859906931533262"/>
          <c:h val="0.12027976112119521"/>
        </c:manualLayout>
      </c:layout>
      <c:overlay val="0"/>
    </c:legend>
    <c:plotVisOnly val="1"/>
    <c:dispBlanksAs val="zero"/>
    <c:showDLblsOverMax val="0"/>
  </c:chart>
  <c:spPr>
    <a:ln>
      <a:noFill/>
    </a:ln>
  </c:spPr>
  <c:printSettings>
    <c:headerFooter/>
    <c:pageMargins b="0.75" l="0.7" r="0.7" t="0.75" header="0.3" footer="0.3"/>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 Key Results'!$A$8</c:f>
          <c:strCache>
            <c:ptCount val="1"/>
            <c:pt idx="0">
              <c:v>Number of active users (1 transaction/30 days)</c:v>
            </c:pt>
          </c:strCache>
        </c:strRef>
      </c:tx>
      <c:layout>
        <c:manualLayout>
          <c:xMode val="edge"/>
          <c:yMode val="edge"/>
          <c:x val="0.1684778711406052"/>
          <c:y val="1.1773365495324954E-2"/>
        </c:manualLayout>
      </c:layout>
      <c:overlay val="0"/>
      <c:txPr>
        <a:bodyPr/>
        <a:lstStyle/>
        <a:p>
          <a:pPr>
            <a:defRPr sz="1400"/>
          </a:pPr>
          <a:endParaRPr lang="en-US"/>
        </a:p>
      </c:txPr>
    </c:title>
    <c:autoTitleDeleted val="0"/>
    <c:plotArea>
      <c:layout>
        <c:manualLayout>
          <c:layoutTarget val="inner"/>
          <c:xMode val="edge"/>
          <c:yMode val="edge"/>
          <c:x val="0.10945896115597449"/>
          <c:y val="0.23184055118110236"/>
          <c:w val="0.82919940850188556"/>
          <c:h val="0.6753277194517352"/>
        </c:manualLayout>
      </c:layout>
      <c:areaChart>
        <c:grouping val="standard"/>
        <c:varyColors val="0"/>
        <c:ser>
          <c:idx val="0"/>
          <c:order val="0"/>
          <c:tx>
            <c:strRef>
              <c:f>'Summary - Key Results'!$D$8</c:f>
              <c:strCache>
                <c:ptCount val="1"/>
                <c:pt idx="0">
                  <c:v>Results</c:v>
                </c:pt>
              </c:strCache>
            </c:strRef>
          </c:tx>
          <c:spPr>
            <a:solidFill>
              <a:schemeClr val="accent3"/>
            </a:solidFill>
          </c:spPr>
          <c:cat>
            <c:strRef>
              <c:f>'Summary - Key Results'!$E$5:$P$5</c:f>
              <c:strCache>
                <c:ptCount val="12"/>
                <c:pt idx="0">
                  <c:v>FY15H1</c:v>
                </c:pt>
                <c:pt idx="1">
                  <c:v>FY15H2</c:v>
                </c:pt>
                <c:pt idx="2">
                  <c:v>FY16H1</c:v>
                </c:pt>
                <c:pt idx="3">
                  <c:v>FY16H2</c:v>
                </c:pt>
                <c:pt idx="4">
                  <c:v>FY17H1</c:v>
                </c:pt>
                <c:pt idx="5">
                  <c:v>FY17H2</c:v>
                </c:pt>
                <c:pt idx="6">
                  <c:v>FY18H1</c:v>
                </c:pt>
                <c:pt idx="7">
                  <c:v>FY18H2</c:v>
                </c:pt>
                <c:pt idx="8">
                  <c:v>FY19H1</c:v>
                </c:pt>
                <c:pt idx="9">
                  <c:v>FY19H2</c:v>
                </c:pt>
                <c:pt idx="10">
                  <c:v>FY20H1</c:v>
                </c:pt>
                <c:pt idx="11">
                  <c:v>#N/A</c:v>
                </c:pt>
              </c:strCache>
            </c:strRef>
          </c:cat>
          <c:val>
            <c:numRef>
              <c:f>'Summary - Key Results'!$E$8:$P$8</c:f>
              <c:numCache>
                <c:formatCode>_(* #,##0_);_(* \(#,##0\);_(* "-"??_);_(@_)</c:formatCode>
                <c:ptCount val="12"/>
                <c:pt idx="0">
                  <c:v>0</c:v>
                </c:pt>
                <c:pt idx="1">
                  <c:v>0</c:v>
                </c:pt>
                <c:pt idx="2">
                  <c:v>936</c:v>
                </c:pt>
                <c:pt idx="3">
                  <c:v>1853</c:v>
                </c:pt>
                <c:pt idx="4">
                  <c:v>123611</c:v>
                </c:pt>
                <c:pt idx="5">
                  <c:v>123611</c:v>
                </c:pt>
                <c:pt idx="6">
                  <c:v>123611</c:v>
                </c:pt>
                <c:pt idx="7">
                  <c:v>123611</c:v>
                </c:pt>
                <c:pt idx="8">
                  <c:v>123611</c:v>
                </c:pt>
                <c:pt idx="9">
                  <c:v>123611</c:v>
                </c:pt>
                <c:pt idx="10">
                  <c:v>123611</c:v>
                </c:pt>
                <c:pt idx="11">
                  <c:v>123611</c:v>
                </c:pt>
              </c:numCache>
            </c:numRef>
          </c:val>
          <c:extLst>
            <c:ext xmlns:c16="http://schemas.microsoft.com/office/drawing/2014/chart" uri="{C3380CC4-5D6E-409C-BE32-E72D297353CC}">
              <c16:uniqueId val="{00000000-534D-46D6-BCE6-D89CCDFECFD9}"/>
            </c:ext>
          </c:extLst>
        </c:ser>
        <c:ser>
          <c:idx val="1"/>
          <c:order val="1"/>
          <c:tx>
            <c:strRef>
              <c:f>'Summary - Key Results'!$D$9</c:f>
              <c:strCache>
                <c:ptCount val="1"/>
                <c:pt idx="0">
                  <c:v>Target</c:v>
                </c:pt>
              </c:strCache>
            </c:strRef>
          </c:tx>
          <c:spPr>
            <a:solidFill>
              <a:srgbClr val="FFFF00">
                <a:alpha val="35000"/>
              </a:srgbClr>
            </a:solidFill>
            <a:ln>
              <a:solidFill>
                <a:schemeClr val="tx1"/>
              </a:solidFill>
            </a:ln>
          </c:spPr>
          <c:cat>
            <c:strRef>
              <c:f>'Summary - Key Results'!$E$5:$P$5</c:f>
              <c:strCache>
                <c:ptCount val="12"/>
                <c:pt idx="0">
                  <c:v>FY15H1</c:v>
                </c:pt>
                <c:pt idx="1">
                  <c:v>FY15H2</c:v>
                </c:pt>
                <c:pt idx="2">
                  <c:v>FY16H1</c:v>
                </c:pt>
                <c:pt idx="3">
                  <c:v>FY16H2</c:v>
                </c:pt>
                <c:pt idx="4">
                  <c:v>FY17H1</c:v>
                </c:pt>
                <c:pt idx="5">
                  <c:v>FY17H2</c:v>
                </c:pt>
                <c:pt idx="6">
                  <c:v>FY18H1</c:v>
                </c:pt>
                <c:pt idx="7">
                  <c:v>FY18H2</c:v>
                </c:pt>
                <c:pt idx="8">
                  <c:v>FY19H1</c:v>
                </c:pt>
                <c:pt idx="9">
                  <c:v>FY19H2</c:v>
                </c:pt>
                <c:pt idx="10">
                  <c:v>FY20H1</c:v>
                </c:pt>
                <c:pt idx="11">
                  <c:v>#N/A</c:v>
                </c:pt>
              </c:strCache>
            </c:strRef>
          </c:cat>
          <c:val>
            <c:numRef>
              <c:f>'Summary - Key Results'!$E$9:$P$9</c:f>
              <c:numCache>
                <c:formatCode>_(* #,##0_);_(* \(#,##0\);_(* "-"??_);_(@_)</c:formatCode>
                <c:ptCount val="12"/>
                <c:pt idx="0">
                  <c:v>0</c:v>
                </c:pt>
                <c:pt idx="1">
                  <c:v>0</c:v>
                </c:pt>
                <c:pt idx="2">
                  <c:v>0</c:v>
                </c:pt>
                <c:pt idx="3">
                  <c:v>150000</c:v>
                </c:pt>
                <c:pt idx="4">
                  <c:v>585558</c:v>
                </c:pt>
                <c:pt idx="5">
                  <c:v>1085558</c:v>
                </c:pt>
                <c:pt idx="6">
                  <c:v>1749094</c:v>
                </c:pt>
                <c:pt idx="7">
                  <c:v>2599094</c:v>
                </c:pt>
                <c:pt idx="8">
                  <c:v>3729594</c:v>
                </c:pt>
                <c:pt idx="9">
                  <c:v>4279594</c:v>
                </c:pt>
                <c:pt idx="10">
                  <c:v>4879594</c:v>
                </c:pt>
                <c:pt idx="11">
                  <c:v>4879594</c:v>
                </c:pt>
              </c:numCache>
            </c:numRef>
          </c:val>
          <c:extLst>
            <c:ext xmlns:c16="http://schemas.microsoft.com/office/drawing/2014/chart" uri="{C3380CC4-5D6E-409C-BE32-E72D297353CC}">
              <c16:uniqueId val="{00000001-534D-46D6-BCE6-D89CCDFECFD9}"/>
            </c:ext>
          </c:extLst>
        </c:ser>
        <c:dLbls>
          <c:showLegendKey val="0"/>
          <c:showVal val="0"/>
          <c:showCatName val="0"/>
          <c:showSerName val="0"/>
          <c:showPercent val="0"/>
          <c:showBubbleSize val="0"/>
        </c:dLbls>
        <c:axId val="606133704"/>
        <c:axId val="606134096"/>
      </c:areaChart>
      <c:scatterChart>
        <c:scatterStyle val="lineMarker"/>
        <c:varyColors val="0"/>
        <c:ser>
          <c:idx val="2"/>
          <c:order val="2"/>
          <c:tx>
            <c:v>Now</c:v>
          </c:tx>
          <c:spPr>
            <a:ln w="19050">
              <a:solidFill>
                <a:schemeClr val="bg1">
                  <a:lumMod val="65000"/>
                </a:schemeClr>
              </a:solidFill>
              <a:prstDash val="dash"/>
            </a:ln>
          </c:spPr>
          <c:marker>
            <c:symbol val="none"/>
          </c:marker>
          <c:xVal>
            <c:numRef>
              <c:f>'Summary - Key Results'!$F$3:$G$3</c:f>
              <c:numCache>
                <c:formatCode>General</c:formatCode>
                <c:ptCount val="2"/>
                <c:pt idx="0">
                  <c:v>6</c:v>
                </c:pt>
                <c:pt idx="1">
                  <c:v>6</c:v>
                </c:pt>
              </c:numCache>
            </c:numRef>
          </c:xVal>
          <c:yVal>
            <c:numRef>
              <c:f>'Summary - Key Results'!$H$3:$I$3</c:f>
              <c:numCache>
                <c:formatCode>General</c:formatCode>
                <c:ptCount val="2"/>
                <c:pt idx="0">
                  <c:v>0</c:v>
                </c:pt>
                <c:pt idx="1">
                  <c:v>1</c:v>
                </c:pt>
              </c:numCache>
            </c:numRef>
          </c:yVal>
          <c:smooth val="0"/>
          <c:extLst>
            <c:ext xmlns:c16="http://schemas.microsoft.com/office/drawing/2014/chart" uri="{C3380CC4-5D6E-409C-BE32-E72D297353CC}">
              <c16:uniqueId val="{00000002-534D-46D6-BCE6-D89CCDFECFD9}"/>
            </c:ext>
          </c:extLst>
        </c:ser>
        <c:dLbls>
          <c:showLegendKey val="0"/>
          <c:showVal val="0"/>
          <c:showCatName val="0"/>
          <c:showSerName val="0"/>
          <c:showPercent val="0"/>
          <c:showBubbleSize val="0"/>
        </c:dLbls>
        <c:axId val="606134880"/>
        <c:axId val="606134488"/>
      </c:scatterChart>
      <c:catAx>
        <c:axId val="606133704"/>
        <c:scaling>
          <c:orientation val="minMax"/>
        </c:scaling>
        <c:delete val="0"/>
        <c:axPos val="b"/>
        <c:numFmt formatCode="General" sourceLinked="0"/>
        <c:majorTickMark val="out"/>
        <c:minorTickMark val="none"/>
        <c:tickLblPos val="nextTo"/>
        <c:crossAx val="606134096"/>
        <c:crosses val="autoZero"/>
        <c:auto val="1"/>
        <c:lblAlgn val="ctr"/>
        <c:lblOffset val="100"/>
        <c:noMultiLvlLbl val="0"/>
      </c:catAx>
      <c:valAx>
        <c:axId val="606134096"/>
        <c:scaling>
          <c:orientation val="minMax"/>
        </c:scaling>
        <c:delete val="0"/>
        <c:axPos val="l"/>
        <c:majorGridlines>
          <c:spPr>
            <a:ln>
              <a:solidFill>
                <a:schemeClr val="bg1">
                  <a:lumMod val="95000"/>
                </a:schemeClr>
              </a:solidFill>
            </a:ln>
          </c:spPr>
        </c:majorGridlines>
        <c:numFmt formatCode="_(* #,##0_);_(* \(#,##0\);_(* &quot;-&quot;??_);_(@_)" sourceLinked="1"/>
        <c:majorTickMark val="out"/>
        <c:minorTickMark val="none"/>
        <c:tickLblPos val="nextTo"/>
        <c:crossAx val="606133704"/>
        <c:crosses val="autoZero"/>
        <c:crossBetween val="between"/>
      </c:valAx>
      <c:valAx>
        <c:axId val="606134488"/>
        <c:scaling>
          <c:orientation val="minMax"/>
          <c:max val="1"/>
          <c:min val="0"/>
        </c:scaling>
        <c:delete val="0"/>
        <c:axPos val="r"/>
        <c:numFmt formatCode="General" sourceLinked="1"/>
        <c:majorTickMark val="none"/>
        <c:minorTickMark val="none"/>
        <c:tickLblPos val="none"/>
        <c:crossAx val="606134880"/>
        <c:crosses val="max"/>
        <c:crossBetween val="midCat"/>
      </c:valAx>
      <c:valAx>
        <c:axId val="606134880"/>
        <c:scaling>
          <c:orientation val="minMax"/>
        </c:scaling>
        <c:delete val="1"/>
        <c:axPos val="b"/>
        <c:numFmt formatCode="General" sourceLinked="1"/>
        <c:majorTickMark val="out"/>
        <c:minorTickMark val="none"/>
        <c:tickLblPos val="nextTo"/>
        <c:crossAx val="606134488"/>
        <c:crosses val="autoZero"/>
        <c:crossBetween val="midCat"/>
      </c:valAx>
    </c:plotArea>
    <c:legend>
      <c:legendPos val="r"/>
      <c:layout>
        <c:manualLayout>
          <c:xMode val="edge"/>
          <c:yMode val="edge"/>
          <c:x val="0.68518802315157479"/>
          <c:y val="0.11972910134920914"/>
          <c:w val="0.26859906931533262"/>
          <c:h val="0.12027976112119521"/>
        </c:manualLayout>
      </c:layout>
      <c:overlay val="0"/>
    </c:legend>
    <c:plotVisOnly val="1"/>
    <c:dispBlanksAs val="zero"/>
    <c:showDLblsOverMax val="0"/>
  </c:chart>
  <c:spPr>
    <a:ln>
      <a:noFill/>
    </a:ln>
  </c:spPr>
  <c:printSettings>
    <c:headerFooter/>
    <c:pageMargins b="0.75" l="0.7" r="0.7" t="0.75" header="0.3" footer="0.3"/>
    <c:pageSetup/>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 Key Results'!$A$12</c:f>
          <c:strCache>
            <c:ptCount val="1"/>
            <c:pt idx="0">
              <c:v>Number of mobile money transactions</c:v>
            </c:pt>
          </c:strCache>
        </c:strRef>
      </c:tx>
      <c:layout>
        <c:manualLayout>
          <c:xMode val="edge"/>
          <c:yMode val="edge"/>
          <c:x val="0.1684778711406052"/>
          <c:y val="1.1773365495324954E-2"/>
        </c:manualLayout>
      </c:layout>
      <c:overlay val="0"/>
      <c:txPr>
        <a:bodyPr/>
        <a:lstStyle/>
        <a:p>
          <a:pPr>
            <a:defRPr sz="1400"/>
          </a:pPr>
          <a:endParaRPr lang="en-US"/>
        </a:p>
      </c:txPr>
    </c:title>
    <c:autoTitleDeleted val="0"/>
    <c:plotArea>
      <c:layout>
        <c:manualLayout>
          <c:layoutTarget val="inner"/>
          <c:xMode val="edge"/>
          <c:yMode val="edge"/>
          <c:x val="0.10945896115597449"/>
          <c:y val="0.23184055118110236"/>
          <c:w val="0.82919940850188556"/>
          <c:h val="0.6753277194517352"/>
        </c:manualLayout>
      </c:layout>
      <c:areaChart>
        <c:grouping val="standard"/>
        <c:varyColors val="0"/>
        <c:ser>
          <c:idx val="0"/>
          <c:order val="0"/>
          <c:tx>
            <c:strRef>
              <c:f>'Summary - Key Results'!$D$12</c:f>
              <c:strCache>
                <c:ptCount val="1"/>
                <c:pt idx="0">
                  <c:v>Results</c:v>
                </c:pt>
              </c:strCache>
            </c:strRef>
          </c:tx>
          <c:spPr>
            <a:solidFill>
              <a:schemeClr val="accent3"/>
            </a:solidFill>
          </c:spPr>
          <c:cat>
            <c:strRef>
              <c:f>'Summary - Key Results'!$E$5:$P$5</c:f>
              <c:strCache>
                <c:ptCount val="12"/>
                <c:pt idx="0">
                  <c:v>FY15H1</c:v>
                </c:pt>
                <c:pt idx="1">
                  <c:v>FY15H2</c:v>
                </c:pt>
                <c:pt idx="2">
                  <c:v>FY16H1</c:v>
                </c:pt>
                <c:pt idx="3">
                  <c:v>FY16H2</c:v>
                </c:pt>
                <c:pt idx="4">
                  <c:v>FY17H1</c:v>
                </c:pt>
                <c:pt idx="5">
                  <c:v>FY17H2</c:v>
                </c:pt>
                <c:pt idx="6">
                  <c:v>FY18H1</c:v>
                </c:pt>
                <c:pt idx="7">
                  <c:v>FY18H2</c:v>
                </c:pt>
                <c:pt idx="8">
                  <c:v>FY19H1</c:v>
                </c:pt>
                <c:pt idx="9">
                  <c:v>FY19H2</c:v>
                </c:pt>
                <c:pt idx="10">
                  <c:v>FY20H1</c:v>
                </c:pt>
                <c:pt idx="11">
                  <c:v>#N/A</c:v>
                </c:pt>
              </c:strCache>
            </c:strRef>
          </c:cat>
          <c:val>
            <c:numRef>
              <c:f>'Summary - Key Results'!$E$12:$P$12</c:f>
              <c:numCache>
                <c:formatCode>_(* #,##0_);_(* \(#,##0\);_(* "-"??_);_(@_)</c:formatCode>
                <c:ptCount val="12"/>
                <c:pt idx="0">
                  <c:v>28115884</c:v>
                </c:pt>
                <c:pt idx="1">
                  <c:v>68789828</c:v>
                </c:pt>
                <c:pt idx="2">
                  <c:v>101341828</c:v>
                </c:pt>
                <c:pt idx="3">
                  <c:v>101341828</c:v>
                </c:pt>
                <c:pt idx="4">
                  <c:v>163829142</c:v>
                </c:pt>
                <c:pt idx="5">
                  <c:v>163829142</c:v>
                </c:pt>
                <c:pt idx="6">
                  <c:v>163829142</c:v>
                </c:pt>
                <c:pt idx="7">
                  <c:v>163829142</c:v>
                </c:pt>
                <c:pt idx="8">
                  <c:v>163829142</c:v>
                </c:pt>
                <c:pt idx="9">
                  <c:v>163829142</c:v>
                </c:pt>
                <c:pt idx="10">
                  <c:v>163829142</c:v>
                </c:pt>
                <c:pt idx="11">
                  <c:v>163829142</c:v>
                </c:pt>
              </c:numCache>
            </c:numRef>
          </c:val>
          <c:extLst>
            <c:ext xmlns:c16="http://schemas.microsoft.com/office/drawing/2014/chart" uri="{C3380CC4-5D6E-409C-BE32-E72D297353CC}">
              <c16:uniqueId val="{00000000-4FC6-444D-8420-35F990162249}"/>
            </c:ext>
          </c:extLst>
        </c:ser>
        <c:ser>
          <c:idx val="1"/>
          <c:order val="1"/>
          <c:tx>
            <c:strRef>
              <c:f>'Summary - Key Results'!$D$13</c:f>
              <c:strCache>
                <c:ptCount val="1"/>
                <c:pt idx="0">
                  <c:v>Target</c:v>
                </c:pt>
              </c:strCache>
            </c:strRef>
          </c:tx>
          <c:spPr>
            <a:solidFill>
              <a:srgbClr val="FFFF00">
                <a:alpha val="35000"/>
              </a:srgbClr>
            </a:solidFill>
            <a:ln>
              <a:solidFill>
                <a:schemeClr val="tx1"/>
              </a:solidFill>
            </a:ln>
          </c:spPr>
          <c:cat>
            <c:strRef>
              <c:f>'Summary - Key Results'!$E$5:$P$5</c:f>
              <c:strCache>
                <c:ptCount val="12"/>
                <c:pt idx="0">
                  <c:v>FY15H1</c:v>
                </c:pt>
                <c:pt idx="1">
                  <c:v>FY15H2</c:v>
                </c:pt>
                <c:pt idx="2">
                  <c:v>FY16H1</c:v>
                </c:pt>
                <c:pt idx="3">
                  <c:v>FY16H2</c:v>
                </c:pt>
                <c:pt idx="4">
                  <c:v>FY17H1</c:v>
                </c:pt>
                <c:pt idx="5">
                  <c:v>FY17H2</c:v>
                </c:pt>
                <c:pt idx="6">
                  <c:v>FY18H1</c:v>
                </c:pt>
                <c:pt idx="7">
                  <c:v>FY18H2</c:v>
                </c:pt>
                <c:pt idx="8">
                  <c:v>FY19H1</c:v>
                </c:pt>
                <c:pt idx="9">
                  <c:v>FY19H2</c:v>
                </c:pt>
                <c:pt idx="10">
                  <c:v>FY20H1</c:v>
                </c:pt>
                <c:pt idx="11">
                  <c:v>#N/A</c:v>
                </c:pt>
              </c:strCache>
            </c:strRef>
          </c:cat>
          <c:val>
            <c:numRef>
              <c:f>'Summary - Key Results'!$E$13:$P$13</c:f>
              <c:numCache>
                <c:formatCode>_(* #,##0_);_(* \(#,##0\);_(* "-"??_);_(@_)</c:formatCode>
                <c:ptCount val="12"/>
                <c:pt idx="0">
                  <c:v>2059175</c:v>
                </c:pt>
                <c:pt idx="1">
                  <c:v>4180125</c:v>
                </c:pt>
                <c:pt idx="2">
                  <c:v>6364704</c:v>
                </c:pt>
                <c:pt idx="3">
                  <c:v>8614820</c:v>
                </c:pt>
                <c:pt idx="4">
                  <c:v>10932440</c:v>
                </c:pt>
                <c:pt idx="5">
                  <c:v>10932440</c:v>
                </c:pt>
                <c:pt idx="6">
                  <c:v>10932440</c:v>
                </c:pt>
                <c:pt idx="7">
                  <c:v>10932440</c:v>
                </c:pt>
                <c:pt idx="8">
                  <c:v>10932440</c:v>
                </c:pt>
                <c:pt idx="9">
                  <c:v>10932440</c:v>
                </c:pt>
                <c:pt idx="10">
                  <c:v>10932440</c:v>
                </c:pt>
                <c:pt idx="11">
                  <c:v>10932440</c:v>
                </c:pt>
              </c:numCache>
            </c:numRef>
          </c:val>
          <c:extLst>
            <c:ext xmlns:c16="http://schemas.microsoft.com/office/drawing/2014/chart" uri="{C3380CC4-5D6E-409C-BE32-E72D297353CC}">
              <c16:uniqueId val="{00000001-4FC6-444D-8420-35F990162249}"/>
            </c:ext>
          </c:extLst>
        </c:ser>
        <c:dLbls>
          <c:showLegendKey val="0"/>
          <c:showVal val="0"/>
          <c:showCatName val="0"/>
          <c:showSerName val="0"/>
          <c:showPercent val="0"/>
          <c:showBubbleSize val="0"/>
        </c:dLbls>
        <c:axId val="606236192"/>
        <c:axId val="606236584"/>
      </c:areaChart>
      <c:scatterChart>
        <c:scatterStyle val="lineMarker"/>
        <c:varyColors val="0"/>
        <c:ser>
          <c:idx val="2"/>
          <c:order val="2"/>
          <c:tx>
            <c:v>Now</c:v>
          </c:tx>
          <c:spPr>
            <a:ln w="19050">
              <a:solidFill>
                <a:schemeClr val="bg1">
                  <a:lumMod val="65000"/>
                </a:schemeClr>
              </a:solidFill>
              <a:prstDash val="dash"/>
            </a:ln>
          </c:spPr>
          <c:marker>
            <c:symbol val="none"/>
          </c:marker>
          <c:xVal>
            <c:numRef>
              <c:f>'Summary - Key Results'!$F$3:$G$3</c:f>
              <c:numCache>
                <c:formatCode>General</c:formatCode>
                <c:ptCount val="2"/>
                <c:pt idx="0">
                  <c:v>6</c:v>
                </c:pt>
                <c:pt idx="1">
                  <c:v>6</c:v>
                </c:pt>
              </c:numCache>
            </c:numRef>
          </c:xVal>
          <c:yVal>
            <c:numRef>
              <c:f>'Summary - Key Results'!$H$3:$I$3</c:f>
              <c:numCache>
                <c:formatCode>General</c:formatCode>
                <c:ptCount val="2"/>
                <c:pt idx="0">
                  <c:v>0</c:v>
                </c:pt>
                <c:pt idx="1">
                  <c:v>1</c:v>
                </c:pt>
              </c:numCache>
            </c:numRef>
          </c:yVal>
          <c:smooth val="0"/>
          <c:extLst>
            <c:ext xmlns:c16="http://schemas.microsoft.com/office/drawing/2014/chart" uri="{C3380CC4-5D6E-409C-BE32-E72D297353CC}">
              <c16:uniqueId val="{00000002-4FC6-444D-8420-35F990162249}"/>
            </c:ext>
          </c:extLst>
        </c:ser>
        <c:dLbls>
          <c:showLegendKey val="0"/>
          <c:showVal val="0"/>
          <c:showCatName val="0"/>
          <c:showSerName val="0"/>
          <c:showPercent val="0"/>
          <c:showBubbleSize val="0"/>
        </c:dLbls>
        <c:axId val="606237368"/>
        <c:axId val="606236976"/>
      </c:scatterChart>
      <c:catAx>
        <c:axId val="606236192"/>
        <c:scaling>
          <c:orientation val="minMax"/>
        </c:scaling>
        <c:delete val="0"/>
        <c:axPos val="b"/>
        <c:numFmt formatCode="General" sourceLinked="0"/>
        <c:majorTickMark val="out"/>
        <c:minorTickMark val="none"/>
        <c:tickLblPos val="nextTo"/>
        <c:crossAx val="606236584"/>
        <c:crosses val="autoZero"/>
        <c:auto val="1"/>
        <c:lblAlgn val="ctr"/>
        <c:lblOffset val="100"/>
        <c:noMultiLvlLbl val="0"/>
      </c:catAx>
      <c:valAx>
        <c:axId val="606236584"/>
        <c:scaling>
          <c:orientation val="minMax"/>
        </c:scaling>
        <c:delete val="0"/>
        <c:axPos val="l"/>
        <c:majorGridlines>
          <c:spPr>
            <a:ln>
              <a:solidFill>
                <a:schemeClr val="bg1">
                  <a:lumMod val="95000"/>
                </a:schemeClr>
              </a:solidFill>
            </a:ln>
          </c:spPr>
        </c:majorGridlines>
        <c:numFmt formatCode="_(* #,##0_);_(* \(#,##0\);_(* &quot;-&quot;??_);_(@_)" sourceLinked="1"/>
        <c:majorTickMark val="out"/>
        <c:minorTickMark val="none"/>
        <c:tickLblPos val="nextTo"/>
        <c:crossAx val="606236192"/>
        <c:crosses val="autoZero"/>
        <c:crossBetween val="between"/>
      </c:valAx>
      <c:valAx>
        <c:axId val="606236976"/>
        <c:scaling>
          <c:orientation val="minMax"/>
          <c:max val="1"/>
          <c:min val="0"/>
        </c:scaling>
        <c:delete val="0"/>
        <c:axPos val="r"/>
        <c:numFmt formatCode="General" sourceLinked="1"/>
        <c:majorTickMark val="none"/>
        <c:minorTickMark val="none"/>
        <c:tickLblPos val="none"/>
        <c:crossAx val="606237368"/>
        <c:crosses val="max"/>
        <c:crossBetween val="midCat"/>
      </c:valAx>
      <c:valAx>
        <c:axId val="606237368"/>
        <c:scaling>
          <c:orientation val="minMax"/>
        </c:scaling>
        <c:delete val="1"/>
        <c:axPos val="b"/>
        <c:numFmt formatCode="General" sourceLinked="1"/>
        <c:majorTickMark val="out"/>
        <c:minorTickMark val="none"/>
        <c:tickLblPos val="nextTo"/>
        <c:crossAx val="606236976"/>
        <c:crosses val="autoZero"/>
        <c:crossBetween val="midCat"/>
      </c:valAx>
    </c:plotArea>
    <c:legend>
      <c:legendPos val="r"/>
      <c:layout>
        <c:manualLayout>
          <c:xMode val="edge"/>
          <c:yMode val="edge"/>
          <c:x val="0.68518802315157479"/>
          <c:y val="0.11972910134920914"/>
          <c:w val="0.26859906931533262"/>
          <c:h val="0.12027976112119521"/>
        </c:manualLayout>
      </c:layout>
      <c:overlay val="0"/>
    </c:legend>
    <c:plotVisOnly val="1"/>
    <c:dispBlanksAs val="zero"/>
    <c:showDLblsOverMax val="0"/>
  </c:chart>
  <c:spPr>
    <a:ln>
      <a:noFill/>
    </a:ln>
  </c:spPr>
  <c:printSettings>
    <c:headerFooter/>
    <c:pageMargins b="0.75" l="0.7" r="0.7" t="0.75" header="0.3" footer="0.3"/>
    <c:pageSetup/>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 Key Results'!$A$16</c:f>
          <c:strCache>
            <c:ptCount val="1"/>
            <c:pt idx="0">
              <c:v>Number of Transactions via Agents per Month</c:v>
            </c:pt>
          </c:strCache>
        </c:strRef>
      </c:tx>
      <c:layout>
        <c:manualLayout>
          <c:xMode val="edge"/>
          <c:yMode val="edge"/>
          <c:x val="0.1684778711406052"/>
          <c:y val="1.1773365495324954E-2"/>
        </c:manualLayout>
      </c:layout>
      <c:overlay val="0"/>
      <c:txPr>
        <a:bodyPr/>
        <a:lstStyle/>
        <a:p>
          <a:pPr>
            <a:defRPr sz="1400"/>
          </a:pPr>
          <a:endParaRPr lang="en-US"/>
        </a:p>
      </c:txPr>
    </c:title>
    <c:autoTitleDeleted val="0"/>
    <c:plotArea>
      <c:layout>
        <c:manualLayout>
          <c:layoutTarget val="inner"/>
          <c:xMode val="edge"/>
          <c:yMode val="edge"/>
          <c:x val="0.10945896115597449"/>
          <c:y val="0.23184055118110236"/>
          <c:w val="0.82919940850188556"/>
          <c:h val="0.6753277194517352"/>
        </c:manualLayout>
      </c:layout>
      <c:areaChart>
        <c:grouping val="standard"/>
        <c:varyColors val="0"/>
        <c:ser>
          <c:idx val="0"/>
          <c:order val="0"/>
          <c:tx>
            <c:strRef>
              <c:f>'Summary - Key Results'!$D$16</c:f>
              <c:strCache>
                <c:ptCount val="1"/>
                <c:pt idx="0">
                  <c:v>Results</c:v>
                </c:pt>
              </c:strCache>
            </c:strRef>
          </c:tx>
          <c:spPr>
            <a:solidFill>
              <a:schemeClr val="accent3"/>
            </a:solidFill>
          </c:spPr>
          <c:cat>
            <c:strRef>
              <c:f>'Summary - Key Results'!$E$5:$P$5</c:f>
              <c:strCache>
                <c:ptCount val="12"/>
                <c:pt idx="0">
                  <c:v>FY15H1</c:v>
                </c:pt>
                <c:pt idx="1">
                  <c:v>FY15H2</c:v>
                </c:pt>
                <c:pt idx="2">
                  <c:v>FY16H1</c:v>
                </c:pt>
                <c:pt idx="3">
                  <c:v>FY16H2</c:v>
                </c:pt>
                <c:pt idx="4">
                  <c:v>FY17H1</c:v>
                </c:pt>
                <c:pt idx="5">
                  <c:v>FY17H2</c:v>
                </c:pt>
                <c:pt idx="6">
                  <c:v>FY18H1</c:v>
                </c:pt>
                <c:pt idx="7">
                  <c:v>FY18H2</c:v>
                </c:pt>
                <c:pt idx="8">
                  <c:v>FY19H1</c:v>
                </c:pt>
                <c:pt idx="9">
                  <c:v>FY19H2</c:v>
                </c:pt>
                <c:pt idx="10">
                  <c:v>FY20H1</c:v>
                </c:pt>
                <c:pt idx="11">
                  <c:v>#N/A</c:v>
                </c:pt>
              </c:strCache>
            </c:strRef>
          </c:cat>
          <c:val>
            <c:numRef>
              <c:f>'Summary - Key Results'!$E$16:$P$16</c:f>
              <c:numCache>
                <c:formatCode>_(* #,##0_);_(* \(#,##0\);_(* "-"??_);_(@_)</c:formatCode>
                <c:ptCount val="12"/>
                <c:pt idx="0">
                  <c:v>200043</c:v>
                </c:pt>
                <c:pt idx="1">
                  <c:v>381098</c:v>
                </c:pt>
                <c:pt idx="2">
                  <c:v>680544</c:v>
                </c:pt>
                <c:pt idx="3">
                  <c:v>959058</c:v>
                </c:pt>
                <c:pt idx="4">
                  <c:v>1228731</c:v>
                </c:pt>
                <c:pt idx="5">
                  <c:v>1228731</c:v>
                </c:pt>
                <c:pt idx="6">
                  <c:v>1228731</c:v>
                </c:pt>
                <c:pt idx="7">
                  <c:v>1228731</c:v>
                </c:pt>
                <c:pt idx="8">
                  <c:v>1228731</c:v>
                </c:pt>
                <c:pt idx="9">
                  <c:v>1228731</c:v>
                </c:pt>
                <c:pt idx="10">
                  <c:v>1228731</c:v>
                </c:pt>
                <c:pt idx="11">
                  <c:v>1228731</c:v>
                </c:pt>
              </c:numCache>
            </c:numRef>
          </c:val>
          <c:extLst>
            <c:ext xmlns:c16="http://schemas.microsoft.com/office/drawing/2014/chart" uri="{C3380CC4-5D6E-409C-BE32-E72D297353CC}">
              <c16:uniqueId val="{00000000-E778-42B4-9D18-6F37E6A6839C}"/>
            </c:ext>
          </c:extLst>
        </c:ser>
        <c:ser>
          <c:idx val="1"/>
          <c:order val="1"/>
          <c:tx>
            <c:strRef>
              <c:f>'Summary - Key Results'!$D$17</c:f>
              <c:strCache>
                <c:ptCount val="1"/>
                <c:pt idx="0">
                  <c:v>Target</c:v>
                </c:pt>
              </c:strCache>
            </c:strRef>
          </c:tx>
          <c:spPr>
            <a:solidFill>
              <a:srgbClr val="FFFF00">
                <a:alpha val="35000"/>
              </a:srgbClr>
            </a:solidFill>
            <a:ln>
              <a:solidFill>
                <a:schemeClr val="tx1"/>
              </a:solidFill>
            </a:ln>
          </c:spPr>
          <c:cat>
            <c:strRef>
              <c:f>'Summary - Key Results'!$E$5:$P$5</c:f>
              <c:strCache>
                <c:ptCount val="12"/>
                <c:pt idx="0">
                  <c:v>FY15H1</c:v>
                </c:pt>
                <c:pt idx="1">
                  <c:v>FY15H2</c:v>
                </c:pt>
                <c:pt idx="2">
                  <c:v>FY16H1</c:v>
                </c:pt>
                <c:pt idx="3">
                  <c:v>FY16H2</c:v>
                </c:pt>
                <c:pt idx="4">
                  <c:v>FY17H1</c:v>
                </c:pt>
                <c:pt idx="5">
                  <c:v>FY17H2</c:v>
                </c:pt>
                <c:pt idx="6">
                  <c:v>FY18H1</c:v>
                </c:pt>
                <c:pt idx="7">
                  <c:v>FY18H2</c:v>
                </c:pt>
                <c:pt idx="8">
                  <c:v>FY19H1</c:v>
                </c:pt>
                <c:pt idx="9">
                  <c:v>FY19H2</c:v>
                </c:pt>
                <c:pt idx="10">
                  <c:v>FY20H1</c:v>
                </c:pt>
                <c:pt idx="11">
                  <c:v>#N/A</c:v>
                </c:pt>
              </c:strCache>
            </c:strRef>
          </c:cat>
          <c:val>
            <c:numRef>
              <c:f>'Summary - Key Results'!$E$17:$P$17</c:f>
              <c:numCache>
                <c:formatCode>_(* #,##0_);_(* \(#,##0\);_(* "-"??_);_(@_)</c:formatCode>
                <c:ptCount val="12"/>
                <c:pt idx="0">
                  <c:v>78797</c:v>
                </c:pt>
                <c:pt idx="1">
                  <c:v>140713</c:v>
                </c:pt>
                <c:pt idx="2">
                  <c:v>235513</c:v>
                </c:pt>
                <c:pt idx="3">
                  <c:v>395401</c:v>
                </c:pt>
                <c:pt idx="4">
                  <c:v>660201</c:v>
                </c:pt>
                <c:pt idx="5">
                  <c:v>803001</c:v>
                </c:pt>
                <c:pt idx="6">
                  <c:v>803001</c:v>
                </c:pt>
                <c:pt idx="7">
                  <c:v>803001</c:v>
                </c:pt>
                <c:pt idx="8">
                  <c:v>803001</c:v>
                </c:pt>
                <c:pt idx="9">
                  <c:v>803001</c:v>
                </c:pt>
                <c:pt idx="10">
                  <c:v>803001</c:v>
                </c:pt>
                <c:pt idx="11">
                  <c:v>803001</c:v>
                </c:pt>
              </c:numCache>
            </c:numRef>
          </c:val>
          <c:extLst>
            <c:ext xmlns:c16="http://schemas.microsoft.com/office/drawing/2014/chart" uri="{C3380CC4-5D6E-409C-BE32-E72D297353CC}">
              <c16:uniqueId val="{00000001-E778-42B4-9D18-6F37E6A6839C}"/>
            </c:ext>
          </c:extLst>
        </c:ser>
        <c:dLbls>
          <c:showLegendKey val="0"/>
          <c:showVal val="0"/>
          <c:showCatName val="0"/>
          <c:showSerName val="0"/>
          <c:showPercent val="0"/>
          <c:showBubbleSize val="0"/>
        </c:dLbls>
        <c:axId val="606238152"/>
        <c:axId val="606238544"/>
      </c:areaChart>
      <c:scatterChart>
        <c:scatterStyle val="lineMarker"/>
        <c:varyColors val="0"/>
        <c:ser>
          <c:idx val="2"/>
          <c:order val="2"/>
          <c:tx>
            <c:v>Now</c:v>
          </c:tx>
          <c:spPr>
            <a:ln w="19050">
              <a:solidFill>
                <a:schemeClr val="bg1">
                  <a:lumMod val="65000"/>
                </a:schemeClr>
              </a:solidFill>
              <a:prstDash val="dash"/>
            </a:ln>
          </c:spPr>
          <c:marker>
            <c:symbol val="none"/>
          </c:marker>
          <c:xVal>
            <c:numRef>
              <c:f>'Summary - Key Results'!$F$3:$G$3</c:f>
              <c:numCache>
                <c:formatCode>General</c:formatCode>
                <c:ptCount val="2"/>
                <c:pt idx="0">
                  <c:v>6</c:v>
                </c:pt>
                <c:pt idx="1">
                  <c:v>6</c:v>
                </c:pt>
              </c:numCache>
            </c:numRef>
          </c:xVal>
          <c:yVal>
            <c:numRef>
              <c:f>'Summary - Key Results'!$H$3:$I$3</c:f>
              <c:numCache>
                <c:formatCode>General</c:formatCode>
                <c:ptCount val="2"/>
                <c:pt idx="0">
                  <c:v>0</c:v>
                </c:pt>
                <c:pt idx="1">
                  <c:v>1</c:v>
                </c:pt>
              </c:numCache>
            </c:numRef>
          </c:yVal>
          <c:smooth val="0"/>
          <c:extLst>
            <c:ext xmlns:c16="http://schemas.microsoft.com/office/drawing/2014/chart" uri="{C3380CC4-5D6E-409C-BE32-E72D297353CC}">
              <c16:uniqueId val="{00000002-E778-42B4-9D18-6F37E6A6839C}"/>
            </c:ext>
          </c:extLst>
        </c:ser>
        <c:dLbls>
          <c:showLegendKey val="0"/>
          <c:showVal val="0"/>
          <c:showCatName val="0"/>
          <c:showSerName val="0"/>
          <c:showPercent val="0"/>
          <c:showBubbleSize val="0"/>
        </c:dLbls>
        <c:axId val="606239328"/>
        <c:axId val="606238936"/>
      </c:scatterChart>
      <c:catAx>
        <c:axId val="606238152"/>
        <c:scaling>
          <c:orientation val="minMax"/>
        </c:scaling>
        <c:delete val="0"/>
        <c:axPos val="b"/>
        <c:numFmt formatCode="General" sourceLinked="0"/>
        <c:majorTickMark val="out"/>
        <c:minorTickMark val="none"/>
        <c:tickLblPos val="nextTo"/>
        <c:crossAx val="606238544"/>
        <c:crosses val="autoZero"/>
        <c:auto val="1"/>
        <c:lblAlgn val="ctr"/>
        <c:lblOffset val="100"/>
        <c:noMultiLvlLbl val="0"/>
      </c:catAx>
      <c:valAx>
        <c:axId val="606238544"/>
        <c:scaling>
          <c:orientation val="minMax"/>
        </c:scaling>
        <c:delete val="0"/>
        <c:axPos val="l"/>
        <c:majorGridlines>
          <c:spPr>
            <a:ln>
              <a:solidFill>
                <a:schemeClr val="bg1">
                  <a:lumMod val="95000"/>
                </a:schemeClr>
              </a:solidFill>
            </a:ln>
          </c:spPr>
        </c:majorGridlines>
        <c:numFmt formatCode="_(* #,##0_);_(* \(#,##0\);_(* &quot;-&quot;??_);_(@_)" sourceLinked="1"/>
        <c:majorTickMark val="out"/>
        <c:minorTickMark val="none"/>
        <c:tickLblPos val="nextTo"/>
        <c:crossAx val="606238152"/>
        <c:crosses val="autoZero"/>
        <c:crossBetween val="between"/>
      </c:valAx>
      <c:valAx>
        <c:axId val="606238936"/>
        <c:scaling>
          <c:orientation val="minMax"/>
          <c:max val="1"/>
          <c:min val="0"/>
        </c:scaling>
        <c:delete val="0"/>
        <c:axPos val="r"/>
        <c:numFmt formatCode="General" sourceLinked="1"/>
        <c:majorTickMark val="none"/>
        <c:minorTickMark val="none"/>
        <c:tickLblPos val="none"/>
        <c:crossAx val="606239328"/>
        <c:crosses val="max"/>
        <c:crossBetween val="midCat"/>
      </c:valAx>
      <c:valAx>
        <c:axId val="606239328"/>
        <c:scaling>
          <c:orientation val="minMax"/>
        </c:scaling>
        <c:delete val="1"/>
        <c:axPos val="b"/>
        <c:numFmt formatCode="General" sourceLinked="1"/>
        <c:majorTickMark val="out"/>
        <c:minorTickMark val="none"/>
        <c:tickLblPos val="nextTo"/>
        <c:crossAx val="606238936"/>
        <c:crosses val="autoZero"/>
        <c:crossBetween val="midCat"/>
      </c:valAx>
    </c:plotArea>
    <c:legend>
      <c:legendPos val="r"/>
      <c:layout>
        <c:manualLayout>
          <c:xMode val="edge"/>
          <c:yMode val="edge"/>
          <c:x val="0.68518802315157479"/>
          <c:y val="0.11972910134920914"/>
          <c:w val="0.26859906931533262"/>
          <c:h val="0.12027976112119521"/>
        </c:manualLayout>
      </c:layout>
      <c:overlay val="0"/>
    </c:legend>
    <c:plotVisOnly val="1"/>
    <c:dispBlanksAs val="zero"/>
    <c:showDLblsOverMax val="0"/>
  </c:chart>
  <c:spPr>
    <a:ln>
      <a:noFill/>
    </a:ln>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oneCellAnchor>
    <xdr:from>
      <xdr:col>8</xdr:col>
      <xdr:colOff>209550</xdr:colOff>
      <xdr:row>12</xdr:row>
      <xdr:rowOff>104775</xdr:rowOff>
    </xdr:from>
    <xdr:ext cx="6115050" cy="5486400"/>
    <xdr:graphicFrame macro="">
      <xdr:nvGraphicFramePr>
        <xdr:cNvPr id="18" name="CHART_LONGEVIT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9</xdr:col>
      <xdr:colOff>609599</xdr:colOff>
      <xdr:row>3</xdr:row>
      <xdr:rowOff>114300</xdr:rowOff>
    </xdr:from>
    <xdr:ext cx="5191126" cy="2286000"/>
    <xdr:graphicFrame macro="">
      <xdr:nvGraphicFramePr>
        <xdr:cNvPr id="19" name="CHART_FUNDING_HISTOR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17</xdr:col>
      <xdr:colOff>553129</xdr:colOff>
      <xdr:row>12</xdr:row>
      <xdr:rowOff>104775</xdr:rowOff>
    </xdr:from>
    <xdr:ext cx="384048" cy="5482998"/>
    <xdr:graphicFrame macro="">
      <xdr:nvGraphicFramePr>
        <xdr:cNvPr id="20" name="CHART_LONGEVITY_ECA"/>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twoCellAnchor>
    <xdr:from>
      <xdr:col>18</xdr:col>
      <xdr:colOff>76200</xdr:colOff>
      <xdr:row>11</xdr:row>
      <xdr:rowOff>123826</xdr:rowOff>
    </xdr:from>
    <xdr:to>
      <xdr:col>18</xdr:col>
      <xdr:colOff>219075</xdr:colOff>
      <xdr:row>14</xdr:row>
      <xdr:rowOff>9526</xdr:rowOff>
    </xdr:to>
    <xdr:sp macro="" textlink="">
      <xdr:nvSpPr>
        <xdr:cNvPr id="21" name="TextBox 20"/>
        <xdr:cNvSpPr txBox="1"/>
      </xdr:nvSpPr>
      <xdr:spPr>
        <a:xfrm>
          <a:off x="9829800" y="1838326"/>
          <a:ext cx="142875" cy="457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vert="vert270" wrap="square" lIns="0" tIns="0" rIns="0" bIns="0" rtlCol="0" anchor="t"/>
        <a:lstStyle/>
        <a:p>
          <a:pPr algn="ctr"/>
          <a:r>
            <a:rPr lang="en-US" sz="800"/>
            <a:t>Burn Rate</a:t>
          </a:r>
        </a:p>
      </xdr:txBody>
    </xdr:sp>
    <xdr:clientData/>
  </xdr:twoCellAnchor>
  <xdr:twoCellAnchor>
    <xdr:from>
      <xdr:col>18</xdr:col>
      <xdr:colOff>428625</xdr:colOff>
      <xdr:row>11</xdr:row>
      <xdr:rowOff>133350</xdr:rowOff>
    </xdr:from>
    <xdr:to>
      <xdr:col>18</xdr:col>
      <xdr:colOff>600074</xdr:colOff>
      <xdr:row>14</xdr:row>
      <xdr:rowOff>19049</xdr:rowOff>
    </xdr:to>
    <xdr:sp macro="" textlink="">
      <xdr:nvSpPr>
        <xdr:cNvPr id="22" name="TextBox 21"/>
        <xdr:cNvSpPr txBox="1"/>
      </xdr:nvSpPr>
      <xdr:spPr>
        <a:xfrm>
          <a:off x="10182225" y="1847850"/>
          <a:ext cx="171449" cy="4571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vert="vert270" wrap="square" lIns="0" tIns="0" rIns="0" bIns="0" rtlCol="0" anchor="t"/>
        <a:lstStyle/>
        <a:p>
          <a:pPr algn="ctr"/>
          <a:r>
            <a:rPr lang="en-US" sz="800"/>
            <a:t>Size</a:t>
          </a:r>
          <a:r>
            <a:rPr lang="en-US" sz="800" baseline="0"/>
            <a:t> ($M)</a:t>
          </a:r>
          <a:endParaRPr lang="en-US" sz="800"/>
        </a:p>
      </xdr:txBody>
    </xdr:sp>
    <xdr:clientData/>
  </xdr:twoCellAnchor>
  <xdr:twoCellAnchor>
    <xdr:from>
      <xdr:col>9</xdr:col>
      <xdr:colOff>480061</xdr:colOff>
      <xdr:row>41</xdr:row>
      <xdr:rowOff>104775</xdr:rowOff>
    </xdr:from>
    <xdr:to>
      <xdr:col>20</xdr:col>
      <xdr:colOff>390526</xdr:colOff>
      <xdr:row>41</xdr:row>
      <xdr:rowOff>104775</xdr:rowOff>
    </xdr:to>
    <xdr:cxnSp macro="">
      <xdr:nvCxnSpPr>
        <xdr:cNvPr id="23" name="Straight Connector 22"/>
        <xdr:cNvCxnSpPr/>
      </xdr:nvCxnSpPr>
      <xdr:spPr>
        <a:xfrm rot="10800000">
          <a:off x="4747261" y="7534275"/>
          <a:ext cx="6035040" cy="0"/>
        </a:xfrm>
        <a:prstGeom prst="line">
          <a:avLst/>
        </a:prstGeom>
        <a:ln w="3175">
          <a:solidFill>
            <a:schemeClr val="bg1">
              <a:lumMod val="50000"/>
            </a:schemeClr>
          </a:solidFill>
          <a:headEnd type="oval" w="sm" len="sm"/>
          <a:tailEnd type="oval" w="sm" len="sm"/>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18</xdr:col>
      <xdr:colOff>325559</xdr:colOff>
      <xdr:row>12</xdr:row>
      <xdr:rowOff>102577</xdr:rowOff>
    </xdr:from>
    <xdr:ext cx="365760" cy="5486400"/>
    <xdr:graphicFrame macro="">
      <xdr:nvGraphicFramePr>
        <xdr:cNvPr id="24" name="CHART_LONGEVITY_ECA"/>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twoCellAnchor>
    <xdr:from>
      <xdr:col>11</xdr:col>
      <xdr:colOff>0</xdr:colOff>
      <xdr:row>42</xdr:row>
      <xdr:rowOff>0</xdr:rowOff>
    </xdr:from>
    <xdr:to>
      <xdr:col>18</xdr:col>
      <xdr:colOff>85725</xdr:colOff>
      <xdr:row>50</xdr:row>
      <xdr:rowOff>85726</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1395349</xdr:colOff>
      <xdr:row>2</xdr:row>
      <xdr:rowOff>209549</xdr:rowOff>
    </xdr:from>
    <xdr:to>
      <xdr:col>23</xdr:col>
      <xdr:colOff>1777734</xdr:colOff>
      <xdr:row>32</xdr:row>
      <xdr:rowOff>118195</xdr:rowOff>
    </xdr:to>
    <xdr:graphicFrame macro="">
      <xdr:nvGraphicFramePr>
        <xdr:cNvPr id="41" name="CHART_LONGEVITY_EC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2</xdr:colOff>
      <xdr:row>1</xdr:row>
      <xdr:rowOff>95251</xdr:rowOff>
    </xdr:from>
    <xdr:to>
      <xdr:col>24</xdr:col>
      <xdr:colOff>876300</xdr:colOff>
      <xdr:row>37</xdr:row>
      <xdr:rowOff>54295</xdr:rowOff>
    </xdr:to>
    <xdr:grpSp>
      <xdr:nvGrpSpPr>
        <xdr:cNvPr id="42" name="Group 41"/>
        <xdr:cNvGrpSpPr/>
      </xdr:nvGrpSpPr>
      <xdr:grpSpPr>
        <a:xfrm>
          <a:off x="12992102" y="628651"/>
          <a:ext cx="6728458" cy="6763704"/>
          <a:chOff x="68313302" y="476251"/>
          <a:chExt cx="6600823" cy="6583680"/>
        </a:xfrm>
      </xdr:grpSpPr>
      <xdr:graphicFrame macro="">
        <xdr:nvGraphicFramePr>
          <xdr:cNvPr id="50" name="CHART_LONGEVITY_FISH"/>
          <xdr:cNvGraphicFramePr/>
        </xdr:nvGraphicFramePr>
        <xdr:xfrm>
          <a:off x="68313302" y="476251"/>
          <a:ext cx="5328000" cy="6583680"/>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51" name="TextBox 50"/>
          <xdr:cNvSpPr txBox="1"/>
        </xdr:nvSpPr>
        <xdr:spPr>
          <a:xfrm>
            <a:off x="68627625" y="6761547"/>
            <a:ext cx="6286500" cy="189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r>
              <a:rPr lang="en-US" sz="800"/>
              <a:t>Shaded area shows percent of total budget spent relative to project completion</a:t>
            </a:r>
            <a:r>
              <a:rPr lang="en-US" sz="800" baseline="0"/>
              <a:t> percent.  Projects flagged with (!) are outside "spending fish" boundary</a:t>
            </a:r>
            <a:endParaRPr lang="en-US" sz="800"/>
          </a:p>
        </xdr:txBody>
      </xdr:sp>
    </xdr:grpSp>
    <xdr:clientData/>
  </xdr:twoCellAnchor>
  <xdr:twoCellAnchor>
    <xdr:from>
      <xdr:col>23</xdr:col>
      <xdr:colOff>1765218</xdr:colOff>
      <xdr:row>2</xdr:row>
      <xdr:rowOff>209549</xdr:rowOff>
    </xdr:from>
    <xdr:to>
      <xdr:col>24</xdr:col>
      <xdr:colOff>204503</xdr:colOff>
      <xdr:row>32</xdr:row>
      <xdr:rowOff>118195</xdr:rowOff>
    </xdr:to>
    <xdr:graphicFrame macro="">
      <xdr:nvGraphicFramePr>
        <xdr:cNvPr id="43" name="CHART_LONGEVITY_EC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24</xdr:col>
      <xdr:colOff>202494</xdr:colOff>
      <xdr:row>2</xdr:row>
      <xdr:rowOff>209549</xdr:rowOff>
    </xdr:from>
    <xdr:to>
      <xdr:col>24</xdr:col>
      <xdr:colOff>533400</xdr:colOff>
      <xdr:row>32</xdr:row>
      <xdr:rowOff>118197</xdr:rowOff>
    </xdr:to>
    <xdr:graphicFrame macro="">
      <xdr:nvGraphicFramePr>
        <xdr:cNvPr id="44" name="CHART_LONGEVITY_EC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1878305</xdr:colOff>
      <xdr:row>1</xdr:row>
      <xdr:rowOff>59851</xdr:rowOff>
    </xdr:from>
    <xdr:to>
      <xdr:col>24</xdr:col>
      <xdr:colOff>87621</xdr:colOff>
      <xdr:row>4</xdr:row>
      <xdr:rowOff>114628</xdr:rowOff>
    </xdr:to>
    <xdr:sp macro="" textlink="">
      <xdr:nvSpPr>
        <xdr:cNvPr id="45" name="TextBox 44"/>
        <xdr:cNvSpPr txBox="1"/>
      </xdr:nvSpPr>
      <xdr:spPr>
        <a:xfrm>
          <a:off x="18566105" y="593251"/>
          <a:ext cx="152416" cy="7596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vert="vert270" wrap="square" lIns="0" tIns="0" rIns="0" bIns="9144" rtlCol="0" anchor="t"/>
        <a:lstStyle/>
        <a:p>
          <a:pPr algn="l"/>
          <a:r>
            <a:rPr lang="en-US" sz="800"/>
            <a:t>Spending (%)</a:t>
          </a:r>
        </a:p>
      </xdr:txBody>
    </xdr:sp>
    <xdr:clientData/>
  </xdr:twoCellAnchor>
  <xdr:twoCellAnchor>
    <xdr:from>
      <xdr:col>24</xdr:col>
      <xdr:colOff>305072</xdr:colOff>
      <xdr:row>1</xdr:row>
      <xdr:rowOff>59851</xdr:rowOff>
    </xdr:from>
    <xdr:to>
      <xdr:col>24</xdr:col>
      <xdr:colOff>475779</xdr:colOff>
      <xdr:row>4</xdr:row>
      <xdr:rowOff>114627</xdr:rowOff>
    </xdr:to>
    <xdr:sp macro="" textlink="">
      <xdr:nvSpPr>
        <xdr:cNvPr id="46" name="TextBox 45"/>
        <xdr:cNvSpPr txBox="1"/>
      </xdr:nvSpPr>
      <xdr:spPr>
        <a:xfrm>
          <a:off x="18935972" y="593251"/>
          <a:ext cx="170707" cy="7596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vert="vert270" wrap="square" lIns="0" tIns="0" rIns="0" bIns="9144" rtlCol="0" anchor="ctr"/>
        <a:lstStyle/>
        <a:p>
          <a:pPr algn="l"/>
          <a:r>
            <a:rPr lang="en-US" sz="800"/>
            <a:t>Size</a:t>
          </a:r>
          <a:r>
            <a:rPr lang="en-US" sz="800" baseline="0"/>
            <a:t> ($M)</a:t>
          </a:r>
          <a:endParaRPr lang="en-US" sz="800"/>
        </a:p>
      </xdr:txBody>
    </xdr:sp>
    <xdr:clientData/>
  </xdr:twoCellAnchor>
  <xdr:twoCellAnchor>
    <xdr:from>
      <xdr:col>23</xdr:col>
      <xdr:colOff>1508439</xdr:colOff>
      <xdr:row>1</xdr:row>
      <xdr:rowOff>38100</xdr:rowOff>
    </xdr:from>
    <xdr:to>
      <xdr:col>23</xdr:col>
      <xdr:colOff>1638300</xdr:colOff>
      <xdr:row>4</xdr:row>
      <xdr:rowOff>114965</xdr:rowOff>
    </xdr:to>
    <xdr:sp macro="" textlink="">
      <xdr:nvSpPr>
        <xdr:cNvPr id="47" name="TextBox 46"/>
        <xdr:cNvSpPr txBox="1"/>
      </xdr:nvSpPr>
      <xdr:spPr>
        <a:xfrm>
          <a:off x="18196239" y="571500"/>
          <a:ext cx="129861" cy="7817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vert="vert270" wrap="square" lIns="0" tIns="0" rIns="0" bIns="9144" rtlCol="0" anchor="t"/>
        <a:lstStyle/>
        <a:p>
          <a:pPr algn="l"/>
          <a:r>
            <a:rPr lang="en-US" sz="800"/>
            <a:t>Completion</a:t>
          </a:r>
          <a:r>
            <a:rPr lang="en-US" sz="800" baseline="0"/>
            <a:t> (%)</a:t>
          </a:r>
          <a:endParaRPr lang="en-US" sz="800"/>
        </a:p>
      </xdr:txBody>
    </xdr:sp>
    <xdr:clientData/>
  </xdr:twoCellAnchor>
  <xdr:twoCellAnchor>
    <xdr:from>
      <xdr:col>21</xdr:col>
      <xdr:colOff>758701</xdr:colOff>
      <xdr:row>36</xdr:row>
      <xdr:rowOff>154057</xdr:rowOff>
    </xdr:from>
    <xdr:to>
      <xdr:col>24</xdr:col>
      <xdr:colOff>525400</xdr:colOff>
      <xdr:row>49</xdr:row>
      <xdr:rowOff>133350</xdr:rowOff>
    </xdr:to>
    <xdr:graphicFrame macro="">
      <xdr:nvGraphicFramePr>
        <xdr:cNvPr id="48" name="Chart 4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21</xdr:col>
      <xdr:colOff>550058</xdr:colOff>
      <xdr:row>36</xdr:row>
      <xdr:rowOff>144195</xdr:rowOff>
    </xdr:from>
    <xdr:to>
      <xdr:col>24</xdr:col>
      <xdr:colOff>863022</xdr:colOff>
      <xdr:row>36</xdr:row>
      <xdr:rowOff>144195</xdr:rowOff>
    </xdr:to>
    <xdr:cxnSp macro="">
      <xdr:nvCxnSpPr>
        <xdr:cNvPr id="49" name="Straight Connector 48"/>
        <xdr:cNvCxnSpPr/>
      </xdr:nvCxnSpPr>
      <xdr:spPr>
        <a:xfrm rot="10800000">
          <a:off x="12132458" y="7002195"/>
          <a:ext cx="6008914" cy="0"/>
        </a:xfrm>
        <a:prstGeom prst="line">
          <a:avLst/>
        </a:prstGeom>
        <a:ln w="3175">
          <a:solidFill>
            <a:schemeClr val="bg1">
              <a:lumMod val="50000"/>
            </a:schemeClr>
          </a:solidFill>
          <a:headEnd type="oval" w="sm" len="sm"/>
          <a:tailEnd type="oval" w="sm" len="sm"/>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0</xdr:colOff>
      <xdr:row>3</xdr:row>
      <xdr:rowOff>104775</xdr:rowOff>
    </xdr:from>
    <xdr:to>
      <xdr:col>4</xdr:col>
      <xdr:colOff>489109</xdr:colOff>
      <xdr:row>11</xdr:row>
      <xdr:rowOff>160020</xdr:rowOff>
    </xdr:to>
    <xdr:graphicFrame macro="">
      <xdr:nvGraphicFramePr>
        <xdr:cNvPr id="54" name="Chart 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xdr:col>
      <xdr:colOff>9525</xdr:colOff>
      <xdr:row>9</xdr:row>
      <xdr:rowOff>95250</xdr:rowOff>
    </xdr:from>
    <xdr:to>
      <xdr:col>4</xdr:col>
      <xdr:colOff>498634</xdr:colOff>
      <xdr:row>18</xdr:row>
      <xdr:rowOff>26670</xdr:rowOff>
    </xdr:to>
    <xdr:graphicFrame macro="">
      <xdr:nvGraphicFramePr>
        <xdr:cNvPr id="55"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1</xdr:col>
      <xdr:colOff>9525</xdr:colOff>
      <xdr:row>16</xdr:row>
      <xdr:rowOff>0</xdr:rowOff>
    </xdr:from>
    <xdr:to>
      <xdr:col>4</xdr:col>
      <xdr:colOff>498634</xdr:colOff>
      <xdr:row>24</xdr:row>
      <xdr:rowOff>121920</xdr:rowOff>
    </xdr:to>
    <xdr:graphicFrame macro="">
      <xdr:nvGraphicFramePr>
        <xdr:cNvPr id="56" name="Chart 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27</xdr:col>
      <xdr:colOff>14286</xdr:colOff>
      <xdr:row>2</xdr:row>
      <xdr:rowOff>0</xdr:rowOff>
    </xdr:from>
    <xdr:to>
      <xdr:col>37</xdr:col>
      <xdr:colOff>123825</xdr:colOff>
      <xdr:row>12</xdr:row>
      <xdr:rowOff>119062</xdr:rowOff>
    </xdr:to>
    <xdr:graphicFrame macro="">
      <xdr:nvGraphicFramePr>
        <xdr:cNvPr id="57" name="Chart 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27</xdr:col>
      <xdr:colOff>45923</xdr:colOff>
      <xdr:row>13</xdr:row>
      <xdr:rowOff>24833</xdr:rowOff>
    </xdr:from>
    <xdr:to>
      <xdr:col>37</xdr:col>
      <xdr:colOff>155463</xdr:colOff>
      <xdr:row>24</xdr:row>
      <xdr:rowOff>86745</xdr:rowOff>
    </xdr:to>
    <xdr:graphicFrame macro="">
      <xdr:nvGraphicFramePr>
        <xdr:cNvPr id="58" name="Chart 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27</xdr:col>
      <xdr:colOff>0</xdr:colOff>
      <xdr:row>25</xdr:row>
      <xdr:rowOff>57150</xdr:rowOff>
    </xdr:from>
    <xdr:to>
      <xdr:col>37</xdr:col>
      <xdr:colOff>109539</xdr:colOff>
      <xdr:row>36</xdr:row>
      <xdr:rowOff>119062</xdr:rowOff>
    </xdr:to>
    <xdr:graphicFrame macro="">
      <xdr:nvGraphicFramePr>
        <xdr:cNvPr id="59" name="Chart 5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27</xdr:col>
      <xdr:colOff>0</xdr:colOff>
      <xdr:row>38</xdr:row>
      <xdr:rowOff>0</xdr:rowOff>
    </xdr:from>
    <xdr:to>
      <xdr:col>37</xdr:col>
      <xdr:colOff>109539</xdr:colOff>
      <xdr:row>49</xdr:row>
      <xdr:rowOff>61912</xdr:rowOff>
    </xdr:to>
    <xdr:graphicFrame macro="">
      <xdr:nvGraphicFramePr>
        <xdr:cNvPr id="63" name="Chart 6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27</xdr:col>
      <xdr:colOff>0</xdr:colOff>
      <xdr:row>49</xdr:row>
      <xdr:rowOff>171450</xdr:rowOff>
    </xdr:from>
    <xdr:to>
      <xdr:col>37</xdr:col>
      <xdr:colOff>109539</xdr:colOff>
      <xdr:row>61</xdr:row>
      <xdr:rowOff>42862</xdr:rowOff>
    </xdr:to>
    <xdr:graphicFrame macro="">
      <xdr:nvGraphicFramePr>
        <xdr:cNvPr id="64" name="Chart 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27</xdr:col>
      <xdr:colOff>0</xdr:colOff>
      <xdr:row>61</xdr:row>
      <xdr:rowOff>171450</xdr:rowOff>
    </xdr:from>
    <xdr:to>
      <xdr:col>37</xdr:col>
      <xdr:colOff>109539</xdr:colOff>
      <xdr:row>73</xdr:row>
      <xdr:rowOff>42862</xdr:rowOff>
    </xdr:to>
    <xdr:graphicFrame macro="">
      <xdr:nvGraphicFramePr>
        <xdr:cNvPr id="65" name="Chart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0.47742</cdr:x>
      <cdr:y>0.0875</cdr:y>
    </cdr:from>
    <cdr:to>
      <cdr:x>0.6934</cdr:x>
      <cdr:y>0.1375</cdr:y>
    </cdr:to>
    <cdr:sp macro="" textlink="">
      <cdr:nvSpPr>
        <cdr:cNvPr id="2" name="TextBox 1"/>
        <cdr:cNvSpPr txBox="1"/>
      </cdr:nvSpPr>
      <cdr:spPr>
        <a:xfrm xmlns:a="http://schemas.openxmlformats.org/drawingml/2006/main">
          <a:off x="2328282" y="200025"/>
          <a:ext cx="1053284" cy="114300"/>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r>
            <a:rPr lang="en-US" sz="800" b="1"/>
            <a:t>Portfolio Project Count</a:t>
          </a:r>
        </a:p>
      </cdr:txBody>
    </cdr:sp>
  </cdr:relSizeAnchor>
  <cdr:relSizeAnchor xmlns:cdr="http://schemas.openxmlformats.org/drawingml/2006/chartDrawing">
    <cdr:from>
      <cdr:x>0.17615</cdr:x>
      <cdr:y>0</cdr:y>
    </cdr:from>
    <cdr:to>
      <cdr:x>0.99609</cdr:x>
      <cdr:y>0.06667</cdr:y>
    </cdr:to>
    <cdr:sp macro="" textlink="">
      <cdr:nvSpPr>
        <cdr:cNvPr id="3" name="TextBox 2"/>
        <cdr:cNvSpPr txBox="1"/>
      </cdr:nvSpPr>
      <cdr:spPr>
        <a:xfrm xmlns:a="http://schemas.openxmlformats.org/drawingml/2006/main">
          <a:off x="914401" y="0"/>
          <a:ext cx="4256447" cy="152400"/>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r>
            <a:rPr lang="en-US" sz="1100" b="1"/>
            <a:t>Estimated Historic, Current, Future Portfolio  by Project Start/End Date</a:t>
          </a:r>
        </a:p>
      </cdr:txBody>
    </cdr:sp>
  </cdr:relSizeAnchor>
</c:userShapes>
</file>

<file path=xl/drawings/drawing3.xml><?xml version="1.0" encoding="utf-8"?>
<c:userShapes xmlns:c="http://schemas.openxmlformats.org/drawingml/2006/chart">
  <cdr:relSizeAnchor xmlns:cdr="http://schemas.openxmlformats.org/drawingml/2006/chartDrawing">
    <cdr:from>
      <cdr:x>0.04469</cdr:x>
      <cdr:y>0.02163</cdr:y>
    </cdr:from>
    <cdr:to>
      <cdr:x>0.99398</cdr:x>
      <cdr:y>0.08076</cdr:y>
    </cdr:to>
    <cdr:sp macro="" textlink="">
      <cdr:nvSpPr>
        <cdr:cNvPr id="3" name="TextBox 2"/>
        <cdr:cNvSpPr txBox="1"/>
      </cdr:nvSpPr>
      <cdr:spPr>
        <a:xfrm xmlns:a="http://schemas.openxmlformats.org/drawingml/2006/main">
          <a:off x="238123" y="142874"/>
          <a:ext cx="5057776" cy="3905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2000" b="1"/>
            <a:t>Portfolio Spending</a:t>
          </a:r>
          <a:r>
            <a:rPr lang="en-US" sz="2000" b="1" baseline="0"/>
            <a:t> Rates by Project Duration</a:t>
          </a:r>
          <a:endParaRPr lang="en-US" sz="2000" b="1"/>
        </a:p>
      </cdr:txBody>
    </cdr:sp>
  </cdr:relSizeAnchor>
</c:userShapes>
</file>

<file path=xl/drawings/drawing4.xml><?xml version="1.0" encoding="utf-8"?>
<c:userShapes xmlns:c="http://schemas.openxmlformats.org/drawingml/2006/chart">
  <cdr:relSizeAnchor xmlns:cdr="http://schemas.openxmlformats.org/drawingml/2006/chartDrawing">
    <cdr:from>
      <cdr:x>0.19231</cdr:x>
      <cdr:y>0.02315</cdr:y>
    </cdr:from>
    <cdr:to>
      <cdr:x>1</cdr:x>
      <cdr:y>0.15046</cdr:y>
    </cdr:to>
    <cdr:sp macro="" textlink="'Auto - Longevity'!$AD$10">
      <cdr:nvSpPr>
        <cdr:cNvPr id="2" name="TextBox 1"/>
        <cdr:cNvSpPr txBox="1"/>
      </cdr:nvSpPr>
      <cdr:spPr>
        <a:xfrm xmlns:a="http://schemas.openxmlformats.org/drawingml/2006/main">
          <a:off x="457200" y="38100"/>
          <a:ext cx="1920240" cy="209550"/>
        </a:xfrm>
        <a:prstGeom xmlns:a="http://schemas.openxmlformats.org/drawingml/2006/main" prst="rect">
          <a:avLst/>
        </a:prstGeom>
      </cdr:spPr>
      <cdr:txBody>
        <a:bodyPr xmlns:a="http://schemas.openxmlformats.org/drawingml/2006/main" vertOverflow="clip" wrap="square" lIns="0" tIns="0" rIns="0" bIns="0" rtlCol="0" anchor="ctr"/>
        <a:lstStyle xmlns:a="http://schemas.openxmlformats.org/drawingml/2006/main"/>
        <a:p xmlns:a="http://schemas.openxmlformats.org/drawingml/2006/main">
          <a:pPr algn="ctr"/>
          <a:fld id="{90EDB377-9A04-4A97-89BF-DA917D1843A3}" type="TxLink">
            <a:rPr lang="en-US" sz="1100" b="0" i="0" u="none" strike="noStrike">
              <a:solidFill>
                <a:srgbClr val="000000"/>
              </a:solidFill>
              <a:latin typeface="Calibri"/>
            </a:rPr>
            <a:pPr algn="ctr"/>
            <a:t>Financially Active Portfolio (#18)</a:t>
          </a:fld>
          <a:endParaRPr lang="en-US" sz="1100" b="1"/>
        </a:p>
      </cdr:txBody>
    </cdr:sp>
  </cdr:relSizeAnchor>
</c:userShapes>
</file>

<file path=xl/drawings/drawing5.xml><?xml version="1.0" encoding="utf-8"?>
<c:userShapes xmlns:c="http://schemas.openxmlformats.org/drawingml/2006/chart">
  <cdr:relSizeAnchor xmlns:cdr="http://schemas.openxmlformats.org/drawingml/2006/chartDrawing">
    <cdr:from>
      <cdr:x>0.19231</cdr:x>
      <cdr:y>0.02315</cdr:y>
    </cdr:from>
    <cdr:to>
      <cdr:x>1</cdr:x>
      <cdr:y>0.15046</cdr:y>
    </cdr:to>
    <cdr:sp macro="" textlink="'Auto - Longevity'!$AE$10">
      <cdr:nvSpPr>
        <cdr:cNvPr id="2" name="TextBox 1"/>
        <cdr:cNvSpPr txBox="1"/>
      </cdr:nvSpPr>
      <cdr:spPr>
        <a:xfrm xmlns:a="http://schemas.openxmlformats.org/drawingml/2006/main">
          <a:off x="457200" y="38100"/>
          <a:ext cx="1920240" cy="209550"/>
        </a:xfrm>
        <a:prstGeom xmlns:a="http://schemas.openxmlformats.org/drawingml/2006/main" prst="rect">
          <a:avLst/>
        </a:prstGeom>
      </cdr:spPr>
      <cdr:txBody>
        <a:bodyPr xmlns:a="http://schemas.openxmlformats.org/drawingml/2006/main" vertOverflow="clip" wrap="square" lIns="0" tIns="0" rIns="0" bIns="0" rtlCol="0" anchor="ctr"/>
        <a:lstStyle xmlns:a="http://schemas.openxmlformats.org/drawingml/2006/main"/>
        <a:p xmlns:a="http://schemas.openxmlformats.org/drawingml/2006/main">
          <a:pPr algn="ctr"/>
          <a:fld id="{B73A7B72-0217-4468-8B17-DFB7CE94D566}" type="TxLink">
            <a:rPr lang="en-US" sz="1100" b="0" i="0" u="none" strike="noStrike">
              <a:solidFill>
                <a:srgbClr val="000000"/>
              </a:solidFill>
              <a:latin typeface="Calibri"/>
            </a:rPr>
            <a:pPr algn="ctr"/>
            <a:t>Active Portfolio Volume ($30M)</a:t>
          </a:fld>
          <a:endParaRPr lang="en-US" sz="1100" b="1"/>
        </a:p>
      </cdr:txBody>
    </cdr:sp>
  </cdr:relSizeAnchor>
</c:userShapes>
</file>

<file path=xl/drawings/drawing6.xml><?xml version="1.0" encoding="utf-8"?>
<c:userShapes xmlns:c="http://schemas.openxmlformats.org/drawingml/2006/chart">
  <cdr:relSizeAnchor xmlns:cdr="http://schemas.openxmlformats.org/drawingml/2006/chartDrawing">
    <cdr:from>
      <cdr:x>0.14022</cdr:x>
      <cdr:y>0.02315</cdr:y>
    </cdr:from>
    <cdr:to>
      <cdr:x>1</cdr:x>
      <cdr:y>0.13889</cdr:y>
    </cdr:to>
    <cdr:sp macro="" textlink="'Auto - Longevity'!$AF$10">
      <cdr:nvSpPr>
        <cdr:cNvPr id="2" name="TextBox 1"/>
        <cdr:cNvSpPr txBox="1"/>
      </cdr:nvSpPr>
      <cdr:spPr>
        <a:xfrm xmlns:a="http://schemas.openxmlformats.org/drawingml/2006/main">
          <a:off x="333375" y="38103"/>
          <a:ext cx="2044065" cy="190497"/>
        </a:xfrm>
        <a:prstGeom xmlns:a="http://schemas.openxmlformats.org/drawingml/2006/main" prst="rect">
          <a:avLst/>
        </a:prstGeom>
      </cdr:spPr>
      <cdr:txBody>
        <a:bodyPr xmlns:a="http://schemas.openxmlformats.org/drawingml/2006/main" vertOverflow="clip" wrap="square" lIns="0" tIns="0" rIns="0" bIns="0" rtlCol="0" anchor="ctr"/>
        <a:lstStyle xmlns:a="http://schemas.openxmlformats.org/drawingml/2006/main"/>
        <a:p xmlns:a="http://schemas.openxmlformats.org/drawingml/2006/main">
          <a:pPr algn="ctr"/>
          <a:fld id="{0DD8FFF3-D50E-46B6-A75E-E22FA64B68DB}" type="TxLink">
            <a:rPr lang="en-US" sz="1100" b="0" i="0" u="none" strike="noStrike">
              <a:solidFill>
                <a:srgbClr val="000000"/>
              </a:solidFill>
              <a:latin typeface="Calibri"/>
            </a:rPr>
            <a:pPr algn="ctr"/>
            <a:t>Active Portfolio Spend ($17M)</a:t>
          </a:fld>
          <a:endParaRPr lang="en-US" sz="1100" b="1"/>
        </a:p>
      </cdr:txBody>
    </cdr:sp>
  </cdr:relSizeAnchor>
</c:userShapes>
</file>

<file path=xl/drawings/drawing7.xml><?xml version="1.0" encoding="utf-8"?>
<c:userShapes xmlns:c="http://schemas.openxmlformats.org/drawingml/2006/chart">
  <cdr:relSizeAnchor xmlns:cdr="http://schemas.openxmlformats.org/drawingml/2006/chartDrawing">
    <cdr:from>
      <cdr:x>0.38757</cdr:x>
      <cdr:y>0.13245</cdr:y>
    </cdr:from>
    <cdr:to>
      <cdr:x>0.69609</cdr:x>
      <cdr:y>0.21634</cdr:y>
    </cdr:to>
    <cdr:sp macro="" textlink="">
      <cdr:nvSpPr>
        <cdr:cNvPr id="2" name="TextBox 1"/>
        <cdr:cNvSpPr txBox="1"/>
      </cdr:nvSpPr>
      <cdr:spPr>
        <a:xfrm xmlns:a="http://schemas.openxmlformats.org/drawingml/2006/main">
          <a:off x="2405064" y="285750"/>
          <a:ext cx="1914525" cy="180976"/>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r"/>
          <a:r>
            <a:rPr lang="en-US" sz="1000"/>
            <a:t>Cumulative Running Totals:</a:t>
          </a:r>
        </a:p>
      </cdr:txBody>
    </cdr:sp>
  </cdr:relSizeAnchor>
</c:userShapes>
</file>

<file path=xl/drawings/drawing8.xml><?xml version="1.0" encoding="utf-8"?>
<c:userShapes xmlns:c="http://schemas.openxmlformats.org/drawingml/2006/chart">
  <cdr:relSizeAnchor xmlns:cdr="http://schemas.openxmlformats.org/drawingml/2006/chartDrawing">
    <cdr:from>
      <cdr:x>0.38757</cdr:x>
      <cdr:y>0.13245</cdr:y>
    </cdr:from>
    <cdr:to>
      <cdr:x>0.69609</cdr:x>
      <cdr:y>0.21634</cdr:y>
    </cdr:to>
    <cdr:sp macro="" textlink="">
      <cdr:nvSpPr>
        <cdr:cNvPr id="2" name="TextBox 1"/>
        <cdr:cNvSpPr txBox="1"/>
      </cdr:nvSpPr>
      <cdr:spPr>
        <a:xfrm xmlns:a="http://schemas.openxmlformats.org/drawingml/2006/main">
          <a:off x="2405064" y="285750"/>
          <a:ext cx="1914525" cy="180976"/>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r"/>
          <a:r>
            <a:rPr lang="en-US" sz="1000"/>
            <a:t>Cumulative Running Totals:</a:t>
          </a:r>
        </a:p>
      </cdr:txBody>
    </cdr:sp>
  </cdr:relSizeAnchor>
</c:userShapes>
</file>

<file path=xl/drawings/drawing9.xml><?xml version="1.0" encoding="utf-8"?>
<c:userShapes xmlns:c="http://schemas.openxmlformats.org/drawingml/2006/chart">
  <cdr:relSizeAnchor xmlns:cdr="http://schemas.openxmlformats.org/drawingml/2006/chartDrawing">
    <cdr:from>
      <cdr:x>0.38757</cdr:x>
      <cdr:y>0.13245</cdr:y>
    </cdr:from>
    <cdr:to>
      <cdr:x>0.69609</cdr:x>
      <cdr:y>0.21634</cdr:y>
    </cdr:to>
    <cdr:sp macro="" textlink="">
      <cdr:nvSpPr>
        <cdr:cNvPr id="2" name="TextBox 1"/>
        <cdr:cNvSpPr txBox="1"/>
      </cdr:nvSpPr>
      <cdr:spPr>
        <a:xfrm xmlns:a="http://schemas.openxmlformats.org/drawingml/2006/main">
          <a:off x="2405064" y="285750"/>
          <a:ext cx="1914525" cy="180976"/>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r"/>
          <a:r>
            <a:rPr lang="en-US" sz="1000"/>
            <a:t>Cumulative Running Totals:</a:t>
          </a:r>
        </a:p>
      </cdr:txBody>
    </cdr:sp>
  </cdr:relSizeAnchor>
</c:userShapes>
</file>

<file path=xl/drawings/drawing10.xml><?xml version="1.0" encoding="utf-8"?>
<c:userShapes xmlns:c="http://schemas.openxmlformats.org/drawingml/2006/chart">
  <cdr:relSizeAnchor xmlns:cdr="http://schemas.openxmlformats.org/drawingml/2006/chartDrawing">
    <cdr:from>
      <cdr:x>0.38757</cdr:x>
      <cdr:y>0.13245</cdr:y>
    </cdr:from>
    <cdr:to>
      <cdr:x>0.69609</cdr:x>
      <cdr:y>0.21634</cdr:y>
    </cdr:to>
    <cdr:sp macro="" textlink="">
      <cdr:nvSpPr>
        <cdr:cNvPr id="2" name="TextBox 1"/>
        <cdr:cNvSpPr txBox="1"/>
      </cdr:nvSpPr>
      <cdr:spPr>
        <a:xfrm xmlns:a="http://schemas.openxmlformats.org/drawingml/2006/main">
          <a:off x="2405064" y="285750"/>
          <a:ext cx="1914525" cy="180976"/>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r"/>
          <a:r>
            <a:rPr lang="en-US" sz="1000"/>
            <a:t>Cumulative Running Totals:</a:t>
          </a:r>
        </a:p>
      </cdr:txBody>
    </cdr:sp>
  </cdr:relSizeAnchor>
</c:userShapes>
</file>

<file path=xl/drawings/drawing11.xml><?xml version="1.0" encoding="utf-8"?>
<c:userShapes xmlns:c="http://schemas.openxmlformats.org/drawingml/2006/chart">
  <cdr:relSizeAnchor xmlns:cdr="http://schemas.openxmlformats.org/drawingml/2006/chartDrawing">
    <cdr:from>
      <cdr:x>0.38757</cdr:x>
      <cdr:y>0.13245</cdr:y>
    </cdr:from>
    <cdr:to>
      <cdr:x>0.69609</cdr:x>
      <cdr:y>0.21634</cdr:y>
    </cdr:to>
    <cdr:sp macro="" textlink="">
      <cdr:nvSpPr>
        <cdr:cNvPr id="2" name="TextBox 1"/>
        <cdr:cNvSpPr txBox="1"/>
      </cdr:nvSpPr>
      <cdr:spPr>
        <a:xfrm xmlns:a="http://schemas.openxmlformats.org/drawingml/2006/main">
          <a:off x="2405064" y="285750"/>
          <a:ext cx="1914525" cy="180976"/>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r"/>
          <a:r>
            <a:rPr lang="en-US" sz="1000"/>
            <a:t>Cumulative Running Totals:</a:t>
          </a:r>
        </a:p>
      </cdr:txBody>
    </cdr:sp>
  </cdr:relSizeAnchor>
</c:userShapes>
</file>

<file path=xl/drawings/drawing12.xml><?xml version="1.0" encoding="utf-8"?>
<c:userShapes xmlns:c="http://schemas.openxmlformats.org/drawingml/2006/chart">
  <cdr:relSizeAnchor xmlns:cdr="http://schemas.openxmlformats.org/drawingml/2006/chartDrawing">
    <cdr:from>
      <cdr:x>0.38757</cdr:x>
      <cdr:y>0.13245</cdr:y>
    </cdr:from>
    <cdr:to>
      <cdr:x>0.69609</cdr:x>
      <cdr:y>0.21634</cdr:y>
    </cdr:to>
    <cdr:sp macro="" textlink="">
      <cdr:nvSpPr>
        <cdr:cNvPr id="2" name="TextBox 1"/>
        <cdr:cNvSpPr txBox="1"/>
      </cdr:nvSpPr>
      <cdr:spPr>
        <a:xfrm xmlns:a="http://schemas.openxmlformats.org/drawingml/2006/main">
          <a:off x="2405064" y="285750"/>
          <a:ext cx="1914525" cy="180976"/>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r"/>
          <a:r>
            <a:rPr lang="en-US" sz="1000"/>
            <a:t>Cumulative Running Totals:</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O:\ECA\ECA%20M&amp;E\Standard%20Reporting\Portfolio%20dashboard\Portfolio%20&amp;%20M&amp;E%20Dashboard%20Reports%20-%20Excel%202013%20-%20v5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G Project ID Entry"/>
      <sheetName val="Manual Project Notes"/>
      <sheetName val="Dashboard"/>
      <sheetName val="Sheet1"/>
      <sheetName val="Summary - Results Pivot"/>
      <sheetName val="Summary - Results Range Pivot"/>
      <sheetName val="Summary - Key Results"/>
      <sheetName val="ASID - Budget"/>
      <sheetName val="Auto - Longevity"/>
      <sheetName val="Auto - Spending"/>
      <sheetName val="Auto - M&amp;E Totals"/>
      <sheetName val="Auto - M&amp;E by PSR Range"/>
      <sheetName val="Auto - M&amp;E by PSR"/>
      <sheetName val="Auto - Portfolio"/>
    </sheetNames>
    <sheetDataSet>
      <sheetData sheetId="0">
        <row r="4">
          <cell r="B4">
            <v>569900</v>
          </cell>
        </row>
        <row r="5">
          <cell r="B5">
            <v>586209</v>
          </cell>
        </row>
        <row r="6">
          <cell r="B6">
            <v>586687</v>
          </cell>
        </row>
        <row r="7">
          <cell r="B7">
            <v>590107</v>
          </cell>
        </row>
        <row r="8">
          <cell r="B8">
            <v>593267</v>
          </cell>
        </row>
        <row r="9">
          <cell r="B9">
            <v>598147</v>
          </cell>
        </row>
        <row r="10">
          <cell r="B10">
            <v>598467</v>
          </cell>
        </row>
        <row r="11">
          <cell r="B11">
            <v>598507</v>
          </cell>
        </row>
        <row r="12">
          <cell r="B12">
            <v>599445</v>
          </cell>
        </row>
        <row r="13">
          <cell r="B13">
            <v>599538</v>
          </cell>
        </row>
        <row r="14">
          <cell r="B14">
            <v>599580</v>
          </cell>
        </row>
        <row r="15">
          <cell r="B15">
            <v>599624</v>
          </cell>
        </row>
        <row r="16">
          <cell r="B16">
            <v>599627</v>
          </cell>
        </row>
        <row r="17">
          <cell r="B17">
            <v>599635</v>
          </cell>
        </row>
        <row r="18">
          <cell r="B18">
            <v>599892</v>
          </cell>
        </row>
        <row r="19">
          <cell r="B19">
            <v>600058</v>
          </cell>
        </row>
        <row r="20">
          <cell r="B20">
            <v>600514</v>
          </cell>
        </row>
        <row r="21">
          <cell r="B21">
            <v>600515</v>
          </cell>
        </row>
        <row r="22">
          <cell r="B22">
            <v>600516</v>
          </cell>
        </row>
        <row r="23">
          <cell r="B23">
            <v>600667</v>
          </cell>
        </row>
        <row r="24">
          <cell r="B24">
            <v>600673</v>
          </cell>
        </row>
        <row r="25">
          <cell r="B25">
            <v>600838</v>
          </cell>
        </row>
        <row r="26">
          <cell r="B26">
            <v>578807</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Soren Heitmann" refreshedDate="42943.455390625" createdVersion="4" refreshedVersion="6" minRefreshableVersion="3" recordCount="287">
  <cacheSource type="worksheet">
    <worksheetSource name="Table_ME_data"/>
  </cacheSource>
  <cacheFields count="14">
    <cacheField name="dataset_date" numFmtId="14">
      <sharedItems containsSemiMixedTypes="0" containsNonDate="0" containsDate="1" containsString="0" minDate="2017-06-07T00:00:00" maxDate="2017-06-08T00:00:00"/>
    </cacheField>
    <cacheField name="project_id" numFmtId="0">
      <sharedItems containsSemiMixedTypes="0" containsString="0" containsNumber="1" containsInteger="1" minValue="592607" maxValue="602105" count="18">
        <n v="599202"/>
        <n v="599276"/>
        <n v="599473"/>
        <n v="599765"/>
        <n v="599800"/>
        <n v="599848"/>
        <n v="600010"/>
        <n v="600351"/>
        <n v="600657"/>
        <n v="601361"/>
        <n v="601566"/>
        <n v="601707"/>
        <n v="601709"/>
        <n v="601872"/>
        <n v="601987"/>
        <n v="602105"/>
        <n v="592948" u="1"/>
        <n v="592607" u="1"/>
      </sharedItems>
    </cacheField>
    <cacheField name="indicator_type" numFmtId="0">
      <sharedItems count="3">
        <s v="outcome"/>
        <s v="impact"/>
        <s v="output"/>
      </sharedItems>
    </cacheField>
    <cacheField name="logframe" numFmtId="0">
      <sharedItems count="134">
        <s v="General Targets"/>
        <s v="impact Logframe"/>
        <s v="Log Frame 1"/>
        <s v="Logframe 2"/>
        <s v="logframe 3"/>
        <s v="Log Frame 2"/>
        <s v="General indicators"/>
        <s v="Project-specific targets"/>
        <s v="Customer Acquisition"/>
        <s v="Strategic Business Review"/>
        <s v="Agent Network Management"/>
        <s v="Customer acqusition"/>
        <s v="DFS Risk Management"/>
        <s v="Steering Committee"/>
        <s v="Log Frame 3"/>
        <s v="Log Frame 1: Business Case and Financial Model Review"/>
        <s v="Log Frame 2:  Market Research and Customer Education"/>
        <s v="Log Frame 3: Customer Activation"/>
        <s v="Log Frame 4: Agent Management &amp; Risk Review"/>
        <s v="Log Frame 1: Business Planning"/>
        <s v="Log Frame 2: Market Research"/>
        <s v="Log Frame 3: Credit Scoring"/>
        <s v="Log Frame 4:  Risk Management"/>
        <s v="Log Frame 4: Customer Acquistion"/>
        <s v="POLICY WORK" u="1"/>
        <s v="Public Awareness" u="1"/>
        <s v="Regulatory Level" u="1"/>
        <s v="Log Frame 1 Captive Power (Offgird and On grid power provisions)" u="1"/>
        <s v="LOG FRAME 8" u="1"/>
        <s v="EDUCATIONAL AND TRAINING INSTITUTIONS IMPROVEMENT" u="1"/>
        <s v="INSTITUTIONAL LEVEL: CONTINUE BUILDING SUSTAINABLE INSTITUTES IN PAKISTAN AND AFGHANISTAN" u="1"/>
        <s v="IMPROVING THE REGULATORY FRAMEWORK" u="1"/>
        <s v="Log Frame 2 - Regulatory-Level Work (Government Counterpart)" u="1"/>
        <s v="Obj2: Regulator Level" u="1"/>
        <s v="INCREASING LOCAL INSTITUTIONAL  CAPACITY" u="1"/>
        <s v="Log Frame # 2" u="1"/>
        <s v="Knowledge Generation" u="1"/>
        <s v="Market Level: Objective 2/3 - Partner Capacity Building and CG Material for SMEs" u="1"/>
        <s v="Regulations with city government" u="1"/>
        <s v="AWARENESS RAISING" u="1"/>
        <s v="DIRECT ASSISTANCE TO COMPANIES" u="1"/>
        <s v="FIRM-LEVEL WORK WITH COMPANIES AND BANKS" u="1"/>
        <s v="BCGP 1" u="1"/>
        <s v="Knowledge Dissemination" u="1"/>
        <s v="Standards  and  Labelling Log Frame" u="1"/>
        <s v="Log Frame1" u="1"/>
        <s v="LOG FRAME 9" u="1"/>
        <s v="LOG FRAME 13" u="1"/>
        <s v="IC4IE Log Frame" u="1"/>
        <s v="BCGP 2" u="1"/>
        <s v="LOG FRAME 18" u="1"/>
        <s v="COMPONENT 1: STREAMLINING CONSTRUCTION PERMITS" u="1"/>
        <s v="III. Review of Effective and Efficient Incentives" u="1"/>
        <s v="Raise awareness about green construction and mortgage finance" u="1"/>
        <s v="BCGP 3" u="1"/>
        <s v="Building Sustainable Local Institutional Capacity to Promote Good Corporate Governance Practices" u="1"/>
        <s v="Practice Group" u="1"/>
        <s v="RAISING PUBLIC AWARENESS" u="1"/>
        <s v="Addresss knowledge gaps and build institutional capacity" u="1"/>
        <s v="Green Building Regulation" u="1"/>
        <s v="Catalyze voluntary green buildings market by launching EDGE in India" u="1"/>
        <s v="BCGP 4" u="1"/>
        <s v="COMPANY WORK" u="1"/>
        <s v="PEER REVIEW CG GUIDELINES" u="1"/>
        <s v="Disseminating Capacity Building Tools" u="1"/>
        <s v="MARKET LEVEL: STRENGTHEN CAPACITY OF MARKET INTERMEDIARIES" u="1"/>
        <s v="COMPANY LEVEL WORK." u="1"/>
        <s v="LOG FRAME 10" u="1"/>
        <s v="Solution implementation support" u="1"/>
        <s v="Component 2 Logframe: Factory-Level Advice" u="1"/>
        <s v="FIRM-LEVEL: DEEPEN CG PENETRATION IN SMES, FOES AND FI SEGMENTS IN PAKISTAN" u="1"/>
        <s v="Log Frame #1" u="1"/>
        <s v="LOG FRAME 15" u="1"/>
        <s v="2. Regulatory Level" u="1"/>
        <s v="Firm Level:  Objective 1 - SME Capacity Building" u="1"/>
        <s v="INSTITUTIONAL INVESTORS" u="1"/>
        <s v="LOG FRAME 20" u="1"/>
        <s v="1. Macro Level" u="1"/>
        <s v="V. Advice to National Government on Green Building Guidelines" u="1"/>
        <s v="Macro-level" u="1"/>
        <s v="Log Frame 4 - Macro-Level Work  (Awareness Raising)" u="1"/>
        <s v="Regulatory-level" u="1"/>
        <s v="REGULATORY IMPROVEMENT" u="1"/>
        <s v="Assisting companies to implement good corporate governance practices" u="1"/>
        <s v="Logframe 1" u="1"/>
        <s v="LOG FRAME 12" u="1"/>
        <s v="Low Carbon Green SEZ Strategy and Policy Framework" u="1"/>
        <s v="Log Frame #3" u="1"/>
        <s v="LOG FRAME 17" u="1"/>
        <s v="MACRO- LEVEL" u="1"/>
        <s v="Obj1: Market Level" u="1"/>
        <s v="Component 3 Logframe: Multi-Stakeholder Engagement" u="1"/>
        <s v="LOG FRAME 4" u="1"/>
        <s v="3. Market Level" u="1"/>
        <s v="Market-level" u="1"/>
        <s v="LEGISLATIVE FRAMEWORK" u="1"/>
        <s v="Objective 1 - Firm Level" u="1"/>
        <s v="Institutional Level" u="1"/>
        <s v="INVESTORS / BANKS" u="1"/>
        <s v="Philippine Green Building Regulations Log Frame 1.0" u="1"/>
        <s v="LOG FRAME 5" u="1"/>
        <s v="IMPROVING CORPORATE GOVERNANCE PRACTICES IN COMPANIES" u="1"/>
        <s v="Firm-Level" u="1"/>
        <s v="EDUCATIONAL INSTITUTIONS" u="1"/>
        <s v="FACILITATE THE DEVELOPMENT OF A CG SCORECARD" u="1"/>
        <s v="Firm Level" u="1"/>
        <s v="CUMULATIVE OF ALL COMPONENTS" u="1"/>
        <s v="ENFORCEMENT CAPACITY BUILDING" u="1"/>
        <s v="Logframe 2 Energy Efficiency and Conservation" u="1"/>
        <s v="LOG FRAME 14" u="1"/>
        <s v="COMPONENT 2: GREEN BUILDING REGULATIONS" u="1"/>
        <s v="Log Frame 3 - Market-Level Work (Capacity Building of Intermediaries)" u="1"/>
        <s v="Obj3: Firm Level" u="1"/>
        <s v="LOG FRAME 6" u="1"/>
        <s v="Global leadership" u="1"/>
        <s v="II. Advice to governments of Jakarta Province and other cities (Advice to Sub-National Governments)" u="1"/>
        <s v="LOCAL INSTITUTIONAL CAPACITY BUILDING LEVEL WORK" u="1"/>
        <s v="Market Level" u="1"/>
        <s v="Africa MF PM" u="1"/>
        <s v="POLICY LEVEL WORK" u="1"/>
        <s v="IV. Facilitating Financing Mechanism" u="1"/>
        <s v="Raising public awareness among companies" u="1"/>
        <s v="LOG FRAME 7" u="1"/>
        <s v="Macro Level" u="1"/>
        <s v="INCREASING LOCAL INSTITUTIONAL CAPACITY" u="1"/>
        <s v="LOG FRAME 11" u="1"/>
        <s v="Log Frame 1 - Firm-Level Work  (firms and Banks receiving AS)" u="1"/>
        <s v="Developing global tools and solutions" u="1"/>
        <s v="LOG FRAME 16" u="1"/>
        <s v="Clean Tech Log Frame" u="1"/>
        <s v="Assisting Development of Corporate Governance Framework" u="1"/>
        <s v="Policy Level" u="1"/>
        <s v="4. Firm Level" u="1"/>
        <s v="Component 1 Logframe: Buyer Capacity Building" u="1"/>
      </sharedItems>
    </cacheField>
    <cacheField name="indicator_nme" numFmtId="0">
      <sharedItems count="341">
        <s v="PAR&gt;30 days"/>
        <s v="Income/Cost (percentage) for ABT"/>
        <s v="Operating Efficiency (For retail payment/mobile Banking)"/>
        <s v="% of client who are women"/>
        <s v="No of Bank Branches opened"/>
        <s v="Number of clients at new branch"/>
        <s v="Number of deposit accounts"/>
        <s v="Number of loan officers in expansion branches"/>
        <s v="Number of loans disbursed"/>
        <s v="Number of micro loans outstanding"/>
        <s v="Number of savings accounts at expansion branches"/>
        <s v="Number of SME loans outstanding"/>
        <s v="Value of loans disbursed (US$)"/>
        <s v="Value of Micro Loans (USD)"/>
        <s v="Value of SME Loans (USD)"/>
        <s v="% PAR 30 for Agri-loan"/>
        <s v="Number of agri-loans outstanding"/>
        <s v="Number of Agri Loans Disbursed"/>
        <s v="Number of new financial products designed"/>
        <s v="Number of new financial products launched"/>
        <s v="Number of procedures/firm-level policies/practices/standards recommended for improvement or elimination"/>
        <s v="Number of recommended procedures/firm-level policies/practices/standards that were improved or eliminated"/>
        <s v="Value of agri-loans disbursed (US $ )"/>
        <s v="Value of agri-loans outstanding (US $)"/>
        <s v="Number of accounts linked to mobile banking systems"/>
        <s v="Number of active agents"/>
        <s v="Number of entities that implemented recommended changes"/>
        <s v="Number of financial channels (ATM, POS, mobile, branch) designed"/>
        <s v="Number of financial channels (ATM, POS, mobile, branch) launched"/>
        <s v="Number of reports (assessments, surveys, manuals, Phase I/strategic option reports) completed"/>
        <s v="Number of transactions via agents and via mobile"/>
        <s v="Share of the value of transactions (deposits &amp; withdrawals)  through mobile and agents compared to the total value of transactions on savings accounts"/>
        <s v="Value of deposit accounts opened (US$)"/>
        <s v="Value of deposits through agents channels (USD)"/>
        <s v="Income/Cost"/>
        <s v="Number of Transactions via Agents per Month"/>
        <s v="Value of Transactions via Agents per Month"/>
        <s v="Number of  agents"/>
        <s v="Number of entities receiving in-depth advisory  services"/>
        <s v="Number of pilots completed"/>
        <s v="Number of registered Mobile Financial Services Users"/>
        <s v="Percentage of registered users using channel at least once in 30 days"/>
        <s v="Portfolio at Risk &gt;30 days  (%)"/>
        <s v="Total Number of clients"/>
        <s v="Number of deposit accounts opened"/>
        <s v="Number of outstanding loans"/>
        <s v="Value of outstanding loans (US$)"/>
        <s v="Percentage of active accounts/users (90 days)"/>
        <s v="Number of Agents"/>
        <s v="Number of entities receiving advisory services"/>
        <s v="Number of mobile money transactions"/>
        <s v="Number of participants in workshops, training events, seminars, conferences, etc."/>
        <s v="Number of participants providing feedback on satisfaction"/>
        <s v="Number of participants reporting satisfied or very satisfied with workshops, trainings, seminars, conferences, etc."/>
        <s v="Number of registered users/accounts"/>
        <s v="Number of workshops, training events, seminars, conferences, etc."/>
        <s v="Volume of mobile money transactions( in billion USD)"/>
        <s v="Income/Cost ratio (%)"/>
        <s v="Number of New Regions Served"/>
        <s v="Value of transactions via agents (per month)"/>
        <s v="Value of micro loans outstanding (US$)"/>
        <s v="Number of channel transactions per month"/>
        <s v="Value of rural loans disbursed"/>
        <s v="Operating efficiency (for Retail Payments/Mobile Banking)"/>
        <s v="Functional requirements completed and approved"/>
        <s v="Mobile collection pilot completed"/>
        <s v="Number of active users (1 transaction/30 days)"/>
        <s v="Number of clients at mini branches"/>
        <s v="Number of collectors and active agents"/>
        <s v="Number of rural loans disbursed"/>
        <s v="Number of staff in mini branches"/>
        <s v="PAR&gt;30 on rural loans"/>
        <s v="Software and hardware installation completed"/>
        <s v="Software firm selected"/>
        <s v="Value of deposit accounts (US$)"/>
        <s v="Income/Cost Ratio (percentage)"/>
        <s v="Number of channels designed"/>
        <s v="Number of Channels Launched"/>
        <s v="Net Revenues (EBITDA)"/>
        <s v="Number of non-cash transactions (per month)"/>
        <s v="Value of non-cash (retail) transactions (US$)"/>
        <s v="Number of active accounts/users - percent % (30 days)"/>
        <s v="Number of active agents (percent %)"/>
        <s v="Number of Active Users (90 days)"/>
        <s v="number of registered users"/>
        <s v="Number of Active Users (90 days) %"/>
        <s v="Number of marketing campaigns"/>
        <s v="Number of unique Remittance customers (A2A)"/>
        <s v="Value (US$) of non-cash transactions (per month)"/>
        <s v="Number of non-cash (retail) transactions via agents"/>
        <s v="Value of financing facilitated (US$)"/>
        <s v="Value of non-cash (retail) transactions (US$) via agents"/>
        <s v="Agent management process established, documented and operative"/>
        <s v="Infrastructure investments completed  "/>
        <s v="Number of agent managers trained"/>
        <s v="Number of agents recruited"/>
        <s v="Number of branches for Agency Banking"/>
        <s v="Systems Technical Specifications and Integration: Payment system integration completed"/>
        <s v="Number of recommended risk management procedures/firm- level policies/practices/standards that were improved or eliminated (for Risk Management)"/>
        <s v="Number of non-cash (retail) transactions"/>
        <s v="Cost/Income"/>
        <s v="Number of workshops, training events, seminars, conferences, etc. conducted with/by partners"/>
        <s v="Number of risk management procedures/firm policies/practices/standards proposed for improvement or elimination (for Risk Management)"/>
        <s v="Proportion of Active Agents (Monthly, %)"/>
        <s v="Number of active users (percent %)"/>
        <s v="Number of Below The Line Marketing (BTL) activities"/>
        <s v="Number of newly registered users"/>
        <s v="Number of systems procured/ implemented"/>
        <s v="Number of people reached through BTL consumer awareness activities conducted by IFC"/>
        <s v="Value (US$) of non cash transactions (per month)"/>
        <s v="Number of active users (30 days) %"/>
        <s v="Number of risk management policies, processes (e.g. risk assessments, ICAAP, stress tests, limits, audits, etc.); and/or measures of risk exposures (e.g. credit, market, operational, interest rate, l"/>
        <s v="Number of active merchants (1 transaction/ 30 days)"/>
        <s v="Number of DFS clients (30 days active)"/>
        <s v="Number of DFS deposit accounts"/>
        <s v="Number of DFS loans"/>
        <s v="Number of Merchants enrolled"/>
        <s v="Number of unique merchant payment users"/>
        <s v="Value of DFS enabled  deposit accounts (USD)"/>
        <s v="Value of DFS loans"/>
        <s v="Number of procedures/ policies/ practices that were improved or eliminated"/>
        <s v="Number of financial products designed"/>
        <s v="Number of Financial products implemented"/>
        <s v="Number of Credit Scoring Models Designed"/>
        <s v="Number of Credit Scoring Models Launched"/>
        <s v="Number of risk management procedures/ firm policies/ practices/ standards improved or eliminated  (for Risk Management)"/>
        <s v="Value of Collaterals Produced"/>
        <s v="Number of client proposals accepted for funding" u="1"/>
        <s v="Number of new unique educational institutions participating in seminars" u="1"/>
        <s v="Number of entities reached by IFC and/or partner accessing investment/financing" u="1"/>
        <s v="Number of entities reached by our partners that implemented recommended changes" u="1"/>
        <s v="PDP: Number of users reporting improved knowledge or skills as a result of participating in the events or utilization of PDPs products" u="1"/>
        <s v="PDP: Number of peers/experts rating the quality of PDP products (report, toolkits, training modules and publication) as good or excellent" u="1"/>
        <s v="Number of entities reporting improved performance (e.g., improvements in productivity, accountability, operations, loan terms, valuations)" u="1"/>
        <s v="Value of financing facilitated (US$) in firms reached by our partners." u="1"/>
        <s v="Number of models for CG curriculas delivered to educational institutions" u="1"/>
        <s v="Amount of cash fees (in USD) from participants in public events on Corporate Governance" u="1"/>
        <s v="Total number of consultations" u="1"/>
        <s v="Number of businesses completing a new/reformed procedure in a given jurisdiction" u="1"/>
        <s v="Avoided embodied energy of materials" u="1"/>
        <s v="Number of client facing project approvals" u="1"/>
        <s v="Number of participants at MFS industry events" u="1"/>
        <s v="Number of internal policies/guidelines developed" u="1"/>
        <s v="Number of media spots covering Circle and its CG activities" u="1"/>
        <s v="Number of journalists participating CG blog" u="1"/>
        <s v="Number of publications published/translated/adapted" u="1"/>
        <s v="Average number of days to comply with business regulation" u="1"/>
        <s v="Number of entities reached by our partners accessing investment/financing" u="1"/>
        <s v="Renewable energy expected to be produced (MWh/year)" u="1"/>
        <s v="Number of country-level approvals for challenging markets work" u="1"/>
        <s v="Number of other publications produced" u="1"/>
        <s v="Workshops for investors/banks" u="1"/>
        <s v="No. of educational institutions implementing recommended changes" u="1"/>
        <s v="No. of professors trained" u="1"/>
        <s v="PDP: Number of knowledge materials developed" u="1"/>
        <s v="Number of companies implementing CG reform/best practices" u="1"/>
        <s v="Number of MSMEs/Farmers Receiving Capacity Building Support." u="1"/>
        <s v="Number of entities reached by IFC and/or partner reporting improved performance (e.g., improvements in productivity, operations, loan terms, valuations)" u="1"/>
        <s v="Number of educational institutions that improve/introduce specialized courses" u="1"/>
        <s v="publication of generic company-level cg manuals, linked to training courses for DFIs" u="1"/>
        <s v="Number of construction permits obtained" u="1"/>
        <s v="Number of new pilot enterprises selected" u="1"/>
        <s v="Number of entities satisfied or very satisfied with intervention.." u="1"/>
        <s v="Joint assessments" u="1"/>
        <s v="Amount in fees collected for CG Assessments" u="1"/>
        <s v="Number of buildings that comply with green building regulations" u="1"/>
        <s v="Number of women trained by project-trained people and/or institutions" u="1"/>
        <s v="Number of entities accessing investment/financing" u="1"/>
        <s v="Certified commercial space (for design only; in sq ft)" u="1"/>
        <s v="Number of educational insitutions offering CG traininig after project completion" u="1"/>
        <s v="PDP: Number of participants reporting satisfied or very satisfied with workshops, training, seminars, conferences, etc." u="1"/>
        <s v="Number of articles written by IFC" u="1"/>
        <s v="Credit/investment officers trained" u="1"/>
        <s v="Number of articles published by IFC" u="1"/>
        <s v="Number of entities that become IFC or partner clients as a result of macro-level engagement" u="1"/>
        <s v="Number of Energy Efficient Equipment Adopted" u="1"/>
        <s v="Reach of the CG case study manual (# copies distributed and/or downloaded)" u="1"/>
        <s v="Number of SMEs making changes" u="1"/>
        <s v="Number of training modules developed" u="1"/>
        <s v="Number of visitors from emerging markets" u="1"/>
        <s v="Number of DFIs implementing CG reform/best practices" u="1"/>
        <s v="Number of women participants in workshops, training events, seminars, conferences, etc." u="1"/>
        <s v="Amount of cash fees collected for the services of CG advisory work delivered to companies" u="1"/>
        <s v="Awareness raising events" u="1"/>
        <s v="Wastewater Discharge Avoided" u="1"/>
        <s v="Number of website unique visits" u="1"/>
        <s v="Banks/investors consulted/trained" u="1"/>
        <s v="Number of manuals/brochures developed" u="1"/>
        <s v="Amount of cash fees collected (in USD) for the services of CG advisory work delivered to companies" u="1"/>
        <s v="Costs expected to be avoided (US$/year)" u="1"/>
        <s v="PDP: Number of copies of knowledge materials and promotional materials distributed or downloaded" u="1"/>
        <s v="Number of bulletin issues published" u="1"/>
        <s v="Number of new unique professors attending seminars" u="1"/>
        <s v="Number of procedures to comply with business regulation" u="1"/>
        <s v="Number of entities receiving in-depth advisory services from IFC and/or project-trained institutions" u="1"/>
        <s v="Water use expected to be avoided (cubic meters/year)" u="1"/>
        <s v="Number of recommended laws/regulations/amendments/codes/enacted" u="1"/>
        <s v="Value of financing facilitated (US$) in entities reached by our partners" u="1"/>
        <s v="Number of seminars held" u="1"/>
        <s v="Energy use expected to be avoided (MWh/year)" u="1"/>
        <s v="Number of banks using Project methods to assess client CG" u="1"/>
        <s v="PDP: Number of users reporting utilization of PDPs products" u="1"/>
        <s v="Total number of workshops, training events, seminars, conferences etc." u="1"/>
        <s v="Number of entities trained by by project-trained people and/or institutions" u="1"/>
        <s v="Number of individuals trained by project-trained people and/or institutions" u="1"/>
        <s v="Number of publications adapted/translated" u="1"/>
        <s v="number of companies disclosing compliance with CG Code" u="1"/>
        <s v="KM project: Number of follow-on IFC projects that benefited from the KM project" u="1"/>
        <s v="Number of Companies implementing CG reform / best practices" u="1"/>
        <s v="No. of state-owned entities receiving in-depth advisory services" u="1"/>
        <s v="Number of entities satisfied or very satisfied with intervention." u="1"/>
        <s v="Number of people reached by IFC partners/clients" u="1"/>
        <s v="Number of entities who continue CG services or taining after IFC project ends" u="1"/>
        <s v="Number of MSMEs receiving capacity-building support" u="1"/>
        <s v="Number of entities satisfied or very satisfied with intervention" u="1"/>
        <s v="Number of trainers trained" u="1"/>
        <s v="Consultations to investors/banks" u="1"/>
        <s v="Value of IFC investment/financing supported by advisory services (US$)" u="1"/>
        <s v="Number of of educational institutions offering CG training after project completion" u="1"/>
        <s v="Value of financing facilitated in companies reached by IFC and/or our partners (US$)" u="1"/>
        <s v="Number of MSMEs reached" u="1"/>
        <s v="Number of unique trainers trained" u="1"/>
        <s v="Number of participants at training sessions for the media" u="1"/>
        <s v="Direct compliance cost savings (US$)" u="1"/>
        <s v="Number of unique government officials consulted or trained" u="1"/>
        <s v="Number of recepients indicating being satisfied or very satisfied with quality and usefulness of reports" u="1"/>
        <s v="Number of companies cost sharing" u="1"/>
        <s v="Number of participants at annual MF industry event" u="1"/>
        <s v="Number of companies that joined the Companies Circle as member" u="1"/>
        <s v="Number of activities developed" u="1"/>
        <s v="Number of product and channel evaluations" u="1"/>
        <s v="Number of training modules and new products developed based on IFC materials" u="1"/>
        <s v="Number of procedures/firm-level policies/practices/standards recommended for improvement or eliminationNumber of procedures/firm-level policies/practices/standards recommended for improvement or elimination" u="1"/>
        <s v="Program Evaluation" u="1"/>
        <s v="Number of new pilot enterprises applied" u="1"/>
        <s v="Number of CG news/articles appearing in key publications" u="1"/>
        <s v="Number of client companies served by trained trainers/and trained institutes" u="1"/>
        <s v="Number of entities reached by IFC and/or partners that implemented recommended changes" u="1"/>
        <s v="People reached by non-IFC projects/partners" u="1"/>
        <s v="Number of regional intermediaries using experiences of SA in thier respective countries (1 year post-completion)" u="1"/>
        <s v="Number of reports produced" u="1"/>
        <s v="Number of professional institutions adopting IFC CG Methodology in their consulting services" u="1"/>
        <s v="Energy expected to be produced (MWh/year)" u="1"/>
        <s v="Number of seminars for educational institutions" u="1"/>
        <s v="Number of recommended projects at zone level implemented" u="1"/>
        <s v="Number of new unique companies/banks trained or consulted" u="1"/>
        <s v="Number of entities affected by recommended laws/regulations/codes" u="1"/>
        <s v="Number of entities trained by partners" u="1"/>
        <s v="Number of page-views from emerging markets" u="1"/>
        <s v="Number of floor space complying with GB regulations" u="1"/>
        <s v="Sales revenue (US$)" u="1"/>
        <s v="Number of CG Code adopted" u="1"/>
        <s v="Number of media appearances" u="1"/>
        <s v="Number of methodology papers developed" u="1"/>
        <s v="Number of sustainable Institutes of CG" u="1"/>
        <s v="Number of IFC CG methods/tools localized" u="1"/>
        <s v="No Impact (Knowledge Management Project)" u="1"/>
        <s v="Number of training-related materials/tools disseminated" u="1"/>
        <s v="Value of revenue(US$) generated by professional institutions for CG consulting services" u="1"/>
        <s v="PDP: Number of IFC projects that benefited from the PDP products (report, toolkits, training modules and publication)" u="1"/>
        <s v="Number of manuals/brochures distributed" u="1"/>
        <s v="Number of companies providing feedback on satisfaction of IFC services" u="1"/>
        <s v="Number of entities reached by our partners reporting improved performance (e.g., improvements in productivity, operations, loan terms, valuations)" u="1"/>
        <s v="Number of country/client level approvals prepared" u="1"/>
        <s v="Number of floor space obtaining green building certification (square meters)" u="1"/>
        <s v="Value of investment/financing supported by advisory services (US$)" u="1"/>
        <s v="Number of entities receiving in-depth advisory services by partners" u="1"/>
        <s v="# of membership" u="1"/>
        <s v="New Installed Capacity (MW)" u="1"/>
        <s v="Number of procedures/policies/practices recommended for improvement or elimination" u="1"/>
        <s v="Number of case studies written" u="1"/>
        <s v="Number of program level evaluations" u="1"/>
        <s v="Number of project level evaluations" u="1"/>
        <s v="Number of follow-up outreach projects by pilot institutions" u="1"/>
        <s v="PDP: Number of participants in workshops, training events, seminars, conferences, etc." u="1"/>
        <s v="Number of recommended laws/regulations/amendments/codes enacted or government policies adopted" u="1"/>
        <s v="Number of consultations provided" u="1"/>
        <s v="Value of fees obtained for consulting services, $" u="1"/>
        <s v="Number of people reporting accurateknowledge/attitudes/practices" u="1"/>
        <s v="Number of Regional Platform events for intermediaries to be conducted independently of IFC post-project completion (1 year post-completion)" u="1"/>
        <s v="PDP: Number of users providing feedback on satisfaction with utilization of PDP products (report, toolkits, training modules and publication)" u="1"/>
        <s v="MSMEs reached (#)" u="1"/>
        <s v="Number of Case Studies derived from CG assessments" u="1"/>
        <s v="Amount of cash fees (revenue) collected by educational institutions" u="1"/>
        <s v="Number of professors reached" u="1"/>
        <s v="Number of people receiving access to improved services (real/non-financial sectors)" u="1"/>
        <s v="PDP: Number of peers/experts providing feedback on quality of PDP products (report, toolkits, training modules and publication)" u="1"/>
        <s v="Number of CG infractions detected or acted on by regulator" u="1"/>
        <s v="Number of methodology developed" u="1"/>
        <s v="Number of of bulletin and other materials disseminated" u="1"/>
        <s v="GHG emissions expected to be reduced (metric tons/year)" u="1"/>
        <s v="PDP: Number of participants providing feedback on satisfaction" u="1"/>
        <s v="PDP: Number of workshops, training events, seminars, conferences, etc." u="1"/>
        <s v="Percentage of entities receiving CG assessments reporting very satisfactory services from IFC" u="1"/>
        <s v="Number of training sessions held for mass media" u="1"/>
        <s v="Number of DFIs adopting methodology" u="1"/>
        <s v="Number of recommended project implemented" u="1"/>
        <s v="Number of Project events supporting legislative/policy work" u="1"/>
        <s v="Number of copies of project materials distributed or donwloaded" u="1"/>
        <s v="Number of articles published by participants" u="1"/>
        <s v="Number of MSMEs/Farmers Receiving Capacity Building Support" u="1"/>
        <s v="# of newsletters" u="1"/>
        <s v="Number of firms that invest" u="1"/>
        <s v="Number of reports accepted by client" u="1"/>
        <s v="Value of IFC financing facilitated (US$)" u="1"/>
        <s v="Number of entities implementing recommended changes" u="1"/>
        <s v="Average cost to comply with business regulation (US$)" u="1"/>
        <s v="Number of unique Large Companies reporting improvements" u="1"/>
        <s v="Number of companies/banks with improved Corporate Governance practices, including companies trained by NGOs/training partners/consultants" u="1"/>
        <s v="MSME Revenues (US$)" u="1"/>
        <s v="Number of News Agencies served by media workshops" u="1"/>
        <s v="PDP: Number of training modules, new products and toolkits developed" u="1"/>
        <s v="KM project: Number of follow-on non IFC projects that benefited from the KM project" u="1"/>
        <s v="Number of copies of project materials distributed or downloaded" u="1"/>
        <s v="Number of residential units certified (design certificate only)" u="1"/>
        <s v="Number of unique visitors to Web site developed by IFC and third-parties under contract to IFC" u="1"/>
        <s v="Number of journalists participating in CG blog/facebook" u="1"/>
        <s v="Number of investee companies reached by trained Investors." u="1"/>
        <s v="PDP: Number of reports (assessments, surveys, manuals, Phase I/strategic option reports)" u="1"/>
        <s v="Investment generated (US$)" u="1"/>
        <s v="Number of training modules and new products developed" u="1"/>
        <s v="No. of educational institutions receiving advisory  services" u="1"/>
        <s v="Number of companies reporting satisfactory or better services from IFC" u="1"/>
        <s v="Number of improved/introduced CG courses taught" u="1"/>
        <s v="Number of commitments by investors/private partnerships" u="1"/>
        <s v="Private sector savings (US$)" u="1"/>
        <s v="Additional long-term financing mobilized for project" u="1"/>
        <s v="Number of investee entities receiving recommended changes" u="1"/>
        <s v="Number of consultations to the government (including task force meetings)" u="1"/>
        <s v="Number of presentations (7)" u="1"/>
        <s v="Number of clients with improved corporate governance practices" u="1"/>
        <s v="Number of reports(assessments, surveys, manuals) completed" u="1"/>
        <s v="PDP: Number of users reporting satisfied or very satisfied with utilization of PDP products, report, toolkits, training modules and publication" u="1"/>
        <s v="Reach of project materials" u="1"/>
        <s v="KM project: Number of follow-on WB projects that benefit from the KM project" u="1"/>
        <s v="Number of IFC presentations at MFS industry events" u="1"/>
        <s v="Amount of cash fees from participants in public events on CG" u="1"/>
        <s v="Value of financing facilitated (US$) in firms reached by our partners;" u="1"/>
        <s v="Number of Manuals/ brochures distributed" u="1"/>
        <s v="Amount of cash revenue (in USD) collected from sellingthe CG Manual to public and private sector" u="1"/>
        <s v="Number of new laws/regulations/amendments/codes/government policies drafted, or contributed to the drafting" u="1"/>
      </sharedItems>
    </cacheField>
    <cacheField name="project_short_nme" numFmtId="0">
      <sharedItems count="38">
        <s v="ABT MCF TA"/>
        <s v="FINCA DRC MCF TA"/>
        <s v="MFS Ivory Coast"/>
        <s v="MicroCred Sen TA"/>
        <s v="Advans Cam MCF"/>
        <s v="MC Mada MCF TA"/>
        <s v="Airtel Money"/>
        <s v="MFS - Tigo Cash"/>
        <s v="AB Mad MCF"/>
        <s v="MFS - Fidelity B"/>
        <s v="FINCA DRC MCF II"/>
        <s v="DFS Zoona Zambia"/>
        <s v="Vodacom Lesotho"/>
        <s v="MTN Cameroon MCF"/>
        <s v="MTN Ivory Coast"/>
        <s v="Akiba DFS MCF"/>
        <s v="PDP CG" u="1"/>
        <s v="CG Levant" u="1"/>
        <s v="EAP CGP Impl" u="1"/>
        <s v="GhCGP" u="1"/>
        <s v="VN CG Phase 2" u="1"/>
        <s v="CGS-Global" u="1"/>
        <s v="CGColombia" u="1"/>
        <s v="Africa MF KM" u="1"/>
        <s v="East.AfCGP" u="1"/>
        <s v="South.AfCGP" u="1"/>
        <s v="ID CG Project" u="1"/>
        <s v="CG Regional II" u="1"/>
        <s v="CGRP LAC" u="1"/>
        <s v="CGPeru" u="1"/>
        <s v="CG Maghreb" u="1"/>
        <s v="CG KM Tools" u="1"/>
        <s v="CG Egypt SME" u="1"/>
        <s v="Africa MFS KM" u="1"/>
        <s v="Africa MF PM" u="1"/>
        <s v="Africa MFS PM" u="1"/>
        <s v="Regional AfCGP" u="1"/>
        <s v="ECA CGP" u="1"/>
      </sharedItems>
    </cacheField>
    <cacheField name="is_standard_indicator" numFmtId="0">
      <sharedItems containsSemiMixedTypes="0" containsString="0" containsNumber="1" containsInteger="1" minValue="0" maxValue="1" count="2">
        <n v="1"/>
        <n v="0"/>
      </sharedItems>
    </cacheField>
    <cacheField name="baseline_total" numFmtId="0">
      <sharedItems containsString="0" containsBlank="1" containsNumber="1" minValue="-1256000" maxValue="71419275"/>
    </cacheField>
    <cacheField name="result_total_td" numFmtId="0">
      <sharedItems containsString="0" containsBlank="1" containsNumber="1" minValue="-3967" maxValue="1517401721"/>
    </cacheField>
    <cacheField name="target_total_td" numFmtId="0">
      <sharedItems containsString="0" containsBlank="1" containsNumber="1" minValue="0" maxValue="587364906"/>
    </cacheField>
    <cacheField name="target_cum_total" numFmtId="0">
      <sharedItems containsSemiMixedTypes="0" containsString="0" containsNumber="1" minValue="0" maxValue="1170000000"/>
    </cacheField>
    <cacheField name="progress_flag" numFmtId="0">
      <sharedItems containsString="0" containsBlank="1" containsNumber="1" containsInteger="1" minValue="-2" maxValue="2"/>
    </cacheField>
    <cacheField name="progress_flag_txt" numFmtId="0">
      <sharedItems containsBlank="1"/>
    </cacheField>
    <cacheField name="Achievement TD" numFmtId="0" formula="IFERROR((result_total_td/target_total_td)-1,0)"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Soren Heitmann" refreshedDate="42943.455390856485" createdVersion="5" refreshedVersion="6" minRefreshableVersion="3" recordCount="287">
  <cacheSource type="worksheet">
    <worksheetSource name="Table_postgresql_IFC_data_connection__RM_Server3"/>
  </cacheSource>
  <cacheFields count="20">
    <cacheField name="dataset_date" numFmtId="14">
      <sharedItems containsSemiMixedTypes="0" containsNonDate="0" containsDate="1" containsString="0" minDate="2017-06-07T00:00:00" maxDate="2017-06-08T00:00:00"/>
    </cacheField>
    <cacheField name="project_id" numFmtId="0">
      <sharedItems containsSemiMixedTypes="0" containsString="0" containsNumber="1" containsInteger="1" minValue="599202" maxValue="602105"/>
    </cacheField>
    <cacheField name="project_status_nme" numFmtId="0">
      <sharedItems count="2">
        <s v="active"/>
        <s v="closed" u="1"/>
      </sharedItems>
    </cacheField>
    <cacheField name="project_short_nme" numFmtId="0">
      <sharedItems count="70">
        <s v="ABT MCF TA"/>
        <s v="FINCA DRC MCF TA"/>
        <s v="MFS Ivory Coast"/>
        <s v="MicroCred Sen TA"/>
        <s v="Advans Cam MCF"/>
        <s v="MC Mada MCF TA"/>
        <s v="Airtel Money"/>
        <s v="MFS - Tigo Cash"/>
        <s v="AB Mad MCF"/>
        <s v="MFS - Fidelity B"/>
        <s v="FINCA DRC MCF II"/>
        <s v="DFS Zoona Zambia"/>
        <s v="Vodacom Lesotho"/>
        <s v="MTN Cameroon MCF"/>
        <s v="MTN Ivory Coast"/>
        <s v="Akiba DFS MCF"/>
        <s v="PDP CG" u="1"/>
        <s v="CG Levant" u="1"/>
        <s v="EAP CGP Impl" u="1"/>
        <s v="CorpGovKosovo" u="1"/>
        <s v="CACGP_TJ&amp;KG II" u="1"/>
        <s v="GhCGP" u="1"/>
        <s v="CG Yemen II" u="1"/>
        <s v="ZAMBIA CG FORUM" u="1"/>
        <s v="CorpGovSerbia-II" u="1"/>
        <s v="VN CG Phase 2" u="1"/>
        <s v="CGA - MENA BCase" u="1"/>
        <s v="CGS-Global" u="1"/>
        <s v="CGColombia" u="1"/>
        <s v="Africa MF KM" u="1"/>
        <s v="East.AfCGP" u="1"/>
        <s v="China CG" u="1"/>
        <s v="CG MNE II" u="1"/>
        <s v="CG PakAf" u="1"/>
        <s v="South.AfCGP" u="1"/>
        <s v="Panama CG Forum" u="1"/>
        <s v="CorpGovAlb-II" u="1"/>
        <s v="ID CG Project" u="1"/>
        <s v="Vietnam CG Forum" u="1"/>
        <s v="CG Regional II" u="1"/>
        <s v="CGRP LAC" u="1"/>
        <s v="SBA-VN CG" u="1"/>
        <s v="DCW-ECA CGP" u="1"/>
        <s v="SA Regional CGP" u="1"/>
        <s v="MCGP" u="1"/>
        <s v="Brazil CG Forum" u="1"/>
        <s v="CorpGovMAC-II" u="1"/>
        <s v="COMPANY CIRCLE" u="1"/>
        <s v="INDIA - CG Forum" u="1"/>
        <s v="CG Iraq" u="1"/>
        <s v="CGPeru" u="1"/>
        <s v="CG Regional Proj" u="1"/>
        <s v="CG Maghreb" u="1"/>
        <s v="CGP Dom Republic" u="1"/>
        <s v="CorpGovBOS-II" u="1"/>
        <s v="CG KM Tools" u="1"/>
        <s v="CG Egypt SME" u="1"/>
        <s v="CACGP II" u="1"/>
        <s v="OECD LAC RT" u="1"/>
        <s v="Africa MFS KM" u="1"/>
        <s v="Africa MF PM" u="1"/>
        <s v="Mexico CG Forum" u="1"/>
        <s v="Africa MFS PM" u="1"/>
        <s v="Forum CG Crisis" u="1"/>
        <s v="MALAWI CG FORUM" u="1"/>
        <s v="Regional AfCGP" u="1"/>
        <s v="PEP ACGP" u="1"/>
        <s v="BCGP" u="1"/>
        <s v="ECA CGP" u="1"/>
        <s v="SADC CG Forum" u="1"/>
      </sharedItems>
    </cacheField>
    <cacheField name="region_nme" numFmtId="0">
      <sharedItems count="7">
        <s v="sub-saharan africa"/>
        <s v="middle east and north africa" u="1"/>
        <s v="world" u="1"/>
        <s v="latin america and the caribbean" u="1"/>
        <s v="east asia and the pacific" u="1"/>
        <s v="europe and central asia" u="1"/>
        <s v="south asia" u="1"/>
      </sharedItems>
    </cacheField>
    <cacheField name="indicator_type" numFmtId="0">
      <sharedItems count="3">
        <s v="outcome"/>
        <s v="impact"/>
        <s v="output"/>
      </sharedItems>
    </cacheField>
    <cacheField name="is_standard_indicator" numFmtId="0">
      <sharedItems containsSemiMixedTypes="0" containsString="0" containsNumber="1" containsInteger="1" minValue="0" maxValue="1" count="2">
        <n v="1"/>
        <n v="0"/>
      </sharedItems>
    </cacheField>
    <cacheField name="logframe" numFmtId="0">
      <sharedItems count="112">
        <s v="General Targets"/>
        <s v="impact Logframe"/>
        <s v="Log Frame 1"/>
        <s v="Logframe 2"/>
        <s v="logframe 3"/>
        <s v="Log Frame 2"/>
        <s v="General indicators"/>
        <s v="Project-specific targets"/>
        <s v="Customer Acquisition"/>
        <s v="Strategic Business Review"/>
        <s v="Agent Network Management"/>
        <s v="Customer acqusition"/>
        <s v="DFS Risk Management"/>
        <s v="Steering Committee"/>
        <s v="Log Frame 3"/>
        <s v="Log Frame 1: Business Case and Financial Model Review"/>
        <s v="Log Frame 2:  Market Research and Customer Education"/>
        <s v="Log Frame 3: Customer Activation"/>
        <s v="Log Frame 4: Agent Management &amp; Risk Review"/>
        <s v="Log Frame 1: Business Planning"/>
        <s v="Log Frame 2: Market Research"/>
        <s v="Log Frame 3: Credit Scoring"/>
        <s v="Log Frame 4:  Risk Management"/>
        <s v="Log Frame 4: Customer Acquistion"/>
        <s v="Policy Work" u="1"/>
        <s v="Public Awareness" u="1"/>
        <s v="Regulatory Level" u="1"/>
        <s v="LOG FRAME 8" u="1"/>
        <s v="Educational and Training Institutions Improvement" u="1"/>
        <s v="Institutional Level: Continue Building Sustainable Institutes in Pakistan and Afghanistan" u="1"/>
        <s v="Improving the regulatory framework" u="1"/>
        <s v="Log Frame 2 - Regulatory-Level Work (Government Counterpart)" u="1"/>
        <s v="Obj2: Regulator Level" u="1"/>
        <s v="Increasing local institutional  capacity" u="1"/>
        <s v="Log Frame # 2" u="1"/>
        <s v="Knowledge Generation" u="1"/>
        <s v="Market Level: Objective 2/3 - Partner Capacity Building and CG Material for SMEs" u="1"/>
        <s v="Awareness Raising" u="1"/>
        <s v="Direct Assistance to Companies" u="1"/>
        <s v="Firm-level work with Companies and Banks" u="1"/>
        <s v="BCGP 1" u="1"/>
        <s v="Knowledge Dissemination" u="1"/>
        <s v="Log Frame1" u="1"/>
        <s v="LOG FRAME 9" u="1"/>
        <s v="LOG FRAME 13" u="1"/>
        <s v="BCGP 2" u="1"/>
        <s v="LOG FRAME 18" u="1"/>
        <s v="BCGP 3" u="1"/>
        <s v="Building Sustainable Local Institutional Capacity to Promote Good Corporate Governance Practices" u="1"/>
        <s v="Practice Group" u="1"/>
        <s v="raising public awareness" u="1"/>
        <s v="BCGP 4" u="1"/>
        <s v="COMPANY WORK" u="1"/>
        <s v="Peer review CG Guidelines" u="1"/>
        <s v="Disseminating Capacity Building Tools" u="1"/>
        <s v="Market Level: Strengthen capacity of Market Intermediaries" u="1"/>
        <s v="Company level work." u="1"/>
        <s v="LOG FRAME 10" u="1"/>
        <s v="Solution implementation support" u="1"/>
        <s v="Firm-Level: Deepen CG penetration in SMEs, FOEs and FI segments in Pakistan" u="1"/>
        <s v="Log Frame #1" u="1"/>
        <s v="LOG FRAME 15" u="1"/>
        <s v="2. Regulatory Level" u="1"/>
        <s v="Firm Level:  Objective 1 - SME Capacity Building" u="1"/>
        <s v="INSTITUTIONAL INVESTORS" u="1"/>
        <s v="LOG FRAME 20" u="1"/>
        <s v="1. Macro Level" u="1"/>
        <s v="Macro-level" u="1"/>
        <s v="Log Frame 4 - Macro-Level Work  (Awareness Raising)" u="1"/>
        <s v="Regulatory-level" u="1"/>
        <s v="REGULATORY IMPROVEMENT" u="1"/>
        <s v="Assisting companies to implement good corporate governance practices" u="1"/>
        <s v="LOG FRAME 12" u="1"/>
        <s v="Log Frame #3" u="1"/>
        <s v="LOG FRAME 17" u="1"/>
        <s v="Macro- Level" u="1"/>
        <s v="Obj1: Market Level" u="1"/>
        <s v="LOG FRAME 4" u="1"/>
        <s v="3. Market Level" u="1"/>
        <s v="Market-level" u="1"/>
        <s v="Legislative Framework" u="1"/>
        <s v="Objective 1 - Firm Level" u="1"/>
        <s v="Institutional Level" u="1"/>
        <s v="Investors / banks" u="1"/>
        <s v="LOG FRAME 5" u="1"/>
        <s v="Improving corporate governance practices in companies" u="1"/>
        <s v="Firm-Level" u="1"/>
        <s v="Educational Institutions" u="1"/>
        <s v="Facilitate the development of a CG Scorecard" u="1"/>
        <s v="Firm Level" u="1"/>
        <s v="Cumulative of all components" u="1"/>
        <s v="Enforcement Capacity Building" u="1"/>
        <s v="LOG FRAME 14" u="1"/>
        <s v="Log Frame 3 - Market-Level Work (Capacity Building of Intermediaries)" u="1"/>
        <s v="Obj3: Firm Level" u="1"/>
        <s v="LOG FRAME 6" u="1"/>
        <s v="Global leadership" u="1"/>
        <s v="Local institutional capacity building level work" u="1"/>
        <s v="Market Level" u="1"/>
        <s v="Africa MF PM" u="1"/>
        <s v="Policy level work" u="1"/>
        <s v="Raising public awareness among companies" u="1"/>
        <s v="LOG FRAME 7" u="1"/>
        <s v="Macro Level" u="1"/>
        <s v="Increasing local institutional capacity" u="1"/>
        <s v="LOG FRAME 11" u="1"/>
        <s v="Log Frame 1 - Firm-Level Work  (firms and Banks receiving AS)" u="1"/>
        <s v="Developing global tools and solutions" u="1"/>
        <s v="LOG FRAME 16" u="1"/>
        <s v="Assisting Development of Corporate Governance Framework" u="1"/>
        <s v="Policy Level" u="1"/>
        <s v="4. Firm Level" u="1"/>
      </sharedItems>
    </cacheField>
    <cacheField name="indicator_nme" numFmtId="0">
      <sharedItems count="312">
        <s v="PAR&gt;30 days"/>
        <s v="Income/Cost (percentage) for ABT"/>
        <s v="Operating Efficiency (For retail payment/mobile Banking)"/>
        <s v="% of client who are women"/>
        <s v="No of Bank Branches opened"/>
        <s v="Number of clients at new branch"/>
        <s v="Number of deposit accounts"/>
        <s v="Number of loan officers in expansion branches"/>
        <s v="Number of loans disbursed"/>
        <s v="Number of micro loans outstanding"/>
        <s v="Number of savings accounts at expansion branches"/>
        <s v="Number of SME loans outstanding"/>
        <s v="Value of loans disbursed (US$)"/>
        <s v="Value of Micro Loans (USD)"/>
        <s v="Value of SME Loans (USD)"/>
        <s v="% PAR 30 for Agri-loan"/>
        <s v="Number of agri-loans outstanding"/>
        <s v="Number of Agri Loans Disbursed"/>
        <s v="Number of new financial products designed"/>
        <s v="Number of new financial products launched"/>
        <s v="Number of procedures/firm-level policies/practices/standards recommended for improvement or elimination"/>
        <s v="Number of recommended procedures/firm-level policies/practices/standards that were improved or eliminated"/>
        <s v="Value of agri-loans disbursed (US $ )"/>
        <s v="Value of agri-loans outstanding (US $)"/>
        <s v="Number of accounts linked to mobile banking systems"/>
        <s v="Number of active agents"/>
        <s v="Number of entities that implemented recommended changes"/>
        <s v="Number of financial channels (ATM, POS, mobile, branch) designed"/>
        <s v="Number of financial channels (ATM, POS, mobile, branch) launched"/>
        <s v="Number of reports (assessments, surveys, manuals, Phase I/strategic option reports) completed"/>
        <s v="Number of transactions via agents and via mobile"/>
        <s v="Share of the value of transactions (deposits &amp; withdrawals)  through mobile and agents compared to the total value of transactions on savings accounts"/>
        <s v="Value of deposit accounts opened (US$)"/>
        <s v="Value of deposits through agents channels (USD)"/>
        <s v="Income/Cost"/>
        <s v="Number of Transactions via Agents per Month"/>
        <s v="Value of Transactions via Agents per Month"/>
        <s v="Number of  agents"/>
        <s v="Number of entities receiving in-depth advisory  services"/>
        <s v="Number of pilots completed"/>
        <s v="Number of registered Mobile Financial Services Users"/>
        <s v="Percentage of registered users using channel at least once in 30 days"/>
        <s v="Portfolio at Risk &gt;30 days  (%)"/>
        <s v="Total Number of clients"/>
        <s v="Number of deposit accounts opened"/>
        <s v="Number of outstanding loans"/>
        <s v="Value of outstanding loans (US$)"/>
        <s v="Percentage of active accounts/users (90 days)"/>
        <s v="Number of Agents"/>
        <s v="Number of entities receiving advisory services"/>
        <s v="Number of mobile money transactions"/>
        <s v="Number of participants in workshops, training events, seminars, conferences, etc."/>
        <s v="Number of participants providing feedback on satisfaction"/>
        <s v="Number of participants reporting satisfied or very satisfied with workshops, trainings, seminars, conferences, etc."/>
        <s v="Number of registered users/accounts"/>
        <s v="Number of workshops, training events, seminars, conferences, etc."/>
        <s v="Volume of mobile money transactions( in billion USD)"/>
        <s v="Income/Cost ratio (%)"/>
        <s v="Number of New Regions Served"/>
        <s v="Value of transactions via agents (per month)"/>
        <s v="Value of micro loans outstanding (US$)"/>
        <s v="Number of channel transactions per month"/>
        <s v="Value of rural loans disbursed"/>
        <s v="Operating efficiency (for Retail Payments/Mobile Banking)"/>
        <s v="Functional requirements completed and approved"/>
        <s v="Mobile collection pilot completed"/>
        <s v="Number of active users (1 transaction/30 days)"/>
        <s v="Number of clients at mini branches"/>
        <s v="Number of collectors and active agents"/>
        <s v="Number of rural loans disbursed"/>
        <s v="Number of staff in mini branches"/>
        <s v="PAR&gt;30 on rural loans"/>
        <s v="Software and hardware installation completed"/>
        <s v="Software firm selected"/>
        <s v="Value of deposit accounts (US$)"/>
        <s v="Income/Cost Ratio (percentage)"/>
        <s v="Number of channels designed"/>
        <s v="Number of Channels Launched"/>
        <s v="Net Revenues (EBITDA)"/>
        <s v="Number of non-cash transactions (per month)"/>
        <s v="Value of non-cash (retail) transactions (US$)"/>
        <s v="Number of active accounts/users - percent % (30 days)"/>
        <s v="Number of active agents (percent %)"/>
        <s v="Number of Active Users (90 days)"/>
        <s v="number of registered users"/>
        <s v="Number of Active Users (90 days) %"/>
        <s v="Number of marketing campaigns"/>
        <s v="Number of unique Remittance customers (A2A)"/>
        <s v="Value (US$) of non-cash transactions (per month)"/>
        <s v="Number of non-cash (retail) transactions via agents"/>
        <s v="Value of financing facilitated (US$)"/>
        <s v="Value of non-cash (retail) transactions (US$) via agents"/>
        <s v="Agent management process established, documented and operative"/>
        <s v="Infrastructure investments completed  "/>
        <s v="Number of agent managers trained"/>
        <s v="Number of agents recruited"/>
        <s v="Number of branches for Agency Banking"/>
        <s v="Systems Technical Specifications and Integration: Payment system integration completed"/>
        <s v="Number of recommended risk management procedures/firm- level policies/practices/standards that were improved or eliminated (for Risk Management)"/>
        <s v="Number of non-cash (retail) transactions"/>
        <s v="Cost/Income"/>
        <s v="Number of workshops, training events, seminars, conferences, etc. conducted with/by partners"/>
        <s v="Number of risk management procedures/firm policies/practices/standards proposed for improvement or elimination (for Risk Management)"/>
        <s v="Proportion of Active Agents (Monthly, %)"/>
        <s v="Number of active users (percent %)"/>
        <s v="Number of Below The Line Marketing (BTL) activities"/>
        <s v="Number of newly registered users"/>
        <s v="Number of systems procured/ implemented"/>
        <s v="Number of people reached through BTL consumer awareness activities conducted by IFC"/>
        <s v="Value (US$) of non cash transactions (per month)"/>
        <s v="Number of active users (30 days) %"/>
        <s v="Number of risk management policies, processes (e.g. risk assessments, ICAAP, stress tests, limits, audits, etc.); and/or measures of risk exposures (e.g. credit, market, operational, interest rate, l"/>
        <s v="Number of active merchants (1 transaction/ 30 days)"/>
        <s v="Number of DFS clients (30 days active)"/>
        <s v="Number of DFS deposit accounts"/>
        <s v="Number of DFS loans"/>
        <s v="Number of Merchants enrolled"/>
        <s v="Number of unique merchant payment users"/>
        <s v="Value of DFS enabled  deposit accounts (USD)"/>
        <s v="Value of DFS loans"/>
        <s v="Number of procedures/ policies/ practices that were improved or eliminated"/>
        <s v="Number of financial products designed"/>
        <s v="Number of Financial products implemented"/>
        <s v="Number of Credit Scoring Models Designed"/>
        <s v="Number of Credit Scoring Models Launched"/>
        <s v="Number of risk management procedures/ firm policies/ practices/ standards improved or eliminated  (for Risk Management)"/>
        <s v="Value of Collaterals Produced"/>
        <s v="Number of client proposals accepted for funding" u="1"/>
        <s v="Number of new unique educational institutions participating in seminars" u="1"/>
        <s v="Number of entities reached by IFC and/or partner accessing investment/financing" u="1"/>
        <s v="Number of entities reached by our partners that implemented recommended changes" u="1"/>
        <s v="PDP: Number of users reporting improved knowledge or skills as a result of participating in the events or utilization of PDPs products" u="1"/>
        <s v="PDP: Number of peers/experts rating the quality of PDP products (report, toolkits, training modules and publication) as good or excellent" u="1"/>
        <s v="Number of entities reporting improved performance (e.g., improvements in productivity, accountability, operations, loan terms, valuations)" u="1"/>
        <s v="Number of models for CG curriculas delivered to educational institutions" u="1"/>
        <s v="Amount of cash fees (in USD) from participants in public events on Corporate Governance" u="1"/>
        <s v="Total number of consultations" u="1"/>
        <s v="Number of client facing project approvals" u="1"/>
        <s v="Number of participants at MFS industry events" u="1"/>
        <s v="Number of internal policies/guidelines developed" u="1"/>
        <s v="Number of media spots covering Circle and its CG activities" u="1"/>
        <s v="Number of journalists participating CG blog" u="1"/>
        <s v="Number of publications published/translated/adapted" u="1"/>
        <s v="Number of entities reached by our partners accessing investment/financing" u="1"/>
        <s v="Number of country-level approvals for challenging markets work" u="1"/>
        <s v="Number of other publications produced" u="1"/>
        <s v="Workshops for investors/banks" u="1"/>
        <s v="No. of educational institutions implementing recommended changes" u="1"/>
        <s v="No. of professors trained" u="1"/>
        <s v="PDP: Number of knowledge materials developed" u="1"/>
        <s v="Number of companies implementing CG reform/best practices" u="1"/>
        <s v="Number of MSMEs/Farmers Receiving Capacity Building Support." u="1"/>
        <s v="Number of entities reached by IFC and/or partner reporting improved performance (e.g., improvements in productivity, operations, loan terms, valuations)" u="1"/>
        <s v="Number of educational institutions that improve/introduce specialized courses" u="1"/>
        <s v="publication of generic company-level cg manuals, linked to training courses for DFIs" u="1"/>
        <s v="Number of new pilot enterprises selected" u="1"/>
        <s v="Number of entities satisfied or very satisfied with intervention.." u="1"/>
        <s v="Joint assessments" u="1"/>
        <s v="Amount in fees collected for CG Assessments" u="1"/>
        <s v="Number of women trained by project-trained people and/or institutions" u="1"/>
        <s v="Number of entities accessing investment/financing" u="1"/>
        <s v="Number of educational insitutions offering CG traininig after project completion" u="1"/>
        <s v="PDP: Number of participants reporting satisfied or very satisfied with workshops, training, seminars, conferences, etc." u="1"/>
        <s v="Number of articles written by IFC" u="1"/>
        <s v="Credit/investment officers trained" u="1"/>
        <s v="Number of articles published by IFC" u="1"/>
        <s v="Number of entities that become IFC or partner clients as a result of macro-level engagement" u="1"/>
        <s v="Reach of the CG case study manual (# copies distributed and/or downloaded)" u="1"/>
        <s v="Number of SMEs making changes" u="1"/>
        <s v="Number of training modules developed" u="1"/>
        <s v="Number of visitors from emerging markets" u="1"/>
        <s v="Number of DFIs implementing CG reform/best practices" u="1"/>
        <s v="Number of women participants in workshops, training events, seminars, conferences, etc." u="1"/>
        <s v="Amount of cash fees collected for the services of CG advisory work delivered to companies" u="1"/>
        <s v="Awareness raising events" u="1"/>
        <s v="Number of website unique visits" u="1"/>
        <s v="Banks/investors consulted/trained" u="1"/>
        <s v="Number of manuals/brochures developed" u="1"/>
        <s v="Amount of cash fees collected (in USD) for the services of CG advisory work delivered to companies" u="1"/>
        <s v="PDP: Number of copies of knowledge materials and promotional materials distributed or downloaded" u="1"/>
        <s v="Number of bulletin issues published" u="1"/>
        <s v="Number of new unique professors attending seminars" u="1"/>
        <s v="Number of entities receiving in-depth advisory services from IFC and/or project-trained institutions" u="1"/>
        <s v="Number of recommended laws/regulations/amendments/codes/enacted" u="1"/>
        <s v="Value of financing facilitated (US$) in entities reached by our partners" u="1"/>
        <s v="Number of seminars held" u="1"/>
        <s v="Number of banks using Project methods to assess client CG" u="1"/>
        <s v="PDP: Number of users reporting utilization of PDPs products" u="1"/>
        <s v="Total number of workshops, training events, seminars, conferences etc." u="1"/>
        <s v="Number of entities trained by by project-trained people and/or institutions" u="1"/>
        <s v="Number of individuals trained by project-trained people and/or institutions" u="1"/>
        <s v="Number of publications adapted/translated" u="1"/>
        <s v="number of companies disclosing compliance with CG Code" u="1"/>
        <s v="KM project: Number of follow-on IFC projects that benefited from the KM project" u="1"/>
        <s v="Number of Companies implementing CG reform / best practices" u="1"/>
        <s v="No. of state-owned entities receiving in-depth advisory services" u="1"/>
        <s v="Number of entities satisfied or very satisfied with intervention." u="1"/>
        <s v="Number of people reached by IFC partners/clients" u="1"/>
        <s v="Number of entities who continue CG services or taining after IFC project ends" u="1"/>
        <s v="Number of MSMEs receiving capacity-building support" u="1"/>
        <s v="Number of entities satisfied or very satisfied with intervention" u="1"/>
        <s v="Number of trainers trained" u="1"/>
        <s v="Consultations to investors/banks" u="1"/>
        <s v="Value of IFC investment/financing supported by advisory services (US$)" u="1"/>
        <s v="Number of of educational institutions offering CG training after project completion" u="1"/>
        <s v="Value of financing facilitated in companies reached by IFC and/or our partners (US$)" u="1"/>
        <s v="Number of MSMEs reached" u="1"/>
        <s v="Number of unique trainers trained" u="1"/>
        <s v="Number of participants at training sessions for the media" u="1"/>
        <s v="Number of unique government officials consulted or trained" u="1"/>
        <s v="Number of recepients indicating being satisfied or very satisfied with quality and usefulness of reports" u="1"/>
        <s v="Number of companies cost sharing" u="1"/>
        <s v="Number of participants at annual MF industry event" u="1"/>
        <s v="Number of companies that joined the Companies Circle as member" u="1"/>
        <s v="Number of activities developed" u="1"/>
        <s v="Number of product and channel evaluations" u="1"/>
        <s v="Number of training modules and new products developed based on IFC materials" u="1"/>
        <s v="Number of procedures/firm-level policies/practices/standards recommended for improvement or eliminationNumber of procedures/firm-level policies/practices/standards recommended for improvement or elimination" u="1"/>
        <s v="Program Evaluation" u="1"/>
        <s v="Number of new pilot enterprises applied" u="1"/>
        <s v="Number of CG news/articles appearing in key publications" u="1"/>
        <s v="Number of client companies served by trained trainers/and trained institutes" u="1"/>
        <s v="Number of entities reached by IFC and/or partners that implemented recommended changes" u="1"/>
        <s v="People reached by non-IFC projects/partners" u="1"/>
        <s v="Number of regional intermediaries using experiences of SA in thier respective countries (1 year post-completion)" u="1"/>
        <s v="Number of reports produced" u="1"/>
        <s v="Number of professional institutions adopting IFC CG Methodology in their consulting services" u="1"/>
        <s v="Number of seminars for educational institutions" u="1"/>
        <s v="Number of new unique companies/banks trained or consulted" u="1"/>
        <s v="Number of entities affected by recommended laws/regulations/codes" u="1"/>
        <s v="Number of entities trained by partners" u="1"/>
        <s v="Number of page-views from emerging markets" u="1"/>
        <s v="Sales revenue (US$)" u="1"/>
        <s v="Number of CG Code adopted" u="1"/>
        <s v="Number of media appearances" u="1"/>
        <s v="Number of methodology papers developed" u="1"/>
        <s v="Number of sustainable Institutes of CG" u="1"/>
        <s v="Number of IFC CG methods/tools localized" u="1"/>
        <s v="No Impact (Knowledge Management Project)" u="1"/>
        <s v="Number of training-related materials/tools disseminated" u="1"/>
        <s v="Value of revenue(US$) generated by professional institutions for CG consulting services" u="1"/>
        <s v="PDP: Number of IFC projects that benefited from the PDP products (report, toolkits, training modules and publication)" u="1"/>
        <s v="Number of manuals/brochures distributed" u="1"/>
        <s v="Number of companies providing feedback on satisfaction of IFC services" u="1"/>
        <s v="Number of entities reached by our partners reporting improved performance (e.g., improvements in productivity, operations, loan terms, valuations)" u="1"/>
        <s v="Number of country/client level approvals prepared" u="1"/>
        <s v="Value of investment/financing supported by advisory services (US$)" u="1"/>
        <s v="Number of entities receiving in-depth advisory services by partners" u="1"/>
        <s v="# of membership" u="1"/>
        <s v="Number of procedures/policies/practices recommended for improvement or elimination" u="1"/>
        <s v="Number of case studies written" u="1"/>
        <s v="Number of program level evaluations" u="1"/>
        <s v="Number of project level evaluations" u="1"/>
        <s v="Number of follow-up outreach projects by pilot institutions" u="1"/>
        <s v="PDP: Number of participants in workshops, training events, seminars, conferences, etc." u="1"/>
        <s v="Number of recommended laws/regulations/amendments/codes enacted or government policies adopted" u="1"/>
        <s v="Number of consultations provided" u="1"/>
        <s v="Value of fees obtained for consulting services, $" u="1"/>
        <s v="Number of people reporting accurateknowledge/attitudes/practices" u="1"/>
        <s v="Number of Regional Platform events for intermediaries to be conducted independently of IFC post-project completion (1 year post-completion)" u="1"/>
        <s v="PDP: Number of users providing feedback on satisfaction with utilization of PDP products (report, toolkits, training modules and publication)" u="1"/>
        <s v="MSMEs reached (#)" u="1"/>
        <s v="Number of Case Studies derived from CG assessments" u="1"/>
        <s v="Amount of cash fees (revenue) collected by educational institutions" u="1"/>
        <s v="Number of professors reached" u="1"/>
        <s v="Number of people receiving access to improved services (real/non-financial sectors)" u="1"/>
        <s v="PDP: Number of peers/experts providing feedback on quality of PDP products (report, toolkits, training modules and publication)" u="1"/>
        <s v="Number of CG infractions detected or acted on by regulator" u="1"/>
        <s v="Number of methodology developed" u="1"/>
        <s v="Number of of bulletin and other materials disseminated" u="1"/>
        <s v="PDP: Number of participants providing feedback on satisfaction" u="1"/>
        <s v="PDP: Number of workshops, training events, seminars, conferences, etc." u="1"/>
        <s v="Percentage of entities receiving CG assessments reporting very satisfactory services from IFC" u="1"/>
        <s v="Number of training sessions held for mass media" u="1"/>
        <s v="Number of DFIs adopting methodology" u="1"/>
        <s v="Number of Project events supporting legislative/policy work" u="1"/>
        <s v="Number of copies of project materials distributed or donwloaded" u="1"/>
        <s v="Number of articles published by participants" u="1"/>
        <s v="Number of MSMEs/Farmers Receiving Capacity Building Support" u="1"/>
        <s v="# of newsletters" u="1"/>
        <s v="Number of reports accepted by client" u="1"/>
        <s v="Value of IFC financing facilitated (US$)" u="1"/>
        <s v="Number of entities implementing recommended changes" u="1"/>
        <s v="Number of unique Large Companies reporting improvements" u="1"/>
        <s v="Number of companies/banks with improved Corporate Governance practices, including companies trained by NGOs/training partners/consultants" u="1"/>
        <s v="MSME Revenues (US$)" u="1"/>
        <s v="Number of News Agencies served by media workshops" u="1"/>
        <s v="PDP: Number of training modules, new products and toolkits developed" u="1"/>
        <s v="KM project: Number of follow-on non IFC projects that benefited from the KM project" u="1"/>
        <s v="Number of copies of project materials distributed or downloaded" u="1"/>
        <s v="Number of unique visitors to Web site developed by IFC and third-parties under contract to IFC" u="1"/>
        <s v="Number of journalists participating in CG blog/facebook" u="1"/>
        <s v="Number of investee companies reached by trained Investors." u="1"/>
        <s v="PDP: Number of reports (assessments, surveys, manuals, Phase I/strategic option reports)" u="1"/>
        <s v="Number of training modules and new products developed" u="1"/>
        <s v="No. of educational institutions receiving advisory  services" u="1"/>
        <s v="Number of companies reporting satisfactory or better services from IFC" u="1"/>
        <s v="Number of improved/introduced CG courses taught" u="1"/>
        <s v="Additional long-term financing mobilized for project" u="1"/>
        <s v="Number of investee entities receiving recommended changes" u="1"/>
        <s v="Number of consultations to the government (including task force meetings)" u="1"/>
        <s v="Number of presentations (7)" u="1"/>
        <s v="Number of clients with improved corporate governance practices" u="1"/>
        <s v="Number of reports(assessments, surveys, manuals) completed" u="1"/>
        <s v="PDP: Number of users reporting satisfied or very satisfied with utilization of PDP products, report, toolkits, training modules and publication" u="1"/>
        <s v="Reach of project materials" u="1"/>
        <s v="Number of IFC presentations at MFS industry events" u="1"/>
        <s v="Amount of cash fees from participants in public events on CG" u="1"/>
        <s v="Value of financing facilitated (US$) in firms reached by our partners;" u="1"/>
        <s v="Number of Manuals/ brochures distributed" u="1"/>
        <s v="Amount of cash revenue (in USD) collected from sellingthe CG Manual to public and private sector" u="1"/>
        <s v="Number of new laws/regulations/amendments/codes/government policies drafted, or contributed to the drafting" u="1"/>
      </sharedItems>
    </cacheField>
    <cacheField name="label_low" numFmtId="0">
      <sharedItems/>
    </cacheField>
    <cacheField name="label_period" numFmtId="0">
      <sharedItems/>
    </cacheField>
    <cacheField name="label_high" numFmtId="0">
      <sharedItems/>
    </cacheField>
    <cacheField name="baseline_total" numFmtId="0">
      <sharedItems containsString="0" containsBlank="1" containsNumber="1" minValue="-1256000" maxValue="71419275"/>
    </cacheField>
    <cacheField name="result_low" numFmtId="0">
      <sharedItems containsString="0" containsBlank="1" containsNumber="1" minValue="-30835" maxValue="481126600"/>
    </cacheField>
    <cacheField name="result_period" numFmtId="0">
      <sharedItems containsString="0" containsBlank="1" containsNumber="1" minValue="-1721028.96" maxValue="123292318"/>
    </cacheField>
    <cacheField name="result_high" numFmtId="0">
      <sharedItems containsString="0" containsBlank="1" containsNumber="1" minValue="-59071" maxValue="912982803"/>
    </cacheField>
    <cacheField name="target_low" numFmtId="0">
      <sharedItems containsString="0" containsBlank="1" containsNumber="1" minValue="-250000" maxValue="265787906"/>
    </cacheField>
    <cacheField name="target_period" numFmtId="0">
      <sharedItems containsString="0" containsBlank="1" containsNumber="1" minValue="0" maxValue="100000000"/>
    </cacheField>
    <cacheField name="target_high" numFmtId="0">
      <sharedItems containsString="0" containsBlank="1" containsNumber="1" minValue="0" maxValue="930000000"/>
    </cacheField>
    <cacheField name="CG Logfram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87">
  <r>
    <d v="2017-06-07T00:00:00"/>
    <x v="0"/>
    <x v="0"/>
    <x v="0"/>
    <x v="0"/>
    <x v="0"/>
    <x v="0"/>
    <n v="0"/>
    <n v="29.68"/>
    <n v="15"/>
    <n v="20"/>
    <n v="1"/>
    <s v="Poor Target"/>
  </r>
  <r>
    <d v="2017-06-07T00:00:00"/>
    <x v="0"/>
    <x v="1"/>
    <x v="1"/>
    <x v="1"/>
    <x v="0"/>
    <x v="1"/>
    <n v="93"/>
    <n v="575.5"/>
    <m/>
    <n v="120"/>
    <n v="0"/>
    <s v="Target Not Set"/>
  </r>
  <r>
    <d v="2017-06-07T00:00:00"/>
    <x v="0"/>
    <x v="1"/>
    <x v="1"/>
    <x v="2"/>
    <x v="0"/>
    <x v="1"/>
    <n v="0"/>
    <n v="239.9"/>
    <n v="162"/>
    <n v="162"/>
    <n v="1"/>
    <s v="Poor Target"/>
  </r>
  <r>
    <d v="2017-06-07T00:00:00"/>
    <x v="0"/>
    <x v="0"/>
    <x v="2"/>
    <x v="3"/>
    <x v="0"/>
    <x v="1"/>
    <n v="0"/>
    <n v="163.70000000000002"/>
    <n v="385"/>
    <n v="490"/>
    <n v="-2"/>
    <s v="Very Off Track"/>
  </r>
  <r>
    <d v="2017-06-07T00:00:00"/>
    <x v="0"/>
    <x v="2"/>
    <x v="2"/>
    <x v="4"/>
    <x v="0"/>
    <x v="1"/>
    <m/>
    <n v="4"/>
    <n v="4"/>
    <n v="4"/>
    <n v="1"/>
    <s v="Poor Target"/>
  </r>
  <r>
    <d v="2017-06-07T00:00:00"/>
    <x v="0"/>
    <x v="0"/>
    <x v="2"/>
    <x v="5"/>
    <x v="0"/>
    <x v="1"/>
    <n v="0"/>
    <n v="44203"/>
    <n v="32315"/>
    <n v="42944"/>
    <n v="1"/>
    <s v="Poor Target"/>
  </r>
  <r>
    <d v="2017-06-07T00:00:00"/>
    <x v="0"/>
    <x v="0"/>
    <x v="2"/>
    <x v="6"/>
    <x v="0"/>
    <x v="0"/>
    <n v="0"/>
    <n v="1459253"/>
    <n v="2933900"/>
    <n v="3912132"/>
    <n v="-2"/>
    <s v="Very Off Track"/>
  </r>
  <r>
    <d v="2017-06-07T00:00:00"/>
    <x v="0"/>
    <x v="2"/>
    <x v="2"/>
    <x v="7"/>
    <x v="0"/>
    <x v="1"/>
    <m/>
    <n v="640"/>
    <n v="594"/>
    <n v="594"/>
    <n v="1"/>
    <s v="Poor Target"/>
  </r>
  <r>
    <d v="2017-06-07T00:00:00"/>
    <x v="0"/>
    <x v="0"/>
    <x v="2"/>
    <x v="8"/>
    <x v="0"/>
    <x v="0"/>
    <n v="0"/>
    <n v="22328"/>
    <n v="20091"/>
    <n v="26400"/>
    <n v="1"/>
    <s v="Poor Target"/>
  </r>
  <r>
    <d v="2017-06-07T00:00:00"/>
    <x v="0"/>
    <x v="0"/>
    <x v="2"/>
    <x v="9"/>
    <x v="0"/>
    <x v="0"/>
    <n v="0"/>
    <n v="32761"/>
    <n v="51959"/>
    <n v="73257"/>
    <n v="-2"/>
    <s v="Very Off Track"/>
  </r>
  <r>
    <d v="2017-06-07T00:00:00"/>
    <x v="0"/>
    <x v="0"/>
    <x v="2"/>
    <x v="10"/>
    <x v="0"/>
    <x v="1"/>
    <n v="0"/>
    <n v="144199"/>
    <n v="331440"/>
    <n v="461153"/>
    <n v="-2"/>
    <s v="Very Off Track"/>
  </r>
  <r>
    <d v="2017-06-07T00:00:00"/>
    <x v="0"/>
    <x v="0"/>
    <x v="2"/>
    <x v="11"/>
    <x v="0"/>
    <x v="0"/>
    <n v="0"/>
    <n v="660"/>
    <n v="1378"/>
    <n v="2070"/>
    <n v="-2"/>
    <s v="Very Off Track"/>
  </r>
  <r>
    <d v="2017-06-07T00:00:00"/>
    <x v="0"/>
    <x v="0"/>
    <x v="2"/>
    <x v="0"/>
    <x v="0"/>
    <x v="0"/>
    <n v="0"/>
    <n v="22.79"/>
    <n v="65"/>
    <n v="80"/>
    <n v="-2"/>
    <s v="Very Off Track"/>
  </r>
  <r>
    <d v="2017-06-07T00:00:00"/>
    <x v="0"/>
    <x v="0"/>
    <x v="2"/>
    <x v="12"/>
    <x v="0"/>
    <x v="0"/>
    <n v="0"/>
    <n v="20911151.879999999"/>
    <n v="31914937"/>
    <n v="44852081"/>
    <n v="-2"/>
    <s v="Very Off Track"/>
  </r>
  <r>
    <d v="2017-06-07T00:00:00"/>
    <x v="0"/>
    <x v="0"/>
    <x v="2"/>
    <x v="13"/>
    <x v="0"/>
    <x v="1"/>
    <n v="0"/>
    <n v="10096727.129999999"/>
    <n v="7592239"/>
    <n v="8539002"/>
    <n v="1"/>
    <s v="Poor Target"/>
  </r>
  <r>
    <d v="2017-06-07T00:00:00"/>
    <x v="0"/>
    <x v="0"/>
    <x v="2"/>
    <x v="14"/>
    <x v="0"/>
    <x v="1"/>
    <n v="0"/>
    <n v="11043370.98"/>
    <n v="2190636"/>
    <n v="2746389"/>
    <n v="2"/>
    <s v="Very Poor Target"/>
  </r>
  <r>
    <d v="2017-06-07T00:00:00"/>
    <x v="0"/>
    <x v="0"/>
    <x v="3"/>
    <x v="15"/>
    <x v="0"/>
    <x v="1"/>
    <n v="0"/>
    <n v="22.46"/>
    <n v="65"/>
    <n v="80"/>
    <n v="-2"/>
    <s v="Very Off Track"/>
  </r>
  <r>
    <d v="2017-06-07T00:00:00"/>
    <x v="0"/>
    <x v="0"/>
    <x v="3"/>
    <x v="16"/>
    <x v="0"/>
    <x v="1"/>
    <n v="0"/>
    <n v="25231"/>
    <n v="24491"/>
    <n v="38411"/>
    <n v="1"/>
    <s v="Poor Target"/>
  </r>
  <r>
    <d v="2017-06-07T00:00:00"/>
    <x v="0"/>
    <x v="0"/>
    <x v="3"/>
    <x v="17"/>
    <x v="0"/>
    <x v="1"/>
    <n v="0"/>
    <n v="9378"/>
    <n v="10545"/>
    <n v="15233"/>
    <m/>
    <m/>
  </r>
  <r>
    <d v="2017-06-07T00:00:00"/>
    <x v="0"/>
    <x v="2"/>
    <x v="3"/>
    <x v="18"/>
    <x v="0"/>
    <x v="0"/>
    <m/>
    <n v="1"/>
    <n v="1"/>
    <n v="1"/>
    <n v="1"/>
    <s v="Poor Target"/>
  </r>
  <r>
    <d v="2017-06-07T00:00:00"/>
    <x v="0"/>
    <x v="0"/>
    <x v="3"/>
    <x v="19"/>
    <x v="0"/>
    <x v="0"/>
    <n v="0"/>
    <n v="1"/>
    <n v="1"/>
    <n v="1"/>
    <n v="1"/>
    <s v="Poor Target"/>
  </r>
  <r>
    <d v="2017-06-07T00:00:00"/>
    <x v="0"/>
    <x v="2"/>
    <x v="3"/>
    <x v="20"/>
    <x v="0"/>
    <x v="0"/>
    <m/>
    <n v="2"/>
    <n v="1"/>
    <n v="1"/>
    <n v="1"/>
    <s v="Poor Target"/>
  </r>
  <r>
    <d v="2017-06-07T00:00:00"/>
    <x v="0"/>
    <x v="0"/>
    <x v="3"/>
    <x v="21"/>
    <x v="0"/>
    <x v="0"/>
    <n v="0"/>
    <n v="2"/>
    <n v="1"/>
    <n v="1"/>
    <n v="1"/>
    <s v="Poor Target"/>
  </r>
  <r>
    <d v="2017-06-07T00:00:00"/>
    <x v="0"/>
    <x v="0"/>
    <x v="3"/>
    <x v="22"/>
    <x v="0"/>
    <x v="1"/>
    <n v="0"/>
    <n v="8655163"/>
    <n v="14209495"/>
    <n v="20839534"/>
    <n v="-2"/>
    <s v="Very Off Track"/>
  </r>
  <r>
    <d v="2017-06-07T00:00:00"/>
    <x v="0"/>
    <x v="0"/>
    <x v="3"/>
    <x v="23"/>
    <x v="0"/>
    <x v="1"/>
    <n v="0"/>
    <n v="5436510.3599999994"/>
    <n v="4535255"/>
    <n v="5446416"/>
    <n v="1"/>
    <s v="Poor Target"/>
  </r>
  <r>
    <d v="2017-06-07T00:00:00"/>
    <x v="0"/>
    <x v="0"/>
    <x v="4"/>
    <x v="24"/>
    <x v="0"/>
    <x v="0"/>
    <n v="0"/>
    <n v="59477"/>
    <n v="53681"/>
    <n v="77667"/>
    <n v="1"/>
    <s v="Poor Target"/>
  </r>
  <r>
    <d v="2017-06-07T00:00:00"/>
    <x v="0"/>
    <x v="0"/>
    <x v="4"/>
    <x v="25"/>
    <x v="0"/>
    <x v="1"/>
    <n v="0"/>
    <n v="262"/>
    <n v="814"/>
    <n v="1536"/>
    <n v="-2"/>
    <s v="Very Off Track"/>
  </r>
  <r>
    <d v="2017-06-07T00:00:00"/>
    <x v="0"/>
    <x v="0"/>
    <x v="4"/>
    <x v="26"/>
    <x v="0"/>
    <x v="0"/>
    <n v="0"/>
    <n v="1"/>
    <n v="1"/>
    <n v="1"/>
    <n v="1"/>
    <s v="Poor Target"/>
  </r>
  <r>
    <d v="2017-06-07T00:00:00"/>
    <x v="0"/>
    <x v="2"/>
    <x v="4"/>
    <x v="27"/>
    <x v="0"/>
    <x v="1"/>
    <m/>
    <n v="4"/>
    <n v="1"/>
    <n v="1"/>
    <n v="1"/>
    <s v="Poor Target"/>
  </r>
  <r>
    <d v="2017-06-07T00:00:00"/>
    <x v="0"/>
    <x v="0"/>
    <x v="4"/>
    <x v="28"/>
    <x v="0"/>
    <x v="1"/>
    <n v="0"/>
    <n v="4"/>
    <n v="1"/>
    <n v="1"/>
    <n v="1"/>
    <s v="Poor Target"/>
  </r>
  <r>
    <d v="2017-06-07T00:00:00"/>
    <x v="0"/>
    <x v="2"/>
    <x v="4"/>
    <x v="29"/>
    <x v="0"/>
    <x v="0"/>
    <m/>
    <n v="2"/>
    <n v="1"/>
    <n v="1"/>
    <n v="1"/>
    <s v="Poor Target"/>
  </r>
  <r>
    <d v="2017-06-07T00:00:00"/>
    <x v="0"/>
    <x v="0"/>
    <x v="4"/>
    <x v="30"/>
    <x v="0"/>
    <x v="1"/>
    <n v="0"/>
    <n v="91366"/>
    <n v="135052"/>
    <n v="253800"/>
    <n v="-2"/>
    <s v="Very Off Track"/>
  </r>
  <r>
    <d v="2017-06-07T00:00:00"/>
    <x v="0"/>
    <x v="0"/>
    <x v="4"/>
    <x v="31"/>
    <x v="0"/>
    <x v="1"/>
    <n v="0"/>
    <n v="22.58"/>
    <n v="42"/>
    <n v="75"/>
    <n v="-2"/>
    <s v="Very Off Track"/>
  </r>
  <r>
    <d v="2017-06-07T00:00:00"/>
    <x v="0"/>
    <x v="0"/>
    <x v="4"/>
    <x v="32"/>
    <x v="0"/>
    <x v="0"/>
    <n v="10941348"/>
    <n v="83575745.450000003"/>
    <n v="20755722"/>
    <n v="34869534"/>
    <n v="1"/>
    <s v="Poor Target"/>
  </r>
  <r>
    <d v="2017-06-07T00:00:00"/>
    <x v="0"/>
    <x v="0"/>
    <x v="4"/>
    <x v="33"/>
    <x v="0"/>
    <x v="1"/>
    <n v="0"/>
    <n v="2144455.36"/>
    <n v="6443920"/>
    <n v="9056785"/>
    <n v="-2"/>
    <s v="Very Off Track"/>
  </r>
  <r>
    <d v="2017-06-07T00:00:00"/>
    <x v="1"/>
    <x v="1"/>
    <x v="1"/>
    <x v="34"/>
    <x v="1"/>
    <x v="1"/>
    <n v="0"/>
    <n v="653"/>
    <n v="980"/>
    <n v="980"/>
    <n v="-2"/>
    <s v="Very Off Track"/>
  </r>
  <r>
    <d v="2017-06-07T00:00:00"/>
    <x v="1"/>
    <x v="1"/>
    <x v="1"/>
    <x v="35"/>
    <x v="1"/>
    <x v="1"/>
    <n v="6821"/>
    <n v="920940"/>
    <n v="408225"/>
    <n v="408225"/>
    <n v="1"/>
    <s v="Poor Target"/>
  </r>
  <r>
    <d v="2017-06-07T00:00:00"/>
    <x v="1"/>
    <x v="1"/>
    <x v="1"/>
    <x v="36"/>
    <x v="1"/>
    <x v="1"/>
    <n v="1700000"/>
    <n v="172349469"/>
    <n v="53715000"/>
    <n v="53715000"/>
    <n v="1"/>
    <s v="Poor Target"/>
  </r>
  <r>
    <d v="2017-06-07T00:00:00"/>
    <x v="1"/>
    <x v="0"/>
    <x v="2"/>
    <x v="37"/>
    <x v="1"/>
    <x v="1"/>
    <m/>
    <n v="4345"/>
    <n v="1661"/>
    <n v="1661"/>
    <n v="1"/>
    <s v="Poor Target"/>
  </r>
  <r>
    <d v="2017-06-07T00:00:00"/>
    <x v="1"/>
    <x v="2"/>
    <x v="2"/>
    <x v="38"/>
    <x v="1"/>
    <x v="0"/>
    <m/>
    <n v="1"/>
    <n v="1"/>
    <n v="1"/>
    <n v="1"/>
    <s v="Poor Target"/>
  </r>
  <r>
    <d v="2017-06-07T00:00:00"/>
    <x v="1"/>
    <x v="0"/>
    <x v="2"/>
    <x v="26"/>
    <x v="1"/>
    <x v="0"/>
    <n v="0"/>
    <n v="2"/>
    <n v="1"/>
    <n v="1"/>
    <n v="1"/>
    <s v="Poor Target"/>
  </r>
  <r>
    <d v="2017-06-07T00:00:00"/>
    <x v="1"/>
    <x v="2"/>
    <x v="2"/>
    <x v="39"/>
    <x v="1"/>
    <x v="1"/>
    <m/>
    <n v="3"/>
    <n v="2"/>
    <n v="2"/>
    <n v="1"/>
    <s v="Poor Target"/>
  </r>
  <r>
    <d v="2017-06-07T00:00:00"/>
    <x v="1"/>
    <x v="2"/>
    <x v="2"/>
    <x v="20"/>
    <x v="1"/>
    <x v="0"/>
    <m/>
    <n v="4"/>
    <n v="2"/>
    <n v="2"/>
    <n v="1"/>
    <s v="Poor Target"/>
  </r>
  <r>
    <d v="2017-06-07T00:00:00"/>
    <x v="1"/>
    <x v="0"/>
    <x v="2"/>
    <x v="21"/>
    <x v="1"/>
    <x v="0"/>
    <n v="0"/>
    <n v="3"/>
    <n v="3"/>
    <n v="3"/>
    <n v="1"/>
    <s v="Poor Target"/>
  </r>
  <r>
    <d v="2017-06-07T00:00:00"/>
    <x v="1"/>
    <x v="0"/>
    <x v="2"/>
    <x v="40"/>
    <x v="1"/>
    <x v="1"/>
    <n v="18000"/>
    <n v="205833"/>
    <n v="126235"/>
    <n v="126235"/>
    <n v="1"/>
    <s v="Poor Target"/>
  </r>
  <r>
    <d v="2017-06-07T00:00:00"/>
    <x v="1"/>
    <x v="0"/>
    <x v="2"/>
    <x v="41"/>
    <x v="1"/>
    <x v="1"/>
    <n v="9"/>
    <n v="131.43"/>
    <n v="166"/>
    <n v="166"/>
    <n v="-2"/>
    <s v="Very Off Track"/>
  </r>
  <r>
    <d v="2017-06-07T00:00:00"/>
    <x v="1"/>
    <x v="0"/>
    <x v="2"/>
    <x v="42"/>
    <x v="1"/>
    <x v="1"/>
    <n v="1.18"/>
    <n v="26.040000000000003"/>
    <n v="40"/>
    <n v="40"/>
    <n v="-2"/>
    <s v="Very Off Track"/>
  </r>
  <r>
    <d v="2017-06-07T00:00:00"/>
    <x v="1"/>
    <x v="0"/>
    <x v="2"/>
    <x v="43"/>
    <x v="1"/>
    <x v="1"/>
    <n v="168581"/>
    <n v="55252"/>
    <n v="57419"/>
    <n v="57419"/>
    <m/>
    <m/>
  </r>
  <r>
    <d v="2017-06-07T00:00:00"/>
    <x v="1"/>
    <x v="0"/>
    <x v="5"/>
    <x v="44"/>
    <x v="1"/>
    <x v="0"/>
    <n v="168581"/>
    <n v="108082"/>
    <n v="109714"/>
    <n v="109714"/>
    <m/>
    <m/>
  </r>
  <r>
    <d v="2017-06-07T00:00:00"/>
    <x v="1"/>
    <x v="2"/>
    <x v="5"/>
    <x v="18"/>
    <x v="1"/>
    <x v="0"/>
    <m/>
    <n v="6"/>
    <n v="1"/>
    <n v="1"/>
    <n v="2"/>
    <s v="Very Poor Target"/>
  </r>
  <r>
    <d v="2017-06-07T00:00:00"/>
    <x v="1"/>
    <x v="0"/>
    <x v="5"/>
    <x v="19"/>
    <x v="1"/>
    <x v="0"/>
    <n v="0"/>
    <n v="4"/>
    <n v="1"/>
    <n v="1"/>
    <n v="1"/>
    <s v="Poor Target"/>
  </r>
  <r>
    <d v="2017-06-07T00:00:00"/>
    <x v="1"/>
    <x v="0"/>
    <x v="5"/>
    <x v="45"/>
    <x v="1"/>
    <x v="0"/>
    <n v="108000"/>
    <n v="-3967"/>
    <n v="82000"/>
    <n v="82000"/>
    <n v="-2"/>
    <s v="Very Off Track"/>
  </r>
  <r>
    <d v="2017-06-07T00:00:00"/>
    <x v="1"/>
    <x v="0"/>
    <x v="5"/>
    <x v="32"/>
    <x v="1"/>
    <x v="0"/>
    <n v="14700000"/>
    <n v="29294863"/>
    <n v="28300000"/>
    <n v="28300000"/>
    <n v="1"/>
    <s v="Poor Target"/>
  </r>
  <r>
    <d v="2017-06-07T00:00:00"/>
    <x v="1"/>
    <x v="0"/>
    <x v="5"/>
    <x v="46"/>
    <x v="1"/>
    <x v="0"/>
    <n v="27087137"/>
    <n v="50450536"/>
    <n v="20936604"/>
    <n v="20936604"/>
    <n v="1"/>
    <s v="Poor Target"/>
  </r>
  <r>
    <d v="2017-06-07T00:00:00"/>
    <x v="2"/>
    <x v="1"/>
    <x v="1"/>
    <x v="47"/>
    <x v="2"/>
    <x v="1"/>
    <n v="31"/>
    <n v="10"/>
    <n v="12"/>
    <n v="12"/>
    <m/>
    <m/>
  </r>
  <r>
    <d v="2017-06-07T00:00:00"/>
    <x v="2"/>
    <x v="0"/>
    <x v="2"/>
    <x v="48"/>
    <x v="2"/>
    <x v="1"/>
    <n v="2500"/>
    <n v="31331"/>
    <n v="2200"/>
    <n v="2200"/>
    <n v="2"/>
    <s v="Very Poor Target"/>
  </r>
  <r>
    <d v="2017-06-07T00:00:00"/>
    <x v="2"/>
    <x v="2"/>
    <x v="2"/>
    <x v="49"/>
    <x v="2"/>
    <x v="0"/>
    <m/>
    <n v="5"/>
    <n v="6"/>
    <n v="6"/>
    <m/>
    <m/>
  </r>
  <r>
    <d v="2017-06-07T00:00:00"/>
    <x v="2"/>
    <x v="0"/>
    <x v="2"/>
    <x v="26"/>
    <x v="2"/>
    <x v="0"/>
    <m/>
    <n v="2"/>
    <n v="3"/>
    <n v="3"/>
    <n v="-2"/>
    <s v="Very Off Track"/>
  </r>
  <r>
    <d v="2017-06-07T00:00:00"/>
    <x v="2"/>
    <x v="0"/>
    <x v="2"/>
    <x v="50"/>
    <x v="2"/>
    <x v="1"/>
    <n v="68639172"/>
    <n v="163829142"/>
    <n v="10932440"/>
    <n v="10932440"/>
    <n v="2"/>
    <s v="Very Poor Target"/>
  </r>
  <r>
    <d v="2017-06-07T00:00:00"/>
    <x v="2"/>
    <x v="2"/>
    <x v="2"/>
    <x v="51"/>
    <x v="2"/>
    <x v="0"/>
    <m/>
    <n v="215"/>
    <n v="110"/>
    <n v="110"/>
    <n v="1"/>
    <s v="Poor Target"/>
  </r>
  <r>
    <d v="2017-06-07T00:00:00"/>
    <x v="2"/>
    <x v="2"/>
    <x v="2"/>
    <x v="52"/>
    <x v="2"/>
    <x v="0"/>
    <m/>
    <n v="81"/>
    <n v="74"/>
    <n v="74"/>
    <n v="1"/>
    <s v="Poor Target"/>
  </r>
  <r>
    <d v="2017-06-07T00:00:00"/>
    <x v="2"/>
    <x v="2"/>
    <x v="2"/>
    <x v="53"/>
    <x v="2"/>
    <x v="0"/>
    <m/>
    <n v="81"/>
    <n v="52"/>
    <n v="52"/>
    <n v="1"/>
    <s v="Poor Target"/>
  </r>
  <r>
    <d v="2017-06-07T00:00:00"/>
    <x v="2"/>
    <x v="0"/>
    <x v="2"/>
    <x v="54"/>
    <x v="2"/>
    <x v="1"/>
    <n v="3500000"/>
    <n v="6886541"/>
    <n v="2982430"/>
    <n v="2982430"/>
    <n v="1"/>
    <s v="Poor Target"/>
  </r>
  <r>
    <d v="2017-06-07T00:00:00"/>
    <x v="2"/>
    <x v="2"/>
    <x v="2"/>
    <x v="29"/>
    <x v="2"/>
    <x v="0"/>
    <m/>
    <n v="21"/>
    <n v="6"/>
    <n v="6"/>
    <n v="1"/>
    <s v="Poor Target"/>
  </r>
  <r>
    <d v="2017-06-07T00:00:00"/>
    <x v="2"/>
    <x v="2"/>
    <x v="2"/>
    <x v="55"/>
    <x v="2"/>
    <x v="0"/>
    <m/>
    <n v="16"/>
    <n v="5"/>
    <n v="5"/>
    <n v="1"/>
    <s v="Poor Target"/>
  </r>
  <r>
    <d v="2017-06-07T00:00:00"/>
    <x v="2"/>
    <x v="0"/>
    <x v="2"/>
    <x v="56"/>
    <x v="2"/>
    <x v="1"/>
    <n v="2.5"/>
    <n v="3.66"/>
    <n v="0.4"/>
    <n v="0.4"/>
    <n v="2"/>
    <s v="Very Poor Target"/>
  </r>
  <r>
    <d v="2017-06-07T00:00:00"/>
    <x v="3"/>
    <x v="1"/>
    <x v="1"/>
    <x v="57"/>
    <x v="3"/>
    <x v="1"/>
    <n v="135"/>
    <n v="817"/>
    <n v="818"/>
    <n v="933"/>
    <m/>
    <m/>
  </r>
  <r>
    <d v="2017-06-07T00:00:00"/>
    <x v="3"/>
    <x v="2"/>
    <x v="2"/>
    <x v="48"/>
    <x v="3"/>
    <x v="1"/>
    <m/>
    <n v="522"/>
    <n v="165"/>
    <n v="165"/>
    <n v="1"/>
    <s v="Poor Target"/>
  </r>
  <r>
    <d v="2017-06-07T00:00:00"/>
    <x v="3"/>
    <x v="2"/>
    <x v="2"/>
    <x v="38"/>
    <x v="3"/>
    <x v="0"/>
    <m/>
    <n v="1"/>
    <n v="1"/>
    <n v="1"/>
    <n v="1"/>
    <s v="Poor Target"/>
  </r>
  <r>
    <d v="2017-06-07T00:00:00"/>
    <x v="3"/>
    <x v="0"/>
    <x v="2"/>
    <x v="26"/>
    <x v="3"/>
    <x v="0"/>
    <n v="0"/>
    <n v="1"/>
    <n v="1"/>
    <n v="1"/>
    <n v="1"/>
    <s v="Poor Target"/>
  </r>
  <r>
    <d v="2017-06-07T00:00:00"/>
    <x v="3"/>
    <x v="2"/>
    <x v="2"/>
    <x v="58"/>
    <x v="3"/>
    <x v="1"/>
    <m/>
    <n v="13"/>
    <n v="6"/>
    <n v="6"/>
    <n v="1"/>
    <s v="Poor Target"/>
  </r>
  <r>
    <d v="2017-06-07T00:00:00"/>
    <x v="3"/>
    <x v="2"/>
    <x v="2"/>
    <x v="39"/>
    <x v="3"/>
    <x v="1"/>
    <m/>
    <n v="1"/>
    <n v="1"/>
    <n v="1"/>
    <n v="1"/>
    <s v="Poor Target"/>
  </r>
  <r>
    <d v="2017-06-07T00:00:00"/>
    <x v="3"/>
    <x v="2"/>
    <x v="2"/>
    <x v="20"/>
    <x v="3"/>
    <x v="0"/>
    <m/>
    <n v="5"/>
    <n v="5"/>
    <n v="5"/>
    <n v="1"/>
    <s v="Poor Target"/>
  </r>
  <r>
    <d v="2017-06-07T00:00:00"/>
    <x v="3"/>
    <x v="0"/>
    <x v="2"/>
    <x v="40"/>
    <x v="3"/>
    <x v="1"/>
    <n v="0"/>
    <n v="83973"/>
    <n v="43299"/>
    <n v="43299"/>
    <n v="1"/>
    <s v="Poor Target"/>
  </r>
  <r>
    <d v="2017-06-07T00:00:00"/>
    <x v="3"/>
    <x v="0"/>
    <x v="2"/>
    <x v="35"/>
    <x v="3"/>
    <x v="1"/>
    <n v="0"/>
    <n v="198455"/>
    <n v="105976"/>
    <n v="162776"/>
    <n v="1"/>
    <s v="Poor Target"/>
  </r>
  <r>
    <d v="2017-06-07T00:00:00"/>
    <x v="3"/>
    <x v="0"/>
    <x v="2"/>
    <x v="0"/>
    <x v="3"/>
    <x v="0"/>
    <n v="3.66"/>
    <n v="10.219999999999999"/>
    <n v="35"/>
    <n v="40"/>
    <n v="-2"/>
    <s v="Very Off Track"/>
  </r>
  <r>
    <d v="2017-06-07T00:00:00"/>
    <x v="3"/>
    <x v="0"/>
    <x v="2"/>
    <x v="41"/>
    <x v="3"/>
    <x v="1"/>
    <n v="0"/>
    <n v="124"/>
    <n v="37"/>
    <n v="52"/>
    <n v="1"/>
    <s v="Poor Target"/>
  </r>
  <r>
    <d v="2017-06-07T00:00:00"/>
    <x v="3"/>
    <x v="0"/>
    <x v="2"/>
    <x v="43"/>
    <x v="3"/>
    <x v="1"/>
    <n v="92250"/>
    <n v="123209"/>
    <n v="124246"/>
    <n v="124246"/>
    <m/>
    <m/>
  </r>
  <r>
    <d v="2017-06-07T00:00:00"/>
    <x v="3"/>
    <x v="0"/>
    <x v="2"/>
    <x v="59"/>
    <x v="3"/>
    <x v="1"/>
    <n v="0"/>
    <n v="43098539"/>
    <n v="26470694"/>
    <n v="40670694"/>
    <n v="1"/>
    <s v="Poor Target"/>
  </r>
  <r>
    <d v="2017-06-07T00:00:00"/>
    <x v="3"/>
    <x v="0"/>
    <x v="5"/>
    <x v="44"/>
    <x v="3"/>
    <x v="0"/>
    <n v="92250"/>
    <n v="296180"/>
    <n v="121338"/>
    <n v="121338"/>
    <n v="1"/>
    <s v="Poor Target"/>
  </r>
  <r>
    <d v="2017-06-07T00:00:00"/>
    <x v="3"/>
    <x v="0"/>
    <x v="5"/>
    <x v="9"/>
    <x v="3"/>
    <x v="0"/>
    <n v="31110"/>
    <n v="238909"/>
    <n v="270080"/>
    <n v="270080"/>
    <m/>
    <m/>
  </r>
  <r>
    <d v="2017-06-07T00:00:00"/>
    <x v="3"/>
    <x v="2"/>
    <x v="5"/>
    <x v="18"/>
    <x v="3"/>
    <x v="1"/>
    <m/>
    <n v="3"/>
    <n v="1"/>
    <n v="1"/>
    <n v="1"/>
    <s v="Poor Target"/>
  </r>
  <r>
    <d v="2017-06-07T00:00:00"/>
    <x v="3"/>
    <x v="0"/>
    <x v="5"/>
    <x v="19"/>
    <x v="3"/>
    <x v="0"/>
    <n v="0"/>
    <n v="3"/>
    <n v="1"/>
    <n v="1"/>
    <n v="1"/>
    <s v="Poor Target"/>
  </r>
  <r>
    <d v="2017-06-07T00:00:00"/>
    <x v="3"/>
    <x v="0"/>
    <x v="5"/>
    <x v="32"/>
    <x v="3"/>
    <x v="0"/>
    <n v="23770636"/>
    <n v="38925847"/>
    <n v="28131248"/>
    <n v="28131248"/>
    <n v="1"/>
    <s v="Poor Target"/>
  </r>
  <r>
    <d v="2017-06-07T00:00:00"/>
    <x v="3"/>
    <x v="0"/>
    <x v="5"/>
    <x v="60"/>
    <x v="3"/>
    <x v="0"/>
    <n v="56278270"/>
    <n v="550640200"/>
    <n v="587364906"/>
    <n v="587364906"/>
    <m/>
    <m/>
  </r>
  <r>
    <d v="2017-06-07T00:00:00"/>
    <x v="4"/>
    <x v="0"/>
    <x v="6"/>
    <x v="61"/>
    <x v="4"/>
    <x v="1"/>
    <n v="0"/>
    <n v="31915"/>
    <n v="38597"/>
    <n v="174444"/>
    <m/>
    <m/>
  </r>
  <r>
    <d v="2017-06-07T00:00:00"/>
    <x v="4"/>
    <x v="0"/>
    <x v="6"/>
    <x v="62"/>
    <x v="4"/>
    <x v="1"/>
    <n v="3053830"/>
    <n v="4995654"/>
    <n v="9905382"/>
    <n v="48831444"/>
    <n v="-2"/>
    <s v="Very Off Track"/>
  </r>
  <r>
    <d v="2017-06-07T00:00:00"/>
    <x v="4"/>
    <x v="1"/>
    <x v="1"/>
    <x v="63"/>
    <x v="4"/>
    <x v="0"/>
    <n v="17"/>
    <n v="33.97"/>
    <n v="33.5"/>
    <n v="64.5"/>
    <n v="1"/>
    <s v="Poor Target"/>
  </r>
  <r>
    <d v="2017-06-07T00:00:00"/>
    <x v="4"/>
    <x v="2"/>
    <x v="7"/>
    <x v="64"/>
    <x v="4"/>
    <x v="1"/>
    <m/>
    <n v="3"/>
    <n v="1"/>
    <n v="1"/>
    <n v="1"/>
    <s v="Poor Target"/>
  </r>
  <r>
    <d v="2017-06-07T00:00:00"/>
    <x v="4"/>
    <x v="2"/>
    <x v="7"/>
    <x v="65"/>
    <x v="4"/>
    <x v="1"/>
    <m/>
    <n v="1"/>
    <n v="1"/>
    <n v="1"/>
    <n v="1"/>
    <s v="Poor Target"/>
  </r>
  <r>
    <d v="2017-06-07T00:00:00"/>
    <x v="4"/>
    <x v="0"/>
    <x v="7"/>
    <x v="66"/>
    <x v="4"/>
    <x v="0"/>
    <n v="0"/>
    <n v="3611"/>
    <n v="6558"/>
    <n v="50594"/>
    <n v="-2"/>
    <s v="Very Off Track"/>
  </r>
  <r>
    <d v="2017-06-07T00:00:00"/>
    <x v="4"/>
    <x v="0"/>
    <x v="7"/>
    <x v="67"/>
    <x v="4"/>
    <x v="1"/>
    <n v="0"/>
    <n v="130"/>
    <n v="200"/>
    <n v="1168"/>
    <n v="-2"/>
    <s v="Very Off Track"/>
  </r>
  <r>
    <d v="2017-06-07T00:00:00"/>
    <x v="4"/>
    <x v="0"/>
    <x v="7"/>
    <x v="68"/>
    <x v="4"/>
    <x v="1"/>
    <n v="0"/>
    <n v="25"/>
    <n v="43"/>
    <n v="119"/>
    <n v="-2"/>
    <s v="Very Off Track"/>
  </r>
  <r>
    <d v="2017-06-07T00:00:00"/>
    <x v="4"/>
    <x v="2"/>
    <x v="7"/>
    <x v="49"/>
    <x v="4"/>
    <x v="0"/>
    <m/>
    <n v="1"/>
    <n v="1"/>
    <n v="1"/>
    <n v="1"/>
    <s v="Poor Target"/>
  </r>
  <r>
    <d v="2017-06-07T00:00:00"/>
    <x v="4"/>
    <x v="0"/>
    <x v="7"/>
    <x v="26"/>
    <x v="4"/>
    <x v="0"/>
    <n v="0"/>
    <n v="1"/>
    <n v="1"/>
    <n v="1"/>
    <n v="1"/>
    <s v="Poor Target"/>
  </r>
  <r>
    <d v="2017-06-07T00:00:00"/>
    <x v="4"/>
    <x v="2"/>
    <x v="7"/>
    <x v="18"/>
    <x v="4"/>
    <x v="0"/>
    <m/>
    <n v="4"/>
    <m/>
    <n v="2"/>
    <n v="0"/>
    <s v="Target Not Set"/>
  </r>
  <r>
    <d v="2017-06-07T00:00:00"/>
    <x v="4"/>
    <x v="0"/>
    <x v="7"/>
    <x v="19"/>
    <x v="4"/>
    <x v="0"/>
    <n v="0"/>
    <n v="4"/>
    <n v="0"/>
    <n v="2"/>
    <n v="0"/>
    <m/>
  </r>
  <r>
    <d v="2017-06-07T00:00:00"/>
    <x v="4"/>
    <x v="2"/>
    <x v="7"/>
    <x v="29"/>
    <x v="4"/>
    <x v="0"/>
    <m/>
    <n v="4"/>
    <n v="1"/>
    <n v="1"/>
    <n v="1"/>
    <s v="Poor Target"/>
  </r>
  <r>
    <d v="2017-06-07T00:00:00"/>
    <x v="4"/>
    <x v="0"/>
    <x v="7"/>
    <x v="69"/>
    <x v="4"/>
    <x v="1"/>
    <n v="1117"/>
    <n v="3082"/>
    <n v="1144"/>
    <n v="7634"/>
    <n v="1"/>
    <s v="Poor Target"/>
  </r>
  <r>
    <d v="2017-06-07T00:00:00"/>
    <x v="4"/>
    <x v="0"/>
    <x v="7"/>
    <x v="70"/>
    <x v="4"/>
    <x v="1"/>
    <n v="0"/>
    <n v="7"/>
    <n v="14"/>
    <n v="42"/>
    <n v="-2"/>
    <s v="Very Off Track"/>
  </r>
  <r>
    <d v="2017-06-07T00:00:00"/>
    <x v="4"/>
    <x v="0"/>
    <x v="7"/>
    <x v="0"/>
    <x v="4"/>
    <x v="0"/>
    <n v="4.3"/>
    <n v="19.600000000000001"/>
    <n v="20"/>
    <n v="40"/>
    <m/>
    <m/>
  </r>
  <r>
    <d v="2017-06-07T00:00:00"/>
    <x v="4"/>
    <x v="0"/>
    <x v="7"/>
    <x v="71"/>
    <x v="4"/>
    <x v="1"/>
    <n v="3.4"/>
    <n v="27.8"/>
    <n v="20"/>
    <n v="40"/>
    <n v="1"/>
    <s v="Poor Target"/>
  </r>
  <r>
    <d v="2017-06-07T00:00:00"/>
    <x v="4"/>
    <x v="2"/>
    <x v="7"/>
    <x v="72"/>
    <x v="4"/>
    <x v="1"/>
    <m/>
    <n v="1"/>
    <n v="1"/>
    <n v="1"/>
    <n v="1"/>
    <s v="Poor Target"/>
  </r>
  <r>
    <d v="2017-06-07T00:00:00"/>
    <x v="4"/>
    <x v="2"/>
    <x v="7"/>
    <x v="73"/>
    <x v="4"/>
    <x v="1"/>
    <m/>
    <n v="2"/>
    <n v="1"/>
    <n v="1"/>
    <n v="1"/>
    <s v="Poor Target"/>
  </r>
  <r>
    <d v="2017-06-07T00:00:00"/>
    <x v="4"/>
    <x v="0"/>
    <x v="7"/>
    <x v="43"/>
    <x v="4"/>
    <x v="1"/>
    <n v="40667"/>
    <n v="15940"/>
    <n v="14039"/>
    <n v="72939"/>
    <n v="1"/>
    <s v="Poor Target"/>
  </r>
  <r>
    <d v="2017-06-07T00:00:00"/>
    <x v="4"/>
    <x v="0"/>
    <x v="7"/>
    <x v="74"/>
    <x v="4"/>
    <x v="0"/>
    <n v="23175552"/>
    <n v="77909929"/>
    <n v="57000000"/>
    <n v="142000000"/>
    <n v="1"/>
    <s v="Poor Target"/>
  </r>
  <r>
    <d v="2017-06-07T00:00:00"/>
    <x v="5"/>
    <x v="1"/>
    <x v="1"/>
    <x v="75"/>
    <x v="5"/>
    <x v="1"/>
    <n v="119"/>
    <n v="675.1"/>
    <n v="865"/>
    <n v="993"/>
    <n v="-2"/>
    <s v="Very Off Track"/>
  </r>
  <r>
    <d v="2017-06-07T00:00:00"/>
    <x v="5"/>
    <x v="2"/>
    <x v="2"/>
    <x v="48"/>
    <x v="5"/>
    <x v="0"/>
    <m/>
    <n v="1160"/>
    <n v="1391"/>
    <n v="1945"/>
    <m/>
    <m/>
  </r>
  <r>
    <d v="2017-06-07T00:00:00"/>
    <x v="5"/>
    <x v="2"/>
    <x v="2"/>
    <x v="76"/>
    <x v="5"/>
    <x v="1"/>
    <m/>
    <n v="1"/>
    <n v="1"/>
    <n v="1"/>
    <n v="1"/>
    <s v="Poor Target"/>
  </r>
  <r>
    <d v="2017-06-07T00:00:00"/>
    <x v="5"/>
    <x v="0"/>
    <x v="2"/>
    <x v="77"/>
    <x v="5"/>
    <x v="1"/>
    <n v="0"/>
    <n v="1"/>
    <n v="1"/>
    <n v="1"/>
    <n v="1"/>
    <s v="Poor Target"/>
  </r>
  <r>
    <d v="2017-06-07T00:00:00"/>
    <x v="5"/>
    <x v="0"/>
    <x v="2"/>
    <x v="44"/>
    <x v="5"/>
    <x v="0"/>
    <n v="61000"/>
    <n v="162821"/>
    <n v="134000"/>
    <n v="134000"/>
    <n v="1"/>
    <s v="Poor Target"/>
  </r>
  <r>
    <d v="2017-06-07T00:00:00"/>
    <x v="5"/>
    <x v="2"/>
    <x v="2"/>
    <x v="38"/>
    <x v="5"/>
    <x v="0"/>
    <m/>
    <n v="1"/>
    <n v="1"/>
    <n v="1"/>
    <n v="1"/>
    <s v="Poor Target"/>
  </r>
  <r>
    <d v="2017-06-07T00:00:00"/>
    <x v="5"/>
    <x v="0"/>
    <x v="2"/>
    <x v="26"/>
    <x v="5"/>
    <x v="0"/>
    <n v="0"/>
    <n v="1"/>
    <n v="1"/>
    <n v="1"/>
    <n v="1"/>
    <s v="Poor Target"/>
  </r>
  <r>
    <d v="2017-06-07T00:00:00"/>
    <x v="5"/>
    <x v="0"/>
    <x v="2"/>
    <x v="45"/>
    <x v="5"/>
    <x v="0"/>
    <n v="22000"/>
    <n v="11528"/>
    <n v="25432"/>
    <n v="25432"/>
    <n v="-2"/>
    <s v="Very Off Track"/>
  </r>
  <r>
    <d v="2017-06-07T00:00:00"/>
    <x v="5"/>
    <x v="2"/>
    <x v="2"/>
    <x v="39"/>
    <x v="5"/>
    <x v="1"/>
    <m/>
    <n v="1"/>
    <n v="1"/>
    <n v="1"/>
    <n v="1"/>
    <s v="Poor Target"/>
  </r>
  <r>
    <d v="2017-06-07T00:00:00"/>
    <x v="5"/>
    <x v="2"/>
    <x v="2"/>
    <x v="20"/>
    <x v="5"/>
    <x v="0"/>
    <m/>
    <n v="5"/>
    <n v="4"/>
    <n v="4"/>
    <n v="1"/>
    <s v="Poor Target"/>
  </r>
  <r>
    <d v="2017-06-07T00:00:00"/>
    <x v="5"/>
    <x v="0"/>
    <x v="2"/>
    <x v="40"/>
    <x v="5"/>
    <x v="1"/>
    <n v="0"/>
    <n v="58654"/>
    <n v="30000"/>
    <n v="30000"/>
    <n v="1"/>
    <s v="Poor Target"/>
  </r>
  <r>
    <d v="2017-06-07T00:00:00"/>
    <x v="5"/>
    <x v="0"/>
    <x v="2"/>
    <x v="35"/>
    <x v="5"/>
    <x v="1"/>
    <n v="0"/>
    <n v="109336"/>
    <n v="146000"/>
    <n v="232000"/>
    <n v="-2"/>
    <s v="Very Off Track"/>
  </r>
  <r>
    <d v="2017-06-07T00:00:00"/>
    <x v="5"/>
    <x v="0"/>
    <x v="2"/>
    <x v="0"/>
    <x v="5"/>
    <x v="0"/>
    <n v="1.1000000000000001"/>
    <n v="12.16"/>
    <n v="35"/>
    <n v="40"/>
    <n v="-2"/>
    <s v="Very Off Track"/>
  </r>
  <r>
    <d v="2017-06-07T00:00:00"/>
    <x v="5"/>
    <x v="0"/>
    <x v="2"/>
    <x v="41"/>
    <x v="5"/>
    <x v="1"/>
    <n v="0"/>
    <n v="119.4"/>
    <n v="38"/>
    <n v="54"/>
    <n v="1"/>
    <s v="Poor Target"/>
  </r>
  <r>
    <d v="2017-06-07T00:00:00"/>
    <x v="5"/>
    <x v="0"/>
    <x v="2"/>
    <x v="32"/>
    <x v="5"/>
    <x v="0"/>
    <n v="27058747"/>
    <n v="44618900"/>
    <n v="26813023"/>
    <n v="26813023"/>
    <n v="1"/>
    <s v="Poor Target"/>
  </r>
  <r>
    <d v="2017-06-07T00:00:00"/>
    <x v="5"/>
    <x v="0"/>
    <x v="2"/>
    <x v="46"/>
    <x v="5"/>
    <x v="0"/>
    <n v="32494700"/>
    <n v="39182947"/>
    <n v="20510630"/>
    <n v="20510630"/>
    <n v="1"/>
    <s v="Poor Target"/>
  </r>
  <r>
    <d v="2017-06-07T00:00:00"/>
    <x v="5"/>
    <x v="0"/>
    <x v="2"/>
    <x v="59"/>
    <x v="5"/>
    <x v="1"/>
    <n v="0"/>
    <n v="16321449"/>
    <n v="33800000"/>
    <n v="51800000"/>
    <n v="-2"/>
    <s v="Very Off Track"/>
  </r>
  <r>
    <d v="2017-06-07T00:00:00"/>
    <x v="6"/>
    <x v="1"/>
    <x v="1"/>
    <x v="78"/>
    <x v="6"/>
    <x v="1"/>
    <n v="-1256000"/>
    <n v="3132882"/>
    <n v="1300000"/>
    <n v="4000000"/>
    <n v="1"/>
    <s v="Poor Target"/>
  </r>
  <r>
    <d v="2017-06-07T00:00:00"/>
    <x v="6"/>
    <x v="1"/>
    <x v="1"/>
    <x v="79"/>
    <x v="6"/>
    <x v="1"/>
    <n v="2889640"/>
    <n v="111583846.5"/>
    <n v="49500000"/>
    <n v="85500000"/>
    <n v="1"/>
    <s v="Poor Target"/>
  </r>
  <r>
    <d v="2017-06-07T00:00:00"/>
    <x v="6"/>
    <x v="1"/>
    <x v="1"/>
    <x v="80"/>
    <x v="6"/>
    <x v="0"/>
    <n v="71419275"/>
    <n v="1517401721"/>
    <n v="520000000"/>
    <n v="1170000000"/>
    <n v="1"/>
    <s v="Poor Target"/>
  </r>
  <r>
    <d v="2017-06-07T00:00:00"/>
    <x v="6"/>
    <x v="0"/>
    <x v="2"/>
    <x v="24"/>
    <x v="6"/>
    <x v="0"/>
    <n v="21479"/>
    <n v="0"/>
    <n v="4500"/>
    <n v="7000"/>
    <n v="-2"/>
    <s v="Very Off Track"/>
  </r>
  <r>
    <d v="2017-06-07T00:00:00"/>
    <x v="6"/>
    <x v="0"/>
    <x v="2"/>
    <x v="81"/>
    <x v="6"/>
    <x v="1"/>
    <n v="7"/>
    <n v="131.69999999999999"/>
    <n v="99"/>
    <n v="129"/>
    <n v="1"/>
    <s v="Poor Target"/>
  </r>
  <r>
    <d v="2017-06-07T00:00:00"/>
    <x v="6"/>
    <x v="0"/>
    <x v="2"/>
    <x v="82"/>
    <x v="6"/>
    <x v="1"/>
    <n v="18"/>
    <n v="369.85"/>
    <n v="162"/>
    <n v="312"/>
    <n v="1"/>
    <s v="Poor Target"/>
  </r>
  <r>
    <d v="2017-06-07T00:00:00"/>
    <x v="6"/>
    <x v="0"/>
    <x v="2"/>
    <x v="83"/>
    <x v="6"/>
    <x v="1"/>
    <n v="0"/>
    <n v="11938941"/>
    <n v="18200000"/>
    <n v="32600000"/>
    <n v="-2"/>
    <s v="Very Off Track"/>
  </r>
  <r>
    <d v="2017-06-07T00:00:00"/>
    <x v="6"/>
    <x v="2"/>
    <x v="2"/>
    <x v="38"/>
    <x v="6"/>
    <x v="0"/>
    <m/>
    <n v="2"/>
    <n v="2"/>
    <n v="2"/>
    <n v="1"/>
    <s v="Poor Target"/>
  </r>
  <r>
    <d v="2017-06-07T00:00:00"/>
    <x v="6"/>
    <x v="0"/>
    <x v="2"/>
    <x v="26"/>
    <x v="6"/>
    <x v="0"/>
    <n v="0"/>
    <n v="2"/>
    <n v="2"/>
    <n v="2"/>
    <n v="1"/>
    <s v="Poor Target"/>
  </r>
  <r>
    <d v="2017-06-07T00:00:00"/>
    <x v="6"/>
    <x v="2"/>
    <x v="2"/>
    <x v="20"/>
    <x v="6"/>
    <x v="0"/>
    <m/>
    <n v="19"/>
    <n v="20"/>
    <n v="20"/>
    <m/>
    <m/>
  </r>
  <r>
    <d v="2017-06-07T00:00:00"/>
    <x v="6"/>
    <x v="0"/>
    <x v="2"/>
    <x v="21"/>
    <x v="6"/>
    <x v="0"/>
    <n v="0"/>
    <n v="19"/>
    <n v="14"/>
    <n v="14"/>
    <n v="1"/>
    <s v="Poor Target"/>
  </r>
  <r>
    <d v="2017-06-07T00:00:00"/>
    <x v="6"/>
    <x v="0"/>
    <x v="2"/>
    <x v="84"/>
    <x v="6"/>
    <x v="1"/>
    <n v="12801383"/>
    <n v="2838697"/>
    <n v="1802000"/>
    <n v="3641000"/>
    <n v="1"/>
    <s v="Poor Target"/>
  </r>
  <r>
    <d v="2017-06-07T00:00:00"/>
    <x v="6"/>
    <x v="2"/>
    <x v="2"/>
    <x v="29"/>
    <x v="6"/>
    <x v="0"/>
    <m/>
    <n v="15"/>
    <n v="5"/>
    <n v="5"/>
    <n v="1"/>
    <s v="Poor Target"/>
  </r>
  <r>
    <d v="2017-06-07T00:00:00"/>
    <x v="6"/>
    <x v="2"/>
    <x v="2"/>
    <x v="55"/>
    <x v="6"/>
    <x v="0"/>
    <m/>
    <n v="3969"/>
    <n v="2900"/>
    <n v="3700"/>
    <n v="1"/>
    <s v="Poor Target"/>
  </r>
  <r>
    <d v="2017-06-07T00:00:00"/>
    <x v="6"/>
    <x v="2"/>
    <x v="5"/>
    <x v="20"/>
    <x v="6"/>
    <x v="0"/>
    <m/>
    <n v="8"/>
    <n v="11"/>
    <n v="11"/>
    <n v="-2"/>
    <s v="Very Off Track"/>
  </r>
  <r>
    <d v="2017-06-07T00:00:00"/>
    <x v="6"/>
    <x v="0"/>
    <x v="5"/>
    <x v="21"/>
    <x v="6"/>
    <x v="0"/>
    <n v="0"/>
    <n v="10"/>
    <n v="8"/>
    <n v="8"/>
    <n v="1"/>
    <s v="Poor Target"/>
  </r>
  <r>
    <d v="2017-06-07T00:00:00"/>
    <x v="6"/>
    <x v="2"/>
    <x v="5"/>
    <x v="29"/>
    <x v="6"/>
    <x v="0"/>
    <m/>
    <n v="2"/>
    <n v="4"/>
    <n v="4"/>
    <n v="-2"/>
    <s v="Very Off Track"/>
  </r>
  <r>
    <d v="2017-06-07T00:00:00"/>
    <x v="7"/>
    <x v="0"/>
    <x v="8"/>
    <x v="24"/>
    <x v="7"/>
    <x v="0"/>
    <n v="0"/>
    <n v="0"/>
    <n v="4000"/>
    <n v="4000"/>
    <n v="-2"/>
    <s v="Very Off Track"/>
  </r>
  <r>
    <d v="2017-06-07T00:00:00"/>
    <x v="7"/>
    <x v="0"/>
    <x v="8"/>
    <x v="81"/>
    <x v="7"/>
    <x v="1"/>
    <n v="30"/>
    <n v="86.679999999999993"/>
    <n v="265"/>
    <n v="315"/>
    <n v="-2"/>
    <s v="Very Off Track"/>
  </r>
  <r>
    <d v="2017-06-07T00:00:00"/>
    <x v="7"/>
    <x v="0"/>
    <x v="8"/>
    <x v="85"/>
    <x v="7"/>
    <x v="1"/>
    <n v="246163"/>
    <n v="98.34"/>
    <n v="215"/>
    <n v="215"/>
    <n v="-2"/>
    <s v="Very Off Track"/>
  </r>
  <r>
    <d v="2017-06-07T00:00:00"/>
    <x v="7"/>
    <x v="2"/>
    <x v="8"/>
    <x v="86"/>
    <x v="7"/>
    <x v="1"/>
    <m/>
    <n v="2684"/>
    <n v="2000"/>
    <n v="2000"/>
    <n v="1"/>
    <s v="Poor Target"/>
  </r>
  <r>
    <d v="2017-06-07T00:00:00"/>
    <x v="7"/>
    <x v="2"/>
    <x v="8"/>
    <x v="51"/>
    <x v="7"/>
    <x v="0"/>
    <m/>
    <n v="6006"/>
    <n v="50"/>
    <n v="50"/>
    <n v="2"/>
    <s v="Very Poor Target"/>
  </r>
  <r>
    <d v="2017-06-07T00:00:00"/>
    <x v="7"/>
    <x v="2"/>
    <x v="8"/>
    <x v="52"/>
    <x v="7"/>
    <x v="0"/>
    <m/>
    <n v="6006"/>
    <n v="45"/>
    <n v="45"/>
    <n v="2"/>
    <s v="Very Poor Target"/>
  </r>
  <r>
    <d v="2017-06-07T00:00:00"/>
    <x v="7"/>
    <x v="2"/>
    <x v="8"/>
    <x v="53"/>
    <x v="7"/>
    <x v="0"/>
    <m/>
    <n v="6006"/>
    <n v="42"/>
    <n v="42"/>
    <n v="2"/>
    <s v="Very Poor Target"/>
  </r>
  <r>
    <d v="2017-06-07T00:00:00"/>
    <x v="7"/>
    <x v="0"/>
    <x v="8"/>
    <x v="84"/>
    <x v="7"/>
    <x v="1"/>
    <n v="993350"/>
    <n v="3895650"/>
    <n v="930000"/>
    <n v="1180000"/>
    <n v="1"/>
    <s v="Poor Target"/>
  </r>
  <r>
    <d v="2017-06-07T00:00:00"/>
    <x v="7"/>
    <x v="0"/>
    <x v="8"/>
    <x v="87"/>
    <x v="7"/>
    <x v="1"/>
    <n v="21618"/>
    <n v="121214"/>
    <n v="180000"/>
    <n v="180000"/>
    <n v="-2"/>
    <s v="Very Off Track"/>
  </r>
  <r>
    <d v="2017-06-07T00:00:00"/>
    <x v="7"/>
    <x v="1"/>
    <x v="1"/>
    <x v="78"/>
    <x v="7"/>
    <x v="1"/>
    <n v="-266759"/>
    <n v="710574"/>
    <n v="1150000"/>
    <n v="2150000"/>
    <n v="-2"/>
    <s v="Very Off Track"/>
  </r>
  <r>
    <d v="2017-06-07T00:00:00"/>
    <x v="7"/>
    <x v="1"/>
    <x v="1"/>
    <x v="79"/>
    <x v="7"/>
    <x v="1"/>
    <n v="812236"/>
    <n v="8800797"/>
    <n v="13900000"/>
    <n v="18900000"/>
    <n v="-2"/>
    <s v="Very Off Track"/>
  </r>
  <r>
    <d v="2017-06-07T00:00:00"/>
    <x v="7"/>
    <x v="1"/>
    <x v="1"/>
    <x v="88"/>
    <x v="7"/>
    <x v="1"/>
    <n v="139475"/>
    <n v="90407665"/>
    <n v="43500000"/>
    <n v="69250000"/>
    <n v="1"/>
    <s v="Poor Target"/>
  </r>
  <r>
    <d v="2017-06-07T00:00:00"/>
    <x v="7"/>
    <x v="0"/>
    <x v="2"/>
    <x v="82"/>
    <x v="7"/>
    <x v="1"/>
    <n v="70"/>
    <n v="470"/>
    <n v="490"/>
    <n v="580"/>
    <m/>
    <m/>
  </r>
  <r>
    <d v="2017-06-07T00:00:00"/>
    <x v="7"/>
    <x v="0"/>
    <x v="2"/>
    <x v="48"/>
    <x v="7"/>
    <x v="1"/>
    <n v="1627"/>
    <n v="50551"/>
    <n v="2500"/>
    <n v="3000"/>
    <n v="2"/>
    <s v="Very Poor Target"/>
  </r>
  <r>
    <d v="2017-06-07T00:00:00"/>
    <x v="7"/>
    <x v="2"/>
    <x v="2"/>
    <x v="49"/>
    <x v="7"/>
    <x v="0"/>
    <m/>
    <n v="1"/>
    <n v="1"/>
    <n v="1"/>
    <n v="1"/>
    <s v="Poor Target"/>
  </r>
  <r>
    <d v="2017-06-07T00:00:00"/>
    <x v="7"/>
    <x v="0"/>
    <x v="2"/>
    <x v="26"/>
    <x v="7"/>
    <x v="0"/>
    <n v="0"/>
    <n v="1"/>
    <n v="1"/>
    <n v="1"/>
    <n v="1"/>
    <s v="Poor Target"/>
  </r>
  <r>
    <d v="2017-06-07T00:00:00"/>
    <x v="7"/>
    <x v="2"/>
    <x v="2"/>
    <x v="20"/>
    <x v="7"/>
    <x v="0"/>
    <m/>
    <n v="21"/>
    <n v="6"/>
    <n v="6"/>
    <n v="1"/>
    <s v="Poor Target"/>
  </r>
  <r>
    <d v="2017-06-07T00:00:00"/>
    <x v="7"/>
    <x v="0"/>
    <x v="2"/>
    <x v="21"/>
    <x v="7"/>
    <x v="0"/>
    <n v="0"/>
    <n v="21"/>
    <n v="6"/>
    <n v="6"/>
    <n v="1"/>
    <s v="Poor Target"/>
  </r>
  <r>
    <d v="2017-06-07T00:00:00"/>
    <x v="7"/>
    <x v="2"/>
    <x v="2"/>
    <x v="29"/>
    <x v="7"/>
    <x v="0"/>
    <m/>
    <n v="13"/>
    <n v="4"/>
    <n v="4"/>
    <n v="1"/>
    <s v="Poor Target"/>
  </r>
  <r>
    <d v="2017-06-07T00:00:00"/>
    <x v="7"/>
    <x v="2"/>
    <x v="9"/>
    <x v="20"/>
    <x v="7"/>
    <x v="0"/>
    <m/>
    <n v="5"/>
    <n v="2"/>
    <n v="2"/>
    <n v="1"/>
    <s v="Poor Target"/>
  </r>
  <r>
    <d v="2017-06-07T00:00:00"/>
    <x v="7"/>
    <x v="0"/>
    <x v="9"/>
    <x v="21"/>
    <x v="7"/>
    <x v="0"/>
    <n v="0"/>
    <n v="5"/>
    <n v="2"/>
    <n v="2"/>
    <n v="1"/>
    <s v="Poor Target"/>
  </r>
  <r>
    <d v="2017-06-07T00:00:00"/>
    <x v="7"/>
    <x v="2"/>
    <x v="9"/>
    <x v="29"/>
    <x v="7"/>
    <x v="0"/>
    <m/>
    <n v="12"/>
    <n v="2"/>
    <n v="2"/>
    <n v="2"/>
    <s v="Very Poor Target"/>
  </r>
  <r>
    <d v="2017-06-07T00:00:00"/>
    <x v="8"/>
    <x v="1"/>
    <x v="1"/>
    <x v="89"/>
    <x v="8"/>
    <x v="1"/>
    <n v="0"/>
    <n v="0"/>
    <n v="0"/>
    <n v="0"/>
    <m/>
    <m/>
  </r>
  <r>
    <d v="2017-06-07T00:00:00"/>
    <x v="8"/>
    <x v="1"/>
    <x v="1"/>
    <x v="90"/>
    <x v="8"/>
    <x v="0"/>
    <n v="0"/>
    <n v="86944"/>
    <n v="115907"/>
    <n v="115907"/>
    <n v="-2"/>
    <s v="Very Off Track"/>
  </r>
  <r>
    <d v="2017-06-07T00:00:00"/>
    <x v="8"/>
    <x v="1"/>
    <x v="1"/>
    <x v="91"/>
    <x v="8"/>
    <x v="1"/>
    <n v="0"/>
    <n v="0"/>
    <n v="0"/>
    <n v="0"/>
    <m/>
    <m/>
  </r>
  <r>
    <d v="2017-06-07T00:00:00"/>
    <x v="8"/>
    <x v="2"/>
    <x v="2"/>
    <x v="92"/>
    <x v="8"/>
    <x v="1"/>
    <m/>
    <n v="2"/>
    <n v="1"/>
    <n v="1"/>
    <n v="1"/>
    <s v="Poor Target"/>
  </r>
  <r>
    <d v="2017-06-07T00:00:00"/>
    <x v="8"/>
    <x v="2"/>
    <x v="2"/>
    <x v="93"/>
    <x v="8"/>
    <x v="1"/>
    <m/>
    <n v="1"/>
    <n v="1"/>
    <n v="1"/>
    <n v="1"/>
    <s v="Poor Target"/>
  </r>
  <r>
    <d v="2017-06-07T00:00:00"/>
    <x v="8"/>
    <x v="0"/>
    <x v="2"/>
    <x v="25"/>
    <x v="8"/>
    <x v="0"/>
    <n v="0"/>
    <n v="0"/>
    <n v="10"/>
    <n v="10"/>
    <n v="-2"/>
    <s v="Very Off Track"/>
  </r>
  <r>
    <d v="2017-06-07T00:00:00"/>
    <x v="8"/>
    <x v="2"/>
    <x v="2"/>
    <x v="94"/>
    <x v="8"/>
    <x v="1"/>
    <m/>
    <n v="3"/>
    <n v="5"/>
    <n v="5"/>
    <n v="-2"/>
    <s v="Very Off Track"/>
  </r>
  <r>
    <d v="2017-06-07T00:00:00"/>
    <x v="8"/>
    <x v="2"/>
    <x v="2"/>
    <x v="95"/>
    <x v="8"/>
    <x v="1"/>
    <m/>
    <n v="16"/>
    <n v="15"/>
    <n v="15"/>
    <n v="1"/>
    <s v="Poor Target"/>
  </r>
  <r>
    <d v="2017-06-07T00:00:00"/>
    <x v="8"/>
    <x v="2"/>
    <x v="2"/>
    <x v="96"/>
    <x v="8"/>
    <x v="1"/>
    <m/>
    <n v="3"/>
    <n v="3"/>
    <n v="3"/>
    <n v="1"/>
    <s v="Poor Target"/>
  </r>
  <r>
    <d v="2017-06-07T00:00:00"/>
    <x v="8"/>
    <x v="2"/>
    <x v="2"/>
    <x v="29"/>
    <x v="8"/>
    <x v="0"/>
    <m/>
    <n v="3"/>
    <n v="3"/>
    <n v="3"/>
    <n v="1"/>
    <s v="Poor Target"/>
  </r>
  <r>
    <d v="2017-06-07T00:00:00"/>
    <x v="8"/>
    <x v="2"/>
    <x v="2"/>
    <x v="97"/>
    <x v="8"/>
    <x v="1"/>
    <m/>
    <n v="1"/>
    <n v="1"/>
    <n v="1"/>
    <n v="1"/>
    <s v="Poor Target"/>
  </r>
  <r>
    <d v="2017-06-07T00:00:00"/>
    <x v="9"/>
    <x v="0"/>
    <x v="10"/>
    <x v="25"/>
    <x v="9"/>
    <x v="0"/>
    <n v="650"/>
    <n v="967"/>
    <n v="1450"/>
    <n v="5950"/>
    <n v="-2"/>
    <s v="Very Off Track"/>
  </r>
  <r>
    <d v="2017-06-07T00:00:00"/>
    <x v="9"/>
    <x v="2"/>
    <x v="10"/>
    <x v="20"/>
    <x v="9"/>
    <x v="0"/>
    <m/>
    <n v="1"/>
    <n v="5"/>
    <n v="6"/>
    <n v="-2"/>
    <s v="Very Off Track"/>
  </r>
  <r>
    <d v="2017-06-07T00:00:00"/>
    <x v="9"/>
    <x v="0"/>
    <x v="10"/>
    <x v="21"/>
    <x v="9"/>
    <x v="0"/>
    <n v="0"/>
    <n v="1"/>
    <n v="5"/>
    <n v="6"/>
    <n v="-2"/>
    <s v="Very Off Track"/>
  </r>
  <r>
    <d v="2017-06-07T00:00:00"/>
    <x v="9"/>
    <x v="2"/>
    <x v="10"/>
    <x v="55"/>
    <x v="9"/>
    <x v="0"/>
    <m/>
    <n v="0"/>
    <n v="6"/>
    <n v="6"/>
    <n v="-2"/>
    <s v="Very Off Track"/>
  </r>
  <r>
    <d v="2017-06-07T00:00:00"/>
    <x v="9"/>
    <x v="0"/>
    <x v="11"/>
    <x v="66"/>
    <x v="9"/>
    <x v="0"/>
    <n v="112000"/>
    <n v="120000"/>
    <n v="350000"/>
    <n v="2000000"/>
    <n v="-2"/>
    <s v="Very Off Track"/>
  </r>
  <r>
    <d v="2017-06-07T00:00:00"/>
    <x v="9"/>
    <x v="0"/>
    <x v="11"/>
    <x v="6"/>
    <x v="9"/>
    <x v="0"/>
    <n v="280000"/>
    <n v="294970"/>
    <n v="160000"/>
    <n v="1720000"/>
    <n v="1"/>
    <s v="Poor Target"/>
  </r>
  <r>
    <d v="2017-06-07T00:00:00"/>
    <x v="9"/>
    <x v="2"/>
    <x v="11"/>
    <x v="20"/>
    <x v="9"/>
    <x v="0"/>
    <m/>
    <n v="0"/>
    <n v="5"/>
    <n v="5"/>
    <n v="-2"/>
    <s v="Very Off Track"/>
  </r>
  <r>
    <d v="2017-06-07T00:00:00"/>
    <x v="9"/>
    <x v="2"/>
    <x v="11"/>
    <x v="29"/>
    <x v="9"/>
    <x v="0"/>
    <m/>
    <n v="0"/>
    <n v="12"/>
    <n v="18"/>
    <n v="-2"/>
    <s v="Very Off Track"/>
  </r>
  <r>
    <d v="2017-06-07T00:00:00"/>
    <x v="9"/>
    <x v="0"/>
    <x v="11"/>
    <x v="74"/>
    <x v="9"/>
    <x v="0"/>
    <n v="3500000"/>
    <n v="3462413"/>
    <n v="7700000"/>
    <n v="31700000"/>
    <n v="-2"/>
    <s v="Very Off Track"/>
  </r>
  <r>
    <d v="2017-06-07T00:00:00"/>
    <x v="9"/>
    <x v="2"/>
    <x v="12"/>
    <x v="20"/>
    <x v="9"/>
    <x v="0"/>
    <m/>
    <n v="0"/>
    <n v="5"/>
    <n v="5"/>
    <n v="-2"/>
    <s v="Very Off Track"/>
  </r>
  <r>
    <d v="2017-06-07T00:00:00"/>
    <x v="9"/>
    <x v="0"/>
    <x v="12"/>
    <x v="98"/>
    <x v="9"/>
    <x v="0"/>
    <n v="0"/>
    <n v="0"/>
    <n v="5"/>
    <n v="5"/>
    <n v="-2"/>
    <s v="Very Off Track"/>
  </r>
  <r>
    <d v="2017-06-07T00:00:00"/>
    <x v="9"/>
    <x v="2"/>
    <x v="12"/>
    <x v="29"/>
    <x v="9"/>
    <x v="0"/>
    <m/>
    <n v="0"/>
    <n v="2"/>
    <n v="2"/>
    <n v="-2"/>
    <s v="Very Off Track"/>
  </r>
  <r>
    <d v="2017-06-07T00:00:00"/>
    <x v="9"/>
    <x v="2"/>
    <x v="12"/>
    <x v="55"/>
    <x v="9"/>
    <x v="0"/>
    <m/>
    <n v="0"/>
    <n v="3"/>
    <n v="3"/>
    <n v="-2"/>
    <s v="Very Off Track"/>
  </r>
  <r>
    <d v="2017-06-07T00:00:00"/>
    <x v="9"/>
    <x v="1"/>
    <x v="1"/>
    <x v="99"/>
    <x v="9"/>
    <x v="0"/>
    <n v="110000"/>
    <n v="72349"/>
    <n v="55000"/>
    <n v="255000"/>
    <n v="1"/>
    <s v="Poor Target"/>
  </r>
  <r>
    <d v="2017-06-07T00:00:00"/>
    <x v="9"/>
    <x v="1"/>
    <x v="1"/>
    <x v="80"/>
    <x v="9"/>
    <x v="0"/>
    <n v="117849"/>
    <n v="220345.89"/>
    <n v="200000"/>
    <n v="1420000"/>
    <n v="1"/>
    <s v="Poor Target"/>
  </r>
  <r>
    <d v="2017-06-07T00:00:00"/>
    <x v="9"/>
    <x v="2"/>
    <x v="13"/>
    <x v="49"/>
    <x v="9"/>
    <x v="0"/>
    <m/>
    <n v="1"/>
    <n v="1"/>
    <n v="1"/>
    <n v="1"/>
    <s v="Poor Target"/>
  </r>
  <r>
    <d v="2017-06-07T00:00:00"/>
    <x v="9"/>
    <x v="0"/>
    <x v="13"/>
    <x v="26"/>
    <x v="9"/>
    <x v="0"/>
    <n v="0"/>
    <n v="1"/>
    <n v="1"/>
    <n v="1"/>
    <n v="1"/>
    <s v="Poor Target"/>
  </r>
  <r>
    <d v="2017-06-07T00:00:00"/>
    <x v="9"/>
    <x v="2"/>
    <x v="13"/>
    <x v="55"/>
    <x v="9"/>
    <x v="0"/>
    <m/>
    <n v="5"/>
    <n v="12"/>
    <n v="18"/>
    <n v="-2"/>
    <s v="Very Off Track"/>
  </r>
  <r>
    <d v="2017-06-07T00:00:00"/>
    <x v="10"/>
    <x v="1"/>
    <x v="1"/>
    <x v="100"/>
    <x v="10"/>
    <x v="1"/>
    <n v="90"/>
    <m/>
    <n v="180"/>
    <n v="684"/>
    <m/>
    <m/>
  </r>
  <r>
    <d v="2017-06-07T00:00:00"/>
    <x v="10"/>
    <x v="2"/>
    <x v="2"/>
    <x v="18"/>
    <x v="10"/>
    <x v="0"/>
    <m/>
    <m/>
    <n v="0"/>
    <n v="3"/>
    <m/>
    <m/>
  </r>
  <r>
    <d v="2017-06-07T00:00:00"/>
    <x v="10"/>
    <x v="0"/>
    <x v="2"/>
    <x v="19"/>
    <x v="10"/>
    <x v="0"/>
    <n v="0"/>
    <m/>
    <n v="0"/>
    <n v="3"/>
    <m/>
    <m/>
  </r>
  <r>
    <d v="2017-06-07T00:00:00"/>
    <x v="10"/>
    <x v="0"/>
    <x v="2"/>
    <x v="45"/>
    <x v="10"/>
    <x v="0"/>
    <n v="108985"/>
    <m/>
    <n v="0"/>
    <n v="80000"/>
    <m/>
    <m/>
  </r>
  <r>
    <d v="2017-06-07T00:00:00"/>
    <x v="10"/>
    <x v="2"/>
    <x v="2"/>
    <x v="20"/>
    <x v="10"/>
    <x v="0"/>
    <m/>
    <m/>
    <n v="0"/>
    <n v="3"/>
    <m/>
    <m/>
  </r>
  <r>
    <d v="2017-06-07T00:00:00"/>
    <x v="10"/>
    <x v="0"/>
    <x v="2"/>
    <x v="21"/>
    <x v="10"/>
    <x v="0"/>
    <n v="0"/>
    <m/>
    <n v="0"/>
    <n v="2"/>
    <m/>
    <m/>
  </r>
  <r>
    <d v="2017-06-07T00:00:00"/>
    <x v="10"/>
    <x v="2"/>
    <x v="2"/>
    <x v="29"/>
    <x v="10"/>
    <x v="0"/>
    <m/>
    <m/>
    <n v="0"/>
    <n v="2"/>
    <m/>
    <m/>
  </r>
  <r>
    <d v="2017-06-07T00:00:00"/>
    <x v="10"/>
    <x v="0"/>
    <x v="2"/>
    <x v="101"/>
    <x v="10"/>
    <x v="0"/>
    <n v="0"/>
    <m/>
    <n v="0"/>
    <n v="1"/>
    <m/>
    <m/>
  </r>
  <r>
    <d v="2017-06-07T00:00:00"/>
    <x v="10"/>
    <x v="0"/>
    <x v="2"/>
    <x v="43"/>
    <x v="10"/>
    <x v="1"/>
    <n v="258950"/>
    <m/>
    <n v="30000"/>
    <n v="200000"/>
    <m/>
    <m/>
  </r>
  <r>
    <d v="2017-06-07T00:00:00"/>
    <x v="10"/>
    <x v="0"/>
    <x v="5"/>
    <x v="98"/>
    <x v="10"/>
    <x v="0"/>
    <n v="0"/>
    <m/>
    <m/>
    <n v="2"/>
    <n v="0"/>
    <s v="Target Not Set"/>
  </r>
  <r>
    <d v="2017-06-07T00:00:00"/>
    <x v="10"/>
    <x v="2"/>
    <x v="5"/>
    <x v="29"/>
    <x v="10"/>
    <x v="0"/>
    <m/>
    <m/>
    <n v="0"/>
    <n v="1"/>
    <m/>
    <m/>
  </r>
  <r>
    <d v="2017-06-07T00:00:00"/>
    <x v="10"/>
    <x v="2"/>
    <x v="5"/>
    <x v="102"/>
    <x v="10"/>
    <x v="0"/>
    <m/>
    <m/>
    <n v="0"/>
    <n v="3"/>
    <m/>
    <m/>
  </r>
  <r>
    <d v="2017-06-07T00:00:00"/>
    <x v="10"/>
    <x v="0"/>
    <x v="5"/>
    <x v="0"/>
    <x v="10"/>
    <x v="0"/>
    <n v="8.6999999999999993"/>
    <m/>
    <n v="0"/>
    <n v="30.2"/>
    <m/>
    <m/>
  </r>
  <r>
    <d v="2017-06-07T00:00:00"/>
    <x v="10"/>
    <x v="0"/>
    <x v="14"/>
    <x v="98"/>
    <x v="10"/>
    <x v="0"/>
    <n v="0"/>
    <m/>
    <m/>
    <n v="2"/>
    <n v="0"/>
    <s v="Target Not Set"/>
  </r>
  <r>
    <d v="2017-06-07T00:00:00"/>
    <x v="10"/>
    <x v="2"/>
    <x v="14"/>
    <x v="29"/>
    <x v="10"/>
    <x v="0"/>
    <m/>
    <m/>
    <n v="0"/>
    <n v="2"/>
    <m/>
    <m/>
  </r>
  <r>
    <d v="2017-06-07T00:00:00"/>
    <x v="10"/>
    <x v="2"/>
    <x v="14"/>
    <x v="102"/>
    <x v="10"/>
    <x v="0"/>
    <m/>
    <m/>
    <n v="0"/>
    <n v="3"/>
    <m/>
    <m/>
  </r>
  <r>
    <d v="2017-06-07T00:00:00"/>
    <x v="10"/>
    <x v="0"/>
    <x v="14"/>
    <x v="103"/>
    <x v="10"/>
    <x v="1"/>
    <n v="63"/>
    <m/>
    <n v="0"/>
    <n v="318"/>
    <m/>
    <m/>
  </r>
  <r>
    <d v="2017-06-07T00:00:00"/>
    <x v="11"/>
    <x v="1"/>
    <x v="1"/>
    <x v="99"/>
    <x v="11"/>
    <x v="0"/>
    <n v="0"/>
    <n v="15480"/>
    <n v="20000"/>
    <n v="695000"/>
    <n v="-2"/>
    <s v="Very Off Track"/>
  </r>
  <r>
    <d v="2017-06-07T00:00:00"/>
    <x v="11"/>
    <x v="1"/>
    <x v="1"/>
    <x v="80"/>
    <x v="11"/>
    <x v="0"/>
    <n v="0"/>
    <n v="677.4"/>
    <n v="10000"/>
    <n v="1000000"/>
    <n v="-2"/>
    <s v="Very Off Track"/>
  </r>
  <r>
    <d v="2017-06-07T00:00:00"/>
    <x v="11"/>
    <x v="0"/>
    <x v="2"/>
    <x v="104"/>
    <x v="11"/>
    <x v="1"/>
    <n v="0"/>
    <n v="38.6"/>
    <n v="10"/>
    <n v="235"/>
    <n v="1"/>
    <s v="Poor Target"/>
  </r>
  <r>
    <d v="2017-06-07T00:00:00"/>
    <x v="11"/>
    <x v="2"/>
    <x v="2"/>
    <x v="105"/>
    <x v="11"/>
    <x v="1"/>
    <m/>
    <n v="20"/>
    <n v="20"/>
    <n v="50"/>
    <n v="1"/>
    <s v="Poor Target"/>
  </r>
  <r>
    <d v="2017-06-07T00:00:00"/>
    <x v="11"/>
    <x v="2"/>
    <x v="2"/>
    <x v="49"/>
    <x v="11"/>
    <x v="0"/>
    <m/>
    <n v="1"/>
    <n v="1"/>
    <n v="1"/>
    <n v="1"/>
    <s v="Poor Target"/>
  </r>
  <r>
    <d v="2017-06-07T00:00:00"/>
    <x v="11"/>
    <x v="2"/>
    <x v="2"/>
    <x v="18"/>
    <x v="11"/>
    <x v="0"/>
    <m/>
    <n v="1"/>
    <n v="1"/>
    <n v="1"/>
    <n v="1"/>
    <s v="Poor Target"/>
  </r>
  <r>
    <d v="2017-06-07T00:00:00"/>
    <x v="11"/>
    <x v="0"/>
    <x v="2"/>
    <x v="19"/>
    <x v="11"/>
    <x v="0"/>
    <n v="1"/>
    <n v="1"/>
    <n v="1"/>
    <n v="1"/>
    <n v="1"/>
    <s v="Poor Target"/>
  </r>
  <r>
    <d v="2017-06-07T00:00:00"/>
    <x v="11"/>
    <x v="0"/>
    <x v="2"/>
    <x v="106"/>
    <x v="11"/>
    <x v="0"/>
    <n v="0"/>
    <n v="3633"/>
    <n v="20000"/>
    <n v="350000"/>
    <n v="-2"/>
    <s v="Very Off Track"/>
  </r>
  <r>
    <d v="2017-06-07T00:00:00"/>
    <x v="11"/>
    <x v="2"/>
    <x v="2"/>
    <x v="51"/>
    <x v="11"/>
    <x v="0"/>
    <m/>
    <n v="126"/>
    <n v="25"/>
    <n v="100"/>
    <n v="2"/>
    <s v="Very Poor Target"/>
  </r>
  <r>
    <d v="2017-06-07T00:00:00"/>
    <x v="11"/>
    <x v="2"/>
    <x v="2"/>
    <x v="20"/>
    <x v="11"/>
    <x v="0"/>
    <m/>
    <n v="3"/>
    <n v="3"/>
    <n v="6"/>
    <n v="1"/>
    <s v="Poor Target"/>
  </r>
  <r>
    <d v="2017-06-07T00:00:00"/>
    <x v="11"/>
    <x v="0"/>
    <x v="2"/>
    <x v="21"/>
    <x v="11"/>
    <x v="0"/>
    <n v="0"/>
    <n v="3"/>
    <n v="3"/>
    <n v="5"/>
    <n v="1"/>
    <s v="Poor Target"/>
  </r>
  <r>
    <d v="2017-06-07T00:00:00"/>
    <x v="11"/>
    <x v="0"/>
    <x v="2"/>
    <x v="107"/>
    <x v="11"/>
    <x v="1"/>
    <n v="0"/>
    <m/>
    <n v="0"/>
    <n v="1"/>
    <m/>
    <m/>
  </r>
  <r>
    <d v="2017-06-07T00:00:00"/>
    <x v="11"/>
    <x v="2"/>
    <x v="2"/>
    <x v="55"/>
    <x v="11"/>
    <x v="0"/>
    <m/>
    <n v="6"/>
    <n v="5"/>
    <n v="10"/>
    <n v="1"/>
    <s v="Poor Target"/>
  </r>
  <r>
    <d v="2017-06-07T00:00:00"/>
    <x v="12"/>
    <x v="1"/>
    <x v="1"/>
    <x v="78"/>
    <x v="12"/>
    <x v="1"/>
    <n v="80604"/>
    <m/>
    <n v="100000"/>
    <n v="910000"/>
    <m/>
    <m/>
  </r>
  <r>
    <d v="2017-06-07T00:00:00"/>
    <x v="12"/>
    <x v="1"/>
    <x v="1"/>
    <x v="99"/>
    <x v="12"/>
    <x v="0"/>
    <n v="1000000"/>
    <m/>
    <n v="50000"/>
    <n v="1000000"/>
    <m/>
    <m/>
  </r>
  <r>
    <d v="2017-06-07T00:00:00"/>
    <x v="12"/>
    <x v="1"/>
    <x v="1"/>
    <x v="80"/>
    <x v="12"/>
    <x v="0"/>
    <n v="5678000"/>
    <m/>
    <n v="200000"/>
    <n v="1700000"/>
    <m/>
    <m/>
  </r>
  <r>
    <d v="2017-06-07T00:00:00"/>
    <x v="12"/>
    <x v="2"/>
    <x v="2"/>
    <x v="20"/>
    <x v="12"/>
    <x v="0"/>
    <m/>
    <m/>
    <n v="2"/>
    <n v="5"/>
    <m/>
    <m/>
  </r>
  <r>
    <d v="2017-06-07T00:00:00"/>
    <x v="12"/>
    <x v="0"/>
    <x v="2"/>
    <x v="21"/>
    <x v="12"/>
    <x v="0"/>
    <n v="0"/>
    <m/>
    <n v="2"/>
    <n v="5"/>
    <m/>
    <m/>
  </r>
  <r>
    <d v="2017-06-07T00:00:00"/>
    <x v="12"/>
    <x v="2"/>
    <x v="2"/>
    <x v="29"/>
    <x v="12"/>
    <x v="0"/>
    <m/>
    <m/>
    <n v="3"/>
    <n v="4"/>
    <m/>
    <m/>
  </r>
  <r>
    <d v="2017-06-07T00:00:00"/>
    <x v="12"/>
    <x v="0"/>
    <x v="5"/>
    <x v="25"/>
    <x v="12"/>
    <x v="0"/>
    <n v="1800"/>
    <m/>
    <n v="1830"/>
    <n v="9530"/>
    <m/>
    <m/>
  </r>
  <r>
    <d v="2017-06-07T00:00:00"/>
    <x v="12"/>
    <x v="2"/>
    <x v="5"/>
    <x v="20"/>
    <x v="12"/>
    <x v="0"/>
    <m/>
    <m/>
    <n v="5"/>
    <n v="13"/>
    <m/>
    <m/>
  </r>
  <r>
    <d v="2017-06-07T00:00:00"/>
    <x v="12"/>
    <x v="0"/>
    <x v="5"/>
    <x v="21"/>
    <x v="12"/>
    <x v="0"/>
    <n v="0"/>
    <m/>
    <n v="5"/>
    <n v="13"/>
    <m/>
    <m/>
  </r>
  <r>
    <d v="2017-06-07T00:00:00"/>
    <x v="12"/>
    <x v="2"/>
    <x v="5"/>
    <x v="29"/>
    <x v="12"/>
    <x v="0"/>
    <m/>
    <m/>
    <n v="4"/>
    <n v="6"/>
    <m/>
    <m/>
  </r>
  <r>
    <d v="2017-06-07T00:00:00"/>
    <x v="12"/>
    <x v="2"/>
    <x v="5"/>
    <x v="55"/>
    <x v="12"/>
    <x v="0"/>
    <m/>
    <m/>
    <n v="6"/>
    <n v="20"/>
    <m/>
    <m/>
  </r>
  <r>
    <d v="2017-06-07T00:00:00"/>
    <x v="12"/>
    <x v="0"/>
    <x v="14"/>
    <x v="66"/>
    <x v="12"/>
    <x v="0"/>
    <n v="217000"/>
    <m/>
    <n v="229000"/>
    <n v="2829000"/>
    <m/>
    <m/>
  </r>
  <r>
    <d v="2017-06-07T00:00:00"/>
    <x v="12"/>
    <x v="0"/>
    <x v="14"/>
    <x v="106"/>
    <x v="12"/>
    <x v="0"/>
    <n v="576000"/>
    <m/>
    <n v="10000"/>
    <n v="144000"/>
    <m/>
    <m/>
  </r>
  <r>
    <d v="2017-06-07T00:00:00"/>
    <x v="12"/>
    <x v="2"/>
    <x v="14"/>
    <x v="108"/>
    <x v="12"/>
    <x v="1"/>
    <m/>
    <m/>
    <n v="15000"/>
    <n v="100000"/>
    <m/>
    <m/>
  </r>
  <r>
    <d v="2017-06-07T00:00:00"/>
    <x v="12"/>
    <x v="2"/>
    <x v="14"/>
    <x v="55"/>
    <x v="12"/>
    <x v="0"/>
    <m/>
    <m/>
    <n v="300"/>
    <n v="2000"/>
    <m/>
    <m/>
  </r>
  <r>
    <d v="2017-06-07T00:00:00"/>
    <x v="13"/>
    <x v="1"/>
    <x v="1"/>
    <x v="79"/>
    <x v="13"/>
    <x v="1"/>
    <n v="5300000"/>
    <m/>
    <m/>
    <n v="21000000"/>
    <n v="0"/>
    <s v="Target Not Set"/>
  </r>
  <r>
    <d v="2017-06-07T00:00:00"/>
    <x v="13"/>
    <x v="1"/>
    <x v="1"/>
    <x v="109"/>
    <x v="13"/>
    <x v="1"/>
    <n v="65540800"/>
    <m/>
    <m/>
    <n v="250000000"/>
    <n v="0"/>
    <s v="Target Not Set"/>
  </r>
  <r>
    <d v="2017-06-07T00:00:00"/>
    <x v="13"/>
    <x v="2"/>
    <x v="15"/>
    <x v="20"/>
    <x v="13"/>
    <x v="0"/>
    <m/>
    <m/>
    <m/>
    <n v="4"/>
    <n v="0"/>
    <s v="Target Not Set"/>
  </r>
  <r>
    <d v="2017-06-07T00:00:00"/>
    <x v="13"/>
    <x v="0"/>
    <x v="15"/>
    <x v="21"/>
    <x v="13"/>
    <x v="0"/>
    <m/>
    <m/>
    <m/>
    <n v="4"/>
    <n v="0"/>
    <s v="Target Not Set"/>
  </r>
  <r>
    <d v="2017-06-07T00:00:00"/>
    <x v="13"/>
    <x v="2"/>
    <x v="15"/>
    <x v="29"/>
    <x v="13"/>
    <x v="0"/>
    <m/>
    <m/>
    <n v="0"/>
    <n v="2"/>
    <m/>
    <m/>
  </r>
  <r>
    <d v="2017-06-07T00:00:00"/>
    <x v="13"/>
    <x v="2"/>
    <x v="16"/>
    <x v="29"/>
    <x v="13"/>
    <x v="0"/>
    <m/>
    <m/>
    <m/>
    <n v="4"/>
    <n v="0"/>
    <s v="Target Not Set"/>
  </r>
  <r>
    <d v="2017-06-07T00:00:00"/>
    <x v="13"/>
    <x v="0"/>
    <x v="17"/>
    <x v="110"/>
    <x v="13"/>
    <x v="1"/>
    <n v="24"/>
    <m/>
    <m/>
    <n v="114"/>
    <n v="0"/>
    <s v="Target Not Set"/>
  </r>
  <r>
    <d v="2017-06-07T00:00:00"/>
    <x v="13"/>
    <x v="2"/>
    <x v="17"/>
    <x v="86"/>
    <x v="13"/>
    <x v="1"/>
    <m/>
    <m/>
    <m/>
    <n v="4000"/>
    <n v="0"/>
    <s v="Target Not Set"/>
  </r>
  <r>
    <d v="2017-06-07T00:00:00"/>
    <x v="13"/>
    <x v="0"/>
    <x v="17"/>
    <x v="84"/>
    <x v="13"/>
    <x v="1"/>
    <n v="6100000"/>
    <m/>
    <m/>
    <n v="2000000"/>
    <n v="0"/>
    <s v="Target Not Set"/>
  </r>
  <r>
    <d v="2017-06-07T00:00:00"/>
    <x v="13"/>
    <x v="2"/>
    <x v="17"/>
    <x v="29"/>
    <x v="13"/>
    <x v="0"/>
    <m/>
    <m/>
    <m/>
    <n v="4"/>
    <n v="0"/>
    <s v="Target Not Set"/>
  </r>
  <r>
    <d v="2017-06-07T00:00:00"/>
    <x v="13"/>
    <x v="0"/>
    <x v="18"/>
    <x v="82"/>
    <x v="13"/>
    <x v="1"/>
    <n v="40"/>
    <m/>
    <m/>
    <n v="250"/>
    <n v="0"/>
    <s v="Target Not Set"/>
  </r>
  <r>
    <d v="2017-06-07T00:00:00"/>
    <x v="13"/>
    <x v="0"/>
    <x v="18"/>
    <x v="48"/>
    <x v="13"/>
    <x v="0"/>
    <n v="54000"/>
    <m/>
    <m/>
    <n v="180000"/>
    <n v="0"/>
    <s v="Target Not Set"/>
  </r>
  <r>
    <d v="2017-06-07T00:00:00"/>
    <x v="13"/>
    <x v="2"/>
    <x v="18"/>
    <x v="49"/>
    <x v="13"/>
    <x v="0"/>
    <m/>
    <m/>
    <m/>
    <n v="2"/>
    <n v="0"/>
    <s v="Target Not Set"/>
  </r>
  <r>
    <d v="2017-06-07T00:00:00"/>
    <x v="13"/>
    <x v="2"/>
    <x v="18"/>
    <x v="20"/>
    <x v="13"/>
    <x v="0"/>
    <m/>
    <m/>
    <m/>
    <n v="6"/>
    <n v="0"/>
    <s v="Target Not Set"/>
  </r>
  <r>
    <d v="2017-06-07T00:00:00"/>
    <x v="13"/>
    <x v="0"/>
    <x v="18"/>
    <x v="21"/>
    <x v="13"/>
    <x v="0"/>
    <m/>
    <m/>
    <m/>
    <n v="4"/>
    <n v="0"/>
    <s v="Target Not Set"/>
  </r>
  <r>
    <d v="2017-06-07T00:00:00"/>
    <x v="13"/>
    <x v="2"/>
    <x v="18"/>
    <x v="29"/>
    <x v="13"/>
    <x v="0"/>
    <m/>
    <m/>
    <m/>
    <n v="4"/>
    <n v="0"/>
    <s v="Target Not Set"/>
  </r>
  <r>
    <d v="2017-06-07T00:00:00"/>
    <x v="13"/>
    <x v="0"/>
    <x v="18"/>
    <x v="111"/>
    <x v="13"/>
    <x v="0"/>
    <m/>
    <m/>
    <m/>
    <n v="4"/>
    <n v="0"/>
    <s v="Target Not Set"/>
  </r>
  <r>
    <d v="2017-06-07T00:00:00"/>
    <x v="13"/>
    <x v="2"/>
    <x v="18"/>
    <x v="102"/>
    <x v="13"/>
    <x v="0"/>
    <m/>
    <m/>
    <m/>
    <n v="4"/>
    <n v="0"/>
    <s v="Target Not Set"/>
  </r>
  <r>
    <d v="2017-06-07T00:00:00"/>
    <x v="14"/>
    <x v="1"/>
    <x v="1"/>
    <x v="99"/>
    <x v="14"/>
    <x v="0"/>
    <n v="0"/>
    <m/>
    <m/>
    <n v="43639800"/>
    <n v="0"/>
    <s v="Target Not Set"/>
  </r>
  <r>
    <d v="2017-06-07T00:00:00"/>
    <x v="14"/>
    <x v="1"/>
    <x v="1"/>
    <x v="80"/>
    <x v="14"/>
    <x v="0"/>
    <n v="0"/>
    <m/>
    <m/>
    <n v="70309950"/>
    <n v="0"/>
    <s v="Target Not Set"/>
  </r>
  <r>
    <d v="2017-06-07T00:00:00"/>
    <x v="14"/>
    <x v="0"/>
    <x v="2"/>
    <x v="112"/>
    <x v="14"/>
    <x v="1"/>
    <m/>
    <m/>
    <m/>
    <n v="88480"/>
    <n v="0"/>
    <s v="Target Not Set"/>
  </r>
  <r>
    <d v="2017-06-07T00:00:00"/>
    <x v="14"/>
    <x v="0"/>
    <x v="2"/>
    <x v="113"/>
    <x v="14"/>
    <x v="1"/>
    <n v="2400000"/>
    <m/>
    <m/>
    <n v="1962812"/>
    <n v="0"/>
    <s v="Target Not Set"/>
  </r>
  <r>
    <d v="2017-06-07T00:00:00"/>
    <x v="14"/>
    <x v="0"/>
    <x v="2"/>
    <x v="114"/>
    <x v="14"/>
    <x v="1"/>
    <n v="0"/>
    <m/>
    <m/>
    <n v="392654"/>
    <n v="0"/>
    <s v="Target Not Set"/>
  </r>
  <r>
    <d v="2017-06-07T00:00:00"/>
    <x v="14"/>
    <x v="0"/>
    <x v="2"/>
    <x v="115"/>
    <x v="14"/>
    <x v="1"/>
    <n v="0"/>
    <m/>
    <m/>
    <n v="471184"/>
    <n v="0"/>
    <s v="Target Not Set"/>
  </r>
  <r>
    <d v="2017-06-07T00:00:00"/>
    <x v="14"/>
    <x v="0"/>
    <x v="2"/>
    <x v="116"/>
    <x v="14"/>
    <x v="1"/>
    <n v="90"/>
    <m/>
    <m/>
    <n v="110510"/>
    <n v="0"/>
    <s v="Target Not Set"/>
  </r>
  <r>
    <d v="2017-06-07T00:00:00"/>
    <x v="14"/>
    <x v="2"/>
    <x v="2"/>
    <x v="18"/>
    <x v="14"/>
    <x v="0"/>
    <m/>
    <m/>
    <m/>
    <n v="6"/>
    <n v="0"/>
    <s v="Target Not Set"/>
  </r>
  <r>
    <d v="2017-06-07T00:00:00"/>
    <x v="14"/>
    <x v="0"/>
    <x v="2"/>
    <x v="19"/>
    <x v="14"/>
    <x v="0"/>
    <n v="0"/>
    <m/>
    <m/>
    <n v="6"/>
    <n v="0"/>
    <s v="Target Not Set"/>
  </r>
  <r>
    <d v="2017-06-07T00:00:00"/>
    <x v="14"/>
    <x v="2"/>
    <x v="2"/>
    <x v="29"/>
    <x v="14"/>
    <x v="0"/>
    <m/>
    <m/>
    <m/>
    <n v="8"/>
    <n v="0"/>
    <s v="Target Not Set"/>
  </r>
  <r>
    <d v="2017-06-07T00:00:00"/>
    <x v="14"/>
    <x v="0"/>
    <x v="2"/>
    <x v="117"/>
    <x v="14"/>
    <x v="1"/>
    <n v="0"/>
    <m/>
    <m/>
    <n v="1313592"/>
    <n v="0"/>
    <s v="Target Not Set"/>
  </r>
  <r>
    <d v="2017-06-07T00:00:00"/>
    <x v="14"/>
    <x v="0"/>
    <x v="2"/>
    <x v="118"/>
    <x v="14"/>
    <x v="1"/>
    <n v="0"/>
    <m/>
    <m/>
    <n v="31647844"/>
    <n v="0"/>
    <s v="Target Not Set"/>
  </r>
  <r>
    <d v="2017-06-07T00:00:00"/>
    <x v="14"/>
    <x v="0"/>
    <x v="2"/>
    <x v="119"/>
    <x v="14"/>
    <x v="1"/>
    <n v="0"/>
    <m/>
    <m/>
    <n v="28271026"/>
    <n v="0"/>
    <s v="Target Not Set"/>
  </r>
  <r>
    <d v="2017-06-07T00:00:00"/>
    <x v="15"/>
    <x v="1"/>
    <x v="1"/>
    <x v="89"/>
    <x v="15"/>
    <x v="1"/>
    <n v="0"/>
    <m/>
    <m/>
    <n v="250000"/>
    <n v="0"/>
    <s v="Target Not Set"/>
  </r>
  <r>
    <d v="2017-06-07T00:00:00"/>
    <x v="15"/>
    <x v="1"/>
    <x v="1"/>
    <x v="91"/>
    <x v="15"/>
    <x v="1"/>
    <n v="0"/>
    <m/>
    <m/>
    <n v="420000"/>
    <n v="0"/>
    <s v="Target Not Set"/>
  </r>
  <r>
    <d v="2017-06-07T00:00:00"/>
    <x v="15"/>
    <x v="2"/>
    <x v="19"/>
    <x v="76"/>
    <x v="15"/>
    <x v="1"/>
    <m/>
    <m/>
    <m/>
    <n v="2"/>
    <n v="0"/>
    <s v="Target Not Set"/>
  </r>
  <r>
    <d v="2017-06-07T00:00:00"/>
    <x v="15"/>
    <x v="0"/>
    <x v="19"/>
    <x v="77"/>
    <x v="15"/>
    <x v="1"/>
    <m/>
    <m/>
    <m/>
    <n v="2"/>
    <n v="0"/>
    <s v="Target Not Set"/>
  </r>
  <r>
    <d v="2017-06-07T00:00:00"/>
    <x v="15"/>
    <x v="0"/>
    <x v="19"/>
    <x v="120"/>
    <x v="15"/>
    <x v="1"/>
    <m/>
    <m/>
    <m/>
    <n v="6"/>
    <n v="0"/>
    <s v="Target Not Set"/>
  </r>
  <r>
    <d v="2017-06-07T00:00:00"/>
    <x v="15"/>
    <x v="2"/>
    <x v="19"/>
    <x v="20"/>
    <x v="15"/>
    <x v="0"/>
    <m/>
    <m/>
    <m/>
    <n v="6"/>
    <n v="0"/>
    <s v="Target Not Set"/>
  </r>
  <r>
    <d v="2017-06-07T00:00:00"/>
    <x v="15"/>
    <x v="2"/>
    <x v="19"/>
    <x v="29"/>
    <x v="15"/>
    <x v="0"/>
    <m/>
    <m/>
    <m/>
    <n v="2"/>
    <n v="0"/>
    <s v="Target Not Set"/>
  </r>
  <r>
    <d v="2017-06-07T00:00:00"/>
    <x v="15"/>
    <x v="2"/>
    <x v="20"/>
    <x v="121"/>
    <x v="15"/>
    <x v="1"/>
    <m/>
    <m/>
    <m/>
    <n v="2"/>
    <n v="0"/>
    <s v="Target Not Set"/>
  </r>
  <r>
    <d v="2017-06-07T00:00:00"/>
    <x v="15"/>
    <x v="0"/>
    <x v="20"/>
    <x v="122"/>
    <x v="15"/>
    <x v="1"/>
    <m/>
    <m/>
    <m/>
    <n v="4"/>
    <n v="0"/>
    <s v="Target Not Set"/>
  </r>
  <r>
    <d v="2017-06-07T00:00:00"/>
    <x v="15"/>
    <x v="2"/>
    <x v="20"/>
    <x v="29"/>
    <x v="15"/>
    <x v="0"/>
    <m/>
    <m/>
    <m/>
    <n v="4"/>
    <n v="0"/>
    <s v="Target Not Set"/>
  </r>
  <r>
    <d v="2017-06-07T00:00:00"/>
    <x v="15"/>
    <x v="2"/>
    <x v="21"/>
    <x v="123"/>
    <x v="15"/>
    <x v="1"/>
    <m/>
    <m/>
    <m/>
    <n v="6"/>
    <n v="0"/>
    <s v="Target Not Set"/>
  </r>
  <r>
    <d v="2017-06-07T00:00:00"/>
    <x v="15"/>
    <x v="0"/>
    <x v="21"/>
    <x v="124"/>
    <x v="15"/>
    <x v="1"/>
    <m/>
    <m/>
    <m/>
    <n v="6"/>
    <n v="0"/>
    <s v="Target Not Set"/>
  </r>
  <r>
    <d v="2017-06-07T00:00:00"/>
    <x v="15"/>
    <x v="0"/>
    <x v="21"/>
    <x v="44"/>
    <x v="15"/>
    <x v="0"/>
    <m/>
    <m/>
    <m/>
    <n v="280000"/>
    <n v="0"/>
    <s v="Target Not Set"/>
  </r>
  <r>
    <d v="2017-06-07T00:00:00"/>
    <x v="15"/>
    <x v="2"/>
    <x v="21"/>
    <x v="29"/>
    <x v="15"/>
    <x v="0"/>
    <m/>
    <m/>
    <m/>
    <n v="4"/>
    <n v="0"/>
    <s v="Target Not Set"/>
  </r>
  <r>
    <d v="2017-06-07T00:00:00"/>
    <x v="15"/>
    <x v="0"/>
    <x v="21"/>
    <x v="32"/>
    <x v="15"/>
    <x v="0"/>
    <m/>
    <m/>
    <m/>
    <n v="600000"/>
    <n v="0"/>
    <s v="Target Not Set"/>
  </r>
  <r>
    <d v="2017-06-07T00:00:00"/>
    <x v="15"/>
    <x v="2"/>
    <x v="22"/>
    <x v="29"/>
    <x v="15"/>
    <x v="0"/>
    <m/>
    <m/>
    <m/>
    <n v="2"/>
    <n v="0"/>
    <s v="Target Not Set"/>
  </r>
  <r>
    <d v="2017-06-07T00:00:00"/>
    <x v="15"/>
    <x v="0"/>
    <x v="22"/>
    <x v="125"/>
    <x v="15"/>
    <x v="1"/>
    <m/>
    <m/>
    <m/>
    <n v="10"/>
    <n v="0"/>
    <s v="Target Not Set"/>
  </r>
  <r>
    <d v="2017-06-07T00:00:00"/>
    <x v="15"/>
    <x v="2"/>
    <x v="22"/>
    <x v="102"/>
    <x v="15"/>
    <x v="0"/>
    <m/>
    <m/>
    <m/>
    <n v="10"/>
    <n v="0"/>
    <s v="Target Not Set"/>
  </r>
  <r>
    <d v="2017-06-07T00:00:00"/>
    <x v="15"/>
    <x v="0"/>
    <x v="23"/>
    <x v="48"/>
    <x v="15"/>
    <x v="0"/>
    <m/>
    <m/>
    <m/>
    <n v="3200"/>
    <n v="0"/>
    <s v="Target Not Set"/>
  </r>
  <r>
    <d v="2017-06-07T00:00:00"/>
    <x v="15"/>
    <x v="2"/>
    <x v="23"/>
    <x v="126"/>
    <x v="15"/>
    <x v="1"/>
    <m/>
    <m/>
    <m/>
    <n v="88000"/>
    <n v="0"/>
    <s v="Target Not Set"/>
  </r>
</pivotCacheRecords>
</file>

<file path=xl/pivotCache/pivotCacheRecords2.xml><?xml version="1.0" encoding="utf-8"?>
<pivotCacheRecords xmlns="http://schemas.openxmlformats.org/spreadsheetml/2006/main" xmlns:r="http://schemas.openxmlformats.org/officeDocument/2006/relationships" count="287">
  <r>
    <d v="2017-06-07T00:00:00"/>
    <n v="599202"/>
    <x v="0"/>
    <x v="0"/>
    <x v="0"/>
    <x v="0"/>
    <x v="0"/>
    <x v="0"/>
    <x v="0"/>
    <s v="&lt; FY16H1"/>
    <s v="FY16H1-FY16H1"/>
    <s v="&gt; FY16H1"/>
    <n v="0"/>
    <n v="8.99"/>
    <n v="5.66"/>
    <n v="15.030000000000001"/>
    <n v="10"/>
    <m/>
    <n v="10"/>
    <s v="Other: General Targets"/>
  </r>
  <r>
    <d v="2017-06-07T00:00:00"/>
    <n v="599202"/>
    <x v="0"/>
    <x v="0"/>
    <x v="0"/>
    <x v="1"/>
    <x v="1"/>
    <x v="1"/>
    <x v="1"/>
    <s v="&lt; FY16H1"/>
    <s v="FY16H1-FY16H1"/>
    <s v="&gt; FY16H1"/>
    <n v="93"/>
    <n v="210.9"/>
    <n v="110.3"/>
    <n v="254.3"/>
    <m/>
    <m/>
    <n v="120"/>
    <s v="5. Impacts"/>
  </r>
  <r>
    <d v="2017-06-07T00:00:00"/>
    <n v="599202"/>
    <x v="0"/>
    <x v="0"/>
    <x v="0"/>
    <x v="1"/>
    <x v="1"/>
    <x v="1"/>
    <x v="2"/>
    <s v="&lt; FY16H1"/>
    <s v="FY16H1-FY16H1"/>
    <s v="&gt; FY16H1"/>
    <n v="0"/>
    <n v="122.4"/>
    <n v="117.5"/>
    <m/>
    <n v="103"/>
    <n v="25"/>
    <n v="34"/>
    <s v="5. Impacts"/>
  </r>
  <r>
    <d v="2017-06-07T00:00:00"/>
    <n v="599202"/>
    <x v="0"/>
    <x v="0"/>
    <x v="0"/>
    <x v="0"/>
    <x v="1"/>
    <x v="2"/>
    <x v="3"/>
    <s v="&lt; FY16H1"/>
    <s v="FY16H1-FY16H1"/>
    <s v="&gt; FY16H1"/>
    <n v="0"/>
    <n v="67"/>
    <n v="30"/>
    <n v="66.699999999999989"/>
    <n v="160"/>
    <n v="60"/>
    <n v="270"/>
    <s v="Other: Log Frame 1"/>
  </r>
  <r>
    <d v="2017-06-07T00:00:00"/>
    <n v="599202"/>
    <x v="0"/>
    <x v="0"/>
    <x v="0"/>
    <x v="2"/>
    <x v="1"/>
    <x v="2"/>
    <x v="4"/>
    <s v="&lt; FY16H1"/>
    <s v="FY16H1-FY16H1"/>
    <s v="&gt; FY16H1"/>
    <m/>
    <n v="4"/>
    <n v="0"/>
    <n v="0"/>
    <n v="3"/>
    <n v="1"/>
    <n v="0"/>
    <s v="Other: Log Frame 1"/>
  </r>
  <r>
    <d v="2017-06-07T00:00:00"/>
    <n v="599202"/>
    <x v="0"/>
    <x v="0"/>
    <x v="0"/>
    <x v="0"/>
    <x v="1"/>
    <x v="2"/>
    <x v="5"/>
    <s v="&lt; FY16H1"/>
    <s v="FY16H1-FY16H1"/>
    <s v="&gt; FY16H1"/>
    <n v="0"/>
    <m/>
    <m/>
    <n v="44203"/>
    <n v="18426"/>
    <m/>
    <n v="24518"/>
    <s v="Other: Log Frame 1"/>
  </r>
  <r>
    <d v="2017-06-07T00:00:00"/>
    <n v="599202"/>
    <x v="0"/>
    <x v="0"/>
    <x v="0"/>
    <x v="0"/>
    <x v="0"/>
    <x v="2"/>
    <x v="6"/>
    <s v="&lt; FY16H1"/>
    <s v="FY16H1-FY16H1"/>
    <s v="&gt; FY16H1"/>
    <n v="0"/>
    <n v="684959"/>
    <n v="237500"/>
    <n v="536794"/>
    <n v="1193721"/>
    <n v="428485"/>
    <n v="2289926"/>
    <s v="Other: Log Frame 1"/>
  </r>
  <r>
    <d v="2017-06-07T00:00:00"/>
    <n v="599202"/>
    <x v="0"/>
    <x v="0"/>
    <x v="0"/>
    <x v="2"/>
    <x v="1"/>
    <x v="2"/>
    <x v="7"/>
    <s v="&lt; FY16H1"/>
    <s v="FY16H1-FY16H1"/>
    <s v="&gt; FY16H1"/>
    <m/>
    <n v="331"/>
    <n v="99"/>
    <n v="210"/>
    <n v="260"/>
    <n v="120"/>
    <n v="214"/>
    <s v="Other: Log Frame 1"/>
  </r>
  <r>
    <d v="2017-06-07T00:00:00"/>
    <n v="599202"/>
    <x v="0"/>
    <x v="0"/>
    <x v="0"/>
    <x v="0"/>
    <x v="0"/>
    <x v="2"/>
    <x v="8"/>
    <s v="&lt; FY16H1"/>
    <s v="FY16H1-FY16H1"/>
    <s v="&gt; FY16H1"/>
    <n v="0"/>
    <n v="15751"/>
    <n v="5413"/>
    <n v="1164"/>
    <n v="6577"/>
    <n v="3283"/>
    <n v="16540"/>
    <s v="Other: Log Frame 1"/>
  </r>
  <r>
    <d v="2017-06-07T00:00:00"/>
    <n v="599202"/>
    <x v="0"/>
    <x v="0"/>
    <x v="0"/>
    <x v="0"/>
    <x v="0"/>
    <x v="2"/>
    <x v="9"/>
    <s v="&lt; FY16H1"/>
    <s v="FY16H1-FY16H1"/>
    <s v="&gt; FY16H1"/>
    <n v="0"/>
    <n v="13513"/>
    <n v="5276"/>
    <n v="13972"/>
    <n v="12779"/>
    <n v="8833"/>
    <n v="51645"/>
    <s v="Other: Log Frame 1"/>
  </r>
  <r>
    <d v="2017-06-07T00:00:00"/>
    <n v="599202"/>
    <x v="0"/>
    <x v="0"/>
    <x v="0"/>
    <x v="0"/>
    <x v="1"/>
    <x v="2"/>
    <x v="10"/>
    <s v="&lt; FY16H1"/>
    <s v="FY16H1-FY16H1"/>
    <s v="&gt; FY16H1"/>
    <n v="0"/>
    <n v="55386"/>
    <n v="21796"/>
    <n v="67017"/>
    <n v="79689"/>
    <n v="57044"/>
    <n v="324420"/>
    <s v="Other: Log Frame 1"/>
  </r>
  <r>
    <d v="2017-06-07T00:00:00"/>
    <n v="599202"/>
    <x v="0"/>
    <x v="0"/>
    <x v="0"/>
    <x v="0"/>
    <x v="0"/>
    <x v="2"/>
    <x v="11"/>
    <s v="&lt; FY16H1"/>
    <s v="FY16H1-FY16H1"/>
    <s v="&gt; FY16H1"/>
    <n v="0"/>
    <n v="0"/>
    <n v="19"/>
    <n v="641"/>
    <n v="287"/>
    <n v="200"/>
    <n v="1583"/>
    <s v="Other: Log Frame 1"/>
  </r>
  <r>
    <d v="2017-06-07T00:00:00"/>
    <n v="599202"/>
    <x v="0"/>
    <x v="0"/>
    <x v="0"/>
    <x v="0"/>
    <x v="0"/>
    <x v="2"/>
    <x v="0"/>
    <s v="&lt; FY16H1"/>
    <s v="FY16H1-FY16H1"/>
    <s v="&gt; FY16H1"/>
    <n v="0"/>
    <n v="7.27"/>
    <n v="5.26"/>
    <n v="10.26"/>
    <n v="30"/>
    <n v="10"/>
    <n v="40"/>
    <s v="Other: Log Frame 1"/>
  </r>
  <r>
    <d v="2017-06-07T00:00:00"/>
    <n v="599202"/>
    <x v="0"/>
    <x v="0"/>
    <x v="0"/>
    <x v="0"/>
    <x v="0"/>
    <x v="2"/>
    <x v="12"/>
    <s v="&lt; FY16H1"/>
    <s v="FY16H1-FY16H1"/>
    <s v="&gt; FY16H1"/>
    <n v="0"/>
    <n v="8606806"/>
    <n v="9038294"/>
    <n v="3266051.88"/>
    <n v="9007745"/>
    <n v="4807944"/>
    <n v="31036392"/>
    <s v="Other: Log Frame 1"/>
  </r>
  <r>
    <d v="2017-06-07T00:00:00"/>
    <n v="599202"/>
    <x v="0"/>
    <x v="0"/>
    <x v="0"/>
    <x v="0"/>
    <x v="1"/>
    <x v="2"/>
    <x v="13"/>
    <s v="&lt; FY16H1"/>
    <s v="FY16H1-FY16H1"/>
    <s v="&gt; FY16H1"/>
    <n v="0"/>
    <n v="6898033"/>
    <n v="-1721028.96"/>
    <n v="4919723.09"/>
    <n v="3877121"/>
    <n v="912440"/>
    <n v="3749441"/>
    <s v="Other: Log Frame 1"/>
  </r>
  <r>
    <d v="2017-06-07T00:00:00"/>
    <n v="599202"/>
    <x v="0"/>
    <x v="0"/>
    <x v="0"/>
    <x v="0"/>
    <x v="1"/>
    <x v="2"/>
    <x v="14"/>
    <s v="&lt; FY16H1"/>
    <s v="FY16H1-FY16H1"/>
    <s v="&gt; FY16H1"/>
    <n v="0"/>
    <n v="0"/>
    <n v="460053"/>
    <n v="10583317.98"/>
    <n v="720348"/>
    <n v="305298"/>
    <n v="1720743"/>
    <s v="Other: Log Frame 1"/>
  </r>
  <r>
    <d v="2017-06-07T00:00:00"/>
    <n v="599202"/>
    <x v="0"/>
    <x v="0"/>
    <x v="0"/>
    <x v="0"/>
    <x v="1"/>
    <x v="3"/>
    <x v="15"/>
    <s v="&lt; FY16H1"/>
    <s v="FY16H1-FY16H1"/>
    <s v="&gt; FY16H1"/>
    <n v="0"/>
    <n v="1.2"/>
    <n v="6.36"/>
    <n v="14.9"/>
    <n v="30"/>
    <n v="10"/>
    <n v="40"/>
    <s v="Other: Logframe 2"/>
  </r>
  <r>
    <d v="2017-06-07T00:00:00"/>
    <n v="599202"/>
    <x v="0"/>
    <x v="0"/>
    <x v="0"/>
    <x v="0"/>
    <x v="1"/>
    <x v="3"/>
    <x v="16"/>
    <s v="&lt; FY16H1"/>
    <s v="FY16H1-FY16H1"/>
    <s v="&gt; FY16H1"/>
    <n v="0"/>
    <n v="9628"/>
    <n v="4515"/>
    <n v="11088"/>
    <n v="4853"/>
    <n v="4087"/>
    <n v="29471"/>
    <s v="Other: Logframe 2"/>
  </r>
  <r>
    <d v="2017-06-07T00:00:00"/>
    <n v="599202"/>
    <x v="0"/>
    <x v="0"/>
    <x v="0"/>
    <x v="0"/>
    <x v="1"/>
    <x v="3"/>
    <x v="17"/>
    <s v="&lt; FY16H1"/>
    <s v="FY16H1-FY16H1"/>
    <s v="&gt; FY16H1"/>
    <n v="0"/>
    <n v="2198"/>
    <n v="6565"/>
    <n v="615"/>
    <n v="2439"/>
    <n v="1736"/>
    <n v="11058"/>
    <s v="Other: Logframe 2"/>
  </r>
  <r>
    <d v="2017-06-07T00:00:00"/>
    <n v="599202"/>
    <x v="0"/>
    <x v="0"/>
    <x v="0"/>
    <x v="2"/>
    <x v="0"/>
    <x v="3"/>
    <x v="18"/>
    <s v="&lt; FY16H1"/>
    <s v="FY16H1-FY16H1"/>
    <s v="&gt; FY16H1"/>
    <m/>
    <n v="1"/>
    <m/>
    <n v="0"/>
    <n v="1"/>
    <m/>
    <m/>
    <s v="Other: Logframe 2"/>
  </r>
  <r>
    <d v="2017-06-07T00:00:00"/>
    <n v="599202"/>
    <x v="0"/>
    <x v="0"/>
    <x v="0"/>
    <x v="0"/>
    <x v="0"/>
    <x v="3"/>
    <x v="19"/>
    <s v="&lt; FY16H1"/>
    <s v="FY16H1-FY16H1"/>
    <s v="&gt; FY16H1"/>
    <n v="0"/>
    <n v="1"/>
    <m/>
    <n v="0"/>
    <n v="1"/>
    <m/>
    <m/>
    <s v="Other: Logframe 2"/>
  </r>
  <r>
    <d v="2017-06-07T00:00:00"/>
    <n v="599202"/>
    <x v="0"/>
    <x v="0"/>
    <x v="0"/>
    <x v="2"/>
    <x v="0"/>
    <x v="3"/>
    <x v="20"/>
    <s v="&lt; FY16H1"/>
    <s v="FY16H1-FY16H1"/>
    <s v="&gt; FY16H1"/>
    <m/>
    <n v="1"/>
    <n v="0"/>
    <n v="1"/>
    <n v="1"/>
    <m/>
    <m/>
    <s v="Other: Logframe 2"/>
  </r>
  <r>
    <d v="2017-06-07T00:00:00"/>
    <n v="599202"/>
    <x v="0"/>
    <x v="0"/>
    <x v="0"/>
    <x v="0"/>
    <x v="0"/>
    <x v="3"/>
    <x v="21"/>
    <s v="&lt; FY16H1"/>
    <s v="FY16H1-FY16H1"/>
    <s v="&gt; FY16H1"/>
    <n v="0"/>
    <m/>
    <n v="0"/>
    <n v="2"/>
    <n v="1"/>
    <m/>
    <m/>
    <s v="Other: Logframe 2"/>
  </r>
  <r>
    <d v="2017-06-07T00:00:00"/>
    <n v="599202"/>
    <x v="0"/>
    <x v="0"/>
    <x v="0"/>
    <x v="0"/>
    <x v="1"/>
    <x v="3"/>
    <x v="22"/>
    <s v="&lt; FY16H1"/>
    <s v="FY16H1-FY16H1"/>
    <s v="&gt; FY16H1"/>
    <n v="0"/>
    <n v="1582103"/>
    <n v="6321727"/>
    <n v="751333"/>
    <n v="3042360"/>
    <n v="2270868"/>
    <n v="15526306"/>
    <s v="Other: Logframe 2"/>
  </r>
  <r>
    <d v="2017-06-07T00:00:00"/>
    <n v="599202"/>
    <x v="0"/>
    <x v="0"/>
    <x v="0"/>
    <x v="0"/>
    <x v="1"/>
    <x v="3"/>
    <x v="23"/>
    <s v="&lt; FY16H1"/>
    <s v="FY16H1-FY16H1"/>
    <s v="&gt; FY16H1"/>
    <n v="0"/>
    <n v="2977615"/>
    <n v="-94665"/>
    <n v="2553560.36"/>
    <n v="1538677.5"/>
    <n v="818251"/>
    <n v="3089487.5"/>
    <s v="Other: Logframe 2"/>
  </r>
  <r>
    <d v="2017-06-07T00:00:00"/>
    <n v="599202"/>
    <x v="0"/>
    <x v="0"/>
    <x v="0"/>
    <x v="0"/>
    <x v="0"/>
    <x v="4"/>
    <x v="24"/>
    <s v="&lt; FY16H1"/>
    <s v="FY16H1-FY16H1"/>
    <s v="&gt; FY16H1"/>
    <n v="0"/>
    <n v="27222"/>
    <n v="9541"/>
    <n v="22714"/>
    <n v="7054"/>
    <n v="9518"/>
    <n v="61095"/>
    <s v="Other: logframe 3"/>
  </r>
  <r>
    <d v="2017-06-07T00:00:00"/>
    <n v="599202"/>
    <x v="0"/>
    <x v="0"/>
    <x v="0"/>
    <x v="0"/>
    <x v="1"/>
    <x v="4"/>
    <x v="25"/>
    <s v="&lt; FY16H1"/>
    <s v="FY16H1-FY16H1"/>
    <s v="&gt; FY16H1"/>
    <n v="0"/>
    <n v="17"/>
    <n v="41"/>
    <n v="204"/>
    <n v="43"/>
    <n v="121"/>
    <n v="1372"/>
    <s v="Other: logframe 3"/>
  </r>
  <r>
    <d v="2017-06-07T00:00:00"/>
    <n v="599202"/>
    <x v="0"/>
    <x v="0"/>
    <x v="0"/>
    <x v="0"/>
    <x v="0"/>
    <x v="4"/>
    <x v="26"/>
    <s v="&lt; FY16H1"/>
    <s v="FY16H1-FY16H1"/>
    <s v="&gt; FY16H1"/>
    <n v="0"/>
    <n v="1"/>
    <n v="0"/>
    <n v="0"/>
    <n v="1"/>
    <m/>
    <m/>
    <s v="Other: logframe 3"/>
  </r>
  <r>
    <d v="2017-06-07T00:00:00"/>
    <n v="599202"/>
    <x v="0"/>
    <x v="0"/>
    <x v="0"/>
    <x v="2"/>
    <x v="1"/>
    <x v="4"/>
    <x v="27"/>
    <s v="&lt; FY16H1"/>
    <s v="FY16H1-FY16H1"/>
    <s v="&gt; FY16H1"/>
    <m/>
    <n v="2"/>
    <m/>
    <n v="2"/>
    <n v="1"/>
    <n v="0"/>
    <n v="0"/>
    <s v="Other: logframe 3"/>
  </r>
  <r>
    <d v="2017-06-07T00:00:00"/>
    <n v="599202"/>
    <x v="0"/>
    <x v="0"/>
    <x v="0"/>
    <x v="0"/>
    <x v="1"/>
    <x v="4"/>
    <x v="28"/>
    <s v="&lt; FY16H1"/>
    <s v="FY16H1-FY16H1"/>
    <s v="&gt; FY16H1"/>
    <n v="0"/>
    <n v="2"/>
    <m/>
    <n v="2"/>
    <n v="0"/>
    <n v="1"/>
    <n v="0"/>
    <s v="Other: logframe 3"/>
  </r>
  <r>
    <d v="2017-06-07T00:00:00"/>
    <n v="599202"/>
    <x v="0"/>
    <x v="0"/>
    <x v="0"/>
    <x v="2"/>
    <x v="0"/>
    <x v="4"/>
    <x v="29"/>
    <s v="&lt; FY16H1"/>
    <s v="FY16H1-FY16H1"/>
    <s v="&gt; FY16H1"/>
    <m/>
    <n v="1"/>
    <n v="0"/>
    <n v="1"/>
    <n v="1"/>
    <m/>
    <m/>
    <s v="Other: logframe 3"/>
  </r>
  <r>
    <d v="2017-06-07T00:00:00"/>
    <n v="599202"/>
    <x v="0"/>
    <x v="0"/>
    <x v="0"/>
    <x v="0"/>
    <x v="1"/>
    <x v="4"/>
    <x v="30"/>
    <s v="&lt; FY16H1"/>
    <s v="FY16H1-FY16H1"/>
    <s v="&gt; FY16H1"/>
    <n v="0"/>
    <n v="54216"/>
    <n v="-1453"/>
    <n v="38603"/>
    <n v="28208"/>
    <n v="22364"/>
    <n v="203228"/>
    <s v="Other: logframe 3"/>
  </r>
  <r>
    <d v="2017-06-07T00:00:00"/>
    <n v="599202"/>
    <x v="0"/>
    <x v="0"/>
    <x v="0"/>
    <x v="0"/>
    <x v="1"/>
    <x v="4"/>
    <x v="31"/>
    <s v="&lt; FY16H1"/>
    <s v="FY16H1-FY16H1"/>
    <s v="&gt; FY16H1"/>
    <n v="0"/>
    <n v="4.3"/>
    <n v="0.5"/>
    <n v="17.78"/>
    <n v="2"/>
    <n v="5"/>
    <n v="68"/>
    <s v="Other: logframe 3"/>
  </r>
  <r>
    <d v="2017-06-07T00:00:00"/>
    <n v="599202"/>
    <x v="0"/>
    <x v="0"/>
    <x v="0"/>
    <x v="0"/>
    <x v="0"/>
    <x v="4"/>
    <x v="32"/>
    <s v="&lt; FY16H1"/>
    <s v="FY16H1-FY16H1"/>
    <s v="&gt; FY16H1"/>
    <n v="10941348"/>
    <n v="1900800"/>
    <n v="2226900"/>
    <n v="79448045.450000003"/>
    <n v="9661267"/>
    <n v="2682466"/>
    <n v="22525801"/>
    <s v="Other: logframe 3"/>
  </r>
  <r>
    <d v="2017-06-07T00:00:00"/>
    <n v="599202"/>
    <x v="0"/>
    <x v="0"/>
    <x v="0"/>
    <x v="0"/>
    <x v="1"/>
    <x v="4"/>
    <x v="33"/>
    <s v="&lt; FY16H1"/>
    <s v="FY16H1-FY16H1"/>
    <s v="&gt; FY16H1"/>
    <n v="0"/>
    <n v="70366"/>
    <n v="264010"/>
    <n v="1810079.3599999999"/>
    <n v="757500"/>
    <n v="1027949"/>
    <n v="7271336"/>
    <s v="Other: logframe 3"/>
  </r>
  <r>
    <d v="2017-06-07T00:00:00"/>
    <n v="599276"/>
    <x v="0"/>
    <x v="1"/>
    <x v="0"/>
    <x v="1"/>
    <x v="1"/>
    <x v="1"/>
    <x v="34"/>
    <s v="&lt; FY16H1"/>
    <s v="FY16H1-FY16H1"/>
    <s v="&gt; FY16H1"/>
    <n v="0"/>
    <n v="318.10000000000002"/>
    <n v="113.2"/>
    <n v="221.7"/>
    <n v="580"/>
    <n v="129"/>
    <n v="271"/>
    <s v="5. Impacts"/>
  </r>
  <r>
    <d v="2017-06-07T00:00:00"/>
    <n v="599276"/>
    <x v="0"/>
    <x v="1"/>
    <x v="0"/>
    <x v="1"/>
    <x v="1"/>
    <x v="1"/>
    <x v="35"/>
    <s v="&lt; FY16H1"/>
    <s v="FY16H1-FY16H1"/>
    <s v="&gt; FY16H1"/>
    <n v="6821"/>
    <n v="322989"/>
    <n v="198715"/>
    <n v="399236"/>
    <n v="128725"/>
    <n v="67000"/>
    <n v="212500"/>
    <s v="5. Impacts"/>
  </r>
  <r>
    <d v="2017-06-07T00:00:00"/>
    <n v="599276"/>
    <x v="0"/>
    <x v="1"/>
    <x v="0"/>
    <x v="1"/>
    <x v="1"/>
    <x v="1"/>
    <x v="36"/>
    <s v="&lt; FY16H1"/>
    <s v="FY16H1-FY16H1"/>
    <s v="&gt; FY16H1"/>
    <n v="1700000"/>
    <n v="54362654"/>
    <n v="28181629"/>
    <n v="89805186"/>
    <n v="17415000"/>
    <n v="8500000"/>
    <n v="27800000"/>
    <s v="5. Impacts"/>
  </r>
  <r>
    <d v="2017-06-07T00:00:00"/>
    <n v="599276"/>
    <x v="0"/>
    <x v="1"/>
    <x v="0"/>
    <x v="0"/>
    <x v="1"/>
    <x v="2"/>
    <x v="37"/>
    <s v="&lt; FY16H1"/>
    <s v="FY16H1-FY16H1"/>
    <s v="&gt; FY16H1"/>
    <m/>
    <n v="1215"/>
    <n v="1286"/>
    <n v="1844"/>
    <n v="785"/>
    <n v="268"/>
    <n v="608"/>
    <s v="Other: Log Frame 1"/>
  </r>
  <r>
    <d v="2017-06-07T00:00:00"/>
    <n v="599276"/>
    <x v="0"/>
    <x v="1"/>
    <x v="0"/>
    <x v="2"/>
    <x v="0"/>
    <x v="2"/>
    <x v="38"/>
    <s v="&lt; FY16H1"/>
    <s v="FY16H1-FY16H1"/>
    <s v="&gt; FY16H1"/>
    <m/>
    <n v="1"/>
    <m/>
    <n v="0"/>
    <n v="1"/>
    <m/>
    <n v="0"/>
    <s v="Other: Log Frame 1"/>
  </r>
  <r>
    <d v="2017-06-07T00:00:00"/>
    <n v="599276"/>
    <x v="0"/>
    <x v="1"/>
    <x v="0"/>
    <x v="0"/>
    <x v="0"/>
    <x v="2"/>
    <x v="26"/>
    <s v="&lt; FY16H1"/>
    <s v="FY16H1-FY16H1"/>
    <s v="&gt; FY16H1"/>
    <n v="0"/>
    <n v="0"/>
    <n v="1"/>
    <n v="1"/>
    <n v="0"/>
    <n v="0"/>
    <n v="1"/>
    <s v="Other: Log Frame 1"/>
  </r>
  <r>
    <d v="2017-06-07T00:00:00"/>
    <n v="599276"/>
    <x v="0"/>
    <x v="1"/>
    <x v="0"/>
    <x v="2"/>
    <x v="1"/>
    <x v="2"/>
    <x v="39"/>
    <s v="&lt; FY16H1"/>
    <s v="FY16H1-FY16H1"/>
    <s v="&gt; FY16H1"/>
    <m/>
    <n v="1"/>
    <n v="1"/>
    <n v="1"/>
    <n v="1"/>
    <n v="1"/>
    <n v="0"/>
    <s v="Other: Log Frame 1"/>
  </r>
  <r>
    <d v="2017-06-07T00:00:00"/>
    <n v="599276"/>
    <x v="0"/>
    <x v="1"/>
    <x v="0"/>
    <x v="2"/>
    <x v="0"/>
    <x v="2"/>
    <x v="20"/>
    <s v="&lt; FY16H1"/>
    <s v="FY16H1-FY16H1"/>
    <s v="&gt; FY16H1"/>
    <m/>
    <n v="4"/>
    <n v="0"/>
    <n v="0"/>
    <n v="2"/>
    <n v="0"/>
    <n v="0"/>
    <s v="Other: Log Frame 1"/>
  </r>
  <r>
    <d v="2017-06-07T00:00:00"/>
    <n v="599276"/>
    <x v="0"/>
    <x v="1"/>
    <x v="0"/>
    <x v="0"/>
    <x v="0"/>
    <x v="2"/>
    <x v="21"/>
    <s v="&lt; FY16H1"/>
    <s v="FY16H1-FY16H1"/>
    <s v="&gt; FY16H1"/>
    <n v="0"/>
    <n v="1"/>
    <n v="1"/>
    <n v="1"/>
    <n v="1"/>
    <n v="1"/>
    <n v="1"/>
    <s v="Other: Log Frame 1"/>
  </r>
  <r>
    <d v="2017-06-07T00:00:00"/>
    <n v="599276"/>
    <x v="0"/>
    <x v="1"/>
    <x v="0"/>
    <x v="0"/>
    <x v="1"/>
    <x v="2"/>
    <x v="40"/>
    <s v="&lt; FY16H1"/>
    <s v="FY16H1-FY16H1"/>
    <s v="&gt; FY16H1"/>
    <n v="18000"/>
    <n v="199882"/>
    <n v="65022"/>
    <n v="-59071"/>
    <n v="90924"/>
    <n v="10595"/>
    <n v="24716"/>
    <s v="Other: Log Frame 1"/>
  </r>
  <r>
    <d v="2017-06-07T00:00:00"/>
    <n v="599276"/>
    <x v="0"/>
    <x v="1"/>
    <x v="0"/>
    <x v="0"/>
    <x v="1"/>
    <x v="2"/>
    <x v="41"/>
    <s v="&lt; FY16H1"/>
    <s v="FY16H1-FY16H1"/>
    <s v="&gt; FY16H1"/>
    <n v="9"/>
    <n v="49.129999999999995"/>
    <n v="25"/>
    <n v="57.3"/>
    <n v="73"/>
    <n v="25"/>
    <n v="68"/>
    <s v="Other: Log Frame 1"/>
  </r>
  <r>
    <d v="2017-06-07T00:00:00"/>
    <n v="599276"/>
    <x v="0"/>
    <x v="1"/>
    <x v="0"/>
    <x v="0"/>
    <x v="1"/>
    <x v="2"/>
    <x v="42"/>
    <s v="&lt; FY16H1"/>
    <s v="FY16H1-FY16H1"/>
    <s v="&gt; FY16H1"/>
    <n v="1.18"/>
    <n v="7.8"/>
    <n v="3.6"/>
    <n v="14.64"/>
    <n v="25"/>
    <n v="5"/>
    <n v="10"/>
    <s v="Other: Log Frame 1"/>
  </r>
  <r>
    <d v="2017-06-07T00:00:00"/>
    <n v="599276"/>
    <x v="0"/>
    <x v="1"/>
    <x v="0"/>
    <x v="0"/>
    <x v="1"/>
    <x v="2"/>
    <x v="43"/>
    <s v="&lt; FY16H1"/>
    <s v="FY16H1-FY16H1"/>
    <s v="&gt; FY16H1"/>
    <n v="168581"/>
    <n v="69462"/>
    <n v="36113"/>
    <n v="-50323"/>
    <n v="37419"/>
    <n v="6000"/>
    <n v="14000"/>
    <s v="Other: Log Frame 1"/>
  </r>
  <r>
    <d v="2017-06-07T00:00:00"/>
    <n v="599276"/>
    <x v="0"/>
    <x v="1"/>
    <x v="0"/>
    <x v="0"/>
    <x v="0"/>
    <x v="5"/>
    <x v="44"/>
    <s v="&lt; FY16H1"/>
    <s v="FY16H1-FY16H1"/>
    <s v="&gt; FY16H1"/>
    <n v="168581"/>
    <n v="69462"/>
    <n v="36113"/>
    <n v="2507"/>
    <n v="88169"/>
    <n v="7701"/>
    <n v="13844"/>
    <s v="Other: Log Frame 2"/>
  </r>
  <r>
    <d v="2017-06-07T00:00:00"/>
    <n v="599276"/>
    <x v="0"/>
    <x v="1"/>
    <x v="0"/>
    <x v="2"/>
    <x v="0"/>
    <x v="5"/>
    <x v="18"/>
    <s v="&lt; FY16H1"/>
    <s v="FY16H1-FY16H1"/>
    <s v="&gt; FY16H1"/>
    <m/>
    <n v="4"/>
    <n v="2"/>
    <n v="0"/>
    <n v="1"/>
    <n v="0"/>
    <n v="0"/>
    <s v="Other: Log Frame 2"/>
  </r>
  <r>
    <d v="2017-06-07T00:00:00"/>
    <n v="599276"/>
    <x v="0"/>
    <x v="1"/>
    <x v="0"/>
    <x v="0"/>
    <x v="0"/>
    <x v="5"/>
    <x v="19"/>
    <s v="&lt; FY16H1"/>
    <s v="FY16H1-FY16H1"/>
    <s v="&gt; FY16H1"/>
    <n v="0"/>
    <n v="1"/>
    <n v="3"/>
    <n v="0"/>
    <n v="1"/>
    <n v="0"/>
    <n v="0"/>
    <s v="Other: Log Frame 2"/>
  </r>
  <r>
    <d v="2017-06-07T00:00:00"/>
    <n v="599276"/>
    <x v="0"/>
    <x v="1"/>
    <x v="0"/>
    <x v="0"/>
    <x v="0"/>
    <x v="5"/>
    <x v="45"/>
    <s v="&lt; FY16H1"/>
    <s v="FY16H1-FY16H1"/>
    <s v="&gt; FY16H1"/>
    <n v="108000"/>
    <n v="12001"/>
    <n v="2647"/>
    <n v="-18615"/>
    <n v="42000"/>
    <n v="12000"/>
    <n v="28000"/>
    <s v="Other: Log Frame 2"/>
  </r>
  <r>
    <d v="2017-06-07T00:00:00"/>
    <n v="599276"/>
    <x v="0"/>
    <x v="1"/>
    <x v="0"/>
    <x v="0"/>
    <x v="0"/>
    <x v="5"/>
    <x v="32"/>
    <s v="&lt; FY16H1"/>
    <s v="FY16H1-FY16H1"/>
    <s v="&gt; FY16H1"/>
    <n v="14700000"/>
    <n v="17806739"/>
    <n v="-689889"/>
    <n v="12178013"/>
    <n v="12300000"/>
    <n v="5000000"/>
    <n v="11000000"/>
    <s v="Other: Log Frame 2"/>
  </r>
  <r>
    <d v="2017-06-07T00:00:00"/>
    <n v="599276"/>
    <x v="0"/>
    <x v="1"/>
    <x v="0"/>
    <x v="0"/>
    <x v="0"/>
    <x v="5"/>
    <x v="46"/>
    <s v="&lt; FY16H1"/>
    <s v="FY16H1-FY16H1"/>
    <s v="&gt; FY16H1"/>
    <n v="27087137"/>
    <n v="36142920"/>
    <n v="8151308"/>
    <n v="6156308"/>
    <n v="17019000"/>
    <n v="1400444"/>
    <n v="2517160"/>
    <s v="Other: Log Frame 2"/>
  </r>
  <r>
    <d v="2017-06-07T00:00:00"/>
    <n v="599473"/>
    <x v="0"/>
    <x v="2"/>
    <x v="0"/>
    <x v="1"/>
    <x v="1"/>
    <x v="1"/>
    <x v="47"/>
    <s v="&lt; FY16H1"/>
    <s v="FY16H1-FY16H1"/>
    <s v="&gt; FY16H1"/>
    <n v="31"/>
    <n v="52"/>
    <n v="-42"/>
    <n v="0"/>
    <n v="5"/>
    <n v="2"/>
    <n v="5"/>
    <s v="5. Impacts"/>
  </r>
  <r>
    <d v="2017-06-07T00:00:00"/>
    <n v="599473"/>
    <x v="0"/>
    <x v="2"/>
    <x v="0"/>
    <x v="0"/>
    <x v="1"/>
    <x v="2"/>
    <x v="48"/>
    <s v="&lt; FY16H1"/>
    <s v="FY16H1-FY16H1"/>
    <s v="&gt; FY16H1"/>
    <n v="2500"/>
    <n v="39773"/>
    <n v="-8480"/>
    <n v="38"/>
    <n v="1075"/>
    <n v="375"/>
    <n v="750"/>
    <s v="Other: Log Frame 1"/>
  </r>
  <r>
    <d v="2017-06-07T00:00:00"/>
    <n v="599473"/>
    <x v="0"/>
    <x v="2"/>
    <x v="0"/>
    <x v="2"/>
    <x v="0"/>
    <x v="2"/>
    <x v="49"/>
    <s v="&lt; FY16H1"/>
    <s v="FY16H1-FY16H1"/>
    <s v="&gt; FY16H1"/>
    <m/>
    <n v="5"/>
    <n v="0"/>
    <n v="0"/>
    <n v="4"/>
    <n v="1"/>
    <n v="1"/>
    <s v="Other: Log Frame 1"/>
  </r>
  <r>
    <d v="2017-06-07T00:00:00"/>
    <n v="599473"/>
    <x v="0"/>
    <x v="2"/>
    <x v="0"/>
    <x v="0"/>
    <x v="0"/>
    <x v="2"/>
    <x v="26"/>
    <s v="&lt; FY16H1"/>
    <s v="FY16H1-FY16H1"/>
    <s v="&gt; FY16H1"/>
    <m/>
    <n v="1"/>
    <n v="1"/>
    <n v="0"/>
    <n v="1"/>
    <n v="1"/>
    <n v="1"/>
    <s v="Other: Log Frame 1"/>
  </r>
  <r>
    <d v="2017-06-07T00:00:00"/>
    <n v="599473"/>
    <x v="0"/>
    <x v="2"/>
    <x v="0"/>
    <x v="0"/>
    <x v="1"/>
    <x v="2"/>
    <x v="50"/>
    <s v="&lt; FY16H1"/>
    <s v="FY16H1-FY16H1"/>
    <s v="&gt; FY16H1"/>
    <n v="68639172"/>
    <n v="68789828"/>
    <n v="32552000"/>
    <n v="62487314"/>
    <n v="4180125"/>
    <n v="2184579"/>
    <n v="4567736"/>
    <s v="Other: Log Frame 1"/>
  </r>
  <r>
    <d v="2017-06-07T00:00:00"/>
    <n v="599473"/>
    <x v="0"/>
    <x v="2"/>
    <x v="0"/>
    <x v="2"/>
    <x v="0"/>
    <x v="2"/>
    <x v="51"/>
    <s v="&lt; FY16H1"/>
    <s v="FY16H1-FY16H1"/>
    <s v="&gt; FY16H1"/>
    <m/>
    <n v="156"/>
    <n v="22"/>
    <n v="37"/>
    <n v="70"/>
    <n v="20"/>
    <n v="20"/>
    <s v="Other: Log Frame 1"/>
  </r>
  <r>
    <d v="2017-06-07T00:00:00"/>
    <n v="599473"/>
    <x v="0"/>
    <x v="2"/>
    <x v="0"/>
    <x v="2"/>
    <x v="0"/>
    <x v="2"/>
    <x v="52"/>
    <s v="&lt; FY16H1"/>
    <s v="FY16H1-FY16H1"/>
    <s v="&gt; FY16H1"/>
    <m/>
    <n v="81"/>
    <n v="0"/>
    <n v="0"/>
    <n v="44"/>
    <n v="15"/>
    <n v="15"/>
    <s v="Other: Log Frame 1"/>
  </r>
  <r>
    <d v="2017-06-07T00:00:00"/>
    <n v="599473"/>
    <x v="0"/>
    <x v="2"/>
    <x v="0"/>
    <x v="2"/>
    <x v="0"/>
    <x v="2"/>
    <x v="53"/>
    <s v="&lt; FY16H1"/>
    <s v="FY16H1-FY16H1"/>
    <s v="&gt; FY16H1"/>
    <m/>
    <n v="81"/>
    <n v="0"/>
    <n v="0"/>
    <n v="32"/>
    <n v="10"/>
    <n v="10"/>
    <s v="Other: Log Frame 1"/>
  </r>
  <r>
    <d v="2017-06-07T00:00:00"/>
    <n v="599473"/>
    <x v="0"/>
    <x v="2"/>
    <x v="0"/>
    <x v="0"/>
    <x v="1"/>
    <x v="2"/>
    <x v="54"/>
    <s v="&lt; FY16H1"/>
    <s v="FY16H1-FY16H1"/>
    <s v="&gt; FY16H1"/>
    <n v="3500000"/>
    <n v="5800113"/>
    <n v="499887"/>
    <n v="586541"/>
    <n v="2375642"/>
    <n v="196314"/>
    <n v="410474"/>
    <s v="Other: Log Frame 1"/>
  </r>
  <r>
    <d v="2017-06-07T00:00:00"/>
    <n v="599473"/>
    <x v="0"/>
    <x v="2"/>
    <x v="0"/>
    <x v="2"/>
    <x v="0"/>
    <x v="2"/>
    <x v="29"/>
    <s v="&lt; FY16H1"/>
    <s v="FY16H1-FY16H1"/>
    <s v="&gt; FY16H1"/>
    <m/>
    <n v="15"/>
    <n v="3"/>
    <n v="3"/>
    <n v="3"/>
    <n v="1"/>
    <n v="2"/>
    <s v="Other: Log Frame 1"/>
  </r>
  <r>
    <d v="2017-06-07T00:00:00"/>
    <n v="599473"/>
    <x v="0"/>
    <x v="2"/>
    <x v="0"/>
    <x v="2"/>
    <x v="0"/>
    <x v="2"/>
    <x v="55"/>
    <s v="&lt; FY16H1"/>
    <s v="FY16H1-FY16H1"/>
    <s v="&gt; FY16H1"/>
    <m/>
    <n v="8"/>
    <n v="3"/>
    <n v="5"/>
    <n v="3"/>
    <n v="1"/>
    <n v="1"/>
    <s v="Other: Log Frame 1"/>
  </r>
  <r>
    <d v="2017-06-07T00:00:00"/>
    <n v="599473"/>
    <x v="0"/>
    <x v="2"/>
    <x v="0"/>
    <x v="0"/>
    <x v="1"/>
    <x v="2"/>
    <x v="56"/>
    <s v="&lt; FY16H1"/>
    <s v="FY16H1-FY16H1"/>
    <s v="&gt; FY16H1"/>
    <n v="2.5"/>
    <n v="1.31"/>
    <n v="0.79"/>
    <n v="1.56"/>
    <n v="0.15000000000000002"/>
    <n v="0.08"/>
    <n v="0.16999999999999998"/>
    <s v="Other: Log Frame 1"/>
  </r>
  <r>
    <d v="2017-06-07T00:00:00"/>
    <n v="599765"/>
    <x v="0"/>
    <x v="3"/>
    <x v="0"/>
    <x v="1"/>
    <x v="1"/>
    <x v="1"/>
    <x v="57"/>
    <s v="&lt; FY16H1"/>
    <s v="FY16H1-FY16H1"/>
    <s v="&gt; FY16H1"/>
    <n v="135"/>
    <n v="473"/>
    <n v="116"/>
    <n v="228"/>
    <n v="488"/>
    <n v="110"/>
    <n v="335"/>
    <s v="5. Impacts"/>
  </r>
  <r>
    <d v="2017-06-07T00:00:00"/>
    <n v="599765"/>
    <x v="0"/>
    <x v="3"/>
    <x v="0"/>
    <x v="2"/>
    <x v="1"/>
    <x v="2"/>
    <x v="48"/>
    <s v="&lt; FY16H1"/>
    <s v="FY16H1-FY16H1"/>
    <s v="&gt; FY16H1"/>
    <m/>
    <n v="249"/>
    <n v="176"/>
    <n v="97"/>
    <n v="60"/>
    <n v="30"/>
    <n v="75"/>
    <s v="Other: Log Frame 1"/>
  </r>
  <r>
    <d v="2017-06-07T00:00:00"/>
    <n v="599765"/>
    <x v="0"/>
    <x v="3"/>
    <x v="0"/>
    <x v="2"/>
    <x v="0"/>
    <x v="2"/>
    <x v="38"/>
    <s v="&lt; FY16H1"/>
    <s v="FY16H1-FY16H1"/>
    <s v="&gt; FY16H1"/>
    <m/>
    <n v="1"/>
    <n v="0"/>
    <n v="0"/>
    <n v="1"/>
    <n v="0"/>
    <n v="0"/>
    <s v="Other: Log Frame 1"/>
  </r>
  <r>
    <d v="2017-06-07T00:00:00"/>
    <n v="599765"/>
    <x v="0"/>
    <x v="3"/>
    <x v="0"/>
    <x v="0"/>
    <x v="0"/>
    <x v="2"/>
    <x v="26"/>
    <s v="&lt; FY16H1"/>
    <s v="FY16H1-FY16H1"/>
    <s v="&gt; FY16H1"/>
    <n v="0"/>
    <n v="1"/>
    <n v="0"/>
    <n v="0"/>
    <n v="1"/>
    <n v="0"/>
    <n v="0"/>
    <s v="Other: Log Frame 1"/>
  </r>
  <r>
    <d v="2017-06-07T00:00:00"/>
    <n v="599765"/>
    <x v="0"/>
    <x v="3"/>
    <x v="0"/>
    <x v="2"/>
    <x v="1"/>
    <x v="2"/>
    <x v="58"/>
    <s v="&lt; FY16H1"/>
    <s v="FY16H1-FY16H1"/>
    <s v="&gt; FY16H1"/>
    <m/>
    <n v="7"/>
    <n v="6"/>
    <n v="0"/>
    <n v="4"/>
    <n v="0"/>
    <n v="2"/>
    <s v="Other: Log Frame 1"/>
  </r>
  <r>
    <d v="2017-06-07T00:00:00"/>
    <n v="599765"/>
    <x v="0"/>
    <x v="3"/>
    <x v="0"/>
    <x v="2"/>
    <x v="1"/>
    <x v="2"/>
    <x v="39"/>
    <s v="&lt; FY16H1"/>
    <s v="FY16H1-FY16H1"/>
    <s v="&gt; FY16H1"/>
    <m/>
    <n v="1"/>
    <n v="0"/>
    <n v="0"/>
    <n v="1"/>
    <n v="0"/>
    <n v="0"/>
    <s v="Other: Log Frame 1"/>
  </r>
  <r>
    <d v="2017-06-07T00:00:00"/>
    <n v="599765"/>
    <x v="0"/>
    <x v="3"/>
    <x v="0"/>
    <x v="2"/>
    <x v="0"/>
    <x v="2"/>
    <x v="20"/>
    <s v="&lt; FY16H1"/>
    <s v="FY16H1-FY16H1"/>
    <s v="&gt; FY16H1"/>
    <m/>
    <n v="3"/>
    <n v="1"/>
    <n v="1"/>
    <n v="3"/>
    <n v="1"/>
    <n v="1"/>
    <s v="Other: Log Frame 1"/>
  </r>
  <r>
    <d v="2017-06-07T00:00:00"/>
    <n v="599765"/>
    <x v="0"/>
    <x v="3"/>
    <x v="0"/>
    <x v="0"/>
    <x v="1"/>
    <x v="2"/>
    <x v="40"/>
    <s v="&lt; FY16H1"/>
    <s v="FY16H1-FY16H1"/>
    <s v="&gt; FY16H1"/>
    <n v="0"/>
    <n v="34813"/>
    <n v="14645"/>
    <n v="34515"/>
    <n v="7000"/>
    <n v="8000"/>
    <n v="28299"/>
    <s v="Other: Log Frame 1"/>
  </r>
  <r>
    <d v="2017-06-07T00:00:00"/>
    <n v="599765"/>
    <x v="0"/>
    <x v="3"/>
    <x v="0"/>
    <x v="0"/>
    <x v="1"/>
    <x v="2"/>
    <x v="35"/>
    <s v="&lt; FY16H1"/>
    <s v="FY16H1-FY16H1"/>
    <s v="&gt; FY16H1"/>
    <n v="0"/>
    <n v="43165"/>
    <n v="64388"/>
    <n v="90902"/>
    <n v="5988"/>
    <n v="11800"/>
    <n v="144988"/>
    <s v="Other: Log Frame 1"/>
  </r>
  <r>
    <d v="2017-06-07T00:00:00"/>
    <n v="599765"/>
    <x v="0"/>
    <x v="3"/>
    <x v="0"/>
    <x v="0"/>
    <x v="0"/>
    <x v="2"/>
    <x v="0"/>
    <s v="&lt; FY16H1"/>
    <s v="FY16H1-FY16H1"/>
    <s v="&gt; FY16H1"/>
    <n v="3.66"/>
    <n v="6.06"/>
    <n v="1.3"/>
    <n v="2.8600000000000003"/>
    <n v="20"/>
    <n v="5"/>
    <n v="15"/>
    <s v="Other: Log Frame 1"/>
  </r>
  <r>
    <d v="2017-06-07T00:00:00"/>
    <n v="599765"/>
    <x v="0"/>
    <x v="3"/>
    <x v="0"/>
    <x v="0"/>
    <x v="1"/>
    <x v="2"/>
    <x v="41"/>
    <s v="&lt; FY16H1"/>
    <s v="FY16H1-FY16H1"/>
    <s v="&gt; FY16H1"/>
    <n v="0"/>
    <n v="41"/>
    <n v="38"/>
    <n v="45"/>
    <n v="0"/>
    <n v="10"/>
    <n v="42"/>
    <s v="Other: Log Frame 1"/>
  </r>
  <r>
    <d v="2017-06-07T00:00:00"/>
    <n v="599765"/>
    <x v="0"/>
    <x v="3"/>
    <x v="0"/>
    <x v="0"/>
    <x v="1"/>
    <x v="2"/>
    <x v="43"/>
    <s v="&lt; FY16H1"/>
    <s v="FY16H1-FY16H1"/>
    <s v="&gt; FY16H1"/>
    <n v="92250"/>
    <n v="58165"/>
    <n v="22778"/>
    <n v="42266"/>
    <n v="38790"/>
    <n v="29937"/>
    <n v="55519"/>
    <s v="Other: Log Frame 1"/>
  </r>
  <r>
    <d v="2017-06-07T00:00:00"/>
    <n v="599765"/>
    <x v="0"/>
    <x v="3"/>
    <x v="0"/>
    <x v="0"/>
    <x v="1"/>
    <x v="2"/>
    <x v="59"/>
    <s v="&lt; FY16H1"/>
    <s v="FY16H1-FY16H1"/>
    <s v="&gt; FY16H1"/>
    <n v="0"/>
    <n v="10382212"/>
    <n v="21034536"/>
    <n v="11681791"/>
    <n v="1473635"/>
    <n v="2950000"/>
    <n v="36247059"/>
    <s v="Other: Log Frame 1"/>
  </r>
  <r>
    <d v="2017-06-07T00:00:00"/>
    <n v="599765"/>
    <x v="0"/>
    <x v="3"/>
    <x v="0"/>
    <x v="0"/>
    <x v="0"/>
    <x v="5"/>
    <x v="44"/>
    <s v="&lt; FY16H1"/>
    <s v="FY16H1-FY16H1"/>
    <s v="&gt; FY16H1"/>
    <n v="92250"/>
    <n v="127800"/>
    <n v="32215"/>
    <n v="136165"/>
    <n v="48119"/>
    <n v="18446"/>
    <n v="54773"/>
    <s v="Other: Log Frame 2"/>
  </r>
  <r>
    <d v="2017-06-07T00:00:00"/>
    <n v="599765"/>
    <x v="0"/>
    <x v="3"/>
    <x v="0"/>
    <x v="0"/>
    <x v="0"/>
    <x v="5"/>
    <x v="9"/>
    <s v="&lt; FY16H1"/>
    <s v="FY16H1-FY16H1"/>
    <s v="&gt; FY16H1"/>
    <n v="31110"/>
    <n v="104340"/>
    <n v="42685"/>
    <n v="91884"/>
    <n v="132080"/>
    <n v="42000"/>
    <n v="96000"/>
    <s v="Other: Log Frame 2"/>
  </r>
  <r>
    <d v="2017-06-07T00:00:00"/>
    <n v="599765"/>
    <x v="0"/>
    <x v="3"/>
    <x v="0"/>
    <x v="2"/>
    <x v="1"/>
    <x v="5"/>
    <x v="18"/>
    <s v="&lt; FY16H1"/>
    <s v="FY16H1-FY16H1"/>
    <s v="&gt; FY16H1"/>
    <m/>
    <n v="0"/>
    <n v="1"/>
    <n v="2"/>
    <n v="1"/>
    <n v="0"/>
    <n v="0"/>
    <s v="Other: Log Frame 2"/>
  </r>
  <r>
    <d v="2017-06-07T00:00:00"/>
    <n v="599765"/>
    <x v="0"/>
    <x v="3"/>
    <x v="0"/>
    <x v="0"/>
    <x v="0"/>
    <x v="5"/>
    <x v="19"/>
    <s v="&lt; FY16H1"/>
    <s v="FY16H1-FY16H1"/>
    <s v="&gt; FY16H1"/>
    <n v="0"/>
    <n v="0"/>
    <n v="1"/>
    <n v="2"/>
    <n v="0"/>
    <n v="1"/>
    <n v="0"/>
    <s v="Other: Log Frame 2"/>
  </r>
  <r>
    <d v="2017-06-07T00:00:00"/>
    <n v="599765"/>
    <x v="0"/>
    <x v="3"/>
    <x v="0"/>
    <x v="0"/>
    <x v="0"/>
    <x v="5"/>
    <x v="32"/>
    <s v="&lt; FY16H1"/>
    <s v="FY16H1-FY16H1"/>
    <s v="&gt; FY16H1"/>
    <n v="23770636"/>
    <n v="11579764"/>
    <n v="3377958"/>
    <n v="23968125"/>
    <n v="11229364"/>
    <n v="4544935"/>
    <n v="12356949"/>
    <s v="Other: Log Frame 2"/>
  </r>
  <r>
    <d v="2017-06-07T00:00:00"/>
    <n v="599765"/>
    <x v="0"/>
    <x v="3"/>
    <x v="0"/>
    <x v="0"/>
    <x v="0"/>
    <x v="5"/>
    <x v="60"/>
    <s v="&lt; FY16H1"/>
    <s v="FY16H1-FY16H1"/>
    <s v="&gt; FY16H1"/>
    <n v="56278270"/>
    <n v="229577686"/>
    <n v="95977902"/>
    <n v="225084612"/>
    <n v="265787906"/>
    <n v="95214000"/>
    <n v="226363000"/>
    <s v="Other: Log Frame 2"/>
  </r>
  <r>
    <d v="2017-06-07T00:00:00"/>
    <n v="599800"/>
    <x v="0"/>
    <x v="4"/>
    <x v="0"/>
    <x v="0"/>
    <x v="1"/>
    <x v="6"/>
    <x v="61"/>
    <s v="&lt; FY16H1"/>
    <s v="FY16H1-FY16H1"/>
    <s v="&gt; FY16H1"/>
    <n v="0"/>
    <m/>
    <n v="7455"/>
    <n v="24460"/>
    <m/>
    <n v="14909"/>
    <n v="159535"/>
    <s v="Other: General indicators"/>
  </r>
  <r>
    <d v="2017-06-07T00:00:00"/>
    <n v="599800"/>
    <x v="0"/>
    <x v="4"/>
    <x v="0"/>
    <x v="0"/>
    <x v="1"/>
    <x v="6"/>
    <x v="62"/>
    <s v="&lt; FY16H1"/>
    <s v="FY16H1-FY16H1"/>
    <s v="&gt; FY16H1"/>
    <n v="3053830"/>
    <m/>
    <n v="2249779"/>
    <n v="2745875"/>
    <m/>
    <n v="3434400"/>
    <n v="45397044"/>
    <s v="Other: General indicators"/>
  </r>
  <r>
    <d v="2017-06-07T00:00:00"/>
    <n v="599800"/>
    <x v="0"/>
    <x v="4"/>
    <x v="0"/>
    <x v="1"/>
    <x v="0"/>
    <x v="1"/>
    <x v="63"/>
    <s v="&lt; FY16H1"/>
    <s v="FY16H1-FY16H1"/>
    <s v="&gt; FY16H1"/>
    <n v="17"/>
    <n v="4"/>
    <m/>
    <n v="29.97"/>
    <m/>
    <n v="17"/>
    <n v="47.5"/>
    <s v="5. Impacts"/>
  </r>
  <r>
    <d v="2017-06-07T00:00:00"/>
    <n v="599800"/>
    <x v="0"/>
    <x v="4"/>
    <x v="0"/>
    <x v="2"/>
    <x v="1"/>
    <x v="7"/>
    <x v="64"/>
    <s v="&lt; FY16H1"/>
    <s v="FY16H1-FY16H1"/>
    <s v="&gt; FY16H1"/>
    <m/>
    <n v="0"/>
    <n v="1"/>
    <n v="2"/>
    <n v="0"/>
    <n v="1"/>
    <n v="0"/>
    <s v="Other: Project-specific targets"/>
  </r>
  <r>
    <d v="2017-06-07T00:00:00"/>
    <n v="599800"/>
    <x v="0"/>
    <x v="4"/>
    <x v="0"/>
    <x v="2"/>
    <x v="1"/>
    <x v="7"/>
    <x v="65"/>
    <s v="&lt; FY16H1"/>
    <s v="FY16H1-FY16H1"/>
    <s v="&gt; FY16H1"/>
    <m/>
    <m/>
    <n v="0"/>
    <n v="1"/>
    <n v="0"/>
    <n v="0"/>
    <n v="1"/>
    <s v="Other: Project-specific targets"/>
  </r>
  <r>
    <d v="2017-06-07T00:00:00"/>
    <n v="599800"/>
    <x v="0"/>
    <x v="4"/>
    <x v="0"/>
    <x v="0"/>
    <x v="0"/>
    <x v="7"/>
    <x v="66"/>
    <s v="&lt; FY16H1"/>
    <s v="FY16H1-FY16H1"/>
    <s v="&gt; FY16H1"/>
    <n v="0"/>
    <m/>
    <n v="936"/>
    <n v="2675"/>
    <m/>
    <n v="0"/>
    <n v="50594"/>
    <s v="Other: Project-specific targets"/>
  </r>
  <r>
    <d v="2017-06-07T00:00:00"/>
    <n v="599800"/>
    <x v="0"/>
    <x v="4"/>
    <x v="0"/>
    <x v="0"/>
    <x v="1"/>
    <x v="7"/>
    <x v="67"/>
    <s v="&lt; FY16H1"/>
    <s v="FY16H1-FY16H1"/>
    <s v="&gt; FY16H1"/>
    <n v="0"/>
    <m/>
    <n v="0"/>
    <n v="130"/>
    <m/>
    <n v="0"/>
    <n v="1168"/>
    <s v="Other: Project-specific targets"/>
  </r>
  <r>
    <d v="2017-06-07T00:00:00"/>
    <n v="599800"/>
    <x v="0"/>
    <x v="4"/>
    <x v="0"/>
    <x v="0"/>
    <x v="1"/>
    <x v="7"/>
    <x v="68"/>
    <s v="&lt; FY16H1"/>
    <s v="FY16H1-FY16H1"/>
    <s v="&gt; FY16H1"/>
    <n v="0"/>
    <m/>
    <n v="16"/>
    <n v="9"/>
    <m/>
    <n v="22"/>
    <n v="97"/>
    <s v="Other: Project-specific targets"/>
  </r>
  <r>
    <d v="2017-06-07T00:00:00"/>
    <n v="599800"/>
    <x v="0"/>
    <x v="4"/>
    <x v="0"/>
    <x v="2"/>
    <x v="0"/>
    <x v="7"/>
    <x v="49"/>
    <s v="&lt; FY16H1"/>
    <s v="FY16H1-FY16H1"/>
    <s v="&gt; FY16H1"/>
    <m/>
    <n v="1"/>
    <n v="0"/>
    <n v="0"/>
    <n v="1"/>
    <n v="0"/>
    <n v="0"/>
    <s v="Other: Project-specific targets"/>
  </r>
  <r>
    <d v="2017-06-07T00:00:00"/>
    <n v="599800"/>
    <x v="0"/>
    <x v="4"/>
    <x v="0"/>
    <x v="0"/>
    <x v="0"/>
    <x v="7"/>
    <x v="26"/>
    <s v="&lt; FY16H1"/>
    <s v="FY16H1-FY16H1"/>
    <s v="&gt; FY16H1"/>
    <n v="0"/>
    <n v="1"/>
    <m/>
    <m/>
    <n v="1"/>
    <n v="0"/>
    <n v="0"/>
    <s v="Other: Project-specific targets"/>
  </r>
  <r>
    <d v="2017-06-07T00:00:00"/>
    <n v="599800"/>
    <x v="0"/>
    <x v="4"/>
    <x v="0"/>
    <x v="2"/>
    <x v="0"/>
    <x v="7"/>
    <x v="18"/>
    <s v="&lt; FY16H1"/>
    <s v="FY16H1-FY16H1"/>
    <s v="&gt; FY16H1"/>
    <m/>
    <m/>
    <n v="0"/>
    <n v="4"/>
    <m/>
    <m/>
    <n v="2"/>
    <s v="Other: Project-specific targets"/>
  </r>
  <r>
    <d v="2017-06-07T00:00:00"/>
    <n v="599800"/>
    <x v="0"/>
    <x v="4"/>
    <x v="0"/>
    <x v="0"/>
    <x v="0"/>
    <x v="7"/>
    <x v="19"/>
    <s v="&lt; FY16H1"/>
    <s v="FY16H1-FY16H1"/>
    <s v="&gt; FY16H1"/>
    <n v="0"/>
    <m/>
    <n v="0"/>
    <n v="4"/>
    <m/>
    <n v="0"/>
    <n v="2"/>
    <s v="Other: Project-specific targets"/>
  </r>
  <r>
    <d v="2017-06-07T00:00:00"/>
    <n v="599800"/>
    <x v="0"/>
    <x v="4"/>
    <x v="0"/>
    <x v="2"/>
    <x v="0"/>
    <x v="7"/>
    <x v="29"/>
    <s v="&lt; FY16H1"/>
    <s v="FY16H1-FY16H1"/>
    <s v="&gt; FY16H1"/>
    <m/>
    <m/>
    <n v="1"/>
    <n v="3"/>
    <m/>
    <n v="1"/>
    <m/>
    <s v="Other: Project-specific targets"/>
  </r>
  <r>
    <d v="2017-06-07T00:00:00"/>
    <n v="599800"/>
    <x v="0"/>
    <x v="4"/>
    <x v="0"/>
    <x v="0"/>
    <x v="1"/>
    <x v="7"/>
    <x v="69"/>
    <s v="&lt; FY16H1"/>
    <s v="FY16H1-FY16H1"/>
    <s v="&gt; FY16H1"/>
    <n v="1117"/>
    <m/>
    <n v="774"/>
    <n v="2308"/>
    <m/>
    <n v="83"/>
    <n v="7551"/>
    <s v="Other: Project-specific targets"/>
  </r>
  <r>
    <d v="2017-06-07T00:00:00"/>
    <n v="599800"/>
    <x v="0"/>
    <x v="4"/>
    <x v="0"/>
    <x v="0"/>
    <x v="1"/>
    <x v="7"/>
    <x v="70"/>
    <s v="&lt; FY16H1"/>
    <s v="FY16H1-FY16H1"/>
    <s v="&gt; FY16H1"/>
    <n v="0"/>
    <m/>
    <n v="0"/>
    <n v="7"/>
    <m/>
    <n v="0"/>
    <n v="42"/>
    <s v="Other: Project-specific targets"/>
  </r>
  <r>
    <d v="2017-06-07T00:00:00"/>
    <n v="599800"/>
    <x v="0"/>
    <x v="4"/>
    <x v="0"/>
    <x v="0"/>
    <x v="0"/>
    <x v="7"/>
    <x v="0"/>
    <s v="&lt; FY16H1"/>
    <s v="FY16H1-FY16H1"/>
    <s v="&gt; FY16H1"/>
    <n v="4.3"/>
    <n v="4.4000000000000004"/>
    <n v="5"/>
    <n v="10.199999999999999"/>
    <n v="5"/>
    <n v="5"/>
    <n v="30"/>
    <s v="Other: Project-specific targets"/>
  </r>
  <r>
    <d v="2017-06-07T00:00:00"/>
    <n v="599800"/>
    <x v="0"/>
    <x v="4"/>
    <x v="0"/>
    <x v="0"/>
    <x v="1"/>
    <x v="7"/>
    <x v="71"/>
    <s v="&lt; FY16H1"/>
    <s v="FY16H1-FY16H1"/>
    <s v="&gt; FY16H1"/>
    <n v="3.4"/>
    <n v="4.55"/>
    <n v="5.8"/>
    <n v="17.45"/>
    <n v="5"/>
    <n v="5"/>
    <n v="30"/>
    <s v="Other: Project-specific targets"/>
  </r>
  <r>
    <d v="2017-06-07T00:00:00"/>
    <n v="599800"/>
    <x v="0"/>
    <x v="4"/>
    <x v="0"/>
    <x v="2"/>
    <x v="1"/>
    <x v="7"/>
    <x v="72"/>
    <s v="&lt; FY16H1"/>
    <s v="FY16H1-FY16H1"/>
    <s v="&gt; FY16H1"/>
    <m/>
    <m/>
    <n v="0"/>
    <n v="1"/>
    <m/>
    <m/>
    <n v="1"/>
    <s v="Other: Project-specific targets"/>
  </r>
  <r>
    <d v="2017-06-07T00:00:00"/>
    <n v="599800"/>
    <x v="0"/>
    <x v="4"/>
    <x v="0"/>
    <x v="2"/>
    <x v="1"/>
    <x v="7"/>
    <x v="73"/>
    <s v="&lt; FY16H1"/>
    <s v="FY16H1-FY16H1"/>
    <s v="&gt; FY16H1"/>
    <m/>
    <n v="0"/>
    <n v="1"/>
    <n v="1"/>
    <n v="0"/>
    <n v="0"/>
    <n v="1"/>
    <s v="Other: Project-specific targets"/>
  </r>
  <r>
    <d v="2017-06-07T00:00:00"/>
    <n v="599800"/>
    <x v="0"/>
    <x v="4"/>
    <x v="0"/>
    <x v="0"/>
    <x v="1"/>
    <x v="7"/>
    <x v="43"/>
    <s v="&lt; FY16H1"/>
    <s v="FY16H1-FY16H1"/>
    <s v="&gt; FY16H1"/>
    <n v="40667"/>
    <m/>
    <n v="8654"/>
    <n v="7286"/>
    <m/>
    <n v="6451"/>
    <n v="66488"/>
    <s v="Other: Project-specific targets"/>
  </r>
  <r>
    <d v="2017-06-07T00:00:00"/>
    <n v="599800"/>
    <x v="0"/>
    <x v="4"/>
    <x v="0"/>
    <x v="0"/>
    <x v="0"/>
    <x v="7"/>
    <x v="74"/>
    <s v="&lt; FY16H1"/>
    <s v="FY16H1-FY16H1"/>
    <s v="&gt; FY16H1"/>
    <n v="23175552"/>
    <m/>
    <n v="24472872"/>
    <n v="53437057"/>
    <m/>
    <n v="26000000"/>
    <n v="116000000"/>
    <s v="Other: Project-specific targets"/>
  </r>
  <r>
    <d v="2017-06-07T00:00:00"/>
    <n v="599848"/>
    <x v="0"/>
    <x v="5"/>
    <x v="0"/>
    <x v="1"/>
    <x v="1"/>
    <x v="1"/>
    <x v="75"/>
    <s v="&lt; FY16H1"/>
    <s v="FY16H1-FY16H1"/>
    <s v="&gt; FY16H1"/>
    <n v="119"/>
    <n v="329.1"/>
    <n v="117"/>
    <n v="229"/>
    <n v="488"/>
    <n v="122"/>
    <n v="383"/>
    <s v="5. Impacts"/>
  </r>
  <r>
    <d v="2017-06-07T00:00:00"/>
    <n v="599848"/>
    <x v="0"/>
    <x v="5"/>
    <x v="0"/>
    <x v="2"/>
    <x v="0"/>
    <x v="2"/>
    <x v="48"/>
    <s v="&lt; FY16H1"/>
    <s v="FY16H1-FY16H1"/>
    <s v="&gt; FY16H1"/>
    <m/>
    <n v="158"/>
    <n v="304"/>
    <n v="698"/>
    <n v="129"/>
    <n v="279"/>
    <n v="1537"/>
    <s v="Other: Log Frame 1"/>
  </r>
  <r>
    <d v="2017-06-07T00:00:00"/>
    <n v="599848"/>
    <x v="0"/>
    <x v="5"/>
    <x v="0"/>
    <x v="2"/>
    <x v="1"/>
    <x v="2"/>
    <x v="76"/>
    <s v="&lt; FY16H1"/>
    <s v="FY16H1-FY16H1"/>
    <s v="&gt; FY16H1"/>
    <m/>
    <n v="1"/>
    <n v="0"/>
    <n v="0"/>
    <n v="0"/>
    <n v="1"/>
    <n v="0"/>
    <s v="Other: Log Frame 1"/>
  </r>
  <r>
    <d v="2017-06-07T00:00:00"/>
    <n v="599848"/>
    <x v="0"/>
    <x v="5"/>
    <x v="0"/>
    <x v="0"/>
    <x v="1"/>
    <x v="2"/>
    <x v="77"/>
    <s v="&lt; FY16H1"/>
    <s v="FY16H1-FY16H1"/>
    <s v="&gt; FY16H1"/>
    <n v="0"/>
    <n v="1"/>
    <m/>
    <n v="0"/>
    <n v="0"/>
    <n v="0"/>
    <n v="1"/>
    <s v="Other: Log Frame 1"/>
  </r>
  <r>
    <d v="2017-06-07T00:00:00"/>
    <n v="599848"/>
    <x v="0"/>
    <x v="5"/>
    <x v="0"/>
    <x v="0"/>
    <x v="0"/>
    <x v="2"/>
    <x v="44"/>
    <s v="&lt; FY16H1"/>
    <s v="FY16H1-FY16H1"/>
    <s v="&gt; FY16H1"/>
    <n v="61000"/>
    <n v="38613"/>
    <n v="11556"/>
    <n v="112652"/>
    <n v="44000"/>
    <n v="25000"/>
    <n v="65000"/>
    <s v="Other: Log Frame 1"/>
  </r>
  <r>
    <d v="2017-06-07T00:00:00"/>
    <n v="599848"/>
    <x v="0"/>
    <x v="5"/>
    <x v="0"/>
    <x v="2"/>
    <x v="0"/>
    <x v="2"/>
    <x v="38"/>
    <s v="&lt; FY16H1"/>
    <s v="FY16H1-FY16H1"/>
    <s v="&gt; FY16H1"/>
    <m/>
    <n v="1"/>
    <n v="0"/>
    <n v="0"/>
    <n v="1"/>
    <n v="0"/>
    <n v="0"/>
    <s v="Other: Log Frame 1"/>
  </r>
  <r>
    <d v="2017-06-07T00:00:00"/>
    <n v="599848"/>
    <x v="0"/>
    <x v="5"/>
    <x v="0"/>
    <x v="0"/>
    <x v="0"/>
    <x v="2"/>
    <x v="26"/>
    <s v="&lt; FY16H1"/>
    <s v="FY16H1-FY16H1"/>
    <s v="&gt; FY16H1"/>
    <n v="0"/>
    <n v="1"/>
    <m/>
    <n v="0"/>
    <n v="1"/>
    <n v="0"/>
    <n v="0"/>
    <s v="Other: Log Frame 1"/>
  </r>
  <r>
    <d v="2017-06-07T00:00:00"/>
    <n v="599848"/>
    <x v="0"/>
    <x v="5"/>
    <x v="0"/>
    <x v="0"/>
    <x v="0"/>
    <x v="2"/>
    <x v="45"/>
    <s v="&lt; FY16H1"/>
    <s v="FY16H1-FY16H1"/>
    <s v="&gt; FY16H1"/>
    <n v="22000"/>
    <n v="8009"/>
    <n v="2072"/>
    <n v="1447"/>
    <n v="14282"/>
    <n v="3390"/>
    <n v="7760"/>
    <s v="Other: Log Frame 1"/>
  </r>
  <r>
    <d v="2017-06-07T00:00:00"/>
    <n v="599848"/>
    <x v="0"/>
    <x v="5"/>
    <x v="0"/>
    <x v="2"/>
    <x v="1"/>
    <x v="2"/>
    <x v="39"/>
    <s v="&lt; FY16H1"/>
    <s v="FY16H1-FY16H1"/>
    <s v="&gt; FY16H1"/>
    <m/>
    <n v="1"/>
    <n v="0"/>
    <n v="0"/>
    <n v="1"/>
    <n v="0"/>
    <n v="0"/>
    <s v="Other: Log Frame 1"/>
  </r>
  <r>
    <d v="2017-06-07T00:00:00"/>
    <n v="599848"/>
    <x v="0"/>
    <x v="5"/>
    <x v="0"/>
    <x v="2"/>
    <x v="0"/>
    <x v="2"/>
    <x v="20"/>
    <s v="&lt; FY16H1"/>
    <s v="FY16H1-FY16H1"/>
    <s v="&gt; FY16H1"/>
    <m/>
    <n v="2"/>
    <n v="1"/>
    <n v="2"/>
    <n v="2"/>
    <n v="1"/>
    <n v="1"/>
    <s v="Other: Log Frame 1"/>
  </r>
  <r>
    <d v="2017-06-07T00:00:00"/>
    <n v="599848"/>
    <x v="0"/>
    <x v="5"/>
    <x v="0"/>
    <x v="0"/>
    <x v="1"/>
    <x v="2"/>
    <x v="40"/>
    <s v="&lt; FY16H1"/>
    <s v="FY16H1-FY16H1"/>
    <s v="&gt; FY16H1"/>
    <n v="0"/>
    <n v="29686"/>
    <n v="11034"/>
    <n v="17934"/>
    <n v="4000"/>
    <n v="5000"/>
    <n v="21000"/>
    <s v="Other: Log Frame 1"/>
  </r>
  <r>
    <d v="2017-06-07T00:00:00"/>
    <n v="599848"/>
    <x v="0"/>
    <x v="5"/>
    <x v="0"/>
    <x v="0"/>
    <x v="1"/>
    <x v="2"/>
    <x v="35"/>
    <s v="&lt; FY16H1"/>
    <s v="FY16H1-FY16H1"/>
    <s v="&gt; FY16H1"/>
    <n v="0"/>
    <n v="14944"/>
    <n v="36343"/>
    <n v="58049"/>
    <n v="6000"/>
    <n v="16000"/>
    <n v="210000"/>
    <s v="Other: Log Frame 1"/>
  </r>
  <r>
    <d v="2017-06-07T00:00:00"/>
    <n v="599848"/>
    <x v="0"/>
    <x v="5"/>
    <x v="0"/>
    <x v="0"/>
    <x v="0"/>
    <x v="2"/>
    <x v="0"/>
    <s v="&lt; FY16H1"/>
    <s v="FY16H1-FY16H1"/>
    <s v="&gt; FY16H1"/>
    <n v="1.1000000000000001"/>
    <n v="7.09"/>
    <n v="1.78"/>
    <n v="3.29"/>
    <n v="20"/>
    <n v="5"/>
    <n v="15"/>
    <s v="Other: Log Frame 1"/>
  </r>
  <r>
    <d v="2017-06-07T00:00:00"/>
    <n v="599848"/>
    <x v="0"/>
    <x v="5"/>
    <x v="0"/>
    <x v="0"/>
    <x v="1"/>
    <x v="2"/>
    <x v="41"/>
    <s v="&lt; FY16H1"/>
    <s v="FY16H1-FY16H1"/>
    <s v="&gt; FY16H1"/>
    <n v="0"/>
    <n v="26.4"/>
    <n v="30"/>
    <n v="63"/>
    <n v="4"/>
    <n v="7"/>
    <n v="43"/>
    <s v="Other: Log Frame 1"/>
  </r>
  <r>
    <d v="2017-06-07T00:00:00"/>
    <n v="599848"/>
    <x v="0"/>
    <x v="5"/>
    <x v="0"/>
    <x v="0"/>
    <x v="0"/>
    <x v="2"/>
    <x v="32"/>
    <s v="&lt; FY16H1"/>
    <s v="FY16H1-FY16H1"/>
    <s v="&gt; FY16H1"/>
    <n v="27058747"/>
    <n v="10968014"/>
    <n v="4799465"/>
    <n v="28851421"/>
    <n v="11754253"/>
    <n v="4728281"/>
    <n v="10330489"/>
    <s v="Other: Log Frame 1"/>
  </r>
  <r>
    <d v="2017-06-07T00:00:00"/>
    <n v="599848"/>
    <x v="0"/>
    <x v="5"/>
    <x v="0"/>
    <x v="0"/>
    <x v="0"/>
    <x v="2"/>
    <x v="46"/>
    <s v="&lt; FY16H1"/>
    <s v="FY16H1-FY16H1"/>
    <s v="&gt; FY16H1"/>
    <n v="32494700"/>
    <n v="8825935"/>
    <n v="11405027"/>
    <n v="18951985"/>
    <n v="8814218"/>
    <n v="3601529"/>
    <n v="8094883"/>
    <s v="Other: Log Frame 1"/>
  </r>
  <r>
    <d v="2017-06-07T00:00:00"/>
    <n v="599848"/>
    <x v="0"/>
    <x v="5"/>
    <x v="0"/>
    <x v="0"/>
    <x v="1"/>
    <x v="2"/>
    <x v="59"/>
    <s v="&lt; FY16H1"/>
    <s v="FY16H1-FY16H1"/>
    <s v="&gt; FY16H1"/>
    <n v="0"/>
    <n v="1081000"/>
    <n v="5081942"/>
    <n v="10158507"/>
    <n v="1800000"/>
    <n v="4500000"/>
    <n v="45500000"/>
    <s v="Other: Log Frame 1"/>
  </r>
  <r>
    <d v="2017-06-07T00:00:00"/>
    <n v="600010"/>
    <x v="0"/>
    <x v="6"/>
    <x v="0"/>
    <x v="1"/>
    <x v="1"/>
    <x v="1"/>
    <x v="78"/>
    <s v="&lt; FY16H1"/>
    <s v="FY16H1-FY16H1"/>
    <s v="&gt; FY16H1"/>
    <n v="-1256000"/>
    <n v="98545"/>
    <n v="284427"/>
    <n v="2749910"/>
    <n v="-250000"/>
    <n v="300000"/>
    <n v="3950000"/>
    <s v="5. Impacts"/>
  </r>
  <r>
    <d v="2017-06-07T00:00:00"/>
    <n v="600010"/>
    <x v="0"/>
    <x v="6"/>
    <x v="0"/>
    <x v="1"/>
    <x v="1"/>
    <x v="1"/>
    <x v="79"/>
    <s v="&lt; FY16H1"/>
    <s v="FY16H1-FY16H1"/>
    <s v="&gt; FY16H1"/>
    <n v="2889640"/>
    <n v="12873878.5"/>
    <n v="19249019"/>
    <n v="79460949"/>
    <n v="16500000"/>
    <n v="9000000"/>
    <n v="60000000"/>
    <s v="5. Impacts"/>
  </r>
  <r>
    <d v="2017-06-07T00:00:00"/>
    <n v="600010"/>
    <x v="0"/>
    <x v="6"/>
    <x v="0"/>
    <x v="1"/>
    <x v="0"/>
    <x v="1"/>
    <x v="80"/>
    <s v="&lt; FY16H1"/>
    <s v="FY16H1-FY16H1"/>
    <s v="&gt; FY16H1"/>
    <n v="71419275"/>
    <n v="481126600"/>
    <n v="123292318"/>
    <n v="912982803"/>
    <n v="140000000"/>
    <n v="100000000"/>
    <n v="930000000"/>
    <s v="5. Impacts"/>
  </r>
  <r>
    <d v="2017-06-07T00:00:00"/>
    <n v="600010"/>
    <x v="0"/>
    <x v="6"/>
    <x v="0"/>
    <x v="0"/>
    <x v="0"/>
    <x v="2"/>
    <x v="24"/>
    <s v="&lt; FY16H1"/>
    <s v="FY16H1-FY16H1"/>
    <s v="&gt; FY16H1"/>
    <n v="21479"/>
    <n v="0"/>
    <n v="0"/>
    <m/>
    <n v="0"/>
    <n v="1500"/>
    <n v="5500"/>
    <s v="Other: Log Frame 1"/>
  </r>
  <r>
    <d v="2017-06-07T00:00:00"/>
    <n v="600010"/>
    <x v="0"/>
    <x v="6"/>
    <x v="0"/>
    <x v="0"/>
    <x v="1"/>
    <x v="2"/>
    <x v="81"/>
    <s v="&lt; FY16H1"/>
    <s v="FY16H1-FY16H1"/>
    <s v="&gt; FY16H1"/>
    <n v="7"/>
    <n v="36.299999999999997"/>
    <n v="27.4"/>
    <n v="68"/>
    <n v="19"/>
    <n v="20"/>
    <n v="90"/>
    <s v="Other: Log Frame 1"/>
  </r>
  <r>
    <d v="2017-06-07T00:00:00"/>
    <n v="600010"/>
    <x v="0"/>
    <x v="6"/>
    <x v="0"/>
    <x v="0"/>
    <x v="1"/>
    <x v="2"/>
    <x v="82"/>
    <s v="&lt; FY16H1"/>
    <s v="FY16H1-FY16H1"/>
    <s v="&gt; FY16H1"/>
    <n v="18"/>
    <n v="109.25"/>
    <n v="82"/>
    <n v="178.6"/>
    <n v="57"/>
    <n v="30"/>
    <n v="225"/>
    <s v="Other: Log Frame 1"/>
  </r>
  <r>
    <d v="2017-06-07T00:00:00"/>
    <n v="600010"/>
    <x v="0"/>
    <x v="6"/>
    <x v="0"/>
    <x v="0"/>
    <x v="1"/>
    <x v="2"/>
    <x v="83"/>
    <s v="&lt; FY16H1"/>
    <s v="FY16H1-FY16H1"/>
    <s v="&gt; FY16H1"/>
    <n v="0"/>
    <n v="2619766"/>
    <n v="3719175"/>
    <n v="5600000"/>
    <n v="7000000"/>
    <n v="3200000"/>
    <n v="22400000"/>
    <s v="Other: Log Frame 1"/>
  </r>
  <r>
    <d v="2017-06-07T00:00:00"/>
    <n v="600010"/>
    <x v="0"/>
    <x v="6"/>
    <x v="0"/>
    <x v="2"/>
    <x v="0"/>
    <x v="2"/>
    <x v="38"/>
    <s v="&lt; FY16H1"/>
    <s v="FY16H1-FY16H1"/>
    <s v="&gt; FY16H1"/>
    <m/>
    <n v="2"/>
    <m/>
    <m/>
    <n v="2"/>
    <m/>
    <m/>
    <s v="Other: Log Frame 1"/>
  </r>
  <r>
    <d v="2017-06-07T00:00:00"/>
    <n v="600010"/>
    <x v="0"/>
    <x v="6"/>
    <x v="0"/>
    <x v="0"/>
    <x v="0"/>
    <x v="2"/>
    <x v="26"/>
    <s v="&lt; FY16H1"/>
    <s v="FY16H1-FY16H1"/>
    <s v="&gt; FY16H1"/>
    <n v="0"/>
    <n v="2"/>
    <m/>
    <m/>
    <n v="2"/>
    <m/>
    <m/>
    <s v="Other: Log Frame 1"/>
  </r>
  <r>
    <d v="2017-06-07T00:00:00"/>
    <n v="600010"/>
    <x v="0"/>
    <x v="6"/>
    <x v="0"/>
    <x v="2"/>
    <x v="0"/>
    <x v="2"/>
    <x v="20"/>
    <s v="&lt; FY16H1"/>
    <s v="FY16H1-FY16H1"/>
    <s v="&gt; FY16H1"/>
    <m/>
    <n v="13"/>
    <n v="4"/>
    <n v="2"/>
    <n v="8"/>
    <n v="4"/>
    <n v="8"/>
    <s v="Other: Log Frame 1"/>
  </r>
  <r>
    <d v="2017-06-07T00:00:00"/>
    <n v="600010"/>
    <x v="0"/>
    <x v="6"/>
    <x v="0"/>
    <x v="0"/>
    <x v="0"/>
    <x v="2"/>
    <x v="21"/>
    <s v="&lt; FY16H1"/>
    <s v="FY16H1-FY16H1"/>
    <s v="&gt; FY16H1"/>
    <n v="0"/>
    <n v="13"/>
    <n v="4"/>
    <n v="2"/>
    <n v="10"/>
    <n v="2"/>
    <n v="2"/>
    <s v="Other: Log Frame 1"/>
  </r>
  <r>
    <d v="2017-06-07T00:00:00"/>
    <n v="600010"/>
    <x v="0"/>
    <x v="6"/>
    <x v="0"/>
    <x v="0"/>
    <x v="1"/>
    <x v="2"/>
    <x v="84"/>
    <s v="&lt; FY16H1"/>
    <s v="FY16H1-FY16H1"/>
    <s v="&gt; FY16H1"/>
    <n v="12801383"/>
    <n v="187486"/>
    <n v="1080755"/>
    <n v="1570456"/>
    <n v="470000"/>
    <n v="342000"/>
    <n v="2829000"/>
    <s v="Other: Log Frame 1"/>
  </r>
  <r>
    <d v="2017-06-07T00:00:00"/>
    <n v="600010"/>
    <x v="0"/>
    <x v="6"/>
    <x v="0"/>
    <x v="2"/>
    <x v="0"/>
    <x v="2"/>
    <x v="29"/>
    <s v="&lt; FY16H1"/>
    <s v="FY16H1-FY16H1"/>
    <s v="&gt; FY16H1"/>
    <m/>
    <n v="12"/>
    <n v="1"/>
    <n v="2"/>
    <n v="5"/>
    <m/>
    <m/>
    <s v="Other: Log Frame 1"/>
  </r>
  <r>
    <d v="2017-06-07T00:00:00"/>
    <n v="600010"/>
    <x v="0"/>
    <x v="6"/>
    <x v="0"/>
    <x v="2"/>
    <x v="0"/>
    <x v="2"/>
    <x v="55"/>
    <s v="&lt; FY16H1"/>
    <s v="FY16H1-FY16H1"/>
    <s v="&gt; FY16H1"/>
    <m/>
    <n v="786"/>
    <n v="1316"/>
    <n v="1867"/>
    <n v="950"/>
    <n v="650"/>
    <n v="2100"/>
    <s v="Other: Log Frame 1"/>
  </r>
  <r>
    <d v="2017-06-07T00:00:00"/>
    <n v="600010"/>
    <x v="0"/>
    <x v="6"/>
    <x v="0"/>
    <x v="2"/>
    <x v="0"/>
    <x v="5"/>
    <x v="20"/>
    <s v="&lt; FY16H1"/>
    <s v="FY16H1-FY16H1"/>
    <s v="&gt; FY16H1"/>
    <m/>
    <n v="8"/>
    <n v="0"/>
    <n v="0"/>
    <n v="6"/>
    <n v="3"/>
    <n v="2"/>
    <s v="Other: Log Frame 2"/>
  </r>
  <r>
    <d v="2017-06-07T00:00:00"/>
    <n v="600010"/>
    <x v="0"/>
    <x v="6"/>
    <x v="0"/>
    <x v="0"/>
    <x v="0"/>
    <x v="5"/>
    <x v="21"/>
    <s v="&lt; FY16H1"/>
    <s v="FY16H1-FY16H1"/>
    <s v="&gt; FY16H1"/>
    <n v="0"/>
    <n v="10"/>
    <n v="0"/>
    <n v="0"/>
    <n v="6"/>
    <n v="1"/>
    <n v="1"/>
    <s v="Other: Log Frame 2"/>
  </r>
  <r>
    <d v="2017-06-07T00:00:00"/>
    <n v="600010"/>
    <x v="0"/>
    <x v="6"/>
    <x v="0"/>
    <x v="2"/>
    <x v="0"/>
    <x v="5"/>
    <x v="29"/>
    <s v="&lt; FY16H1"/>
    <s v="FY16H1-FY16H1"/>
    <s v="&gt; FY16H1"/>
    <m/>
    <n v="2"/>
    <n v="0"/>
    <n v="0"/>
    <n v="4"/>
    <n v="0"/>
    <n v="0"/>
    <s v="Other: Log Frame 2"/>
  </r>
  <r>
    <d v="2017-06-07T00:00:00"/>
    <n v="600351"/>
    <x v="0"/>
    <x v="7"/>
    <x v="0"/>
    <x v="0"/>
    <x v="0"/>
    <x v="8"/>
    <x v="24"/>
    <s v="&lt; FY16H1"/>
    <s v="FY16H1-FY16H1"/>
    <s v="&gt; FY16H1"/>
    <n v="0"/>
    <n v="0"/>
    <n v="0"/>
    <n v="0"/>
    <n v="0"/>
    <n v="1000"/>
    <n v="3000"/>
    <s v="Other: Customer Acquisition"/>
  </r>
  <r>
    <d v="2017-06-07T00:00:00"/>
    <n v="600351"/>
    <x v="0"/>
    <x v="7"/>
    <x v="0"/>
    <x v="0"/>
    <x v="1"/>
    <x v="8"/>
    <x v="81"/>
    <s v="&lt; FY16H1"/>
    <s v="FY16H1-FY16H1"/>
    <s v="&gt; FY16H1"/>
    <n v="30"/>
    <n v="46.5"/>
    <n v="14.16"/>
    <n v="26.02"/>
    <n v="120"/>
    <n v="45"/>
    <n v="150"/>
    <s v="Other: Customer Acquisition"/>
  </r>
  <r>
    <d v="2017-06-07T00:00:00"/>
    <n v="600351"/>
    <x v="0"/>
    <x v="7"/>
    <x v="0"/>
    <x v="0"/>
    <x v="1"/>
    <x v="8"/>
    <x v="85"/>
    <s v="&lt; FY16H1"/>
    <s v="FY16H1-FY16H1"/>
    <s v="&gt; FY16H1"/>
    <n v="246163"/>
    <n v="54.87"/>
    <n v="22"/>
    <n v="21.47"/>
    <n v="120"/>
    <n v="45"/>
    <n v="50"/>
    <s v="Other: Customer Acquisition"/>
  </r>
  <r>
    <d v="2017-06-07T00:00:00"/>
    <n v="600351"/>
    <x v="0"/>
    <x v="7"/>
    <x v="0"/>
    <x v="2"/>
    <x v="1"/>
    <x v="8"/>
    <x v="86"/>
    <s v="&lt; FY16H1"/>
    <s v="FY16H1-FY16H1"/>
    <s v="&gt; FY16H1"/>
    <m/>
    <n v="704"/>
    <n v="824"/>
    <n v="1156"/>
    <n v="1000"/>
    <n v="500"/>
    <n v="500"/>
    <s v="Other: Customer Acquisition"/>
  </r>
  <r>
    <d v="2017-06-07T00:00:00"/>
    <n v="600351"/>
    <x v="0"/>
    <x v="7"/>
    <x v="0"/>
    <x v="2"/>
    <x v="0"/>
    <x v="8"/>
    <x v="51"/>
    <s v="&lt; FY16H1"/>
    <s v="FY16H1-FY16H1"/>
    <s v="&gt; FY16H1"/>
    <m/>
    <n v="2352"/>
    <n v="3654"/>
    <n v="0"/>
    <n v="25"/>
    <n v="15"/>
    <n v="10"/>
    <s v="Other: Customer Acquisition"/>
  </r>
  <r>
    <d v="2017-06-07T00:00:00"/>
    <n v="600351"/>
    <x v="0"/>
    <x v="7"/>
    <x v="0"/>
    <x v="2"/>
    <x v="0"/>
    <x v="8"/>
    <x v="52"/>
    <s v="&lt; FY16H1"/>
    <s v="FY16H1-FY16H1"/>
    <s v="&gt; FY16H1"/>
    <m/>
    <n v="2352"/>
    <n v="3654"/>
    <n v="0"/>
    <n v="23"/>
    <n v="13"/>
    <n v="9"/>
    <s v="Other: Customer Acquisition"/>
  </r>
  <r>
    <d v="2017-06-07T00:00:00"/>
    <n v="600351"/>
    <x v="0"/>
    <x v="7"/>
    <x v="0"/>
    <x v="2"/>
    <x v="0"/>
    <x v="8"/>
    <x v="53"/>
    <s v="&lt; FY16H1"/>
    <s v="FY16H1-FY16H1"/>
    <s v="&gt; FY16H1"/>
    <m/>
    <n v="2352"/>
    <n v="3654"/>
    <n v="0"/>
    <n v="21"/>
    <n v="13"/>
    <n v="8"/>
    <s v="Other: Customer Acquisition"/>
  </r>
  <r>
    <d v="2017-06-07T00:00:00"/>
    <n v="600351"/>
    <x v="0"/>
    <x v="7"/>
    <x v="0"/>
    <x v="0"/>
    <x v="1"/>
    <x v="8"/>
    <x v="84"/>
    <s v="&lt; FY16H1"/>
    <s v="FY16H1-FY16H1"/>
    <s v="&gt; FY16H1"/>
    <n v="993350"/>
    <n v="808153"/>
    <n v="1801207"/>
    <n v="1286290"/>
    <n v="280000"/>
    <n v="200000"/>
    <n v="700000"/>
    <s v="Other: Customer Acquisition"/>
  </r>
  <r>
    <d v="2017-06-07T00:00:00"/>
    <n v="600351"/>
    <x v="0"/>
    <x v="7"/>
    <x v="0"/>
    <x v="0"/>
    <x v="1"/>
    <x v="8"/>
    <x v="87"/>
    <s v="&lt; FY16H1"/>
    <s v="FY16H1-FY16H1"/>
    <s v="&gt; FY16H1"/>
    <n v="21618"/>
    <n v="41258"/>
    <n v="54790"/>
    <n v="25166"/>
    <n v="30000"/>
    <n v="60000"/>
    <n v="90000"/>
    <s v="Other: Customer Acquisition"/>
  </r>
  <r>
    <d v="2017-06-07T00:00:00"/>
    <n v="600351"/>
    <x v="0"/>
    <x v="7"/>
    <x v="0"/>
    <x v="1"/>
    <x v="1"/>
    <x v="1"/>
    <x v="78"/>
    <s v="&lt; FY16H1"/>
    <s v="FY16H1-FY16H1"/>
    <s v="&gt; FY16H1"/>
    <n v="-266759"/>
    <n v="-30835"/>
    <n v="198595"/>
    <n v="542814"/>
    <n v="50000"/>
    <n v="200000"/>
    <n v="1900000"/>
    <s v="5. Impacts"/>
  </r>
  <r>
    <d v="2017-06-07T00:00:00"/>
    <n v="600351"/>
    <x v="0"/>
    <x v="7"/>
    <x v="0"/>
    <x v="1"/>
    <x v="1"/>
    <x v="1"/>
    <x v="79"/>
    <s v="&lt; FY16H1"/>
    <s v="FY16H1-FY16H1"/>
    <s v="&gt; FY16H1"/>
    <n v="812236"/>
    <n v="3611294"/>
    <n v="1782792"/>
    <n v="3406711"/>
    <n v="4400000"/>
    <n v="2500000"/>
    <n v="12000000"/>
    <s v="5. Impacts"/>
  </r>
  <r>
    <d v="2017-06-07T00:00:00"/>
    <n v="600351"/>
    <x v="0"/>
    <x v="7"/>
    <x v="0"/>
    <x v="1"/>
    <x v="1"/>
    <x v="1"/>
    <x v="88"/>
    <s v="&lt; FY16H1"/>
    <s v="FY16H1-FY16H1"/>
    <s v="&gt; FY16H1"/>
    <n v="139475"/>
    <n v="31000186"/>
    <n v="46568109"/>
    <n v="12839370"/>
    <n v="19500000"/>
    <n v="7500000"/>
    <n v="42250000"/>
    <s v="5. Impacts"/>
  </r>
  <r>
    <d v="2017-06-07T00:00:00"/>
    <n v="600351"/>
    <x v="0"/>
    <x v="7"/>
    <x v="0"/>
    <x v="0"/>
    <x v="1"/>
    <x v="2"/>
    <x v="82"/>
    <s v="&lt; FY16H1"/>
    <s v="FY16H1-FY16H1"/>
    <s v="&gt; FY16H1"/>
    <n v="70"/>
    <n v="200"/>
    <n v="100"/>
    <n v="170"/>
    <n v="230"/>
    <n v="85"/>
    <n v="265"/>
    <s v="Other: Log Frame 1"/>
  </r>
  <r>
    <d v="2017-06-07T00:00:00"/>
    <n v="600351"/>
    <x v="0"/>
    <x v="7"/>
    <x v="0"/>
    <x v="0"/>
    <x v="1"/>
    <x v="2"/>
    <x v="48"/>
    <s v="&lt; FY16H1"/>
    <s v="FY16H1-FY16H1"/>
    <s v="&gt; FY16H1"/>
    <n v="1627"/>
    <n v="2713"/>
    <n v="11192"/>
    <n v="36646"/>
    <n v="1000"/>
    <n v="500"/>
    <n v="1500"/>
    <s v="Other: Log Frame 1"/>
  </r>
  <r>
    <d v="2017-06-07T00:00:00"/>
    <n v="600351"/>
    <x v="0"/>
    <x v="7"/>
    <x v="0"/>
    <x v="2"/>
    <x v="0"/>
    <x v="2"/>
    <x v="49"/>
    <s v="&lt; FY16H1"/>
    <s v="FY16H1-FY16H1"/>
    <s v="&gt; FY16H1"/>
    <m/>
    <n v="1"/>
    <m/>
    <m/>
    <n v="1"/>
    <m/>
    <m/>
    <s v="Other: Log Frame 1"/>
  </r>
  <r>
    <d v="2017-06-07T00:00:00"/>
    <n v="600351"/>
    <x v="0"/>
    <x v="7"/>
    <x v="0"/>
    <x v="0"/>
    <x v="0"/>
    <x v="2"/>
    <x v="26"/>
    <s v="&lt; FY16H1"/>
    <s v="FY16H1-FY16H1"/>
    <s v="&gt; FY16H1"/>
    <n v="0"/>
    <n v="1"/>
    <m/>
    <m/>
    <n v="1"/>
    <m/>
    <m/>
    <s v="Other: Log Frame 1"/>
  </r>
  <r>
    <d v="2017-06-07T00:00:00"/>
    <n v="600351"/>
    <x v="0"/>
    <x v="7"/>
    <x v="0"/>
    <x v="2"/>
    <x v="0"/>
    <x v="2"/>
    <x v="20"/>
    <s v="&lt; FY16H1"/>
    <s v="FY16H1-FY16H1"/>
    <s v="&gt; FY16H1"/>
    <m/>
    <n v="14"/>
    <n v="7"/>
    <n v="0"/>
    <n v="4"/>
    <n v="2"/>
    <m/>
    <s v="Other: Log Frame 1"/>
  </r>
  <r>
    <d v="2017-06-07T00:00:00"/>
    <n v="600351"/>
    <x v="0"/>
    <x v="7"/>
    <x v="0"/>
    <x v="0"/>
    <x v="0"/>
    <x v="2"/>
    <x v="21"/>
    <s v="&lt; FY16H1"/>
    <s v="FY16H1-FY16H1"/>
    <s v="&gt; FY16H1"/>
    <n v="0"/>
    <n v="14"/>
    <n v="7"/>
    <m/>
    <n v="4"/>
    <n v="2"/>
    <m/>
    <s v="Other: Log Frame 1"/>
  </r>
  <r>
    <d v="2017-06-07T00:00:00"/>
    <n v="600351"/>
    <x v="0"/>
    <x v="7"/>
    <x v="0"/>
    <x v="2"/>
    <x v="0"/>
    <x v="2"/>
    <x v="29"/>
    <s v="&lt; FY16H1"/>
    <s v="FY16H1-FY16H1"/>
    <s v="&gt; FY16H1"/>
    <m/>
    <n v="11"/>
    <n v="2"/>
    <n v="0"/>
    <n v="3"/>
    <n v="1"/>
    <m/>
    <s v="Other: Log Frame 1"/>
  </r>
  <r>
    <d v="2017-06-07T00:00:00"/>
    <n v="600351"/>
    <x v="0"/>
    <x v="7"/>
    <x v="0"/>
    <x v="2"/>
    <x v="0"/>
    <x v="9"/>
    <x v="20"/>
    <s v="&lt; FY16H1"/>
    <s v="FY16H1-FY16H1"/>
    <s v="&gt; FY16H1"/>
    <m/>
    <n v="5"/>
    <m/>
    <m/>
    <n v="2"/>
    <m/>
    <m/>
    <s v="Other: Strategic Business Review"/>
  </r>
  <r>
    <d v="2017-06-07T00:00:00"/>
    <n v="600351"/>
    <x v="0"/>
    <x v="7"/>
    <x v="0"/>
    <x v="0"/>
    <x v="0"/>
    <x v="9"/>
    <x v="21"/>
    <s v="&lt; FY16H1"/>
    <s v="FY16H1-FY16H1"/>
    <s v="&gt; FY16H1"/>
    <n v="0"/>
    <n v="5"/>
    <m/>
    <m/>
    <n v="2"/>
    <m/>
    <m/>
    <s v="Other: Strategic Business Review"/>
  </r>
  <r>
    <d v="2017-06-07T00:00:00"/>
    <n v="600351"/>
    <x v="0"/>
    <x v="7"/>
    <x v="0"/>
    <x v="2"/>
    <x v="0"/>
    <x v="9"/>
    <x v="29"/>
    <s v="&lt; FY16H1"/>
    <s v="FY16H1-FY16H1"/>
    <s v="&gt; FY16H1"/>
    <m/>
    <n v="12"/>
    <m/>
    <m/>
    <n v="2"/>
    <m/>
    <m/>
    <s v="Other: Strategic Business Review"/>
  </r>
  <r>
    <d v="2017-06-07T00:00:00"/>
    <n v="600657"/>
    <x v="0"/>
    <x v="8"/>
    <x v="0"/>
    <x v="1"/>
    <x v="1"/>
    <x v="1"/>
    <x v="89"/>
    <s v="&lt; FY16H1"/>
    <s v="FY16H1-FY16H1"/>
    <s v="&gt; FY16H1"/>
    <n v="0"/>
    <m/>
    <n v="0"/>
    <n v="0"/>
    <m/>
    <n v="0"/>
    <n v="0"/>
    <s v="5. Impacts"/>
  </r>
  <r>
    <d v="2017-06-07T00:00:00"/>
    <n v="600657"/>
    <x v="0"/>
    <x v="8"/>
    <x v="0"/>
    <x v="1"/>
    <x v="0"/>
    <x v="1"/>
    <x v="90"/>
    <s v="&lt; FY16H1"/>
    <s v="FY16H1-FY16H1"/>
    <s v="&gt; FY16H1"/>
    <n v="0"/>
    <m/>
    <n v="13110"/>
    <n v="73834"/>
    <m/>
    <n v="0"/>
    <n v="115907"/>
    <s v="5. Impacts"/>
  </r>
  <r>
    <d v="2017-06-07T00:00:00"/>
    <n v="600657"/>
    <x v="0"/>
    <x v="8"/>
    <x v="0"/>
    <x v="1"/>
    <x v="1"/>
    <x v="1"/>
    <x v="91"/>
    <s v="&lt; FY16H1"/>
    <s v="FY16H1-FY16H1"/>
    <s v="&gt; FY16H1"/>
    <n v="0"/>
    <m/>
    <m/>
    <n v="0"/>
    <m/>
    <n v="0"/>
    <n v="0"/>
    <s v="5. Impacts"/>
  </r>
  <r>
    <d v="2017-06-07T00:00:00"/>
    <n v="600657"/>
    <x v="0"/>
    <x v="8"/>
    <x v="0"/>
    <x v="2"/>
    <x v="1"/>
    <x v="2"/>
    <x v="92"/>
    <s v="&lt; FY16H1"/>
    <s v="FY16H1-FY16H1"/>
    <s v="&gt; FY16H1"/>
    <m/>
    <m/>
    <n v="1"/>
    <n v="1"/>
    <m/>
    <m/>
    <n v="1"/>
    <s v="Other: Log Frame 1"/>
  </r>
  <r>
    <d v="2017-06-07T00:00:00"/>
    <n v="600657"/>
    <x v="0"/>
    <x v="8"/>
    <x v="0"/>
    <x v="2"/>
    <x v="1"/>
    <x v="2"/>
    <x v="93"/>
    <s v="&lt; FY16H1"/>
    <s v="FY16H1-FY16H1"/>
    <s v="&gt; FY16H1"/>
    <m/>
    <m/>
    <n v="0"/>
    <n v="1"/>
    <m/>
    <m/>
    <n v="1"/>
    <s v="Other: Log Frame 1"/>
  </r>
  <r>
    <d v="2017-06-07T00:00:00"/>
    <n v="600657"/>
    <x v="0"/>
    <x v="8"/>
    <x v="0"/>
    <x v="0"/>
    <x v="0"/>
    <x v="2"/>
    <x v="25"/>
    <s v="&lt; FY16H1"/>
    <s v="FY16H1-FY16H1"/>
    <s v="&gt; FY16H1"/>
    <n v="0"/>
    <m/>
    <n v="0"/>
    <n v="0"/>
    <m/>
    <n v="3"/>
    <n v="7"/>
    <s v="Other: Log Frame 1"/>
  </r>
  <r>
    <d v="2017-06-07T00:00:00"/>
    <n v="600657"/>
    <x v="0"/>
    <x v="8"/>
    <x v="0"/>
    <x v="2"/>
    <x v="1"/>
    <x v="2"/>
    <x v="94"/>
    <s v="&lt; FY16H1"/>
    <s v="FY16H1-FY16H1"/>
    <s v="&gt; FY16H1"/>
    <m/>
    <m/>
    <n v="3"/>
    <m/>
    <m/>
    <n v="2"/>
    <n v="3"/>
    <s v="Other: Log Frame 1"/>
  </r>
  <r>
    <d v="2017-06-07T00:00:00"/>
    <n v="600657"/>
    <x v="0"/>
    <x v="8"/>
    <x v="0"/>
    <x v="2"/>
    <x v="1"/>
    <x v="2"/>
    <x v="95"/>
    <s v="&lt; FY16H1"/>
    <s v="FY16H1-FY16H1"/>
    <s v="&gt; FY16H1"/>
    <m/>
    <m/>
    <n v="8"/>
    <n v="8"/>
    <n v="0"/>
    <n v="5"/>
    <n v="10"/>
    <s v="Other: Log Frame 1"/>
  </r>
  <r>
    <d v="2017-06-07T00:00:00"/>
    <n v="600657"/>
    <x v="0"/>
    <x v="8"/>
    <x v="0"/>
    <x v="2"/>
    <x v="1"/>
    <x v="2"/>
    <x v="96"/>
    <s v="&lt; FY16H1"/>
    <s v="FY16H1-FY16H1"/>
    <s v="&gt; FY16H1"/>
    <m/>
    <m/>
    <n v="3"/>
    <m/>
    <m/>
    <n v="1"/>
    <n v="2"/>
    <s v="Other: Log Frame 1"/>
  </r>
  <r>
    <d v="2017-06-07T00:00:00"/>
    <n v="600657"/>
    <x v="0"/>
    <x v="8"/>
    <x v="0"/>
    <x v="2"/>
    <x v="0"/>
    <x v="2"/>
    <x v="29"/>
    <s v="&lt; FY16H1"/>
    <s v="FY16H1-FY16H1"/>
    <s v="&gt; FY16H1"/>
    <m/>
    <m/>
    <n v="1"/>
    <n v="2"/>
    <n v="1"/>
    <n v="1"/>
    <n v="1"/>
    <s v="Other: Log Frame 1"/>
  </r>
  <r>
    <d v="2017-06-07T00:00:00"/>
    <n v="600657"/>
    <x v="0"/>
    <x v="8"/>
    <x v="0"/>
    <x v="2"/>
    <x v="1"/>
    <x v="2"/>
    <x v="97"/>
    <s v="&lt; FY16H1"/>
    <s v="FY16H1-FY16H1"/>
    <s v="&gt; FY16H1"/>
    <m/>
    <m/>
    <n v="0"/>
    <n v="1"/>
    <m/>
    <m/>
    <n v="1"/>
    <s v="Other: Log Frame 1"/>
  </r>
  <r>
    <d v="2017-06-07T00:00:00"/>
    <n v="601361"/>
    <x v="0"/>
    <x v="9"/>
    <x v="0"/>
    <x v="0"/>
    <x v="0"/>
    <x v="10"/>
    <x v="25"/>
    <s v="&lt; FY16H1"/>
    <s v="FY16H1-FY16H1"/>
    <s v="&gt; FY16H1"/>
    <n v="650"/>
    <m/>
    <m/>
    <n v="967"/>
    <m/>
    <m/>
    <n v="5950"/>
    <s v="Other: Agent Network Management"/>
  </r>
  <r>
    <d v="2017-06-07T00:00:00"/>
    <n v="601361"/>
    <x v="0"/>
    <x v="9"/>
    <x v="0"/>
    <x v="2"/>
    <x v="0"/>
    <x v="10"/>
    <x v="20"/>
    <s v="&lt; FY16H1"/>
    <s v="FY16H1-FY16H1"/>
    <s v="&gt; FY16H1"/>
    <m/>
    <m/>
    <m/>
    <n v="1"/>
    <m/>
    <m/>
    <n v="6"/>
    <s v="Other: Agent Network Management"/>
  </r>
  <r>
    <d v="2017-06-07T00:00:00"/>
    <n v="601361"/>
    <x v="0"/>
    <x v="9"/>
    <x v="0"/>
    <x v="0"/>
    <x v="0"/>
    <x v="10"/>
    <x v="21"/>
    <s v="&lt; FY16H1"/>
    <s v="FY16H1-FY16H1"/>
    <s v="&gt; FY16H1"/>
    <n v="0"/>
    <m/>
    <m/>
    <n v="1"/>
    <m/>
    <m/>
    <n v="6"/>
    <s v="Other: Agent Network Management"/>
  </r>
  <r>
    <d v="2017-06-07T00:00:00"/>
    <n v="601361"/>
    <x v="0"/>
    <x v="9"/>
    <x v="0"/>
    <x v="2"/>
    <x v="0"/>
    <x v="10"/>
    <x v="55"/>
    <s v="&lt; FY16H1"/>
    <s v="FY16H1-FY16H1"/>
    <s v="&gt; FY16H1"/>
    <m/>
    <m/>
    <m/>
    <n v="0"/>
    <m/>
    <m/>
    <n v="6"/>
    <s v="Other: Agent Network Management"/>
  </r>
  <r>
    <d v="2017-06-07T00:00:00"/>
    <n v="601361"/>
    <x v="0"/>
    <x v="9"/>
    <x v="0"/>
    <x v="0"/>
    <x v="0"/>
    <x v="11"/>
    <x v="66"/>
    <s v="&lt; FY16H1"/>
    <s v="FY16H1-FY16H1"/>
    <s v="&gt; FY16H1"/>
    <n v="112000"/>
    <m/>
    <m/>
    <n v="120000"/>
    <m/>
    <m/>
    <n v="2000000"/>
    <s v="Other: Customer acqusition"/>
  </r>
  <r>
    <d v="2017-06-07T00:00:00"/>
    <n v="601361"/>
    <x v="0"/>
    <x v="9"/>
    <x v="0"/>
    <x v="0"/>
    <x v="0"/>
    <x v="11"/>
    <x v="6"/>
    <s v="&lt; FY16H1"/>
    <s v="FY16H1-FY16H1"/>
    <s v="&gt; FY16H1"/>
    <n v="280000"/>
    <m/>
    <m/>
    <n v="294970"/>
    <m/>
    <m/>
    <n v="1720000"/>
    <s v="Other: Customer acqusition"/>
  </r>
  <r>
    <d v="2017-06-07T00:00:00"/>
    <n v="601361"/>
    <x v="0"/>
    <x v="9"/>
    <x v="0"/>
    <x v="2"/>
    <x v="0"/>
    <x v="11"/>
    <x v="20"/>
    <s v="&lt; FY16H1"/>
    <s v="FY16H1-FY16H1"/>
    <s v="&gt; FY16H1"/>
    <m/>
    <m/>
    <m/>
    <n v="0"/>
    <m/>
    <m/>
    <n v="5"/>
    <s v="Other: Customer acqusition"/>
  </r>
  <r>
    <d v="2017-06-07T00:00:00"/>
    <n v="601361"/>
    <x v="0"/>
    <x v="9"/>
    <x v="0"/>
    <x v="2"/>
    <x v="0"/>
    <x v="11"/>
    <x v="29"/>
    <s v="&lt; FY16H1"/>
    <s v="FY16H1-FY16H1"/>
    <s v="&gt; FY16H1"/>
    <m/>
    <m/>
    <m/>
    <n v="0"/>
    <m/>
    <m/>
    <n v="18"/>
    <s v="Other: Customer acqusition"/>
  </r>
  <r>
    <d v="2017-06-07T00:00:00"/>
    <n v="601361"/>
    <x v="0"/>
    <x v="9"/>
    <x v="0"/>
    <x v="0"/>
    <x v="0"/>
    <x v="11"/>
    <x v="74"/>
    <s v="&lt; FY16H1"/>
    <s v="FY16H1-FY16H1"/>
    <s v="&gt; FY16H1"/>
    <n v="3500000"/>
    <m/>
    <m/>
    <n v="3462413"/>
    <m/>
    <m/>
    <n v="31700000"/>
    <s v="Other: Customer acqusition"/>
  </r>
  <r>
    <d v="2017-06-07T00:00:00"/>
    <n v="601361"/>
    <x v="0"/>
    <x v="9"/>
    <x v="0"/>
    <x v="2"/>
    <x v="0"/>
    <x v="12"/>
    <x v="20"/>
    <s v="&lt; FY16H1"/>
    <s v="FY16H1-FY16H1"/>
    <s v="&gt; FY16H1"/>
    <m/>
    <m/>
    <m/>
    <n v="0"/>
    <m/>
    <m/>
    <n v="5"/>
    <s v="Other: DFS Risk Management"/>
  </r>
  <r>
    <d v="2017-06-07T00:00:00"/>
    <n v="601361"/>
    <x v="0"/>
    <x v="9"/>
    <x v="0"/>
    <x v="0"/>
    <x v="0"/>
    <x v="12"/>
    <x v="98"/>
    <s v="&lt; FY16H1"/>
    <s v="FY16H1-FY16H1"/>
    <s v="&gt; FY16H1"/>
    <n v="0"/>
    <m/>
    <m/>
    <n v="0"/>
    <m/>
    <m/>
    <n v="5"/>
    <s v="Other: DFS Risk Management"/>
  </r>
  <r>
    <d v="2017-06-07T00:00:00"/>
    <n v="601361"/>
    <x v="0"/>
    <x v="9"/>
    <x v="0"/>
    <x v="2"/>
    <x v="0"/>
    <x v="12"/>
    <x v="29"/>
    <s v="&lt; FY16H1"/>
    <s v="FY16H1-FY16H1"/>
    <s v="&gt; FY16H1"/>
    <m/>
    <m/>
    <m/>
    <n v="0"/>
    <m/>
    <m/>
    <n v="2"/>
    <s v="Other: DFS Risk Management"/>
  </r>
  <r>
    <d v="2017-06-07T00:00:00"/>
    <n v="601361"/>
    <x v="0"/>
    <x v="9"/>
    <x v="0"/>
    <x v="2"/>
    <x v="0"/>
    <x v="12"/>
    <x v="55"/>
    <s v="&lt; FY16H1"/>
    <s v="FY16H1-FY16H1"/>
    <s v="&gt; FY16H1"/>
    <m/>
    <m/>
    <m/>
    <n v="0"/>
    <m/>
    <m/>
    <n v="3"/>
    <s v="Other: DFS Risk Management"/>
  </r>
  <r>
    <d v="2017-06-07T00:00:00"/>
    <n v="601361"/>
    <x v="0"/>
    <x v="9"/>
    <x v="0"/>
    <x v="1"/>
    <x v="0"/>
    <x v="1"/>
    <x v="99"/>
    <s v="&lt; FY16H1"/>
    <s v="FY16H1-FY16H1"/>
    <s v="&gt; FY16H1"/>
    <n v="110000"/>
    <m/>
    <m/>
    <n v="72349"/>
    <m/>
    <m/>
    <n v="255000"/>
    <s v="5. Impacts"/>
  </r>
  <r>
    <d v="2017-06-07T00:00:00"/>
    <n v="601361"/>
    <x v="0"/>
    <x v="9"/>
    <x v="0"/>
    <x v="1"/>
    <x v="0"/>
    <x v="1"/>
    <x v="80"/>
    <s v="&lt; FY16H1"/>
    <s v="FY16H1-FY16H1"/>
    <s v="&gt; FY16H1"/>
    <n v="117849"/>
    <m/>
    <m/>
    <n v="220345.89"/>
    <m/>
    <m/>
    <n v="1420000"/>
    <s v="5. Impacts"/>
  </r>
  <r>
    <d v="2017-06-07T00:00:00"/>
    <n v="601361"/>
    <x v="0"/>
    <x v="9"/>
    <x v="0"/>
    <x v="2"/>
    <x v="0"/>
    <x v="13"/>
    <x v="49"/>
    <s v="&lt; FY16H1"/>
    <s v="FY16H1-FY16H1"/>
    <s v="&gt; FY16H1"/>
    <m/>
    <m/>
    <m/>
    <n v="1"/>
    <m/>
    <m/>
    <n v="1"/>
    <s v="Other: Steering Committee"/>
  </r>
  <r>
    <d v="2017-06-07T00:00:00"/>
    <n v="601361"/>
    <x v="0"/>
    <x v="9"/>
    <x v="0"/>
    <x v="0"/>
    <x v="0"/>
    <x v="13"/>
    <x v="26"/>
    <s v="&lt; FY16H1"/>
    <s v="FY16H1-FY16H1"/>
    <s v="&gt; FY16H1"/>
    <n v="0"/>
    <m/>
    <m/>
    <n v="1"/>
    <m/>
    <m/>
    <n v="1"/>
    <s v="Other: Steering Committee"/>
  </r>
  <r>
    <d v="2017-06-07T00:00:00"/>
    <n v="601361"/>
    <x v="0"/>
    <x v="9"/>
    <x v="0"/>
    <x v="2"/>
    <x v="0"/>
    <x v="13"/>
    <x v="55"/>
    <s v="&lt; FY16H1"/>
    <s v="FY16H1-FY16H1"/>
    <s v="&gt; FY16H1"/>
    <m/>
    <m/>
    <m/>
    <n v="5"/>
    <m/>
    <m/>
    <n v="18"/>
    <s v="Other: Steering Committee"/>
  </r>
  <r>
    <d v="2017-06-07T00:00:00"/>
    <n v="601566"/>
    <x v="0"/>
    <x v="10"/>
    <x v="0"/>
    <x v="1"/>
    <x v="1"/>
    <x v="1"/>
    <x v="100"/>
    <s v="&lt; FY16H1"/>
    <s v="FY16H1-FY16H1"/>
    <s v="&gt; FY16H1"/>
    <n v="90"/>
    <m/>
    <m/>
    <m/>
    <m/>
    <m/>
    <n v="684"/>
    <s v="5. Impacts"/>
  </r>
  <r>
    <d v="2017-06-07T00:00:00"/>
    <n v="601566"/>
    <x v="0"/>
    <x v="10"/>
    <x v="0"/>
    <x v="2"/>
    <x v="0"/>
    <x v="2"/>
    <x v="18"/>
    <s v="&lt; FY16H1"/>
    <s v="FY16H1-FY16H1"/>
    <s v="&gt; FY16H1"/>
    <m/>
    <m/>
    <m/>
    <m/>
    <m/>
    <m/>
    <n v="3"/>
    <s v="Other: Log Frame 1"/>
  </r>
  <r>
    <d v="2017-06-07T00:00:00"/>
    <n v="601566"/>
    <x v="0"/>
    <x v="10"/>
    <x v="0"/>
    <x v="0"/>
    <x v="0"/>
    <x v="2"/>
    <x v="19"/>
    <s v="&lt; FY16H1"/>
    <s v="FY16H1-FY16H1"/>
    <s v="&gt; FY16H1"/>
    <n v="0"/>
    <m/>
    <m/>
    <m/>
    <m/>
    <m/>
    <n v="3"/>
    <s v="Other: Log Frame 1"/>
  </r>
  <r>
    <d v="2017-06-07T00:00:00"/>
    <n v="601566"/>
    <x v="0"/>
    <x v="10"/>
    <x v="0"/>
    <x v="0"/>
    <x v="0"/>
    <x v="2"/>
    <x v="45"/>
    <s v="&lt; FY16H1"/>
    <s v="FY16H1-FY16H1"/>
    <s v="&gt; FY16H1"/>
    <n v="108985"/>
    <m/>
    <m/>
    <m/>
    <m/>
    <m/>
    <n v="80000"/>
    <s v="Other: Log Frame 1"/>
  </r>
  <r>
    <d v="2017-06-07T00:00:00"/>
    <n v="601566"/>
    <x v="0"/>
    <x v="10"/>
    <x v="0"/>
    <x v="2"/>
    <x v="0"/>
    <x v="2"/>
    <x v="20"/>
    <s v="&lt; FY16H1"/>
    <s v="FY16H1-FY16H1"/>
    <s v="&gt; FY16H1"/>
    <m/>
    <m/>
    <m/>
    <m/>
    <m/>
    <m/>
    <n v="3"/>
    <s v="Other: Log Frame 1"/>
  </r>
  <r>
    <d v="2017-06-07T00:00:00"/>
    <n v="601566"/>
    <x v="0"/>
    <x v="10"/>
    <x v="0"/>
    <x v="0"/>
    <x v="0"/>
    <x v="2"/>
    <x v="21"/>
    <s v="&lt; FY16H1"/>
    <s v="FY16H1-FY16H1"/>
    <s v="&gt; FY16H1"/>
    <n v="0"/>
    <m/>
    <m/>
    <m/>
    <m/>
    <m/>
    <n v="2"/>
    <s v="Other: Log Frame 1"/>
  </r>
  <r>
    <d v="2017-06-07T00:00:00"/>
    <n v="601566"/>
    <x v="0"/>
    <x v="10"/>
    <x v="0"/>
    <x v="2"/>
    <x v="0"/>
    <x v="2"/>
    <x v="29"/>
    <s v="&lt; FY16H1"/>
    <s v="FY16H1-FY16H1"/>
    <s v="&gt; FY16H1"/>
    <m/>
    <m/>
    <m/>
    <m/>
    <m/>
    <m/>
    <n v="2"/>
    <s v="Other: Log Frame 1"/>
  </r>
  <r>
    <d v="2017-06-07T00:00:00"/>
    <n v="601566"/>
    <x v="0"/>
    <x v="10"/>
    <x v="0"/>
    <x v="0"/>
    <x v="0"/>
    <x v="2"/>
    <x v="101"/>
    <s v="&lt; FY16H1"/>
    <s v="FY16H1-FY16H1"/>
    <s v="&gt; FY16H1"/>
    <n v="0"/>
    <m/>
    <m/>
    <m/>
    <m/>
    <m/>
    <n v="1"/>
    <s v="Other: Log Frame 1"/>
  </r>
  <r>
    <d v="2017-06-07T00:00:00"/>
    <n v="601566"/>
    <x v="0"/>
    <x v="10"/>
    <x v="0"/>
    <x v="0"/>
    <x v="1"/>
    <x v="2"/>
    <x v="43"/>
    <s v="&lt; FY16H1"/>
    <s v="FY16H1-FY16H1"/>
    <s v="&gt; FY16H1"/>
    <n v="258950"/>
    <m/>
    <m/>
    <m/>
    <m/>
    <m/>
    <n v="200000"/>
    <s v="Other: Log Frame 1"/>
  </r>
  <r>
    <d v="2017-06-07T00:00:00"/>
    <n v="601566"/>
    <x v="0"/>
    <x v="10"/>
    <x v="0"/>
    <x v="0"/>
    <x v="0"/>
    <x v="5"/>
    <x v="98"/>
    <s v="&lt; FY16H1"/>
    <s v="FY16H1-FY16H1"/>
    <s v="&gt; FY16H1"/>
    <n v="0"/>
    <m/>
    <m/>
    <m/>
    <m/>
    <m/>
    <n v="2"/>
    <s v="Other: Log Frame 2"/>
  </r>
  <r>
    <d v="2017-06-07T00:00:00"/>
    <n v="601566"/>
    <x v="0"/>
    <x v="10"/>
    <x v="0"/>
    <x v="2"/>
    <x v="0"/>
    <x v="5"/>
    <x v="29"/>
    <s v="&lt; FY16H1"/>
    <s v="FY16H1-FY16H1"/>
    <s v="&gt; FY16H1"/>
    <m/>
    <m/>
    <m/>
    <m/>
    <m/>
    <m/>
    <n v="1"/>
    <s v="Other: Log Frame 2"/>
  </r>
  <r>
    <d v="2017-06-07T00:00:00"/>
    <n v="601566"/>
    <x v="0"/>
    <x v="10"/>
    <x v="0"/>
    <x v="2"/>
    <x v="0"/>
    <x v="5"/>
    <x v="102"/>
    <s v="&lt; FY16H1"/>
    <s v="FY16H1-FY16H1"/>
    <s v="&gt; FY16H1"/>
    <m/>
    <m/>
    <m/>
    <m/>
    <m/>
    <m/>
    <n v="3"/>
    <s v="Other: Log Frame 2"/>
  </r>
  <r>
    <d v="2017-06-07T00:00:00"/>
    <n v="601566"/>
    <x v="0"/>
    <x v="10"/>
    <x v="0"/>
    <x v="0"/>
    <x v="0"/>
    <x v="5"/>
    <x v="0"/>
    <s v="&lt; FY16H1"/>
    <s v="FY16H1-FY16H1"/>
    <s v="&gt; FY16H1"/>
    <n v="8.6999999999999993"/>
    <m/>
    <m/>
    <m/>
    <m/>
    <m/>
    <n v="30.2"/>
    <s v="Other: Log Frame 2"/>
  </r>
  <r>
    <d v="2017-06-07T00:00:00"/>
    <n v="601566"/>
    <x v="0"/>
    <x v="10"/>
    <x v="0"/>
    <x v="0"/>
    <x v="0"/>
    <x v="14"/>
    <x v="98"/>
    <s v="&lt; FY16H1"/>
    <s v="FY16H1-FY16H1"/>
    <s v="&gt; FY16H1"/>
    <n v="0"/>
    <m/>
    <m/>
    <m/>
    <m/>
    <m/>
    <n v="2"/>
    <s v="Other: Log Frame 3"/>
  </r>
  <r>
    <d v="2017-06-07T00:00:00"/>
    <n v="601566"/>
    <x v="0"/>
    <x v="10"/>
    <x v="0"/>
    <x v="2"/>
    <x v="0"/>
    <x v="14"/>
    <x v="29"/>
    <s v="&lt; FY16H1"/>
    <s v="FY16H1-FY16H1"/>
    <s v="&gt; FY16H1"/>
    <m/>
    <m/>
    <m/>
    <m/>
    <m/>
    <m/>
    <n v="2"/>
    <s v="Other: Log Frame 3"/>
  </r>
  <r>
    <d v="2017-06-07T00:00:00"/>
    <n v="601566"/>
    <x v="0"/>
    <x v="10"/>
    <x v="0"/>
    <x v="2"/>
    <x v="0"/>
    <x v="14"/>
    <x v="102"/>
    <s v="&lt; FY16H1"/>
    <s v="FY16H1-FY16H1"/>
    <s v="&gt; FY16H1"/>
    <m/>
    <m/>
    <m/>
    <m/>
    <m/>
    <m/>
    <n v="3"/>
    <s v="Other: Log Frame 3"/>
  </r>
  <r>
    <d v="2017-06-07T00:00:00"/>
    <n v="601566"/>
    <x v="0"/>
    <x v="10"/>
    <x v="0"/>
    <x v="0"/>
    <x v="1"/>
    <x v="14"/>
    <x v="103"/>
    <s v="&lt; FY16H1"/>
    <s v="FY16H1-FY16H1"/>
    <s v="&gt; FY16H1"/>
    <n v="63"/>
    <m/>
    <m/>
    <m/>
    <m/>
    <m/>
    <n v="318"/>
    <s v="Other: Log Frame 3"/>
  </r>
  <r>
    <d v="2017-06-07T00:00:00"/>
    <n v="601707"/>
    <x v="0"/>
    <x v="11"/>
    <x v="0"/>
    <x v="1"/>
    <x v="0"/>
    <x v="1"/>
    <x v="99"/>
    <s v="&lt; FY16H1"/>
    <s v="FY16H1-FY16H1"/>
    <s v="&gt; FY16H1"/>
    <n v="0"/>
    <m/>
    <m/>
    <n v="15480"/>
    <m/>
    <m/>
    <n v="695000"/>
    <s v="5. Impacts"/>
  </r>
  <r>
    <d v="2017-06-07T00:00:00"/>
    <n v="601707"/>
    <x v="0"/>
    <x v="11"/>
    <x v="0"/>
    <x v="1"/>
    <x v="0"/>
    <x v="1"/>
    <x v="80"/>
    <s v="&lt; FY16H1"/>
    <s v="FY16H1-FY16H1"/>
    <s v="&gt; FY16H1"/>
    <n v="0"/>
    <m/>
    <m/>
    <n v="677.4"/>
    <m/>
    <m/>
    <n v="1000000"/>
    <s v="5. Impacts"/>
  </r>
  <r>
    <d v="2017-06-07T00:00:00"/>
    <n v="601707"/>
    <x v="0"/>
    <x v="11"/>
    <x v="0"/>
    <x v="0"/>
    <x v="1"/>
    <x v="2"/>
    <x v="104"/>
    <s v="&lt; FY16H1"/>
    <s v="FY16H1-FY16H1"/>
    <s v="&gt; FY16H1"/>
    <n v="0"/>
    <m/>
    <m/>
    <n v="38.6"/>
    <m/>
    <m/>
    <n v="235"/>
    <s v="Other: Log Frame 1"/>
  </r>
  <r>
    <d v="2017-06-07T00:00:00"/>
    <n v="601707"/>
    <x v="0"/>
    <x v="11"/>
    <x v="0"/>
    <x v="2"/>
    <x v="1"/>
    <x v="2"/>
    <x v="105"/>
    <s v="&lt; FY16H1"/>
    <s v="FY16H1-FY16H1"/>
    <s v="&gt; FY16H1"/>
    <m/>
    <m/>
    <m/>
    <n v="20"/>
    <m/>
    <m/>
    <n v="50"/>
    <s v="Other: Log Frame 1"/>
  </r>
  <r>
    <d v="2017-06-07T00:00:00"/>
    <n v="601707"/>
    <x v="0"/>
    <x v="11"/>
    <x v="0"/>
    <x v="2"/>
    <x v="0"/>
    <x v="2"/>
    <x v="49"/>
    <s v="&lt; FY16H1"/>
    <s v="FY16H1-FY16H1"/>
    <s v="&gt; FY16H1"/>
    <m/>
    <m/>
    <m/>
    <n v="1"/>
    <m/>
    <m/>
    <n v="1"/>
    <s v="Other: Log Frame 1"/>
  </r>
  <r>
    <d v="2017-06-07T00:00:00"/>
    <n v="601707"/>
    <x v="0"/>
    <x v="11"/>
    <x v="0"/>
    <x v="2"/>
    <x v="0"/>
    <x v="2"/>
    <x v="18"/>
    <s v="&lt; FY16H1"/>
    <s v="FY16H1-FY16H1"/>
    <s v="&gt; FY16H1"/>
    <m/>
    <m/>
    <m/>
    <n v="1"/>
    <m/>
    <m/>
    <n v="1"/>
    <s v="Other: Log Frame 1"/>
  </r>
  <r>
    <d v="2017-06-07T00:00:00"/>
    <n v="601707"/>
    <x v="0"/>
    <x v="11"/>
    <x v="0"/>
    <x v="0"/>
    <x v="0"/>
    <x v="2"/>
    <x v="19"/>
    <s v="&lt; FY16H1"/>
    <s v="FY16H1-FY16H1"/>
    <s v="&gt; FY16H1"/>
    <n v="1"/>
    <m/>
    <m/>
    <n v="1"/>
    <m/>
    <m/>
    <n v="1"/>
    <s v="Other: Log Frame 1"/>
  </r>
  <r>
    <d v="2017-06-07T00:00:00"/>
    <n v="601707"/>
    <x v="0"/>
    <x v="11"/>
    <x v="0"/>
    <x v="0"/>
    <x v="0"/>
    <x v="2"/>
    <x v="106"/>
    <s v="&lt; FY16H1"/>
    <s v="FY16H1-FY16H1"/>
    <s v="&gt; FY16H1"/>
    <n v="0"/>
    <m/>
    <m/>
    <n v="3633"/>
    <m/>
    <m/>
    <n v="350000"/>
    <s v="Other: Log Frame 1"/>
  </r>
  <r>
    <d v="2017-06-07T00:00:00"/>
    <n v="601707"/>
    <x v="0"/>
    <x v="11"/>
    <x v="0"/>
    <x v="2"/>
    <x v="0"/>
    <x v="2"/>
    <x v="51"/>
    <s v="&lt; FY16H1"/>
    <s v="FY16H1-FY16H1"/>
    <s v="&gt; FY16H1"/>
    <m/>
    <m/>
    <m/>
    <n v="126"/>
    <m/>
    <m/>
    <n v="100"/>
    <s v="Other: Log Frame 1"/>
  </r>
  <r>
    <d v="2017-06-07T00:00:00"/>
    <n v="601707"/>
    <x v="0"/>
    <x v="11"/>
    <x v="0"/>
    <x v="2"/>
    <x v="0"/>
    <x v="2"/>
    <x v="20"/>
    <s v="&lt; FY16H1"/>
    <s v="FY16H1-FY16H1"/>
    <s v="&gt; FY16H1"/>
    <m/>
    <m/>
    <m/>
    <n v="3"/>
    <m/>
    <m/>
    <n v="6"/>
    <s v="Other: Log Frame 1"/>
  </r>
  <r>
    <d v="2017-06-07T00:00:00"/>
    <n v="601707"/>
    <x v="0"/>
    <x v="11"/>
    <x v="0"/>
    <x v="0"/>
    <x v="0"/>
    <x v="2"/>
    <x v="21"/>
    <s v="&lt; FY16H1"/>
    <s v="FY16H1-FY16H1"/>
    <s v="&gt; FY16H1"/>
    <n v="0"/>
    <m/>
    <m/>
    <n v="3"/>
    <m/>
    <m/>
    <n v="5"/>
    <s v="Other: Log Frame 1"/>
  </r>
  <r>
    <d v="2017-06-07T00:00:00"/>
    <n v="601707"/>
    <x v="0"/>
    <x v="11"/>
    <x v="0"/>
    <x v="0"/>
    <x v="1"/>
    <x v="2"/>
    <x v="107"/>
    <s v="&lt; FY16H1"/>
    <s v="FY16H1-FY16H1"/>
    <s v="&gt; FY16H1"/>
    <n v="0"/>
    <m/>
    <m/>
    <m/>
    <m/>
    <m/>
    <n v="1"/>
    <s v="Other: Log Frame 1"/>
  </r>
  <r>
    <d v="2017-06-07T00:00:00"/>
    <n v="601707"/>
    <x v="0"/>
    <x v="11"/>
    <x v="0"/>
    <x v="2"/>
    <x v="0"/>
    <x v="2"/>
    <x v="55"/>
    <s v="&lt; FY16H1"/>
    <s v="FY16H1-FY16H1"/>
    <s v="&gt; FY16H1"/>
    <m/>
    <m/>
    <m/>
    <n v="6"/>
    <m/>
    <m/>
    <n v="10"/>
    <s v="Other: Log Frame 1"/>
  </r>
  <r>
    <d v="2017-06-07T00:00:00"/>
    <n v="601709"/>
    <x v="0"/>
    <x v="12"/>
    <x v="0"/>
    <x v="1"/>
    <x v="1"/>
    <x v="1"/>
    <x v="78"/>
    <s v="&lt; FY16H1"/>
    <s v="FY16H1-FY16H1"/>
    <s v="&gt; FY16H1"/>
    <n v="80604"/>
    <m/>
    <m/>
    <m/>
    <m/>
    <m/>
    <n v="910000"/>
    <s v="5. Impacts"/>
  </r>
  <r>
    <d v="2017-06-07T00:00:00"/>
    <n v="601709"/>
    <x v="0"/>
    <x v="12"/>
    <x v="0"/>
    <x v="1"/>
    <x v="0"/>
    <x v="1"/>
    <x v="99"/>
    <s v="&lt; FY16H1"/>
    <s v="FY16H1-FY16H1"/>
    <s v="&gt; FY16H1"/>
    <n v="1000000"/>
    <m/>
    <m/>
    <m/>
    <m/>
    <m/>
    <n v="1000000"/>
    <s v="5. Impacts"/>
  </r>
  <r>
    <d v="2017-06-07T00:00:00"/>
    <n v="601709"/>
    <x v="0"/>
    <x v="12"/>
    <x v="0"/>
    <x v="1"/>
    <x v="0"/>
    <x v="1"/>
    <x v="80"/>
    <s v="&lt; FY16H1"/>
    <s v="FY16H1-FY16H1"/>
    <s v="&gt; FY16H1"/>
    <n v="5678000"/>
    <m/>
    <m/>
    <m/>
    <m/>
    <m/>
    <n v="1700000"/>
    <s v="5. Impacts"/>
  </r>
  <r>
    <d v="2017-06-07T00:00:00"/>
    <n v="601709"/>
    <x v="0"/>
    <x v="12"/>
    <x v="0"/>
    <x v="2"/>
    <x v="0"/>
    <x v="2"/>
    <x v="20"/>
    <s v="&lt; FY16H1"/>
    <s v="FY16H1-FY16H1"/>
    <s v="&gt; FY16H1"/>
    <m/>
    <m/>
    <m/>
    <m/>
    <m/>
    <m/>
    <n v="5"/>
    <s v="Other: Log Frame 1"/>
  </r>
  <r>
    <d v="2017-06-07T00:00:00"/>
    <n v="601709"/>
    <x v="0"/>
    <x v="12"/>
    <x v="0"/>
    <x v="0"/>
    <x v="0"/>
    <x v="2"/>
    <x v="21"/>
    <s v="&lt; FY16H1"/>
    <s v="FY16H1-FY16H1"/>
    <s v="&gt; FY16H1"/>
    <n v="0"/>
    <m/>
    <m/>
    <m/>
    <m/>
    <m/>
    <n v="5"/>
    <s v="Other: Log Frame 1"/>
  </r>
  <r>
    <d v="2017-06-07T00:00:00"/>
    <n v="601709"/>
    <x v="0"/>
    <x v="12"/>
    <x v="0"/>
    <x v="2"/>
    <x v="0"/>
    <x v="2"/>
    <x v="29"/>
    <s v="&lt; FY16H1"/>
    <s v="FY16H1-FY16H1"/>
    <s v="&gt; FY16H1"/>
    <m/>
    <m/>
    <m/>
    <m/>
    <m/>
    <m/>
    <n v="4"/>
    <s v="Other: Log Frame 1"/>
  </r>
  <r>
    <d v="2017-06-07T00:00:00"/>
    <n v="601709"/>
    <x v="0"/>
    <x v="12"/>
    <x v="0"/>
    <x v="0"/>
    <x v="0"/>
    <x v="5"/>
    <x v="25"/>
    <s v="&lt; FY16H1"/>
    <s v="FY16H1-FY16H1"/>
    <s v="&gt; FY16H1"/>
    <n v="1800"/>
    <m/>
    <m/>
    <m/>
    <m/>
    <m/>
    <n v="9530"/>
    <s v="Other: Log Frame 2"/>
  </r>
  <r>
    <d v="2017-06-07T00:00:00"/>
    <n v="601709"/>
    <x v="0"/>
    <x v="12"/>
    <x v="0"/>
    <x v="2"/>
    <x v="0"/>
    <x v="5"/>
    <x v="20"/>
    <s v="&lt; FY16H1"/>
    <s v="FY16H1-FY16H1"/>
    <s v="&gt; FY16H1"/>
    <m/>
    <m/>
    <m/>
    <m/>
    <m/>
    <m/>
    <n v="13"/>
    <s v="Other: Log Frame 2"/>
  </r>
  <r>
    <d v="2017-06-07T00:00:00"/>
    <n v="601709"/>
    <x v="0"/>
    <x v="12"/>
    <x v="0"/>
    <x v="0"/>
    <x v="0"/>
    <x v="5"/>
    <x v="21"/>
    <s v="&lt; FY16H1"/>
    <s v="FY16H1-FY16H1"/>
    <s v="&gt; FY16H1"/>
    <n v="0"/>
    <m/>
    <m/>
    <m/>
    <m/>
    <m/>
    <n v="13"/>
    <s v="Other: Log Frame 2"/>
  </r>
  <r>
    <d v="2017-06-07T00:00:00"/>
    <n v="601709"/>
    <x v="0"/>
    <x v="12"/>
    <x v="0"/>
    <x v="2"/>
    <x v="0"/>
    <x v="5"/>
    <x v="29"/>
    <s v="&lt; FY16H1"/>
    <s v="FY16H1-FY16H1"/>
    <s v="&gt; FY16H1"/>
    <m/>
    <m/>
    <m/>
    <m/>
    <m/>
    <m/>
    <n v="6"/>
    <s v="Other: Log Frame 2"/>
  </r>
  <r>
    <d v="2017-06-07T00:00:00"/>
    <n v="601709"/>
    <x v="0"/>
    <x v="12"/>
    <x v="0"/>
    <x v="2"/>
    <x v="0"/>
    <x v="5"/>
    <x v="55"/>
    <s v="&lt; FY16H1"/>
    <s v="FY16H1-FY16H1"/>
    <s v="&gt; FY16H1"/>
    <m/>
    <m/>
    <m/>
    <m/>
    <m/>
    <m/>
    <n v="20"/>
    <s v="Other: Log Frame 2"/>
  </r>
  <r>
    <d v="2017-06-07T00:00:00"/>
    <n v="601709"/>
    <x v="0"/>
    <x v="12"/>
    <x v="0"/>
    <x v="0"/>
    <x v="0"/>
    <x v="14"/>
    <x v="66"/>
    <s v="&lt; FY16H1"/>
    <s v="FY16H1-FY16H1"/>
    <s v="&gt; FY16H1"/>
    <n v="217000"/>
    <m/>
    <m/>
    <m/>
    <m/>
    <m/>
    <n v="2829000"/>
    <s v="Other: Log Frame 3"/>
  </r>
  <r>
    <d v="2017-06-07T00:00:00"/>
    <n v="601709"/>
    <x v="0"/>
    <x v="12"/>
    <x v="0"/>
    <x v="0"/>
    <x v="0"/>
    <x v="14"/>
    <x v="106"/>
    <s v="&lt; FY16H1"/>
    <s v="FY16H1-FY16H1"/>
    <s v="&gt; FY16H1"/>
    <n v="576000"/>
    <m/>
    <m/>
    <m/>
    <m/>
    <m/>
    <n v="144000"/>
    <s v="Other: Log Frame 3"/>
  </r>
  <r>
    <d v="2017-06-07T00:00:00"/>
    <n v="601709"/>
    <x v="0"/>
    <x v="12"/>
    <x v="0"/>
    <x v="2"/>
    <x v="1"/>
    <x v="14"/>
    <x v="108"/>
    <s v="&lt; FY16H1"/>
    <s v="FY16H1-FY16H1"/>
    <s v="&gt; FY16H1"/>
    <m/>
    <m/>
    <m/>
    <m/>
    <m/>
    <m/>
    <n v="100000"/>
    <s v="Other: Log Frame 3"/>
  </r>
  <r>
    <d v="2017-06-07T00:00:00"/>
    <n v="601709"/>
    <x v="0"/>
    <x v="12"/>
    <x v="0"/>
    <x v="2"/>
    <x v="0"/>
    <x v="14"/>
    <x v="55"/>
    <s v="&lt; FY16H1"/>
    <s v="FY16H1-FY16H1"/>
    <s v="&gt; FY16H1"/>
    <m/>
    <m/>
    <m/>
    <m/>
    <m/>
    <m/>
    <n v="2000"/>
    <s v="Other: Log Frame 3"/>
  </r>
  <r>
    <d v="2017-06-07T00:00:00"/>
    <n v="601872"/>
    <x v="0"/>
    <x v="13"/>
    <x v="0"/>
    <x v="1"/>
    <x v="1"/>
    <x v="1"/>
    <x v="79"/>
    <s v="&lt; FY16H1"/>
    <s v="FY16H1-FY16H1"/>
    <s v="&gt; FY16H1"/>
    <n v="5300000"/>
    <m/>
    <m/>
    <m/>
    <m/>
    <m/>
    <n v="21000000"/>
    <s v="5. Impacts"/>
  </r>
  <r>
    <d v="2017-06-07T00:00:00"/>
    <n v="601872"/>
    <x v="0"/>
    <x v="13"/>
    <x v="0"/>
    <x v="1"/>
    <x v="1"/>
    <x v="1"/>
    <x v="109"/>
    <s v="&lt; FY16H1"/>
    <s v="FY16H1-FY16H1"/>
    <s v="&gt; FY16H1"/>
    <n v="65540800"/>
    <m/>
    <m/>
    <m/>
    <m/>
    <m/>
    <n v="250000000"/>
    <s v="5. Impacts"/>
  </r>
  <r>
    <d v="2017-06-07T00:00:00"/>
    <n v="601872"/>
    <x v="0"/>
    <x v="13"/>
    <x v="0"/>
    <x v="2"/>
    <x v="0"/>
    <x v="15"/>
    <x v="20"/>
    <s v="&lt; FY16H1"/>
    <s v="FY16H1-FY16H1"/>
    <s v="&gt; FY16H1"/>
    <m/>
    <m/>
    <m/>
    <m/>
    <m/>
    <m/>
    <n v="4"/>
    <s v="Other: Log Frame 1: Business Case and Financial Model Review"/>
  </r>
  <r>
    <d v="2017-06-07T00:00:00"/>
    <n v="601872"/>
    <x v="0"/>
    <x v="13"/>
    <x v="0"/>
    <x v="0"/>
    <x v="0"/>
    <x v="15"/>
    <x v="21"/>
    <s v="&lt; FY16H1"/>
    <s v="FY16H1-FY16H1"/>
    <s v="&gt; FY16H1"/>
    <m/>
    <m/>
    <m/>
    <m/>
    <m/>
    <m/>
    <n v="4"/>
    <s v="Other: Log Frame 1: Business Case and Financial Model Review"/>
  </r>
  <r>
    <d v="2017-06-07T00:00:00"/>
    <n v="601872"/>
    <x v="0"/>
    <x v="13"/>
    <x v="0"/>
    <x v="2"/>
    <x v="0"/>
    <x v="15"/>
    <x v="29"/>
    <s v="&lt; FY16H1"/>
    <s v="FY16H1-FY16H1"/>
    <s v="&gt; FY16H1"/>
    <m/>
    <m/>
    <m/>
    <m/>
    <m/>
    <m/>
    <n v="2"/>
    <s v="Other: Log Frame 1: Business Case and Financial Model Review"/>
  </r>
  <r>
    <d v="2017-06-07T00:00:00"/>
    <n v="601872"/>
    <x v="0"/>
    <x v="13"/>
    <x v="0"/>
    <x v="2"/>
    <x v="0"/>
    <x v="16"/>
    <x v="29"/>
    <s v="&lt; FY16H1"/>
    <s v="FY16H1-FY16H1"/>
    <s v="&gt; FY16H1"/>
    <m/>
    <m/>
    <m/>
    <m/>
    <m/>
    <m/>
    <n v="4"/>
    <s v="Other: Log Frame 2:  Market Research and Customer Education"/>
  </r>
  <r>
    <d v="2017-06-07T00:00:00"/>
    <n v="601872"/>
    <x v="0"/>
    <x v="13"/>
    <x v="0"/>
    <x v="0"/>
    <x v="1"/>
    <x v="17"/>
    <x v="110"/>
    <s v="&lt; FY16H1"/>
    <s v="FY16H1-FY16H1"/>
    <s v="&gt; FY16H1"/>
    <n v="24"/>
    <m/>
    <m/>
    <m/>
    <m/>
    <m/>
    <n v="114"/>
    <s v="Other: Log Frame 3: Customer Activation"/>
  </r>
  <r>
    <d v="2017-06-07T00:00:00"/>
    <n v="601872"/>
    <x v="0"/>
    <x v="13"/>
    <x v="0"/>
    <x v="2"/>
    <x v="1"/>
    <x v="17"/>
    <x v="86"/>
    <s v="&lt; FY16H1"/>
    <s v="FY16H1-FY16H1"/>
    <s v="&gt; FY16H1"/>
    <m/>
    <m/>
    <m/>
    <m/>
    <m/>
    <m/>
    <n v="4000"/>
    <s v="Other: Log Frame 3: Customer Activation"/>
  </r>
  <r>
    <d v="2017-06-07T00:00:00"/>
    <n v="601872"/>
    <x v="0"/>
    <x v="13"/>
    <x v="0"/>
    <x v="0"/>
    <x v="1"/>
    <x v="17"/>
    <x v="84"/>
    <s v="&lt; FY16H1"/>
    <s v="FY16H1-FY16H1"/>
    <s v="&gt; FY16H1"/>
    <n v="6100000"/>
    <m/>
    <m/>
    <m/>
    <m/>
    <m/>
    <n v="2000000"/>
    <s v="Other: Log Frame 3: Customer Activation"/>
  </r>
  <r>
    <d v="2017-06-07T00:00:00"/>
    <n v="601872"/>
    <x v="0"/>
    <x v="13"/>
    <x v="0"/>
    <x v="2"/>
    <x v="0"/>
    <x v="17"/>
    <x v="29"/>
    <s v="&lt; FY16H1"/>
    <s v="FY16H1-FY16H1"/>
    <s v="&gt; FY16H1"/>
    <m/>
    <m/>
    <m/>
    <m/>
    <m/>
    <m/>
    <n v="4"/>
    <s v="Other: Log Frame 3: Customer Activation"/>
  </r>
  <r>
    <d v="2017-06-07T00:00:00"/>
    <n v="601872"/>
    <x v="0"/>
    <x v="13"/>
    <x v="0"/>
    <x v="0"/>
    <x v="1"/>
    <x v="18"/>
    <x v="82"/>
    <s v="&lt; FY16H1"/>
    <s v="FY16H1-FY16H1"/>
    <s v="&gt; FY16H1"/>
    <n v="40"/>
    <m/>
    <m/>
    <m/>
    <m/>
    <m/>
    <n v="250"/>
    <s v="Other: Log Frame 4: Agent Management &amp; Risk Review"/>
  </r>
  <r>
    <d v="2017-06-07T00:00:00"/>
    <n v="601872"/>
    <x v="0"/>
    <x v="13"/>
    <x v="0"/>
    <x v="0"/>
    <x v="0"/>
    <x v="18"/>
    <x v="48"/>
    <s v="&lt; FY16H1"/>
    <s v="FY16H1-FY16H1"/>
    <s v="&gt; FY16H1"/>
    <n v="54000"/>
    <m/>
    <m/>
    <m/>
    <m/>
    <m/>
    <n v="180000"/>
    <s v="Other: Log Frame 4: Agent Management &amp; Risk Review"/>
  </r>
  <r>
    <d v="2017-06-07T00:00:00"/>
    <n v="601872"/>
    <x v="0"/>
    <x v="13"/>
    <x v="0"/>
    <x v="2"/>
    <x v="0"/>
    <x v="18"/>
    <x v="49"/>
    <s v="&lt; FY16H1"/>
    <s v="FY16H1-FY16H1"/>
    <s v="&gt; FY16H1"/>
    <m/>
    <m/>
    <m/>
    <m/>
    <m/>
    <m/>
    <n v="2"/>
    <s v="Other: Log Frame 4: Agent Management &amp; Risk Review"/>
  </r>
  <r>
    <d v="2017-06-07T00:00:00"/>
    <n v="601872"/>
    <x v="0"/>
    <x v="13"/>
    <x v="0"/>
    <x v="2"/>
    <x v="0"/>
    <x v="18"/>
    <x v="20"/>
    <s v="&lt; FY16H1"/>
    <s v="FY16H1-FY16H1"/>
    <s v="&gt; FY16H1"/>
    <m/>
    <m/>
    <m/>
    <m/>
    <m/>
    <m/>
    <n v="6"/>
    <s v="Other: Log Frame 4: Agent Management &amp; Risk Review"/>
  </r>
  <r>
    <d v="2017-06-07T00:00:00"/>
    <n v="601872"/>
    <x v="0"/>
    <x v="13"/>
    <x v="0"/>
    <x v="0"/>
    <x v="0"/>
    <x v="18"/>
    <x v="21"/>
    <s v="&lt; FY16H1"/>
    <s v="FY16H1-FY16H1"/>
    <s v="&gt; FY16H1"/>
    <m/>
    <m/>
    <m/>
    <m/>
    <m/>
    <m/>
    <n v="4"/>
    <s v="Other: Log Frame 4: Agent Management &amp; Risk Review"/>
  </r>
  <r>
    <d v="2017-06-07T00:00:00"/>
    <n v="601872"/>
    <x v="0"/>
    <x v="13"/>
    <x v="0"/>
    <x v="2"/>
    <x v="0"/>
    <x v="18"/>
    <x v="29"/>
    <s v="&lt; FY16H1"/>
    <s v="FY16H1-FY16H1"/>
    <s v="&gt; FY16H1"/>
    <m/>
    <m/>
    <m/>
    <m/>
    <m/>
    <m/>
    <n v="4"/>
    <s v="Other: Log Frame 4: Agent Management &amp; Risk Review"/>
  </r>
  <r>
    <d v="2017-06-07T00:00:00"/>
    <n v="601872"/>
    <x v="0"/>
    <x v="13"/>
    <x v="0"/>
    <x v="0"/>
    <x v="0"/>
    <x v="18"/>
    <x v="111"/>
    <s v="&lt; FY16H1"/>
    <s v="FY16H1-FY16H1"/>
    <s v="&gt; FY16H1"/>
    <m/>
    <m/>
    <m/>
    <m/>
    <m/>
    <m/>
    <n v="4"/>
    <s v="Other: Log Frame 4: Agent Management &amp; Risk Review"/>
  </r>
  <r>
    <d v="2017-06-07T00:00:00"/>
    <n v="601872"/>
    <x v="0"/>
    <x v="13"/>
    <x v="0"/>
    <x v="2"/>
    <x v="0"/>
    <x v="18"/>
    <x v="102"/>
    <s v="&lt; FY16H1"/>
    <s v="FY16H1-FY16H1"/>
    <s v="&gt; FY16H1"/>
    <m/>
    <m/>
    <m/>
    <m/>
    <m/>
    <m/>
    <n v="4"/>
    <s v="Other: Log Frame 4: Agent Management &amp; Risk Review"/>
  </r>
  <r>
    <d v="2017-06-07T00:00:00"/>
    <n v="601987"/>
    <x v="0"/>
    <x v="14"/>
    <x v="0"/>
    <x v="1"/>
    <x v="0"/>
    <x v="1"/>
    <x v="99"/>
    <s v="&lt; FY16H1"/>
    <s v="FY16H1-FY16H1"/>
    <s v="&gt; FY16H1"/>
    <n v="0"/>
    <m/>
    <m/>
    <m/>
    <m/>
    <m/>
    <n v="43639800"/>
    <s v="5. Impacts"/>
  </r>
  <r>
    <d v="2017-06-07T00:00:00"/>
    <n v="601987"/>
    <x v="0"/>
    <x v="14"/>
    <x v="0"/>
    <x v="1"/>
    <x v="0"/>
    <x v="1"/>
    <x v="80"/>
    <s v="&lt; FY16H1"/>
    <s v="FY16H1-FY16H1"/>
    <s v="&gt; FY16H1"/>
    <n v="0"/>
    <m/>
    <m/>
    <m/>
    <m/>
    <m/>
    <n v="70309950"/>
    <s v="5. Impacts"/>
  </r>
  <r>
    <d v="2017-06-07T00:00:00"/>
    <n v="601987"/>
    <x v="0"/>
    <x v="14"/>
    <x v="0"/>
    <x v="0"/>
    <x v="1"/>
    <x v="2"/>
    <x v="112"/>
    <s v="&lt; FY16H1"/>
    <s v="FY16H1-FY16H1"/>
    <s v="&gt; FY16H1"/>
    <m/>
    <m/>
    <m/>
    <m/>
    <m/>
    <m/>
    <n v="88480"/>
    <s v="Other: Log Frame 1"/>
  </r>
  <r>
    <d v="2017-06-07T00:00:00"/>
    <n v="601987"/>
    <x v="0"/>
    <x v="14"/>
    <x v="0"/>
    <x v="0"/>
    <x v="1"/>
    <x v="2"/>
    <x v="113"/>
    <s v="&lt; FY16H1"/>
    <s v="FY16H1-FY16H1"/>
    <s v="&gt; FY16H1"/>
    <n v="2400000"/>
    <m/>
    <m/>
    <m/>
    <m/>
    <m/>
    <n v="1962812"/>
    <s v="Other: Log Frame 1"/>
  </r>
  <r>
    <d v="2017-06-07T00:00:00"/>
    <n v="601987"/>
    <x v="0"/>
    <x v="14"/>
    <x v="0"/>
    <x v="0"/>
    <x v="1"/>
    <x v="2"/>
    <x v="114"/>
    <s v="&lt; FY16H1"/>
    <s v="FY16H1-FY16H1"/>
    <s v="&gt; FY16H1"/>
    <n v="0"/>
    <m/>
    <m/>
    <m/>
    <m/>
    <m/>
    <n v="392654"/>
    <s v="Other: Log Frame 1"/>
  </r>
  <r>
    <d v="2017-06-07T00:00:00"/>
    <n v="601987"/>
    <x v="0"/>
    <x v="14"/>
    <x v="0"/>
    <x v="0"/>
    <x v="1"/>
    <x v="2"/>
    <x v="115"/>
    <s v="&lt; FY16H1"/>
    <s v="FY16H1-FY16H1"/>
    <s v="&gt; FY16H1"/>
    <n v="0"/>
    <m/>
    <m/>
    <m/>
    <m/>
    <m/>
    <n v="471184"/>
    <s v="Other: Log Frame 1"/>
  </r>
  <r>
    <d v="2017-06-07T00:00:00"/>
    <n v="601987"/>
    <x v="0"/>
    <x v="14"/>
    <x v="0"/>
    <x v="0"/>
    <x v="1"/>
    <x v="2"/>
    <x v="116"/>
    <s v="&lt; FY16H1"/>
    <s v="FY16H1-FY16H1"/>
    <s v="&gt; FY16H1"/>
    <n v="90"/>
    <m/>
    <m/>
    <m/>
    <m/>
    <m/>
    <n v="110510"/>
    <s v="Other: Log Frame 1"/>
  </r>
  <r>
    <d v="2017-06-07T00:00:00"/>
    <n v="601987"/>
    <x v="0"/>
    <x v="14"/>
    <x v="0"/>
    <x v="2"/>
    <x v="0"/>
    <x v="2"/>
    <x v="18"/>
    <s v="&lt; FY16H1"/>
    <s v="FY16H1-FY16H1"/>
    <s v="&gt; FY16H1"/>
    <m/>
    <m/>
    <m/>
    <m/>
    <m/>
    <m/>
    <n v="6"/>
    <s v="Other: Log Frame 1"/>
  </r>
  <r>
    <d v="2017-06-07T00:00:00"/>
    <n v="601987"/>
    <x v="0"/>
    <x v="14"/>
    <x v="0"/>
    <x v="0"/>
    <x v="0"/>
    <x v="2"/>
    <x v="19"/>
    <s v="&lt; FY16H1"/>
    <s v="FY16H1-FY16H1"/>
    <s v="&gt; FY16H1"/>
    <n v="0"/>
    <m/>
    <m/>
    <m/>
    <m/>
    <m/>
    <n v="6"/>
    <s v="Other: Log Frame 1"/>
  </r>
  <r>
    <d v="2017-06-07T00:00:00"/>
    <n v="601987"/>
    <x v="0"/>
    <x v="14"/>
    <x v="0"/>
    <x v="2"/>
    <x v="0"/>
    <x v="2"/>
    <x v="29"/>
    <s v="&lt; FY16H1"/>
    <s v="FY16H1-FY16H1"/>
    <s v="&gt; FY16H1"/>
    <m/>
    <m/>
    <m/>
    <m/>
    <m/>
    <m/>
    <n v="8"/>
    <s v="Other: Log Frame 1"/>
  </r>
  <r>
    <d v="2017-06-07T00:00:00"/>
    <n v="601987"/>
    <x v="0"/>
    <x v="14"/>
    <x v="0"/>
    <x v="0"/>
    <x v="1"/>
    <x v="2"/>
    <x v="117"/>
    <s v="&lt; FY16H1"/>
    <s v="FY16H1-FY16H1"/>
    <s v="&gt; FY16H1"/>
    <n v="0"/>
    <m/>
    <m/>
    <m/>
    <m/>
    <m/>
    <n v="1313592"/>
    <s v="Other: Log Frame 1"/>
  </r>
  <r>
    <d v="2017-06-07T00:00:00"/>
    <n v="601987"/>
    <x v="0"/>
    <x v="14"/>
    <x v="0"/>
    <x v="0"/>
    <x v="1"/>
    <x v="2"/>
    <x v="118"/>
    <s v="&lt; FY16H1"/>
    <s v="FY16H1-FY16H1"/>
    <s v="&gt; FY16H1"/>
    <n v="0"/>
    <m/>
    <m/>
    <m/>
    <m/>
    <m/>
    <n v="31647844"/>
    <s v="Other: Log Frame 1"/>
  </r>
  <r>
    <d v="2017-06-07T00:00:00"/>
    <n v="601987"/>
    <x v="0"/>
    <x v="14"/>
    <x v="0"/>
    <x v="0"/>
    <x v="1"/>
    <x v="2"/>
    <x v="119"/>
    <s v="&lt; FY16H1"/>
    <s v="FY16H1-FY16H1"/>
    <s v="&gt; FY16H1"/>
    <n v="0"/>
    <m/>
    <m/>
    <m/>
    <m/>
    <m/>
    <n v="28271026"/>
    <s v="Other: Log Frame 1"/>
  </r>
  <r>
    <d v="2017-06-07T00:00:00"/>
    <n v="602105"/>
    <x v="0"/>
    <x v="15"/>
    <x v="0"/>
    <x v="1"/>
    <x v="1"/>
    <x v="1"/>
    <x v="89"/>
    <s v="&lt; FY16H1"/>
    <s v="FY16H1-FY16H1"/>
    <s v="&gt; FY16H1"/>
    <n v="0"/>
    <m/>
    <m/>
    <m/>
    <m/>
    <m/>
    <n v="250000"/>
    <s v="5. Impacts"/>
  </r>
  <r>
    <d v="2017-06-07T00:00:00"/>
    <n v="602105"/>
    <x v="0"/>
    <x v="15"/>
    <x v="0"/>
    <x v="1"/>
    <x v="1"/>
    <x v="1"/>
    <x v="91"/>
    <s v="&lt; FY16H1"/>
    <s v="FY16H1-FY16H1"/>
    <s v="&gt; FY16H1"/>
    <n v="0"/>
    <m/>
    <m/>
    <m/>
    <m/>
    <m/>
    <n v="420000"/>
    <s v="5. Impacts"/>
  </r>
  <r>
    <d v="2017-06-07T00:00:00"/>
    <n v="602105"/>
    <x v="0"/>
    <x v="15"/>
    <x v="0"/>
    <x v="2"/>
    <x v="1"/>
    <x v="19"/>
    <x v="76"/>
    <s v="&lt; FY16H1"/>
    <s v="FY16H1-FY16H1"/>
    <s v="&gt; FY16H1"/>
    <m/>
    <m/>
    <m/>
    <m/>
    <m/>
    <m/>
    <n v="2"/>
    <s v="Other: Log Frame 1: Business Planning"/>
  </r>
  <r>
    <d v="2017-06-07T00:00:00"/>
    <n v="602105"/>
    <x v="0"/>
    <x v="15"/>
    <x v="0"/>
    <x v="0"/>
    <x v="1"/>
    <x v="19"/>
    <x v="77"/>
    <s v="&lt; FY16H1"/>
    <s v="FY16H1-FY16H1"/>
    <s v="&gt; FY16H1"/>
    <m/>
    <m/>
    <m/>
    <m/>
    <m/>
    <m/>
    <n v="2"/>
    <s v="Other: Log Frame 1: Business Planning"/>
  </r>
  <r>
    <d v="2017-06-07T00:00:00"/>
    <n v="602105"/>
    <x v="0"/>
    <x v="15"/>
    <x v="0"/>
    <x v="0"/>
    <x v="1"/>
    <x v="19"/>
    <x v="120"/>
    <s v="&lt; FY16H1"/>
    <s v="FY16H1-FY16H1"/>
    <s v="&gt; FY16H1"/>
    <m/>
    <m/>
    <m/>
    <m/>
    <m/>
    <m/>
    <n v="6"/>
    <s v="Other: Log Frame 1: Business Planning"/>
  </r>
  <r>
    <d v="2017-06-07T00:00:00"/>
    <n v="602105"/>
    <x v="0"/>
    <x v="15"/>
    <x v="0"/>
    <x v="2"/>
    <x v="0"/>
    <x v="19"/>
    <x v="20"/>
    <s v="&lt; FY16H1"/>
    <s v="FY16H1-FY16H1"/>
    <s v="&gt; FY16H1"/>
    <m/>
    <m/>
    <m/>
    <m/>
    <m/>
    <m/>
    <n v="6"/>
    <s v="Other: Log Frame 1: Business Planning"/>
  </r>
  <r>
    <d v="2017-06-07T00:00:00"/>
    <n v="602105"/>
    <x v="0"/>
    <x v="15"/>
    <x v="0"/>
    <x v="2"/>
    <x v="0"/>
    <x v="19"/>
    <x v="29"/>
    <s v="&lt; FY16H1"/>
    <s v="FY16H1-FY16H1"/>
    <s v="&gt; FY16H1"/>
    <m/>
    <m/>
    <m/>
    <m/>
    <m/>
    <m/>
    <n v="2"/>
    <s v="Other: Log Frame 1: Business Planning"/>
  </r>
  <r>
    <d v="2017-06-07T00:00:00"/>
    <n v="602105"/>
    <x v="0"/>
    <x v="15"/>
    <x v="0"/>
    <x v="2"/>
    <x v="1"/>
    <x v="20"/>
    <x v="121"/>
    <s v="&lt; FY16H1"/>
    <s v="FY16H1-FY16H1"/>
    <s v="&gt; FY16H1"/>
    <m/>
    <m/>
    <m/>
    <m/>
    <m/>
    <m/>
    <n v="2"/>
    <s v="Other: Log Frame 2: Market Research"/>
  </r>
  <r>
    <d v="2017-06-07T00:00:00"/>
    <n v="602105"/>
    <x v="0"/>
    <x v="15"/>
    <x v="0"/>
    <x v="0"/>
    <x v="1"/>
    <x v="20"/>
    <x v="122"/>
    <s v="&lt; FY16H1"/>
    <s v="FY16H1-FY16H1"/>
    <s v="&gt; FY16H1"/>
    <m/>
    <m/>
    <m/>
    <m/>
    <m/>
    <m/>
    <n v="4"/>
    <s v="Other: Log Frame 2: Market Research"/>
  </r>
  <r>
    <d v="2017-06-07T00:00:00"/>
    <n v="602105"/>
    <x v="0"/>
    <x v="15"/>
    <x v="0"/>
    <x v="2"/>
    <x v="0"/>
    <x v="20"/>
    <x v="29"/>
    <s v="&lt; FY16H1"/>
    <s v="FY16H1-FY16H1"/>
    <s v="&gt; FY16H1"/>
    <m/>
    <m/>
    <m/>
    <m/>
    <m/>
    <m/>
    <n v="4"/>
    <s v="Other: Log Frame 2: Market Research"/>
  </r>
  <r>
    <d v="2017-06-07T00:00:00"/>
    <n v="602105"/>
    <x v="0"/>
    <x v="15"/>
    <x v="0"/>
    <x v="2"/>
    <x v="1"/>
    <x v="21"/>
    <x v="123"/>
    <s v="&lt; FY16H1"/>
    <s v="FY16H1-FY16H1"/>
    <s v="&gt; FY16H1"/>
    <m/>
    <m/>
    <m/>
    <m/>
    <m/>
    <m/>
    <n v="6"/>
    <s v="Other: Log Frame 3: Credit Scoring"/>
  </r>
  <r>
    <d v="2017-06-07T00:00:00"/>
    <n v="602105"/>
    <x v="0"/>
    <x v="15"/>
    <x v="0"/>
    <x v="0"/>
    <x v="1"/>
    <x v="21"/>
    <x v="124"/>
    <s v="&lt; FY16H1"/>
    <s v="FY16H1-FY16H1"/>
    <s v="&gt; FY16H1"/>
    <m/>
    <m/>
    <m/>
    <m/>
    <m/>
    <m/>
    <n v="6"/>
    <s v="Other: Log Frame 3: Credit Scoring"/>
  </r>
  <r>
    <d v="2017-06-07T00:00:00"/>
    <n v="602105"/>
    <x v="0"/>
    <x v="15"/>
    <x v="0"/>
    <x v="0"/>
    <x v="0"/>
    <x v="21"/>
    <x v="44"/>
    <s v="&lt; FY16H1"/>
    <s v="FY16H1-FY16H1"/>
    <s v="&gt; FY16H1"/>
    <m/>
    <m/>
    <m/>
    <m/>
    <m/>
    <m/>
    <n v="280000"/>
    <s v="Other: Log Frame 3: Credit Scoring"/>
  </r>
  <r>
    <d v="2017-06-07T00:00:00"/>
    <n v="602105"/>
    <x v="0"/>
    <x v="15"/>
    <x v="0"/>
    <x v="2"/>
    <x v="0"/>
    <x v="21"/>
    <x v="29"/>
    <s v="&lt; FY16H1"/>
    <s v="FY16H1-FY16H1"/>
    <s v="&gt; FY16H1"/>
    <m/>
    <m/>
    <m/>
    <m/>
    <m/>
    <m/>
    <n v="4"/>
    <s v="Other: Log Frame 3: Credit Scoring"/>
  </r>
  <r>
    <d v="2017-06-07T00:00:00"/>
    <n v="602105"/>
    <x v="0"/>
    <x v="15"/>
    <x v="0"/>
    <x v="0"/>
    <x v="0"/>
    <x v="21"/>
    <x v="32"/>
    <s v="&lt; FY16H1"/>
    <s v="FY16H1-FY16H1"/>
    <s v="&gt; FY16H1"/>
    <m/>
    <m/>
    <m/>
    <m/>
    <m/>
    <m/>
    <n v="600000"/>
    <s v="Other: Log Frame 3: Credit Scoring"/>
  </r>
  <r>
    <d v="2017-06-07T00:00:00"/>
    <n v="602105"/>
    <x v="0"/>
    <x v="15"/>
    <x v="0"/>
    <x v="2"/>
    <x v="0"/>
    <x v="22"/>
    <x v="29"/>
    <s v="&lt; FY16H1"/>
    <s v="FY16H1-FY16H1"/>
    <s v="&gt; FY16H1"/>
    <m/>
    <m/>
    <m/>
    <m/>
    <m/>
    <m/>
    <n v="2"/>
    <s v="Other: Log Frame 4:  Risk Management"/>
  </r>
  <r>
    <d v="2017-06-07T00:00:00"/>
    <n v="602105"/>
    <x v="0"/>
    <x v="15"/>
    <x v="0"/>
    <x v="0"/>
    <x v="1"/>
    <x v="22"/>
    <x v="125"/>
    <s v="&lt; FY16H1"/>
    <s v="FY16H1-FY16H1"/>
    <s v="&gt; FY16H1"/>
    <m/>
    <m/>
    <m/>
    <m/>
    <m/>
    <m/>
    <n v="10"/>
    <s v="Other: Log Frame 4:  Risk Management"/>
  </r>
  <r>
    <d v="2017-06-07T00:00:00"/>
    <n v="602105"/>
    <x v="0"/>
    <x v="15"/>
    <x v="0"/>
    <x v="2"/>
    <x v="0"/>
    <x v="22"/>
    <x v="102"/>
    <s v="&lt; FY16H1"/>
    <s v="FY16H1-FY16H1"/>
    <s v="&gt; FY16H1"/>
    <m/>
    <m/>
    <m/>
    <m/>
    <m/>
    <m/>
    <n v="10"/>
    <s v="Other: Log Frame 4:  Risk Management"/>
  </r>
  <r>
    <d v="2017-06-07T00:00:00"/>
    <n v="602105"/>
    <x v="0"/>
    <x v="15"/>
    <x v="0"/>
    <x v="0"/>
    <x v="0"/>
    <x v="23"/>
    <x v="48"/>
    <s v="&lt; FY16H1"/>
    <s v="FY16H1-FY16H1"/>
    <s v="&gt; FY16H1"/>
    <m/>
    <m/>
    <m/>
    <m/>
    <m/>
    <m/>
    <n v="3200"/>
    <s v="Other: Log Frame 4: Customer Acquistion"/>
  </r>
  <r>
    <d v="2017-06-07T00:00:00"/>
    <n v="602105"/>
    <x v="0"/>
    <x v="15"/>
    <x v="0"/>
    <x v="2"/>
    <x v="1"/>
    <x v="23"/>
    <x v="126"/>
    <s v="&lt; FY16H1"/>
    <s v="FY16H1-FY16H1"/>
    <s v="&gt; FY16H1"/>
    <m/>
    <m/>
    <m/>
    <m/>
    <m/>
    <m/>
    <n v="88000"/>
    <s v="Other: Log Frame 4: Customer Acquistio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25" applyNumberFormats="0" applyBorderFormats="0" applyFontFormats="0" applyPatternFormats="0" applyAlignmentFormats="0" applyWidthHeightFormats="1" dataCaption="Values" updatedVersion="6" minRefreshableVersion="3" rowGrandTotals="0" colGrandTotals="0" itemPrintTitles="1" createdVersion="4" indent="0" outline="1" outlineData="1" multipleFieldFilters="0">
  <location ref="A5:G17" firstHeaderRow="0" firstDataRow="1" firstDataCol="1" rowPageCount="3" colPageCount="1"/>
  <pivotFields count="14">
    <pivotField numFmtId="14" showAll="0" defaultSubtotal="0"/>
    <pivotField axis="axisPage" showAll="0">
      <items count="19">
        <item m="1" x="17"/>
        <item m="1" x="16"/>
        <item x="0"/>
        <item x="1"/>
        <item x="2"/>
        <item x="3"/>
        <item x="4"/>
        <item x="5"/>
        <item x="7"/>
        <item x="8"/>
        <item x="9"/>
        <item x="6"/>
        <item x="10"/>
        <item x="11"/>
        <item x="12"/>
        <item x="13"/>
        <item x="14"/>
        <item x="15"/>
        <item t="default"/>
      </items>
    </pivotField>
    <pivotField axis="axisPage" showAll="0">
      <items count="4">
        <item x="1"/>
        <item x="0"/>
        <item x="2"/>
        <item t="default"/>
      </items>
    </pivotField>
    <pivotField axis="axisRow" showAll="0">
      <items count="135">
        <item m="1" x="58"/>
        <item m="1" x="60"/>
        <item m="1" x="129"/>
        <item m="1" x="133"/>
        <item m="1" x="51"/>
        <item m="1" x="69"/>
        <item m="1" x="110"/>
        <item m="1" x="91"/>
        <item m="1" x="59"/>
        <item m="1" x="48"/>
        <item m="1" x="115"/>
        <item m="1" x="52"/>
        <item x="1"/>
        <item m="1" x="120"/>
        <item x="2"/>
        <item m="1" x="27"/>
        <item x="5"/>
        <item x="14"/>
        <item m="1" x="84"/>
        <item x="3"/>
        <item m="1" x="108"/>
        <item m="1" x="86"/>
        <item m="1" x="99"/>
        <item m="1" x="53"/>
        <item m="1" x="38"/>
        <item m="1" x="44"/>
        <item m="1" x="78"/>
        <item m="1" x="74"/>
        <item m="1" x="37"/>
        <item m="1" x="83"/>
        <item m="1" x="130"/>
        <item m="1" x="55"/>
        <item m="1" x="105"/>
        <item m="1" x="97"/>
        <item m="1" x="26"/>
        <item m="1" x="123"/>
        <item m="1" x="117"/>
        <item m="1" x="92"/>
        <item m="1" x="45"/>
        <item m="1" x="35"/>
        <item m="1" x="71"/>
        <item m="1" x="87"/>
        <item m="1" x="70"/>
        <item m="1" x="30"/>
        <item m="1" x="89"/>
        <item m="1" x="65"/>
        <item m="1" x="90"/>
        <item m="1" x="33"/>
        <item m="1" x="112"/>
        <item m="1" x="66"/>
        <item m="1" x="116"/>
        <item m="1" x="119"/>
        <item m="1" x="102"/>
        <item m="1" x="79"/>
        <item m="1" x="94"/>
        <item m="1" x="101"/>
        <item m="1" x="31"/>
        <item m="1" x="124"/>
        <item m="1" x="126"/>
        <item m="1" x="32"/>
        <item m="1" x="111"/>
        <item m="1" x="80"/>
        <item m="1" x="81"/>
        <item m="1" x="77"/>
        <item m="1" x="73"/>
        <item m="1" x="93"/>
        <item m="1" x="132"/>
        <item m="1" x="131"/>
        <item m="1" x="96"/>
        <item m="1" x="57"/>
        <item m="1" x="121"/>
        <item m="1" x="64"/>
        <item m="1" x="25"/>
        <item m="1" x="43"/>
        <item m="1" x="36"/>
        <item m="1" x="56"/>
        <item m="1" x="127"/>
        <item m="1" x="114"/>
        <item m="1" x="68"/>
        <item m="1" x="24"/>
        <item m="1" x="28"/>
        <item m="1" x="29"/>
        <item m="1" x="34"/>
        <item m="1" x="39"/>
        <item m="1" x="40"/>
        <item m="1" x="41"/>
        <item m="1" x="42"/>
        <item m="1" x="46"/>
        <item m="1" x="47"/>
        <item m="1" x="49"/>
        <item m="1" x="50"/>
        <item m="1" x="54"/>
        <item m="1" x="61"/>
        <item m="1" x="62"/>
        <item m="1" x="63"/>
        <item m="1" x="67"/>
        <item m="1" x="72"/>
        <item m="1" x="75"/>
        <item m="1" x="76"/>
        <item m="1" x="82"/>
        <item m="1" x="85"/>
        <item m="1" x="88"/>
        <item m="1" x="95"/>
        <item m="1" x="98"/>
        <item m="1" x="100"/>
        <item m="1" x="103"/>
        <item m="1" x="104"/>
        <item m="1" x="106"/>
        <item m="1" x="107"/>
        <item m="1" x="109"/>
        <item m="1" x="113"/>
        <item m="1" x="122"/>
        <item m="1" x="125"/>
        <item m="1" x="128"/>
        <item m="1" x="118"/>
        <item x="0"/>
        <item x="4"/>
        <item x="6"/>
        <item x="7"/>
        <item x="8"/>
        <item x="9"/>
        <item x="10"/>
        <item x="11"/>
        <item x="12"/>
        <item x="13"/>
        <item x="15"/>
        <item x="16"/>
        <item x="17"/>
        <item x="18"/>
        <item x="19"/>
        <item x="20"/>
        <item x="21"/>
        <item x="22"/>
        <item x="23"/>
        <item t="default"/>
      </items>
    </pivotField>
    <pivotField axis="axisRow" showAll="0">
      <items count="342">
        <item sd="0" m="1" x="306"/>
        <item sd="0" m="1" x="146"/>
        <item sd="0" m="1" x="139"/>
        <item sd="0" m="1" x="168"/>
        <item sd="0" m="1" x="189"/>
        <item sd="0" m="1" x="223"/>
        <item sd="0" m="1" x="242"/>
        <item sd="0" m="1" x="199"/>
        <item sd="0" m="1" x="290"/>
        <item sd="0" m="1" x="319"/>
        <item sd="0" m="1" x="207"/>
        <item sd="0" m="1" x="334"/>
        <item sd="0" m="1" x="268"/>
        <item sd="0" m="1" x="165"/>
        <item sd="0" m="1" x="138"/>
        <item sd="0" m="1" x="324"/>
        <item sd="0" m="1" x="160"/>
        <item sd="0" m="1" x="175"/>
        <item sd="0" m="1" x="133"/>
        <item sd="0" x="26"/>
        <item sd="0" m="1" x="302"/>
        <item sd="0" m="1" x="249"/>
        <item sd="0" m="1" x="264"/>
        <item sd="0" m="1" x="204"/>
        <item sd="0" x="19"/>
        <item sd="0" m="1" x="193"/>
        <item sd="0" m="1" x="275"/>
        <item sd="0" x="21"/>
        <item sd="0" m="1" x="296"/>
        <item sd="0" m="1" x="244"/>
        <item sd="0" m="1" x="303"/>
        <item sd="0" m="1" x="314"/>
        <item sd="0" m="1" x="259"/>
        <item sd="0" m="1" x="325"/>
        <item sd="0" m="1" x="148"/>
        <item sd="0" x="90"/>
        <item sd="0" m="1" x="304"/>
        <item sd="0" m="1" x="184"/>
        <item sd="0" m="1" x="195"/>
        <item sd="0" m="1" x="167"/>
        <item sd="0" m="1" x="250"/>
        <item sd="0" m="1" x="300"/>
        <item sd="0" m="1" x="166"/>
        <item sd="0" m="1" x="147"/>
        <item sd="0" m="1" x="197"/>
        <item sd="0" m="1" x="174"/>
        <item sd="0" m="1" x="130"/>
        <item sd="0" m="1" x="247"/>
        <item sd="0" x="101"/>
        <item sd="0" m="1" x="262"/>
        <item sd="0" m="1" x="211"/>
        <item sd="0" m="1" x="287"/>
        <item sd="0" m="1" x="177"/>
        <item sd="0" m="1" x="134"/>
        <item sd="0" m="1" x="337"/>
        <item sd="0" m="1" x="176"/>
        <item sd="0" m="1" x="239"/>
        <item sd="0" m="1" x="279"/>
        <item sd="0" x="49"/>
        <item sd="0" x="38"/>
        <item sd="0" m="1" x="213"/>
        <item sd="0" x="51"/>
        <item sd="0" x="52"/>
        <item sd="0" x="53"/>
        <item sd="0" m="1" x="232"/>
        <item sd="0" m="1" x="181"/>
        <item sd="0" x="55"/>
        <item sd="0" m="1" x="215"/>
        <item sd="0" m="1" x="320"/>
        <item sd="0" m="1" x="194"/>
        <item sd="0" m="1" x="340"/>
        <item sd="0" x="29"/>
        <item sd="0" x="20"/>
        <item sd="0" m="1" x="145"/>
        <item sd="0" m="1" x="156"/>
        <item sd="0" m="1" x="313"/>
        <item sd="0" m="1" x="214"/>
        <item sd="0" m="1" x="252"/>
        <item sd="0" m="1" x="205"/>
        <item sd="0" m="1" x="209"/>
        <item sd="0" m="1" x="162"/>
        <item sd="0" m="1" x="210"/>
        <item sd="0" m="1" x="237"/>
        <item sd="0" m="1" x="266"/>
        <item sd="0" m="1" x="202"/>
        <item sd="0" m="1" x="129"/>
        <item sd="0" m="1" x="157"/>
        <item sd="0" m="1" x="219"/>
        <item sd="0" m="1" x="298"/>
        <item sd="0" m="1" x="274"/>
        <item sd="0" m="1" x="291"/>
        <item sd="0" m="1" x="170"/>
        <item sd="0" m="1" x="292"/>
        <item sd="0" m="1" x="312"/>
        <item sd="0" m="1" x="329"/>
        <item sd="0" m="1" x="185"/>
        <item sd="0" m="1" x="238"/>
        <item sd="0" m="1" x="301"/>
        <item sd="0" m="1" x="190"/>
        <item sd="0" m="1" x="154"/>
        <item sd="0" m="1" x="286"/>
        <item sd="0" m="1" x="132"/>
        <item sd="0" m="1" x="152"/>
        <item sd="0" m="1" x="321"/>
        <item sd="0" m="1" x="153"/>
        <item sd="0" m="1" x="311"/>
        <item sd="0" m="1" x="280"/>
        <item sd="0" m="1" x="131"/>
        <item sd="0" m="1" x="332"/>
        <item sd="0" m="1" x="201"/>
        <item sd="0" m="1" x="318"/>
        <item sd="0" m="1" x="128"/>
        <item sd="0" m="1" x="135"/>
        <item sd="0" m="1" x="136"/>
        <item sd="0" m="1" x="137"/>
        <item sd="0" m="1" x="142"/>
        <item sd="0" m="1" x="143"/>
        <item sd="0" m="1" x="144"/>
        <item sd="0" m="1" x="150"/>
        <item sd="0" m="1" x="151"/>
        <item sd="0" m="1" x="155"/>
        <item sd="0" m="1" x="158"/>
        <item sd="0" m="1" x="159"/>
        <item sd="0" m="1" x="161"/>
        <item sd="0" m="1" x="163"/>
        <item sd="0" m="1" x="164"/>
        <item sd="0" m="1" x="169"/>
        <item sd="0" m="1" x="171"/>
        <item sd="0" m="1" x="172"/>
        <item sd="0" m="1" x="173"/>
        <item sd="0" m="1" x="178"/>
        <item sd="0" m="1" x="179"/>
        <item sd="0" m="1" x="180"/>
        <item sd="0" m="1" x="182"/>
        <item sd="0" m="1" x="183"/>
        <item sd="0" m="1" x="186"/>
        <item sd="0" m="1" x="187"/>
        <item sd="0" m="1" x="188"/>
        <item sd="0" m="1" x="191"/>
        <item sd="0" m="1" x="192"/>
        <item sd="0" m="1" x="196"/>
        <item sd="0" m="1" x="198"/>
        <item sd="0" m="1" x="200"/>
        <item sd="0" m="1" x="203"/>
        <item sd="0" m="1" x="206"/>
        <item sd="0" m="1" x="208"/>
        <item sd="0" m="1" x="212"/>
        <item sd="0" m="1" x="216"/>
        <item sd="0" m="1" x="217"/>
        <item sd="0" m="1" x="218"/>
        <item sd="0" m="1" x="220"/>
        <item sd="0" m="1" x="221"/>
        <item sd="0" m="1" x="222"/>
        <item sd="0" m="1" x="224"/>
        <item sd="0" m="1" x="225"/>
        <item sd="0" m="1" x="226"/>
        <item sd="0" m="1" x="228"/>
        <item sd="0" m="1" x="229"/>
        <item sd="0" m="1" x="231"/>
        <item sd="0" m="1" x="234"/>
        <item sd="0" m="1" x="235"/>
        <item sd="0" m="1" x="236"/>
        <item sd="0" m="1" x="240"/>
        <item sd="0" m="1" x="241"/>
        <item sd="0" m="1" x="243"/>
        <item sd="0" m="1" x="245"/>
        <item sd="0" m="1" x="246"/>
        <item sd="0" m="1" x="248"/>
        <item sd="0" m="1" x="251"/>
        <item sd="0" m="1" x="253"/>
        <item sd="0" m="1" x="254"/>
        <item sd="0" m="1" x="255"/>
        <item sd="0" m="1" x="256"/>
        <item sd="0" m="1" x="257"/>
        <item sd="0" m="1" x="258"/>
        <item sd="0" m="1" x="260"/>
        <item sd="0" m="1" x="261"/>
        <item sd="0" m="1" x="265"/>
        <item sd="0" m="1" x="267"/>
        <item sd="0" m="1" x="269"/>
        <item sd="0" m="1" x="270"/>
        <item sd="0" m="1" x="273"/>
        <item sd="0" m="1" x="276"/>
        <item sd="0" m="1" x="277"/>
        <item sd="0" m="1" x="278"/>
        <item sd="0" m="1" x="281"/>
        <item sd="0" m="1" x="282"/>
        <item sd="0" m="1" x="283"/>
        <item sd="0" m="1" x="284"/>
        <item sd="0" m="1" x="288"/>
        <item sd="0" m="1" x="289"/>
        <item sd="0" m="1" x="293"/>
        <item sd="0" m="1" x="294"/>
        <item sd="0" m="1" x="295"/>
        <item sd="0" m="1" x="297"/>
        <item sd="0" m="1" x="299"/>
        <item sd="0" m="1" x="305"/>
        <item sd="0" m="1" x="307"/>
        <item sd="0" m="1" x="308"/>
        <item sd="0" m="1" x="309"/>
        <item sd="0" m="1" x="310"/>
        <item sd="0" m="1" x="315"/>
        <item sd="0" m="1" x="316"/>
        <item sd="0" m="1" x="317"/>
        <item sd="0" m="1" x="322"/>
        <item sd="0" m="1" x="323"/>
        <item sd="0" m="1" x="327"/>
        <item sd="0" m="1" x="328"/>
        <item sd="0" m="1" x="330"/>
        <item sd="0" m="1" x="331"/>
        <item sd="0" m="1" x="333"/>
        <item sd="0" m="1" x="336"/>
        <item sd="0" m="1" x="338"/>
        <item sd="0" m="1" x="339"/>
        <item sd="0" m="1" x="326"/>
        <item sd="0" m="1" x="140"/>
        <item sd="0" m="1" x="127"/>
        <item sd="0" m="1" x="149"/>
        <item sd="0" m="1" x="263"/>
        <item sd="0" m="1" x="285"/>
        <item sd="0" m="1" x="335"/>
        <item sd="0" m="1" x="141"/>
        <item sd="0" m="1" x="271"/>
        <item sd="0" m="1" x="272"/>
        <item sd="0" m="1" x="227"/>
        <item sd="0" m="1" x="230"/>
        <item sd="0" m="1" x="233"/>
        <item sd="0" x="6"/>
        <item x="0"/>
        <item sd="0" x="1"/>
        <item sd="0" x="2"/>
        <item sd="0" x="3"/>
        <item sd="0" x="4"/>
        <item sd="0" x="5"/>
        <item sd="0" x="7"/>
        <item sd="0" x="8"/>
        <item sd="0" x="9"/>
        <item sd="0" x="10"/>
        <item sd="0" x="11"/>
        <item sd="0" x="12"/>
        <item sd="0" x="13"/>
        <item sd="0" x="14"/>
        <item sd="0" x="15"/>
        <item sd="0" x="16"/>
        <item sd="0" x="17"/>
        <item sd="0" x="18"/>
        <item sd="0" x="22"/>
        <item sd="0" x="23"/>
        <item x="24"/>
        <item sd="0" x="25"/>
        <item sd="0" x="27"/>
        <item sd="0" x="28"/>
        <item sd="0" x="30"/>
        <item sd="0" x="31"/>
        <item sd="0" x="32"/>
        <item sd="0" x="33"/>
        <item sd="0" x="34"/>
        <item sd="0" x="35"/>
        <item sd="0" x="36"/>
        <item x="37"/>
        <item sd="0" x="39"/>
        <item sd="0" x="40"/>
        <item sd="0" x="41"/>
        <item sd="0" x="42"/>
        <item sd="0" x="43"/>
        <item sd="0" x="44"/>
        <item sd="0" x="45"/>
        <item sd="0" x="46"/>
        <item sd="0" x="47"/>
        <item sd="0" x="48"/>
        <item sd="0" x="50"/>
        <item sd="0" x="54"/>
        <item sd="0" x="56"/>
        <item sd="0" x="57"/>
        <item sd="0" x="58"/>
        <item sd="0" x="59"/>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1"/>
        <item sd="0" x="92"/>
        <item sd="0" x="93"/>
        <item sd="0" x="94"/>
        <item sd="0" x="95"/>
        <item sd="0" x="96"/>
        <item sd="0" x="97"/>
        <item sd="0" x="98"/>
        <item sd="0" x="99"/>
        <item x="60"/>
        <item x="100"/>
        <item x="102"/>
        <item x="103"/>
        <item x="104"/>
        <item x="105"/>
        <item x="106"/>
        <item x="107"/>
        <item x="108"/>
        <item x="109"/>
        <item x="110"/>
        <item x="111"/>
        <item x="112"/>
        <item x="113"/>
        <item x="114"/>
        <item x="115"/>
        <item x="116"/>
        <item x="117"/>
        <item x="118"/>
        <item x="119"/>
        <item x="120"/>
        <item x="121"/>
        <item x="122"/>
        <item x="123"/>
        <item x="124"/>
        <item x="125"/>
        <item x="126"/>
        <item t="default" sd="0"/>
      </items>
    </pivotField>
    <pivotField axis="axisRow" showAll="0">
      <items count="39">
        <item sd="0" m="1" x="32"/>
        <item sd="0" m="1" x="37"/>
        <item sd="0" m="1" x="30"/>
        <item sd="0" m="1" x="26"/>
        <item sd="0" m="1" x="18"/>
        <item sd="0" m="1" x="27"/>
        <item sd="0" m="1" x="17"/>
        <item sd="0" m="1" x="36"/>
        <item sd="0" m="1" x="20"/>
        <item sd="0" m="1" x="28"/>
        <item sd="0" m="1" x="22"/>
        <item sd="0" m="1" x="29"/>
        <item sd="0" m="1" x="19"/>
        <item sd="0" m="1" x="24"/>
        <item sd="0" m="1" x="25"/>
        <item sd="0" m="1" x="31"/>
        <item sd="0" m="1" x="16"/>
        <item sd="0" m="1" x="21"/>
        <item sd="0" m="1" x="34"/>
        <item sd="0" m="1" x="35"/>
        <item sd="0" m="1" x="33"/>
        <item sd="0" m="1" x="23"/>
        <item sd="0" x="0"/>
        <item sd="0" x="1"/>
        <item sd="0" x="2"/>
        <item sd="0" x="3"/>
        <item sd="0" x="4"/>
        <item sd="0" x="5"/>
        <item sd="0" x="6"/>
        <item sd="0" x="7"/>
        <item sd="0" x="8"/>
        <item sd="0" x="9"/>
        <item x="10"/>
        <item x="11"/>
        <item x="12"/>
        <item x="13"/>
        <item x="14"/>
        <item x="15"/>
        <item t="default" sd="0"/>
      </items>
    </pivotField>
    <pivotField axis="axisPage" showAll="0" defaultSubtotal="0">
      <items count="2">
        <item x="1"/>
        <item x="0"/>
      </items>
    </pivotField>
    <pivotField dataField="1" showAll="0"/>
    <pivotField dataField="1" showAll="0"/>
    <pivotField dataField="1" showAll="0"/>
    <pivotField dataField="1" showAll="0"/>
    <pivotField dataField="1" showAll="0" defaultSubtotal="0"/>
    <pivotField showAll="0" defaultSubtotal="0"/>
    <pivotField dataField="1" dragToRow="0" dragToCol="0" dragToPage="0" showAll="0" defaultSubtotal="0"/>
  </pivotFields>
  <rowFields count="3">
    <field x="4"/>
    <field x="5"/>
    <field x="3"/>
  </rowFields>
  <rowItems count="12">
    <i>
      <x v="19"/>
    </i>
    <i>
      <x v="58"/>
    </i>
    <i>
      <x v="61"/>
    </i>
    <i>
      <x v="62"/>
    </i>
    <i>
      <x v="63"/>
    </i>
    <i>
      <x v="66"/>
    </i>
    <i>
      <x v="71"/>
    </i>
    <i>
      <x v="268"/>
    </i>
    <i>
      <x v="269"/>
    </i>
    <i>
      <x v="270"/>
    </i>
    <i>
      <x v="271"/>
    </i>
    <i>
      <x v="272"/>
    </i>
  </rowItems>
  <colFields count="1">
    <field x="-2"/>
  </colFields>
  <colItems count="6">
    <i>
      <x/>
    </i>
    <i i="1">
      <x v="1"/>
    </i>
    <i i="2">
      <x v="2"/>
    </i>
    <i i="3">
      <x v="3"/>
    </i>
    <i i="4">
      <x v="4"/>
    </i>
    <i i="5">
      <x v="5"/>
    </i>
  </colItems>
  <pageFields count="3">
    <pageField fld="1" item="4" hier="-1"/>
    <pageField fld="2" hier="-1"/>
    <pageField fld="6" hier="-1"/>
  </pageFields>
  <dataFields count="6">
    <dataField name="Baseline - Total" fld="7" baseField="1" baseItem="0"/>
    <dataField name="Incremental Results Total (TD)" fld="8" baseField="4" baseItem="10" numFmtId="164"/>
    <dataField name="Incremental _x000a_Target Total (TD)" fld="9" baseField="1" baseItem="0" numFmtId="164"/>
    <dataField name="Incremental _x000a_Target Cum. Total" fld="10" baseField="1" baseItem="0" numFmtId="164"/>
    <dataField name="% Achievements TD" fld="13" baseField="4" baseItem="4"/>
    <dataField name="Progress Flag" fld="11" subtotal="min" baseField="4" baseItem="4"/>
  </dataFields>
  <formats count="51">
    <format dxfId="152">
      <pivotArea outline="0" collapsedLevelsAreSubtotals="1" fieldPosition="0"/>
    </format>
    <format dxfId="151">
      <pivotArea dataOnly="0" labelOnly="1" outline="0" fieldPosition="0">
        <references count="2">
          <reference field="4294967294" count="4">
            <x v="0"/>
            <x v="1"/>
            <x v="2"/>
            <x v="3"/>
          </reference>
          <reference field="4" count="1" selected="0">
            <x v="2"/>
          </reference>
        </references>
      </pivotArea>
    </format>
    <format dxfId="150">
      <pivotArea dataOnly="0" labelOnly="1" outline="0" fieldPosition="0">
        <references count="2">
          <reference field="4294967294" count="4">
            <x v="0"/>
            <x v="1"/>
            <x v="2"/>
            <x v="3"/>
          </reference>
          <reference field="4" count="1" selected="0">
            <x v="4"/>
          </reference>
        </references>
      </pivotArea>
    </format>
    <format dxfId="149">
      <pivotArea dataOnly="0" labelOnly="1" outline="0" fieldPosition="0">
        <references count="2">
          <reference field="4294967294" count="4">
            <x v="0"/>
            <x v="1"/>
            <x v="2"/>
            <x v="3"/>
          </reference>
          <reference field="4" count="1" selected="0">
            <x v="5"/>
          </reference>
        </references>
      </pivotArea>
    </format>
    <format dxfId="148">
      <pivotArea dataOnly="0" labelOnly="1" outline="0" fieldPosition="0">
        <references count="2">
          <reference field="4294967294" count="4">
            <x v="0"/>
            <x v="1"/>
            <x v="2"/>
            <x v="3"/>
          </reference>
          <reference field="4" count="1" selected="0">
            <x v="6"/>
          </reference>
        </references>
      </pivotArea>
    </format>
    <format dxfId="147">
      <pivotArea dataOnly="0" labelOnly="1" outline="0" fieldPosition="0">
        <references count="2">
          <reference field="4294967294" count="4">
            <x v="0"/>
            <x v="1"/>
            <x v="2"/>
            <x v="3"/>
          </reference>
          <reference field="4" count="1" selected="0">
            <x v="7"/>
          </reference>
        </references>
      </pivotArea>
    </format>
    <format dxfId="146">
      <pivotArea dataOnly="0" labelOnly="1" outline="0" fieldPosition="0">
        <references count="2">
          <reference field="4294967294" count="4">
            <x v="0"/>
            <x v="1"/>
            <x v="2"/>
            <x v="3"/>
          </reference>
          <reference field="4" count="1" selected="0">
            <x v="8"/>
          </reference>
        </references>
      </pivotArea>
    </format>
    <format dxfId="145">
      <pivotArea dataOnly="0" labelOnly="1" outline="0" fieldPosition="0">
        <references count="2">
          <reference field="4294967294" count="4">
            <x v="0"/>
            <x v="1"/>
            <x v="2"/>
            <x v="3"/>
          </reference>
          <reference field="4" count="1" selected="0">
            <x v="9"/>
          </reference>
        </references>
      </pivotArea>
    </format>
    <format dxfId="144">
      <pivotArea dataOnly="0" labelOnly="1" outline="0" fieldPosition="0">
        <references count="2">
          <reference field="4294967294" count="4">
            <x v="0"/>
            <x v="1"/>
            <x v="2"/>
            <x v="3"/>
          </reference>
          <reference field="4" count="1" selected="0">
            <x v="12"/>
          </reference>
        </references>
      </pivotArea>
    </format>
    <format dxfId="143">
      <pivotArea dataOnly="0" labelOnly="1" outline="0" fieldPosition="0">
        <references count="2">
          <reference field="4294967294" count="4">
            <x v="0"/>
            <x v="1"/>
            <x v="2"/>
            <x v="3"/>
          </reference>
          <reference field="4" count="1" selected="0">
            <x v="18"/>
          </reference>
        </references>
      </pivotArea>
    </format>
    <format dxfId="142">
      <pivotArea dataOnly="0" labelOnly="1" outline="0" fieldPosition="0">
        <references count="2">
          <reference field="4294967294" count="4">
            <x v="0"/>
            <x v="1"/>
            <x v="2"/>
            <x v="3"/>
          </reference>
          <reference field="4" count="1" selected="0">
            <x v="33"/>
          </reference>
        </references>
      </pivotArea>
    </format>
    <format dxfId="141">
      <pivotArea dataOnly="0" labelOnly="1" outline="0" fieldPosition="0">
        <references count="2">
          <reference field="4294967294" count="4">
            <x v="0"/>
            <x v="1"/>
            <x v="2"/>
            <x v="3"/>
          </reference>
          <reference field="4" count="1" selected="0">
            <x v="34"/>
          </reference>
        </references>
      </pivotArea>
    </format>
    <format dxfId="140">
      <pivotArea dataOnly="0" labelOnly="1" outline="0" fieldPosition="0">
        <references count="2">
          <reference field="4294967294" count="4">
            <x v="0"/>
            <x v="1"/>
            <x v="2"/>
            <x v="3"/>
          </reference>
          <reference field="4" count="1" selected="0">
            <x v="35"/>
          </reference>
        </references>
      </pivotArea>
    </format>
    <format dxfId="139">
      <pivotArea dataOnly="0" labelOnly="1" outline="0" fieldPosition="0">
        <references count="2">
          <reference field="4294967294" count="4">
            <x v="0"/>
            <x v="1"/>
            <x v="2"/>
            <x v="3"/>
          </reference>
          <reference field="4" count="1" selected="0">
            <x v="36"/>
          </reference>
        </references>
      </pivotArea>
    </format>
    <format dxfId="138">
      <pivotArea dataOnly="0" labelOnly="1" outline="0" fieldPosition="0">
        <references count="2">
          <reference field="4294967294" count="4">
            <x v="0"/>
            <x v="1"/>
            <x v="2"/>
            <x v="3"/>
          </reference>
          <reference field="4" count="1" selected="0">
            <x v="37"/>
          </reference>
        </references>
      </pivotArea>
    </format>
    <format dxfId="137">
      <pivotArea dataOnly="0" labelOnly="1" outline="0" fieldPosition="0">
        <references count="2">
          <reference field="4294967294" count="4">
            <x v="0"/>
            <x v="1"/>
            <x v="2"/>
            <x v="3"/>
          </reference>
          <reference field="4" count="1" selected="0">
            <x v="38"/>
          </reference>
        </references>
      </pivotArea>
    </format>
    <format dxfId="136">
      <pivotArea outline="0" collapsedLevelsAreSubtotals="1" fieldPosition="0">
        <references count="1">
          <reference field="4294967294" count="1" selected="0">
            <x v="5"/>
          </reference>
        </references>
      </pivotArea>
    </format>
    <format dxfId="135">
      <pivotArea dataOnly="0" labelOnly="1" outline="0" fieldPosition="0">
        <references count="1">
          <reference field="4294967294" count="1">
            <x v="5"/>
          </reference>
        </references>
      </pivotArea>
    </format>
    <format dxfId="134">
      <pivotArea collapsedLevelsAreSubtotals="1" fieldPosition="0">
        <references count="2">
          <reference field="4294967294" count="1" selected="0">
            <x v="5"/>
          </reference>
          <reference field="4" count="1">
            <x v="4"/>
          </reference>
        </references>
      </pivotArea>
    </format>
    <format dxfId="133">
      <pivotArea outline="0" fieldPosition="0">
        <references count="1">
          <reference field="4294967294" count="1">
            <x v="5"/>
          </reference>
        </references>
      </pivotArea>
    </format>
    <format dxfId="132">
      <pivotArea collapsedLevelsAreSubtotals="1" fieldPosition="0">
        <references count="2">
          <reference field="4294967294" count="1" selected="0">
            <x v="4"/>
          </reference>
          <reference field="4" count="1">
            <x v="4"/>
          </reference>
        </references>
      </pivotArea>
    </format>
    <format dxfId="131">
      <pivotArea collapsedLevelsAreSubtotals="1" fieldPosition="0">
        <references count="2">
          <reference field="4294967294" count="1" selected="0">
            <x v="4"/>
          </reference>
          <reference field="4" count="1">
            <x v="5"/>
          </reference>
        </references>
      </pivotArea>
    </format>
    <format dxfId="130">
      <pivotArea collapsedLevelsAreSubtotals="1" fieldPosition="0">
        <references count="2">
          <reference field="4294967294" count="1" selected="0">
            <x v="4"/>
          </reference>
          <reference field="4" count="1">
            <x v="7"/>
          </reference>
        </references>
      </pivotArea>
    </format>
    <format dxfId="129">
      <pivotArea collapsedLevelsAreSubtotals="1" fieldPosition="0">
        <references count="2">
          <reference field="4294967294" count="1" selected="0">
            <x v="4"/>
          </reference>
          <reference field="4" count="1">
            <x v="8"/>
          </reference>
        </references>
      </pivotArea>
    </format>
    <format dxfId="128">
      <pivotArea collapsedLevelsAreSubtotals="1" fieldPosition="0">
        <references count="2">
          <reference field="4294967294" count="1" selected="0">
            <x v="4"/>
          </reference>
          <reference field="4" count="1">
            <x v="9"/>
          </reference>
        </references>
      </pivotArea>
    </format>
    <format dxfId="127">
      <pivotArea collapsedLevelsAreSubtotals="1" fieldPosition="0">
        <references count="2">
          <reference field="4294967294" count="1" selected="0">
            <x v="4"/>
          </reference>
          <reference field="4" count="1">
            <x v="18"/>
          </reference>
        </references>
      </pivotArea>
    </format>
    <format dxfId="126">
      <pivotArea collapsedLevelsAreSubtotals="1" fieldPosition="0">
        <references count="2">
          <reference field="4294967294" count="1" selected="0">
            <x v="4"/>
          </reference>
          <reference field="4" count="1">
            <x v="34"/>
          </reference>
        </references>
      </pivotArea>
    </format>
    <format dxfId="125">
      <pivotArea collapsedLevelsAreSubtotals="1" fieldPosition="0">
        <references count="2">
          <reference field="4294967294" count="1" selected="0">
            <x v="4"/>
          </reference>
          <reference field="4" count="1">
            <x v="35"/>
          </reference>
        </references>
      </pivotArea>
    </format>
    <format dxfId="124">
      <pivotArea collapsedLevelsAreSubtotals="1" fieldPosition="0">
        <references count="2">
          <reference field="4294967294" count="1" selected="0">
            <x v="4"/>
          </reference>
          <reference field="4" count="1">
            <x v="36"/>
          </reference>
        </references>
      </pivotArea>
    </format>
    <format dxfId="123">
      <pivotArea collapsedLevelsAreSubtotals="1" fieldPosition="0">
        <references count="2">
          <reference field="4294967294" count="1" selected="0">
            <x v="4"/>
          </reference>
          <reference field="4" count="1">
            <x v="38"/>
          </reference>
        </references>
      </pivotArea>
    </format>
    <format dxfId="122">
      <pivotArea outline="0" collapsedLevelsAreSubtotals="1" fieldPosition="0">
        <references count="1">
          <reference field="4294967294" count="3" selected="0">
            <x v="1"/>
            <x v="2"/>
            <x v="3"/>
          </reference>
        </references>
      </pivotArea>
    </format>
    <format dxfId="121">
      <pivotArea dataOnly="0" labelOnly="1" outline="0" fieldPosition="0">
        <references count="1">
          <reference field="4294967294" count="3">
            <x v="1"/>
            <x v="2"/>
            <x v="3"/>
          </reference>
        </references>
      </pivotArea>
    </format>
    <format dxfId="120">
      <pivotArea collapsedLevelsAreSubtotals="1" fieldPosition="0">
        <references count="2">
          <reference field="4294967294" count="1" selected="0">
            <x v="5"/>
          </reference>
          <reference field="4" count="1">
            <x v="18"/>
          </reference>
        </references>
      </pivotArea>
    </format>
    <format dxfId="119">
      <pivotArea collapsedLevelsAreSubtotals="1" fieldPosition="0">
        <references count="3">
          <reference field="4294967294" count="1" selected="0">
            <x v="5"/>
          </reference>
          <reference field="4" count="1" selected="0">
            <x v="18"/>
          </reference>
          <reference field="5" count="1">
            <x v="0"/>
          </reference>
        </references>
      </pivotArea>
    </format>
    <format dxfId="118">
      <pivotArea collapsedLevelsAreSubtotals="1" fieldPosition="0">
        <references count="3">
          <reference field="4294967294" count="1" selected="0">
            <x v="5"/>
          </reference>
          <reference field="4" count="1" selected="0">
            <x v="18"/>
          </reference>
          <reference field="5" count="1">
            <x v="1"/>
          </reference>
        </references>
      </pivotArea>
    </format>
    <format dxfId="117">
      <pivotArea collapsedLevelsAreSubtotals="1" fieldPosition="0">
        <references count="3">
          <reference field="4294967294" count="1" selected="0">
            <x v="5"/>
          </reference>
          <reference field="4" count="1" selected="0">
            <x v="18"/>
          </reference>
          <reference field="5" count="1">
            <x v="2"/>
          </reference>
        </references>
      </pivotArea>
    </format>
    <format dxfId="116">
      <pivotArea collapsedLevelsAreSubtotals="1" fieldPosition="0">
        <references count="3">
          <reference field="4294967294" count="1" selected="0">
            <x v="5"/>
          </reference>
          <reference field="4" count="1" selected="0">
            <x v="18"/>
          </reference>
          <reference field="5" count="1">
            <x v="3"/>
          </reference>
        </references>
      </pivotArea>
    </format>
    <format dxfId="115">
      <pivotArea collapsedLevelsAreSubtotals="1" fieldPosition="0">
        <references count="3">
          <reference field="4294967294" count="1" selected="0">
            <x v="5"/>
          </reference>
          <reference field="4" count="1" selected="0">
            <x v="18"/>
          </reference>
          <reference field="5" count="1">
            <x v="4"/>
          </reference>
        </references>
      </pivotArea>
    </format>
    <format dxfId="114">
      <pivotArea collapsedLevelsAreSubtotals="1" fieldPosition="0">
        <references count="3">
          <reference field="4294967294" count="1" selected="0">
            <x v="5"/>
          </reference>
          <reference field="4" count="1" selected="0">
            <x v="18"/>
          </reference>
          <reference field="5" count="1">
            <x v="5"/>
          </reference>
        </references>
      </pivotArea>
    </format>
    <format dxfId="113">
      <pivotArea collapsedLevelsAreSubtotals="1" fieldPosition="0">
        <references count="3">
          <reference field="4294967294" count="1" selected="0">
            <x v="5"/>
          </reference>
          <reference field="4" count="1" selected="0">
            <x v="18"/>
          </reference>
          <reference field="5" count="1">
            <x v="6"/>
          </reference>
        </references>
      </pivotArea>
    </format>
    <format dxfId="112">
      <pivotArea collapsedLevelsAreSubtotals="1" fieldPosition="0">
        <references count="3">
          <reference field="4294967294" count="1" selected="0">
            <x v="5"/>
          </reference>
          <reference field="4" count="1" selected="0">
            <x v="18"/>
          </reference>
          <reference field="5" count="1">
            <x v="7"/>
          </reference>
        </references>
      </pivotArea>
    </format>
    <format dxfId="111">
      <pivotArea collapsedLevelsAreSubtotals="1" fieldPosition="0">
        <references count="3">
          <reference field="4294967294" count="1" selected="0">
            <x v="5"/>
          </reference>
          <reference field="4" count="1" selected="0">
            <x v="18"/>
          </reference>
          <reference field="5" count="1">
            <x v="8"/>
          </reference>
        </references>
      </pivotArea>
    </format>
    <format dxfId="110">
      <pivotArea collapsedLevelsAreSubtotals="1" fieldPosition="0">
        <references count="3">
          <reference field="4294967294" count="1" selected="0">
            <x v="5"/>
          </reference>
          <reference field="4" count="1" selected="0">
            <x v="18"/>
          </reference>
          <reference field="5" count="1">
            <x v="9"/>
          </reference>
        </references>
      </pivotArea>
    </format>
    <format dxfId="109">
      <pivotArea collapsedLevelsAreSubtotals="1" fieldPosition="0">
        <references count="3">
          <reference field="4294967294" count="1" selected="0">
            <x v="5"/>
          </reference>
          <reference field="4" count="1" selected="0">
            <x v="18"/>
          </reference>
          <reference field="5" count="1">
            <x v="10"/>
          </reference>
        </references>
      </pivotArea>
    </format>
    <format dxfId="108">
      <pivotArea collapsedLevelsAreSubtotals="1" fieldPosition="0">
        <references count="3">
          <reference field="4294967294" count="1" selected="0">
            <x v="5"/>
          </reference>
          <reference field="4" count="1" selected="0">
            <x v="18"/>
          </reference>
          <reference field="5" count="1">
            <x v="11"/>
          </reference>
        </references>
      </pivotArea>
    </format>
    <format dxfId="107">
      <pivotArea collapsedLevelsAreSubtotals="1" fieldPosition="0">
        <references count="3">
          <reference field="4294967294" count="1" selected="0">
            <x v="5"/>
          </reference>
          <reference field="4" count="1" selected="0">
            <x v="18"/>
          </reference>
          <reference field="5" count="1">
            <x v="12"/>
          </reference>
        </references>
      </pivotArea>
    </format>
    <format dxfId="106">
      <pivotArea collapsedLevelsAreSubtotals="1" fieldPosition="0">
        <references count="3">
          <reference field="4294967294" count="1" selected="0">
            <x v="5"/>
          </reference>
          <reference field="4" count="1" selected="0">
            <x v="18"/>
          </reference>
          <reference field="5" count="1">
            <x v="13"/>
          </reference>
        </references>
      </pivotArea>
    </format>
    <format dxfId="105">
      <pivotArea collapsedLevelsAreSubtotals="1" fieldPosition="0">
        <references count="3">
          <reference field="4294967294" count="1" selected="0">
            <x v="5"/>
          </reference>
          <reference field="4" count="1" selected="0">
            <x v="18"/>
          </reference>
          <reference field="5" count="1">
            <x v="14"/>
          </reference>
        </references>
      </pivotArea>
    </format>
    <format dxfId="104">
      <pivotArea collapsedLevelsAreSubtotals="1" fieldPosition="0">
        <references count="2">
          <reference field="4294967294" count="1" selected="0">
            <x v="5"/>
          </reference>
          <reference field="4" count="1">
            <x v="19"/>
          </reference>
        </references>
      </pivotArea>
    </format>
    <format dxfId="103">
      <pivotArea dataOnly="0" labelOnly="1" outline="0" fieldPosition="0">
        <references count="1">
          <reference field="4294967294" count="1">
            <x v="1"/>
          </reference>
        </references>
      </pivotArea>
    </format>
    <format dxfId="102">
      <pivotArea dataOnly="0" labelOnly="1" outline="0" fieldPosition="0">
        <references count="1">
          <reference field="4294967294" count="1">
            <x v="1"/>
          </reference>
        </references>
      </pivotArea>
    </format>
  </formats>
  <conditionalFormats count="70">
    <conditionalFormat priority="1">
      <pivotAreas count="1">
        <pivotArea type="data" collapsedLevelsAreSubtotals="1" fieldPosition="0">
          <references count="2">
            <reference field="4294967294" count="1" selected="0">
              <x v="5"/>
            </reference>
            <reference field="4" count="1">
              <x v="10"/>
            </reference>
          </references>
        </pivotArea>
      </pivotAreas>
    </conditionalFormat>
    <conditionalFormat priority="2">
      <pivotAreas count="1">
        <pivotArea type="data" collapsedLevelsAreSubtotals="1" fieldPosition="0">
          <references count="2">
            <reference field="4294967294" count="1" selected="0">
              <x v="5"/>
            </reference>
            <reference field="4" count="1">
              <x v="10"/>
            </reference>
          </references>
        </pivotArea>
      </pivotAreas>
    </conditionalFormat>
    <conditionalFormat priority="3">
      <pivotAreas count="1">
        <pivotArea type="data" collapsedLevelsAreSubtotals="1" fieldPosition="0">
          <references count="2">
            <reference field="4294967294" count="1" selected="0">
              <x v="5"/>
            </reference>
            <reference field="4" count="1">
              <x v="10"/>
            </reference>
          </references>
        </pivotArea>
      </pivotAreas>
    </conditionalFormat>
    <conditionalFormat priority="4">
      <pivotAreas count="1">
        <pivotArea type="data" collapsedLevelsAreSubtotals="1" fieldPosition="0">
          <references count="2">
            <reference field="4294967294" count="1" selected="0">
              <x v="5"/>
            </reference>
            <reference field="4" count="1">
              <x v="10"/>
            </reference>
          </references>
        </pivotArea>
      </pivotAreas>
    </conditionalFormat>
    <conditionalFormat priority="5">
      <pivotAreas count="1">
        <pivotArea type="data" collapsedLevelsAreSubtotals="1" fieldPosition="0">
          <references count="2">
            <reference field="4294967294" count="1" selected="0">
              <x v="5"/>
            </reference>
            <reference field="4" count="1">
              <x v="10"/>
            </reference>
          </references>
        </pivotArea>
      </pivotAreas>
    </conditionalFormat>
    <conditionalFormat priority="6">
      <pivotAreas count="1">
        <pivotArea type="data" collapsedLevelsAreSubtotals="1" fieldPosition="0">
          <references count="2">
            <reference field="4294967294" count="1" selected="0">
              <x v="1"/>
            </reference>
            <reference field="4" count="1">
              <x v="10"/>
            </reference>
          </references>
        </pivotArea>
      </pivotAreas>
    </conditionalFormat>
    <conditionalFormat priority="7">
      <pivotAreas count="1">
        <pivotArea type="data" collapsedLevelsAreSubtotals="1" fieldPosition="0">
          <references count="2">
            <reference field="4294967294" count="1" selected="0">
              <x v="2"/>
            </reference>
            <reference field="4" count="1">
              <x v="10"/>
            </reference>
          </references>
        </pivotArea>
      </pivotAreas>
    </conditionalFormat>
    <conditionalFormat priority="8">
      <pivotAreas count="1">
        <pivotArea type="data" collapsedLevelsAreSubtotals="1" fieldPosition="0">
          <references count="2">
            <reference field="4294967294" count="1" selected="0">
              <x v="2"/>
            </reference>
            <reference field="4" count="1">
              <x v="10"/>
            </reference>
          </references>
        </pivotArea>
      </pivotAreas>
    </conditionalFormat>
    <conditionalFormat priority="9">
      <pivotAreas count="1">
        <pivotArea type="data" collapsedLevelsAreSubtotals="1" fieldPosition="0">
          <references count="2">
            <reference field="4294967294" count="1" selected="0">
              <x v="2"/>
            </reference>
            <reference field="4" count="1">
              <x v="10"/>
            </reference>
          </references>
        </pivotArea>
      </pivotAreas>
    </conditionalFormat>
    <conditionalFormat priority="10">
      <pivotAreas count="1">
        <pivotArea type="data" collapsedLevelsAreSubtotals="1" fieldPosition="0">
          <references count="2">
            <reference field="4294967294" count="1" selected="0">
              <x v="1"/>
            </reference>
            <reference field="4" count="1">
              <x v="10"/>
            </reference>
          </references>
        </pivotArea>
      </pivotAreas>
    </conditionalFormat>
    <conditionalFormat priority="11">
      <pivotAreas count="1">
        <pivotArea type="data" collapsedLevelsAreSubtotals="1" fieldPosition="0">
          <references count="2">
            <reference field="4294967294" count="1" selected="0">
              <x v="5"/>
            </reference>
            <reference field="4" count="1">
              <x v="18"/>
            </reference>
          </references>
        </pivotArea>
      </pivotAreas>
    </conditionalFormat>
    <conditionalFormat priority="12">
      <pivotAreas count="1">
        <pivotArea type="data" collapsedLevelsAreSubtotals="1" fieldPosition="0">
          <references count="2">
            <reference field="4294967294" count="1" selected="0">
              <x v="5"/>
            </reference>
            <reference field="4" count="1">
              <x v="18"/>
            </reference>
          </references>
        </pivotArea>
      </pivotAreas>
    </conditionalFormat>
    <conditionalFormat priority="13">
      <pivotAreas count="1">
        <pivotArea type="data" collapsedLevelsAreSubtotals="1" fieldPosition="0">
          <references count="2">
            <reference field="4294967294" count="1" selected="0">
              <x v="5"/>
            </reference>
            <reference field="4" count="1">
              <x v="18"/>
            </reference>
          </references>
        </pivotArea>
      </pivotAreas>
    </conditionalFormat>
    <conditionalFormat priority="14">
      <pivotAreas count="1">
        <pivotArea type="data" collapsedLevelsAreSubtotals="1" fieldPosition="0">
          <references count="2">
            <reference field="4294967294" count="1" selected="0">
              <x v="5"/>
            </reference>
            <reference field="4" count="1">
              <x v="18"/>
            </reference>
          </references>
        </pivotArea>
      </pivotAreas>
    </conditionalFormat>
    <conditionalFormat priority="15">
      <pivotAreas count="1">
        <pivotArea type="data" collapsedLevelsAreSubtotals="1" fieldPosition="0">
          <references count="2">
            <reference field="4294967294" count="1" selected="0">
              <x v="5"/>
            </reference>
            <reference field="4" count="1">
              <x v="18"/>
            </reference>
          </references>
        </pivotArea>
      </pivotAreas>
    </conditionalFormat>
    <conditionalFormat priority="16">
      <pivotAreas count="1">
        <pivotArea type="data" collapsedLevelsAreSubtotals="1" fieldPosition="0">
          <references count="2">
            <reference field="4294967294" count="1" selected="0">
              <x v="1"/>
            </reference>
            <reference field="4" count="1">
              <x v="18"/>
            </reference>
          </references>
        </pivotArea>
      </pivotAreas>
    </conditionalFormat>
    <conditionalFormat priority="17">
      <pivotAreas count="1">
        <pivotArea type="data" collapsedLevelsAreSubtotals="1" fieldPosition="0">
          <references count="2">
            <reference field="4294967294" count="1" selected="0">
              <x v="1"/>
            </reference>
            <reference field="4" count="1">
              <x v="18"/>
            </reference>
          </references>
        </pivotArea>
      </pivotAreas>
    </conditionalFormat>
    <conditionalFormat priority="18">
      <pivotAreas count="1">
        <pivotArea type="data" collapsedLevelsAreSubtotals="1" fieldPosition="0">
          <references count="2">
            <reference field="4294967294" count="1" selected="0">
              <x v="2"/>
            </reference>
            <reference field="4" count="1">
              <x v="18"/>
            </reference>
          </references>
        </pivotArea>
      </pivotAreas>
    </conditionalFormat>
    <conditionalFormat priority="19">
      <pivotAreas count="1">
        <pivotArea type="data" collapsedLevelsAreSubtotals="1" fieldPosition="0">
          <references count="2">
            <reference field="4294967294" count="1" selected="0">
              <x v="2"/>
            </reference>
            <reference field="4" count="1">
              <x v="18"/>
            </reference>
          </references>
        </pivotArea>
      </pivotAreas>
    </conditionalFormat>
    <conditionalFormat priority="20">
      <pivotAreas count="1">
        <pivotArea type="data" collapsedLevelsAreSubtotals="1" fieldPosition="0">
          <references count="2">
            <reference field="4294967294" count="1" selected="0">
              <x v="2"/>
            </reference>
            <reference field="4" count="1">
              <x v="18"/>
            </reference>
          </references>
        </pivotArea>
      </pivotAreas>
    </conditionalFormat>
    <conditionalFormat priority="21">
      <pivotAreas count="16">
        <pivotArea type="data" collapsedLevelsAreSubtotals="1" fieldPosition="0">
          <references count="3">
            <reference field="4294967294" count="1" selected="0">
              <x v="5"/>
            </reference>
            <reference field="4" count="1" selected="0">
              <x v="18"/>
            </reference>
            <reference field="5" count="1">
              <x v="0"/>
            </reference>
          </references>
        </pivotArea>
        <pivotArea type="data" collapsedLevelsAreSubtotals="1" fieldPosition="0">
          <references count="3">
            <reference field="4294967294" count="1" selected="0">
              <x v="5"/>
            </reference>
            <reference field="4" count="1" selected="0">
              <x v="18"/>
            </reference>
            <reference field="5" count="1">
              <x v="1"/>
            </reference>
          </references>
        </pivotArea>
        <pivotArea type="data" collapsedLevelsAreSubtotals="1" fieldPosition="0">
          <references count="3">
            <reference field="4294967294" count="1" selected="0">
              <x v="5"/>
            </reference>
            <reference field="4" count="1" selected="0">
              <x v="18"/>
            </reference>
            <reference field="5" count="1">
              <x v="2"/>
            </reference>
          </references>
        </pivotArea>
        <pivotArea type="data" collapsedLevelsAreSubtotals="1" fieldPosition="0">
          <references count="3">
            <reference field="4294967294" count="1" selected="0">
              <x v="5"/>
            </reference>
            <reference field="4" count="1" selected="0">
              <x v="18"/>
            </reference>
            <reference field="5" count="1">
              <x v="3"/>
            </reference>
          </references>
        </pivotArea>
        <pivotArea type="data" collapsedLevelsAreSubtotals="1" fieldPosition="0">
          <references count="3">
            <reference field="4294967294" count="1" selected="0">
              <x v="5"/>
            </reference>
            <reference field="4" count="1" selected="0">
              <x v="18"/>
            </reference>
            <reference field="5" count="1">
              <x v="4"/>
            </reference>
          </references>
        </pivotArea>
        <pivotArea type="data" collapsedLevelsAreSubtotals="1" fieldPosition="0">
          <references count="3">
            <reference field="4294967294" count="1" selected="0">
              <x v="5"/>
            </reference>
            <reference field="4" count="1" selected="0">
              <x v="18"/>
            </reference>
            <reference field="5" count="1">
              <x v="5"/>
            </reference>
          </references>
        </pivotArea>
        <pivotArea type="data" collapsedLevelsAreSubtotals="1" fieldPosition="0">
          <references count="3">
            <reference field="4294967294" count="1" selected="0">
              <x v="5"/>
            </reference>
            <reference field="4" count="1" selected="0">
              <x v="18"/>
            </reference>
            <reference field="5" count="1">
              <x v="6"/>
            </reference>
          </references>
        </pivotArea>
        <pivotArea type="data" collapsedLevelsAreSubtotals="1" fieldPosition="0">
          <references count="3">
            <reference field="4294967294" count="1" selected="0">
              <x v="5"/>
            </reference>
            <reference field="4" count="1" selected="0">
              <x v="18"/>
            </reference>
            <reference field="5" count="1">
              <x v="7"/>
            </reference>
          </references>
        </pivotArea>
        <pivotArea type="data" collapsedLevelsAreSubtotals="1" fieldPosition="0">
          <references count="3">
            <reference field="4294967294" count="1" selected="0">
              <x v="5"/>
            </reference>
            <reference field="4" count="1" selected="0">
              <x v="18"/>
            </reference>
            <reference field="5" count="1">
              <x v="8"/>
            </reference>
          </references>
        </pivotArea>
        <pivotArea type="data" collapsedLevelsAreSubtotals="1" fieldPosition="0">
          <references count="3">
            <reference field="4294967294" count="1" selected="0">
              <x v="5"/>
            </reference>
            <reference field="4" count="1" selected="0">
              <x v="18"/>
            </reference>
            <reference field="5" count="1">
              <x v="9"/>
            </reference>
          </references>
        </pivotArea>
        <pivotArea type="data" collapsedLevelsAreSubtotals="1" fieldPosition="0">
          <references count="3">
            <reference field="4294967294" count="1" selected="0">
              <x v="5"/>
            </reference>
            <reference field="4" count="1" selected="0">
              <x v="18"/>
            </reference>
            <reference field="5" count="1">
              <x v="10"/>
            </reference>
          </references>
        </pivotArea>
        <pivotArea type="data" collapsedLevelsAreSubtotals="1" fieldPosition="0">
          <references count="3">
            <reference field="4294967294" count="1" selected="0">
              <x v="5"/>
            </reference>
            <reference field="4" count="1" selected="0">
              <x v="18"/>
            </reference>
            <reference field="5" count="1">
              <x v="11"/>
            </reference>
          </references>
        </pivotArea>
        <pivotArea type="data" collapsedLevelsAreSubtotals="1" fieldPosition="0">
          <references count="3">
            <reference field="4294967294" count="1" selected="0">
              <x v="5"/>
            </reference>
            <reference field="4" count="1" selected="0">
              <x v="18"/>
            </reference>
            <reference field="5" count="1">
              <x v="12"/>
            </reference>
          </references>
        </pivotArea>
        <pivotArea type="data" collapsedLevelsAreSubtotals="1" fieldPosition="0">
          <references count="3">
            <reference field="4294967294" count="1" selected="0">
              <x v="5"/>
            </reference>
            <reference field="4" count="1" selected="0">
              <x v="18"/>
            </reference>
            <reference field="5" count="1">
              <x v="13"/>
            </reference>
          </references>
        </pivotArea>
        <pivotArea type="data" collapsedLevelsAreSubtotals="1" fieldPosition="0">
          <references count="3">
            <reference field="4294967294" count="1" selected="0">
              <x v="5"/>
            </reference>
            <reference field="4" count="1" selected="0">
              <x v="18"/>
            </reference>
            <reference field="5" count="1">
              <x v="14"/>
            </reference>
          </references>
        </pivotArea>
        <pivotArea type="data" collapsedLevelsAreSubtotals="1" fieldPosition="0">
          <references count="2">
            <reference field="4294967294" count="1" selected="0">
              <x v="5"/>
            </reference>
            <reference field="4" count="1">
              <x v="19"/>
            </reference>
          </references>
        </pivotArea>
      </pivotAreas>
    </conditionalFormat>
    <conditionalFormat priority="22">
      <pivotAreas count="16">
        <pivotArea type="data" collapsedLevelsAreSubtotals="1" fieldPosition="0">
          <references count="3">
            <reference field="4294967294" count="1" selected="0">
              <x v="5"/>
            </reference>
            <reference field="4" count="1" selected="0">
              <x v="18"/>
            </reference>
            <reference field="5" count="1">
              <x v="0"/>
            </reference>
          </references>
        </pivotArea>
        <pivotArea type="data" collapsedLevelsAreSubtotals="1" fieldPosition="0">
          <references count="3">
            <reference field="4294967294" count="1" selected="0">
              <x v="5"/>
            </reference>
            <reference field="4" count="1" selected="0">
              <x v="18"/>
            </reference>
            <reference field="5" count="1">
              <x v="1"/>
            </reference>
          </references>
        </pivotArea>
        <pivotArea type="data" collapsedLevelsAreSubtotals="1" fieldPosition="0">
          <references count="3">
            <reference field="4294967294" count="1" selected="0">
              <x v="5"/>
            </reference>
            <reference field="4" count="1" selected="0">
              <x v="18"/>
            </reference>
            <reference field="5" count="1">
              <x v="2"/>
            </reference>
          </references>
        </pivotArea>
        <pivotArea type="data" collapsedLevelsAreSubtotals="1" fieldPosition="0">
          <references count="3">
            <reference field="4294967294" count="1" selected="0">
              <x v="5"/>
            </reference>
            <reference field="4" count="1" selected="0">
              <x v="18"/>
            </reference>
            <reference field="5" count="1">
              <x v="3"/>
            </reference>
          </references>
        </pivotArea>
        <pivotArea type="data" collapsedLevelsAreSubtotals="1" fieldPosition="0">
          <references count="3">
            <reference field="4294967294" count="1" selected="0">
              <x v="5"/>
            </reference>
            <reference field="4" count="1" selected="0">
              <x v="18"/>
            </reference>
            <reference field="5" count="1">
              <x v="4"/>
            </reference>
          </references>
        </pivotArea>
        <pivotArea type="data" collapsedLevelsAreSubtotals="1" fieldPosition="0">
          <references count="3">
            <reference field="4294967294" count="1" selected="0">
              <x v="5"/>
            </reference>
            <reference field="4" count="1" selected="0">
              <x v="18"/>
            </reference>
            <reference field="5" count="1">
              <x v="5"/>
            </reference>
          </references>
        </pivotArea>
        <pivotArea type="data" collapsedLevelsAreSubtotals="1" fieldPosition="0">
          <references count="3">
            <reference field="4294967294" count="1" selected="0">
              <x v="5"/>
            </reference>
            <reference field="4" count="1" selected="0">
              <x v="18"/>
            </reference>
            <reference field="5" count="1">
              <x v="6"/>
            </reference>
          </references>
        </pivotArea>
        <pivotArea type="data" collapsedLevelsAreSubtotals="1" fieldPosition="0">
          <references count="3">
            <reference field="4294967294" count="1" selected="0">
              <x v="5"/>
            </reference>
            <reference field="4" count="1" selected="0">
              <x v="18"/>
            </reference>
            <reference field="5" count="1">
              <x v="7"/>
            </reference>
          </references>
        </pivotArea>
        <pivotArea type="data" collapsedLevelsAreSubtotals="1" fieldPosition="0">
          <references count="3">
            <reference field="4294967294" count="1" selected="0">
              <x v="5"/>
            </reference>
            <reference field="4" count="1" selected="0">
              <x v="18"/>
            </reference>
            <reference field="5" count="1">
              <x v="8"/>
            </reference>
          </references>
        </pivotArea>
        <pivotArea type="data" collapsedLevelsAreSubtotals="1" fieldPosition="0">
          <references count="3">
            <reference field="4294967294" count="1" selected="0">
              <x v="5"/>
            </reference>
            <reference field="4" count="1" selected="0">
              <x v="18"/>
            </reference>
            <reference field="5" count="1">
              <x v="9"/>
            </reference>
          </references>
        </pivotArea>
        <pivotArea type="data" collapsedLevelsAreSubtotals="1" fieldPosition="0">
          <references count="3">
            <reference field="4294967294" count="1" selected="0">
              <x v="5"/>
            </reference>
            <reference field="4" count="1" selected="0">
              <x v="18"/>
            </reference>
            <reference field="5" count="1">
              <x v="10"/>
            </reference>
          </references>
        </pivotArea>
        <pivotArea type="data" collapsedLevelsAreSubtotals="1" fieldPosition="0">
          <references count="3">
            <reference field="4294967294" count="1" selected="0">
              <x v="5"/>
            </reference>
            <reference field="4" count="1" selected="0">
              <x v="18"/>
            </reference>
            <reference field="5" count="1">
              <x v="11"/>
            </reference>
          </references>
        </pivotArea>
        <pivotArea type="data" collapsedLevelsAreSubtotals="1" fieldPosition="0">
          <references count="3">
            <reference field="4294967294" count="1" selected="0">
              <x v="5"/>
            </reference>
            <reference field="4" count="1" selected="0">
              <x v="18"/>
            </reference>
            <reference field="5" count="1">
              <x v="12"/>
            </reference>
          </references>
        </pivotArea>
        <pivotArea type="data" collapsedLevelsAreSubtotals="1" fieldPosition="0">
          <references count="3">
            <reference field="4294967294" count="1" selected="0">
              <x v="5"/>
            </reference>
            <reference field="4" count="1" selected="0">
              <x v="18"/>
            </reference>
            <reference field="5" count="1">
              <x v="13"/>
            </reference>
          </references>
        </pivotArea>
        <pivotArea type="data" collapsedLevelsAreSubtotals="1" fieldPosition="0">
          <references count="3">
            <reference field="4294967294" count="1" selected="0">
              <x v="5"/>
            </reference>
            <reference field="4" count="1" selected="0">
              <x v="18"/>
            </reference>
            <reference field="5" count="1">
              <x v="14"/>
            </reference>
          </references>
        </pivotArea>
        <pivotArea type="data" collapsedLevelsAreSubtotals="1" fieldPosition="0">
          <references count="2">
            <reference field="4294967294" count="1" selected="0">
              <x v="5"/>
            </reference>
            <reference field="4" count="1">
              <x v="19"/>
            </reference>
          </references>
        </pivotArea>
      </pivotAreas>
    </conditionalFormat>
    <conditionalFormat priority="23">
      <pivotAreas count="16">
        <pivotArea type="data" collapsedLevelsAreSubtotals="1" fieldPosition="0">
          <references count="3">
            <reference field="4294967294" count="1" selected="0">
              <x v="5"/>
            </reference>
            <reference field="4" count="1" selected="0">
              <x v="18"/>
            </reference>
            <reference field="5" count="1">
              <x v="0"/>
            </reference>
          </references>
        </pivotArea>
        <pivotArea type="data" collapsedLevelsAreSubtotals="1" fieldPosition="0">
          <references count="3">
            <reference field="4294967294" count="1" selected="0">
              <x v="5"/>
            </reference>
            <reference field="4" count="1" selected="0">
              <x v="18"/>
            </reference>
            <reference field="5" count="1">
              <x v="1"/>
            </reference>
          </references>
        </pivotArea>
        <pivotArea type="data" collapsedLevelsAreSubtotals="1" fieldPosition="0">
          <references count="3">
            <reference field="4294967294" count="1" selected="0">
              <x v="5"/>
            </reference>
            <reference field="4" count="1" selected="0">
              <x v="18"/>
            </reference>
            <reference field="5" count="1">
              <x v="2"/>
            </reference>
          </references>
        </pivotArea>
        <pivotArea type="data" collapsedLevelsAreSubtotals="1" fieldPosition="0">
          <references count="3">
            <reference field="4294967294" count="1" selected="0">
              <x v="5"/>
            </reference>
            <reference field="4" count="1" selected="0">
              <x v="18"/>
            </reference>
            <reference field="5" count="1">
              <x v="3"/>
            </reference>
          </references>
        </pivotArea>
        <pivotArea type="data" collapsedLevelsAreSubtotals="1" fieldPosition="0">
          <references count="3">
            <reference field="4294967294" count="1" selected="0">
              <x v="5"/>
            </reference>
            <reference field="4" count="1" selected="0">
              <x v="18"/>
            </reference>
            <reference field="5" count="1">
              <x v="4"/>
            </reference>
          </references>
        </pivotArea>
        <pivotArea type="data" collapsedLevelsAreSubtotals="1" fieldPosition="0">
          <references count="3">
            <reference field="4294967294" count="1" selected="0">
              <x v="5"/>
            </reference>
            <reference field="4" count="1" selected="0">
              <x v="18"/>
            </reference>
            <reference field="5" count="1">
              <x v="5"/>
            </reference>
          </references>
        </pivotArea>
        <pivotArea type="data" collapsedLevelsAreSubtotals="1" fieldPosition="0">
          <references count="3">
            <reference field="4294967294" count="1" selected="0">
              <x v="5"/>
            </reference>
            <reference field="4" count="1" selected="0">
              <x v="18"/>
            </reference>
            <reference field="5" count="1">
              <x v="6"/>
            </reference>
          </references>
        </pivotArea>
        <pivotArea type="data" collapsedLevelsAreSubtotals="1" fieldPosition="0">
          <references count="3">
            <reference field="4294967294" count="1" selected="0">
              <x v="5"/>
            </reference>
            <reference field="4" count="1" selected="0">
              <x v="18"/>
            </reference>
            <reference field="5" count="1">
              <x v="7"/>
            </reference>
          </references>
        </pivotArea>
        <pivotArea type="data" collapsedLevelsAreSubtotals="1" fieldPosition="0">
          <references count="3">
            <reference field="4294967294" count="1" selected="0">
              <x v="5"/>
            </reference>
            <reference field="4" count="1" selected="0">
              <x v="18"/>
            </reference>
            <reference field="5" count="1">
              <x v="8"/>
            </reference>
          </references>
        </pivotArea>
        <pivotArea type="data" collapsedLevelsAreSubtotals="1" fieldPosition="0">
          <references count="3">
            <reference field="4294967294" count="1" selected="0">
              <x v="5"/>
            </reference>
            <reference field="4" count="1" selected="0">
              <x v="18"/>
            </reference>
            <reference field="5" count="1">
              <x v="9"/>
            </reference>
          </references>
        </pivotArea>
        <pivotArea type="data" collapsedLevelsAreSubtotals="1" fieldPosition="0">
          <references count="3">
            <reference field="4294967294" count="1" selected="0">
              <x v="5"/>
            </reference>
            <reference field="4" count="1" selected="0">
              <x v="18"/>
            </reference>
            <reference field="5" count="1">
              <x v="10"/>
            </reference>
          </references>
        </pivotArea>
        <pivotArea type="data" collapsedLevelsAreSubtotals="1" fieldPosition="0">
          <references count="3">
            <reference field="4294967294" count="1" selected="0">
              <x v="5"/>
            </reference>
            <reference field="4" count="1" selected="0">
              <x v="18"/>
            </reference>
            <reference field="5" count="1">
              <x v="11"/>
            </reference>
          </references>
        </pivotArea>
        <pivotArea type="data" collapsedLevelsAreSubtotals="1" fieldPosition="0">
          <references count="3">
            <reference field="4294967294" count="1" selected="0">
              <x v="5"/>
            </reference>
            <reference field="4" count="1" selected="0">
              <x v="18"/>
            </reference>
            <reference field="5" count="1">
              <x v="12"/>
            </reference>
          </references>
        </pivotArea>
        <pivotArea type="data" collapsedLevelsAreSubtotals="1" fieldPosition="0">
          <references count="3">
            <reference field="4294967294" count="1" selected="0">
              <x v="5"/>
            </reference>
            <reference field="4" count="1" selected="0">
              <x v="18"/>
            </reference>
            <reference field="5" count="1">
              <x v="13"/>
            </reference>
          </references>
        </pivotArea>
        <pivotArea type="data" collapsedLevelsAreSubtotals="1" fieldPosition="0">
          <references count="3">
            <reference field="4294967294" count="1" selected="0">
              <x v="5"/>
            </reference>
            <reference field="4" count="1" selected="0">
              <x v="18"/>
            </reference>
            <reference field="5" count="1">
              <x v="14"/>
            </reference>
          </references>
        </pivotArea>
        <pivotArea type="data" collapsedLevelsAreSubtotals="1" fieldPosition="0">
          <references count="2">
            <reference field="4294967294" count="1" selected="0">
              <x v="5"/>
            </reference>
            <reference field="4" count="1">
              <x v="19"/>
            </reference>
          </references>
        </pivotArea>
      </pivotAreas>
    </conditionalFormat>
    <conditionalFormat priority="24">
      <pivotAreas count="16">
        <pivotArea type="data" collapsedLevelsAreSubtotals="1" fieldPosition="0">
          <references count="3">
            <reference field="4294967294" count="1" selected="0">
              <x v="5"/>
            </reference>
            <reference field="4" count="1" selected="0">
              <x v="18"/>
            </reference>
            <reference field="5" count="1">
              <x v="0"/>
            </reference>
          </references>
        </pivotArea>
        <pivotArea type="data" collapsedLevelsAreSubtotals="1" fieldPosition="0">
          <references count="3">
            <reference field="4294967294" count="1" selected="0">
              <x v="5"/>
            </reference>
            <reference field="4" count="1" selected="0">
              <x v="18"/>
            </reference>
            <reference field="5" count="1">
              <x v="1"/>
            </reference>
          </references>
        </pivotArea>
        <pivotArea type="data" collapsedLevelsAreSubtotals="1" fieldPosition="0">
          <references count="3">
            <reference field="4294967294" count="1" selected="0">
              <x v="5"/>
            </reference>
            <reference field="4" count="1" selected="0">
              <x v="18"/>
            </reference>
            <reference field="5" count="1">
              <x v="2"/>
            </reference>
          </references>
        </pivotArea>
        <pivotArea type="data" collapsedLevelsAreSubtotals="1" fieldPosition="0">
          <references count="3">
            <reference field="4294967294" count="1" selected="0">
              <x v="5"/>
            </reference>
            <reference field="4" count="1" selected="0">
              <x v="18"/>
            </reference>
            <reference field="5" count="1">
              <x v="3"/>
            </reference>
          </references>
        </pivotArea>
        <pivotArea type="data" collapsedLevelsAreSubtotals="1" fieldPosition="0">
          <references count="3">
            <reference field="4294967294" count="1" selected="0">
              <x v="5"/>
            </reference>
            <reference field="4" count="1" selected="0">
              <x v="18"/>
            </reference>
            <reference field="5" count="1">
              <x v="4"/>
            </reference>
          </references>
        </pivotArea>
        <pivotArea type="data" collapsedLevelsAreSubtotals="1" fieldPosition="0">
          <references count="3">
            <reference field="4294967294" count="1" selected="0">
              <x v="5"/>
            </reference>
            <reference field="4" count="1" selected="0">
              <x v="18"/>
            </reference>
            <reference field="5" count="1">
              <x v="5"/>
            </reference>
          </references>
        </pivotArea>
        <pivotArea type="data" collapsedLevelsAreSubtotals="1" fieldPosition="0">
          <references count="3">
            <reference field="4294967294" count="1" selected="0">
              <x v="5"/>
            </reference>
            <reference field="4" count="1" selected="0">
              <x v="18"/>
            </reference>
            <reference field="5" count="1">
              <x v="6"/>
            </reference>
          </references>
        </pivotArea>
        <pivotArea type="data" collapsedLevelsAreSubtotals="1" fieldPosition="0">
          <references count="3">
            <reference field="4294967294" count="1" selected="0">
              <x v="5"/>
            </reference>
            <reference field="4" count="1" selected="0">
              <x v="18"/>
            </reference>
            <reference field="5" count="1">
              <x v="7"/>
            </reference>
          </references>
        </pivotArea>
        <pivotArea type="data" collapsedLevelsAreSubtotals="1" fieldPosition="0">
          <references count="3">
            <reference field="4294967294" count="1" selected="0">
              <x v="5"/>
            </reference>
            <reference field="4" count="1" selected="0">
              <x v="18"/>
            </reference>
            <reference field="5" count="1">
              <x v="8"/>
            </reference>
          </references>
        </pivotArea>
        <pivotArea type="data" collapsedLevelsAreSubtotals="1" fieldPosition="0">
          <references count="3">
            <reference field="4294967294" count="1" selected="0">
              <x v="5"/>
            </reference>
            <reference field="4" count="1" selected="0">
              <x v="18"/>
            </reference>
            <reference field="5" count="1">
              <x v="9"/>
            </reference>
          </references>
        </pivotArea>
        <pivotArea type="data" collapsedLevelsAreSubtotals="1" fieldPosition="0">
          <references count="3">
            <reference field="4294967294" count="1" selected="0">
              <x v="5"/>
            </reference>
            <reference field="4" count="1" selected="0">
              <x v="18"/>
            </reference>
            <reference field="5" count="1">
              <x v="10"/>
            </reference>
          </references>
        </pivotArea>
        <pivotArea type="data" collapsedLevelsAreSubtotals="1" fieldPosition="0">
          <references count="3">
            <reference field="4294967294" count="1" selected="0">
              <x v="5"/>
            </reference>
            <reference field="4" count="1" selected="0">
              <x v="18"/>
            </reference>
            <reference field="5" count="1">
              <x v="11"/>
            </reference>
          </references>
        </pivotArea>
        <pivotArea type="data" collapsedLevelsAreSubtotals="1" fieldPosition="0">
          <references count="3">
            <reference field="4294967294" count="1" selected="0">
              <x v="5"/>
            </reference>
            <reference field="4" count="1" selected="0">
              <x v="18"/>
            </reference>
            <reference field="5" count="1">
              <x v="12"/>
            </reference>
          </references>
        </pivotArea>
        <pivotArea type="data" collapsedLevelsAreSubtotals="1" fieldPosition="0">
          <references count="3">
            <reference field="4294967294" count="1" selected="0">
              <x v="5"/>
            </reference>
            <reference field="4" count="1" selected="0">
              <x v="18"/>
            </reference>
            <reference field="5" count="1">
              <x v="13"/>
            </reference>
          </references>
        </pivotArea>
        <pivotArea type="data" collapsedLevelsAreSubtotals="1" fieldPosition="0">
          <references count="3">
            <reference field="4294967294" count="1" selected="0">
              <x v="5"/>
            </reference>
            <reference field="4" count="1" selected="0">
              <x v="18"/>
            </reference>
            <reference field="5" count="1">
              <x v="14"/>
            </reference>
          </references>
        </pivotArea>
        <pivotArea type="data" collapsedLevelsAreSubtotals="1" fieldPosition="0">
          <references count="2">
            <reference field="4294967294" count="1" selected="0">
              <x v="5"/>
            </reference>
            <reference field="4" count="1">
              <x v="19"/>
            </reference>
          </references>
        </pivotArea>
      </pivotAreas>
    </conditionalFormat>
    <conditionalFormat priority="25">
      <pivotAreas count="16">
        <pivotArea type="data" collapsedLevelsAreSubtotals="1" fieldPosition="0">
          <references count="3">
            <reference field="4294967294" count="1" selected="0">
              <x v="5"/>
            </reference>
            <reference field="4" count="1" selected="0">
              <x v="18"/>
            </reference>
            <reference field="5" count="1">
              <x v="0"/>
            </reference>
          </references>
        </pivotArea>
        <pivotArea type="data" collapsedLevelsAreSubtotals="1" fieldPosition="0">
          <references count="3">
            <reference field="4294967294" count="1" selected="0">
              <x v="5"/>
            </reference>
            <reference field="4" count="1" selected="0">
              <x v="18"/>
            </reference>
            <reference field="5" count="1">
              <x v="1"/>
            </reference>
          </references>
        </pivotArea>
        <pivotArea type="data" collapsedLevelsAreSubtotals="1" fieldPosition="0">
          <references count="3">
            <reference field="4294967294" count="1" selected="0">
              <x v="5"/>
            </reference>
            <reference field="4" count="1" selected="0">
              <x v="18"/>
            </reference>
            <reference field="5" count="1">
              <x v="2"/>
            </reference>
          </references>
        </pivotArea>
        <pivotArea type="data" collapsedLevelsAreSubtotals="1" fieldPosition="0">
          <references count="3">
            <reference field="4294967294" count="1" selected="0">
              <x v="5"/>
            </reference>
            <reference field="4" count="1" selected="0">
              <x v="18"/>
            </reference>
            <reference field="5" count="1">
              <x v="3"/>
            </reference>
          </references>
        </pivotArea>
        <pivotArea type="data" collapsedLevelsAreSubtotals="1" fieldPosition="0">
          <references count="3">
            <reference field="4294967294" count="1" selected="0">
              <x v="5"/>
            </reference>
            <reference field="4" count="1" selected="0">
              <x v="18"/>
            </reference>
            <reference field="5" count="1">
              <x v="4"/>
            </reference>
          </references>
        </pivotArea>
        <pivotArea type="data" collapsedLevelsAreSubtotals="1" fieldPosition="0">
          <references count="3">
            <reference field="4294967294" count="1" selected="0">
              <x v="5"/>
            </reference>
            <reference field="4" count="1" selected="0">
              <x v="18"/>
            </reference>
            <reference field="5" count="1">
              <x v="5"/>
            </reference>
          </references>
        </pivotArea>
        <pivotArea type="data" collapsedLevelsAreSubtotals="1" fieldPosition="0">
          <references count="3">
            <reference field="4294967294" count="1" selected="0">
              <x v="5"/>
            </reference>
            <reference field="4" count="1" selected="0">
              <x v="18"/>
            </reference>
            <reference field="5" count="1">
              <x v="6"/>
            </reference>
          </references>
        </pivotArea>
        <pivotArea type="data" collapsedLevelsAreSubtotals="1" fieldPosition="0">
          <references count="3">
            <reference field="4294967294" count="1" selected="0">
              <x v="5"/>
            </reference>
            <reference field="4" count="1" selected="0">
              <x v="18"/>
            </reference>
            <reference field="5" count="1">
              <x v="7"/>
            </reference>
          </references>
        </pivotArea>
        <pivotArea type="data" collapsedLevelsAreSubtotals="1" fieldPosition="0">
          <references count="3">
            <reference field="4294967294" count="1" selected="0">
              <x v="5"/>
            </reference>
            <reference field="4" count="1" selected="0">
              <x v="18"/>
            </reference>
            <reference field="5" count="1">
              <x v="8"/>
            </reference>
          </references>
        </pivotArea>
        <pivotArea type="data" collapsedLevelsAreSubtotals="1" fieldPosition="0">
          <references count="3">
            <reference field="4294967294" count="1" selected="0">
              <x v="5"/>
            </reference>
            <reference field="4" count="1" selected="0">
              <x v="18"/>
            </reference>
            <reference field="5" count="1">
              <x v="9"/>
            </reference>
          </references>
        </pivotArea>
        <pivotArea type="data" collapsedLevelsAreSubtotals="1" fieldPosition="0">
          <references count="3">
            <reference field="4294967294" count="1" selected="0">
              <x v="5"/>
            </reference>
            <reference field="4" count="1" selected="0">
              <x v="18"/>
            </reference>
            <reference field="5" count="1">
              <x v="10"/>
            </reference>
          </references>
        </pivotArea>
        <pivotArea type="data" collapsedLevelsAreSubtotals="1" fieldPosition="0">
          <references count="3">
            <reference field="4294967294" count="1" selected="0">
              <x v="5"/>
            </reference>
            <reference field="4" count="1" selected="0">
              <x v="18"/>
            </reference>
            <reference field="5" count="1">
              <x v="11"/>
            </reference>
          </references>
        </pivotArea>
        <pivotArea type="data" collapsedLevelsAreSubtotals="1" fieldPosition="0">
          <references count="3">
            <reference field="4294967294" count="1" selected="0">
              <x v="5"/>
            </reference>
            <reference field="4" count="1" selected="0">
              <x v="18"/>
            </reference>
            <reference field="5" count="1">
              <x v="12"/>
            </reference>
          </references>
        </pivotArea>
        <pivotArea type="data" collapsedLevelsAreSubtotals="1" fieldPosition="0">
          <references count="3">
            <reference field="4294967294" count="1" selected="0">
              <x v="5"/>
            </reference>
            <reference field="4" count="1" selected="0">
              <x v="18"/>
            </reference>
            <reference field="5" count="1">
              <x v="13"/>
            </reference>
          </references>
        </pivotArea>
        <pivotArea type="data" collapsedLevelsAreSubtotals="1" fieldPosition="0">
          <references count="3">
            <reference field="4294967294" count="1" selected="0">
              <x v="5"/>
            </reference>
            <reference field="4" count="1" selected="0">
              <x v="18"/>
            </reference>
            <reference field="5" count="1">
              <x v="14"/>
            </reference>
          </references>
        </pivotArea>
        <pivotArea type="data" collapsedLevelsAreSubtotals="1" fieldPosition="0">
          <references count="2">
            <reference field="4294967294" count="1" selected="0">
              <x v="5"/>
            </reference>
            <reference field="4" count="1">
              <x v="19"/>
            </reference>
          </references>
        </pivotArea>
      </pivotAreas>
    </conditionalFormat>
    <conditionalFormat priority="66">
      <pivotAreas count="1">
        <pivotArea type="data" collapsedLevelsAreSubtotals="1" fieldPosition="0">
          <references count="2">
            <reference field="4294967294" count="1" selected="0">
              <x v="5"/>
            </reference>
            <reference field="4" count="1">
              <x v="38"/>
            </reference>
          </references>
        </pivotArea>
      </pivotAreas>
    </conditionalFormat>
    <conditionalFormat priority="67">
      <pivotAreas count="1">
        <pivotArea type="data" collapsedLevelsAreSubtotals="1" fieldPosition="0">
          <references count="2">
            <reference field="4294967294" count="1" selected="0">
              <x v="5"/>
            </reference>
            <reference field="4" count="1">
              <x v="38"/>
            </reference>
          </references>
        </pivotArea>
      </pivotAreas>
    </conditionalFormat>
    <conditionalFormat priority="68">
      <pivotAreas count="1">
        <pivotArea type="data" collapsedLevelsAreSubtotals="1" fieldPosition="0">
          <references count="2">
            <reference field="4294967294" count="1" selected="0">
              <x v="5"/>
            </reference>
            <reference field="4" count="1">
              <x v="38"/>
            </reference>
          </references>
        </pivotArea>
      </pivotAreas>
    </conditionalFormat>
    <conditionalFormat priority="69">
      <pivotAreas count="1">
        <pivotArea type="data" collapsedLevelsAreSubtotals="1" fieldPosition="0">
          <references count="2">
            <reference field="4294967294" count="1" selected="0">
              <x v="5"/>
            </reference>
            <reference field="4" count="1">
              <x v="38"/>
            </reference>
          </references>
        </pivotArea>
      </pivotAreas>
    </conditionalFormat>
    <conditionalFormat priority="70">
      <pivotAreas count="1">
        <pivotArea type="data" collapsedLevelsAreSubtotals="1" fieldPosition="0">
          <references count="2">
            <reference field="4294967294" count="1" selected="0">
              <x v="5"/>
            </reference>
            <reference field="4" count="1">
              <x v="38"/>
            </reference>
          </references>
        </pivotArea>
      </pivotAreas>
    </conditionalFormat>
    <conditionalFormat priority="26">
      <pivotAreas count="1">
        <pivotArea type="data" collapsedLevelsAreSubtotals="1" fieldPosition="0">
          <references count="2">
            <reference field="4294967294" count="1" selected="0">
              <x v="5"/>
            </reference>
            <reference field="4" count="1">
              <x v="36"/>
            </reference>
          </references>
        </pivotArea>
      </pivotAreas>
    </conditionalFormat>
    <conditionalFormat priority="27">
      <pivotAreas count="1">
        <pivotArea type="data" collapsedLevelsAreSubtotals="1" fieldPosition="0">
          <references count="2">
            <reference field="4294967294" count="1" selected="0">
              <x v="5"/>
            </reference>
            <reference field="4" count="1">
              <x v="36"/>
            </reference>
          </references>
        </pivotArea>
      </pivotAreas>
    </conditionalFormat>
    <conditionalFormat priority="28">
      <pivotAreas count="1">
        <pivotArea type="data" collapsedLevelsAreSubtotals="1" fieldPosition="0">
          <references count="2">
            <reference field="4294967294" count="1" selected="0">
              <x v="5"/>
            </reference>
            <reference field="4" count="1">
              <x v="36"/>
            </reference>
          </references>
        </pivotArea>
      </pivotAreas>
    </conditionalFormat>
    <conditionalFormat priority="29">
      <pivotAreas count="1">
        <pivotArea type="data" collapsedLevelsAreSubtotals="1" fieldPosition="0">
          <references count="2">
            <reference field="4294967294" count="1" selected="0">
              <x v="5"/>
            </reference>
            <reference field="4" count="1">
              <x v="36"/>
            </reference>
          </references>
        </pivotArea>
      </pivotAreas>
    </conditionalFormat>
    <conditionalFormat priority="30">
      <pivotAreas count="1">
        <pivotArea type="data" collapsedLevelsAreSubtotals="1" fieldPosition="0">
          <references count="2">
            <reference field="4294967294" count="1" selected="0">
              <x v="5"/>
            </reference>
            <reference field="4" count="1">
              <x v="36"/>
            </reference>
          </references>
        </pivotArea>
      </pivotAreas>
    </conditionalFormat>
    <conditionalFormat priority="31">
      <pivotAreas count="1">
        <pivotArea type="data" collapsedLevelsAreSubtotals="1" fieldPosition="0">
          <references count="2">
            <reference field="4294967294" count="1" selected="0">
              <x v="5"/>
            </reference>
            <reference field="4" count="1">
              <x v="35"/>
            </reference>
          </references>
        </pivotArea>
      </pivotAreas>
    </conditionalFormat>
    <conditionalFormat priority="32">
      <pivotAreas count="1">
        <pivotArea type="data" collapsedLevelsAreSubtotals="1" fieldPosition="0">
          <references count="2">
            <reference field="4294967294" count="1" selected="0">
              <x v="5"/>
            </reference>
            <reference field="4" count="1">
              <x v="35"/>
            </reference>
          </references>
        </pivotArea>
      </pivotAreas>
    </conditionalFormat>
    <conditionalFormat priority="33">
      <pivotAreas count="1">
        <pivotArea type="data" collapsedLevelsAreSubtotals="1" fieldPosition="0">
          <references count="2">
            <reference field="4294967294" count="1" selected="0">
              <x v="5"/>
            </reference>
            <reference field="4" count="1">
              <x v="35"/>
            </reference>
          </references>
        </pivotArea>
      </pivotAreas>
    </conditionalFormat>
    <conditionalFormat priority="34">
      <pivotAreas count="1">
        <pivotArea type="data" collapsedLevelsAreSubtotals="1" fieldPosition="0">
          <references count="2">
            <reference field="4294967294" count="1" selected="0">
              <x v="5"/>
            </reference>
            <reference field="4" count="1">
              <x v="35"/>
            </reference>
          </references>
        </pivotArea>
      </pivotAreas>
    </conditionalFormat>
    <conditionalFormat priority="35">
      <pivotAreas count="1">
        <pivotArea type="data" collapsedLevelsAreSubtotals="1" fieldPosition="0">
          <references count="2">
            <reference field="4294967294" count="1" selected="0">
              <x v="5"/>
            </reference>
            <reference field="4" count="1">
              <x v="35"/>
            </reference>
          </references>
        </pivotArea>
      </pivotAreas>
    </conditionalFormat>
    <conditionalFormat priority="101">
      <pivotAreas count="1">
        <pivotArea type="data" collapsedLevelsAreSubtotals="1" fieldPosition="0">
          <references count="2">
            <reference field="4294967294" count="1" selected="0">
              <x v="5"/>
            </reference>
            <reference field="4" count="1">
              <x v="34"/>
            </reference>
          </references>
        </pivotArea>
      </pivotAreas>
    </conditionalFormat>
    <conditionalFormat priority="102">
      <pivotAreas count="1">
        <pivotArea type="data" collapsedLevelsAreSubtotals="1" fieldPosition="0">
          <references count="2">
            <reference field="4294967294" count="1" selected="0">
              <x v="5"/>
            </reference>
            <reference field="4" count="1">
              <x v="34"/>
            </reference>
          </references>
        </pivotArea>
      </pivotAreas>
    </conditionalFormat>
    <conditionalFormat priority="103">
      <pivotAreas count="1">
        <pivotArea type="data" collapsedLevelsAreSubtotals="1" fieldPosition="0">
          <references count="2">
            <reference field="4294967294" count="1" selected="0">
              <x v="5"/>
            </reference>
            <reference field="4" count="1">
              <x v="34"/>
            </reference>
          </references>
        </pivotArea>
      </pivotAreas>
    </conditionalFormat>
    <conditionalFormat priority="104">
      <pivotAreas count="1">
        <pivotArea type="data" collapsedLevelsAreSubtotals="1" fieldPosition="0">
          <references count="2">
            <reference field="4294967294" count="1" selected="0">
              <x v="5"/>
            </reference>
            <reference field="4" count="1">
              <x v="34"/>
            </reference>
          </references>
        </pivotArea>
      </pivotAreas>
    </conditionalFormat>
    <conditionalFormat priority="105">
      <pivotAreas count="1">
        <pivotArea type="data" collapsedLevelsAreSubtotals="1" fieldPosition="0">
          <references count="2">
            <reference field="4294967294" count="1" selected="0">
              <x v="5"/>
            </reference>
            <reference field="4" count="1">
              <x v="34"/>
            </reference>
          </references>
        </pivotArea>
      </pivotAreas>
    </conditionalFormat>
    <conditionalFormat priority="131">
      <pivotAreas count="1">
        <pivotArea type="data" collapsedLevelsAreSubtotals="1" fieldPosition="0">
          <references count="2">
            <reference field="4294967294" count="1" selected="0">
              <x v="5"/>
            </reference>
            <reference field="4" count="1">
              <x v="9"/>
            </reference>
          </references>
        </pivotArea>
      </pivotAreas>
    </conditionalFormat>
    <conditionalFormat priority="132">
      <pivotAreas count="1">
        <pivotArea type="data" collapsedLevelsAreSubtotals="1" fieldPosition="0">
          <references count="2">
            <reference field="4294967294" count="1" selected="0">
              <x v="5"/>
            </reference>
            <reference field="4" count="1">
              <x v="9"/>
            </reference>
          </references>
        </pivotArea>
      </pivotAreas>
    </conditionalFormat>
    <conditionalFormat priority="133">
      <pivotAreas count="1">
        <pivotArea type="data" collapsedLevelsAreSubtotals="1" fieldPosition="0">
          <references count="2">
            <reference field="4294967294" count="1" selected="0">
              <x v="5"/>
            </reference>
            <reference field="4" count="1">
              <x v="9"/>
            </reference>
          </references>
        </pivotArea>
      </pivotAreas>
    </conditionalFormat>
    <conditionalFormat priority="134">
      <pivotAreas count="1">
        <pivotArea type="data" collapsedLevelsAreSubtotals="1" fieldPosition="0">
          <references count="2">
            <reference field="4294967294" count="1" selected="0">
              <x v="5"/>
            </reference>
            <reference field="4" count="1">
              <x v="9"/>
            </reference>
          </references>
        </pivotArea>
      </pivotAreas>
    </conditionalFormat>
    <conditionalFormat priority="135">
      <pivotAreas count="1">
        <pivotArea type="data" collapsedLevelsAreSubtotals="1" fieldPosition="0">
          <references count="2">
            <reference field="4294967294" count="1" selected="0">
              <x v="5"/>
            </reference>
            <reference field="4" count="1">
              <x v="9"/>
            </reference>
          </references>
        </pivotArea>
      </pivotAreas>
    </conditionalFormat>
    <conditionalFormat priority="191">
      <pivotAreas count="1">
        <pivotArea type="data" collapsedLevelsAreSubtotals="1" fieldPosition="0">
          <references count="2">
            <reference field="4294967294" count="1" selected="0">
              <x v="5"/>
            </reference>
            <reference field="4" count="1">
              <x v="8"/>
            </reference>
          </references>
        </pivotArea>
      </pivotAreas>
    </conditionalFormat>
    <conditionalFormat priority="192">
      <pivotAreas count="1">
        <pivotArea type="data" collapsedLevelsAreSubtotals="1" fieldPosition="0">
          <references count="2">
            <reference field="4294967294" count="1" selected="0">
              <x v="5"/>
            </reference>
            <reference field="4" count="1">
              <x v="8"/>
            </reference>
          </references>
        </pivotArea>
      </pivotAreas>
    </conditionalFormat>
    <conditionalFormat priority="193">
      <pivotAreas count="1">
        <pivotArea type="data" collapsedLevelsAreSubtotals="1" fieldPosition="0">
          <references count="2">
            <reference field="4294967294" count="1" selected="0">
              <x v="5"/>
            </reference>
            <reference field="4" count="1">
              <x v="8"/>
            </reference>
          </references>
        </pivotArea>
      </pivotAreas>
    </conditionalFormat>
    <conditionalFormat priority="194">
      <pivotAreas count="1">
        <pivotArea type="data" collapsedLevelsAreSubtotals="1" fieldPosition="0">
          <references count="2">
            <reference field="4294967294" count="1" selected="0">
              <x v="5"/>
            </reference>
            <reference field="4" count="1">
              <x v="8"/>
            </reference>
          </references>
        </pivotArea>
      </pivotAreas>
    </conditionalFormat>
    <conditionalFormat priority="195">
      <pivotAreas count="1">
        <pivotArea type="data" collapsedLevelsAreSubtotals="1" fieldPosition="0">
          <references count="2">
            <reference field="4294967294" count="1" selected="0">
              <x v="5"/>
            </reference>
            <reference field="4" count="1">
              <x v="8"/>
            </reference>
          </references>
        </pivotArea>
      </pivotAreas>
    </conditionalFormat>
    <conditionalFormat priority="241">
      <pivotAreas count="1">
        <pivotArea type="data" collapsedLevelsAreSubtotals="1" fieldPosition="0">
          <references count="2">
            <reference field="4294967294" count="1" selected="0">
              <x v="5"/>
            </reference>
            <reference field="4" count="1">
              <x v="7"/>
            </reference>
          </references>
        </pivotArea>
      </pivotAreas>
    </conditionalFormat>
    <conditionalFormat priority="242">
      <pivotAreas count="1">
        <pivotArea type="data" collapsedLevelsAreSubtotals="1" fieldPosition="0">
          <references count="2">
            <reference field="4294967294" count="1" selected="0">
              <x v="5"/>
            </reference>
            <reference field="4" count="1">
              <x v="7"/>
            </reference>
          </references>
        </pivotArea>
      </pivotAreas>
    </conditionalFormat>
    <conditionalFormat priority="243">
      <pivotAreas count="1">
        <pivotArea type="data" collapsedLevelsAreSubtotals="1" fieldPosition="0">
          <references count="2">
            <reference field="4294967294" count="1" selected="0">
              <x v="5"/>
            </reference>
            <reference field="4" count="1">
              <x v="7"/>
            </reference>
          </references>
        </pivotArea>
      </pivotAreas>
    </conditionalFormat>
    <conditionalFormat priority="244">
      <pivotAreas count="1">
        <pivotArea type="data" collapsedLevelsAreSubtotals="1" fieldPosition="0">
          <references count="2">
            <reference field="4294967294" count="1" selected="0">
              <x v="5"/>
            </reference>
            <reference field="4" count="1">
              <x v="7"/>
            </reference>
          </references>
        </pivotArea>
      </pivotAreas>
    </conditionalFormat>
    <conditionalFormat priority="245">
      <pivotAreas count="1">
        <pivotArea type="data" collapsedLevelsAreSubtotals="1" fieldPosition="0">
          <references count="2">
            <reference field="4294967294" count="1" selected="0">
              <x v="5"/>
            </reference>
            <reference field="4" count="1">
              <x v="7"/>
            </reference>
          </references>
        </pivotArea>
      </pivotAreas>
    </conditionalFormat>
    <conditionalFormat priority="251">
      <pivotAreas count="1">
        <pivotArea type="data" collapsedLevelsAreSubtotals="1" fieldPosition="0">
          <references count="2">
            <reference field="4294967294" count="1" selected="0">
              <x v="5"/>
            </reference>
            <reference field="4" count="1">
              <x v="5"/>
            </reference>
          </references>
        </pivotArea>
      </pivotAreas>
    </conditionalFormat>
    <conditionalFormat priority="252">
      <pivotAreas count="1">
        <pivotArea type="data" collapsedLevelsAreSubtotals="1" fieldPosition="0">
          <references count="2">
            <reference field="4294967294" count="1" selected="0">
              <x v="5"/>
            </reference>
            <reference field="4" count="1">
              <x v="5"/>
            </reference>
          </references>
        </pivotArea>
      </pivotAreas>
    </conditionalFormat>
    <conditionalFormat priority="253">
      <pivotAreas count="1">
        <pivotArea type="data" collapsedLevelsAreSubtotals="1" fieldPosition="0">
          <references count="2">
            <reference field="4294967294" count="1" selected="0">
              <x v="5"/>
            </reference>
            <reference field="4" count="1">
              <x v="5"/>
            </reference>
          </references>
        </pivotArea>
      </pivotAreas>
    </conditionalFormat>
    <conditionalFormat priority="254">
      <pivotAreas count="1">
        <pivotArea type="data" collapsedLevelsAreSubtotals="1" fieldPosition="0">
          <references count="2">
            <reference field="4294967294" count="1" selected="0">
              <x v="5"/>
            </reference>
            <reference field="4" count="1">
              <x v="5"/>
            </reference>
          </references>
        </pivotArea>
      </pivotAreas>
    </conditionalFormat>
    <conditionalFormat priority="255">
      <pivotAreas count="1">
        <pivotArea type="data" collapsedLevelsAreSubtotals="1" fieldPosition="0">
          <references count="2">
            <reference field="4294967294" count="1" selected="0">
              <x v="5"/>
            </reference>
            <reference field="4" count="1">
              <x v="5"/>
            </reference>
          </references>
        </pivotArea>
      </pivotAreas>
    </conditionalFormat>
    <conditionalFormat priority="286">
      <pivotAreas count="1">
        <pivotArea type="data" collapsedLevelsAreSubtotals="1" fieldPosition="0">
          <references count="2">
            <reference field="4294967294" count="1" selected="0">
              <x v="5"/>
            </reference>
            <reference field="4" count="1">
              <x v="4"/>
            </reference>
          </references>
        </pivotArea>
      </pivotAreas>
    </conditionalFormat>
    <conditionalFormat priority="287">
      <pivotAreas count="1">
        <pivotArea type="data" collapsedLevelsAreSubtotals="1" fieldPosition="0">
          <references count="2">
            <reference field="4294967294" count="1" selected="0">
              <x v="5"/>
            </reference>
            <reference field="4" count="1">
              <x v="4"/>
            </reference>
          </references>
        </pivotArea>
      </pivotAreas>
    </conditionalFormat>
    <conditionalFormat priority="288">
      <pivotAreas count="1">
        <pivotArea type="data" collapsedLevelsAreSubtotals="1" fieldPosition="0">
          <references count="2">
            <reference field="4294967294" count="1" selected="0">
              <x v="5"/>
            </reference>
            <reference field="4" count="1">
              <x v="4"/>
            </reference>
          </references>
        </pivotArea>
      </pivotAreas>
    </conditionalFormat>
    <conditionalFormat priority="289">
      <pivotAreas count="1">
        <pivotArea type="data" collapsedLevelsAreSubtotals="1" fieldPosition="0">
          <references count="2">
            <reference field="4294967294" count="1" selected="0">
              <x v="5"/>
            </reference>
            <reference field="4" count="1">
              <x v="4"/>
            </reference>
          </references>
        </pivotArea>
      </pivotAreas>
    </conditionalFormat>
    <conditionalFormat priority="290">
      <pivotAreas count="1">
        <pivotArea type="data" collapsedLevelsAreSubtotals="1" fieldPosition="0">
          <references count="2">
            <reference field="4294967294" count="1" selected="0">
              <x v="5"/>
            </reference>
            <reference field="4" count="1">
              <x v="4"/>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rowGrandTotals="0" colGrandTotals="0" itemPrintTitles="1" createdVersion="5" indent="0" outline="1" outlineData="1" multipleFieldFilters="0">
  <location ref="C13:J209" firstHeaderRow="0" firstDataRow="1" firstDataCol="1" rowPageCount="4" colPageCount="1"/>
  <pivotFields count="20">
    <pivotField numFmtId="14" showAll="0"/>
    <pivotField showAll="0"/>
    <pivotField axis="axisPage" showAll="0">
      <items count="3">
        <item x="0"/>
        <item m="1" x="1"/>
        <item t="default"/>
      </items>
    </pivotField>
    <pivotField axis="axisRow" showAll="0">
      <items count="71">
        <item sd="0" m="1" x="67"/>
        <item sd="0" m="1" x="20"/>
        <item sd="0" m="1" x="56"/>
        <item sd="0" m="1" x="49"/>
        <item sd="0" m="1" x="17"/>
        <item sd="0" m="1" x="52"/>
        <item sd="0" m="1" x="33"/>
        <item sd="0" m="1" x="39"/>
        <item sd="0" m="1" x="22"/>
        <item sd="0" m="1" x="28"/>
        <item sd="0" m="1" x="53"/>
        <item sd="0" m="1" x="50"/>
        <item sd="0" m="1" x="40"/>
        <item sd="0" m="1" x="42"/>
        <item sd="0" m="1" x="18"/>
        <item sd="0" m="1" x="30"/>
        <item sd="0" m="1" x="68"/>
        <item sd="0" m="1" x="21"/>
        <item sd="0" m="1" x="37"/>
        <item sd="0" m="1" x="65"/>
        <item sd="0" m="1" x="43"/>
        <item sd="0" m="1" x="34"/>
        <item sd="0" m="1" x="25"/>
        <item m="1" x="44"/>
        <item m="1" x="57"/>
        <item m="1" x="55"/>
        <item m="1" x="16"/>
        <item m="1" x="27"/>
        <item m="1" x="66"/>
        <item m="1" x="26"/>
        <item m="1" x="69"/>
        <item m="1" x="47"/>
        <item m="1" x="23"/>
        <item m="1" x="35"/>
        <item m="1" x="48"/>
        <item m="1" x="31"/>
        <item m="1" x="61"/>
        <item m="1" x="41"/>
        <item m="1" x="58"/>
        <item m="1" x="64"/>
        <item m="1" x="24"/>
        <item m="1" x="32"/>
        <item m="1" x="54"/>
        <item m="1" x="46"/>
        <item m="1" x="36"/>
        <item m="1" x="63"/>
        <item m="1" x="45"/>
        <item m="1" x="38"/>
        <item m="1" x="51"/>
        <item m="1" x="19"/>
        <item m="1" x="60"/>
        <item m="1" x="62"/>
        <item m="1" x="59"/>
        <item m="1" x="29"/>
        <item x="0"/>
        <item sd="0" x="1"/>
        <item sd="0" x="2"/>
        <item sd="0" x="3"/>
        <item x="4"/>
        <item sd="0" x="5"/>
        <item x="6"/>
        <item sd="0" x="7"/>
        <item x="8"/>
        <item x="9"/>
        <item x="10"/>
        <item x="11"/>
        <item x="12"/>
        <item x="13"/>
        <item x="14"/>
        <item x="15"/>
        <item t="default" sd="0"/>
      </items>
    </pivotField>
    <pivotField axis="axisPage" showAll="0">
      <items count="8">
        <item m="1" x="4"/>
        <item m="1" x="5"/>
        <item m="1" x="3"/>
        <item m="1" x="1"/>
        <item m="1" x="6"/>
        <item x="0"/>
        <item m="1" x="2"/>
        <item t="default"/>
      </items>
    </pivotField>
    <pivotField axis="axisPage" showAll="0">
      <items count="4">
        <item x="1"/>
        <item x="0"/>
        <item x="2"/>
        <item t="default"/>
      </items>
    </pivotField>
    <pivotField axis="axisPage" showAll="0">
      <items count="3">
        <item x="1"/>
        <item x="0"/>
        <item t="default"/>
      </items>
    </pivotField>
    <pivotField axis="axisRow" showAll="0">
      <items count="113">
        <item sd="0" m="1" x="66"/>
        <item sd="0" m="1" x="62"/>
        <item sd="0" m="1" x="78"/>
        <item sd="0" m="1" x="111"/>
        <item sd="0" m="1" x="71"/>
        <item sd="0" m="1" x="109"/>
        <item sd="0" m="1" x="40"/>
        <item sd="0" m="1" x="45"/>
        <item sd="0" m="1" x="47"/>
        <item sd="0" m="1" x="51"/>
        <item sd="0" m="1" x="48"/>
        <item sd="0" m="1" x="56"/>
        <item sd="0" m="1" x="89"/>
        <item sd="0" m="1" x="63"/>
        <item sd="0" m="1" x="86"/>
        <item sd="0" m="1" x="59"/>
        <item sd="0" x="1"/>
        <item sd="0" m="1" x="85"/>
        <item sd="0" m="1" x="30"/>
        <item sd="0" m="1" x="104"/>
        <item sd="0" m="1" x="82"/>
        <item sd="0" m="1" x="29"/>
        <item sd="0" m="1" x="97"/>
        <item sd="0" m="1" x="34"/>
        <item sd="0" m="1" x="60"/>
        <item sd="0" m="1" x="73"/>
        <item sd="0" x="2"/>
        <item sd="0" m="1" x="106"/>
        <item sd="0" x="5"/>
        <item sd="0" m="1" x="31"/>
        <item sd="0" x="14"/>
        <item sd="0" m="1" x="93"/>
        <item sd="0" m="1" x="77"/>
        <item sd="0" m="1" x="68"/>
        <item sd="0" m="1" x="42"/>
        <item sd="0" m="1" x="103"/>
        <item sd="0" m="1" x="75"/>
        <item sd="0" m="1" x="67"/>
        <item sd="0" m="1" x="98"/>
        <item sd="0" m="1" x="36"/>
        <item sd="0" m="1" x="55"/>
        <item sd="0" m="1" x="79"/>
        <item sd="0" m="1" x="76"/>
        <item sd="0" m="1" x="32"/>
        <item sd="0" m="1" x="94"/>
        <item sd="0" m="1" x="81"/>
        <item sd="0" m="1" x="110"/>
        <item sd="0" m="1" x="100"/>
        <item sd="0" m="1" x="50"/>
        <item sd="0" m="1" x="26"/>
        <item sd="0" m="1" x="69"/>
        <item sd="0" m="1" x="101"/>
        <item sd="0" m="1" x="37"/>
        <item sd="0" m="1" x="38"/>
        <item sd="0" m="1" x="28"/>
        <item sd="0" m="1" x="80"/>
        <item sd="0" m="1" x="33"/>
        <item sd="0" m="1" x="54"/>
        <item sd="0" m="1" x="25"/>
        <item sd="0" m="1" x="41"/>
        <item sd="0" m="1" x="35"/>
        <item sd="0" m="1" x="49"/>
        <item sd="0" m="1" x="107"/>
        <item sd="0" m="1" x="96"/>
        <item sd="0" m="1" x="58"/>
        <item m="1" x="90"/>
        <item m="1" x="87"/>
        <item m="1" x="39"/>
        <item m="1" x="83"/>
        <item m="1" x="24"/>
        <item m="1" x="57"/>
        <item m="1" x="72"/>
        <item m="1" x="92"/>
        <item m="1" x="84"/>
        <item m="1" x="95"/>
        <item m="1" x="102"/>
        <item m="1" x="27"/>
        <item m="1" x="43"/>
        <item m="1" x="105"/>
        <item m="1" x="44"/>
        <item m="1" x="61"/>
        <item m="1" x="108"/>
        <item m="1" x="74"/>
        <item m="1" x="46"/>
        <item m="1" x="65"/>
        <item m="1" x="52"/>
        <item m="1" x="64"/>
        <item m="1" x="70"/>
        <item m="1" x="91"/>
        <item m="1" x="88"/>
        <item m="1" x="53"/>
        <item m="1" x="99"/>
        <item x="0"/>
        <item x="3"/>
        <item x="4"/>
        <item x="6"/>
        <item x="7"/>
        <item x="8"/>
        <item x="9"/>
        <item x="10"/>
        <item x="11"/>
        <item x="12"/>
        <item x="13"/>
        <item x="15"/>
        <item x="16"/>
        <item x="17"/>
        <item x="18"/>
        <item x="19"/>
        <item x="20"/>
        <item x="21"/>
        <item x="22"/>
        <item x="23"/>
        <item t="default" sd="0"/>
      </items>
    </pivotField>
    <pivotField axis="axisRow" showAll="0">
      <items count="313">
        <item sd="0" m="1" x="195"/>
        <item sd="0" m="1" x="267"/>
        <item sd="0" m="1" x="220"/>
        <item sd="0" m="1" x="289"/>
        <item sd="0" m="1" x="160"/>
        <item sd="0" m="1" x="143"/>
        <item sd="0" m="1" x="244"/>
        <item sd="0" m="1" x="130"/>
        <item sd="0" x="49"/>
        <item sd="0" x="38"/>
        <item sd="0" m="1" x="182"/>
        <item sd="0" m="1" x="133"/>
        <item sd="0" m="1" x="200"/>
        <item sd="0" m="1" x="196"/>
        <item sd="0" m="1" x="156"/>
        <item sd="0" m="1" x="166"/>
        <item sd="0" x="26"/>
        <item sd="0" m="1" x="230"/>
        <item sd="0" m="1" x="190"/>
        <item sd="0" m="1" x="234"/>
        <item sd="0" m="1" x="206"/>
        <item sd="0" m="1" x="199"/>
        <item sd="0" m="1" x="278"/>
        <item sd="0" m="1" x="151"/>
        <item sd="0" m="1" x="311"/>
        <item sd="0" x="51"/>
        <item sd="0" x="52"/>
        <item sd="0" x="53"/>
        <item sd="0" m="1" x="197"/>
        <item sd="0" x="20"/>
        <item sd="0" m="1" x="217"/>
        <item sd="0" m="1" x="191"/>
        <item sd="0" m="1" x="142"/>
        <item sd="0" m="1" x="255"/>
        <item sd="0" x="21"/>
        <item sd="0" m="1" x="224"/>
        <item sd="0" m="1" x="259"/>
        <item sd="0" x="29"/>
        <item sd="0" m="1" x="280"/>
        <item sd="0" m="1" x="168"/>
        <item sd="0" m="1" x="201"/>
        <item sd="0" m="1" x="294"/>
        <item sd="0" m="1" x="172"/>
        <item sd="0" m="1" x="159"/>
        <item sd="0" x="55"/>
        <item sd="0" x="101"/>
        <item sd="0" m="1" x="167"/>
        <item sd="0" m="1" x="232"/>
        <item sd="0" m="1" x="257"/>
        <item sd="0" x="90"/>
        <item sd="0" m="1" x="184"/>
        <item sd="0" m="1" x="308"/>
        <item sd="0" m="1" x="281"/>
        <item sd="0" m="1" x="222"/>
        <item sd="0" m="1" x="247"/>
        <item sd="0" m="1" x="188"/>
        <item sd="0" m="1" x="129"/>
        <item sd="0" m="1" x="152"/>
        <item sd="0" m="1" x="205"/>
        <item sd="0" m="1" x="307"/>
        <item sd="0" m="1" x="173"/>
        <item sd="0" m="1" x="204"/>
        <item sd="0" m="1" x="276"/>
        <item sd="0" m="1" x="241"/>
        <item sd="0" m="1" x="254"/>
        <item sd="0" m="1" x="270"/>
        <item sd="0" m="1" x="162"/>
        <item sd="0" m="1" x="271"/>
        <item sd="0" m="1" x="288"/>
        <item sd="0" m="1" x="301"/>
        <item sd="0" m="1" x="175"/>
        <item sd="0" m="1" x="223"/>
        <item sd="0" m="1" x="279"/>
        <item sd="0" m="1" x="179"/>
        <item sd="0" m="1" x="149"/>
        <item sd="0" m="1" x="266"/>
        <item sd="0" m="1" x="132"/>
        <item sd="0" m="1" x="287"/>
        <item sd="0" m="1" x="260"/>
        <item sd="0" m="1" x="131"/>
        <item sd="0" m="1" x="304"/>
        <item sd="0" m="1" x="187"/>
        <item sd="0" m="1" x="293"/>
        <item sd="0" m="1" x="136"/>
        <item sd="0" m="1" x="250"/>
        <item sd="0" m="1" x="153"/>
        <item sd="0" m="1" x="297"/>
        <item sd="0" m="1" x="128"/>
        <item sd="0" m="1" x="181"/>
        <item sd="0" m="1" x="227"/>
        <item sd="0" m="1" x="169"/>
        <item sd="0" m="1" x="284"/>
        <item sd="0" m="1" x="256"/>
        <item sd="0" m="1" x="219"/>
        <item sd="0" m="1" x="155"/>
        <item sd="0" m="1" x="228"/>
        <item sd="0" m="1" x="185"/>
        <item sd="0" m="1" x="203"/>
        <item sd="0" m="1" x="246"/>
        <item sd="0" m="1" x="174"/>
        <item sd="0" m="1" x="176"/>
        <item sd="0" m="1" x="202"/>
        <item sd="0" m="1" x="164"/>
        <item sd="0" m="1" x="157"/>
        <item sd="0" m="1" x="186"/>
        <item sd="0" m="1" x="146"/>
        <item sd="0" m="1" x="300"/>
        <item sd="0" m="1" x="275"/>
        <item sd="0" m="1" x="209"/>
        <item sd="0" m="1" x="180"/>
        <item sd="0" m="1" x="145"/>
        <item sd="0" m="1" x="208"/>
        <item sd="0" m="1" x="273"/>
        <item sd="0" m="1" x="290"/>
        <item sd="0" m="1" x="305"/>
        <item sd="0" m="1" x="243"/>
        <item sd="0" m="1" x="292"/>
        <item sd="0" m="1" x="158"/>
        <item sd="0" m="1" x="211"/>
        <item sd="0" m="1" x="296"/>
        <item sd="0" m="1" x="272"/>
        <item sd="0" m="1" x="171"/>
        <item sd="0" m="1" x="274"/>
        <item sd="0" m="1" x="268"/>
        <item sd="0" m="1" x="235"/>
        <item sd="0" m="1" x="154"/>
        <item sd="0" m="1" x="258"/>
        <item sd="0" m="1" x="302"/>
        <item sd="0" m="1" x="213"/>
        <item sd="0" m="1" x="140"/>
        <item sd="0" m="1" x="283"/>
        <item sd="0" m="1" x="214"/>
        <item sd="0" m="1" x="277"/>
        <item sd="0" m="1" x="194"/>
        <item sd="0" m="1" x="236"/>
        <item sd="0" m="1" x="221"/>
        <item sd="0" m="1" x="150"/>
        <item sd="0" m="1" x="286"/>
        <item sd="0" m="1" x="141"/>
        <item sd="0" m="1" x="285"/>
        <item sd="0" m="1" x="198"/>
        <item sd="0" m="1" x="240"/>
        <item sd="0" m="1" x="237"/>
        <item sd="0" m="1" x="139"/>
        <item sd="0" m="1" x="249"/>
        <item sd="0" m="1" x="226"/>
        <item sd="0" m="1" x="303"/>
        <item sd="0" m="1" x="216"/>
        <item sd="0" m="1" x="134"/>
        <item sd="0" m="1" x="264"/>
        <item sd="0" m="1" x="229"/>
        <item sd="0" m="1" x="261"/>
        <item sd="0" m="1" x="269"/>
        <item sd="0" m="1" x="231"/>
        <item sd="0" m="1" x="170"/>
        <item sd="0" m="1" x="189"/>
        <item sd="0" m="1" x="178"/>
        <item sd="0" m="1" x="263"/>
        <item sd="0" m="1" x="161"/>
        <item sd="0" m="1" x="299"/>
        <item sd="0" m="1" x="135"/>
        <item sd="0" m="1" x="310"/>
        <item sd="0" m="1" x="183"/>
        <item sd="0" m="1" x="210"/>
        <item sd="0" m="1" x="248"/>
        <item sd="0" m="1" x="192"/>
        <item sd="0" m="1" x="225"/>
        <item sd="0" m="1" x="233"/>
        <item sd="0" m="1" x="282"/>
        <item sd="0" m="1" x="163"/>
        <item sd="0" m="1" x="177"/>
        <item sd="0" m="1" x="242"/>
        <item sd="0" m="1" x="165"/>
        <item sd="0" m="1" x="309"/>
        <item sd="0" m="1" x="238"/>
        <item sd="0" m="1" x="253"/>
        <item sd="0" m="1" x="207"/>
        <item sd="0" m="1" x="239"/>
        <item sd="0" m="1" x="291"/>
        <item sd="0" m="1" x="262"/>
        <item sd="0" m="1" x="147"/>
        <item sd="0" m="1" x="295"/>
        <item sd="0" m="1" x="148"/>
        <item sd="0" m="1" x="298"/>
        <item sd="0" m="1" x="137"/>
        <item sd="0" m="1" x="127"/>
        <item sd="0" m="1" x="144"/>
        <item sd="0" m="1" x="245"/>
        <item sd="0" m="1" x="265"/>
        <item sd="0" m="1" x="193"/>
        <item sd="0" m="1" x="306"/>
        <item sd="0" m="1" x="138"/>
        <item sd="0" m="1" x="251"/>
        <item sd="0" m="1" x="252"/>
        <item sd="0" m="1" x="212"/>
        <item sd="0" m="1" x="215"/>
        <item sd="0" m="1" x="218"/>
        <item sd="0" x="6"/>
        <item sd="0" x="0"/>
        <item sd="0" x="1"/>
        <item sd="0" x="2"/>
        <item sd="0" x="3"/>
        <item sd="0" x="4"/>
        <item sd="0" x="5"/>
        <item sd="0" x="7"/>
        <item sd="0" x="8"/>
        <item sd="0" x="9"/>
        <item sd="0" x="10"/>
        <item sd="0" x="11"/>
        <item sd="0" x="12"/>
        <item sd="0" x="13"/>
        <item sd="0" x="14"/>
        <item sd="0" x="15"/>
        <item sd="0" x="16"/>
        <item sd="0" x="17"/>
        <item sd="0" x="18"/>
        <item sd="0" x="19"/>
        <item sd="0" x="22"/>
        <item sd="0" x="23"/>
        <item sd="0" x="24"/>
        <item sd="0" x="25"/>
        <item sd="0" x="27"/>
        <item sd="0" x="28"/>
        <item sd="0" x="30"/>
        <item sd="0" x="31"/>
        <item sd="0" x="32"/>
        <item sd="0" x="33"/>
        <item sd="0" x="34"/>
        <item sd="0" x="35"/>
        <item sd="0" x="36"/>
        <item x="37"/>
        <item sd="0" x="39"/>
        <item sd="0" x="40"/>
        <item sd="0" x="41"/>
        <item sd="0" x="42"/>
        <item sd="0" x="43"/>
        <item sd="0" x="44"/>
        <item sd="0" x="45"/>
        <item sd="0" x="46"/>
        <item sd="0" x="47"/>
        <item x="48"/>
        <item sd="0" x="50"/>
        <item sd="0" x="54"/>
        <item sd="0" x="56"/>
        <item sd="0" x="57"/>
        <item sd="0" x="58"/>
        <item sd="0" x="59"/>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1"/>
        <item sd="0" x="92"/>
        <item sd="0" x="93"/>
        <item sd="0" x="94"/>
        <item sd="0" x="95"/>
        <item sd="0" x="96"/>
        <item sd="0" x="97"/>
        <item sd="0" x="98"/>
        <item sd="0" x="99"/>
        <item x="60"/>
        <item x="100"/>
        <item x="102"/>
        <item x="103"/>
        <item x="104"/>
        <item x="105"/>
        <item x="106"/>
        <item x="107"/>
        <item x="108"/>
        <item x="109"/>
        <item x="110"/>
        <item x="111"/>
        <item x="112"/>
        <item x="113"/>
        <item x="114"/>
        <item x="115"/>
        <item x="116"/>
        <item x="117"/>
        <item x="118"/>
        <item x="119"/>
        <item x="120"/>
        <item x="121"/>
        <item x="122"/>
        <item x="123"/>
        <item x="124"/>
        <item x="125"/>
        <item x="126"/>
        <item t="default" sd="0"/>
      </items>
    </pivotField>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showAll="0" defaultSubtotal="0"/>
  </pivotFields>
  <rowFields count="3">
    <field x="8"/>
    <field x="3"/>
    <field x="7"/>
  </rowFields>
  <rowItems count="196">
    <i>
      <x v="8"/>
    </i>
    <i>
      <x v="9"/>
    </i>
    <i>
      <x v="16"/>
    </i>
    <i>
      <x v="25"/>
    </i>
    <i>
      <x v="26"/>
    </i>
    <i>
      <x v="27"/>
    </i>
    <i>
      <x v="29"/>
    </i>
    <i>
      <x v="34"/>
    </i>
    <i>
      <x v="37"/>
    </i>
    <i>
      <x v="44"/>
    </i>
    <i>
      <x v="45"/>
    </i>
    <i>
      <x v="49"/>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r="1">
      <x v="55"/>
    </i>
    <i>
      <x v="231"/>
    </i>
    <i>
      <x v="232"/>
    </i>
    <i>
      <x v="233"/>
    </i>
    <i>
      <x v="234"/>
    </i>
    <i>
      <x v="235"/>
    </i>
    <i>
      <x v="236"/>
    </i>
    <i>
      <x v="237"/>
    </i>
    <i>
      <x v="238"/>
    </i>
    <i>
      <x v="239"/>
    </i>
    <i>
      <x v="240"/>
    </i>
    <i r="1">
      <x v="56"/>
    </i>
    <i r="1">
      <x v="57"/>
    </i>
    <i r="1">
      <x v="59"/>
    </i>
    <i r="1">
      <x v="61"/>
    </i>
    <i r="1">
      <x v="67"/>
    </i>
    <i r="2">
      <x v="106"/>
    </i>
    <i r="1">
      <x v="69"/>
    </i>
    <i r="2">
      <x v="111"/>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r="1">
      <x v="57"/>
    </i>
    <i>
      <x v="286"/>
    </i>
    <i r="1">
      <x v="64"/>
    </i>
    <i r="2">
      <x v="16"/>
    </i>
    <i>
      <x v="287"/>
    </i>
    <i r="1">
      <x v="64"/>
    </i>
    <i r="2">
      <x v="28"/>
    </i>
    <i r="2">
      <x v="30"/>
    </i>
    <i r="1">
      <x v="67"/>
    </i>
    <i r="2">
      <x v="106"/>
    </i>
    <i r="1">
      <x v="69"/>
    </i>
    <i r="2">
      <x v="110"/>
    </i>
    <i>
      <x v="288"/>
    </i>
    <i r="1">
      <x v="64"/>
    </i>
    <i r="2">
      <x v="30"/>
    </i>
    <i>
      <x v="289"/>
    </i>
    <i r="1">
      <x v="65"/>
    </i>
    <i r="2">
      <x v="26"/>
    </i>
    <i>
      <x v="290"/>
    </i>
    <i r="1">
      <x v="65"/>
    </i>
    <i r="2">
      <x v="26"/>
    </i>
    <i>
      <x v="291"/>
    </i>
    <i r="1">
      <x v="65"/>
    </i>
    <i r="2">
      <x v="26"/>
    </i>
    <i r="1">
      <x v="66"/>
    </i>
    <i r="2">
      <x v="30"/>
    </i>
    <i>
      <x v="292"/>
    </i>
    <i r="1">
      <x v="65"/>
    </i>
    <i r="2">
      <x v="26"/>
    </i>
    <i>
      <x v="293"/>
    </i>
    <i r="1">
      <x v="66"/>
    </i>
    <i r="2">
      <x v="30"/>
    </i>
    <i>
      <x v="294"/>
    </i>
    <i r="1">
      <x v="67"/>
    </i>
    <i r="2">
      <x v="16"/>
    </i>
    <i>
      <x v="295"/>
    </i>
    <i r="1">
      <x v="67"/>
    </i>
    <i r="2">
      <x v="105"/>
    </i>
    <i>
      <x v="296"/>
    </i>
    <i r="1">
      <x v="67"/>
    </i>
    <i r="2">
      <x v="106"/>
    </i>
    <i>
      <x v="297"/>
    </i>
    <i r="1">
      <x v="68"/>
    </i>
    <i r="2">
      <x v="26"/>
    </i>
    <i>
      <x v="298"/>
    </i>
    <i r="1">
      <x v="68"/>
    </i>
    <i r="2">
      <x v="26"/>
    </i>
    <i>
      <x v="299"/>
    </i>
    <i r="1">
      <x v="68"/>
    </i>
    <i r="2">
      <x v="26"/>
    </i>
    <i>
      <x v="300"/>
    </i>
    <i r="1">
      <x v="68"/>
    </i>
    <i r="2">
      <x v="26"/>
    </i>
    <i>
      <x v="301"/>
    </i>
    <i r="1">
      <x v="68"/>
    </i>
    <i r="2">
      <x v="26"/>
    </i>
    <i>
      <x v="302"/>
    </i>
    <i r="1">
      <x v="68"/>
    </i>
    <i r="2">
      <x v="26"/>
    </i>
    <i>
      <x v="303"/>
    </i>
    <i r="1">
      <x v="68"/>
    </i>
    <i r="2">
      <x v="26"/>
    </i>
    <i>
      <x v="304"/>
    </i>
    <i r="1">
      <x v="68"/>
    </i>
    <i r="2">
      <x v="26"/>
    </i>
    <i>
      <x v="305"/>
    </i>
    <i r="1">
      <x v="69"/>
    </i>
    <i r="2">
      <x v="107"/>
    </i>
    <i>
      <x v="306"/>
    </i>
    <i r="1">
      <x v="69"/>
    </i>
    <i r="2">
      <x v="108"/>
    </i>
    <i>
      <x v="307"/>
    </i>
    <i r="1">
      <x v="69"/>
    </i>
    <i r="2">
      <x v="108"/>
    </i>
    <i>
      <x v="308"/>
    </i>
    <i r="1">
      <x v="69"/>
    </i>
    <i r="2">
      <x v="109"/>
    </i>
    <i>
      <x v="309"/>
    </i>
    <i r="1">
      <x v="69"/>
    </i>
    <i r="2">
      <x v="109"/>
    </i>
    <i>
      <x v="310"/>
    </i>
    <i r="1">
      <x v="69"/>
    </i>
    <i r="2">
      <x v="110"/>
    </i>
    <i>
      <x v="311"/>
    </i>
    <i r="1">
      <x v="69"/>
    </i>
    <i r="2">
      <x v="111"/>
    </i>
  </rowItems>
  <colFields count="1">
    <field x="-2"/>
  </colFields>
  <colItems count="7">
    <i>
      <x/>
    </i>
    <i i="1">
      <x v="1"/>
    </i>
    <i i="2">
      <x v="2"/>
    </i>
    <i i="3">
      <x v="3"/>
    </i>
    <i i="4">
      <x v="4"/>
    </i>
    <i i="5">
      <x v="5"/>
    </i>
    <i i="6">
      <x v="6"/>
    </i>
  </colItems>
  <pageFields count="4">
    <pageField fld="6" hier="-1"/>
    <pageField fld="2" hier="-1"/>
    <pageField fld="5" hier="-1"/>
    <pageField fld="4" hier="-1"/>
  </pageFields>
  <dataFields count="7">
    <dataField name="Baseline" fld="12" baseField="8" baseItem="4"/>
    <dataField name="R (below)" fld="13" baseField="8" baseItem="4"/>
    <dataField name="R (in range)" fld="14" baseField="8" baseItem="4"/>
    <dataField name="R (above)" fld="15" baseField="8" baseItem="4"/>
    <dataField name="T (below)" fld="16" baseField="8" baseItem="4"/>
    <dataField name="T (in range)" fld="17" baseField="8" baseItem="4"/>
    <dataField name="T (above)" fld="18" baseField="8" baseItem="4"/>
  </dataFields>
  <formats count="6">
    <format dxfId="101">
      <pivotArea outline="0" collapsedLevelsAreSubtotals="1" fieldPosition="0"/>
    </format>
    <format dxfId="100">
      <pivotArea dataOnly="0" labelOnly="1" outline="0" fieldPosition="0">
        <references count="1">
          <reference field="4294967294" count="7">
            <x v="0"/>
            <x v="1"/>
            <x v="2"/>
            <x v="3"/>
            <x v="4"/>
            <x v="5"/>
            <x v="6"/>
          </reference>
        </references>
      </pivotArea>
    </format>
    <format dxfId="99">
      <pivotArea outline="0" collapsedLevelsAreSubtotals="1" fieldPosition="0">
        <references count="1">
          <reference field="4294967294" count="1" selected="0">
            <x v="4"/>
          </reference>
        </references>
      </pivotArea>
    </format>
    <format dxfId="98">
      <pivotArea dataOnly="0" labelOnly="1" outline="0" fieldPosition="0">
        <references count="1">
          <reference field="4294967294" count="1">
            <x v="4"/>
          </reference>
        </references>
      </pivotArea>
    </format>
    <format dxfId="97">
      <pivotArea outline="0" collapsedLevelsAreSubtotals="1" fieldPosition="0">
        <references count="1">
          <reference field="4294967294" count="1" selected="0">
            <x v="1"/>
          </reference>
        </references>
      </pivotArea>
    </format>
    <format dxfId="9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postgresql_IFC_data_connection (RM Server)" adjustColumnWidth="0" connectionId="3" autoFormatId="16" applyNumberFormats="0" applyBorderFormats="0" applyFontFormats="0" applyPatternFormats="0" applyAlignmentFormats="0" applyWidthHeightFormats="0">
  <queryTableRefresh preserveSortFilterLayout="0" nextId="63">
    <queryTableFields count="62">
      <queryTableField id="1" name="id" tableColumnId="1"/>
      <queryTableField id="2" name="project_id" tableColumnId="2"/>
      <queryTableField id="3" name="dataset_date" tableColumnId="3"/>
      <queryTableField id="4" name="project_short_nme" tableColumnId="4"/>
      <queryTableField id="5" name="project_long_nme" tableColumnId="5"/>
      <queryTableField id="6" name="project_status_nme" tableColumnId="6"/>
      <queryTableField id="7" name="as_stage_nme" tableColumnId="7"/>
      <queryTableField id="8" name="region_nme" tableColumnId="8"/>
      <queryTableField id="9" name="country_nme" tableColumnId="9"/>
      <queryTableField id="10" name="other_country_nme" tableColumnId="10"/>
      <queryTableField id="11" name="primary_business_line_id_nme" tableColumnId="11"/>
      <queryTableField id="12" name="product_nme" tableColumnId="12"/>
      <queryTableField id="13" name="project_leader" tableColumnId="13"/>
      <queryTableField id="14" name="m_and_e_officer" tableColumnId="14"/>
      <queryTableField id="15" name="owning_dept_nme" tableColumnId="15"/>
      <queryTableField id="16" name="indicator_type" tableColumnId="16"/>
      <queryTableField id="17" name="log_frame_nme" tableColumnId="17"/>
      <queryTableField id="18" name="log_frame_active_ind" tableColumnId="18"/>
      <queryTableField id="19" name="ind_id" tableColumnId="19"/>
      <queryTableField id="20" name="indicator_nme" tableColumnId="20"/>
      <queryTableField id="21" name="implementation_start_date" tableColumnId="21"/>
      <queryTableField id="22" name="implementation_end_date" tableColumnId="22"/>
      <queryTableField id="23" name="indicator_start_date" tableColumnId="23"/>
      <queryTableField id="24" name="indicator_end_date" tableColumnId="24"/>
      <queryTableField id="25" name="indicator_type_code" tableColumnId="25"/>
      <queryTableField id="26" name="measurement_unit_nme" tableColumnId="26"/>
      <queryTableField id="27" name="is_standard_indicator" tableColumnId="27"/>
      <queryTableField id="28" name="idg_ind" tableColumnId="28"/>
      <queryTableField id="29" name="include_in_template" tableColumnId="29"/>
      <queryTableField id="30" name="include_in_summary" tableColumnId="30"/>
      <queryTableField id="31" name="project_indicator_status_nme" tableColumnId="31"/>
      <queryTableField id="32" name="value_type" tableColumnId="32"/>
      <queryTableField id="33" name="value_yr" tableColumnId="33"/>
      <queryTableField id="34" name="value_frequency_code" tableColumnId="34"/>
      <queryTableField id="35" name="value_timeline_code" tableColumnId="35"/>
      <queryTableField id="36" name="value_amt" tableColumnId="36"/>
      <queryTableField id="37" name="value_date" tableColumnId="37"/>
      <queryTableField id="38" name="comment_txt" tableColumnId="38"/>
      <queryTableField id="39" name="indicator_attribute_update" tableColumnId="39"/>
      <queryTableField id="40" name="indicator_attribute_update_user_id" tableColumnId="40"/>
      <queryTableField id="41" name="indicator_data_update" tableColumnId="41"/>
      <queryTableField id="42" name="indicator_data_update_user_id" tableColumnId="42"/>
      <queryTableField id="43" name="indicator_id" tableColumnId="43"/>
      <queryTableField id="44" name="ind_id_parent" tableColumnId="44"/>
      <queryTableField id="45" name="indicator_level" tableColumnId="45"/>
      <queryTableField id="46" name="goal_id" tableColumnId="46"/>
      <queryTableField id="47" name="goal_nme" tableColumnId="47"/>
      <queryTableField id="48" name="client_id" tableColumnId="48"/>
      <queryTableField id="49" name="client_nme" tableColumnId="49"/>
      <queryTableField id="50" name="attribution_pct" tableColumnId="50"/>
      <queryTableField id="51" name="legal_agreement_ind" tableColumnId="51"/>
      <queryTableField id="52" name="legal_agreement_date" tableColumnId="52"/>
      <queryTableField id="53" name="indicator_status_reason" tableColumnId="53"/>
      <queryTableField id="54" name="indicator_active_remap" tableColumnId="54"/>
      <queryTableField id="55" name="primary_business_line_code" tableColumnId="55"/>
      <queryTableField id="56" name="sector_nme" tableColumnId="56"/>
      <queryTableField id="57" name="relationship_to_inv" tableColumnId="57"/>
      <queryTableField id="58" name="indicator_status" tableColumnId="58"/>
      <queryTableField id="59" name="country_code" tableColumnId="59"/>
      <queryTableField id="60" name="table_flag_delete_dataset" tableColumnId="60"/>
      <queryTableField id="61" name="is_client_level" tableColumnId="61"/>
      <queryTableField id="62" name="is_active_data" tableColumnId="62"/>
    </queryTableFields>
  </queryTableRefresh>
</queryTable>
</file>

<file path=xl/queryTables/queryTable2.xml><?xml version="1.0" encoding="utf-8"?>
<queryTable xmlns="http://schemas.openxmlformats.org/spreadsheetml/2006/main" name="ExternalData_1" connectionId="9" autoFormatId="16" applyNumberFormats="0" applyBorderFormats="0" applyFontFormats="0" applyPatternFormats="0" applyAlignmentFormats="0" applyWidthHeightFormats="0">
  <queryTableRefresh nextId="21">
    <queryTableFields count="20">
      <queryTableField id="1" name="dataset_date" tableColumnId="1"/>
      <queryTableField id="2" name="project_id" tableColumnId="2"/>
      <queryTableField id="3" name="project_name" tableColumnId="3"/>
      <queryTableField id="4" name="project_start_date" tableColumnId="4"/>
      <queryTableField id="5" name="project_end_date" tableColumnId="5"/>
      <queryTableField id="6" name="indicator_type" tableColumnId="6"/>
      <queryTableField id="7" name="logframe" tableColumnId="7"/>
      <queryTableField id="8" name="indicator_nme" tableColumnId="8"/>
      <queryTableField id="9" name="baseline" tableColumnId="9"/>
      <queryTableField id="10" name="previous2_psr_result" tableColumnId="10"/>
      <queryTableField id="11" name="previous2_psr_label" tableColumnId="11"/>
      <queryTableField id="12" name="previous_psr_result" tableColumnId="12"/>
      <queryTableField id="13" name="previous_psr_label" tableColumnId="13"/>
      <queryTableField id="14" name="current_psr_result" tableColumnId="14"/>
      <queryTableField id="15" name="current_psr_label" tableColumnId="15"/>
      <queryTableField id="16" name="results_to_date" tableColumnId="16"/>
      <queryTableField id="17" name="target_to_date" tableColumnId="17"/>
      <queryTableField id="18" name="total_target" tableColumnId="18"/>
      <queryTableField id="19" name="progress_to_date_pct" tableColumnId="19"/>
      <queryTableField id="20" name="progress_overall_pct" tableColumnId="20"/>
    </queryTableFields>
  </queryTableRefresh>
</queryTable>
</file>

<file path=xl/queryTables/queryTable3.xml><?xml version="1.0" encoding="utf-8"?>
<queryTable xmlns="http://schemas.openxmlformats.org/spreadsheetml/2006/main" name="postgresql_IFC_data_connection_1" adjustColumnWidth="0" connectionId="10" autoFormatId="16" applyNumberFormats="0" applyBorderFormats="0" applyFontFormats="0" applyPatternFormats="0" applyAlignmentFormats="0" applyWidthHeightFormats="0">
  <queryTableRefresh preserveSortFilterLayout="0" nextId="49" unboundColumnsRight="20">
    <queryTableFields count="48">
      <queryTableField id="1" name="dataset_date" tableColumnId="1"/>
      <queryTableField id="2" name="project_id" tableColumnId="2"/>
      <queryTableField id="3" name="project_name" tableColumnId="3"/>
      <queryTableField id="4" name="graph_start_date" tableColumnId="4"/>
      <queryTableField id="5" name="project_start_date" tableColumnId="5"/>
      <queryTableField id="6" name="project_end_date" tableColumnId="6"/>
      <queryTableField id="7" name="pct_completed" tableColumnId="7"/>
      <queryTableField id="8" name="pct_spent" tableColumnId="8"/>
      <queryTableField id="9" name="spend_time_difference" tableColumnId="9"/>
      <queryTableField id="10" name="region_code" tableColumnId="10"/>
      <queryTableField id="11" name="business_line" tableColumnId="11"/>
      <queryTableField id="12" name="active_duration" tableColumnId="12"/>
      <queryTableField id="13" name="ssa_active_spend_duration" tableColumnId="13"/>
      <queryTableField id="14" name="ssa_active_nonspend_duration" tableColumnId="14"/>
      <queryTableField id="15" name="lac_active_spend_duration" tableColumnId="15"/>
      <queryTableField id="16" name="lac_active_nonspend_duration" tableColumnId="16"/>
      <queryTableField id="17" name="sa_active_spend_duration" tableColumnId="17"/>
      <queryTableField id="18" name="sa_active_nonspend_duration" tableColumnId="18"/>
      <queryTableField id="19" name="wld_active_spend_duration" tableColumnId="19"/>
      <queryTableField id="20" name="wld_active_nonspend_duration" tableColumnId="20"/>
      <queryTableField id="21" name="eca_active_spend_duration" tableColumnId="21"/>
      <queryTableField id="22" name="eca_active_nonspend_duration" tableColumnId="22"/>
      <queryTableField id="23" name="eap_active_spend_duration" tableColumnId="23"/>
      <queryTableField id="24" name="eap_active_nonspend_duration" tableColumnId="24"/>
      <queryTableField id="25" name="mena_active_spend_duration" tableColumnId="25"/>
      <queryTableField id="26" name="mena_active_nonspend_duration" tableColumnId="26"/>
      <queryTableField id="27" name="funds_managed_by_ifc" tableColumnId="27"/>
      <queryTableField id="28" name="prorated_cumulative_expense_amt" tableColumnId="28"/>
      <queryTableField id="48" dataBound="0" tableColumnId="29"/>
      <queryTableField id="47" dataBound="0" tableColumnId="30"/>
      <queryTableField id="46" dataBound="0" tableColumnId="31"/>
      <queryTableField id="45" dataBound="0" tableColumnId="32"/>
      <queryTableField id="44" dataBound="0" tableColumnId="33"/>
      <queryTableField id="43" dataBound="0" tableColumnId="34"/>
      <queryTableField id="42" dataBound="0" tableColumnId="35"/>
      <queryTableField id="41" dataBound="0" tableColumnId="36"/>
      <queryTableField id="40" dataBound="0" tableColumnId="37"/>
      <queryTableField id="39" dataBound="0" tableColumnId="38"/>
      <queryTableField id="38" dataBound="0" tableColumnId="39"/>
      <queryTableField id="37" dataBound="0" tableColumnId="40"/>
      <queryTableField id="36" dataBound="0" tableColumnId="41"/>
      <queryTableField id="35" dataBound="0" tableColumnId="42"/>
      <queryTableField id="34" dataBound="0" tableColumnId="43"/>
      <queryTableField id="33" dataBound="0" tableColumnId="44"/>
      <queryTableField id="32" dataBound="0" tableColumnId="45"/>
      <queryTableField id="31" dataBound="0" tableColumnId="46"/>
      <queryTableField id="30" dataBound="0" tableColumnId="47"/>
      <queryTableField id="29" dataBound="0" tableColumnId="48"/>
    </queryTableFields>
  </queryTableRefresh>
</queryTable>
</file>

<file path=xl/queryTables/queryTable4.xml><?xml version="1.0" encoding="utf-8"?>
<queryTable xmlns="http://schemas.openxmlformats.org/spreadsheetml/2006/main" name="postgresql_IFC_data_connection_1" adjustColumnWidth="0" connectionId="8" autoFormatId="16" applyNumberFormats="0" applyBorderFormats="0" applyFontFormats="0" applyPatternFormats="0" applyAlignmentFormats="0" applyWidthHeightFormats="0">
  <queryTableRefresh nextId="8">
    <queryTableFields count="7">
      <queryTableField id="1" name="qtr" tableColumnId="7"/>
      <queryTableField id="2" name="regions" tableColumnId="8"/>
      <queryTableField id="3" name="active_funds" tableColumnId="9"/>
      <queryTableField id="4" name="closed_funds" tableColumnId="10"/>
      <queryTableField id="5" name="pipeline_funds" tableColumnId="11"/>
      <queryTableField id="6" name="projects" tableColumnId="12"/>
      <queryTableField id="7" name="project_ids" tableColumnId="13"/>
    </queryTableFields>
  </queryTableRefresh>
</queryTable>
</file>

<file path=xl/queryTables/queryTable5.xml><?xml version="1.0" encoding="utf-8"?>
<queryTable xmlns="http://schemas.openxmlformats.org/spreadsheetml/2006/main" name="ExternalData_1" connectionId="7" autoFormatId="16" applyNumberFormats="0" applyBorderFormats="0" applyFontFormats="0" applyPatternFormats="0" applyAlignmentFormats="0" applyWidthHeightFormats="0">
  <queryTableRefresh nextId="16">
    <queryTableFields count="15">
      <queryTableField id="1" name="project_id" tableColumnId="1"/>
      <queryTableField id="2" name="dataset_date" tableColumnId="2"/>
      <queryTableField id="3" name="portfolio_set" tableColumnId="3"/>
      <queryTableField id="4" name="project_name" tableColumnId="4"/>
      <queryTableField id="5" name="project_end_date" tableColumnId="5"/>
      <queryTableField id="6" name="graph_start_date" tableColumnId="6"/>
      <queryTableField id="7" name="closed_duration" tableColumnId="7"/>
      <queryTableField id="8" name="active_duration" tableColumnId="8"/>
      <queryTableField id="9" name="pipeline_duration" tableColumnId="9"/>
      <queryTableField id="10" name="pcr_filing_duration" tableColumnId="10"/>
      <queryTableField id="11" name="financial_end_duration" tableColumnId="11"/>
      <queryTableField id="12" name="prorated_cumulative_expense_amt" tableColumnId="12"/>
      <queryTableField id="13" name="prorated_total_funds_managed_by_ifc" tableColumnId="13"/>
      <queryTableField id="14" name="burn_rate" tableColumnId="14"/>
      <queryTableField id="15" name="placeholder" tableColumnId="15"/>
    </queryTableFields>
  </queryTableRefresh>
</queryTable>
</file>

<file path=xl/queryTables/queryTable6.xml><?xml version="1.0" encoding="utf-8"?>
<queryTable xmlns="http://schemas.openxmlformats.org/spreadsheetml/2006/main" name="postgresql_IFC_data_connection (RM Server)" connectionId="5" autoFormatId="16" applyNumberFormats="0" applyBorderFormats="0" applyFontFormats="0" applyPatternFormats="0" applyAlignmentFormats="0" applyWidthHeightFormats="0">
  <queryTableRefresh nextId="12">
    <queryTableFields count="11">
      <queryTableField id="1" name="dataset_date" tableColumnId="1"/>
      <queryTableField id="2" name="business_line" tableColumnId="2"/>
      <queryTableField id="3" name="region_code" tableColumnId="3"/>
      <queryTableField id="4" name="project_count_opclosed" tableColumnId="4"/>
      <queryTableField id="5" name="project_count_opactive" tableColumnId="5"/>
      <queryTableField id="6" name="portfolio_cum_expenses_opclosed" tableColumnId="6"/>
      <queryTableField id="7" name="portfolio_cum_expenses_opactive" tableColumnId="7"/>
      <queryTableField id="8" name="portfolio_volume_opclosed" tableColumnId="8"/>
      <queryTableField id="9" name="portfolio_volume_opactive" tableColumnId="9"/>
      <queryTableField id="10" name="remaining_funds" tableColumnId="10"/>
      <queryTableField id="11" name="pipeline_volume" tableColumnId="11"/>
    </queryTableFields>
  </queryTableRefresh>
</queryTable>
</file>

<file path=xl/queryTables/queryTable7.xml><?xml version="1.0" encoding="utf-8"?>
<queryTable xmlns="http://schemas.openxmlformats.org/spreadsheetml/2006/main" name="ExternalData_1" connectionId="4" autoFormatId="16" applyNumberFormats="0" applyBorderFormats="0" applyFontFormats="0" applyPatternFormats="0" applyAlignmentFormats="0" applyWidthHeightFormats="0">
  <queryTableRefresh nextId="37">
    <queryTableFields count="13">
      <queryTableField id="1" name="dataset_date" tableColumnId="14"/>
      <queryTableField id="2" name="project_id" tableColumnId="15"/>
      <queryTableField id="4" name="indicator_type" tableColumnId="17"/>
      <queryTableField id="6" name="logframe" tableColumnId="19"/>
      <queryTableField id="7" name="indicator_nme" tableColumnId="20"/>
      <queryTableField id="29" name="project_short_nme" tableColumnId="1"/>
      <queryTableField id="30" name="is_standard_indicator" tableColumnId="2"/>
      <queryTableField id="31" name="baseline_total" tableColumnId="3"/>
      <queryTableField id="32" name="result_total_td" tableColumnId="4"/>
      <queryTableField id="33" name="target_total_td" tableColumnId="5"/>
      <queryTableField id="34" name="target_cum_total" tableColumnId="6"/>
      <queryTableField id="35" name="progress_flag" tableColumnId="7"/>
      <queryTableField id="36" name="progress_flag_txt" tableColumnId="8"/>
    </queryTableFields>
  </queryTableRefresh>
</queryTable>
</file>

<file path=xl/queryTables/queryTable8.xml><?xml version="1.0" encoding="utf-8"?>
<queryTable xmlns="http://schemas.openxmlformats.org/spreadsheetml/2006/main" name="postgresql_IFC_data_connection (RM Server)" connectionId="2" autoFormatId="16" applyNumberFormats="0" applyBorderFormats="0" applyFontFormats="0" applyPatternFormats="0" applyAlignmentFormats="0" applyWidthHeightFormats="0">
  <queryTableRefresh nextId="22" unboundColumnsRight="1">
    <queryTableFields count="20">
      <queryTableField id="1" name="dataset_date" tableColumnId="1"/>
      <queryTableField id="2" name="project_id" tableColumnId="2"/>
      <queryTableField id="3" name="project_status_nme" tableColumnId="3"/>
      <queryTableField id="4" name="project_short_nme" tableColumnId="4"/>
      <queryTableField id="5" name="region_nme" tableColumnId="5"/>
      <queryTableField id="6" name="indicator_type" tableColumnId="6"/>
      <queryTableField id="7" name="is_standard_indicator" tableColumnId="7"/>
      <queryTableField id="8" name="logframe" tableColumnId="8"/>
      <queryTableField id="9" name="indicator_nme" tableColumnId="9"/>
      <queryTableField id="10" name="label_low" tableColumnId="10"/>
      <queryTableField id="11" name="label_period" tableColumnId="11"/>
      <queryTableField id="12" name="label_high" tableColumnId="12"/>
      <queryTableField id="13" name="baseline_total" tableColumnId="13"/>
      <queryTableField id="14" name="result_low" tableColumnId="14"/>
      <queryTableField id="15" name="result_period" tableColumnId="15"/>
      <queryTableField id="16" name="result_high" tableColumnId="16"/>
      <queryTableField id="17" name="target_low" tableColumnId="17"/>
      <queryTableField id="18" name="target_period" tableColumnId="18"/>
      <queryTableField id="19" name="target_high" tableColumnId="19"/>
      <queryTableField id="20" dataBound="0" tableColumnId="20"/>
    </queryTableFields>
  </queryTableRefresh>
</queryTable>
</file>

<file path=xl/queryTables/queryTable9.xml><?xml version="1.0" encoding="utf-8"?>
<queryTable xmlns="http://schemas.openxmlformats.org/spreadsheetml/2006/main" name="postgresql_IFC_data_connection (RM Server)" adjustColumnWidth="0" connectionId="1" autoFormatId="16" applyNumberFormats="0" applyBorderFormats="0" applyFontFormats="0" applyPatternFormats="0" applyAlignmentFormats="0" applyWidthHeightFormats="0">
  <queryTableRefresh preserveSortFilterLayout="0" nextId="14">
    <queryTableFields count="13">
      <queryTableField id="1" name="project_id" tableColumnId="1"/>
      <queryTableField id="2" name="project_short_nme" tableColumnId="2"/>
      <queryTableField id="3" name="indicator_type" tableColumnId="3"/>
      <queryTableField id="4" name="is_standard_indicator" tableColumnId="4"/>
      <queryTableField id="5" name="logframe" tableColumnId="5"/>
      <queryTableField id="6" name="indicator_nme" tableColumnId="6"/>
      <queryTableField id="7" name="psr_cycle_id" tableColumnId="7"/>
      <queryTableField id="8" name="psr_cycle_name" tableColumnId="8"/>
      <queryTableField id="9" name="reporting_psr_cycle_id" tableColumnId="9"/>
      <queryTableField id="10" name="psr_date" tableColumnId="10"/>
      <queryTableField id="11" name="result_psr_total" tableColumnId="11"/>
      <queryTableField id="12" name="target_psr_total" tableColumnId="12"/>
      <queryTableField id="13" name="baseline_psr_total" tableColumnId="13"/>
    </queryTableFields>
  </queryTableRefresh>
</queryTable>
</file>

<file path=xl/queryTables/queryTable10.xml><?xml version="1.0" encoding="utf-8"?>
<queryTable xmlns="http://schemas.openxmlformats.org/spreadsheetml/2006/main" name="postgresql_IFC_data_connection (RM Server)" connectionId="6" autoFormatId="16" applyNumberFormats="0" applyBorderFormats="0" applyFontFormats="0" applyPatternFormats="0" applyAlignmentFormats="0" applyWidthHeightFormats="0">
  <queryTableRefresh nextId="16">
    <queryTableFields count="15">
      <queryTableField id="1" name="project_id" tableColumnId="1"/>
      <queryTableField id="2" name="project_name" tableColumnId="2"/>
      <queryTableField id="3" name="project_status_name" tableColumnId="3"/>
      <queryTableField id="4" name="project_stage" tableColumnId="4"/>
      <queryTableField id="5" name="country_name" tableColumnId="5"/>
      <queryTableField id="6" name="region_code" tableColumnId="6"/>
      <queryTableField id="7" name="primary_business_line_code" tableColumnId="7"/>
      <queryTableField id="8" name="project_start_date" tableColumnId="8"/>
      <queryTableField id="9" name="project_end_date" tableColumnId="9"/>
      <queryTableField id="10" name="principal_transaction_leader" tableColumnId="10"/>
      <queryTableField id="11" name="project_size" tableColumnId="11"/>
      <queryTableField id="12" name="total_spend" tableColumnId="12"/>
      <queryTableField id="13" name="total_fytd_spend" tableColumnId="13"/>
      <queryTableField id="14" name="sectors" tableColumnId="14"/>
      <queryTableField id="15" name="products" tableColumnId="1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id="8" name="Table_ME_by_PSR9" displayName="Table_ME_by_PSR9" ref="A1:BJ3499" tableType="queryTable" totalsRowShown="0">
  <autoFilter ref="A1:BJ3499">
    <filterColumn colId="3">
      <filters>
        <filter val="Africa MF KM"/>
        <filter val="Africa MFS KM"/>
      </filters>
    </filterColumn>
    <filterColumn colId="31">
      <filters>
        <filter val="result"/>
      </filters>
    </filterColumn>
  </autoFilter>
  <sortState ref="A30:BJ265">
    <sortCondition ref="D1:D266"/>
  </sortState>
  <tableColumns count="62">
    <tableColumn id="1" uniqueName="1" name="id" queryTableFieldId="1"/>
    <tableColumn id="2" uniqueName="2" name="project_id" queryTableFieldId="2" dataDxfId="95"/>
    <tableColumn id="3" uniqueName="3" name="dataset_date" queryTableFieldId="3" dataDxfId="94"/>
    <tableColumn id="4" uniqueName="4" name="project_short_nme" queryTableFieldId="4"/>
    <tableColumn id="5" uniqueName="5" name="project_long_nme" queryTableFieldId="5"/>
    <tableColumn id="6" uniqueName="6" name="project_status_nme" queryTableFieldId="6"/>
    <tableColumn id="7" uniqueName="7" name="as_stage_nme" queryTableFieldId="7"/>
    <tableColumn id="8" uniqueName="8" name="region_nme" queryTableFieldId="8"/>
    <tableColumn id="9" uniqueName="9" name="country_nme" queryTableFieldId="9"/>
    <tableColumn id="10" uniqueName="10" name="other_country_nme" queryTableFieldId="10" dataDxfId="93"/>
    <tableColumn id="11" uniqueName="11" name="primary_business_line_id_nme" queryTableFieldId="11"/>
    <tableColumn id="12" uniqueName="12" name="product_nme" queryTableFieldId="12"/>
    <tableColumn id="13" uniqueName="13" name="project_leader" queryTableFieldId="13"/>
    <tableColumn id="14" uniqueName="14" name="m_and_e_officer" queryTableFieldId="14"/>
    <tableColumn id="15" uniqueName="15" name="owning_dept_nme" queryTableFieldId="15"/>
    <tableColumn id="16" uniqueName="16" name="indicator_type" queryTableFieldId="16" dataDxfId="92"/>
    <tableColumn id="17" uniqueName="17" name="log_frame_nme" queryTableFieldId="17"/>
    <tableColumn id="18" uniqueName="18" name="log_frame_active_ind" queryTableFieldId="18"/>
    <tableColumn id="19" uniqueName="19" name="ind_id" queryTableFieldId="19"/>
    <tableColumn id="20" uniqueName="20" name="indicator_nme" queryTableFieldId="20" dataDxfId="91"/>
    <tableColumn id="21" uniqueName="21" name="implementation_start_date" queryTableFieldId="21"/>
    <tableColumn id="22" uniqueName="22" name="implementation_end_date" queryTableFieldId="22"/>
    <tableColumn id="23" uniqueName="23" name="indicator_start_date" queryTableFieldId="23"/>
    <tableColumn id="24" uniqueName="24" name="indicator_end_date" queryTableFieldId="24"/>
    <tableColumn id="25" uniqueName="25" name="indicator_type_code" queryTableFieldId="25"/>
    <tableColumn id="26" uniqueName="26" name="measurement_unit_nme" queryTableFieldId="26"/>
    <tableColumn id="27" uniqueName="27" name="is_standard_indicator" queryTableFieldId="27"/>
    <tableColumn id="28" uniqueName="28" name="idg_ind" queryTableFieldId="28"/>
    <tableColumn id="29" uniqueName="29" name="include_in_template" queryTableFieldId="29"/>
    <tableColumn id="30" uniqueName="30" name="include_in_summary" queryTableFieldId="30"/>
    <tableColumn id="31" uniqueName="31" name="project_indicator_status_nme" queryTableFieldId="31"/>
    <tableColumn id="32" uniqueName="32" name="value_type" queryTableFieldId="32"/>
    <tableColumn id="33" uniqueName="33" name="value_yr" queryTableFieldId="33"/>
    <tableColumn id="34" uniqueName="34" name="value_frequency_code" queryTableFieldId="34"/>
    <tableColumn id="35" uniqueName="35" name="value_timeline_code" queryTableFieldId="35"/>
    <tableColumn id="36" uniqueName="36" name="value_amt" queryTableFieldId="36"/>
    <tableColumn id="37" uniqueName="37" name="value_date" queryTableFieldId="37" dataDxfId="90"/>
    <tableColumn id="38" uniqueName="38" name="comment_txt" queryTableFieldId="38"/>
    <tableColumn id="39" uniqueName="39" name="indicator_attribute_update" queryTableFieldId="39"/>
    <tableColumn id="40" uniqueName="40" name="indicator_attribute_update_user_id" queryTableFieldId="40"/>
    <tableColumn id="41" uniqueName="41" name="indicator_data_update" queryTableFieldId="41" dataDxfId="89"/>
    <tableColumn id="42" uniqueName="42" name="indicator_data_update_user_id" queryTableFieldId="42"/>
    <tableColumn id="43" uniqueName="43" name="indicator_id" queryTableFieldId="43"/>
    <tableColumn id="44" uniqueName="44" name="ind_id_parent" queryTableFieldId="44"/>
    <tableColumn id="45" uniqueName="45" name="indicator_level" queryTableFieldId="45"/>
    <tableColumn id="46" uniqueName="46" name="goal_id" queryTableFieldId="46"/>
    <tableColumn id="47" uniqueName="47" name="goal_nme" queryTableFieldId="47"/>
    <tableColumn id="48" uniqueName="48" name="client_id" queryTableFieldId="48"/>
    <tableColumn id="49" uniqueName="49" name="client_nme" queryTableFieldId="49"/>
    <tableColumn id="50" uniqueName="50" name="attribution_pct" queryTableFieldId="50"/>
    <tableColumn id="51" uniqueName="51" name="legal_agreement_ind" queryTableFieldId="51"/>
    <tableColumn id="52" uniqueName="52" name="legal_agreement_date" queryTableFieldId="52"/>
    <tableColumn id="53" uniqueName="53" name="indicator_status_reason" queryTableFieldId="53"/>
    <tableColumn id="54" uniqueName="54" name="indicator_active_remap" queryTableFieldId="54"/>
    <tableColumn id="55" uniqueName="55" name="primary_business_line_code" queryTableFieldId="55"/>
    <tableColumn id="56" uniqueName="56" name="sector_nme" queryTableFieldId="56"/>
    <tableColumn id="57" uniqueName="57" name="relationship_to_inv" queryTableFieldId="57"/>
    <tableColumn id="58" uniqueName="58" name="indicator_status" queryTableFieldId="58"/>
    <tableColumn id="59" uniqueName="59" name="country_code" queryTableFieldId="59"/>
    <tableColumn id="60" uniqueName="60" name="table_flag_delete_dataset" queryTableFieldId="60"/>
    <tableColumn id="61" uniqueName="61" name="is_client_level" queryTableFieldId="61"/>
    <tableColumn id="62" uniqueName="62" name="is_active_data" queryTableFieldId="62"/>
  </tableColumns>
  <tableStyleInfo name="TableStyleMedium9" showFirstColumn="0" showLastColumn="0" showRowStripes="1" showColumnStripes="0"/>
</table>
</file>

<file path=xl/tables/table2.xml><?xml version="1.0" encoding="utf-8"?>
<table xmlns="http://schemas.openxmlformats.org/spreadsheetml/2006/main" id="6" name="Table_Donor_Summary" displayName="Table_Donor_Summary" ref="A1:T314" tableType="queryTable" totalsRowShown="0">
  <autoFilter ref="A1:T314"/>
  <tableColumns count="20">
    <tableColumn id="1" uniqueName="1" name="dataset_date" queryTableFieldId="1" dataDxfId="88"/>
    <tableColumn id="2" uniqueName="2" name="project_id" queryTableFieldId="2"/>
    <tableColumn id="3" uniqueName="3" name="project_name" queryTableFieldId="3"/>
    <tableColumn id="4" uniqueName="4" name="project_start_date" queryTableFieldId="4" dataDxfId="87"/>
    <tableColumn id="5" uniqueName="5" name="project_end_date" queryTableFieldId="5" dataDxfId="86"/>
    <tableColumn id="6" uniqueName="6" name="indicator_type" queryTableFieldId="6"/>
    <tableColumn id="7" uniqueName="7" name="logframe" queryTableFieldId="7"/>
    <tableColumn id="8" uniqueName="8" name="indicator_nme" queryTableFieldId="8"/>
    <tableColumn id="9" uniqueName="9" name="baseline" queryTableFieldId="9"/>
    <tableColumn id="10" uniqueName="10" name="previous2_psr_result" queryTableFieldId="10"/>
    <tableColumn id="11" uniqueName="11" name="previous2_psr_label" queryTableFieldId="11"/>
    <tableColumn id="12" uniqueName="12" name="previous_psr_result" queryTableFieldId="12"/>
    <tableColumn id="13" uniqueName="13" name="previous_psr_label" queryTableFieldId="13"/>
    <tableColumn id="14" uniqueName="14" name="current_psr_result" queryTableFieldId="14"/>
    <tableColumn id="15" uniqueName="15" name="current_psr_label" queryTableFieldId="15"/>
    <tableColumn id="16" uniqueName="16" name="results_to_date" queryTableFieldId="16"/>
    <tableColumn id="17" uniqueName="17" name="target_to_date" queryTableFieldId="17"/>
    <tableColumn id="18" uniqueName="18" name="total_target" queryTableFieldId="18"/>
    <tableColumn id="19" uniqueName="19" name="progress_to_date_pct" queryTableFieldId="19"/>
    <tableColumn id="20" uniqueName="20" name="progress_overall_pct" queryTableFieldId="20"/>
  </tableColumns>
  <tableStyleInfo name="TableStyleMedium9" showFirstColumn="0" showLastColumn="0" showRowStripes="1" showColumnStripes="0"/>
</table>
</file>

<file path=xl/tables/table3.xml><?xml version="1.0" encoding="utf-8"?>
<table xmlns="http://schemas.openxmlformats.org/spreadsheetml/2006/main" id="3" name="Table_postgresql_IFC_data_connection_1" displayName="Table_postgresql_IFC_data_connection_1" ref="J1:BE19" tableType="queryTable" totalsRowShown="0">
  <autoFilter ref="J1:BE19"/>
  <tableColumns count="48">
    <tableColumn id="1" uniqueName="1" name="dataset_date" queryTableFieldId="1" dataDxfId="85"/>
    <tableColumn id="2" uniqueName="2" name="project_id" queryTableFieldId="2"/>
    <tableColumn id="3" uniqueName="3" name="project_name" queryTableFieldId="3"/>
    <tableColumn id="4" uniqueName="4" name="graph_start_date" queryTableFieldId="4" dataDxfId="84"/>
    <tableColumn id="5" uniqueName="5" name="project_start_date" queryTableFieldId="5" dataDxfId="83"/>
    <tableColumn id="6" uniqueName="6" name="project_end_date" queryTableFieldId="6" dataDxfId="82"/>
    <tableColumn id="7" uniqueName="7" name="pct_completed" queryTableFieldId="7"/>
    <tableColumn id="8" uniqueName="8" name="pct_spent" queryTableFieldId="8"/>
    <tableColumn id="9" uniqueName="9" name="spend_time_difference" queryTableFieldId="9"/>
    <tableColumn id="10" uniqueName="10" name="region_code" queryTableFieldId="10"/>
    <tableColumn id="11" uniqueName="11" name="business_line" queryTableFieldId="11"/>
    <tableColumn id="12" uniqueName="12" name="active_duration" queryTableFieldId="12"/>
    <tableColumn id="13" uniqueName="13" name="ssa_active_spend_duration" queryTableFieldId="13"/>
    <tableColumn id="14" uniqueName="14" name="ssa_active_nonspend_duration" queryTableFieldId="14"/>
    <tableColumn id="15" uniqueName="15" name="lac_active_spend_duration" queryTableFieldId="15"/>
    <tableColumn id="16" uniqueName="16" name="lac_active_nonspend_duration" queryTableFieldId="16"/>
    <tableColumn id="17" uniqueName="17" name="sa_active_spend_duration" queryTableFieldId="17"/>
    <tableColumn id="18" uniqueName="18" name="sa_active_nonspend_duration" queryTableFieldId="18"/>
    <tableColumn id="19" uniqueName="19" name="wld_active_spend_duration" queryTableFieldId="19"/>
    <tableColumn id="20" uniqueName="20" name="wld_active_nonspend_duration" queryTableFieldId="20"/>
    <tableColumn id="21" uniqueName="21" name="eca_active_spend_duration" queryTableFieldId="21"/>
    <tableColumn id="22" uniqueName="22" name="eca_active_nonspend_duration" queryTableFieldId="22"/>
    <tableColumn id="23" uniqueName="23" name="eap_active_spend_duration" queryTableFieldId="23"/>
    <tableColumn id="24" uniqueName="24" name="eap_active_nonspend_duration" queryTableFieldId="24"/>
    <tableColumn id="25" uniqueName="25" name="mena_active_spend_duration" queryTableFieldId="25"/>
    <tableColumn id="26" uniqueName="26" name="mena_active_nonspend_duration" queryTableFieldId="26"/>
    <tableColumn id="27" uniqueName="27" name="funds_managed_by_ifc" queryTableFieldId="27"/>
    <tableColumn id="28" uniqueName="28" name="prorated_cumulative_expense_amt" queryTableFieldId="28"/>
    <tableColumn id="29" uniqueName="29" name="Overspend bound" queryTableFieldId="48"/>
    <tableColumn id="30" uniqueName="30" name="Underspend bound" queryTableFieldId="47"/>
    <tableColumn id="31" uniqueName="31" name="Spend Flag" queryTableFieldId="46"/>
    <tableColumn id="32" uniqueName="32" name="Boundary Gap" queryTableFieldId="45"/>
    <tableColumn id="33" uniqueName="33" name="Spend Time Label" queryTableFieldId="44"/>
    <tableColumn id="34" uniqueName="34" name="Completed" queryTableFieldId="43"/>
    <tableColumn id="35" uniqueName="35" name="SSA_pct_completed" queryTableFieldId="42"/>
    <tableColumn id="36" uniqueName="36" name="SSA_spend_time_difference" queryTableFieldId="41"/>
    <tableColumn id="37" uniqueName="37" name="SA_pct_completed" queryTableFieldId="40"/>
    <tableColumn id="38" uniqueName="38" name="SA_spend_time_difference" queryTableFieldId="39"/>
    <tableColumn id="39" uniqueName="39" name="ECA_pct_completed" queryTableFieldId="38"/>
    <tableColumn id="40" uniqueName="40" name="ECA_spend_time_difference" queryTableFieldId="37"/>
    <tableColumn id="41" uniqueName="41" name="EAP_pct_completed" queryTableFieldId="36"/>
    <tableColumn id="42" uniqueName="42" name="EAP_spend_time_difference" queryTableFieldId="35"/>
    <tableColumn id="43" uniqueName="43" name="MENA_pct_complete" queryTableFieldId="34"/>
    <tableColumn id="44" uniqueName="44" name="MENA_spend_time_difference" queryTableFieldId="33"/>
    <tableColumn id="45" uniqueName="45" name="LAC_pct_complete" queryTableFieldId="32"/>
    <tableColumn id="46" uniqueName="46" name="LAC_spend_time_difference" queryTableFieldId="31"/>
    <tableColumn id="47" uniqueName="47" name="WLD_pct_complete" queryTableFieldId="30"/>
    <tableColumn id="48" uniqueName="48" name="WLD_spend_time_difference" queryTableFieldId="29"/>
  </tableColumns>
  <tableStyleInfo name="TableStyleMedium9" showFirstColumn="0" showLastColumn="0" showRowStripes="1" showColumnStripes="0"/>
</table>
</file>

<file path=xl/tables/table4.xml><?xml version="1.0" encoding="utf-8"?>
<table xmlns="http://schemas.openxmlformats.org/spreadsheetml/2006/main" id="23" name="TABLE_FUNDING_ECA193524" displayName="TABLE_FUNDING_ECA193524" ref="Q2:W28" tableType="queryTable" totalsRowShown="0">
  <autoFilter ref="Q2:W28"/>
  <tableColumns count="7">
    <tableColumn id="7" uniqueName="7" name="qtr" queryTableFieldId="1" dataDxfId="76"/>
    <tableColumn id="8" uniqueName="8" name="regions" queryTableFieldId="2" dataDxfId="75"/>
    <tableColumn id="9" uniqueName="9" name="active_funds" queryTableFieldId="3"/>
    <tableColumn id="10" uniqueName="10" name="closed_funds" queryTableFieldId="4"/>
    <tableColumn id="11" uniqueName="11" name="pipeline_funds" queryTableFieldId="5"/>
    <tableColumn id="12" uniqueName="12" name="projects" queryTableFieldId="6"/>
    <tableColumn id="13" uniqueName="13" name="project_ids" queryTableFieldId="7"/>
  </tableColumns>
  <tableStyleInfo name="TableStyleMedium9" showFirstColumn="0" showLastColumn="0" showRowStripes="1" showColumnStripes="0"/>
</table>
</file>

<file path=xl/tables/table5.xml><?xml version="1.0" encoding="utf-8"?>
<table xmlns="http://schemas.openxmlformats.org/spreadsheetml/2006/main" id="26" name="Table_ExternalData_11027" displayName="Table_ExternalData_11027" ref="A2:O20" tableType="queryTable" totalsRowShown="0">
  <autoFilter ref="A2:O20"/>
  <tableColumns count="15">
    <tableColumn id="1" uniqueName="1" name="project_id" queryTableFieldId="1"/>
    <tableColumn id="2" uniqueName="2" name="dataset_date" queryTableFieldId="2" dataDxfId="80"/>
    <tableColumn id="3" uniqueName="3" name="portfolio_set" queryTableFieldId="3"/>
    <tableColumn id="4" uniqueName="4" name="project_name" queryTableFieldId="4" dataDxfId="79"/>
    <tableColumn id="5" uniqueName="5" name="project_end_date" queryTableFieldId="5" dataDxfId="78"/>
    <tableColumn id="6" uniqueName="6" name="graph_start_date" queryTableFieldId="6" dataDxfId="77"/>
    <tableColumn id="7" uniqueName="7" name="closed_duration" queryTableFieldId="7"/>
    <tableColumn id="8" uniqueName="8" name="active_duration" queryTableFieldId="8"/>
    <tableColumn id="9" uniqueName="9" name="pipeline_duration" queryTableFieldId="9"/>
    <tableColumn id="10" uniqueName="10" name="pcr_filing_duration" queryTableFieldId="10"/>
    <tableColumn id="11" uniqueName="11" name="financial_end_duration" queryTableFieldId="11"/>
    <tableColumn id="12" uniqueName="12" name="prorated_cumulative_expense_amt" queryTableFieldId="12"/>
    <tableColumn id="13" uniqueName="13" name="prorated_total_funds_managed_by_ifc" queryTableFieldId="13"/>
    <tableColumn id="14" uniqueName="14" name="burn_rate" queryTableFieldId="14"/>
    <tableColumn id="15" uniqueName="15" name="placeholder" queryTableFieldId="15"/>
  </tableColumns>
  <tableStyleInfo name="TableStyleMedium9" showFirstColumn="0" showLastColumn="0" showRowStripes="1" showColumnStripes="0"/>
</table>
</file>

<file path=xl/tables/table6.xml><?xml version="1.0" encoding="utf-8"?>
<table xmlns="http://schemas.openxmlformats.org/spreadsheetml/2006/main" id="1" name="Table_postgresql_IFC_data_connection__RM_Server2" displayName="Table_postgresql_IFC_data_connection__RM_Server2" ref="Y2:AI3" tableType="queryTable" totalsRowShown="0">
  <autoFilter ref="Y2:AI3"/>
  <tableColumns count="11">
    <tableColumn id="1" uniqueName="1" name="dataset_date" queryTableFieldId="1" dataDxfId="81"/>
    <tableColumn id="2" uniqueName="2" name="business_line" queryTableFieldId="2"/>
    <tableColumn id="3" uniqueName="3" name="region_code" queryTableFieldId="3"/>
    <tableColumn id="4" uniqueName="4" name="project_count_opclosed" queryTableFieldId="4"/>
    <tableColumn id="5" uniqueName="5" name="project_count_opactive" queryTableFieldId="5"/>
    <tableColumn id="6" uniqueName="6" name="portfolio_cum_expenses_opclosed" queryTableFieldId="6"/>
    <tableColumn id="7" uniqueName="7" name="portfolio_cum_expenses_opactive" queryTableFieldId="7"/>
    <tableColumn id="8" uniqueName="8" name="portfolio_volume_opclosed" queryTableFieldId="8"/>
    <tableColumn id="9" uniqueName="9" name="portfolio_volume_opactive" queryTableFieldId="9"/>
    <tableColumn id="10" uniqueName="10" name="remaining_funds" queryTableFieldId="10"/>
    <tableColumn id="11" uniqueName="11" name="pipeline_volume" queryTableFieldId="11"/>
  </tableColumns>
  <tableStyleInfo name="TableStyleMedium9" showFirstColumn="0" showLastColumn="0" showRowStripes="1" showColumnStripes="0"/>
</table>
</file>

<file path=xl/tables/table7.xml><?xml version="1.0" encoding="utf-8"?>
<table xmlns="http://schemas.openxmlformats.org/spreadsheetml/2006/main" id="4" name="Table_ME_data" displayName="Table_ME_data" ref="A1:M314" tableType="queryTable" totalsRowShown="0">
  <autoFilter ref="A1:M314"/>
  <tableColumns count="13">
    <tableColumn id="14" uniqueName="14" name="dataset_date" queryTableFieldId="1" dataDxfId="74"/>
    <tableColumn id="15" uniqueName="15" name="project_id" queryTableFieldId="2"/>
    <tableColumn id="17" uniqueName="17" name="indicator_type" queryTableFieldId="4"/>
    <tableColumn id="19" uniqueName="19" name="logframe" queryTableFieldId="6"/>
    <tableColumn id="20" uniqueName="20" name="indicator_nme" queryTableFieldId="7"/>
    <tableColumn id="1" uniqueName="1" name="project_short_nme" queryTableFieldId="29"/>
    <tableColumn id="2" uniqueName="2" name="is_standard_indicator" queryTableFieldId="30"/>
    <tableColumn id="3" uniqueName="3" name="baseline_total" queryTableFieldId="31"/>
    <tableColumn id="4" uniqueName="4" name="result_total_td" queryTableFieldId="32"/>
    <tableColumn id="5" uniqueName="5" name="target_total_td" queryTableFieldId="33"/>
    <tableColumn id="6" uniqueName="6" name="target_cum_total" queryTableFieldId="34"/>
    <tableColumn id="7" uniqueName="7" name="progress_flag" queryTableFieldId="35"/>
    <tableColumn id="8" uniqueName="8" name="progress_flag_txt" queryTableFieldId="36"/>
  </tableColumns>
  <tableStyleInfo name="TableStyleMedium9" showFirstColumn="0" showLastColumn="0" showRowStripes="1" showColumnStripes="0"/>
</table>
</file>

<file path=xl/tables/table8.xml><?xml version="1.0" encoding="utf-8"?>
<table xmlns="http://schemas.openxmlformats.org/spreadsheetml/2006/main" id="2" name="Table_postgresql_IFC_data_connection__RM_Server3" displayName="Table_postgresql_IFC_data_connection__RM_Server3" ref="A1:T314" tableType="queryTable" totalsRowShown="0">
  <autoFilter ref="A1:T314"/>
  <tableColumns count="20">
    <tableColumn id="1" uniqueName="1" name="dataset_date" queryTableFieldId="1" dataDxfId="73"/>
    <tableColumn id="2" uniqueName="2" name="project_id" queryTableFieldId="2"/>
    <tableColumn id="3" uniqueName="3" name="project_status_nme" queryTableFieldId="3"/>
    <tableColumn id="4" uniqueName="4" name="project_short_nme" queryTableFieldId="4"/>
    <tableColumn id="5" uniqueName="5" name="region_nme" queryTableFieldId="5"/>
    <tableColumn id="6" uniqueName="6" name="indicator_type" queryTableFieldId="6"/>
    <tableColumn id="7" uniqueName="7" name="is_standard_indicator" queryTableFieldId="7"/>
    <tableColumn id="8" uniqueName="8" name="logframe" queryTableFieldId="8"/>
    <tableColumn id="9" uniqueName="9" name="indicator_nme" queryTableFieldId="9"/>
    <tableColumn id="10" uniqueName="10" name="label_low" queryTableFieldId="10"/>
    <tableColumn id="11" uniqueName="11" name="label_period" queryTableFieldId="11"/>
    <tableColumn id="12" uniqueName="12" name="label_high" queryTableFieldId="12"/>
    <tableColumn id="13" uniqueName="13" name="baseline_total" queryTableFieldId="13"/>
    <tableColumn id="14" uniqueName="14" name="result_low" queryTableFieldId="14"/>
    <tableColumn id="15" uniqueName="15" name="result_period" queryTableFieldId="15"/>
    <tableColumn id="16" uniqueName="16" name="result_high" queryTableFieldId="16"/>
    <tableColumn id="17" uniqueName="17" name="target_low" queryTableFieldId="17"/>
    <tableColumn id="18" uniqueName="18" name="target_period" queryTableFieldId="18"/>
    <tableColumn id="19" uniqueName="19" name="target_high" queryTableFieldId="19"/>
    <tableColumn id="20" uniqueName="20" name="CG Logframe" queryTableFieldId="20">
      <calculatedColumnFormula>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5" name="Table_ME_by_PSR" displayName="Table_ME_by_PSR" ref="A1:M1753" tableType="queryTable" totalsRowShown="0">
  <autoFilter ref="A1:M1753"/>
  <tableColumns count="13">
    <tableColumn id="1" uniqueName="1" name="project_id" queryTableFieldId="1"/>
    <tableColumn id="2" uniqueName="2" name="project_short_nme" queryTableFieldId="2"/>
    <tableColumn id="3" uniqueName="3" name="indicator_type" queryTableFieldId="3"/>
    <tableColumn id="4" uniqueName="4" name="is_standard_indicator" queryTableFieldId="4"/>
    <tableColumn id="5" uniqueName="5" name="logframe" queryTableFieldId="5"/>
    <tableColumn id="6" uniqueName="6" name="indicator_nme" queryTableFieldId="6"/>
    <tableColumn id="7" uniqueName="7" name="psr_cycle_id" queryTableFieldId="7"/>
    <tableColumn id="8" uniqueName="8" name="psr_cycle_name" queryTableFieldId="8"/>
    <tableColumn id="9" uniqueName="9" name="reporting_psr_cycle_id" queryTableFieldId="9"/>
    <tableColumn id="10" uniqueName="10" name="psr_date" queryTableFieldId="10" dataDxfId="72"/>
    <tableColumn id="11" uniqueName="11" name="result_psr_total" queryTableFieldId="11"/>
    <tableColumn id="12" uniqueName="12" name="target_psr_total" queryTableFieldId="12"/>
    <tableColumn id="13" uniqueName="13" name="baseline_psr_total" queryTableFieldId="13"/>
  </tableColumns>
  <tableStyleInfo name="TableStyleMedium9" showFirstColumn="0" showLastColumn="0" showRowStripes="1" showColumnStripes="0"/>
</table>
</file>

<file path=xl/tables/table10.xml><?xml version="1.0" encoding="utf-8"?>
<table xmlns="http://schemas.openxmlformats.org/spreadsheetml/2006/main" id="7" name="Table_postgresql_IFC_data_connection__RM_Server8" displayName="Table_postgresql_IFC_data_connection__RM_Server8" ref="A1:O19" tableType="queryTable" totalsRowShown="0">
  <autoFilter ref="A1:O19"/>
  <tableColumns count="15">
    <tableColumn id="1" uniqueName="1" name="project_id" queryTableFieldId="1"/>
    <tableColumn id="2" uniqueName="2" name="project_name" queryTableFieldId="2"/>
    <tableColumn id="3" uniqueName="3" name="project_status_name" queryTableFieldId="3"/>
    <tableColumn id="4" uniqueName="4" name="project_stage" queryTableFieldId="4"/>
    <tableColumn id="5" uniqueName="5" name="country_name" queryTableFieldId="5"/>
    <tableColumn id="6" uniqueName="6" name="region_code" queryTableFieldId="6"/>
    <tableColumn id="7" uniqueName="7" name="primary_business_line_code" queryTableFieldId="7"/>
    <tableColumn id="8" uniqueName="8" name="project_start_date" queryTableFieldId="8" dataDxfId="1"/>
    <tableColumn id="9" uniqueName="9" name="project_end_date" queryTableFieldId="9" dataDxfId="0"/>
    <tableColumn id="10" uniqueName="10" name="principal_transaction_leader" queryTableFieldId="10"/>
    <tableColumn id="11" uniqueName="11" name="project_size" queryTableFieldId="11"/>
    <tableColumn id="12" uniqueName="12" name="total_spend" queryTableFieldId="12"/>
    <tableColumn id="13" uniqueName="13" name="total_fytd_spend" queryTableFieldId="13"/>
    <tableColumn id="14" uniqueName="14" name="sectors" queryTableFieldId="14"/>
    <tableColumn id="15" uniqueName="15" name="products" queryTableFieldId="1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ECA Colors">
      <a:dk1>
        <a:sysClr val="windowText" lastClr="000000"/>
      </a:dk1>
      <a:lt1>
        <a:sysClr val="window" lastClr="FFFFFF"/>
      </a:lt1>
      <a:dk2>
        <a:srgbClr val="1F497D"/>
      </a:dk2>
      <a:lt2>
        <a:srgbClr val="EEECE1"/>
      </a:lt2>
      <a:accent1>
        <a:srgbClr val="4F81BD"/>
      </a:accent1>
      <a:accent2>
        <a:srgbClr val="C0504D"/>
      </a:accent2>
      <a:accent3>
        <a:srgbClr val="008C64"/>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7.bin"/><Relationship Id="rId4"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AC182"/>
  <sheetViews>
    <sheetView workbookViewId="0">
      <pane xSplit="3" ySplit="3" topLeftCell="D4" activePane="bottomRight" state="frozen"/>
      <selection pane="topRight" activeCell="D1" sqref="D1"/>
      <selection pane="bottomLeft" activeCell="A4" sqref="A4"/>
      <selection pane="bottomRight" activeCell="C10" sqref="C10"/>
    </sheetView>
  </sheetViews>
  <sheetFormatPr defaultColWidth="9.109375" defaultRowHeight="14.4" x14ac:dyDescent="0.3"/>
  <cols>
    <col min="1" max="1" width="2.109375" style="50" customWidth="1"/>
    <col min="2" max="2" width="10.44140625" style="50" bestFit="1" customWidth="1"/>
    <col min="3" max="3" width="56.6640625" style="50" customWidth="1"/>
    <col min="4" max="7" width="10" style="50" customWidth="1"/>
    <col min="8" max="8" width="12.109375" style="50" customWidth="1"/>
    <col min="9" max="9" width="11.44140625" style="50" customWidth="1"/>
    <col min="10" max="11" width="17.44140625" style="50" customWidth="1"/>
    <col min="12" max="12" width="10" style="50" customWidth="1"/>
    <col min="13" max="17" width="16.88671875" style="50" customWidth="1"/>
    <col min="18" max="18" width="11.44140625" style="50" customWidth="1"/>
    <col min="19" max="19" width="22.109375" style="50" bestFit="1" customWidth="1"/>
    <col min="20" max="20" width="10" style="50" customWidth="1"/>
    <col min="21" max="21" width="11.44140625" style="50" customWidth="1"/>
    <col min="22" max="22" width="24.5546875" style="50" customWidth="1"/>
    <col min="23" max="24" width="16" style="50" customWidth="1"/>
    <col min="25" max="26" width="10" style="50" customWidth="1"/>
    <col min="27" max="27" width="17.33203125" style="50" customWidth="1"/>
    <col min="28" max="28" width="47" style="50" customWidth="1"/>
    <col min="29" max="29" width="77.88671875" style="50" customWidth="1"/>
    <col min="30" max="16384" width="9.109375" style="50"/>
  </cols>
  <sheetData>
    <row r="1" spans="1:29" ht="15" customHeight="1" x14ac:dyDescent="0.3">
      <c r="A1" s="50" t="s">
        <v>175</v>
      </c>
    </row>
    <row r="2" spans="1:29" x14ac:dyDescent="0.3">
      <c r="A2" s="50" t="s">
        <v>243</v>
      </c>
      <c r="M2" s="91" t="s">
        <v>168</v>
      </c>
      <c r="N2" s="91"/>
      <c r="O2" s="91"/>
      <c r="P2" s="91"/>
      <c r="Q2" s="91"/>
      <c r="S2" s="92" t="s">
        <v>186</v>
      </c>
      <c r="T2" s="92"/>
      <c r="U2" s="92"/>
      <c r="V2" s="92"/>
      <c r="W2" s="92"/>
      <c r="X2" s="92"/>
      <c r="Y2" s="92"/>
      <c r="Z2" s="92"/>
      <c r="AA2" s="92"/>
      <c r="AB2" s="92"/>
      <c r="AC2" s="92"/>
    </row>
    <row r="3" spans="1:29" ht="54.75" customHeight="1" x14ac:dyDescent="0.3">
      <c r="B3" s="68" t="s">
        <v>63</v>
      </c>
      <c r="C3" s="61" t="s">
        <v>176</v>
      </c>
      <c r="D3" s="61" t="s">
        <v>150</v>
      </c>
      <c r="E3" s="61" t="s">
        <v>151</v>
      </c>
      <c r="F3" s="61" t="s">
        <v>148</v>
      </c>
      <c r="G3" s="62" t="s">
        <v>152</v>
      </c>
      <c r="H3" s="62" t="s">
        <v>153</v>
      </c>
      <c r="I3" s="62" t="s">
        <v>154</v>
      </c>
      <c r="J3" s="61" t="s">
        <v>155</v>
      </c>
      <c r="K3" s="62" t="s">
        <v>167</v>
      </c>
      <c r="L3" s="61" t="s">
        <v>158</v>
      </c>
      <c r="M3" s="61" t="s">
        <v>108</v>
      </c>
      <c r="N3" s="61" t="s">
        <v>107</v>
      </c>
      <c r="O3" s="61" t="s">
        <v>113</v>
      </c>
      <c r="P3" s="61" t="s">
        <v>106</v>
      </c>
      <c r="Q3" s="61" t="s">
        <v>109</v>
      </c>
      <c r="R3" s="63" t="s">
        <v>162</v>
      </c>
      <c r="S3" s="64" t="s">
        <v>169</v>
      </c>
      <c r="T3" s="64" t="s">
        <v>133</v>
      </c>
      <c r="U3" s="64" t="s">
        <v>163</v>
      </c>
      <c r="V3" s="64" t="s">
        <v>166</v>
      </c>
      <c r="W3" s="64" t="s">
        <v>159</v>
      </c>
      <c r="X3" s="65" t="s">
        <v>160</v>
      </c>
      <c r="Y3" s="64" t="s">
        <v>165</v>
      </c>
      <c r="Z3" s="64" t="s">
        <v>164</v>
      </c>
      <c r="AA3" s="64" t="s">
        <v>161</v>
      </c>
      <c r="AB3" s="65" t="s">
        <v>156</v>
      </c>
      <c r="AC3" s="65" t="s">
        <v>157</v>
      </c>
    </row>
    <row r="4" spans="1:29" x14ac:dyDescent="0.3">
      <c r="B4" s="71">
        <v>599202</v>
      </c>
      <c r="C4" s="50" t="str">
        <f>VLOOKUP($B4,Table_postgresql_IFC_data_connection__RM_Server8[],2,FALSE)</f>
        <v>AccessBank Tanzania TA</v>
      </c>
      <c r="D4" s="50" t="str">
        <f>VLOOKUP($B4,Table_postgresql_IFC_data_connection__RM_Server8[],3,FALSE)</f>
        <v>active</v>
      </c>
      <c r="E4" s="50" t="str">
        <f>VLOOKUP($B4,Table_postgresql_IFC_data_connection__RM_Server8[],4,FALSE)</f>
        <v>portfolio</v>
      </c>
      <c r="F4" s="50" t="str">
        <f>VLOOKUP($B4,Table_postgresql_IFC_data_connection__RM_Server8[],5,FALSE)</f>
        <v>Tanzania</v>
      </c>
      <c r="G4" s="50" t="str">
        <f>VLOOKUP($B4,Table_postgresql_IFC_data_connection__RM_Server8[],6,FALSE)</f>
        <v>SSA</v>
      </c>
      <c r="H4" s="51">
        <f>VLOOKUP($B4,Table_postgresql_IFC_data_connection__RM_Server8[],8,FALSE)</f>
        <v>41416</v>
      </c>
      <c r="I4" s="51">
        <f>VLOOKUP($B4,Table_postgresql_IFC_data_connection__RM_Server8[],9,FALSE)</f>
        <v>43100</v>
      </c>
      <c r="J4" s="51" t="str">
        <f>VLOOKUP($B4,Table_postgresql_IFC_data_connection__RM_Server8[],14,FALSE)</f>
        <v>{"Commercial Banking - Microfinance (O-AC) - 100%"}</v>
      </c>
      <c r="K4" s="51" t="str">
        <f>VLOOKUP($B4,Table_postgresql_IFC_data_connection__RM_Server8[],15,FALSE)</f>
        <v>{"Microfinance - 100%"}</v>
      </c>
      <c r="L4" s="51" t="str">
        <f>VLOOKUP($B4,Table_postgresql_IFC_data_connection__RM_Server8[],10,FALSE)</f>
        <v>Musa, Omoneka J.</v>
      </c>
      <c r="M4" s="50" t="e">
        <f>SUMIFS(Table_ME_data[indicator_nme],#REF!,'Project ID Entry'!M$3,Table_ME_data[dataset_date],'Project ID Entry'!$B4)</f>
        <v>#REF!</v>
      </c>
      <c r="N4" s="50" t="e">
        <f>SUMIFS(Table_ME_data[indicator_nme],#REF!,'Project ID Entry'!N$3,Table_ME_data[dataset_date],'Project ID Entry'!$B4)</f>
        <v>#REF!</v>
      </c>
      <c r="O4" s="50" t="e">
        <f>SUMIFS(Table_ME_data[indicator_nme],#REF!,'Project ID Entry'!O$3,Table_ME_data[dataset_date],'Project ID Entry'!$B4)</f>
        <v>#REF!</v>
      </c>
      <c r="P4" s="50" t="e">
        <f>SUMIFS(Table_ME_data[indicator_nme],#REF!,'Project ID Entry'!P$3,Table_ME_data[dataset_date],'Project ID Entry'!$B4)</f>
        <v>#REF!</v>
      </c>
      <c r="Q4" s="50" t="e">
        <f>SUMIFS(Table_ME_data[indicator_nme],#REF!,'Project ID Entry'!Q$3,Table_ME_data[dataset_date],'Project ID Entry'!$B4)</f>
        <v>#REF!</v>
      </c>
      <c r="R4" s="52">
        <f>VLOOKUP($B4,Table_postgresql_IFC_data_connection__RM_Server8[],11,FALSE)</f>
        <v>1943280</v>
      </c>
      <c r="S4" s="50" t="e">
        <f>VLOOKUP($B4,'Manual Project Notes'!$A$1:$L$37,2,FALSE)</f>
        <v>#N/A</v>
      </c>
      <c r="T4" s="50" t="e">
        <f>VLOOKUP($B4,'Manual Project Notes'!$A$1:$L$37,3,FALSE)</f>
        <v>#N/A</v>
      </c>
      <c r="U4" s="50" t="e">
        <f>VLOOKUP($B4,'Manual Project Notes'!$A$1:$L$37,4,FALSE)</f>
        <v>#N/A</v>
      </c>
      <c r="V4" s="50" t="e">
        <f>VLOOKUP($B4,'Manual Project Notes'!$A$1:$L$37,5,FALSE)</f>
        <v>#N/A</v>
      </c>
      <c r="W4" s="50" t="e">
        <f>VLOOKUP($B4,'Manual Project Notes'!$A$1:$L$37,6,FALSE)</f>
        <v>#N/A</v>
      </c>
      <c r="X4" s="50" t="e">
        <f>VLOOKUP($B4,'Manual Project Notes'!$A$1:$L$37,7,FALSE)</f>
        <v>#N/A</v>
      </c>
      <c r="Y4" s="50" t="e">
        <f>VLOOKUP($B4,'Manual Project Notes'!$A$1:$L$37,8,FALSE)</f>
        <v>#N/A</v>
      </c>
      <c r="Z4" s="50" t="e">
        <f>VLOOKUP($B4,'Manual Project Notes'!$A$1:$L$37,9,FALSE)</f>
        <v>#N/A</v>
      </c>
      <c r="AA4" s="50" t="e">
        <f>VLOOKUP($B4,'Manual Project Notes'!$A$1:$L$37,10,FALSE)</f>
        <v>#N/A</v>
      </c>
      <c r="AB4" s="50" t="e">
        <f>VLOOKUP($B4,'Manual Project Notes'!$A$1:$L$37,11,FALSE)</f>
        <v>#N/A</v>
      </c>
      <c r="AC4" s="50" t="e">
        <f>VLOOKUP($B4,'Manual Project Notes'!$A$1:$L$37,12,FALSE)</f>
        <v>#N/A</v>
      </c>
    </row>
    <row r="5" spans="1:29" x14ac:dyDescent="0.3">
      <c r="B5" s="71">
        <v>599276</v>
      </c>
      <c r="C5" s="50" t="str">
        <f>VLOOKUP($B5,Table_postgresql_IFC_data_connection__RM_Server8[],2,FALSE)</f>
        <v>FINCA DRC MCF TA</v>
      </c>
      <c r="D5" s="50" t="str">
        <f>VLOOKUP($B5,Table_postgresql_IFC_data_connection__RM_Server8[],3,FALSE)</f>
        <v>active</v>
      </c>
      <c r="E5" s="50" t="str">
        <f>VLOOKUP($B5,Table_postgresql_IFC_data_connection__RM_Server8[],4,FALSE)</f>
        <v>portfolio</v>
      </c>
      <c r="F5" s="50" t="str">
        <f>VLOOKUP($B5,Table_postgresql_IFC_data_connection__RM_Server8[],5,FALSE)</f>
        <v>Congo, Democratic Republic of</v>
      </c>
      <c r="G5" s="50" t="str">
        <f>VLOOKUP($B5,Table_postgresql_IFC_data_connection__RM_Server8[],6,FALSE)</f>
        <v>SSA</v>
      </c>
      <c r="H5" s="51">
        <f>VLOOKUP($B5,Table_postgresql_IFC_data_connection__RM_Server8[],8,FALSE)</f>
        <v>41416</v>
      </c>
      <c r="I5" s="51">
        <f>VLOOKUP($B5,Table_postgresql_IFC_data_connection__RM_Server8[],9,FALSE)</f>
        <v>43099</v>
      </c>
      <c r="J5" s="51" t="str">
        <f>VLOOKUP($B5,Table_postgresql_IFC_data_connection__RM_Server8[],14,FALSE)</f>
        <v>{"Commercial Banking - Microfinance (O-AC) - 100%"}</v>
      </c>
      <c r="K5" s="51" t="str">
        <f>VLOOKUP($B5,Table_postgresql_IFC_data_connection__RM_Server8[],15,FALSE)</f>
        <v>{"Microfinance - 100%","Microfinance - 50%","Retail Payments &amp; Mobile Banking - 50%"}</v>
      </c>
      <c r="L5" s="51" t="str">
        <f>VLOOKUP($B5,Table_postgresql_IFC_data_connection__RM_Server8[],10,FALSE)</f>
        <v>Ramji, Minakshi</v>
      </c>
      <c r="M5" s="50" t="e">
        <f>SUMIFS(Table_ME_data[indicator_nme],#REF!,'Project ID Entry'!M$3,Table_ME_data[dataset_date],'Project ID Entry'!$B5)</f>
        <v>#REF!</v>
      </c>
      <c r="N5" s="50" t="e">
        <f>SUMIFS(Table_ME_data[indicator_nme],#REF!,'Project ID Entry'!N$3,Table_ME_data[dataset_date],'Project ID Entry'!$B5)</f>
        <v>#REF!</v>
      </c>
      <c r="O5" s="50" t="e">
        <f>SUMIFS(Table_ME_data[indicator_nme],#REF!,'Project ID Entry'!O$3,Table_ME_data[dataset_date],'Project ID Entry'!$B5)</f>
        <v>#REF!</v>
      </c>
      <c r="P5" s="50" t="e">
        <f>SUMIFS(Table_ME_data[indicator_nme],#REF!,'Project ID Entry'!P$3,Table_ME_data[dataset_date],'Project ID Entry'!$B5)</f>
        <v>#REF!</v>
      </c>
      <c r="Q5" s="50" t="e">
        <f>SUMIFS(Table_ME_data[indicator_nme],#REF!,'Project ID Entry'!Q$3,Table_ME_data[dataset_date],'Project ID Entry'!$B5)</f>
        <v>#REF!</v>
      </c>
      <c r="R5" s="52">
        <f>VLOOKUP($B5,Table_postgresql_IFC_data_connection__RM_Server8[],11,FALSE)</f>
        <v>1763224</v>
      </c>
      <c r="S5" s="50" t="e">
        <f>VLOOKUP($B5,'Manual Project Notes'!$A$1:$L$37,2,FALSE)</f>
        <v>#N/A</v>
      </c>
      <c r="T5" s="50" t="e">
        <f>VLOOKUP($B5,'Manual Project Notes'!$A$1:$L$37,3,FALSE)</f>
        <v>#N/A</v>
      </c>
      <c r="U5" s="50" t="e">
        <f>VLOOKUP($B5,'Manual Project Notes'!$A$1:$L$37,4,FALSE)</f>
        <v>#N/A</v>
      </c>
      <c r="V5" s="50" t="e">
        <f>VLOOKUP($B5,'Manual Project Notes'!$A$1:$L$37,5,FALSE)</f>
        <v>#N/A</v>
      </c>
      <c r="W5" s="50" t="e">
        <f>VLOOKUP($B5,'Manual Project Notes'!$A$1:$L$37,6,FALSE)</f>
        <v>#N/A</v>
      </c>
      <c r="X5" s="50" t="e">
        <f>VLOOKUP($B5,'Manual Project Notes'!$A$1:$L$37,7,FALSE)</f>
        <v>#N/A</v>
      </c>
      <c r="Y5" s="50" t="e">
        <f>VLOOKUP($B5,'Manual Project Notes'!$A$1:$L$37,8,FALSE)</f>
        <v>#N/A</v>
      </c>
      <c r="Z5" s="50" t="e">
        <f>VLOOKUP($B5,'Manual Project Notes'!$A$1:$L$37,9,FALSE)</f>
        <v>#N/A</v>
      </c>
      <c r="AA5" s="50" t="e">
        <f>VLOOKUP($B5,'Manual Project Notes'!$A$1:$L$37,10,FALSE)</f>
        <v>#N/A</v>
      </c>
      <c r="AB5" s="50" t="e">
        <f>VLOOKUP($B5,'Manual Project Notes'!$A$1:$L$37,11,FALSE)</f>
        <v>#N/A</v>
      </c>
      <c r="AC5" s="50" t="e">
        <f>VLOOKUP($B5,'Manual Project Notes'!$A$1:$L$37,12,FALSE)</f>
        <v>#N/A</v>
      </c>
    </row>
    <row r="6" spans="1:29" x14ac:dyDescent="0.3">
      <c r="B6" s="71">
        <v>599473</v>
      </c>
      <c r="C6" s="50" t="str">
        <f>VLOOKUP($B6,Table_postgresql_IFC_data_connection__RM_Server8[],2,FALSE)</f>
        <v>Ivory Coast MFS Market Development</v>
      </c>
      <c r="D6" s="50" t="str">
        <f>VLOOKUP($B6,Table_postgresql_IFC_data_connection__RM_Server8[],3,FALSE)</f>
        <v>active</v>
      </c>
      <c r="E6" s="50" t="str">
        <f>VLOOKUP($B6,Table_postgresql_IFC_data_connection__RM_Server8[],4,FALSE)</f>
        <v>portfolio</v>
      </c>
      <c r="F6" s="50" t="str">
        <f>VLOOKUP($B6,Table_postgresql_IFC_data_connection__RM_Server8[],5,FALSE)</f>
        <v>Cote D'Ivoire</v>
      </c>
      <c r="G6" s="50" t="str">
        <f>VLOOKUP($B6,Table_postgresql_IFC_data_connection__RM_Server8[],6,FALSE)</f>
        <v>SSA</v>
      </c>
      <c r="H6" s="51">
        <f>VLOOKUP($B6,Table_postgresql_IFC_data_connection__RM_Server8[],8,FALSE)</f>
        <v>41456</v>
      </c>
      <c r="I6" s="51">
        <f>VLOOKUP($B6,Table_postgresql_IFC_data_connection__RM_Server8[],9,FALSE)</f>
        <v>43465</v>
      </c>
      <c r="J6" s="51" t="str">
        <f>VLOOKUP($B6,Table_postgresql_IFC_data_connection__RM_Server8[],14,FALSE)</f>
        <v>{"Microfinance and Small Business - Non Commercial Banking (O-HA) - 10%","Mobile channel service providers (O-MG) - 55%","Switching, switches (O-MD) - 35%"}</v>
      </c>
      <c r="K6" s="51" t="str">
        <f>VLOOKUP($B6,Table_postgresql_IFC_data_connection__RM_Server8[],15,FALSE)</f>
        <v>{"Microfinance - 20%","Retail Payments &amp; Mobile Banking - 80%","Retail Payments and Mobile Banking - 80%"}</v>
      </c>
      <c r="L6" s="51" t="str">
        <f>VLOOKUP($B6,Table_postgresql_IFC_data_connection__RM_Server8[],10,FALSE)</f>
        <v>Martinez, Meritxell</v>
      </c>
      <c r="M6" s="50" t="e">
        <f>SUMIFS(Table_ME_data[indicator_nme],#REF!,'Project ID Entry'!M$3,Table_ME_data[dataset_date],'Project ID Entry'!$B6)</f>
        <v>#REF!</v>
      </c>
      <c r="N6" s="50" t="e">
        <f>SUMIFS(Table_ME_data[indicator_nme],#REF!,'Project ID Entry'!N$3,Table_ME_data[dataset_date],'Project ID Entry'!$B6)</f>
        <v>#REF!</v>
      </c>
      <c r="O6" s="50" t="e">
        <f>SUMIFS(Table_ME_data[indicator_nme],#REF!,'Project ID Entry'!O$3,Table_ME_data[dataset_date],'Project ID Entry'!$B6)</f>
        <v>#REF!</v>
      </c>
      <c r="P6" s="50" t="e">
        <f>SUMIFS(Table_ME_data[indicator_nme],#REF!,'Project ID Entry'!P$3,Table_ME_data[dataset_date],'Project ID Entry'!$B6)</f>
        <v>#REF!</v>
      </c>
      <c r="Q6" s="50" t="e">
        <f>SUMIFS(Table_ME_data[indicator_nme],#REF!,'Project ID Entry'!Q$3,Table_ME_data[dataset_date],'Project ID Entry'!$B6)</f>
        <v>#REF!</v>
      </c>
      <c r="R6" s="52">
        <f>VLOOKUP($B6,Table_postgresql_IFC_data_connection__RM_Server8[],11,FALSE)</f>
        <v>1927920</v>
      </c>
      <c r="S6" s="50" t="e">
        <f>VLOOKUP($B6,'Manual Project Notes'!$A$1:$L$37,2,FALSE)</f>
        <v>#N/A</v>
      </c>
      <c r="T6" s="50" t="e">
        <f>VLOOKUP($B6,'Manual Project Notes'!$A$1:$L$37,3,FALSE)</f>
        <v>#N/A</v>
      </c>
      <c r="U6" s="50" t="e">
        <f>VLOOKUP($B6,'Manual Project Notes'!$A$1:$L$37,4,FALSE)</f>
        <v>#N/A</v>
      </c>
      <c r="V6" s="50" t="e">
        <f>VLOOKUP($B6,'Manual Project Notes'!$A$1:$L$37,5,FALSE)</f>
        <v>#N/A</v>
      </c>
      <c r="W6" s="50" t="e">
        <f>VLOOKUP($B6,'Manual Project Notes'!$A$1:$L$37,6,FALSE)</f>
        <v>#N/A</v>
      </c>
      <c r="X6" s="50" t="e">
        <f>VLOOKUP($B6,'Manual Project Notes'!$A$1:$L$37,7,FALSE)</f>
        <v>#N/A</v>
      </c>
      <c r="Y6" s="50" t="e">
        <f>VLOOKUP($B6,'Manual Project Notes'!$A$1:$L$37,8,FALSE)</f>
        <v>#N/A</v>
      </c>
      <c r="Z6" s="50" t="e">
        <f>VLOOKUP($B6,'Manual Project Notes'!$A$1:$L$37,9,FALSE)</f>
        <v>#N/A</v>
      </c>
      <c r="AA6" s="50" t="e">
        <f>VLOOKUP($B6,'Manual Project Notes'!$A$1:$L$37,10,FALSE)</f>
        <v>#N/A</v>
      </c>
      <c r="AB6" s="50" t="e">
        <f>VLOOKUP($B6,'Manual Project Notes'!$A$1:$L$37,11,FALSE)</f>
        <v>#N/A</v>
      </c>
      <c r="AC6" s="50" t="e">
        <f>VLOOKUP($B6,'Manual Project Notes'!$A$1:$L$37,12,FALSE)</f>
        <v>#N/A</v>
      </c>
    </row>
    <row r="7" spans="1:29" x14ac:dyDescent="0.3">
      <c r="B7" s="71">
        <v>599765</v>
      </c>
      <c r="C7" s="50" t="str">
        <f>VLOOKUP($B7,Table_postgresql_IFC_data_connection__RM_Server8[],2,FALSE)</f>
        <v>MicroCred Senegal MCF TA</v>
      </c>
      <c r="D7" s="50" t="str">
        <f>VLOOKUP($B7,Table_postgresql_IFC_data_connection__RM_Server8[],3,FALSE)</f>
        <v>active</v>
      </c>
      <c r="E7" s="50" t="str">
        <f>VLOOKUP($B7,Table_postgresql_IFC_data_connection__RM_Server8[],4,FALSE)</f>
        <v>portfolio</v>
      </c>
      <c r="F7" s="50" t="str">
        <f>VLOOKUP($B7,Table_postgresql_IFC_data_connection__RM_Server8[],5,FALSE)</f>
        <v>Senegal</v>
      </c>
      <c r="G7" s="50" t="str">
        <f>VLOOKUP($B7,Table_postgresql_IFC_data_connection__RM_Server8[],6,FALSE)</f>
        <v>SSA</v>
      </c>
      <c r="H7" s="51">
        <f>VLOOKUP($B7,Table_postgresql_IFC_data_connection__RM_Server8[],8,FALSE)</f>
        <v>41609</v>
      </c>
      <c r="I7" s="51">
        <f>VLOOKUP($B7,Table_postgresql_IFC_data_connection__RM_Server8[],9,FALSE)</f>
        <v>43008</v>
      </c>
      <c r="J7" s="51" t="str">
        <f>VLOOKUP($B7,Table_postgresql_IFC_data_connection__RM_Server8[],14,FALSE)</f>
        <v>{"Commercial Banking - Microfinance (O-AC) - 100%"}</v>
      </c>
      <c r="K7" s="51" t="str">
        <f>VLOOKUP($B7,Table_postgresql_IFC_data_connection__RM_Server8[],15,FALSE)</f>
        <v>{"Microfinance - 100%","Microfinance - 50%","Retail Payments &amp; Mobile Banking - 50%"}</v>
      </c>
      <c r="L7" s="51" t="str">
        <f>VLOOKUP($B7,Table_postgresql_IFC_data_connection__RM_Server8[],10,FALSE)</f>
        <v>Crenn, Tiphaine A.</v>
      </c>
      <c r="M7" s="50" t="e">
        <f>SUMIFS(Table_ME_data[indicator_nme],#REF!,'Project ID Entry'!M$3,Table_ME_data[dataset_date],'Project ID Entry'!$B7)</f>
        <v>#REF!</v>
      </c>
      <c r="N7" s="50" t="e">
        <f>SUMIFS(Table_ME_data[indicator_nme],#REF!,'Project ID Entry'!N$3,Table_ME_data[dataset_date],'Project ID Entry'!$B7)</f>
        <v>#REF!</v>
      </c>
      <c r="O7" s="50" t="e">
        <f>SUMIFS(Table_ME_data[indicator_nme],#REF!,'Project ID Entry'!O$3,Table_ME_data[dataset_date],'Project ID Entry'!$B7)</f>
        <v>#REF!</v>
      </c>
      <c r="P7" s="50" t="e">
        <f>SUMIFS(Table_ME_data[indicator_nme],#REF!,'Project ID Entry'!P$3,Table_ME_data[dataset_date],'Project ID Entry'!$B7)</f>
        <v>#REF!</v>
      </c>
      <c r="Q7" s="50" t="e">
        <f>SUMIFS(Table_ME_data[indicator_nme],#REF!,'Project ID Entry'!Q$3,Table_ME_data[dataset_date],'Project ID Entry'!$B7)</f>
        <v>#REF!</v>
      </c>
      <c r="R7" s="52">
        <f>VLOOKUP($B7,Table_postgresql_IFC_data_connection__RM_Server8[],11,FALSE)</f>
        <v>1843917</v>
      </c>
      <c r="S7" s="50" t="e">
        <f>VLOOKUP($B7,'Manual Project Notes'!$A$1:$L$37,2,FALSE)</f>
        <v>#N/A</v>
      </c>
      <c r="T7" s="50" t="e">
        <f>VLOOKUP($B7,'Manual Project Notes'!$A$1:$L$37,3,FALSE)</f>
        <v>#N/A</v>
      </c>
      <c r="U7" s="50" t="e">
        <f>VLOOKUP($B7,'Manual Project Notes'!$A$1:$L$37,4,FALSE)</f>
        <v>#N/A</v>
      </c>
      <c r="V7" s="50" t="e">
        <f>VLOOKUP($B7,'Manual Project Notes'!$A$1:$L$37,5,FALSE)</f>
        <v>#N/A</v>
      </c>
      <c r="W7" s="50" t="e">
        <f>VLOOKUP($B7,'Manual Project Notes'!$A$1:$L$37,6,FALSE)</f>
        <v>#N/A</v>
      </c>
      <c r="X7" s="50" t="e">
        <f>VLOOKUP($B7,'Manual Project Notes'!$A$1:$L$37,7,FALSE)</f>
        <v>#N/A</v>
      </c>
      <c r="Y7" s="50" t="e">
        <f>VLOOKUP($B7,'Manual Project Notes'!$A$1:$L$37,8,FALSE)</f>
        <v>#N/A</v>
      </c>
      <c r="Z7" s="50" t="e">
        <f>VLOOKUP($B7,'Manual Project Notes'!$A$1:$L$37,9,FALSE)</f>
        <v>#N/A</v>
      </c>
      <c r="AA7" s="50" t="e">
        <f>VLOOKUP($B7,'Manual Project Notes'!$A$1:$L$37,10,FALSE)</f>
        <v>#N/A</v>
      </c>
      <c r="AB7" s="50" t="e">
        <f>VLOOKUP($B7,'Manual Project Notes'!$A$1:$L$37,11,FALSE)</f>
        <v>#N/A</v>
      </c>
      <c r="AC7" s="50" t="e">
        <f>VLOOKUP($B7,'Manual Project Notes'!$A$1:$L$37,12,FALSE)</f>
        <v>#N/A</v>
      </c>
    </row>
    <row r="8" spans="1:29" x14ac:dyDescent="0.3">
      <c r="B8" s="71">
        <v>599800</v>
      </c>
      <c r="C8" s="50" t="str">
        <f>VLOOKUP($B8,Table_postgresql_IFC_data_connection__RM_Server8[],2,FALSE)</f>
        <v>Advans Cameroon MCF Cohort TA</v>
      </c>
      <c r="D8" s="50" t="str">
        <f>VLOOKUP($B8,Table_postgresql_IFC_data_connection__RM_Server8[],3,FALSE)</f>
        <v>active</v>
      </c>
      <c r="E8" s="50" t="str">
        <f>VLOOKUP($B8,Table_postgresql_IFC_data_connection__RM_Server8[],4,FALSE)</f>
        <v>portfolio</v>
      </c>
      <c r="F8" s="50" t="str">
        <f>VLOOKUP($B8,Table_postgresql_IFC_data_connection__RM_Server8[],5,FALSE)</f>
        <v>Cameroon</v>
      </c>
      <c r="G8" s="50" t="str">
        <f>VLOOKUP($B8,Table_postgresql_IFC_data_connection__RM_Server8[],6,FALSE)</f>
        <v>SSA</v>
      </c>
      <c r="H8" s="51">
        <f>VLOOKUP($B8,Table_postgresql_IFC_data_connection__RM_Server8[],8,FALSE)</f>
        <v>42005</v>
      </c>
      <c r="I8" s="51">
        <f>VLOOKUP($B8,Table_postgresql_IFC_data_connection__RM_Server8[],9,FALSE)</f>
        <v>43465</v>
      </c>
      <c r="J8" s="51" t="str">
        <f>VLOOKUP($B8,Table_postgresql_IFC_data_connection__RM_Server8[],14,FALSE)</f>
        <v>{"Commercial Banking - Microfinance (O-AC) - 100%"}</v>
      </c>
      <c r="K8" s="51" t="str">
        <f>VLOOKUP($B8,Table_postgresql_IFC_data_connection__RM_Server8[],15,FALSE)</f>
        <v>{"Microfinance - 50%","Retail Payments &amp; Mobile Banking - 50%","Retail Payments and Mobile Banking - 50%"}</v>
      </c>
      <c r="L8" s="51" t="str">
        <f>VLOOKUP($B8,Table_postgresql_IFC_data_connection__RM_Server8[],10,FALSE)</f>
        <v>Crenn, Tiphaine A.</v>
      </c>
      <c r="M8" s="50" t="e">
        <f>SUMIFS(Table_ME_data[indicator_nme],#REF!,'Project ID Entry'!M$3,Table_ME_data[dataset_date],'Project ID Entry'!$B8)</f>
        <v>#REF!</v>
      </c>
      <c r="N8" s="50" t="e">
        <f>SUMIFS(Table_ME_data[indicator_nme],#REF!,'Project ID Entry'!N$3,Table_ME_data[dataset_date],'Project ID Entry'!$B8)</f>
        <v>#REF!</v>
      </c>
      <c r="O8" s="50" t="e">
        <f>SUMIFS(Table_ME_data[indicator_nme],#REF!,'Project ID Entry'!O$3,Table_ME_data[dataset_date],'Project ID Entry'!$B8)</f>
        <v>#REF!</v>
      </c>
      <c r="P8" s="50" t="e">
        <f>SUMIFS(Table_ME_data[indicator_nme],#REF!,'Project ID Entry'!P$3,Table_ME_data[dataset_date],'Project ID Entry'!$B8)</f>
        <v>#REF!</v>
      </c>
      <c r="Q8" s="50" t="e">
        <f>SUMIFS(Table_ME_data[indicator_nme],#REF!,'Project ID Entry'!Q$3,Table_ME_data[dataset_date],'Project ID Entry'!$B8)</f>
        <v>#REF!</v>
      </c>
      <c r="R8" s="52">
        <f>VLOOKUP($B8,Table_postgresql_IFC_data_connection__RM_Server8[],11,FALSE)</f>
        <v>1333287</v>
      </c>
      <c r="S8" s="50" t="e">
        <f>VLOOKUP($B8,'Manual Project Notes'!$A$1:$L$37,2,FALSE)</f>
        <v>#N/A</v>
      </c>
      <c r="T8" s="50" t="e">
        <f>VLOOKUP($B8,'Manual Project Notes'!$A$1:$L$37,3,FALSE)</f>
        <v>#N/A</v>
      </c>
      <c r="U8" s="50" t="e">
        <f>VLOOKUP($B8,'Manual Project Notes'!$A$1:$L$37,4,FALSE)</f>
        <v>#N/A</v>
      </c>
      <c r="V8" s="50" t="e">
        <f>VLOOKUP($B8,'Manual Project Notes'!$A$1:$L$37,5,FALSE)</f>
        <v>#N/A</v>
      </c>
      <c r="W8" s="50" t="e">
        <f>VLOOKUP($B8,'Manual Project Notes'!$A$1:$L$37,6,FALSE)</f>
        <v>#N/A</v>
      </c>
      <c r="X8" s="50" t="e">
        <f>VLOOKUP($B8,'Manual Project Notes'!$A$1:$L$37,7,FALSE)</f>
        <v>#N/A</v>
      </c>
      <c r="Y8" s="50" t="e">
        <f>VLOOKUP($B8,'Manual Project Notes'!$A$1:$L$37,8,FALSE)</f>
        <v>#N/A</v>
      </c>
      <c r="Z8" s="50" t="e">
        <f>VLOOKUP($B8,'Manual Project Notes'!$A$1:$L$37,9,FALSE)</f>
        <v>#N/A</v>
      </c>
      <c r="AA8" s="50" t="e">
        <f>VLOOKUP($B8,'Manual Project Notes'!$A$1:$L$37,10,FALSE)</f>
        <v>#N/A</v>
      </c>
      <c r="AB8" s="50" t="e">
        <f>VLOOKUP($B8,'Manual Project Notes'!$A$1:$L$37,11,FALSE)</f>
        <v>#N/A</v>
      </c>
      <c r="AC8" s="50" t="e">
        <f>VLOOKUP($B8,'Manual Project Notes'!$A$1:$L$37,12,FALSE)</f>
        <v>#N/A</v>
      </c>
    </row>
    <row r="9" spans="1:29" x14ac:dyDescent="0.3">
      <c r="B9" s="71">
        <v>599848</v>
      </c>
      <c r="C9" s="50" t="str">
        <f>VLOOKUP($B9,Table_postgresql_IFC_data_connection__RM_Server8[],2,FALSE)</f>
        <v>MicroCred Madagascar MCF TA</v>
      </c>
      <c r="D9" s="50" t="str">
        <f>VLOOKUP($B9,Table_postgresql_IFC_data_connection__RM_Server8[],3,FALSE)</f>
        <v>active</v>
      </c>
      <c r="E9" s="50" t="str">
        <f>VLOOKUP($B9,Table_postgresql_IFC_data_connection__RM_Server8[],4,FALSE)</f>
        <v>portfolio</v>
      </c>
      <c r="F9" s="50" t="str">
        <f>VLOOKUP($B9,Table_postgresql_IFC_data_connection__RM_Server8[],5,FALSE)</f>
        <v>Madagascar</v>
      </c>
      <c r="G9" s="50" t="str">
        <f>VLOOKUP($B9,Table_postgresql_IFC_data_connection__RM_Server8[],6,FALSE)</f>
        <v>SSA</v>
      </c>
      <c r="H9" s="51">
        <f>VLOOKUP($B9,Table_postgresql_IFC_data_connection__RM_Server8[],8,FALSE)</f>
        <v>41650</v>
      </c>
      <c r="I9" s="51">
        <f>VLOOKUP($B9,Table_postgresql_IFC_data_connection__RM_Server8[],9,FALSE)</f>
        <v>43008</v>
      </c>
      <c r="J9" s="51" t="str">
        <f>VLOOKUP($B9,Table_postgresql_IFC_data_connection__RM_Server8[],14,FALSE)</f>
        <v>{"Commercial Banking - Microfinance (O-AC) - 100%"}</v>
      </c>
      <c r="K9" s="51" t="str">
        <f>VLOOKUP($B9,Table_postgresql_IFC_data_connection__RM_Server8[],15,FALSE)</f>
        <v>{"Microfinance - 100%","Microfinance - 50%","Retail Payments &amp; Mobile Banking - 50%"}</v>
      </c>
      <c r="L9" s="51" t="str">
        <f>VLOOKUP($B9,Table_postgresql_IFC_data_connection__RM_Server8[],10,FALSE)</f>
        <v>Crenn, Tiphaine A.</v>
      </c>
      <c r="M9" s="50" t="e">
        <f>SUMIFS(Table_ME_data[indicator_nme],#REF!,'Project ID Entry'!M$3,Table_ME_data[dataset_date],'Project ID Entry'!$B9)</f>
        <v>#REF!</v>
      </c>
      <c r="N9" s="50" t="e">
        <f>SUMIFS(Table_ME_data[indicator_nme],#REF!,'Project ID Entry'!N$3,Table_ME_data[dataset_date],'Project ID Entry'!$B9)</f>
        <v>#REF!</v>
      </c>
      <c r="O9" s="50" t="e">
        <f>SUMIFS(Table_ME_data[indicator_nme],#REF!,'Project ID Entry'!O$3,Table_ME_data[dataset_date],'Project ID Entry'!$B9)</f>
        <v>#REF!</v>
      </c>
      <c r="P9" s="50" t="e">
        <f>SUMIFS(Table_ME_data[indicator_nme],#REF!,'Project ID Entry'!P$3,Table_ME_data[dataset_date],'Project ID Entry'!$B9)</f>
        <v>#REF!</v>
      </c>
      <c r="Q9" s="50" t="e">
        <f>SUMIFS(Table_ME_data[indicator_nme],#REF!,'Project ID Entry'!Q$3,Table_ME_data[dataset_date],'Project ID Entry'!$B9)</f>
        <v>#REF!</v>
      </c>
      <c r="R9" s="52">
        <f>VLOOKUP($B9,Table_postgresql_IFC_data_connection__RM_Server8[],11,FALSE)</f>
        <v>1564967</v>
      </c>
      <c r="S9" s="50" t="e">
        <f>VLOOKUP($B9,'Manual Project Notes'!$A$1:$L$37,2,FALSE)</f>
        <v>#N/A</v>
      </c>
      <c r="T9" s="50" t="e">
        <f>VLOOKUP($B9,'Manual Project Notes'!$A$1:$L$37,3,FALSE)</f>
        <v>#N/A</v>
      </c>
      <c r="U9" s="50" t="e">
        <f>VLOOKUP($B9,'Manual Project Notes'!$A$1:$L$37,4,FALSE)</f>
        <v>#N/A</v>
      </c>
      <c r="V9" s="50" t="e">
        <f>VLOOKUP($B9,'Manual Project Notes'!$A$1:$L$37,5,FALSE)</f>
        <v>#N/A</v>
      </c>
      <c r="W9" s="50" t="e">
        <f>VLOOKUP($B9,'Manual Project Notes'!$A$1:$L$37,6,FALSE)</f>
        <v>#N/A</v>
      </c>
      <c r="X9" s="50" t="e">
        <f>VLOOKUP($B9,'Manual Project Notes'!$A$1:$L$37,7,FALSE)</f>
        <v>#N/A</v>
      </c>
      <c r="Y9" s="50" t="e">
        <f>VLOOKUP($B9,'Manual Project Notes'!$A$1:$L$37,8,FALSE)</f>
        <v>#N/A</v>
      </c>
      <c r="Z9" s="50" t="e">
        <f>VLOOKUP($B9,'Manual Project Notes'!$A$1:$L$37,9,FALSE)</f>
        <v>#N/A</v>
      </c>
      <c r="AA9" s="50" t="e">
        <f>VLOOKUP($B9,'Manual Project Notes'!$A$1:$L$37,10,FALSE)</f>
        <v>#N/A</v>
      </c>
      <c r="AB9" s="50" t="e">
        <f>VLOOKUP($B9,'Manual Project Notes'!$A$1:$L$37,11,FALSE)</f>
        <v>#N/A</v>
      </c>
      <c r="AC9" s="50" t="e">
        <f>VLOOKUP($B9,'Manual Project Notes'!$A$1:$L$37,12,FALSE)</f>
        <v>#N/A</v>
      </c>
    </row>
    <row r="10" spans="1:29" x14ac:dyDescent="0.3">
      <c r="B10" s="48">
        <v>601936</v>
      </c>
      <c r="C10" s="50" t="str">
        <f>VLOOKUP($B10,Table_postgresql_IFC_data_connection__RM_Server8[],2,FALSE)</f>
        <v>DFS CAL Bank Ghana</v>
      </c>
      <c r="D10" s="50" t="str">
        <f>VLOOKUP($B10,Table_postgresql_IFC_data_connection__RM_Server8[],3,FALSE)</f>
        <v>active</v>
      </c>
      <c r="E10" s="50" t="str">
        <f>VLOOKUP($B10,Table_postgresql_IFC_data_connection__RM_Server8[],4,FALSE)</f>
        <v>portfolio</v>
      </c>
      <c r="F10" s="50" t="str">
        <f>VLOOKUP($B10,Table_postgresql_IFC_data_connection__RM_Server8[],5,FALSE)</f>
        <v>Ghana</v>
      </c>
      <c r="G10" s="50" t="str">
        <f>VLOOKUP($B10,Table_postgresql_IFC_data_connection__RM_Server8[],6,FALSE)</f>
        <v>SSA</v>
      </c>
      <c r="H10" s="51">
        <f>VLOOKUP($B10,Table_postgresql_IFC_data_connection__RM_Server8[],8,FALSE)</f>
        <v>42675</v>
      </c>
      <c r="I10" s="51">
        <f>VLOOKUP($B10,Table_postgresql_IFC_data_connection__RM_Server8[],9,FALSE)</f>
        <v>43465</v>
      </c>
      <c r="J10" s="51" t="str">
        <f>VLOOKUP($B10,Table_postgresql_IFC_data_connection__RM_Server8[],14,FALSE)</f>
        <v>{"Commercial Banking - Digital Finance [Project only] (O-AM) - 100%"}</v>
      </c>
      <c r="K10" s="51" t="str">
        <f>VLOOKUP($B10,Table_postgresql_IFC_data_connection__RM_Server8[],15,FALSE)</f>
        <v>{"Retail Payments &amp; Mobile Banking - 90%","Risk Management - 10%"}</v>
      </c>
      <c r="L10" s="51" t="str">
        <f>VLOOKUP($B10,Table_postgresql_IFC_data_connection__RM_Server8[],10,FALSE)</f>
        <v>Ngahu, John Irungu</v>
      </c>
      <c r="M10" s="50" t="e">
        <f>SUMIFS(Table_ME_data[indicator_nme],#REF!,'Project ID Entry'!M$3,Table_ME_data[dataset_date],'Project ID Entry'!$B10)</f>
        <v>#REF!</v>
      </c>
      <c r="N10" s="50" t="e">
        <f>SUMIFS(Table_ME_data[indicator_nme],#REF!,'Project ID Entry'!N$3,Table_ME_data[dataset_date],'Project ID Entry'!$B10)</f>
        <v>#REF!</v>
      </c>
      <c r="O10" s="50" t="e">
        <f>SUMIFS(Table_ME_data[indicator_nme],#REF!,'Project ID Entry'!O$3,Table_ME_data[dataset_date],'Project ID Entry'!$B10)</f>
        <v>#REF!</v>
      </c>
      <c r="P10" s="50" t="e">
        <f>SUMIFS(Table_ME_data[indicator_nme],#REF!,'Project ID Entry'!P$3,Table_ME_data[dataset_date],'Project ID Entry'!$B10)</f>
        <v>#REF!</v>
      </c>
      <c r="Q10" s="50" t="e">
        <f>SUMIFS(Table_ME_data[indicator_nme],#REF!,'Project ID Entry'!Q$3,Table_ME_data[dataset_date],'Project ID Entry'!$B10)</f>
        <v>#REF!</v>
      </c>
      <c r="R10" s="52">
        <f>VLOOKUP($B10,Table_postgresql_IFC_data_connection__RM_Server8[],11,FALSE)</f>
        <v>2000000</v>
      </c>
      <c r="S10" s="50" t="e">
        <f>VLOOKUP($B10,'Manual Project Notes'!$A$1:$L$37,2,FALSE)</f>
        <v>#N/A</v>
      </c>
      <c r="T10" s="50" t="e">
        <f>VLOOKUP($B10,'Manual Project Notes'!$A$1:$L$37,3,FALSE)</f>
        <v>#N/A</v>
      </c>
      <c r="U10" s="50" t="e">
        <f>VLOOKUP($B10,'Manual Project Notes'!$A$1:$L$37,4,FALSE)</f>
        <v>#N/A</v>
      </c>
      <c r="V10" s="50" t="e">
        <f>VLOOKUP($B10,'Manual Project Notes'!$A$1:$L$37,5,FALSE)</f>
        <v>#N/A</v>
      </c>
      <c r="W10" s="50" t="e">
        <f>VLOOKUP($B10,'Manual Project Notes'!$A$1:$L$37,6,FALSE)</f>
        <v>#N/A</v>
      </c>
      <c r="X10" s="50" t="e">
        <f>VLOOKUP($B10,'Manual Project Notes'!$A$1:$L$37,7,FALSE)</f>
        <v>#N/A</v>
      </c>
      <c r="Y10" s="50" t="e">
        <f>VLOOKUP($B10,'Manual Project Notes'!$A$1:$L$37,8,FALSE)</f>
        <v>#N/A</v>
      </c>
      <c r="Z10" s="50" t="e">
        <f>VLOOKUP($B10,'Manual Project Notes'!$A$1:$L$37,9,FALSE)</f>
        <v>#N/A</v>
      </c>
      <c r="AA10" s="50" t="e">
        <f>VLOOKUP($B10,'Manual Project Notes'!$A$1:$L$37,10,FALSE)</f>
        <v>#N/A</v>
      </c>
      <c r="AB10" s="50" t="e">
        <f>VLOOKUP($B10,'Manual Project Notes'!$A$1:$L$37,11,FALSE)</f>
        <v>#N/A</v>
      </c>
      <c r="AC10" s="50" t="e">
        <f>VLOOKUP($B10,'Manual Project Notes'!$A$1:$L$37,12,FALSE)</f>
        <v>#N/A</v>
      </c>
    </row>
    <row r="11" spans="1:29" x14ac:dyDescent="0.3">
      <c r="B11" s="71">
        <v>600351</v>
      </c>
      <c r="C11" s="50" t="str">
        <f>VLOOKUP($B11,Table_postgresql_IFC_data_connection__RM_Server8[],2,FALSE)</f>
        <v>MFS - Tigo Cash Ghana</v>
      </c>
      <c r="D11" s="50" t="str">
        <f>VLOOKUP($B11,Table_postgresql_IFC_data_connection__RM_Server8[],3,FALSE)</f>
        <v>active</v>
      </c>
      <c r="E11" s="50" t="str">
        <f>VLOOKUP($B11,Table_postgresql_IFC_data_connection__RM_Server8[],4,FALSE)</f>
        <v>portfolio</v>
      </c>
      <c r="F11" s="50" t="str">
        <f>VLOOKUP($B11,Table_postgresql_IFC_data_connection__RM_Server8[],5,FALSE)</f>
        <v>Ghana</v>
      </c>
      <c r="G11" s="50" t="str">
        <f>VLOOKUP($B11,Table_postgresql_IFC_data_connection__RM_Server8[],6,FALSE)</f>
        <v>SSA</v>
      </c>
      <c r="H11" s="51">
        <f>VLOOKUP($B11,Table_postgresql_IFC_data_connection__RM_Server8[],8,FALSE)</f>
        <v>41774</v>
      </c>
      <c r="I11" s="51">
        <f>VLOOKUP($B11,Table_postgresql_IFC_data_connection__RM_Server8[],9,FALSE)</f>
        <v>43465</v>
      </c>
      <c r="J11" s="51" t="str">
        <f>VLOOKUP($B11,Table_postgresql_IFC_data_connection__RM_Server8[],14,FALSE)</f>
        <v>{"E-wallets, virtual banks (O-MB) - 30%","Mobile channel service providers (O-MG) - 40%","Money transfer, remittances (O-MA) - 30%"}</v>
      </c>
      <c r="K11" s="51" t="str">
        <f>VLOOKUP($B11,Table_postgresql_IFC_data_connection__RM_Server8[],15,FALSE)</f>
        <v>{"Retail Payments &amp; Mobile Banking - 100%","Retail Payments and Mobile Banking - 100%"}</v>
      </c>
      <c r="L11" s="51" t="str">
        <f>VLOOKUP($B11,Table_postgresql_IFC_data_connection__RM_Server8[],10,FALSE)</f>
        <v>Ngahu, John Irungu</v>
      </c>
      <c r="M11" s="50" t="e">
        <f>SUMIFS(Table_ME_data[indicator_nme],#REF!,'Project ID Entry'!M$3,Table_ME_data[dataset_date],'Project ID Entry'!$B11)</f>
        <v>#REF!</v>
      </c>
      <c r="N11" s="50" t="e">
        <f>SUMIFS(Table_ME_data[indicator_nme],#REF!,'Project ID Entry'!N$3,Table_ME_data[dataset_date],'Project ID Entry'!$B11)</f>
        <v>#REF!</v>
      </c>
      <c r="O11" s="50" t="e">
        <f>SUMIFS(Table_ME_data[indicator_nme],#REF!,'Project ID Entry'!O$3,Table_ME_data[dataset_date],'Project ID Entry'!$B11)</f>
        <v>#REF!</v>
      </c>
      <c r="P11" s="50" t="e">
        <f>SUMIFS(Table_ME_data[indicator_nme],#REF!,'Project ID Entry'!P$3,Table_ME_data[dataset_date],'Project ID Entry'!$B11)</f>
        <v>#REF!</v>
      </c>
      <c r="Q11" s="50" t="e">
        <f>SUMIFS(Table_ME_data[indicator_nme],#REF!,'Project ID Entry'!Q$3,Table_ME_data[dataset_date],'Project ID Entry'!$B11)</f>
        <v>#REF!</v>
      </c>
      <c r="R11" s="52">
        <f>VLOOKUP($B11,Table_postgresql_IFC_data_connection__RM_Server8[],11,FALSE)</f>
        <v>1705906</v>
      </c>
      <c r="S11" s="50" t="e">
        <f>VLOOKUP($B11,'Manual Project Notes'!$A$1:$L$37,2,FALSE)</f>
        <v>#N/A</v>
      </c>
      <c r="T11" s="50" t="e">
        <f>VLOOKUP($B11,'Manual Project Notes'!$A$1:$L$37,3,FALSE)</f>
        <v>#N/A</v>
      </c>
      <c r="U11" s="50" t="e">
        <f>VLOOKUP($B11,'Manual Project Notes'!$A$1:$L$37,4,FALSE)</f>
        <v>#N/A</v>
      </c>
      <c r="V11" s="50" t="e">
        <f>VLOOKUP($B11,'Manual Project Notes'!$A$1:$L$37,5,FALSE)</f>
        <v>#N/A</v>
      </c>
      <c r="W11" s="50" t="e">
        <f>VLOOKUP($B11,'Manual Project Notes'!$A$1:$L$37,6,FALSE)</f>
        <v>#N/A</v>
      </c>
      <c r="X11" s="50" t="e">
        <f>VLOOKUP($B11,'Manual Project Notes'!$A$1:$L$37,7,FALSE)</f>
        <v>#N/A</v>
      </c>
      <c r="Y11" s="50" t="e">
        <f>VLOOKUP($B11,'Manual Project Notes'!$A$1:$L$37,8,FALSE)</f>
        <v>#N/A</v>
      </c>
      <c r="Z11" s="50" t="e">
        <f>VLOOKUP($B11,'Manual Project Notes'!$A$1:$L$37,9,FALSE)</f>
        <v>#N/A</v>
      </c>
      <c r="AA11" s="50" t="e">
        <f>VLOOKUP($B11,'Manual Project Notes'!$A$1:$L$37,10,FALSE)</f>
        <v>#N/A</v>
      </c>
      <c r="AB11" s="50" t="e">
        <f>VLOOKUP($B11,'Manual Project Notes'!$A$1:$L$37,11,FALSE)</f>
        <v>#N/A</v>
      </c>
      <c r="AC11" s="50" t="e">
        <f>VLOOKUP($B11,'Manual Project Notes'!$A$1:$L$37,12,FALSE)</f>
        <v>#N/A</v>
      </c>
    </row>
    <row r="12" spans="1:29" x14ac:dyDescent="0.3">
      <c r="B12" s="71">
        <v>600657</v>
      </c>
      <c r="C12" s="50" t="str">
        <f>VLOOKUP($B12,Table_postgresql_IFC_data_connection__RM_Server8[],2,FALSE)</f>
        <v>AB Madagascar MCF</v>
      </c>
      <c r="D12" s="50" t="str">
        <f>VLOOKUP($B12,Table_postgresql_IFC_data_connection__RM_Server8[],3,FALSE)</f>
        <v>active</v>
      </c>
      <c r="E12" s="50" t="str">
        <f>VLOOKUP($B12,Table_postgresql_IFC_data_connection__RM_Server8[],4,FALSE)</f>
        <v>portfolio</v>
      </c>
      <c r="F12" s="50" t="str">
        <f>VLOOKUP($B12,Table_postgresql_IFC_data_connection__RM_Server8[],5,FALSE)</f>
        <v>Madagascar</v>
      </c>
      <c r="G12" s="50" t="str">
        <f>VLOOKUP($B12,Table_postgresql_IFC_data_connection__RM_Server8[],6,FALSE)</f>
        <v>SSA</v>
      </c>
      <c r="H12" s="51">
        <f>VLOOKUP($B12,Table_postgresql_IFC_data_connection__RM_Server8[],8,FALSE)</f>
        <v>42186</v>
      </c>
      <c r="I12" s="51">
        <f>VLOOKUP($B12,Table_postgresql_IFC_data_connection__RM_Server8[],9,FALSE)</f>
        <v>43100</v>
      </c>
      <c r="J12" s="51" t="str">
        <f>VLOOKUP($B12,Table_postgresql_IFC_data_connection__RM_Server8[],14,FALSE)</f>
        <v>{"Commercial Banking - Microfinance (O-AC) - 100%"}</v>
      </c>
      <c r="K12" s="51" t="str">
        <f>VLOOKUP($B12,Table_postgresql_IFC_data_connection__RM_Server8[],15,FALSE)</f>
        <v>{"Microfinance - 50%","Retail Payments &amp; Mobile Banking - 50%"}</v>
      </c>
      <c r="L12" s="51" t="str">
        <f>VLOOKUP($B12,Table_postgresql_IFC_data_connection__RM_Server8[],10,FALSE)</f>
        <v>Musa, Omoneka J.</v>
      </c>
      <c r="M12" s="50" t="e">
        <f>SUMIFS(Table_ME_data[indicator_nme],#REF!,'Project ID Entry'!M$3,Table_ME_data[dataset_date],'Project ID Entry'!$B12)</f>
        <v>#REF!</v>
      </c>
      <c r="N12" s="50" t="e">
        <f>SUMIFS(Table_ME_data[indicator_nme],#REF!,'Project ID Entry'!N$3,Table_ME_data[dataset_date],'Project ID Entry'!$B12)</f>
        <v>#REF!</v>
      </c>
      <c r="O12" s="50" t="e">
        <f>SUMIFS(Table_ME_data[indicator_nme],#REF!,'Project ID Entry'!O$3,Table_ME_data[dataset_date],'Project ID Entry'!$B12)</f>
        <v>#REF!</v>
      </c>
      <c r="P12" s="50" t="e">
        <f>SUMIFS(Table_ME_data[indicator_nme],#REF!,'Project ID Entry'!P$3,Table_ME_data[dataset_date],'Project ID Entry'!$B12)</f>
        <v>#REF!</v>
      </c>
      <c r="Q12" s="50" t="e">
        <f>SUMIFS(Table_ME_data[indicator_nme],#REF!,'Project ID Entry'!Q$3,Table_ME_data[dataset_date],'Project ID Entry'!$B12)</f>
        <v>#REF!</v>
      </c>
      <c r="R12" s="52">
        <f>VLOOKUP($B12,Table_postgresql_IFC_data_connection__RM_Server8[],11,FALSE)</f>
        <v>157908</v>
      </c>
      <c r="S12" s="50" t="e">
        <f>VLOOKUP($B12,'Manual Project Notes'!$A$1:$L$37,2,FALSE)</f>
        <v>#N/A</v>
      </c>
      <c r="T12" s="50" t="e">
        <f>VLOOKUP($B12,'Manual Project Notes'!$A$1:$L$37,3,FALSE)</f>
        <v>#N/A</v>
      </c>
      <c r="U12" s="50" t="e">
        <f>VLOOKUP($B12,'Manual Project Notes'!$A$1:$L$37,4,FALSE)</f>
        <v>#N/A</v>
      </c>
      <c r="V12" s="50" t="e">
        <f>VLOOKUP($B12,'Manual Project Notes'!$A$1:$L$37,5,FALSE)</f>
        <v>#N/A</v>
      </c>
      <c r="W12" s="50" t="e">
        <f>VLOOKUP($B12,'Manual Project Notes'!$A$1:$L$37,6,FALSE)</f>
        <v>#N/A</v>
      </c>
      <c r="X12" s="50" t="e">
        <f>VLOOKUP($B12,'Manual Project Notes'!$A$1:$L$37,7,FALSE)</f>
        <v>#N/A</v>
      </c>
      <c r="Y12" s="50" t="e">
        <f>VLOOKUP($B12,'Manual Project Notes'!$A$1:$L$37,8,FALSE)</f>
        <v>#N/A</v>
      </c>
      <c r="Z12" s="50" t="e">
        <f>VLOOKUP($B12,'Manual Project Notes'!$A$1:$L$37,9,FALSE)</f>
        <v>#N/A</v>
      </c>
      <c r="AA12" s="50" t="e">
        <f>VLOOKUP($B12,'Manual Project Notes'!$A$1:$L$37,10,FALSE)</f>
        <v>#N/A</v>
      </c>
      <c r="AB12" s="50" t="e">
        <f>VLOOKUP($B12,'Manual Project Notes'!$A$1:$L$37,11,FALSE)</f>
        <v>#N/A</v>
      </c>
      <c r="AC12" s="50" t="e">
        <f>VLOOKUP($B12,'Manual Project Notes'!$A$1:$L$37,12,FALSE)</f>
        <v>#N/A</v>
      </c>
    </row>
    <row r="13" spans="1:29" x14ac:dyDescent="0.3">
      <c r="B13" s="71">
        <v>601361</v>
      </c>
      <c r="C13" s="50" t="str">
        <f>VLOOKUP($B13,Table_postgresql_IFC_data_connection__RM_Server8[],2,FALSE)</f>
        <v>MFS - Fidelity Bank Ghana</v>
      </c>
      <c r="D13" s="50" t="str">
        <f>VLOOKUP($B13,Table_postgresql_IFC_data_connection__RM_Server8[],3,FALSE)</f>
        <v>active</v>
      </c>
      <c r="E13" s="50" t="str">
        <f>VLOOKUP($B13,Table_postgresql_IFC_data_connection__RM_Server8[],4,FALSE)</f>
        <v>portfolio</v>
      </c>
      <c r="F13" s="50" t="str">
        <f>VLOOKUP($B13,Table_postgresql_IFC_data_connection__RM_Server8[],5,FALSE)</f>
        <v>Ghana</v>
      </c>
      <c r="G13" s="50" t="str">
        <f>VLOOKUP($B13,Table_postgresql_IFC_data_connection__RM_Server8[],6,FALSE)</f>
        <v>SSA</v>
      </c>
      <c r="H13" s="51">
        <f>VLOOKUP($B13,Table_postgresql_IFC_data_connection__RM_Server8[],8,FALSE)</f>
        <v>42430</v>
      </c>
      <c r="I13" s="51">
        <f>VLOOKUP($B13,Table_postgresql_IFC_data_connection__RM_Server8[],9,FALSE)</f>
        <v>43465</v>
      </c>
      <c r="J13" s="51" t="str">
        <f>VLOOKUP($B13,Table_postgresql_IFC_data_connection__RM_Server8[],14,FALSE)</f>
        <v>{"E-wallets, virtual banks (O-MB) - 50%","Money transfer, remittances (O-MA) - 25%","Retail Payment Points (O-MC) - 25%"}</v>
      </c>
      <c r="K13" s="51" t="str">
        <f>VLOOKUP($B13,Table_postgresql_IFC_data_connection__RM_Server8[],15,FALSE)</f>
        <v>{"Retail Payments &amp; Mobile Banking - 100%"}</v>
      </c>
      <c r="L13" s="51" t="str">
        <f>VLOOKUP($B13,Table_postgresql_IFC_data_connection__RM_Server8[],10,FALSE)</f>
        <v>Ngahu, John Irungu</v>
      </c>
      <c r="M13" s="50" t="e">
        <f>SUMIFS(Table_ME_data[indicator_nme],#REF!,'Project ID Entry'!M$3,Table_ME_data[dataset_date],'Project ID Entry'!$B13)</f>
        <v>#REF!</v>
      </c>
      <c r="N13" s="50" t="e">
        <f>SUMIFS(Table_ME_data[indicator_nme],#REF!,'Project ID Entry'!N$3,Table_ME_data[dataset_date],'Project ID Entry'!$B13)</f>
        <v>#REF!</v>
      </c>
      <c r="O13" s="50" t="e">
        <f>SUMIFS(Table_ME_data[indicator_nme],#REF!,'Project ID Entry'!O$3,Table_ME_data[dataset_date],'Project ID Entry'!$B13)</f>
        <v>#REF!</v>
      </c>
      <c r="P13" s="50" t="e">
        <f>SUMIFS(Table_ME_data[indicator_nme],#REF!,'Project ID Entry'!P$3,Table_ME_data[dataset_date],'Project ID Entry'!$B13)</f>
        <v>#REF!</v>
      </c>
      <c r="Q13" s="50" t="e">
        <f>SUMIFS(Table_ME_data[indicator_nme],#REF!,'Project ID Entry'!Q$3,Table_ME_data[dataset_date],'Project ID Entry'!$B13)</f>
        <v>#REF!</v>
      </c>
      <c r="R13" s="52">
        <f>VLOOKUP($B13,Table_postgresql_IFC_data_connection__RM_Server8[],11,FALSE)</f>
        <v>1000000</v>
      </c>
      <c r="S13" s="50" t="e">
        <f>VLOOKUP($B13,'Manual Project Notes'!$A$1:$L$37,2,FALSE)</f>
        <v>#N/A</v>
      </c>
      <c r="T13" s="50" t="e">
        <f>VLOOKUP($B13,'Manual Project Notes'!$A$1:$L$37,3,FALSE)</f>
        <v>#N/A</v>
      </c>
      <c r="U13" s="50" t="e">
        <f>VLOOKUP($B13,'Manual Project Notes'!$A$1:$L$37,4,FALSE)</f>
        <v>#N/A</v>
      </c>
      <c r="V13" s="50" t="e">
        <f>VLOOKUP($B13,'Manual Project Notes'!$A$1:$L$37,5,FALSE)</f>
        <v>#N/A</v>
      </c>
      <c r="W13" s="50" t="e">
        <f>VLOOKUP($B13,'Manual Project Notes'!$A$1:$L$37,6,FALSE)</f>
        <v>#N/A</v>
      </c>
      <c r="X13" s="50" t="e">
        <f>VLOOKUP($B13,'Manual Project Notes'!$A$1:$L$37,7,FALSE)</f>
        <v>#N/A</v>
      </c>
      <c r="Y13" s="50" t="e">
        <f>VLOOKUP($B13,'Manual Project Notes'!$A$1:$L$37,8,FALSE)</f>
        <v>#N/A</v>
      </c>
      <c r="Z13" s="50" t="e">
        <f>VLOOKUP($B13,'Manual Project Notes'!$A$1:$L$37,9,FALSE)</f>
        <v>#N/A</v>
      </c>
      <c r="AA13" s="50" t="e">
        <f>VLOOKUP($B13,'Manual Project Notes'!$A$1:$L$37,10,FALSE)</f>
        <v>#N/A</v>
      </c>
      <c r="AB13" s="50" t="e">
        <f>VLOOKUP($B13,'Manual Project Notes'!$A$1:$L$37,11,FALSE)</f>
        <v>#N/A</v>
      </c>
      <c r="AC13" s="50" t="e">
        <f>VLOOKUP($B13,'Manual Project Notes'!$A$1:$L$37,12,FALSE)</f>
        <v>#N/A</v>
      </c>
    </row>
    <row r="14" spans="1:29" x14ac:dyDescent="0.3">
      <c r="B14" s="71">
        <v>601709</v>
      </c>
      <c r="C14" s="50" t="str">
        <f>VLOOKUP($B14,Table_postgresql_IFC_data_connection__RM_Server8[],2,FALSE)</f>
        <v>DFS Vodacom Lesotho - MPESA</v>
      </c>
      <c r="D14" s="50" t="str">
        <f>VLOOKUP($B14,Table_postgresql_IFC_data_connection__RM_Server8[],3,FALSE)</f>
        <v>active</v>
      </c>
      <c r="E14" s="50" t="str">
        <f>VLOOKUP($B14,Table_postgresql_IFC_data_connection__RM_Server8[],4,FALSE)</f>
        <v>portfolio</v>
      </c>
      <c r="F14" s="50" t="str">
        <f>VLOOKUP($B14,Table_postgresql_IFC_data_connection__RM_Server8[],5,FALSE)</f>
        <v>Lesotho</v>
      </c>
      <c r="G14" s="50" t="str">
        <f>VLOOKUP($B14,Table_postgresql_IFC_data_connection__RM_Server8[],6,FALSE)</f>
        <v>SSA</v>
      </c>
      <c r="H14" s="51">
        <f>VLOOKUP($B14,Table_postgresql_IFC_data_connection__RM_Server8[],8,FALSE)</f>
        <v>42589</v>
      </c>
      <c r="I14" s="51">
        <f>VLOOKUP($B14,Table_postgresql_IFC_data_connection__RM_Server8[],9,FALSE)</f>
        <v>43465</v>
      </c>
      <c r="J14" s="51" t="str">
        <f>VLOOKUP($B14,Table_postgresql_IFC_data_connection__RM_Server8[],14,FALSE)</f>
        <v>{"E-wallets, virtual banks (O-MB) - 10%","Mobile channel service providers (O-MG) - 50%","Money transfer, remittances (O-MA) - 20%","Online payments, ecommerce payments (O-ME) - 10%","Retail Payment Points (O-MC) - 10%"}</v>
      </c>
      <c r="K14" s="51" t="str">
        <f>VLOOKUP($B14,Table_postgresql_IFC_data_connection__RM_Server8[],15,FALSE)</f>
        <v>{"Retail Payments &amp; Mobile Banking - 100%"}</v>
      </c>
      <c r="L14" s="51" t="str">
        <f>VLOOKUP($B14,Table_postgresql_IFC_data_connection__RM_Server8[],10,FALSE)</f>
        <v>Ngahu, John Irungu</v>
      </c>
      <c r="M14" s="50" t="e">
        <f>SUMIFS(Table_ME_data[indicator_nme],#REF!,'Project ID Entry'!M$3,Table_ME_data[dataset_date],'Project ID Entry'!$B14)</f>
        <v>#REF!</v>
      </c>
      <c r="N14" s="50" t="e">
        <f>SUMIFS(Table_ME_data[indicator_nme],#REF!,'Project ID Entry'!N$3,Table_ME_data[dataset_date],'Project ID Entry'!$B14)</f>
        <v>#REF!</v>
      </c>
      <c r="O14" s="50" t="e">
        <f>SUMIFS(Table_ME_data[indicator_nme],#REF!,'Project ID Entry'!O$3,Table_ME_data[dataset_date],'Project ID Entry'!$B14)</f>
        <v>#REF!</v>
      </c>
      <c r="P14" s="50" t="e">
        <f>SUMIFS(Table_ME_data[indicator_nme],#REF!,'Project ID Entry'!P$3,Table_ME_data[dataset_date],'Project ID Entry'!$B14)</f>
        <v>#REF!</v>
      </c>
      <c r="Q14" s="50" t="e">
        <f>SUMIFS(Table_ME_data[indicator_nme],#REF!,'Project ID Entry'!Q$3,Table_ME_data[dataset_date],'Project ID Entry'!$B14)</f>
        <v>#REF!</v>
      </c>
      <c r="R14" s="52">
        <f>VLOOKUP($B14,Table_postgresql_IFC_data_connection__RM_Server8[],11,FALSE)</f>
        <v>1000000</v>
      </c>
      <c r="S14" s="50" t="e">
        <f>VLOOKUP($B14,'Manual Project Notes'!$A$1:$L$37,2,FALSE)</f>
        <v>#N/A</v>
      </c>
      <c r="T14" s="50" t="e">
        <f>VLOOKUP($B14,'Manual Project Notes'!$A$1:$L$37,3,FALSE)</f>
        <v>#N/A</v>
      </c>
      <c r="U14" s="50" t="e">
        <f>VLOOKUP($B14,'Manual Project Notes'!$A$1:$L$37,4,FALSE)</f>
        <v>#N/A</v>
      </c>
      <c r="V14" s="50" t="e">
        <f>VLOOKUP($B14,'Manual Project Notes'!$A$1:$L$37,5,FALSE)</f>
        <v>#N/A</v>
      </c>
      <c r="W14" s="50" t="e">
        <f>VLOOKUP($B14,'Manual Project Notes'!$A$1:$L$37,6,FALSE)</f>
        <v>#N/A</v>
      </c>
      <c r="X14" s="50" t="e">
        <f>VLOOKUP($B14,'Manual Project Notes'!$A$1:$L$37,7,FALSE)</f>
        <v>#N/A</v>
      </c>
      <c r="Y14" s="50" t="e">
        <f>VLOOKUP($B14,'Manual Project Notes'!$A$1:$L$37,8,FALSE)</f>
        <v>#N/A</v>
      </c>
      <c r="Z14" s="50" t="e">
        <f>VLOOKUP($B14,'Manual Project Notes'!$A$1:$L$37,9,FALSE)</f>
        <v>#N/A</v>
      </c>
      <c r="AA14" s="50" t="e">
        <f>VLOOKUP($B14,'Manual Project Notes'!$A$1:$L$37,10,FALSE)</f>
        <v>#N/A</v>
      </c>
      <c r="AB14" s="50" t="e">
        <f>VLOOKUP($B14,'Manual Project Notes'!$A$1:$L$37,11,FALSE)</f>
        <v>#N/A</v>
      </c>
      <c r="AC14" s="50" t="e">
        <f>VLOOKUP($B14,'Manual Project Notes'!$A$1:$L$37,12,FALSE)</f>
        <v>#N/A</v>
      </c>
    </row>
    <row r="15" spans="1:29" x14ac:dyDescent="0.3">
      <c r="B15" s="71">
        <v>601707</v>
      </c>
      <c r="C15" s="50" t="str">
        <f>VLOOKUP($B15,Table_postgresql_IFC_data_connection__RM_Server8[],2,FALSE)</f>
        <v>DFS Zoona Zambia</v>
      </c>
      <c r="D15" s="50" t="str">
        <f>VLOOKUP($B15,Table_postgresql_IFC_data_connection__RM_Server8[],3,FALSE)</f>
        <v>active</v>
      </c>
      <c r="E15" s="50" t="str">
        <f>VLOOKUP($B15,Table_postgresql_IFC_data_connection__RM_Server8[],4,FALSE)</f>
        <v>portfolio</v>
      </c>
      <c r="F15" s="50" t="str">
        <f>VLOOKUP($B15,Table_postgresql_IFC_data_connection__RM_Server8[],5,FALSE)</f>
        <v>Zambia</v>
      </c>
      <c r="G15" s="50" t="str">
        <f>VLOOKUP($B15,Table_postgresql_IFC_data_connection__RM_Server8[],6,FALSE)</f>
        <v>SSA</v>
      </c>
      <c r="H15" s="51">
        <f>VLOOKUP($B15,Table_postgresql_IFC_data_connection__RM_Server8[],8,FALSE)</f>
        <v>42566</v>
      </c>
      <c r="I15" s="51">
        <f>VLOOKUP($B15,Table_postgresql_IFC_data_connection__RM_Server8[],9,FALSE)</f>
        <v>43312</v>
      </c>
      <c r="J15" s="51" t="str">
        <f>VLOOKUP($B15,Table_postgresql_IFC_data_connection__RM_Server8[],14,FALSE)</f>
        <v>{"E-wallets, virtual banks (O-MB) - 40%","Mobile channel service providers (O-MG) - 15%","Money transfer, remittances (O-MA) - 20%","Retail Payment Points (O-MC) - 25%"}</v>
      </c>
      <c r="K15" s="51" t="str">
        <f>VLOOKUP($B15,Table_postgresql_IFC_data_connection__RM_Server8[],15,FALSE)</f>
        <v>{"Retail Payments &amp; Mobile Banking - 100%"}</v>
      </c>
      <c r="L15" s="51" t="str">
        <f>VLOOKUP($B15,Table_postgresql_IFC_data_connection__RM_Server8[],10,FALSE)</f>
        <v>Ramji, Minakshi</v>
      </c>
      <c r="M15" s="50" t="e">
        <f>SUMIFS(Table_ME_data[indicator_nme],#REF!,'Project ID Entry'!M$3,Table_ME_data[dataset_date],'Project ID Entry'!$B15)</f>
        <v>#REF!</v>
      </c>
      <c r="N15" s="50" t="e">
        <f>SUMIFS(Table_ME_data[indicator_nme],#REF!,'Project ID Entry'!N$3,Table_ME_data[dataset_date],'Project ID Entry'!$B15)</f>
        <v>#REF!</v>
      </c>
      <c r="O15" s="50" t="e">
        <f>SUMIFS(Table_ME_data[indicator_nme],#REF!,'Project ID Entry'!O$3,Table_ME_data[dataset_date],'Project ID Entry'!$B15)</f>
        <v>#REF!</v>
      </c>
      <c r="P15" s="50" t="e">
        <f>SUMIFS(Table_ME_data[indicator_nme],#REF!,'Project ID Entry'!P$3,Table_ME_data[dataset_date],'Project ID Entry'!$B15)</f>
        <v>#REF!</v>
      </c>
      <c r="Q15" s="50" t="e">
        <f>SUMIFS(Table_ME_data[indicator_nme],#REF!,'Project ID Entry'!Q$3,Table_ME_data[dataset_date],'Project ID Entry'!$B15)</f>
        <v>#REF!</v>
      </c>
      <c r="R15" s="52">
        <f>VLOOKUP($B15,Table_postgresql_IFC_data_connection__RM_Server8[],11,FALSE)</f>
        <v>1000000</v>
      </c>
      <c r="S15" s="50" t="e">
        <f>VLOOKUP($B15,'Manual Project Notes'!$A$1:$L$37,2,FALSE)</f>
        <v>#N/A</v>
      </c>
      <c r="T15" s="50" t="e">
        <f>VLOOKUP($B15,'Manual Project Notes'!$A$1:$L$37,3,FALSE)</f>
        <v>#N/A</v>
      </c>
      <c r="U15" s="50" t="e">
        <f>VLOOKUP($B15,'Manual Project Notes'!$A$1:$L$37,4,FALSE)</f>
        <v>#N/A</v>
      </c>
      <c r="V15" s="50" t="e">
        <f>VLOOKUP($B15,'Manual Project Notes'!$A$1:$L$37,5,FALSE)</f>
        <v>#N/A</v>
      </c>
      <c r="W15" s="50" t="e">
        <f>VLOOKUP($B15,'Manual Project Notes'!$A$1:$L$37,6,FALSE)</f>
        <v>#N/A</v>
      </c>
      <c r="X15" s="50" t="e">
        <f>VLOOKUP($B15,'Manual Project Notes'!$A$1:$L$37,7,FALSE)</f>
        <v>#N/A</v>
      </c>
      <c r="Y15" s="50" t="e">
        <f>VLOOKUP($B15,'Manual Project Notes'!$A$1:$L$37,8,FALSE)</f>
        <v>#N/A</v>
      </c>
      <c r="Z15" s="50" t="e">
        <f>VLOOKUP($B15,'Manual Project Notes'!$A$1:$L$37,9,FALSE)</f>
        <v>#N/A</v>
      </c>
      <c r="AA15" s="50" t="e">
        <f>VLOOKUP($B15,'Manual Project Notes'!$A$1:$L$37,10,FALSE)</f>
        <v>#N/A</v>
      </c>
      <c r="AB15" s="50" t="e">
        <f>VLOOKUP($B15,'Manual Project Notes'!$A$1:$L$37,11,FALSE)</f>
        <v>#N/A</v>
      </c>
      <c r="AC15" s="50" t="e">
        <f>VLOOKUP($B15,'Manual Project Notes'!$A$1:$L$37,12,FALSE)</f>
        <v>#N/A</v>
      </c>
    </row>
    <row r="16" spans="1:29" x14ac:dyDescent="0.3">
      <c r="B16" s="71">
        <v>601566</v>
      </c>
      <c r="C16" s="50" t="str">
        <f>VLOOKUP($B16,Table_postgresql_IFC_data_connection__RM_Server8[],2,FALSE)</f>
        <v>FINCA DRC MCF II</v>
      </c>
      <c r="D16" s="50" t="str">
        <f>VLOOKUP($B16,Table_postgresql_IFC_data_connection__RM_Server8[],3,FALSE)</f>
        <v>active</v>
      </c>
      <c r="E16" s="50" t="str">
        <f>VLOOKUP($B16,Table_postgresql_IFC_data_connection__RM_Server8[],4,FALSE)</f>
        <v>portfolio</v>
      </c>
      <c r="F16" s="50" t="str">
        <f>VLOOKUP($B16,Table_postgresql_IFC_data_connection__RM_Server8[],5,FALSE)</f>
        <v>Congo, Democratic Republic of</v>
      </c>
      <c r="G16" s="50" t="str">
        <f>VLOOKUP($B16,Table_postgresql_IFC_data_connection__RM_Server8[],6,FALSE)</f>
        <v>SSA</v>
      </c>
      <c r="H16" s="51">
        <f>VLOOKUP($B16,Table_postgresql_IFC_data_connection__RM_Server8[],8,FALSE)</f>
        <v>42659</v>
      </c>
      <c r="I16" s="51">
        <f>VLOOKUP($B16,Table_postgresql_IFC_data_connection__RM_Server8[],9,FALSE)</f>
        <v>43404</v>
      </c>
      <c r="J16" s="51" t="str">
        <f>VLOOKUP($B16,Table_postgresql_IFC_data_connection__RM_Server8[],14,FALSE)</f>
        <v>{"Commercial Banking - Microfinance (O-AC) - 100%"}</v>
      </c>
      <c r="K16" s="51" t="str">
        <f>VLOOKUP($B16,Table_postgresql_IFC_data_connection__RM_Server8[],15,FALSE)</f>
        <v>{"Microfinance - 100%","Microfinance - 66%","Retail Payments &amp; Mobile Banking - 34%"}</v>
      </c>
      <c r="L16" s="51" t="str">
        <f>VLOOKUP($B16,Table_postgresql_IFC_data_connection__RM_Server8[],10,FALSE)</f>
        <v>Ramji, Minakshi</v>
      </c>
      <c r="M16" s="50" t="e">
        <f>SUMIFS(Table_ME_data[indicator_nme],#REF!,'Project ID Entry'!M$3,Table_ME_data[dataset_date],'Project ID Entry'!$B16)</f>
        <v>#REF!</v>
      </c>
      <c r="N16" s="50" t="e">
        <f>SUMIFS(Table_ME_data[indicator_nme],#REF!,'Project ID Entry'!N$3,Table_ME_data[dataset_date],'Project ID Entry'!$B16)</f>
        <v>#REF!</v>
      </c>
      <c r="O16" s="50" t="e">
        <f>SUMIFS(Table_ME_data[indicator_nme],#REF!,'Project ID Entry'!O$3,Table_ME_data[dataset_date],'Project ID Entry'!$B16)</f>
        <v>#REF!</v>
      </c>
      <c r="P16" s="50" t="e">
        <f>SUMIFS(Table_ME_data[indicator_nme],#REF!,'Project ID Entry'!P$3,Table_ME_data[dataset_date],'Project ID Entry'!$B16)</f>
        <v>#REF!</v>
      </c>
      <c r="Q16" s="50" t="e">
        <f>SUMIFS(Table_ME_data[indicator_nme],#REF!,'Project ID Entry'!Q$3,Table_ME_data[dataset_date],'Project ID Entry'!$B16)</f>
        <v>#REF!</v>
      </c>
      <c r="R16" s="52">
        <f>VLOOKUP($B16,Table_postgresql_IFC_data_connection__RM_Server8[],11,FALSE)</f>
        <v>982177</v>
      </c>
      <c r="S16" s="50" t="e">
        <f>VLOOKUP($B16,'Manual Project Notes'!$A$1:$L$37,2,FALSE)</f>
        <v>#N/A</v>
      </c>
      <c r="T16" s="50" t="e">
        <f>VLOOKUP($B16,'Manual Project Notes'!$A$1:$L$37,3,FALSE)</f>
        <v>#N/A</v>
      </c>
      <c r="U16" s="50" t="e">
        <f>VLOOKUP($B16,'Manual Project Notes'!$A$1:$L$37,4,FALSE)</f>
        <v>#N/A</v>
      </c>
      <c r="V16" s="50" t="e">
        <f>VLOOKUP($B16,'Manual Project Notes'!$A$1:$L$37,5,FALSE)</f>
        <v>#N/A</v>
      </c>
      <c r="W16" s="50" t="e">
        <f>VLOOKUP($B16,'Manual Project Notes'!$A$1:$L$37,6,FALSE)</f>
        <v>#N/A</v>
      </c>
      <c r="X16" s="50" t="e">
        <f>VLOOKUP($B16,'Manual Project Notes'!$A$1:$L$37,7,FALSE)</f>
        <v>#N/A</v>
      </c>
      <c r="Y16" s="50" t="e">
        <f>VLOOKUP($B16,'Manual Project Notes'!$A$1:$L$37,8,FALSE)</f>
        <v>#N/A</v>
      </c>
      <c r="Z16" s="50" t="e">
        <f>VLOOKUP($B16,'Manual Project Notes'!$A$1:$L$37,9,FALSE)</f>
        <v>#N/A</v>
      </c>
      <c r="AA16" s="50" t="e">
        <f>VLOOKUP($B16,'Manual Project Notes'!$A$1:$L$37,10,FALSE)</f>
        <v>#N/A</v>
      </c>
      <c r="AB16" s="50" t="e">
        <f>VLOOKUP($B16,'Manual Project Notes'!$A$1:$L$37,11,FALSE)</f>
        <v>#N/A</v>
      </c>
      <c r="AC16" s="50" t="e">
        <f>VLOOKUP($B16,'Manual Project Notes'!$A$1:$L$37,12,FALSE)</f>
        <v>#N/A</v>
      </c>
    </row>
    <row r="17" spans="2:29" x14ac:dyDescent="0.3">
      <c r="B17" s="71">
        <v>602105</v>
      </c>
      <c r="C17" s="50" t="str">
        <f>VLOOKUP($B17,Table_postgresql_IFC_data_connection__RM_Server8[],2,FALSE)</f>
        <v>Aikba DFS MCF</v>
      </c>
      <c r="D17" s="50" t="str">
        <f>VLOOKUP($B17,Table_postgresql_IFC_data_connection__RM_Server8[],3,FALSE)</f>
        <v>active</v>
      </c>
      <c r="E17" s="50" t="str">
        <f>VLOOKUP($B17,Table_postgresql_IFC_data_connection__RM_Server8[],4,FALSE)</f>
        <v>portfolio</v>
      </c>
      <c r="F17" s="50" t="str">
        <f>VLOOKUP($B17,Table_postgresql_IFC_data_connection__RM_Server8[],5,FALSE)</f>
        <v>Tanzania</v>
      </c>
      <c r="G17" s="50" t="str">
        <f>VLOOKUP($B17,Table_postgresql_IFC_data_connection__RM_Server8[],6,FALSE)</f>
        <v>SSA</v>
      </c>
      <c r="H17" s="51">
        <f>VLOOKUP($B17,Table_postgresql_IFC_data_connection__RM_Server8[],8,FALSE)</f>
        <v>42856</v>
      </c>
      <c r="I17" s="51">
        <f>VLOOKUP($B17,Table_postgresql_IFC_data_connection__RM_Server8[],9,FALSE)</f>
        <v>43312</v>
      </c>
      <c r="J17" s="51" t="str">
        <f>VLOOKUP($B17,Table_postgresql_IFC_data_connection__RM_Server8[],14,FALSE)</f>
        <v>{"Commercial Banking - Digital Finance [Project only] (O-AM) - 100%"}</v>
      </c>
      <c r="K17" s="51" t="str">
        <f>VLOOKUP($B17,Table_postgresql_IFC_data_connection__RM_Server8[],15,FALSE)</f>
        <v>{"Retail Payments &amp; Mobile Banking - 100%"}</v>
      </c>
      <c r="L17" s="51" t="str">
        <f>VLOOKUP($B17,Table_postgresql_IFC_data_connection__RM_Server8[],10,FALSE)</f>
        <v>Ramji, Minakshi</v>
      </c>
      <c r="M17" s="50" t="e">
        <f>SUMIFS(Table_ME_data[indicator_nme],#REF!,'Project ID Entry'!M$3,Table_ME_data[dataset_date],'Project ID Entry'!$B17)</f>
        <v>#REF!</v>
      </c>
      <c r="N17" s="50" t="e">
        <f>SUMIFS(Table_ME_data[indicator_nme],#REF!,'Project ID Entry'!N$3,Table_ME_data[dataset_date],'Project ID Entry'!$B17)</f>
        <v>#REF!</v>
      </c>
      <c r="O17" s="50" t="e">
        <f>SUMIFS(Table_ME_data[indicator_nme],#REF!,'Project ID Entry'!O$3,Table_ME_data[dataset_date],'Project ID Entry'!$B17)</f>
        <v>#REF!</v>
      </c>
      <c r="P17" s="50" t="e">
        <f>SUMIFS(Table_ME_data[indicator_nme],#REF!,'Project ID Entry'!P$3,Table_ME_data[dataset_date],'Project ID Entry'!$B17)</f>
        <v>#REF!</v>
      </c>
      <c r="Q17" s="50" t="e">
        <f>SUMIFS(Table_ME_data[indicator_nme],#REF!,'Project ID Entry'!Q$3,Table_ME_data[dataset_date],'Project ID Entry'!$B17)</f>
        <v>#REF!</v>
      </c>
      <c r="R17" s="52">
        <f>VLOOKUP($B17,Table_postgresql_IFC_data_connection__RM_Server8[],11,FALSE)</f>
        <v>825176</v>
      </c>
      <c r="S17" s="50" t="e">
        <f>VLOOKUP($B17,'Manual Project Notes'!$A$1:$L$37,2,FALSE)</f>
        <v>#N/A</v>
      </c>
      <c r="T17" s="50" t="e">
        <f>VLOOKUP($B17,'Manual Project Notes'!$A$1:$L$37,3,FALSE)</f>
        <v>#N/A</v>
      </c>
      <c r="U17" s="50" t="e">
        <f>VLOOKUP($B17,'Manual Project Notes'!$A$1:$L$37,4,FALSE)</f>
        <v>#N/A</v>
      </c>
      <c r="V17" s="50" t="e">
        <f>VLOOKUP($B17,'Manual Project Notes'!$A$1:$L$37,5,FALSE)</f>
        <v>#N/A</v>
      </c>
      <c r="W17" s="50" t="e">
        <f>VLOOKUP($B17,'Manual Project Notes'!$A$1:$L$37,6,FALSE)</f>
        <v>#N/A</v>
      </c>
      <c r="X17" s="50" t="e">
        <f>VLOOKUP($B17,'Manual Project Notes'!$A$1:$L$37,7,FALSE)</f>
        <v>#N/A</v>
      </c>
      <c r="Y17" s="50" t="e">
        <f>VLOOKUP($B17,'Manual Project Notes'!$A$1:$L$37,8,FALSE)</f>
        <v>#N/A</v>
      </c>
      <c r="Z17" s="50" t="e">
        <f>VLOOKUP($B17,'Manual Project Notes'!$A$1:$L$37,9,FALSE)</f>
        <v>#N/A</v>
      </c>
      <c r="AA17" s="50" t="e">
        <f>VLOOKUP($B17,'Manual Project Notes'!$A$1:$L$37,10,FALSE)</f>
        <v>#N/A</v>
      </c>
      <c r="AB17" s="50" t="e">
        <f>VLOOKUP($B17,'Manual Project Notes'!$A$1:$L$37,11,FALSE)</f>
        <v>#N/A</v>
      </c>
      <c r="AC17" s="50" t="e">
        <f>VLOOKUP($B17,'Manual Project Notes'!$A$1:$L$37,12,FALSE)</f>
        <v>#N/A</v>
      </c>
    </row>
    <row r="18" spans="2:29" x14ac:dyDescent="0.3">
      <c r="B18" s="71">
        <v>601872</v>
      </c>
      <c r="C18" s="50" t="str">
        <f>VLOOKUP($B18,Table_postgresql_IFC_data_connection__RM_Server8[],2,FALSE)</f>
        <v>MTN Cameroon AS DFS MCF</v>
      </c>
      <c r="D18" s="50" t="str">
        <f>VLOOKUP($B18,Table_postgresql_IFC_data_connection__RM_Server8[],3,FALSE)</f>
        <v>active</v>
      </c>
      <c r="E18" s="50" t="str">
        <f>VLOOKUP($B18,Table_postgresql_IFC_data_connection__RM_Server8[],4,FALSE)</f>
        <v>portfolio</v>
      </c>
      <c r="F18" s="50" t="str">
        <f>VLOOKUP($B18,Table_postgresql_IFC_data_connection__RM_Server8[],5,FALSE)</f>
        <v>Cameroon</v>
      </c>
      <c r="G18" s="50" t="str">
        <f>VLOOKUP($B18,Table_postgresql_IFC_data_connection__RM_Server8[],6,FALSE)</f>
        <v>SSA</v>
      </c>
      <c r="H18" s="51">
        <f>VLOOKUP($B18,Table_postgresql_IFC_data_connection__RM_Server8[],8,FALSE)</f>
        <v>42736</v>
      </c>
      <c r="I18" s="51">
        <f>VLOOKUP($B18,Table_postgresql_IFC_data_connection__RM_Server8[],9,FALSE)</f>
        <v>43281</v>
      </c>
      <c r="J18" s="51" t="str">
        <f>VLOOKUP($B18,Table_postgresql_IFC_data_connection__RM_Server8[],14,FALSE)</f>
        <v>{"E-wallets, virtual banks (O-MB) - 25%","Mobile channel service providers (O-MG) - 20%","Money transfer, remittances (O-MA) - 20%","Retail Payment Points (O-MC) - 35%"}</v>
      </c>
      <c r="K18" s="51" t="str">
        <f>VLOOKUP($B18,Table_postgresql_IFC_data_connection__RM_Server8[],15,FALSE)</f>
        <v>{"Retail Payments &amp; Mobile Banking - 100%"}</v>
      </c>
      <c r="L18" s="51" t="str">
        <f>VLOOKUP($B18,Table_postgresql_IFC_data_connection__RM_Server8[],10,FALSE)</f>
        <v>Ramji, Minakshi</v>
      </c>
      <c r="M18" s="50" t="e">
        <f>SUMIFS(Table_ME_data[indicator_nme],#REF!,'Project ID Entry'!M$3,Table_ME_data[dataset_date],'Project ID Entry'!$B18)</f>
        <v>#REF!</v>
      </c>
      <c r="N18" s="50" t="e">
        <f>SUMIFS(Table_ME_data[indicator_nme],#REF!,'Project ID Entry'!N$3,Table_ME_data[dataset_date],'Project ID Entry'!$B18)</f>
        <v>#REF!</v>
      </c>
      <c r="O18" s="50" t="e">
        <f>SUMIFS(Table_ME_data[indicator_nme],#REF!,'Project ID Entry'!O$3,Table_ME_data[dataset_date],'Project ID Entry'!$B18)</f>
        <v>#REF!</v>
      </c>
      <c r="P18" s="50" t="e">
        <f>SUMIFS(Table_ME_data[indicator_nme],#REF!,'Project ID Entry'!P$3,Table_ME_data[dataset_date],'Project ID Entry'!$B18)</f>
        <v>#REF!</v>
      </c>
      <c r="Q18" s="50" t="e">
        <f>SUMIFS(Table_ME_data[indicator_nme],#REF!,'Project ID Entry'!Q$3,Table_ME_data[dataset_date],'Project ID Entry'!$B18)</f>
        <v>#REF!</v>
      </c>
      <c r="R18" s="52">
        <f>VLOOKUP($B18,Table_postgresql_IFC_data_connection__RM_Server8[],11,FALSE)</f>
        <v>1000000</v>
      </c>
      <c r="S18" s="50" t="e">
        <f>VLOOKUP($B18,'Manual Project Notes'!$A$1:$L$37,2,FALSE)</f>
        <v>#N/A</v>
      </c>
      <c r="T18" s="50" t="e">
        <f>VLOOKUP($B18,'Manual Project Notes'!$A$1:$L$37,3,FALSE)</f>
        <v>#N/A</v>
      </c>
      <c r="U18" s="50" t="e">
        <f>VLOOKUP($B18,'Manual Project Notes'!$A$1:$L$37,4,FALSE)</f>
        <v>#N/A</v>
      </c>
      <c r="V18" s="50" t="e">
        <f>VLOOKUP($B18,'Manual Project Notes'!$A$1:$L$37,5,FALSE)</f>
        <v>#N/A</v>
      </c>
      <c r="W18" s="50" t="e">
        <f>VLOOKUP($B18,'Manual Project Notes'!$A$1:$L$37,6,FALSE)</f>
        <v>#N/A</v>
      </c>
      <c r="X18" s="50" t="e">
        <f>VLOOKUP($B18,'Manual Project Notes'!$A$1:$L$37,7,FALSE)</f>
        <v>#N/A</v>
      </c>
      <c r="Y18" s="50" t="e">
        <f>VLOOKUP($B18,'Manual Project Notes'!$A$1:$L$37,8,FALSE)</f>
        <v>#N/A</v>
      </c>
      <c r="Z18" s="50" t="e">
        <f>VLOOKUP($B18,'Manual Project Notes'!$A$1:$L$37,9,FALSE)</f>
        <v>#N/A</v>
      </c>
      <c r="AA18" s="50" t="e">
        <f>VLOOKUP($B18,'Manual Project Notes'!$A$1:$L$37,10,FALSE)</f>
        <v>#N/A</v>
      </c>
      <c r="AB18" s="50" t="e">
        <f>VLOOKUP($B18,'Manual Project Notes'!$A$1:$L$37,11,FALSE)</f>
        <v>#N/A</v>
      </c>
      <c r="AC18" s="50" t="e">
        <f>VLOOKUP($B18,'Manual Project Notes'!$A$1:$L$37,12,FALSE)</f>
        <v>#N/A</v>
      </c>
    </row>
    <row r="19" spans="2:29" x14ac:dyDescent="0.3">
      <c r="B19" s="71">
        <v>601987</v>
      </c>
      <c r="C19" s="50" t="str">
        <f>VLOOKUP($B19,Table_postgresql_IFC_data_connection__RM_Server8[],2,FALSE)</f>
        <v>MTN Cote d' Ivoire  AS DFS MCF</v>
      </c>
      <c r="D19" s="50" t="str">
        <f>VLOOKUP($B19,Table_postgresql_IFC_data_connection__RM_Server8[],3,FALSE)</f>
        <v>active</v>
      </c>
      <c r="E19" s="50" t="str">
        <f>VLOOKUP($B19,Table_postgresql_IFC_data_connection__RM_Server8[],4,FALSE)</f>
        <v>portfolio</v>
      </c>
      <c r="F19" s="50" t="str">
        <f>VLOOKUP($B19,Table_postgresql_IFC_data_connection__RM_Server8[],5,FALSE)</f>
        <v>Cote D'Ivoire</v>
      </c>
      <c r="G19" s="50" t="str">
        <f>VLOOKUP($B19,Table_postgresql_IFC_data_connection__RM_Server8[],6,FALSE)</f>
        <v>SSA</v>
      </c>
      <c r="H19" s="51">
        <f>VLOOKUP($B19,Table_postgresql_IFC_data_connection__RM_Server8[],8,FALSE)</f>
        <v>42736</v>
      </c>
      <c r="I19" s="51">
        <f>VLOOKUP($B19,Table_postgresql_IFC_data_connection__RM_Server8[],9,FALSE)</f>
        <v>43373</v>
      </c>
      <c r="J19" s="51" t="str">
        <f>VLOOKUP($B19,Table_postgresql_IFC_data_connection__RM_Server8[],14,FALSE)</f>
        <v>{"E-wallets, virtual banks (O-MB) - 35%","Mobile channel service providers (O-MG) - 20%","Money transfer, remittances (O-MA) - 15%","Retail Payment Points (O-MC) - 30%"}</v>
      </c>
      <c r="K19" s="51" t="str">
        <f>VLOOKUP($B19,Table_postgresql_IFC_data_connection__RM_Server8[],15,FALSE)</f>
        <v>{"Retail Payments &amp; Mobile Banking - 100%"}</v>
      </c>
      <c r="L19" s="51" t="str">
        <f>VLOOKUP($B19,Table_postgresql_IFC_data_connection__RM_Server8[],10,FALSE)</f>
        <v>Martinez, Meritxell</v>
      </c>
      <c r="M19" s="50" t="e">
        <f>SUMIFS(Table_ME_data[indicator_nme],#REF!,'Project ID Entry'!M$3,Table_ME_data[dataset_date],'Project ID Entry'!$B19)</f>
        <v>#REF!</v>
      </c>
      <c r="N19" s="50" t="e">
        <f>SUMIFS(Table_ME_data[indicator_nme],#REF!,'Project ID Entry'!N$3,Table_ME_data[dataset_date],'Project ID Entry'!$B19)</f>
        <v>#REF!</v>
      </c>
      <c r="O19" s="50" t="e">
        <f>SUMIFS(Table_ME_data[indicator_nme],#REF!,'Project ID Entry'!O$3,Table_ME_data[dataset_date],'Project ID Entry'!$B19)</f>
        <v>#REF!</v>
      </c>
      <c r="P19" s="50" t="e">
        <f>SUMIFS(Table_ME_data[indicator_nme],#REF!,'Project ID Entry'!P$3,Table_ME_data[dataset_date],'Project ID Entry'!$B19)</f>
        <v>#REF!</v>
      </c>
      <c r="Q19" s="50" t="e">
        <f>SUMIFS(Table_ME_data[indicator_nme],#REF!,'Project ID Entry'!Q$3,Table_ME_data[dataset_date],'Project ID Entry'!$B19)</f>
        <v>#REF!</v>
      </c>
      <c r="R19" s="52">
        <f>VLOOKUP($B19,Table_postgresql_IFC_data_connection__RM_Server8[],11,FALSE)</f>
        <v>1064337</v>
      </c>
      <c r="S19" s="50" t="e">
        <f>VLOOKUP($B19,'Manual Project Notes'!$A$1:$L$37,2,FALSE)</f>
        <v>#N/A</v>
      </c>
      <c r="T19" s="50" t="e">
        <f>VLOOKUP($B19,'Manual Project Notes'!$A$1:$L$37,3,FALSE)</f>
        <v>#N/A</v>
      </c>
      <c r="U19" s="50" t="e">
        <f>VLOOKUP($B19,'Manual Project Notes'!$A$1:$L$37,4,FALSE)</f>
        <v>#N/A</v>
      </c>
      <c r="V19" s="50" t="e">
        <f>VLOOKUP($B19,'Manual Project Notes'!$A$1:$L$37,5,FALSE)</f>
        <v>#N/A</v>
      </c>
      <c r="W19" s="50" t="e">
        <f>VLOOKUP($B19,'Manual Project Notes'!$A$1:$L$37,6,FALSE)</f>
        <v>#N/A</v>
      </c>
      <c r="X19" s="50" t="e">
        <f>VLOOKUP($B19,'Manual Project Notes'!$A$1:$L$37,7,FALSE)</f>
        <v>#N/A</v>
      </c>
      <c r="Y19" s="50" t="e">
        <f>VLOOKUP($B19,'Manual Project Notes'!$A$1:$L$37,8,FALSE)</f>
        <v>#N/A</v>
      </c>
      <c r="Z19" s="50" t="e">
        <f>VLOOKUP($B19,'Manual Project Notes'!$A$1:$L$37,9,FALSE)</f>
        <v>#N/A</v>
      </c>
      <c r="AA19" s="50" t="e">
        <f>VLOOKUP($B19,'Manual Project Notes'!$A$1:$L$37,10,FALSE)</f>
        <v>#N/A</v>
      </c>
      <c r="AB19" s="50" t="e">
        <f>VLOOKUP($B19,'Manual Project Notes'!$A$1:$L$37,11,FALSE)</f>
        <v>#N/A</v>
      </c>
      <c r="AC19" s="50" t="e">
        <f>VLOOKUP($B19,'Manual Project Notes'!$A$1:$L$37,12,FALSE)</f>
        <v>#N/A</v>
      </c>
    </row>
    <row r="20" spans="2:29" x14ac:dyDescent="0.3">
      <c r="B20" s="71">
        <v>592948</v>
      </c>
      <c r="C20" s="50" t="str">
        <f>VLOOKUP($B20,Table_postgresql_IFC_data_connection__RM_Server8[],2,FALSE)</f>
        <v>Africa Mobile Financial Services Knowledge Management</v>
      </c>
      <c r="D20" s="50" t="str">
        <f>VLOOKUP($B20,Table_postgresql_IFC_data_connection__RM_Server8[],3,FALSE)</f>
        <v>active</v>
      </c>
      <c r="E20" s="50" t="str">
        <f>VLOOKUP($B20,Table_postgresql_IFC_data_connection__RM_Server8[],4,FALSE)</f>
        <v>portfolio</v>
      </c>
      <c r="F20" s="50" t="str">
        <f>VLOOKUP($B20,Table_postgresql_IFC_data_connection__RM_Server8[],5,FALSE)</f>
        <v>Africa Region</v>
      </c>
      <c r="G20" s="50" t="str">
        <f>VLOOKUP($B20,Table_postgresql_IFC_data_connection__RM_Server8[],6,FALSE)</f>
        <v>SSA</v>
      </c>
      <c r="H20" s="51">
        <f>VLOOKUP($B20,Table_postgresql_IFC_data_connection__RM_Server8[],8,FALSE)</f>
        <v>41008</v>
      </c>
      <c r="I20" s="51">
        <f>VLOOKUP($B20,Table_postgresql_IFC_data_connection__RM_Server8[],9,FALSE)</f>
        <v>43465</v>
      </c>
      <c r="J20" s="51" t="str">
        <f>VLOOKUP($B20,Table_postgresql_IFC_data_connection__RM_Server8[],14,FALSE)</f>
        <v>{"Commercial Banking - General (O-AA) - 33%","Microfinance and Small Business - Non Commercial Banking (O-HA) - 33%","Mobile Telephony (N-AC) - 34%"}</v>
      </c>
      <c r="K20" s="51" t="str">
        <f>VLOOKUP($B20,Table_postgresql_IFC_data_connection__RM_Server8[],15,FALSE)</f>
        <v>{"Retail Payments &amp; Mobile Banking - 100%","Retail Payments and Mobile Banking - 100%"}</v>
      </c>
      <c r="L20" s="51" t="str">
        <f>VLOOKUP($B20,Table_postgresql_IFC_data_connection__RM_Server8[],10,FALSE)</f>
        <v>Heitmann, Soren</v>
      </c>
      <c r="M20" s="50" t="e">
        <f>SUMIFS(Table_ME_data[indicator_nme],#REF!,'Project ID Entry'!M$3,Table_ME_data[dataset_date],'Project ID Entry'!$B20)</f>
        <v>#REF!</v>
      </c>
      <c r="N20" s="50" t="e">
        <f>SUMIFS(Table_ME_data[indicator_nme],#REF!,'Project ID Entry'!N$3,Table_ME_data[dataset_date],'Project ID Entry'!$B20)</f>
        <v>#REF!</v>
      </c>
      <c r="O20" s="50" t="e">
        <f>SUMIFS(Table_ME_data[indicator_nme],#REF!,'Project ID Entry'!O$3,Table_ME_data[dataset_date],'Project ID Entry'!$B20)</f>
        <v>#REF!</v>
      </c>
      <c r="P20" s="50" t="e">
        <f>SUMIFS(Table_ME_data[indicator_nme],#REF!,'Project ID Entry'!P$3,Table_ME_data[dataset_date],'Project ID Entry'!$B20)</f>
        <v>#REF!</v>
      </c>
      <c r="Q20" s="50" t="e">
        <f>SUMIFS(Table_ME_data[indicator_nme],#REF!,'Project ID Entry'!Q$3,Table_ME_data[dataset_date],'Project ID Entry'!$B20)</f>
        <v>#REF!</v>
      </c>
      <c r="R20" s="52">
        <f>VLOOKUP($B20,Table_postgresql_IFC_data_connection__RM_Server8[],11,FALSE)</f>
        <v>3573088</v>
      </c>
      <c r="S20" s="50" t="e">
        <f>VLOOKUP($B20,'Manual Project Notes'!$A$1:$L$37,2,FALSE)</f>
        <v>#N/A</v>
      </c>
      <c r="T20" s="50" t="e">
        <f>VLOOKUP($B20,'Manual Project Notes'!$A$1:$L$37,3,FALSE)</f>
        <v>#N/A</v>
      </c>
      <c r="U20" s="50" t="e">
        <f>VLOOKUP($B20,'Manual Project Notes'!$A$1:$L$37,4,FALSE)</f>
        <v>#N/A</v>
      </c>
      <c r="V20" s="50" t="e">
        <f>VLOOKUP($B20,'Manual Project Notes'!$A$1:$L$37,5,FALSE)</f>
        <v>#N/A</v>
      </c>
      <c r="W20" s="50" t="e">
        <f>VLOOKUP($B20,'Manual Project Notes'!$A$1:$L$37,6,FALSE)</f>
        <v>#N/A</v>
      </c>
      <c r="X20" s="50" t="e">
        <f>VLOOKUP($B20,'Manual Project Notes'!$A$1:$L$37,7,FALSE)</f>
        <v>#N/A</v>
      </c>
      <c r="Y20" s="50" t="e">
        <f>VLOOKUP($B20,'Manual Project Notes'!$A$1:$L$37,8,FALSE)</f>
        <v>#N/A</v>
      </c>
      <c r="Z20" s="50" t="e">
        <f>VLOOKUP($B20,'Manual Project Notes'!$A$1:$L$37,9,FALSE)</f>
        <v>#N/A</v>
      </c>
      <c r="AA20" s="50" t="e">
        <f>VLOOKUP($B20,'Manual Project Notes'!$A$1:$L$37,10,FALSE)</f>
        <v>#N/A</v>
      </c>
      <c r="AB20" s="50" t="e">
        <f>VLOOKUP($B20,'Manual Project Notes'!$A$1:$L$37,11,FALSE)</f>
        <v>#N/A</v>
      </c>
      <c r="AC20" s="50" t="e">
        <f>VLOOKUP($B20,'Manual Project Notes'!$A$1:$L$37,12,FALSE)</f>
        <v>#N/A</v>
      </c>
    </row>
    <row r="21" spans="2:29" x14ac:dyDescent="0.3">
      <c r="B21" s="48">
        <v>594527</v>
      </c>
      <c r="C21" s="50" t="str">
        <f>VLOOKUP($B21,Table_postgresql_IFC_data_connection__RM_Server8[],2,FALSE)</f>
        <v>Africa MF KM</v>
      </c>
      <c r="D21" s="50" t="str">
        <f>VLOOKUP($B21,Table_postgresql_IFC_data_connection__RM_Server8[],3,FALSE)</f>
        <v>active</v>
      </c>
      <c r="E21" s="50" t="str">
        <f>VLOOKUP($B21,Table_postgresql_IFC_data_connection__RM_Server8[],4,FALSE)</f>
        <v>portfolio</v>
      </c>
      <c r="F21" s="50" t="str">
        <f>VLOOKUP($B21,Table_postgresql_IFC_data_connection__RM_Server8[],5,FALSE)</f>
        <v>Africa Region</v>
      </c>
      <c r="G21" s="50" t="str">
        <f>VLOOKUP($B21,Table_postgresql_IFC_data_connection__RM_Server8[],6,FALSE)</f>
        <v>SSA</v>
      </c>
      <c r="H21" s="51">
        <f>VLOOKUP($B21,Table_postgresql_IFC_data_connection__RM_Server8[],8,FALSE)</f>
        <v>41153</v>
      </c>
      <c r="I21" s="51">
        <f>VLOOKUP($B21,Table_postgresql_IFC_data_connection__RM_Server8[],9,FALSE)</f>
        <v>43465</v>
      </c>
      <c r="J21" s="51" t="str">
        <f>VLOOKUP($B21,Table_postgresql_IFC_data_connection__RM_Server8[],14,FALSE)</f>
        <v>{"Commercial Banking - Microfinance (O-AC) - 100%"}</v>
      </c>
      <c r="K21" s="51" t="str">
        <f>VLOOKUP($B21,Table_postgresql_IFC_data_connection__RM_Server8[],15,FALSE)</f>
        <v>{"Microfinance - 100%"}</v>
      </c>
      <c r="L21" s="51" t="str">
        <f>VLOOKUP($B21,Table_postgresql_IFC_data_connection__RM_Server8[],10,FALSE)</f>
        <v>Heitmann, Soren</v>
      </c>
      <c r="M21" s="50" t="e">
        <f>SUMIFS(Table_ME_data[indicator_nme],#REF!,'Project ID Entry'!M$3,Table_ME_data[dataset_date],'Project ID Entry'!$B21)</f>
        <v>#REF!</v>
      </c>
      <c r="N21" s="50" t="e">
        <f>SUMIFS(Table_ME_data[indicator_nme],#REF!,'Project ID Entry'!N$3,Table_ME_data[dataset_date],'Project ID Entry'!$B21)</f>
        <v>#REF!</v>
      </c>
      <c r="O21" s="50" t="e">
        <f>SUMIFS(Table_ME_data[indicator_nme],#REF!,'Project ID Entry'!O$3,Table_ME_data[dataset_date],'Project ID Entry'!$B21)</f>
        <v>#REF!</v>
      </c>
      <c r="P21" s="50" t="e">
        <f>SUMIFS(Table_ME_data[indicator_nme],#REF!,'Project ID Entry'!P$3,Table_ME_data[dataset_date],'Project ID Entry'!$B21)</f>
        <v>#REF!</v>
      </c>
      <c r="Q21" s="50" t="e">
        <f>SUMIFS(Table_ME_data[indicator_nme],#REF!,'Project ID Entry'!Q$3,Table_ME_data[dataset_date],'Project ID Entry'!$B21)</f>
        <v>#REF!</v>
      </c>
      <c r="R21" s="52">
        <f>VLOOKUP($B21,Table_postgresql_IFC_data_connection__RM_Server8[],11,FALSE)</f>
        <v>4977894</v>
      </c>
      <c r="S21" s="50" t="e">
        <f>VLOOKUP($B21,'Manual Project Notes'!$A$1:$L$37,2,FALSE)</f>
        <v>#N/A</v>
      </c>
      <c r="T21" s="50" t="e">
        <f>VLOOKUP($B21,'Manual Project Notes'!$A$1:$L$37,3,FALSE)</f>
        <v>#N/A</v>
      </c>
      <c r="U21" s="50" t="e">
        <f>VLOOKUP($B21,'Manual Project Notes'!$A$1:$L$37,4,FALSE)</f>
        <v>#N/A</v>
      </c>
      <c r="V21" s="50" t="e">
        <f>VLOOKUP($B21,'Manual Project Notes'!$A$1:$L$37,5,FALSE)</f>
        <v>#N/A</v>
      </c>
      <c r="W21" s="50" t="e">
        <f>VLOOKUP($B21,'Manual Project Notes'!$A$1:$L$37,6,FALSE)</f>
        <v>#N/A</v>
      </c>
      <c r="X21" s="50" t="e">
        <f>VLOOKUP($B21,'Manual Project Notes'!$A$1:$L$37,7,FALSE)</f>
        <v>#N/A</v>
      </c>
      <c r="Y21" s="50" t="e">
        <f>VLOOKUP($B21,'Manual Project Notes'!$A$1:$L$37,8,FALSE)</f>
        <v>#N/A</v>
      </c>
      <c r="Z21" s="50" t="e">
        <f>VLOOKUP($B21,'Manual Project Notes'!$A$1:$L$37,9,FALSE)</f>
        <v>#N/A</v>
      </c>
      <c r="AA21" s="50" t="e">
        <f>VLOOKUP($B21,'Manual Project Notes'!$A$1:$L$37,10,FALSE)</f>
        <v>#N/A</v>
      </c>
      <c r="AB21" s="50" t="e">
        <f>VLOOKUP($B21,'Manual Project Notes'!$A$1:$L$37,11,FALSE)</f>
        <v>#N/A</v>
      </c>
      <c r="AC21" s="50" t="e">
        <f>VLOOKUP($B21,'Manual Project Notes'!$A$1:$L$37,12,FALSE)</f>
        <v>#N/A</v>
      </c>
    </row>
    <row r="22" spans="2:29" x14ac:dyDescent="0.3">
      <c r="B22" s="48"/>
      <c r="C22" s="50" t="e">
        <f>VLOOKUP($B22,Table_postgresql_IFC_data_connection__RM_Server8[],2,FALSE)</f>
        <v>#N/A</v>
      </c>
      <c r="D22" s="50" t="e">
        <f>VLOOKUP($B22,Table_postgresql_IFC_data_connection__RM_Server8[],3,FALSE)</f>
        <v>#N/A</v>
      </c>
      <c r="E22" s="50" t="e">
        <f>VLOOKUP($B22,Table_postgresql_IFC_data_connection__RM_Server8[],4,FALSE)</f>
        <v>#N/A</v>
      </c>
      <c r="F22" s="50" t="e">
        <f>VLOOKUP($B22,Table_postgresql_IFC_data_connection__RM_Server8[],5,FALSE)</f>
        <v>#N/A</v>
      </c>
      <c r="G22" s="50" t="e">
        <f>VLOOKUP($B22,Table_postgresql_IFC_data_connection__RM_Server8[],6,FALSE)</f>
        <v>#N/A</v>
      </c>
      <c r="H22" s="51" t="e">
        <f>VLOOKUP($B22,Table_postgresql_IFC_data_connection__RM_Server8[],8,FALSE)</f>
        <v>#N/A</v>
      </c>
      <c r="I22" s="51" t="e">
        <f>VLOOKUP($B22,Table_postgresql_IFC_data_connection__RM_Server8[],9,FALSE)</f>
        <v>#N/A</v>
      </c>
      <c r="J22" s="51" t="e">
        <f>VLOOKUP($B22,Table_postgresql_IFC_data_connection__RM_Server8[],14,FALSE)</f>
        <v>#N/A</v>
      </c>
      <c r="K22" s="51" t="e">
        <f>VLOOKUP($B22,Table_postgresql_IFC_data_connection__RM_Server8[],15,FALSE)</f>
        <v>#N/A</v>
      </c>
      <c r="L22" s="51" t="e">
        <f>VLOOKUP($B22,Table_postgresql_IFC_data_connection__RM_Server8[],10,FALSE)</f>
        <v>#N/A</v>
      </c>
      <c r="M22" s="50" t="e">
        <f>SUMIFS(Table_ME_data[indicator_nme],#REF!,'Project ID Entry'!M$3,Table_ME_data[dataset_date],'Project ID Entry'!$B22)</f>
        <v>#REF!</v>
      </c>
      <c r="N22" s="50" t="e">
        <f>SUMIFS(Table_ME_data[indicator_nme],#REF!,'Project ID Entry'!N$3,Table_ME_data[dataset_date],'Project ID Entry'!$B22)</f>
        <v>#REF!</v>
      </c>
      <c r="O22" s="50" t="e">
        <f>SUMIFS(Table_ME_data[indicator_nme],#REF!,'Project ID Entry'!O$3,Table_ME_data[dataset_date],'Project ID Entry'!$B22)</f>
        <v>#REF!</v>
      </c>
      <c r="P22" s="50" t="e">
        <f>SUMIFS(Table_ME_data[indicator_nme],#REF!,'Project ID Entry'!P$3,Table_ME_data[dataset_date],'Project ID Entry'!$B22)</f>
        <v>#REF!</v>
      </c>
      <c r="Q22" s="50" t="e">
        <f>SUMIFS(Table_ME_data[indicator_nme],#REF!,'Project ID Entry'!Q$3,Table_ME_data[dataset_date],'Project ID Entry'!$B22)</f>
        <v>#REF!</v>
      </c>
      <c r="R22" s="52" t="e">
        <f>VLOOKUP($B22,Table_postgresql_IFC_data_connection__RM_Server8[],11,FALSE)</f>
        <v>#N/A</v>
      </c>
      <c r="S22" s="50" t="e">
        <f>VLOOKUP($B22,'Manual Project Notes'!$A$1:$L$37,2,FALSE)</f>
        <v>#N/A</v>
      </c>
      <c r="T22" s="50" t="e">
        <f>VLOOKUP($B22,'Manual Project Notes'!$A$1:$L$37,3,FALSE)</f>
        <v>#N/A</v>
      </c>
      <c r="U22" s="50" t="e">
        <f>VLOOKUP($B22,'Manual Project Notes'!$A$1:$L$37,4,FALSE)</f>
        <v>#N/A</v>
      </c>
      <c r="V22" s="50" t="e">
        <f>VLOOKUP($B22,'Manual Project Notes'!$A$1:$L$37,5,FALSE)</f>
        <v>#N/A</v>
      </c>
      <c r="W22" s="50" t="e">
        <f>VLOOKUP($B22,'Manual Project Notes'!$A$1:$L$37,6,FALSE)</f>
        <v>#N/A</v>
      </c>
      <c r="X22" s="50" t="e">
        <f>VLOOKUP($B22,'Manual Project Notes'!$A$1:$L$37,7,FALSE)</f>
        <v>#N/A</v>
      </c>
      <c r="Y22" s="50" t="e">
        <f>VLOOKUP($B22,'Manual Project Notes'!$A$1:$L$37,8,FALSE)</f>
        <v>#N/A</v>
      </c>
      <c r="Z22" s="50" t="e">
        <f>VLOOKUP($B22,'Manual Project Notes'!$A$1:$L$37,9,FALSE)</f>
        <v>#N/A</v>
      </c>
      <c r="AA22" s="50" t="e">
        <f>VLOOKUP($B22,'Manual Project Notes'!$A$1:$L$37,10,FALSE)</f>
        <v>#N/A</v>
      </c>
      <c r="AB22" s="50" t="e">
        <f>VLOOKUP($B22,'Manual Project Notes'!$A$1:$L$37,11,FALSE)</f>
        <v>#N/A</v>
      </c>
      <c r="AC22" s="50" t="e">
        <f>VLOOKUP($B22,'Manual Project Notes'!$A$1:$L$37,12,FALSE)</f>
        <v>#N/A</v>
      </c>
    </row>
    <row r="23" spans="2:29" x14ac:dyDescent="0.3">
      <c r="B23" s="48"/>
      <c r="C23" s="50" t="e">
        <f>VLOOKUP($B23,Table_postgresql_IFC_data_connection__RM_Server8[],2,FALSE)</f>
        <v>#N/A</v>
      </c>
      <c r="D23" s="50" t="e">
        <f>VLOOKUP($B23,Table_postgresql_IFC_data_connection__RM_Server8[],3,FALSE)</f>
        <v>#N/A</v>
      </c>
      <c r="E23" s="50" t="e">
        <f>VLOOKUP($B23,Table_postgresql_IFC_data_connection__RM_Server8[],4,FALSE)</f>
        <v>#N/A</v>
      </c>
      <c r="F23" s="50" t="e">
        <f>VLOOKUP($B23,Table_postgresql_IFC_data_connection__RM_Server8[],5,FALSE)</f>
        <v>#N/A</v>
      </c>
      <c r="G23" s="50" t="e">
        <f>VLOOKUP($B23,Table_postgresql_IFC_data_connection__RM_Server8[],6,FALSE)</f>
        <v>#N/A</v>
      </c>
      <c r="H23" s="51" t="e">
        <f>VLOOKUP($B23,Table_postgresql_IFC_data_connection__RM_Server8[],8,FALSE)</f>
        <v>#N/A</v>
      </c>
      <c r="I23" s="51" t="e">
        <f>VLOOKUP($B23,Table_postgresql_IFC_data_connection__RM_Server8[],9,FALSE)</f>
        <v>#N/A</v>
      </c>
      <c r="J23" s="51" t="e">
        <f>VLOOKUP($B23,Table_postgresql_IFC_data_connection__RM_Server8[],14,FALSE)</f>
        <v>#N/A</v>
      </c>
      <c r="K23" s="51" t="e">
        <f>VLOOKUP($B23,Table_postgresql_IFC_data_connection__RM_Server8[],15,FALSE)</f>
        <v>#N/A</v>
      </c>
      <c r="L23" s="51" t="e">
        <f>VLOOKUP($B23,Table_postgresql_IFC_data_connection__RM_Server8[],10,FALSE)</f>
        <v>#N/A</v>
      </c>
      <c r="M23" s="50" t="e">
        <f>SUMIFS(Table_ME_data[indicator_nme],#REF!,'Project ID Entry'!M$3,Table_ME_data[dataset_date],'Project ID Entry'!$B23)</f>
        <v>#REF!</v>
      </c>
      <c r="N23" s="50" t="e">
        <f>SUMIFS(Table_ME_data[indicator_nme],#REF!,'Project ID Entry'!N$3,Table_ME_data[dataset_date],'Project ID Entry'!$B23)</f>
        <v>#REF!</v>
      </c>
      <c r="O23" s="50" t="e">
        <f>SUMIFS(Table_ME_data[indicator_nme],#REF!,'Project ID Entry'!O$3,Table_ME_data[dataset_date],'Project ID Entry'!$B23)</f>
        <v>#REF!</v>
      </c>
      <c r="P23" s="50" t="e">
        <f>SUMIFS(Table_ME_data[indicator_nme],#REF!,'Project ID Entry'!P$3,Table_ME_data[dataset_date],'Project ID Entry'!$B23)</f>
        <v>#REF!</v>
      </c>
      <c r="Q23" s="50" t="e">
        <f>SUMIFS(Table_ME_data[indicator_nme],#REF!,'Project ID Entry'!Q$3,Table_ME_data[dataset_date],'Project ID Entry'!$B23)</f>
        <v>#REF!</v>
      </c>
      <c r="R23" s="52" t="e">
        <f>VLOOKUP($B23,Table_postgresql_IFC_data_connection__RM_Server8[],11,FALSE)</f>
        <v>#N/A</v>
      </c>
      <c r="S23" s="50" t="e">
        <f>VLOOKUP($B23,'Manual Project Notes'!$A$1:$L$37,2,FALSE)</f>
        <v>#N/A</v>
      </c>
      <c r="T23" s="50" t="e">
        <f>VLOOKUP($B23,'Manual Project Notes'!$A$1:$L$37,3,FALSE)</f>
        <v>#N/A</v>
      </c>
      <c r="U23" s="50" t="e">
        <f>VLOOKUP($B23,'Manual Project Notes'!$A$1:$L$37,4,FALSE)</f>
        <v>#N/A</v>
      </c>
      <c r="V23" s="50" t="e">
        <f>VLOOKUP($B23,'Manual Project Notes'!$A$1:$L$37,5,FALSE)</f>
        <v>#N/A</v>
      </c>
      <c r="W23" s="50" t="e">
        <f>VLOOKUP($B23,'Manual Project Notes'!$A$1:$L$37,6,FALSE)</f>
        <v>#N/A</v>
      </c>
      <c r="X23" s="50" t="e">
        <f>VLOOKUP($B23,'Manual Project Notes'!$A$1:$L$37,7,FALSE)</f>
        <v>#N/A</v>
      </c>
      <c r="Y23" s="50" t="e">
        <f>VLOOKUP($B23,'Manual Project Notes'!$A$1:$L$37,8,FALSE)</f>
        <v>#N/A</v>
      </c>
      <c r="Z23" s="50" t="e">
        <f>VLOOKUP($B23,'Manual Project Notes'!$A$1:$L$37,9,FALSE)</f>
        <v>#N/A</v>
      </c>
      <c r="AA23" s="50" t="e">
        <f>VLOOKUP($B23,'Manual Project Notes'!$A$1:$L$37,10,FALSE)</f>
        <v>#N/A</v>
      </c>
      <c r="AB23" s="50" t="e">
        <f>VLOOKUP($B23,'Manual Project Notes'!$A$1:$L$37,11,FALSE)</f>
        <v>#N/A</v>
      </c>
      <c r="AC23" s="50" t="e">
        <f>VLOOKUP($B23,'Manual Project Notes'!$A$1:$L$37,12,FALSE)</f>
        <v>#N/A</v>
      </c>
    </row>
    <row r="24" spans="2:29" x14ac:dyDescent="0.3">
      <c r="B24" s="48"/>
      <c r="C24" s="50" t="e">
        <f>VLOOKUP($B24,Table_postgresql_IFC_data_connection__RM_Server8[],2,FALSE)</f>
        <v>#N/A</v>
      </c>
      <c r="D24" s="50" t="e">
        <f>VLOOKUP($B24,Table_postgresql_IFC_data_connection__RM_Server8[],3,FALSE)</f>
        <v>#N/A</v>
      </c>
      <c r="E24" s="50" t="e">
        <f>VLOOKUP($B24,Table_postgresql_IFC_data_connection__RM_Server8[],4,FALSE)</f>
        <v>#N/A</v>
      </c>
      <c r="F24" s="50" t="e">
        <f>VLOOKUP($B24,Table_postgresql_IFC_data_connection__RM_Server8[],5,FALSE)</f>
        <v>#N/A</v>
      </c>
      <c r="G24" s="50" t="e">
        <f>VLOOKUP($B24,Table_postgresql_IFC_data_connection__RM_Server8[],6,FALSE)</f>
        <v>#N/A</v>
      </c>
      <c r="H24" s="51" t="e">
        <f>VLOOKUP($B24,Table_postgresql_IFC_data_connection__RM_Server8[],8,FALSE)</f>
        <v>#N/A</v>
      </c>
      <c r="I24" s="51" t="e">
        <f>VLOOKUP($B24,Table_postgresql_IFC_data_connection__RM_Server8[],9,FALSE)</f>
        <v>#N/A</v>
      </c>
      <c r="J24" s="51" t="e">
        <f>VLOOKUP($B24,Table_postgresql_IFC_data_connection__RM_Server8[],14,FALSE)</f>
        <v>#N/A</v>
      </c>
      <c r="K24" s="51" t="e">
        <f>VLOOKUP($B24,Table_postgresql_IFC_data_connection__RM_Server8[],15,FALSE)</f>
        <v>#N/A</v>
      </c>
      <c r="L24" s="51" t="e">
        <f>VLOOKUP($B24,Table_postgresql_IFC_data_connection__RM_Server8[],10,FALSE)</f>
        <v>#N/A</v>
      </c>
      <c r="M24" s="50" t="e">
        <f>SUMIFS(Table_ME_data[indicator_nme],#REF!,'Project ID Entry'!M$3,Table_ME_data[dataset_date],'Project ID Entry'!$B24)</f>
        <v>#REF!</v>
      </c>
      <c r="N24" s="50" t="e">
        <f>SUMIFS(Table_ME_data[indicator_nme],#REF!,'Project ID Entry'!N$3,Table_ME_data[dataset_date],'Project ID Entry'!$B24)</f>
        <v>#REF!</v>
      </c>
      <c r="O24" s="50" t="e">
        <f>SUMIFS(Table_ME_data[indicator_nme],#REF!,'Project ID Entry'!O$3,Table_ME_data[dataset_date],'Project ID Entry'!$B24)</f>
        <v>#REF!</v>
      </c>
      <c r="P24" s="50" t="e">
        <f>SUMIFS(Table_ME_data[indicator_nme],#REF!,'Project ID Entry'!P$3,Table_ME_data[dataset_date],'Project ID Entry'!$B24)</f>
        <v>#REF!</v>
      </c>
      <c r="Q24" s="50" t="e">
        <f>SUMIFS(Table_ME_data[indicator_nme],#REF!,'Project ID Entry'!Q$3,Table_ME_data[dataset_date],'Project ID Entry'!$B24)</f>
        <v>#REF!</v>
      </c>
      <c r="R24" s="52" t="e">
        <f>VLOOKUP($B24,Table_postgresql_IFC_data_connection__RM_Server8[],11,FALSE)</f>
        <v>#N/A</v>
      </c>
      <c r="S24" s="50" t="e">
        <f>VLOOKUP($B24,'Manual Project Notes'!$A$1:$L$37,2,FALSE)</f>
        <v>#N/A</v>
      </c>
      <c r="T24" s="50" t="e">
        <f>VLOOKUP($B24,'Manual Project Notes'!$A$1:$L$37,3,FALSE)</f>
        <v>#N/A</v>
      </c>
      <c r="U24" s="50" t="e">
        <f>VLOOKUP($B24,'Manual Project Notes'!$A$1:$L$37,4,FALSE)</f>
        <v>#N/A</v>
      </c>
      <c r="V24" s="50" t="e">
        <f>VLOOKUP($B24,'Manual Project Notes'!$A$1:$L$37,5,FALSE)</f>
        <v>#N/A</v>
      </c>
      <c r="W24" s="50" t="e">
        <f>VLOOKUP($B24,'Manual Project Notes'!$A$1:$L$37,6,FALSE)</f>
        <v>#N/A</v>
      </c>
      <c r="X24" s="50" t="e">
        <f>VLOOKUP($B24,'Manual Project Notes'!$A$1:$L$37,7,FALSE)</f>
        <v>#N/A</v>
      </c>
      <c r="Y24" s="50" t="e">
        <f>VLOOKUP($B24,'Manual Project Notes'!$A$1:$L$37,8,FALSE)</f>
        <v>#N/A</v>
      </c>
      <c r="Z24" s="50" t="e">
        <f>VLOOKUP($B24,'Manual Project Notes'!$A$1:$L$37,9,FALSE)</f>
        <v>#N/A</v>
      </c>
      <c r="AA24" s="50" t="e">
        <f>VLOOKUP($B24,'Manual Project Notes'!$A$1:$L$37,10,FALSE)</f>
        <v>#N/A</v>
      </c>
      <c r="AB24" s="50" t="e">
        <f>VLOOKUP($B24,'Manual Project Notes'!$A$1:$L$37,11,FALSE)</f>
        <v>#N/A</v>
      </c>
      <c r="AC24" s="50" t="e">
        <f>VLOOKUP($B24,'Manual Project Notes'!$A$1:$L$37,12,FALSE)</f>
        <v>#N/A</v>
      </c>
    </row>
    <row r="25" spans="2:29" x14ac:dyDescent="0.3">
      <c r="B25" s="48"/>
      <c r="C25" s="50" t="e">
        <f>VLOOKUP($B25,Table_postgresql_IFC_data_connection__RM_Server8[],2,FALSE)</f>
        <v>#N/A</v>
      </c>
      <c r="D25" s="50" t="e">
        <f>VLOOKUP($B25,Table_postgresql_IFC_data_connection__RM_Server8[],3,FALSE)</f>
        <v>#N/A</v>
      </c>
      <c r="E25" s="50" t="e">
        <f>VLOOKUP($B25,Table_postgresql_IFC_data_connection__RM_Server8[],4,FALSE)</f>
        <v>#N/A</v>
      </c>
      <c r="F25" s="50" t="e">
        <f>VLOOKUP($B25,Table_postgresql_IFC_data_connection__RM_Server8[],5,FALSE)</f>
        <v>#N/A</v>
      </c>
      <c r="G25" s="50" t="e">
        <f>VLOOKUP($B25,Table_postgresql_IFC_data_connection__RM_Server8[],6,FALSE)</f>
        <v>#N/A</v>
      </c>
      <c r="H25" s="51" t="e">
        <f>VLOOKUP($B25,Table_postgresql_IFC_data_connection__RM_Server8[],8,FALSE)</f>
        <v>#N/A</v>
      </c>
      <c r="I25" s="51" t="e">
        <f>VLOOKUP($B25,Table_postgresql_IFC_data_connection__RM_Server8[],9,FALSE)</f>
        <v>#N/A</v>
      </c>
      <c r="J25" s="51" t="e">
        <f>VLOOKUP($B25,Table_postgresql_IFC_data_connection__RM_Server8[],14,FALSE)</f>
        <v>#N/A</v>
      </c>
      <c r="K25" s="51" t="e">
        <f>VLOOKUP($B25,Table_postgresql_IFC_data_connection__RM_Server8[],15,FALSE)</f>
        <v>#N/A</v>
      </c>
      <c r="L25" s="51" t="e">
        <f>VLOOKUP($B25,Table_postgresql_IFC_data_connection__RM_Server8[],10,FALSE)</f>
        <v>#N/A</v>
      </c>
      <c r="M25" s="50" t="e">
        <f>SUMIFS(Table_ME_data[indicator_nme],#REF!,'Project ID Entry'!M$3,Table_ME_data[dataset_date],'Project ID Entry'!$B25)</f>
        <v>#REF!</v>
      </c>
      <c r="N25" s="50" t="e">
        <f>SUMIFS(Table_ME_data[indicator_nme],#REF!,'Project ID Entry'!N$3,Table_ME_data[dataset_date],'Project ID Entry'!$B25)</f>
        <v>#REF!</v>
      </c>
      <c r="O25" s="50" t="e">
        <f>SUMIFS(Table_ME_data[indicator_nme],#REF!,'Project ID Entry'!O$3,Table_ME_data[dataset_date],'Project ID Entry'!$B25)</f>
        <v>#REF!</v>
      </c>
      <c r="P25" s="50" t="e">
        <f>SUMIFS(Table_ME_data[indicator_nme],#REF!,'Project ID Entry'!P$3,Table_ME_data[dataset_date],'Project ID Entry'!$B25)</f>
        <v>#REF!</v>
      </c>
      <c r="Q25" s="50" t="e">
        <f>SUMIFS(Table_ME_data[indicator_nme],#REF!,'Project ID Entry'!Q$3,Table_ME_data[dataset_date],'Project ID Entry'!$B25)</f>
        <v>#REF!</v>
      </c>
      <c r="R25" s="52" t="e">
        <f>VLOOKUP($B25,Table_postgresql_IFC_data_connection__RM_Server8[],11,FALSE)</f>
        <v>#N/A</v>
      </c>
      <c r="S25" s="50" t="e">
        <f>VLOOKUP($B25,'Manual Project Notes'!$A$1:$L$37,2,FALSE)</f>
        <v>#N/A</v>
      </c>
      <c r="T25" s="50" t="e">
        <f>VLOOKUP($B25,'Manual Project Notes'!$A$1:$L$37,3,FALSE)</f>
        <v>#N/A</v>
      </c>
      <c r="U25" s="50" t="e">
        <f>VLOOKUP($B25,'Manual Project Notes'!$A$1:$L$37,4,FALSE)</f>
        <v>#N/A</v>
      </c>
      <c r="V25" s="50" t="e">
        <f>VLOOKUP($B25,'Manual Project Notes'!$A$1:$L$37,5,FALSE)</f>
        <v>#N/A</v>
      </c>
      <c r="W25" s="50" t="e">
        <f>VLOOKUP($B25,'Manual Project Notes'!$A$1:$L$37,6,FALSE)</f>
        <v>#N/A</v>
      </c>
      <c r="X25" s="50" t="e">
        <f>VLOOKUP($B25,'Manual Project Notes'!$A$1:$L$37,7,FALSE)</f>
        <v>#N/A</v>
      </c>
      <c r="Y25" s="50" t="e">
        <f>VLOOKUP($B25,'Manual Project Notes'!$A$1:$L$37,8,FALSE)</f>
        <v>#N/A</v>
      </c>
      <c r="Z25" s="50" t="e">
        <f>VLOOKUP($B25,'Manual Project Notes'!$A$1:$L$37,9,FALSE)</f>
        <v>#N/A</v>
      </c>
      <c r="AA25" s="50" t="e">
        <f>VLOOKUP($B25,'Manual Project Notes'!$A$1:$L$37,10,FALSE)</f>
        <v>#N/A</v>
      </c>
      <c r="AB25" s="50" t="e">
        <f>VLOOKUP($B25,'Manual Project Notes'!$A$1:$L$37,11,FALSE)</f>
        <v>#N/A</v>
      </c>
      <c r="AC25" s="50" t="e">
        <f>VLOOKUP($B25,'Manual Project Notes'!$A$1:$L$37,12,FALSE)</f>
        <v>#N/A</v>
      </c>
    </row>
    <row r="26" spans="2:29" x14ac:dyDescent="0.3">
      <c r="B26" s="48"/>
      <c r="C26" s="50" t="e">
        <f>VLOOKUP($B26,Table_postgresql_IFC_data_connection__RM_Server8[],2,FALSE)</f>
        <v>#N/A</v>
      </c>
      <c r="D26" s="50" t="e">
        <f>VLOOKUP($B26,Table_postgresql_IFC_data_connection__RM_Server8[],3,FALSE)</f>
        <v>#N/A</v>
      </c>
      <c r="E26" s="50" t="e">
        <f>VLOOKUP($B26,Table_postgresql_IFC_data_connection__RM_Server8[],4,FALSE)</f>
        <v>#N/A</v>
      </c>
      <c r="F26" s="50" t="e">
        <f>VLOOKUP($B26,Table_postgresql_IFC_data_connection__RM_Server8[],5,FALSE)</f>
        <v>#N/A</v>
      </c>
      <c r="G26" s="50" t="e">
        <f>VLOOKUP($B26,Table_postgresql_IFC_data_connection__RM_Server8[],6,FALSE)</f>
        <v>#N/A</v>
      </c>
      <c r="H26" s="51" t="e">
        <f>VLOOKUP($B26,Table_postgresql_IFC_data_connection__RM_Server8[],8,FALSE)</f>
        <v>#N/A</v>
      </c>
      <c r="I26" s="51" t="e">
        <f>VLOOKUP($B26,Table_postgresql_IFC_data_connection__RM_Server8[],9,FALSE)</f>
        <v>#N/A</v>
      </c>
      <c r="J26" s="51" t="e">
        <f>VLOOKUP($B26,Table_postgresql_IFC_data_connection__RM_Server8[],14,FALSE)</f>
        <v>#N/A</v>
      </c>
      <c r="K26" s="51" t="e">
        <f>VLOOKUP($B26,Table_postgresql_IFC_data_connection__RM_Server8[],15,FALSE)</f>
        <v>#N/A</v>
      </c>
      <c r="L26" s="51" t="e">
        <f>VLOOKUP($B26,Table_postgresql_IFC_data_connection__RM_Server8[],10,FALSE)</f>
        <v>#N/A</v>
      </c>
      <c r="M26" s="50" t="e">
        <f>SUMIFS(Table_ME_data[indicator_nme],#REF!,'Project ID Entry'!M$3,Table_ME_data[dataset_date],'Project ID Entry'!$B26)</f>
        <v>#REF!</v>
      </c>
      <c r="N26" s="50" t="e">
        <f>SUMIFS(Table_ME_data[indicator_nme],#REF!,'Project ID Entry'!N$3,Table_ME_data[dataset_date],'Project ID Entry'!$B26)</f>
        <v>#REF!</v>
      </c>
      <c r="O26" s="50" t="e">
        <f>SUMIFS(Table_ME_data[indicator_nme],#REF!,'Project ID Entry'!O$3,Table_ME_data[dataset_date],'Project ID Entry'!$B26)</f>
        <v>#REF!</v>
      </c>
      <c r="P26" s="50" t="e">
        <f>SUMIFS(Table_ME_data[indicator_nme],#REF!,'Project ID Entry'!P$3,Table_ME_data[dataset_date],'Project ID Entry'!$B26)</f>
        <v>#REF!</v>
      </c>
      <c r="Q26" s="50" t="e">
        <f>SUMIFS(Table_ME_data[indicator_nme],#REF!,'Project ID Entry'!Q$3,Table_ME_data[dataset_date],'Project ID Entry'!$B26)</f>
        <v>#REF!</v>
      </c>
      <c r="R26" s="52" t="e">
        <f>VLOOKUP($B26,Table_postgresql_IFC_data_connection__RM_Server8[],11,FALSE)</f>
        <v>#N/A</v>
      </c>
      <c r="S26" s="50" t="e">
        <f>VLOOKUP($B26,'Manual Project Notes'!$A$1:$L$37,2,FALSE)</f>
        <v>#N/A</v>
      </c>
      <c r="T26" s="50" t="e">
        <f>VLOOKUP($B26,'Manual Project Notes'!$A$1:$L$37,3,FALSE)</f>
        <v>#N/A</v>
      </c>
      <c r="U26" s="50" t="e">
        <f>VLOOKUP($B26,'Manual Project Notes'!$A$1:$L$37,4,FALSE)</f>
        <v>#N/A</v>
      </c>
      <c r="V26" s="50" t="e">
        <f>VLOOKUP($B26,'Manual Project Notes'!$A$1:$L$37,5,FALSE)</f>
        <v>#N/A</v>
      </c>
      <c r="W26" s="50" t="e">
        <f>VLOOKUP($B26,'Manual Project Notes'!$A$1:$L$37,6,FALSE)</f>
        <v>#N/A</v>
      </c>
      <c r="X26" s="50" t="e">
        <f>VLOOKUP($B26,'Manual Project Notes'!$A$1:$L$37,7,FALSE)</f>
        <v>#N/A</v>
      </c>
      <c r="Y26" s="50" t="e">
        <f>VLOOKUP($B26,'Manual Project Notes'!$A$1:$L$37,8,FALSE)</f>
        <v>#N/A</v>
      </c>
      <c r="Z26" s="50" t="e">
        <f>VLOOKUP($B26,'Manual Project Notes'!$A$1:$L$37,9,FALSE)</f>
        <v>#N/A</v>
      </c>
      <c r="AA26" s="50" t="e">
        <f>VLOOKUP($B26,'Manual Project Notes'!$A$1:$L$37,10,FALSE)</f>
        <v>#N/A</v>
      </c>
      <c r="AB26" s="50" t="e">
        <f>VLOOKUP($B26,'Manual Project Notes'!$A$1:$L$37,11,FALSE)</f>
        <v>#N/A</v>
      </c>
      <c r="AC26" s="50" t="e">
        <f>VLOOKUP($B26,'Manual Project Notes'!$A$1:$L$37,12,FALSE)</f>
        <v>#N/A</v>
      </c>
    </row>
    <row r="27" spans="2:29" x14ac:dyDescent="0.3">
      <c r="B27" s="48"/>
      <c r="C27" s="50" t="e">
        <f>VLOOKUP($B27,Table_postgresql_IFC_data_connection__RM_Server8[],2,FALSE)</f>
        <v>#N/A</v>
      </c>
      <c r="D27" s="50" t="e">
        <f>VLOOKUP($B27,Table_postgresql_IFC_data_connection__RM_Server8[],3,FALSE)</f>
        <v>#N/A</v>
      </c>
      <c r="E27" s="50" t="e">
        <f>VLOOKUP($B27,Table_postgresql_IFC_data_connection__RM_Server8[],4,FALSE)</f>
        <v>#N/A</v>
      </c>
      <c r="F27" s="50" t="e">
        <f>VLOOKUP($B27,Table_postgresql_IFC_data_connection__RM_Server8[],5,FALSE)</f>
        <v>#N/A</v>
      </c>
      <c r="G27" s="50" t="e">
        <f>VLOOKUP($B27,Table_postgresql_IFC_data_connection__RM_Server8[],6,FALSE)</f>
        <v>#N/A</v>
      </c>
      <c r="H27" s="51" t="e">
        <f>VLOOKUP($B27,Table_postgresql_IFC_data_connection__RM_Server8[],8,FALSE)</f>
        <v>#N/A</v>
      </c>
      <c r="I27" s="51" t="e">
        <f>VLOOKUP($B27,Table_postgresql_IFC_data_connection__RM_Server8[],9,FALSE)</f>
        <v>#N/A</v>
      </c>
      <c r="J27" s="51" t="e">
        <f>VLOOKUP($B27,Table_postgresql_IFC_data_connection__RM_Server8[],14,FALSE)</f>
        <v>#N/A</v>
      </c>
      <c r="K27" s="51" t="e">
        <f>VLOOKUP($B27,Table_postgresql_IFC_data_connection__RM_Server8[],15,FALSE)</f>
        <v>#N/A</v>
      </c>
      <c r="L27" s="51" t="e">
        <f>VLOOKUP($B27,Table_postgresql_IFC_data_connection__RM_Server8[],10,FALSE)</f>
        <v>#N/A</v>
      </c>
      <c r="M27" s="50" t="e">
        <f>SUMIFS(Table_ME_data[indicator_nme],#REF!,'Project ID Entry'!M$3,Table_ME_data[dataset_date],'Project ID Entry'!$B27)</f>
        <v>#REF!</v>
      </c>
      <c r="N27" s="50" t="e">
        <f>SUMIFS(Table_ME_data[indicator_nme],#REF!,'Project ID Entry'!N$3,Table_ME_data[dataset_date],'Project ID Entry'!$B27)</f>
        <v>#REF!</v>
      </c>
      <c r="O27" s="50" t="e">
        <f>SUMIFS(Table_ME_data[indicator_nme],#REF!,'Project ID Entry'!O$3,Table_ME_data[dataset_date],'Project ID Entry'!$B27)</f>
        <v>#REF!</v>
      </c>
      <c r="P27" s="50" t="e">
        <f>SUMIFS(Table_ME_data[indicator_nme],#REF!,'Project ID Entry'!P$3,Table_ME_data[dataset_date],'Project ID Entry'!$B27)</f>
        <v>#REF!</v>
      </c>
      <c r="Q27" s="50" t="e">
        <f>SUMIFS(Table_ME_data[indicator_nme],#REF!,'Project ID Entry'!Q$3,Table_ME_data[dataset_date],'Project ID Entry'!$B27)</f>
        <v>#REF!</v>
      </c>
      <c r="R27" s="52" t="e">
        <f>VLOOKUP($B27,Table_postgresql_IFC_data_connection__RM_Server8[],11,FALSE)</f>
        <v>#N/A</v>
      </c>
      <c r="S27" s="50" t="e">
        <f>VLOOKUP($B27,'Manual Project Notes'!$A$1:$L$37,2,FALSE)</f>
        <v>#N/A</v>
      </c>
      <c r="T27" s="50" t="e">
        <f>VLOOKUP($B27,'Manual Project Notes'!$A$1:$L$37,3,FALSE)</f>
        <v>#N/A</v>
      </c>
      <c r="U27" s="50" t="e">
        <f>VLOOKUP($B27,'Manual Project Notes'!$A$1:$L$37,4,FALSE)</f>
        <v>#N/A</v>
      </c>
      <c r="V27" s="50" t="e">
        <f>VLOOKUP($B27,'Manual Project Notes'!$A$1:$L$37,5,FALSE)</f>
        <v>#N/A</v>
      </c>
      <c r="W27" s="50" t="e">
        <f>VLOOKUP($B27,'Manual Project Notes'!$A$1:$L$37,6,FALSE)</f>
        <v>#N/A</v>
      </c>
      <c r="X27" s="50" t="e">
        <f>VLOOKUP($B27,'Manual Project Notes'!$A$1:$L$37,7,FALSE)</f>
        <v>#N/A</v>
      </c>
      <c r="Y27" s="50" t="e">
        <f>VLOOKUP($B27,'Manual Project Notes'!$A$1:$L$37,8,FALSE)</f>
        <v>#N/A</v>
      </c>
      <c r="Z27" s="50" t="e">
        <f>VLOOKUP($B27,'Manual Project Notes'!$A$1:$L$37,9,FALSE)</f>
        <v>#N/A</v>
      </c>
      <c r="AA27" s="50" t="e">
        <f>VLOOKUP($B27,'Manual Project Notes'!$A$1:$L$37,10,FALSE)</f>
        <v>#N/A</v>
      </c>
      <c r="AB27" s="50" t="e">
        <f>VLOOKUP($B27,'Manual Project Notes'!$A$1:$L$37,11,FALSE)</f>
        <v>#N/A</v>
      </c>
      <c r="AC27" s="50" t="e">
        <f>VLOOKUP($B27,'Manual Project Notes'!$A$1:$L$37,12,FALSE)</f>
        <v>#N/A</v>
      </c>
    </row>
    <row r="28" spans="2:29" x14ac:dyDescent="0.3">
      <c r="B28" s="48"/>
      <c r="C28" s="50" t="e">
        <f>VLOOKUP($B28,Table_postgresql_IFC_data_connection__RM_Server8[],2,FALSE)</f>
        <v>#N/A</v>
      </c>
      <c r="D28" s="50" t="e">
        <f>VLOOKUP($B28,Table_postgresql_IFC_data_connection__RM_Server8[],3,FALSE)</f>
        <v>#N/A</v>
      </c>
      <c r="E28" s="50" t="e">
        <f>VLOOKUP($B28,Table_postgresql_IFC_data_connection__RM_Server8[],4,FALSE)</f>
        <v>#N/A</v>
      </c>
      <c r="F28" s="50" t="e">
        <f>VLOOKUP($B28,Table_postgresql_IFC_data_connection__RM_Server8[],5,FALSE)</f>
        <v>#N/A</v>
      </c>
      <c r="G28" s="50" t="e">
        <f>VLOOKUP($B28,Table_postgresql_IFC_data_connection__RM_Server8[],6,FALSE)</f>
        <v>#N/A</v>
      </c>
      <c r="H28" s="51" t="e">
        <f>VLOOKUP($B28,Table_postgresql_IFC_data_connection__RM_Server8[],8,FALSE)</f>
        <v>#N/A</v>
      </c>
      <c r="I28" s="51" t="e">
        <f>VLOOKUP($B28,Table_postgresql_IFC_data_connection__RM_Server8[],9,FALSE)</f>
        <v>#N/A</v>
      </c>
      <c r="J28" s="51" t="e">
        <f>VLOOKUP($B28,Table_postgresql_IFC_data_connection__RM_Server8[],14,FALSE)</f>
        <v>#N/A</v>
      </c>
      <c r="K28" s="51" t="e">
        <f>VLOOKUP($B28,Table_postgresql_IFC_data_connection__RM_Server8[],15,FALSE)</f>
        <v>#N/A</v>
      </c>
      <c r="L28" s="51" t="e">
        <f>VLOOKUP($B28,Table_postgresql_IFC_data_connection__RM_Server8[],10,FALSE)</f>
        <v>#N/A</v>
      </c>
      <c r="M28" s="50" t="e">
        <f>SUMIFS(Table_ME_data[indicator_nme],#REF!,'Project ID Entry'!M$3,Table_ME_data[dataset_date],'Project ID Entry'!$B28)</f>
        <v>#REF!</v>
      </c>
      <c r="N28" s="50" t="e">
        <f>SUMIFS(Table_ME_data[indicator_nme],#REF!,'Project ID Entry'!N$3,Table_ME_data[dataset_date],'Project ID Entry'!$B28)</f>
        <v>#REF!</v>
      </c>
      <c r="O28" s="50" t="e">
        <f>SUMIFS(Table_ME_data[indicator_nme],#REF!,'Project ID Entry'!O$3,Table_ME_data[dataset_date],'Project ID Entry'!$B28)</f>
        <v>#REF!</v>
      </c>
      <c r="P28" s="50" t="e">
        <f>SUMIFS(Table_ME_data[indicator_nme],#REF!,'Project ID Entry'!P$3,Table_ME_data[dataset_date],'Project ID Entry'!$B28)</f>
        <v>#REF!</v>
      </c>
      <c r="Q28" s="50" t="e">
        <f>SUMIFS(Table_ME_data[indicator_nme],#REF!,'Project ID Entry'!Q$3,Table_ME_data[dataset_date],'Project ID Entry'!$B28)</f>
        <v>#REF!</v>
      </c>
      <c r="R28" s="52" t="e">
        <f>VLOOKUP($B28,Table_postgresql_IFC_data_connection__RM_Server8[],11,FALSE)</f>
        <v>#N/A</v>
      </c>
      <c r="S28" s="50" t="e">
        <f>VLOOKUP($B28,'Manual Project Notes'!$A$1:$L$37,2,FALSE)</f>
        <v>#N/A</v>
      </c>
      <c r="T28" s="50" t="e">
        <f>VLOOKUP($B28,'Manual Project Notes'!$A$1:$L$37,3,FALSE)</f>
        <v>#N/A</v>
      </c>
      <c r="U28" s="50" t="e">
        <f>VLOOKUP($B28,'Manual Project Notes'!$A$1:$L$37,4,FALSE)</f>
        <v>#N/A</v>
      </c>
      <c r="V28" s="50" t="e">
        <f>VLOOKUP($B28,'Manual Project Notes'!$A$1:$L$37,5,FALSE)</f>
        <v>#N/A</v>
      </c>
      <c r="W28" s="50" t="e">
        <f>VLOOKUP($B28,'Manual Project Notes'!$A$1:$L$37,6,FALSE)</f>
        <v>#N/A</v>
      </c>
      <c r="X28" s="50" t="e">
        <f>VLOOKUP($B28,'Manual Project Notes'!$A$1:$L$37,7,FALSE)</f>
        <v>#N/A</v>
      </c>
      <c r="Y28" s="50" t="e">
        <f>VLOOKUP($B28,'Manual Project Notes'!$A$1:$L$37,8,FALSE)</f>
        <v>#N/A</v>
      </c>
      <c r="Z28" s="50" t="e">
        <f>VLOOKUP($B28,'Manual Project Notes'!$A$1:$L$37,9,FALSE)</f>
        <v>#N/A</v>
      </c>
      <c r="AA28" s="50" t="e">
        <f>VLOOKUP($B28,'Manual Project Notes'!$A$1:$L$37,10,FALSE)</f>
        <v>#N/A</v>
      </c>
      <c r="AB28" s="50" t="e">
        <f>VLOOKUP($B28,'Manual Project Notes'!$A$1:$L$37,11,FALSE)</f>
        <v>#N/A</v>
      </c>
      <c r="AC28" s="50" t="e">
        <f>VLOOKUP($B28,'Manual Project Notes'!$A$1:$L$37,12,FALSE)</f>
        <v>#N/A</v>
      </c>
    </row>
    <row r="29" spans="2:29" x14ac:dyDescent="0.3">
      <c r="B29" s="47"/>
      <c r="C29" s="50" t="e">
        <f>VLOOKUP($B29,Table_postgresql_IFC_data_connection__RM_Server8[],2,FALSE)</f>
        <v>#N/A</v>
      </c>
      <c r="D29" s="50" t="e">
        <f>VLOOKUP($B29,Table_postgresql_IFC_data_connection__RM_Server8[],3,FALSE)</f>
        <v>#N/A</v>
      </c>
      <c r="E29" s="50" t="e">
        <f>VLOOKUP($B29,Table_postgresql_IFC_data_connection__RM_Server8[],4,FALSE)</f>
        <v>#N/A</v>
      </c>
      <c r="F29" s="50" t="e">
        <f>VLOOKUP($B29,Table_postgresql_IFC_data_connection__RM_Server8[],5,FALSE)</f>
        <v>#N/A</v>
      </c>
      <c r="G29" s="50" t="e">
        <f>VLOOKUP($B29,Table_postgresql_IFC_data_connection__RM_Server8[],6,FALSE)</f>
        <v>#N/A</v>
      </c>
      <c r="H29" s="51" t="e">
        <f>VLOOKUP($B29,Table_postgresql_IFC_data_connection__RM_Server8[],8,FALSE)</f>
        <v>#N/A</v>
      </c>
      <c r="I29" s="51" t="e">
        <f>VLOOKUP($B29,Table_postgresql_IFC_data_connection__RM_Server8[],9,FALSE)</f>
        <v>#N/A</v>
      </c>
      <c r="J29" s="51" t="e">
        <f>VLOOKUP($B29,Table_postgresql_IFC_data_connection__RM_Server8[],14,FALSE)</f>
        <v>#N/A</v>
      </c>
      <c r="K29" s="51" t="e">
        <f>VLOOKUP($B29,Table_postgresql_IFC_data_connection__RM_Server8[],15,FALSE)</f>
        <v>#N/A</v>
      </c>
      <c r="L29" s="51" t="e">
        <f>VLOOKUP($B29,Table_postgresql_IFC_data_connection__RM_Server8[],10,FALSE)</f>
        <v>#N/A</v>
      </c>
      <c r="M29" s="50" t="e">
        <f>SUMIFS(Table_ME_data[indicator_nme],#REF!,'Project ID Entry'!M$3,Table_ME_data[dataset_date],'Project ID Entry'!$B29)</f>
        <v>#REF!</v>
      </c>
      <c r="N29" s="50" t="e">
        <f>SUMIFS(Table_ME_data[indicator_nme],#REF!,'Project ID Entry'!N$3,Table_ME_data[dataset_date],'Project ID Entry'!$B29)</f>
        <v>#REF!</v>
      </c>
      <c r="O29" s="50" t="e">
        <f>SUMIFS(Table_ME_data[indicator_nme],#REF!,'Project ID Entry'!O$3,Table_ME_data[dataset_date],'Project ID Entry'!$B29)</f>
        <v>#REF!</v>
      </c>
      <c r="P29" s="50" t="e">
        <f>SUMIFS(Table_ME_data[indicator_nme],#REF!,'Project ID Entry'!P$3,Table_ME_data[dataset_date],'Project ID Entry'!$B29)</f>
        <v>#REF!</v>
      </c>
      <c r="Q29" s="50" t="e">
        <f>SUMIFS(Table_ME_data[indicator_nme],#REF!,'Project ID Entry'!Q$3,Table_ME_data[dataset_date],'Project ID Entry'!$B29)</f>
        <v>#REF!</v>
      </c>
      <c r="R29" s="52" t="e">
        <f>VLOOKUP($B29,Table_postgresql_IFC_data_connection__RM_Server8[],11,FALSE)</f>
        <v>#N/A</v>
      </c>
      <c r="S29" s="50" t="e">
        <f>VLOOKUP($B29,'Manual Project Notes'!$A$1:$L$37,2,FALSE)</f>
        <v>#N/A</v>
      </c>
      <c r="T29" s="50" t="e">
        <f>VLOOKUP($B29,'Manual Project Notes'!$A$1:$L$37,3,FALSE)</f>
        <v>#N/A</v>
      </c>
      <c r="U29" s="50" t="e">
        <f>VLOOKUP($B29,'Manual Project Notes'!$A$1:$L$37,4,FALSE)</f>
        <v>#N/A</v>
      </c>
      <c r="V29" s="50" t="e">
        <f>VLOOKUP($B29,'Manual Project Notes'!$A$1:$L$37,5,FALSE)</f>
        <v>#N/A</v>
      </c>
      <c r="W29" s="50" t="e">
        <f>VLOOKUP($B29,'Manual Project Notes'!$A$1:$L$37,6,FALSE)</f>
        <v>#N/A</v>
      </c>
      <c r="X29" s="50" t="e">
        <f>VLOOKUP($B29,'Manual Project Notes'!$A$1:$L$37,7,FALSE)</f>
        <v>#N/A</v>
      </c>
      <c r="Y29" s="50" t="e">
        <f>VLOOKUP($B29,'Manual Project Notes'!$A$1:$L$37,8,FALSE)</f>
        <v>#N/A</v>
      </c>
      <c r="Z29" s="50" t="e">
        <f>VLOOKUP($B29,'Manual Project Notes'!$A$1:$L$37,9,FALSE)</f>
        <v>#N/A</v>
      </c>
      <c r="AA29" s="50" t="e">
        <f>VLOOKUP($B29,'Manual Project Notes'!$A$1:$L$37,10,FALSE)</f>
        <v>#N/A</v>
      </c>
      <c r="AB29" s="50" t="e">
        <f>VLOOKUP($B29,'Manual Project Notes'!$A$1:$L$37,11,FALSE)</f>
        <v>#N/A</v>
      </c>
      <c r="AC29" s="50" t="e">
        <f>VLOOKUP($B29,'Manual Project Notes'!$A$1:$L$37,12,FALSE)</f>
        <v>#N/A</v>
      </c>
    </row>
    <row r="30" spans="2:29" x14ac:dyDescent="0.3">
      <c r="B30" s="48"/>
      <c r="C30" s="50" t="e">
        <f>VLOOKUP($B30,Table_postgresql_IFC_data_connection__RM_Server8[],2,FALSE)</f>
        <v>#N/A</v>
      </c>
      <c r="D30" s="50" t="e">
        <f>VLOOKUP($B30,Table_postgresql_IFC_data_connection__RM_Server8[],3,FALSE)</f>
        <v>#N/A</v>
      </c>
      <c r="E30" s="50" t="e">
        <f>VLOOKUP($B30,Table_postgresql_IFC_data_connection__RM_Server8[],4,FALSE)</f>
        <v>#N/A</v>
      </c>
      <c r="F30" s="50" t="e">
        <f>VLOOKUP($B30,Table_postgresql_IFC_data_connection__RM_Server8[],5,FALSE)</f>
        <v>#N/A</v>
      </c>
      <c r="G30" s="50" t="e">
        <f>VLOOKUP($B30,Table_postgresql_IFC_data_connection__RM_Server8[],6,FALSE)</f>
        <v>#N/A</v>
      </c>
      <c r="H30" s="51" t="e">
        <f>VLOOKUP($B30,Table_postgresql_IFC_data_connection__RM_Server8[],8,FALSE)</f>
        <v>#N/A</v>
      </c>
      <c r="I30" s="51" t="e">
        <f>VLOOKUP($B30,Table_postgresql_IFC_data_connection__RM_Server8[],9,FALSE)</f>
        <v>#N/A</v>
      </c>
      <c r="J30" s="51" t="e">
        <f>VLOOKUP($B30,Table_postgresql_IFC_data_connection__RM_Server8[],14,FALSE)</f>
        <v>#N/A</v>
      </c>
      <c r="K30" s="51" t="e">
        <f>VLOOKUP($B30,Table_postgresql_IFC_data_connection__RM_Server8[],15,FALSE)</f>
        <v>#N/A</v>
      </c>
      <c r="L30" s="51" t="e">
        <f>VLOOKUP($B30,Table_postgresql_IFC_data_connection__RM_Server8[],10,FALSE)</f>
        <v>#N/A</v>
      </c>
      <c r="M30" s="50" t="e">
        <f>SUMIFS(Table_ME_data[indicator_nme],#REF!,'Project ID Entry'!M$3,Table_ME_data[dataset_date],'Project ID Entry'!$B30)</f>
        <v>#REF!</v>
      </c>
      <c r="N30" s="50" t="e">
        <f>SUMIFS(Table_ME_data[indicator_nme],#REF!,'Project ID Entry'!N$3,Table_ME_data[dataset_date],'Project ID Entry'!$B30)</f>
        <v>#REF!</v>
      </c>
      <c r="O30" s="50" t="e">
        <f>SUMIFS(Table_ME_data[indicator_nme],#REF!,'Project ID Entry'!O$3,Table_ME_data[dataset_date],'Project ID Entry'!$B30)</f>
        <v>#REF!</v>
      </c>
      <c r="P30" s="50" t="e">
        <f>SUMIFS(Table_ME_data[indicator_nme],#REF!,'Project ID Entry'!P$3,Table_ME_data[dataset_date],'Project ID Entry'!$B30)</f>
        <v>#REF!</v>
      </c>
      <c r="Q30" s="50" t="e">
        <f>SUMIFS(Table_ME_data[indicator_nme],#REF!,'Project ID Entry'!Q$3,Table_ME_data[dataset_date],'Project ID Entry'!$B30)</f>
        <v>#REF!</v>
      </c>
      <c r="R30" s="52" t="e">
        <f>VLOOKUP($B30,Table_postgresql_IFC_data_connection__RM_Server8[],11,FALSE)</f>
        <v>#N/A</v>
      </c>
      <c r="S30" s="50" t="e">
        <f>VLOOKUP($B30,'Manual Project Notes'!$A$1:$L$37,2,FALSE)</f>
        <v>#N/A</v>
      </c>
      <c r="T30" s="50" t="e">
        <f>VLOOKUP($B30,'Manual Project Notes'!$A$1:$L$37,3,FALSE)</f>
        <v>#N/A</v>
      </c>
      <c r="U30" s="50" t="e">
        <f>VLOOKUP($B30,'Manual Project Notes'!$A$1:$L$37,4,FALSE)</f>
        <v>#N/A</v>
      </c>
      <c r="V30" s="50" t="e">
        <f>VLOOKUP($B30,'Manual Project Notes'!$A$1:$L$37,5,FALSE)</f>
        <v>#N/A</v>
      </c>
      <c r="W30" s="50" t="e">
        <f>VLOOKUP($B30,'Manual Project Notes'!$A$1:$L$37,6,FALSE)</f>
        <v>#N/A</v>
      </c>
      <c r="X30" s="50" t="e">
        <f>VLOOKUP($B30,'Manual Project Notes'!$A$1:$L$37,7,FALSE)</f>
        <v>#N/A</v>
      </c>
      <c r="Y30" s="50" t="e">
        <f>VLOOKUP($B30,'Manual Project Notes'!$A$1:$L$37,8,FALSE)</f>
        <v>#N/A</v>
      </c>
      <c r="Z30" s="50" t="e">
        <f>VLOOKUP($B30,'Manual Project Notes'!$A$1:$L$37,9,FALSE)</f>
        <v>#N/A</v>
      </c>
      <c r="AA30" s="50" t="e">
        <f>VLOOKUP($B30,'Manual Project Notes'!$A$1:$L$37,10,FALSE)</f>
        <v>#N/A</v>
      </c>
      <c r="AB30" s="50" t="e">
        <f>VLOOKUP($B30,'Manual Project Notes'!$A$1:$L$37,11,FALSE)</f>
        <v>#N/A</v>
      </c>
      <c r="AC30" s="50" t="e">
        <f>VLOOKUP($B30,'Manual Project Notes'!$A$1:$L$37,12,FALSE)</f>
        <v>#N/A</v>
      </c>
    </row>
    <row r="31" spans="2:29" x14ac:dyDescent="0.3">
      <c r="B31" s="48"/>
      <c r="C31" s="50" t="e">
        <f>VLOOKUP($B31,Table_postgresql_IFC_data_connection__RM_Server8[],2,FALSE)</f>
        <v>#N/A</v>
      </c>
      <c r="D31" s="50" t="e">
        <f>VLOOKUP($B31,Table_postgresql_IFC_data_connection__RM_Server8[],3,FALSE)</f>
        <v>#N/A</v>
      </c>
      <c r="E31" s="50" t="e">
        <f>VLOOKUP($B31,Table_postgresql_IFC_data_connection__RM_Server8[],4,FALSE)</f>
        <v>#N/A</v>
      </c>
      <c r="F31" s="50" t="e">
        <f>VLOOKUP($B31,Table_postgresql_IFC_data_connection__RM_Server8[],5,FALSE)</f>
        <v>#N/A</v>
      </c>
      <c r="G31" s="50" t="e">
        <f>VLOOKUP($B31,Table_postgresql_IFC_data_connection__RM_Server8[],6,FALSE)</f>
        <v>#N/A</v>
      </c>
      <c r="H31" s="51" t="e">
        <f>VLOOKUP($B31,Table_postgresql_IFC_data_connection__RM_Server8[],8,FALSE)</f>
        <v>#N/A</v>
      </c>
      <c r="I31" s="51" t="e">
        <f>VLOOKUP($B31,Table_postgresql_IFC_data_connection__RM_Server8[],9,FALSE)</f>
        <v>#N/A</v>
      </c>
      <c r="J31" s="51" t="e">
        <f>VLOOKUP($B31,Table_postgresql_IFC_data_connection__RM_Server8[],14,FALSE)</f>
        <v>#N/A</v>
      </c>
      <c r="K31" s="51" t="e">
        <f>VLOOKUP($B31,Table_postgresql_IFC_data_connection__RM_Server8[],15,FALSE)</f>
        <v>#N/A</v>
      </c>
      <c r="L31" s="51" t="e">
        <f>VLOOKUP($B31,Table_postgresql_IFC_data_connection__RM_Server8[],10,FALSE)</f>
        <v>#N/A</v>
      </c>
      <c r="M31" s="50" t="e">
        <f>SUMIFS(Table_ME_data[indicator_nme],#REF!,'Project ID Entry'!M$3,Table_ME_data[dataset_date],'Project ID Entry'!$B31)</f>
        <v>#REF!</v>
      </c>
      <c r="N31" s="50" t="e">
        <f>SUMIFS(Table_ME_data[indicator_nme],#REF!,'Project ID Entry'!N$3,Table_ME_data[dataset_date],'Project ID Entry'!$B31)</f>
        <v>#REF!</v>
      </c>
      <c r="O31" s="50" t="e">
        <f>SUMIFS(Table_ME_data[indicator_nme],#REF!,'Project ID Entry'!O$3,Table_ME_data[dataset_date],'Project ID Entry'!$B31)</f>
        <v>#REF!</v>
      </c>
      <c r="P31" s="50" t="e">
        <f>SUMIFS(Table_ME_data[indicator_nme],#REF!,'Project ID Entry'!P$3,Table_ME_data[dataset_date],'Project ID Entry'!$B31)</f>
        <v>#REF!</v>
      </c>
      <c r="Q31" s="50" t="e">
        <f>SUMIFS(Table_ME_data[indicator_nme],#REF!,'Project ID Entry'!Q$3,Table_ME_data[dataset_date],'Project ID Entry'!$B31)</f>
        <v>#REF!</v>
      </c>
      <c r="R31" s="52" t="e">
        <f>VLOOKUP($B31,Table_postgresql_IFC_data_connection__RM_Server8[],11,FALSE)</f>
        <v>#N/A</v>
      </c>
      <c r="S31" s="50" t="e">
        <f>VLOOKUP($B31,'Manual Project Notes'!$A$1:$L$37,2,FALSE)</f>
        <v>#N/A</v>
      </c>
      <c r="T31" s="50" t="e">
        <f>VLOOKUP($B31,'Manual Project Notes'!$A$1:$L$37,3,FALSE)</f>
        <v>#N/A</v>
      </c>
      <c r="U31" s="50" t="e">
        <f>VLOOKUP($B31,'Manual Project Notes'!$A$1:$L$37,4,FALSE)</f>
        <v>#N/A</v>
      </c>
      <c r="V31" s="50" t="e">
        <f>VLOOKUP($B31,'Manual Project Notes'!$A$1:$L$37,5,FALSE)</f>
        <v>#N/A</v>
      </c>
      <c r="W31" s="50" t="e">
        <f>VLOOKUP($B31,'Manual Project Notes'!$A$1:$L$37,6,FALSE)</f>
        <v>#N/A</v>
      </c>
      <c r="X31" s="50" t="e">
        <f>VLOOKUP($B31,'Manual Project Notes'!$A$1:$L$37,7,FALSE)</f>
        <v>#N/A</v>
      </c>
      <c r="Y31" s="50" t="e">
        <f>VLOOKUP($B31,'Manual Project Notes'!$A$1:$L$37,8,FALSE)</f>
        <v>#N/A</v>
      </c>
      <c r="Z31" s="50" t="e">
        <f>VLOOKUP($B31,'Manual Project Notes'!$A$1:$L$37,9,FALSE)</f>
        <v>#N/A</v>
      </c>
      <c r="AA31" s="50" t="e">
        <f>VLOOKUP($B31,'Manual Project Notes'!$A$1:$L$37,10,FALSE)</f>
        <v>#N/A</v>
      </c>
      <c r="AB31" s="50" t="e">
        <f>VLOOKUP($B31,'Manual Project Notes'!$A$1:$L$37,11,FALSE)</f>
        <v>#N/A</v>
      </c>
      <c r="AC31" s="50" t="e">
        <f>VLOOKUP($B31,'Manual Project Notes'!$A$1:$L$37,12,FALSE)</f>
        <v>#N/A</v>
      </c>
    </row>
    <row r="32" spans="2:29" x14ac:dyDescent="0.3">
      <c r="B32" s="48"/>
      <c r="C32" s="50" t="e">
        <f>VLOOKUP($B32,Table_postgresql_IFC_data_connection__RM_Server8[],2,FALSE)</f>
        <v>#N/A</v>
      </c>
      <c r="D32" s="50" t="e">
        <f>VLOOKUP($B32,Table_postgresql_IFC_data_connection__RM_Server8[],3,FALSE)</f>
        <v>#N/A</v>
      </c>
      <c r="E32" s="50" t="e">
        <f>VLOOKUP($B32,Table_postgresql_IFC_data_connection__RM_Server8[],4,FALSE)</f>
        <v>#N/A</v>
      </c>
      <c r="F32" s="50" t="e">
        <f>VLOOKUP($B32,Table_postgresql_IFC_data_connection__RM_Server8[],5,FALSE)</f>
        <v>#N/A</v>
      </c>
      <c r="G32" s="50" t="e">
        <f>VLOOKUP($B32,Table_postgresql_IFC_data_connection__RM_Server8[],6,FALSE)</f>
        <v>#N/A</v>
      </c>
      <c r="H32" s="51" t="e">
        <f>VLOOKUP($B32,Table_postgresql_IFC_data_connection__RM_Server8[],8,FALSE)</f>
        <v>#N/A</v>
      </c>
      <c r="I32" s="51" t="e">
        <f>VLOOKUP($B32,Table_postgresql_IFC_data_connection__RM_Server8[],9,FALSE)</f>
        <v>#N/A</v>
      </c>
      <c r="J32" s="51" t="e">
        <f>VLOOKUP($B32,Table_postgresql_IFC_data_connection__RM_Server8[],14,FALSE)</f>
        <v>#N/A</v>
      </c>
      <c r="K32" s="51" t="e">
        <f>VLOOKUP($B32,Table_postgresql_IFC_data_connection__RM_Server8[],15,FALSE)</f>
        <v>#N/A</v>
      </c>
      <c r="L32" s="51" t="e">
        <f>VLOOKUP($B32,Table_postgresql_IFC_data_connection__RM_Server8[],10,FALSE)</f>
        <v>#N/A</v>
      </c>
      <c r="M32" s="50" t="e">
        <f>SUMIFS(Table_ME_data[indicator_nme],#REF!,'Project ID Entry'!M$3,Table_ME_data[dataset_date],'Project ID Entry'!$B32)</f>
        <v>#REF!</v>
      </c>
      <c r="N32" s="50" t="e">
        <f>SUMIFS(Table_ME_data[indicator_nme],#REF!,'Project ID Entry'!N$3,Table_ME_data[dataset_date],'Project ID Entry'!$B32)</f>
        <v>#REF!</v>
      </c>
      <c r="O32" s="50" t="e">
        <f>SUMIFS(Table_ME_data[indicator_nme],#REF!,'Project ID Entry'!O$3,Table_ME_data[dataset_date],'Project ID Entry'!$B32)</f>
        <v>#REF!</v>
      </c>
      <c r="P32" s="50" t="e">
        <f>SUMIFS(Table_ME_data[indicator_nme],#REF!,'Project ID Entry'!P$3,Table_ME_data[dataset_date],'Project ID Entry'!$B32)</f>
        <v>#REF!</v>
      </c>
      <c r="Q32" s="50" t="e">
        <f>SUMIFS(Table_ME_data[indicator_nme],#REF!,'Project ID Entry'!Q$3,Table_ME_data[dataset_date],'Project ID Entry'!$B32)</f>
        <v>#REF!</v>
      </c>
      <c r="R32" s="52" t="e">
        <f>VLOOKUP($B32,Table_postgresql_IFC_data_connection__RM_Server8[],11,FALSE)</f>
        <v>#N/A</v>
      </c>
      <c r="S32" s="50" t="e">
        <f>VLOOKUP($B32,'Manual Project Notes'!$A$1:$L$37,2,FALSE)</f>
        <v>#N/A</v>
      </c>
      <c r="T32" s="50" t="e">
        <f>VLOOKUP($B32,'Manual Project Notes'!$A$1:$L$37,3,FALSE)</f>
        <v>#N/A</v>
      </c>
      <c r="U32" s="50" t="e">
        <f>VLOOKUP($B32,'Manual Project Notes'!$A$1:$L$37,4,FALSE)</f>
        <v>#N/A</v>
      </c>
      <c r="V32" s="50" t="e">
        <f>VLOOKUP($B32,'Manual Project Notes'!$A$1:$L$37,5,FALSE)</f>
        <v>#N/A</v>
      </c>
      <c r="W32" s="50" t="e">
        <f>VLOOKUP($B32,'Manual Project Notes'!$A$1:$L$37,6,FALSE)</f>
        <v>#N/A</v>
      </c>
      <c r="X32" s="50" t="e">
        <f>VLOOKUP($B32,'Manual Project Notes'!$A$1:$L$37,7,FALSE)</f>
        <v>#N/A</v>
      </c>
      <c r="Y32" s="50" t="e">
        <f>VLOOKUP($B32,'Manual Project Notes'!$A$1:$L$37,8,FALSE)</f>
        <v>#N/A</v>
      </c>
      <c r="Z32" s="50" t="e">
        <f>VLOOKUP($B32,'Manual Project Notes'!$A$1:$L$37,9,FALSE)</f>
        <v>#N/A</v>
      </c>
      <c r="AA32" s="50" t="e">
        <f>VLOOKUP($B32,'Manual Project Notes'!$A$1:$L$37,10,FALSE)</f>
        <v>#N/A</v>
      </c>
      <c r="AB32" s="50" t="e">
        <f>VLOOKUP($B32,'Manual Project Notes'!$A$1:$L$37,11,FALSE)</f>
        <v>#N/A</v>
      </c>
      <c r="AC32" s="50" t="e">
        <f>VLOOKUP($B32,'Manual Project Notes'!$A$1:$L$37,12,FALSE)</f>
        <v>#N/A</v>
      </c>
    </row>
    <row r="33" spans="2:29" x14ac:dyDescent="0.3">
      <c r="B33" s="48"/>
      <c r="C33" s="50" t="e">
        <f>VLOOKUP($B33,Table_postgresql_IFC_data_connection__RM_Server8[],2,FALSE)</f>
        <v>#N/A</v>
      </c>
      <c r="D33" s="50" t="e">
        <f>VLOOKUP($B33,Table_postgresql_IFC_data_connection__RM_Server8[],3,FALSE)</f>
        <v>#N/A</v>
      </c>
      <c r="E33" s="50" t="e">
        <f>VLOOKUP($B33,Table_postgresql_IFC_data_connection__RM_Server8[],4,FALSE)</f>
        <v>#N/A</v>
      </c>
      <c r="F33" s="50" t="e">
        <f>VLOOKUP($B33,Table_postgresql_IFC_data_connection__RM_Server8[],5,FALSE)</f>
        <v>#N/A</v>
      </c>
      <c r="G33" s="50" t="e">
        <f>VLOOKUP($B33,Table_postgresql_IFC_data_connection__RM_Server8[],6,FALSE)</f>
        <v>#N/A</v>
      </c>
      <c r="H33" s="51" t="e">
        <f>VLOOKUP($B33,Table_postgresql_IFC_data_connection__RM_Server8[],8,FALSE)</f>
        <v>#N/A</v>
      </c>
      <c r="I33" s="51" t="e">
        <f>VLOOKUP($B33,Table_postgresql_IFC_data_connection__RM_Server8[],9,FALSE)</f>
        <v>#N/A</v>
      </c>
      <c r="J33" s="51" t="e">
        <f>VLOOKUP($B33,Table_postgresql_IFC_data_connection__RM_Server8[],14,FALSE)</f>
        <v>#N/A</v>
      </c>
      <c r="K33" s="51" t="e">
        <f>VLOOKUP($B33,Table_postgresql_IFC_data_connection__RM_Server8[],15,FALSE)</f>
        <v>#N/A</v>
      </c>
      <c r="L33" s="51" t="e">
        <f>VLOOKUP($B33,Table_postgresql_IFC_data_connection__RM_Server8[],10,FALSE)</f>
        <v>#N/A</v>
      </c>
      <c r="M33" s="50" t="e">
        <f>SUMIFS(Table_ME_data[indicator_nme],#REF!,'Project ID Entry'!M$3,Table_ME_data[dataset_date],'Project ID Entry'!$B33)</f>
        <v>#REF!</v>
      </c>
      <c r="N33" s="50" t="e">
        <f>SUMIFS(Table_ME_data[indicator_nme],#REF!,'Project ID Entry'!N$3,Table_ME_data[dataset_date],'Project ID Entry'!$B33)</f>
        <v>#REF!</v>
      </c>
      <c r="O33" s="50" t="e">
        <f>SUMIFS(Table_ME_data[indicator_nme],#REF!,'Project ID Entry'!O$3,Table_ME_data[dataset_date],'Project ID Entry'!$B33)</f>
        <v>#REF!</v>
      </c>
      <c r="P33" s="50" t="e">
        <f>SUMIFS(Table_ME_data[indicator_nme],#REF!,'Project ID Entry'!P$3,Table_ME_data[dataset_date],'Project ID Entry'!$B33)</f>
        <v>#REF!</v>
      </c>
      <c r="Q33" s="50" t="e">
        <f>SUMIFS(Table_ME_data[indicator_nme],#REF!,'Project ID Entry'!Q$3,Table_ME_data[dataset_date],'Project ID Entry'!$B33)</f>
        <v>#REF!</v>
      </c>
      <c r="R33" s="52" t="e">
        <f>VLOOKUP($B33,Table_postgresql_IFC_data_connection__RM_Server8[],11,FALSE)</f>
        <v>#N/A</v>
      </c>
      <c r="S33" s="50" t="e">
        <f>VLOOKUP($B33,'Manual Project Notes'!$A$1:$L$37,2,FALSE)</f>
        <v>#N/A</v>
      </c>
      <c r="T33" s="50" t="e">
        <f>VLOOKUP($B33,'Manual Project Notes'!$A$1:$L$37,3,FALSE)</f>
        <v>#N/A</v>
      </c>
      <c r="U33" s="50" t="e">
        <f>VLOOKUP($B33,'Manual Project Notes'!$A$1:$L$37,4,FALSE)</f>
        <v>#N/A</v>
      </c>
      <c r="V33" s="50" t="e">
        <f>VLOOKUP($B33,'Manual Project Notes'!$A$1:$L$37,5,FALSE)</f>
        <v>#N/A</v>
      </c>
      <c r="W33" s="50" t="e">
        <f>VLOOKUP($B33,'Manual Project Notes'!$A$1:$L$37,6,FALSE)</f>
        <v>#N/A</v>
      </c>
      <c r="X33" s="50" t="e">
        <f>VLOOKUP($B33,'Manual Project Notes'!$A$1:$L$37,7,FALSE)</f>
        <v>#N/A</v>
      </c>
      <c r="Y33" s="50" t="e">
        <f>VLOOKUP($B33,'Manual Project Notes'!$A$1:$L$37,8,FALSE)</f>
        <v>#N/A</v>
      </c>
      <c r="Z33" s="50" t="e">
        <f>VLOOKUP($B33,'Manual Project Notes'!$A$1:$L$37,9,FALSE)</f>
        <v>#N/A</v>
      </c>
      <c r="AA33" s="50" t="e">
        <f>VLOOKUP($B33,'Manual Project Notes'!$A$1:$L$37,10,FALSE)</f>
        <v>#N/A</v>
      </c>
      <c r="AB33" s="50" t="e">
        <f>VLOOKUP($B33,'Manual Project Notes'!$A$1:$L$37,11,FALSE)</f>
        <v>#N/A</v>
      </c>
      <c r="AC33" s="50" t="e">
        <f>VLOOKUP($B33,'Manual Project Notes'!$A$1:$L$37,12,FALSE)</f>
        <v>#N/A</v>
      </c>
    </row>
    <row r="34" spans="2:29" x14ac:dyDescent="0.3">
      <c r="B34" s="48"/>
      <c r="C34" s="50" t="e">
        <f>VLOOKUP($B34,Table_postgresql_IFC_data_connection__RM_Server8[],2,FALSE)</f>
        <v>#N/A</v>
      </c>
      <c r="D34" s="50" t="e">
        <f>VLOOKUP($B34,Table_postgresql_IFC_data_connection__RM_Server8[],3,FALSE)</f>
        <v>#N/A</v>
      </c>
      <c r="E34" s="50" t="e">
        <f>VLOOKUP($B34,Table_postgresql_IFC_data_connection__RM_Server8[],4,FALSE)</f>
        <v>#N/A</v>
      </c>
      <c r="F34" s="50" t="e">
        <f>VLOOKUP($B34,Table_postgresql_IFC_data_connection__RM_Server8[],5,FALSE)</f>
        <v>#N/A</v>
      </c>
      <c r="G34" s="50" t="e">
        <f>VLOOKUP($B34,Table_postgresql_IFC_data_connection__RM_Server8[],6,FALSE)</f>
        <v>#N/A</v>
      </c>
      <c r="H34" s="51" t="e">
        <f>VLOOKUP($B34,Table_postgresql_IFC_data_connection__RM_Server8[],8,FALSE)</f>
        <v>#N/A</v>
      </c>
      <c r="I34" s="51" t="e">
        <f>VLOOKUP($B34,Table_postgresql_IFC_data_connection__RM_Server8[],9,FALSE)</f>
        <v>#N/A</v>
      </c>
      <c r="J34" s="51" t="e">
        <f>VLOOKUP($B34,Table_postgresql_IFC_data_connection__RM_Server8[],14,FALSE)</f>
        <v>#N/A</v>
      </c>
      <c r="K34" s="51" t="e">
        <f>VLOOKUP($B34,Table_postgresql_IFC_data_connection__RM_Server8[],15,FALSE)</f>
        <v>#N/A</v>
      </c>
      <c r="L34" s="51" t="e">
        <f>VLOOKUP($B34,Table_postgresql_IFC_data_connection__RM_Server8[],10,FALSE)</f>
        <v>#N/A</v>
      </c>
      <c r="M34" s="50" t="e">
        <f>SUMIFS(Table_ME_data[indicator_nme],#REF!,'Project ID Entry'!M$3,Table_ME_data[dataset_date],'Project ID Entry'!$B34)</f>
        <v>#REF!</v>
      </c>
      <c r="N34" s="50" t="e">
        <f>SUMIFS(Table_ME_data[indicator_nme],#REF!,'Project ID Entry'!N$3,Table_ME_data[dataset_date],'Project ID Entry'!$B34)</f>
        <v>#REF!</v>
      </c>
      <c r="O34" s="50" t="e">
        <f>SUMIFS(Table_ME_data[indicator_nme],#REF!,'Project ID Entry'!O$3,Table_ME_data[dataset_date],'Project ID Entry'!$B34)</f>
        <v>#REF!</v>
      </c>
      <c r="P34" s="50" t="e">
        <f>SUMIFS(Table_ME_data[indicator_nme],#REF!,'Project ID Entry'!P$3,Table_ME_data[dataset_date],'Project ID Entry'!$B34)</f>
        <v>#REF!</v>
      </c>
      <c r="Q34" s="50" t="e">
        <f>SUMIFS(Table_ME_data[indicator_nme],#REF!,'Project ID Entry'!Q$3,Table_ME_data[dataset_date],'Project ID Entry'!$B34)</f>
        <v>#REF!</v>
      </c>
      <c r="R34" s="52" t="e">
        <f>VLOOKUP($B34,Table_postgresql_IFC_data_connection__RM_Server8[],11,FALSE)</f>
        <v>#N/A</v>
      </c>
      <c r="S34" s="50" t="e">
        <f>VLOOKUP($B34,'Manual Project Notes'!$A$1:$L$37,2,FALSE)</f>
        <v>#N/A</v>
      </c>
      <c r="T34" s="50" t="e">
        <f>VLOOKUP($B34,'Manual Project Notes'!$A$1:$L$37,3,FALSE)</f>
        <v>#N/A</v>
      </c>
      <c r="U34" s="50" t="e">
        <f>VLOOKUP($B34,'Manual Project Notes'!$A$1:$L$37,4,FALSE)</f>
        <v>#N/A</v>
      </c>
      <c r="V34" s="50" t="e">
        <f>VLOOKUP($B34,'Manual Project Notes'!$A$1:$L$37,5,FALSE)</f>
        <v>#N/A</v>
      </c>
      <c r="W34" s="50" t="e">
        <f>VLOOKUP($B34,'Manual Project Notes'!$A$1:$L$37,6,FALSE)</f>
        <v>#N/A</v>
      </c>
      <c r="X34" s="50" t="e">
        <f>VLOOKUP($B34,'Manual Project Notes'!$A$1:$L$37,7,FALSE)</f>
        <v>#N/A</v>
      </c>
      <c r="Y34" s="50" t="e">
        <f>VLOOKUP($B34,'Manual Project Notes'!$A$1:$L$37,8,FALSE)</f>
        <v>#N/A</v>
      </c>
      <c r="Z34" s="50" t="e">
        <f>VLOOKUP($B34,'Manual Project Notes'!$A$1:$L$37,9,FALSE)</f>
        <v>#N/A</v>
      </c>
      <c r="AA34" s="50" t="e">
        <f>VLOOKUP($B34,'Manual Project Notes'!$A$1:$L$37,10,FALSE)</f>
        <v>#N/A</v>
      </c>
      <c r="AB34" s="50" t="e">
        <f>VLOOKUP($B34,'Manual Project Notes'!$A$1:$L$37,11,FALSE)</f>
        <v>#N/A</v>
      </c>
      <c r="AC34" s="50" t="e">
        <f>VLOOKUP($B34,'Manual Project Notes'!$A$1:$L$37,12,FALSE)</f>
        <v>#N/A</v>
      </c>
    </row>
    <row r="35" spans="2:29" x14ac:dyDescent="0.3">
      <c r="B35" s="48"/>
      <c r="C35" s="50" t="e">
        <f>VLOOKUP($B35,Table_postgresql_IFC_data_connection__RM_Server8[],2,FALSE)</f>
        <v>#N/A</v>
      </c>
      <c r="D35" s="50" t="e">
        <f>VLOOKUP($B35,Table_postgresql_IFC_data_connection__RM_Server8[],3,FALSE)</f>
        <v>#N/A</v>
      </c>
      <c r="E35" s="50" t="e">
        <f>VLOOKUP($B35,Table_postgresql_IFC_data_connection__RM_Server8[],4,FALSE)</f>
        <v>#N/A</v>
      </c>
      <c r="F35" s="50" t="e">
        <f>VLOOKUP($B35,Table_postgresql_IFC_data_connection__RM_Server8[],5,FALSE)</f>
        <v>#N/A</v>
      </c>
      <c r="G35" s="50" t="e">
        <f>VLOOKUP($B35,Table_postgresql_IFC_data_connection__RM_Server8[],6,FALSE)</f>
        <v>#N/A</v>
      </c>
      <c r="H35" s="51" t="e">
        <f>VLOOKUP($B35,Table_postgresql_IFC_data_connection__RM_Server8[],8,FALSE)</f>
        <v>#N/A</v>
      </c>
      <c r="I35" s="51" t="e">
        <f>VLOOKUP($B35,Table_postgresql_IFC_data_connection__RM_Server8[],9,FALSE)</f>
        <v>#N/A</v>
      </c>
      <c r="J35" s="51" t="e">
        <f>VLOOKUP($B35,Table_postgresql_IFC_data_connection__RM_Server8[],14,FALSE)</f>
        <v>#N/A</v>
      </c>
      <c r="K35" s="51" t="e">
        <f>VLOOKUP($B35,Table_postgresql_IFC_data_connection__RM_Server8[],15,FALSE)</f>
        <v>#N/A</v>
      </c>
      <c r="L35" s="51" t="e">
        <f>VLOOKUP($B35,Table_postgresql_IFC_data_connection__RM_Server8[],10,FALSE)</f>
        <v>#N/A</v>
      </c>
      <c r="M35" s="50" t="e">
        <f>SUMIFS(Table_ME_data[indicator_nme],#REF!,'Project ID Entry'!M$3,Table_ME_data[dataset_date],'Project ID Entry'!$B35)</f>
        <v>#REF!</v>
      </c>
      <c r="N35" s="50" t="e">
        <f>SUMIFS(Table_ME_data[indicator_nme],#REF!,'Project ID Entry'!N$3,Table_ME_data[dataset_date],'Project ID Entry'!$B35)</f>
        <v>#REF!</v>
      </c>
      <c r="O35" s="50" t="e">
        <f>SUMIFS(Table_ME_data[indicator_nme],#REF!,'Project ID Entry'!O$3,Table_ME_data[dataset_date],'Project ID Entry'!$B35)</f>
        <v>#REF!</v>
      </c>
      <c r="P35" s="50" t="e">
        <f>SUMIFS(Table_ME_data[indicator_nme],#REF!,'Project ID Entry'!P$3,Table_ME_data[dataset_date],'Project ID Entry'!$B35)</f>
        <v>#REF!</v>
      </c>
      <c r="Q35" s="50" t="e">
        <f>SUMIFS(Table_ME_data[indicator_nme],#REF!,'Project ID Entry'!Q$3,Table_ME_data[dataset_date],'Project ID Entry'!$B35)</f>
        <v>#REF!</v>
      </c>
      <c r="R35" s="52" t="e">
        <f>VLOOKUP($B35,Table_postgresql_IFC_data_connection__RM_Server8[],11,FALSE)</f>
        <v>#N/A</v>
      </c>
      <c r="S35" s="50" t="e">
        <f>VLOOKUP($B35,'Manual Project Notes'!$A$1:$L$37,2,FALSE)</f>
        <v>#N/A</v>
      </c>
      <c r="T35" s="50" t="e">
        <f>VLOOKUP($B35,'Manual Project Notes'!$A$1:$L$37,3,FALSE)</f>
        <v>#N/A</v>
      </c>
      <c r="U35" s="50" t="e">
        <f>VLOOKUP($B35,'Manual Project Notes'!$A$1:$L$37,4,FALSE)</f>
        <v>#N/A</v>
      </c>
      <c r="V35" s="50" t="e">
        <f>VLOOKUP($B35,'Manual Project Notes'!$A$1:$L$37,5,FALSE)</f>
        <v>#N/A</v>
      </c>
      <c r="W35" s="50" t="e">
        <f>VLOOKUP($B35,'Manual Project Notes'!$A$1:$L$37,6,FALSE)</f>
        <v>#N/A</v>
      </c>
      <c r="X35" s="50" t="e">
        <f>VLOOKUP($B35,'Manual Project Notes'!$A$1:$L$37,7,FALSE)</f>
        <v>#N/A</v>
      </c>
      <c r="Y35" s="50" t="e">
        <f>VLOOKUP($B35,'Manual Project Notes'!$A$1:$L$37,8,FALSE)</f>
        <v>#N/A</v>
      </c>
      <c r="Z35" s="50" t="e">
        <f>VLOOKUP($B35,'Manual Project Notes'!$A$1:$L$37,9,FALSE)</f>
        <v>#N/A</v>
      </c>
      <c r="AA35" s="50" t="e">
        <f>VLOOKUP($B35,'Manual Project Notes'!$A$1:$L$37,10,FALSE)</f>
        <v>#N/A</v>
      </c>
      <c r="AB35" s="50" t="e">
        <f>VLOOKUP($B35,'Manual Project Notes'!$A$1:$L$37,11,FALSE)</f>
        <v>#N/A</v>
      </c>
      <c r="AC35" s="50" t="e">
        <f>VLOOKUP($B35,'Manual Project Notes'!$A$1:$L$37,12,FALSE)</f>
        <v>#N/A</v>
      </c>
    </row>
    <row r="36" spans="2:29" x14ac:dyDescent="0.3">
      <c r="B36" s="48"/>
      <c r="C36" s="50" t="e">
        <f>VLOOKUP($B36,Table_postgresql_IFC_data_connection__RM_Server8[],2,FALSE)</f>
        <v>#N/A</v>
      </c>
      <c r="D36" s="50" t="e">
        <f>VLOOKUP($B36,Table_postgresql_IFC_data_connection__RM_Server8[],3,FALSE)</f>
        <v>#N/A</v>
      </c>
      <c r="E36" s="50" t="e">
        <f>VLOOKUP($B36,Table_postgresql_IFC_data_connection__RM_Server8[],4,FALSE)</f>
        <v>#N/A</v>
      </c>
      <c r="F36" s="50" t="e">
        <f>VLOOKUP($B36,Table_postgresql_IFC_data_connection__RM_Server8[],5,FALSE)</f>
        <v>#N/A</v>
      </c>
      <c r="G36" s="50" t="e">
        <f>VLOOKUP($B36,Table_postgresql_IFC_data_connection__RM_Server8[],6,FALSE)</f>
        <v>#N/A</v>
      </c>
      <c r="H36" s="51" t="e">
        <f>VLOOKUP($B36,Table_postgresql_IFC_data_connection__RM_Server8[],8,FALSE)</f>
        <v>#N/A</v>
      </c>
      <c r="I36" s="51" t="e">
        <f>VLOOKUP($B36,Table_postgresql_IFC_data_connection__RM_Server8[],9,FALSE)</f>
        <v>#N/A</v>
      </c>
      <c r="J36" s="51" t="e">
        <f>VLOOKUP($B36,Table_postgresql_IFC_data_connection__RM_Server8[],14,FALSE)</f>
        <v>#N/A</v>
      </c>
      <c r="K36" s="51" t="e">
        <f>VLOOKUP($B36,Table_postgresql_IFC_data_connection__RM_Server8[],15,FALSE)</f>
        <v>#N/A</v>
      </c>
      <c r="L36" s="51" t="e">
        <f>VLOOKUP($B36,Table_postgresql_IFC_data_connection__RM_Server8[],10,FALSE)</f>
        <v>#N/A</v>
      </c>
      <c r="M36" s="50" t="e">
        <f>SUMIFS(Table_ME_data[indicator_nme],#REF!,'Project ID Entry'!M$3,Table_ME_data[dataset_date],'Project ID Entry'!$B36)</f>
        <v>#REF!</v>
      </c>
      <c r="N36" s="50" t="e">
        <f>SUMIFS(Table_ME_data[indicator_nme],#REF!,'Project ID Entry'!N$3,Table_ME_data[dataset_date],'Project ID Entry'!$B36)</f>
        <v>#REF!</v>
      </c>
      <c r="O36" s="50" t="e">
        <f>SUMIFS(Table_ME_data[indicator_nme],#REF!,'Project ID Entry'!O$3,Table_ME_data[dataset_date],'Project ID Entry'!$B36)</f>
        <v>#REF!</v>
      </c>
      <c r="P36" s="50" t="e">
        <f>SUMIFS(Table_ME_data[indicator_nme],#REF!,'Project ID Entry'!P$3,Table_ME_data[dataset_date],'Project ID Entry'!$B36)</f>
        <v>#REF!</v>
      </c>
      <c r="Q36" s="50" t="e">
        <f>SUMIFS(Table_ME_data[indicator_nme],#REF!,'Project ID Entry'!Q$3,Table_ME_data[dataset_date],'Project ID Entry'!$B36)</f>
        <v>#REF!</v>
      </c>
      <c r="R36" s="52" t="e">
        <f>VLOOKUP($B36,Table_postgresql_IFC_data_connection__RM_Server8[],11,FALSE)</f>
        <v>#N/A</v>
      </c>
      <c r="S36" s="50" t="e">
        <f>VLOOKUP($B36,'Manual Project Notes'!$A$1:$L$37,2,FALSE)</f>
        <v>#N/A</v>
      </c>
      <c r="T36" s="50" t="e">
        <f>VLOOKUP($B36,'Manual Project Notes'!$A$1:$L$37,3,FALSE)</f>
        <v>#N/A</v>
      </c>
      <c r="U36" s="50" t="e">
        <f>VLOOKUP($B36,'Manual Project Notes'!$A$1:$L$37,4,FALSE)</f>
        <v>#N/A</v>
      </c>
      <c r="V36" s="50" t="e">
        <f>VLOOKUP($B36,'Manual Project Notes'!$A$1:$L$37,5,FALSE)</f>
        <v>#N/A</v>
      </c>
      <c r="W36" s="50" t="e">
        <f>VLOOKUP($B36,'Manual Project Notes'!$A$1:$L$37,6,FALSE)</f>
        <v>#N/A</v>
      </c>
      <c r="X36" s="50" t="e">
        <f>VLOOKUP($B36,'Manual Project Notes'!$A$1:$L$37,7,FALSE)</f>
        <v>#N/A</v>
      </c>
      <c r="Y36" s="50" t="e">
        <f>VLOOKUP($B36,'Manual Project Notes'!$A$1:$L$37,8,FALSE)</f>
        <v>#N/A</v>
      </c>
      <c r="Z36" s="50" t="e">
        <f>VLOOKUP($B36,'Manual Project Notes'!$A$1:$L$37,9,FALSE)</f>
        <v>#N/A</v>
      </c>
      <c r="AA36" s="50" t="e">
        <f>VLOOKUP($B36,'Manual Project Notes'!$A$1:$L$37,10,FALSE)</f>
        <v>#N/A</v>
      </c>
      <c r="AB36" s="50" t="e">
        <f>VLOOKUP($B36,'Manual Project Notes'!$A$1:$L$37,11,FALSE)</f>
        <v>#N/A</v>
      </c>
      <c r="AC36" s="50" t="e">
        <f>VLOOKUP($B36,'Manual Project Notes'!$A$1:$L$37,12,FALSE)</f>
        <v>#N/A</v>
      </c>
    </row>
    <row r="37" spans="2:29" x14ac:dyDescent="0.3">
      <c r="B37" s="48"/>
      <c r="C37" s="50" t="e">
        <f>VLOOKUP($B37,Table_postgresql_IFC_data_connection__RM_Server8[],2,FALSE)</f>
        <v>#N/A</v>
      </c>
      <c r="D37" s="50" t="e">
        <f>VLOOKUP($B37,Table_postgresql_IFC_data_connection__RM_Server8[],3,FALSE)</f>
        <v>#N/A</v>
      </c>
      <c r="E37" s="50" t="e">
        <f>VLOOKUP($B37,Table_postgresql_IFC_data_connection__RM_Server8[],4,FALSE)</f>
        <v>#N/A</v>
      </c>
      <c r="F37" s="50" t="e">
        <f>VLOOKUP($B37,Table_postgresql_IFC_data_connection__RM_Server8[],5,FALSE)</f>
        <v>#N/A</v>
      </c>
      <c r="G37" s="50" t="e">
        <f>VLOOKUP($B37,Table_postgresql_IFC_data_connection__RM_Server8[],6,FALSE)</f>
        <v>#N/A</v>
      </c>
      <c r="H37" s="51" t="e">
        <f>VLOOKUP($B37,Table_postgresql_IFC_data_connection__RM_Server8[],8,FALSE)</f>
        <v>#N/A</v>
      </c>
      <c r="I37" s="51" t="e">
        <f>VLOOKUP($B37,Table_postgresql_IFC_data_connection__RM_Server8[],9,FALSE)</f>
        <v>#N/A</v>
      </c>
      <c r="J37" s="51" t="e">
        <f>VLOOKUP($B37,Table_postgresql_IFC_data_connection__RM_Server8[],14,FALSE)</f>
        <v>#N/A</v>
      </c>
      <c r="K37" s="51" t="e">
        <f>VLOOKUP($B37,Table_postgresql_IFC_data_connection__RM_Server8[],15,FALSE)</f>
        <v>#N/A</v>
      </c>
      <c r="L37" s="51" t="e">
        <f>VLOOKUP($B37,Table_postgresql_IFC_data_connection__RM_Server8[],10,FALSE)</f>
        <v>#N/A</v>
      </c>
      <c r="M37" s="50" t="e">
        <f>SUMIFS(Table_ME_data[indicator_nme],#REF!,'Project ID Entry'!M$3,Table_ME_data[dataset_date],'Project ID Entry'!$B37)</f>
        <v>#REF!</v>
      </c>
      <c r="N37" s="50" t="e">
        <f>SUMIFS(Table_ME_data[indicator_nme],#REF!,'Project ID Entry'!N$3,Table_ME_data[dataset_date],'Project ID Entry'!$B37)</f>
        <v>#REF!</v>
      </c>
      <c r="O37" s="50" t="e">
        <f>SUMIFS(Table_ME_data[indicator_nme],#REF!,'Project ID Entry'!O$3,Table_ME_data[dataset_date],'Project ID Entry'!$B37)</f>
        <v>#REF!</v>
      </c>
      <c r="P37" s="50" t="e">
        <f>SUMIFS(Table_ME_data[indicator_nme],#REF!,'Project ID Entry'!P$3,Table_ME_data[dataset_date],'Project ID Entry'!$B37)</f>
        <v>#REF!</v>
      </c>
      <c r="Q37" s="50" t="e">
        <f>SUMIFS(Table_ME_data[indicator_nme],#REF!,'Project ID Entry'!Q$3,Table_ME_data[dataset_date],'Project ID Entry'!$B37)</f>
        <v>#REF!</v>
      </c>
      <c r="R37" s="52" t="e">
        <f>VLOOKUP($B37,Table_postgresql_IFC_data_connection__RM_Server8[],11,FALSE)</f>
        <v>#N/A</v>
      </c>
      <c r="S37" s="50" t="e">
        <f>VLOOKUP($B37,'Manual Project Notes'!$A$1:$L$37,2,FALSE)</f>
        <v>#N/A</v>
      </c>
      <c r="T37" s="50" t="e">
        <f>VLOOKUP($B37,'Manual Project Notes'!$A$1:$L$37,3,FALSE)</f>
        <v>#N/A</v>
      </c>
      <c r="U37" s="50" t="e">
        <f>VLOOKUP($B37,'Manual Project Notes'!$A$1:$L$37,4,FALSE)</f>
        <v>#N/A</v>
      </c>
      <c r="V37" s="50" t="e">
        <f>VLOOKUP($B37,'Manual Project Notes'!$A$1:$L$37,5,FALSE)</f>
        <v>#N/A</v>
      </c>
      <c r="W37" s="50" t="e">
        <f>VLOOKUP($B37,'Manual Project Notes'!$A$1:$L$37,6,FALSE)</f>
        <v>#N/A</v>
      </c>
      <c r="X37" s="50" t="e">
        <f>VLOOKUP($B37,'Manual Project Notes'!$A$1:$L$37,7,FALSE)</f>
        <v>#N/A</v>
      </c>
      <c r="Y37" s="50" t="e">
        <f>VLOOKUP($B37,'Manual Project Notes'!$A$1:$L$37,8,FALSE)</f>
        <v>#N/A</v>
      </c>
      <c r="Z37" s="50" t="e">
        <f>VLOOKUP($B37,'Manual Project Notes'!$A$1:$L$37,9,FALSE)</f>
        <v>#N/A</v>
      </c>
      <c r="AA37" s="50" t="e">
        <f>VLOOKUP($B37,'Manual Project Notes'!$A$1:$L$37,10,FALSE)</f>
        <v>#N/A</v>
      </c>
      <c r="AB37" s="50" t="e">
        <f>VLOOKUP($B37,'Manual Project Notes'!$A$1:$L$37,11,FALSE)</f>
        <v>#N/A</v>
      </c>
      <c r="AC37" s="50" t="e">
        <f>VLOOKUP($B37,'Manual Project Notes'!$A$1:$L$37,12,FALSE)</f>
        <v>#N/A</v>
      </c>
    </row>
    <row r="38" spans="2:29" x14ac:dyDescent="0.3">
      <c r="B38" s="48"/>
      <c r="C38" s="50" t="e">
        <f>VLOOKUP($B38,Table_postgresql_IFC_data_connection__RM_Server8[],2,FALSE)</f>
        <v>#N/A</v>
      </c>
      <c r="D38" s="50" t="e">
        <f>VLOOKUP($B38,Table_postgresql_IFC_data_connection__RM_Server8[],3,FALSE)</f>
        <v>#N/A</v>
      </c>
      <c r="E38" s="50" t="e">
        <f>VLOOKUP($B38,Table_postgresql_IFC_data_connection__RM_Server8[],4,FALSE)</f>
        <v>#N/A</v>
      </c>
      <c r="F38" s="50" t="e">
        <f>VLOOKUP($B38,Table_postgresql_IFC_data_connection__RM_Server8[],5,FALSE)</f>
        <v>#N/A</v>
      </c>
      <c r="G38" s="50" t="e">
        <f>VLOOKUP($B38,Table_postgresql_IFC_data_connection__RM_Server8[],6,FALSE)</f>
        <v>#N/A</v>
      </c>
      <c r="H38" s="51" t="e">
        <f>VLOOKUP($B38,Table_postgresql_IFC_data_connection__RM_Server8[],8,FALSE)</f>
        <v>#N/A</v>
      </c>
      <c r="I38" s="51" t="e">
        <f>VLOOKUP($B38,Table_postgresql_IFC_data_connection__RM_Server8[],9,FALSE)</f>
        <v>#N/A</v>
      </c>
      <c r="J38" s="51" t="e">
        <f>VLOOKUP($B38,Table_postgresql_IFC_data_connection__RM_Server8[],14,FALSE)</f>
        <v>#N/A</v>
      </c>
      <c r="K38" s="51" t="e">
        <f>VLOOKUP($B38,Table_postgresql_IFC_data_connection__RM_Server8[],15,FALSE)</f>
        <v>#N/A</v>
      </c>
      <c r="L38" s="51" t="e">
        <f>VLOOKUP($B38,Table_postgresql_IFC_data_connection__RM_Server8[],10,FALSE)</f>
        <v>#N/A</v>
      </c>
      <c r="M38" s="50" t="e">
        <f>SUMIFS(Table_ME_data[indicator_nme],#REF!,'Project ID Entry'!M$3,Table_ME_data[dataset_date],'Project ID Entry'!$B38)</f>
        <v>#REF!</v>
      </c>
      <c r="N38" s="50" t="e">
        <f>SUMIFS(Table_ME_data[indicator_nme],#REF!,'Project ID Entry'!N$3,Table_ME_data[dataset_date],'Project ID Entry'!$B38)</f>
        <v>#REF!</v>
      </c>
      <c r="O38" s="50" t="e">
        <f>SUMIFS(Table_ME_data[indicator_nme],#REF!,'Project ID Entry'!O$3,Table_ME_data[dataset_date],'Project ID Entry'!$B38)</f>
        <v>#REF!</v>
      </c>
      <c r="P38" s="50" t="e">
        <f>SUMIFS(Table_ME_data[indicator_nme],#REF!,'Project ID Entry'!P$3,Table_ME_data[dataset_date],'Project ID Entry'!$B38)</f>
        <v>#REF!</v>
      </c>
      <c r="Q38" s="50" t="e">
        <f>SUMIFS(Table_ME_data[indicator_nme],#REF!,'Project ID Entry'!Q$3,Table_ME_data[dataset_date],'Project ID Entry'!$B38)</f>
        <v>#REF!</v>
      </c>
      <c r="R38" s="52" t="e">
        <f>VLOOKUP($B38,Table_postgresql_IFC_data_connection__RM_Server8[],11,FALSE)</f>
        <v>#N/A</v>
      </c>
      <c r="S38" s="50" t="e">
        <f>VLOOKUP($B38,'Manual Project Notes'!$A$1:$L$37,2,FALSE)</f>
        <v>#N/A</v>
      </c>
      <c r="T38" s="50" t="e">
        <f>VLOOKUP($B38,'Manual Project Notes'!$A$1:$L$37,3,FALSE)</f>
        <v>#N/A</v>
      </c>
      <c r="U38" s="50" t="e">
        <f>VLOOKUP($B38,'Manual Project Notes'!$A$1:$L$37,4,FALSE)</f>
        <v>#N/A</v>
      </c>
      <c r="V38" s="50" t="e">
        <f>VLOOKUP($B38,'Manual Project Notes'!$A$1:$L$37,5,FALSE)</f>
        <v>#N/A</v>
      </c>
      <c r="W38" s="50" t="e">
        <f>VLOOKUP($B38,'Manual Project Notes'!$A$1:$L$37,6,FALSE)</f>
        <v>#N/A</v>
      </c>
      <c r="X38" s="50" t="e">
        <f>VLOOKUP($B38,'Manual Project Notes'!$A$1:$L$37,7,FALSE)</f>
        <v>#N/A</v>
      </c>
      <c r="Y38" s="50" t="e">
        <f>VLOOKUP($B38,'Manual Project Notes'!$A$1:$L$37,8,FALSE)</f>
        <v>#N/A</v>
      </c>
      <c r="Z38" s="50" t="e">
        <f>VLOOKUP($B38,'Manual Project Notes'!$A$1:$L$37,9,FALSE)</f>
        <v>#N/A</v>
      </c>
      <c r="AA38" s="50" t="e">
        <f>VLOOKUP($B38,'Manual Project Notes'!$A$1:$L$37,10,FALSE)</f>
        <v>#N/A</v>
      </c>
      <c r="AB38" s="50" t="e">
        <f>VLOOKUP($B38,'Manual Project Notes'!$A$1:$L$37,11,FALSE)</f>
        <v>#N/A</v>
      </c>
      <c r="AC38" s="50" t="e">
        <f>VLOOKUP($B38,'Manual Project Notes'!$A$1:$L$37,12,FALSE)</f>
        <v>#N/A</v>
      </c>
    </row>
    <row r="39" spans="2:29" x14ac:dyDescent="0.3">
      <c r="B39" s="71"/>
      <c r="C39" s="50" t="e">
        <f>VLOOKUP($B39,Table_postgresql_IFC_data_connection__RM_Server8[],2,FALSE)</f>
        <v>#N/A</v>
      </c>
      <c r="D39" s="50" t="e">
        <f>VLOOKUP($B39,Table_postgresql_IFC_data_connection__RM_Server8[],3,FALSE)</f>
        <v>#N/A</v>
      </c>
      <c r="E39" s="50" t="e">
        <f>VLOOKUP($B39,Table_postgresql_IFC_data_connection__RM_Server8[],4,FALSE)</f>
        <v>#N/A</v>
      </c>
      <c r="F39" s="50" t="e">
        <f>VLOOKUP($B39,Table_postgresql_IFC_data_connection__RM_Server8[],5,FALSE)</f>
        <v>#N/A</v>
      </c>
      <c r="G39" s="50" t="e">
        <f>VLOOKUP($B39,Table_postgresql_IFC_data_connection__RM_Server8[],6,FALSE)</f>
        <v>#N/A</v>
      </c>
      <c r="H39" s="51" t="e">
        <f>VLOOKUP($B39,Table_postgresql_IFC_data_connection__RM_Server8[],8,FALSE)</f>
        <v>#N/A</v>
      </c>
      <c r="I39" s="51" t="e">
        <f>VLOOKUP($B39,Table_postgresql_IFC_data_connection__RM_Server8[],9,FALSE)</f>
        <v>#N/A</v>
      </c>
      <c r="J39" s="51" t="e">
        <f>VLOOKUP($B39,Table_postgresql_IFC_data_connection__RM_Server8[],14,FALSE)</f>
        <v>#N/A</v>
      </c>
      <c r="K39" s="51" t="e">
        <f>VLOOKUP($B39,Table_postgresql_IFC_data_connection__RM_Server8[],15,FALSE)</f>
        <v>#N/A</v>
      </c>
      <c r="L39" s="51" t="e">
        <f>VLOOKUP($B39,Table_postgresql_IFC_data_connection__RM_Server8[],10,FALSE)</f>
        <v>#N/A</v>
      </c>
      <c r="M39" s="50" t="e">
        <f>SUMIFS(Table_ME_data[indicator_nme],#REF!,'Project ID Entry'!M$3,Table_ME_data[dataset_date],'Project ID Entry'!$B39)</f>
        <v>#REF!</v>
      </c>
      <c r="N39" s="50" t="e">
        <f>SUMIFS(Table_ME_data[indicator_nme],#REF!,'Project ID Entry'!N$3,Table_ME_data[dataset_date],'Project ID Entry'!$B39)</f>
        <v>#REF!</v>
      </c>
      <c r="O39" s="50" t="e">
        <f>SUMIFS(Table_ME_data[indicator_nme],#REF!,'Project ID Entry'!O$3,Table_ME_data[dataset_date],'Project ID Entry'!$B39)</f>
        <v>#REF!</v>
      </c>
      <c r="P39" s="50" t="e">
        <f>SUMIFS(Table_ME_data[indicator_nme],#REF!,'Project ID Entry'!P$3,Table_ME_data[dataset_date],'Project ID Entry'!$B39)</f>
        <v>#REF!</v>
      </c>
      <c r="Q39" s="50" t="e">
        <f>SUMIFS(Table_ME_data[indicator_nme],#REF!,'Project ID Entry'!Q$3,Table_ME_data[dataset_date],'Project ID Entry'!$B39)</f>
        <v>#REF!</v>
      </c>
      <c r="R39" s="52" t="e">
        <f>VLOOKUP($B39,Table_postgresql_IFC_data_connection__RM_Server8[],11,FALSE)</f>
        <v>#N/A</v>
      </c>
      <c r="S39" s="50" t="e">
        <f>VLOOKUP($B39,'Manual Project Notes'!$A$1:$L$37,2,FALSE)</f>
        <v>#N/A</v>
      </c>
      <c r="T39" s="50" t="e">
        <f>VLOOKUP($B39,'Manual Project Notes'!$A$1:$L$37,3,FALSE)</f>
        <v>#N/A</v>
      </c>
      <c r="U39" s="50" t="e">
        <f>VLOOKUP($B39,'Manual Project Notes'!$A$1:$L$37,4,FALSE)</f>
        <v>#N/A</v>
      </c>
      <c r="V39" s="50" t="e">
        <f>VLOOKUP($B39,'Manual Project Notes'!$A$1:$L$37,5,FALSE)</f>
        <v>#N/A</v>
      </c>
      <c r="W39" s="50" t="e">
        <f>VLOOKUP($B39,'Manual Project Notes'!$A$1:$L$37,6,FALSE)</f>
        <v>#N/A</v>
      </c>
      <c r="X39" s="50" t="e">
        <f>VLOOKUP($B39,'Manual Project Notes'!$A$1:$L$37,7,FALSE)</f>
        <v>#N/A</v>
      </c>
      <c r="Y39" s="50" t="e">
        <f>VLOOKUP($B39,'Manual Project Notes'!$A$1:$L$37,8,FALSE)</f>
        <v>#N/A</v>
      </c>
      <c r="Z39" s="50" t="e">
        <f>VLOOKUP($B39,'Manual Project Notes'!$A$1:$L$37,9,FALSE)</f>
        <v>#N/A</v>
      </c>
      <c r="AA39" s="50" t="e">
        <f>VLOOKUP($B39,'Manual Project Notes'!$A$1:$L$37,10,FALSE)</f>
        <v>#N/A</v>
      </c>
      <c r="AB39" s="50" t="e">
        <f>VLOOKUP($B39,'Manual Project Notes'!$A$1:$L$37,11,FALSE)</f>
        <v>#N/A</v>
      </c>
      <c r="AC39" s="50" t="e">
        <f>VLOOKUP($B39,'Manual Project Notes'!$A$1:$L$37,12,FALSE)</f>
        <v>#N/A</v>
      </c>
    </row>
    <row r="40" spans="2:29" x14ac:dyDescent="0.3">
      <c r="B40" s="48"/>
      <c r="C40" s="50" t="e">
        <f>VLOOKUP($B40,Table_postgresql_IFC_data_connection__RM_Server8[],2,FALSE)</f>
        <v>#N/A</v>
      </c>
      <c r="D40" s="50" t="e">
        <f>VLOOKUP($B40,Table_postgresql_IFC_data_connection__RM_Server8[],3,FALSE)</f>
        <v>#N/A</v>
      </c>
      <c r="E40" s="50" t="e">
        <f>VLOOKUP($B40,Table_postgresql_IFC_data_connection__RM_Server8[],4,FALSE)</f>
        <v>#N/A</v>
      </c>
      <c r="F40" s="50" t="e">
        <f>VLOOKUP($B40,Table_postgresql_IFC_data_connection__RM_Server8[],5,FALSE)</f>
        <v>#N/A</v>
      </c>
      <c r="G40" s="50" t="e">
        <f>VLOOKUP($B40,Table_postgresql_IFC_data_connection__RM_Server8[],6,FALSE)</f>
        <v>#N/A</v>
      </c>
      <c r="H40" s="51" t="e">
        <f>VLOOKUP($B40,Table_postgresql_IFC_data_connection__RM_Server8[],8,FALSE)</f>
        <v>#N/A</v>
      </c>
      <c r="I40" s="51" t="e">
        <f>VLOOKUP($B40,Table_postgresql_IFC_data_connection__RM_Server8[],9,FALSE)</f>
        <v>#N/A</v>
      </c>
      <c r="J40" s="51" t="e">
        <f>VLOOKUP($B40,Table_postgresql_IFC_data_connection__RM_Server8[],14,FALSE)</f>
        <v>#N/A</v>
      </c>
      <c r="K40" s="51" t="e">
        <f>VLOOKUP($B40,Table_postgresql_IFC_data_connection__RM_Server8[],15,FALSE)</f>
        <v>#N/A</v>
      </c>
      <c r="L40" s="51" t="e">
        <f>VLOOKUP($B40,Table_postgresql_IFC_data_connection__RM_Server8[],10,FALSE)</f>
        <v>#N/A</v>
      </c>
      <c r="M40" s="50" t="e">
        <f>SUMIFS(Table_ME_data[indicator_nme],#REF!,'Project ID Entry'!M$3,Table_ME_data[dataset_date],'Project ID Entry'!$B40)</f>
        <v>#REF!</v>
      </c>
      <c r="N40" s="50" t="e">
        <f>SUMIFS(Table_ME_data[indicator_nme],#REF!,'Project ID Entry'!N$3,Table_ME_data[dataset_date],'Project ID Entry'!$B40)</f>
        <v>#REF!</v>
      </c>
      <c r="O40" s="50" t="e">
        <f>SUMIFS(Table_ME_data[indicator_nme],#REF!,'Project ID Entry'!O$3,Table_ME_data[dataset_date],'Project ID Entry'!$B40)</f>
        <v>#REF!</v>
      </c>
      <c r="P40" s="50" t="e">
        <f>SUMIFS(Table_ME_data[indicator_nme],#REF!,'Project ID Entry'!P$3,Table_ME_data[dataset_date],'Project ID Entry'!$B40)</f>
        <v>#REF!</v>
      </c>
      <c r="Q40" s="50" t="e">
        <f>SUMIFS(Table_ME_data[indicator_nme],#REF!,'Project ID Entry'!Q$3,Table_ME_data[dataset_date],'Project ID Entry'!$B40)</f>
        <v>#REF!</v>
      </c>
      <c r="R40" s="52" t="e">
        <f>VLOOKUP($B40,Table_postgresql_IFC_data_connection__RM_Server8[],11,FALSE)</f>
        <v>#N/A</v>
      </c>
      <c r="S40" s="50" t="e">
        <f>VLOOKUP($B40,'Manual Project Notes'!$A$1:$L$37,2,FALSE)</f>
        <v>#N/A</v>
      </c>
      <c r="T40" s="50" t="e">
        <f>VLOOKUP($B40,'Manual Project Notes'!$A$1:$L$37,3,FALSE)</f>
        <v>#N/A</v>
      </c>
      <c r="U40" s="50" t="e">
        <f>VLOOKUP($B40,'Manual Project Notes'!$A$1:$L$37,4,FALSE)</f>
        <v>#N/A</v>
      </c>
      <c r="V40" s="50" t="e">
        <f>VLOOKUP($B40,'Manual Project Notes'!$A$1:$L$37,5,FALSE)</f>
        <v>#N/A</v>
      </c>
      <c r="W40" s="50" t="e">
        <f>VLOOKUP($B40,'Manual Project Notes'!$A$1:$L$37,6,FALSE)</f>
        <v>#N/A</v>
      </c>
      <c r="X40" s="50" t="e">
        <f>VLOOKUP($B40,'Manual Project Notes'!$A$1:$L$37,7,FALSE)</f>
        <v>#N/A</v>
      </c>
      <c r="Y40" s="50" t="e">
        <f>VLOOKUP($B40,'Manual Project Notes'!$A$1:$L$37,8,FALSE)</f>
        <v>#N/A</v>
      </c>
      <c r="Z40" s="50" t="e">
        <f>VLOOKUP($B40,'Manual Project Notes'!$A$1:$L$37,9,FALSE)</f>
        <v>#N/A</v>
      </c>
      <c r="AA40" s="50" t="e">
        <f>VLOOKUP($B40,'Manual Project Notes'!$A$1:$L$37,10,FALSE)</f>
        <v>#N/A</v>
      </c>
      <c r="AB40" s="50" t="e">
        <f>VLOOKUP($B40,'Manual Project Notes'!$A$1:$L$37,11,FALSE)</f>
        <v>#N/A</v>
      </c>
      <c r="AC40" s="50" t="e">
        <f>VLOOKUP($B40,'Manual Project Notes'!$A$1:$L$37,12,FALSE)</f>
        <v>#N/A</v>
      </c>
    </row>
    <row r="41" spans="2:29" x14ac:dyDescent="0.3">
      <c r="B41" s="71"/>
      <c r="C41" s="50" t="e">
        <f>VLOOKUP($B41,Table_postgresql_IFC_data_connection__RM_Server8[],2,FALSE)</f>
        <v>#N/A</v>
      </c>
      <c r="D41" s="50" t="e">
        <f>VLOOKUP($B41,Table_postgresql_IFC_data_connection__RM_Server8[],3,FALSE)</f>
        <v>#N/A</v>
      </c>
      <c r="E41" s="50" t="e">
        <f>VLOOKUP($B41,Table_postgresql_IFC_data_connection__RM_Server8[],4,FALSE)</f>
        <v>#N/A</v>
      </c>
      <c r="F41" s="50" t="e">
        <f>VLOOKUP($B41,Table_postgresql_IFC_data_connection__RM_Server8[],5,FALSE)</f>
        <v>#N/A</v>
      </c>
      <c r="G41" s="50" t="e">
        <f>VLOOKUP($B41,Table_postgresql_IFC_data_connection__RM_Server8[],6,FALSE)</f>
        <v>#N/A</v>
      </c>
      <c r="H41" s="51" t="e">
        <f>VLOOKUP($B41,Table_postgresql_IFC_data_connection__RM_Server8[],8,FALSE)</f>
        <v>#N/A</v>
      </c>
      <c r="I41" s="51" t="e">
        <f>VLOOKUP($B41,Table_postgresql_IFC_data_connection__RM_Server8[],9,FALSE)</f>
        <v>#N/A</v>
      </c>
      <c r="J41" s="51" t="e">
        <f>VLOOKUP($B41,Table_postgresql_IFC_data_connection__RM_Server8[],14,FALSE)</f>
        <v>#N/A</v>
      </c>
      <c r="K41" s="51" t="e">
        <f>VLOOKUP($B41,Table_postgresql_IFC_data_connection__RM_Server8[],15,FALSE)</f>
        <v>#N/A</v>
      </c>
      <c r="L41" s="51" t="e">
        <f>VLOOKUP($B41,Table_postgresql_IFC_data_connection__RM_Server8[],10,FALSE)</f>
        <v>#N/A</v>
      </c>
      <c r="M41" s="50" t="e">
        <f>SUMIFS(Table_ME_data[indicator_nme],#REF!,'Project ID Entry'!M$3,Table_ME_data[dataset_date],'Project ID Entry'!$B41)</f>
        <v>#REF!</v>
      </c>
      <c r="N41" s="50" t="e">
        <f>SUMIFS(Table_ME_data[indicator_nme],#REF!,'Project ID Entry'!N$3,Table_ME_data[dataset_date],'Project ID Entry'!$B41)</f>
        <v>#REF!</v>
      </c>
      <c r="O41" s="50" t="e">
        <f>SUMIFS(Table_ME_data[indicator_nme],#REF!,'Project ID Entry'!O$3,Table_ME_data[dataset_date],'Project ID Entry'!$B41)</f>
        <v>#REF!</v>
      </c>
      <c r="P41" s="50" t="e">
        <f>SUMIFS(Table_ME_data[indicator_nme],#REF!,'Project ID Entry'!P$3,Table_ME_data[dataset_date],'Project ID Entry'!$B41)</f>
        <v>#REF!</v>
      </c>
      <c r="Q41" s="50" t="e">
        <f>SUMIFS(Table_ME_data[indicator_nme],#REF!,'Project ID Entry'!Q$3,Table_ME_data[dataset_date],'Project ID Entry'!$B41)</f>
        <v>#REF!</v>
      </c>
      <c r="R41" s="52" t="e">
        <f>VLOOKUP($B41,Table_postgresql_IFC_data_connection__RM_Server8[],11,FALSE)</f>
        <v>#N/A</v>
      </c>
      <c r="S41" s="50" t="e">
        <f>VLOOKUP($B41,'Manual Project Notes'!$A$1:$L$37,2,FALSE)</f>
        <v>#N/A</v>
      </c>
      <c r="T41" s="50" t="e">
        <f>VLOOKUP($B41,'Manual Project Notes'!$A$1:$L$37,3,FALSE)</f>
        <v>#N/A</v>
      </c>
      <c r="U41" s="50" t="e">
        <f>VLOOKUP($B41,'Manual Project Notes'!$A$1:$L$37,4,FALSE)</f>
        <v>#N/A</v>
      </c>
      <c r="V41" s="50" t="e">
        <f>VLOOKUP($B41,'Manual Project Notes'!$A$1:$L$37,5,FALSE)</f>
        <v>#N/A</v>
      </c>
      <c r="W41" s="50" t="e">
        <f>VLOOKUP($B41,'Manual Project Notes'!$A$1:$L$37,6,FALSE)</f>
        <v>#N/A</v>
      </c>
      <c r="X41" s="50" t="e">
        <f>VLOOKUP($B41,'Manual Project Notes'!$A$1:$L$37,7,FALSE)</f>
        <v>#N/A</v>
      </c>
      <c r="Y41" s="50" t="e">
        <f>VLOOKUP($B41,'Manual Project Notes'!$A$1:$L$37,8,FALSE)</f>
        <v>#N/A</v>
      </c>
      <c r="Z41" s="50" t="e">
        <f>VLOOKUP($B41,'Manual Project Notes'!$A$1:$L$37,9,FALSE)</f>
        <v>#N/A</v>
      </c>
      <c r="AA41" s="50" t="e">
        <f>VLOOKUP($B41,'Manual Project Notes'!$A$1:$L$37,10,FALSE)</f>
        <v>#N/A</v>
      </c>
      <c r="AB41" s="50" t="e">
        <f>VLOOKUP($B41,'Manual Project Notes'!$A$1:$L$37,11,FALSE)</f>
        <v>#N/A</v>
      </c>
      <c r="AC41" s="50" t="e">
        <f>VLOOKUP($B41,'Manual Project Notes'!$A$1:$L$37,12,FALSE)</f>
        <v>#N/A</v>
      </c>
    </row>
    <row r="42" spans="2:29" x14ac:dyDescent="0.3">
      <c r="B42" s="71"/>
      <c r="C42" s="50" t="e">
        <f>VLOOKUP($B42,Table_postgresql_IFC_data_connection__RM_Server8[],2,FALSE)</f>
        <v>#N/A</v>
      </c>
      <c r="D42" s="50" t="e">
        <f>VLOOKUP($B42,Table_postgresql_IFC_data_connection__RM_Server8[],3,FALSE)</f>
        <v>#N/A</v>
      </c>
      <c r="E42" s="50" t="e">
        <f>VLOOKUP($B42,Table_postgresql_IFC_data_connection__RM_Server8[],4,FALSE)</f>
        <v>#N/A</v>
      </c>
      <c r="F42" s="50" t="e">
        <f>VLOOKUP($B42,Table_postgresql_IFC_data_connection__RM_Server8[],5,FALSE)</f>
        <v>#N/A</v>
      </c>
      <c r="G42" s="50" t="e">
        <f>VLOOKUP($B42,Table_postgresql_IFC_data_connection__RM_Server8[],6,FALSE)</f>
        <v>#N/A</v>
      </c>
      <c r="H42" s="51" t="e">
        <f>VLOOKUP($B42,Table_postgresql_IFC_data_connection__RM_Server8[],8,FALSE)</f>
        <v>#N/A</v>
      </c>
      <c r="I42" s="51" t="e">
        <f>VLOOKUP($B42,Table_postgresql_IFC_data_connection__RM_Server8[],9,FALSE)</f>
        <v>#N/A</v>
      </c>
      <c r="J42" s="51" t="e">
        <f>VLOOKUP($B42,Table_postgresql_IFC_data_connection__RM_Server8[],14,FALSE)</f>
        <v>#N/A</v>
      </c>
      <c r="K42" s="51" t="e">
        <f>VLOOKUP($B42,Table_postgresql_IFC_data_connection__RM_Server8[],15,FALSE)</f>
        <v>#N/A</v>
      </c>
      <c r="L42" s="51" t="e">
        <f>VLOOKUP($B42,Table_postgresql_IFC_data_connection__RM_Server8[],10,FALSE)</f>
        <v>#N/A</v>
      </c>
      <c r="M42" s="50" t="e">
        <f>SUMIFS(Table_ME_data[indicator_nme],#REF!,'Project ID Entry'!M$3,Table_ME_data[dataset_date],'Project ID Entry'!$B42)</f>
        <v>#REF!</v>
      </c>
      <c r="N42" s="50" t="e">
        <f>SUMIFS(Table_ME_data[indicator_nme],#REF!,'Project ID Entry'!N$3,Table_ME_data[dataset_date],'Project ID Entry'!$B42)</f>
        <v>#REF!</v>
      </c>
      <c r="O42" s="50" t="e">
        <f>SUMIFS(Table_ME_data[indicator_nme],#REF!,'Project ID Entry'!O$3,Table_ME_data[dataset_date],'Project ID Entry'!$B42)</f>
        <v>#REF!</v>
      </c>
      <c r="P42" s="50" t="e">
        <f>SUMIFS(Table_ME_data[indicator_nme],#REF!,'Project ID Entry'!P$3,Table_ME_data[dataset_date],'Project ID Entry'!$B42)</f>
        <v>#REF!</v>
      </c>
      <c r="Q42" s="50" t="e">
        <f>SUMIFS(Table_ME_data[indicator_nme],#REF!,'Project ID Entry'!Q$3,Table_ME_data[dataset_date],'Project ID Entry'!$B42)</f>
        <v>#REF!</v>
      </c>
      <c r="R42" s="52" t="e">
        <f>VLOOKUP($B42,Table_postgresql_IFC_data_connection__RM_Server8[],11,FALSE)</f>
        <v>#N/A</v>
      </c>
      <c r="S42" s="50" t="e">
        <f>VLOOKUP($B42,'Manual Project Notes'!$A$1:$L$37,2,FALSE)</f>
        <v>#N/A</v>
      </c>
      <c r="T42" s="50" t="e">
        <f>VLOOKUP($B42,'Manual Project Notes'!$A$1:$L$37,3,FALSE)</f>
        <v>#N/A</v>
      </c>
      <c r="U42" s="50" t="e">
        <f>VLOOKUP($B42,'Manual Project Notes'!$A$1:$L$37,4,FALSE)</f>
        <v>#N/A</v>
      </c>
      <c r="V42" s="50" t="e">
        <f>VLOOKUP($B42,'Manual Project Notes'!$A$1:$L$37,5,FALSE)</f>
        <v>#N/A</v>
      </c>
      <c r="W42" s="50" t="e">
        <f>VLOOKUP($B42,'Manual Project Notes'!$A$1:$L$37,6,FALSE)</f>
        <v>#N/A</v>
      </c>
      <c r="X42" s="50" t="e">
        <f>VLOOKUP($B42,'Manual Project Notes'!$A$1:$L$37,7,FALSE)</f>
        <v>#N/A</v>
      </c>
      <c r="Y42" s="50" t="e">
        <f>VLOOKUP($B42,'Manual Project Notes'!$A$1:$L$37,8,FALSE)</f>
        <v>#N/A</v>
      </c>
      <c r="Z42" s="50" t="e">
        <f>VLOOKUP($B42,'Manual Project Notes'!$A$1:$L$37,9,FALSE)</f>
        <v>#N/A</v>
      </c>
      <c r="AA42" s="50" t="e">
        <f>VLOOKUP($B42,'Manual Project Notes'!$A$1:$L$37,10,FALSE)</f>
        <v>#N/A</v>
      </c>
      <c r="AB42" s="50" t="e">
        <f>VLOOKUP($B42,'Manual Project Notes'!$A$1:$L$37,11,FALSE)</f>
        <v>#N/A</v>
      </c>
      <c r="AC42" s="50" t="e">
        <f>VLOOKUP($B42,'Manual Project Notes'!$A$1:$L$37,12,FALSE)</f>
        <v>#N/A</v>
      </c>
    </row>
    <row r="43" spans="2:29" x14ac:dyDescent="0.3">
      <c r="B43" s="71"/>
      <c r="C43" s="50" t="e">
        <f>VLOOKUP($B43,Table_postgresql_IFC_data_connection__RM_Server8[],2,FALSE)</f>
        <v>#N/A</v>
      </c>
      <c r="D43" s="50" t="e">
        <f>VLOOKUP($B43,Table_postgresql_IFC_data_connection__RM_Server8[],3,FALSE)</f>
        <v>#N/A</v>
      </c>
      <c r="E43" s="50" t="e">
        <f>VLOOKUP($B43,Table_postgresql_IFC_data_connection__RM_Server8[],4,FALSE)</f>
        <v>#N/A</v>
      </c>
      <c r="F43" s="50" t="e">
        <f>VLOOKUP($B43,Table_postgresql_IFC_data_connection__RM_Server8[],5,FALSE)</f>
        <v>#N/A</v>
      </c>
      <c r="G43" s="50" t="e">
        <f>VLOOKUP($B43,Table_postgresql_IFC_data_connection__RM_Server8[],6,FALSE)</f>
        <v>#N/A</v>
      </c>
      <c r="H43" s="51" t="e">
        <f>VLOOKUP($B43,Table_postgresql_IFC_data_connection__RM_Server8[],8,FALSE)</f>
        <v>#N/A</v>
      </c>
      <c r="I43" s="51" t="e">
        <f>VLOOKUP($B43,Table_postgresql_IFC_data_connection__RM_Server8[],9,FALSE)</f>
        <v>#N/A</v>
      </c>
      <c r="J43" s="51" t="e">
        <f>VLOOKUP($B43,Table_postgresql_IFC_data_connection__RM_Server8[],14,FALSE)</f>
        <v>#N/A</v>
      </c>
      <c r="K43" s="51" t="e">
        <f>VLOOKUP($B43,Table_postgresql_IFC_data_connection__RM_Server8[],15,FALSE)</f>
        <v>#N/A</v>
      </c>
      <c r="L43" s="51" t="e">
        <f>VLOOKUP($B43,Table_postgresql_IFC_data_connection__RM_Server8[],10,FALSE)</f>
        <v>#N/A</v>
      </c>
      <c r="M43" s="50" t="e">
        <f>SUMIFS(Table_ME_data[indicator_nme],#REF!,'Project ID Entry'!M$3,Table_ME_data[dataset_date],'Project ID Entry'!$B43)</f>
        <v>#REF!</v>
      </c>
      <c r="N43" s="50" t="e">
        <f>SUMIFS(Table_ME_data[indicator_nme],#REF!,'Project ID Entry'!N$3,Table_ME_data[dataset_date],'Project ID Entry'!$B43)</f>
        <v>#REF!</v>
      </c>
      <c r="O43" s="50" t="e">
        <f>SUMIFS(Table_ME_data[indicator_nme],#REF!,'Project ID Entry'!O$3,Table_ME_data[dataset_date],'Project ID Entry'!$B43)</f>
        <v>#REF!</v>
      </c>
      <c r="P43" s="50" t="e">
        <f>SUMIFS(Table_ME_data[indicator_nme],#REF!,'Project ID Entry'!P$3,Table_ME_data[dataset_date],'Project ID Entry'!$B43)</f>
        <v>#REF!</v>
      </c>
      <c r="Q43" s="50" t="e">
        <f>SUMIFS(Table_ME_data[indicator_nme],#REF!,'Project ID Entry'!Q$3,Table_ME_data[dataset_date],'Project ID Entry'!$B43)</f>
        <v>#REF!</v>
      </c>
      <c r="R43" s="52" t="e">
        <f>VLOOKUP($B43,Table_postgresql_IFC_data_connection__RM_Server8[],11,FALSE)</f>
        <v>#N/A</v>
      </c>
      <c r="S43" s="50" t="e">
        <f>VLOOKUP($B43,'Manual Project Notes'!$A$1:$L$37,2,FALSE)</f>
        <v>#N/A</v>
      </c>
      <c r="T43" s="50" t="e">
        <f>VLOOKUP($B43,'Manual Project Notes'!$A$1:$L$37,3,FALSE)</f>
        <v>#N/A</v>
      </c>
      <c r="U43" s="50" t="e">
        <f>VLOOKUP($B43,'Manual Project Notes'!$A$1:$L$37,4,FALSE)</f>
        <v>#N/A</v>
      </c>
      <c r="V43" s="50" t="e">
        <f>VLOOKUP($B43,'Manual Project Notes'!$A$1:$L$37,5,FALSE)</f>
        <v>#N/A</v>
      </c>
      <c r="W43" s="50" t="e">
        <f>VLOOKUP($B43,'Manual Project Notes'!$A$1:$L$37,6,FALSE)</f>
        <v>#N/A</v>
      </c>
      <c r="X43" s="50" t="e">
        <f>VLOOKUP($B43,'Manual Project Notes'!$A$1:$L$37,7,FALSE)</f>
        <v>#N/A</v>
      </c>
      <c r="Y43" s="50" t="e">
        <f>VLOOKUP($B43,'Manual Project Notes'!$A$1:$L$37,8,FALSE)</f>
        <v>#N/A</v>
      </c>
      <c r="Z43" s="50" t="e">
        <f>VLOOKUP($B43,'Manual Project Notes'!$A$1:$L$37,9,FALSE)</f>
        <v>#N/A</v>
      </c>
      <c r="AA43" s="50" t="e">
        <f>VLOOKUP($B43,'Manual Project Notes'!$A$1:$L$37,10,FALSE)</f>
        <v>#N/A</v>
      </c>
      <c r="AB43" s="50" t="e">
        <f>VLOOKUP($B43,'Manual Project Notes'!$A$1:$L$37,11,FALSE)</f>
        <v>#N/A</v>
      </c>
      <c r="AC43" s="50" t="e">
        <f>VLOOKUP($B43,'Manual Project Notes'!$A$1:$L$37,12,FALSE)</f>
        <v>#N/A</v>
      </c>
    </row>
    <row r="44" spans="2:29" x14ac:dyDescent="0.3">
      <c r="B44" s="71"/>
      <c r="C44" s="50" t="e">
        <f>VLOOKUP($B44,Table_postgresql_IFC_data_connection__RM_Server8[],2,FALSE)</f>
        <v>#N/A</v>
      </c>
      <c r="D44" s="50" t="e">
        <f>VLOOKUP($B44,Table_postgresql_IFC_data_connection__RM_Server8[],3,FALSE)</f>
        <v>#N/A</v>
      </c>
      <c r="E44" s="50" t="e">
        <f>VLOOKUP($B44,Table_postgresql_IFC_data_connection__RM_Server8[],4,FALSE)</f>
        <v>#N/A</v>
      </c>
      <c r="F44" s="50" t="e">
        <f>VLOOKUP($B44,Table_postgresql_IFC_data_connection__RM_Server8[],5,FALSE)</f>
        <v>#N/A</v>
      </c>
      <c r="G44" s="50" t="e">
        <f>VLOOKUP($B44,Table_postgresql_IFC_data_connection__RM_Server8[],6,FALSE)</f>
        <v>#N/A</v>
      </c>
      <c r="H44" s="51" t="e">
        <f>VLOOKUP($B44,Table_postgresql_IFC_data_connection__RM_Server8[],8,FALSE)</f>
        <v>#N/A</v>
      </c>
      <c r="I44" s="51" t="e">
        <f>VLOOKUP($B44,Table_postgresql_IFC_data_connection__RM_Server8[],9,FALSE)</f>
        <v>#N/A</v>
      </c>
      <c r="J44" s="51" t="e">
        <f>VLOOKUP($B44,Table_postgresql_IFC_data_connection__RM_Server8[],14,FALSE)</f>
        <v>#N/A</v>
      </c>
      <c r="K44" s="51" t="e">
        <f>VLOOKUP($B44,Table_postgresql_IFC_data_connection__RM_Server8[],15,FALSE)</f>
        <v>#N/A</v>
      </c>
      <c r="L44" s="51" t="e">
        <f>VLOOKUP($B44,Table_postgresql_IFC_data_connection__RM_Server8[],10,FALSE)</f>
        <v>#N/A</v>
      </c>
      <c r="M44" s="50" t="e">
        <f>SUMIFS(Table_ME_data[indicator_nme],#REF!,'Project ID Entry'!M$3,Table_ME_data[dataset_date],'Project ID Entry'!$B44)</f>
        <v>#REF!</v>
      </c>
      <c r="N44" s="50" t="e">
        <f>SUMIFS(Table_ME_data[indicator_nme],#REF!,'Project ID Entry'!N$3,Table_ME_data[dataset_date],'Project ID Entry'!$B44)</f>
        <v>#REF!</v>
      </c>
      <c r="O44" s="50" t="e">
        <f>SUMIFS(Table_ME_data[indicator_nme],#REF!,'Project ID Entry'!O$3,Table_ME_data[dataset_date],'Project ID Entry'!$B44)</f>
        <v>#REF!</v>
      </c>
      <c r="P44" s="50" t="e">
        <f>SUMIFS(Table_ME_data[indicator_nme],#REF!,'Project ID Entry'!P$3,Table_ME_data[dataset_date],'Project ID Entry'!$B44)</f>
        <v>#REF!</v>
      </c>
      <c r="Q44" s="50" t="e">
        <f>SUMIFS(Table_ME_data[indicator_nme],#REF!,'Project ID Entry'!Q$3,Table_ME_data[dataset_date],'Project ID Entry'!$B44)</f>
        <v>#REF!</v>
      </c>
      <c r="R44" s="52" t="e">
        <f>VLOOKUP($B44,Table_postgresql_IFC_data_connection__RM_Server8[],11,FALSE)</f>
        <v>#N/A</v>
      </c>
      <c r="S44" s="50" t="e">
        <f>VLOOKUP($B44,'Manual Project Notes'!$A$1:$L$37,2,FALSE)</f>
        <v>#N/A</v>
      </c>
      <c r="T44" s="50" t="e">
        <f>VLOOKUP($B44,'Manual Project Notes'!$A$1:$L$37,3,FALSE)</f>
        <v>#N/A</v>
      </c>
      <c r="U44" s="50" t="e">
        <f>VLOOKUP($B44,'Manual Project Notes'!$A$1:$L$37,4,FALSE)</f>
        <v>#N/A</v>
      </c>
      <c r="V44" s="50" t="e">
        <f>VLOOKUP($B44,'Manual Project Notes'!$A$1:$L$37,5,FALSE)</f>
        <v>#N/A</v>
      </c>
      <c r="W44" s="50" t="e">
        <f>VLOOKUP($B44,'Manual Project Notes'!$A$1:$L$37,6,FALSE)</f>
        <v>#N/A</v>
      </c>
      <c r="X44" s="50" t="e">
        <f>VLOOKUP($B44,'Manual Project Notes'!$A$1:$L$37,7,FALSE)</f>
        <v>#N/A</v>
      </c>
      <c r="Y44" s="50" t="e">
        <f>VLOOKUP($B44,'Manual Project Notes'!$A$1:$L$37,8,FALSE)</f>
        <v>#N/A</v>
      </c>
      <c r="Z44" s="50" t="e">
        <f>VLOOKUP($B44,'Manual Project Notes'!$A$1:$L$37,9,FALSE)</f>
        <v>#N/A</v>
      </c>
      <c r="AA44" s="50" t="e">
        <f>VLOOKUP($B44,'Manual Project Notes'!$A$1:$L$37,10,FALSE)</f>
        <v>#N/A</v>
      </c>
      <c r="AB44" s="50" t="e">
        <f>VLOOKUP($B44,'Manual Project Notes'!$A$1:$L$37,11,FALSE)</f>
        <v>#N/A</v>
      </c>
      <c r="AC44" s="50" t="e">
        <f>VLOOKUP($B44,'Manual Project Notes'!$A$1:$L$37,12,FALSE)</f>
        <v>#N/A</v>
      </c>
    </row>
    <row r="45" spans="2:29" x14ac:dyDescent="0.3">
      <c r="B45" s="71"/>
      <c r="C45" s="50" t="e">
        <f>VLOOKUP($B45,Table_postgresql_IFC_data_connection__RM_Server8[],2,FALSE)</f>
        <v>#N/A</v>
      </c>
      <c r="D45" s="50" t="e">
        <f>VLOOKUP($B45,Table_postgresql_IFC_data_connection__RM_Server8[],3,FALSE)</f>
        <v>#N/A</v>
      </c>
      <c r="E45" s="50" t="e">
        <f>VLOOKUP($B45,Table_postgresql_IFC_data_connection__RM_Server8[],4,FALSE)</f>
        <v>#N/A</v>
      </c>
      <c r="F45" s="50" t="e">
        <f>VLOOKUP($B45,Table_postgresql_IFC_data_connection__RM_Server8[],5,FALSE)</f>
        <v>#N/A</v>
      </c>
      <c r="G45" s="50" t="e">
        <f>VLOOKUP($B45,Table_postgresql_IFC_data_connection__RM_Server8[],6,FALSE)</f>
        <v>#N/A</v>
      </c>
      <c r="H45" s="51" t="e">
        <f>VLOOKUP($B45,Table_postgresql_IFC_data_connection__RM_Server8[],8,FALSE)</f>
        <v>#N/A</v>
      </c>
      <c r="I45" s="51" t="e">
        <f>VLOOKUP($B45,Table_postgresql_IFC_data_connection__RM_Server8[],9,FALSE)</f>
        <v>#N/A</v>
      </c>
      <c r="J45" s="51" t="e">
        <f>VLOOKUP($B45,Table_postgresql_IFC_data_connection__RM_Server8[],14,FALSE)</f>
        <v>#N/A</v>
      </c>
      <c r="K45" s="51" t="e">
        <f>VLOOKUP($B45,Table_postgresql_IFC_data_connection__RM_Server8[],15,FALSE)</f>
        <v>#N/A</v>
      </c>
      <c r="L45" s="51" t="e">
        <f>VLOOKUP($B45,Table_postgresql_IFC_data_connection__RM_Server8[],10,FALSE)</f>
        <v>#N/A</v>
      </c>
      <c r="M45" s="50" t="e">
        <f>SUMIFS(Table_ME_data[indicator_nme],#REF!,'Project ID Entry'!M$3,Table_ME_data[dataset_date],'Project ID Entry'!$B45)</f>
        <v>#REF!</v>
      </c>
      <c r="N45" s="50" t="e">
        <f>SUMIFS(Table_ME_data[indicator_nme],#REF!,'Project ID Entry'!N$3,Table_ME_data[dataset_date],'Project ID Entry'!$B45)</f>
        <v>#REF!</v>
      </c>
      <c r="O45" s="50" t="e">
        <f>SUMIFS(Table_ME_data[indicator_nme],#REF!,'Project ID Entry'!O$3,Table_ME_data[dataset_date],'Project ID Entry'!$B45)</f>
        <v>#REF!</v>
      </c>
      <c r="P45" s="50" t="e">
        <f>SUMIFS(Table_ME_data[indicator_nme],#REF!,'Project ID Entry'!P$3,Table_ME_data[dataset_date],'Project ID Entry'!$B45)</f>
        <v>#REF!</v>
      </c>
      <c r="Q45" s="50" t="e">
        <f>SUMIFS(Table_ME_data[indicator_nme],#REF!,'Project ID Entry'!Q$3,Table_ME_data[dataset_date],'Project ID Entry'!$B45)</f>
        <v>#REF!</v>
      </c>
      <c r="R45" s="52" t="e">
        <f>VLOOKUP($B45,Table_postgresql_IFC_data_connection__RM_Server8[],11,FALSE)</f>
        <v>#N/A</v>
      </c>
      <c r="S45" s="50" t="e">
        <f>VLOOKUP($B45,'Manual Project Notes'!$A$1:$L$37,2,FALSE)</f>
        <v>#N/A</v>
      </c>
      <c r="T45" s="50" t="e">
        <f>VLOOKUP($B45,'Manual Project Notes'!$A$1:$L$37,3,FALSE)</f>
        <v>#N/A</v>
      </c>
      <c r="U45" s="50" t="e">
        <f>VLOOKUP($B45,'Manual Project Notes'!$A$1:$L$37,4,FALSE)</f>
        <v>#N/A</v>
      </c>
      <c r="V45" s="50" t="e">
        <f>VLOOKUP($B45,'Manual Project Notes'!$A$1:$L$37,5,FALSE)</f>
        <v>#N/A</v>
      </c>
      <c r="W45" s="50" t="e">
        <f>VLOOKUP($B45,'Manual Project Notes'!$A$1:$L$37,6,FALSE)</f>
        <v>#N/A</v>
      </c>
      <c r="X45" s="50" t="e">
        <f>VLOOKUP($B45,'Manual Project Notes'!$A$1:$L$37,7,FALSE)</f>
        <v>#N/A</v>
      </c>
      <c r="Y45" s="50" t="e">
        <f>VLOOKUP($B45,'Manual Project Notes'!$A$1:$L$37,8,FALSE)</f>
        <v>#N/A</v>
      </c>
      <c r="Z45" s="50" t="e">
        <f>VLOOKUP($B45,'Manual Project Notes'!$A$1:$L$37,9,FALSE)</f>
        <v>#N/A</v>
      </c>
      <c r="AA45" s="50" t="e">
        <f>VLOOKUP($B45,'Manual Project Notes'!$A$1:$L$37,10,FALSE)</f>
        <v>#N/A</v>
      </c>
      <c r="AB45" s="50" t="e">
        <f>VLOOKUP($B45,'Manual Project Notes'!$A$1:$L$37,11,FALSE)</f>
        <v>#N/A</v>
      </c>
      <c r="AC45" s="50" t="e">
        <f>VLOOKUP($B45,'Manual Project Notes'!$A$1:$L$37,12,FALSE)</f>
        <v>#N/A</v>
      </c>
    </row>
    <row r="46" spans="2:29" x14ac:dyDescent="0.3">
      <c r="B46" s="71"/>
      <c r="C46" s="50" t="e">
        <f>VLOOKUP($B46,Table_postgresql_IFC_data_connection__RM_Server8[],2,FALSE)</f>
        <v>#N/A</v>
      </c>
      <c r="D46" s="50" t="e">
        <f>VLOOKUP($B46,Table_postgresql_IFC_data_connection__RM_Server8[],3,FALSE)</f>
        <v>#N/A</v>
      </c>
      <c r="E46" s="50" t="e">
        <f>VLOOKUP($B46,Table_postgresql_IFC_data_connection__RM_Server8[],4,FALSE)</f>
        <v>#N/A</v>
      </c>
      <c r="F46" s="50" t="e">
        <f>VLOOKUP($B46,Table_postgresql_IFC_data_connection__RM_Server8[],5,FALSE)</f>
        <v>#N/A</v>
      </c>
      <c r="G46" s="50" t="e">
        <f>VLOOKUP($B46,Table_postgresql_IFC_data_connection__RM_Server8[],6,FALSE)</f>
        <v>#N/A</v>
      </c>
      <c r="H46" s="51" t="e">
        <f>VLOOKUP($B46,Table_postgresql_IFC_data_connection__RM_Server8[],8,FALSE)</f>
        <v>#N/A</v>
      </c>
      <c r="I46" s="51" t="e">
        <f>VLOOKUP($B46,Table_postgresql_IFC_data_connection__RM_Server8[],9,FALSE)</f>
        <v>#N/A</v>
      </c>
      <c r="J46" s="51" t="e">
        <f>VLOOKUP($B46,Table_postgresql_IFC_data_connection__RM_Server8[],14,FALSE)</f>
        <v>#N/A</v>
      </c>
      <c r="K46" s="51" t="e">
        <f>VLOOKUP($B46,Table_postgresql_IFC_data_connection__RM_Server8[],15,FALSE)</f>
        <v>#N/A</v>
      </c>
      <c r="L46" s="51" t="e">
        <f>VLOOKUP($B46,Table_postgresql_IFC_data_connection__RM_Server8[],10,FALSE)</f>
        <v>#N/A</v>
      </c>
      <c r="M46" s="50" t="e">
        <f>SUMIFS(Table_ME_data[indicator_nme],#REF!,'Project ID Entry'!M$3,Table_ME_data[dataset_date],'Project ID Entry'!$B46)</f>
        <v>#REF!</v>
      </c>
      <c r="N46" s="50" t="e">
        <f>SUMIFS(Table_ME_data[indicator_nme],#REF!,'Project ID Entry'!N$3,Table_ME_data[dataset_date],'Project ID Entry'!$B46)</f>
        <v>#REF!</v>
      </c>
      <c r="O46" s="50" t="e">
        <f>SUMIFS(Table_ME_data[indicator_nme],#REF!,'Project ID Entry'!O$3,Table_ME_data[dataset_date],'Project ID Entry'!$B46)</f>
        <v>#REF!</v>
      </c>
      <c r="P46" s="50" t="e">
        <f>SUMIFS(Table_ME_data[indicator_nme],#REF!,'Project ID Entry'!P$3,Table_ME_data[dataset_date],'Project ID Entry'!$B46)</f>
        <v>#REF!</v>
      </c>
      <c r="Q46" s="50" t="e">
        <f>SUMIFS(Table_ME_data[indicator_nme],#REF!,'Project ID Entry'!Q$3,Table_ME_data[dataset_date],'Project ID Entry'!$B46)</f>
        <v>#REF!</v>
      </c>
      <c r="R46" s="52" t="e">
        <f>VLOOKUP($B46,Table_postgresql_IFC_data_connection__RM_Server8[],11,FALSE)</f>
        <v>#N/A</v>
      </c>
      <c r="S46" s="50" t="e">
        <f>VLOOKUP($B46,'Manual Project Notes'!$A$1:$L$37,2,FALSE)</f>
        <v>#N/A</v>
      </c>
      <c r="T46" s="50" t="e">
        <f>VLOOKUP($B46,'Manual Project Notes'!$A$1:$L$37,3,FALSE)</f>
        <v>#N/A</v>
      </c>
      <c r="U46" s="50" t="e">
        <f>VLOOKUP($B46,'Manual Project Notes'!$A$1:$L$37,4,FALSE)</f>
        <v>#N/A</v>
      </c>
      <c r="V46" s="50" t="e">
        <f>VLOOKUP($B46,'Manual Project Notes'!$A$1:$L$37,5,FALSE)</f>
        <v>#N/A</v>
      </c>
      <c r="W46" s="50" t="e">
        <f>VLOOKUP($B46,'Manual Project Notes'!$A$1:$L$37,6,FALSE)</f>
        <v>#N/A</v>
      </c>
      <c r="X46" s="50" t="e">
        <f>VLOOKUP($B46,'Manual Project Notes'!$A$1:$L$37,7,FALSE)</f>
        <v>#N/A</v>
      </c>
      <c r="Y46" s="50" t="e">
        <f>VLOOKUP($B46,'Manual Project Notes'!$A$1:$L$37,8,FALSE)</f>
        <v>#N/A</v>
      </c>
      <c r="Z46" s="50" t="e">
        <f>VLOOKUP($B46,'Manual Project Notes'!$A$1:$L$37,9,FALSE)</f>
        <v>#N/A</v>
      </c>
      <c r="AA46" s="50" t="e">
        <f>VLOOKUP($B46,'Manual Project Notes'!$A$1:$L$37,10,FALSE)</f>
        <v>#N/A</v>
      </c>
      <c r="AB46" s="50" t="e">
        <f>VLOOKUP($B46,'Manual Project Notes'!$A$1:$L$37,11,FALSE)</f>
        <v>#N/A</v>
      </c>
      <c r="AC46" s="50" t="e">
        <f>VLOOKUP($B46,'Manual Project Notes'!$A$1:$L$37,12,FALSE)</f>
        <v>#N/A</v>
      </c>
    </row>
    <row r="47" spans="2:29" x14ac:dyDescent="0.3">
      <c r="B47" s="48"/>
      <c r="C47" s="50" t="e">
        <f>VLOOKUP($B47,Table_postgresql_IFC_data_connection__RM_Server8[],2,FALSE)</f>
        <v>#N/A</v>
      </c>
      <c r="D47" s="50" t="e">
        <f>VLOOKUP($B47,Table_postgresql_IFC_data_connection__RM_Server8[],3,FALSE)</f>
        <v>#N/A</v>
      </c>
      <c r="E47" s="50" t="e">
        <f>VLOOKUP($B47,Table_postgresql_IFC_data_connection__RM_Server8[],4,FALSE)</f>
        <v>#N/A</v>
      </c>
      <c r="F47" s="50" t="e">
        <f>VLOOKUP($B47,Table_postgresql_IFC_data_connection__RM_Server8[],5,FALSE)</f>
        <v>#N/A</v>
      </c>
      <c r="G47" s="50" t="e">
        <f>VLOOKUP($B47,Table_postgresql_IFC_data_connection__RM_Server8[],6,FALSE)</f>
        <v>#N/A</v>
      </c>
      <c r="H47" s="51" t="e">
        <f>VLOOKUP($B47,Table_postgresql_IFC_data_connection__RM_Server8[],8,FALSE)</f>
        <v>#N/A</v>
      </c>
      <c r="I47" s="51" t="e">
        <f>VLOOKUP($B47,Table_postgresql_IFC_data_connection__RM_Server8[],9,FALSE)</f>
        <v>#N/A</v>
      </c>
      <c r="J47" s="51" t="e">
        <f>VLOOKUP($B47,Table_postgresql_IFC_data_connection__RM_Server8[],14,FALSE)</f>
        <v>#N/A</v>
      </c>
      <c r="K47" s="51" t="e">
        <f>VLOOKUP($B47,Table_postgresql_IFC_data_connection__RM_Server8[],15,FALSE)</f>
        <v>#N/A</v>
      </c>
      <c r="L47" s="51" t="e">
        <f>VLOOKUP($B47,Table_postgresql_IFC_data_connection__RM_Server8[],10,FALSE)</f>
        <v>#N/A</v>
      </c>
      <c r="M47" s="50" t="e">
        <f>SUMIFS(Table_ME_data[indicator_nme],#REF!,'Project ID Entry'!M$3,Table_ME_data[dataset_date],'Project ID Entry'!$B47)</f>
        <v>#REF!</v>
      </c>
      <c r="N47" s="50" t="e">
        <f>SUMIFS(Table_ME_data[indicator_nme],#REF!,'Project ID Entry'!N$3,Table_ME_data[dataset_date],'Project ID Entry'!$B47)</f>
        <v>#REF!</v>
      </c>
      <c r="O47" s="50" t="e">
        <f>SUMIFS(Table_ME_data[indicator_nme],#REF!,'Project ID Entry'!O$3,Table_ME_data[dataset_date],'Project ID Entry'!$B47)</f>
        <v>#REF!</v>
      </c>
      <c r="P47" s="50" t="e">
        <f>SUMIFS(Table_ME_data[indicator_nme],#REF!,'Project ID Entry'!P$3,Table_ME_data[dataset_date],'Project ID Entry'!$B47)</f>
        <v>#REF!</v>
      </c>
      <c r="Q47" s="50" t="e">
        <f>SUMIFS(Table_ME_data[indicator_nme],#REF!,'Project ID Entry'!Q$3,Table_ME_data[dataset_date],'Project ID Entry'!$B47)</f>
        <v>#REF!</v>
      </c>
      <c r="R47" s="52" t="e">
        <f>VLOOKUP($B47,Table_postgresql_IFC_data_connection__RM_Server8[],11,FALSE)</f>
        <v>#N/A</v>
      </c>
      <c r="S47" s="50" t="e">
        <f>VLOOKUP($B47,'Manual Project Notes'!$A$1:$L$37,2,FALSE)</f>
        <v>#N/A</v>
      </c>
      <c r="T47" s="50" t="e">
        <f>VLOOKUP($B47,'Manual Project Notes'!$A$1:$L$37,3,FALSE)</f>
        <v>#N/A</v>
      </c>
      <c r="U47" s="50" t="e">
        <f>VLOOKUP($B47,'Manual Project Notes'!$A$1:$L$37,4,FALSE)</f>
        <v>#N/A</v>
      </c>
      <c r="V47" s="50" t="e">
        <f>VLOOKUP($B47,'Manual Project Notes'!$A$1:$L$37,5,FALSE)</f>
        <v>#N/A</v>
      </c>
      <c r="W47" s="50" t="e">
        <f>VLOOKUP($B47,'Manual Project Notes'!$A$1:$L$37,6,FALSE)</f>
        <v>#N/A</v>
      </c>
      <c r="X47" s="50" t="e">
        <f>VLOOKUP($B47,'Manual Project Notes'!$A$1:$L$37,7,FALSE)</f>
        <v>#N/A</v>
      </c>
      <c r="Y47" s="50" t="e">
        <f>VLOOKUP($B47,'Manual Project Notes'!$A$1:$L$37,8,FALSE)</f>
        <v>#N/A</v>
      </c>
      <c r="Z47" s="50" t="e">
        <f>VLOOKUP($B47,'Manual Project Notes'!$A$1:$L$37,9,FALSE)</f>
        <v>#N/A</v>
      </c>
      <c r="AA47" s="50" t="e">
        <f>VLOOKUP($B47,'Manual Project Notes'!$A$1:$L$37,10,FALSE)</f>
        <v>#N/A</v>
      </c>
      <c r="AB47" s="50" t="e">
        <f>VLOOKUP($B47,'Manual Project Notes'!$A$1:$L$37,11,FALSE)</f>
        <v>#N/A</v>
      </c>
      <c r="AC47" s="50" t="e">
        <f>VLOOKUP($B47,'Manual Project Notes'!$A$1:$L$37,12,FALSE)</f>
        <v>#N/A</v>
      </c>
    </row>
    <row r="48" spans="2:29" x14ac:dyDescent="0.3">
      <c r="B48" s="71"/>
      <c r="C48" s="50" t="e">
        <f>VLOOKUP($B48,Table_postgresql_IFC_data_connection__RM_Server8[],2,FALSE)</f>
        <v>#N/A</v>
      </c>
      <c r="D48" s="50" t="e">
        <f>VLOOKUP($B48,Table_postgresql_IFC_data_connection__RM_Server8[],3,FALSE)</f>
        <v>#N/A</v>
      </c>
      <c r="E48" s="50" t="e">
        <f>VLOOKUP($B48,Table_postgresql_IFC_data_connection__RM_Server8[],4,FALSE)</f>
        <v>#N/A</v>
      </c>
      <c r="F48" s="50" t="e">
        <f>VLOOKUP($B48,Table_postgresql_IFC_data_connection__RM_Server8[],5,FALSE)</f>
        <v>#N/A</v>
      </c>
      <c r="G48" s="50" t="e">
        <f>VLOOKUP($B48,Table_postgresql_IFC_data_connection__RM_Server8[],6,FALSE)</f>
        <v>#N/A</v>
      </c>
      <c r="H48" s="51" t="e">
        <f>VLOOKUP($B48,Table_postgresql_IFC_data_connection__RM_Server8[],8,FALSE)</f>
        <v>#N/A</v>
      </c>
      <c r="I48" s="51" t="e">
        <f>VLOOKUP($B48,Table_postgresql_IFC_data_connection__RM_Server8[],9,FALSE)</f>
        <v>#N/A</v>
      </c>
      <c r="J48" s="51" t="e">
        <f>VLOOKUP($B48,Table_postgresql_IFC_data_connection__RM_Server8[],14,FALSE)</f>
        <v>#N/A</v>
      </c>
      <c r="K48" s="51" t="e">
        <f>VLOOKUP($B48,Table_postgresql_IFC_data_connection__RM_Server8[],15,FALSE)</f>
        <v>#N/A</v>
      </c>
      <c r="L48" s="51" t="e">
        <f>VLOOKUP($B48,Table_postgresql_IFC_data_connection__RM_Server8[],10,FALSE)</f>
        <v>#N/A</v>
      </c>
      <c r="M48" s="50" t="e">
        <f>SUMIFS(Table_ME_data[indicator_nme],#REF!,'Project ID Entry'!M$3,Table_ME_data[dataset_date],'Project ID Entry'!$B48)</f>
        <v>#REF!</v>
      </c>
      <c r="N48" s="50" t="e">
        <f>SUMIFS(Table_ME_data[indicator_nme],#REF!,'Project ID Entry'!N$3,Table_ME_data[dataset_date],'Project ID Entry'!$B48)</f>
        <v>#REF!</v>
      </c>
      <c r="O48" s="50" t="e">
        <f>SUMIFS(Table_ME_data[indicator_nme],#REF!,'Project ID Entry'!O$3,Table_ME_data[dataset_date],'Project ID Entry'!$B48)</f>
        <v>#REF!</v>
      </c>
      <c r="P48" s="50" t="e">
        <f>SUMIFS(Table_ME_data[indicator_nme],#REF!,'Project ID Entry'!P$3,Table_ME_data[dataset_date],'Project ID Entry'!$B48)</f>
        <v>#REF!</v>
      </c>
      <c r="Q48" s="50" t="e">
        <f>SUMIFS(Table_ME_data[indicator_nme],#REF!,'Project ID Entry'!Q$3,Table_ME_data[dataset_date],'Project ID Entry'!$B48)</f>
        <v>#REF!</v>
      </c>
      <c r="R48" s="52" t="e">
        <f>VLOOKUP($B48,Table_postgresql_IFC_data_connection__RM_Server8[],11,FALSE)</f>
        <v>#N/A</v>
      </c>
      <c r="S48" s="50" t="e">
        <f>VLOOKUP($B48,'Manual Project Notes'!$A$1:$L$37,2,FALSE)</f>
        <v>#N/A</v>
      </c>
      <c r="T48" s="50" t="e">
        <f>VLOOKUP($B48,'Manual Project Notes'!$A$1:$L$37,3,FALSE)</f>
        <v>#N/A</v>
      </c>
      <c r="U48" s="50" t="e">
        <f>VLOOKUP($B48,'Manual Project Notes'!$A$1:$L$37,4,FALSE)</f>
        <v>#N/A</v>
      </c>
      <c r="V48" s="50" t="e">
        <f>VLOOKUP($B48,'Manual Project Notes'!$A$1:$L$37,5,FALSE)</f>
        <v>#N/A</v>
      </c>
      <c r="W48" s="50" t="e">
        <f>VLOOKUP($B48,'Manual Project Notes'!$A$1:$L$37,6,FALSE)</f>
        <v>#N/A</v>
      </c>
      <c r="X48" s="50" t="e">
        <f>VLOOKUP($B48,'Manual Project Notes'!$A$1:$L$37,7,FALSE)</f>
        <v>#N/A</v>
      </c>
      <c r="Y48" s="50" t="e">
        <f>VLOOKUP($B48,'Manual Project Notes'!$A$1:$L$37,8,FALSE)</f>
        <v>#N/A</v>
      </c>
      <c r="Z48" s="50" t="e">
        <f>VLOOKUP($B48,'Manual Project Notes'!$A$1:$L$37,9,FALSE)</f>
        <v>#N/A</v>
      </c>
      <c r="AA48" s="50" t="e">
        <f>VLOOKUP($B48,'Manual Project Notes'!$A$1:$L$37,10,FALSE)</f>
        <v>#N/A</v>
      </c>
      <c r="AB48" s="50" t="e">
        <f>VLOOKUP($B48,'Manual Project Notes'!$A$1:$L$37,11,FALSE)</f>
        <v>#N/A</v>
      </c>
      <c r="AC48" s="50" t="e">
        <f>VLOOKUP($B48,'Manual Project Notes'!$A$1:$L$37,12,FALSE)</f>
        <v>#N/A</v>
      </c>
    </row>
    <row r="49" spans="2:29" x14ac:dyDescent="0.3">
      <c r="B49" s="71"/>
      <c r="C49" s="50" t="e">
        <f>VLOOKUP($B49,Table_postgresql_IFC_data_connection__RM_Server8[],2,FALSE)</f>
        <v>#N/A</v>
      </c>
      <c r="D49" s="50" t="e">
        <f>VLOOKUP($B49,Table_postgresql_IFC_data_connection__RM_Server8[],3,FALSE)</f>
        <v>#N/A</v>
      </c>
      <c r="E49" s="50" t="e">
        <f>VLOOKUP($B49,Table_postgresql_IFC_data_connection__RM_Server8[],4,FALSE)</f>
        <v>#N/A</v>
      </c>
      <c r="F49" s="50" t="e">
        <f>VLOOKUP($B49,Table_postgresql_IFC_data_connection__RM_Server8[],5,FALSE)</f>
        <v>#N/A</v>
      </c>
      <c r="G49" s="50" t="e">
        <f>VLOOKUP($B49,Table_postgresql_IFC_data_connection__RM_Server8[],6,FALSE)</f>
        <v>#N/A</v>
      </c>
      <c r="H49" s="51" t="e">
        <f>VLOOKUP($B49,Table_postgresql_IFC_data_connection__RM_Server8[],8,FALSE)</f>
        <v>#N/A</v>
      </c>
      <c r="I49" s="51" t="e">
        <f>VLOOKUP($B49,Table_postgresql_IFC_data_connection__RM_Server8[],9,FALSE)</f>
        <v>#N/A</v>
      </c>
      <c r="J49" s="51" t="e">
        <f>VLOOKUP($B49,Table_postgresql_IFC_data_connection__RM_Server8[],14,FALSE)</f>
        <v>#N/A</v>
      </c>
      <c r="K49" s="51" t="e">
        <f>VLOOKUP($B49,Table_postgresql_IFC_data_connection__RM_Server8[],15,FALSE)</f>
        <v>#N/A</v>
      </c>
      <c r="L49" s="51" t="e">
        <f>VLOOKUP($B49,Table_postgresql_IFC_data_connection__RM_Server8[],10,FALSE)</f>
        <v>#N/A</v>
      </c>
      <c r="M49" s="50" t="e">
        <f>SUMIFS(Table_ME_data[indicator_nme],#REF!,'Project ID Entry'!M$3,Table_ME_data[dataset_date],'Project ID Entry'!$B49)</f>
        <v>#REF!</v>
      </c>
      <c r="N49" s="50" t="e">
        <f>SUMIFS(Table_ME_data[indicator_nme],#REF!,'Project ID Entry'!N$3,Table_ME_data[dataset_date],'Project ID Entry'!$B49)</f>
        <v>#REF!</v>
      </c>
      <c r="O49" s="50" t="e">
        <f>SUMIFS(Table_ME_data[indicator_nme],#REF!,'Project ID Entry'!O$3,Table_ME_data[dataset_date],'Project ID Entry'!$B49)</f>
        <v>#REF!</v>
      </c>
      <c r="P49" s="50" t="e">
        <f>SUMIFS(Table_ME_data[indicator_nme],#REF!,'Project ID Entry'!P$3,Table_ME_data[dataset_date],'Project ID Entry'!$B49)</f>
        <v>#REF!</v>
      </c>
      <c r="Q49" s="50" t="e">
        <f>SUMIFS(Table_ME_data[indicator_nme],#REF!,'Project ID Entry'!Q$3,Table_ME_data[dataset_date],'Project ID Entry'!$B49)</f>
        <v>#REF!</v>
      </c>
      <c r="R49" s="52" t="e">
        <f>VLOOKUP($B49,Table_postgresql_IFC_data_connection__RM_Server8[],11,FALSE)</f>
        <v>#N/A</v>
      </c>
      <c r="S49" s="50" t="e">
        <f>VLOOKUP($B49,'Manual Project Notes'!$A$1:$L$37,2,FALSE)</f>
        <v>#N/A</v>
      </c>
      <c r="T49" s="50" t="e">
        <f>VLOOKUP($B49,'Manual Project Notes'!$A$1:$L$37,3,FALSE)</f>
        <v>#N/A</v>
      </c>
      <c r="U49" s="50" t="e">
        <f>VLOOKUP($B49,'Manual Project Notes'!$A$1:$L$37,4,FALSE)</f>
        <v>#N/A</v>
      </c>
      <c r="V49" s="50" t="e">
        <f>VLOOKUP($B49,'Manual Project Notes'!$A$1:$L$37,5,FALSE)</f>
        <v>#N/A</v>
      </c>
      <c r="W49" s="50" t="e">
        <f>VLOOKUP($B49,'Manual Project Notes'!$A$1:$L$37,6,FALSE)</f>
        <v>#N/A</v>
      </c>
      <c r="X49" s="50" t="e">
        <f>VLOOKUP($B49,'Manual Project Notes'!$A$1:$L$37,7,FALSE)</f>
        <v>#N/A</v>
      </c>
      <c r="Y49" s="50" t="e">
        <f>VLOOKUP($B49,'Manual Project Notes'!$A$1:$L$37,8,FALSE)</f>
        <v>#N/A</v>
      </c>
      <c r="Z49" s="50" t="e">
        <f>VLOOKUP($B49,'Manual Project Notes'!$A$1:$L$37,9,FALSE)</f>
        <v>#N/A</v>
      </c>
      <c r="AA49" s="50" t="e">
        <f>VLOOKUP($B49,'Manual Project Notes'!$A$1:$L$37,10,FALSE)</f>
        <v>#N/A</v>
      </c>
      <c r="AB49" s="50" t="e">
        <f>VLOOKUP($B49,'Manual Project Notes'!$A$1:$L$37,11,FALSE)</f>
        <v>#N/A</v>
      </c>
      <c r="AC49" s="50" t="e">
        <f>VLOOKUP($B49,'Manual Project Notes'!$A$1:$L$37,12,FALSE)</f>
        <v>#N/A</v>
      </c>
    </row>
    <row r="50" spans="2:29" x14ac:dyDescent="0.3">
      <c r="B50" s="71"/>
      <c r="C50" s="50" t="e">
        <f>VLOOKUP($B50,Table_postgresql_IFC_data_connection__RM_Server8[],2,FALSE)</f>
        <v>#N/A</v>
      </c>
      <c r="D50" s="50" t="e">
        <f>VLOOKUP($B50,Table_postgresql_IFC_data_connection__RM_Server8[],3,FALSE)</f>
        <v>#N/A</v>
      </c>
      <c r="E50" s="50" t="e">
        <f>VLOOKUP($B50,Table_postgresql_IFC_data_connection__RM_Server8[],4,FALSE)</f>
        <v>#N/A</v>
      </c>
      <c r="F50" s="50" t="e">
        <f>VLOOKUP($B50,Table_postgresql_IFC_data_connection__RM_Server8[],5,FALSE)</f>
        <v>#N/A</v>
      </c>
      <c r="G50" s="50" t="e">
        <f>VLOOKUP($B50,Table_postgresql_IFC_data_connection__RM_Server8[],6,FALSE)</f>
        <v>#N/A</v>
      </c>
      <c r="H50" s="51" t="e">
        <f>VLOOKUP($B50,Table_postgresql_IFC_data_connection__RM_Server8[],8,FALSE)</f>
        <v>#N/A</v>
      </c>
      <c r="I50" s="51" t="e">
        <f>VLOOKUP($B50,Table_postgresql_IFC_data_connection__RM_Server8[],9,FALSE)</f>
        <v>#N/A</v>
      </c>
      <c r="J50" s="51" t="e">
        <f>VLOOKUP($B50,Table_postgresql_IFC_data_connection__RM_Server8[],14,FALSE)</f>
        <v>#N/A</v>
      </c>
      <c r="K50" s="51" t="e">
        <f>VLOOKUP($B50,Table_postgresql_IFC_data_connection__RM_Server8[],15,FALSE)</f>
        <v>#N/A</v>
      </c>
      <c r="L50" s="51" t="e">
        <f>VLOOKUP($B50,Table_postgresql_IFC_data_connection__RM_Server8[],10,FALSE)</f>
        <v>#N/A</v>
      </c>
      <c r="M50" s="50" t="e">
        <f>SUMIFS(Table_ME_data[indicator_nme],#REF!,'Project ID Entry'!M$3,Table_ME_data[dataset_date],'Project ID Entry'!$B50)</f>
        <v>#REF!</v>
      </c>
      <c r="N50" s="50" t="e">
        <f>SUMIFS(Table_ME_data[indicator_nme],#REF!,'Project ID Entry'!N$3,Table_ME_data[dataset_date],'Project ID Entry'!$B50)</f>
        <v>#REF!</v>
      </c>
      <c r="O50" s="50" t="e">
        <f>SUMIFS(Table_ME_data[indicator_nme],#REF!,'Project ID Entry'!O$3,Table_ME_data[dataset_date],'Project ID Entry'!$B50)</f>
        <v>#REF!</v>
      </c>
      <c r="P50" s="50" t="e">
        <f>SUMIFS(Table_ME_data[indicator_nme],#REF!,'Project ID Entry'!P$3,Table_ME_data[dataset_date],'Project ID Entry'!$B50)</f>
        <v>#REF!</v>
      </c>
      <c r="Q50" s="50" t="e">
        <f>SUMIFS(Table_ME_data[indicator_nme],#REF!,'Project ID Entry'!Q$3,Table_ME_data[dataset_date],'Project ID Entry'!$B50)</f>
        <v>#REF!</v>
      </c>
      <c r="R50" s="52" t="e">
        <f>VLOOKUP($B50,Table_postgresql_IFC_data_connection__RM_Server8[],11,FALSE)</f>
        <v>#N/A</v>
      </c>
      <c r="S50" s="50" t="e">
        <f>VLOOKUP($B50,'Manual Project Notes'!$A$1:$L$37,2,FALSE)</f>
        <v>#N/A</v>
      </c>
      <c r="T50" s="50" t="e">
        <f>VLOOKUP($B50,'Manual Project Notes'!$A$1:$L$37,3,FALSE)</f>
        <v>#N/A</v>
      </c>
      <c r="U50" s="50" t="e">
        <f>VLOOKUP($B50,'Manual Project Notes'!$A$1:$L$37,4,FALSE)</f>
        <v>#N/A</v>
      </c>
      <c r="V50" s="50" t="e">
        <f>VLOOKUP($B50,'Manual Project Notes'!$A$1:$L$37,5,FALSE)</f>
        <v>#N/A</v>
      </c>
      <c r="W50" s="50" t="e">
        <f>VLOOKUP($B50,'Manual Project Notes'!$A$1:$L$37,6,FALSE)</f>
        <v>#N/A</v>
      </c>
      <c r="X50" s="50" t="e">
        <f>VLOOKUP($B50,'Manual Project Notes'!$A$1:$L$37,7,FALSE)</f>
        <v>#N/A</v>
      </c>
      <c r="Y50" s="50" t="e">
        <f>VLOOKUP($B50,'Manual Project Notes'!$A$1:$L$37,8,FALSE)</f>
        <v>#N/A</v>
      </c>
      <c r="Z50" s="50" t="e">
        <f>VLOOKUP($B50,'Manual Project Notes'!$A$1:$L$37,9,FALSE)</f>
        <v>#N/A</v>
      </c>
      <c r="AA50" s="50" t="e">
        <f>VLOOKUP($B50,'Manual Project Notes'!$A$1:$L$37,10,FALSE)</f>
        <v>#N/A</v>
      </c>
      <c r="AB50" s="50" t="e">
        <f>VLOOKUP($B50,'Manual Project Notes'!$A$1:$L$37,11,FALSE)</f>
        <v>#N/A</v>
      </c>
      <c r="AC50" s="50" t="e">
        <f>VLOOKUP($B50,'Manual Project Notes'!$A$1:$L$37,12,FALSE)</f>
        <v>#N/A</v>
      </c>
    </row>
    <row r="51" spans="2:29" x14ac:dyDescent="0.3">
      <c r="B51" s="71"/>
      <c r="C51" s="50" t="e">
        <f>VLOOKUP($B51,Table_postgresql_IFC_data_connection__RM_Server8[],2,FALSE)</f>
        <v>#N/A</v>
      </c>
      <c r="D51" s="50" t="e">
        <f>VLOOKUP($B51,Table_postgresql_IFC_data_connection__RM_Server8[],3,FALSE)</f>
        <v>#N/A</v>
      </c>
      <c r="E51" s="50" t="e">
        <f>VLOOKUP($B51,Table_postgresql_IFC_data_connection__RM_Server8[],4,FALSE)</f>
        <v>#N/A</v>
      </c>
      <c r="F51" s="50" t="e">
        <f>VLOOKUP($B51,Table_postgresql_IFC_data_connection__RM_Server8[],5,FALSE)</f>
        <v>#N/A</v>
      </c>
      <c r="G51" s="50" t="e">
        <f>VLOOKUP($B51,Table_postgresql_IFC_data_connection__RM_Server8[],6,FALSE)</f>
        <v>#N/A</v>
      </c>
      <c r="H51" s="51" t="e">
        <f>VLOOKUP($B51,Table_postgresql_IFC_data_connection__RM_Server8[],8,FALSE)</f>
        <v>#N/A</v>
      </c>
      <c r="I51" s="51" t="e">
        <f>VLOOKUP($B51,Table_postgresql_IFC_data_connection__RM_Server8[],9,FALSE)</f>
        <v>#N/A</v>
      </c>
      <c r="J51" s="51" t="e">
        <f>VLOOKUP($B51,Table_postgresql_IFC_data_connection__RM_Server8[],14,FALSE)</f>
        <v>#N/A</v>
      </c>
      <c r="K51" s="51" t="e">
        <f>VLOOKUP($B51,Table_postgresql_IFC_data_connection__RM_Server8[],15,FALSE)</f>
        <v>#N/A</v>
      </c>
      <c r="L51" s="51" t="e">
        <f>VLOOKUP($B51,Table_postgresql_IFC_data_connection__RM_Server8[],10,FALSE)</f>
        <v>#N/A</v>
      </c>
      <c r="M51" s="50" t="e">
        <f>SUMIFS(Table_ME_data[indicator_nme],#REF!,'Project ID Entry'!M$3,Table_ME_data[dataset_date],'Project ID Entry'!$B51)</f>
        <v>#REF!</v>
      </c>
      <c r="N51" s="50" t="e">
        <f>SUMIFS(Table_ME_data[indicator_nme],#REF!,'Project ID Entry'!N$3,Table_ME_data[dataset_date],'Project ID Entry'!$B51)</f>
        <v>#REF!</v>
      </c>
      <c r="O51" s="50" t="e">
        <f>SUMIFS(Table_ME_data[indicator_nme],#REF!,'Project ID Entry'!O$3,Table_ME_data[dataset_date],'Project ID Entry'!$B51)</f>
        <v>#REF!</v>
      </c>
      <c r="P51" s="50" t="e">
        <f>SUMIFS(Table_ME_data[indicator_nme],#REF!,'Project ID Entry'!P$3,Table_ME_data[dataset_date],'Project ID Entry'!$B51)</f>
        <v>#REF!</v>
      </c>
      <c r="Q51" s="50" t="e">
        <f>SUMIFS(Table_ME_data[indicator_nme],#REF!,'Project ID Entry'!Q$3,Table_ME_data[dataset_date],'Project ID Entry'!$B51)</f>
        <v>#REF!</v>
      </c>
      <c r="R51" s="52" t="e">
        <f>VLOOKUP($B51,Table_postgresql_IFC_data_connection__RM_Server8[],11,FALSE)</f>
        <v>#N/A</v>
      </c>
      <c r="S51" s="50" t="e">
        <f>VLOOKUP($B51,'Manual Project Notes'!$A$1:$L$37,2,FALSE)</f>
        <v>#N/A</v>
      </c>
      <c r="T51" s="50" t="e">
        <f>VLOOKUP($B51,'Manual Project Notes'!$A$1:$L$37,3,FALSE)</f>
        <v>#N/A</v>
      </c>
      <c r="U51" s="50" t="e">
        <f>VLOOKUP($B51,'Manual Project Notes'!$A$1:$L$37,4,FALSE)</f>
        <v>#N/A</v>
      </c>
      <c r="V51" s="50" t="e">
        <f>VLOOKUP($B51,'Manual Project Notes'!$A$1:$L$37,5,FALSE)</f>
        <v>#N/A</v>
      </c>
      <c r="W51" s="50" t="e">
        <f>VLOOKUP($B51,'Manual Project Notes'!$A$1:$L$37,6,FALSE)</f>
        <v>#N/A</v>
      </c>
      <c r="X51" s="50" t="e">
        <f>VLOOKUP($B51,'Manual Project Notes'!$A$1:$L$37,7,FALSE)</f>
        <v>#N/A</v>
      </c>
      <c r="Y51" s="50" t="e">
        <f>VLOOKUP($B51,'Manual Project Notes'!$A$1:$L$37,8,FALSE)</f>
        <v>#N/A</v>
      </c>
      <c r="Z51" s="50" t="e">
        <f>VLOOKUP($B51,'Manual Project Notes'!$A$1:$L$37,9,FALSE)</f>
        <v>#N/A</v>
      </c>
      <c r="AA51" s="50" t="e">
        <f>VLOOKUP($B51,'Manual Project Notes'!$A$1:$L$37,10,FALSE)</f>
        <v>#N/A</v>
      </c>
      <c r="AB51" s="50" t="e">
        <f>VLOOKUP($B51,'Manual Project Notes'!$A$1:$L$37,11,FALSE)</f>
        <v>#N/A</v>
      </c>
      <c r="AC51" s="50" t="e">
        <f>VLOOKUP($B51,'Manual Project Notes'!$A$1:$L$37,12,FALSE)</f>
        <v>#N/A</v>
      </c>
    </row>
    <row r="52" spans="2:29" x14ac:dyDescent="0.3">
      <c r="B52" s="71"/>
      <c r="C52" s="50" t="e">
        <f>VLOOKUP($B52,Table_postgresql_IFC_data_connection__RM_Server8[],2,FALSE)</f>
        <v>#N/A</v>
      </c>
      <c r="D52" s="50" t="e">
        <f>VLOOKUP($B52,Table_postgresql_IFC_data_connection__RM_Server8[],3,FALSE)</f>
        <v>#N/A</v>
      </c>
      <c r="E52" s="50" t="e">
        <f>VLOOKUP($B52,Table_postgresql_IFC_data_connection__RM_Server8[],4,FALSE)</f>
        <v>#N/A</v>
      </c>
      <c r="F52" s="50" t="e">
        <f>VLOOKUP($B52,Table_postgresql_IFC_data_connection__RM_Server8[],5,FALSE)</f>
        <v>#N/A</v>
      </c>
      <c r="G52" s="50" t="e">
        <f>VLOOKUP($B52,Table_postgresql_IFC_data_connection__RM_Server8[],6,FALSE)</f>
        <v>#N/A</v>
      </c>
      <c r="H52" s="51" t="e">
        <f>VLOOKUP($B52,Table_postgresql_IFC_data_connection__RM_Server8[],8,FALSE)</f>
        <v>#N/A</v>
      </c>
      <c r="I52" s="51" t="e">
        <f>VLOOKUP($B52,Table_postgresql_IFC_data_connection__RM_Server8[],9,FALSE)</f>
        <v>#N/A</v>
      </c>
      <c r="J52" s="51" t="e">
        <f>VLOOKUP($B52,Table_postgresql_IFC_data_connection__RM_Server8[],14,FALSE)</f>
        <v>#N/A</v>
      </c>
      <c r="K52" s="51" t="e">
        <f>VLOOKUP($B52,Table_postgresql_IFC_data_connection__RM_Server8[],15,FALSE)</f>
        <v>#N/A</v>
      </c>
      <c r="L52" s="51" t="e">
        <f>VLOOKUP($B52,Table_postgresql_IFC_data_connection__RM_Server8[],10,FALSE)</f>
        <v>#N/A</v>
      </c>
      <c r="M52" s="50" t="e">
        <f>SUMIFS(Table_ME_data[indicator_nme],#REF!,'Project ID Entry'!M$3,Table_ME_data[dataset_date],'Project ID Entry'!$B52)</f>
        <v>#REF!</v>
      </c>
      <c r="N52" s="50" t="e">
        <f>SUMIFS(Table_ME_data[indicator_nme],#REF!,'Project ID Entry'!N$3,Table_ME_data[dataset_date],'Project ID Entry'!$B52)</f>
        <v>#REF!</v>
      </c>
      <c r="O52" s="50" t="e">
        <f>SUMIFS(Table_ME_data[indicator_nme],#REF!,'Project ID Entry'!O$3,Table_ME_data[dataset_date],'Project ID Entry'!$B52)</f>
        <v>#REF!</v>
      </c>
      <c r="P52" s="50" t="e">
        <f>SUMIFS(Table_ME_data[indicator_nme],#REF!,'Project ID Entry'!P$3,Table_ME_data[dataset_date],'Project ID Entry'!$B52)</f>
        <v>#REF!</v>
      </c>
      <c r="Q52" s="50" t="e">
        <f>SUMIFS(Table_ME_data[indicator_nme],#REF!,'Project ID Entry'!Q$3,Table_ME_data[dataset_date],'Project ID Entry'!$B52)</f>
        <v>#REF!</v>
      </c>
      <c r="R52" s="52" t="e">
        <f>VLOOKUP($B52,Table_postgresql_IFC_data_connection__RM_Server8[],11,FALSE)</f>
        <v>#N/A</v>
      </c>
      <c r="S52" s="50" t="e">
        <f>VLOOKUP($B52,'Manual Project Notes'!$A$1:$L$37,2,FALSE)</f>
        <v>#N/A</v>
      </c>
      <c r="T52" s="50" t="e">
        <f>VLOOKUP($B52,'Manual Project Notes'!$A$1:$L$37,3,FALSE)</f>
        <v>#N/A</v>
      </c>
      <c r="U52" s="50" t="e">
        <f>VLOOKUP($B52,'Manual Project Notes'!$A$1:$L$37,4,FALSE)</f>
        <v>#N/A</v>
      </c>
      <c r="V52" s="50" t="e">
        <f>VLOOKUP($B52,'Manual Project Notes'!$A$1:$L$37,5,FALSE)</f>
        <v>#N/A</v>
      </c>
      <c r="W52" s="50" t="e">
        <f>VLOOKUP($B52,'Manual Project Notes'!$A$1:$L$37,6,FALSE)</f>
        <v>#N/A</v>
      </c>
      <c r="X52" s="50" t="e">
        <f>VLOOKUP($B52,'Manual Project Notes'!$A$1:$L$37,7,FALSE)</f>
        <v>#N/A</v>
      </c>
      <c r="Y52" s="50" t="e">
        <f>VLOOKUP($B52,'Manual Project Notes'!$A$1:$L$37,8,FALSE)</f>
        <v>#N/A</v>
      </c>
      <c r="Z52" s="50" t="e">
        <f>VLOOKUP($B52,'Manual Project Notes'!$A$1:$L$37,9,FALSE)</f>
        <v>#N/A</v>
      </c>
      <c r="AA52" s="50" t="e">
        <f>VLOOKUP($B52,'Manual Project Notes'!$A$1:$L$37,10,FALSE)</f>
        <v>#N/A</v>
      </c>
      <c r="AB52" s="50" t="e">
        <f>VLOOKUP($B52,'Manual Project Notes'!$A$1:$L$37,11,FALSE)</f>
        <v>#N/A</v>
      </c>
      <c r="AC52" s="50" t="e">
        <f>VLOOKUP($B52,'Manual Project Notes'!$A$1:$L$37,12,FALSE)</f>
        <v>#N/A</v>
      </c>
    </row>
    <row r="53" spans="2:29" x14ac:dyDescent="0.3">
      <c r="B53" s="71"/>
      <c r="C53" s="50" t="e">
        <f>VLOOKUP($B53,Table_postgresql_IFC_data_connection__RM_Server8[],2,FALSE)</f>
        <v>#N/A</v>
      </c>
      <c r="D53" s="50" t="e">
        <f>VLOOKUP($B53,Table_postgresql_IFC_data_connection__RM_Server8[],3,FALSE)</f>
        <v>#N/A</v>
      </c>
      <c r="E53" s="50" t="e">
        <f>VLOOKUP($B53,Table_postgresql_IFC_data_connection__RM_Server8[],4,FALSE)</f>
        <v>#N/A</v>
      </c>
      <c r="F53" s="50" t="e">
        <f>VLOOKUP($B53,Table_postgresql_IFC_data_connection__RM_Server8[],5,FALSE)</f>
        <v>#N/A</v>
      </c>
      <c r="G53" s="50" t="e">
        <f>VLOOKUP($B53,Table_postgresql_IFC_data_connection__RM_Server8[],6,FALSE)</f>
        <v>#N/A</v>
      </c>
      <c r="H53" s="51" t="e">
        <f>VLOOKUP($B53,Table_postgresql_IFC_data_connection__RM_Server8[],8,FALSE)</f>
        <v>#N/A</v>
      </c>
      <c r="I53" s="51" t="e">
        <f>VLOOKUP($B53,Table_postgresql_IFC_data_connection__RM_Server8[],9,FALSE)</f>
        <v>#N/A</v>
      </c>
      <c r="J53" s="51" t="e">
        <f>VLOOKUP($B53,Table_postgresql_IFC_data_connection__RM_Server8[],14,FALSE)</f>
        <v>#N/A</v>
      </c>
      <c r="K53" s="51" t="e">
        <f>VLOOKUP($B53,Table_postgresql_IFC_data_connection__RM_Server8[],15,FALSE)</f>
        <v>#N/A</v>
      </c>
      <c r="L53" s="51" t="e">
        <f>VLOOKUP($B53,Table_postgresql_IFC_data_connection__RM_Server8[],10,FALSE)</f>
        <v>#N/A</v>
      </c>
      <c r="M53" s="50" t="e">
        <f>SUMIFS(Table_ME_data[indicator_nme],#REF!,'Project ID Entry'!M$3,Table_ME_data[dataset_date],'Project ID Entry'!$B53)</f>
        <v>#REF!</v>
      </c>
      <c r="N53" s="50" t="e">
        <f>SUMIFS(Table_ME_data[indicator_nme],#REF!,'Project ID Entry'!N$3,Table_ME_data[dataset_date],'Project ID Entry'!$B53)</f>
        <v>#REF!</v>
      </c>
      <c r="O53" s="50" t="e">
        <f>SUMIFS(Table_ME_data[indicator_nme],#REF!,'Project ID Entry'!O$3,Table_ME_data[dataset_date],'Project ID Entry'!$B53)</f>
        <v>#REF!</v>
      </c>
      <c r="P53" s="50" t="e">
        <f>SUMIFS(Table_ME_data[indicator_nme],#REF!,'Project ID Entry'!P$3,Table_ME_data[dataset_date],'Project ID Entry'!$B53)</f>
        <v>#REF!</v>
      </c>
      <c r="Q53" s="50" t="e">
        <f>SUMIFS(Table_ME_data[indicator_nme],#REF!,'Project ID Entry'!Q$3,Table_ME_data[dataset_date],'Project ID Entry'!$B53)</f>
        <v>#REF!</v>
      </c>
      <c r="R53" s="52" t="e">
        <f>VLOOKUP($B53,Table_postgresql_IFC_data_connection__RM_Server8[],11,FALSE)</f>
        <v>#N/A</v>
      </c>
      <c r="S53" s="50" t="e">
        <f>VLOOKUP($B53,'Manual Project Notes'!$A$1:$L$37,2,FALSE)</f>
        <v>#N/A</v>
      </c>
      <c r="T53" s="50" t="e">
        <f>VLOOKUP($B53,'Manual Project Notes'!$A$1:$L$37,3,FALSE)</f>
        <v>#N/A</v>
      </c>
      <c r="U53" s="50" t="e">
        <f>VLOOKUP($B53,'Manual Project Notes'!$A$1:$L$37,4,FALSE)</f>
        <v>#N/A</v>
      </c>
      <c r="V53" s="50" t="e">
        <f>VLOOKUP($B53,'Manual Project Notes'!$A$1:$L$37,5,FALSE)</f>
        <v>#N/A</v>
      </c>
      <c r="W53" s="50" t="e">
        <f>VLOOKUP($B53,'Manual Project Notes'!$A$1:$L$37,6,FALSE)</f>
        <v>#N/A</v>
      </c>
      <c r="X53" s="50" t="e">
        <f>VLOOKUP($B53,'Manual Project Notes'!$A$1:$L$37,7,FALSE)</f>
        <v>#N/A</v>
      </c>
      <c r="Y53" s="50" t="e">
        <f>VLOOKUP($B53,'Manual Project Notes'!$A$1:$L$37,8,FALSE)</f>
        <v>#N/A</v>
      </c>
      <c r="Z53" s="50" t="e">
        <f>VLOOKUP($B53,'Manual Project Notes'!$A$1:$L$37,9,FALSE)</f>
        <v>#N/A</v>
      </c>
      <c r="AA53" s="50" t="e">
        <f>VLOOKUP($B53,'Manual Project Notes'!$A$1:$L$37,10,FALSE)</f>
        <v>#N/A</v>
      </c>
      <c r="AB53" s="50" t="e">
        <f>VLOOKUP($B53,'Manual Project Notes'!$A$1:$L$37,11,FALSE)</f>
        <v>#N/A</v>
      </c>
      <c r="AC53" s="50" t="e">
        <f>VLOOKUP($B53,'Manual Project Notes'!$A$1:$L$37,12,FALSE)</f>
        <v>#N/A</v>
      </c>
    </row>
    <row r="54" spans="2:29" x14ac:dyDescent="0.3">
      <c r="B54" s="71"/>
      <c r="C54" s="50" t="e">
        <f>VLOOKUP($B54,Table_postgresql_IFC_data_connection__RM_Server8[],2,FALSE)</f>
        <v>#N/A</v>
      </c>
      <c r="D54" s="50" t="e">
        <f>VLOOKUP($B54,Table_postgresql_IFC_data_connection__RM_Server8[],3,FALSE)</f>
        <v>#N/A</v>
      </c>
      <c r="E54" s="50" t="e">
        <f>VLOOKUP($B54,Table_postgresql_IFC_data_connection__RM_Server8[],4,FALSE)</f>
        <v>#N/A</v>
      </c>
      <c r="F54" s="50" t="e">
        <f>VLOOKUP($B54,Table_postgresql_IFC_data_connection__RM_Server8[],5,FALSE)</f>
        <v>#N/A</v>
      </c>
      <c r="G54" s="50" t="e">
        <f>VLOOKUP($B54,Table_postgresql_IFC_data_connection__RM_Server8[],6,FALSE)</f>
        <v>#N/A</v>
      </c>
      <c r="H54" s="51" t="e">
        <f>VLOOKUP($B54,Table_postgresql_IFC_data_connection__RM_Server8[],8,FALSE)</f>
        <v>#N/A</v>
      </c>
      <c r="I54" s="51" t="e">
        <f>VLOOKUP($B54,Table_postgresql_IFC_data_connection__RM_Server8[],9,FALSE)</f>
        <v>#N/A</v>
      </c>
      <c r="J54" s="51" t="e">
        <f>VLOOKUP($B54,Table_postgresql_IFC_data_connection__RM_Server8[],14,FALSE)</f>
        <v>#N/A</v>
      </c>
      <c r="K54" s="51" t="e">
        <f>VLOOKUP($B54,Table_postgresql_IFC_data_connection__RM_Server8[],15,FALSE)</f>
        <v>#N/A</v>
      </c>
      <c r="L54" s="51" t="e">
        <f>VLOOKUP($B54,Table_postgresql_IFC_data_connection__RM_Server8[],10,FALSE)</f>
        <v>#N/A</v>
      </c>
      <c r="M54" s="50" t="e">
        <f>SUMIFS(Table_ME_data[indicator_nme],#REF!,'Project ID Entry'!M$3,Table_ME_data[dataset_date],'Project ID Entry'!$B54)</f>
        <v>#REF!</v>
      </c>
      <c r="N54" s="50" t="e">
        <f>SUMIFS(Table_ME_data[indicator_nme],#REF!,'Project ID Entry'!N$3,Table_ME_data[dataset_date],'Project ID Entry'!$B54)</f>
        <v>#REF!</v>
      </c>
      <c r="O54" s="50" t="e">
        <f>SUMIFS(Table_ME_data[indicator_nme],#REF!,'Project ID Entry'!O$3,Table_ME_data[dataset_date],'Project ID Entry'!$B54)</f>
        <v>#REF!</v>
      </c>
      <c r="P54" s="50" t="e">
        <f>SUMIFS(Table_ME_data[indicator_nme],#REF!,'Project ID Entry'!P$3,Table_ME_data[dataset_date],'Project ID Entry'!$B54)</f>
        <v>#REF!</v>
      </c>
      <c r="Q54" s="50" t="e">
        <f>SUMIFS(Table_ME_data[indicator_nme],#REF!,'Project ID Entry'!Q$3,Table_ME_data[dataset_date],'Project ID Entry'!$B54)</f>
        <v>#REF!</v>
      </c>
      <c r="R54" s="52" t="e">
        <f>VLOOKUP($B54,Table_postgresql_IFC_data_connection__RM_Server8[],11,FALSE)</f>
        <v>#N/A</v>
      </c>
      <c r="S54" s="50" t="e">
        <f>VLOOKUP($B54,'Manual Project Notes'!$A$1:$L$37,2,FALSE)</f>
        <v>#N/A</v>
      </c>
      <c r="T54" s="50" t="e">
        <f>VLOOKUP($B54,'Manual Project Notes'!$A$1:$L$37,3,FALSE)</f>
        <v>#N/A</v>
      </c>
      <c r="U54" s="50" t="e">
        <f>VLOOKUP($B54,'Manual Project Notes'!$A$1:$L$37,4,FALSE)</f>
        <v>#N/A</v>
      </c>
      <c r="V54" s="50" t="e">
        <f>VLOOKUP($B54,'Manual Project Notes'!$A$1:$L$37,5,FALSE)</f>
        <v>#N/A</v>
      </c>
      <c r="W54" s="50" t="e">
        <f>VLOOKUP($B54,'Manual Project Notes'!$A$1:$L$37,6,FALSE)</f>
        <v>#N/A</v>
      </c>
      <c r="X54" s="50" t="e">
        <f>VLOOKUP($B54,'Manual Project Notes'!$A$1:$L$37,7,FALSE)</f>
        <v>#N/A</v>
      </c>
      <c r="Y54" s="50" t="e">
        <f>VLOOKUP($B54,'Manual Project Notes'!$A$1:$L$37,8,FALSE)</f>
        <v>#N/A</v>
      </c>
      <c r="Z54" s="50" t="e">
        <f>VLOOKUP($B54,'Manual Project Notes'!$A$1:$L$37,9,FALSE)</f>
        <v>#N/A</v>
      </c>
      <c r="AA54" s="50" t="e">
        <f>VLOOKUP($B54,'Manual Project Notes'!$A$1:$L$37,10,FALSE)</f>
        <v>#N/A</v>
      </c>
      <c r="AB54" s="50" t="e">
        <f>VLOOKUP($B54,'Manual Project Notes'!$A$1:$L$37,11,FALSE)</f>
        <v>#N/A</v>
      </c>
      <c r="AC54" s="50" t="e">
        <f>VLOOKUP($B54,'Manual Project Notes'!$A$1:$L$37,12,FALSE)</f>
        <v>#N/A</v>
      </c>
    </row>
    <row r="55" spans="2:29" x14ac:dyDescent="0.3">
      <c r="B55" s="71"/>
      <c r="C55" s="50" t="e">
        <f>VLOOKUP($B55,Table_postgresql_IFC_data_connection__RM_Server8[],2,FALSE)</f>
        <v>#N/A</v>
      </c>
      <c r="D55" s="50" t="e">
        <f>VLOOKUP($B55,Table_postgresql_IFC_data_connection__RM_Server8[],3,FALSE)</f>
        <v>#N/A</v>
      </c>
      <c r="E55" s="50" t="e">
        <f>VLOOKUP($B55,Table_postgresql_IFC_data_connection__RM_Server8[],4,FALSE)</f>
        <v>#N/A</v>
      </c>
      <c r="F55" s="50" t="e">
        <f>VLOOKUP($B55,Table_postgresql_IFC_data_connection__RM_Server8[],5,FALSE)</f>
        <v>#N/A</v>
      </c>
      <c r="G55" s="50" t="e">
        <f>VLOOKUP($B55,Table_postgresql_IFC_data_connection__RM_Server8[],6,FALSE)</f>
        <v>#N/A</v>
      </c>
      <c r="H55" s="51" t="e">
        <f>VLOOKUP($B55,Table_postgresql_IFC_data_connection__RM_Server8[],8,FALSE)</f>
        <v>#N/A</v>
      </c>
      <c r="I55" s="51" t="e">
        <f>VLOOKUP($B55,Table_postgresql_IFC_data_connection__RM_Server8[],9,FALSE)</f>
        <v>#N/A</v>
      </c>
      <c r="J55" s="51" t="e">
        <f>VLOOKUP($B55,Table_postgresql_IFC_data_connection__RM_Server8[],14,FALSE)</f>
        <v>#N/A</v>
      </c>
      <c r="K55" s="51" t="e">
        <f>VLOOKUP($B55,Table_postgresql_IFC_data_connection__RM_Server8[],15,FALSE)</f>
        <v>#N/A</v>
      </c>
      <c r="L55" s="51" t="e">
        <f>VLOOKUP($B55,Table_postgresql_IFC_data_connection__RM_Server8[],10,FALSE)</f>
        <v>#N/A</v>
      </c>
      <c r="M55" s="50" t="e">
        <f>SUMIFS(Table_ME_data[indicator_nme],#REF!,'Project ID Entry'!M$3,Table_ME_data[dataset_date],'Project ID Entry'!$B55)</f>
        <v>#REF!</v>
      </c>
      <c r="N55" s="50" t="e">
        <f>SUMIFS(Table_ME_data[indicator_nme],#REF!,'Project ID Entry'!N$3,Table_ME_data[dataset_date],'Project ID Entry'!$B55)</f>
        <v>#REF!</v>
      </c>
      <c r="O55" s="50" t="e">
        <f>SUMIFS(Table_ME_data[indicator_nme],#REF!,'Project ID Entry'!O$3,Table_ME_data[dataset_date],'Project ID Entry'!$B55)</f>
        <v>#REF!</v>
      </c>
      <c r="P55" s="50" t="e">
        <f>SUMIFS(Table_ME_data[indicator_nme],#REF!,'Project ID Entry'!P$3,Table_ME_data[dataset_date],'Project ID Entry'!$B55)</f>
        <v>#REF!</v>
      </c>
      <c r="Q55" s="50" t="e">
        <f>SUMIFS(Table_ME_data[indicator_nme],#REF!,'Project ID Entry'!Q$3,Table_ME_data[dataset_date],'Project ID Entry'!$B55)</f>
        <v>#REF!</v>
      </c>
      <c r="R55" s="52" t="e">
        <f>VLOOKUP($B55,Table_postgresql_IFC_data_connection__RM_Server8[],11,FALSE)</f>
        <v>#N/A</v>
      </c>
      <c r="S55" s="50" t="e">
        <f>VLOOKUP($B55,'Manual Project Notes'!$A$1:$L$37,2,FALSE)</f>
        <v>#N/A</v>
      </c>
      <c r="T55" s="50" t="e">
        <f>VLOOKUP($B55,'Manual Project Notes'!$A$1:$L$37,3,FALSE)</f>
        <v>#N/A</v>
      </c>
      <c r="U55" s="50" t="e">
        <f>VLOOKUP($B55,'Manual Project Notes'!$A$1:$L$37,4,FALSE)</f>
        <v>#N/A</v>
      </c>
      <c r="V55" s="50" t="e">
        <f>VLOOKUP($B55,'Manual Project Notes'!$A$1:$L$37,5,FALSE)</f>
        <v>#N/A</v>
      </c>
      <c r="W55" s="50" t="e">
        <f>VLOOKUP($B55,'Manual Project Notes'!$A$1:$L$37,6,FALSE)</f>
        <v>#N/A</v>
      </c>
      <c r="X55" s="50" t="e">
        <f>VLOOKUP($B55,'Manual Project Notes'!$A$1:$L$37,7,FALSE)</f>
        <v>#N/A</v>
      </c>
      <c r="Y55" s="50" t="e">
        <f>VLOOKUP($B55,'Manual Project Notes'!$A$1:$L$37,8,FALSE)</f>
        <v>#N/A</v>
      </c>
      <c r="Z55" s="50" t="e">
        <f>VLOOKUP($B55,'Manual Project Notes'!$A$1:$L$37,9,FALSE)</f>
        <v>#N/A</v>
      </c>
      <c r="AA55" s="50" t="e">
        <f>VLOOKUP($B55,'Manual Project Notes'!$A$1:$L$37,10,FALSE)</f>
        <v>#N/A</v>
      </c>
      <c r="AB55" s="50" t="e">
        <f>VLOOKUP($B55,'Manual Project Notes'!$A$1:$L$37,11,FALSE)</f>
        <v>#N/A</v>
      </c>
      <c r="AC55" s="50" t="e">
        <f>VLOOKUP($B55,'Manual Project Notes'!$A$1:$L$37,12,FALSE)</f>
        <v>#N/A</v>
      </c>
    </row>
    <row r="56" spans="2:29" x14ac:dyDescent="0.3">
      <c r="B56" s="48"/>
      <c r="C56" s="50" t="e">
        <f>VLOOKUP($B56,Table_postgresql_IFC_data_connection__RM_Server8[],2,FALSE)</f>
        <v>#N/A</v>
      </c>
      <c r="D56" s="50" t="e">
        <f>VLOOKUP($B56,Table_postgresql_IFC_data_connection__RM_Server8[],3,FALSE)</f>
        <v>#N/A</v>
      </c>
      <c r="E56" s="50" t="e">
        <f>VLOOKUP($B56,Table_postgresql_IFC_data_connection__RM_Server8[],4,FALSE)</f>
        <v>#N/A</v>
      </c>
      <c r="F56" s="50" t="e">
        <f>VLOOKUP($B56,Table_postgresql_IFC_data_connection__RM_Server8[],5,FALSE)</f>
        <v>#N/A</v>
      </c>
      <c r="G56" s="50" t="e">
        <f>VLOOKUP($B56,Table_postgresql_IFC_data_connection__RM_Server8[],6,FALSE)</f>
        <v>#N/A</v>
      </c>
      <c r="H56" s="51" t="e">
        <f>VLOOKUP($B56,Table_postgresql_IFC_data_connection__RM_Server8[],8,FALSE)</f>
        <v>#N/A</v>
      </c>
      <c r="I56" s="51" t="e">
        <f>VLOOKUP($B56,Table_postgresql_IFC_data_connection__RM_Server8[],9,FALSE)</f>
        <v>#N/A</v>
      </c>
      <c r="J56" s="51" t="e">
        <f>VLOOKUP($B56,Table_postgresql_IFC_data_connection__RM_Server8[],14,FALSE)</f>
        <v>#N/A</v>
      </c>
      <c r="K56" s="51" t="e">
        <f>VLOOKUP($B56,Table_postgresql_IFC_data_connection__RM_Server8[],15,FALSE)</f>
        <v>#N/A</v>
      </c>
      <c r="L56" s="51" t="e">
        <f>VLOOKUP($B56,Table_postgresql_IFC_data_connection__RM_Server8[],10,FALSE)</f>
        <v>#N/A</v>
      </c>
      <c r="M56" s="50" t="e">
        <f>SUMIFS(Table_ME_data[indicator_nme],#REF!,'Project ID Entry'!M$3,Table_ME_data[dataset_date],'Project ID Entry'!$B56)</f>
        <v>#REF!</v>
      </c>
      <c r="N56" s="50" t="e">
        <f>SUMIFS(Table_ME_data[indicator_nme],#REF!,'Project ID Entry'!N$3,Table_ME_data[dataset_date],'Project ID Entry'!$B56)</f>
        <v>#REF!</v>
      </c>
      <c r="O56" s="50" t="e">
        <f>SUMIFS(Table_ME_data[indicator_nme],#REF!,'Project ID Entry'!O$3,Table_ME_data[dataset_date],'Project ID Entry'!$B56)</f>
        <v>#REF!</v>
      </c>
      <c r="P56" s="50" t="e">
        <f>SUMIFS(Table_ME_data[indicator_nme],#REF!,'Project ID Entry'!P$3,Table_ME_data[dataset_date],'Project ID Entry'!$B56)</f>
        <v>#REF!</v>
      </c>
      <c r="Q56" s="50" t="e">
        <f>SUMIFS(Table_ME_data[indicator_nme],#REF!,'Project ID Entry'!Q$3,Table_ME_data[dataset_date],'Project ID Entry'!$B56)</f>
        <v>#REF!</v>
      </c>
      <c r="R56" s="52" t="e">
        <f>VLOOKUP($B56,Table_postgresql_IFC_data_connection__RM_Server8[],11,FALSE)</f>
        <v>#N/A</v>
      </c>
      <c r="S56" s="50" t="e">
        <f>VLOOKUP($B56,'Manual Project Notes'!$A$1:$L$37,2,FALSE)</f>
        <v>#N/A</v>
      </c>
      <c r="T56" s="50" t="e">
        <f>VLOOKUP($B56,'Manual Project Notes'!$A$1:$L$37,3,FALSE)</f>
        <v>#N/A</v>
      </c>
      <c r="U56" s="50" t="e">
        <f>VLOOKUP($B56,'Manual Project Notes'!$A$1:$L$37,4,FALSE)</f>
        <v>#N/A</v>
      </c>
      <c r="V56" s="50" t="e">
        <f>VLOOKUP($B56,'Manual Project Notes'!$A$1:$L$37,5,FALSE)</f>
        <v>#N/A</v>
      </c>
      <c r="W56" s="50" t="e">
        <f>VLOOKUP($B56,'Manual Project Notes'!$A$1:$L$37,6,FALSE)</f>
        <v>#N/A</v>
      </c>
      <c r="X56" s="50" t="e">
        <f>VLOOKUP($B56,'Manual Project Notes'!$A$1:$L$37,7,FALSE)</f>
        <v>#N/A</v>
      </c>
      <c r="Y56" s="50" t="e">
        <f>VLOOKUP($B56,'Manual Project Notes'!$A$1:$L$37,8,FALSE)</f>
        <v>#N/A</v>
      </c>
      <c r="Z56" s="50" t="e">
        <f>VLOOKUP($B56,'Manual Project Notes'!$A$1:$L$37,9,FALSE)</f>
        <v>#N/A</v>
      </c>
      <c r="AA56" s="50" t="e">
        <f>VLOOKUP($B56,'Manual Project Notes'!$A$1:$L$37,10,FALSE)</f>
        <v>#N/A</v>
      </c>
      <c r="AB56" s="50" t="e">
        <f>VLOOKUP($B56,'Manual Project Notes'!$A$1:$L$37,11,FALSE)</f>
        <v>#N/A</v>
      </c>
      <c r="AC56" s="50" t="e">
        <f>VLOOKUP($B56,'Manual Project Notes'!$A$1:$L$37,12,FALSE)</f>
        <v>#N/A</v>
      </c>
    </row>
    <row r="57" spans="2:29" x14ac:dyDescent="0.3">
      <c r="B57" s="48"/>
      <c r="C57" s="50" t="e">
        <f>VLOOKUP($B57,Table_postgresql_IFC_data_connection__RM_Server8[],2,FALSE)</f>
        <v>#N/A</v>
      </c>
      <c r="D57" s="50" t="e">
        <f>VLOOKUP($B57,Table_postgresql_IFC_data_connection__RM_Server8[],3,FALSE)</f>
        <v>#N/A</v>
      </c>
      <c r="E57" s="50" t="e">
        <f>VLOOKUP($B57,Table_postgresql_IFC_data_connection__RM_Server8[],4,FALSE)</f>
        <v>#N/A</v>
      </c>
      <c r="F57" s="50" t="e">
        <f>VLOOKUP($B57,Table_postgresql_IFC_data_connection__RM_Server8[],5,FALSE)</f>
        <v>#N/A</v>
      </c>
      <c r="G57" s="50" t="e">
        <f>VLOOKUP($B57,Table_postgresql_IFC_data_connection__RM_Server8[],6,FALSE)</f>
        <v>#N/A</v>
      </c>
      <c r="H57" s="51" t="e">
        <f>VLOOKUP($B57,Table_postgresql_IFC_data_connection__RM_Server8[],8,FALSE)</f>
        <v>#N/A</v>
      </c>
      <c r="I57" s="51" t="e">
        <f>VLOOKUP($B57,Table_postgresql_IFC_data_connection__RM_Server8[],9,FALSE)</f>
        <v>#N/A</v>
      </c>
      <c r="J57" s="51" t="e">
        <f>VLOOKUP($B57,Table_postgresql_IFC_data_connection__RM_Server8[],14,FALSE)</f>
        <v>#N/A</v>
      </c>
      <c r="K57" s="51" t="e">
        <f>VLOOKUP($B57,Table_postgresql_IFC_data_connection__RM_Server8[],15,FALSE)</f>
        <v>#N/A</v>
      </c>
      <c r="L57" s="51" t="e">
        <f>VLOOKUP($B57,Table_postgresql_IFC_data_connection__RM_Server8[],10,FALSE)</f>
        <v>#N/A</v>
      </c>
      <c r="M57" s="50" t="e">
        <f>SUMIFS(Table_ME_data[indicator_nme],#REF!,'Project ID Entry'!M$3,Table_ME_data[dataset_date],'Project ID Entry'!$B57)</f>
        <v>#REF!</v>
      </c>
      <c r="N57" s="50" t="e">
        <f>SUMIFS(Table_ME_data[indicator_nme],#REF!,'Project ID Entry'!N$3,Table_ME_data[dataset_date],'Project ID Entry'!$B57)</f>
        <v>#REF!</v>
      </c>
      <c r="O57" s="50" t="e">
        <f>SUMIFS(Table_ME_data[indicator_nme],#REF!,'Project ID Entry'!O$3,Table_ME_data[dataset_date],'Project ID Entry'!$B57)</f>
        <v>#REF!</v>
      </c>
      <c r="P57" s="50" t="e">
        <f>SUMIFS(Table_ME_data[indicator_nme],#REF!,'Project ID Entry'!P$3,Table_ME_data[dataset_date],'Project ID Entry'!$B57)</f>
        <v>#REF!</v>
      </c>
      <c r="Q57" s="50" t="e">
        <f>SUMIFS(Table_ME_data[indicator_nme],#REF!,'Project ID Entry'!Q$3,Table_ME_data[dataset_date],'Project ID Entry'!$B57)</f>
        <v>#REF!</v>
      </c>
      <c r="R57" s="52" t="e">
        <f>VLOOKUP($B57,Table_postgresql_IFC_data_connection__RM_Server8[],11,FALSE)</f>
        <v>#N/A</v>
      </c>
      <c r="S57" s="50" t="e">
        <f>VLOOKUP($B57,'Manual Project Notes'!$A$1:$L$37,2,FALSE)</f>
        <v>#N/A</v>
      </c>
      <c r="T57" s="50" t="e">
        <f>VLOOKUP($B57,'Manual Project Notes'!$A$1:$L$37,3,FALSE)</f>
        <v>#N/A</v>
      </c>
      <c r="U57" s="50" t="e">
        <f>VLOOKUP($B57,'Manual Project Notes'!$A$1:$L$37,4,FALSE)</f>
        <v>#N/A</v>
      </c>
      <c r="V57" s="50" t="e">
        <f>VLOOKUP($B57,'Manual Project Notes'!$A$1:$L$37,5,FALSE)</f>
        <v>#N/A</v>
      </c>
      <c r="W57" s="50" t="e">
        <f>VLOOKUP($B57,'Manual Project Notes'!$A$1:$L$37,6,FALSE)</f>
        <v>#N/A</v>
      </c>
      <c r="X57" s="50" t="e">
        <f>VLOOKUP($B57,'Manual Project Notes'!$A$1:$L$37,7,FALSE)</f>
        <v>#N/A</v>
      </c>
      <c r="Y57" s="50" t="e">
        <f>VLOOKUP($B57,'Manual Project Notes'!$A$1:$L$37,8,FALSE)</f>
        <v>#N/A</v>
      </c>
      <c r="Z57" s="50" t="e">
        <f>VLOOKUP($B57,'Manual Project Notes'!$A$1:$L$37,9,FALSE)</f>
        <v>#N/A</v>
      </c>
      <c r="AA57" s="50" t="e">
        <f>VLOOKUP($B57,'Manual Project Notes'!$A$1:$L$37,10,FALSE)</f>
        <v>#N/A</v>
      </c>
      <c r="AB57" s="50" t="e">
        <f>VLOOKUP($B57,'Manual Project Notes'!$A$1:$L$37,11,FALSE)</f>
        <v>#N/A</v>
      </c>
      <c r="AC57" s="50" t="e">
        <f>VLOOKUP($B57,'Manual Project Notes'!$A$1:$L$37,12,FALSE)</f>
        <v>#N/A</v>
      </c>
    </row>
    <row r="58" spans="2:29" x14ac:dyDescent="0.3">
      <c r="B58" s="48"/>
      <c r="C58" s="50" t="e">
        <f>VLOOKUP($B58,Table_postgresql_IFC_data_connection__RM_Server8[],2,FALSE)</f>
        <v>#N/A</v>
      </c>
      <c r="D58" s="50" t="e">
        <f>VLOOKUP($B58,Table_postgresql_IFC_data_connection__RM_Server8[],3,FALSE)</f>
        <v>#N/A</v>
      </c>
      <c r="E58" s="50" t="e">
        <f>VLOOKUP($B58,Table_postgresql_IFC_data_connection__RM_Server8[],4,FALSE)</f>
        <v>#N/A</v>
      </c>
      <c r="F58" s="50" t="e">
        <f>VLOOKUP($B58,Table_postgresql_IFC_data_connection__RM_Server8[],5,FALSE)</f>
        <v>#N/A</v>
      </c>
      <c r="G58" s="50" t="e">
        <f>VLOOKUP($B58,Table_postgresql_IFC_data_connection__RM_Server8[],6,FALSE)</f>
        <v>#N/A</v>
      </c>
      <c r="H58" s="51" t="e">
        <f>VLOOKUP($B58,Table_postgresql_IFC_data_connection__RM_Server8[],8,FALSE)</f>
        <v>#N/A</v>
      </c>
      <c r="I58" s="51" t="e">
        <f>VLOOKUP($B58,Table_postgresql_IFC_data_connection__RM_Server8[],9,FALSE)</f>
        <v>#N/A</v>
      </c>
      <c r="J58" s="51" t="e">
        <f>VLOOKUP($B58,Table_postgresql_IFC_data_connection__RM_Server8[],14,FALSE)</f>
        <v>#N/A</v>
      </c>
      <c r="K58" s="51" t="e">
        <f>VLOOKUP($B58,Table_postgresql_IFC_data_connection__RM_Server8[],15,FALSE)</f>
        <v>#N/A</v>
      </c>
      <c r="L58" s="51" t="e">
        <f>VLOOKUP($B58,Table_postgresql_IFC_data_connection__RM_Server8[],10,FALSE)</f>
        <v>#N/A</v>
      </c>
      <c r="M58" s="50" t="e">
        <f>SUMIFS(Table_ME_data[indicator_nme],#REF!,'Project ID Entry'!M$3,Table_ME_data[dataset_date],'Project ID Entry'!$B58)</f>
        <v>#REF!</v>
      </c>
      <c r="N58" s="50" t="e">
        <f>SUMIFS(Table_ME_data[indicator_nme],#REF!,'Project ID Entry'!N$3,Table_ME_data[dataset_date],'Project ID Entry'!$B58)</f>
        <v>#REF!</v>
      </c>
      <c r="O58" s="50" t="e">
        <f>SUMIFS(Table_ME_data[indicator_nme],#REF!,'Project ID Entry'!O$3,Table_ME_data[dataset_date],'Project ID Entry'!$B58)</f>
        <v>#REF!</v>
      </c>
      <c r="P58" s="50" t="e">
        <f>SUMIFS(Table_ME_data[indicator_nme],#REF!,'Project ID Entry'!P$3,Table_ME_data[dataset_date],'Project ID Entry'!$B58)</f>
        <v>#REF!</v>
      </c>
      <c r="Q58" s="50" t="e">
        <f>SUMIFS(Table_ME_data[indicator_nme],#REF!,'Project ID Entry'!Q$3,Table_ME_data[dataset_date],'Project ID Entry'!$B58)</f>
        <v>#REF!</v>
      </c>
      <c r="R58" s="52" t="e">
        <f>VLOOKUP($B58,Table_postgresql_IFC_data_connection__RM_Server8[],11,FALSE)</f>
        <v>#N/A</v>
      </c>
      <c r="S58" s="50" t="e">
        <f>VLOOKUP($B58,'Manual Project Notes'!$A$1:$L$37,2,FALSE)</f>
        <v>#N/A</v>
      </c>
      <c r="T58" s="50" t="e">
        <f>VLOOKUP($B58,'Manual Project Notes'!$A$1:$L$37,3,FALSE)</f>
        <v>#N/A</v>
      </c>
      <c r="U58" s="50" t="e">
        <f>VLOOKUP($B58,'Manual Project Notes'!$A$1:$L$37,4,FALSE)</f>
        <v>#N/A</v>
      </c>
      <c r="V58" s="50" t="e">
        <f>VLOOKUP($B58,'Manual Project Notes'!$A$1:$L$37,5,FALSE)</f>
        <v>#N/A</v>
      </c>
      <c r="W58" s="50" t="e">
        <f>VLOOKUP($B58,'Manual Project Notes'!$A$1:$L$37,6,FALSE)</f>
        <v>#N/A</v>
      </c>
      <c r="X58" s="50" t="e">
        <f>VLOOKUP($B58,'Manual Project Notes'!$A$1:$L$37,7,FALSE)</f>
        <v>#N/A</v>
      </c>
      <c r="Y58" s="50" t="e">
        <f>VLOOKUP($B58,'Manual Project Notes'!$A$1:$L$37,8,FALSE)</f>
        <v>#N/A</v>
      </c>
      <c r="Z58" s="50" t="e">
        <f>VLOOKUP($B58,'Manual Project Notes'!$A$1:$L$37,9,FALSE)</f>
        <v>#N/A</v>
      </c>
      <c r="AA58" s="50" t="e">
        <f>VLOOKUP($B58,'Manual Project Notes'!$A$1:$L$37,10,FALSE)</f>
        <v>#N/A</v>
      </c>
      <c r="AB58" s="50" t="e">
        <f>VLOOKUP($B58,'Manual Project Notes'!$A$1:$L$37,11,FALSE)</f>
        <v>#N/A</v>
      </c>
      <c r="AC58" s="50" t="e">
        <f>VLOOKUP($B58,'Manual Project Notes'!$A$1:$L$37,12,FALSE)</f>
        <v>#N/A</v>
      </c>
    </row>
    <row r="59" spans="2:29" x14ac:dyDescent="0.3">
      <c r="B59" s="48"/>
      <c r="C59" s="50" t="e">
        <f>VLOOKUP($B59,Table_postgresql_IFC_data_connection__RM_Server8[],2,FALSE)</f>
        <v>#N/A</v>
      </c>
      <c r="D59" s="50" t="e">
        <f>VLOOKUP($B59,Table_postgresql_IFC_data_connection__RM_Server8[],3,FALSE)</f>
        <v>#N/A</v>
      </c>
      <c r="E59" s="50" t="e">
        <f>VLOOKUP($B59,Table_postgresql_IFC_data_connection__RM_Server8[],4,FALSE)</f>
        <v>#N/A</v>
      </c>
      <c r="F59" s="50" t="e">
        <f>VLOOKUP($B59,Table_postgresql_IFC_data_connection__RM_Server8[],5,FALSE)</f>
        <v>#N/A</v>
      </c>
      <c r="G59" s="50" t="e">
        <f>VLOOKUP($B59,Table_postgresql_IFC_data_connection__RM_Server8[],6,FALSE)</f>
        <v>#N/A</v>
      </c>
      <c r="H59" s="51" t="e">
        <f>VLOOKUP($B59,Table_postgresql_IFC_data_connection__RM_Server8[],8,FALSE)</f>
        <v>#N/A</v>
      </c>
      <c r="I59" s="51" t="e">
        <f>VLOOKUP($B59,Table_postgresql_IFC_data_connection__RM_Server8[],9,FALSE)</f>
        <v>#N/A</v>
      </c>
      <c r="J59" s="51" t="e">
        <f>VLOOKUP($B59,Table_postgresql_IFC_data_connection__RM_Server8[],14,FALSE)</f>
        <v>#N/A</v>
      </c>
      <c r="K59" s="51" t="e">
        <f>VLOOKUP($B59,Table_postgresql_IFC_data_connection__RM_Server8[],15,FALSE)</f>
        <v>#N/A</v>
      </c>
      <c r="L59" s="51" t="e">
        <f>VLOOKUP($B59,Table_postgresql_IFC_data_connection__RM_Server8[],10,FALSE)</f>
        <v>#N/A</v>
      </c>
      <c r="M59" s="50" t="e">
        <f>SUMIFS(Table_ME_data[indicator_nme],#REF!,'Project ID Entry'!M$3,Table_ME_data[dataset_date],'Project ID Entry'!$B59)</f>
        <v>#REF!</v>
      </c>
      <c r="N59" s="50" t="e">
        <f>SUMIFS(Table_ME_data[indicator_nme],#REF!,'Project ID Entry'!N$3,Table_ME_data[dataset_date],'Project ID Entry'!$B59)</f>
        <v>#REF!</v>
      </c>
      <c r="O59" s="50" t="e">
        <f>SUMIFS(Table_ME_data[indicator_nme],#REF!,'Project ID Entry'!O$3,Table_ME_data[dataset_date],'Project ID Entry'!$B59)</f>
        <v>#REF!</v>
      </c>
      <c r="P59" s="50" t="e">
        <f>SUMIFS(Table_ME_data[indicator_nme],#REF!,'Project ID Entry'!P$3,Table_ME_data[dataset_date],'Project ID Entry'!$B59)</f>
        <v>#REF!</v>
      </c>
      <c r="Q59" s="50" t="e">
        <f>SUMIFS(Table_ME_data[indicator_nme],#REF!,'Project ID Entry'!Q$3,Table_ME_data[dataset_date],'Project ID Entry'!$B59)</f>
        <v>#REF!</v>
      </c>
      <c r="R59" s="52" t="e">
        <f>VLOOKUP($B59,Table_postgresql_IFC_data_connection__RM_Server8[],11,FALSE)</f>
        <v>#N/A</v>
      </c>
      <c r="S59" s="50" t="e">
        <f>VLOOKUP($B59,'Manual Project Notes'!$A$1:$L$37,2,FALSE)</f>
        <v>#N/A</v>
      </c>
      <c r="T59" s="50" t="e">
        <f>VLOOKUP($B59,'Manual Project Notes'!$A$1:$L$37,3,FALSE)</f>
        <v>#N/A</v>
      </c>
      <c r="U59" s="50" t="e">
        <f>VLOOKUP($B59,'Manual Project Notes'!$A$1:$L$37,4,FALSE)</f>
        <v>#N/A</v>
      </c>
      <c r="V59" s="50" t="e">
        <f>VLOOKUP($B59,'Manual Project Notes'!$A$1:$L$37,5,FALSE)</f>
        <v>#N/A</v>
      </c>
      <c r="W59" s="50" t="e">
        <f>VLOOKUP($B59,'Manual Project Notes'!$A$1:$L$37,6,FALSE)</f>
        <v>#N/A</v>
      </c>
      <c r="X59" s="50" t="e">
        <f>VLOOKUP($B59,'Manual Project Notes'!$A$1:$L$37,7,FALSE)</f>
        <v>#N/A</v>
      </c>
      <c r="Y59" s="50" t="e">
        <f>VLOOKUP($B59,'Manual Project Notes'!$A$1:$L$37,8,FALSE)</f>
        <v>#N/A</v>
      </c>
      <c r="Z59" s="50" t="e">
        <f>VLOOKUP($B59,'Manual Project Notes'!$A$1:$L$37,9,FALSE)</f>
        <v>#N/A</v>
      </c>
      <c r="AA59" s="50" t="e">
        <f>VLOOKUP($B59,'Manual Project Notes'!$A$1:$L$37,10,FALSE)</f>
        <v>#N/A</v>
      </c>
      <c r="AB59" s="50" t="e">
        <f>VLOOKUP($B59,'Manual Project Notes'!$A$1:$L$37,11,FALSE)</f>
        <v>#N/A</v>
      </c>
      <c r="AC59" s="50" t="e">
        <f>VLOOKUP($B59,'Manual Project Notes'!$A$1:$L$37,12,FALSE)</f>
        <v>#N/A</v>
      </c>
    </row>
    <row r="60" spans="2:29" x14ac:dyDescent="0.3">
      <c r="B60" s="48"/>
      <c r="C60" s="50" t="e">
        <f>VLOOKUP($B60,Table_postgresql_IFC_data_connection__RM_Server8[],2,FALSE)</f>
        <v>#N/A</v>
      </c>
      <c r="D60" s="50" t="e">
        <f>VLOOKUP($B60,Table_postgresql_IFC_data_connection__RM_Server8[],3,FALSE)</f>
        <v>#N/A</v>
      </c>
      <c r="E60" s="50" t="e">
        <f>VLOOKUP($B60,Table_postgresql_IFC_data_connection__RM_Server8[],4,FALSE)</f>
        <v>#N/A</v>
      </c>
      <c r="F60" s="50" t="e">
        <f>VLOOKUP($B60,Table_postgresql_IFC_data_connection__RM_Server8[],5,FALSE)</f>
        <v>#N/A</v>
      </c>
      <c r="G60" s="50" t="e">
        <f>VLOOKUP($B60,Table_postgresql_IFC_data_connection__RM_Server8[],6,FALSE)</f>
        <v>#N/A</v>
      </c>
      <c r="H60" s="51" t="e">
        <f>VLOOKUP($B60,Table_postgresql_IFC_data_connection__RM_Server8[],8,FALSE)</f>
        <v>#N/A</v>
      </c>
      <c r="I60" s="51" t="e">
        <f>VLOOKUP($B60,Table_postgresql_IFC_data_connection__RM_Server8[],9,FALSE)</f>
        <v>#N/A</v>
      </c>
      <c r="J60" s="51" t="e">
        <f>VLOOKUP($B60,Table_postgresql_IFC_data_connection__RM_Server8[],14,FALSE)</f>
        <v>#N/A</v>
      </c>
      <c r="K60" s="51" t="e">
        <f>VLOOKUP($B60,Table_postgresql_IFC_data_connection__RM_Server8[],15,FALSE)</f>
        <v>#N/A</v>
      </c>
      <c r="L60" s="51" t="e">
        <f>VLOOKUP($B60,Table_postgresql_IFC_data_connection__RM_Server8[],10,FALSE)</f>
        <v>#N/A</v>
      </c>
      <c r="M60" s="50" t="e">
        <f>SUMIFS(Table_ME_data[indicator_nme],#REF!,'Project ID Entry'!M$3,Table_ME_data[dataset_date],'Project ID Entry'!$B60)</f>
        <v>#REF!</v>
      </c>
      <c r="N60" s="50" t="e">
        <f>SUMIFS(Table_ME_data[indicator_nme],#REF!,'Project ID Entry'!N$3,Table_ME_data[dataset_date],'Project ID Entry'!$B60)</f>
        <v>#REF!</v>
      </c>
      <c r="O60" s="50" t="e">
        <f>SUMIFS(Table_ME_data[indicator_nme],#REF!,'Project ID Entry'!O$3,Table_ME_data[dataset_date],'Project ID Entry'!$B60)</f>
        <v>#REF!</v>
      </c>
      <c r="P60" s="50" t="e">
        <f>SUMIFS(Table_ME_data[indicator_nme],#REF!,'Project ID Entry'!P$3,Table_ME_data[dataset_date],'Project ID Entry'!$B60)</f>
        <v>#REF!</v>
      </c>
      <c r="Q60" s="50" t="e">
        <f>SUMIFS(Table_ME_data[indicator_nme],#REF!,'Project ID Entry'!Q$3,Table_ME_data[dataset_date],'Project ID Entry'!$B60)</f>
        <v>#REF!</v>
      </c>
      <c r="R60" s="52" t="e">
        <f>VLOOKUP($B60,Table_postgresql_IFC_data_connection__RM_Server8[],11,FALSE)</f>
        <v>#N/A</v>
      </c>
      <c r="S60" s="50" t="e">
        <f>VLOOKUP($B60,'Manual Project Notes'!$A$1:$L$37,2,FALSE)</f>
        <v>#N/A</v>
      </c>
      <c r="T60" s="50" t="e">
        <f>VLOOKUP($B60,'Manual Project Notes'!$A$1:$L$37,3,FALSE)</f>
        <v>#N/A</v>
      </c>
      <c r="U60" s="50" t="e">
        <f>VLOOKUP($B60,'Manual Project Notes'!$A$1:$L$37,4,FALSE)</f>
        <v>#N/A</v>
      </c>
      <c r="V60" s="50" t="e">
        <f>VLOOKUP($B60,'Manual Project Notes'!$A$1:$L$37,5,FALSE)</f>
        <v>#N/A</v>
      </c>
      <c r="W60" s="50" t="e">
        <f>VLOOKUP($B60,'Manual Project Notes'!$A$1:$L$37,6,FALSE)</f>
        <v>#N/A</v>
      </c>
      <c r="X60" s="50" t="e">
        <f>VLOOKUP($B60,'Manual Project Notes'!$A$1:$L$37,7,FALSE)</f>
        <v>#N/A</v>
      </c>
      <c r="Y60" s="50" t="e">
        <f>VLOOKUP($B60,'Manual Project Notes'!$A$1:$L$37,8,FALSE)</f>
        <v>#N/A</v>
      </c>
      <c r="Z60" s="50" t="e">
        <f>VLOOKUP($B60,'Manual Project Notes'!$A$1:$L$37,9,FALSE)</f>
        <v>#N/A</v>
      </c>
      <c r="AA60" s="50" t="e">
        <f>VLOOKUP($B60,'Manual Project Notes'!$A$1:$L$37,10,FALSE)</f>
        <v>#N/A</v>
      </c>
      <c r="AB60" s="50" t="e">
        <f>VLOOKUP($B60,'Manual Project Notes'!$A$1:$L$37,11,FALSE)</f>
        <v>#N/A</v>
      </c>
      <c r="AC60" s="50" t="e">
        <f>VLOOKUP($B60,'Manual Project Notes'!$A$1:$L$37,12,FALSE)</f>
        <v>#N/A</v>
      </c>
    </row>
    <row r="61" spans="2:29" x14ac:dyDescent="0.3">
      <c r="B61" s="48"/>
      <c r="C61" s="50" t="e">
        <f>VLOOKUP($B61,Table_postgresql_IFC_data_connection__RM_Server8[],2,FALSE)</f>
        <v>#N/A</v>
      </c>
      <c r="D61" s="50" t="e">
        <f>VLOOKUP($B61,Table_postgresql_IFC_data_connection__RM_Server8[],3,FALSE)</f>
        <v>#N/A</v>
      </c>
      <c r="E61" s="50" t="e">
        <f>VLOOKUP($B61,Table_postgresql_IFC_data_connection__RM_Server8[],4,FALSE)</f>
        <v>#N/A</v>
      </c>
      <c r="F61" s="50" t="e">
        <f>VLOOKUP($B61,Table_postgresql_IFC_data_connection__RM_Server8[],5,FALSE)</f>
        <v>#N/A</v>
      </c>
      <c r="G61" s="50" t="e">
        <f>VLOOKUP($B61,Table_postgresql_IFC_data_connection__RM_Server8[],6,FALSE)</f>
        <v>#N/A</v>
      </c>
      <c r="H61" s="51" t="e">
        <f>VLOOKUP($B61,Table_postgresql_IFC_data_connection__RM_Server8[],8,FALSE)</f>
        <v>#N/A</v>
      </c>
      <c r="I61" s="51" t="e">
        <f>VLOOKUP($B61,Table_postgresql_IFC_data_connection__RM_Server8[],9,FALSE)</f>
        <v>#N/A</v>
      </c>
      <c r="J61" s="51" t="e">
        <f>VLOOKUP($B61,Table_postgresql_IFC_data_connection__RM_Server8[],14,FALSE)</f>
        <v>#N/A</v>
      </c>
      <c r="K61" s="51" t="e">
        <f>VLOOKUP($B61,Table_postgresql_IFC_data_connection__RM_Server8[],15,FALSE)</f>
        <v>#N/A</v>
      </c>
      <c r="L61" s="51" t="e">
        <f>VLOOKUP($B61,Table_postgresql_IFC_data_connection__RM_Server8[],10,FALSE)</f>
        <v>#N/A</v>
      </c>
      <c r="M61" s="50" t="e">
        <f>SUMIFS(Table_ME_data[indicator_nme],#REF!,'Project ID Entry'!M$3,Table_ME_data[dataset_date],'Project ID Entry'!$B61)</f>
        <v>#REF!</v>
      </c>
      <c r="N61" s="50" t="e">
        <f>SUMIFS(Table_ME_data[indicator_nme],#REF!,'Project ID Entry'!N$3,Table_ME_data[dataset_date],'Project ID Entry'!$B61)</f>
        <v>#REF!</v>
      </c>
      <c r="O61" s="50" t="e">
        <f>SUMIFS(Table_ME_data[indicator_nme],#REF!,'Project ID Entry'!O$3,Table_ME_data[dataset_date],'Project ID Entry'!$B61)</f>
        <v>#REF!</v>
      </c>
      <c r="P61" s="50" t="e">
        <f>SUMIFS(Table_ME_data[indicator_nme],#REF!,'Project ID Entry'!P$3,Table_ME_data[dataset_date],'Project ID Entry'!$B61)</f>
        <v>#REF!</v>
      </c>
      <c r="Q61" s="50" t="e">
        <f>SUMIFS(Table_ME_data[indicator_nme],#REF!,'Project ID Entry'!Q$3,Table_ME_data[dataset_date],'Project ID Entry'!$B61)</f>
        <v>#REF!</v>
      </c>
      <c r="R61" s="52" t="e">
        <f>VLOOKUP($B61,Table_postgresql_IFC_data_connection__RM_Server8[],11,FALSE)</f>
        <v>#N/A</v>
      </c>
      <c r="S61" s="50" t="e">
        <f>VLOOKUP($B61,'Manual Project Notes'!$A$1:$L$37,2,FALSE)</f>
        <v>#N/A</v>
      </c>
      <c r="T61" s="50" t="e">
        <f>VLOOKUP($B61,'Manual Project Notes'!$A$1:$L$37,3,FALSE)</f>
        <v>#N/A</v>
      </c>
      <c r="U61" s="50" t="e">
        <f>VLOOKUP($B61,'Manual Project Notes'!$A$1:$L$37,4,FALSE)</f>
        <v>#N/A</v>
      </c>
      <c r="V61" s="50" t="e">
        <f>VLOOKUP($B61,'Manual Project Notes'!$A$1:$L$37,5,FALSE)</f>
        <v>#N/A</v>
      </c>
      <c r="W61" s="50" t="e">
        <f>VLOOKUP($B61,'Manual Project Notes'!$A$1:$L$37,6,FALSE)</f>
        <v>#N/A</v>
      </c>
      <c r="X61" s="50" t="e">
        <f>VLOOKUP($B61,'Manual Project Notes'!$A$1:$L$37,7,FALSE)</f>
        <v>#N/A</v>
      </c>
      <c r="Y61" s="50" t="e">
        <f>VLOOKUP($B61,'Manual Project Notes'!$A$1:$L$37,8,FALSE)</f>
        <v>#N/A</v>
      </c>
      <c r="Z61" s="50" t="e">
        <f>VLOOKUP($B61,'Manual Project Notes'!$A$1:$L$37,9,FALSE)</f>
        <v>#N/A</v>
      </c>
      <c r="AA61" s="50" t="e">
        <f>VLOOKUP($B61,'Manual Project Notes'!$A$1:$L$37,10,FALSE)</f>
        <v>#N/A</v>
      </c>
      <c r="AB61" s="50" t="e">
        <f>VLOOKUP($B61,'Manual Project Notes'!$A$1:$L$37,11,FALSE)</f>
        <v>#N/A</v>
      </c>
      <c r="AC61" s="50" t="e">
        <f>VLOOKUP($B61,'Manual Project Notes'!$A$1:$L$37,12,FALSE)</f>
        <v>#N/A</v>
      </c>
    </row>
    <row r="62" spans="2:29" x14ac:dyDescent="0.3">
      <c r="B62" s="48"/>
      <c r="C62" s="50" t="e">
        <f>VLOOKUP($B62,Table_postgresql_IFC_data_connection__RM_Server8[],2,FALSE)</f>
        <v>#N/A</v>
      </c>
      <c r="D62" s="50" t="e">
        <f>VLOOKUP($B62,Table_postgresql_IFC_data_connection__RM_Server8[],3,FALSE)</f>
        <v>#N/A</v>
      </c>
      <c r="E62" s="50" t="e">
        <f>VLOOKUP($B62,Table_postgresql_IFC_data_connection__RM_Server8[],4,FALSE)</f>
        <v>#N/A</v>
      </c>
      <c r="F62" s="50" t="e">
        <f>VLOOKUP($B62,Table_postgresql_IFC_data_connection__RM_Server8[],5,FALSE)</f>
        <v>#N/A</v>
      </c>
      <c r="G62" s="50" t="e">
        <f>VLOOKUP($B62,Table_postgresql_IFC_data_connection__RM_Server8[],6,FALSE)</f>
        <v>#N/A</v>
      </c>
      <c r="H62" s="51" t="e">
        <f>VLOOKUP($B62,Table_postgresql_IFC_data_connection__RM_Server8[],8,FALSE)</f>
        <v>#N/A</v>
      </c>
      <c r="I62" s="51" t="e">
        <f>VLOOKUP($B62,Table_postgresql_IFC_data_connection__RM_Server8[],9,FALSE)</f>
        <v>#N/A</v>
      </c>
      <c r="J62" s="51" t="e">
        <f>VLOOKUP($B62,Table_postgresql_IFC_data_connection__RM_Server8[],14,FALSE)</f>
        <v>#N/A</v>
      </c>
      <c r="K62" s="51" t="e">
        <f>VLOOKUP($B62,Table_postgresql_IFC_data_connection__RM_Server8[],15,FALSE)</f>
        <v>#N/A</v>
      </c>
      <c r="L62" s="51" t="e">
        <f>VLOOKUP($B62,Table_postgresql_IFC_data_connection__RM_Server8[],10,FALSE)</f>
        <v>#N/A</v>
      </c>
      <c r="M62" s="50" t="e">
        <f>SUMIFS(Table_ME_data[indicator_nme],#REF!,'Project ID Entry'!M$3,Table_ME_data[dataset_date],'Project ID Entry'!$B62)</f>
        <v>#REF!</v>
      </c>
      <c r="N62" s="50" t="e">
        <f>SUMIFS(Table_ME_data[indicator_nme],#REF!,'Project ID Entry'!N$3,Table_ME_data[dataset_date],'Project ID Entry'!$B62)</f>
        <v>#REF!</v>
      </c>
      <c r="O62" s="50" t="e">
        <f>SUMIFS(Table_ME_data[indicator_nme],#REF!,'Project ID Entry'!O$3,Table_ME_data[dataset_date],'Project ID Entry'!$B62)</f>
        <v>#REF!</v>
      </c>
      <c r="P62" s="50" t="e">
        <f>SUMIFS(Table_ME_data[indicator_nme],#REF!,'Project ID Entry'!P$3,Table_ME_data[dataset_date],'Project ID Entry'!$B62)</f>
        <v>#REF!</v>
      </c>
      <c r="Q62" s="50" t="e">
        <f>SUMIFS(Table_ME_data[indicator_nme],#REF!,'Project ID Entry'!Q$3,Table_ME_data[dataset_date],'Project ID Entry'!$B62)</f>
        <v>#REF!</v>
      </c>
      <c r="R62" s="52" t="e">
        <f>VLOOKUP($B62,Table_postgresql_IFC_data_connection__RM_Server8[],11,FALSE)</f>
        <v>#N/A</v>
      </c>
      <c r="S62" s="50" t="e">
        <f>VLOOKUP($B62,'Manual Project Notes'!$A$1:$L$37,2,FALSE)</f>
        <v>#N/A</v>
      </c>
      <c r="T62" s="50" t="e">
        <f>VLOOKUP($B62,'Manual Project Notes'!$A$1:$L$37,3,FALSE)</f>
        <v>#N/A</v>
      </c>
      <c r="U62" s="50" t="e">
        <f>VLOOKUP($B62,'Manual Project Notes'!$A$1:$L$37,4,FALSE)</f>
        <v>#N/A</v>
      </c>
      <c r="V62" s="50" t="e">
        <f>VLOOKUP($B62,'Manual Project Notes'!$A$1:$L$37,5,FALSE)</f>
        <v>#N/A</v>
      </c>
      <c r="W62" s="50" t="e">
        <f>VLOOKUP($B62,'Manual Project Notes'!$A$1:$L$37,6,FALSE)</f>
        <v>#N/A</v>
      </c>
      <c r="X62" s="50" t="e">
        <f>VLOOKUP($B62,'Manual Project Notes'!$A$1:$L$37,7,FALSE)</f>
        <v>#N/A</v>
      </c>
      <c r="Y62" s="50" t="e">
        <f>VLOOKUP($B62,'Manual Project Notes'!$A$1:$L$37,8,FALSE)</f>
        <v>#N/A</v>
      </c>
      <c r="Z62" s="50" t="e">
        <f>VLOOKUP($B62,'Manual Project Notes'!$A$1:$L$37,9,FALSE)</f>
        <v>#N/A</v>
      </c>
      <c r="AA62" s="50" t="e">
        <f>VLOOKUP($B62,'Manual Project Notes'!$A$1:$L$37,10,FALSE)</f>
        <v>#N/A</v>
      </c>
      <c r="AB62" s="50" t="e">
        <f>VLOOKUP($B62,'Manual Project Notes'!$A$1:$L$37,11,FALSE)</f>
        <v>#N/A</v>
      </c>
      <c r="AC62" s="50" t="e">
        <f>VLOOKUP($B62,'Manual Project Notes'!$A$1:$L$37,12,FALSE)</f>
        <v>#N/A</v>
      </c>
    </row>
    <row r="63" spans="2:29" x14ac:dyDescent="0.3">
      <c r="B63" s="48"/>
      <c r="C63" s="50" t="e">
        <f>VLOOKUP($B63,Table_postgresql_IFC_data_connection__RM_Server8[],2,FALSE)</f>
        <v>#N/A</v>
      </c>
      <c r="D63" s="50" t="e">
        <f>VLOOKUP($B63,Table_postgresql_IFC_data_connection__RM_Server8[],3,FALSE)</f>
        <v>#N/A</v>
      </c>
      <c r="E63" s="50" t="e">
        <f>VLOOKUP($B63,Table_postgresql_IFC_data_connection__RM_Server8[],4,FALSE)</f>
        <v>#N/A</v>
      </c>
      <c r="F63" s="50" t="e">
        <f>VLOOKUP($B63,Table_postgresql_IFC_data_connection__RM_Server8[],5,FALSE)</f>
        <v>#N/A</v>
      </c>
      <c r="G63" s="50" t="e">
        <f>VLOOKUP($B63,Table_postgresql_IFC_data_connection__RM_Server8[],6,FALSE)</f>
        <v>#N/A</v>
      </c>
      <c r="H63" s="51" t="e">
        <f>VLOOKUP($B63,Table_postgresql_IFC_data_connection__RM_Server8[],8,FALSE)</f>
        <v>#N/A</v>
      </c>
      <c r="I63" s="51" t="e">
        <f>VLOOKUP($B63,Table_postgresql_IFC_data_connection__RM_Server8[],9,FALSE)</f>
        <v>#N/A</v>
      </c>
      <c r="J63" s="51" t="e">
        <f>VLOOKUP($B63,Table_postgresql_IFC_data_connection__RM_Server8[],14,FALSE)</f>
        <v>#N/A</v>
      </c>
      <c r="K63" s="51" t="e">
        <f>VLOOKUP($B63,Table_postgresql_IFC_data_connection__RM_Server8[],15,FALSE)</f>
        <v>#N/A</v>
      </c>
      <c r="L63" s="51" t="e">
        <f>VLOOKUP($B63,Table_postgresql_IFC_data_connection__RM_Server8[],10,FALSE)</f>
        <v>#N/A</v>
      </c>
      <c r="M63" s="50" t="e">
        <f>SUMIFS(Table_ME_data[indicator_nme],#REF!,'Project ID Entry'!M$3,Table_ME_data[dataset_date],'Project ID Entry'!$B63)</f>
        <v>#REF!</v>
      </c>
      <c r="N63" s="50" t="e">
        <f>SUMIFS(Table_ME_data[indicator_nme],#REF!,'Project ID Entry'!N$3,Table_ME_data[dataset_date],'Project ID Entry'!$B63)</f>
        <v>#REF!</v>
      </c>
      <c r="O63" s="50" t="e">
        <f>SUMIFS(Table_ME_data[indicator_nme],#REF!,'Project ID Entry'!O$3,Table_ME_data[dataset_date],'Project ID Entry'!$B63)</f>
        <v>#REF!</v>
      </c>
      <c r="P63" s="50" t="e">
        <f>SUMIFS(Table_ME_data[indicator_nme],#REF!,'Project ID Entry'!P$3,Table_ME_data[dataset_date],'Project ID Entry'!$B63)</f>
        <v>#REF!</v>
      </c>
      <c r="Q63" s="50" t="e">
        <f>SUMIFS(Table_ME_data[indicator_nme],#REF!,'Project ID Entry'!Q$3,Table_ME_data[dataset_date],'Project ID Entry'!$B63)</f>
        <v>#REF!</v>
      </c>
      <c r="R63" s="52" t="e">
        <f>VLOOKUP($B63,Table_postgresql_IFC_data_connection__RM_Server8[],11,FALSE)</f>
        <v>#N/A</v>
      </c>
      <c r="S63" s="50" t="e">
        <f>VLOOKUP($B63,'Manual Project Notes'!$A$1:$L$37,2,FALSE)</f>
        <v>#N/A</v>
      </c>
      <c r="T63" s="50" t="e">
        <f>VLOOKUP($B63,'Manual Project Notes'!$A$1:$L$37,3,FALSE)</f>
        <v>#N/A</v>
      </c>
      <c r="U63" s="50" t="e">
        <f>VLOOKUP($B63,'Manual Project Notes'!$A$1:$L$37,4,FALSE)</f>
        <v>#N/A</v>
      </c>
      <c r="V63" s="50" t="e">
        <f>VLOOKUP($B63,'Manual Project Notes'!$A$1:$L$37,5,FALSE)</f>
        <v>#N/A</v>
      </c>
      <c r="W63" s="50" t="e">
        <f>VLOOKUP($B63,'Manual Project Notes'!$A$1:$L$37,6,FALSE)</f>
        <v>#N/A</v>
      </c>
      <c r="X63" s="50" t="e">
        <f>VLOOKUP($B63,'Manual Project Notes'!$A$1:$L$37,7,FALSE)</f>
        <v>#N/A</v>
      </c>
      <c r="Y63" s="50" t="e">
        <f>VLOOKUP($B63,'Manual Project Notes'!$A$1:$L$37,8,FALSE)</f>
        <v>#N/A</v>
      </c>
      <c r="Z63" s="50" t="e">
        <f>VLOOKUP($B63,'Manual Project Notes'!$A$1:$L$37,9,FALSE)</f>
        <v>#N/A</v>
      </c>
      <c r="AA63" s="50" t="e">
        <f>VLOOKUP($B63,'Manual Project Notes'!$A$1:$L$37,10,FALSE)</f>
        <v>#N/A</v>
      </c>
      <c r="AB63" s="50" t="e">
        <f>VLOOKUP($B63,'Manual Project Notes'!$A$1:$L$37,11,FALSE)</f>
        <v>#N/A</v>
      </c>
      <c r="AC63" s="50" t="e">
        <f>VLOOKUP($B63,'Manual Project Notes'!$A$1:$L$37,12,FALSE)</f>
        <v>#N/A</v>
      </c>
    </row>
    <row r="64" spans="2:29" x14ac:dyDescent="0.3">
      <c r="B64" s="47"/>
      <c r="C64" s="50" t="e">
        <f>VLOOKUP($B64,Table_postgresql_IFC_data_connection__RM_Server8[],2,FALSE)</f>
        <v>#N/A</v>
      </c>
      <c r="D64" s="50" t="e">
        <f>VLOOKUP($B64,Table_postgresql_IFC_data_connection__RM_Server8[],3,FALSE)</f>
        <v>#N/A</v>
      </c>
      <c r="E64" s="50" t="e">
        <f>VLOOKUP($B64,Table_postgresql_IFC_data_connection__RM_Server8[],4,FALSE)</f>
        <v>#N/A</v>
      </c>
      <c r="F64" s="50" t="e">
        <f>VLOOKUP($B64,Table_postgresql_IFC_data_connection__RM_Server8[],5,FALSE)</f>
        <v>#N/A</v>
      </c>
      <c r="G64" s="50" t="e">
        <f>VLOOKUP($B64,Table_postgresql_IFC_data_connection__RM_Server8[],6,FALSE)</f>
        <v>#N/A</v>
      </c>
      <c r="H64" s="51" t="e">
        <f>VLOOKUP($B64,Table_postgresql_IFC_data_connection__RM_Server8[],8,FALSE)</f>
        <v>#N/A</v>
      </c>
      <c r="I64" s="51" t="e">
        <f>VLOOKUP($B64,Table_postgresql_IFC_data_connection__RM_Server8[],9,FALSE)</f>
        <v>#N/A</v>
      </c>
      <c r="J64" s="51" t="e">
        <f>VLOOKUP($B64,Table_postgresql_IFC_data_connection__RM_Server8[],14,FALSE)</f>
        <v>#N/A</v>
      </c>
      <c r="K64" s="51" t="e">
        <f>VLOOKUP($B64,Table_postgresql_IFC_data_connection__RM_Server8[],15,FALSE)</f>
        <v>#N/A</v>
      </c>
      <c r="L64" s="51" t="e">
        <f>VLOOKUP($B64,Table_postgresql_IFC_data_connection__RM_Server8[],10,FALSE)</f>
        <v>#N/A</v>
      </c>
      <c r="M64" s="50" t="e">
        <f>SUMIFS(Table_ME_data[indicator_nme],#REF!,'Project ID Entry'!M$3,Table_ME_data[dataset_date],'Project ID Entry'!$B64)</f>
        <v>#REF!</v>
      </c>
      <c r="N64" s="50" t="e">
        <f>SUMIFS(Table_ME_data[indicator_nme],#REF!,'Project ID Entry'!N$3,Table_ME_data[dataset_date],'Project ID Entry'!$B64)</f>
        <v>#REF!</v>
      </c>
      <c r="O64" s="50" t="e">
        <f>SUMIFS(Table_ME_data[indicator_nme],#REF!,'Project ID Entry'!O$3,Table_ME_data[dataset_date],'Project ID Entry'!$B64)</f>
        <v>#REF!</v>
      </c>
      <c r="P64" s="50" t="e">
        <f>SUMIFS(Table_ME_data[indicator_nme],#REF!,'Project ID Entry'!P$3,Table_ME_data[dataset_date],'Project ID Entry'!$B64)</f>
        <v>#REF!</v>
      </c>
      <c r="Q64" s="50" t="e">
        <f>SUMIFS(Table_ME_data[indicator_nme],#REF!,'Project ID Entry'!Q$3,Table_ME_data[dataset_date],'Project ID Entry'!$B64)</f>
        <v>#REF!</v>
      </c>
      <c r="R64" s="52" t="e">
        <f>VLOOKUP($B64,Table_postgresql_IFC_data_connection__RM_Server8[],11,FALSE)</f>
        <v>#N/A</v>
      </c>
      <c r="S64" s="50" t="e">
        <f>VLOOKUP($B64,'Manual Project Notes'!$A$1:$L$37,2,FALSE)</f>
        <v>#N/A</v>
      </c>
      <c r="T64" s="50" t="e">
        <f>VLOOKUP($B64,'Manual Project Notes'!$A$1:$L$37,3,FALSE)</f>
        <v>#N/A</v>
      </c>
      <c r="U64" s="50" t="e">
        <f>VLOOKUP($B64,'Manual Project Notes'!$A$1:$L$37,4,FALSE)</f>
        <v>#N/A</v>
      </c>
      <c r="V64" s="50" t="e">
        <f>VLOOKUP($B64,'Manual Project Notes'!$A$1:$L$37,5,FALSE)</f>
        <v>#N/A</v>
      </c>
      <c r="W64" s="50" t="e">
        <f>VLOOKUP($B64,'Manual Project Notes'!$A$1:$L$37,6,FALSE)</f>
        <v>#N/A</v>
      </c>
      <c r="X64" s="50" t="e">
        <f>VLOOKUP($B64,'Manual Project Notes'!$A$1:$L$37,7,FALSE)</f>
        <v>#N/A</v>
      </c>
      <c r="Y64" s="50" t="e">
        <f>VLOOKUP($B64,'Manual Project Notes'!$A$1:$L$37,8,FALSE)</f>
        <v>#N/A</v>
      </c>
      <c r="Z64" s="50" t="e">
        <f>VLOOKUP($B64,'Manual Project Notes'!$A$1:$L$37,9,FALSE)</f>
        <v>#N/A</v>
      </c>
      <c r="AA64" s="50" t="e">
        <f>VLOOKUP($B64,'Manual Project Notes'!$A$1:$L$37,10,FALSE)</f>
        <v>#N/A</v>
      </c>
      <c r="AB64" s="50" t="e">
        <f>VLOOKUP($B64,'Manual Project Notes'!$A$1:$L$37,11,FALSE)</f>
        <v>#N/A</v>
      </c>
      <c r="AC64" s="50" t="e">
        <f>VLOOKUP($B64,'Manual Project Notes'!$A$1:$L$37,12,FALSE)</f>
        <v>#N/A</v>
      </c>
    </row>
    <row r="65" spans="2:29" x14ac:dyDescent="0.3">
      <c r="B65" s="48"/>
      <c r="C65" s="50" t="e">
        <f>VLOOKUP($B65,Table_postgresql_IFC_data_connection__RM_Server8[],2,FALSE)</f>
        <v>#N/A</v>
      </c>
      <c r="D65" s="50" t="e">
        <f>VLOOKUP($B65,Table_postgresql_IFC_data_connection__RM_Server8[],3,FALSE)</f>
        <v>#N/A</v>
      </c>
      <c r="E65" s="50" t="e">
        <f>VLOOKUP($B65,Table_postgresql_IFC_data_connection__RM_Server8[],4,FALSE)</f>
        <v>#N/A</v>
      </c>
      <c r="F65" s="50" t="e">
        <f>VLOOKUP($B65,Table_postgresql_IFC_data_connection__RM_Server8[],5,FALSE)</f>
        <v>#N/A</v>
      </c>
      <c r="G65" s="50" t="e">
        <f>VLOOKUP($B65,Table_postgresql_IFC_data_connection__RM_Server8[],6,FALSE)</f>
        <v>#N/A</v>
      </c>
      <c r="H65" s="51" t="e">
        <f>VLOOKUP($B65,Table_postgresql_IFC_data_connection__RM_Server8[],8,FALSE)</f>
        <v>#N/A</v>
      </c>
      <c r="I65" s="51" t="e">
        <f>VLOOKUP($B65,Table_postgresql_IFC_data_connection__RM_Server8[],9,FALSE)</f>
        <v>#N/A</v>
      </c>
      <c r="J65" s="51" t="e">
        <f>VLOOKUP($B65,Table_postgresql_IFC_data_connection__RM_Server8[],14,FALSE)</f>
        <v>#N/A</v>
      </c>
      <c r="K65" s="51" t="e">
        <f>VLOOKUP($B65,Table_postgresql_IFC_data_connection__RM_Server8[],15,FALSE)</f>
        <v>#N/A</v>
      </c>
      <c r="L65" s="51" t="e">
        <f>VLOOKUP($B65,Table_postgresql_IFC_data_connection__RM_Server8[],10,FALSE)</f>
        <v>#N/A</v>
      </c>
      <c r="M65" s="50" t="e">
        <f>SUMIFS(Table_ME_data[indicator_nme],#REF!,'Project ID Entry'!M$3,Table_ME_data[dataset_date],'Project ID Entry'!$B65)</f>
        <v>#REF!</v>
      </c>
      <c r="N65" s="50" t="e">
        <f>SUMIFS(Table_ME_data[indicator_nme],#REF!,'Project ID Entry'!N$3,Table_ME_data[dataset_date],'Project ID Entry'!$B65)</f>
        <v>#REF!</v>
      </c>
      <c r="O65" s="50" t="e">
        <f>SUMIFS(Table_ME_data[indicator_nme],#REF!,'Project ID Entry'!O$3,Table_ME_data[dataset_date],'Project ID Entry'!$B65)</f>
        <v>#REF!</v>
      </c>
      <c r="P65" s="50" t="e">
        <f>SUMIFS(Table_ME_data[indicator_nme],#REF!,'Project ID Entry'!P$3,Table_ME_data[dataset_date],'Project ID Entry'!$B65)</f>
        <v>#REF!</v>
      </c>
      <c r="Q65" s="50" t="e">
        <f>SUMIFS(Table_ME_data[indicator_nme],#REF!,'Project ID Entry'!Q$3,Table_ME_data[dataset_date],'Project ID Entry'!$B65)</f>
        <v>#REF!</v>
      </c>
      <c r="R65" s="52" t="e">
        <f>VLOOKUP($B65,Table_postgresql_IFC_data_connection__RM_Server8[],11,FALSE)</f>
        <v>#N/A</v>
      </c>
      <c r="S65" s="50" t="e">
        <f>VLOOKUP($B65,'Manual Project Notes'!$A$1:$L$37,2,FALSE)</f>
        <v>#N/A</v>
      </c>
      <c r="T65" s="50" t="e">
        <f>VLOOKUP($B65,'Manual Project Notes'!$A$1:$L$37,3,FALSE)</f>
        <v>#N/A</v>
      </c>
      <c r="U65" s="50" t="e">
        <f>VLOOKUP($B65,'Manual Project Notes'!$A$1:$L$37,4,FALSE)</f>
        <v>#N/A</v>
      </c>
      <c r="V65" s="50" t="e">
        <f>VLOOKUP($B65,'Manual Project Notes'!$A$1:$L$37,5,FALSE)</f>
        <v>#N/A</v>
      </c>
      <c r="W65" s="50" t="e">
        <f>VLOOKUP($B65,'Manual Project Notes'!$A$1:$L$37,6,FALSE)</f>
        <v>#N/A</v>
      </c>
      <c r="X65" s="50" t="e">
        <f>VLOOKUP($B65,'Manual Project Notes'!$A$1:$L$37,7,FALSE)</f>
        <v>#N/A</v>
      </c>
      <c r="Y65" s="50" t="e">
        <f>VLOOKUP($B65,'Manual Project Notes'!$A$1:$L$37,8,FALSE)</f>
        <v>#N/A</v>
      </c>
      <c r="Z65" s="50" t="e">
        <f>VLOOKUP($B65,'Manual Project Notes'!$A$1:$L$37,9,FALSE)</f>
        <v>#N/A</v>
      </c>
      <c r="AA65" s="50" t="e">
        <f>VLOOKUP($B65,'Manual Project Notes'!$A$1:$L$37,10,FALSE)</f>
        <v>#N/A</v>
      </c>
      <c r="AB65" s="50" t="e">
        <f>VLOOKUP($B65,'Manual Project Notes'!$A$1:$L$37,11,FALSE)</f>
        <v>#N/A</v>
      </c>
      <c r="AC65" s="50" t="e">
        <f>VLOOKUP($B65,'Manual Project Notes'!$A$1:$L$37,12,FALSE)</f>
        <v>#N/A</v>
      </c>
    </row>
    <row r="66" spans="2:29" x14ac:dyDescent="0.3">
      <c r="B66" s="48"/>
      <c r="C66" s="50" t="e">
        <f>VLOOKUP($B66,Table_postgresql_IFC_data_connection__RM_Server8[],2,FALSE)</f>
        <v>#N/A</v>
      </c>
      <c r="D66" s="50" t="e">
        <f>VLOOKUP($B66,Table_postgresql_IFC_data_connection__RM_Server8[],3,FALSE)</f>
        <v>#N/A</v>
      </c>
      <c r="E66" s="50" t="e">
        <f>VLOOKUP($B66,Table_postgresql_IFC_data_connection__RM_Server8[],4,FALSE)</f>
        <v>#N/A</v>
      </c>
      <c r="F66" s="50" t="e">
        <f>VLOOKUP($B66,Table_postgresql_IFC_data_connection__RM_Server8[],5,FALSE)</f>
        <v>#N/A</v>
      </c>
      <c r="G66" s="50" t="e">
        <f>VLOOKUP($B66,Table_postgresql_IFC_data_connection__RM_Server8[],6,FALSE)</f>
        <v>#N/A</v>
      </c>
      <c r="H66" s="51" t="e">
        <f>VLOOKUP($B66,Table_postgresql_IFC_data_connection__RM_Server8[],8,FALSE)</f>
        <v>#N/A</v>
      </c>
      <c r="I66" s="51" t="e">
        <f>VLOOKUP($B66,Table_postgresql_IFC_data_connection__RM_Server8[],9,FALSE)</f>
        <v>#N/A</v>
      </c>
      <c r="J66" s="51" t="e">
        <f>VLOOKUP($B66,Table_postgresql_IFC_data_connection__RM_Server8[],14,FALSE)</f>
        <v>#N/A</v>
      </c>
      <c r="K66" s="51" t="e">
        <f>VLOOKUP($B66,Table_postgresql_IFC_data_connection__RM_Server8[],15,FALSE)</f>
        <v>#N/A</v>
      </c>
      <c r="L66" s="51" t="e">
        <f>VLOOKUP($B66,Table_postgresql_IFC_data_connection__RM_Server8[],10,FALSE)</f>
        <v>#N/A</v>
      </c>
      <c r="M66" s="50" t="e">
        <f>SUMIFS(Table_ME_data[indicator_nme],#REF!,'Project ID Entry'!M$3,Table_ME_data[dataset_date],'Project ID Entry'!$B66)</f>
        <v>#REF!</v>
      </c>
      <c r="N66" s="50" t="e">
        <f>SUMIFS(Table_ME_data[indicator_nme],#REF!,'Project ID Entry'!N$3,Table_ME_data[dataset_date],'Project ID Entry'!$B66)</f>
        <v>#REF!</v>
      </c>
      <c r="O66" s="50" t="e">
        <f>SUMIFS(Table_ME_data[indicator_nme],#REF!,'Project ID Entry'!O$3,Table_ME_data[dataset_date],'Project ID Entry'!$B66)</f>
        <v>#REF!</v>
      </c>
      <c r="P66" s="50" t="e">
        <f>SUMIFS(Table_ME_data[indicator_nme],#REF!,'Project ID Entry'!P$3,Table_ME_data[dataset_date],'Project ID Entry'!$B66)</f>
        <v>#REF!</v>
      </c>
      <c r="Q66" s="50" t="e">
        <f>SUMIFS(Table_ME_data[indicator_nme],#REF!,'Project ID Entry'!Q$3,Table_ME_data[dataset_date],'Project ID Entry'!$B66)</f>
        <v>#REF!</v>
      </c>
      <c r="R66" s="52" t="e">
        <f>VLOOKUP($B66,Table_postgresql_IFC_data_connection__RM_Server8[],11,FALSE)</f>
        <v>#N/A</v>
      </c>
      <c r="S66" s="50" t="e">
        <f>VLOOKUP($B66,'Manual Project Notes'!$A$1:$L$37,2,FALSE)</f>
        <v>#N/A</v>
      </c>
      <c r="T66" s="50" t="e">
        <f>VLOOKUP($B66,'Manual Project Notes'!$A$1:$L$37,3,FALSE)</f>
        <v>#N/A</v>
      </c>
      <c r="U66" s="50" t="e">
        <f>VLOOKUP($B66,'Manual Project Notes'!$A$1:$L$37,4,FALSE)</f>
        <v>#N/A</v>
      </c>
      <c r="V66" s="50" t="e">
        <f>VLOOKUP($B66,'Manual Project Notes'!$A$1:$L$37,5,FALSE)</f>
        <v>#N/A</v>
      </c>
      <c r="W66" s="50" t="e">
        <f>VLOOKUP($B66,'Manual Project Notes'!$A$1:$L$37,6,FALSE)</f>
        <v>#N/A</v>
      </c>
      <c r="X66" s="50" t="e">
        <f>VLOOKUP($B66,'Manual Project Notes'!$A$1:$L$37,7,FALSE)</f>
        <v>#N/A</v>
      </c>
      <c r="Y66" s="50" t="e">
        <f>VLOOKUP($B66,'Manual Project Notes'!$A$1:$L$37,8,FALSE)</f>
        <v>#N/A</v>
      </c>
      <c r="Z66" s="50" t="e">
        <f>VLOOKUP($B66,'Manual Project Notes'!$A$1:$L$37,9,FALSE)</f>
        <v>#N/A</v>
      </c>
      <c r="AA66" s="50" t="e">
        <f>VLOOKUP($B66,'Manual Project Notes'!$A$1:$L$37,10,FALSE)</f>
        <v>#N/A</v>
      </c>
      <c r="AB66" s="50" t="e">
        <f>VLOOKUP($B66,'Manual Project Notes'!$A$1:$L$37,11,FALSE)</f>
        <v>#N/A</v>
      </c>
      <c r="AC66" s="50" t="e">
        <f>VLOOKUP($B66,'Manual Project Notes'!$A$1:$L$37,12,FALSE)</f>
        <v>#N/A</v>
      </c>
    </row>
    <row r="67" spans="2:29" x14ac:dyDescent="0.3">
      <c r="B67" s="48"/>
      <c r="C67" s="50" t="e">
        <f>VLOOKUP($B67,Table_postgresql_IFC_data_connection__RM_Server8[],2,FALSE)</f>
        <v>#N/A</v>
      </c>
      <c r="D67" s="50" t="e">
        <f>VLOOKUP($B67,Table_postgresql_IFC_data_connection__RM_Server8[],3,FALSE)</f>
        <v>#N/A</v>
      </c>
      <c r="E67" s="50" t="e">
        <f>VLOOKUP($B67,Table_postgresql_IFC_data_connection__RM_Server8[],4,FALSE)</f>
        <v>#N/A</v>
      </c>
      <c r="F67" s="50" t="e">
        <f>VLOOKUP($B67,Table_postgresql_IFC_data_connection__RM_Server8[],5,FALSE)</f>
        <v>#N/A</v>
      </c>
      <c r="G67" s="50" t="e">
        <f>VLOOKUP($B67,Table_postgresql_IFC_data_connection__RM_Server8[],6,FALSE)</f>
        <v>#N/A</v>
      </c>
      <c r="H67" s="51" t="e">
        <f>VLOOKUP($B67,Table_postgresql_IFC_data_connection__RM_Server8[],8,FALSE)</f>
        <v>#N/A</v>
      </c>
      <c r="I67" s="51" t="e">
        <f>VLOOKUP($B67,Table_postgresql_IFC_data_connection__RM_Server8[],9,FALSE)</f>
        <v>#N/A</v>
      </c>
      <c r="J67" s="51" t="e">
        <f>VLOOKUP($B67,Table_postgresql_IFC_data_connection__RM_Server8[],14,FALSE)</f>
        <v>#N/A</v>
      </c>
      <c r="K67" s="51" t="e">
        <f>VLOOKUP($B67,Table_postgresql_IFC_data_connection__RM_Server8[],15,FALSE)</f>
        <v>#N/A</v>
      </c>
      <c r="L67" s="51" t="e">
        <f>VLOOKUP($B67,Table_postgresql_IFC_data_connection__RM_Server8[],10,FALSE)</f>
        <v>#N/A</v>
      </c>
      <c r="M67" s="50" t="e">
        <f>SUMIFS(Table_ME_data[indicator_nme],#REF!,'Project ID Entry'!M$3,Table_ME_data[dataset_date],'Project ID Entry'!$B67)</f>
        <v>#REF!</v>
      </c>
      <c r="N67" s="50" t="e">
        <f>SUMIFS(Table_ME_data[indicator_nme],#REF!,'Project ID Entry'!N$3,Table_ME_data[dataset_date],'Project ID Entry'!$B67)</f>
        <v>#REF!</v>
      </c>
      <c r="O67" s="50" t="e">
        <f>SUMIFS(Table_ME_data[indicator_nme],#REF!,'Project ID Entry'!O$3,Table_ME_data[dataset_date],'Project ID Entry'!$B67)</f>
        <v>#REF!</v>
      </c>
      <c r="P67" s="50" t="e">
        <f>SUMIFS(Table_ME_data[indicator_nme],#REF!,'Project ID Entry'!P$3,Table_ME_data[dataset_date],'Project ID Entry'!$B67)</f>
        <v>#REF!</v>
      </c>
      <c r="Q67" s="50" t="e">
        <f>SUMIFS(Table_ME_data[indicator_nme],#REF!,'Project ID Entry'!Q$3,Table_ME_data[dataset_date],'Project ID Entry'!$B67)</f>
        <v>#REF!</v>
      </c>
      <c r="R67" s="52" t="e">
        <f>VLOOKUP($B67,Table_postgresql_IFC_data_connection__RM_Server8[],11,FALSE)</f>
        <v>#N/A</v>
      </c>
      <c r="S67" s="50" t="e">
        <f>VLOOKUP($B67,'Manual Project Notes'!$A$1:$L$37,2,FALSE)</f>
        <v>#N/A</v>
      </c>
      <c r="T67" s="50" t="e">
        <f>VLOOKUP($B67,'Manual Project Notes'!$A$1:$L$37,3,FALSE)</f>
        <v>#N/A</v>
      </c>
      <c r="U67" s="50" t="e">
        <f>VLOOKUP($B67,'Manual Project Notes'!$A$1:$L$37,4,FALSE)</f>
        <v>#N/A</v>
      </c>
      <c r="V67" s="50" t="e">
        <f>VLOOKUP($B67,'Manual Project Notes'!$A$1:$L$37,5,FALSE)</f>
        <v>#N/A</v>
      </c>
      <c r="W67" s="50" t="e">
        <f>VLOOKUP($B67,'Manual Project Notes'!$A$1:$L$37,6,FALSE)</f>
        <v>#N/A</v>
      </c>
      <c r="X67" s="50" t="e">
        <f>VLOOKUP($B67,'Manual Project Notes'!$A$1:$L$37,7,FALSE)</f>
        <v>#N/A</v>
      </c>
      <c r="Y67" s="50" t="e">
        <f>VLOOKUP($B67,'Manual Project Notes'!$A$1:$L$37,8,FALSE)</f>
        <v>#N/A</v>
      </c>
      <c r="Z67" s="50" t="e">
        <f>VLOOKUP($B67,'Manual Project Notes'!$A$1:$L$37,9,FALSE)</f>
        <v>#N/A</v>
      </c>
      <c r="AA67" s="50" t="e">
        <f>VLOOKUP($B67,'Manual Project Notes'!$A$1:$L$37,10,FALSE)</f>
        <v>#N/A</v>
      </c>
      <c r="AB67" s="50" t="e">
        <f>VLOOKUP($B67,'Manual Project Notes'!$A$1:$L$37,11,FALSE)</f>
        <v>#N/A</v>
      </c>
      <c r="AC67" s="50" t="e">
        <f>VLOOKUP($B67,'Manual Project Notes'!$A$1:$L$37,12,FALSE)</f>
        <v>#N/A</v>
      </c>
    </row>
    <row r="68" spans="2:29" x14ac:dyDescent="0.3">
      <c r="B68" s="48"/>
      <c r="C68" s="50" t="e">
        <f>VLOOKUP($B68,Table_postgresql_IFC_data_connection__RM_Server8[],2,FALSE)</f>
        <v>#N/A</v>
      </c>
      <c r="D68" s="50" t="e">
        <f>VLOOKUP($B68,Table_postgresql_IFC_data_connection__RM_Server8[],3,FALSE)</f>
        <v>#N/A</v>
      </c>
      <c r="E68" s="50" t="e">
        <f>VLOOKUP($B68,Table_postgresql_IFC_data_connection__RM_Server8[],4,FALSE)</f>
        <v>#N/A</v>
      </c>
      <c r="F68" s="50" t="e">
        <f>VLOOKUP($B68,Table_postgresql_IFC_data_connection__RM_Server8[],5,FALSE)</f>
        <v>#N/A</v>
      </c>
      <c r="G68" s="50" t="e">
        <f>VLOOKUP($B68,Table_postgresql_IFC_data_connection__RM_Server8[],6,FALSE)</f>
        <v>#N/A</v>
      </c>
      <c r="H68" s="51" t="e">
        <f>VLOOKUP($B68,Table_postgresql_IFC_data_connection__RM_Server8[],8,FALSE)</f>
        <v>#N/A</v>
      </c>
      <c r="I68" s="51" t="e">
        <f>VLOOKUP($B68,Table_postgresql_IFC_data_connection__RM_Server8[],9,FALSE)</f>
        <v>#N/A</v>
      </c>
      <c r="J68" s="51" t="e">
        <f>VLOOKUP($B68,Table_postgresql_IFC_data_connection__RM_Server8[],14,FALSE)</f>
        <v>#N/A</v>
      </c>
      <c r="K68" s="51" t="e">
        <f>VLOOKUP($B68,Table_postgresql_IFC_data_connection__RM_Server8[],15,FALSE)</f>
        <v>#N/A</v>
      </c>
      <c r="L68" s="51" t="e">
        <f>VLOOKUP($B68,Table_postgresql_IFC_data_connection__RM_Server8[],10,FALSE)</f>
        <v>#N/A</v>
      </c>
      <c r="M68" s="50" t="e">
        <f>SUMIFS(Table_ME_data[indicator_nme],#REF!,'Project ID Entry'!M$3,Table_ME_data[dataset_date],'Project ID Entry'!$B68)</f>
        <v>#REF!</v>
      </c>
      <c r="N68" s="50" t="e">
        <f>SUMIFS(Table_ME_data[indicator_nme],#REF!,'Project ID Entry'!N$3,Table_ME_data[dataset_date],'Project ID Entry'!$B68)</f>
        <v>#REF!</v>
      </c>
      <c r="O68" s="50" t="e">
        <f>SUMIFS(Table_ME_data[indicator_nme],#REF!,'Project ID Entry'!O$3,Table_ME_data[dataset_date],'Project ID Entry'!$B68)</f>
        <v>#REF!</v>
      </c>
      <c r="P68" s="50" t="e">
        <f>SUMIFS(Table_ME_data[indicator_nme],#REF!,'Project ID Entry'!P$3,Table_ME_data[dataset_date],'Project ID Entry'!$B68)</f>
        <v>#REF!</v>
      </c>
      <c r="Q68" s="50" t="e">
        <f>SUMIFS(Table_ME_data[indicator_nme],#REF!,'Project ID Entry'!Q$3,Table_ME_data[dataset_date],'Project ID Entry'!$B68)</f>
        <v>#REF!</v>
      </c>
      <c r="R68" s="52" t="e">
        <f>VLOOKUP($B68,Table_postgresql_IFC_data_connection__RM_Server8[],11,FALSE)</f>
        <v>#N/A</v>
      </c>
      <c r="S68" s="50" t="e">
        <f>VLOOKUP($B68,'Manual Project Notes'!$A$1:$L$37,2,FALSE)</f>
        <v>#N/A</v>
      </c>
      <c r="T68" s="50" t="e">
        <f>VLOOKUP($B68,'Manual Project Notes'!$A$1:$L$37,3,FALSE)</f>
        <v>#N/A</v>
      </c>
      <c r="U68" s="50" t="e">
        <f>VLOOKUP($B68,'Manual Project Notes'!$A$1:$L$37,4,FALSE)</f>
        <v>#N/A</v>
      </c>
      <c r="V68" s="50" t="e">
        <f>VLOOKUP($B68,'Manual Project Notes'!$A$1:$L$37,5,FALSE)</f>
        <v>#N/A</v>
      </c>
      <c r="W68" s="50" t="e">
        <f>VLOOKUP($B68,'Manual Project Notes'!$A$1:$L$37,6,FALSE)</f>
        <v>#N/A</v>
      </c>
      <c r="X68" s="50" t="e">
        <f>VLOOKUP($B68,'Manual Project Notes'!$A$1:$L$37,7,FALSE)</f>
        <v>#N/A</v>
      </c>
      <c r="Y68" s="50" t="e">
        <f>VLOOKUP($B68,'Manual Project Notes'!$A$1:$L$37,8,FALSE)</f>
        <v>#N/A</v>
      </c>
      <c r="Z68" s="50" t="e">
        <f>VLOOKUP($B68,'Manual Project Notes'!$A$1:$L$37,9,FALSE)</f>
        <v>#N/A</v>
      </c>
      <c r="AA68" s="50" t="e">
        <f>VLOOKUP($B68,'Manual Project Notes'!$A$1:$L$37,10,FALSE)</f>
        <v>#N/A</v>
      </c>
      <c r="AB68" s="50" t="e">
        <f>VLOOKUP($B68,'Manual Project Notes'!$A$1:$L$37,11,FALSE)</f>
        <v>#N/A</v>
      </c>
      <c r="AC68" s="50" t="e">
        <f>VLOOKUP($B68,'Manual Project Notes'!$A$1:$L$37,12,FALSE)</f>
        <v>#N/A</v>
      </c>
    </row>
    <row r="69" spans="2:29" x14ac:dyDescent="0.3">
      <c r="B69" s="48"/>
      <c r="C69" s="50" t="e">
        <f>VLOOKUP($B69,Table_postgresql_IFC_data_connection__RM_Server8[],2,FALSE)</f>
        <v>#N/A</v>
      </c>
      <c r="D69" s="50" t="e">
        <f>VLOOKUP($B69,Table_postgresql_IFC_data_connection__RM_Server8[],3,FALSE)</f>
        <v>#N/A</v>
      </c>
      <c r="E69" s="50" t="e">
        <f>VLOOKUP($B69,Table_postgresql_IFC_data_connection__RM_Server8[],4,FALSE)</f>
        <v>#N/A</v>
      </c>
      <c r="F69" s="50" t="e">
        <f>VLOOKUP($B69,Table_postgresql_IFC_data_connection__RM_Server8[],5,FALSE)</f>
        <v>#N/A</v>
      </c>
      <c r="G69" s="50" t="e">
        <f>VLOOKUP($B69,Table_postgresql_IFC_data_connection__RM_Server8[],6,FALSE)</f>
        <v>#N/A</v>
      </c>
      <c r="H69" s="51" t="e">
        <f>VLOOKUP($B69,Table_postgresql_IFC_data_connection__RM_Server8[],8,FALSE)</f>
        <v>#N/A</v>
      </c>
      <c r="I69" s="51" t="e">
        <f>VLOOKUP($B69,Table_postgresql_IFC_data_connection__RM_Server8[],9,FALSE)</f>
        <v>#N/A</v>
      </c>
      <c r="J69" s="51" t="e">
        <f>VLOOKUP($B69,Table_postgresql_IFC_data_connection__RM_Server8[],14,FALSE)</f>
        <v>#N/A</v>
      </c>
      <c r="K69" s="51" t="e">
        <f>VLOOKUP($B69,Table_postgresql_IFC_data_connection__RM_Server8[],15,FALSE)</f>
        <v>#N/A</v>
      </c>
      <c r="L69" s="51" t="e">
        <f>VLOOKUP($B69,Table_postgresql_IFC_data_connection__RM_Server8[],10,FALSE)</f>
        <v>#N/A</v>
      </c>
      <c r="M69" s="50" t="e">
        <f>SUMIFS(Table_ME_data[indicator_nme],#REF!,'Project ID Entry'!M$3,Table_ME_data[dataset_date],'Project ID Entry'!$B69)</f>
        <v>#REF!</v>
      </c>
      <c r="N69" s="50" t="e">
        <f>SUMIFS(Table_ME_data[indicator_nme],#REF!,'Project ID Entry'!N$3,Table_ME_data[dataset_date],'Project ID Entry'!$B69)</f>
        <v>#REF!</v>
      </c>
      <c r="O69" s="50" t="e">
        <f>SUMIFS(Table_ME_data[indicator_nme],#REF!,'Project ID Entry'!O$3,Table_ME_data[dataset_date],'Project ID Entry'!$B69)</f>
        <v>#REF!</v>
      </c>
      <c r="P69" s="50" t="e">
        <f>SUMIFS(Table_ME_data[indicator_nme],#REF!,'Project ID Entry'!P$3,Table_ME_data[dataset_date],'Project ID Entry'!$B69)</f>
        <v>#REF!</v>
      </c>
      <c r="Q69" s="50" t="e">
        <f>SUMIFS(Table_ME_data[indicator_nme],#REF!,'Project ID Entry'!Q$3,Table_ME_data[dataset_date],'Project ID Entry'!$B69)</f>
        <v>#REF!</v>
      </c>
      <c r="R69" s="52" t="e">
        <f>VLOOKUP($B69,Table_postgresql_IFC_data_connection__RM_Server8[],11,FALSE)</f>
        <v>#N/A</v>
      </c>
      <c r="S69" s="50" t="e">
        <f>VLOOKUP($B69,'Manual Project Notes'!$A$1:$L$37,2,FALSE)</f>
        <v>#N/A</v>
      </c>
      <c r="T69" s="50" t="e">
        <f>VLOOKUP($B69,'Manual Project Notes'!$A$1:$L$37,3,FALSE)</f>
        <v>#N/A</v>
      </c>
      <c r="U69" s="50" t="e">
        <f>VLOOKUP($B69,'Manual Project Notes'!$A$1:$L$37,4,FALSE)</f>
        <v>#N/A</v>
      </c>
      <c r="V69" s="50" t="e">
        <f>VLOOKUP($B69,'Manual Project Notes'!$A$1:$L$37,5,FALSE)</f>
        <v>#N/A</v>
      </c>
      <c r="W69" s="50" t="e">
        <f>VLOOKUP($B69,'Manual Project Notes'!$A$1:$L$37,6,FALSE)</f>
        <v>#N/A</v>
      </c>
      <c r="X69" s="50" t="e">
        <f>VLOOKUP($B69,'Manual Project Notes'!$A$1:$L$37,7,FALSE)</f>
        <v>#N/A</v>
      </c>
      <c r="Y69" s="50" t="e">
        <f>VLOOKUP($B69,'Manual Project Notes'!$A$1:$L$37,8,FALSE)</f>
        <v>#N/A</v>
      </c>
      <c r="Z69" s="50" t="e">
        <f>VLOOKUP($B69,'Manual Project Notes'!$A$1:$L$37,9,FALSE)</f>
        <v>#N/A</v>
      </c>
      <c r="AA69" s="50" t="e">
        <f>VLOOKUP($B69,'Manual Project Notes'!$A$1:$L$37,10,FALSE)</f>
        <v>#N/A</v>
      </c>
      <c r="AB69" s="50" t="e">
        <f>VLOOKUP($B69,'Manual Project Notes'!$A$1:$L$37,11,FALSE)</f>
        <v>#N/A</v>
      </c>
      <c r="AC69" s="50" t="e">
        <f>VLOOKUP($B69,'Manual Project Notes'!$A$1:$L$37,12,FALSE)</f>
        <v>#N/A</v>
      </c>
    </row>
    <row r="70" spans="2:29" x14ac:dyDescent="0.3">
      <c r="B70" s="48"/>
      <c r="C70" s="50" t="e">
        <f>VLOOKUP($B70,Table_postgresql_IFC_data_connection__RM_Server8[],2,FALSE)</f>
        <v>#N/A</v>
      </c>
      <c r="D70" s="50" t="e">
        <f>VLOOKUP($B70,Table_postgresql_IFC_data_connection__RM_Server8[],3,FALSE)</f>
        <v>#N/A</v>
      </c>
      <c r="E70" s="50" t="e">
        <f>VLOOKUP($B70,Table_postgresql_IFC_data_connection__RM_Server8[],4,FALSE)</f>
        <v>#N/A</v>
      </c>
      <c r="F70" s="50" t="e">
        <f>VLOOKUP($B70,Table_postgresql_IFC_data_connection__RM_Server8[],5,FALSE)</f>
        <v>#N/A</v>
      </c>
      <c r="G70" s="50" t="e">
        <f>VLOOKUP($B70,Table_postgresql_IFC_data_connection__RM_Server8[],6,FALSE)</f>
        <v>#N/A</v>
      </c>
      <c r="H70" s="51" t="e">
        <f>VLOOKUP($B70,Table_postgresql_IFC_data_connection__RM_Server8[],8,FALSE)</f>
        <v>#N/A</v>
      </c>
      <c r="I70" s="51" t="e">
        <f>VLOOKUP($B70,Table_postgresql_IFC_data_connection__RM_Server8[],9,FALSE)</f>
        <v>#N/A</v>
      </c>
      <c r="J70" s="51" t="e">
        <f>VLOOKUP($B70,Table_postgresql_IFC_data_connection__RM_Server8[],14,FALSE)</f>
        <v>#N/A</v>
      </c>
      <c r="K70" s="51" t="e">
        <f>VLOOKUP($B70,Table_postgresql_IFC_data_connection__RM_Server8[],15,FALSE)</f>
        <v>#N/A</v>
      </c>
      <c r="L70" s="51" t="e">
        <f>VLOOKUP($B70,Table_postgresql_IFC_data_connection__RM_Server8[],10,FALSE)</f>
        <v>#N/A</v>
      </c>
      <c r="M70" s="50" t="e">
        <f>SUMIFS(Table_ME_data[indicator_nme],#REF!,'Project ID Entry'!M$3,Table_ME_data[dataset_date],'Project ID Entry'!$B70)</f>
        <v>#REF!</v>
      </c>
      <c r="N70" s="50" t="e">
        <f>SUMIFS(Table_ME_data[indicator_nme],#REF!,'Project ID Entry'!N$3,Table_ME_data[dataset_date],'Project ID Entry'!$B70)</f>
        <v>#REF!</v>
      </c>
      <c r="O70" s="50" t="e">
        <f>SUMIFS(Table_ME_data[indicator_nme],#REF!,'Project ID Entry'!O$3,Table_ME_data[dataset_date],'Project ID Entry'!$B70)</f>
        <v>#REF!</v>
      </c>
      <c r="P70" s="50" t="e">
        <f>SUMIFS(Table_ME_data[indicator_nme],#REF!,'Project ID Entry'!P$3,Table_ME_data[dataset_date],'Project ID Entry'!$B70)</f>
        <v>#REF!</v>
      </c>
      <c r="Q70" s="50" t="e">
        <f>SUMIFS(Table_ME_data[indicator_nme],#REF!,'Project ID Entry'!Q$3,Table_ME_data[dataset_date],'Project ID Entry'!$B70)</f>
        <v>#REF!</v>
      </c>
      <c r="R70" s="52" t="e">
        <f>VLOOKUP($B70,Table_postgresql_IFC_data_connection__RM_Server8[],11,FALSE)</f>
        <v>#N/A</v>
      </c>
      <c r="S70" s="50" t="e">
        <f>VLOOKUP($B70,'Manual Project Notes'!$A$1:$L$37,2,FALSE)</f>
        <v>#N/A</v>
      </c>
      <c r="T70" s="50" t="e">
        <f>VLOOKUP($B70,'Manual Project Notes'!$A$1:$L$37,3,FALSE)</f>
        <v>#N/A</v>
      </c>
      <c r="U70" s="50" t="e">
        <f>VLOOKUP($B70,'Manual Project Notes'!$A$1:$L$37,4,FALSE)</f>
        <v>#N/A</v>
      </c>
      <c r="V70" s="50" t="e">
        <f>VLOOKUP($B70,'Manual Project Notes'!$A$1:$L$37,5,FALSE)</f>
        <v>#N/A</v>
      </c>
      <c r="W70" s="50" t="e">
        <f>VLOOKUP($B70,'Manual Project Notes'!$A$1:$L$37,6,FALSE)</f>
        <v>#N/A</v>
      </c>
      <c r="X70" s="50" t="e">
        <f>VLOOKUP($B70,'Manual Project Notes'!$A$1:$L$37,7,FALSE)</f>
        <v>#N/A</v>
      </c>
      <c r="Y70" s="50" t="e">
        <f>VLOOKUP($B70,'Manual Project Notes'!$A$1:$L$37,8,FALSE)</f>
        <v>#N/A</v>
      </c>
      <c r="Z70" s="50" t="e">
        <f>VLOOKUP($B70,'Manual Project Notes'!$A$1:$L$37,9,FALSE)</f>
        <v>#N/A</v>
      </c>
      <c r="AA70" s="50" t="e">
        <f>VLOOKUP($B70,'Manual Project Notes'!$A$1:$L$37,10,FALSE)</f>
        <v>#N/A</v>
      </c>
      <c r="AB70" s="50" t="e">
        <f>VLOOKUP($B70,'Manual Project Notes'!$A$1:$L$37,11,FALSE)</f>
        <v>#N/A</v>
      </c>
      <c r="AC70" s="50" t="e">
        <f>VLOOKUP($B70,'Manual Project Notes'!$A$1:$L$37,12,FALSE)</f>
        <v>#N/A</v>
      </c>
    </row>
    <row r="71" spans="2:29" x14ac:dyDescent="0.3">
      <c r="B71" s="48"/>
      <c r="C71" s="50" t="e">
        <f>VLOOKUP($B71,Table_postgresql_IFC_data_connection__RM_Server8[],2,FALSE)</f>
        <v>#N/A</v>
      </c>
      <c r="D71" s="50" t="e">
        <f>VLOOKUP($B71,Table_postgresql_IFC_data_connection__RM_Server8[],3,FALSE)</f>
        <v>#N/A</v>
      </c>
      <c r="E71" s="50" t="e">
        <f>VLOOKUP($B71,Table_postgresql_IFC_data_connection__RM_Server8[],4,FALSE)</f>
        <v>#N/A</v>
      </c>
      <c r="F71" s="50" t="e">
        <f>VLOOKUP($B71,Table_postgresql_IFC_data_connection__RM_Server8[],5,FALSE)</f>
        <v>#N/A</v>
      </c>
      <c r="G71" s="50" t="e">
        <f>VLOOKUP($B71,Table_postgresql_IFC_data_connection__RM_Server8[],6,FALSE)</f>
        <v>#N/A</v>
      </c>
      <c r="H71" s="51" t="e">
        <f>VLOOKUP($B71,Table_postgresql_IFC_data_connection__RM_Server8[],8,FALSE)</f>
        <v>#N/A</v>
      </c>
      <c r="I71" s="51" t="e">
        <f>VLOOKUP($B71,Table_postgresql_IFC_data_connection__RM_Server8[],9,FALSE)</f>
        <v>#N/A</v>
      </c>
      <c r="J71" s="51" t="e">
        <f>VLOOKUP($B71,Table_postgresql_IFC_data_connection__RM_Server8[],14,FALSE)</f>
        <v>#N/A</v>
      </c>
      <c r="K71" s="51" t="e">
        <f>VLOOKUP($B71,Table_postgresql_IFC_data_connection__RM_Server8[],15,FALSE)</f>
        <v>#N/A</v>
      </c>
      <c r="L71" s="51" t="e">
        <f>VLOOKUP($B71,Table_postgresql_IFC_data_connection__RM_Server8[],10,FALSE)</f>
        <v>#N/A</v>
      </c>
      <c r="M71" s="50" t="e">
        <f>SUMIFS(Table_ME_data[indicator_nme],#REF!,'Project ID Entry'!M$3,Table_ME_data[dataset_date],'Project ID Entry'!$B71)</f>
        <v>#REF!</v>
      </c>
      <c r="N71" s="50" t="e">
        <f>SUMIFS(Table_ME_data[indicator_nme],#REF!,'Project ID Entry'!N$3,Table_ME_data[dataset_date],'Project ID Entry'!$B71)</f>
        <v>#REF!</v>
      </c>
      <c r="O71" s="50" t="e">
        <f>SUMIFS(Table_ME_data[indicator_nme],#REF!,'Project ID Entry'!O$3,Table_ME_data[dataset_date],'Project ID Entry'!$B71)</f>
        <v>#REF!</v>
      </c>
      <c r="P71" s="50" t="e">
        <f>SUMIFS(Table_ME_data[indicator_nme],#REF!,'Project ID Entry'!P$3,Table_ME_data[dataset_date],'Project ID Entry'!$B71)</f>
        <v>#REF!</v>
      </c>
      <c r="Q71" s="50" t="e">
        <f>SUMIFS(Table_ME_data[indicator_nme],#REF!,'Project ID Entry'!Q$3,Table_ME_data[dataset_date],'Project ID Entry'!$B71)</f>
        <v>#REF!</v>
      </c>
      <c r="R71" s="52" t="e">
        <f>VLOOKUP($B71,Table_postgresql_IFC_data_connection__RM_Server8[],11,FALSE)</f>
        <v>#N/A</v>
      </c>
      <c r="S71" s="50" t="e">
        <f>VLOOKUP($B71,'Manual Project Notes'!$A$1:$L$37,2,FALSE)</f>
        <v>#N/A</v>
      </c>
      <c r="T71" s="50" t="e">
        <f>VLOOKUP($B71,'Manual Project Notes'!$A$1:$L$37,3,FALSE)</f>
        <v>#N/A</v>
      </c>
      <c r="U71" s="50" t="e">
        <f>VLOOKUP($B71,'Manual Project Notes'!$A$1:$L$37,4,FALSE)</f>
        <v>#N/A</v>
      </c>
      <c r="V71" s="50" t="e">
        <f>VLOOKUP($B71,'Manual Project Notes'!$A$1:$L$37,5,FALSE)</f>
        <v>#N/A</v>
      </c>
      <c r="W71" s="50" t="e">
        <f>VLOOKUP($B71,'Manual Project Notes'!$A$1:$L$37,6,FALSE)</f>
        <v>#N/A</v>
      </c>
      <c r="X71" s="50" t="e">
        <f>VLOOKUP($B71,'Manual Project Notes'!$A$1:$L$37,7,FALSE)</f>
        <v>#N/A</v>
      </c>
      <c r="Y71" s="50" t="e">
        <f>VLOOKUP($B71,'Manual Project Notes'!$A$1:$L$37,8,FALSE)</f>
        <v>#N/A</v>
      </c>
      <c r="Z71" s="50" t="e">
        <f>VLOOKUP($B71,'Manual Project Notes'!$A$1:$L$37,9,FALSE)</f>
        <v>#N/A</v>
      </c>
      <c r="AA71" s="50" t="e">
        <f>VLOOKUP($B71,'Manual Project Notes'!$A$1:$L$37,10,FALSE)</f>
        <v>#N/A</v>
      </c>
      <c r="AB71" s="50" t="e">
        <f>VLOOKUP($B71,'Manual Project Notes'!$A$1:$L$37,11,FALSE)</f>
        <v>#N/A</v>
      </c>
      <c r="AC71" s="50" t="e">
        <f>VLOOKUP($B71,'Manual Project Notes'!$A$1:$L$37,12,FALSE)</f>
        <v>#N/A</v>
      </c>
    </row>
    <row r="72" spans="2:29" x14ac:dyDescent="0.3">
      <c r="B72" s="48"/>
      <c r="C72" s="50" t="e">
        <f>VLOOKUP($B72,Table_postgresql_IFC_data_connection__RM_Server8[],2,FALSE)</f>
        <v>#N/A</v>
      </c>
      <c r="D72" s="50" t="e">
        <f>VLOOKUP($B72,Table_postgresql_IFC_data_connection__RM_Server8[],3,FALSE)</f>
        <v>#N/A</v>
      </c>
      <c r="E72" s="50" t="e">
        <f>VLOOKUP($B72,Table_postgresql_IFC_data_connection__RM_Server8[],4,FALSE)</f>
        <v>#N/A</v>
      </c>
      <c r="F72" s="50" t="e">
        <f>VLOOKUP($B72,Table_postgresql_IFC_data_connection__RM_Server8[],5,FALSE)</f>
        <v>#N/A</v>
      </c>
      <c r="G72" s="50" t="e">
        <f>VLOOKUP($B72,Table_postgresql_IFC_data_connection__RM_Server8[],6,FALSE)</f>
        <v>#N/A</v>
      </c>
      <c r="H72" s="51" t="e">
        <f>VLOOKUP($B72,Table_postgresql_IFC_data_connection__RM_Server8[],8,FALSE)</f>
        <v>#N/A</v>
      </c>
      <c r="I72" s="51" t="e">
        <f>VLOOKUP($B72,Table_postgresql_IFC_data_connection__RM_Server8[],9,FALSE)</f>
        <v>#N/A</v>
      </c>
      <c r="J72" s="51" t="e">
        <f>VLOOKUP($B72,Table_postgresql_IFC_data_connection__RM_Server8[],14,FALSE)</f>
        <v>#N/A</v>
      </c>
      <c r="K72" s="51" t="e">
        <f>VLOOKUP($B72,Table_postgresql_IFC_data_connection__RM_Server8[],15,FALSE)</f>
        <v>#N/A</v>
      </c>
      <c r="L72" s="51" t="e">
        <f>VLOOKUP($B72,Table_postgresql_IFC_data_connection__RM_Server8[],10,FALSE)</f>
        <v>#N/A</v>
      </c>
      <c r="M72" s="50" t="e">
        <f>SUMIFS(Table_ME_data[indicator_nme],#REF!,'Project ID Entry'!M$3,Table_ME_data[dataset_date],'Project ID Entry'!$B72)</f>
        <v>#REF!</v>
      </c>
      <c r="N72" s="50" t="e">
        <f>SUMIFS(Table_ME_data[indicator_nme],#REF!,'Project ID Entry'!N$3,Table_ME_data[dataset_date],'Project ID Entry'!$B72)</f>
        <v>#REF!</v>
      </c>
      <c r="O72" s="50" t="e">
        <f>SUMIFS(Table_ME_data[indicator_nme],#REF!,'Project ID Entry'!O$3,Table_ME_data[dataset_date],'Project ID Entry'!$B72)</f>
        <v>#REF!</v>
      </c>
      <c r="P72" s="50" t="e">
        <f>SUMIFS(Table_ME_data[indicator_nme],#REF!,'Project ID Entry'!P$3,Table_ME_data[dataset_date],'Project ID Entry'!$B72)</f>
        <v>#REF!</v>
      </c>
      <c r="Q72" s="50" t="e">
        <f>SUMIFS(Table_ME_data[indicator_nme],#REF!,'Project ID Entry'!Q$3,Table_ME_data[dataset_date],'Project ID Entry'!$B72)</f>
        <v>#REF!</v>
      </c>
      <c r="R72" s="52" t="e">
        <f>VLOOKUP($B72,Table_postgresql_IFC_data_connection__RM_Server8[],11,FALSE)</f>
        <v>#N/A</v>
      </c>
      <c r="S72" s="50" t="e">
        <f>VLOOKUP($B72,'Manual Project Notes'!$A$1:$L$37,2,FALSE)</f>
        <v>#N/A</v>
      </c>
      <c r="T72" s="50" t="e">
        <f>VLOOKUP($B72,'Manual Project Notes'!$A$1:$L$37,3,FALSE)</f>
        <v>#N/A</v>
      </c>
      <c r="U72" s="50" t="e">
        <f>VLOOKUP($B72,'Manual Project Notes'!$A$1:$L$37,4,FALSE)</f>
        <v>#N/A</v>
      </c>
      <c r="V72" s="50" t="e">
        <f>VLOOKUP($B72,'Manual Project Notes'!$A$1:$L$37,5,FALSE)</f>
        <v>#N/A</v>
      </c>
      <c r="W72" s="50" t="e">
        <f>VLOOKUP($B72,'Manual Project Notes'!$A$1:$L$37,6,FALSE)</f>
        <v>#N/A</v>
      </c>
      <c r="X72" s="50" t="e">
        <f>VLOOKUP($B72,'Manual Project Notes'!$A$1:$L$37,7,FALSE)</f>
        <v>#N/A</v>
      </c>
      <c r="Y72" s="50" t="e">
        <f>VLOOKUP($B72,'Manual Project Notes'!$A$1:$L$37,8,FALSE)</f>
        <v>#N/A</v>
      </c>
      <c r="Z72" s="50" t="e">
        <f>VLOOKUP($B72,'Manual Project Notes'!$A$1:$L$37,9,FALSE)</f>
        <v>#N/A</v>
      </c>
      <c r="AA72" s="50" t="e">
        <f>VLOOKUP($B72,'Manual Project Notes'!$A$1:$L$37,10,FALSE)</f>
        <v>#N/A</v>
      </c>
      <c r="AB72" s="50" t="e">
        <f>VLOOKUP($B72,'Manual Project Notes'!$A$1:$L$37,11,FALSE)</f>
        <v>#N/A</v>
      </c>
      <c r="AC72" s="50" t="e">
        <f>VLOOKUP($B72,'Manual Project Notes'!$A$1:$L$37,12,FALSE)</f>
        <v>#N/A</v>
      </c>
    </row>
    <row r="73" spans="2:29" x14ac:dyDescent="0.3">
      <c r="B73" s="48"/>
      <c r="C73" s="50" t="e">
        <f>VLOOKUP($B73,Table_postgresql_IFC_data_connection__RM_Server8[],2,FALSE)</f>
        <v>#N/A</v>
      </c>
      <c r="D73" s="50" t="e">
        <f>VLOOKUP($B73,Table_postgresql_IFC_data_connection__RM_Server8[],3,FALSE)</f>
        <v>#N/A</v>
      </c>
      <c r="E73" s="50" t="e">
        <f>VLOOKUP($B73,Table_postgresql_IFC_data_connection__RM_Server8[],4,FALSE)</f>
        <v>#N/A</v>
      </c>
      <c r="F73" s="50" t="e">
        <f>VLOOKUP($B73,Table_postgresql_IFC_data_connection__RM_Server8[],5,FALSE)</f>
        <v>#N/A</v>
      </c>
      <c r="G73" s="50" t="e">
        <f>VLOOKUP($B73,Table_postgresql_IFC_data_connection__RM_Server8[],6,FALSE)</f>
        <v>#N/A</v>
      </c>
      <c r="H73" s="51" t="e">
        <f>VLOOKUP($B73,Table_postgresql_IFC_data_connection__RM_Server8[],8,FALSE)</f>
        <v>#N/A</v>
      </c>
      <c r="I73" s="51" t="e">
        <f>VLOOKUP($B73,Table_postgresql_IFC_data_connection__RM_Server8[],9,FALSE)</f>
        <v>#N/A</v>
      </c>
      <c r="J73" s="51" t="e">
        <f>VLOOKUP($B73,Table_postgresql_IFC_data_connection__RM_Server8[],14,FALSE)</f>
        <v>#N/A</v>
      </c>
      <c r="K73" s="51" t="e">
        <f>VLOOKUP($B73,Table_postgresql_IFC_data_connection__RM_Server8[],15,FALSE)</f>
        <v>#N/A</v>
      </c>
      <c r="L73" s="51" t="e">
        <f>VLOOKUP($B73,Table_postgresql_IFC_data_connection__RM_Server8[],10,FALSE)</f>
        <v>#N/A</v>
      </c>
      <c r="M73" s="50" t="e">
        <f>SUMIFS(Table_ME_data[indicator_nme],#REF!,'Project ID Entry'!M$3,Table_ME_data[dataset_date],'Project ID Entry'!$B73)</f>
        <v>#REF!</v>
      </c>
      <c r="N73" s="50" t="e">
        <f>SUMIFS(Table_ME_data[indicator_nme],#REF!,'Project ID Entry'!N$3,Table_ME_data[dataset_date],'Project ID Entry'!$B73)</f>
        <v>#REF!</v>
      </c>
      <c r="O73" s="50" t="e">
        <f>SUMIFS(Table_ME_data[indicator_nme],#REF!,'Project ID Entry'!O$3,Table_ME_data[dataset_date],'Project ID Entry'!$B73)</f>
        <v>#REF!</v>
      </c>
      <c r="P73" s="50" t="e">
        <f>SUMIFS(Table_ME_data[indicator_nme],#REF!,'Project ID Entry'!P$3,Table_ME_data[dataset_date],'Project ID Entry'!$B73)</f>
        <v>#REF!</v>
      </c>
      <c r="Q73" s="50" t="e">
        <f>SUMIFS(Table_ME_data[indicator_nme],#REF!,'Project ID Entry'!Q$3,Table_ME_data[dataset_date],'Project ID Entry'!$B73)</f>
        <v>#REF!</v>
      </c>
      <c r="R73" s="52" t="e">
        <f>VLOOKUP($B73,Table_postgresql_IFC_data_connection__RM_Server8[],11,FALSE)</f>
        <v>#N/A</v>
      </c>
      <c r="S73" s="50" t="e">
        <f>VLOOKUP($B73,'Manual Project Notes'!$A$1:$L$37,2,FALSE)</f>
        <v>#N/A</v>
      </c>
      <c r="T73" s="50" t="e">
        <f>VLOOKUP($B73,'Manual Project Notes'!$A$1:$L$37,3,FALSE)</f>
        <v>#N/A</v>
      </c>
      <c r="U73" s="50" t="e">
        <f>VLOOKUP($B73,'Manual Project Notes'!$A$1:$L$37,4,FALSE)</f>
        <v>#N/A</v>
      </c>
      <c r="V73" s="50" t="e">
        <f>VLOOKUP($B73,'Manual Project Notes'!$A$1:$L$37,5,FALSE)</f>
        <v>#N/A</v>
      </c>
      <c r="W73" s="50" t="e">
        <f>VLOOKUP($B73,'Manual Project Notes'!$A$1:$L$37,6,FALSE)</f>
        <v>#N/A</v>
      </c>
      <c r="X73" s="50" t="e">
        <f>VLOOKUP($B73,'Manual Project Notes'!$A$1:$L$37,7,FALSE)</f>
        <v>#N/A</v>
      </c>
      <c r="Y73" s="50" t="e">
        <f>VLOOKUP($B73,'Manual Project Notes'!$A$1:$L$37,8,FALSE)</f>
        <v>#N/A</v>
      </c>
      <c r="Z73" s="50" t="e">
        <f>VLOOKUP($B73,'Manual Project Notes'!$A$1:$L$37,9,FALSE)</f>
        <v>#N/A</v>
      </c>
      <c r="AA73" s="50" t="e">
        <f>VLOOKUP($B73,'Manual Project Notes'!$A$1:$L$37,10,FALSE)</f>
        <v>#N/A</v>
      </c>
      <c r="AB73" s="50" t="e">
        <f>VLOOKUP($B73,'Manual Project Notes'!$A$1:$L$37,11,FALSE)</f>
        <v>#N/A</v>
      </c>
      <c r="AC73" s="50" t="e">
        <f>VLOOKUP($B73,'Manual Project Notes'!$A$1:$L$37,12,FALSE)</f>
        <v>#N/A</v>
      </c>
    </row>
    <row r="74" spans="2:29" x14ac:dyDescent="0.3">
      <c r="B74" s="48"/>
      <c r="C74" s="50" t="e">
        <f>VLOOKUP($B74,Table_postgresql_IFC_data_connection__RM_Server8[],2,FALSE)</f>
        <v>#N/A</v>
      </c>
      <c r="D74" s="50" t="e">
        <f>VLOOKUP($B74,Table_postgresql_IFC_data_connection__RM_Server8[],3,FALSE)</f>
        <v>#N/A</v>
      </c>
      <c r="E74" s="50" t="e">
        <f>VLOOKUP($B74,Table_postgresql_IFC_data_connection__RM_Server8[],4,FALSE)</f>
        <v>#N/A</v>
      </c>
      <c r="F74" s="50" t="e">
        <f>VLOOKUP($B74,Table_postgresql_IFC_data_connection__RM_Server8[],5,FALSE)</f>
        <v>#N/A</v>
      </c>
      <c r="G74" s="50" t="e">
        <f>VLOOKUP($B74,Table_postgresql_IFC_data_connection__RM_Server8[],6,FALSE)</f>
        <v>#N/A</v>
      </c>
      <c r="H74" s="51" t="e">
        <f>VLOOKUP($B74,Table_postgresql_IFC_data_connection__RM_Server8[],8,FALSE)</f>
        <v>#N/A</v>
      </c>
      <c r="I74" s="51" t="e">
        <f>VLOOKUP($B74,Table_postgresql_IFC_data_connection__RM_Server8[],9,FALSE)</f>
        <v>#N/A</v>
      </c>
      <c r="J74" s="51" t="e">
        <f>VLOOKUP($B74,Table_postgresql_IFC_data_connection__RM_Server8[],14,FALSE)</f>
        <v>#N/A</v>
      </c>
      <c r="K74" s="51" t="e">
        <f>VLOOKUP($B74,Table_postgresql_IFC_data_connection__RM_Server8[],15,FALSE)</f>
        <v>#N/A</v>
      </c>
      <c r="L74" s="51" t="e">
        <f>VLOOKUP($B74,Table_postgresql_IFC_data_connection__RM_Server8[],10,FALSE)</f>
        <v>#N/A</v>
      </c>
      <c r="M74" s="50" t="e">
        <f>SUMIFS(Table_ME_data[indicator_nme],#REF!,'Project ID Entry'!M$3,Table_ME_data[dataset_date],'Project ID Entry'!$B74)</f>
        <v>#REF!</v>
      </c>
      <c r="N74" s="50" t="e">
        <f>SUMIFS(Table_ME_data[indicator_nme],#REF!,'Project ID Entry'!N$3,Table_ME_data[dataset_date],'Project ID Entry'!$B74)</f>
        <v>#REF!</v>
      </c>
      <c r="O74" s="50" t="e">
        <f>SUMIFS(Table_ME_data[indicator_nme],#REF!,'Project ID Entry'!O$3,Table_ME_data[dataset_date],'Project ID Entry'!$B74)</f>
        <v>#REF!</v>
      </c>
      <c r="P74" s="50" t="e">
        <f>SUMIFS(Table_ME_data[indicator_nme],#REF!,'Project ID Entry'!P$3,Table_ME_data[dataset_date],'Project ID Entry'!$B74)</f>
        <v>#REF!</v>
      </c>
      <c r="Q74" s="50" t="e">
        <f>SUMIFS(Table_ME_data[indicator_nme],#REF!,'Project ID Entry'!Q$3,Table_ME_data[dataset_date],'Project ID Entry'!$B74)</f>
        <v>#REF!</v>
      </c>
      <c r="R74" s="52" t="e">
        <f>VLOOKUP($B74,Table_postgresql_IFC_data_connection__RM_Server8[],11,FALSE)</f>
        <v>#N/A</v>
      </c>
      <c r="S74" s="50" t="e">
        <f>VLOOKUP($B74,'Manual Project Notes'!$A$1:$L$37,2,FALSE)</f>
        <v>#N/A</v>
      </c>
      <c r="T74" s="50" t="e">
        <f>VLOOKUP($B74,'Manual Project Notes'!$A$1:$L$37,3,FALSE)</f>
        <v>#N/A</v>
      </c>
      <c r="U74" s="50" t="e">
        <f>VLOOKUP($B74,'Manual Project Notes'!$A$1:$L$37,4,FALSE)</f>
        <v>#N/A</v>
      </c>
      <c r="V74" s="50" t="e">
        <f>VLOOKUP($B74,'Manual Project Notes'!$A$1:$L$37,5,FALSE)</f>
        <v>#N/A</v>
      </c>
      <c r="W74" s="50" t="e">
        <f>VLOOKUP($B74,'Manual Project Notes'!$A$1:$L$37,6,FALSE)</f>
        <v>#N/A</v>
      </c>
      <c r="X74" s="50" t="e">
        <f>VLOOKUP($B74,'Manual Project Notes'!$A$1:$L$37,7,FALSE)</f>
        <v>#N/A</v>
      </c>
      <c r="Y74" s="50" t="e">
        <f>VLOOKUP($B74,'Manual Project Notes'!$A$1:$L$37,8,FALSE)</f>
        <v>#N/A</v>
      </c>
      <c r="Z74" s="50" t="e">
        <f>VLOOKUP($B74,'Manual Project Notes'!$A$1:$L$37,9,FALSE)</f>
        <v>#N/A</v>
      </c>
      <c r="AA74" s="50" t="e">
        <f>VLOOKUP($B74,'Manual Project Notes'!$A$1:$L$37,10,FALSE)</f>
        <v>#N/A</v>
      </c>
      <c r="AB74" s="50" t="e">
        <f>VLOOKUP($B74,'Manual Project Notes'!$A$1:$L$37,11,FALSE)</f>
        <v>#N/A</v>
      </c>
      <c r="AC74" s="50" t="e">
        <f>VLOOKUP($B74,'Manual Project Notes'!$A$1:$L$37,12,FALSE)</f>
        <v>#N/A</v>
      </c>
    </row>
    <row r="75" spans="2:29" x14ac:dyDescent="0.3">
      <c r="B75" s="48"/>
      <c r="C75" s="50" t="e">
        <f>VLOOKUP($B75,Table_postgresql_IFC_data_connection__RM_Server8[],2,FALSE)</f>
        <v>#N/A</v>
      </c>
      <c r="D75" s="50" t="e">
        <f>VLOOKUP($B75,Table_postgresql_IFC_data_connection__RM_Server8[],3,FALSE)</f>
        <v>#N/A</v>
      </c>
      <c r="E75" s="50" t="e">
        <f>VLOOKUP($B75,Table_postgresql_IFC_data_connection__RM_Server8[],4,FALSE)</f>
        <v>#N/A</v>
      </c>
      <c r="F75" s="50" t="e">
        <f>VLOOKUP($B75,Table_postgresql_IFC_data_connection__RM_Server8[],5,FALSE)</f>
        <v>#N/A</v>
      </c>
      <c r="G75" s="50" t="e">
        <f>VLOOKUP($B75,Table_postgresql_IFC_data_connection__RM_Server8[],6,FALSE)</f>
        <v>#N/A</v>
      </c>
      <c r="H75" s="51" t="e">
        <f>VLOOKUP($B75,Table_postgresql_IFC_data_connection__RM_Server8[],8,FALSE)</f>
        <v>#N/A</v>
      </c>
      <c r="I75" s="51" t="e">
        <f>VLOOKUP($B75,Table_postgresql_IFC_data_connection__RM_Server8[],9,FALSE)</f>
        <v>#N/A</v>
      </c>
      <c r="J75" s="51" t="e">
        <f>VLOOKUP($B75,Table_postgresql_IFC_data_connection__RM_Server8[],14,FALSE)</f>
        <v>#N/A</v>
      </c>
      <c r="K75" s="51" t="e">
        <f>VLOOKUP($B75,Table_postgresql_IFC_data_connection__RM_Server8[],15,FALSE)</f>
        <v>#N/A</v>
      </c>
      <c r="L75" s="51" t="e">
        <f>VLOOKUP($B75,Table_postgresql_IFC_data_connection__RM_Server8[],10,FALSE)</f>
        <v>#N/A</v>
      </c>
      <c r="M75" s="50" t="e">
        <f>SUMIFS(Table_ME_data[indicator_nme],#REF!,'Project ID Entry'!M$3,Table_ME_data[dataset_date],'Project ID Entry'!$B75)</f>
        <v>#REF!</v>
      </c>
      <c r="N75" s="50" t="e">
        <f>SUMIFS(Table_ME_data[indicator_nme],#REF!,'Project ID Entry'!N$3,Table_ME_data[dataset_date],'Project ID Entry'!$B75)</f>
        <v>#REF!</v>
      </c>
      <c r="O75" s="50" t="e">
        <f>SUMIFS(Table_ME_data[indicator_nme],#REF!,'Project ID Entry'!O$3,Table_ME_data[dataset_date],'Project ID Entry'!$B75)</f>
        <v>#REF!</v>
      </c>
      <c r="P75" s="50" t="e">
        <f>SUMIFS(Table_ME_data[indicator_nme],#REF!,'Project ID Entry'!P$3,Table_ME_data[dataset_date],'Project ID Entry'!$B75)</f>
        <v>#REF!</v>
      </c>
      <c r="Q75" s="50" t="e">
        <f>SUMIFS(Table_ME_data[indicator_nme],#REF!,'Project ID Entry'!Q$3,Table_ME_data[dataset_date],'Project ID Entry'!$B75)</f>
        <v>#REF!</v>
      </c>
      <c r="R75" s="52" t="e">
        <f>VLOOKUP($B75,Table_postgresql_IFC_data_connection__RM_Server8[],11,FALSE)</f>
        <v>#N/A</v>
      </c>
      <c r="S75" s="50" t="e">
        <f>VLOOKUP($B75,'Manual Project Notes'!$A$1:$L$37,2,FALSE)</f>
        <v>#N/A</v>
      </c>
      <c r="T75" s="50" t="e">
        <f>VLOOKUP($B75,'Manual Project Notes'!$A$1:$L$37,3,FALSE)</f>
        <v>#N/A</v>
      </c>
      <c r="U75" s="50" t="e">
        <f>VLOOKUP($B75,'Manual Project Notes'!$A$1:$L$37,4,FALSE)</f>
        <v>#N/A</v>
      </c>
      <c r="V75" s="50" t="e">
        <f>VLOOKUP($B75,'Manual Project Notes'!$A$1:$L$37,5,FALSE)</f>
        <v>#N/A</v>
      </c>
      <c r="W75" s="50" t="e">
        <f>VLOOKUP($B75,'Manual Project Notes'!$A$1:$L$37,6,FALSE)</f>
        <v>#N/A</v>
      </c>
      <c r="X75" s="50" t="e">
        <f>VLOOKUP($B75,'Manual Project Notes'!$A$1:$L$37,7,FALSE)</f>
        <v>#N/A</v>
      </c>
      <c r="Y75" s="50" t="e">
        <f>VLOOKUP($B75,'Manual Project Notes'!$A$1:$L$37,8,FALSE)</f>
        <v>#N/A</v>
      </c>
      <c r="Z75" s="50" t="e">
        <f>VLOOKUP($B75,'Manual Project Notes'!$A$1:$L$37,9,FALSE)</f>
        <v>#N/A</v>
      </c>
      <c r="AA75" s="50" t="e">
        <f>VLOOKUP($B75,'Manual Project Notes'!$A$1:$L$37,10,FALSE)</f>
        <v>#N/A</v>
      </c>
      <c r="AB75" s="50" t="e">
        <f>VLOOKUP($B75,'Manual Project Notes'!$A$1:$L$37,11,FALSE)</f>
        <v>#N/A</v>
      </c>
      <c r="AC75" s="50" t="e">
        <f>VLOOKUP($B75,'Manual Project Notes'!$A$1:$L$37,12,FALSE)</f>
        <v>#N/A</v>
      </c>
    </row>
    <row r="76" spans="2:29" x14ac:dyDescent="0.3">
      <c r="B76" s="66" t="str">
        <f>_xludf.concat($B$4:$B$39)</f>
        <v>599202,599276,599473,599765,599800,599848,601936,600351,600657,601361,601709,601707,601566,602105,601872,601987,592948,594527</v>
      </c>
    </row>
    <row r="77" spans="2:29" x14ac:dyDescent="0.3">
      <c r="B77" s="66" t="str">
        <f>_xludf.concat($B$40:$B$75)</f>
        <v/>
      </c>
    </row>
    <row r="80" spans="2:29" x14ac:dyDescent="0.3">
      <c r="B80" s="67"/>
    </row>
    <row r="82" spans="2:2" x14ac:dyDescent="0.3">
      <c r="B82"/>
    </row>
    <row r="83" spans="2:2" x14ac:dyDescent="0.3">
      <c r="B83"/>
    </row>
    <row r="84" spans="2:2" x14ac:dyDescent="0.3">
      <c r="B84"/>
    </row>
    <row r="85" spans="2:2" x14ac:dyDescent="0.3">
      <c r="B85"/>
    </row>
    <row r="86" spans="2:2" x14ac:dyDescent="0.3">
      <c r="B86"/>
    </row>
    <row r="87" spans="2:2" x14ac:dyDescent="0.3">
      <c r="B87"/>
    </row>
    <row r="88" spans="2:2" x14ac:dyDescent="0.3">
      <c r="B88"/>
    </row>
    <row r="89" spans="2:2" x14ac:dyDescent="0.3">
      <c r="B89"/>
    </row>
    <row r="90" spans="2:2" x14ac:dyDescent="0.3">
      <c r="B90"/>
    </row>
    <row r="91" spans="2:2" x14ac:dyDescent="0.3">
      <c r="B91"/>
    </row>
    <row r="92" spans="2:2" x14ac:dyDescent="0.3">
      <c r="B92"/>
    </row>
    <row r="93" spans="2:2" x14ac:dyDescent="0.3">
      <c r="B93"/>
    </row>
    <row r="94" spans="2:2" x14ac:dyDescent="0.3">
      <c r="B94"/>
    </row>
    <row r="95" spans="2:2" x14ac:dyDescent="0.3">
      <c r="B95"/>
    </row>
    <row r="96" spans="2:2" x14ac:dyDescent="0.3">
      <c r="B96"/>
    </row>
    <row r="97" spans="2:2" x14ac:dyDescent="0.3">
      <c r="B97"/>
    </row>
    <row r="98" spans="2:2" x14ac:dyDescent="0.3">
      <c r="B98"/>
    </row>
    <row r="99" spans="2:2" x14ac:dyDescent="0.3">
      <c r="B99"/>
    </row>
    <row r="100" spans="2:2" x14ac:dyDescent="0.3">
      <c r="B100"/>
    </row>
    <row r="101" spans="2:2" x14ac:dyDescent="0.3">
      <c r="B101"/>
    </row>
    <row r="102" spans="2:2" x14ac:dyDescent="0.3">
      <c r="B102"/>
    </row>
    <row r="103" spans="2:2" x14ac:dyDescent="0.3">
      <c r="B103"/>
    </row>
    <row r="104" spans="2:2" x14ac:dyDescent="0.3">
      <c r="B104"/>
    </row>
    <row r="105" spans="2:2" x14ac:dyDescent="0.3">
      <c r="B105"/>
    </row>
    <row r="106" spans="2:2" x14ac:dyDescent="0.3">
      <c r="B106"/>
    </row>
    <row r="107" spans="2:2" x14ac:dyDescent="0.3">
      <c r="B107"/>
    </row>
    <row r="108" spans="2:2" x14ac:dyDescent="0.3">
      <c r="B108"/>
    </row>
    <row r="109" spans="2:2" x14ac:dyDescent="0.3">
      <c r="B109"/>
    </row>
    <row r="110" spans="2:2" x14ac:dyDescent="0.3">
      <c r="B110"/>
    </row>
    <row r="111" spans="2:2" x14ac:dyDescent="0.3">
      <c r="B111"/>
    </row>
    <row r="112" spans="2:2" x14ac:dyDescent="0.3">
      <c r="B112"/>
    </row>
    <row r="113" spans="2:2" x14ac:dyDescent="0.3">
      <c r="B113"/>
    </row>
    <row r="114" spans="2:2" x14ac:dyDescent="0.3">
      <c r="B114"/>
    </row>
    <row r="115" spans="2:2" x14ac:dyDescent="0.3">
      <c r="B115"/>
    </row>
    <row r="116" spans="2:2" x14ac:dyDescent="0.3">
      <c r="B116"/>
    </row>
    <row r="117" spans="2:2" x14ac:dyDescent="0.3">
      <c r="B117"/>
    </row>
    <row r="118" spans="2:2" x14ac:dyDescent="0.3">
      <c r="B118"/>
    </row>
    <row r="119" spans="2:2" x14ac:dyDescent="0.3">
      <c r="B119"/>
    </row>
    <row r="120" spans="2:2" x14ac:dyDescent="0.3">
      <c r="B120"/>
    </row>
    <row r="121" spans="2:2" x14ac:dyDescent="0.3">
      <c r="B121"/>
    </row>
    <row r="122" spans="2:2" x14ac:dyDescent="0.3">
      <c r="B122"/>
    </row>
    <row r="123" spans="2:2" x14ac:dyDescent="0.3">
      <c r="B123"/>
    </row>
    <row r="124" spans="2:2" x14ac:dyDescent="0.3">
      <c r="B124"/>
    </row>
    <row r="125" spans="2:2" x14ac:dyDescent="0.3">
      <c r="B125"/>
    </row>
    <row r="126" spans="2:2" x14ac:dyDescent="0.3">
      <c r="B126"/>
    </row>
    <row r="127" spans="2:2" x14ac:dyDescent="0.3">
      <c r="B127"/>
    </row>
    <row r="128" spans="2:2" x14ac:dyDescent="0.3">
      <c r="B128"/>
    </row>
    <row r="129" spans="2:2" x14ac:dyDescent="0.3">
      <c r="B129"/>
    </row>
    <row r="130" spans="2:2" x14ac:dyDescent="0.3">
      <c r="B130"/>
    </row>
    <row r="131" spans="2:2" x14ac:dyDescent="0.3">
      <c r="B131"/>
    </row>
    <row r="132" spans="2:2" x14ac:dyDescent="0.3">
      <c r="B132"/>
    </row>
    <row r="133" spans="2:2" x14ac:dyDescent="0.3">
      <c r="B133"/>
    </row>
    <row r="134" spans="2:2" x14ac:dyDescent="0.3">
      <c r="B134"/>
    </row>
    <row r="135" spans="2:2" x14ac:dyDescent="0.3">
      <c r="B135"/>
    </row>
    <row r="136" spans="2:2" x14ac:dyDescent="0.3">
      <c r="B136"/>
    </row>
    <row r="137" spans="2:2" x14ac:dyDescent="0.3">
      <c r="B137"/>
    </row>
    <row r="138" spans="2:2" x14ac:dyDescent="0.3">
      <c r="B138"/>
    </row>
    <row r="139" spans="2:2" x14ac:dyDescent="0.3">
      <c r="B139"/>
    </row>
    <row r="140" spans="2:2" x14ac:dyDescent="0.3">
      <c r="B140"/>
    </row>
    <row r="141" spans="2:2" x14ac:dyDescent="0.3">
      <c r="B141"/>
    </row>
    <row r="142" spans="2:2" x14ac:dyDescent="0.3">
      <c r="B142"/>
    </row>
    <row r="143" spans="2:2" x14ac:dyDescent="0.3">
      <c r="B143"/>
    </row>
    <row r="144" spans="2:2" x14ac:dyDescent="0.3">
      <c r="B144"/>
    </row>
    <row r="145" spans="2:2" x14ac:dyDescent="0.3">
      <c r="B145"/>
    </row>
    <row r="146" spans="2:2" x14ac:dyDescent="0.3">
      <c r="B146"/>
    </row>
    <row r="147" spans="2:2" x14ac:dyDescent="0.3">
      <c r="B147"/>
    </row>
    <row r="148" spans="2:2" x14ac:dyDescent="0.3">
      <c r="B148"/>
    </row>
    <row r="149" spans="2:2" x14ac:dyDescent="0.3">
      <c r="B149"/>
    </row>
    <row r="150" spans="2:2" x14ac:dyDescent="0.3">
      <c r="B150"/>
    </row>
    <row r="151" spans="2:2" x14ac:dyDescent="0.3">
      <c r="B151"/>
    </row>
    <row r="152" spans="2:2" x14ac:dyDescent="0.3">
      <c r="B152"/>
    </row>
    <row r="153" spans="2:2" x14ac:dyDescent="0.3">
      <c r="B153"/>
    </row>
    <row r="154" spans="2:2" x14ac:dyDescent="0.3">
      <c r="B154"/>
    </row>
    <row r="155" spans="2:2" x14ac:dyDescent="0.3">
      <c r="B155"/>
    </row>
    <row r="156" spans="2:2" x14ac:dyDescent="0.3">
      <c r="B156"/>
    </row>
    <row r="157" spans="2:2" x14ac:dyDescent="0.3">
      <c r="B157"/>
    </row>
    <row r="158" spans="2:2" x14ac:dyDescent="0.3">
      <c r="B158"/>
    </row>
    <row r="159" spans="2:2" x14ac:dyDescent="0.3">
      <c r="B159"/>
    </row>
    <row r="160" spans="2:2" x14ac:dyDescent="0.3">
      <c r="B160"/>
    </row>
    <row r="161" spans="2:2" x14ac:dyDescent="0.3">
      <c r="B161"/>
    </row>
    <row r="162" spans="2:2" x14ac:dyDescent="0.3">
      <c r="B162"/>
    </row>
    <row r="163" spans="2:2" x14ac:dyDescent="0.3">
      <c r="B163"/>
    </row>
    <row r="164" spans="2:2" x14ac:dyDescent="0.3">
      <c r="B164"/>
    </row>
    <row r="165" spans="2:2" x14ac:dyDescent="0.3">
      <c r="B165"/>
    </row>
    <row r="166" spans="2:2" x14ac:dyDescent="0.3">
      <c r="B166"/>
    </row>
    <row r="167" spans="2:2" x14ac:dyDescent="0.3">
      <c r="B167"/>
    </row>
    <row r="168" spans="2:2" x14ac:dyDescent="0.3">
      <c r="B168"/>
    </row>
    <row r="169" spans="2:2" x14ac:dyDescent="0.3">
      <c r="B169"/>
    </row>
    <row r="170" spans="2:2" x14ac:dyDescent="0.3">
      <c r="B170"/>
    </row>
    <row r="171" spans="2:2" x14ac:dyDescent="0.3">
      <c r="B171"/>
    </row>
    <row r="172" spans="2:2" x14ac:dyDescent="0.3">
      <c r="B172"/>
    </row>
    <row r="173" spans="2:2" x14ac:dyDescent="0.3">
      <c r="B173"/>
    </row>
    <row r="174" spans="2:2" x14ac:dyDescent="0.3">
      <c r="B174"/>
    </row>
    <row r="175" spans="2:2" x14ac:dyDescent="0.3">
      <c r="B175"/>
    </row>
    <row r="176" spans="2:2" x14ac:dyDescent="0.3">
      <c r="B176"/>
    </row>
    <row r="177" spans="2:2" x14ac:dyDescent="0.3">
      <c r="B177"/>
    </row>
    <row r="178" spans="2:2" x14ac:dyDescent="0.3">
      <c r="B178"/>
    </row>
    <row r="179" spans="2:2" x14ac:dyDescent="0.3">
      <c r="B179"/>
    </row>
    <row r="180" spans="2:2" x14ac:dyDescent="0.3">
      <c r="B180"/>
    </row>
    <row r="181" spans="2:2" x14ac:dyDescent="0.3">
      <c r="B181"/>
    </row>
    <row r="182" spans="2:2" x14ac:dyDescent="0.3">
      <c r="B182"/>
    </row>
  </sheetData>
  <sheetProtection formatCells="0" formatColumns="0" formatRows="0" sort="0" autoFilter="0"/>
  <mergeCells count="2">
    <mergeCell ref="M2:Q2"/>
    <mergeCell ref="S2:AC2"/>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L37"/>
  <sheetViews>
    <sheetView workbookViewId="0"/>
  </sheetViews>
  <sheetFormatPr defaultRowHeight="14.4" x14ac:dyDescent="0.3"/>
  <sheetData>
    <row r="1" spans="1:12" ht="57.6" x14ac:dyDescent="0.3">
      <c r="A1" s="55" t="s">
        <v>63</v>
      </c>
      <c r="B1" s="45" t="s">
        <v>169</v>
      </c>
      <c r="C1" s="45" t="s">
        <v>133</v>
      </c>
      <c r="D1" s="45" t="s">
        <v>163</v>
      </c>
      <c r="E1" s="45" t="s">
        <v>166</v>
      </c>
      <c r="F1" s="45" t="s">
        <v>159</v>
      </c>
      <c r="G1" s="46" t="s">
        <v>160</v>
      </c>
      <c r="H1" s="45" t="s">
        <v>165</v>
      </c>
      <c r="I1" s="45" t="s">
        <v>164</v>
      </c>
      <c r="J1" s="45" t="s">
        <v>161</v>
      </c>
      <c r="K1" s="46" t="s">
        <v>156</v>
      </c>
      <c r="L1" s="46" t="s">
        <v>157</v>
      </c>
    </row>
    <row r="2" spans="1:12" x14ac:dyDescent="0.3">
      <c r="A2" s="48"/>
      <c r="B2" s="49"/>
      <c r="C2" s="49"/>
      <c r="D2" s="49"/>
      <c r="E2" s="49"/>
      <c r="F2" s="49"/>
      <c r="G2" s="49"/>
      <c r="H2" s="49"/>
      <c r="I2" s="49"/>
      <c r="J2" s="49"/>
      <c r="K2" s="49"/>
      <c r="L2" s="49"/>
    </row>
    <row r="3" spans="1:12" x14ac:dyDescent="0.3">
      <c r="A3" s="48"/>
      <c r="B3" s="49"/>
      <c r="C3" s="49"/>
      <c r="D3" s="49"/>
      <c r="E3" s="49"/>
      <c r="F3" s="49"/>
      <c r="G3" s="49"/>
      <c r="H3" s="49"/>
      <c r="I3" s="49"/>
      <c r="J3" s="49"/>
      <c r="K3" s="49"/>
      <c r="L3" s="49"/>
    </row>
    <row r="4" spans="1:12" x14ac:dyDescent="0.3">
      <c r="A4" s="48"/>
      <c r="B4" s="49"/>
      <c r="C4" s="49"/>
      <c r="D4" s="49"/>
      <c r="E4" s="49"/>
      <c r="F4" s="49"/>
      <c r="G4" s="49"/>
      <c r="H4" s="49"/>
      <c r="I4" s="49"/>
      <c r="J4" s="49"/>
      <c r="K4" s="49"/>
      <c r="L4" s="49"/>
    </row>
    <row r="5" spans="1:12" x14ac:dyDescent="0.3">
      <c r="A5" s="48"/>
      <c r="B5" s="49"/>
      <c r="C5" s="49"/>
      <c r="D5" s="49"/>
      <c r="E5" s="49"/>
      <c r="F5" s="49"/>
      <c r="G5" s="49"/>
      <c r="H5" s="49"/>
      <c r="I5" s="49"/>
      <c r="J5" s="49"/>
      <c r="K5" s="49"/>
      <c r="L5" s="49"/>
    </row>
    <row r="6" spans="1:12" x14ac:dyDescent="0.3">
      <c r="A6" s="48"/>
      <c r="B6" s="49"/>
      <c r="C6" s="49"/>
      <c r="D6" s="49"/>
      <c r="E6" s="49"/>
      <c r="F6" s="49"/>
      <c r="G6" s="49"/>
      <c r="H6" s="49"/>
      <c r="I6" s="49"/>
      <c r="J6" s="49"/>
      <c r="K6" s="49"/>
      <c r="L6" s="49"/>
    </row>
    <row r="7" spans="1:12" x14ac:dyDescent="0.3">
      <c r="A7" s="48"/>
      <c r="B7" s="49"/>
      <c r="C7" s="49"/>
      <c r="D7" s="49"/>
      <c r="E7" s="49"/>
      <c r="F7" s="49"/>
      <c r="G7" s="49"/>
      <c r="H7" s="49"/>
      <c r="I7" s="49"/>
      <c r="J7" s="49"/>
      <c r="K7" s="49"/>
      <c r="L7" s="49"/>
    </row>
    <row r="8" spans="1:12" x14ac:dyDescent="0.3">
      <c r="A8" s="48"/>
      <c r="B8" s="49"/>
      <c r="C8" s="49"/>
      <c r="D8" s="49"/>
      <c r="E8" s="49"/>
      <c r="F8" s="49"/>
      <c r="G8" s="49"/>
      <c r="H8" s="49"/>
      <c r="I8" s="49"/>
      <c r="J8" s="49"/>
      <c r="K8" s="49"/>
      <c r="L8" s="49"/>
    </row>
    <row r="9" spans="1:12" x14ac:dyDescent="0.3">
      <c r="A9" s="48"/>
      <c r="B9" s="49"/>
      <c r="C9" s="49"/>
      <c r="D9" s="49"/>
      <c r="E9" s="49"/>
      <c r="F9" s="49"/>
      <c r="G9" s="49"/>
      <c r="H9" s="49"/>
      <c r="I9" s="49"/>
      <c r="J9" s="49"/>
      <c r="K9" s="49"/>
      <c r="L9" s="49"/>
    </row>
    <row r="10" spans="1:12" x14ac:dyDescent="0.3">
      <c r="A10" s="48"/>
      <c r="B10" s="49"/>
      <c r="C10" s="49"/>
      <c r="D10" s="49"/>
      <c r="E10" s="49"/>
      <c r="F10" s="49"/>
      <c r="G10" s="49"/>
      <c r="H10" s="49"/>
      <c r="I10" s="49"/>
      <c r="J10" s="49"/>
      <c r="K10" s="49"/>
      <c r="L10" s="49"/>
    </row>
    <row r="11" spans="1:12" x14ac:dyDescent="0.3">
      <c r="A11" s="48"/>
      <c r="B11" s="49"/>
      <c r="C11" s="49"/>
      <c r="D11" s="49"/>
      <c r="E11" s="49"/>
      <c r="F11" s="49"/>
      <c r="G11" s="49"/>
      <c r="H11" s="49"/>
      <c r="I11" s="49"/>
      <c r="J11" s="49"/>
      <c r="K11" s="49"/>
      <c r="L11" s="49"/>
    </row>
    <row r="12" spans="1:12" x14ac:dyDescent="0.3">
      <c r="A12" s="48"/>
      <c r="B12" s="49"/>
      <c r="C12" s="49"/>
      <c r="D12" s="49"/>
      <c r="E12" s="49"/>
      <c r="F12" s="49"/>
      <c r="G12" s="49"/>
      <c r="H12" s="49"/>
      <c r="I12" s="49"/>
      <c r="J12" s="49"/>
      <c r="K12" s="49"/>
      <c r="L12" s="49"/>
    </row>
    <row r="13" spans="1:12" x14ac:dyDescent="0.3">
      <c r="A13" s="48"/>
      <c r="B13" s="49"/>
      <c r="C13" s="49"/>
      <c r="D13" s="49"/>
      <c r="E13" s="49"/>
      <c r="F13" s="49"/>
      <c r="G13" s="49"/>
      <c r="H13" s="49"/>
      <c r="I13" s="49"/>
      <c r="J13" s="49"/>
      <c r="K13" s="49"/>
      <c r="L13" s="49"/>
    </row>
    <row r="14" spans="1:12" x14ac:dyDescent="0.3">
      <c r="A14" s="48"/>
      <c r="B14" s="49"/>
      <c r="C14" s="49"/>
      <c r="D14" s="49"/>
      <c r="E14" s="49"/>
      <c r="F14" s="49"/>
      <c r="G14" s="49"/>
      <c r="H14" s="49"/>
      <c r="I14" s="49"/>
      <c r="J14" s="49"/>
      <c r="K14" s="49"/>
      <c r="L14" s="49"/>
    </row>
    <row r="15" spans="1:12" x14ac:dyDescent="0.3">
      <c r="A15" s="48"/>
      <c r="B15" s="49"/>
      <c r="C15" s="49"/>
      <c r="D15" s="49"/>
      <c r="E15" s="49"/>
      <c r="F15" s="49"/>
      <c r="G15" s="49"/>
      <c r="H15" s="49"/>
      <c r="I15" s="49"/>
      <c r="J15" s="49"/>
      <c r="K15" s="49"/>
      <c r="L15" s="49"/>
    </row>
    <row r="16" spans="1:12" x14ac:dyDescent="0.3">
      <c r="A16" s="48"/>
      <c r="B16" s="49"/>
      <c r="C16" s="49"/>
      <c r="D16" s="49"/>
      <c r="E16" s="49"/>
      <c r="F16" s="49"/>
      <c r="G16" s="49"/>
      <c r="H16" s="49"/>
      <c r="I16" s="49"/>
      <c r="J16" s="49"/>
      <c r="K16" s="49"/>
      <c r="L16" s="49"/>
    </row>
    <row r="17" spans="1:12" x14ac:dyDescent="0.3">
      <c r="A17" s="48"/>
      <c r="B17" s="49"/>
      <c r="C17" s="49"/>
      <c r="D17" s="49"/>
      <c r="E17" s="49"/>
      <c r="F17" s="49"/>
      <c r="G17" s="49"/>
      <c r="H17" s="49"/>
      <c r="I17" s="49"/>
      <c r="J17" s="49"/>
      <c r="K17" s="49"/>
      <c r="L17" s="49"/>
    </row>
    <row r="18" spans="1:12" x14ac:dyDescent="0.3">
      <c r="A18" s="47"/>
      <c r="B18" s="49"/>
      <c r="C18" s="49"/>
      <c r="D18" s="49"/>
      <c r="E18" s="49"/>
      <c r="F18" s="49"/>
      <c r="G18" s="49"/>
      <c r="H18" s="49"/>
      <c r="I18" s="49"/>
      <c r="J18" s="49"/>
      <c r="K18" s="49"/>
      <c r="L18" s="49"/>
    </row>
    <row r="19" spans="1:12" x14ac:dyDescent="0.3">
      <c r="A19" s="48"/>
      <c r="B19" s="49"/>
      <c r="C19" s="49"/>
      <c r="D19" s="49"/>
      <c r="E19" s="49"/>
      <c r="F19" s="49"/>
      <c r="G19" s="49"/>
      <c r="H19" s="49"/>
      <c r="I19" s="49"/>
      <c r="J19" s="49"/>
      <c r="K19" s="49"/>
      <c r="L19" s="49"/>
    </row>
    <row r="20" spans="1:12" x14ac:dyDescent="0.3">
      <c r="A20" s="48"/>
      <c r="B20" s="49"/>
      <c r="C20" s="49"/>
      <c r="D20" s="49"/>
      <c r="E20" s="49"/>
      <c r="F20" s="49"/>
      <c r="G20" s="49"/>
      <c r="H20" s="49"/>
      <c r="I20" s="49"/>
      <c r="J20" s="49"/>
      <c r="K20" s="49"/>
      <c r="L20" s="49"/>
    </row>
    <row r="21" spans="1:12" x14ac:dyDescent="0.3">
      <c r="A21" s="48"/>
      <c r="B21" s="49"/>
      <c r="C21" s="49"/>
      <c r="D21" s="49"/>
      <c r="E21" s="49"/>
      <c r="F21" s="49"/>
      <c r="G21" s="49"/>
      <c r="H21" s="49"/>
      <c r="I21" s="49"/>
      <c r="J21" s="49"/>
      <c r="K21" s="49"/>
      <c r="L21" s="49"/>
    </row>
    <row r="22" spans="1:12" x14ac:dyDescent="0.3">
      <c r="A22" s="48"/>
      <c r="B22" s="49"/>
      <c r="C22" s="49"/>
      <c r="D22" s="49"/>
      <c r="E22" s="49"/>
      <c r="F22" s="49"/>
      <c r="G22" s="49"/>
      <c r="H22" s="49"/>
      <c r="I22" s="49"/>
      <c r="J22" s="49"/>
      <c r="K22" s="49"/>
      <c r="L22" s="49"/>
    </row>
    <row r="23" spans="1:12" x14ac:dyDescent="0.3">
      <c r="A23" s="48"/>
      <c r="B23" s="49"/>
      <c r="C23" s="49"/>
      <c r="D23" s="49"/>
      <c r="E23" s="49"/>
      <c r="F23" s="49"/>
      <c r="G23" s="49"/>
      <c r="H23" s="49"/>
      <c r="I23" s="49"/>
      <c r="J23" s="49"/>
      <c r="K23" s="49"/>
      <c r="L23" s="49"/>
    </row>
    <row r="24" spans="1:12" x14ac:dyDescent="0.3">
      <c r="A24" s="48"/>
      <c r="B24" s="49"/>
      <c r="C24" s="49"/>
      <c r="D24" s="49"/>
      <c r="E24" s="49"/>
      <c r="F24" s="49"/>
      <c r="G24" s="49"/>
      <c r="H24" s="49"/>
      <c r="I24" s="49"/>
      <c r="J24" s="49"/>
      <c r="K24" s="49"/>
      <c r="L24" s="49"/>
    </row>
    <row r="25" spans="1:12" x14ac:dyDescent="0.3">
      <c r="A25" s="48"/>
      <c r="B25" s="49"/>
      <c r="C25" s="49"/>
      <c r="D25" s="49"/>
      <c r="E25" s="49"/>
      <c r="F25" s="49"/>
      <c r="G25" s="49"/>
      <c r="H25" s="49"/>
      <c r="I25" s="49"/>
      <c r="J25" s="49"/>
      <c r="K25" s="49"/>
      <c r="L25" s="49"/>
    </row>
    <row r="26" spans="1:12" x14ac:dyDescent="0.3">
      <c r="A26" s="48"/>
      <c r="B26" s="49"/>
      <c r="C26" s="49"/>
      <c r="D26" s="49"/>
      <c r="E26" s="49"/>
      <c r="F26" s="49"/>
      <c r="G26" s="49"/>
      <c r="H26" s="49"/>
      <c r="I26" s="49"/>
      <c r="J26" s="49"/>
      <c r="K26" s="49"/>
      <c r="L26" s="49"/>
    </row>
    <row r="27" spans="1:12" x14ac:dyDescent="0.3">
      <c r="A27" s="47"/>
      <c r="B27" s="49"/>
      <c r="C27" s="49"/>
      <c r="D27" s="49"/>
      <c r="E27" s="49"/>
      <c r="F27" s="49"/>
      <c r="G27" s="49"/>
      <c r="H27" s="49"/>
      <c r="I27" s="49"/>
      <c r="J27" s="49"/>
      <c r="K27" s="49"/>
      <c r="L27" s="49"/>
    </row>
    <row r="28" spans="1:12" x14ac:dyDescent="0.3">
      <c r="A28" s="48"/>
      <c r="B28" s="49"/>
      <c r="C28" s="49"/>
      <c r="D28" s="49"/>
      <c r="E28" s="49"/>
      <c r="F28" s="49"/>
      <c r="G28" s="49"/>
      <c r="H28" s="49"/>
      <c r="I28" s="49"/>
      <c r="J28" s="49"/>
      <c r="K28" s="49"/>
      <c r="L28" s="49"/>
    </row>
    <row r="29" spans="1:12" x14ac:dyDescent="0.3">
      <c r="A29" s="48"/>
      <c r="B29" s="49"/>
      <c r="C29" s="49"/>
      <c r="D29" s="49"/>
      <c r="E29" s="49"/>
      <c r="F29" s="49"/>
      <c r="G29" s="49"/>
      <c r="H29" s="49"/>
      <c r="I29" s="49"/>
      <c r="J29" s="49"/>
      <c r="K29" s="49"/>
      <c r="L29" s="49"/>
    </row>
    <row r="30" spans="1:12" x14ac:dyDescent="0.3">
      <c r="A30" s="48"/>
      <c r="B30" s="49"/>
      <c r="C30" s="49"/>
      <c r="D30" s="49"/>
      <c r="E30" s="49"/>
      <c r="F30" s="49"/>
      <c r="G30" s="49"/>
      <c r="H30" s="49"/>
      <c r="I30" s="49"/>
      <c r="J30" s="49"/>
      <c r="K30" s="49"/>
      <c r="L30" s="49"/>
    </row>
    <row r="31" spans="1:12" x14ac:dyDescent="0.3">
      <c r="A31" s="48"/>
      <c r="B31" s="49"/>
      <c r="C31" s="49"/>
      <c r="D31" s="49"/>
      <c r="E31" s="49"/>
      <c r="F31" s="49"/>
      <c r="G31" s="49"/>
      <c r="H31" s="49"/>
      <c r="I31" s="49"/>
      <c r="J31" s="49"/>
      <c r="K31" s="49"/>
      <c r="L31" s="49"/>
    </row>
    <row r="32" spans="1:12" x14ac:dyDescent="0.3">
      <c r="A32" s="48"/>
      <c r="B32" s="49"/>
      <c r="C32" s="49"/>
      <c r="D32" s="49"/>
      <c r="E32" s="49"/>
      <c r="F32" s="49"/>
      <c r="G32" s="49"/>
      <c r="H32" s="49"/>
      <c r="I32" s="49"/>
      <c r="J32" s="49"/>
      <c r="K32" s="49"/>
      <c r="L32" s="49"/>
    </row>
    <row r="33" spans="1:12" x14ac:dyDescent="0.3">
      <c r="A33" s="47"/>
      <c r="B33" s="49"/>
      <c r="C33" s="49"/>
      <c r="D33" s="49"/>
      <c r="E33" s="49"/>
      <c r="F33" s="49"/>
      <c r="G33" s="49"/>
      <c r="H33" s="49"/>
      <c r="I33" s="49"/>
      <c r="J33" s="49"/>
      <c r="K33" s="49"/>
      <c r="L33" s="49"/>
    </row>
    <row r="34" spans="1:12" x14ac:dyDescent="0.3">
      <c r="A34" s="48"/>
      <c r="B34" s="49"/>
      <c r="C34" s="49"/>
      <c r="D34" s="49"/>
      <c r="E34" s="49"/>
      <c r="F34" s="49"/>
      <c r="G34" s="49"/>
      <c r="H34" s="49"/>
      <c r="I34" s="49"/>
      <c r="J34" s="49"/>
      <c r="K34" s="49"/>
      <c r="L34" s="49"/>
    </row>
    <row r="35" spans="1:12" x14ac:dyDescent="0.3">
      <c r="A35" s="48"/>
      <c r="B35" s="49"/>
      <c r="C35" s="49"/>
      <c r="D35" s="49"/>
      <c r="E35" s="49"/>
      <c r="F35" s="49"/>
      <c r="G35" s="49"/>
      <c r="H35" s="49"/>
      <c r="I35" s="49"/>
      <c r="J35" s="49"/>
      <c r="K35" s="49"/>
      <c r="L35" s="49"/>
    </row>
    <row r="36" spans="1:12" x14ac:dyDescent="0.3">
      <c r="A36" s="48"/>
      <c r="B36" s="49"/>
      <c r="C36" s="49"/>
      <c r="D36" s="49"/>
      <c r="E36" s="49"/>
      <c r="F36" s="49"/>
      <c r="G36" s="49"/>
      <c r="H36" s="49"/>
      <c r="I36" s="49"/>
      <c r="J36" s="49"/>
      <c r="K36" s="49"/>
      <c r="L36" s="49"/>
    </row>
    <row r="37" spans="1:12" x14ac:dyDescent="0.3">
      <c r="A37" s="48"/>
      <c r="B37" s="49"/>
      <c r="C37" s="49"/>
      <c r="D37" s="49"/>
      <c r="E37" s="49"/>
      <c r="F37" s="49"/>
      <c r="G37" s="49"/>
      <c r="H37" s="49"/>
      <c r="I37" s="49"/>
      <c r="J37" s="49"/>
      <c r="K37" s="49"/>
      <c r="L37" s="4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C000"/>
  </sheetPr>
  <dimension ref="B1:AK52"/>
  <sheetViews>
    <sheetView showGridLines="0" topLeftCell="L1" zoomScaleNormal="100" workbookViewId="0">
      <selection activeCell="V1" sqref="V1:Z1"/>
    </sheetView>
  </sheetViews>
  <sheetFormatPr defaultRowHeight="14.4" x14ac:dyDescent="0.3"/>
  <cols>
    <col min="4" max="4" width="10" customWidth="1"/>
    <col min="5" max="5" width="10.33203125" customWidth="1"/>
    <col min="9" max="9" width="9.109375" style="6"/>
    <col min="22" max="22" width="27.109375" bestFit="1" customWidth="1"/>
    <col min="23" max="24" width="29.109375" bestFit="1" customWidth="1"/>
    <col min="25" max="25" width="14.109375" customWidth="1"/>
  </cols>
  <sheetData>
    <row r="1" spans="2:37" ht="42" customHeight="1" thickBot="1" x14ac:dyDescent="0.75">
      <c r="B1" s="93" t="s">
        <v>172</v>
      </c>
      <c r="C1" s="93"/>
      <c r="D1" s="93"/>
      <c r="E1" s="93"/>
      <c r="F1" s="93"/>
      <c r="G1" s="93"/>
      <c r="H1" s="93"/>
      <c r="I1" s="54"/>
      <c r="J1" s="93" t="s">
        <v>173</v>
      </c>
      <c r="K1" s="93"/>
      <c r="L1" s="93"/>
      <c r="M1" s="93"/>
      <c r="N1" s="93"/>
      <c r="O1" s="93"/>
      <c r="P1" s="93"/>
      <c r="Q1" s="93"/>
      <c r="R1" s="93"/>
      <c r="S1" s="93"/>
      <c r="T1" s="93"/>
      <c r="V1" s="93" t="s">
        <v>275</v>
      </c>
      <c r="W1" s="93"/>
      <c r="X1" s="93"/>
      <c r="Y1" s="93"/>
      <c r="Z1" s="93"/>
      <c r="AB1" s="93" t="s">
        <v>174</v>
      </c>
      <c r="AC1" s="93"/>
      <c r="AD1" s="93"/>
      <c r="AE1" s="93"/>
      <c r="AF1" s="93"/>
      <c r="AG1" s="93"/>
      <c r="AH1" s="93"/>
      <c r="AI1" s="93"/>
      <c r="AJ1" s="93"/>
      <c r="AK1" s="93"/>
    </row>
    <row r="2" spans="2:37" ht="15" customHeight="1" x14ac:dyDescent="0.3">
      <c r="B2" s="95" t="s">
        <v>184</v>
      </c>
      <c r="C2" s="95"/>
      <c r="D2" s="95"/>
      <c r="E2" s="60" t="str">
        <f>'Auto - Longevity'!$AK$2</f>
        <v>Jul 15, 2017</v>
      </c>
      <c r="V2" s="9"/>
      <c r="W2" s="9"/>
      <c r="X2" s="9"/>
      <c r="Y2" s="9"/>
    </row>
    <row r="3" spans="2:37" ht="21" x14ac:dyDescent="0.3">
      <c r="B3" s="96" t="s">
        <v>185</v>
      </c>
      <c r="C3" s="96"/>
      <c r="D3" s="96"/>
      <c r="E3" s="60">
        <f>MAX(Table_ME_data[dataset_date])</f>
        <v>42893</v>
      </c>
      <c r="J3" s="97" t="str">
        <f>"   Portfolio Longevity and Funding as of "&amp;'Auto - Longevity'!AL2&amp;""</f>
        <v xml:space="preserve">   Portfolio Longevity and Funding as of Jul 15, 2017 Dataset</v>
      </c>
      <c r="K3" s="97"/>
      <c r="L3" s="97"/>
      <c r="M3" s="97"/>
      <c r="N3" s="97"/>
      <c r="O3" s="97"/>
      <c r="P3" s="97"/>
      <c r="Q3" s="97"/>
      <c r="R3" s="97"/>
      <c r="S3" s="97"/>
      <c r="T3" s="44"/>
      <c r="V3" s="98"/>
      <c r="W3" s="99"/>
      <c r="X3" s="99"/>
      <c r="Y3" s="9"/>
    </row>
    <row r="4" spans="2:37" ht="21" x14ac:dyDescent="0.3">
      <c r="J4" s="97"/>
      <c r="K4" s="97"/>
      <c r="L4" s="97"/>
      <c r="M4" s="97"/>
      <c r="N4" s="97"/>
      <c r="O4" s="97"/>
      <c r="P4" s="97"/>
      <c r="Q4" s="97"/>
      <c r="R4" s="97"/>
      <c r="S4" s="97"/>
      <c r="T4" s="44"/>
      <c r="V4" s="99"/>
      <c r="W4" s="99"/>
      <c r="X4" s="99"/>
      <c r="Y4" s="9"/>
    </row>
    <row r="5" spans="2:37" x14ac:dyDescent="0.3">
      <c r="V5" s="9"/>
      <c r="W5" s="9"/>
      <c r="X5" s="9"/>
      <c r="Y5" s="9"/>
    </row>
    <row r="6" spans="2:37" x14ac:dyDescent="0.3">
      <c r="V6" s="9"/>
      <c r="W6" s="9"/>
      <c r="X6" s="9"/>
      <c r="Y6" s="9"/>
    </row>
    <row r="7" spans="2:37" x14ac:dyDescent="0.3">
      <c r="V7" s="9"/>
      <c r="W7" s="9"/>
      <c r="X7" s="9"/>
      <c r="Y7" s="9"/>
    </row>
    <row r="8" spans="2:37" x14ac:dyDescent="0.3">
      <c r="V8" s="9"/>
      <c r="W8" s="9"/>
      <c r="X8" s="9"/>
      <c r="Y8" s="9"/>
    </row>
    <row r="9" spans="2:37" x14ac:dyDescent="0.3">
      <c r="V9" s="9"/>
      <c r="W9" s="9"/>
      <c r="X9" s="9"/>
      <c r="Y9" s="9"/>
    </row>
    <row r="10" spans="2:37" x14ac:dyDescent="0.3">
      <c r="V10" s="9"/>
      <c r="W10" s="9"/>
      <c r="X10" s="9"/>
      <c r="Y10" s="9"/>
    </row>
    <row r="11" spans="2:37" x14ac:dyDescent="0.3">
      <c r="V11" s="9"/>
      <c r="W11" s="9"/>
      <c r="X11" s="9"/>
      <c r="Y11" s="9"/>
    </row>
    <row r="12" spans="2:37" x14ac:dyDescent="0.3">
      <c r="V12" s="9"/>
      <c r="W12" s="9"/>
      <c r="X12" s="9"/>
      <c r="Y12" s="9"/>
    </row>
    <row r="13" spans="2:37" x14ac:dyDescent="0.3">
      <c r="V13" s="9"/>
      <c r="W13" s="9"/>
      <c r="X13" s="9"/>
      <c r="Y13" s="9"/>
    </row>
    <row r="14" spans="2:37" x14ac:dyDescent="0.3">
      <c r="V14" s="9"/>
      <c r="W14" s="9"/>
      <c r="X14" s="9"/>
      <c r="Y14" s="9"/>
    </row>
    <row r="15" spans="2:37" x14ac:dyDescent="0.3">
      <c r="V15" s="9"/>
      <c r="W15" s="9"/>
      <c r="X15" s="9"/>
      <c r="Y15" s="9"/>
    </row>
    <row r="16" spans="2:37" x14ac:dyDescent="0.3">
      <c r="V16" s="9"/>
      <c r="W16" s="9"/>
      <c r="X16" s="9"/>
      <c r="Y16" s="9"/>
    </row>
    <row r="17" spans="2:25" x14ac:dyDescent="0.3">
      <c r="V17" s="9"/>
      <c r="W17" s="9"/>
      <c r="X17" s="9"/>
      <c r="Y17" s="9"/>
    </row>
    <row r="18" spans="2:25" x14ac:dyDescent="0.3">
      <c r="V18" s="9"/>
      <c r="W18" s="9"/>
      <c r="X18" s="9"/>
      <c r="Y18" s="9"/>
    </row>
    <row r="19" spans="2:25" x14ac:dyDescent="0.3">
      <c r="V19" s="9"/>
      <c r="W19" s="9"/>
      <c r="X19" s="9"/>
      <c r="Y19" s="9"/>
    </row>
    <row r="20" spans="2:25" x14ac:dyDescent="0.3">
      <c r="V20" s="9"/>
      <c r="W20" s="9"/>
      <c r="X20" s="9"/>
      <c r="Y20" s="9"/>
    </row>
    <row r="21" spans="2:25" x14ac:dyDescent="0.3">
      <c r="V21" s="9"/>
      <c r="W21" s="9"/>
      <c r="X21" s="9"/>
      <c r="Y21" s="9"/>
    </row>
    <row r="22" spans="2:25" x14ac:dyDescent="0.3">
      <c r="V22" s="9"/>
      <c r="W22" s="9"/>
      <c r="X22" s="9"/>
      <c r="Y22" s="9"/>
    </row>
    <row r="23" spans="2:25" x14ac:dyDescent="0.3">
      <c r="V23" s="9"/>
      <c r="W23" s="9"/>
      <c r="X23" s="9"/>
      <c r="Y23" s="9"/>
    </row>
    <row r="24" spans="2:25" x14ac:dyDescent="0.3">
      <c r="V24" s="9"/>
      <c r="W24" s="9"/>
      <c r="X24" s="9"/>
      <c r="Y24" s="9"/>
    </row>
    <row r="25" spans="2:25" x14ac:dyDescent="0.3">
      <c r="V25" s="9"/>
      <c r="W25" s="9"/>
      <c r="X25" s="9"/>
      <c r="Y25" s="9"/>
    </row>
    <row r="26" spans="2:25" ht="18" x14ac:dyDescent="0.35">
      <c r="B26" s="94" t="s">
        <v>182</v>
      </c>
      <c r="C26" s="94"/>
      <c r="D26" s="94"/>
      <c r="E26" s="57">
        <f>1-(SUM(E28:E32)/SUM(E27:E32))</f>
        <v>0.20645161290322578</v>
      </c>
      <c r="F26" s="57" t="str">
        <f>IF(E26&gt;=0.9,"Excellent",IF(E26&gt;=0.8,"Good",IF(E26&gt;=0.7,"Fair","Poor")))</f>
        <v>Poor</v>
      </c>
      <c r="V26" s="9"/>
      <c r="W26" s="9"/>
      <c r="X26" s="9"/>
      <c r="Y26" s="9"/>
    </row>
    <row r="27" spans="2:25" x14ac:dyDescent="0.3">
      <c r="C27" s="56" t="s">
        <v>183</v>
      </c>
      <c r="E27" s="58">
        <f>COUNTIF(Table_ME_data[progress_flag],"")</f>
        <v>64</v>
      </c>
      <c r="V27" s="9"/>
      <c r="W27" s="9"/>
      <c r="X27" s="9"/>
      <c r="Y27" s="9"/>
    </row>
    <row r="28" spans="2:25" x14ac:dyDescent="0.3">
      <c r="C28" s="56" t="s">
        <v>180</v>
      </c>
      <c r="E28" s="59">
        <f>COUNTIF(Table_ME_data[progress_flag_txt],Dashboard!C28)</f>
        <v>67</v>
      </c>
      <c r="V28" s="9"/>
      <c r="W28" s="9"/>
      <c r="X28" s="9"/>
      <c r="Y28" s="9"/>
    </row>
    <row r="29" spans="2:25" x14ac:dyDescent="0.3">
      <c r="C29" s="56" t="s">
        <v>179</v>
      </c>
      <c r="E29" s="59">
        <f>COUNTIF(Table_ME_data[progress_flag_txt],Dashboard!C29)</f>
        <v>113</v>
      </c>
      <c r="V29" s="9"/>
      <c r="W29" s="9"/>
      <c r="X29" s="9"/>
      <c r="Y29" s="9"/>
    </row>
    <row r="30" spans="2:25" x14ac:dyDescent="0.3">
      <c r="C30" s="56" t="s">
        <v>178</v>
      </c>
      <c r="E30" s="59">
        <f>COUNTIF(Table_ME_data[progress_flag_txt],Dashboard!C30)</f>
        <v>11</v>
      </c>
      <c r="V30" s="9"/>
      <c r="W30" s="9"/>
      <c r="X30" s="9"/>
      <c r="Y30" s="9"/>
    </row>
    <row r="31" spans="2:25" x14ac:dyDescent="0.3">
      <c r="C31" s="56" t="s">
        <v>181</v>
      </c>
      <c r="E31" s="59">
        <f>COUNTIF(Table_ME_data[progress_flag_txt],Dashboard!C31)</f>
        <v>0</v>
      </c>
      <c r="V31" s="9"/>
      <c r="W31" s="9"/>
      <c r="X31" s="9"/>
      <c r="Y31" s="9"/>
    </row>
    <row r="32" spans="2:25" x14ac:dyDescent="0.3">
      <c r="C32" s="56" t="s">
        <v>177</v>
      </c>
      <c r="E32" s="59">
        <f>COUNTIF(Table_ME_data[progress_flag_txt],Dashboard!C32)</f>
        <v>55</v>
      </c>
      <c r="V32" s="9"/>
      <c r="W32" s="9"/>
      <c r="X32" s="9"/>
      <c r="Y32" s="9"/>
    </row>
    <row r="33" spans="22:25" x14ac:dyDescent="0.3">
      <c r="V33" s="9"/>
      <c r="W33" s="9"/>
      <c r="X33" s="9"/>
      <c r="Y33" s="9"/>
    </row>
    <row r="34" spans="22:25" x14ac:dyDescent="0.3">
      <c r="V34" s="9"/>
      <c r="W34" s="9"/>
      <c r="X34" s="9"/>
      <c r="Y34" s="9"/>
    </row>
    <row r="35" spans="22:25" x14ac:dyDescent="0.3">
      <c r="V35" s="9"/>
      <c r="W35" s="9"/>
      <c r="X35" s="9"/>
      <c r="Y35" s="9"/>
    </row>
    <row r="36" spans="22:25" x14ac:dyDescent="0.3">
      <c r="V36" s="9"/>
      <c r="W36" s="9"/>
      <c r="X36" s="9"/>
      <c r="Y36" s="9"/>
    </row>
    <row r="37" spans="22:25" x14ac:dyDescent="0.3">
      <c r="V37" s="9"/>
      <c r="W37" s="9"/>
      <c r="X37" s="9"/>
      <c r="Y37" s="9"/>
    </row>
    <row r="38" spans="22:25" x14ac:dyDescent="0.3">
      <c r="V38" s="9"/>
      <c r="W38" s="9"/>
      <c r="X38" s="9"/>
      <c r="Y38" s="9"/>
    </row>
    <row r="39" spans="22:25" x14ac:dyDescent="0.3">
      <c r="V39" s="9"/>
      <c r="W39" s="9"/>
      <c r="X39" s="9"/>
      <c r="Y39" s="9"/>
    </row>
    <row r="40" spans="22:25" x14ac:dyDescent="0.3">
      <c r="V40" s="9"/>
      <c r="W40" s="9"/>
      <c r="X40" s="9"/>
      <c r="Y40" s="9"/>
    </row>
    <row r="41" spans="22:25" x14ac:dyDescent="0.3">
      <c r="V41" s="9"/>
      <c r="W41" s="9"/>
      <c r="X41" s="9"/>
      <c r="Y41" s="9"/>
    </row>
    <row r="42" spans="22:25" x14ac:dyDescent="0.3">
      <c r="V42" s="9"/>
      <c r="W42" s="9"/>
      <c r="X42" s="9"/>
      <c r="Y42" s="9"/>
    </row>
    <row r="43" spans="22:25" x14ac:dyDescent="0.3">
      <c r="V43" s="9"/>
      <c r="W43" s="9"/>
      <c r="X43" s="9"/>
      <c r="Y43" s="9"/>
    </row>
    <row r="44" spans="22:25" x14ac:dyDescent="0.3">
      <c r="V44" s="9"/>
      <c r="W44" s="9"/>
      <c r="X44" s="9"/>
      <c r="Y44" s="9"/>
    </row>
    <row r="45" spans="22:25" x14ac:dyDescent="0.3">
      <c r="V45" s="9"/>
      <c r="W45" s="9"/>
      <c r="X45" s="9"/>
      <c r="Y45" s="9"/>
    </row>
    <row r="46" spans="22:25" x14ac:dyDescent="0.3">
      <c r="V46" s="9"/>
      <c r="W46" s="9"/>
      <c r="X46" s="9"/>
      <c r="Y46" s="9"/>
    </row>
    <row r="47" spans="22:25" x14ac:dyDescent="0.3">
      <c r="V47" s="9"/>
      <c r="W47" s="9"/>
      <c r="X47" s="9"/>
      <c r="Y47" s="9"/>
    </row>
    <row r="48" spans="22:25" x14ac:dyDescent="0.3">
      <c r="V48" s="9"/>
      <c r="W48" s="9"/>
      <c r="X48" s="9"/>
      <c r="Y48" s="9"/>
    </row>
    <row r="49" spans="10:25" x14ac:dyDescent="0.3">
      <c r="V49" s="9"/>
      <c r="W49" s="9"/>
      <c r="X49" s="9"/>
      <c r="Y49" s="9"/>
    </row>
    <row r="50" spans="10:25" x14ac:dyDescent="0.3">
      <c r="V50" s="9"/>
      <c r="W50" s="9"/>
      <c r="X50" s="9"/>
      <c r="Y50" s="9"/>
    </row>
    <row r="51" spans="10:25" x14ac:dyDescent="0.3">
      <c r="J51" s="6" t="s">
        <v>42</v>
      </c>
      <c r="K51" s="6"/>
      <c r="L51" s="6"/>
      <c r="M51" s="6"/>
      <c r="N51" s="6"/>
      <c r="O51" s="6"/>
      <c r="P51" s="6"/>
      <c r="Q51" s="6"/>
      <c r="R51" s="6"/>
      <c r="S51" s="6"/>
      <c r="T51" s="6"/>
      <c r="V51" s="9"/>
      <c r="W51" s="9"/>
      <c r="X51" s="9"/>
      <c r="Y51" s="9"/>
    </row>
    <row r="52" spans="10:25" x14ac:dyDescent="0.3">
      <c r="J52" s="6"/>
      <c r="K52" s="6"/>
      <c r="L52" s="6"/>
      <c r="M52" s="6"/>
      <c r="N52" s="6"/>
      <c r="O52" s="6"/>
      <c r="P52" s="6"/>
      <c r="Q52" s="6"/>
      <c r="R52" s="6"/>
      <c r="S52" s="6"/>
      <c r="T52" s="6"/>
    </row>
  </sheetData>
  <mergeCells count="9">
    <mergeCell ref="AB1:AK1"/>
    <mergeCell ref="B26:D26"/>
    <mergeCell ref="B2:D2"/>
    <mergeCell ref="B3:D3"/>
    <mergeCell ref="J3:S4"/>
    <mergeCell ref="V3:X4"/>
    <mergeCell ref="B1:H1"/>
    <mergeCell ref="J1:T1"/>
    <mergeCell ref="V1:Z1"/>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J3499"/>
  <sheetViews>
    <sheetView tabSelected="1" topLeftCell="AJ1" workbookViewId="0">
      <selection activeCell="AJ1" sqref="A1:XFD1048576"/>
    </sheetView>
  </sheetViews>
  <sheetFormatPr defaultColWidth="9.109375" defaultRowHeight="14.4" x14ac:dyDescent="0.3"/>
  <cols>
    <col min="1" max="1" width="12.33203125" style="56" bestFit="1" customWidth="1"/>
    <col min="2" max="2" width="20.44140625" style="86" bestFit="1" customWidth="1"/>
    <col min="3" max="3" width="16.33203125" style="1" bestFit="1" customWidth="1"/>
    <col min="4" max="4" width="22.5546875" style="56" bestFit="1" customWidth="1"/>
    <col min="5" max="6" width="81.109375" style="56" bestFit="1" customWidth="1"/>
    <col min="7" max="7" width="17.5546875" style="56" bestFit="1" customWidth="1"/>
    <col min="8" max="8" width="14.109375" style="56" bestFit="1" customWidth="1"/>
    <col min="9" max="9" width="23.88671875" style="56" bestFit="1" customWidth="1"/>
    <col min="10" max="10" width="11" style="1" bestFit="1" customWidth="1"/>
    <col min="11" max="11" width="17.44140625" style="56" bestFit="1" customWidth="1"/>
    <col min="12" max="12" width="17.5546875" style="56" bestFit="1" customWidth="1"/>
    <col min="13" max="15" width="17.5546875" style="56" customWidth="1"/>
    <col min="16" max="16" width="17.5546875" style="1" customWidth="1"/>
    <col min="17" max="19" width="17.5546875" style="56" customWidth="1"/>
    <col min="20" max="20" width="59.109375" style="1" customWidth="1"/>
    <col min="21" max="35" width="17.5546875" style="56" customWidth="1"/>
    <col min="36" max="36" width="17.5546875" style="3" customWidth="1"/>
    <col min="37" max="37" width="17.5546875" style="1" customWidth="1"/>
    <col min="38" max="40" width="17.5546875" style="56" customWidth="1"/>
    <col min="41" max="41" width="17.5546875" style="1" customWidth="1"/>
    <col min="42" max="62" width="17.5546875" style="56" customWidth="1"/>
    <col min="63" max="16384" width="9.109375" style="56"/>
  </cols>
  <sheetData>
    <row r="1" spans="1:62" x14ac:dyDescent="0.3">
      <c r="A1" s="56" t="s">
        <v>279</v>
      </c>
      <c r="B1" s="86" t="s">
        <v>0</v>
      </c>
      <c r="C1" s="1" t="s">
        <v>1</v>
      </c>
      <c r="D1" s="56" t="s">
        <v>100</v>
      </c>
      <c r="E1" s="56" t="s">
        <v>293</v>
      </c>
      <c r="F1" s="56" t="s">
        <v>197</v>
      </c>
      <c r="G1" s="56" t="s">
        <v>280</v>
      </c>
      <c r="H1" s="56" t="s">
        <v>198</v>
      </c>
      <c r="I1" s="56" t="s">
        <v>294</v>
      </c>
      <c r="J1" s="1" t="s">
        <v>295</v>
      </c>
      <c r="K1" s="56" t="s">
        <v>296</v>
      </c>
      <c r="L1" s="56" t="s">
        <v>297</v>
      </c>
      <c r="M1" s="56" t="s">
        <v>298</v>
      </c>
      <c r="N1" s="56" t="s">
        <v>299</v>
      </c>
      <c r="O1" s="56" t="s">
        <v>300</v>
      </c>
      <c r="P1" s="1" t="s">
        <v>101</v>
      </c>
      <c r="Q1" s="56" t="s">
        <v>301</v>
      </c>
      <c r="R1" s="56" t="s">
        <v>302</v>
      </c>
      <c r="S1" s="56" t="s">
        <v>303</v>
      </c>
      <c r="T1" s="1" t="s">
        <v>103</v>
      </c>
      <c r="U1" s="56" t="s">
        <v>304</v>
      </c>
      <c r="V1" s="56" t="s">
        <v>305</v>
      </c>
      <c r="W1" s="56" t="s">
        <v>287</v>
      </c>
      <c r="X1" s="56" t="s">
        <v>288</v>
      </c>
      <c r="Y1" s="56" t="s">
        <v>306</v>
      </c>
      <c r="Z1" s="56" t="s">
        <v>307</v>
      </c>
      <c r="AA1" s="56" t="s">
        <v>116</v>
      </c>
      <c r="AB1" s="56" t="s">
        <v>308</v>
      </c>
      <c r="AC1" s="56" t="s">
        <v>309</v>
      </c>
      <c r="AD1" s="56" t="s">
        <v>281</v>
      </c>
      <c r="AE1" s="56" t="s">
        <v>289</v>
      </c>
      <c r="AF1" s="56" t="s">
        <v>282</v>
      </c>
      <c r="AG1" s="56" t="s">
        <v>284</v>
      </c>
      <c r="AH1" s="56" t="s">
        <v>310</v>
      </c>
      <c r="AI1" s="56" t="s">
        <v>311</v>
      </c>
      <c r="AJ1" s="3" t="s">
        <v>283</v>
      </c>
      <c r="AK1" s="1" t="s">
        <v>312</v>
      </c>
      <c r="AL1" s="56" t="s">
        <v>290</v>
      </c>
      <c r="AM1" s="56" t="s">
        <v>313</v>
      </c>
      <c r="AN1" s="56" t="s">
        <v>314</v>
      </c>
      <c r="AO1" s="1" t="s">
        <v>285</v>
      </c>
      <c r="AP1" s="56" t="s">
        <v>315</v>
      </c>
      <c r="AQ1" s="56" t="s">
        <v>286</v>
      </c>
      <c r="AR1" s="56" t="s">
        <v>316</v>
      </c>
      <c r="AS1" s="56" t="s">
        <v>317</v>
      </c>
      <c r="AT1" s="56" t="s">
        <v>318</v>
      </c>
      <c r="AU1" s="56" t="s">
        <v>319</v>
      </c>
      <c r="AV1" s="56" t="s">
        <v>320</v>
      </c>
      <c r="AW1" s="56" t="s">
        <v>321</v>
      </c>
      <c r="AX1" s="56" t="s">
        <v>322</v>
      </c>
      <c r="AY1" s="56" t="s">
        <v>323</v>
      </c>
      <c r="AZ1" s="56" t="s">
        <v>324</v>
      </c>
      <c r="BA1" s="56" t="s">
        <v>325</v>
      </c>
      <c r="BB1" s="56" t="s">
        <v>326</v>
      </c>
      <c r="BC1" s="56" t="s">
        <v>139</v>
      </c>
      <c r="BD1" s="56" t="s">
        <v>327</v>
      </c>
      <c r="BE1" s="56" t="s">
        <v>328</v>
      </c>
      <c r="BF1" s="56" t="s">
        <v>329</v>
      </c>
      <c r="BG1" s="56" t="s">
        <v>330</v>
      </c>
      <c r="BH1" s="56" t="s">
        <v>331</v>
      </c>
      <c r="BI1" s="56" t="s">
        <v>332</v>
      </c>
      <c r="BJ1" s="56" t="s">
        <v>333</v>
      </c>
    </row>
    <row r="2" spans="1:62" x14ac:dyDescent="0.3">
      <c r="A2" s="56">
        <v>49156673</v>
      </c>
      <c r="B2" s="86">
        <v>592948</v>
      </c>
      <c r="C2" s="1">
        <v>42893</v>
      </c>
      <c r="D2" s="56" t="s">
        <v>1065</v>
      </c>
      <c r="E2" s="56" t="s">
        <v>1066</v>
      </c>
      <c r="F2" s="56" t="s">
        <v>334</v>
      </c>
      <c r="G2" s="56" t="s">
        <v>335</v>
      </c>
      <c r="H2" s="56" t="s">
        <v>336</v>
      </c>
      <c r="I2" s="56" t="s">
        <v>1067</v>
      </c>
      <c r="J2" s="1" t="s">
        <v>1067</v>
      </c>
      <c r="K2" s="56" t="s">
        <v>337</v>
      </c>
      <c r="L2" s="56" t="s">
        <v>338</v>
      </c>
      <c r="M2" s="56" t="s">
        <v>1068</v>
      </c>
      <c r="N2" s="56" t="s">
        <v>1043</v>
      </c>
      <c r="O2" s="56" t="s">
        <v>546</v>
      </c>
      <c r="P2" s="1" t="s">
        <v>110</v>
      </c>
      <c r="Q2" s="56" t="s">
        <v>241</v>
      </c>
      <c r="R2" s="56" t="s">
        <v>339</v>
      </c>
      <c r="S2" s="56">
        <v>178701</v>
      </c>
      <c r="T2" s="1" t="s">
        <v>252</v>
      </c>
      <c r="U2" s="56">
        <v>41008</v>
      </c>
      <c r="V2" s="56">
        <v>43465</v>
      </c>
      <c r="W2" s="56">
        <v>41008</v>
      </c>
      <c r="X2" s="56">
        <v>42750</v>
      </c>
      <c r="Y2" s="56" t="s">
        <v>340</v>
      </c>
      <c r="Z2" s="56" t="s">
        <v>341</v>
      </c>
      <c r="AA2" s="56" t="s">
        <v>342</v>
      </c>
      <c r="AB2" s="56" t="s">
        <v>343</v>
      </c>
      <c r="AC2" s="56" t="s">
        <v>342</v>
      </c>
      <c r="AD2" s="56" t="s">
        <v>342</v>
      </c>
      <c r="AE2" s="56" t="s">
        <v>334</v>
      </c>
      <c r="AF2" s="56" t="s">
        <v>291</v>
      </c>
      <c r="AG2" s="56">
        <v>2014</v>
      </c>
      <c r="AH2" s="56" t="s">
        <v>80</v>
      </c>
      <c r="AI2" s="56" t="s">
        <v>348</v>
      </c>
      <c r="AJ2" s="56">
        <v>0</v>
      </c>
      <c r="AK2" s="1">
        <v>41639</v>
      </c>
      <c r="AL2" s="56" t="s">
        <v>1069</v>
      </c>
      <c r="AM2" s="56">
        <v>42758</v>
      </c>
      <c r="AN2" s="56" t="s">
        <v>1070</v>
      </c>
      <c r="AO2" s="1">
        <v>41680</v>
      </c>
      <c r="AP2" s="56" t="s">
        <v>1071</v>
      </c>
      <c r="AQ2" s="56">
        <v>326</v>
      </c>
      <c r="AR2" s="56">
        <v>0</v>
      </c>
      <c r="AS2" s="56" t="s">
        <v>346</v>
      </c>
      <c r="BB2" s="56" t="s">
        <v>339</v>
      </c>
      <c r="BC2" s="56" t="s">
        <v>263</v>
      </c>
      <c r="BD2" s="56" t="s">
        <v>1072</v>
      </c>
      <c r="BE2" s="56" t="s">
        <v>347</v>
      </c>
      <c r="BF2" s="56" t="s">
        <v>334</v>
      </c>
      <c r="BG2" s="56" t="s">
        <v>1073</v>
      </c>
      <c r="BH2" s="56">
        <v>0</v>
      </c>
      <c r="BI2" s="56">
        <v>0</v>
      </c>
      <c r="BJ2" s="56">
        <v>1</v>
      </c>
    </row>
    <row r="3" spans="1:62" x14ac:dyDescent="0.3">
      <c r="A3" s="56">
        <v>49156674</v>
      </c>
      <c r="B3" s="86">
        <v>592948</v>
      </c>
      <c r="C3" s="1">
        <v>42893</v>
      </c>
      <c r="D3" s="56" t="s">
        <v>1065</v>
      </c>
      <c r="E3" s="56" t="s">
        <v>1066</v>
      </c>
      <c r="F3" s="56" t="s">
        <v>334</v>
      </c>
      <c r="G3" s="56" t="s">
        <v>335</v>
      </c>
      <c r="H3" s="56" t="s">
        <v>336</v>
      </c>
      <c r="I3" s="56" t="s">
        <v>1067</v>
      </c>
      <c r="J3" s="1" t="s">
        <v>1067</v>
      </c>
      <c r="K3" s="56" t="s">
        <v>337</v>
      </c>
      <c r="L3" s="56" t="s">
        <v>338</v>
      </c>
      <c r="M3" s="56" t="s">
        <v>1068</v>
      </c>
      <c r="N3" s="56" t="s">
        <v>1043</v>
      </c>
      <c r="O3" s="56" t="s">
        <v>546</v>
      </c>
      <c r="P3" s="1" t="s">
        <v>110</v>
      </c>
      <c r="Q3" s="56" t="s">
        <v>241</v>
      </c>
      <c r="R3" s="56" t="s">
        <v>339</v>
      </c>
      <c r="S3" s="56">
        <v>178701</v>
      </c>
      <c r="T3" s="1" t="s">
        <v>252</v>
      </c>
      <c r="U3" s="56">
        <v>41008</v>
      </c>
      <c r="V3" s="56">
        <v>43465</v>
      </c>
      <c r="W3" s="56">
        <v>41008</v>
      </c>
      <c r="X3" s="56">
        <v>42750</v>
      </c>
      <c r="Y3" s="56" t="s">
        <v>340</v>
      </c>
      <c r="Z3" s="56" t="s">
        <v>341</v>
      </c>
      <c r="AA3" s="56" t="s">
        <v>342</v>
      </c>
      <c r="AB3" s="56" t="s">
        <v>343</v>
      </c>
      <c r="AC3" s="56" t="s">
        <v>342</v>
      </c>
      <c r="AD3" s="56" t="s">
        <v>342</v>
      </c>
      <c r="AE3" s="56" t="s">
        <v>334</v>
      </c>
      <c r="AF3" s="56" t="s">
        <v>291</v>
      </c>
      <c r="AG3" s="56">
        <v>2014</v>
      </c>
      <c r="AH3" s="56" t="s">
        <v>80</v>
      </c>
      <c r="AI3" s="56" t="s">
        <v>344</v>
      </c>
      <c r="AJ3" s="3">
        <v>0</v>
      </c>
      <c r="AK3" s="56">
        <v>41820</v>
      </c>
      <c r="AM3" s="56">
        <v>42758</v>
      </c>
      <c r="AN3" s="56" t="s">
        <v>1070</v>
      </c>
      <c r="AO3" s="1">
        <v>41837</v>
      </c>
      <c r="AP3" s="56" t="s">
        <v>345</v>
      </c>
      <c r="AQ3" s="56">
        <v>326</v>
      </c>
      <c r="AR3" s="56">
        <v>0</v>
      </c>
      <c r="AS3" s="56" t="s">
        <v>346</v>
      </c>
      <c r="BB3" s="56" t="s">
        <v>339</v>
      </c>
      <c r="BC3" s="56" t="s">
        <v>263</v>
      </c>
      <c r="BD3" s="56" t="s">
        <v>1072</v>
      </c>
      <c r="BE3" s="56" t="s">
        <v>347</v>
      </c>
      <c r="BF3" s="56" t="s">
        <v>334</v>
      </c>
      <c r="BG3" s="56" t="s">
        <v>1073</v>
      </c>
      <c r="BH3" s="56">
        <v>0</v>
      </c>
      <c r="BI3" s="56">
        <v>0</v>
      </c>
      <c r="BJ3" s="56">
        <v>1</v>
      </c>
    </row>
    <row r="4" spans="1:62" x14ac:dyDescent="0.3">
      <c r="A4" s="56">
        <v>49156676</v>
      </c>
      <c r="B4" s="86">
        <v>592948</v>
      </c>
      <c r="C4" s="1">
        <v>42893</v>
      </c>
      <c r="D4" s="56" t="s">
        <v>1065</v>
      </c>
      <c r="E4" s="56" t="s">
        <v>1066</v>
      </c>
      <c r="F4" s="56" t="s">
        <v>334</v>
      </c>
      <c r="G4" s="56" t="s">
        <v>335</v>
      </c>
      <c r="H4" s="56" t="s">
        <v>336</v>
      </c>
      <c r="I4" s="56" t="s">
        <v>1067</v>
      </c>
      <c r="J4" s="1" t="s">
        <v>1067</v>
      </c>
      <c r="K4" s="56" t="s">
        <v>337</v>
      </c>
      <c r="L4" s="56" t="s">
        <v>338</v>
      </c>
      <c r="M4" s="56" t="s">
        <v>1068</v>
      </c>
      <c r="N4" s="56" t="s">
        <v>1043</v>
      </c>
      <c r="O4" s="56" t="s">
        <v>546</v>
      </c>
      <c r="P4" s="1" t="s">
        <v>110</v>
      </c>
      <c r="Q4" s="56" t="s">
        <v>241</v>
      </c>
      <c r="R4" s="56" t="s">
        <v>339</v>
      </c>
      <c r="S4" s="56">
        <v>178701</v>
      </c>
      <c r="T4" s="1" t="s">
        <v>252</v>
      </c>
      <c r="U4" s="56">
        <v>41008</v>
      </c>
      <c r="V4" s="56">
        <v>43465</v>
      </c>
      <c r="W4" s="56">
        <v>41008</v>
      </c>
      <c r="X4" s="56">
        <v>42750</v>
      </c>
      <c r="Y4" s="56" t="s">
        <v>340</v>
      </c>
      <c r="Z4" s="56" t="s">
        <v>341</v>
      </c>
      <c r="AA4" s="56" t="s">
        <v>342</v>
      </c>
      <c r="AB4" s="56" t="s">
        <v>343</v>
      </c>
      <c r="AC4" s="56" t="s">
        <v>342</v>
      </c>
      <c r="AD4" s="56" t="s">
        <v>342</v>
      </c>
      <c r="AE4" s="56" t="s">
        <v>334</v>
      </c>
      <c r="AF4" s="56" t="s">
        <v>291</v>
      </c>
      <c r="AG4" s="56">
        <v>2015</v>
      </c>
      <c r="AH4" s="56" t="s">
        <v>80</v>
      </c>
      <c r="AI4" s="56" t="s">
        <v>344</v>
      </c>
      <c r="AJ4" s="56">
        <v>0</v>
      </c>
      <c r="AK4" s="56">
        <v>42185</v>
      </c>
      <c r="AM4" s="56">
        <v>42758</v>
      </c>
      <c r="AN4" s="56" t="s">
        <v>1070</v>
      </c>
      <c r="AO4" s="1">
        <v>42235</v>
      </c>
      <c r="AP4" s="56" t="s">
        <v>345</v>
      </c>
      <c r="AQ4" s="56">
        <v>326</v>
      </c>
      <c r="AR4" s="56">
        <v>0</v>
      </c>
      <c r="AS4" s="56" t="s">
        <v>346</v>
      </c>
      <c r="BB4" s="56" t="s">
        <v>339</v>
      </c>
      <c r="BC4" s="56" t="s">
        <v>263</v>
      </c>
      <c r="BD4" s="56" t="s">
        <v>1072</v>
      </c>
      <c r="BE4" s="56" t="s">
        <v>347</v>
      </c>
      <c r="BF4" s="56" t="s">
        <v>334</v>
      </c>
      <c r="BG4" s="56" t="s">
        <v>1073</v>
      </c>
      <c r="BH4" s="56">
        <v>0</v>
      </c>
      <c r="BI4" s="56">
        <v>0</v>
      </c>
      <c r="BJ4" s="56">
        <v>1</v>
      </c>
    </row>
    <row r="5" spans="1:62" x14ac:dyDescent="0.3">
      <c r="A5" s="56">
        <v>49157085</v>
      </c>
      <c r="B5" s="86">
        <v>592948</v>
      </c>
      <c r="C5" s="1">
        <v>42893</v>
      </c>
      <c r="D5" s="56" t="s">
        <v>1065</v>
      </c>
      <c r="E5" s="56" t="s">
        <v>1066</v>
      </c>
      <c r="F5" s="56" t="s">
        <v>334</v>
      </c>
      <c r="G5" s="56" t="s">
        <v>335</v>
      </c>
      <c r="H5" s="56" t="s">
        <v>336</v>
      </c>
      <c r="I5" s="56" t="s">
        <v>1067</v>
      </c>
      <c r="J5" s="1" t="s">
        <v>1067</v>
      </c>
      <c r="K5" s="56" t="s">
        <v>337</v>
      </c>
      <c r="L5" s="56" t="s">
        <v>338</v>
      </c>
      <c r="M5" s="56" t="s">
        <v>1068</v>
      </c>
      <c r="N5" s="56" t="s">
        <v>1043</v>
      </c>
      <c r="O5" s="56" t="s">
        <v>546</v>
      </c>
      <c r="P5" s="1" t="s">
        <v>105</v>
      </c>
      <c r="S5" s="56">
        <v>148942</v>
      </c>
      <c r="T5" s="1" t="s">
        <v>1057</v>
      </c>
      <c r="U5" s="56">
        <v>41008</v>
      </c>
      <c r="V5" s="56">
        <v>43465</v>
      </c>
      <c r="W5" s="56">
        <v>41008</v>
      </c>
      <c r="X5" s="56">
        <v>42750</v>
      </c>
      <c r="Y5" s="56" t="s">
        <v>340</v>
      </c>
      <c r="Z5" s="56" t="s">
        <v>341</v>
      </c>
      <c r="AA5" s="56" t="s">
        <v>342</v>
      </c>
      <c r="AB5" s="56" t="s">
        <v>339</v>
      </c>
      <c r="AC5" s="56" t="s">
        <v>342</v>
      </c>
      <c r="AD5" s="56" t="s">
        <v>347</v>
      </c>
      <c r="AE5" s="56" t="s">
        <v>334</v>
      </c>
      <c r="AF5" s="56" t="s">
        <v>291</v>
      </c>
      <c r="AG5" s="56">
        <v>2015</v>
      </c>
      <c r="AH5" s="56" t="s">
        <v>80</v>
      </c>
      <c r="AI5" s="56" t="s">
        <v>348</v>
      </c>
      <c r="AJ5" s="56">
        <v>0</v>
      </c>
      <c r="AK5" s="1">
        <v>42004</v>
      </c>
      <c r="AM5" s="56">
        <v>42758</v>
      </c>
      <c r="AN5" s="56" t="s">
        <v>1070</v>
      </c>
      <c r="AO5" s="1">
        <v>42035</v>
      </c>
      <c r="AP5" s="56" t="s">
        <v>345</v>
      </c>
      <c r="AQ5" s="56">
        <v>282</v>
      </c>
      <c r="AR5" s="56">
        <v>0</v>
      </c>
      <c r="AS5" s="56" t="s">
        <v>346</v>
      </c>
      <c r="BB5" s="56" t="s">
        <v>339</v>
      </c>
      <c r="BC5" s="56" t="s">
        <v>263</v>
      </c>
      <c r="BD5" s="56" t="s">
        <v>1072</v>
      </c>
      <c r="BE5" s="56" t="s">
        <v>347</v>
      </c>
      <c r="BF5" s="56" t="s">
        <v>334</v>
      </c>
      <c r="BG5" s="56" t="s">
        <v>1073</v>
      </c>
      <c r="BH5" s="56">
        <v>0</v>
      </c>
      <c r="BI5" s="56">
        <v>0</v>
      </c>
      <c r="BJ5" s="56">
        <v>1</v>
      </c>
    </row>
    <row r="6" spans="1:62" hidden="1" x14ac:dyDescent="0.3">
      <c r="A6" s="56">
        <v>49157093</v>
      </c>
      <c r="B6" s="86">
        <v>592948</v>
      </c>
      <c r="C6" s="1">
        <v>42893</v>
      </c>
      <c r="D6" s="56" t="s">
        <v>1065</v>
      </c>
      <c r="E6" s="56" t="s">
        <v>1066</v>
      </c>
      <c r="F6" s="56" t="s">
        <v>334</v>
      </c>
      <c r="G6" s="56" t="s">
        <v>335</v>
      </c>
      <c r="H6" s="56" t="s">
        <v>336</v>
      </c>
      <c r="I6" s="56" t="s">
        <v>1067</v>
      </c>
      <c r="J6" s="1" t="s">
        <v>1067</v>
      </c>
      <c r="K6" s="56" t="s">
        <v>337</v>
      </c>
      <c r="L6" s="56" t="s">
        <v>338</v>
      </c>
      <c r="M6" s="56" t="s">
        <v>1068</v>
      </c>
      <c r="N6" s="56" t="s">
        <v>1043</v>
      </c>
      <c r="O6" s="56" t="s">
        <v>546</v>
      </c>
      <c r="P6" s="1" t="s">
        <v>105</v>
      </c>
      <c r="S6" s="56">
        <v>148942</v>
      </c>
      <c r="T6" s="1" t="s">
        <v>1057</v>
      </c>
      <c r="U6" s="56">
        <v>41008</v>
      </c>
      <c r="V6" s="56">
        <v>43465</v>
      </c>
      <c r="W6" s="56">
        <v>41008</v>
      </c>
      <c r="X6" s="56">
        <v>42750</v>
      </c>
      <c r="Y6" s="56" t="s">
        <v>340</v>
      </c>
      <c r="Z6" s="56" t="s">
        <v>341</v>
      </c>
      <c r="AA6" s="56" t="s">
        <v>342</v>
      </c>
      <c r="AB6" s="56" t="s">
        <v>339</v>
      </c>
      <c r="AC6" s="56" t="s">
        <v>342</v>
      </c>
      <c r="AD6" s="56" t="s">
        <v>347</v>
      </c>
      <c r="AE6" s="56" t="s">
        <v>334</v>
      </c>
      <c r="AF6" s="56" t="s">
        <v>292</v>
      </c>
      <c r="AG6" s="56">
        <v>2015</v>
      </c>
      <c r="AH6" s="56" t="s">
        <v>80</v>
      </c>
      <c r="AI6" s="56" t="s">
        <v>344</v>
      </c>
      <c r="AJ6" s="56">
        <v>100000</v>
      </c>
      <c r="AM6" s="56">
        <v>42758</v>
      </c>
      <c r="AN6" s="56" t="s">
        <v>1070</v>
      </c>
      <c r="AO6" s="1">
        <v>41676</v>
      </c>
      <c r="AP6" s="56" t="s">
        <v>345</v>
      </c>
      <c r="AQ6" s="56">
        <v>282</v>
      </c>
      <c r="AR6" s="56">
        <v>0</v>
      </c>
      <c r="AS6" s="56" t="s">
        <v>346</v>
      </c>
      <c r="BB6" s="56" t="s">
        <v>339</v>
      </c>
      <c r="BC6" s="56" t="s">
        <v>263</v>
      </c>
      <c r="BD6" s="56" t="s">
        <v>1072</v>
      </c>
      <c r="BE6" s="56" t="s">
        <v>347</v>
      </c>
      <c r="BF6" s="56" t="s">
        <v>334</v>
      </c>
      <c r="BG6" s="56" t="s">
        <v>1073</v>
      </c>
      <c r="BH6" s="56">
        <v>0</v>
      </c>
      <c r="BI6" s="56">
        <v>0</v>
      </c>
      <c r="BJ6" s="56">
        <v>1</v>
      </c>
    </row>
    <row r="7" spans="1:62" hidden="1" x14ac:dyDescent="0.3">
      <c r="A7" s="56">
        <v>49157112</v>
      </c>
      <c r="B7" s="86">
        <v>592948</v>
      </c>
      <c r="C7" s="1">
        <v>42893</v>
      </c>
      <c r="D7" s="56" t="s">
        <v>1065</v>
      </c>
      <c r="E7" s="56" t="s">
        <v>1066</v>
      </c>
      <c r="F7" s="56" t="s">
        <v>334</v>
      </c>
      <c r="G7" s="56" t="s">
        <v>335</v>
      </c>
      <c r="H7" s="56" t="s">
        <v>336</v>
      </c>
      <c r="I7" s="56" t="s">
        <v>1067</v>
      </c>
      <c r="J7" s="1" t="s">
        <v>1067</v>
      </c>
      <c r="K7" s="56" t="s">
        <v>337</v>
      </c>
      <c r="L7" s="56" t="s">
        <v>338</v>
      </c>
      <c r="M7" s="56" t="s">
        <v>1068</v>
      </c>
      <c r="N7" s="56" t="s">
        <v>1043</v>
      </c>
      <c r="O7" s="56" t="s">
        <v>546</v>
      </c>
      <c r="P7" s="1" t="s">
        <v>110</v>
      </c>
      <c r="Q7" s="56" t="s">
        <v>241</v>
      </c>
      <c r="R7" s="56" t="s">
        <v>339</v>
      </c>
      <c r="S7" s="56">
        <v>178701</v>
      </c>
      <c r="T7" s="1" t="s">
        <v>252</v>
      </c>
      <c r="U7" s="56">
        <v>41008</v>
      </c>
      <c r="V7" s="56">
        <v>43465</v>
      </c>
      <c r="W7" s="56">
        <v>41008</v>
      </c>
      <c r="X7" s="56">
        <v>42750</v>
      </c>
      <c r="Y7" s="56" t="s">
        <v>340</v>
      </c>
      <c r="Z7" s="56" t="s">
        <v>341</v>
      </c>
      <c r="AA7" s="56" t="s">
        <v>342</v>
      </c>
      <c r="AB7" s="56" t="s">
        <v>343</v>
      </c>
      <c r="AC7" s="56" t="s">
        <v>342</v>
      </c>
      <c r="AD7" s="56" t="s">
        <v>342</v>
      </c>
      <c r="AE7" s="56" t="s">
        <v>334</v>
      </c>
      <c r="AF7" s="56" t="s">
        <v>292</v>
      </c>
      <c r="AG7" s="56">
        <v>2015</v>
      </c>
      <c r="AH7" s="56" t="s">
        <v>80</v>
      </c>
      <c r="AI7" s="56" t="s">
        <v>344</v>
      </c>
      <c r="AJ7" s="56">
        <v>0</v>
      </c>
      <c r="AM7" s="56">
        <v>42758</v>
      </c>
      <c r="AN7" s="56" t="s">
        <v>1070</v>
      </c>
      <c r="AO7" s="1">
        <v>42613</v>
      </c>
      <c r="AP7" s="56" t="s">
        <v>1070</v>
      </c>
      <c r="AQ7" s="56">
        <v>326</v>
      </c>
      <c r="AR7" s="56">
        <v>0</v>
      </c>
      <c r="AS7" s="56" t="s">
        <v>346</v>
      </c>
      <c r="BB7" s="56" t="s">
        <v>339</v>
      </c>
      <c r="BC7" s="56" t="s">
        <v>263</v>
      </c>
      <c r="BD7" s="56" t="s">
        <v>1072</v>
      </c>
      <c r="BE7" s="56" t="s">
        <v>347</v>
      </c>
      <c r="BF7" s="56" t="s">
        <v>334</v>
      </c>
      <c r="BG7" s="56" t="s">
        <v>1073</v>
      </c>
      <c r="BH7" s="56">
        <v>0</v>
      </c>
      <c r="BI7" s="56">
        <v>0</v>
      </c>
      <c r="BJ7" s="56">
        <v>1</v>
      </c>
    </row>
    <row r="8" spans="1:62" x14ac:dyDescent="0.3">
      <c r="A8" s="56">
        <v>49157146</v>
      </c>
      <c r="B8" s="86">
        <v>592948</v>
      </c>
      <c r="C8" s="1">
        <v>42893</v>
      </c>
      <c r="D8" s="56" t="s">
        <v>1065</v>
      </c>
      <c r="E8" s="56" t="s">
        <v>1066</v>
      </c>
      <c r="F8" s="56" t="s">
        <v>334</v>
      </c>
      <c r="G8" s="56" t="s">
        <v>335</v>
      </c>
      <c r="H8" s="56" t="s">
        <v>336</v>
      </c>
      <c r="I8" s="56" t="s">
        <v>1067</v>
      </c>
      <c r="J8" s="1" t="s">
        <v>1067</v>
      </c>
      <c r="K8" s="56" t="s">
        <v>337</v>
      </c>
      <c r="L8" s="56" t="s">
        <v>338</v>
      </c>
      <c r="M8" s="56" t="s">
        <v>1068</v>
      </c>
      <c r="N8" s="56" t="s">
        <v>1043</v>
      </c>
      <c r="O8" s="56" t="s">
        <v>546</v>
      </c>
      <c r="P8" s="1" t="s">
        <v>188</v>
      </c>
      <c r="Q8" s="56" t="s">
        <v>241</v>
      </c>
      <c r="R8" s="56" t="s">
        <v>339</v>
      </c>
      <c r="S8" s="56">
        <v>70574</v>
      </c>
      <c r="T8" s="1" t="s">
        <v>1074</v>
      </c>
      <c r="U8" s="56">
        <v>41008</v>
      </c>
      <c r="V8" s="56">
        <v>43465</v>
      </c>
      <c r="W8" s="56">
        <v>40923</v>
      </c>
      <c r="X8" s="56">
        <v>42750</v>
      </c>
      <c r="Y8" s="56" t="s">
        <v>340</v>
      </c>
      <c r="Z8" s="56" t="s">
        <v>341</v>
      </c>
      <c r="AA8" s="56" t="s">
        <v>347</v>
      </c>
      <c r="AB8" s="56" t="s">
        <v>343</v>
      </c>
      <c r="AC8" s="56" t="s">
        <v>342</v>
      </c>
      <c r="AD8" s="56" t="s">
        <v>342</v>
      </c>
      <c r="AE8" s="56" t="s">
        <v>334</v>
      </c>
      <c r="AF8" s="56" t="s">
        <v>291</v>
      </c>
      <c r="AG8" s="56">
        <v>2012</v>
      </c>
      <c r="AH8" s="56" t="s">
        <v>80</v>
      </c>
      <c r="AI8" s="56" t="s">
        <v>344</v>
      </c>
      <c r="AJ8" s="56">
        <v>3</v>
      </c>
      <c r="AK8" s="1">
        <v>41090</v>
      </c>
      <c r="AL8" s="56" t="s">
        <v>1075</v>
      </c>
      <c r="AM8" s="56">
        <v>42758</v>
      </c>
      <c r="AN8" s="56" t="s">
        <v>1070</v>
      </c>
      <c r="AO8" s="1">
        <v>41094</v>
      </c>
      <c r="AP8" s="56" t="s">
        <v>1076</v>
      </c>
      <c r="AQ8" s="56">
        <v>49163</v>
      </c>
      <c r="AS8" s="56" t="s">
        <v>346</v>
      </c>
      <c r="AV8" s="56">
        <v>0</v>
      </c>
      <c r="BB8" s="56" t="s">
        <v>339</v>
      </c>
      <c r="BC8" s="56" t="s">
        <v>263</v>
      </c>
      <c r="BD8" s="56" t="s">
        <v>1072</v>
      </c>
      <c r="BE8" s="56" t="s">
        <v>347</v>
      </c>
      <c r="BF8" s="56" t="s">
        <v>334</v>
      </c>
      <c r="BG8" s="56" t="s">
        <v>1073</v>
      </c>
      <c r="BH8" s="56">
        <v>0</v>
      </c>
      <c r="BI8" s="56">
        <v>0</v>
      </c>
      <c r="BJ8" s="56">
        <v>1</v>
      </c>
    </row>
    <row r="9" spans="1:62" x14ac:dyDescent="0.3">
      <c r="A9" s="56">
        <v>49157215</v>
      </c>
      <c r="B9" s="86">
        <v>592948</v>
      </c>
      <c r="C9" s="1">
        <v>42893</v>
      </c>
      <c r="D9" s="56" t="s">
        <v>1065</v>
      </c>
      <c r="E9" s="56" t="s">
        <v>1066</v>
      </c>
      <c r="F9" s="56" t="s">
        <v>334</v>
      </c>
      <c r="G9" s="56" t="s">
        <v>335</v>
      </c>
      <c r="H9" s="56" t="s">
        <v>336</v>
      </c>
      <c r="I9" s="56" t="s">
        <v>1067</v>
      </c>
      <c r="J9" s="1" t="s">
        <v>1067</v>
      </c>
      <c r="K9" s="56" t="s">
        <v>337</v>
      </c>
      <c r="L9" s="56" t="s">
        <v>338</v>
      </c>
      <c r="M9" s="56" t="s">
        <v>1068</v>
      </c>
      <c r="N9" s="56" t="s">
        <v>1043</v>
      </c>
      <c r="O9" s="56" t="s">
        <v>546</v>
      </c>
      <c r="P9" s="1" t="s">
        <v>188</v>
      </c>
      <c r="Q9" s="56" t="s">
        <v>241</v>
      </c>
      <c r="R9" s="56" t="s">
        <v>339</v>
      </c>
      <c r="S9" s="56">
        <v>70572</v>
      </c>
      <c r="T9" s="1" t="s">
        <v>191</v>
      </c>
      <c r="U9" s="56">
        <v>41008</v>
      </c>
      <c r="V9" s="56">
        <v>43465</v>
      </c>
      <c r="W9" s="56">
        <v>40923</v>
      </c>
      <c r="X9" s="56">
        <v>42750</v>
      </c>
      <c r="Y9" s="56" t="s">
        <v>340</v>
      </c>
      <c r="Z9" s="56" t="s">
        <v>341</v>
      </c>
      <c r="AA9" s="56" t="s">
        <v>342</v>
      </c>
      <c r="AB9" s="56" t="s">
        <v>343</v>
      </c>
      <c r="AC9" s="56" t="s">
        <v>342</v>
      </c>
      <c r="AD9" s="56" t="s">
        <v>347</v>
      </c>
      <c r="AE9" s="56" t="s">
        <v>334</v>
      </c>
      <c r="AF9" s="56" t="s">
        <v>291</v>
      </c>
      <c r="AG9" s="56">
        <v>2012</v>
      </c>
      <c r="AH9" s="56" t="s">
        <v>80</v>
      </c>
      <c r="AI9" s="56" t="s">
        <v>344</v>
      </c>
      <c r="AJ9" s="56">
        <v>0</v>
      </c>
      <c r="AK9" s="1">
        <v>41090</v>
      </c>
      <c r="AL9" s="56" t="s">
        <v>1077</v>
      </c>
      <c r="AM9" s="56">
        <v>42758</v>
      </c>
      <c r="AN9" s="56" t="s">
        <v>1070</v>
      </c>
      <c r="AO9" s="1">
        <v>41290</v>
      </c>
      <c r="AP9" s="56" t="s">
        <v>1076</v>
      </c>
      <c r="AQ9" s="56">
        <v>250</v>
      </c>
      <c r="AS9" s="56" t="s">
        <v>346</v>
      </c>
      <c r="AV9" s="56">
        <v>0</v>
      </c>
      <c r="BB9" s="56" t="s">
        <v>339</v>
      </c>
      <c r="BC9" s="56" t="s">
        <v>263</v>
      </c>
      <c r="BD9" s="56" t="s">
        <v>1072</v>
      </c>
      <c r="BE9" s="56" t="s">
        <v>347</v>
      </c>
      <c r="BF9" s="56" t="s">
        <v>334</v>
      </c>
      <c r="BG9" s="56" t="s">
        <v>1073</v>
      </c>
      <c r="BH9" s="56">
        <v>0</v>
      </c>
      <c r="BI9" s="56">
        <v>0</v>
      </c>
      <c r="BJ9" s="56">
        <v>1</v>
      </c>
    </row>
    <row r="10" spans="1:62" hidden="1" x14ac:dyDescent="0.3">
      <c r="A10" s="56">
        <v>49157374</v>
      </c>
      <c r="B10" s="86">
        <v>592948</v>
      </c>
      <c r="C10" s="1">
        <v>42893</v>
      </c>
      <c r="D10" s="56" t="s">
        <v>1065</v>
      </c>
      <c r="E10" s="56" t="s">
        <v>1066</v>
      </c>
      <c r="F10" s="56" t="s">
        <v>334</v>
      </c>
      <c r="G10" s="56" t="s">
        <v>335</v>
      </c>
      <c r="H10" s="56" t="s">
        <v>336</v>
      </c>
      <c r="I10" s="56" t="s">
        <v>1067</v>
      </c>
      <c r="J10" s="1" t="s">
        <v>1067</v>
      </c>
      <c r="K10" s="56" t="s">
        <v>337</v>
      </c>
      <c r="L10" s="56" t="s">
        <v>338</v>
      </c>
      <c r="M10" s="56" t="s">
        <v>1068</v>
      </c>
      <c r="N10" s="56" t="s">
        <v>1043</v>
      </c>
      <c r="O10" s="56" t="s">
        <v>546</v>
      </c>
      <c r="P10" s="1" t="s">
        <v>188</v>
      </c>
      <c r="Q10" s="56" t="s">
        <v>241</v>
      </c>
      <c r="R10" s="56" t="s">
        <v>339</v>
      </c>
      <c r="S10" s="56">
        <v>70570</v>
      </c>
      <c r="T10" s="1" t="s">
        <v>193</v>
      </c>
      <c r="U10" s="56">
        <v>41008</v>
      </c>
      <c r="V10" s="56">
        <v>43465</v>
      </c>
      <c r="W10" s="56">
        <v>40923</v>
      </c>
      <c r="X10" s="56">
        <v>42750</v>
      </c>
      <c r="Y10" s="56" t="s">
        <v>340</v>
      </c>
      <c r="Z10" s="56" t="s">
        <v>341</v>
      </c>
      <c r="AA10" s="56" t="s">
        <v>342</v>
      </c>
      <c r="AB10" s="56" t="s">
        <v>343</v>
      </c>
      <c r="AC10" s="56" t="s">
        <v>342</v>
      </c>
      <c r="AD10" s="56" t="s">
        <v>342</v>
      </c>
      <c r="AE10" s="56" t="s">
        <v>334</v>
      </c>
      <c r="AF10" s="56" t="s">
        <v>292</v>
      </c>
      <c r="AG10" s="56">
        <v>2017</v>
      </c>
      <c r="AH10" s="56" t="s">
        <v>80</v>
      </c>
      <c r="AI10" s="56" t="s">
        <v>348</v>
      </c>
      <c r="AJ10" s="56">
        <v>0</v>
      </c>
      <c r="AK10" s="56"/>
      <c r="AM10" s="56">
        <v>42758</v>
      </c>
      <c r="AN10" s="56" t="s">
        <v>1070</v>
      </c>
      <c r="AO10" s="1">
        <v>41121</v>
      </c>
      <c r="AP10" s="56" t="s">
        <v>1076</v>
      </c>
      <c r="AQ10" s="56">
        <v>255</v>
      </c>
      <c r="AS10" s="56" t="s">
        <v>346</v>
      </c>
      <c r="AV10" s="56">
        <v>0</v>
      </c>
      <c r="BB10" s="56" t="s">
        <v>339</v>
      </c>
      <c r="BC10" s="56" t="s">
        <v>263</v>
      </c>
      <c r="BD10" s="56" t="s">
        <v>1072</v>
      </c>
      <c r="BE10" s="56" t="s">
        <v>347</v>
      </c>
      <c r="BF10" s="56" t="s">
        <v>334</v>
      </c>
      <c r="BG10" s="56" t="s">
        <v>1073</v>
      </c>
      <c r="BH10" s="56">
        <v>0</v>
      </c>
      <c r="BI10" s="56">
        <v>0</v>
      </c>
      <c r="BJ10" s="56">
        <v>1</v>
      </c>
    </row>
    <row r="11" spans="1:62" hidden="1" x14ac:dyDescent="0.3">
      <c r="A11" s="56">
        <v>49157375</v>
      </c>
      <c r="B11" s="86">
        <v>592948</v>
      </c>
      <c r="C11" s="1">
        <v>42893</v>
      </c>
      <c r="D11" s="56" t="s">
        <v>1065</v>
      </c>
      <c r="E11" s="56" t="s">
        <v>1066</v>
      </c>
      <c r="F11" s="56" t="s">
        <v>334</v>
      </c>
      <c r="G11" s="56" t="s">
        <v>335</v>
      </c>
      <c r="H11" s="56" t="s">
        <v>336</v>
      </c>
      <c r="I11" s="56" t="s">
        <v>1067</v>
      </c>
      <c r="J11" s="1" t="s">
        <v>1067</v>
      </c>
      <c r="K11" s="56" t="s">
        <v>337</v>
      </c>
      <c r="L11" s="56" t="s">
        <v>338</v>
      </c>
      <c r="M11" s="56" t="s">
        <v>1068</v>
      </c>
      <c r="N11" s="56" t="s">
        <v>1043</v>
      </c>
      <c r="O11" s="56" t="s">
        <v>546</v>
      </c>
      <c r="P11" s="1" t="s">
        <v>188</v>
      </c>
      <c r="Q11" s="56" t="s">
        <v>241</v>
      </c>
      <c r="R11" s="56" t="s">
        <v>339</v>
      </c>
      <c r="S11" s="56">
        <v>70570</v>
      </c>
      <c r="T11" s="1" t="s">
        <v>193</v>
      </c>
      <c r="U11" s="56">
        <v>41008</v>
      </c>
      <c r="V11" s="56">
        <v>43465</v>
      </c>
      <c r="W11" s="56">
        <v>40923</v>
      </c>
      <c r="X11" s="56">
        <v>42750</v>
      </c>
      <c r="Y11" s="56" t="s">
        <v>340</v>
      </c>
      <c r="Z11" s="56" t="s">
        <v>341</v>
      </c>
      <c r="AA11" s="56" t="s">
        <v>342</v>
      </c>
      <c r="AB11" s="56" t="s">
        <v>343</v>
      </c>
      <c r="AC11" s="56" t="s">
        <v>342</v>
      </c>
      <c r="AD11" s="56" t="s">
        <v>342</v>
      </c>
      <c r="AE11" s="56" t="s">
        <v>334</v>
      </c>
      <c r="AF11" s="56" t="s">
        <v>292</v>
      </c>
      <c r="AG11" s="56">
        <v>2017</v>
      </c>
      <c r="AH11" s="56" t="s">
        <v>80</v>
      </c>
      <c r="AI11" s="56" t="s">
        <v>344</v>
      </c>
      <c r="AJ11" s="56">
        <v>1</v>
      </c>
      <c r="AK11" s="56"/>
      <c r="AM11" s="56">
        <v>42758</v>
      </c>
      <c r="AN11" s="56" t="s">
        <v>1070</v>
      </c>
      <c r="AO11" s="1">
        <v>41121</v>
      </c>
      <c r="AP11" s="56" t="s">
        <v>1076</v>
      </c>
      <c r="AQ11" s="56">
        <v>255</v>
      </c>
      <c r="AS11" s="56" t="s">
        <v>346</v>
      </c>
      <c r="AV11" s="56">
        <v>0</v>
      </c>
      <c r="BB11" s="56" t="s">
        <v>339</v>
      </c>
      <c r="BC11" s="56" t="s">
        <v>263</v>
      </c>
      <c r="BD11" s="56" t="s">
        <v>1072</v>
      </c>
      <c r="BE11" s="56" t="s">
        <v>347</v>
      </c>
      <c r="BF11" s="56" t="s">
        <v>334</v>
      </c>
      <c r="BG11" s="56" t="s">
        <v>1073</v>
      </c>
      <c r="BH11" s="56">
        <v>0</v>
      </c>
      <c r="BI11" s="56">
        <v>0</v>
      </c>
      <c r="BJ11" s="56">
        <v>1</v>
      </c>
    </row>
    <row r="12" spans="1:62" x14ac:dyDescent="0.3">
      <c r="A12" s="56">
        <v>49157216</v>
      </c>
      <c r="B12" s="86">
        <v>592948</v>
      </c>
      <c r="C12" s="1">
        <v>42893</v>
      </c>
      <c r="D12" s="56" t="s">
        <v>1065</v>
      </c>
      <c r="E12" s="56" t="s">
        <v>1066</v>
      </c>
      <c r="F12" s="56" t="s">
        <v>334</v>
      </c>
      <c r="G12" s="56" t="s">
        <v>335</v>
      </c>
      <c r="H12" s="56" t="s">
        <v>336</v>
      </c>
      <c r="I12" s="56" t="s">
        <v>1067</v>
      </c>
      <c r="J12" s="1" t="s">
        <v>1067</v>
      </c>
      <c r="K12" s="56" t="s">
        <v>337</v>
      </c>
      <c r="L12" s="56" t="s">
        <v>338</v>
      </c>
      <c r="M12" s="56" t="s">
        <v>1068</v>
      </c>
      <c r="N12" s="56" t="s">
        <v>1043</v>
      </c>
      <c r="O12" s="56" t="s">
        <v>546</v>
      </c>
      <c r="P12" s="1" t="s">
        <v>188</v>
      </c>
      <c r="Q12" s="56" t="s">
        <v>241</v>
      </c>
      <c r="R12" s="56" t="s">
        <v>339</v>
      </c>
      <c r="S12" s="56">
        <v>70572</v>
      </c>
      <c r="T12" s="1" t="s">
        <v>191</v>
      </c>
      <c r="U12" s="56">
        <v>41008</v>
      </c>
      <c r="V12" s="56">
        <v>43465</v>
      </c>
      <c r="W12" s="56">
        <v>40923</v>
      </c>
      <c r="X12" s="56">
        <v>42750</v>
      </c>
      <c r="Y12" s="56" t="s">
        <v>340</v>
      </c>
      <c r="Z12" s="56" t="s">
        <v>341</v>
      </c>
      <c r="AA12" s="56" t="s">
        <v>342</v>
      </c>
      <c r="AB12" s="56" t="s">
        <v>343</v>
      </c>
      <c r="AC12" s="56" t="s">
        <v>342</v>
      </c>
      <c r="AD12" s="56" t="s">
        <v>347</v>
      </c>
      <c r="AE12" s="56" t="s">
        <v>334</v>
      </c>
      <c r="AF12" s="56" t="s">
        <v>291</v>
      </c>
      <c r="AG12" s="56">
        <v>2013</v>
      </c>
      <c r="AH12" s="56" t="s">
        <v>80</v>
      </c>
      <c r="AI12" s="56" t="s">
        <v>348</v>
      </c>
      <c r="AJ12" s="56">
        <v>0</v>
      </c>
      <c r="AK12" s="56">
        <v>41274</v>
      </c>
      <c r="AL12" s="56" t="s">
        <v>1077</v>
      </c>
      <c r="AM12" s="56">
        <v>42758</v>
      </c>
      <c r="AN12" s="56" t="s">
        <v>1070</v>
      </c>
      <c r="AO12" s="1">
        <v>41290</v>
      </c>
      <c r="AP12" s="56" t="s">
        <v>1076</v>
      </c>
      <c r="AQ12" s="56">
        <v>250</v>
      </c>
      <c r="AS12" s="56" t="s">
        <v>346</v>
      </c>
      <c r="AV12" s="56">
        <v>0</v>
      </c>
      <c r="BB12" s="56" t="s">
        <v>339</v>
      </c>
      <c r="BC12" s="56" t="s">
        <v>263</v>
      </c>
      <c r="BD12" s="56" t="s">
        <v>1072</v>
      </c>
      <c r="BE12" s="56" t="s">
        <v>347</v>
      </c>
      <c r="BF12" s="56" t="s">
        <v>334</v>
      </c>
      <c r="BG12" s="56" t="s">
        <v>1073</v>
      </c>
      <c r="BH12" s="56">
        <v>0</v>
      </c>
      <c r="BI12" s="56">
        <v>0</v>
      </c>
      <c r="BJ12" s="56">
        <v>1</v>
      </c>
    </row>
    <row r="13" spans="1:62" x14ac:dyDescent="0.3">
      <c r="A13" s="56">
        <v>49157147</v>
      </c>
      <c r="B13" s="86">
        <v>592948</v>
      </c>
      <c r="C13" s="1">
        <v>42893</v>
      </c>
      <c r="D13" s="56" t="s">
        <v>1065</v>
      </c>
      <c r="E13" s="56" t="s">
        <v>1066</v>
      </c>
      <c r="F13" s="56" t="s">
        <v>334</v>
      </c>
      <c r="G13" s="56" t="s">
        <v>335</v>
      </c>
      <c r="H13" s="56" t="s">
        <v>336</v>
      </c>
      <c r="I13" s="56" t="s">
        <v>1067</v>
      </c>
      <c r="J13" s="1" t="s">
        <v>1067</v>
      </c>
      <c r="K13" s="56" t="s">
        <v>337</v>
      </c>
      <c r="L13" s="56" t="s">
        <v>338</v>
      </c>
      <c r="M13" s="56" t="s">
        <v>1068</v>
      </c>
      <c r="N13" s="56" t="s">
        <v>1043</v>
      </c>
      <c r="O13" s="56" t="s">
        <v>546</v>
      </c>
      <c r="P13" s="1" t="s">
        <v>188</v>
      </c>
      <c r="Q13" s="56" t="s">
        <v>241</v>
      </c>
      <c r="R13" s="56" t="s">
        <v>339</v>
      </c>
      <c r="S13" s="56">
        <v>70574</v>
      </c>
      <c r="T13" s="1" t="s">
        <v>1074</v>
      </c>
      <c r="U13" s="56">
        <v>41008</v>
      </c>
      <c r="V13" s="56">
        <v>43465</v>
      </c>
      <c r="W13" s="56">
        <v>40923</v>
      </c>
      <c r="X13" s="56">
        <v>42750</v>
      </c>
      <c r="Y13" s="56" t="s">
        <v>340</v>
      </c>
      <c r="Z13" s="56" t="s">
        <v>341</v>
      </c>
      <c r="AA13" s="56" t="s">
        <v>347</v>
      </c>
      <c r="AB13" s="56" t="s">
        <v>343</v>
      </c>
      <c r="AC13" s="56" t="s">
        <v>342</v>
      </c>
      <c r="AD13" s="56" t="s">
        <v>342</v>
      </c>
      <c r="AE13" s="56" t="s">
        <v>334</v>
      </c>
      <c r="AF13" s="56" t="s">
        <v>291</v>
      </c>
      <c r="AG13" s="56">
        <v>2013</v>
      </c>
      <c r="AH13" s="56" t="s">
        <v>80</v>
      </c>
      <c r="AI13" s="56" t="s">
        <v>348</v>
      </c>
      <c r="AJ13" s="56">
        <v>3</v>
      </c>
      <c r="AK13" s="1">
        <v>41274</v>
      </c>
      <c r="AL13" s="56" t="s">
        <v>1078</v>
      </c>
      <c r="AM13" s="56">
        <v>42758</v>
      </c>
      <c r="AN13" s="56" t="s">
        <v>1070</v>
      </c>
      <c r="AO13" s="1">
        <v>41290</v>
      </c>
      <c r="AP13" s="56" t="s">
        <v>1076</v>
      </c>
      <c r="AQ13" s="56">
        <v>49163</v>
      </c>
      <c r="AS13" s="56" t="s">
        <v>346</v>
      </c>
      <c r="AV13" s="56">
        <v>0</v>
      </c>
      <c r="BB13" s="56" t="s">
        <v>339</v>
      </c>
      <c r="BC13" s="56" t="s">
        <v>263</v>
      </c>
      <c r="BD13" s="56" t="s">
        <v>1072</v>
      </c>
      <c r="BE13" s="56" t="s">
        <v>347</v>
      </c>
      <c r="BF13" s="56" t="s">
        <v>334</v>
      </c>
      <c r="BG13" s="56" t="s">
        <v>1073</v>
      </c>
      <c r="BH13" s="56">
        <v>0</v>
      </c>
      <c r="BI13" s="56">
        <v>0</v>
      </c>
      <c r="BJ13" s="56">
        <v>1</v>
      </c>
    </row>
    <row r="14" spans="1:62" x14ac:dyDescent="0.3">
      <c r="A14" s="56">
        <v>49157217</v>
      </c>
      <c r="B14" s="86">
        <v>592948</v>
      </c>
      <c r="C14" s="1">
        <v>42893</v>
      </c>
      <c r="D14" s="56" t="s">
        <v>1065</v>
      </c>
      <c r="E14" s="56" t="s">
        <v>1066</v>
      </c>
      <c r="F14" s="56" t="s">
        <v>334</v>
      </c>
      <c r="G14" s="56" t="s">
        <v>335</v>
      </c>
      <c r="H14" s="56" t="s">
        <v>336</v>
      </c>
      <c r="I14" s="56" t="s">
        <v>1067</v>
      </c>
      <c r="J14" s="1" t="s">
        <v>1067</v>
      </c>
      <c r="K14" s="56" t="s">
        <v>337</v>
      </c>
      <c r="L14" s="56" t="s">
        <v>338</v>
      </c>
      <c r="M14" s="56" t="s">
        <v>1068</v>
      </c>
      <c r="N14" s="56" t="s">
        <v>1043</v>
      </c>
      <c r="O14" s="56" t="s">
        <v>546</v>
      </c>
      <c r="P14" s="1" t="s">
        <v>188</v>
      </c>
      <c r="Q14" s="56" t="s">
        <v>241</v>
      </c>
      <c r="R14" s="56" t="s">
        <v>339</v>
      </c>
      <c r="S14" s="56">
        <v>70572</v>
      </c>
      <c r="T14" s="1" t="s">
        <v>191</v>
      </c>
      <c r="U14" s="56">
        <v>41008</v>
      </c>
      <c r="V14" s="56">
        <v>43465</v>
      </c>
      <c r="W14" s="56">
        <v>40923</v>
      </c>
      <c r="X14" s="56">
        <v>42750</v>
      </c>
      <c r="Y14" s="56" t="s">
        <v>340</v>
      </c>
      <c r="Z14" s="56" t="s">
        <v>341</v>
      </c>
      <c r="AA14" s="56" t="s">
        <v>342</v>
      </c>
      <c r="AB14" s="56" t="s">
        <v>343</v>
      </c>
      <c r="AC14" s="56" t="s">
        <v>342</v>
      </c>
      <c r="AD14" s="56" t="s">
        <v>347</v>
      </c>
      <c r="AE14" s="56" t="s">
        <v>334</v>
      </c>
      <c r="AF14" s="56" t="s">
        <v>291</v>
      </c>
      <c r="AG14" s="56">
        <v>2013</v>
      </c>
      <c r="AH14" s="56" t="s">
        <v>80</v>
      </c>
      <c r="AI14" s="56" t="s">
        <v>344</v>
      </c>
      <c r="AJ14" s="3">
        <v>42</v>
      </c>
      <c r="AK14" s="1">
        <v>41455</v>
      </c>
      <c r="AL14" s="56" t="s">
        <v>1079</v>
      </c>
      <c r="AM14" s="56">
        <v>42758</v>
      </c>
      <c r="AN14" s="56" t="s">
        <v>1070</v>
      </c>
      <c r="AO14" s="1">
        <v>41476</v>
      </c>
      <c r="AP14" s="56" t="s">
        <v>1071</v>
      </c>
      <c r="AQ14" s="56">
        <v>250</v>
      </c>
      <c r="AS14" s="56" t="s">
        <v>346</v>
      </c>
      <c r="AV14" s="56">
        <v>0</v>
      </c>
      <c r="BB14" s="56" t="s">
        <v>339</v>
      </c>
      <c r="BC14" s="56" t="s">
        <v>263</v>
      </c>
      <c r="BD14" s="56" t="s">
        <v>1072</v>
      </c>
      <c r="BE14" s="56" t="s">
        <v>347</v>
      </c>
      <c r="BF14" s="56" t="s">
        <v>334</v>
      </c>
      <c r="BG14" s="56" t="s">
        <v>1073</v>
      </c>
      <c r="BH14" s="56">
        <v>0</v>
      </c>
      <c r="BI14" s="56">
        <v>0</v>
      </c>
      <c r="BJ14" s="56">
        <v>1</v>
      </c>
    </row>
    <row r="15" spans="1:62" x14ac:dyDescent="0.3">
      <c r="A15" s="56">
        <v>49157218</v>
      </c>
      <c r="B15" s="86">
        <v>592948</v>
      </c>
      <c r="C15" s="1">
        <v>42893</v>
      </c>
      <c r="D15" s="56" t="s">
        <v>1065</v>
      </c>
      <c r="E15" s="56" t="s">
        <v>1066</v>
      </c>
      <c r="F15" s="56" t="s">
        <v>334</v>
      </c>
      <c r="G15" s="56" t="s">
        <v>335</v>
      </c>
      <c r="H15" s="56" t="s">
        <v>336</v>
      </c>
      <c r="I15" s="56" t="s">
        <v>1067</v>
      </c>
      <c r="J15" s="1" t="s">
        <v>1067</v>
      </c>
      <c r="K15" s="56" t="s">
        <v>337</v>
      </c>
      <c r="L15" s="56" t="s">
        <v>338</v>
      </c>
      <c r="M15" s="56" t="s">
        <v>1068</v>
      </c>
      <c r="N15" s="56" t="s">
        <v>1043</v>
      </c>
      <c r="O15" s="56" t="s">
        <v>546</v>
      </c>
      <c r="P15" s="1" t="s">
        <v>188</v>
      </c>
      <c r="Q15" s="56" t="s">
        <v>241</v>
      </c>
      <c r="R15" s="56" t="s">
        <v>339</v>
      </c>
      <c r="S15" s="56">
        <v>70572</v>
      </c>
      <c r="T15" s="1" t="s">
        <v>191</v>
      </c>
      <c r="U15" s="56">
        <v>41008</v>
      </c>
      <c r="V15" s="56">
        <v>43465</v>
      </c>
      <c r="W15" s="56">
        <v>40923</v>
      </c>
      <c r="X15" s="56">
        <v>42750</v>
      </c>
      <c r="Y15" s="56" t="s">
        <v>340</v>
      </c>
      <c r="Z15" s="56" t="s">
        <v>341</v>
      </c>
      <c r="AA15" s="56" t="s">
        <v>342</v>
      </c>
      <c r="AB15" s="56" t="s">
        <v>343</v>
      </c>
      <c r="AC15" s="56" t="s">
        <v>342</v>
      </c>
      <c r="AD15" s="56" t="s">
        <v>347</v>
      </c>
      <c r="AE15" s="56" t="s">
        <v>334</v>
      </c>
      <c r="AF15" s="56" t="s">
        <v>291</v>
      </c>
      <c r="AG15" s="56">
        <v>2014</v>
      </c>
      <c r="AH15" s="56" t="s">
        <v>80</v>
      </c>
      <c r="AI15" s="56" t="s">
        <v>344</v>
      </c>
      <c r="AJ15" s="56">
        <v>61</v>
      </c>
      <c r="AK15" s="1">
        <v>41820</v>
      </c>
      <c r="AL15" s="56" t="s">
        <v>1080</v>
      </c>
      <c r="AM15" s="56">
        <v>42758</v>
      </c>
      <c r="AN15" s="56" t="s">
        <v>1070</v>
      </c>
      <c r="AO15" s="1">
        <v>41837</v>
      </c>
      <c r="AP15" s="56" t="s">
        <v>345</v>
      </c>
      <c r="AQ15" s="56">
        <v>250</v>
      </c>
      <c r="AS15" s="56" t="s">
        <v>346</v>
      </c>
      <c r="AV15" s="56">
        <v>0</v>
      </c>
      <c r="BB15" s="56" t="s">
        <v>339</v>
      </c>
      <c r="BC15" s="56" t="s">
        <v>263</v>
      </c>
      <c r="BD15" s="56" t="s">
        <v>1072</v>
      </c>
      <c r="BE15" s="56" t="s">
        <v>347</v>
      </c>
      <c r="BF15" s="56" t="s">
        <v>334</v>
      </c>
      <c r="BG15" s="56" t="s">
        <v>1073</v>
      </c>
      <c r="BH15" s="56">
        <v>0</v>
      </c>
      <c r="BI15" s="56">
        <v>0</v>
      </c>
      <c r="BJ15" s="56">
        <v>1</v>
      </c>
    </row>
    <row r="16" spans="1:62" hidden="1" x14ac:dyDescent="0.3">
      <c r="A16" s="56">
        <v>49157113</v>
      </c>
      <c r="B16" s="86">
        <v>592948</v>
      </c>
      <c r="C16" s="1">
        <v>42893</v>
      </c>
      <c r="D16" s="56" t="s">
        <v>1065</v>
      </c>
      <c r="E16" s="56" t="s">
        <v>1066</v>
      </c>
      <c r="F16" s="56" t="s">
        <v>334</v>
      </c>
      <c r="G16" s="56" t="s">
        <v>335</v>
      </c>
      <c r="H16" s="56" t="s">
        <v>336</v>
      </c>
      <c r="I16" s="56" t="s">
        <v>1067</v>
      </c>
      <c r="J16" s="1" t="s">
        <v>1067</v>
      </c>
      <c r="K16" s="56" t="s">
        <v>337</v>
      </c>
      <c r="L16" s="56" t="s">
        <v>338</v>
      </c>
      <c r="M16" s="56" t="s">
        <v>1068</v>
      </c>
      <c r="N16" s="56" t="s">
        <v>1043</v>
      </c>
      <c r="O16" s="56" t="s">
        <v>546</v>
      </c>
      <c r="P16" s="1" t="s">
        <v>110</v>
      </c>
      <c r="Q16" s="56" t="s">
        <v>241</v>
      </c>
      <c r="R16" s="56" t="s">
        <v>339</v>
      </c>
      <c r="S16" s="56">
        <v>178701</v>
      </c>
      <c r="T16" s="1" t="s">
        <v>252</v>
      </c>
      <c r="U16" s="56">
        <v>41008</v>
      </c>
      <c r="V16" s="56">
        <v>43465</v>
      </c>
      <c r="W16" s="56">
        <v>41008</v>
      </c>
      <c r="X16" s="56">
        <v>42750</v>
      </c>
      <c r="Y16" s="56" t="s">
        <v>340</v>
      </c>
      <c r="Z16" s="56" t="s">
        <v>341</v>
      </c>
      <c r="AA16" s="56" t="s">
        <v>342</v>
      </c>
      <c r="AB16" s="56" t="s">
        <v>343</v>
      </c>
      <c r="AC16" s="56" t="s">
        <v>342</v>
      </c>
      <c r="AD16" s="56" t="s">
        <v>342</v>
      </c>
      <c r="AE16" s="56" t="s">
        <v>334</v>
      </c>
      <c r="AF16" s="56" t="s">
        <v>292</v>
      </c>
      <c r="AG16" s="56">
        <v>2016</v>
      </c>
      <c r="AH16" s="56" t="s">
        <v>80</v>
      </c>
      <c r="AI16" s="56" t="s">
        <v>348</v>
      </c>
      <c r="AJ16" s="56">
        <v>0</v>
      </c>
      <c r="AM16" s="56">
        <v>42758</v>
      </c>
      <c r="AN16" s="56" t="s">
        <v>1070</v>
      </c>
      <c r="AO16" s="1">
        <v>42613</v>
      </c>
      <c r="AP16" s="56" t="s">
        <v>1070</v>
      </c>
      <c r="AQ16" s="56">
        <v>326</v>
      </c>
      <c r="AR16" s="56">
        <v>0</v>
      </c>
      <c r="AS16" s="56" t="s">
        <v>346</v>
      </c>
      <c r="BB16" s="56" t="s">
        <v>339</v>
      </c>
      <c r="BC16" s="56" t="s">
        <v>263</v>
      </c>
      <c r="BD16" s="56" t="s">
        <v>1072</v>
      </c>
      <c r="BE16" s="56" t="s">
        <v>347</v>
      </c>
      <c r="BF16" s="56" t="s">
        <v>334</v>
      </c>
      <c r="BG16" s="56" t="s">
        <v>1073</v>
      </c>
      <c r="BH16" s="56">
        <v>0</v>
      </c>
      <c r="BI16" s="56">
        <v>0</v>
      </c>
      <c r="BJ16" s="56">
        <v>1</v>
      </c>
    </row>
    <row r="17" spans="1:62" x14ac:dyDescent="0.3">
      <c r="A17" s="56">
        <v>49157148</v>
      </c>
      <c r="B17" s="86">
        <v>592948</v>
      </c>
      <c r="C17" s="1">
        <v>42893</v>
      </c>
      <c r="D17" s="56" t="s">
        <v>1065</v>
      </c>
      <c r="E17" s="56" t="s">
        <v>1066</v>
      </c>
      <c r="F17" s="56" t="s">
        <v>334</v>
      </c>
      <c r="G17" s="56" t="s">
        <v>335</v>
      </c>
      <c r="H17" s="56" t="s">
        <v>336</v>
      </c>
      <c r="I17" s="56" t="s">
        <v>1067</v>
      </c>
      <c r="J17" s="1" t="s">
        <v>1067</v>
      </c>
      <c r="K17" s="56" t="s">
        <v>337</v>
      </c>
      <c r="L17" s="56" t="s">
        <v>338</v>
      </c>
      <c r="M17" s="56" t="s">
        <v>1068</v>
      </c>
      <c r="N17" s="56" t="s">
        <v>1043</v>
      </c>
      <c r="O17" s="56" t="s">
        <v>546</v>
      </c>
      <c r="P17" s="1" t="s">
        <v>188</v>
      </c>
      <c r="Q17" s="56" t="s">
        <v>241</v>
      </c>
      <c r="R17" s="56" t="s">
        <v>339</v>
      </c>
      <c r="S17" s="56">
        <v>70574</v>
      </c>
      <c r="T17" s="1" t="s">
        <v>1074</v>
      </c>
      <c r="U17" s="56">
        <v>41008</v>
      </c>
      <c r="V17" s="56">
        <v>43465</v>
      </c>
      <c r="W17" s="56">
        <v>40923</v>
      </c>
      <c r="X17" s="56">
        <v>42750</v>
      </c>
      <c r="Y17" s="56" t="s">
        <v>340</v>
      </c>
      <c r="Z17" s="56" t="s">
        <v>341</v>
      </c>
      <c r="AA17" s="56" t="s">
        <v>347</v>
      </c>
      <c r="AB17" s="56" t="s">
        <v>343</v>
      </c>
      <c r="AC17" s="56" t="s">
        <v>342</v>
      </c>
      <c r="AD17" s="56" t="s">
        <v>342</v>
      </c>
      <c r="AE17" s="56" t="s">
        <v>334</v>
      </c>
      <c r="AF17" s="56" t="s">
        <v>291</v>
      </c>
      <c r="AG17" s="56">
        <v>2013</v>
      </c>
      <c r="AH17" s="56" t="s">
        <v>80</v>
      </c>
      <c r="AI17" s="56" t="s">
        <v>344</v>
      </c>
      <c r="AJ17" s="56">
        <v>3</v>
      </c>
      <c r="AK17" s="1">
        <v>41455</v>
      </c>
      <c r="AL17" s="56" t="s">
        <v>1081</v>
      </c>
      <c r="AM17" s="56">
        <v>42758</v>
      </c>
      <c r="AN17" s="56" t="s">
        <v>1070</v>
      </c>
      <c r="AO17" s="1">
        <v>41464</v>
      </c>
      <c r="AP17" s="56" t="s">
        <v>1071</v>
      </c>
      <c r="AQ17" s="56">
        <v>49163</v>
      </c>
      <c r="AS17" s="56" t="s">
        <v>346</v>
      </c>
      <c r="AV17" s="56">
        <v>0</v>
      </c>
      <c r="BB17" s="56" t="s">
        <v>339</v>
      </c>
      <c r="BC17" s="56" t="s">
        <v>263</v>
      </c>
      <c r="BD17" s="56" t="s">
        <v>1072</v>
      </c>
      <c r="BE17" s="56" t="s">
        <v>347</v>
      </c>
      <c r="BF17" s="56" t="s">
        <v>334</v>
      </c>
      <c r="BG17" s="56" t="s">
        <v>1073</v>
      </c>
      <c r="BH17" s="56">
        <v>0</v>
      </c>
      <c r="BI17" s="56">
        <v>0</v>
      </c>
      <c r="BJ17" s="56">
        <v>1</v>
      </c>
    </row>
    <row r="18" spans="1:62" x14ac:dyDescent="0.3">
      <c r="A18" s="56">
        <v>49157219</v>
      </c>
      <c r="B18" s="86">
        <v>592948</v>
      </c>
      <c r="C18" s="1">
        <v>42893</v>
      </c>
      <c r="D18" s="56" t="s">
        <v>1065</v>
      </c>
      <c r="E18" s="56" t="s">
        <v>1066</v>
      </c>
      <c r="F18" s="56" t="s">
        <v>334</v>
      </c>
      <c r="G18" s="56" t="s">
        <v>335</v>
      </c>
      <c r="H18" s="56" t="s">
        <v>336</v>
      </c>
      <c r="I18" s="56" t="s">
        <v>1067</v>
      </c>
      <c r="J18" s="1" t="s">
        <v>1067</v>
      </c>
      <c r="K18" s="56" t="s">
        <v>337</v>
      </c>
      <c r="L18" s="56" t="s">
        <v>338</v>
      </c>
      <c r="M18" s="56" t="s">
        <v>1068</v>
      </c>
      <c r="N18" s="56" t="s">
        <v>1043</v>
      </c>
      <c r="O18" s="56" t="s">
        <v>546</v>
      </c>
      <c r="P18" s="1" t="s">
        <v>188</v>
      </c>
      <c r="Q18" s="56" t="s">
        <v>241</v>
      </c>
      <c r="R18" s="56" t="s">
        <v>339</v>
      </c>
      <c r="S18" s="56">
        <v>70572</v>
      </c>
      <c r="T18" s="1" t="s">
        <v>191</v>
      </c>
      <c r="U18" s="56">
        <v>41008</v>
      </c>
      <c r="V18" s="56">
        <v>43465</v>
      </c>
      <c r="W18" s="56">
        <v>40923</v>
      </c>
      <c r="X18" s="56">
        <v>42750</v>
      </c>
      <c r="Y18" s="56" t="s">
        <v>340</v>
      </c>
      <c r="Z18" s="56" t="s">
        <v>341</v>
      </c>
      <c r="AA18" s="56" t="s">
        <v>342</v>
      </c>
      <c r="AB18" s="56" t="s">
        <v>343</v>
      </c>
      <c r="AC18" s="56" t="s">
        <v>342</v>
      </c>
      <c r="AD18" s="56" t="s">
        <v>347</v>
      </c>
      <c r="AE18" s="56" t="s">
        <v>334</v>
      </c>
      <c r="AF18" s="56" t="s">
        <v>291</v>
      </c>
      <c r="AG18" s="56">
        <v>2015</v>
      </c>
      <c r="AH18" s="56" t="s">
        <v>80</v>
      </c>
      <c r="AI18" s="56" t="s">
        <v>348</v>
      </c>
      <c r="AJ18" s="56">
        <v>0</v>
      </c>
      <c r="AK18" s="1">
        <v>41971</v>
      </c>
      <c r="AM18" s="56">
        <v>42758</v>
      </c>
      <c r="AN18" s="56" t="s">
        <v>1070</v>
      </c>
      <c r="AO18" s="1">
        <v>42035</v>
      </c>
      <c r="AP18" s="56" t="s">
        <v>345</v>
      </c>
      <c r="AQ18" s="56">
        <v>250</v>
      </c>
      <c r="AS18" s="56" t="s">
        <v>346</v>
      </c>
      <c r="AV18" s="56">
        <v>0</v>
      </c>
      <c r="BB18" s="56" t="s">
        <v>339</v>
      </c>
      <c r="BC18" s="56" t="s">
        <v>263</v>
      </c>
      <c r="BD18" s="56" t="s">
        <v>1072</v>
      </c>
      <c r="BE18" s="56" t="s">
        <v>347</v>
      </c>
      <c r="BF18" s="56" t="s">
        <v>334</v>
      </c>
      <c r="BG18" s="56" t="s">
        <v>1073</v>
      </c>
      <c r="BH18" s="56">
        <v>0</v>
      </c>
      <c r="BI18" s="56">
        <v>0</v>
      </c>
      <c r="BJ18" s="56">
        <v>1</v>
      </c>
    </row>
    <row r="19" spans="1:62" x14ac:dyDescent="0.3">
      <c r="A19" s="56">
        <v>49157220</v>
      </c>
      <c r="B19" s="86">
        <v>592948</v>
      </c>
      <c r="C19" s="1">
        <v>42893</v>
      </c>
      <c r="D19" s="56" t="s">
        <v>1065</v>
      </c>
      <c r="E19" s="56" t="s">
        <v>1066</v>
      </c>
      <c r="F19" s="56" t="s">
        <v>334</v>
      </c>
      <c r="G19" s="56" t="s">
        <v>335</v>
      </c>
      <c r="H19" s="56" t="s">
        <v>336</v>
      </c>
      <c r="I19" s="56" t="s">
        <v>1067</v>
      </c>
      <c r="J19" s="1" t="s">
        <v>1067</v>
      </c>
      <c r="K19" s="56" t="s">
        <v>337</v>
      </c>
      <c r="L19" s="56" t="s">
        <v>338</v>
      </c>
      <c r="M19" s="56" t="s">
        <v>1068</v>
      </c>
      <c r="N19" s="56" t="s">
        <v>1043</v>
      </c>
      <c r="O19" s="56" t="s">
        <v>546</v>
      </c>
      <c r="P19" s="1" t="s">
        <v>188</v>
      </c>
      <c r="Q19" s="56" t="s">
        <v>241</v>
      </c>
      <c r="R19" s="56" t="s">
        <v>339</v>
      </c>
      <c r="S19" s="56">
        <v>70572</v>
      </c>
      <c r="T19" s="1" t="s">
        <v>191</v>
      </c>
      <c r="U19" s="56">
        <v>41008</v>
      </c>
      <c r="V19" s="56">
        <v>43465</v>
      </c>
      <c r="W19" s="56">
        <v>40923</v>
      </c>
      <c r="X19" s="56">
        <v>42750</v>
      </c>
      <c r="Y19" s="56" t="s">
        <v>340</v>
      </c>
      <c r="Z19" s="56" t="s">
        <v>341</v>
      </c>
      <c r="AA19" s="56" t="s">
        <v>342</v>
      </c>
      <c r="AB19" s="56" t="s">
        <v>343</v>
      </c>
      <c r="AC19" s="56" t="s">
        <v>342</v>
      </c>
      <c r="AD19" s="56" t="s">
        <v>347</v>
      </c>
      <c r="AE19" s="56" t="s">
        <v>334</v>
      </c>
      <c r="AF19" s="56" t="s">
        <v>291</v>
      </c>
      <c r="AG19" s="56">
        <v>2015</v>
      </c>
      <c r="AH19" s="56" t="s">
        <v>80</v>
      </c>
      <c r="AI19" s="56" t="s">
        <v>344</v>
      </c>
      <c r="AJ19" s="56">
        <v>0</v>
      </c>
      <c r="AK19" s="1">
        <v>42185</v>
      </c>
      <c r="AM19" s="56">
        <v>42758</v>
      </c>
      <c r="AN19" s="56" t="s">
        <v>1070</v>
      </c>
      <c r="AO19" s="1">
        <v>42235</v>
      </c>
      <c r="AP19" s="56" t="s">
        <v>345</v>
      </c>
      <c r="AQ19" s="56">
        <v>250</v>
      </c>
      <c r="AS19" s="56" t="s">
        <v>346</v>
      </c>
      <c r="AV19" s="56">
        <v>0</v>
      </c>
      <c r="BB19" s="56" t="s">
        <v>339</v>
      </c>
      <c r="BC19" s="56" t="s">
        <v>263</v>
      </c>
      <c r="BD19" s="56" t="s">
        <v>1072</v>
      </c>
      <c r="BE19" s="56" t="s">
        <v>347</v>
      </c>
      <c r="BF19" s="56" t="s">
        <v>334</v>
      </c>
      <c r="BG19" s="56" t="s">
        <v>1073</v>
      </c>
      <c r="BH19" s="56">
        <v>0</v>
      </c>
      <c r="BI19" s="56">
        <v>0</v>
      </c>
      <c r="BJ19" s="56">
        <v>1</v>
      </c>
    </row>
    <row r="20" spans="1:62" x14ac:dyDescent="0.3">
      <c r="A20" s="56">
        <v>49157149</v>
      </c>
      <c r="B20" s="86">
        <v>592948</v>
      </c>
      <c r="C20" s="1">
        <v>42893</v>
      </c>
      <c r="D20" s="56" t="s">
        <v>1065</v>
      </c>
      <c r="E20" s="56" t="s">
        <v>1066</v>
      </c>
      <c r="F20" s="56" t="s">
        <v>334</v>
      </c>
      <c r="G20" s="56" t="s">
        <v>335</v>
      </c>
      <c r="H20" s="56" t="s">
        <v>336</v>
      </c>
      <c r="I20" s="56" t="s">
        <v>1067</v>
      </c>
      <c r="J20" s="1" t="s">
        <v>1067</v>
      </c>
      <c r="K20" s="56" t="s">
        <v>337</v>
      </c>
      <c r="L20" s="56" t="s">
        <v>338</v>
      </c>
      <c r="M20" s="56" t="s">
        <v>1068</v>
      </c>
      <c r="N20" s="56" t="s">
        <v>1043</v>
      </c>
      <c r="O20" s="56" t="s">
        <v>546</v>
      </c>
      <c r="P20" s="1" t="s">
        <v>188</v>
      </c>
      <c r="Q20" s="56" t="s">
        <v>241</v>
      </c>
      <c r="R20" s="56" t="s">
        <v>339</v>
      </c>
      <c r="S20" s="56">
        <v>70574</v>
      </c>
      <c r="T20" s="1" t="s">
        <v>1074</v>
      </c>
      <c r="U20" s="56">
        <v>41008</v>
      </c>
      <c r="V20" s="56">
        <v>43465</v>
      </c>
      <c r="W20" s="56">
        <v>40923</v>
      </c>
      <c r="X20" s="56">
        <v>42750</v>
      </c>
      <c r="Y20" s="56" t="s">
        <v>340</v>
      </c>
      <c r="Z20" s="56" t="s">
        <v>341</v>
      </c>
      <c r="AA20" s="56" t="s">
        <v>347</v>
      </c>
      <c r="AB20" s="56" t="s">
        <v>343</v>
      </c>
      <c r="AC20" s="56" t="s">
        <v>342</v>
      </c>
      <c r="AD20" s="56" t="s">
        <v>342</v>
      </c>
      <c r="AE20" s="56" t="s">
        <v>334</v>
      </c>
      <c r="AF20" s="56" t="s">
        <v>291</v>
      </c>
      <c r="AG20" s="56">
        <v>2014</v>
      </c>
      <c r="AH20" s="56" t="s">
        <v>80</v>
      </c>
      <c r="AI20" s="56" t="s">
        <v>348</v>
      </c>
      <c r="AJ20" s="3">
        <v>2</v>
      </c>
      <c r="AK20" s="1">
        <v>41639</v>
      </c>
      <c r="AL20" s="56" t="s">
        <v>1082</v>
      </c>
      <c r="AM20" s="56">
        <v>42758</v>
      </c>
      <c r="AN20" s="56" t="s">
        <v>1070</v>
      </c>
      <c r="AO20" s="1">
        <v>41668</v>
      </c>
      <c r="AP20" s="56" t="s">
        <v>1071</v>
      </c>
      <c r="AQ20" s="56">
        <v>49163</v>
      </c>
      <c r="AS20" s="56" t="s">
        <v>346</v>
      </c>
      <c r="AV20" s="56">
        <v>0</v>
      </c>
      <c r="BB20" s="56" t="s">
        <v>339</v>
      </c>
      <c r="BC20" s="56" t="s">
        <v>263</v>
      </c>
      <c r="BD20" s="56" t="s">
        <v>1072</v>
      </c>
      <c r="BE20" s="56" t="s">
        <v>347</v>
      </c>
      <c r="BF20" s="56" t="s">
        <v>334</v>
      </c>
      <c r="BG20" s="56" t="s">
        <v>1073</v>
      </c>
      <c r="BH20" s="56">
        <v>0</v>
      </c>
      <c r="BI20" s="56">
        <v>0</v>
      </c>
      <c r="BJ20" s="56">
        <v>1</v>
      </c>
    </row>
    <row r="21" spans="1:62" x14ac:dyDescent="0.3">
      <c r="A21" s="56">
        <v>49157222</v>
      </c>
      <c r="B21" s="86">
        <v>592948</v>
      </c>
      <c r="C21" s="1">
        <v>42893</v>
      </c>
      <c r="D21" s="56" t="s">
        <v>1065</v>
      </c>
      <c r="E21" s="56" t="s">
        <v>1066</v>
      </c>
      <c r="F21" s="56" t="s">
        <v>334</v>
      </c>
      <c r="G21" s="56" t="s">
        <v>335</v>
      </c>
      <c r="H21" s="56" t="s">
        <v>336</v>
      </c>
      <c r="I21" s="56" t="s">
        <v>1067</v>
      </c>
      <c r="J21" s="1" t="s">
        <v>1067</v>
      </c>
      <c r="K21" s="56" t="s">
        <v>337</v>
      </c>
      <c r="L21" s="56" t="s">
        <v>338</v>
      </c>
      <c r="M21" s="56" t="s">
        <v>1068</v>
      </c>
      <c r="N21" s="56" t="s">
        <v>1043</v>
      </c>
      <c r="O21" s="56" t="s">
        <v>546</v>
      </c>
      <c r="P21" s="1" t="s">
        <v>188</v>
      </c>
      <c r="Q21" s="56" t="s">
        <v>241</v>
      </c>
      <c r="R21" s="56" t="s">
        <v>339</v>
      </c>
      <c r="S21" s="56">
        <v>70572</v>
      </c>
      <c r="T21" s="1" t="s">
        <v>191</v>
      </c>
      <c r="U21" s="56">
        <v>41008</v>
      </c>
      <c r="V21" s="56">
        <v>43465</v>
      </c>
      <c r="W21" s="56">
        <v>40923</v>
      </c>
      <c r="X21" s="56">
        <v>42750</v>
      </c>
      <c r="Y21" s="56" t="s">
        <v>340</v>
      </c>
      <c r="Z21" s="56" t="s">
        <v>341</v>
      </c>
      <c r="AA21" s="56" t="s">
        <v>342</v>
      </c>
      <c r="AB21" s="56" t="s">
        <v>343</v>
      </c>
      <c r="AC21" s="56" t="s">
        <v>342</v>
      </c>
      <c r="AD21" s="56" t="s">
        <v>347</v>
      </c>
      <c r="AE21" s="56" t="s">
        <v>334</v>
      </c>
      <c r="AF21" s="56" t="s">
        <v>291</v>
      </c>
      <c r="AG21" s="56">
        <v>2016</v>
      </c>
      <c r="AH21" s="56" t="s">
        <v>80</v>
      </c>
      <c r="AI21" s="56" t="s">
        <v>348</v>
      </c>
      <c r="AJ21" s="3">
        <v>0</v>
      </c>
      <c r="AK21" s="1">
        <v>42333</v>
      </c>
      <c r="AL21" s="56" t="s">
        <v>1083</v>
      </c>
      <c r="AM21" s="56">
        <v>42758</v>
      </c>
      <c r="AN21" s="56" t="s">
        <v>1070</v>
      </c>
      <c r="AO21" s="1">
        <v>42366</v>
      </c>
      <c r="AP21" s="56" t="s">
        <v>345</v>
      </c>
      <c r="AQ21" s="56">
        <v>250</v>
      </c>
      <c r="AS21" s="56" t="s">
        <v>346</v>
      </c>
      <c r="AV21" s="56">
        <v>0</v>
      </c>
      <c r="BB21" s="56" t="s">
        <v>339</v>
      </c>
      <c r="BC21" s="56" t="s">
        <v>263</v>
      </c>
      <c r="BD21" s="56" t="s">
        <v>1072</v>
      </c>
      <c r="BE21" s="56" t="s">
        <v>347</v>
      </c>
      <c r="BF21" s="56" t="s">
        <v>334</v>
      </c>
      <c r="BG21" s="56" t="s">
        <v>1073</v>
      </c>
      <c r="BH21" s="56">
        <v>0</v>
      </c>
      <c r="BI21" s="56">
        <v>0</v>
      </c>
      <c r="BJ21" s="56">
        <v>1</v>
      </c>
    </row>
    <row r="22" spans="1:62" hidden="1" x14ac:dyDescent="0.3">
      <c r="A22" s="56">
        <v>49157223</v>
      </c>
      <c r="B22" s="86">
        <v>592948</v>
      </c>
      <c r="C22" s="1">
        <v>42893</v>
      </c>
      <c r="D22" s="56" t="s">
        <v>1065</v>
      </c>
      <c r="E22" s="56" t="s">
        <v>1066</v>
      </c>
      <c r="F22" s="56" t="s">
        <v>334</v>
      </c>
      <c r="G22" s="56" t="s">
        <v>335</v>
      </c>
      <c r="H22" s="56" t="s">
        <v>336</v>
      </c>
      <c r="I22" s="56" t="s">
        <v>1067</v>
      </c>
      <c r="J22" s="1" t="s">
        <v>1067</v>
      </c>
      <c r="K22" s="56" t="s">
        <v>337</v>
      </c>
      <c r="L22" s="56" t="s">
        <v>338</v>
      </c>
      <c r="M22" s="56" t="s">
        <v>1068</v>
      </c>
      <c r="N22" s="56" t="s">
        <v>1043</v>
      </c>
      <c r="O22" s="56" t="s">
        <v>546</v>
      </c>
      <c r="P22" s="1" t="s">
        <v>188</v>
      </c>
      <c r="Q22" s="56" t="s">
        <v>241</v>
      </c>
      <c r="R22" s="56" t="s">
        <v>339</v>
      </c>
      <c r="S22" s="56">
        <v>70572</v>
      </c>
      <c r="T22" s="1" t="s">
        <v>191</v>
      </c>
      <c r="U22" s="56">
        <v>41008</v>
      </c>
      <c r="V22" s="56">
        <v>43465</v>
      </c>
      <c r="W22" s="56">
        <v>40923</v>
      </c>
      <c r="X22" s="56">
        <v>42750</v>
      </c>
      <c r="Y22" s="56" t="s">
        <v>340</v>
      </c>
      <c r="Z22" s="56" t="s">
        <v>341</v>
      </c>
      <c r="AA22" s="56" t="s">
        <v>342</v>
      </c>
      <c r="AB22" s="56" t="s">
        <v>343</v>
      </c>
      <c r="AC22" s="56" t="s">
        <v>342</v>
      </c>
      <c r="AD22" s="56" t="s">
        <v>347</v>
      </c>
      <c r="AE22" s="56" t="s">
        <v>334</v>
      </c>
      <c r="AF22" s="56" t="s">
        <v>292</v>
      </c>
      <c r="AG22" s="56">
        <v>2015</v>
      </c>
      <c r="AH22" s="56" t="s">
        <v>80</v>
      </c>
      <c r="AI22" s="56" t="s">
        <v>348</v>
      </c>
      <c r="AJ22" s="3">
        <v>0</v>
      </c>
      <c r="AM22" s="56">
        <v>42758</v>
      </c>
      <c r="AN22" s="56" t="s">
        <v>1070</v>
      </c>
      <c r="AO22" s="1">
        <v>41121</v>
      </c>
      <c r="AP22" s="56" t="s">
        <v>1076</v>
      </c>
      <c r="AQ22" s="56">
        <v>250</v>
      </c>
      <c r="AS22" s="56" t="s">
        <v>346</v>
      </c>
      <c r="AV22" s="56">
        <v>0</v>
      </c>
      <c r="BB22" s="56" t="s">
        <v>339</v>
      </c>
      <c r="BC22" s="56" t="s">
        <v>263</v>
      </c>
      <c r="BD22" s="56" t="s">
        <v>1072</v>
      </c>
      <c r="BE22" s="56" t="s">
        <v>347</v>
      </c>
      <c r="BF22" s="56" t="s">
        <v>334</v>
      </c>
      <c r="BG22" s="56" t="s">
        <v>1073</v>
      </c>
      <c r="BH22" s="56">
        <v>0</v>
      </c>
      <c r="BI22" s="56">
        <v>0</v>
      </c>
      <c r="BJ22" s="56">
        <v>1</v>
      </c>
    </row>
    <row r="23" spans="1:62" hidden="1" x14ac:dyDescent="0.3">
      <c r="A23" s="56">
        <v>49157094</v>
      </c>
      <c r="B23" s="86">
        <v>592948</v>
      </c>
      <c r="C23" s="1">
        <v>42893</v>
      </c>
      <c r="D23" s="56" t="s">
        <v>1065</v>
      </c>
      <c r="E23" s="56" t="s">
        <v>1066</v>
      </c>
      <c r="F23" s="56" t="s">
        <v>334</v>
      </c>
      <c r="G23" s="56" t="s">
        <v>335</v>
      </c>
      <c r="H23" s="56" t="s">
        <v>336</v>
      </c>
      <c r="I23" s="56" t="s">
        <v>1067</v>
      </c>
      <c r="J23" s="1" t="s">
        <v>1067</v>
      </c>
      <c r="K23" s="56" t="s">
        <v>337</v>
      </c>
      <c r="L23" s="56" t="s">
        <v>338</v>
      </c>
      <c r="M23" s="56" t="s">
        <v>1068</v>
      </c>
      <c r="N23" s="56" t="s">
        <v>1043</v>
      </c>
      <c r="O23" s="56" t="s">
        <v>546</v>
      </c>
      <c r="P23" s="1" t="s">
        <v>105</v>
      </c>
      <c r="S23" s="56">
        <v>148942</v>
      </c>
      <c r="T23" s="1" t="s">
        <v>1057</v>
      </c>
      <c r="U23" s="56">
        <v>41008</v>
      </c>
      <c r="V23" s="56">
        <v>43465</v>
      </c>
      <c r="W23" s="56">
        <v>41008</v>
      </c>
      <c r="X23" s="56">
        <v>42750</v>
      </c>
      <c r="Y23" s="56" t="s">
        <v>340</v>
      </c>
      <c r="Z23" s="56" t="s">
        <v>341</v>
      </c>
      <c r="AA23" s="56" t="s">
        <v>342</v>
      </c>
      <c r="AB23" s="56" t="s">
        <v>339</v>
      </c>
      <c r="AC23" s="56" t="s">
        <v>342</v>
      </c>
      <c r="AD23" s="56" t="s">
        <v>347</v>
      </c>
      <c r="AE23" s="56" t="s">
        <v>334</v>
      </c>
      <c r="AF23" s="56" t="s">
        <v>292</v>
      </c>
      <c r="AG23" s="56">
        <v>2016</v>
      </c>
      <c r="AH23" s="56" t="s">
        <v>80</v>
      </c>
      <c r="AI23" s="56" t="s">
        <v>348</v>
      </c>
      <c r="AJ23" s="3">
        <v>100000</v>
      </c>
      <c r="AM23" s="56">
        <v>42758</v>
      </c>
      <c r="AN23" s="56" t="s">
        <v>1070</v>
      </c>
      <c r="AO23" s="1">
        <v>41676</v>
      </c>
      <c r="AP23" s="56" t="s">
        <v>345</v>
      </c>
      <c r="AQ23" s="56">
        <v>282</v>
      </c>
      <c r="AR23" s="56">
        <v>0</v>
      </c>
      <c r="AS23" s="56" t="s">
        <v>346</v>
      </c>
      <c r="BB23" s="56" t="s">
        <v>339</v>
      </c>
      <c r="BC23" s="56" t="s">
        <v>263</v>
      </c>
      <c r="BD23" s="56" t="s">
        <v>1072</v>
      </c>
      <c r="BE23" s="56" t="s">
        <v>347</v>
      </c>
      <c r="BF23" s="56" t="s">
        <v>334</v>
      </c>
      <c r="BG23" s="56" t="s">
        <v>1073</v>
      </c>
      <c r="BH23" s="56">
        <v>0</v>
      </c>
      <c r="BI23" s="56">
        <v>0</v>
      </c>
      <c r="BJ23" s="56">
        <v>1</v>
      </c>
    </row>
    <row r="24" spans="1:62" hidden="1" x14ac:dyDescent="0.3">
      <c r="A24" s="56">
        <v>49157114</v>
      </c>
      <c r="B24" s="86">
        <v>592948</v>
      </c>
      <c r="C24" s="1">
        <v>42893</v>
      </c>
      <c r="D24" s="56" t="s">
        <v>1065</v>
      </c>
      <c r="E24" s="56" t="s">
        <v>1066</v>
      </c>
      <c r="F24" s="56" t="s">
        <v>334</v>
      </c>
      <c r="G24" s="56" t="s">
        <v>335</v>
      </c>
      <c r="H24" s="56" t="s">
        <v>336</v>
      </c>
      <c r="I24" s="56" t="s">
        <v>1067</v>
      </c>
      <c r="J24" s="1" t="s">
        <v>1067</v>
      </c>
      <c r="K24" s="56" t="s">
        <v>337</v>
      </c>
      <c r="L24" s="56" t="s">
        <v>338</v>
      </c>
      <c r="M24" s="56" t="s">
        <v>1068</v>
      </c>
      <c r="N24" s="56" t="s">
        <v>1043</v>
      </c>
      <c r="O24" s="56" t="s">
        <v>546</v>
      </c>
      <c r="P24" s="1" t="s">
        <v>110</v>
      </c>
      <c r="Q24" s="56" t="s">
        <v>241</v>
      </c>
      <c r="R24" s="56" t="s">
        <v>339</v>
      </c>
      <c r="S24" s="56">
        <v>178701</v>
      </c>
      <c r="T24" s="1" t="s">
        <v>252</v>
      </c>
      <c r="U24" s="56">
        <v>41008</v>
      </c>
      <c r="V24" s="56">
        <v>43465</v>
      </c>
      <c r="W24" s="56">
        <v>41008</v>
      </c>
      <c r="X24" s="56">
        <v>42750</v>
      </c>
      <c r="Y24" s="56" t="s">
        <v>340</v>
      </c>
      <c r="Z24" s="56" t="s">
        <v>341</v>
      </c>
      <c r="AA24" s="56" t="s">
        <v>342</v>
      </c>
      <c r="AB24" s="56" t="s">
        <v>343</v>
      </c>
      <c r="AC24" s="56" t="s">
        <v>342</v>
      </c>
      <c r="AD24" s="56" t="s">
        <v>342</v>
      </c>
      <c r="AE24" s="56" t="s">
        <v>334</v>
      </c>
      <c r="AF24" s="56" t="s">
        <v>292</v>
      </c>
      <c r="AG24" s="56">
        <v>2016</v>
      </c>
      <c r="AH24" s="56" t="s">
        <v>80</v>
      </c>
      <c r="AI24" s="56" t="s">
        <v>344</v>
      </c>
      <c r="AJ24" s="3">
        <v>0</v>
      </c>
      <c r="AK24" s="56"/>
      <c r="AM24" s="56">
        <v>42758</v>
      </c>
      <c r="AN24" s="56" t="s">
        <v>1070</v>
      </c>
      <c r="AO24" s="1">
        <v>42613</v>
      </c>
      <c r="AP24" s="56" t="s">
        <v>1070</v>
      </c>
      <c r="AQ24" s="56">
        <v>326</v>
      </c>
      <c r="AR24" s="56">
        <v>0</v>
      </c>
      <c r="AS24" s="56" t="s">
        <v>346</v>
      </c>
      <c r="BB24" s="56" t="s">
        <v>339</v>
      </c>
      <c r="BC24" s="56" t="s">
        <v>263</v>
      </c>
      <c r="BD24" s="56" t="s">
        <v>1072</v>
      </c>
      <c r="BE24" s="56" t="s">
        <v>347</v>
      </c>
      <c r="BF24" s="56" t="s">
        <v>334</v>
      </c>
      <c r="BG24" s="56" t="s">
        <v>1073</v>
      </c>
      <c r="BH24" s="56">
        <v>0</v>
      </c>
      <c r="BI24" s="56">
        <v>0</v>
      </c>
      <c r="BJ24" s="56">
        <v>1</v>
      </c>
    </row>
    <row r="25" spans="1:62" x14ac:dyDescent="0.3">
      <c r="A25" s="56">
        <v>49157150</v>
      </c>
      <c r="B25" s="86">
        <v>592948</v>
      </c>
      <c r="C25" s="1">
        <v>42893</v>
      </c>
      <c r="D25" s="56" t="s">
        <v>1065</v>
      </c>
      <c r="E25" s="56" t="s">
        <v>1066</v>
      </c>
      <c r="F25" s="56" t="s">
        <v>334</v>
      </c>
      <c r="G25" s="56" t="s">
        <v>335</v>
      </c>
      <c r="H25" s="56" t="s">
        <v>336</v>
      </c>
      <c r="I25" s="56" t="s">
        <v>1067</v>
      </c>
      <c r="J25" s="1" t="s">
        <v>1067</v>
      </c>
      <c r="K25" s="56" t="s">
        <v>337</v>
      </c>
      <c r="L25" s="56" t="s">
        <v>338</v>
      </c>
      <c r="M25" s="56" t="s">
        <v>1068</v>
      </c>
      <c r="N25" s="56" t="s">
        <v>1043</v>
      </c>
      <c r="O25" s="56" t="s">
        <v>546</v>
      </c>
      <c r="P25" s="1" t="s">
        <v>188</v>
      </c>
      <c r="Q25" s="56" t="s">
        <v>241</v>
      </c>
      <c r="R25" s="56" t="s">
        <v>339</v>
      </c>
      <c r="S25" s="56">
        <v>70574</v>
      </c>
      <c r="T25" s="1" t="s">
        <v>1074</v>
      </c>
      <c r="U25" s="56">
        <v>41008</v>
      </c>
      <c r="V25" s="56">
        <v>43465</v>
      </c>
      <c r="W25" s="56">
        <v>40923</v>
      </c>
      <c r="X25" s="56">
        <v>42750</v>
      </c>
      <c r="Y25" s="56" t="s">
        <v>340</v>
      </c>
      <c r="Z25" s="56" t="s">
        <v>341</v>
      </c>
      <c r="AA25" s="56" t="s">
        <v>347</v>
      </c>
      <c r="AB25" s="56" t="s">
        <v>343</v>
      </c>
      <c r="AC25" s="56" t="s">
        <v>342</v>
      </c>
      <c r="AD25" s="56" t="s">
        <v>342</v>
      </c>
      <c r="AE25" s="56" t="s">
        <v>334</v>
      </c>
      <c r="AF25" s="56" t="s">
        <v>291</v>
      </c>
      <c r="AG25" s="56">
        <v>2014</v>
      </c>
      <c r="AH25" s="56" t="s">
        <v>80</v>
      </c>
      <c r="AI25" s="56" t="s">
        <v>344</v>
      </c>
      <c r="AJ25" s="3">
        <v>1</v>
      </c>
      <c r="AK25" s="56">
        <v>41820</v>
      </c>
      <c r="AL25" s="56" t="s">
        <v>1084</v>
      </c>
      <c r="AM25" s="56">
        <v>42758</v>
      </c>
      <c r="AN25" s="56" t="s">
        <v>1070</v>
      </c>
      <c r="AO25" s="1">
        <v>41837</v>
      </c>
      <c r="AP25" s="56" t="s">
        <v>345</v>
      </c>
      <c r="AQ25" s="56">
        <v>49163</v>
      </c>
      <c r="AS25" s="56" t="s">
        <v>346</v>
      </c>
      <c r="AV25" s="56">
        <v>0</v>
      </c>
      <c r="BB25" s="56" t="s">
        <v>339</v>
      </c>
      <c r="BC25" s="56" t="s">
        <v>263</v>
      </c>
      <c r="BD25" s="56" t="s">
        <v>1072</v>
      </c>
      <c r="BE25" s="56" t="s">
        <v>347</v>
      </c>
      <c r="BF25" s="56" t="s">
        <v>334</v>
      </c>
      <c r="BG25" s="56" t="s">
        <v>1073</v>
      </c>
      <c r="BH25" s="56">
        <v>0</v>
      </c>
      <c r="BI25" s="56">
        <v>0</v>
      </c>
      <c r="BJ25" s="56">
        <v>1</v>
      </c>
    </row>
    <row r="26" spans="1:62" x14ac:dyDescent="0.3">
      <c r="A26" s="56">
        <v>49157224</v>
      </c>
      <c r="B26" s="86">
        <v>592948</v>
      </c>
      <c r="C26" s="1">
        <v>42893</v>
      </c>
      <c r="D26" s="56" t="s">
        <v>1065</v>
      </c>
      <c r="E26" s="56" t="s">
        <v>1066</v>
      </c>
      <c r="F26" s="56" t="s">
        <v>334</v>
      </c>
      <c r="G26" s="56" t="s">
        <v>335</v>
      </c>
      <c r="H26" s="56" t="s">
        <v>336</v>
      </c>
      <c r="I26" s="56" t="s">
        <v>1067</v>
      </c>
      <c r="J26" s="1" t="s">
        <v>1067</v>
      </c>
      <c r="K26" s="56" t="s">
        <v>337</v>
      </c>
      <c r="L26" s="56" t="s">
        <v>338</v>
      </c>
      <c r="M26" s="56" t="s">
        <v>1068</v>
      </c>
      <c r="N26" s="56" t="s">
        <v>1043</v>
      </c>
      <c r="O26" s="56" t="s">
        <v>546</v>
      </c>
      <c r="P26" s="1" t="s">
        <v>188</v>
      </c>
      <c r="Q26" s="56" t="s">
        <v>241</v>
      </c>
      <c r="R26" s="56" t="s">
        <v>339</v>
      </c>
      <c r="S26" s="56">
        <v>70572</v>
      </c>
      <c r="T26" s="1" t="s">
        <v>191</v>
      </c>
      <c r="U26" s="56">
        <v>41008</v>
      </c>
      <c r="V26" s="56">
        <v>43465</v>
      </c>
      <c r="W26" s="56">
        <v>40923</v>
      </c>
      <c r="X26" s="56">
        <v>42750</v>
      </c>
      <c r="Y26" s="56" t="s">
        <v>340</v>
      </c>
      <c r="Z26" s="56" t="s">
        <v>341</v>
      </c>
      <c r="AA26" s="56" t="s">
        <v>342</v>
      </c>
      <c r="AB26" s="56" t="s">
        <v>343</v>
      </c>
      <c r="AC26" s="56" t="s">
        <v>342</v>
      </c>
      <c r="AD26" s="56" t="s">
        <v>347</v>
      </c>
      <c r="AE26" s="56" t="s">
        <v>334</v>
      </c>
      <c r="AF26" s="56" t="s">
        <v>291</v>
      </c>
      <c r="AG26" s="56">
        <v>2016</v>
      </c>
      <c r="AH26" s="56" t="s">
        <v>80</v>
      </c>
      <c r="AI26" s="56" t="s">
        <v>344</v>
      </c>
      <c r="AJ26" s="3">
        <v>23</v>
      </c>
      <c r="AK26" s="56">
        <v>42488</v>
      </c>
      <c r="AL26" s="56" t="s">
        <v>1085</v>
      </c>
      <c r="AM26" s="56">
        <v>42758</v>
      </c>
      <c r="AN26" s="56" t="s">
        <v>1070</v>
      </c>
      <c r="AO26" s="1">
        <v>42591</v>
      </c>
      <c r="AP26" s="56" t="s">
        <v>1070</v>
      </c>
      <c r="AQ26" s="56">
        <v>250</v>
      </c>
      <c r="AS26" s="56" t="s">
        <v>346</v>
      </c>
      <c r="AV26" s="56">
        <v>0</v>
      </c>
      <c r="BB26" s="56" t="s">
        <v>339</v>
      </c>
      <c r="BC26" s="56" t="s">
        <v>263</v>
      </c>
      <c r="BD26" s="56" t="s">
        <v>1072</v>
      </c>
      <c r="BE26" s="56" t="s">
        <v>347</v>
      </c>
      <c r="BF26" s="56" t="s">
        <v>334</v>
      </c>
      <c r="BG26" s="56" t="s">
        <v>1073</v>
      </c>
      <c r="BH26" s="56">
        <v>0</v>
      </c>
      <c r="BI26" s="56">
        <v>0</v>
      </c>
      <c r="BJ26" s="56">
        <v>1</v>
      </c>
    </row>
    <row r="27" spans="1:62" x14ac:dyDescent="0.3">
      <c r="A27" s="56">
        <v>49157225</v>
      </c>
      <c r="B27" s="86">
        <v>592948</v>
      </c>
      <c r="C27" s="1">
        <v>42893</v>
      </c>
      <c r="D27" s="56" t="s">
        <v>1065</v>
      </c>
      <c r="E27" s="56" t="s">
        <v>1066</v>
      </c>
      <c r="F27" s="56" t="s">
        <v>334</v>
      </c>
      <c r="G27" s="56" t="s">
        <v>335</v>
      </c>
      <c r="H27" s="56" t="s">
        <v>336</v>
      </c>
      <c r="I27" s="56" t="s">
        <v>1067</v>
      </c>
      <c r="J27" s="1" t="s">
        <v>1067</v>
      </c>
      <c r="K27" s="56" t="s">
        <v>337</v>
      </c>
      <c r="L27" s="56" t="s">
        <v>338</v>
      </c>
      <c r="M27" s="56" t="s">
        <v>1068</v>
      </c>
      <c r="N27" s="56" t="s">
        <v>1043</v>
      </c>
      <c r="O27" s="56" t="s">
        <v>546</v>
      </c>
      <c r="P27" s="1" t="s">
        <v>188</v>
      </c>
      <c r="Q27" s="56" t="s">
        <v>241</v>
      </c>
      <c r="R27" s="56" t="s">
        <v>339</v>
      </c>
      <c r="S27" s="56">
        <v>70572</v>
      </c>
      <c r="T27" s="1" t="s">
        <v>191</v>
      </c>
      <c r="U27" s="56">
        <v>41008</v>
      </c>
      <c r="V27" s="56">
        <v>43465</v>
      </c>
      <c r="W27" s="56">
        <v>40923</v>
      </c>
      <c r="X27" s="56">
        <v>42750</v>
      </c>
      <c r="Y27" s="56" t="s">
        <v>340</v>
      </c>
      <c r="Z27" s="56" t="s">
        <v>341</v>
      </c>
      <c r="AA27" s="56" t="s">
        <v>342</v>
      </c>
      <c r="AB27" s="56" t="s">
        <v>343</v>
      </c>
      <c r="AC27" s="56" t="s">
        <v>342</v>
      </c>
      <c r="AD27" s="56" t="s">
        <v>347</v>
      </c>
      <c r="AE27" s="56" t="s">
        <v>334</v>
      </c>
      <c r="AF27" s="56" t="s">
        <v>291</v>
      </c>
      <c r="AG27" s="56">
        <v>2017</v>
      </c>
      <c r="AH27" s="56" t="s">
        <v>80</v>
      </c>
      <c r="AI27" s="56" t="s">
        <v>348</v>
      </c>
      <c r="AJ27" s="56">
        <v>0</v>
      </c>
      <c r="AK27" s="1">
        <v>42735</v>
      </c>
      <c r="AL27" s="56" t="s">
        <v>1086</v>
      </c>
      <c r="AM27" s="56">
        <v>42758</v>
      </c>
      <c r="AN27" s="56" t="s">
        <v>1070</v>
      </c>
      <c r="AO27" s="1">
        <v>42758</v>
      </c>
      <c r="AP27" s="56" t="s">
        <v>1070</v>
      </c>
      <c r="AQ27" s="56">
        <v>250</v>
      </c>
      <c r="AS27" s="56" t="s">
        <v>346</v>
      </c>
      <c r="AV27" s="56">
        <v>0</v>
      </c>
      <c r="BB27" s="56" t="s">
        <v>339</v>
      </c>
      <c r="BC27" s="56" t="s">
        <v>263</v>
      </c>
      <c r="BD27" s="56" t="s">
        <v>1072</v>
      </c>
      <c r="BE27" s="56" t="s">
        <v>347</v>
      </c>
      <c r="BF27" s="56" t="s">
        <v>334</v>
      </c>
      <c r="BG27" s="56" t="s">
        <v>1073</v>
      </c>
      <c r="BH27" s="56">
        <v>0</v>
      </c>
      <c r="BI27" s="56">
        <v>0</v>
      </c>
      <c r="BJ27" s="56">
        <v>1</v>
      </c>
    </row>
    <row r="28" spans="1:62" x14ac:dyDescent="0.3">
      <c r="A28" s="56">
        <v>49157151</v>
      </c>
      <c r="B28" s="86">
        <v>592948</v>
      </c>
      <c r="C28" s="1">
        <v>42893</v>
      </c>
      <c r="D28" s="56" t="s">
        <v>1065</v>
      </c>
      <c r="E28" s="56" t="s">
        <v>1066</v>
      </c>
      <c r="F28" s="56" t="s">
        <v>334</v>
      </c>
      <c r="G28" s="56" t="s">
        <v>335</v>
      </c>
      <c r="H28" s="56" t="s">
        <v>336</v>
      </c>
      <c r="I28" s="56" t="s">
        <v>1067</v>
      </c>
      <c r="J28" s="1" t="s">
        <v>1067</v>
      </c>
      <c r="K28" s="56" t="s">
        <v>337</v>
      </c>
      <c r="L28" s="56" t="s">
        <v>338</v>
      </c>
      <c r="M28" s="56" t="s">
        <v>1068</v>
      </c>
      <c r="N28" s="56" t="s">
        <v>1043</v>
      </c>
      <c r="O28" s="56" t="s">
        <v>546</v>
      </c>
      <c r="P28" s="1" t="s">
        <v>188</v>
      </c>
      <c r="Q28" s="56" t="s">
        <v>241</v>
      </c>
      <c r="R28" s="56" t="s">
        <v>339</v>
      </c>
      <c r="S28" s="56">
        <v>70574</v>
      </c>
      <c r="T28" s="1" t="s">
        <v>1074</v>
      </c>
      <c r="U28" s="56">
        <v>41008</v>
      </c>
      <c r="V28" s="56">
        <v>43465</v>
      </c>
      <c r="W28" s="56">
        <v>40923</v>
      </c>
      <c r="X28" s="56">
        <v>42750</v>
      </c>
      <c r="Y28" s="56" t="s">
        <v>340</v>
      </c>
      <c r="Z28" s="56" t="s">
        <v>341</v>
      </c>
      <c r="AA28" s="56" t="s">
        <v>347</v>
      </c>
      <c r="AB28" s="56" t="s">
        <v>343</v>
      </c>
      <c r="AC28" s="56" t="s">
        <v>342</v>
      </c>
      <c r="AD28" s="56" t="s">
        <v>342</v>
      </c>
      <c r="AE28" s="56" t="s">
        <v>334</v>
      </c>
      <c r="AF28" s="56" t="s">
        <v>291</v>
      </c>
      <c r="AG28" s="56">
        <v>2015</v>
      </c>
      <c r="AH28" s="56" t="s">
        <v>80</v>
      </c>
      <c r="AI28" s="56" t="s">
        <v>348</v>
      </c>
      <c r="AJ28" s="56">
        <v>3</v>
      </c>
      <c r="AK28" s="1">
        <v>41974</v>
      </c>
      <c r="AL28" s="56" t="s">
        <v>1087</v>
      </c>
      <c r="AM28" s="56">
        <v>42758</v>
      </c>
      <c r="AN28" s="56" t="s">
        <v>1070</v>
      </c>
      <c r="AO28" s="1">
        <v>42038</v>
      </c>
      <c r="AP28" s="56" t="s">
        <v>345</v>
      </c>
      <c r="AQ28" s="56">
        <v>49163</v>
      </c>
      <c r="AS28" s="56" t="s">
        <v>346</v>
      </c>
      <c r="AV28" s="56">
        <v>0</v>
      </c>
      <c r="BB28" s="56" t="s">
        <v>339</v>
      </c>
      <c r="BC28" s="56" t="s">
        <v>263</v>
      </c>
      <c r="BD28" s="56" t="s">
        <v>1072</v>
      </c>
      <c r="BE28" s="56" t="s">
        <v>347</v>
      </c>
      <c r="BF28" s="56" t="s">
        <v>334</v>
      </c>
      <c r="BG28" s="56" t="s">
        <v>1073</v>
      </c>
      <c r="BH28" s="56">
        <v>0</v>
      </c>
      <c r="BI28" s="56">
        <v>0</v>
      </c>
      <c r="BJ28" s="56">
        <v>1</v>
      </c>
    </row>
    <row r="29" spans="1:62" hidden="1" x14ac:dyDescent="0.3">
      <c r="A29" s="56">
        <v>49157226</v>
      </c>
      <c r="B29" s="86">
        <v>592948</v>
      </c>
      <c r="C29" s="1">
        <v>42893</v>
      </c>
      <c r="D29" s="56" t="s">
        <v>1065</v>
      </c>
      <c r="E29" s="56" t="s">
        <v>1066</v>
      </c>
      <c r="F29" s="56" t="s">
        <v>334</v>
      </c>
      <c r="G29" s="56" t="s">
        <v>335</v>
      </c>
      <c r="H29" s="56" t="s">
        <v>336</v>
      </c>
      <c r="I29" s="56" t="s">
        <v>1067</v>
      </c>
      <c r="J29" s="1" t="s">
        <v>1067</v>
      </c>
      <c r="K29" s="56" t="s">
        <v>337</v>
      </c>
      <c r="L29" s="56" t="s">
        <v>338</v>
      </c>
      <c r="M29" s="56" t="s">
        <v>1068</v>
      </c>
      <c r="N29" s="56" t="s">
        <v>1043</v>
      </c>
      <c r="O29" s="56" t="s">
        <v>546</v>
      </c>
      <c r="P29" s="1" t="s">
        <v>188</v>
      </c>
      <c r="Q29" s="56" t="s">
        <v>241</v>
      </c>
      <c r="R29" s="56" t="s">
        <v>339</v>
      </c>
      <c r="S29" s="56">
        <v>70572</v>
      </c>
      <c r="T29" s="1" t="s">
        <v>191</v>
      </c>
      <c r="U29" s="56">
        <v>41008</v>
      </c>
      <c r="V29" s="56">
        <v>43465</v>
      </c>
      <c r="W29" s="56">
        <v>40923</v>
      </c>
      <c r="X29" s="56">
        <v>42750</v>
      </c>
      <c r="Y29" s="56" t="s">
        <v>340</v>
      </c>
      <c r="Z29" s="56" t="s">
        <v>341</v>
      </c>
      <c r="AA29" s="56" t="s">
        <v>342</v>
      </c>
      <c r="AB29" s="56" t="s">
        <v>343</v>
      </c>
      <c r="AC29" s="56" t="s">
        <v>342</v>
      </c>
      <c r="AD29" s="56" t="s">
        <v>347</v>
      </c>
      <c r="AE29" s="56" t="s">
        <v>334</v>
      </c>
      <c r="AF29" s="56" t="s">
        <v>292</v>
      </c>
      <c r="AG29" s="56">
        <v>2012</v>
      </c>
      <c r="AH29" s="56" t="s">
        <v>80</v>
      </c>
      <c r="AI29" s="56" t="s">
        <v>344</v>
      </c>
      <c r="AJ29" s="56">
        <v>0</v>
      </c>
      <c r="AM29" s="56">
        <v>42758</v>
      </c>
      <c r="AN29" s="56" t="s">
        <v>1070</v>
      </c>
      <c r="AO29" s="1">
        <v>41121</v>
      </c>
      <c r="AP29" s="56" t="s">
        <v>1076</v>
      </c>
      <c r="AQ29" s="56">
        <v>250</v>
      </c>
      <c r="AS29" s="56" t="s">
        <v>346</v>
      </c>
      <c r="AV29" s="56">
        <v>0</v>
      </c>
      <c r="BB29" s="56" t="s">
        <v>339</v>
      </c>
      <c r="BC29" s="56" t="s">
        <v>263</v>
      </c>
      <c r="BD29" s="56" t="s">
        <v>1072</v>
      </c>
      <c r="BE29" s="56" t="s">
        <v>347</v>
      </c>
      <c r="BF29" s="56" t="s">
        <v>334</v>
      </c>
      <c r="BG29" s="56" t="s">
        <v>1073</v>
      </c>
      <c r="BH29" s="56">
        <v>0</v>
      </c>
      <c r="BI29" s="56">
        <v>0</v>
      </c>
      <c r="BJ29" s="56">
        <v>1</v>
      </c>
    </row>
    <row r="30" spans="1:62" hidden="1" x14ac:dyDescent="0.3">
      <c r="A30" s="56">
        <v>49157227</v>
      </c>
      <c r="B30" s="86">
        <v>592948</v>
      </c>
      <c r="C30" s="1">
        <v>42893</v>
      </c>
      <c r="D30" s="56" t="s">
        <v>1065</v>
      </c>
      <c r="E30" s="56" t="s">
        <v>1066</v>
      </c>
      <c r="F30" s="56" t="s">
        <v>334</v>
      </c>
      <c r="G30" s="56" t="s">
        <v>335</v>
      </c>
      <c r="H30" s="56" t="s">
        <v>336</v>
      </c>
      <c r="I30" s="56" t="s">
        <v>1067</v>
      </c>
      <c r="J30" s="1" t="s">
        <v>1067</v>
      </c>
      <c r="K30" s="56" t="s">
        <v>337</v>
      </c>
      <c r="L30" s="56" t="s">
        <v>338</v>
      </c>
      <c r="M30" s="56" t="s">
        <v>1068</v>
      </c>
      <c r="N30" s="56" t="s">
        <v>1043</v>
      </c>
      <c r="O30" s="56" t="s">
        <v>546</v>
      </c>
      <c r="P30" s="1" t="s">
        <v>188</v>
      </c>
      <c r="Q30" s="56" t="s">
        <v>241</v>
      </c>
      <c r="R30" s="56" t="s">
        <v>339</v>
      </c>
      <c r="S30" s="56">
        <v>70572</v>
      </c>
      <c r="T30" s="1" t="s">
        <v>191</v>
      </c>
      <c r="U30" s="56">
        <v>41008</v>
      </c>
      <c r="V30" s="56">
        <v>43465</v>
      </c>
      <c r="W30" s="56">
        <v>40923</v>
      </c>
      <c r="X30" s="56">
        <v>42750</v>
      </c>
      <c r="Y30" s="56" t="s">
        <v>340</v>
      </c>
      <c r="Z30" s="56" t="s">
        <v>341</v>
      </c>
      <c r="AA30" s="56" t="s">
        <v>342</v>
      </c>
      <c r="AB30" s="56" t="s">
        <v>343</v>
      </c>
      <c r="AC30" s="56" t="s">
        <v>342</v>
      </c>
      <c r="AD30" s="56" t="s">
        <v>347</v>
      </c>
      <c r="AE30" s="56" t="s">
        <v>334</v>
      </c>
      <c r="AF30" s="56" t="s">
        <v>292</v>
      </c>
      <c r="AG30" s="56">
        <v>2013</v>
      </c>
      <c r="AH30" s="56" t="s">
        <v>80</v>
      </c>
      <c r="AI30" s="56" t="s">
        <v>348</v>
      </c>
      <c r="AJ30" s="56">
        <v>0</v>
      </c>
      <c r="AM30" s="56">
        <v>42758</v>
      </c>
      <c r="AN30" s="56" t="s">
        <v>1070</v>
      </c>
      <c r="AO30" s="1">
        <v>41121</v>
      </c>
      <c r="AP30" s="56" t="s">
        <v>1076</v>
      </c>
      <c r="AQ30" s="56">
        <v>250</v>
      </c>
      <c r="AS30" s="56" t="s">
        <v>346</v>
      </c>
      <c r="AV30" s="56">
        <v>0</v>
      </c>
      <c r="BB30" s="56" t="s">
        <v>339</v>
      </c>
      <c r="BC30" s="56" t="s">
        <v>263</v>
      </c>
      <c r="BD30" s="56" t="s">
        <v>1072</v>
      </c>
      <c r="BE30" s="56" t="s">
        <v>347</v>
      </c>
      <c r="BF30" s="56" t="s">
        <v>334</v>
      </c>
      <c r="BG30" s="56" t="s">
        <v>1073</v>
      </c>
      <c r="BH30" s="56">
        <v>0</v>
      </c>
      <c r="BI30" s="56">
        <v>0</v>
      </c>
      <c r="BJ30" s="56">
        <v>1</v>
      </c>
    </row>
    <row r="31" spans="1:62" hidden="1" x14ac:dyDescent="0.3">
      <c r="A31" s="56">
        <v>49157115</v>
      </c>
      <c r="B31" s="86">
        <v>592948</v>
      </c>
      <c r="C31" s="1">
        <v>42893</v>
      </c>
      <c r="D31" s="56" t="s">
        <v>1065</v>
      </c>
      <c r="E31" s="56" t="s">
        <v>1066</v>
      </c>
      <c r="F31" s="56" t="s">
        <v>334</v>
      </c>
      <c r="G31" s="56" t="s">
        <v>335</v>
      </c>
      <c r="H31" s="56" t="s">
        <v>336</v>
      </c>
      <c r="I31" s="56" t="s">
        <v>1067</v>
      </c>
      <c r="J31" s="1" t="s">
        <v>1067</v>
      </c>
      <c r="K31" s="56" t="s">
        <v>337</v>
      </c>
      <c r="L31" s="56" t="s">
        <v>338</v>
      </c>
      <c r="M31" s="56" t="s">
        <v>1068</v>
      </c>
      <c r="N31" s="56" t="s">
        <v>1043</v>
      </c>
      <c r="O31" s="56" t="s">
        <v>546</v>
      </c>
      <c r="P31" s="1" t="s">
        <v>110</v>
      </c>
      <c r="Q31" s="56" t="s">
        <v>241</v>
      </c>
      <c r="R31" s="56" t="s">
        <v>339</v>
      </c>
      <c r="S31" s="56">
        <v>178701</v>
      </c>
      <c r="T31" s="1" t="s">
        <v>252</v>
      </c>
      <c r="U31" s="56">
        <v>41008</v>
      </c>
      <c r="V31" s="56">
        <v>43465</v>
      </c>
      <c r="W31" s="56">
        <v>41008</v>
      </c>
      <c r="X31" s="56">
        <v>42750</v>
      </c>
      <c r="Y31" s="56" t="s">
        <v>340</v>
      </c>
      <c r="Z31" s="56" t="s">
        <v>341</v>
      </c>
      <c r="AA31" s="56" t="s">
        <v>342</v>
      </c>
      <c r="AB31" s="56" t="s">
        <v>343</v>
      </c>
      <c r="AC31" s="56" t="s">
        <v>342</v>
      </c>
      <c r="AD31" s="56" t="s">
        <v>342</v>
      </c>
      <c r="AE31" s="56" t="s">
        <v>334</v>
      </c>
      <c r="AF31" s="56" t="s">
        <v>292</v>
      </c>
      <c r="AG31" s="56">
        <v>2017</v>
      </c>
      <c r="AH31" s="56" t="s">
        <v>80</v>
      </c>
      <c r="AI31" s="56" t="s">
        <v>348</v>
      </c>
      <c r="AJ31" s="56">
        <v>0</v>
      </c>
      <c r="AM31" s="56">
        <v>42758</v>
      </c>
      <c r="AN31" s="56" t="s">
        <v>1070</v>
      </c>
      <c r="AO31" s="1">
        <v>42613</v>
      </c>
      <c r="AP31" s="56" t="s">
        <v>1070</v>
      </c>
      <c r="AQ31" s="56">
        <v>326</v>
      </c>
      <c r="AR31" s="56">
        <v>0</v>
      </c>
      <c r="AS31" s="56" t="s">
        <v>346</v>
      </c>
      <c r="BB31" s="56" t="s">
        <v>339</v>
      </c>
      <c r="BC31" s="56" t="s">
        <v>263</v>
      </c>
      <c r="BD31" s="56" t="s">
        <v>1072</v>
      </c>
      <c r="BE31" s="56" t="s">
        <v>347</v>
      </c>
      <c r="BF31" s="56" t="s">
        <v>334</v>
      </c>
      <c r="BG31" s="56" t="s">
        <v>1073</v>
      </c>
      <c r="BH31" s="56">
        <v>0</v>
      </c>
      <c r="BI31" s="56">
        <v>0</v>
      </c>
      <c r="BJ31" s="56">
        <v>1</v>
      </c>
    </row>
    <row r="32" spans="1:62" x14ac:dyDescent="0.3">
      <c r="A32" s="56">
        <v>49157152</v>
      </c>
      <c r="B32" s="86">
        <v>592948</v>
      </c>
      <c r="C32" s="1">
        <v>42893</v>
      </c>
      <c r="D32" s="56" t="s">
        <v>1065</v>
      </c>
      <c r="E32" s="56" t="s">
        <v>1066</v>
      </c>
      <c r="F32" s="56" t="s">
        <v>334</v>
      </c>
      <c r="G32" s="56" t="s">
        <v>335</v>
      </c>
      <c r="H32" s="56" t="s">
        <v>336</v>
      </c>
      <c r="I32" s="56" t="s">
        <v>1067</v>
      </c>
      <c r="J32" s="1" t="s">
        <v>1067</v>
      </c>
      <c r="K32" s="56" t="s">
        <v>337</v>
      </c>
      <c r="L32" s="56" t="s">
        <v>338</v>
      </c>
      <c r="M32" s="56" t="s">
        <v>1068</v>
      </c>
      <c r="N32" s="56" t="s">
        <v>1043</v>
      </c>
      <c r="O32" s="56" t="s">
        <v>546</v>
      </c>
      <c r="P32" s="1" t="s">
        <v>188</v>
      </c>
      <c r="Q32" s="56" t="s">
        <v>241</v>
      </c>
      <c r="R32" s="56" t="s">
        <v>339</v>
      </c>
      <c r="S32" s="56">
        <v>70574</v>
      </c>
      <c r="T32" s="1" t="s">
        <v>1074</v>
      </c>
      <c r="U32" s="56">
        <v>41008</v>
      </c>
      <c r="V32" s="56">
        <v>43465</v>
      </c>
      <c r="W32" s="56">
        <v>40923</v>
      </c>
      <c r="X32" s="56">
        <v>42750</v>
      </c>
      <c r="Y32" s="56" t="s">
        <v>340</v>
      </c>
      <c r="Z32" s="56" t="s">
        <v>341</v>
      </c>
      <c r="AA32" s="56" t="s">
        <v>347</v>
      </c>
      <c r="AB32" s="56" t="s">
        <v>343</v>
      </c>
      <c r="AC32" s="56" t="s">
        <v>342</v>
      </c>
      <c r="AD32" s="56" t="s">
        <v>342</v>
      </c>
      <c r="AE32" s="56" t="s">
        <v>334</v>
      </c>
      <c r="AF32" s="56" t="s">
        <v>291</v>
      </c>
      <c r="AG32" s="56">
        <v>2016</v>
      </c>
      <c r="AH32" s="56" t="s">
        <v>80</v>
      </c>
      <c r="AI32" s="56" t="s">
        <v>344</v>
      </c>
      <c r="AJ32" s="56">
        <v>0</v>
      </c>
      <c r="AK32" s="1">
        <v>42551</v>
      </c>
      <c r="AL32" s="56" t="s">
        <v>1088</v>
      </c>
      <c r="AM32" s="56">
        <v>42758</v>
      </c>
      <c r="AN32" s="56" t="s">
        <v>1070</v>
      </c>
      <c r="AO32" s="1">
        <v>42591</v>
      </c>
      <c r="AP32" s="56" t="s">
        <v>1070</v>
      </c>
      <c r="AQ32" s="56">
        <v>49163</v>
      </c>
      <c r="AS32" s="56" t="s">
        <v>346</v>
      </c>
      <c r="AV32" s="56">
        <v>0</v>
      </c>
      <c r="BB32" s="56" t="s">
        <v>339</v>
      </c>
      <c r="BC32" s="56" t="s">
        <v>263</v>
      </c>
      <c r="BD32" s="56" t="s">
        <v>1072</v>
      </c>
      <c r="BE32" s="56" t="s">
        <v>347</v>
      </c>
      <c r="BF32" s="56" t="s">
        <v>334</v>
      </c>
      <c r="BG32" s="56" t="s">
        <v>1073</v>
      </c>
      <c r="BH32" s="56">
        <v>0</v>
      </c>
      <c r="BI32" s="56">
        <v>0</v>
      </c>
      <c r="BJ32" s="56">
        <v>1</v>
      </c>
    </row>
    <row r="33" spans="1:62" hidden="1" x14ac:dyDescent="0.3">
      <c r="A33" s="56">
        <v>49157228</v>
      </c>
      <c r="B33" s="86">
        <v>592948</v>
      </c>
      <c r="C33" s="1">
        <v>42893</v>
      </c>
      <c r="D33" s="56" t="s">
        <v>1065</v>
      </c>
      <c r="E33" s="56" t="s">
        <v>1066</v>
      </c>
      <c r="F33" s="56" t="s">
        <v>334</v>
      </c>
      <c r="G33" s="56" t="s">
        <v>335</v>
      </c>
      <c r="H33" s="56" t="s">
        <v>336</v>
      </c>
      <c r="I33" s="56" t="s">
        <v>1067</v>
      </c>
      <c r="J33" s="1" t="s">
        <v>1067</v>
      </c>
      <c r="K33" s="56" t="s">
        <v>337</v>
      </c>
      <c r="L33" s="56" t="s">
        <v>338</v>
      </c>
      <c r="M33" s="56" t="s">
        <v>1068</v>
      </c>
      <c r="N33" s="56" t="s">
        <v>1043</v>
      </c>
      <c r="O33" s="56" t="s">
        <v>546</v>
      </c>
      <c r="P33" s="1" t="s">
        <v>188</v>
      </c>
      <c r="Q33" s="56" t="s">
        <v>241</v>
      </c>
      <c r="R33" s="56" t="s">
        <v>339</v>
      </c>
      <c r="S33" s="56">
        <v>70572</v>
      </c>
      <c r="T33" s="1" t="s">
        <v>191</v>
      </c>
      <c r="U33" s="56">
        <v>41008</v>
      </c>
      <c r="V33" s="56">
        <v>43465</v>
      </c>
      <c r="W33" s="56">
        <v>40923</v>
      </c>
      <c r="X33" s="56">
        <v>42750</v>
      </c>
      <c r="Y33" s="56" t="s">
        <v>340</v>
      </c>
      <c r="Z33" s="56" t="s">
        <v>341</v>
      </c>
      <c r="AA33" s="56" t="s">
        <v>342</v>
      </c>
      <c r="AB33" s="56" t="s">
        <v>343</v>
      </c>
      <c r="AC33" s="56" t="s">
        <v>342</v>
      </c>
      <c r="AD33" s="56" t="s">
        <v>347</v>
      </c>
      <c r="AE33" s="56" t="s">
        <v>334</v>
      </c>
      <c r="AF33" s="56" t="s">
        <v>292</v>
      </c>
      <c r="AG33" s="56">
        <v>2013</v>
      </c>
      <c r="AH33" s="56" t="s">
        <v>80</v>
      </c>
      <c r="AI33" s="56" t="s">
        <v>344</v>
      </c>
      <c r="AJ33" s="56">
        <v>12</v>
      </c>
      <c r="AK33" s="56"/>
      <c r="AM33" s="56">
        <v>42758</v>
      </c>
      <c r="AN33" s="56" t="s">
        <v>1070</v>
      </c>
      <c r="AO33" s="1">
        <v>41121</v>
      </c>
      <c r="AP33" s="56" t="s">
        <v>1076</v>
      </c>
      <c r="AQ33" s="56">
        <v>250</v>
      </c>
      <c r="AS33" s="56" t="s">
        <v>346</v>
      </c>
      <c r="AV33" s="56">
        <v>0</v>
      </c>
      <c r="BB33" s="56" t="s">
        <v>339</v>
      </c>
      <c r="BC33" s="56" t="s">
        <v>263</v>
      </c>
      <c r="BD33" s="56" t="s">
        <v>1072</v>
      </c>
      <c r="BE33" s="56" t="s">
        <v>347</v>
      </c>
      <c r="BF33" s="56" t="s">
        <v>334</v>
      </c>
      <c r="BG33" s="56" t="s">
        <v>1073</v>
      </c>
      <c r="BH33" s="56">
        <v>0</v>
      </c>
      <c r="BI33" s="56">
        <v>0</v>
      </c>
      <c r="BJ33" s="56">
        <v>1</v>
      </c>
    </row>
    <row r="34" spans="1:62" hidden="1" x14ac:dyDescent="0.3">
      <c r="A34" s="56">
        <v>49157229</v>
      </c>
      <c r="B34" s="86">
        <v>592948</v>
      </c>
      <c r="C34" s="1">
        <v>42893</v>
      </c>
      <c r="D34" s="56" t="s">
        <v>1065</v>
      </c>
      <c r="E34" s="56" t="s">
        <v>1066</v>
      </c>
      <c r="F34" s="56" t="s">
        <v>334</v>
      </c>
      <c r="G34" s="56" t="s">
        <v>335</v>
      </c>
      <c r="H34" s="56" t="s">
        <v>336</v>
      </c>
      <c r="I34" s="56" t="s">
        <v>1067</v>
      </c>
      <c r="J34" s="1" t="s">
        <v>1067</v>
      </c>
      <c r="K34" s="56" t="s">
        <v>337</v>
      </c>
      <c r="L34" s="56" t="s">
        <v>338</v>
      </c>
      <c r="M34" s="56" t="s">
        <v>1068</v>
      </c>
      <c r="N34" s="56" t="s">
        <v>1043</v>
      </c>
      <c r="O34" s="56" t="s">
        <v>546</v>
      </c>
      <c r="P34" s="1" t="s">
        <v>188</v>
      </c>
      <c r="Q34" s="56" t="s">
        <v>241</v>
      </c>
      <c r="R34" s="56" t="s">
        <v>339</v>
      </c>
      <c r="S34" s="56">
        <v>70572</v>
      </c>
      <c r="T34" s="1" t="s">
        <v>191</v>
      </c>
      <c r="U34" s="56">
        <v>41008</v>
      </c>
      <c r="V34" s="56">
        <v>43465</v>
      </c>
      <c r="W34" s="56">
        <v>40923</v>
      </c>
      <c r="X34" s="56">
        <v>42750</v>
      </c>
      <c r="Y34" s="56" t="s">
        <v>340</v>
      </c>
      <c r="Z34" s="56" t="s">
        <v>341</v>
      </c>
      <c r="AA34" s="56" t="s">
        <v>342</v>
      </c>
      <c r="AB34" s="56" t="s">
        <v>343</v>
      </c>
      <c r="AC34" s="56" t="s">
        <v>342</v>
      </c>
      <c r="AD34" s="56" t="s">
        <v>347</v>
      </c>
      <c r="AE34" s="56" t="s">
        <v>334</v>
      </c>
      <c r="AF34" s="56" t="s">
        <v>292</v>
      </c>
      <c r="AG34" s="56">
        <v>2014</v>
      </c>
      <c r="AH34" s="56" t="s">
        <v>80</v>
      </c>
      <c r="AI34" s="56" t="s">
        <v>348</v>
      </c>
      <c r="AJ34" s="56">
        <v>12</v>
      </c>
      <c r="AM34" s="56">
        <v>42758</v>
      </c>
      <c r="AN34" s="56" t="s">
        <v>1070</v>
      </c>
      <c r="AO34" s="1">
        <v>41121</v>
      </c>
      <c r="AP34" s="56" t="s">
        <v>1076</v>
      </c>
      <c r="AQ34" s="56">
        <v>250</v>
      </c>
      <c r="AS34" s="56" t="s">
        <v>346</v>
      </c>
      <c r="AV34" s="56">
        <v>0</v>
      </c>
      <c r="BB34" s="56" t="s">
        <v>339</v>
      </c>
      <c r="BC34" s="56" t="s">
        <v>263</v>
      </c>
      <c r="BD34" s="56" t="s">
        <v>1072</v>
      </c>
      <c r="BE34" s="56" t="s">
        <v>347</v>
      </c>
      <c r="BF34" s="56" t="s">
        <v>334</v>
      </c>
      <c r="BG34" s="56" t="s">
        <v>1073</v>
      </c>
      <c r="BH34" s="56">
        <v>0</v>
      </c>
      <c r="BI34" s="56">
        <v>0</v>
      </c>
      <c r="BJ34" s="56">
        <v>1</v>
      </c>
    </row>
    <row r="35" spans="1:62" x14ac:dyDescent="0.3">
      <c r="A35" s="56">
        <v>49157153</v>
      </c>
      <c r="B35" s="86">
        <v>592948</v>
      </c>
      <c r="C35" s="1">
        <v>42893</v>
      </c>
      <c r="D35" s="56" t="s">
        <v>1065</v>
      </c>
      <c r="E35" s="56" t="s">
        <v>1066</v>
      </c>
      <c r="F35" s="56" t="s">
        <v>334</v>
      </c>
      <c r="G35" s="56" t="s">
        <v>335</v>
      </c>
      <c r="H35" s="56" t="s">
        <v>336</v>
      </c>
      <c r="I35" s="56" t="s">
        <v>1067</v>
      </c>
      <c r="J35" s="1" t="s">
        <v>1067</v>
      </c>
      <c r="K35" s="56" t="s">
        <v>337</v>
      </c>
      <c r="L35" s="56" t="s">
        <v>338</v>
      </c>
      <c r="M35" s="56" t="s">
        <v>1068</v>
      </c>
      <c r="N35" s="56" t="s">
        <v>1043</v>
      </c>
      <c r="O35" s="56" t="s">
        <v>546</v>
      </c>
      <c r="P35" s="1" t="s">
        <v>188</v>
      </c>
      <c r="Q35" s="56" t="s">
        <v>241</v>
      </c>
      <c r="R35" s="56" t="s">
        <v>339</v>
      </c>
      <c r="S35" s="56">
        <v>70574</v>
      </c>
      <c r="T35" s="1" t="s">
        <v>1074</v>
      </c>
      <c r="U35" s="56">
        <v>41008</v>
      </c>
      <c r="V35" s="56">
        <v>43465</v>
      </c>
      <c r="W35" s="56">
        <v>40923</v>
      </c>
      <c r="X35" s="56">
        <v>42750</v>
      </c>
      <c r="Y35" s="56" t="s">
        <v>340</v>
      </c>
      <c r="Z35" s="56" t="s">
        <v>341</v>
      </c>
      <c r="AA35" s="56" t="s">
        <v>347</v>
      </c>
      <c r="AB35" s="56" t="s">
        <v>343</v>
      </c>
      <c r="AC35" s="56" t="s">
        <v>342</v>
      </c>
      <c r="AD35" s="56" t="s">
        <v>342</v>
      </c>
      <c r="AE35" s="56" t="s">
        <v>334</v>
      </c>
      <c r="AF35" s="56" t="s">
        <v>291</v>
      </c>
      <c r="AG35" s="56">
        <v>2017</v>
      </c>
      <c r="AH35" s="56" t="s">
        <v>80</v>
      </c>
      <c r="AI35" s="56" t="s">
        <v>348</v>
      </c>
      <c r="AJ35" s="56">
        <v>0</v>
      </c>
      <c r="AK35" s="1">
        <v>42735</v>
      </c>
      <c r="AL35" s="56" t="s">
        <v>1089</v>
      </c>
      <c r="AM35" s="56">
        <v>42758</v>
      </c>
      <c r="AN35" s="56" t="s">
        <v>1070</v>
      </c>
      <c r="AO35" s="1">
        <v>42758</v>
      </c>
      <c r="AP35" s="56" t="s">
        <v>1070</v>
      </c>
      <c r="AQ35" s="56">
        <v>49163</v>
      </c>
      <c r="AS35" s="56" t="s">
        <v>346</v>
      </c>
      <c r="AV35" s="56">
        <v>0</v>
      </c>
      <c r="BB35" s="56" t="s">
        <v>339</v>
      </c>
      <c r="BC35" s="56" t="s">
        <v>263</v>
      </c>
      <c r="BD35" s="56" t="s">
        <v>1072</v>
      </c>
      <c r="BE35" s="56" t="s">
        <v>347</v>
      </c>
      <c r="BF35" s="56" t="s">
        <v>334</v>
      </c>
      <c r="BG35" s="56" t="s">
        <v>1073</v>
      </c>
      <c r="BH35" s="56">
        <v>0</v>
      </c>
      <c r="BI35" s="56">
        <v>0</v>
      </c>
      <c r="BJ35" s="56">
        <v>1</v>
      </c>
    </row>
    <row r="36" spans="1:62" hidden="1" x14ac:dyDescent="0.3">
      <c r="A36" s="56">
        <v>49157230</v>
      </c>
      <c r="B36" s="86">
        <v>592948</v>
      </c>
      <c r="C36" s="1">
        <v>42893</v>
      </c>
      <c r="D36" s="56" t="s">
        <v>1065</v>
      </c>
      <c r="E36" s="56" t="s">
        <v>1066</v>
      </c>
      <c r="F36" s="56" t="s">
        <v>334</v>
      </c>
      <c r="G36" s="56" t="s">
        <v>335</v>
      </c>
      <c r="H36" s="56" t="s">
        <v>336</v>
      </c>
      <c r="I36" s="56" t="s">
        <v>1067</v>
      </c>
      <c r="J36" s="1" t="s">
        <v>1067</v>
      </c>
      <c r="K36" s="56" t="s">
        <v>337</v>
      </c>
      <c r="L36" s="56" t="s">
        <v>338</v>
      </c>
      <c r="M36" s="56" t="s">
        <v>1068</v>
      </c>
      <c r="N36" s="56" t="s">
        <v>1043</v>
      </c>
      <c r="O36" s="56" t="s">
        <v>546</v>
      </c>
      <c r="P36" s="1" t="s">
        <v>188</v>
      </c>
      <c r="Q36" s="56" t="s">
        <v>241</v>
      </c>
      <c r="R36" s="56" t="s">
        <v>339</v>
      </c>
      <c r="S36" s="56">
        <v>70572</v>
      </c>
      <c r="T36" s="1" t="s">
        <v>191</v>
      </c>
      <c r="U36" s="56">
        <v>41008</v>
      </c>
      <c r="V36" s="56">
        <v>43465</v>
      </c>
      <c r="W36" s="56">
        <v>40923</v>
      </c>
      <c r="X36" s="56">
        <v>42750</v>
      </c>
      <c r="Y36" s="56" t="s">
        <v>340</v>
      </c>
      <c r="Z36" s="56" t="s">
        <v>341</v>
      </c>
      <c r="AA36" s="56" t="s">
        <v>342</v>
      </c>
      <c r="AB36" s="56" t="s">
        <v>343</v>
      </c>
      <c r="AC36" s="56" t="s">
        <v>342</v>
      </c>
      <c r="AD36" s="56" t="s">
        <v>347</v>
      </c>
      <c r="AE36" s="56" t="s">
        <v>334</v>
      </c>
      <c r="AF36" s="56" t="s">
        <v>292</v>
      </c>
      <c r="AG36" s="56">
        <v>2014</v>
      </c>
      <c r="AH36" s="56" t="s">
        <v>80</v>
      </c>
      <c r="AI36" s="56" t="s">
        <v>344</v>
      </c>
      <c r="AJ36" s="56">
        <v>32</v>
      </c>
      <c r="AM36" s="56">
        <v>42758</v>
      </c>
      <c r="AN36" s="56" t="s">
        <v>1070</v>
      </c>
      <c r="AO36" s="1">
        <v>41121</v>
      </c>
      <c r="AP36" s="56" t="s">
        <v>1076</v>
      </c>
      <c r="AQ36" s="56">
        <v>250</v>
      </c>
      <c r="AS36" s="56" t="s">
        <v>346</v>
      </c>
      <c r="AV36" s="56">
        <v>0</v>
      </c>
      <c r="BB36" s="56" t="s">
        <v>339</v>
      </c>
      <c r="BC36" s="56" t="s">
        <v>263</v>
      </c>
      <c r="BD36" s="56" t="s">
        <v>1072</v>
      </c>
      <c r="BE36" s="56" t="s">
        <v>347</v>
      </c>
      <c r="BF36" s="56" t="s">
        <v>334</v>
      </c>
      <c r="BG36" s="56" t="s">
        <v>1073</v>
      </c>
      <c r="BH36" s="56">
        <v>0</v>
      </c>
      <c r="BI36" s="56">
        <v>0</v>
      </c>
      <c r="BJ36" s="56">
        <v>1</v>
      </c>
    </row>
    <row r="37" spans="1:62" hidden="1" x14ac:dyDescent="0.3">
      <c r="A37" s="56">
        <v>49157231</v>
      </c>
      <c r="B37" s="86">
        <v>592948</v>
      </c>
      <c r="C37" s="1">
        <v>42893</v>
      </c>
      <c r="D37" s="56" t="s">
        <v>1065</v>
      </c>
      <c r="E37" s="56" t="s">
        <v>1066</v>
      </c>
      <c r="F37" s="56" t="s">
        <v>334</v>
      </c>
      <c r="G37" s="56" t="s">
        <v>335</v>
      </c>
      <c r="H37" s="56" t="s">
        <v>336</v>
      </c>
      <c r="I37" s="56" t="s">
        <v>1067</v>
      </c>
      <c r="J37" s="1" t="s">
        <v>1067</v>
      </c>
      <c r="K37" s="56" t="s">
        <v>337</v>
      </c>
      <c r="L37" s="56" t="s">
        <v>338</v>
      </c>
      <c r="M37" s="56" t="s">
        <v>1068</v>
      </c>
      <c r="N37" s="56" t="s">
        <v>1043</v>
      </c>
      <c r="O37" s="56" t="s">
        <v>546</v>
      </c>
      <c r="P37" s="1" t="s">
        <v>188</v>
      </c>
      <c r="Q37" s="56" t="s">
        <v>241</v>
      </c>
      <c r="R37" s="56" t="s">
        <v>339</v>
      </c>
      <c r="S37" s="56">
        <v>70572</v>
      </c>
      <c r="T37" s="1" t="s">
        <v>191</v>
      </c>
      <c r="U37" s="56">
        <v>41008</v>
      </c>
      <c r="V37" s="56">
        <v>43465</v>
      </c>
      <c r="W37" s="56">
        <v>40923</v>
      </c>
      <c r="X37" s="56">
        <v>42750</v>
      </c>
      <c r="Y37" s="56" t="s">
        <v>340</v>
      </c>
      <c r="Z37" s="56" t="s">
        <v>341</v>
      </c>
      <c r="AA37" s="56" t="s">
        <v>342</v>
      </c>
      <c r="AB37" s="56" t="s">
        <v>343</v>
      </c>
      <c r="AC37" s="56" t="s">
        <v>342</v>
      </c>
      <c r="AD37" s="56" t="s">
        <v>347</v>
      </c>
      <c r="AE37" s="56" t="s">
        <v>334</v>
      </c>
      <c r="AF37" s="56" t="s">
        <v>292</v>
      </c>
      <c r="AG37" s="56">
        <v>2015</v>
      </c>
      <c r="AH37" s="56" t="s">
        <v>80</v>
      </c>
      <c r="AI37" s="56" t="s">
        <v>344</v>
      </c>
      <c r="AJ37" s="56">
        <v>32</v>
      </c>
      <c r="AM37" s="56">
        <v>42758</v>
      </c>
      <c r="AN37" s="56" t="s">
        <v>1070</v>
      </c>
      <c r="AO37" s="1">
        <v>41121</v>
      </c>
      <c r="AP37" s="56" t="s">
        <v>1076</v>
      </c>
      <c r="AQ37" s="56">
        <v>250</v>
      </c>
      <c r="AS37" s="56" t="s">
        <v>346</v>
      </c>
      <c r="AV37" s="56">
        <v>0</v>
      </c>
      <c r="BB37" s="56" t="s">
        <v>339</v>
      </c>
      <c r="BC37" s="56" t="s">
        <v>263</v>
      </c>
      <c r="BD37" s="56" t="s">
        <v>1072</v>
      </c>
      <c r="BE37" s="56" t="s">
        <v>347</v>
      </c>
      <c r="BF37" s="56" t="s">
        <v>334</v>
      </c>
      <c r="BG37" s="56" t="s">
        <v>1073</v>
      </c>
      <c r="BH37" s="56">
        <v>0</v>
      </c>
      <c r="BI37" s="56">
        <v>0</v>
      </c>
      <c r="BJ37" s="56">
        <v>1</v>
      </c>
    </row>
    <row r="38" spans="1:62" x14ac:dyDescent="0.3">
      <c r="A38" s="56">
        <v>49157086</v>
      </c>
      <c r="B38" s="86">
        <v>592948</v>
      </c>
      <c r="C38" s="1">
        <v>42893</v>
      </c>
      <c r="D38" s="56" t="s">
        <v>1065</v>
      </c>
      <c r="E38" s="56" t="s">
        <v>1066</v>
      </c>
      <c r="F38" s="56" t="s">
        <v>334</v>
      </c>
      <c r="G38" s="56" t="s">
        <v>335</v>
      </c>
      <c r="H38" s="56" t="s">
        <v>336</v>
      </c>
      <c r="I38" s="56" t="s">
        <v>1067</v>
      </c>
      <c r="J38" s="1" t="s">
        <v>1067</v>
      </c>
      <c r="K38" s="56" t="s">
        <v>337</v>
      </c>
      <c r="L38" s="56" t="s">
        <v>338</v>
      </c>
      <c r="M38" s="56" t="s">
        <v>1068</v>
      </c>
      <c r="N38" s="56" t="s">
        <v>1043</v>
      </c>
      <c r="O38" s="56" t="s">
        <v>546</v>
      </c>
      <c r="P38" s="1" t="s">
        <v>105</v>
      </c>
      <c r="S38" s="56">
        <v>148942</v>
      </c>
      <c r="T38" s="1" t="s">
        <v>1057</v>
      </c>
      <c r="U38" s="56">
        <v>41008</v>
      </c>
      <c r="V38" s="56">
        <v>43465</v>
      </c>
      <c r="W38" s="56">
        <v>41008</v>
      </c>
      <c r="X38" s="56">
        <v>42750</v>
      </c>
      <c r="Y38" s="56" t="s">
        <v>340</v>
      </c>
      <c r="Z38" s="56" t="s">
        <v>341</v>
      </c>
      <c r="AA38" s="56" t="s">
        <v>342</v>
      </c>
      <c r="AB38" s="56" t="s">
        <v>339</v>
      </c>
      <c r="AC38" s="56" t="s">
        <v>342</v>
      </c>
      <c r="AD38" s="56" t="s">
        <v>347</v>
      </c>
      <c r="AE38" s="56" t="s">
        <v>334</v>
      </c>
      <c r="AF38" s="56" t="s">
        <v>291</v>
      </c>
      <c r="AG38" s="56">
        <v>2015</v>
      </c>
      <c r="AH38" s="56" t="s">
        <v>80</v>
      </c>
      <c r="AI38" s="56" t="s">
        <v>344</v>
      </c>
      <c r="AJ38" s="56">
        <v>90000</v>
      </c>
      <c r="AK38" s="1">
        <v>42185</v>
      </c>
      <c r="AL38" s="56" t="s">
        <v>1090</v>
      </c>
      <c r="AM38" s="56">
        <v>42758</v>
      </c>
      <c r="AN38" s="56" t="s">
        <v>1070</v>
      </c>
      <c r="AO38" s="1">
        <v>42235</v>
      </c>
      <c r="AP38" s="56" t="s">
        <v>345</v>
      </c>
      <c r="AQ38" s="56">
        <v>282</v>
      </c>
      <c r="AR38" s="56">
        <v>0</v>
      </c>
      <c r="AS38" s="56" t="s">
        <v>346</v>
      </c>
      <c r="BB38" s="56" t="s">
        <v>339</v>
      </c>
      <c r="BC38" s="56" t="s">
        <v>263</v>
      </c>
      <c r="BD38" s="56" t="s">
        <v>1072</v>
      </c>
      <c r="BE38" s="56" t="s">
        <v>347</v>
      </c>
      <c r="BF38" s="56" t="s">
        <v>334</v>
      </c>
      <c r="BG38" s="56" t="s">
        <v>1073</v>
      </c>
      <c r="BH38" s="56">
        <v>0</v>
      </c>
      <c r="BI38" s="56">
        <v>0</v>
      </c>
      <c r="BJ38" s="56">
        <v>1</v>
      </c>
    </row>
    <row r="39" spans="1:62" hidden="1" x14ac:dyDescent="0.3">
      <c r="A39" s="56">
        <v>49157095</v>
      </c>
      <c r="B39" s="86">
        <v>592948</v>
      </c>
      <c r="C39" s="1">
        <v>42893</v>
      </c>
      <c r="D39" s="56" t="s">
        <v>1065</v>
      </c>
      <c r="E39" s="56" t="s">
        <v>1066</v>
      </c>
      <c r="F39" s="56" t="s">
        <v>334</v>
      </c>
      <c r="G39" s="56" t="s">
        <v>335</v>
      </c>
      <c r="H39" s="56" t="s">
        <v>336</v>
      </c>
      <c r="I39" s="56" t="s">
        <v>1067</v>
      </c>
      <c r="J39" s="1" t="s">
        <v>1067</v>
      </c>
      <c r="K39" s="56" t="s">
        <v>337</v>
      </c>
      <c r="L39" s="56" t="s">
        <v>338</v>
      </c>
      <c r="M39" s="56" t="s">
        <v>1068</v>
      </c>
      <c r="N39" s="56" t="s">
        <v>1043</v>
      </c>
      <c r="O39" s="56" t="s">
        <v>546</v>
      </c>
      <c r="P39" s="1" t="s">
        <v>105</v>
      </c>
      <c r="S39" s="56">
        <v>148942</v>
      </c>
      <c r="T39" s="1" t="s">
        <v>1057</v>
      </c>
      <c r="U39" s="56">
        <v>41008</v>
      </c>
      <c r="V39" s="56">
        <v>43465</v>
      </c>
      <c r="W39" s="56">
        <v>41008</v>
      </c>
      <c r="X39" s="56">
        <v>42750</v>
      </c>
      <c r="Y39" s="56" t="s">
        <v>340</v>
      </c>
      <c r="Z39" s="56" t="s">
        <v>341</v>
      </c>
      <c r="AA39" s="56" t="s">
        <v>342</v>
      </c>
      <c r="AB39" s="56" t="s">
        <v>339</v>
      </c>
      <c r="AC39" s="56" t="s">
        <v>342</v>
      </c>
      <c r="AD39" s="56" t="s">
        <v>347</v>
      </c>
      <c r="AE39" s="56" t="s">
        <v>334</v>
      </c>
      <c r="AF39" s="56" t="s">
        <v>292</v>
      </c>
      <c r="AG39" s="56">
        <v>2017</v>
      </c>
      <c r="AH39" s="56" t="s">
        <v>80</v>
      </c>
      <c r="AI39" s="56" t="s">
        <v>348</v>
      </c>
      <c r="AJ39" s="56">
        <v>150000</v>
      </c>
      <c r="AM39" s="56">
        <v>42758</v>
      </c>
      <c r="AN39" s="56" t="s">
        <v>1070</v>
      </c>
      <c r="AO39" s="1">
        <v>41676</v>
      </c>
      <c r="AP39" s="56" t="s">
        <v>345</v>
      </c>
      <c r="AQ39" s="56">
        <v>282</v>
      </c>
      <c r="AR39" s="56">
        <v>0</v>
      </c>
      <c r="AS39" s="56" t="s">
        <v>346</v>
      </c>
      <c r="BB39" s="56" t="s">
        <v>339</v>
      </c>
      <c r="BC39" s="56" t="s">
        <v>263</v>
      </c>
      <c r="BD39" s="56" t="s">
        <v>1072</v>
      </c>
      <c r="BE39" s="56" t="s">
        <v>347</v>
      </c>
      <c r="BF39" s="56" t="s">
        <v>334</v>
      </c>
      <c r="BG39" s="56" t="s">
        <v>1073</v>
      </c>
      <c r="BH39" s="56">
        <v>0</v>
      </c>
      <c r="BI39" s="56">
        <v>0</v>
      </c>
      <c r="BJ39" s="56">
        <v>1</v>
      </c>
    </row>
    <row r="40" spans="1:62" hidden="1" x14ac:dyDescent="0.3">
      <c r="A40" s="56">
        <v>49157116</v>
      </c>
      <c r="B40" s="86">
        <v>592948</v>
      </c>
      <c r="C40" s="1">
        <v>42893</v>
      </c>
      <c r="D40" s="56" t="s">
        <v>1065</v>
      </c>
      <c r="E40" s="56" t="s">
        <v>1066</v>
      </c>
      <c r="F40" s="56" t="s">
        <v>334</v>
      </c>
      <c r="G40" s="56" t="s">
        <v>335</v>
      </c>
      <c r="H40" s="56" t="s">
        <v>336</v>
      </c>
      <c r="I40" s="56" t="s">
        <v>1067</v>
      </c>
      <c r="J40" s="1" t="s">
        <v>1067</v>
      </c>
      <c r="K40" s="56" t="s">
        <v>337</v>
      </c>
      <c r="L40" s="56" t="s">
        <v>338</v>
      </c>
      <c r="M40" s="56" t="s">
        <v>1068</v>
      </c>
      <c r="N40" s="56" t="s">
        <v>1043</v>
      </c>
      <c r="O40" s="56" t="s">
        <v>546</v>
      </c>
      <c r="P40" s="1" t="s">
        <v>110</v>
      </c>
      <c r="Q40" s="56" t="s">
        <v>241</v>
      </c>
      <c r="R40" s="56" t="s">
        <v>339</v>
      </c>
      <c r="S40" s="56">
        <v>178701</v>
      </c>
      <c r="T40" s="1" t="s">
        <v>252</v>
      </c>
      <c r="U40" s="56">
        <v>41008</v>
      </c>
      <c r="V40" s="56">
        <v>43465</v>
      </c>
      <c r="W40" s="56">
        <v>41008</v>
      </c>
      <c r="X40" s="56">
        <v>42750</v>
      </c>
      <c r="Y40" s="56" t="s">
        <v>340</v>
      </c>
      <c r="Z40" s="56" t="s">
        <v>341</v>
      </c>
      <c r="AA40" s="56" t="s">
        <v>342</v>
      </c>
      <c r="AB40" s="56" t="s">
        <v>343</v>
      </c>
      <c r="AC40" s="56" t="s">
        <v>342</v>
      </c>
      <c r="AD40" s="56" t="s">
        <v>342</v>
      </c>
      <c r="AE40" s="56" t="s">
        <v>334</v>
      </c>
      <c r="AF40" s="56" t="s">
        <v>292</v>
      </c>
      <c r="AG40" s="56">
        <v>2017</v>
      </c>
      <c r="AH40" s="56" t="s">
        <v>80</v>
      </c>
      <c r="AI40" s="56" t="s">
        <v>344</v>
      </c>
      <c r="AJ40" s="56">
        <v>2</v>
      </c>
      <c r="AK40" s="56"/>
      <c r="AM40" s="56">
        <v>42758</v>
      </c>
      <c r="AN40" s="56" t="s">
        <v>1070</v>
      </c>
      <c r="AO40" s="1">
        <v>41676</v>
      </c>
      <c r="AP40" s="56" t="s">
        <v>1071</v>
      </c>
      <c r="AQ40" s="56">
        <v>326</v>
      </c>
      <c r="AR40" s="56">
        <v>0</v>
      </c>
      <c r="AS40" s="56" t="s">
        <v>346</v>
      </c>
      <c r="BB40" s="56" t="s">
        <v>339</v>
      </c>
      <c r="BC40" s="56" t="s">
        <v>263</v>
      </c>
      <c r="BD40" s="56" t="s">
        <v>1072</v>
      </c>
      <c r="BE40" s="56" t="s">
        <v>347</v>
      </c>
      <c r="BF40" s="56" t="s">
        <v>334</v>
      </c>
      <c r="BG40" s="56" t="s">
        <v>1073</v>
      </c>
      <c r="BH40" s="56">
        <v>0</v>
      </c>
      <c r="BI40" s="56">
        <v>0</v>
      </c>
      <c r="BJ40" s="56">
        <v>1</v>
      </c>
    </row>
    <row r="41" spans="1:62" x14ac:dyDescent="0.3">
      <c r="A41" s="56">
        <v>49157154</v>
      </c>
      <c r="B41" s="86">
        <v>592948</v>
      </c>
      <c r="C41" s="1">
        <v>42893</v>
      </c>
      <c r="D41" s="56" t="s">
        <v>1065</v>
      </c>
      <c r="E41" s="56" t="s">
        <v>1066</v>
      </c>
      <c r="F41" s="56" t="s">
        <v>334</v>
      </c>
      <c r="G41" s="56" t="s">
        <v>335</v>
      </c>
      <c r="H41" s="56" t="s">
        <v>336</v>
      </c>
      <c r="I41" s="56" t="s">
        <v>1067</v>
      </c>
      <c r="J41" s="1" t="s">
        <v>1067</v>
      </c>
      <c r="K41" s="56" t="s">
        <v>337</v>
      </c>
      <c r="L41" s="56" t="s">
        <v>338</v>
      </c>
      <c r="M41" s="56" t="s">
        <v>1068</v>
      </c>
      <c r="N41" s="56" t="s">
        <v>1043</v>
      </c>
      <c r="O41" s="56" t="s">
        <v>546</v>
      </c>
      <c r="P41" s="1" t="s">
        <v>188</v>
      </c>
      <c r="Q41" s="56" t="s">
        <v>241</v>
      </c>
      <c r="R41" s="56" t="s">
        <v>339</v>
      </c>
      <c r="S41" s="56">
        <v>70574</v>
      </c>
      <c r="T41" s="1" t="s">
        <v>1074</v>
      </c>
      <c r="U41" s="56">
        <v>41008</v>
      </c>
      <c r="V41" s="56">
        <v>43465</v>
      </c>
      <c r="W41" s="56">
        <v>40923</v>
      </c>
      <c r="X41" s="56">
        <v>42750</v>
      </c>
      <c r="Y41" s="56" t="s">
        <v>340</v>
      </c>
      <c r="Z41" s="56" t="s">
        <v>341</v>
      </c>
      <c r="AA41" s="56" t="s">
        <v>347</v>
      </c>
      <c r="AB41" s="56" t="s">
        <v>343</v>
      </c>
      <c r="AC41" s="56" t="s">
        <v>342</v>
      </c>
      <c r="AD41" s="56" t="s">
        <v>342</v>
      </c>
      <c r="AE41" s="56" t="s">
        <v>334</v>
      </c>
      <c r="AF41" s="56" t="s">
        <v>291</v>
      </c>
      <c r="AG41" s="56">
        <v>2017</v>
      </c>
      <c r="AH41" s="56" t="s">
        <v>80</v>
      </c>
      <c r="AI41" s="56" t="s">
        <v>344</v>
      </c>
      <c r="AJ41" s="3">
        <v>1</v>
      </c>
      <c r="AK41" s="56">
        <v>42748</v>
      </c>
      <c r="AL41" s="56" t="s">
        <v>1091</v>
      </c>
      <c r="AM41" s="56">
        <v>42758</v>
      </c>
      <c r="AN41" s="56" t="s">
        <v>1070</v>
      </c>
      <c r="AO41" s="1">
        <v>42758</v>
      </c>
      <c r="AP41" s="56" t="s">
        <v>1070</v>
      </c>
      <c r="AQ41" s="56">
        <v>49163</v>
      </c>
      <c r="AS41" s="56" t="s">
        <v>346</v>
      </c>
      <c r="AV41" s="56">
        <v>0</v>
      </c>
      <c r="BB41" s="56" t="s">
        <v>339</v>
      </c>
      <c r="BC41" s="56" t="s">
        <v>263</v>
      </c>
      <c r="BD41" s="56" t="s">
        <v>1072</v>
      </c>
      <c r="BE41" s="56" t="s">
        <v>347</v>
      </c>
      <c r="BF41" s="56" t="s">
        <v>334</v>
      </c>
      <c r="BG41" s="56" t="s">
        <v>1073</v>
      </c>
      <c r="BH41" s="56">
        <v>0</v>
      </c>
      <c r="BI41" s="56">
        <v>0</v>
      </c>
      <c r="BJ41" s="56">
        <v>1</v>
      </c>
    </row>
    <row r="42" spans="1:62" hidden="1" x14ac:dyDescent="0.3">
      <c r="A42" s="56">
        <v>49157232</v>
      </c>
      <c r="B42" s="86">
        <v>592948</v>
      </c>
      <c r="C42" s="1">
        <v>42893</v>
      </c>
      <c r="D42" s="56" t="s">
        <v>1065</v>
      </c>
      <c r="E42" s="56" t="s">
        <v>1066</v>
      </c>
      <c r="F42" s="56" t="s">
        <v>334</v>
      </c>
      <c r="G42" s="56" t="s">
        <v>335</v>
      </c>
      <c r="H42" s="56" t="s">
        <v>336</v>
      </c>
      <c r="I42" s="56" t="s">
        <v>1067</v>
      </c>
      <c r="J42" s="1" t="s">
        <v>1067</v>
      </c>
      <c r="K42" s="56" t="s">
        <v>337</v>
      </c>
      <c r="L42" s="56" t="s">
        <v>338</v>
      </c>
      <c r="M42" s="56" t="s">
        <v>1068</v>
      </c>
      <c r="N42" s="56" t="s">
        <v>1043</v>
      </c>
      <c r="O42" s="56" t="s">
        <v>546</v>
      </c>
      <c r="P42" s="1" t="s">
        <v>188</v>
      </c>
      <c r="Q42" s="56" t="s">
        <v>241</v>
      </c>
      <c r="R42" s="56" t="s">
        <v>339</v>
      </c>
      <c r="S42" s="56">
        <v>70572</v>
      </c>
      <c r="T42" s="1" t="s">
        <v>191</v>
      </c>
      <c r="U42" s="56">
        <v>41008</v>
      </c>
      <c r="V42" s="56">
        <v>43465</v>
      </c>
      <c r="W42" s="56">
        <v>40923</v>
      </c>
      <c r="X42" s="56">
        <v>42750</v>
      </c>
      <c r="Y42" s="56" t="s">
        <v>340</v>
      </c>
      <c r="Z42" s="56" t="s">
        <v>341</v>
      </c>
      <c r="AA42" s="56" t="s">
        <v>342</v>
      </c>
      <c r="AB42" s="56" t="s">
        <v>343</v>
      </c>
      <c r="AC42" s="56" t="s">
        <v>342</v>
      </c>
      <c r="AD42" s="56" t="s">
        <v>347</v>
      </c>
      <c r="AE42" s="56" t="s">
        <v>334</v>
      </c>
      <c r="AF42" s="56" t="s">
        <v>292</v>
      </c>
      <c r="AG42" s="56">
        <v>2016</v>
      </c>
      <c r="AH42" s="56" t="s">
        <v>80</v>
      </c>
      <c r="AI42" s="56" t="s">
        <v>348</v>
      </c>
      <c r="AJ42" s="56">
        <v>0</v>
      </c>
      <c r="AM42" s="56">
        <v>42758</v>
      </c>
      <c r="AN42" s="56" t="s">
        <v>1070</v>
      </c>
      <c r="AO42" s="1">
        <v>41121</v>
      </c>
      <c r="AP42" s="56" t="s">
        <v>1076</v>
      </c>
      <c r="AQ42" s="56">
        <v>250</v>
      </c>
      <c r="AS42" s="56" t="s">
        <v>346</v>
      </c>
      <c r="AV42" s="56">
        <v>0</v>
      </c>
      <c r="BB42" s="56" t="s">
        <v>339</v>
      </c>
      <c r="BC42" s="56" t="s">
        <v>263</v>
      </c>
      <c r="BD42" s="56" t="s">
        <v>1072</v>
      </c>
      <c r="BE42" s="56" t="s">
        <v>347</v>
      </c>
      <c r="BF42" s="56" t="s">
        <v>334</v>
      </c>
      <c r="BG42" s="56" t="s">
        <v>1073</v>
      </c>
      <c r="BH42" s="56">
        <v>0</v>
      </c>
      <c r="BI42" s="56">
        <v>0</v>
      </c>
      <c r="BJ42" s="56">
        <v>1</v>
      </c>
    </row>
    <row r="43" spans="1:62" hidden="1" x14ac:dyDescent="0.3">
      <c r="A43" s="56">
        <v>49157233</v>
      </c>
      <c r="B43" s="86">
        <v>592948</v>
      </c>
      <c r="C43" s="1">
        <v>42893</v>
      </c>
      <c r="D43" s="56" t="s">
        <v>1065</v>
      </c>
      <c r="E43" s="56" t="s">
        <v>1066</v>
      </c>
      <c r="F43" s="56" t="s">
        <v>334</v>
      </c>
      <c r="G43" s="56" t="s">
        <v>335</v>
      </c>
      <c r="H43" s="56" t="s">
        <v>336</v>
      </c>
      <c r="I43" s="56" t="s">
        <v>1067</v>
      </c>
      <c r="J43" s="1" t="s">
        <v>1067</v>
      </c>
      <c r="K43" s="56" t="s">
        <v>337</v>
      </c>
      <c r="L43" s="56" t="s">
        <v>338</v>
      </c>
      <c r="M43" s="56" t="s">
        <v>1068</v>
      </c>
      <c r="N43" s="56" t="s">
        <v>1043</v>
      </c>
      <c r="O43" s="56" t="s">
        <v>546</v>
      </c>
      <c r="P43" s="1" t="s">
        <v>188</v>
      </c>
      <c r="Q43" s="56" t="s">
        <v>241</v>
      </c>
      <c r="R43" s="56" t="s">
        <v>339</v>
      </c>
      <c r="S43" s="56">
        <v>70572</v>
      </c>
      <c r="T43" s="1" t="s">
        <v>191</v>
      </c>
      <c r="U43" s="56">
        <v>41008</v>
      </c>
      <c r="V43" s="56">
        <v>43465</v>
      </c>
      <c r="W43" s="56">
        <v>40923</v>
      </c>
      <c r="X43" s="56">
        <v>42750</v>
      </c>
      <c r="Y43" s="56" t="s">
        <v>340</v>
      </c>
      <c r="Z43" s="56" t="s">
        <v>341</v>
      </c>
      <c r="AA43" s="56" t="s">
        <v>342</v>
      </c>
      <c r="AB43" s="56" t="s">
        <v>343</v>
      </c>
      <c r="AC43" s="56" t="s">
        <v>342</v>
      </c>
      <c r="AD43" s="56" t="s">
        <v>347</v>
      </c>
      <c r="AE43" s="56" t="s">
        <v>334</v>
      </c>
      <c r="AF43" s="56" t="s">
        <v>292</v>
      </c>
      <c r="AG43" s="56">
        <v>2016</v>
      </c>
      <c r="AH43" s="56" t="s">
        <v>80</v>
      </c>
      <c r="AI43" s="56" t="s">
        <v>344</v>
      </c>
      <c r="AJ43" s="56">
        <v>32</v>
      </c>
      <c r="AM43" s="56">
        <v>42758</v>
      </c>
      <c r="AN43" s="56" t="s">
        <v>1070</v>
      </c>
      <c r="AO43" s="1">
        <v>41121</v>
      </c>
      <c r="AP43" s="56" t="s">
        <v>1076</v>
      </c>
      <c r="AQ43" s="56">
        <v>250</v>
      </c>
      <c r="AS43" s="56" t="s">
        <v>346</v>
      </c>
      <c r="AV43" s="56">
        <v>0</v>
      </c>
      <c r="BB43" s="56" t="s">
        <v>339</v>
      </c>
      <c r="BC43" s="56" t="s">
        <v>263</v>
      </c>
      <c r="BD43" s="56" t="s">
        <v>1072</v>
      </c>
      <c r="BE43" s="56" t="s">
        <v>347</v>
      </c>
      <c r="BF43" s="56" t="s">
        <v>334</v>
      </c>
      <c r="BG43" s="56" t="s">
        <v>1073</v>
      </c>
      <c r="BH43" s="56">
        <v>0</v>
      </c>
      <c r="BI43" s="56">
        <v>0</v>
      </c>
      <c r="BJ43" s="56">
        <v>1</v>
      </c>
    </row>
    <row r="44" spans="1:62" hidden="1" x14ac:dyDescent="0.3">
      <c r="A44" s="56">
        <v>49157155</v>
      </c>
      <c r="B44" s="86">
        <v>592948</v>
      </c>
      <c r="C44" s="1">
        <v>42893</v>
      </c>
      <c r="D44" s="56" t="s">
        <v>1065</v>
      </c>
      <c r="E44" s="56" t="s">
        <v>1066</v>
      </c>
      <c r="F44" s="56" t="s">
        <v>334</v>
      </c>
      <c r="G44" s="56" t="s">
        <v>335</v>
      </c>
      <c r="H44" s="56" t="s">
        <v>336</v>
      </c>
      <c r="I44" s="56" t="s">
        <v>1067</v>
      </c>
      <c r="J44" s="1" t="s">
        <v>1067</v>
      </c>
      <c r="K44" s="56" t="s">
        <v>337</v>
      </c>
      <c r="L44" s="56" t="s">
        <v>338</v>
      </c>
      <c r="M44" s="56" t="s">
        <v>1068</v>
      </c>
      <c r="N44" s="56" t="s">
        <v>1043</v>
      </c>
      <c r="O44" s="56" t="s">
        <v>546</v>
      </c>
      <c r="P44" s="1" t="s">
        <v>188</v>
      </c>
      <c r="Q44" s="56" t="s">
        <v>241</v>
      </c>
      <c r="R44" s="56" t="s">
        <v>339</v>
      </c>
      <c r="S44" s="56">
        <v>70574</v>
      </c>
      <c r="T44" s="1" t="s">
        <v>1074</v>
      </c>
      <c r="U44" s="56">
        <v>41008</v>
      </c>
      <c r="V44" s="56">
        <v>43465</v>
      </c>
      <c r="W44" s="56">
        <v>40923</v>
      </c>
      <c r="X44" s="56">
        <v>42750</v>
      </c>
      <c r="Y44" s="56" t="s">
        <v>340</v>
      </c>
      <c r="Z44" s="56" t="s">
        <v>341</v>
      </c>
      <c r="AA44" s="56" t="s">
        <v>347</v>
      </c>
      <c r="AB44" s="56" t="s">
        <v>343</v>
      </c>
      <c r="AC44" s="56" t="s">
        <v>342</v>
      </c>
      <c r="AD44" s="56" t="s">
        <v>342</v>
      </c>
      <c r="AE44" s="56" t="s">
        <v>334</v>
      </c>
      <c r="AF44" s="56" t="s">
        <v>292</v>
      </c>
      <c r="AG44" s="56">
        <v>2012</v>
      </c>
      <c r="AH44" s="56" t="s">
        <v>80</v>
      </c>
      <c r="AI44" s="56" t="s">
        <v>344</v>
      </c>
      <c r="AJ44" s="56">
        <v>2</v>
      </c>
      <c r="AM44" s="56">
        <v>42758</v>
      </c>
      <c r="AN44" s="56" t="s">
        <v>1070</v>
      </c>
      <c r="AO44" s="1">
        <v>41094</v>
      </c>
      <c r="AP44" s="56" t="s">
        <v>1076</v>
      </c>
      <c r="AQ44" s="56">
        <v>49163</v>
      </c>
      <c r="AS44" s="56" t="s">
        <v>346</v>
      </c>
      <c r="AV44" s="56">
        <v>0</v>
      </c>
      <c r="BB44" s="56" t="s">
        <v>339</v>
      </c>
      <c r="BC44" s="56" t="s">
        <v>263</v>
      </c>
      <c r="BD44" s="56" t="s">
        <v>1072</v>
      </c>
      <c r="BE44" s="56" t="s">
        <v>347</v>
      </c>
      <c r="BF44" s="56" t="s">
        <v>334</v>
      </c>
      <c r="BG44" s="56" t="s">
        <v>1073</v>
      </c>
      <c r="BH44" s="56">
        <v>0</v>
      </c>
      <c r="BI44" s="56">
        <v>0</v>
      </c>
      <c r="BJ44" s="56">
        <v>1</v>
      </c>
    </row>
    <row r="45" spans="1:62" hidden="1" x14ac:dyDescent="0.3">
      <c r="A45" s="56">
        <v>49157234</v>
      </c>
      <c r="B45" s="86">
        <v>592948</v>
      </c>
      <c r="C45" s="1">
        <v>42893</v>
      </c>
      <c r="D45" s="56" t="s">
        <v>1065</v>
      </c>
      <c r="E45" s="56" t="s">
        <v>1066</v>
      </c>
      <c r="F45" s="56" t="s">
        <v>334</v>
      </c>
      <c r="G45" s="56" t="s">
        <v>335</v>
      </c>
      <c r="H45" s="56" t="s">
        <v>336</v>
      </c>
      <c r="I45" s="56" t="s">
        <v>1067</v>
      </c>
      <c r="J45" s="1" t="s">
        <v>1067</v>
      </c>
      <c r="K45" s="56" t="s">
        <v>337</v>
      </c>
      <c r="L45" s="56" t="s">
        <v>338</v>
      </c>
      <c r="M45" s="56" t="s">
        <v>1068</v>
      </c>
      <c r="N45" s="56" t="s">
        <v>1043</v>
      </c>
      <c r="O45" s="56" t="s">
        <v>546</v>
      </c>
      <c r="P45" s="1" t="s">
        <v>188</v>
      </c>
      <c r="Q45" s="56" t="s">
        <v>241</v>
      </c>
      <c r="R45" s="56" t="s">
        <v>339</v>
      </c>
      <c r="S45" s="56">
        <v>70572</v>
      </c>
      <c r="T45" s="1" t="s">
        <v>191</v>
      </c>
      <c r="U45" s="56">
        <v>41008</v>
      </c>
      <c r="V45" s="56">
        <v>43465</v>
      </c>
      <c r="W45" s="56">
        <v>40923</v>
      </c>
      <c r="X45" s="56">
        <v>42750</v>
      </c>
      <c r="Y45" s="56" t="s">
        <v>340</v>
      </c>
      <c r="Z45" s="56" t="s">
        <v>341</v>
      </c>
      <c r="AA45" s="56" t="s">
        <v>342</v>
      </c>
      <c r="AB45" s="56" t="s">
        <v>343</v>
      </c>
      <c r="AC45" s="56" t="s">
        <v>342</v>
      </c>
      <c r="AD45" s="56" t="s">
        <v>347</v>
      </c>
      <c r="AE45" s="56" t="s">
        <v>334</v>
      </c>
      <c r="AF45" s="56" t="s">
        <v>292</v>
      </c>
      <c r="AG45" s="56">
        <v>2017</v>
      </c>
      <c r="AH45" s="56" t="s">
        <v>80</v>
      </c>
      <c r="AI45" s="56" t="s">
        <v>348</v>
      </c>
      <c r="AJ45" s="56">
        <v>0</v>
      </c>
      <c r="AM45" s="56">
        <v>42758</v>
      </c>
      <c r="AN45" s="56" t="s">
        <v>1070</v>
      </c>
      <c r="AO45" s="1">
        <v>41121</v>
      </c>
      <c r="AP45" s="56" t="s">
        <v>1076</v>
      </c>
      <c r="AQ45" s="56">
        <v>250</v>
      </c>
      <c r="AS45" s="56" t="s">
        <v>346</v>
      </c>
      <c r="AV45" s="56">
        <v>0</v>
      </c>
      <c r="BB45" s="56" t="s">
        <v>339</v>
      </c>
      <c r="BC45" s="56" t="s">
        <v>263</v>
      </c>
      <c r="BD45" s="56" t="s">
        <v>1072</v>
      </c>
      <c r="BE45" s="56" t="s">
        <v>347</v>
      </c>
      <c r="BF45" s="56" t="s">
        <v>334</v>
      </c>
      <c r="BG45" s="56" t="s">
        <v>1073</v>
      </c>
      <c r="BH45" s="56">
        <v>0</v>
      </c>
      <c r="BI45" s="56">
        <v>0</v>
      </c>
      <c r="BJ45" s="56">
        <v>1</v>
      </c>
    </row>
    <row r="46" spans="1:62" hidden="1" x14ac:dyDescent="0.3">
      <c r="A46" s="56">
        <v>49157235</v>
      </c>
      <c r="B46" s="86">
        <v>592948</v>
      </c>
      <c r="C46" s="1">
        <v>42893</v>
      </c>
      <c r="D46" s="56" t="s">
        <v>1065</v>
      </c>
      <c r="E46" s="56" t="s">
        <v>1066</v>
      </c>
      <c r="F46" s="56" t="s">
        <v>334</v>
      </c>
      <c r="G46" s="56" t="s">
        <v>335</v>
      </c>
      <c r="H46" s="56" t="s">
        <v>336</v>
      </c>
      <c r="I46" s="56" t="s">
        <v>1067</v>
      </c>
      <c r="J46" s="1" t="s">
        <v>1067</v>
      </c>
      <c r="K46" s="56" t="s">
        <v>337</v>
      </c>
      <c r="L46" s="56" t="s">
        <v>338</v>
      </c>
      <c r="M46" s="56" t="s">
        <v>1068</v>
      </c>
      <c r="N46" s="56" t="s">
        <v>1043</v>
      </c>
      <c r="O46" s="56" t="s">
        <v>546</v>
      </c>
      <c r="P46" s="1" t="s">
        <v>188</v>
      </c>
      <c r="Q46" s="56" t="s">
        <v>241</v>
      </c>
      <c r="R46" s="56" t="s">
        <v>339</v>
      </c>
      <c r="S46" s="56">
        <v>70572</v>
      </c>
      <c r="T46" s="1" t="s">
        <v>191</v>
      </c>
      <c r="U46" s="56">
        <v>41008</v>
      </c>
      <c r="V46" s="56">
        <v>43465</v>
      </c>
      <c r="W46" s="56">
        <v>40923</v>
      </c>
      <c r="X46" s="56">
        <v>42750</v>
      </c>
      <c r="Y46" s="56" t="s">
        <v>340</v>
      </c>
      <c r="Z46" s="56" t="s">
        <v>341</v>
      </c>
      <c r="AA46" s="56" t="s">
        <v>342</v>
      </c>
      <c r="AB46" s="56" t="s">
        <v>343</v>
      </c>
      <c r="AC46" s="56" t="s">
        <v>342</v>
      </c>
      <c r="AD46" s="56" t="s">
        <v>347</v>
      </c>
      <c r="AE46" s="56" t="s">
        <v>334</v>
      </c>
      <c r="AF46" s="56" t="s">
        <v>292</v>
      </c>
      <c r="AG46" s="56">
        <v>2017</v>
      </c>
      <c r="AH46" s="56" t="s">
        <v>80</v>
      </c>
      <c r="AI46" s="56" t="s">
        <v>344</v>
      </c>
      <c r="AJ46" s="56">
        <v>40</v>
      </c>
      <c r="AM46" s="56">
        <v>42758</v>
      </c>
      <c r="AN46" s="56" t="s">
        <v>1070</v>
      </c>
      <c r="AO46" s="1">
        <v>41121</v>
      </c>
      <c r="AP46" s="56" t="s">
        <v>1076</v>
      </c>
      <c r="AQ46" s="56">
        <v>250</v>
      </c>
      <c r="AS46" s="56" t="s">
        <v>346</v>
      </c>
      <c r="AV46" s="56">
        <v>0</v>
      </c>
      <c r="BB46" s="56" t="s">
        <v>339</v>
      </c>
      <c r="BC46" s="56" t="s">
        <v>263</v>
      </c>
      <c r="BD46" s="56" t="s">
        <v>1072</v>
      </c>
      <c r="BE46" s="56" t="s">
        <v>347</v>
      </c>
      <c r="BF46" s="56" t="s">
        <v>334</v>
      </c>
      <c r="BG46" s="56" t="s">
        <v>1073</v>
      </c>
      <c r="BH46" s="56">
        <v>0</v>
      </c>
      <c r="BI46" s="56">
        <v>0</v>
      </c>
      <c r="BJ46" s="56">
        <v>1</v>
      </c>
    </row>
    <row r="47" spans="1:62" x14ac:dyDescent="0.3">
      <c r="A47" s="56">
        <v>49157117</v>
      </c>
      <c r="B47" s="86">
        <v>592948</v>
      </c>
      <c r="C47" s="1">
        <v>42893</v>
      </c>
      <c r="D47" s="56" t="s">
        <v>1065</v>
      </c>
      <c r="E47" s="56" t="s">
        <v>1066</v>
      </c>
      <c r="F47" s="56" t="s">
        <v>334</v>
      </c>
      <c r="G47" s="56" t="s">
        <v>335</v>
      </c>
      <c r="H47" s="56" t="s">
        <v>336</v>
      </c>
      <c r="I47" s="56" t="s">
        <v>1067</v>
      </c>
      <c r="J47" s="1" t="s">
        <v>1067</v>
      </c>
      <c r="K47" s="56" t="s">
        <v>337</v>
      </c>
      <c r="L47" s="56" t="s">
        <v>338</v>
      </c>
      <c r="M47" s="56" t="s">
        <v>1068</v>
      </c>
      <c r="N47" s="56" t="s">
        <v>1043</v>
      </c>
      <c r="O47" s="56" t="s">
        <v>546</v>
      </c>
      <c r="P47" s="1" t="s">
        <v>110</v>
      </c>
      <c r="Q47" s="56" t="s">
        <v>241</v>
      </c>
      <c r="R47" s="56" t="s">
        <v>339</v>
      </c>
      <c r="S47" s="56">
        <v>178901</v>
      </c>
      <c r="T47" s="1" t="s">
        <v>111</v>
      </c>
      <c r="U47" s="56">
        <v>41008</v>
      </c>
      <c r="V47" s="56">
        <v>43465</v>
      </c>
      <c r="W47" s="56">
        <v>41008</v>
      </c>
      <c r="X47" s="56">
        <v>42750</v>
      </c>
      <c r="Y47" s="56" t="s">
        <v>340</v>
      </c>
      <c r="Z47" s="56" t="s">
        <v>341</v>
      </c>
      <c r="AA47" s="56" t="s">
        <v>342</v>
      </c>
      <c r="AB47" s="56" t="s">
        <v>343</v>
      </c>
      <c r="AC47" s="56" t="s">
        <v>342</v>
      </c>
      <c r="AD47" s="56" t="s">
        <v>342</v>
      </c>
      <c r="AE47" s="56" t="s">
        <v>334</v>
      </c>
      <c r="AF47" s="56" t="s">
        <v>291</v>
      </c>
      <c r="AG47" s="56">
        <v>2014</v>
      </c>
      <c r="AH47" s="56" t="s">
        <v>80</v>
      </c>
      <c r="AI47" s="56" t="s">
        <v>348</v>
      </c>
      <c r="AJ47" s="56">
        <v>0</v>
      </c>
      <c r="AK47" s="1">
        <v>41639</v>
      </c>
      <c r="AL47" s="56" t="s">
        <v>1069</v>
      </c>
      <c r="AM47" s="56">
        <v>42758</v>
      </c>
      <c r="AN47" s="56" t="s">
        <v>1070</v>
      </c>
      <c r="AO47" s="1">
        <v>41680</v>
      </c>
      <c r="AP47" s="56" t="s">
        <v>1071</v>
      </c>
      <c r="AQ47" s="56">
        <v>257</v>
      </c>
      <c r="AR47" s="56">
        <v>0</v>
      </c>
      <c r="AS47" s="56" t="s">
        <v>346</v>
      </c>
      <c r="BB47" s="56" t="s">
        <v>339</v>
      </c>
      <c r="BC47" s="56" t="s">
        <v>263</v>
      </c>
      <c r="BD47" s="56" t="s">
        <v>1072</v>
      </c>
      <c r="BE47" s="56" t="s">
        <v>347</v>
      </c>
      <c r="BF47" s="56" t="s">
        <v>334</v>
      </c>
      <c r="BG47" s="56" t="s">
        <v>1073</v>
      </c>
      <c r="BH47" s="56">
        <v>0</v>
      </c>
      <c r="BI47" s="56">
        <v>0</v>
      </c>
      <c r="BJ47" s="56">
        <v>1</v>
      </c>
    </row>
    <row r="48" spans="1:62" hidden="1" x14ac:dyDescent="0.3">
      <c r="A48" s="56">
        <v>49157156</v>
      </c>
      <c r="B48" s="86">
        <v>592948</v>
      </c>
      <c r="C48" s="1">
        <v>42893</v>
      </c>
      <c r="D48" s="56" t="s">
        <v>1065</v>
      </c>
      <c r="E48" s="56" t="s">
        <v>1066</v>
      </c>
      <c r="F48" s="56" t="s">
        <v>334</v>
      </c>
      <c r="G48" s="56" t="s">
        <v>335</v>
      </c>
      <c r="H48" s="56" t="s">
        <v>336</v>
      </c>
      <c r="I48" s="56" t="s">
        <v>1067</v>
      </c>
      <c r="J48" s="1" t="s">
        <v>1067</v>
      </c>
      <c r="K48" s="56" t="s">
        <v>337</v>
      </c>
      <c r="L48" s="56" t="s">
        <v>338</v>
      </c>
      <c r="M48" s="56" t="s">
        <v>1068</v>
      </c>
      <c r="N48" s="56" t="s">
        <v>1043</v>
      </c>
      <c r="O48" s="56" t="s">
        <v>546</v>
      </c>
      <c r="P48" s="1" t="s">
        <v>188</v>
      </c>
      <c r="Q48" s="56" t="s">
        <v>241</v>
      </c>
      <c r="R48" s="56" t="s">
        <v>339</v>
      </c>
      <c r="S48" s="56">
        <v>70574</v>
      </c>
      <c r="T48" s="1" t="s">
        <v>1074</v>
      </c>
      <c r="U48" s="56">
        <v>41008</v>
      </c>
      <c r="V48" s="56">
        <v>43465</v>
      </c>
      <c r="W48" s="56">
        <v>40923</v>
      </c>
      <c r="X48" s="56">
        <v>42750</v>
      </c>
      <c r="Y48" s="56" t="s">
        <v>340</v>
      </c>
      <c r="Z48" s="56" t="s">
        <v>341</v>
      </c>
      <c r="AA48" s="56" t="s">
        <v>347</v>
      </c>
      <c r="AB48" s="56" t="s">
        <v>343</v>
      </c>
      <c r="AC48" s="56" t="s">
        <v>342</v>
      </c>
      <c r="AD48" s="56" t="s">
        <v>342</v>
      </c>
      <c r="AE48" s="56" t="s">
        <v>334</v>
      </c>
      <c r="AF48" s="56" t="s">
        <v>292</v>
      </c>
      <c r="AG48" s="56">
        <v>2013</v>
      </c>
      <c r="AH48" s="56" t="s">
        <v>80</v>
      </c>
      <c r="AI48" s="56" t="s">
        <v>348</v>
      </c>
      <c r="AJ48" s="56">
        <v>1</v>
      </c>
      <c r="AK48" s="56"/>
      <c r="AM48" s="56">
        <v>42758</v>
      </c>
      <c r="AN48" s="56" t="s">
        <v>1070</v>
      </c>
      <c r="AO48" s="1">
        <v>41094</v>
      </c>
      <c r="AP48" s="56" t="s">
        <v>1076</v>
      </c>
      <c r="AQ48" s="56">
        <v>49163</v>
      </c>
      <c r="AS48" s="56" t="s">
        <v>346</v>
      </c>
      <c r="AV48" s="56">
        <v>0</v>
      </c>
      <c r="BB48" s="56" t="s">
        <v>339</v>
      </c>
      <c r="BC48" s="56" t="s">
        <v>263</v>
      </c>
      <c r="BD48" s="56" t="s">
        <v>1072</v>
      </c>
      <c r="BE48" s="56" t="s">
        <v>347</v>
      </c>
      <c r="BF48" s="56" t="s">
        <v>334</v>
      </c>
      <c r="BG48" s="56" t="s">
        <v>1073</v>
      </c>
      <c r="BH48" s="56">
        <v>0</v>
      </c>
      <c r="BI48" s="56">
        <v>0</v>
      </c>
      <c r="BJ48" s="56">
        <v>1</v>
      </c>
    </row>
    <row r="49" spans="1:62" x14ac:dyDescent="0.3">
      <c r="A49" s="56">
        <v>49157236</v>
      </c>
      <c r="B49" s="86">
        <v>592948</v>
      </c>
      <c r="C49" s="1">
        <v>42893</v>
      </c>
      <c r="D49" s="56" t="s">
        <v>1065</v>
      </c>
      <c r="E49" s="56" t="s">
        <v>1066</v>
      </c>
      <c r="F49" s="56" t="s">
        <v>334</v>
      </c>
      <c r="G49" s="56" t="s">
        <v>335</v>
      </c>
      <c r="H49" s="56" t="s">
        <v>336</v>
      </c>
      <c r="I49" s="56" t="s">
        <v>1067</v>
      </c>
      <c r="J49" s="1" t="s">
        <v>1067</v>
      </c>
      <c r="K49" s="56" t="s">
        <v>337</v>
      </c>
      <c r="L49" s="56" t="s">
        <v>338</v>
      </c>
      <c r="M49" s="56" t="s">
        <v>1068</v>
      </c>
      <c r="N49" s="56" t="s">
        <v>1043</v>
      </c>
      <c r="O49" s="56" t="s">
        <v>546</v>
      </c>
      <c r="P49" s="1" t="s">
        <v>188</v>
      </c>
      <c r="Q49" s="56" t="s">
        <v>241</v>
      </c>
      <c r="R49" s="56" t="s">
        <v>339</v>
      </c>
      <c r="S49" s="56">
        <v>70573</v>
      </c>
      <c r="T49" s="1" t="s">
        <v>192</v>
      </c>
      <c r="U49" s="56">
        <v>41008</v>
      </c>
      <c r="V49" s="56">
        <v>43465</v>
      </c>
      <c r="W49" s="56">
        <v>40923</v>
      </c>
      <c r="X49" s="56">
        <v>42750</v>
      </c>
      <c r="Y49" s="56" t="s">
        <v>340</v>
      </c>
      <c r="Z49" s="56" t="s">
        <v>341</v>
      </c>
      <c r="AA49" s="56" t="s">
        <v>342</v>
      </c>
      <c r="AB49" s="56" t="s">
        <v>343</v>
      </c>
      <c r="AC49" s="56" t="s">
        <v>342</v>
      </c>
      <c r="AD49" s="56" t="s">
        <v>347</v>
      </c>
      <c r="AE49" s="56" t="s">
        <v>334</v>
      </c>
      <c r="AF49" s="56" t="s">
        <v>291</v>
      </c>
      <c r="AG49" s="56">
        <v>2012</v>
      </c>
      <c r="AH49" s="56" t="s">
        <v>80</v>
      </c>
      <c r="AI49" s="56" t="s">
        <v>344</v>
      </c>
      <c r="AJ49" s="56">
        <v>0</v>
      </c>
      <c r="AK49" s="56">
        <v>41090</v>
      </c>
      <c r="AM49" s="56">
        <v>42758</v>
      </c>
      <c r="AN49" s="56" t="s">
        <v>1070</v>
      </c>
      <c r="AO49" s="1">
        <v>41121</v>
      </c>
      <c r="AP49" s="56" t="s">
        <v>1076</v>
      </c>
      <c r="AQ49" s="56">
        <v>251</v>
      </c>
      <c r="AS49" s="56" t="s">
        <v>346</v>
      </c>
      <c r="AV49" s="56">
        <v>0</v>
      </c>
      <c r="BB49" s="56" t="s">
        <v>339</v>
      </c>
      <c r="BC49" s="56" t="s">
        <v>263</v>
      </c>
      <c r="BD49" s="56" t="s">
        <v>1072</v>
      </c>
      <c r="BE49" s="56" t="s">
        <v>347</v>
      </c>
      <c r="BF49" s="56" t="s">
        <v>334</v>
      </c>
      <c r="BG49" s="56" t="s">
        <v>1073</v>
      </c>
      <c r="BH49" s="56">
        <v>0</v>
      </c>
      <c r="BI49" s="56">
        <v>0</v>
      </c>
      <c r="BJ49" s="56">
        <v>1</v>
      </c>
    </row>
    <row r="50" spans="1:62" x14ac:dyDescent="0.3">
      <c r="A50" s="56">
        <v>49157237</v>
      </c>
      <c r="B50" s="86">
        <v>592948</v>
      </c>
      <c r="C50" s="1">
        <v>42893</v>
      </c>
      <c r="D50" s="56" t="s">
        <v>1065</v>
      </c>
      <c r="E50" s="56" t="s">
        <v>1066</v>
      </c>
      <c r="F50" s="56" t="s">
        <v>334</v>
      </c>
      <c r="G50" s="56" t="s">
        <v>335</v>
      </c>
      <c r="H50" s="56" t="s">
        <v>336</v>
      </c>
      <c r="I50" s="56" t="s">
        <v>1067</v>
      </c>
      <c r="J50" s="1" t="s">
        <v>1067</v>
      </c>
      <c r="K50" s="56" t="s">
        <v>337</v>
      </c>
      <c r="L50" s="56" t="s">
        <v>338</v>
      </c>
      <c r="M50" s="56" t="s">
        <v>1068</v>
      </c>
      <c r="N50" s="56" t="s">
        <v>1043</v>
      </c>
      <c r="O50" s="56" t="s">
        <v>546</v>
      </c>
      <c r="P50" s="1" t="s">
        <v>188</v>
      </c>
      <c r="Q50" s="56" t="s">
        <v>241</v>
      </c>
      <c r="R50" s="56" t="s">
        <v>339</v>
      </c>
      <c r="S50" s="56">
        <v>70573</v>
      </c>
      <c r="T50" s="1" t="s">
        <v>192</v>
      </c>
      <c r="U50" s="56">
        <v>41008</v>
      </c>
      <c r="V50" s="56">
        <v>43465</v>
      </c>
      <c r="W50" s="56">
        <v>40923</v>
      </c>
      <c r="X50" s="56">
        <v>42750</v>
      </c>
      <c r="Y50" s="56" t="s">
        <v>340</v>
      </c>
      <c r="Z50" s="56" t="s">
        <v>341</v>
      </c>
      <c r="AA50" s="56" t="s">
        <v>342</v>
      </c>
      <c r="AB50" s="56" t="s">
        <v>343</v>
      </c>
      <c r="AC50" s="56" t="s">
        <v>342</v>
      </c>
      <c r="AD50" s="56" t="s">
        <v>347</v>
      </c>
      <c r="AE50" s="56" t="s">
        <v>334</v>
      </c>
      <c r="AF50" s="56" t="s">
        <v>291</v>
      </c>
      <c r="AG50" s="56">
        <v>2013</v>
      </c>
      <c r="AH50" s="56" t="s">
        <v>80</v>
      </c>
      <c r="AI50" s="56" t="s">
        <v>348</v>
      </c>
      <c r="AJ50" s="56">
        <v>0</v>
      </c>
      <c r="AK50" s="56">
        <v>41274</v>
      </c>
      <c r="AL50" s="56" t="s">
        <v>1077</v>
      </c>
      <c r="AM50" s="56">
        <v>42758</v>
      </c>
      <c r="AN50" s="56" t="s">
        <v>1070</v>
      </c>
      <c r="AO50" s="1">
        <v>41290</v>
      </c>
      <c r="AP50" s="56" t="s">
        <v>1076</v>
      </c>
      <c r="AQ50" s="56">
        <v>251</v>
      </c>
      <c r="AS50" s="56" t="s">
        <v>346</v>
      </c>
      <c r="AV50" s="56">
        <v>0</v>
      </c>
      <c r="BB50" s="56" t="s">
        <v>339</v>
      </c>
      <c r="BC50" s="56" t="s">
        <v>263</v>
      </c>
      <c r="BD50" s="56" t="s">
        <v>1072</v>
      </c>
      <c r="BE50" s="56" t="s">
        <v>347</v>
      </c>
      <c r="BF50" s="56" t="s">
        <v>334</v>
      </c>
      <c r="BG50" s="56" t="s">
        <v>1073</v>
      </c>
      <c r="BH50" s="56">
        <v>0</v>
      </c>
      <c r="BI50" s="56">
        <v>0</v>
      </c>
      <c r="BJ50" s="56">
        <v>1</v>
      </c>
    </row>
    <row r="51" spans="1:62" hidden="1" x14ac:dyDescent="0.3">
      <c r="A51" s="56">
        <v>49157157</v>
      </c>
      <c r="B51" s="86">
        <v>592948</v>
      </c>
      <c r="C51" s="1">
        <v>42893</v>
      </c>
      <c r="D51" s="56" t="s">
        <v>1065</v>
      </c>
      <c r="E51" s="56" t="s">
        <v>1066</v>
      </c>
      <c r="F51" s="56" t="s">
        <v>334</v>
      </c>
      <c r="G51" s="56" t="s">
        <v>335</v>
      </c>
      <c r="H51" s="56" t="s">
        <v>336</v>
      </c>
      <c r="I51" s="56" t="s">
        <v>1067</v>
      </c>
      <c r="J51" s="1" t="s">
        <v>1067</v>
      </c>
      <c r="K51" s="56" t="s">
        <v>337</v>
      </c>
      <c r="L51" s="56" t="s">
        <v>338</v>
      </c>
      <c r="M51" s="56" t="s">
        <v>1068</v>
      </c>
      <c r="N51" s="56" t="s">
        <v>1043</v>
      </c>
      <c r="O51" s="56" t="s">
        <v>546</v>
      </c>
      <c r="P51" s="1" t="s">
        <v>188</v>
      </c>
      <c r="Q51" s="56" t="s">
        <v>241</v>
      </c>
      <c r="R51" s="56" t="s">
        <v>339</v>
      </c>
      <c r="S51" s="56">
        <v>70574</v>
      </c>
      <c r="T51" s="1" t="s">
        <v>1074</v>
      </c>
      <c r="U51" s="56">
        <v>41008</v>
      </c>
      <c r="V51" s="56">
        <v>43465</v>
      </c>
      <c r="W51" s="56">
        <v>40923</v>
      </c>
      <c r="X51" s="56">
        <v>42750</v>
      </c>
      <c r="Y51" s="56" t="s">
        <v>340</v>
      </c>
      <c r="Z51" s="56" t="s">
        <v>341</v>
      </c>
      <c r="AA51" s="56" t="s">
        <v>347</v>
      </c>
      <c r="AB51" s="56" t="s">
        <v>343</v>
      </c>
      <c r="AC51" s="56" t="s">
        <v>342</v>
      </c>
      <c r="AD51" s="56" t="s">
        <v>342</v>
      </c>
      <c r="AE51" s="56" t="s">
        <v>334</v>
      </c>
      <c r="AF51" s="56" t="s">
        <v>292</v>
      </c>
      <c r="AG51" s="56">
        <v>2013</v>
      </c>
      <c r="AH51" s="56" t="s">
        <v>80</v>
      </c>
      <c r="AI51" s="56" t="s">
        <v>344</v>
      </c>
      <c r="AJ51" s="56">
        <v>1</v>
      </c>
      <c r="AK51" s="56"/>
      <c r="AM51" s="56">
        <v>42758</v>
      </c>
      <c r="AN51" s="56" t="s">
        <v>1070</v>
      </c>
      <c r="AO51" s="1">
        <v>41094</v>
      </c>
      <c r="AP51" s="56" t="s">
        <v>1076</v>
      </c>
      <c r="AQ51" s="56">
        <v>49163</v>
      </c>
      <c r="AS51" s="56" t="s">
        <v>346</v>
      </c>
      <c r="AV51" s="56">
        <v>0</v>
      </c>
      <c r="BB51" s="56" t="s">
        <v>339</v>
      </c>
      <c r="BC51" s="56" t="s">
        <v>263</v>
      </c>
      <c r="BD51" s="56" t="s">
        <v>1072</v>
      </c>
      <c r="BE51" s="56" t="s">
        <v>347</v>
      </c>
      <c r="BF51" s="56" t="s">
        <v>334</v>
      </c>
      <c r="BG51" s="56" t="s">
        <v>1073</v>
      </c>
      <c r="BH51" s="56">
        <v>0</v>
      </c>
      <c r="BI51" s="56">
        <v>0</v>
      </c>
      <c r="BJ51" s="56">
        <v>1</v>
      </c>
    </row>
    <row r="52" spans="1:62" x14ac:dyDescent="0.3">
      <c r="A52" s="56">
        <v>49157238</v>
      </c>
      <c r="B52" s="86">
        <v>592948</v>
      </c>
      <c r="C52" s="1">
        <v>42893</v>
      </c>
      <c r="D52" s="56" t="s">
        <v>1065</v>
      </c>
      <c r="E52" s="56" t="s">
        <v>1066</v>
      </c>
      <c r="F52" s="56" t="s">
        <v>334</v>
      </c>
      <c r="G52" s="56" t="s">
        <v>335</v>
      </c>
      <c r="H52" s="56" t="s">
        <v>336</v>
      </c>
      <c r="I52" s="56" t="s">
        <v>1067</v>
      </c>
      <c r="J52" s="1" t="s">
        <v>1067</v>
      </c>
      <c r="K52" s="56" t="s">
        <v>337</v>
      </c>
      <c r="L52" s="56" t="s">
        <v>338</v>
      </c>
      <c r="M52" s="56" t="s">
        <v>1068</v>
      </c>
      <c r="N52" s="56" t="s">
        <v>1043</v>
      </c>
      <c r="O52" s="56" t="s">
        <v>546</v>
      </c>
      <c r="P52" s="1" t="s">
        <v>188</v>
      </c>
      <c r="Q52" s="56" t="s">
        <v>241</v>
      </c>
      <c r="R52" s="56" t="s">
        <v>339</v>
      </c>
      <c r="S52" s="56">
        <v>70573</v>
      </c>
      <c r="T52" s="1" t="s">
        <v>192</v>
      </c>
      <c r="U52" s="56">
        <v>41008</v>
      </c>
      <c r="V52" s="56">
        <v>43465</v>
      </c>
      <c r="W52" s="56">
        <v>40923</v>
      </c>
      <c r="X52" s="56">
        <v>42750</v>
      </c>
      <c r="Y52" s="56" t="s">
        <v>340</v>
      </c>
      <c r="Z52" s="56" t="s">
        <v>341</v>
      </c>
      <c r="AA52" s="56" t="s">
        <v>342</v>
      </c>
      <c r="AB52" s="56" t="s">
        <v>343</v>
      </c>
      <c r="AC52" s="56" t="s">
        <v>342</v>
      </c>
      <c r="AD52" s="56" t="s">
        <v>347</v>
      </c>
      <c r="AE52" s="56" t="s">
        <v>334</v>
      </c>
      <c r="AF52" s="56" t="s">
        <v>291</v>
      </c>
      <c r="AG52" s="56">
        <v>2013</v>
      </c>
      <c r="AH52" s="56" t="s">
        <v>80</v>
      </c>
      <c r="AI52" s="56" t="s">
        <v>344</v>
      </c>
      <c r="AJ52" s="56">
        <v>42</v>
      </c>
      <c r="AK52" s="56">
        <v>41455</v>
      </c>
      <c r="AL52" s="56" t="s">
        <v>1092</v>
      </c>
      <c r="AM52" s="56">
        <v>42758</v>
      </c>
      <c r="AN52" s="56" t="s">
        <v>1070</v>
      </c>
      <c r="AO52" s="1">
        <v>41476</v>
      </c>
      <c r="AP52" s="56" t="s">
        <v>1071</v>
      </c>
      <c r="AQ52" s="56">
        <v>251</v>
      </c>
      <c r="AS52" s="56" t="s">
        <v>346</v>
      </c>
      <c r="AV52" s="56">
        <v>0</v>
      </c>
      <c r="BB52" s="56" t="s">
        <v>339</v>
      </c>
      <c r="BC52" s="56" t="s">
        <v>263</v>
      </c>
      <c r="BD52" s="56" t="s">
        <v>1072</v>
      </c>
      <c r="BE52" s="56" t="s">
        <v>347</v>
      </c>
      <c r="BF52" s="56" t="s">
        <v>334</v>
      </c>
      <c r="BG52" s="56" t="s">
        <v>1073</v>
      </c>
      <c r="BH52" s="56">
        <v>0</v>
      </c>
      <c r="BI52" s="56">
        <v>0</v>
      </c>
      <c r="BJ52" s="56">
        <v>1</v>
      </c>
    </row>
    <row r="53" spans="1:62" x14ac:dyDescent="0.3">
      <c r="A53" s="56">
        <v>49157239</v>
      </c>
      <c r="B53" s="86">
        <v>592948</v>
      </c>
      <c r="C53" s="1">
        <v>42893</v>
      </c>
      <c r="D53" s="56" t="s">
        <v>1065</v>
      </c>
      <c r="E53" s="56" t="s">
        <v>1066</v>
      </c>
      <c r="F53" s="56" t="s">
        <v>334</v>
      </c>
      <c r="G53" s="56" t="s">
        <v>335</v>
      </c>
      <c r="H53" s="56" t="s">
        <v>336</v>
      </c>
      <c r="I53" s="56" t="s">
        <v>1067</v>
      </c>
      <c r="J53" s="1" t="s">
        <v>1067</v>
      </c>
      <c r="K53" s="56" t="s">
        <v>337</v>
      </c>
      <c r="L53" s="56" t="s">
        <v>338</v>
      </c>
      <c r="M53" s="56" t="s">
        <v>1068</v>
      </c>
      <c r="N53" s="56" t="s">
        <v>1043</v>
      </c>
      <c r="O53" s="56" t="s">
        <v>546</v>
      </c>
      <c r="P53" s="1" t="s">
        <v>188</v>
      </c>
      <c r="Q53" s="56" t="s">
        <v>241</v>
      </c>
      <c r="R53" s="56" t="s">
        <v>339</v>
      </c>
      <c r="S53" s="56">
        <v>70573</v>
      </c>
      <c r="T53" s="1" t="s">
        <v>192</v>
      </c>
      <c r="U53" s="56">
        <v>41008</v>
      </c>
      <c r="V53" s="56">
        <v>43465</v>
      </c>
      <c r="W53" s="56">
        <v>40923</v>
      </c>
      <c r="X53" s="56">
        <v>42750</v>
      </c>
      <c r="Y53" s="56" t="s">
        <v>340</v>
      </c>
      <c r="Z53" s="56" t="s">
        <v>341</v>
      </c>
      <c r="AA53" s="56" t="s">
        <v>342</v>
      </c>
      <c r="AB53" s="56" t="s">
        <v>343</v>
      </c>
      <c r="AC53" s="56" t="s">
        <v>342</v>
      </c>
      <c r="AD53" s="56" t="s">
        <v>347</v>
      </c>
      <c r="AE53" s="56" t="s">
        <v>334</v>
      </c>
      <c r="AF53" s="56" t="s">
        <v>291</v>
      </c>
      <c r="AG53" s="56">
        <v>2014</v>
      </c>
      <c r="AH53" s="56" t="s">
        <v>80</v>
      </c>
      <c r="AI53" s="56" t="s">
        <v>348</v>
      </c>
      <c r="AJ53" s="56">
        <v>19</v>
      </c>
      <c r="AK53" s="56">
        <v>41639</v>
      </c>
      <c r="AL53" s="56" t="s">
        <v>1093</v>
      </c>
      <c r="AM53" s="56">
        <v>42758</v>
      </c>
      <c r="AN53" s="56" t="s">
        <v>1070</v>
      </c>
      <c r="AO53" s="1">
        <v>41668</v>
      </c>
      <c r="AP53" s="56" t="s">
        <v>1071</v>
      </c>
      <c r="AQ53" s="56">
        <v>251</v>
      </c>
      <c r="AS53" s="56" t="s">
        <v>346</v>
      </c>
      <c r="AV53" s="56">
        <v>0</v>
      </c>
      <c r="BB53" s="56" t="s">
        <v>339</v>
      </c>
      <c r="BC53" s="56" t="s">
        <v>263</v>
      </c>
      <c r="BD53" s="56" t="s">
        <v>1072</v>
      </c>
      <c r="BE53" s="56" t="s">
        <v>347</v>
      </c>
      <c r="BF53" s="56" t="s">
        <v>334</v>
      </c>
      <c r="BG53" s="56" t="s">
        <v>1073</v>
      </c>
      <c r="BH53" s="56">
        <v>0</v>
      </c>
      <c r="BI53" s="56">
        <v>0</v>
      </c>
      <c r="BJ53" s="56">
        <v>1</v>
      </c>
    </row>
    <row r="54" spans="1:62" hidden="1" x14ac:dyDescent="0.3">
      <c r="A54" s="56">
        <v>49157096</v>
      </c>
      <c r="B54" s="86">
        <v>592948</v>
      </c>
      <c r="C54" s="1">
        <v>42893</v>
      </c>
      <c r="D54" s="56" t="s">
        <v>1065</v>
      </c>
      <c r="E54" s="56" t="s">
        <v>1066</v>
      </c>
      <c r="F54" s="56" t="s">
        <v>334</v>
      </c>
      <c r="G54" s="56" t="s">
        <v>335</v>
      </c>
      <c r="H54" s="56" t="s">
        <v>336</v>
      </c>
      <c r="I54" s="56" t="s">
        <v>1067</v>
      </c>
      <c r="J54" s="1" t="s">
        <v>1067</v>
      </c>
      <c r="K54" s="56" t="s">
        <v>337</v>
      </c>
      <c r="L54" s="56" t="s">
        <v>338</v>
      </c>
      <c r="M54" s="56" t="s">
        <v>1068</v>
      </c>
      <c r="N54" s="56" t="s">
        <v>1043</v>
      </c>
      <c r="O54" s="56" t="s">
        <v>546</v>
      </c>
      <c r="P54" s="1" t="s">
        <v>105</v>
      </c>
      <c r="S54" s="56">
        <v>148942</v>
      </c>
      <c r="T54" s="1" t="s">
        <v>1057</v>
      </c>
      <c r="U54" s="56">
        <v>41008</v>
      </c>
      <c r="V54" s="56">
        <v>43465</v>
      </c>
      <c r="W54" s="56">
        <v>41008</v>
      </c>
      <c r="X54" s="56">
        <v>42750</v>
      </c>
      <c r="Y54" s="56" t="s">
        <v>340</v>
      </c>
      <c r="Z54" s="56" t="s">
        <v>341</v>
      </c>
      <c r="AA54" s="56" t="s">
        <v>342</v>
      </c>
      <c r="AB54" s="56" t="s">
        <v>339</v>
      </c>
      <c r="AC54" s="56" t="s">
        <v>342</v>
      </c>
      <c r="AD54" s="56" t="s">
        <v>347</v>
      </c>
      <c r="AE54" s="56" t="s">
        <v>334</v>
      </c>
      <c r="AF54" s="56" t="s">
        <v>292</v>
      </c>
      <c r="AG54" s="56">
        <v>2017</v>
      </c>
      <c r="AH54" s="56" t="s">
        <v>80</v>
      </c>
      <c r="AI54" s="56" t="s">
        <v>344</v>
      </c>
      <c r="AJ54" s="56">
        <v>150000</v>
      </c>
      <c r="AK54" s="56"/>
      <c r="AM54" s="56">
        <v>42758</v>
      </c>
      <c r="AN54" s="56" t="s">
        <v>1070</v>
      </c>
      <c r="AO54" s="1">
        <v>41676</v>
      </c>
      <c r="AP54" s="56" t="s">
        <v>345</v>
      </c>
      <c r="AQ54" s="56">
        <v>282</v>
      </c>
      <c r="AR54" s="56">
        <v>0</v>
      </c>
      <c r="AS54" s="56" t="s">
        <v>346</v>
      </c>
      <c r="BB54" s="56" t="s">
        <v>339</v>
      </c>
      <c r="BC54" s="56" t="s">
        <v>263</v>
      </c>
      <c r="BD54" s="56" t="s">
        <v>1072</v>
      </c>
      <c r="BE54" s="56" t="s">
        <v>347</v>
      </c>
      <c r="BF54" s="56" t="s">
        <v>334</v>
      </c>
      <c r="BG54" s="56" t="s">
        <v>1073</v>
      </c>
      <c r="BH54" s="56">
        <v>0</v>
      </c>
      <c r="BI54" s="56">
        <v>0</v>
      </c>
      <c r="BJ54" s="56">
        <v>1</v>
      </c>
    </row>
    <row r="55" spans="1:62" x14ac:dyDescent="0.3">
      <c r="A55" s="56">
        <v>49157118</v>
      </c>
      <c r="B55" s="86">
        <v>592948</v>
      </c>
      <c r="C55" s="1">
        <v>42893</v>
      </c>
      <c r="D55" s="56" t="s">
        <v>1065</v>
      </c>
      <c r="E55" s="56" t="s">
        <v>1066</v>
      </c>
      <c r="F55" s="56" t="s">
        <v>334</v>
      </c>
      <c r="G55" s="56" t="s">
        <v>335</v>
      </c>
      <c r="H55" s="56" t="s">
        <v>336</v>
      </c>
      <c r="I55" s="56" t="s">
        <v>1067</v>
      </c>
      <c r="J55" s="1" t="s">
        <v>1067</v>
      </c>
      <c r="K55" s="56" t="s">
        <v>337</v>
      </c>
      <c r="L55" s="56" t="s">
        <v>338</v>
      </c>
      <c r="M55" s="56" t="s">
        <v>1068</v>
      </c>
      <c r="N55" s="56" t="s">
        <v>1043</v>
      </c>
      <c r="O55" s="56" t="s">
        <v>546</v>
      </c>
      <c r="P55" s="1" t="s">
        <v>110</v>
      </c>
      <c r="Q55" s="56" t="s">
        <v>241</v>
      </c>
      <c r="R55" s="56" t="s">
        <v>339</v>
      </c>
      <c r="S55" s="56">
        <v>178901</v>
      </c>
      <c r="T55" s="1" t="s">
        <v>111</v>
      </c>
      <c r="U55" s="56">
        <v>41008</v>
      </c>
      <c r="V55" s="56">
        <v>43465</v>
      </c>
      <c r="W55" s="56">
        <v>41008</v>
      </c>
      <c r="X55" s="56">
        <v>42750</v>
      </c>
      <c r="Y55" s="56" t="s">
        <v>340</v>
      </c>
      <c r="Z55" s="56" t="s">
        <v>341</v>
      </c>
      <c r="AA55" s="56" t="s">
        <v>342</v>
      </c>
      <c r="AB55" s="56" t="s">
        <v>343</v>
      </c>
      <c r="AC55" s="56" t="s">
        <v>342</v>
      </c>
      <c r="AD55" s="56" t="s">
        <v>342</v>
      </c>
      <c r="AE55" s="56" t="s">
        <v>334</v>
      </c>
      <c r="AF55" s="56" t="s">
        <v>291</v>
      </c>
      <c r="AG55" s="56">
        <v>2014</v>
      </c>
      <c r="AH55" s="56" t="s">
        <v>80</v>
      </c>
      <c r="AI55" s="56" t="s">
        <v>344</v>
      </c>
      <c r="AJ55" s="56">
        <v>0</v>
      </c>
      <c r="AK55" s="56">
        <v>41820</v>
      </c>
      <c r="AM55" s="56">
        <v>42758</v>
      </c>
      <c r="AN55" s="56" t="s">
        <v>1070</v>
      </c>
      <c r="AO55" s="1">
        <v>41837</v>
      </c>
      <c r="AP55" s="56" t="s">
        <v>345</v>
      </c>
      <c r="AQ55" s="56">
        <v>257</v>
      </c>
      <c r="AR55" s="56">
        <v>0</v>
      </c>
      <c r="AS55" s="56" t="s">
        <v>346</v>
      </c>
      <c r="BB55" s="56" t="s">
        <v>339</v>
      </c>
      <c r="BC55" s="56" t="s">
        <v>263</v>
      </c>
      <c r="BD55" s="56" t="s">
        <v>1072</v>
      </c>
      <c r="BE55" s="56" t="s">
        <v>347</v>
      </c>
      <c r="BF55" s="56" t="s">
        <v>334</v>
      </c>
      <c r="BG55" s="56" t="s">
        <v>1073</v>
      </c>
      <c r="BH55" s="56">
        <v>0</v>
      </c>
      <c r="BI55" s="56">
        <v>0</v>
      </c>
      <c r="BJ55" s="56">
        <v>1</v>
      </c>
    </row>
    <row r="56" spans="1:62" hidden="1" x14ac:dyDescent="0.3">
      <c r="A56" s="56">
        <v>49157159</v>
      </c>
      <c r="B56" s="86">
        <v>592948</v>
      </c>
      <c r="C56" s="1">
        <v>42893</v>
      </c>
      <c r="D56" s="56" t="s">
        <v>1065</v>
      </c>
      <c r="E56" s="56" t="s">
        <v>1066</v>
      </c>
      <c r="F56" s="56" t="s">
        <v>334</v>
      </c>
      <c r="G56" s="56" t="s">
        <v>335</v>
      </c>
      <c r="H56" s="56" t="s">
        <v>336</v>
      </c>
      <c r="I56" s="56" t="s">
        <v>1067</v>
      </c>
      <c r="J56" s="1" t="s">
        <v>1067</v>
      </c>
      <c r="K56" s="56" t="s">
        <v>337</v>
      </c>
      <c r="L56" s="56" t="s">
        <v>338</v>
      </c>
      <c r="M56" s="56" t="s">
        <v>1068</v>
      </c>
      <c r="N56" s="56" t="s">
        <v>1043</v>
      </c>
      <c r="O56" s="56" t="s">
        <v>546</v>
      </c>
      <c r="P56" s="1" t="s">
        <v>188</v>
      </c>
      <c r="Q56" s="56" t="s">
        <v>241</v>
      </c>
      <c r="R56" s="56" t="s">
        <v>339</v>
      </c>
      <c r="S56" s="56">
        <v>70574</v>
      </c>
      <c r="T56" s="1" t="s">
        <v>1074</v>
      </c>
      <c r="U56" s="56">
        <v>41008</v>
      </c>
      <c r="V56" s="56">
        <v>43465</v>
      </c>
      <c r="W56" s="56">
        <v>40923</v>
      </c>
      <c r="X56" s="56">
        <v>42750</v>
      </c>
      <c r="Y56" s="56" t="s">
        <v>340</v>
      </c>
      <c r="Z56" s="56" t="s">
        <v>341</v>
      </c>
      <c r="AA56" s="56" t="s">
        <v>347</v>
      </c>
      <c r="AB56" s="56" t="s">
        <v>343</v>
      </c>
      <c r="AC56" s="56" t="s">
        <v>342</v>
      </c>
      <c r="AD56" s="56" t="s">
        <v>342</v>
      </c>
      <c r="AE56" s="56" t="s">
        <v>334</v>
      </c>
      <c r="AF56" s="56" t="s">
        <v>292</v>
      </c>
      <c r="AG56" s="56">
        <v>2014</v>
      </c>
      <c r="AH56" s="56" t="s">
        <v>80</v>
      </c>
      <c r="AI56" s="56" t="s">
        <v>348</v>
      </c>
      <c r="AJ56" s="56">
        <v>1</v>
      </c>
      <c r="AK56" s="56"/>
      <c r="AM56" s="56">
        <v>42758</v>
      </c>
      <c r="AN56" s="56" t="s">
        <v>1070</v>
      </c>
      <c r="AO56" s="1">
        <v>41094</v>
      </c>
      <c r="AP56" s="56" t="s">
        <v>1076</v>
      </c>
      <c r="AQ56" s="56">
        <v>49163</v>
      </c>
      <c r="AS56" s="56" t="s">
        <v>346</v>
      </c>
      <c r="AV56" s="56">
        <v>0</v>
      </c>
      <c r="BB56" s="56" t="s">
        <v>339</v>
      </c>
      <c r="BC56" s="56" t="s">
        <v>263</v>
      </c>
      <c r="BD56" s="56" t="s">
        <v>1072</v>
      </c>
      <c r="BE56" s="56" t="s">
        <v>347</v>
      </c>
      <c r="BF56" s="56" t="s">
        <v>334</v>
      </c>
      <c r="BG56" s="56" t="s">
        <v>1073</v>
      </c>
      <c r="BH56" s="56">
        <v>0</v>
      </c>
      <c r="BI56" s="56">
        <v>0</v>
      </c>
      <c r="BJ56" s="56">
        <v>1</v>
      </c>
    </row>
    <row r="57" spans="1:62" x14ac:dyDescent="0.3">
      <c r="A57" s="56">
        <v>49157240</v>
      </c>
      <c r="B57" s="86">
        <v>592948</v>
      </c>
      <c r="C57" s="1">
        <v>42893</v>
      </c>
      <c r="D57" s="56" t="s">
        <v>1065</v>
      </c>
      <c r="E57" s="56" t="s">
        <v>1066</v>
      </c>
      <c r="F57" s="56" t="s">
        <v>334</v>
      </c>
      <c r="G57" s="56" t="s">
        <v>335</v>
      </c>
      <c r="H57" s="56" t="s">
        <v>336</v>
      </c>
      <c r="I57" s="56" t="s">
        <v>1067</v>
      </c>
      <c r="J57" s="1" t="s">
        <v>1067</v>
      </c>
      <c r="K57" s="56" t="s">
        <v>337</v>
      </c>
      <c r="L57" s="56" t="s">
        <v>338</v>
      </c>
      <c r="M57" s="56" t="s">
        <v>1068</v>
      </c>
      <c r="N57" s="56" t="s">
        <v>1043</v>
      </c>
      <c r="O57" s="56" t="s">
        <v>546</v>
      </c>
      <c r="P57" s="1" t="s">
        <v>188</v>
      </c>
      <c r="Q57" s="56" t="s">
        <v>241</v>
      </c>
      <c r="R57" s="56" t="s">
        <v>339</v>
      </c>
      <c r="S57" s="56">
        <v>70573</v>
      </c>
      <c r="T57" s="1" t="s">
        <v>192</v>
      </c>
      <c r="U57" s="56">
        <v>41008</v>
      </c>
      <c r="V57" s="56">
        <v>43465</v>
      </c>
      <c r="W57" s="56">
        <v>40923</v>
      </c>
      <c r="X57" s="56">
        <v>42750</v>
      </c>
      <c r="Y57" s="56" t="s">
        <v>340</v>
      </c>
      <c r="Z57" s="56" t="s">
        <v>341</v>
      </c>
      <c r="AA57" s="56" t="s">
        <v>342</v>
      </c>
      <c r="AB57" s="56" t="s">
        <v>343</v>
      </c>
      <c r="AC57" s="56" t="s">
        <v>342</v>
      </c>
      <c r="AD57" s="56" t="s">
        <v>347</v>
      </c>
      <c r="AE57" s="56" t="s">
        <v>334</v>
      </c>
      <c r="AF57" s="56" t="s">
        <v>291</v>
      </c>
      <c r="AG57" s="56">
        <v>2014</v>
      </c>
      <c r="AH57" s="56" t="s">
        <v>80</v>
      </c>
      <c r="AI57" s="56" t="s">
        <v>344</v>
      </c>
      <c r="AJ57" s="56">
        <v>58</v>
      </c>
      <c r="AK57" s="56">
        <v>41820</v>
      </c>
      <c r="AL57" s="56" t="s">
        <v>1094</v>
      </c>
      <c r="AM57" s="56">
        <v>42758</v>
      </c>
      <c r="AN57" s="56" t="s">
        <v>1070</v>
      </c>
      <c r="AO57" s="1">
        <v>41837</v>
      </c>
      <c r="AP57" s="56" t="s">
        <v>345</v>
      </c>
      <c r="AQ57" s="56">
        <v>251</v>
      </c>
      <c r="AS57" s="56" t="s">
        <v>346</v>
      </c>
      <c r="AV57" s="56">
        <v>0</v>
      </c>
      <c r="BB57" s="56" t="s">
        <v>339</v>
      </c>
      <c r="BC57" s="56" t="s">
        <v>263</v>
      </c>
      <c r="BD57" s="56" t="s">
        <v>1072</v>
      </c>
      <c r="BE57" s="56" t="s">
        <v>347</v>
      </c>
      <c r="BF57" s="56" t="s">
        <v>334</v>
      </c>
      <c r="BG57" s="56" t="s">
        <v>1073</v>
      </c>
      <c r="BH57" s="56">
        <v>0</v>
      </c>
      <c r="BI57" s="56">
        <v>0</v>
      </c>
      <c r="BJ57" s="56">
        <v>1</v>
      </c>
    </row>
    <row r="58" spans="1:62" x14ac:dyDescent="0.3">
      <c r="A58" s="56">
        <v>49157241</v>
      </c>
      <c r="B58" s="86">
        <v>592948</v>
      </c>
      <c r="C58" s="1">
        <v>42893</v>
      </c>
      <c r="D58" s="56" t="s">
        <v>1065</v>
      </c>
      <c r="E58" s="56" t="s">
        <v>1066</v>
      </c>
      <c r="F58" s="56" t="s">
        <v>334</v>
      </c>
      <c r="G58" s="56" t="s">
        <v>335</v>
      </c>
      <c r="H58" s="56" t="s">
        <v>336</v>
      </c>
      <c r="I58" s="56" t="s">
        <v>1067</v>
      </c>
      <c r="J58" s="1" t="s">
        <v>1067</v>
      </c>
      <c r="K58" s="56" t="s">
        <v>337</v>
      </c>
      <c r="L58" s="56" t="s">
        <v>338</v>
      </c>
      <c r="M58" s="56" t="s">
        <v>1068</v>
      </c>
      <c r="N58" s="56" t="s">
        <v>1043</v>
      </c>
      <c r="O58" s="56" t="s">
        <v>546</v>
      </c>
      <c r="P58" s="1" t="s">
        <v>188</v>
      </c>
      <c r="Q58" s="56" t="s">
        <v>241</v>
      </c>
      <c r="R58" s="56" t="s">
        <v>339</v>
      </c>
      <c r="S58" s="56">
        <v>70573</v>
      </c>
      <c r="T58" s="1" t="s">
        <v>192</v>
      </c>
      <c r="U58" s="56">
        <v>41008</v>
      </c>
      <c r="V58" s="56">
        <v>43465</v>
      </c>
      <c r="W58" s="56">
        <v>40923</v>
      </c>
      <c r="X58" s="56">
        <v>42750</v>
      </c>
      <c r="Y58" s="56" t="s">
        <v>340</v>
      </c>
      <c r="Z58" s="56" t="s">
        <v>341</v>
      </c>
      <c r="AA58" s="56" t="s">
        <v>342</v>
      </c>
      <c r="AB58" s="56" t="s">
        <v>343</v>
      </c>
      <c r="AC58" s="56" t="s">
        <v>342</v>
      </c>
      <c r="AD58" s="56" t="s">
        <v>347</v>
      </c>
      <c r="AE58" s="56" t="s">
        <v>334</v>
      </c>
      <c r="AF58" s="56" t="s">
        <v>291</v>
      </c>
      <c r="AG58" s="56">
        <v>2015</v>
      </c>
      <c r="AH58" s="56" t="s">
        <v>80</v>
      </c>
      <c r="AI58" s="56" t="s">
        <v>348</v>
      </c>
      <c r="AJ58" s="56">
        <v>0</v>
      </c>
      <c r="AK58" s="56">
        <v>41971</v>
      </c>
      <c r="AM58" s="56">
        <v>42758</v>
      </c>
      <c r="AN58" s="56" t="s">
        <v>1070</v>
      </c>
      <c r="AO58" s="1">
        <v>42035</v>
      </c>
      <c r="AP58" s="56" t="s">
        <v>345</v>
      </c>
      <c r="AQ58" s="56">
        <v>251</v>
      </c>
      <c r="AS58" s="56" t="s">
        <v>346</v>
      </c>
      <c r="AV58" s="56">
        <v>0</v>
      </c>
      <c r="BB58" s="56" t="s">
        <v>339</v>
      </c>
      <c r="BC58" s="56" t="s">
        <v>263</v>
      </c>
      <c r="BD58" s="56" t="s">
        <v>1072</v>
      </c>
      <c r="BE58" s="56" t="s">
        <v>347</v>
      </c>
      <c r="BF58" s="56" t="s">
        <v>334</v>
      </c>
      <c r="BG58" s="56" t="s">
        <v>1073</v>
      </c>
      <c r="BH58" s="56">
        <v>0</v>
      </c>
      <c r="BI58" s="56">
        <v>0</v>
      </c>
      <c r="BJ58" s="56">
        <v>1</v>
      </c>
    </row>
    <row r="59" spans="1:62" hidden="1" x14ac:dyDescent="0.3">
      <c r="A59" s="56">
        <v>49157160</v>
      </c>
      <c r="B59" s="86">
        <v>592948</v>
      </c>
      <c r="C59" s="1">
        <v>42893</v>
      </c>
      <c r="D59" s="56" t="s">
        <v>1065</v>
      </c>
      <c r="E59" s="56" t="s">
        <v>1066</v>
      </c>
      <c r="F59" s="56" t="s">
        <v>334</v>
      </c>
      <c r="G59" s="56" t="s">
        <v>335</v>
      </c>
      <c r="H59" s="56" t="s">
        <v>336</v>
      </c>
      <c r="I59" s="56" t="s">
        <v>1067</v>
      </c>
      <c r="J59" s="1" t="s">
        <v>1067</v>
      </c>
      <c r="K59" s="56" t="s">
        <v>337</v>
      </c>
      <c r="L59" s="56" t="s">
        <v>338</v>
      </c>
      <c r="M59" s="56" t="s">
        <v>1068</v>
      </c>
      <c r="N59" s="56" t="s">
        <v>1043</v>
      </c>
      <c r="O59" s="56" t="s">
        <v>546</v>
      </c>
      <c r="P59" s="1" t="s">
        <v>188</v>
      </c>
      <c r="Q59" s="56" t="s">
        <v>241</v>
      </c>
      <c r="R59" s="56" t="s">
        <v>339</v>
      </c>
      <c r="S59" s="56">
        <v>70574</v>
      </c>
      <c r="T59" s="1" t="s">
        <v>1074</v>
      </c>
      <c r="U59" s="56">
        <v>41008</v>
      </c>
      <c r="V59" s="56">
        <v>43465</v>
      </c>
      <c r="W59" s="56">
        <v>40923</v>
      </c>
      <c r="X59" s="56">
        <v>42750</v>
      </c>
      <c r="Y59" s="56" t="s">
        <v>340</v>
      </c>
      <c r="Z59" s="56" t="s">
        <v>341</v>
      </c>
      <c r="AA59" s="56" t="s">
        <v>347</v>
      </c>
      <c r="AB59" s="56" t="s">
        <v>343</v>
      </c>
      <c r="AC59" s="56" t="s">
        <v>342</v>
      </c>
      <c r="AD59" s="56" t="s">
        <v>342</v>
      </c>
      <c r="AE59" s="56" t="s">
        <v>334</v>
      </c>
      <c r="AF59" s="56" t="s">
        <v>292</v>
      </c>
      <c r="AG59" s="56">
        <v>2014</v>
      </c>
      <c r="AH59" s="56" t="s">
        <v>80</v>
      </c>
      <c r="AI59" s="56" t="s">
        <v>344</v>
      </c>
      <c r="AJ59" s="56">
        <v>2</v>
      </c>
      <c r="AM59" s="56">
        <v>42758</v>
      </c>
      <c r="AN59" s="56" t="s">
        <v>1070</v>
      </c>
      <c r="AO59" s="1">
        <v>41094</v>
      </c>
      <c r="AP59" s="56" t="s">
        <v>1076</v>
      </c>
      <c r="AQ59" s="56">
        <v>49163</v>
      </c>
      <c r="AS59" s="56" t="s">
        <v>346</v>
      </c>
      <c r="AV59" s="56">
        <v>0</v>
      </c>
      <c r="BB59" s="56" t="s">
        <v>339</v>
      </c>
      <c r="BC59" s="56" t="s">
        <v>263</v>
      </c>
      <c r="BD59" s="56" t="s">
        <v>1072</v>
      </c>
      <c r="BE59" s="56" t="s">
        <v>347</v>
      </c>
      <c r="BF59" s="56" t="s">
        <v>334</v>
      </c>
      <c r="BG59" s="56" t="s">
        <v>1073</v>
      </c>
      <c r="BH59" s="56">
        <v>0</v>
      </c>
      <c r="BI59" s="56">
        <v>0</v>
      </c>
      <c r="BJ59" s="56">
        <v>1</v>
      </c>
    </row>
    <row r="60" spans="1:62" x14ac:dyDescent="0.3">
      <c r="A60" s="56">
        <v>49157242</v>
      </c>
      <c r="B60" s="86">
        <v>592948</v>
      </c>
      <c r="C60" s="1">
        <v>42893</v>
      </c>
      <c r="D60" s="56" t="s">
        <v>1065</v>
      </c>
      <c r="E60" s="56" t="s">
        <v>1066</v>
      </c>
      <c r="F60" s="56" t="s">
        <v>334</v>
      </c>
      <c r="G60" s="56" t="s">
        <v>335</v>
      </c>
      <c r="H60" s="56" t="s">
        <v>336</v>
      </c>
      <c r="I60" s="56" t="s">
        <v>1067</v>
      </c>
      <c r="J60" s="1" t="s">
        <v>1067</v>
      </c>
      <c r="K60" s="56" t="s">
        <v>337</v>
      </c>
      <c r="L60" s="56" t="s">
        <v>338</v>
      </c>
      <c r="M60" s="56" t="s">
        <v>1068</v>
      </c>
      <c r="N60" s="56" t="s">
        <v>1043</v>
      </c>
      <c r="O60" s="56" t="s">
        <v>546</v>
      </c>
      <c r="P60" s="1" t="s">
        <v>188</v>
      </c>
      <c r="Q60" s="56" t="s">
        <v>241</v>
      </c>
      <c r="R60" s="56" t="s">
        <v>339</v>
      </c>
      <c r="S60" s="56">
        <v>70573</v>
      </c>
      <c r="T60" s="1" t="s">
        <v>192</v>
      </c>
      <c r="U60" s="56">
        <v>41008</v>
      </c>
      <c r="V60" s="56">
        <v>43465</v>
      </c>
      <c r="W60" s="56">
        <v>40923</v>
      </c>
      <c r="X60" s="56">
        <v>42750</v>
      </c>
      <c r="Y60" s="56" t="s">
        <v>340</v>
      </c>
      <c r="Z60" s="56" t="s">
        <v>341</v>
      </c>
      <c r="AA60" s="56" t="s">
        <v>342</v>
      </c>
      <c r="AB60" s="56" t="s">
        <v>343</v>
      </c>
      <c r="AC60" s="56" t="s">
        <v>342</v>
      </c>
      <c r="AD60" s="56" t="s">
        <v>347</v>
      </c>
      <c r="AE60" s="56" t="s">
        <v>334</v>
      </c>
      <c r="AF60" s="56" t="s">
        <v>291</v>
      </c>
      <c r="AG60" s="56">
        <v>2015</v>
      </c>
      <c r="AH60" s="56" t="s">
        <v>80</v>
      </c>
      <c r="AI60" s="56" t="s">
        <v>344</v>
      </c>
      <c r="AJ60" s="56">
        <v>0</v>
      </c>
      <c r="AK60" s="1">
        <v>42185</v>
      </c>
      <c r="AM60" s="56">
        <v>42758</v>
      </c>
      <c r="AN60" s="56" t="s">
        <v>1070</v>
      </c>
      <c r="AO60" s="1">
        <v>42235</v>
      </c>
      <c r="AP60" s="56" t="s">
        <v>345</v>
      </c>
      <c r="AQ60" s="56">
        <v>251</v>
      </c>
      <c r="AS60" s="56" t="s">
        <v>346</v>
      </c>
      <c r="AV60" s="56">
        <v>0</v>
      </c>
      <c r="BB60" s="56" t="s">
        <v>339</v>
      </c>
      <c r="BC60" s="56" t="s">
        <v>263</v>
      </c>
      <c r="BD60" s="56" t="s">
        <v>1072</v>
      </c>
      <c r="BE60" s="56" t="s">
        <v>347</v>
      </c>
      <c r="BF60" s="56" t="s">
        <v>334</v>
      </c>
      <c r="BG60" s="56" t="s">
        <v>1073</v>
      </c>
      <c r="BH60" s="56">
        <v>0</v>
      </c>
      <c r="BI60" s="56">
        <v>0</v>
      </c>
      <c r="BJ60" s="56">
        <v>1</v>
      </c>
    </row>
    <row r="61" spans="1:62" x14ac:dyDescent="0.3">
      <c r="A61" s="56">
        <v>49157243</v>
      </c>
      <c r="B61" s="86">
        <v>592948</v>
      </c>
      <c r="C61" s="1">
        <v>42893</v>
      </c>
      <c r="D61" s="56" t="s">
        <v>1065</v>
      </c>
      <c r="E61" s="56" t="s">
        <v>1066</v>
      </c>
      <c r="F61" s="56" t="s">
        <v>334</v>
      </c>
      <c r="G61" s="56" t="s">
        <v>335</v>
      </c>
      <c r="H61" s="56" t="s">
        <v>336</v>
      </c>
      <c r="I61" s="56" t="s">
        <v>1067</v>
      </c>
      <c r="J61" s="1" t="s">
        <v>1067</v>
      </c>
      <c r="K61" s="56" t="s">
        <v>337</v>
      </c>
      <c r="L61" s="56" t="s">
        <v>338</v>
      </c>
      <c r="M61" s="56" t="s">
        <v>1068</v>
      </c>
      <c r="N61" s="56" t="s">
        <v>1043</v>
      </c>
      <c r="O61" s="56" t="s">
        <v>546</v>
      </c>
      <c r="P61" s="1" t="s">
        <v>188</v>
      </c>
      <c r="Q61" s="56" t="s">
        <v>241</v>
      </c>
      <c r="R61" s="56" t="s">
        <v>339</v>
      </c>
      <c r="S61" s="56">
        <v>70573</v>
      </c>
      <c r="T61" s="1" t="s">
        <v>192</v>
      </c>
      <c r="U61" s="56">
        <v>41008</v>
      </c>
      <c r="V61" s="56">
        <v>43465</v>
      </c>
      <c r="W61" s="56">
        <v>40923</v>
      </c>
      <c r="X61" s="56">
        <v>42750</v>
      </c>
      <c r="Y61" s="56" t="s">
        <v>340</v>
      </c>
      <c r="Z61" s="56" t="s">
        <v>341</v>
      </c>
      <c r="AA61" s="56" t="s">
        <v>342</v>
      </c>
      <c r="AB61" s="56" t="s">
        <v>343</v>
      </c>
      <c r="AC61" s="56" t="s">
        <v>342</v>
      </c>
      <c r="AD61" s="56" t="s">
        <v>347</v>
      </c>
      <c r="AE61" s="56" t="s">
        <v>334</v>
      </c>
      <c r="AF61" s="56" t="s">
        <v>291</v>
      </c>
      <c r="AG61" s="56">
        <v>2016</v>
      </c>
      <c r="AH61" s="56" t="s">
        <v>80</v>
      </c>
      <c r="AI61" s="56" t="s">
        <v>348</v>
      </c>
      <c r="AJ61" s="56">
        <v>0</v>
      </c>
      <c r="AK61" s="1">
        <v>42369</v>
      </c>
      <c r="AM61" s="56">
        <v>42758</v>
      </c>
      <c r="AN61" s="56" t="s">
        <v>1070</v>
      </c>
      <c r="AO61" s="1">
        <v>42366</v>
      </c>
      <c r="AP61" s="56" t="s">
        <v>345</v>
      </c>
      <c r="AQ61" s="56">
        <v>251</v>
      </c>
      <c r="AS61" s="56" t="s">
        <v>346</v>
      </c>
      <c r="AV61" s="56">
        <v>0</v>
      </c>
      <c r="BB61" s="56" t="s">
        <v>339</v>
      </c>
      <c r="BC61" s="56" t="s">
        <v>263</v>
      </c>
      <c r="BD61" s="56" t="s">
        <v>1072</v>
      </c>
      <c r="BE61" s="56" t="s">
        <v>347</v>
      </c>
      <c r="BF61" s="56" t="s">
        <v>334</v>
      </c>
      <c r="BG61" s="56" t="s">
        <v>1073</v>
      </c>
      <c r="BH61" s="56">
        <v>0</v>
      </c>
      <c r="BI61" s="56">
        <v>0</v>
      </c>
      <c r="BJ61" s="56">
        <v>1</v>
      </c>
    </row>
    <row r="62" spans="1:62" x14ac:dyDescent="0.3">
      <c r="A62" s="56">
        <v>49157119</v>
      </c>
      <c r="B62" s="86">
        <v>592948</v>
      </c>
      <c r="C62" s="1">
        <v>42893</v>
      </c>
      <c r="D62" s="56" t="s">
        <v>1065</v>
      </c>
      <c r="E62" s="56" t="s">
        <v>1066</v>
      </c>
      <c r="F62" s="56" t="s">
        <v>334</v>
      </c>
      <c r="G62" s="56" t="s">
        <v>335</v>
      </c>
      <c r="H62" s="56" t="s">
        <v>336</v>
      </c>
      <c r="I62" s="56" t="s">
        <v>1067</v>
      </c>
      <c r="J62" s="1" t="s">
        <v>1067</v>
      </c>
      <c r="K62" s="56" t="s">
        <v>337</v>
      </c>
      <c r="L62" s="56" t="s">
        <v>338</v>
      </c>
      <c r="M62" s="56" t="s">
        <v>1068</v>
      </c>
      <c r="N62" s="56" t="s">
        <v>1043</v>
      </c>
      <c r="O62" s="56" t="s">
        <v>546</v>
      </c>
      <c r="P62" s="1" t="s">
        <v>110</v>
      </c>
      <c r="Q62" s="56" t="s">
        <v>241</v>
      </c>
      <c r="R62" s="56" t="s">
        <v>339</v>
      </c>
      <c r="S62" s="56">
        <v>178901</v>
      </c>
      <c r="T62" s="1" t="s">
        <v>111</v>
      </c>
      <c r="U62" s="56">
        <v>41008</v>
      </c>
      <c r="V62" s="56">
        <v>43465</v>
      </c>
      <c r="W62" s="56">
        <v>41008</v>
      </c>
      <c r="X62" s="56">
        <v>42750</v>
      </c>
      <c r="Y62" s="56" t="s">
        <v>340</v>
      </c>
      <c r="Z62" s="56" t="s">
        <v>341</v>
      </c>
      <c r="AA62" s="56" t="s">
        <v>342</v>
      </c>
      <c r="AB62" s="56" t="s">
        <v>343</v>
      </c>
      <c r="AC62" s="56" t="s">
        <v>342</v>
      </c>
      <c r="AD62" s="56" t="s">
        <v>342</v>
      </c>
      <c r="AE62" s="56" t="s">
        <v>334</v>
      </c>
      <c r="AF62" s="56" t="s">
        <v>291</v>
      </c>
      <c r="AG62" s="56">
        <v>2015</v>
      </c>
      <c r="AH62" s="56" t="s">
        <v>80</v>
      </c>
      <c r="AI62" s="56" t="s">
        <v>348</v>
      </c>
      <c r="AJ62" s="56">
        <v>0</v>
      </c>
      <c r="AK62" s="56">
        <v>42004</v>
      </c>
      <c r="AM62" s="56">
        <v>42758</v>
      </c>
      <c r="AN62" s="56" t="s">
        <v>1070</v>
      </c>
      <c r="AO62" s="1">
        <v>42035</v>
      </c>
      <c r="AP62" s="56" t="s">
        <v>345</v>
      </c>
      <c r="AQ62" s="56">
        <v>257</v>
      </c>
      <c r="AR62" s="56">
        <v>0</v>
      </c>
      <c r="AS62" s="56" t="s">
        <v>346</v>
      </c>
      <c r="BB62" s="56" t="s">
        <v>339</v>
      </c>
      <c r="BC62" s="56" t="s">
        <v>263</v>
      </c>
      <c r="BD62" s="56" t="s">
        <v>1072</v>
      </c>
      <c r="BE62" s="56" t="s">
        <v>347</v>
      </c>
      <c r="BF62" s="56" t="s">
        <v>334</v>
      </c>
      <c r="BG62" s="56" t="s">
        <v>1073</v>
      </c>
      <c r="BH62" s="56">
        <v>0</v>
      </c>
      <c r="BI62" s="56">
        <v>0</v>
      </c>
      <c r="BJ62" s="56">
        <v>1</v>
      </c>
    </row>
    <row r="63" spans="1:62" hidden="1" x14ac:dyDescent="0.3">
      <c r="A63" s="56">
        <v>49157161</v>
      </c>
      <c r="B63" s="86">
        <v>592948</v>
      </c>
      <c r="C63" s="1">
        <v>42893</v>
      </c>
      <c r="D63" s="56" t="s">
        <v>1065</v>
      </c>
      <c r="E63" s="56" t="s">
        <v>1066</v>
      </c>
      <c r="F63" s="56" t="s">
        <v>334</v>
      </c>
      <c r="G63" s="56" t="s">
        <v>335</v>
      </c>
      <c r="H63" s="56" t="s">
        <v>336</v>
      </c>
      <c r="I63" s="56" t="s">
        <v>1067</v>
      </c>
      <c r="J63" s="1" t="s">
        <v>1067</v>
      </c>
      <c r="K63" s="56" t="s">
        <v>337</v>
      </c>
      <c r="L63" s="56" t="s">
        <v>338</v>
      </c>
      <c r="M63" s="56" t="s">
        <v>1068</v>
      </c>
      <c r="N63" s="56" t="s">
        <v>1043</v>
      </c>
      <c r="O63" s="56" t="s">
        <v>546</v>
      </c>
      <c r="P63" s="1" t="s">
        <v>188</v>
      </c>
      <c r="Q63" s="56" t="s">
        <v>241</v>
      </c>
      <c r="R63" s="56" t="s">
        <v>339</v>
      </c>
      <c r="S63" s="56">
        <v>70574</v>
      </c>
      <c r="T63" s="1" t="s">
        <v>1074</v>
      </c>
      <c r="U63" s="56">
        <v>41008</v>
      </c>
      <c r="V63" s="56">
        <v>43465</v>
      </c>
      <c r="W63" s="56">
        <v>40923</v>
      </c>
      <c r="X63" s="56">
        <v>42750</v>
      </c>
      <c r="Y63" s="56" t="s">
        <v>340</v>
      </c>
      <c r="Z63" s="56" t="s">
        <v>341</v>
      </c>
      <c r="AA63" s="56" t="s">
        <v>347</v>
      </c>
      <c r="AB63" s="56" t="s">
        <v>343</v>
      </c>
      <c r="AC63" s="56" t="s">
        <v>342</v>
      </c>
      <c r="AD63" s="56" t="s">
        <v>342</v>
      </c>
      <c r="AE63" s="56" t="s">
        <v>334</v>
      </c>
      <c r="AF63" s="56" t="s">
        <v>292</v>
      </c>
      <c r="AG63" s="56">
        <v>2015</v>
      </c>
      <c r="AH63" s="56" t="s">
        <v>80</v>
      </c>
      <c r="AI63" s="56" t="s">
        <v>348</v>
      </c>
      <c r="AJ63" s="56">
        <v>2</v>
      </c>
      <c r="AK63" s="56"/>
      <c r="AM63" s="56">
        <v>42758</v>
      </c>
      <c r="AN63" s="56" t="s">
        <v>1070</v>
      </c>
      <c r="AO63" s="1">
        <v>41094</v>
      </c>
      <c r="AP63" s="56" t="s">
        <v>1076</v>
      </c>
      <c r="AQ63" s="56">
        <v>49163</v>
      </c>
      <c r="AS63" s="56" t="s">
        <v>346</v>
      </c>
      <c r="AV63" s="56">
        <v>0</v>
      </c>
      <c r="BB63" s="56" t="s">
        <v>339</v>
      </c>
      <c r="BC63" s="56" t="s">
        <v>263</v>
      </c>
      <c r="BD63" s="56" t="s">
        <v>1072</v>
      </c>
      <c r="BE63" s="56" t="s">
        <v>347</v>
      </c>
      <c r="BF63" s="56" t="s">
        <v>334</v>
      </c>
      <c r="BG63" s="56" t="s">
        <v>1073</v>
      </c>
      <c r="BH63" s="56">
        <v>0</v>
      </c>
      <c r="BI63" s="56">
        <v>0</v>
      </c>
      <c r="BJ63" s="56">
        <v>1</v>
      </c>
    </row>
    <row r="64" spans="1:62" x14ac:dyDescent="0.3">
      <c r="A64" s="56">
        <v>49157244</v>
      </c>
      <c r="B64" s="86">
        <v>592948</v>
      </c>
      <c r="C64" s="1">
        <v>42893</v>
      </c>
      <c r="D64" s="56" t="s">
        <v>1065</v>
      </c>
      <c r="E64" s="56" t="s">
        <v>1066</v>
      </c>
      <c r="F64" s="56" t="s">
        <v>334</v>
      </c>
      <c r="G64" s="56" t="s">
        <v>335</v>
      </c>
      <c r="H64" s="56" t="s">
        <v>336</v>
      </c>
      <c r="I64" s="56" t="s">
        <v>1067</v>
      </c>
      <c r="J64" s="1" t="s">
        <v>1067</v>
      </c>
      <c r="K64" s="56" t="s">
        <v>337</v>
      </c>
      <c r="L64" s="56" t="s">
        <v>338</v>
      </c>
      <c r="M64" s="56" t="s">
        <v>1068</v>
      </c>
      <c r="N64" s="56" t="s">
        <v>1043</v>
      </c>
      <c r="O64" s="56" t="s">
        <v>546</v>
      </c>
      <c r="P64" s="1" t="s">
        <v>188</v>
      </c>
      <c r="Q64" s="56" t="s">
        <v>241</v>
      </c>
      <c r="R64" s="56" t="s">
        <v>339</v>
      </c>
      <c r="S64" s="56">
        <v>70573</v>
      </c>
      <c r="T64" s="1" t="s">
        <v>192</v>
      </c>
      <c r="U64" s="56">
        <v>41008</v>
      </c>
      <c r="V64" s="56">
        <v>43465</v>
      </c>
      <c r="W64" s="56">
        <v>40923</v>
      </c>
      <c r="X64" s="56">
        <v>42750</v>
      </c>
      <c r="Y64" s="56" t="s">
        <v>340</v>
      </c>
      <c r="Z64" s="56" t="s">
        <v>341</v>
      </c>
      <c r="AA64" s="56" t="s">
        <v>342</v>
      </c>
      <c r="AB64" s="56" t="s">
        <v>343</v>
      </c>
      <c r="AC64" s="56" t="s">
        <v>342</v>
      </c>
      <c r="AD64" s="56" t="s">
        <v>347</v>
      </c>
      <c r="AE64" s="56" t="s">
        <v>334</v>
      </c>
      <c r="AF64" s="56" t="s">
        <v>291</v>
      </c>
      <c r="AG64" s="56">
        <v>2016</v>
      </c>
      <c r="AH64" s="56" t="s">
        <v>80</v>
      </c>
      <c r="AI64" s="56" t="s">
        <v>344</v>
      </c>
      <c r="AJ64" s="56">
        <v>15</v>
      </c>
      <c r="AK64" s="1">
        <v>42488</v>
      </c>
      <c r="AL64" s="56" t="s">
        <v>1095</v>
      </c>
      <c r="AM64" s="56">
        <v>42758</v>
      </c>
      <c r="AN64" s="56" t="s">
        <v>1070</v>
      </c>
      <c r="AO64" s="1">
        <v>42591</v>
      </c>
      <c r="AP64" s="56" t="s">
        <v>1070</v>
      </c>
      <c r="AQ64" s="56">
        <v>251</v>
      </c>
      <c r="AS64" s="56" t="s">
        <v>346</v>
      </c>
      <c r="AV64" s="56">
        <v>0</v>
      </c>
      <c r="BB64" s="56" t="s">
        <v>339</v>
      </c>
      <c r="BC64" s="56" t="s">
        <v>263</v>
      </c>
      <c r="BD64" s="56" t="s">
        <v>1072</v>
      </c>
      <c r="BE64" s="56" t="s">
        <v>347</v>
      </c>
      <c r="BF64" s="56" t="s">
        <v>334</v>
      </c>
      <c r="BG64" s="56" t="s">
        <v>1073</v>
      </c>
      <c r="BH64" s="56">
        <v>0</v>
      </c>
      <c r="BI64" s="56">
        <v>0</v>
      </c>
      <c r="BJ64" s="56">
        <v>1</v>
      </c>
    </row>
    <row r="65" spans="1:62" x14ac:dyDescent="0.3">
      <c r="A65" s="56">
        <v>49157245</v>
      </c>
      <c r="B65" s="86">
        <v>592948</v>
      </c>
      <c r="C65" s="1">
        <v>42893</v>
      </c>
      <c r="D65" s="56" t="s">
        <v>1065</v>
      </c>
      <c r="E65" s="56" t="s">
        <v>1066</v>
      </c>
      <c r="F65" s="56" t="s">
        <v>334</v>
      </c>
      <c r="G65" s="56" t="s">
        <v>335</v>
      </c>
      <c r="H65" s="56" t="s">
        <v>336</v>
      </c>
      <c r="I65" s="56" t="s">
        <v>1067</v>
      </c>
      <c r="J65" s="1" t="s">
        <v>1067</v>
      </c>
      <c r="K65" s="56" t="s">
        <v>337</v>
      </c>
      <c r="L65" s="56" t="s">
        <v>338</v>
      </c>
      <c r="M65" s="56" t="s">
        <v>1068</v>
      </c>
      <c r="N65" s="56" t="s">
        <v>1043</v>
      </c>
      <c r="O65" s="56" t="s">
        <v>546</v>
      </c>
      <c r="P65" s="1" t="s">
        <v>188</v>
      </c>
      <c r="Q65" s="56" t="s">
        <v>241</v>
      </c>
      <c r="R65" s="56" t="s">
        <v>339</v>
      </c>
      <c r="S65" s="56">
        <v>70573</v>
      </c>
      <c r="T65" s="1" t="s">
        <v>192</v>
      </c>
      <c r="U65" s="56">
        <v>41008</v>
      </c>
      <c r="V65" s="56">
        <v>43465</v>
      </c>
      <c r="W65" s="56">
        <v>40923</v>
      </c>
      <c r="X65" s="56">
        <v>42750</v>
      </c>
      <c r="Y65" s="56" t="s">
        <v>340</v>
      </c>
      <c r="Z65" s="56" t="s">
        <v>341</v>
      </c>
      <c r="AA65" s="56" t="s">
        <v>342</v>
      </c>
      <c r="AB65" s="56" t="s">
        <v>343</v>
      </c>
      <c r="AC65" s="56" t="s">
        <v>342</v>
      </c>
      <c r="AD65" s="56" t="s">
        <v>347</v>
      </c>
      <c r="AE65" s="56" t="s">
        <v>334</v>
      </c>
      <c r="AF65" s="56" t="s">
        <v>291</v>
      </c>
      <c r="AG65" s="56">
        <v>2017</v>
      </c>
      <c r="AH65" s="56" t="s">
        <v>80</v>
      </c>
      <c r="AI65" s="56" t="s">
        <v>348</v>
      </c>
      <c r="AJ65" s="56">
        <v>79</v>
      </c>
      <c r="AK65" s="56">
        <v>42574</v>
      </c>
      <c r="AL65" s="56" t="s">
        <v>1096</v>
      </c>
      <c r="AM65" s="56">
        <v>42758</v>
      </c>
      <c r="AN65" s="56" t="s">
        <v>1070</v>
      </c>
      <c r="AO65" s="1">
        <v>42758</v>
      </c>
      <c r="AP65" s="56" t="s">
        <v>1070</v>
      </c>
      <c r="AQ65" s="56">
        <v>251</v>
      </c>
      <c r="AS65" s="56" t="s">
        <v>346</v>
      </c>
      <c r="AV65" s="56">
        <v>0</v>
      </c>
      <c r="BB65" s="56" t="s">
        <v>339</v>
      </c>
      <c r="BC65" s="56" t="s">
        <v>263</v>
      </c>
      <c r="BD65" s="56" t="s">
        <v>1072</v>
      </c>
      <c r="BE65" s="56" t="s">
        <v>347</v>
      </c>
      <c r="BF65" s="56" t="s">
        <v>334</v>
      </c>
      <c r="BG65" s="56" t="s">
        <v>1073</v>
      </c>
      <c r="BH65" s="56">
        <v>0</v>
      </c>
      <c r="BI65" s="56">
        <v>0</v>
      </c>
      <c r="BJ65" s="56">
        <v>1</v>
      </c>
    </row>
    <row r="66" spans="1:62" hidden="1" x14ac:dyDescent="0.3">
      <c r="A66" s="56">
        <v>49157162</v>
      </c>
      <c r="B66" s="86">
        <v>592948</v>
      </c>
      <c r="C66" s="1">
        <v>42893</v>
      </c>
      <c r="D66" s="56" t="s">
        <v>1065</v>
      </c>
      <c r="E66" s="56" t="s">
        <v>1066</v>
      </c>
      <c r="F66" s="56" t="s">
        <v>334</v>
      </c>
      <c r="G66" s="56" t="s">
        <v>335</v>
      </c>
      <c r="H66" s="56" t="s">
        <v>336</v>
      </c>
      <c r="I66" s="56" t="s">
        <v>1067</v>
      </c>
      <c r="J66" s="1" t="s">
        <v>1067</v>
      </c>
      <c r="K66" s="56" t="s">
        <v>337</v>
      </c>
      <c r="L66" s="56" t="s">
        <v>338</v>
      </c>
      <c r="M66" s="56" t="s">
        <v>1068</v>
      </c>
      <c r="N66" s="56" t="s">
        <v>1043</v>
      </c>
      <c r="O66" s="56" t="s">
        <v>546</v>
      </c>
      <c r="P66" s="1" t="s">
        <v>188</v>
      </c>
      <c r="Q66" s="56" t="s">
        <v>241</v>
      </c>
      <c r="R66" s="56" t="s">
        <v>339</v>
      </c>
      <c r="S66" s="56">
        <v>70574</v>
      </c>
      <c r="T66" s="1" t="s">
        <v>1074</v>
      </c>
      <c r="U66" s="56">
        <v>41008</v>
      </c>
      <c r="V66" s="56">
        <v>43465</v>
      </c>
      <c r="W66" s="56">
        <v>40923</v>
      </c>
      <c r="X66" s="56">
        <v>42750</v>
      </c>
      <c r="Y66" s="56" t="s">
        <v>340</v>
      </c>
      <c r="Z66" s="56" t="s">
        <v>341</v>
      </c>
      <c r="AA66" s="56" t="s">
        <v>347</v>
      </c>
      <c r="AB66" s="56" t="s">
        <v>343</v>
      </c>
      <c r="AC66" s="56" t="s">
        <v>342</v>
      </c>
      <c r="AD66" s="56" t="s">
        <v>342</v>
      </c>
      <c r="AE66" s="56" t="s">
        <v>334</v>
      </c>
      <c r="AF66" s="56" t="s">
        <v>292</v>
      </c>
      <c r="AG66" s="56">
        <v>2015</v>
      </c>
      <c r="AH66" s="56" t="s">
        <v>80</v>
      </c>
      <c r="AI66" s="56" t="s">
        <v>344</v>
      </c>
      <c r="AJ66" s="56">
        <v>1</v>
      </c>
      <c r="AM66" s="56">
        <v>42758</v>
      </c>
      <c r="AN66" s="56" t="s">
        <v>1070</v>
      </c>
      <c r="AO66" s="1">
        <v>41094</v>
      </c>
      <c r="AP66" s="56" t="s">
        <v>1076</v>
      </c>
      <c r="AQ66" s="56">
        <v>49163</v>
      </c>
      <c r="AS66" s="56" t="s">
        <v>346</v>
      </c>
      <c r="AV66" s="56">
        <v>0</v>
      </c>
      <c r="BB66" s="56" t="s">
        <v>339</v>
      </c>
      <c r="BC66" s="56" t="s">
        <v>263</v>
      </c>
      <c r="BD66" s="56" t="s">
        <v>1072</v>
      </c>
      <c r="BE66" s="56" t="s">
        <v>347</v>
      </c>
      <c r="BF66" s="56" t="s">
        <v>334</v>
      </c>
      <c r="BG66" s="56" t="s">
        <v>1073</v>
      </c>
      <c r="BH66" s="56">
        <v>0</v>
      </c>
      <c r="BI66" s="56">
        <v>0</v>
      </c>
      <c r="BJ66" s="56">
        <v>1</v>
      </c>
    </row>
    <row r="67" spans="1:62" hidden="1" x14ac:dyDescent="0.3">
      <c r="A67" s="56">
        <v>49157246</v>
      </c>
      <c r="B67" s="86">
        <v>592948</v>
      </c>
      <c r="C67" s="1">
        <v>42893</v>
      </c>
      <c r="D67" s="56" t="s">
        <v>1065</v>
      </c>
      <c r="E67" s="56" t="s">
        <v>1066</v>
      </c>
      <c r="F67" s="56" t="s">
        <v>334</v>
      </c>
      <c r="G67" s="56" t="s">
        <v>335</v>
      </c>
      <c r="H67" s="56" t="s">
        <v>336</v>
      </c>
      <c r="I67" s="56" t="s">
        <v>1067</v>
      </c>
      <c r="J67" s="1" t="s">
        <v>1067</v>
      </c>
      <c r="K67" s="56" t="s">
        <v>337</v>
      </c>
      <c r="L67" s="56" t="s">
        <v>338</v>
      </c>
      <c r="M67" s="56" t="s">
        <v>1068</v>
      </c>
      <c r="N67" s="56" t="s">
        <v>1043</v>
      </c>
      <c r="O67" s="56" t="s">
        <v>546</v>
      </c>
      <c r="P67" s="1" t="s">
        <v>188</v>
      </c>
      <c r="Q67" s="56" t="s">
        <v>241</v>
      </c>
      <c r="R67" s="56" t="s">
        <v>339</v>
      </c>
      <c r="S67" s="56">
        <v>70573</v>
      </c>
      <c r="T67" s="1" t="s">
        <v>192</v>
      </c>
      <c r="U67" s="56">
        <v>41008</v>
      </c>
      <c r="V67" s="56">
        <v>43465</v>
      </c>
      <c r="W67" s="56">
        <v>40923</v>
      </c>
      <c r="X67" s="56">
        <v>42750</v>
      </c>
      <c r="Y67" s="56" t="s">
        <v>340</v>
      </c>
      <c r="Z67" s="56" t="s">
        <v>341</v>
      </c>
      <c r="AA67" s="56" t="s">
        <v>342</v>
      </c>
      <c r="AB67" s="56" t="s">
        <v>343</v>
      </c>
      <c r="AC67" s="56" t="s">
        <v>342</v>
      </c>
      <c r="AD67" s="56" t="s">
        <v>347</v>
      </c>
      <c r="AE67" s="56" t="s">
        <v>334</v>
      </c>
      <c r="AF67" s="56" t="s">
        <v>292</v>
      </c>
      <c r="AG67" s="56">
        <v>2012</v>
      </c>
      <c r="AH67" s="56" t="s">
        <v>80</v>
      </c>
      <c r="AI67" s="56" t="s">
        <v>344</v>
      </c>
      <c r="AJ67" s="56">
        <v>0</v>
      </c>
      <c r="AM67" s="56">
        <v>42758</v>
      </c>
      <c r="AN67" s="56" t="s">
        <v>1070</v>
      </c>
      <c r="AO67" s="1">
        <v>41121</v>
      </c>
      <c r="AP67" s="56" t="s">
        <v>1076</v>
      </c>
      <c r="AQ67" s="56">
        <v>251</v>
      </c>
      <c r="AS67" s="56" t="s">
        <v>346</v>
      </c>
      <c r="AV67" s="56">
        <v>0</v>
      </c>
      <c r="BB67" s="56" t="s">
        <v>339</v>
      </c>
      <c r="BC67" s="56" t="s">
        <v>263</v>
      </c>
      <c r="BD67" s="56" t="s">
        <v>1072</v>
      </c>
      <c r="BE67" s="56" t="s">
        <v>347</v>
      </c>
      <c r="BF67" s="56" t="s">
        <v>334</v>
      </c>
      <c r="BG67" s="56" t="s">
        <v>1073</v>
      </c>
      <c r="BH67" s="56">
        <v>0</v>
      </c>
      <c r="BI67" s="56">
        <v>0</v>
      </c>
      <c r="BJ67" s="56">
        <v>1</v>
      </c>
    </row>
    <row r="68" spans="1:62" hidden="1" x14ac:dyDescent="0.3">
      <c r="A68" s="56">
        <v>49157247</v>
      </c>
      <c r="B68" s="86">
        <v>592948</v>
      </c>
      <c r="C68" s="1">
        <v>42893</v>
      </c>
      <c r="D68" s="56" t="s">
        <v>1065</v>
      </c>
      <c r="E68" s="56" t="s">
        <v>1066</v>
      </c>
      <c r="F68" s="56" t="s">
        <v>334</v>
      </c>
      <c r="G68" s="56" t="s">
        <v>335</v>
      </c>
      <c r="H68" s="56" t="s">
        <v>336</v>
      </c>
      <c r="I68" s="56" t="s">
        <v>1067</v>
      </c>
      <c r="J68" s="1" t="s">
        <v>1067</v>
      </c>
      <c r="K68" s="56" t="s">
        <v>337</v>
      </c>
      <c r="L68" s="56" t="s">
        <v>338</v>
      </c>
      <c r="M68" s="56" t="s">
        <v>1068</v>
      </c>
      <c r="N68" s="56" t="s">
        <v>1043</v>
      </c>
      <c r="O68" s="56" t="s">
        <v>546</v>
      </c>
      <c r="P68" s="1" t="s">
        <v>188</v>
      </c>
      <c r="Q68" s="56" t="s">
        <v>241</v>
      </c>
      <c r="R68" s="56" t="s">
        <v>339</v>
      </c>
      <c r="S68" s="56">
        <v>70573</v>
      </c>
      <c r="T68" s="1" t="s">
        <v>192</v>
      </c>
      <c r="U68" s="56">
        <v>41008</v>
      </c>
      <c r="V68" s="56">
        <v>43465</v>
      </c>
      <c r="W68" s="56">
        <v>40923</v>
      </c>
      <c r="X68" s="56">
        <v>42750</v>
      </c>
      <c r="Y68" s="56" t="s">
        <v>340</v>
      </c>
      <c r="Z68" s="56" t="s">
        <v>341</v>
      </c>
      <c r="AA68" s="56" t="s">
        <v>342</v>
      </c>
      <c r="AB68" s="56" t="s">
        <v>343</v>
      </c>
      <c r="AC68" s="56" t="s">
        <v>342</v>
      </c>
      <c r="AD68" s="56" t="s">
        <v>347</v>
      </c>
      <c r="AE68" s="56" t="s">
        <v>334</v>
      </c>
      <c r="AF68" s="56" t="s">
        <v>292</v>
      </c>
      <c r="AG68" s="56">
        <v>2013</v>
      </c>
      <c r="AH68" s="56" t="s">
        <v>80</v>
      </c>
      <c r="AI68" s="56" t="s">
        <v>348</v>
      </c>
      <c r="AJ68" s="56">
        <v>0</v>
      </c>
      <c r="AM68" s="56">
        <v>42758</v>
      </c>
      <c r="AN68" s="56" t="s">
        <v>1070</v>
      </c>
      <c r="AO68" s="1">
        <v>41121</v>
      </c>
      <c r="AP68" s="56" t="s">
        <v>1076</v>
      </c>
      <c r="AQ68" s="56">
        <v>251</v>
      </c>
      <c r="AS68" s="56" t="s">
        <v>346</v>
      </c>
      <c r="AV68" s="56">
        <v>0</v>
      </c>
      <c r="BB68" s="56" t="s">
        <v>339</v>
      </c>
      <c r="BC68" s="56" t="s">
        <v>263</v>
      </c>
      <c r="BD68" s="56" t="s">
        <v>1072</v>
      </c>
      <c r="BE68" s="56" t="s">
        <v>347</v>
      </c>
      <c r="BF68" s="56" t="s">
        <v>334</v>
      </c>
      <c r="BG68" s="56" t="s">
        <v>1073</v>
      </c>
      <c r="BH68" s="56">
        <v>0</v>
      </c>
      <c r="BI68" s="56">
        <v>0</v>
      </c>
      <c r="BJ68" s="56">
        <v>1</v>
      </c>
    </row>
    <row r="69" spans="1:62" hidden="1" x14ac:dyDescent="0.3">
      <c r="A69" s="56">
        <v>49157082</v>
      </c>
      <c r="B69" s="86">
        <v>592948</v>
      </c>
      <c r="C69" s="1">
        <v>42893</v>
      </c>
      <c r="D69" s="56" t="s">
        <v>1065</v>
      </c>
      <c r="E69" s="56" t="s">
        <v>1066</v>
      </c>
      <c r="F69" s="56" t="s">
        <v>334</v>
      </c>
      <c r="G69" s="56" t="s">
        <v>335</v>
      </c>
      <c r="H69" s="56" t="s">
        <v>336</v>
      </c>
      <c r="I69" s="56" t="s">
        <v>1067</v>
      </c>
      <c r="J69" s="1" t="s">
        <v>1067</v>
      </c>
      <c r="K69" s="56" t="s">
        <v>337</v>
      </c>
      <c r="L69" s="56" t="s">
        <v>338</v>
      </c>
      <c r="M69" s="56" t="s">
        <v>1068</v>
      </c>
      <c r="N69" s="56" t="s">
        <v>1043</v>
      </c>
      <c r="O69" s="56" t="s">
        <v>546</v>
      </c>
      <c r="P69" s="1" t="s">
        <v>105</v>
      </c>
      <c r="S69" s="56">
        <v>148942</v>
      </c>
      <c r="T69" s="1" t="s">
        <v>1057</v>
      </c>
      <c r="U69" s="56">
        <v>41008</v>
      </c>
      <c r="V69" s="56">
        <v>43465</v>
      </c>
      <c r="W69" s="56">
        <v>41008</v>
      </c>
      <c r="X69" s="56">
        <v>42750</v>
      </c>
      <c r="Y69" s="56" t="s">
        <v>340</v>
      </c>
      <c r="Z69" s="56" t="s">
        <v>341</v>
      </c>
      <c r="AA69" s="56" t="s">
        <v>342</v>
      </c>
      <c r="AB69" s="56" t="s">
        <v>339</v>
      </c>
      <c r="AC69" s="56" t="s">
        <v>342</v>
      </c>
      <c r="AD69" s="56" t="s">
        <v>347</v>
      </c>
      <c r="AE69" s="56" t="s">
        <v>334</v>
      </c>
      <c r="AF69" s="56" t="s">
        <v>224</v>
      </c>
      <c r="AG69" s="56">
        <v>2014</v>
      </c>
      <c r="AH69" s="56" t="s">
        <v>80</v>
      </c>
      <c r="AI69" s="56" t="s">
        <v>339</v>
      </c>
      <c r="AJ69" s="56">
        <v>400000</v>
      </c>
      <c r="AM69" s="56">
        <v>42758</v>
      </c>
      <c r="AN69" s="56" t="s">
        <v>1070</v>
      </c>
      <c r="AO69" s="1">
        <v>41675</v>
      </c>
      <c r="AP69" s="56" t="s">
        <v>345</v>
      </c>
      <c r="AQ69" s="56">
        <v>282</v>
      </c>
      <c r="AR69" s="56">
        <v>0</v>
      </c>
      <c r="AS69" s="56" t="s">
        <v>346</v>
      </c>
      <c r="BB69" s="56" t="s">
        <v>339</v>
      </c>
      <c r="BC69" s="56" t="s">
        <v>263</v>
      </c>
      <c r="BD69" s="56" t="s">
        <v>1072</v>
      </c>
      <c r="BE69" s="56" t="s">
        <v>347</v>
      </c>
      <c r="BF69" s="56" t="s">
        <v>334</v>
      </c>
      <c r="BG69" s="56" t="s">
        <v>1073</v>
      </c>
      <c r="BH69" s="56">
        <v>0</v>
      </c>
      <c r="BI69" s="56">
        <v>0</v>
      </c>
      <c r="BJ69" s="56">
        <v>1</v>
      </c>
    </row>
    <row r="70" spans="1:62" x14ac:dyDescent="0.3">
      <c r="A70" s="56">
        <v>49157087</v>
      </c>
      <c r="B70" s="86">
        <v>592948</v>
      </c>
      <c r="C70" s="1">
        <v>42893</v>
      </c>
      <c r="D70" s="56" t="s">
        <v>1065</v>
      </c>
      <c r="E70" s="56" t="s">
        <v>1066</v>
      </c>
      <c r="F70" s="56" t="s">
        <v>334</v>
      </c>
      <c r="G70" s="56" t="s">
        <v>335</v>
      </c>
      <c r="H70" s="56" t="s">
        <v>336</v>
      </c>
      <c r="I70" s="56" t="s">
        <v>1067</v>
      </c>
      <c r="J70" s="1" t="s">
        <v>1067</v>
      </c>
      <c r="K70" s="56" t="s">
        <v>337</v>
      </c>
      <c r="L70" s="56" t="s">
        <v>338</v>
      </c>
      <c r="M70" s="56" t="s">
        <v>1068</v>
      </c>
      <c r="N70" s="56" t="s">
        <v>1043</v>
      </c>
      <c r="O70" s="56" t="s">
        <v>546</v>
      </c>
      <c r="P70" s="1" t="s">
        <v>105</v>
      </c>
      <c r="S70" s="56">
        <v>148942</v>
      </c>
      <c r="T70" s="1" t="s">
        <v>1057</v>
      </c>
      <c r="U70" s="56">
        <v>41008</v>
      </c>
      <c r="V70" s="56">
        <v>43465</v>
      </c>
      <c r="W70" s="56">
        <v>41008</v>
      </c>
      <c r="X70" s="56">
        <v>42750</v>
      </c>
      <c r="Y70" s="56" t="s">
        <v>340</v>
      </c>
      <c r="Z70" s="56" t="s">
        <v>341</v>
      </c>
      <c r="AA70" s="56" t="s">
        <v>342</v>
      </c>
      <c r="AB70" s="56" t="s">
        <v>339</v>
      </c>
      <c r="AC70" s="56" t="s">
        <v>342</v>
      </c>
      <c r="AD70" s="56" t="s">
        <v>347</v>
      </c>
      <c r="AE70" s="56" t="s">
        <v>334</v>
      </c>
      <c r="AF70" s="56" t="s">
        <v>291</v>
      </c>
      <c r="AG70" s="56">
        <v>2016</v>
      </c>
      <c r="AH70" s="56" t="s">
        <v>80</v>
      </c>
      <c r="AI70" s="56" t="s">
        <v>348</v>
      </c>
      <c r="AJ70" s="56">
        <v>0</v>
      </c>
      <c r="AK70" s="1">
        <v>42369</v>
      </c>
      <c r="AM70" s="56">
        <v>42758</v>
      </c>
      <c r="AN70" s="56" t="s">
        <v>1070</v>
      </c>
      <c r="AO70" s="1">
        <v>42366</v>
      </c>
      <c r="AP70" s="56" t="s">
        <v>345</v>
      </c>
      <c r="AQ70" s="56">
        <v>282</v>
      </c>
      <c r="AR70" s="56">
        <v>0</v>
      </c>
      <c r="AS70" s="56" t="s">
        <v>346</v>
      </c>
      <c r="BB70" s="56" t="s">
        <v>339</v>
      </c>
      <c r="BC70" s="56" t="s">
        <v>263</v>
      </c>
      <c r="BD70" s="56" t="s">
        <v>1072</v>
      </c>
      <c r="BE70" s="56" t="s">
        <v>347</v>
      </c>
      <c r="BF70" s="56" t="s">
        <v>334</v>
      </c>
      <c r="BG70" s="56" t="s">
        <v>1073</v>
      </c>
      <c r="BH70" s="56">
        <v>0</v>
      </c>
      <c r="BI70" s="56">
        <v>0</v>
      </c>
      <c r="BJ70" s="56">
        <v>1</v>
      </c>
    </row>
    <row r="71" spans="1:62" hidden="1" x14ac:dyDescent="0.3">
      <c r="A71" s="56">
        <v>49157097</v>
      </c>
      <c r="B71" s="86">
        <v>592948</v>
      </c>
      <c r="C71" s="1">
        <v>42893</v>
      </c>
      <c r="D71" s="56" t="s">
        <v>1065</v>
      </c>
      <c r="E71" s="56" t="s">
        <v>1066</v>
      </c>
      <c r="F71" s="56" t="s">
        <v>334</v>
      </c>
      <c r="G71" s="56" t="s">
        <v>335</v>
      </c>
      <c r="H71" s="56" t="s">
        <v>336</v>
      </c>
      <c r="I71" s="56" t="s">
        <v>1067</v>
      </c>
      <c r="J71" s="1" t="s">
        <v>1067</v>
      </c>
      <c r="K71" s="56" t="s">
        <v>337</v>
      </c>
      <c r="L71" s="56" t="s">
        <v>338</v>
      </c>
      <c r="M71" s="56" t="s">
        <v>1068</v>
      </c>
      <c r="N71" s="56" t="s">
        <v>1043</v>
      </c>
      <c r="O71" s="56" t="s">
        <v>546</v>
      </c>
      <c r="P71" s="1" t="s">
        <v>110</v>
      </c>
      <c r="Q71" s="56" t="s">
        <v>1097</v>
      </c>
      <c r="R71" s="56" t="s">
        <v>343</v>
      </c>
      <c r="S71" s="56">
        <v>259118</v>
      </c>
      <c r="T71" s="1" t="s">
        <v>252</v>
      </c>
      <c r="U71" s="56">
        <v>41008</v>
      </c>
      <c r="V71" s="56">
        <v>43465</v>
      </c>
      <c r="W71" s="56">
        <v>41008</v>
      </c>
      <c r="X71" s="56">
        <v>43465</v>
      </c>
      <c r="Y71" s="56" t="s">
        <v>340</v>
      </c>
      <c r="Z71" s="56" t="s">
        <v>341</v>
      </c>
      <c r="AA71" s="56" t="s">
        <v>342</v>
      </c>
      <c r="AB71" s="56" t="s">
        <v>343</v>
      </c>
      <c r="AC71" s="56" t="s">
        <v>342</v>
      </c>
      <c r="AD71" s="56" t="s">
        <v>347</v>
      </c>
      <c r="AE71" s="56" t="s">
        <v>334</v>
      </c>
      <c r="AF71" s="56" t="s">
        <v>292</v>
      </c>
      <c r="AG71" s="56">
        <v>2018</v>
      </c>
      <c r="AH71" s="56" t="s">
        <v>80</v>
      </c>
      <c r="AI71" s="56" t="s">
        <v>344</v>
      </c>
      <c r="AJ71" s="56">
        <v>2</v>
      </c>
      <c r="AK71" s="56"/>
      <c r="AM71" s="56">
        <v>42593</v>
      </c>
      <c r="AN71" s="56" t="s">
        <v>1070</v>
      </c>
      <c r="AO71" s="1">
        <v>42613</v>
      </c>
      <c r="AP71" s="56" t="s">
        <v>345</v>
      </c>
      <c r="AQ71" s="56">
        <v>326</v>
      </c>
      <c r="AR71" s="56">
        <v>0</v>
      </c>
      <c r="AS71" s="56" t="s">
        <v>346</v>
      </c>
      <c r="BB71" s="56" t="s">
        <v>343</v>
      </c>
      <c r="BC71" s="56" t="s">
        <v>263</v>
      </c>
      <c r="BD71" s="56" t="s">
        <v>1072</v>
      </c>
      <c r="BE71" s="56" t="s">
        <v>347</v>
      </c>
      <c r="BF71" s="56" t="s">
        <v>334</v>
      </c>
      <c r="BG71" s="56" t="s">
        <v>1073</v>
      </c>
      <c r="BH71" s="56">
        <v>0</v>
      </c>
      <c r="BI71" s="56">
        <v>0</v>
      </c>
      <c r="BJ71" s="56">
        <v>0</v>
      </c>
    </row>
    <row r="72" spans="1:62" x14ac:dyDescent="0.3">
      <c r="A72" s="56">
        <v>49157120</v>
      </c>
      <c r="B72" s="86">
        <v>592948</v>
      </c>
      <c r="C72" s="1">
        <v>42893</v>
      </c>
      <c r="D72" s="56" t="s">
        <v>1065</v>
      </c>
      <c r="E72" s="56" t="s">
        <v>1066</v>
      </c>
      <c r="F72" s="56" t="s">
        <v>334</v>
      </c>
      <c r="G72" s="56" t="s">
        <v>335</v>
      </c>
      <c r="H72" s="56" t="s">
        <v>336</v>
      </c>
      <c r="I72" s="56" t="s">
        <v>1067</v>
      </c>
      <c r="J72" s="1" t="s">
        <v>1067</v>
      </c>
      <c r="K72" s="56" t="s">
        <v>337</v>
      </c>
      <c r="L72" s="56" t="s">
        <v>338</v>
      </c>
      <c r="M72" s="56" t="s">
        <v>1068</v>
      </c>
      <c r="N72" s="56" t="s">
        <v>1043</v>
      </c>
      <c r="O72" s="56" t="s">
        <v>546</v>
      </c>
      <c r="P72" s="1" t="s">
        <v>110</v>
      </c>
      <c r="Q72" s="56" t="s">
        <v>241</v>
      </c>
      <c r="R72" s="56" t="s">
        <v>339</v>
      </c>
      <c r="S72" s="56">
        <v>178901</v>
      </c>
      <c r="T72" s="1" t="s">
        <v>111</v>
      </c>
      <c r="U72" s="56">
        <v>41008</v>
      </c>
      <c r="V72" s="56">
        <v>43465</v>
      </c>
      <c r="W72" s="56">
        <v>41008</v>
      </c>
      <c r="X72" s="56">
        <v>42750</v>
      </c>
      <c r="Y72" s="56" t="s">
        <v>340</v>
      </c>
      <c r="Z72" s="56" t="s">
        <v>341</v>
      </c>
      <c r="AA72" s="56" t="s">
        <v>342</v>
      </c>
      <c r="AB72" s="56" t="s">
        <v>343</v>
      </c>
      <c r="AC72" s="56" t="s">
        <v>342</v>
      </c>
      <c r="AD72" s="56" t="s">
        <v>342</v>
      </c>
      <c r="AE72" s="56" t="s">
        <v>334</v>
      </c>
      <c r="AF72" s="56" t="s">
        <v>291</v>
      </c>
      <c r="AG72" s="56">
        <v>2015</v>
      </c>
      <c r="AH72" s="56" t="s">
        <v>80</v>
      </c>
      <c r="AI72" s="56" t="s">
        <v>344</v>
      </c>
      <c r="AJ72" s="56">
        <v>2</v>
      </c>
      <c r="AK72" s="56">
        <v>42185</v>
      </c>
      <c r="AL72" s="56" t="s">
        <v>1098</v>
      </c>
      <c r="AM72" s="56">
        <v>42758</v>
      </c>
      <c r="AN72" s="56" t="s">
        <v>1070</v>
      </c>
      <c r="AO72" s="1">
        <v>42235</v>
      </c>
      <c r="AP72" s="56" t="s">
        <v>345</v>
      </c>
      <c r="AQ72" s="56">
        <v>257</v>
      </c>
      <c r="AR72" s="56">
        <v>0</v>
      </c>
      <c r="AS72" s="56" t="s">
        <v>346</v>
      </c>
      <c r="BB72" s="56" t="s">
        <v>339</v>
      </c>
      <c r="BC72" s="56" t="s">
        <v>263</v>
      </c>
      <c r="BD72" s="56" t="s">
        <v>1072</v>
      </c>
      <c r="BE72" s="56" t="s">
        <v>347</v>
      </c>
      <c r="BF72" s="56" t="s">
        <v>334</v>
      </c>
      <c r="BG72" s="56" t="s">
        <v>1073</v>
      </c>
      <c r="BH72" s="56">
        <v>0</v>
      </c>
      <c r="BI72" s="56">
        <v>0</v>
      </c>
      <c r="BJ72" s="56">
        <v>1</v>
      </c>
    </row>
    <row r="73" spans="1:62" hidden="1" x14ac:dyDescent="0.3">
      <c r="A73" s="56">
        <v>49157163</v>
      </c>
      <c r="B73" s="86">
        <v>592948</v>
      </c>
      <c r="C73" s="1">
        <v>42893</v>
      </c>
      <c r="D73" s="56" t="s">
        <v>1065</v>
      </c>
      <c r="E73" s="56" t="s">
        <v>1066</v>
      </c>
      <c r="F73" s="56" t="s">
        <v>334</v>
      </c>
      <c r="G73" s="56" t="s">
        <v>335</v>
      </c>
      <c r="H73" s="56" t="s">
        <v>336</v>
      </c>
      <c r="I73" s="56" t="s">
        <v>1067</v>
      </c>
      <c r="J73" s="1" t="s">
        <v>1067</v>
      </c>
      <c r="K73" s="56" t="s">
        <v>337</v>
      </c>
      <c r="L73" s="56" t="s">
        <v>338</v>
      </c>
      <c r="M73" s="56" t="s">
        <v>1068</v>
      </c>
      <c r="N73" s="56" t="s">
        <v>1043</v>
      </c>
      <c r="O73" s="56" t="s">
        <v>546</v>
      </c>
      <c r="P73" s="1" t="s">
        <v>188</v>
      </c>
      <c r="Q73" s="56" t="s">
        <v>241</v>
      </c>
      <c r="R73" s="56" t="s">
        <v>339</v>
      </c>
      <c r="S73" s="56">
        <v>70574</v>
      </c>
      <c r="T73" s="1" t="s">
        <v>1074</v>
      </c>
      <c r="U73" s="56">
        <v>41008</v>
      </c>
      <c r="V73" s="56">
        <v>43465</v>
      </c>
      <c r="W73" s="56">
        <v>40923</v>
      </c>
      <c r="X73" s="56">
        <v>42750</v>
      </c>
      <c r="Y73" s="56" t="s">
        <v>340</v>
      </c>
      <c r="Z73" s="56" t="s">
        <v>341</v>
      </c>
      <c r="AA73" s="56" t="s">
        <v>347</v>
      </c>
      <c r="AB73" s="56" t="s">
        <v>343</v>
      </c>
      <c r="AC73" s="56" t="s">
        <v>342</v>
      </c>
      <c r="AD73" s="56" t="s">
        <v>342</v>
      </c>
      <c r="AE73" s="56" t="s">
        <v>334</v>
      </c>
      <c r="AF73" s="56" t="s">
        <v>292</v>
      </c>
      <c r="AG73" s="56">
        <v>2016</v>
      </c>
      <c r="AH73" s="56" t="s">
        <v>80</v>
      </c>
      <c r="AI73" s="56" t="s">
        <v>348</v>
      </c>
      <c r="AJ73" s="56">
        <v>2</v>
      </c>
      <c r="AK73" s="56"/>
      <c r="AM73" s="56">
        <v>42758</v>
      </c>
      <c r="AN73" s="56" t="s">
        <v>1070</v>
      </c>
      <c r="AO73" s="1">
        <v>41094</v>
      </c>
      <c r="AP73" s="56" t="s">
        <v>1076</v>
      </c>
      <c r="AQ73" s="56">
        <v>49163</v>
      </c>
      <c r="AS73" s="56" t="s">
        <v>346</v>
      </c>
      <c r="AV73" s="56">
        <v>0</v>
      </c>
      <c r="BB73" s="56" t="s">
        <v>339</v>
      </c>
      <c r="BC73" s="56" t="s">
        <v>263</v>
      </c>
      <c r="BD73" s="56" t="s">
        <v>1072</v>
      </c>
      <c r="BE73" s="56" t="s">
        <v>347</v>
      </c>
      <c r="BF73" s="56" t="s">
        <v>334</v>
      </c>
      <c r="BG73" s="56" t="s">
        <v>1073</v>
      </c>
      <c r="BH73" s="56">
        <v>0</v>
      </c>
      <c r="BI73" s="56">
        <v>0</v>
      </c>
      <c r="BJ73" s="56">
        <v>1</v>
      </c>
    </row>
    <row r="74" spans="1:62" hidden="1" x14ac:dyDescent="0.3">
      <c r="A74" s="56">
        <v>49157248</v>
      </c>
      <c r="B74" s="86">
        <v>592948</v>
      </c>
      <c r="C74" s="1">
        <v>42893</v>
      </c>
      <c r="D74" s="56" t="s">
        <v>1065</v>
      </c>
      <c r="E74" s="56" t="s">
        <v>1066</v>
      </c>
      <c r="F74" s="56" t="s">
        <v>334</v>
      </c>
      <c r="G74" s="56" t="s">
        <v>335</v>
      </c>
      <c r="H74" s="56" t="s">
        <v>336</v>
      </c>
      <c r="I74" s="56" t="s">
        <v>1067</v>
      </c>
      <c r="J74" s="1" t="s">
        <v>1067</v>
      </c>
      <c r="K74" s="56" t="s">
        <v>337</v>
      </c>
      <c r="L74" s="56" t="s">
        <v>338</v>
      </c>
      <c r="M74" s="56" t="s">
        <v>1068</v>
      </c>
      <c r="N74" s="56" t="s">
        <v>1043</v>
      </c>
      <c r="O74" s="56" t="s">
        <v>546</v>
      </c>
      <c r="P74" s="1" t="s">
        <v>188</v>
      </c>
      <c r="Q74" s="56" t="s">
        <v>241</v>
      </c>
      <c r="R74" s="56" t="s">
        <v>339</v>
      </c>
      <c r="S74" s="56">
        <v>70573</v>
      </c>
      <c r="T74" s="1" t="s">
        <v>192</v>
      </c>
      <c r="U74" s="56">
        <v>41008</v>
      </c>
      <c r="V74" s="56">
        <v>43465</v>
      </c>
      <c r="W74" s="56">
        <v>40923</v>
      </c>
      <c r="X74" s="56">
        <v>42750</v>
      </c>
      <c r="Y74" s="56" t="s">
        <v>340</v>
      </c>
      <c r="Z74" s="56" t="s">
        <v>341</v>
      </c>
      <c r="AA74" s="56" t="s">
        <v>342</v>
      </c>
      <c r="AB74" s="56" t="s">
        <v>343</v>
      </c>
      <c r="AC74" s="56" t="s">
        <v>342</v>
      </c>
      <c r="AD74" s="56" t="s">
        <v>347</v>
      </c>
      <c r="AE74" s="56" t="s">
        <v>334</v>
      </c>
      <c r="AF74" s="56" t="s">
        <v>292</v>
      </c>
      <c r="AG74" s="56">
        <v>2013</v>
      </c>
      <c r="AH74" s="56" t="s">
        <v>80</v>
      </c>
      <c r="AI74" s="56" t="s">
        <v>344</v>
      </c>
      <c r="AJ74" s="56">
        <v>10</v>
      </c>
      <c r="AK74" s="56"/>
      <c r="AM74" s="56">
        <v>42758</v>
      </c>
      <c r="AN74" s="56" t="s">
        <v>1070</v>
      </c>
      <c r="AO74" s="1">
        <v>41121</v>
      </c>
      <c r="AP74" s="56" t="s">
        <v>1076</v>
      </c>
      <c r="AQ74" s="56">
        <v>251</v>
      </c>
      <c r="AS74" s="56" t="s">
        <v>346</v>
      </c>
      <c r="AV74" s="56">
        <v>0</v>
      </c>
      <c r="BB74" s="56" t="s">
        <v>339</v>
      </c>
      <c r="BC74" s="56" t="s">
        <v>263</v>
      </c>
      <c r="BD74" s="56" t="s">
        <v>1072</v>
      </c>
      <c r="BE74" s="56" t="s">
        <v>347</v>
      </c>
      <c r="BF74" s="56" t="s">
        <v>334</v>
      </c>
      <c r="BG74" s="56" t="s">
        <v>1073</v>
      </c>
      <c r="BH74" s="56">
        <v>0</v>
      </c>
      <c r="BI74" s="56">
        <v>0</v>
      </c>
      <c r="BJ74" s="56">
        <v>1</v>
      </c>
    </row>
    <row r="75" spans="1:62" hidden="1" x14ac:dyDescent="0.3">
      <c r="A75" s="56">
        <v>49157249</v>
      </c>
      <c r="B75" s="86">
        <v>592948</v>
      </c>
      <c r="C75" s="1">
        <v>42893</v>
      </c>
      <c r="D75" s="56" t="s">
        <v>1065</v>
      </c>
      <c r="E75" s="56" t="s">
        <v>1066</v>
      </c>
      <c r="F75" s="56" t="s">
        <v>334</v>
      </c>
      <c r="G75" s="56" t="s">
        <v>335</v>
      </c>
      <c r="H75" s="56" t="s">
        <v>336</v>
      </c>
      <c r="I75" s="56" t="s">
        <v>1067</v>
      </c>
      <c r="J75" s="1" t="s">
        <v>1067</v>
      </c>
      <c r="K75" s="56" t="s">
        <v>337</v>
      </c>
      <c r="L75" s="56" t="s">
        <v>338</v>
      </c>
      <c r="M75" s="56" t="s">
        <v>1068</v>
      </c>
      <c r="N75" s="56" t="s">
        <v>1043</v>
      </c>
      <c r="O75" s="56" t="s">
        <v>546</v>
      </c>
      <c r="P75" s="1" t="s">
        <v>188</v>
      </c>
      <c r="Q75" s="56" t="s">
        <v>241</v>
      </c>
      <c r="R75" s="56" t="s">
        <v>339</v>
      </c>
      <c r="S75" s="56">
        <v>70573</v>
      </c>
      <c r="T75" s="1" t="s">
        <v>192</v>
      </c>
      <c r="U75" s="56">
        <v>41008</v>
      </c>
      <c r="V75" s="56">
        <v>43465</v>
      </c>
      <c r="W75" s="56">
        <v>40923</v>
      </c>
      <c r="X75" s="56">
        <v>42750</v>
      </c>
      <c r="Y75" s="56" t="s">
        <v>340</v>
      </c>
      <c r="Z75" s="56" t="s">
        <v>341</v>
      </c>
      <c r="AA75" s="56" t="s">
        <v>342</v>
      </c>
      <c r="AB75" s="56" t="s">
        <v>343</v>
      </c>
      <c r="AC75" s="56" t="s">
        <v>342</v>
      </c>
      <c r="AD75" s="56" t="s">
        <v>347</v>
      </c>
      <c r="AE75" s="56" t="s">
        <v>334</v>
      </c>
      <c r="AF75" s="56" t="s">
        <v>292</v>
      </c>
      <c r="AG75" s="56">
        <v>2014</v>
      </c>
      <c r="AH75" s="56" t="s">
        <v>80</v>
      </c>
      <c r="AI75" s="56" t="s">
        <v>348</v>
      </c>
      <c r="AJ75" s="56">
        <v>10</v>
      </c>
      <c r="AK75" s="56"/>
      <c r="AM75" s="56">
        <v>42758</v>
      </c>
      <c r="AN75" s="56" t="s">
        <v>1070</v>
      </c>
      <c r="AO75" s="1">
        <v>41121</v>
      </c>
      <c r="AP75" s="56" t="s">
        <v>1076</v>
      </c>
      <c r="AQ75" s="56">
        <v>251</v>
      </c>
      <c r="AS75" s="56" t="s">
        <v>346</v>
      </c>
      <c r="AV75" s="56">
        <v>0</v>
      </c>
      <c r="BB75" s="56" t="s">
        <v>339</v>
      </c>
      <c r="BC75" s="56" t="s">
        <v>263</v>
      </c>
      <c r="BD75" s="56" t="s">
        <v>1072</v>
      </c>
      <c r="BE75" s="56" t="s">
        <v>347</v>
      </c>
      <c r="BF75" s="56" t="s">
        <v>334</v>
      </c>
      <c r="BG75" s="56" t="s">
        <v>1073</v>
      </c>
      <c r="BH75" s="56">
        <v>0</v>
      </c>
      <c r="BI75" s="56">
        <v>0</v>
      </c>
      <c r="BJ75" s="56">
        <v>1</v>
      </c>
    </row>
    <row r="76" spans="1:62" hidden="1" x14ac:dyDescent="0.3">
      <c r="A76" s="56">
        <v>49157164</v>
      </c>
      <c r="B76" s="86">
        <v>592948</v>
      </c>
      <c r="C76" s="1">
        <v>42893</v>
      </c>
      <c r="D76" s="56" t="s">
        <v>1065</v>
      </c>
      <c r="E76" s="56" t="s">
        <v>1066</v>
      </c>
      <c r="F76" s="56" t="s">
        <v>334</v>
      </c>
      <c r="G76" s="56" t="s">
        <v>335</v>
      </c>
      <c r="H76" s="56" t="s">
        <v>336</v>
      </c>
      <c r="I76" s="56" t="s">
        <v>1067</v>
      </c>
      <c r="J76" s="1" t="s">
        <v>1067</v>
      </c>
      <c r="K76" s="56" t="s">
        <v>337</v>
      </c>
      <c r="L76" s="56" t="s">
        <v>338</v>
      </c>
      <c r="M76" s="56" t="s">
        <v>1068</v>
      </c>
      <c r="N76" s="56" t="s">
        <v>1043</v>
      </c>
      <c r="O76" s="56" t="s">
        <v>546</v>
      </c>
      <c r="P76" s="1" t="s">
        <v>188</v>
      </c>
      <c r="Q76" s="56" t="s">
        <v>241</v>
      </c>
      <c r="R76" s="56" t="s">
        <v>339</v>
      </c>
      <c r="S76" s="56">
        <v>70574</v>
      </c>
      <c r="T76" s="1" t="s">
        <v>1074</v>
      </c>
      <c r="U76" s="56">
        <v>41008</v>
      </c>
      <c r="V76" s="56">
        <v>43465</v>
      </c>
      <c r="W76" s="56">
        <v>40923</v>
      </c>
      <c r="X76" s="56">
        <v>42750</v>
      </c>
      <c r="Y76" s="56" t="s">
        <v>340</v>
      </c>
      <c r="Z76" s="56" t="s">
        <v>341</v>
      </c>
      <c r="AA76" s="56" t="s">
        <v>347</v>
      </c>
      <c r="AB76" s="56" t="s">
        <v>343</v>
      </c>
      <c r="AC76" s="56" t="s">
        <v>342</v>
      </c>
      <c r="AD76" s="56" t="s">
        <v>342</v>
      </c>
      <c r="AE76" s="56" t="s">
        <v>334</v>
      </c>
      <c r="AF76" s="56" t="s">
        <v>292</v>
      </c>
      <c r="AG76" s="56">
        <v>2016</v>
      </c>
      <c r="AH76" s="56" t="s">
        <v>80</v>
      </c>
      <c r="AI76" s="56" t="s">
        <v>344</v>
      </c>
      <c r="AJ76" s="56">
        <v>1</v>
      </c>
      <c r="AK76" s="56"/>
      <c r="AM76" s="56">
        <v>42758</v>
      </c>
      <c r="AN76" s="56" t="s">
        <v>1070</v>
      </c>
      <c r="AO76" s="1">
        <v>41094</v>
      </c>
      <c r="AP76" s="56" t="s">
        <v>1076</v>
      </c>
      <c r="AQ76" s="56">
        <v>49163</v>
      </c>
      <c r="AS76" s="56" t="s">
        <v>346</v>
      </c>
      <c r="AV76" s="56">
        <v>0</v>
      </c>
      <c r="BB76" s="56" t="s">
        <v>339</v>
      </c>
      <c r="BC76" s="56" t="s">
        <v>263</v>
      </c>
      <c r="BD76" s="56" t="s">
        <v>1072</v>
      </c>
      <c r="BE76" s="56" t="s">
        <v>347</v>
      </c>
      <c r="BF76" s="56" t="s">
        <v>334</v>
      </c>
      <c r="BG76" s="56" t="s">
        <v>1073</v>
      </c>
      <c r="BH76" s="56">
        <v>0</v>
      </c>
      <c r="BI76" s="56">
        <v>0</v>
      </c>
      <c r="BJ76" s="56">
        <v>1</v>
      </c>
    </row>
    <row r="77" spans="1:62" hidden="1" x14ac:dyDescent="0.3">
      <c r="A77" s="56">
        <v>49157250</v>
      </c>
      <c r="B77" s="86">
        <v>592948</v>
      </c>
      <c r="C77" s="1">
        <v>42893</v>
      </c>
      <c r="D77" s="56" t="s">
        <v>1065</v>
      </c>
      <c r="E77" s="56" t="s">
        <v>1066</v>
      </c>
      <c r="F77" s="56" t="s">
        <v>334</v>
      </c>
      <c r="G77" s="56" t="s">
        <v>335</v>
      </c>
      <c r="H77" s="56" t="s">
        <v>336</v>
      </c>
      <c r="I77" s="56" t="s">
        <v>1067</v>
      </c>
      <c r="J77" s="1" t="s">
        <v>1067</v>
      </c>
      <c r="K77" s="56" t="s">
        <v>337</v>
      </c>
      <c r="L77" s="56" t="s">
        <v>338</v>
      </c>
      <c r="M77" s="56" t="s">
        <v>1068</v>
      </c>
      <c r="N77" s="56" t="s">
        <v>1043</v>
      </c>
      <c r="O77" s="56" t="s">
        <v>546</v>
      </c>
      <c r="P77" s="1" t="s">
        <v>188</v>
      </c>
      <c r="Q77" s="56" t="s">
        <v>241</v>
      </c>
      <c r="R77" s="56" t="s">
        <v>339</v>
      </c>
      <c r="S77" s="56">
        <v>70573</v>
      </c>
      <c r="T77" s="1" t="s">
        <v>192</v>
      </c>
      <c r="U77" s="56">
        <v>41008</v>
      </c>
      <c r="V77" s="56">
        <v>43465</v>
      </c>
      <c r="W77" s="56">
        <v>40923</v>
      </c>
      <c r="X77" s="56">
        <v>42750</v>
      </c>
      <c r="Y77" s="56" t="s">
        <v>340</v>
      </c>
      <c r="Z77" s="56" t="s">
        <v>341</v>
      </c>
      <c r="AA77" s="56" t="s">
        <v>342</v>
      </c>
      <c r="AB77" s="56" t="s">
        <v>343</v>
      </c>
      <c r="AC77" s="56" t="s">
        <v>342</v>
      </c>
      <c r="AD77" s="56" t="s">
        <v>347</v>
      </c>
      <c r="AE77" s="56" t="s">
        <v>334</v>
      </c>
      <c r="AF77" s="56" t="s">
        <v>292</v>
      </c>
      <c r="AG77" s="56">
        <v>2014</v>
      </c>
      <c r="AH77" s="56" t="s">
        <v>80</v>
      </c>
      <c r="AI77" s="56" t="s">
        <v>344</v>
      </c>
      <c r="AJ77" s="56">
        <v>28</v>
      </c>
      <c r="AK77" s="56"/>
      <c r="AM77" s="56">
        <v>42758</v>
      </c>
      <c r="AN77" s="56" t="s">
        <v>1070</v>
      </c>
      <c r="AO77" s="1">
        <v>41121</v>
      </c>
      <c r="AP77" s="56" t="s">
        <v>1076</v>
      </c>
      <c r="AQ77" s="56">
        <v>251</v>
      </c>
      <c r="AS77" s="56" t="s">
        <v>346</v>
      </c>
      <c r="AV77" s="56">
        <v>0</v>
      </c>
      <c r="BB77" s="56" t="s">
        <v>339</v>
      </c>
      <c r="BC77" s="56" t="s">
        <v>263</v>
      </c>
      <c r="BD77" s="56" t="s">
        <v>1072</v>
      </c>
      <c r="BE77" s="56" t="s">
        <v>347</v>
      </c>
      <c r="BF77" s="56" t="s">
        <v>334</v>
      </c>
      <c r="BG77" s="56" t="s">
        <v>1073</v>
      </c>
      <c r="BH77" s="56">
        <v>0</v>
      </c>
      <c r="BI77" s="56">
        <v>0</v>
      </c>
      <c r="BJ77" s="56">
        <v>1</v>
      </c>
    </row>
    <row r="78" spans="1:62" hidden="1" x14ac:dyDescent="0.3">
      <c r="A78" s="56">
        <v>49157251</v>
      </c>
      <c r="B78" s="86">
        <v>592948</v>
      </c>
      <c r="C78" s="1">
        <v>42893</v>
      </c>
      <c r="D78" s="56" t="s">
        <v>1065</v>
      </c>
      <c r="E78" s="56" t="s">
        <v>1066</v>
      </c>
      <c r="F78" s="56" t="s">
        <v>334</v>
      </c>
      <c r="G78" s="56" t="s">
        <v>335</v>
      </c>
      <c r="H78" s="56" t="s">
        <v>336</v>
      </c>
      <c r="I78" s="56" t="s">
        <v>1067</v>
      </c>
      <c r="J78" s="1" t="s">
        <v>1067</v>
      </c>
      <c r="K78" s="56" t="s">
        <v>337</v>
      </c>
      <c r="L78" s="56" t="s">
        <v>338</v>
      </c>
      <c r="M78" s="56" t="s">
        <v>1068</v>
      </c>
      <c r="N78" s="56" t="s">
        <v>1043</v>
      </c>
      <c r="O78" s="56" t="s">
        <v>546</v>
      </c>
      <c r="P78" s="1" t="s">
        <v>188</v>
      </c>
      <c r="Q78" s="56" t="s">
        <v>241</v>
      </c>
      <c r="R78" s="56" t="s">
        <v>339</v>
      </c>
      <c r="S78" s="56">
        <v>70573</v>
      </c>
      <c r="T78" s="1" t="s">
        <v>192</v>
      </c>
      <c r="U78" s="56">
        <v>41008</v>
      </c>
      <c r="V78" s="56">
        <v>43465</v>
      </c>
      <c r="W78" s="56">
        <v>40923</v>
      </c>
      <c r="X78" s="56">
        <v>42750</v>
      </c>
      <c r="Y78" s="56" t="s">
        <v>340</v>
      </c>
      <c r="Z78" s="56" t="s">
        <v>341</v>
      </c>
      <c r="AA78" s="56" t="s">
        <v>342</v>
      </c>
      <c r="AB78" s="56" t="s">
        <v>343</v>
      </c>
      <c r="AC78" s="56" t="s">
        <v>342</v>
      </c>
      <c r="AD78" s="56" t="s">
        <v>347</v>
      </c>
      <c r="AE78" s="56" t="s">
        <v>334</v>
      </c>
      <c r="AF78" s="56" t="s">
        <v>292</v>
      </c>
      <c r="AG78" s="56">
        <v>2015</v>
      </c>
      <c r="AH78" s="56" t="s">
        <v>80</v>
      </c>
      <c r="AI78" s="56" t="s">
        <v>348</v>
      </c>
      <c r="AJ78" s="56">
        <v>0</v>
      </c>
      <c r="AK78" s="56"/>
      <c r="AM78" s="56">
        <v>42758</v>
      </c>
      <c r="AN78" s="56" t="s">
        <v>1070</v>
      </c>
      <c r="AO78" s="1">
        <v>41121</v>
      </c>
      <c r="AP78" s="56" t="s">
        <v>1076</v>
      </c>
      <c r="AQ78" s="56">
        <v>251</v>
      </c>
      <c r="AS78" s="56" t="s">
        <v>346</v>
      </c>
      <c r="AV78" s="56">
        <v>0</v>
      </c>
      <c r="BB78" s="56" t="s">
        <v>339</v>
      </c>
      <c r="BC78" s="56" t="s">
        <v>263</v>
      </c>
      <c r="BD78" s="56" t="s">
        <v>1072</v>
      </c>
      <c r="BE78" s="56" t="s">
        <v>347</v>
      </c>
      <c r="BF78" s="56" t="s">
        <v>334</v>
      </c>
      <c r="BG78" s="56" t="s">
        <v>1073</v>
      </c>
      <c r="BH78" s="56">
        <v>0</v>
      </c>
      <c r="BI78" s="56">
        <v>0</v>
      </c>
      <c r="BJ78" s="56">
        <v>1</v>
      </c>
    </row>
    <row r="79" spans="1:62" x14ac:dyDescent="0.3">
      <c r="A79" s="56">
        <v>49157121</v>
      </c>
      <c r="B79" s="86">
        <v>592948</v>
      </c>
      <c r="C79" s="1">
        <v>42893</v>
      </c>
      <c r="D79" s="56" t="s">
        <v>1065</v>
      </c>
      <c r="E79" s="56" t="s">
        <v>1066</v>
      </c>
      <c r="F79" s="56" t="s">
        <v>334</v>
      </c>
      <c r="G79" s="56" t="s">
        <v>335</v>
      </c>
      <c r="H79" s="56" t="s">
        <v>336</v>
      </c>
      <c r="I79" s="56" t="s">
        <v>1067</v>
      </c>
      <c r="J79" s="1" t="s">
        <v>1067</v>
      </c>
      <c r="K79" s="56" t="s">
        <v>337</v>
      </c>
      <c r="L79" s="56" t="s">
        <v>338</v>
      </c>
      <c r="M79" s="56" t="s">
        <v>1068</v>
      </c>
      <c r="N79" s="56" t="s">
        <v>1043</v>
      </c>
      <c r="O79" s="56" t="s">
        <v>546</v>
      </c>
      <c r="P79" s="1" t="s">
        <v>110</v>
      </c>
      <c r="Q79" s="56" t="s">
        <v>241</v>
      </c>
      <c r="R79" s="56" t="s">
        <v>339</v>
      </c>
      <c r="S79" s="56">
        <v>178901</v>
      </c>
      <c r="T79" s="1" t="s">
        <v>111</v>
      </c>
      <c r="U79" s="56">
        <v>41008</v>
      </c>
      <c r="V79" s="56">
        <v>43465</v>
      </c>
      <c r="W79" s="56">
        <v>41008</v>
      </c>
      <c r="X79" s="56">
        <v>42750</v>
      </c>
      <c r="Y79" s="56" t="s">
        <v>340</v>
      </c>
      <c r="Z79" s="56" t="s">
        <v>341</v>
      </c>
      <c r="AA79" s="56" t="s">
        <v>342</v>
      </c>
      <c r="AB79" s="56" t="s">
        <v>343</v>
      </c>
      <c r="AC79" s="56" t="s">
        <v>342</v>
      </c>
      <c r="AD79" s="56" t="s">
        <v>342</v>
      </c>
      <c r="AE79" s="56" t="s">
        <v>334</v>
      </c>
      <c r="AF79" s="56" t="s">
        <v>291</v>
      </c>
      <c r="AG79" s="56">
        <v>2016</v>
      </c>
      <c r="AH79" s="56" t="s">
        <v>80</v>
      </c>
      <c r="AI79" s="56" t="s">
        <v>348</v>
      </c>
      <c r="AJ79" s="56">
        <v>1</v>
      </c>
      <c r="AK79" s="56">
        <v>42369</v>
      </c>
      <c r="AL79" s="56" t="s">
        <v>1099</v>
      </c>
      <c r="AM79" s="56">
        <v>42758</v>
      </c>
      <c r="AN79" s="56" t="s">
        <v>1070</v>
      </c>
      <c r="AO79" s="1">
        <v>42593</v>
      </c>
      <c r="AP79" s="56" t="s">
        <v>1070</v>
      </c>
      <c r="AQ79" s="56">
        <v>257</v>
      </c>
      <c r="AR79" s="56">
        <v>0</v>
      </c>
      <c r="AS79" s="56" t="s">
        <v>346</v>
      </c>
      <c r="BB79" s="56" t="s">
        <v>339</v>
      </c>
      <c r="BC79" s="56" t="s">
        <v>263</v>
      </c>
      <c r="BD79" s="56" t="s">
        <v>1072</v>
      </c>
      <c r="BE79" s="56" t="s">
        <v>347</v>
      </c>
      <c r="BF79" s="56" t="s">
        <v>334</v>
      </c>
      <c r="BG79" s="56" t="s">
        <v>1073</v>
      </c>
      <c r="BH79" s="56">
        <v>0</v>
      </c>
      <c r="BI79" s="56">
        <v>0</v>
      </c>
      <c r="BJ79" s="56">
        <v>1</v>
      </c>
    </row>
    <row r="80" spans="1:62" hidden="1" x14ac:dyDescent="0.3">
      <c r="A80" s="56">
        <v>49157165</v>
      </c>
      <c r="B80" s="86">
        <v>592948</v>
      </c>
      <c r="C80" s="1">
        <v>42893</v>
      </c>
      <c r="D80" s="56" t="s">
        <v>1065</v>
      </c>
      <c r="E80" s="56" t="s">
        <v>1066</v>
      </c>
      <c r="F80" s="56" t="s">
        <v>334</v>
      </c>
      <c r="G80" s="56" t="s">
        <v>335</v>
      </c>
      <c r="H80" s="56" t="s">
        <v>336</v>
      </c>
      <c r="I80" s="56" t="s">
        <v>1067</v>
      </c>
      <c r="J80" s="1" t="s">
        <v>1067</v>
      </c>
      <c r="K80" s="56" t="s">
        <v>337</v>
      </c>
      <c r="L80" s="56" t="s">
        <v>338</v>
      </c>
      <c r="M80" s="56" t="s">
        <v>1068</v>
      </c>
      <c r="N80" s="56" t="s">
        <v>1043</v>
      </c>
      <c r="O80" s="56" t="s">
        <v>546</v>
      </c>
      <c r="P80" s="1" t="s">
        <v>188</v>
      </c>
      <c r="Q80" s="56" t="s">
        <v>241</v>
      </c>
      <c r="R80" s="56" t="s">
        <v>339</v>
      </c>
      <c r="S80" s="56">
        <v>70574</v>
      </c>
      <c r="T80" s="1" t="s">
        <v>1074</v>
      </c>
      <c r="U80" s="56">
        <v>41008</v>
      </c>
      <c r="V80" s="56">
        <v>43465</v>
      </c>
      <c r="W80" s="56">
        <v>40923</v>
      </c>
      <c r="X80" s="56">
        <v>42750</v>
      </c>
      <c r="Y80" s="56" t="s">
        <v>340</v>
      </c>
      <c r="Z80" s="56" t="s">
        <v>341</v>
      </c>
      <c r="AA80" s="56" t="s">
        <v>347</v>
      </c>
      <c r="AB80" s="56" t="s">
        <v>343</v>
      </c>
      <c r="AC80" s="56" t="s">
        <v>342</v>
      </c>
      <c r="AD80" s="56" t="s">
        <v>342</v>
      </c>
      <c r="AE80" s="56" t="s">
        <v>334</v>
      </c>
      <c r="AF80" s="56" t="s">
        <v>292</v>
      </c>
      <c r="AG80" s="56">
        <v>2017</v>
      </c>
      <c r="AH80" s="56" t="s">
        <v>80</v>
      </c>
      <c r="AI80" s="56" t="s">
        <v>348</v>
      </c>
      <c r="AJ80" s="56">
        <v>1</v>
      </c>
      <c r="AK80" s="56"/>
      <c r="AM80" s="56">
        <v>42758</v>
      </c>
      <c r="AN80" s="56" t="s">
        <v>1070</v>
      </c>
      <c r="AO80" s="1">
        <v>41094</v>
      </c>
      <c r="AP80" s="56" t="s">
        <v>1076</v>
      </c>
      <c r="AQ80" s="56">
        <v>49163</v>
      </c>
      <c r="AS80" s="56" t="s">
        <v>346</v>
      </c>
      <c r="AV80" s="56">
        <v>0</v>
      </c>
      <c r="BB80" s="56" t="s">
        <v>339</v>
      </c>
      <c r="BC80" s="56" t="s">
        <v>263</v>
      </c>
      <c r="BD80" s="56" t="s">
        <v>1072</v>
      </c>
      <c r="BE80" s="56" t="s">
        <v>347</v>
      </c>
      <c r="BF80" s="56" t="s">
        <v>334</v>
      </c>
      <c r="BG80" s="56" t="s">
        <v>1073</v>
      </c>
      <c r="BH80" s="56">
        <v>0</v>
      </c>
      <c r="BI80" s="56">
        <v>0</v>
      </c>
      <c r="BJ80" s="56">
        <v>1</v>
      </c>
    </row>
    <row r="81" spans="1:62" hidden="1" x14ac:dyDescent="0.3">
      <c r="A81" s="56">
        <v>49157252</v>
      </c>
      <c r="B81" s="86">
        <v>592948</v>
      </c>
      <c r="C81" s="1">
        <v>42893</v>
      </c>
      <c r="D81" s="56" t="s">
        <v>1065</v>
      </c>
      <c r="E81" s="56" t="s">
        <v>1066</v>
      </c>
      <c r="F81" s="56" t="s">
        <v>334</v>
      </c>
      <c r="G81" s="56" t="s">
        <v>335</v>
      </c>
      <c r="H81" s="56" t="s">
        <v>336</v>
      </c>
      <c r="I81" s="56" t="s">
        <v>1067</v>
      </c>
      <c r="J81" s="1" t="s">
        <v>1067</v>
      </c>
      <c r="K81" s="56" t="s">
        <v>337</v>
      </c>
      <c r="L81" s="56" t="s">
        <v>338</v>
      </c>
      <c r="M81" s="56" t="s">
        <v>1068</v>
      </c>
      <c r="N81" s="56" t="s">
        <v>1043</v>
      </c>
      <c r="O81" s="56" t="s">
        <v>546</v>
      </c>
      <c r="P81" s="1" t="s">
        <v>188</v>
      </c>
      <c r="Q81" s="56" t="s">
        <v>241</v>
      </c>
      <c r="R81" s="56" t="s">
        <v>339</v>
      </c>
      <c r="S81" s="56">
        <v>70573</v>
      </c>
      <c r="T81" s="1" t="s">
        <v>192</v>
      </c>
      <c r="U81" s="56">
        <v>41008</v>
      </c>
      <c r="V81" s="56">
        <v>43465</v>
      </c>
      <c r="W81" s="56">
        <v>40923</v>
      </c>
      <c r="X81" s="56">
        <v>42750</v>
      </c>
      <c r="Y81" s="56" t="s">
        <v>340</v>
      </c>
      <c r="Z81" s="56" t="s">
        <v>341</v>
      </c>
      <c r="AA81" s="56" t="s">
        <v>342</v>
      </c>
      <c r="AB81" s="56" t="s">
        <v>343</v>
      </c>
      <c r="AC81" s="56" t="s">
        <v>342</v>
      </c>
      <c r="AD81" s="56" t="s">
        <v>347</v>
      </c>
      <c r="AE81" s="56" t="s">
        <v>334</v>
      </c>
      <c r="AF81" s="56" t="s">
        <v>292</v>
      </c>
      <c r="AG81" s="56">
        <v>2015</v>
      </c>
      <c r="AH81" s="56" t="s">
        <v>80</v>
      </c>
      <c r="AI81" s="56" t="s">
        <v>344</v>
      </c>
      <c r="AJ81" s="56">
        <v>28</v>
      </c>
      <c r="AM81" s="56">
        <v>42758</v>
      </c>
      <c r="AN81" s="56" t="s">
        <v>1070</v>
      </c>
      <c r="AO81" s="1">
        <v>41121</v>
      </c>
      <c r="AP81" s="56" t="s">
        <v>1076</v>
      </c>
      <c r="AQ81" s="56">
        <v>251</v>
      </c>
      <c r="AS81" s="56" t="s">
        <v>346</v>
      </c>
      <c r="AV81" s="56">
        <v>0</v>
      </c>
      <c r="BB81" s="56" t="s">
        <v>339</v>
      </c>
      <c r="BC81" s="56" t="s">
        <v>263</v>
      </c>
      <c r="BD81" s="56" t="s">
        <v>1072</v>
      </c>
      <c r="BE81" s="56" t="s">
        <v>347</v>
      </c>
      <c r="BF81" s="56" t="s">
        <v>334</v>
      </c>
      <c r="BG81" s="56" t="s">
        <v>1073</v>
      </c>
      <c r="BH81" s="56">
        <v>0</v>
      </c>
      <c r="BI81" s="56">
        <v>0</v>
      </c>
      <c r="BJ81" s="56">
        <v>1</v>
      </c>
    </row>
    <row r="82" spans="1:62" hidden="1" x14ac:dyDescent="0.3">
      <c r="A82" s="56">
        <v>49157253</v>
      </c>
      <c r="B82" s="86">
        <v>592948</v>
      </c>
      <c r="C82" s="1">
        <v>42893</v>
      </c>
      <c r="D82" s="56" t="s">
        <v>1065</v>
      </c>
      <c r="E82" s="56" t="s">
        <v>1066</v>
      </c>
      <c r="F82" s="56" t="s">
        <v>334</v>
      </c>
      <c r="G82" s="56" t="s">
        <v>335</v>
      </c>
      <c r="H82" s="56" t="s">
        <v>336</v>
      </c>
      <c r="I82" s="56" t="s">
        <v>1067</v>
      </c>
      <c r="J82" s="1" t="s">
        <v>1067</v>
      </c>
      <c r="K82" s="56" t="s">
        <v>337</v>
      </c>
      <c r="L82" s="56" t="s">
        <v>338</v>
      </c>
      <c r="M82" s="56" t="s">
        <v>1068</v>
      </c>
      <c r="N82" s="56" t="s">
        <v>1043</v>
      </c>
      <c r="O82" s="56" t="s">
        <v>546</v>
      </c>
      <c r="P82" s="1" t="s">
        <v>188</v>
      </c>
      <c r="Q82" s="56" t="s">
        <v>241</v>
      </c>
      <c r="R82" s="56" t="s">
        <v>339</v>
      </c>
      <c r="S82" s="56">
        <v>70573</v>
      </c>
      <c r="T82" s="1" t="s">
        <v>192</v>
      </c>
      <c r="U82" s="56">
        <v>41008</v>
      </c>
      <c r="V82" s="56">
        <v>43465</v>
      </c>
      <c r="W82" s="56">
        <v>40923</v>
      </c>
      <c r="X82" s="56">
        <v>42750</v>
      </c>
      <c r="Y82" s="56" t="s">
        <v>340</v>
      </c>
      <c r="Z82" s="56" t="s">
        <v>341</v>
      </c>
      <c r="AA82" s="56" t="s">
        <v>342</v>
      </c>
      <c r="AB82" s="56" t="s">
        <v>343</v>
      </c>
      <c r="AC82" s="56" t="s">
        <v>342</v>
      </c>
      <c r="AD82" s="56" t="s">
        <v>347</v>
      </c>
      <c r="AE82" s="56" t="s">
        <v>334</v>
      </c>
      <c r="AF82" s="56" t="s">
        <v>292</v>
      </c>
      <c r="AG82" s="56">
        <v>2016</v>
      </c>
      <c r="AH82" s="56" t="s">
        <v>80</v>
      </c>
      <c r="AI82" s="56" t="s">
        <v>348</v>
      </c>
      <c r="AJ82" s="56">
        <v>0</v>
      </c>
      <c r="AM82" s="56">
        <v>42758</v>
      </c>
      <c r="AN82" s="56" t="s">
        <v>1070</v>
      </c>
      <c r="AO82" s="1">
        <v>41121</v>
      </c>
      <c r="AP82" s="56" t="s">
        <v>1076</v>
      </c>
      <c r="AQ82" s="56">
        <v>251</v>
      </c>
      <c r="AS82" s="56" t="s">
        <v>346</v>
      </c>
      <c r="AV82" s="56">
        <v>0</v>
      </c>
      <c r="BB82" s="56" t="s">
        <v>339</v>
      </c>
      <c r="BC82" s="56" t="s">
        <v>263</v>
      </c>
      <c r="BD82" s="56" t="s">
        <v>1072</v>
      </c>
      <c r="BE82" s="56" t="s">
        <v>347</v>
      </c>
      <c r="BF82" s="56" t="s">
        <v>334</v>
      </c>
      <c r="BG82" s="56" t="s">
        <v>1073</v>
      </c>
      <c r="BH82" s="56">
        <v>0</v>
      </c>
      <c r="BI82" s="56">
        <v>0</v>
      </c>
      <c r="BJ82" s="56">
        <v>1</v>
      </c>
    </row>
    <row r="83" spans="1:62" hidden="1" x14ac:dyDescent="0.3">
      <c r="A83" s="56">
        <v>49157166</v>
      </c>
      <c r="B83" s="86">
        <v>592948</v>
      </c>
      <c r="C83" s="1">
        <v>42893</v>
      </c>
      <c r="D83" s="56" t="s">
        <v>1065</v>
      </c>
      <c r="E83" s="56" t="s">
        <v>1066</v>
      </c>
      <c r="F83" s="56" t="s">
        <v>334</v>
      </c>
      <c r="G83" s="56" t="s">
        <v>335</v>
      </c>
      <c r="H83" s="56" t="s">
        <v>336</v>
      </c>
      <c r="I83" s="56" t="s">
        <v>1067</v>
      </c>
      <c r="J83" s="1" t="s">
        <v>1067</v>
      </c>
      <c r="K83" s="56" t="s">
        <v>337</v>
      </c>
      <c r="L83" s="56" t="s">
        <v>338</v>
      </c>
      <c r="M83" s="56" t="s">
        <v>1068</v>
      </c>
      <c r="N83" s="56" t="s">
        <v>1043</v>
      </c>
      <c r="O83" s="56" t="s">
        <v>546</v>
      </c>
      <c r="P83" s="1" t="s">
        <v>188</v>
      </c>
      <c r="Q83" s="56" t="s">
        <v>241</v>
      </c>
      <c r="R83" s="56" t="s">
        <v>339</v>
      </c>
      <c r="S83" s="56">
        <v>70574</v>
      </c>
      <c r="T83" s="1" t="s">
        <v>1074</v>
      </c>
      <c r="U83" s="56">
        <v>41008</v>
      </c>
      <c r="V83" s="56">
        <v>43465</v>
      </c>
      <c r="W83" s="56">
        <v>40923</v>
      </c>
      <c r="X83" s="56">
        <v>42750</v>
      </c>
      <c r="Y83" s="56" t="s">
        <v>340</v>
      </c>
      <c r="Z83" s="56" t="s">
        <v>341</v>
      </c>
      <c r="AA83" s="56" t="s">
        <v>347</v>
      </c>
      <c r="AB83" s="56" t="s">
        <v>343</v>
      </c>
      <c r="AC83" s="56" t="s">
        <v>342</v>
      </c>
      <c r="AD83" s="56" t="s">
        <v>342</v>
      </c>
      <c r="AE83" s="56" t="s">
        <v>334</v>
      </c>
      <c r="AF83" s="56" t="s">
        <v>292</v>
      </c>
      <c r="AG83" s="56">
        <v>2017</v>
      </c>
      <c r="AH83" s="56" t="s">
        <v>80</v>
      </c>
      <c r="AI83" s="56" t="s">
        <v>344</v>
      </c>
      <c r="AJ83" s="56">
        <v>1</v>
      </c>
      <c r="AM83" s="56">
        <v>42758</v>
      </c>
      <c r="AN83" s="56" t="s">
        <v>1070</v>
      </c>
      <c r="AO83" s="1">
        <v>41094</v>
      </c>
      <c r="AP83" s="56" t="s">
        <v>1076</v>
      </c>
      <c r="AQ83" s="56">
        <v>49163</v>
      </c>
      <c r="AS83" s="56" t="s">
        <v>346</v>
      </c>
      <c r="AV83" s="56">
        <v>0</v>
      </c>
      <c r="BB83" s="56" t="s">
        <v>339</v>
      </c>
      <c r="BC83" s="56" t="s">
        <v>263</v>
      </c>
      <c r="BD83" s="56" t="s">
        <v>1072</v>
      </c>
      <c r="BE83" s="56" t="s">
        <v>347</v>
      </c>
      <c r="BF83" s="56" t="s">
        <v>334</v>
      </c>
      <c r="BG83" s="56" t="s">
        <v>1073</v>
      </c>
      <c r="BH83" s="56">
        <v>0</v>
      </c>
      <c r="BI83" s="56">
        <v>0</v>
      </c>
      <c r="BJ83" s="56">
        <v>1</v>
      </c>
    </row>
    <row r="84" spans="1:62" hidden="1" x14ac:dyDescent="0.3">
      <c r="A84" s="56">
        <v>49157255</v>
      </c>
      <c r="B84" s="86">
        <v>592948</v>
      </c>
      <c r="C84" s="1">
        <v>42893</v>
      </c>
      <c r="D84" s="56" t="s">
        <v>1065</v>
      </c>
      <c r="E84" s="56" t="s">
        <v>1066</v>
      </c>
      <c r="F84" s="56" t="s">
        <v>334</v>
      </c>
      <c r="G84" s="56" t="s">
        <v>335</v>
      </c>
      <c r="H84" s="56" t="s">
        <v>336</v>
      </c>
      <c r="I84" s="56" t="s">
        <v>1067</v>
      </c>
      <c r="J84" s="1" t="s">
        <v>1067</v>
      </c>
      <c r="K84" s="56" t="s">
        <v>337</v>
      </c>
      <c r="L84" s="56" t="s">
        <v>338</v>
      </c>
      <c r="M84" s="56" t="s">
        <v>1068</v>
      </c>
      <c r="N84" s="56" t="s">
        <v>1043</v>
      </c>
      <c r="O84" s="56" t="s">
        <v>546</v>
      </c>
      <c r="P84" s="1" t="s">
        <v>188</v>
      </c>
      <c r="Q84" s="56" t="s">
        <v>241</v>
      </c>
      <c r="R84" s="56" t="s">
        <v>339</v>
      </c>
      <c r="S84" s="56">
        <v>70573</v>
      </c>
      <c r="T84" s="1" t="s">
        <v>192</v>
      </c>
      <c r="U84" s="56">
        <v>41008</v>
      </c>
      <c r="V84" s="56">
        <v>43465</v>
      </c>
      <c r="W84" s="56">
        <v>40923</v>
      </c>
      <c r="X84" s="56">
        <v>42750</v>
      </c>
      <c r="Y84" s="56" t="s">
        <v>340</v>
      </c>
      <c r="Z84" s="56" t="s">
        <v>341</v>
      </c>
      <c r="AA84" s="56" t="s">
        <v>342</v>
      </c>
      <c r="AB84" s="56" t="s">
        <v>343</v>
      </c>
      <c r="AC84" s="56" t="s">
        <v>342</v>
      </c>
      <c r="AD84" s="56" t="s">
        <v>347</v>
      </c>
      <c r="AE84" s="56" t="s">
        <v>334</v>
      </c>
      <c r="AF84" s="56" t="s">
        <v>292</v>
      </c>
      <c r="AG84" s="56">
        <v>2016</v>
      </c>
      <c r="AH84" s="56" t="s">
        <v>80</v>
      </c>
      <c r="AI84" s="56" t="s">
        <v>344</v>
      </c>
      <c r="AJ84" s="56">
        <v>28</v>
      </c>
      <c r="AM84" s="56">
        <v>42758</v>
      </c>
      <c r="AN84" s="56" t="s">
        <v>1070</v>
      </c>
      <c r="AO84" s="1">
        <v>41121</v>
      </c>
      <c r="AP84" s="56" t="s">
        <v>1076</v>
      </c>
      <c r="AQ84" s="56">
        <v>251</v>
      </c>
      <c r="AS84" s="56" t="s">
        <v>346</v>
      </c>
      <c r="AV84" s="56">
        <v>0</v>
      </c>
      <c r="BB84" s="56" t="s">
        <v>339</v>
      </c>
      <c r="BC84" s="56" t="s">
        <v>263</v>
      </c>
      <c r="BD84" s="56" t="s">
        <v>1072</v>
      </c>
      <c r="BE84" s="56" t="s">
        <v>347</v>
      </c>
      <c r="BF84" s="56" t="s">
        <v>334</v>
      </c>
      <c r="BG84" s="56" t="s">
        <v>1073</v>
      </c>
      <c r="BH84" s="56">
        <v>0</v>
      </c>
      <c r="BI84" s="56">
        <v>0</v>
      </c>
      <c r="BJ84" s="56">
        <v>1</v>
      </c>
    </row>
    <row r="85" spans="1:62" hidden="1" x14ac:dyDescent="0.3">
      <c r="A85" s="56">
        <v>49157257</v>
      </c>
      <c r="B85" s="86">
        <v>592948</v>
      </c>
      <c r="C85" s="1">
        <v>42893</v>
      </c>
      <c r="D85" s="56" t="s">
        <v>1065</v>
      </c>
      <c r="E85" s="56" t="s">
        <v>1066</v>
      </c>
      <c r="F85" s="56" t="s">
        <v>334</v>
      </c>
      <c r="G85" s="56" t="s">
        <v>335</v>
      </c>
      <c r="H85" s="56" t="s">
        <v>336</v>
      </c>
      <c r="I85" s="56" t="s">
        <v>1067</v>
      </c>
      <c r="J85" s="1" t="s">
        <v>1067</v>
      </c>
      <c r="K85" s="56" t="s">
        <v>337</v>
      </c>
      <c r="L85" s="56" t="s">
        <v>338</v>
      </c>
      <c r="M85" s="56" t="s">
        <v>1068</v>
      </c>
      <c r="N85" s="56" t="s">
        <v>1043</v>
      </c>
      <c r="O85" s="56" t="s">
        <v>546</v>
      </c>
      <c r="P85" s="1" t="s">
        <v>188</v>
      </c>
      <c r="Q85" s="56" t="s">
        <v>241</v>
      </c>
      <c r="R85" s="56" t="s">
        <v>339</v>
      </c>
      <c r="S85" s="56">
        <v>70573</v>
      </c>
      <c r="T85" s="1" t="s">
        <v>192</v>
      </c>
      <c r="U85" s="56">
        <v>41008</v>
      </c>
      <c r="V85" s="56">
        <v>43465</v>
      </c>
      <c r="W85" s="56">
        <v>40923</v>
      </c>
      <c r="X85" s="56">
        <v>42750</v>
      </c>
      <c r="Y85" s="56" t="s">
        <v>340</v>
      </c>
      <c r="Z85" s="56" t="s">
        <v>341</v>
      </c>
      <c r="AA85" s="56" t="s">
        <v>342</v>
      </c>
      <c r="AB85" s="56" t="s">
        <v>343</v>
      </c>
      <c r="AC85" s="56" t="s">
        <v>342</v>
      </c>
      <c r="AD85" s="56" t="s">
        <v>347</v>
      </c>
      <c r="AE85" s="56" t="s">
        <v>334</v>
      </c>
      <c r="AF85" s="56" t="s">
        <v>292</v>
      </c>
      <c r="AG85" s="56">
        <v>2017</v>
      </c>
      <c r="AH85" s="56" t="s">
        <v>80</v>
      </c>
      <c r="AI85" s="56" t="s">
        <v>348</v>
      </c>
      <c r="AJ85" s="56">
        <v>0</v>
      </c>
      <c r="AM85" s="56">
        <v>42758</v>
      </c>
      <c r="AN85" s="56" t="s">
        <v>1070</v>
      </c>
      <c r="AO85" s="1">
        <v>41121</v>
      </c>
      <c r="AP85" s="56" t="s">
        <v>1076</v>
      </c>
      <c r="AQ85" s="56">
        <v>251</v>
      </c>
      <c r="AS85" s="56" t="s">
        <v>346</v>
      </c>
      <c r="AV85" s="56">
        <v>0</v>
      </c>
      <c r="BB85" s="56" t="s">
        <v>339</v>
      </c>
      <c r="BC85" s="56" t="s">
        <v>263</v>
      </c>
      <c r="BD85" s="56" t="s">
        <v>1072</v>
      </c>
      <c r="BE85" s="56" t="s">
        <v>347</v>
      </c>
      <c r="BF85" s="56" t="s">
        <v>334</v>
      </c>
      <c r="BG85" s="56" t="s">
        <v>1073</v>
      </c>
      <c r="BH85" s="56">
        <v>0</v>
      </c>
      <c r="BI85" s="56">
        <v>0</v>
      </c>
      <c r="BJ85" s="56">
        <v>1</v>
      </c>
    </row>
    <row r="86" spans="1:62" hidden="1" x14ac:dyDescent="0.3">
      <c r="A86" s="56">
        <v>49157098</v>
      </c>
      <c r="B86" s="86">
        <v>592948</v>
      </c>
      <c r="C86" s="1">
        <v>42893</v>
      </c>
      <c r="D86" s="56" t="s">
        <v>1065</v>
      </c>
      <c r="E86" s="56" t="s">
        <v>1066</v>
      </c>
      <c r="F86" s="56" t="s">
        <v>334</v>
      </c>
      <c r="G86" s="56" t="s">
        <v>335</v>
      </c>
      <c r="H86" s="56" t="s">
        <v>336</v>
      </c>
      <c r="I86" s="56" t="s">
        <v>1067</v>
      </c>
      <c r="J86" s="1" t="s">
        <v>1067</v>
      </c>
      <c r="K86" s="56" t="s">
        <v>337</v>
      </c>
      <c r="L86" s="56" t="s">
        <v>338</v>
      </c>
      <c r="M86" s="56" t="s">
        <v>1068</v>
      </c>
      <c r="N86" s="56" t="s">
        <v>1043</v>
      </c>
      <c r="O86" s="56" t="s">
        <v>546</v>
      </c>
      <c r="P86" s="1" t="s">
        <v>110</v>
      </c>
      <c r="Q86" s="56" t="s">
        <v>1097</v>
      </c>
      <c r="R86" s="56" t="s">
        <v>343</v>
      </c>
      <c r="S86" s="56">
        <v>259119</v>
      </c>
      <c r="T86" s="1" t="s">
        <v>617</v>
      </c>
      <c r="U86" s="56">
        <v>41008</v>
      </c>
      <c r="V86" s="56">
        <v>43465</v>
      </c>
      <c r="W86" s="56">
        <v>41008</v>
      </c>
      <c r="X86" s="56">
        <v>43465</v>
      </c>
      <c r="Y86" s="56" t="s">
        <v>340</v>
      </c>
      <c r="Z86" s="56" t="s">
        <v>341</v>
      </c>
      <c r="AA86" s="56" t="s">
        <v>342</v>
      </c>
      <c r="AB86" s="56" t="s">
        <v>343</v>
      </c>
      <c r="AC86" s="56" t="s">
        <v>342</v>
      </c>
      <c r="AD86" s="56" t="s">
        <v>347</v>
      </c>
      <c r="AE86" s="56" t="s">
        <v>334</v>
      </c>
      <c r="AF86" s="56" t="s">
        <v>292</v>
      </c>
      <c r="AG86" s="56">
        <v>2018</v>
      </c>
      <c r="AH86" s="56" t="s">
        <v>80</v>
      </c>
      <c r="AI86" s="56" t="s">
        <v>344</v>
      </c>
      <c r="AJ86" s="56">
        <v>4</v>
      </c>
      <c r="AM86" s="56">
        <v>42593</v>
      </c>
      <c r="AN86" s="56" t="s">
        <v>1070</v>
      </c>
      <c r="AO86" s="1">
        <v>42613</v>
      </c>
      <c r="AP86" s="56" t="s">
        <v>345</v>
      </c>
      <c r="AQ86" s="56">
        <v>130</v>
      </c>
      <c r="AR86" s="56">
        <v>0</v>
      </c>
      <c r="AS86" s="56" t="s">
        <v>346</v>
      </c>
      <c r="BB86" s="56" t="s">
        <v>343</v>
      </c>
      <c r="BC86" s="56" t="s">
        <v>263</v>
      </c>
      <c r="BD86" s="56" t="s">
        <v>1072</v>
      </c>
      <c r="BE86" s="56" t="s">
        <v>347</v>
      </c>
      <c r="BF86" s="56" t="s">
        <v>334</v>
      </c>
      <c r="BG86" s="56" t="s">
        <v>1073</v>
      </c>
      <c r="BH86" s="56">
        <v>0</v>
      </c>
      <c r="BI86" s="56">
        <v>0</v>
      </c>
      <c r="BJ86" s="56">
        <v>0</v>
      </c>
    </row>
    <row r="87" spans="1:62" hidden="1" x14ac:dyDescent="0.3">
      <c r="A87" s="56">
        <v>49157122</v>
      </c>
      <c r="B87" s="86">
        <v>592948</v>
      </c>
      <c r="C87" s="1">
        <v>42893</v>
      </c>
      <c r="D87" s="56" t="s">
        <v>1065</v>
      </c>
      <c r="E87" s="56" t="s">
        <v>1066</v>
      </c>
      <c r="F87" s="56" t="s">
        <v>334</v>
      </c>
      <c r="G87" s="56" t="s">
        <v>335</v>
      </c>
      <c r="H87" s="56" t="s">
        <v>336</v>
      </c>
      <c r="I87" s="56" t="s">
        <v>1067</v>
      </c>
      <c r="J87" s="1" t="s">
        <v>1067</v>
      </c>
      <c r="K87" s="56" t="s">
        <v>337</v>
      </c>
      <c r="L87" s="56" t="s">
        <v>338</v>
      </c>
      <c r="M87" s="56" t="s">
        <v>1068</v>
      </c>
      <c r="N87" s="56" t="s">
        <v>1043</v>
      </c>
      <c r="O87" s="56" t="s">
        <v>546</v>
      </c>
      <c r="P87" s="1" t="s">
        <v>188</v>
      </c>
      <c r="Q87" s="56" t="s">
        <v>241</v>
      </c>
      <c r="R87" s="56" t="s">
        <v>339</v>
      </c>
      <c r="S87" s="56">
        <v>85306</v>
      </c>
      <c r="T87" s="1" t="s">
        <v>1100</v>
      </c>
      <c r="U87" s="56">
        <v>41008</v>
      </c>
      <c r="V87" s="56">
        <v>43465</v>
      </c>
      <c r="W87" s="56">
        <v>40923</v>
      </c>
      <c r="X87" s="56">
        <v>42750</v>
      </c>
      <c r="Y87" s="56" t="s">
        <v>340</v>
      </c>
      <c r="Z87" s="56" t="s">
        <v>341</v>
      </c>
      <c r="AA87" s="56" t="s">
        <v>347</v>
      </c>
      <c r="AB87" s="56" t="s">
        <v>343</v>
      </c>
      <c r="AC87" s="56" t="s">
        <v>342</v>
      </c>
      <c r="AD87" s="56" t="s">
        <v>347</v>
      </c>
      <c r="AE87" s="56" t="s">
        <v>334</v>
      </c>
      <c r="AF87" s="56" t="s">
        <v>292</v>
      </c>
      <c r="AG87" s="56">
        <v>2013</v>
      </c>
      <c r="AH87" s="56" t="s">
        <v>80</v>
      </c>
      <c r="AI87" s="56" t="s">
        <v>348</v>
      </c>
      <c r="AJ87" s="56">
        <v>100</v>
      </c>
      <c r="AM87" s="56">
        <v>42591</v>
      </c>
      <c r="AN87" s="56" t="s">
        <v>1070</v>
      </c>
      <c r="AO87" s="1">
        <v>41094</v>
      </c>
      <c r="AP87" s="56" t="s">
        <v>1076</v>
      </c>
      <c r="AQ87" s="56">
        <v>53222</v>
      </c>
      <c r="AS87" s="56" t="s">
        <v>346</v>
      </c>
      <c r="AV87" s="56">
        <v>0</v>
      </c>
      <c r="BB87" s="56" t="s">
        <v>339</v>
      </c>
      <c r="BC87" s="56" t="s">
        <v>263</v>
      </c>
      <c r="BD87" s="56" t="s">
        <v>1072</v>
      </c>
      <c r="BE87" s="56" t="s">
        <v>347</v>
      </c>
      <c r="BF87" s="56" t="s">
        <v>334</v>
      </c>
      <c r="BG87" s="56" t="s">
        <v>1073</v>
      </c>
      <c r="BH87" s="56">
        <v>0</v>
      </c>
      <c r="BI87" s="56">
        <v>0</v>
      </c>
      <c r="BJ87" s="56">
        <v>1</v>
      </c>
    </row>
    <row r="88" spans="1:62" x14ac:dyDescent="0.3">
      <c r="A88" s="56">
        <v>49157167</v>
      </c>
      <c r="B88" s="86">
        <v>592948</v>
      </c>
      <c r="C88" s="1">
        <v>42893</v>
      </c>
      <c r="D88" s="56" t="s">
        <v>1065</v>
      </c>
      <c r="E88" s="56" t="s">
        <v>1066</v>
      </c>
      <c r="F88" s="56" t="s">
        <v>334</v>
      </c>
      <c r="G88" s="56" t="s">
        <v>335</v>
      </c>
      <c r="H88" s="56" t="s">
        <v>336</v>
      </c>
      <c r="I88" s="56" t="s">
        <v>1067</v>
      </c>
      <c r="J88" s="1" t="s">
        <v>1067</v>
      </c>
      <c r="K88" s="56" t="s">
        <v>337</v>
      </c>
      <c r="L88" s="56" t="s">
        <v>338</v>
      </c>
      <c r="M88" s="56" t="s">
        <v>1068</v>
      </c>
      <c r="N88" s="56" t="s">
        <v>1043</v>
      </c>
      <c r="O88" s="56" t="s">
        <v>546</v>
      </c>
      <c r="P88" s="1" t="s">
        <v>188</v>
      </c>
      <c r="Q88" s="56" t="s">
        <v>241</v>
      </c>
      <c r="R88" s="56" t="s">
        <v>339</v>
      </c>
      <c r="S88" s="56">
        <v>188091</v>
      </c>
      <c r="T88" s="1" t="s">
        <v>189</v>
      </c>
      <c r="U88" s="56">
        <v>41008</v>
      </c>
      <c r="V88" s="56">
        <v>43465</v>
      </c>
      <c r="W88" s="56">
        <v>41008</v>
      </c>
      <c r="Y88" s="56" t="s">
        <v>340</v>
      </c>
      <c r="Z88" s="56" t="s">
        <v>341</v>
      </c>
      <c r="AA88" s="56" t="s">
        <v>342</v>
      </c>
      <c r="AB88" s="56" t="s">
        <v>343</v>
      </c>
      <c r="AC88" s="56" t="s">
        <v>342</v>
      </c>
      <c r="AD88" s="56" t="s">
        <v>347</v>
      </c>
      <c r="AE88" s="56" t="s">
        <v>334</v>
      </c>
      <c r="AF88" s="56" t="s">
        <v>291</v>
      </c>
      <c r="AG88" s="56">
        <v>2015</v>
      </c>
      <c r="AH88" s="56" t="s">
        <v>80</v>
      </c>
      <c r="AI88" s="56" t="s">
        <v>348</v>
      </c>
      <c r="AJ88" s="3">
        <v>1</v>
      </c>
      <c r="AK88" s="56">
        <v>41999</v>
      </c>
      <c r="AL88" s="56" t="s">
        <v>1101</v>
      </c>
      <c r="AM88" s="56">
        <v>42758</v>
      </c>
      <c r="AN88" s="56" t="s">
        <v>1070</v>
      </c>
      <c r="AO88" s="1">
        <v>42035</v>
      </c>
      <c r="AP88" s="56" t="s">
        <v>345</v>
      </c>
      <c r="AQ88" s="56">
        <v>247</v>
      </c>
      <c r="AR88" s="56">
        <v>0</v>
      </c>
      <c r="AS88" s="56" t="s">
        <v>346</v>
      </c>
      <c r="BB88" s="56" t="s">
        <v>339</v>
      </c>
      <c r="BC88" s="56" t="s">
        <v>263</v>
      </c>
      <c r="BD88" s="56" t="s">
        <v>1072</v>
      </c>
      <c r="BE88" s="56" t="s">
        <v>347</v>
      </c>
      <c r="BF88" s="56" t="s">
        <v>334</v>
      </c>
      <c r="BG88" s="56" t="s">
        <v>1073</v>
      </c>
      <c r="BH88" s="56">
        <v>0</v>
      </c>
      <c r="BI88" s="56">
        <v>0</v>
      </c>
      <c r="BJ88" s="56">
        <v>1</v>
      </c>
    </row>
    <row r="89" spans="1:62" hidden="1" x14ac:dyDescent="0.3">
      <c r="A89" s="56">
        <v>49157258</v>
      </c>
      <c r="B89" s="86">
        <v>592948</v>
      </c>
      <c r="C89" s="1">
        <v>42893</v>
      </c>
      <c r="D89" s="56" t="s">
        <v>1065</v>
      </c>
      <c r="E89" s="56" t="s">
        <v>1066</v>
      </c>
      <c r="F89" s="56" t="s">
        <v>334</v>
      </c>
      <c r="G89" s="56" t="s">
        <v>335</v>
      </c>
      <c r="H89" s="56" t="s">
        <v>336</v>
      </c>
      <c r="I89" s="56" t="s">
        <v>1067</v>
      </c>
      <c r="J89" s="1" t="s">
        <v>1067</v>
      </c>
      <c r="K89" s="56" t="s">
        <v>337</v>
      </c>
      <c r="L89" s="56" t="s">
        <v>338</v>
      </c>
      <c r="M89" s="56" t="s">
        <v>1068</v>
      </c>
      <c r="N89" s="56" t="s">
        <v>1043</v>
      </c>
      <c r="O89" s="56" t="s">
        <v>546</v>
      </c>
      <c r="P89" s="1" t="s">
        <v>188</v>
      </c>
      <c r="Q89" s="56" t="s">
        <v>241</v>
      </c>
      <c r="R89" s="56" t="s">
        <v>339</v>
      </c>
      <c r="S89" s="56">
        <v>70573</v>
      </c>
      <c r="T89" s="1" t="s">
        <v>192</v>
      </c>
      <c r="U89" s="56">
        <v>41008</v>
      </c>
      <c r="V89" s="56">
        <v>43465</v>
      </c>
      <c r="W89" s="56">
        <v>40923</v>
      </c>
      <c r="X89" s="56">
        <v>42750</v>
      </c>
      <c r="Y89" s="56" t="s">
        <v>340</v>
      </c>
      <c r="Z89" s="56" t="s">
        <v>341</v>
      </c>
      <c r="AA89" s="56" t="s">
        <v>342</v>
      </c>
      <c r="AB89" s="56" t="s">
        <v>343</v>
      </c>
      <c r="AC89" s="56" t="s">
        <v>342</v>
      </c>
      <c r="AD89" s="56" t="s">
        <v>347</v>
      </c>
      <c r="AE89" s="56" t="s">
        <v>334</v>
      </c>
      <c r="AF89" s="56" t="s">
        <v>292</v>
      </c>
      <c r="AG89" s="56">
        <v>2017</v>
      </c>
      <c r="AH89" s="56" t="s">
        <v>80</v>
      </c>
      <c r="AI89" s="56" t="s">
        <v>344</v>
      </c>
      <c r="AJ89" s="56">
        <v>36</v>
      </c>
      <c r="AM89" s="56">
        <v>42758</v>
      </c>
      <c r="AN89" s="56" t="s">
        <v>1070</v>
      </c>
      <c r="AO89" s="1">
        <v>41121</v>
      </c>
      <c r="AP89" s="56" t="s">
        <v>1076</v>
      </c>
      <c r="AQ89" s="56">
        <v>251</v>
      </c>
      <c r="AS89" s="56" t="s">
        <v>346</v>
      </c>
      <c r="AV89" s="56">
        <v>0</v>
      </c>
      <c r="BB89" s="56" t="s">
        <v>339</v>
      </c>
      <c r="BC89" s="56" t="s">
        <v>263</v>
      </c>
      <c r="BD89" s="56" t="s">
        <v>1072</v>
      </c>
      <c r="BE89" s="56" t="s">
        <v>347</v>
      </c>
      <c r="BF89" s="56" t="s">
        <v>334</v>
      </c>
      <c r="BG89" s="56" t="s">
        <v>1073</v>
      </c>
      <c r="BH89" s="56">
        <v>0</v>
      </c>
      <c r="BI89" s="56">
        <v>0</v>
      </c>
      <c r="BJ89" s="56">
        <v>1</v>
      </c>
    </row>
    <row r="90" spans="1:62" x14ac:dyDescent="0.3">
      <c r="A90" s="56">
        <v>49157259</v>
      </c>
      <c r="B90" s="86">
        <v>592948</v>
      </c>
      <c r="C90" s="1">
        <v>42893</v>
      </c>
      <c r="D90" s="56" t="s">
        <v>1065</v>
      </c>
      <c r="E90" s="56" t="s">
        <v>1066</v>
      </c>
      <c r="F90" s="56" t="s">
        <v>334</v>
      </c>
      <c r="G90" s="56" t="s">
        <v>335</v>
      </c>
      <c r="H90" s="56" t="s">
        <v>336</v>
      </c>
      <c r="I90" s="56" t="s">
        <v>1067</v>
      </c>
      <c r="J90" s="1" t="s">
        <v>1067</v>
      </c>
      <c r="K90" s="56" t="s">
        <v>337</v>
      </c>
      <c r="L90" s="56" t="s">
        <v>338</v>
      </c>
      <c r="M90" s="56" t="s">
        <v>1068</v>
      </c>
      <c r="N90" s="56" t="s">
        <v>1043</v>
      </c>
      <c r="O90" s="56" t="s">
        <v>546</v>
      </c>
      <c r="P90" s="1" t="s">
        <v>188</v>
      </c>
      <c r="Q90" s="56" t="s">
        <v>241</v>
      </c>
      <c r="R90" s="56" t="s">
        <v>339</v>
      </c>
      <c r="S90" s="56">
        <v>70567</v>
      </c>
      <c r="T90" s="1" t="s">
        <v>195</v>
      </c>
      <c r="U90" s="56">
        <v>41008</v>
      </c>
      <c r="V90" s="56">
        <v>43465</v>
      </c>
      <c r="W90" s="56">
        <v>40851</v>
      </c>
      <c r="X90" s="56">
        <v>42750</v>
      </c>
      <c r="Y90" s="56" t="s">
        <v>340</v>
      </c>
      <c r="Z90" s="56" t="s">
        <v>341</v>
      </c>
      <c r="AA90" s="56" t="s">
        <v>342</v>
      </c>
      <c r="AB90" s="56" t="s">
        <v>343</v>
      </c>
      <c r="AC90" s="56" t="s">
        <v>342</v>
      </c>
      <c r="AD90" s="56" t="s">
        <v>342</v>
      </c>
      <c r="AE90" s="56" t="s">
        <v>334</v>
      </c>
      <c r="AF90" s="56" t="s">
        <v>291</v>
      </c>
      <c r="AG90" s="56">
        <v>2013</v>
      </c>
      <c r="AH90" s="56" t="s">
        <v>80</v>
      </c>
      <c r="AI90" s="56" t="s">
        <v>344</v>
      </c>
      <c r="AJ90" s="56">
        <v>0</v>
      </c>
      <c r="AK90" s="1">
        <v>41455</v>
      </c>
      <c r="AL90" s="56" t="s">
        <v>1102</v>
      </c>
      <c r="AM90" s="56">
        <v>42758</v>
      </c>
      <c r="AN90" s="56" t="s">
        <v>1070</v>
      </c>
      <c r="AO90" s="1">
        <v>41476</v>
      </c>
      <c r="AP90" s="56" t="s">
        <v>1071</v>
      </c>
      <c r="AQ90" s="56">
        <v>252</v>
      </c>
      <c r="AS90" s="56" t="s">
        <v>346</v>
      </c>
      <c r="AV90" s="56">
        <v>0</v>
      </c>
      <c r="BB90" s="56" t="s">
        <v>339</v>
      </c>
      <c r="BC90" s="56" t="s">
        <v>263</v>
      </c>
      <c r="BD90" s="56" t="s">
        <v>1072</v>
      </c>
      <c r="BE90" s="56" t="s">
        <v>347</v>
      </c>
      <c r="BF90" s="56" t="s">
        <v>334</v>
      </c>
      <c r="BG90" s="56" t="s">
        <v>1073</v>
      </c>
      <c r="BH90" s="56">
        <v>0</v>
      </c>
      <c r="BI90" s="56">
        <v>0</v>
      </c>
      <c r="BJ90" s="56">
        <v>1</v>
      </c>
    </row>
    <row r="91" spans="1:62" x14ac:dyDescent="0.3">
      <c r="A91" s="56">
        <v>49157168</v>
      </c>
      <c r="B91" s="86">
        <v>592948</v>
      </c>
      <c r="C91" s="1">
        <v>42893</v>
      </c>
      <c r="D91" s="56" t="s">
        <v>1065</v>
      </c>
      <c r="E91" s="56" t="s">
        <v>1066</v>
      </c>
      <c r="F91" s="56" t="s">
        <v>334</v>
      </c>
      <c r="G91" s="56" t="s">
        <v>335</v>
      </c>
      <c r="H91" s="56" t="s">
        <v>336</v>
      </c>
      <c r="I91" s="56" t="s">
        <v>1067</v>
      </c>
      <c r="J91" s="1" t="s">
        <v>1067</v>
      </c>
      <c r="K91" s="56" t="s">
        <v>337</v>
      </c>
      <c r="L91" s="56" t="s">
        <v>338</v>
      </c>
      <c r="M91" s="56" t="s">
        <v>1068</v>
      </c>
      <c r="N91" s="56" t="s">
        <v>1043</v>
      </c>
      <c r="O91" s="56" t="s">
        <v>546</v>
      </c>
      <c r="P91" s="1" t="s">
        <v>188</v>
      </c>
      <c r="Q91" s="56" t="s">
        <v>241</v>
      </c>
      <c r="R91" s="56" t="s">
        <v>339</v>
      </c>
      <c r="S91" s="56">
        <v>188091</v>
      </c>
      <c r="T91" s="1" t="s">
        <v>189</v>
      </c>
      <c r="U91" s="56">
        <v>41008</v>
      </c>
      <c r="V91" s="56">
        <v>43465</v>
      </c>
      <c r="W91" s="56">
        <v>41008</v>
      </c>
      <c r="Y91" s="56" t="s">
        <v>340</v>
      </c>
      <c r="Z91" s="56" t="s">
        <v>341</v>
      </c>
      <c r="AA91" s="56" t="s">
        <v>342</v>
      </c>
      <c r="AB91" s="56" t="s">
        <v>343</v>
      </c>
      <c r="AC91" s="56" t="s">
        <v>342</v>
      </c>
      <c r="AD91" s="56" t="s">
        <v>347</v>
      </c>
      <c r="AE91" s="56" t="s">
        <v>334</v>
      </c>
      <c r="AF91" s="56" t="s">
        <v>291</v>
      </c>
      <c r="AG91" s="56">
        <v>2015</v>
      </c>
      <c r="AH91" s="56" t="s">
        <v>80</v>
      </c>
      <c r="AI91" s="56" t="s">
        <v>344</v>
      </c>
      <c r="AJ91" s="56">
        <v>1</v>
      </c>
      <c r="AK91" s="1">
        <v>42185</v>
      </c>
      <c r="AL91" s="56" t="s">
        <v>1103</v>
      </c>
      <c r="AM91" s="56">
        <v>42758</v>
      </c>
      <c r="AN91" s="56" t="s">
        <v>1070</v>
      </c>
      <c r="AO91" s="1">
        <v>42235</v>
      </c>
      <c r="AP91" s="56" t="s">
        <v>345</v>
      </c>
      <c r="AQ91" s="56">
        <v>247</v>
      </c>
      <c r="AR91" s="56">
        <v>0</v>
      </c>
      <c r="AS91" s="56" t="s">
        <v>346</v>
      </c>
      <c r="BB91" s="56" t="s">
        <v>339</v>
      </c>
      <c r="BC91" s="56" t="s">
        <v>263</v>
      </c>
      <c r="BD91" s="56" t="s">
        <v>1072</v>
      </c>
      <c r="BE91" s="56" t="s">
        <v>347</v>
      </c>
      <c r="BF91" s="56" t="s">
        <v>334</v>
      </c>
      <c r="BG91" s="56" t="s">
        <v>1073</v>
      </c>
      <c r="BH91" s="56">
        <v>0</v>
      </c>
      <c r="BI91" s="56">
        <v>0</v>
      </c>
      <c r="BJ91" s="56">
        <v>1</v>
      </c>
    </row>
    <row r="92" spans="1:62" hidden="1" x14ac:dyDescent="0.3">
      <c r="A92" s="56">
        <v>49157277</v>
      </c>
      <c r="B92" s="86">
        <v>592948</v>
      </c>
      <c r="C92" s="1">
        <v>42893</v>
      </c>
      <c r="D92" s="56" t="s">
        <v>1065</v>
      </c>
      <c r="E92" s="56" t="s">
        <v>1066</v>
      </c>
      <c r="F92" s="56" t="s">
        <v>334</v>
      </c>
      <c r="G92" s="56" t="s">
        <v>335</v>
      </c>
      <c r="H92" s="56" t="s">
        <v>336</v>
      </c>
      <c r="I92" s="56" t="s">
        <v>1067</v>
      </c>
      <c r="J92" s="1" t="s">
        <v>1067</v>
      </c>
      <c r="K92" s="56" t="s">
        <v>337</v>
      </c>
      <c r="L92" s="56" t="s">
        <v>338</v>
      </c>
      <c r="M92" s="56" t="s">
        <v>1068</v>
      </c>
      <c r="N92" s="56" t="s">
        <v>1043</v>
      </c>
      <c r="O92" s="56" t="s">
        <v>546</v>
      </c>
      <c r="P92" s="1" t="s">
        <v>188</v>
      </c>
      <c r="Q92" s="56" t="s">
        <v>241</v>
      </c>
      <c r="R92" s="56" t="s">
        <v>339</v>
      </c>
      <c r="S92" s="56">
        <v>70569</v>
      </c>
      <c r="T92" s="1" t="s">
        <v>1104</v>
      </c>
      <c r="U92" s="56">
        <v>41008</v>
      </c>
      <c r="V92" s="56">
        <v>43465</v>
      </c>
      <c r="W92" s="56">
        <v>40923</v>
      </c>
      <c r="X92" s="56">
        <v>42750</v>
      </c>
      <c r="Y92" s="56" t="s">
        <v>340</v>
      </c>
      <c r="Z92" s="56" t="s">
        <v>341</v>
      </c>
      <c r="AA92" s="56" t="s">
        <v>347</v>
      </c>
      <c r="AB92" s="56" t="s">
        <v>343</v>
      </c>
      <c r="AC92" s="56" t="s">
        <v>342</v>
      </c>
      <c r="AD92" s="56" t="s">
        <v>342</v>
      </c>
      <c r="AE92" s="56" t="s">
        <v>334</v>
      </c>
      <c r="AF92" s="56" t="s">
        <v>292</v>
      </c>
      <c r="AG92" s="56">
        <v>2012</v>
      </c>
      <c r="AH92" s="56" t="s">
        <v>80</v>
      </c>
      <c r="AI92" s="56" t="s">
        <v>344</v>
      </c>
      <c r="AJ92" s="56">
        <v>0</v>
      </c>
      <c r="AM92" s="56">
        <v>42758</v>
      </c>
      <c r="AN92" s="56" t="s">
        <v>1070</v>
      </c>
      <c r="AO92" s="1">
        <v>41121</v>
      </c>
      <c r="AP92" s="56" t="s">
        <v>1076</v>
      </c>
      <c r="AQ92" s="56">
        <v>49162</v>
      </c>
      <c r="AS92" s="56" t="s">
        <v>346</v>
      </c>
      <c r="AV92" s="56">
        <v>0</v>
      </c>
      <c r="BB92" s="56" t="s">
        <v>339</v>
      </c>
      <c r="BC92" s="56" t="s">
        <v>263</v>
      </c>
      <c r="BD92" s="56" t="s">
        <v>1072</v>
      </c>
      <c r="BE92" s="56" t="s">
        <v>347</v>
      </c>
      <c r="BF92" s="56" t="s">
        <v>334</v>
      </c>
      <c r="BG92" s="56" t="s">
        <v>1073</v>
      </c>
      <c r="BH92" s="56">
        <v>0</v>
      </c>
      <c r="BI92" s="56">
        <v>0</v>
      </c>
      <c r="BJ92" s="56">
        <v>1</v>
      </c>
    </row>
    <row r="93" spans="1:62" x14ac:dyDescent="0.3">
      <c r="A93" s="56">
        <v>49157283</v>
      </c>
      <c r="B93" s="86">
        <v>592948</v>
      </c>
      <c r="C93" s="1">
        <v>42893</v>
      </c>
      <c r="D93" s="56" t="s">
        <v>1065</v>
      </c>
      <c r="E93" s="56" t="s">
        <v>1066</v>
      </c>
      <c r="F93" s="56" t="s">
        <v>334</v>
      </c>
      <c r="G93" s="56" t="s">
        <v>335</v>
      </c>
      <c r="H93" s="56" t="s">
        <v>336</v>
      </c>
      <c r="I93" s="56" t="s">
        <v>1067</v>
      </c>
      <c r="J93" s="1" t="s">
        <v>1067</v>
      </c>
      <c r="K93" s="56" t="s">
        <v>337</v>
      </c>
      <c r="L93" s="56" t="s">
        <v>338</v>
      </c>
      <c r="M93" s="56" t="s">
        <v>1068</v>
      </c>
      <c r="N93" s="56" t="s">
        <v>1043</v>
      </c>
      <c r="O93" s="56" t="s">
        <v>546</v>
      </c>
      <c r="P93" s="1" t="s">
        <v>188</v>
      </c>
      <c r="Q93" s="56" t="s">
        <v>241</v>
      </c>
      <c r="R93" s="56" t="s">
        <v>339</v>
      </c>
      <c r="S93" s="56">
        <v>70567</v>
      </c>
      <c r="T93" s="1" t="s">
        <v>195</v>
      </c>
      <c r="U93" s="56">
        <v>41008</v>
      </c>
      <c r="V93" s="56">
        <v>43465</v>
      </c>
      <c r="W93" s="56">
        <v>40851</v>
      </c>
      <c r="X93" s="56">
        <v>42750</v>
      </c>
      <c r="Y93" s="56" t="s">
        <v>340</v>
      </c>
      <c r="Z93" s="56" t="s">
        <v>341</v>
      </c>
      <c r="AA93" s="56" t="s">
        <v>342</v>
      </c>
      <c r="AB93" s="56" t="s">
        <v>343</v>
      </c>
      <c r="AC93" s="56" t="s">
        <v>342</v>
      </c>
      <c r="AD93" s="56" t="s">
        <v>342</v>
      </c>
      <c r="AE93" s="56" t="s">
        <v>334</v>
      </c>
      <c r="AF93" s="56" t="s">
        <v>291</v>
      </c>
      <c r="AG93" s="56">
        <v>2014</v>
      </c>
      <c r="AH93" s="56" t="s">
        <v>80</v>
      </c>
      <c r="AI93" s="56" t="s">
        <v>344</v>
      </c>
      <c r="AJ93" s="56">
        <v>0</v>
      </c>
      <c r="AK93" s="1">
        <v>41820</v>
      </c>
      <c r="AM93" s="56">
        <v>42758</v>
      </c>
      <c r="AN93" s="56" t="s">
        <v>1070</v>
      </c>
      <c r="AO93" s="1">
        <v>41837</v>
      </c>
      <c r="AP93" s="56" t="s">
        <v>345</v>
      </c>
      <c r="AQ93" s="56">
        <v>252</v>
      </c>
      <c r="AS93" s="56" t="s">
        <v>346</v>
      </c>
      <c r="AV93" s="56">
        <v>0</v>
      </c>
      <c r="BB93" s="56" t="s">
        <v>339</v>
      </c>
      <c r="BC93" s="56" t="s">
        <v>263</v>
      </c>
      <c r="BD93" s="56" t="s">
        <v>1072</v>
      </c>
      <c r="BE93" s="56" t="s">
        <v>347</v>
      </c>
      <c r="BF93" s="56" t="s">
        <v>334</v>
      </c>
      <c r="BG93" s="56" t="s">
        <v>1073</v>
      </c>
      <c r="BH93" s="56">
        <v>0</v>
      </c>
      <c r="BI93" s="56">
        <v>0</v>
      </c>
      <c r="BJ93" s="56">
        <v>1</v>
      </c>
    </row>
    <row r="94" spans="1:62" x14ac:dyDescent="0.3">
      <c r="A94" s="56">
        <v>49157123</v>
      </c>
      <c r="B94" s="86">
        <v>592948</v>
      </c>
      <c r="C94" s="1">
        <v>42893</v>
      </c>
      <c r="D94" s="56" t="s">
        <v>1065</v>
      </c>
      <c r="E94" s="56" t="s">
        <v>1066</v>
      </c>
      <c r="F94" s="56" t="s">
        <v>334</v>
      </c>
      <c r="G94" s="56" t="s">
        <v>335</v>
      </c>
      <c r="H94" s="56" t="s">
        <v>336</v>
      </c>
      <c r="I94" s="56" t="s">
        <v>1067</v>
      </c>
      <c r="J94" s="1" t="s">
        <v>1067</v>
      </c>
      <c r="K94" s="56" t="s">
        <v>337</v>
      </c>
      <c r="L94" s="56" t="s">
        <v>338</v>
      </c>
      <c r="M94" s="56" t="s">
        <v>1068</v>
      </c>
      <c r="N94" s="56" t="s">
        <v>1043</v>
      </c>
      <c r="O94" s="56" t="s">
        <v>546</v>
      </c>
      <c r="P94" s="1" t="s">
        <v>110</v>
      </c>
      <c r="Q94" s="56" t="s">
        <v>241</v>
      </c>
      <c r="R94" s="56" t="s">
        <v>339</v>
      </c>
      <c r="S94" s="56">
        <v>178901</v>
      </c>
      <c r="T94" s="1" t="s">
        <v>111</v>
      </c>
      <c r="U94" s="56">
        <v>41008</v>
      </c>
      <c r="V94" s="56">
        <v>43465</v>
      </c>
      <c r="W94" s="56">
        <v>41008</v>
      </c>
      <c r="X94" s="56">
        <v>42750</v>
      </c>
      <c r="Y94" s="56" t="s">
        <v>340</v>
      </c>
      <c r="Z94" s="56" t="s">
        <v>341</v>
      </c>
      <c r="AA94" s="56" t="s">
        <v>342</v>
      </c>
      <c r="AB94" s="56" t="s">
        <v>343</v>
      </c>
      <c r="AC94" s="56" t="s">
        <v>342</v>
      </c>
      <c r="AD94" s="56" t="s">
        <v>342</v>
      </c>
      <c r="AE94" s="56" t="s">
        <v>334</v>
      </c>
      <c r="AF94" s="56" t="s">
        <v>291</v>
      </c>
      <c r="AG94" s="56">
        <v>2016</v>
      </c>
      <c r="AH94" s="56" t="s">
        <v>80</v>
      </c>
      <c r="AI94" s="56" t="s">
        <v>344</v>
      </c>
      <c r="AJ94" s="56">
        <v>0</v>
      </c>
      <c r="AK94" s="1">
        <v>42551</v>
      </c>
      <c r="AL94" s="56" t="s">
        <v>1105</v>
      </c>
      <c r="AM94" s="56">
        <v>42758</v>
      </c>
      <c r="AN94" s="56" t="s">
        <v>1070</v>
      </c>
      <c r="AO94" s="1">
        <v>42592</v>
      </c>
      <c r="AP94" s="56" t="s">
        <v>1070</v>
      </c>
      <c r="AQ94" s="56">
        <v>257</v>
      </c>
      <c r="AR94" s="56">
        <v>0</v>
      </c>
      <c r="AS94" s="56" t="s">
        <v>346</v>
      </c>
      <c r="BB94" s="56" t="s">
        <v>339</v>
      </c>
      <c r="BC94" s="56" t="s">
        <v>263</v>
      </c>
      <c r="BD94" s="56" t="s">
        <v>1072</v>
      </c>
      <c r="BE94" s="56" t="s">
        <v>347</v>
      </c>
      <c r="BF94" s="56" t="s">
        <v>334</v>
      </c>
      <c r="BG94" s="56" t="s">
        <v>1073</v>
      </c>
      <c r="BH94" s="56">
        <v>0</v>
      </c>
      <c r="BI94" s="56">
        <v>0</v>
      </c>
      <c r="BJ94" s="56">
        <v>1</v>
      </c>
    </row>
    <row r="95" spans="1:62" x14ac:dyDescent="0.3">
      <c r="A95" s="56">
        <v>49157169</v>
      </c>
      <c r="B95" s="86">
        <v>592948</v>
      </c>
      <c r="C95" s="1">
        <v>42893</v>
      </c>
      <c r="D95" s="56" t="s">
        <v>1065</v>
      </c>
      <c r="E95" s="56" t="s">
        <v>1066</v>
      </c>
      <c r="F95" s="56" t="s">
        <v>334</v>
      </c>
      <c r="G95" s="56" t="s">
        <v>335</v>
      </c>
      <c r="H95" s="56" t="s">
        <v>336</v>
      </c>
      <c r="I95" s="56" t="s">
        <v>1067</v>
      </c>
      <c r="J95" s="1" t="s">
        <v>1067</v>
      </c>
      <c r="K95" s="56" t="s">
        <v>337</v>
      </c>
      <c r="L95" s="56" t="s">
        <v>338</v>
      </c>
      <c r="M95" s="56" t="s">
        <v>1068</v>
      </c>
      <c r="N95" s="56" t="s">
        <v>1043</v>
      </c>
      <c r="O95" s="56" t="s">
        <v>546</v>
      </c>
      <c r="P95" s="1" t="s">
        <v>188</v>
      </c>
      <c r="Q95" s="56" t="s">
        <v>241</v>
      </c>
      <c r="R95" s="56" t="s">
        <v>339</v>
      </c>
      <c r="S95" s="56">
        <v>188091</v>
      </c>
      <c r="T95" s="1" t="s">
        <v>189</v>
      </c>
      <c r="U95" s="56">
        <v>41008</v>
      </c>
      <c r="V95" s="56">
        <v>43465</v>
      </c>
      <c r="W95" s="56">
        <v>41008</v>
      </c>
      <c r="Y95" s="56" t="s">
        <v>340</v>
      </c>
      <c r="Z95" s="56" t="s">
        <v>341</v>
      </c>
      <c r="AA95" s="56" t="s">
        <v>342</v>
      </c>
      <c r="AB95" s="56" t="s">
        <v>343</v>
      </c>
      <c r="AC95" s="56" t="s">
        <v>342</v>
      </c>
      <c r="AD95" s="56" t="s">
        <v>347</v>
      </c>
      <c r="AE95" s="56" t="s">
        <v>334</v>
      </c>
      <c r="AF95" s="56" t="s">
        <v>291</v>
      </c>
      <c r="AG95" s="56">
        <v>2016</v>
      </c>
      <c r="AH95" s="56" t="s">
        <v>80</v>
      </c>
      <c r="AI95" s="56" t="s">
        <v>348</v>
      </c>
      <c r="AJ95" s="56">
        <v>1</v>
      </c>
      <c r="AK95" s="1">
        <v>42369</v>
      </c>
      <c r="AL95" s="56" t="s">
        <v>1106</v>
      </c>
      <c r="AM95" s="56">
        <v>42758</v>
      </c>
      <c r="AN95" s="56" t="s">
        <v>1070</v>
      </c>
      <c r="AO95" s="1">
        <v>42366</v>
      </c>
      <c r="AP95" s="56" t="s">
        <v>345</v>
      </c>
      <c r="AQ95" s="56">
        <v>247</v>
      </c>
      <c r="AR95" s="56">
        <v>0</v>
      </c>
      <c r="AS95" s="56" t="s">
        <v>346</v>
      </c>
      <c r="BB95" s="56" t="s">
        <v>339</v>
      </c>
      <c r="BC95" s="56" t="s">
        <v>263</v>
      </c>
      <c r="BD95" s="56" t="s">
        <v>1072</v>
      </c>
      <c r="BE95" s="56" t="s">
        <v>347</v>
      </c>
      <c r="BF95" s="56" t="s">
        <v>334</v>
      </c>
      <c r="BG95" s="56" t="s">
        <v>1073</v>
      </c>
      <c r="BH95" s="56">
        <v>0</v>
      </c>
      <c r="BI95" s="56">
        <v>0</v>
      </c>
      <c r="BJ95" s="56">
        <v>1</v>
      </c>
    </row>
    <row r="96" spans="1:62" x14ac:dyDescent="0.3">
      <c r="A96" s="56">
        <v>49157284</v>
      </c>
      <c r="B96" s="86">
        <v>592948</v>
      </c>
      <c r="C96" s="1">
        <v>42893</v>
      </c>
      <c r="D96" s="56" t="s">
        <v>1065</v>
      </c>
      <c r="E96" s="56" t="s">
        <v>1066</v>
      </c>
      <c r="F96" s="56" t="s">
        <v>334</v>
      </c>
      <c r="G96" s="56" t="s">
        <v>335</v>
      </c>
      <c r="H96" s="56" t="s">
        <v>336</v>
      </c>
      <c r="I96" s="56" t="s">
        <v>1067</v>
      </c>
      <c r="J96" s="1" t="s">
        <v>1067</v>
      </c>
      <c r="K96" s="56" t="s">
        <v>337</v>
      </c>
      <c r="L96" s="56" t="s">
        <v>338</v>
      </c>
      <c r="M96" s="56" t="s">
        <v>1068</v>
      </c>
      <c r="N96" s="56" t="s">
        <v>1043</v>
      </c>
      <c r="O96" s="56" t="s">
        <v>546</v>
      </c>
      <c r="P96" s="1" t="s">
        <v>188</v>
      </c>
      <c r="Q96" s="56" t="s">
        <v>241</v>
      </c>
      <c r="R96" s="56" t="s">
        <v>339</v>
      </c>
      <c r="S96" s="56">
        <v>70567</v>
      </c>
      <c r="T96" s="1" t="s">
        <v>195</v>
      </c>
      <c r="U96" s="56">
        <v>41008</v>
      </c>
      <c r="V96" s="56">
        <v>43465</v>
      </c>
      <c r="W96" s="56">
        <v>40851</v>
      </c>
      <c r="X96" s="56">
        <v>42750</v>
      </c>
      <c r="Y96" s="56" t="s">
        <v>340</v>
      </c>
      <c r="Z96" s="56" t="s">
        <v>341</v>
      </c>
      <c r="AA96" s="56" t="s">
        <v>342</v>
      </c>
      <c r="AB96" s="56" t="s">
        <v>343</v>
      </c>
      <c r="AC96" s="56" t="s">
        <v>342</v>
      </c>
      <c r="AD96" s="56" t="s">
        <v>342</v>
      </c>
      <c r="AE96" s="56" t="s">
        <v>334</v>
      </c>
      <c r="AF96" s="56" t="s">
        <v>291</v>
      </c>
      <c r="AG96" s="56">
        <v>2015</v>
      </c>
      <c r="AH96" s="56" t="s">
        <v>80</v>
      </c>
      <c r="AI96" s="56" t="s">
        <v>348</v>
      </c>
      <c r="AJ96" s="56">
        <v>1</v>
      </c>
      <c r="AK96" s="56">
        <v>41992</v>
      </c>
      <c r="AL96" s="56" t="s">
        <v>1107</v>
      </c>
      <c r="AM96" s="56">
        <v>42758</v>
      </c>
      <c r="AN96" s="56" t="s">
        <v>1070</v>
      </c>
      <c r="AO96" s="1">
        <v>42035</v>
      </c>
      <c r="AP96" s="56" t="s">
        <v>345</v>
      </c>
      <c r="AQ96" s="56">
        <v>252</v>
      </c>
      <c r="AS96" s="56" t="s">
        <v>346</v>
      </c>
      <c r="AV96" s="56">
        <v>0</v>
      </c>
      <c r="BB96" s="56" t="s">
        <v>339</v>
      </c>
      <c r="BC96" s="56" t="s">
        <v>263</v>
      </c>
      <c r="BD96" s="56" t="s">
        <v>1072</v>
      </c>
      <c r="BE96" s="56" t="s">
        <v>347</v>
      </c>
      <c r="BF96" s="56" t="s">
        <v>334</v>
      </c>
      <c r="BG96" s="56" t="s">
        <v>1073</v>
      </c>
      <c r="BH96" s="56">
        <v>0</v>
      </c>
      <c r="BI96" s="56">
        <v>0</v>
      </c>
      <c r="BJ96" s="56">
        <v>1</v>
      </c>
    </row>
    <row r="97" spans="1:62" x14ac:dyDescent="0.3">
      <c r="A97" s="56">
        <v>49157285</v>
      </c>
      <c r="B97" s="86">
        <v>592948</v>
      </c>
      <c r="C97" s="1">
        <v>42893</v>
      </c>
      <c r="D97" s="56" t="s">
        <v>1065</v>
      </c>
      <c r="E97" s="56" t="s">
        <v>1066</v>
      </c>
      <c r="F97" s="56" t="s">
        <v>334</v>
      </c>
      <c r="G97" s="56" t="s">
        <v>335</v>
      </c>
      <c r="H97" s="56" t="s">
        <v>336</v>
      </c>
      <c r="I97" s="56" t="s">
        <v>1067</v>
      </c>
      <c r="J97" s="1" t="s">
        <v>1067</v>
      </c>
      <c r="K97" s="56" t="s">
        <v>337</v>
      </c>
      <c r="L97" s="56" t="s">
        <v>338</v>
      </c>
      <c r="M97" s="56" t="s">
        <v>1068</v>
      </c>
      <c r="N97" s="56" t="s">
        <v>1043</v>
      </c>
      <c r="O97" s="56" t="s">
        <v>546</v>
      </c>
      <c r="P97" s="1" t="s">
        <v>188</v>
      </c>
      <c r="Q97" s="56" t="s">
        <v>241</v>
      </c>
      <c r="R97" s="56" t="s">
        <v>339</v>
      </c>
      <c r="S97" s="56">
        <v>70567</v>
      </c>
      <c r="T97" s="1" t="s">
        <v>195</v>
      </c>
      <c r="U97" s="56">
        <v>41008</v>
      </c>
      <c r="V97" s="56">
        <v>43465</v>
      </c>
      <c r="W97" s="56">
        <v>40851</v>
      </c>
      <c r="X97" s="56">
        <v>42750</v>
      </c>
      <c r="Y97" s="56" t="s">
        <v>340</v>
      </c>
      <c r="Z97" s="56" t="s">
        <v>341</v>
      </c>
      <c r="AA97" s="56" t="s">
        <v>342</v>
      </c>
      <c r="AB97" s="56" t="s">
        <v>343</v>
      </c>
      <c r="AC97" s="56" t="s">
        <v>342</v>
      </c>
      <c r="AD97" s="56" t="s">
        <v>342</v>
      </c>
      <c r="AE97" s="56" t="s">
        <v>334</v>
      </c>
      <c r="AF97" s="56" t="s">
        <v>291</v>
      </c>
      <c r="AG97" s="56">
        <v>2015</v>
      </c>
      <c r="AH97" s="56" t="s">
        <v>80</v>
      </c>
      <c r="AI97" s="56" t="s">
        <v>344</v>
      </c>
      <c r="AJ97" s="56">
        <v>2</v>
      </c>
      <c r="AK97" s="1">
        <v>42185</v>
      </c>
      <c r="AL97" s="56" t="s">
        <v>1108</v>
      </c>
      <c r="AM97" s="56">
        <v>42758</v>
      </c>
      <c r="AN97" s="56" t="s">
        <v>1070</v>
      </c>
      <c r="AO97" s="1">
        <v>42235</v>
      </c>
      <c r="AP97" s="56" t="s">
        <v>345</v>
      </c>
      <c r="AQ97" s="56">
        <v>252</v>
      </c>
      <c r="AS97" s="56" t="s">
        <v>346</v>
      </c>
      <c r="AV97" s="56">
        <v>0</v>
      </c>
      <c r="BB97" s="56" t="s">
        <v>339</v>
      </c>
      <c r="BC97" s="56" t="s">
        <v>263</v>
      </c>
      <c r="BD97" s="56" t="s">
        <v>1072</v>
      </c>
      <c r="BE97" s="56" t="s">
        <v>347</v>
      </c>
      <c r="BF97" s="56" t="s">
        <v>334</v>
      </c>
      <c r="BG97" s="56" t="s">
        <v>1073</v>
      </c>
      <c r="BH97" s="56">
        <v>0</v>
      </c>
      <c r="BI97" s="56">
        <v>0</v>
      </c>
      <c r="BJ97" s="56">
        <v>1</v>
      </c>
    </row>
    <row r="98" spans="1:62" x14ac:dyDescent="0.3">
      <c r="A98" s="56">
        <v>49157170</v>
      </c>
      <c r="B98" s="86">
        <v>592948</v>
      </c>
      <c r="C98" s="1">
        <v>42893</v>
      </c>
      <c r="D98" s="56" t="s">
        <v>1065</v>
      </c>
      <c r="E98" s="56" t="s">
        <v>1066</v>
      </c>
      <c r="F98" s="56" t="s">
        <v>334</v>
      </c>
      <c r="G98" s="56" t="s">
        <v>335</v>
      </c>
      <c r="H98" s="56" t="s">
        <v>336</v>
      </c>
      <c r="I98" s="56" t="s">
        <v>1067</v>
      </c>
      <c r="J98" s="1" t="s">
        <v>1067</v>
      </c>
      <c r="K98" s="56" t="s">
        <v>337</v>
      </c>
      <c r="L98" s="56" t="s">
        <v>338</v>
      </c>
      <c r="M98" s="56" t="s">
        <v>1068</v>
      </c>
      <c r="N98" s="56" t="s">
        <v>1043</v>
      </c>
      <c r="O98" s="56" t="s">
        <v>546</v>
      </c>
      <c r="P98" s="1" t="s">
        <v>188</v>
      </c>
      <c r="Q98" s="56" t="s">
        <v>241</v>
      </c>
      <c r="R98" s="56" t="s">
        <v>339</v>
      </c>
      <c r="S98" s="56">
        <v>188091</v>
      </c>
      <c r="T98" s="1" t="s">
        <v>189</v>
      </c>
      <c r="U98" s="56">
        <v>41008</v>
      </c>
      <c r="V98" s="56">
        <v>43465</v>
      </c>
      <c r="W98" s="56">
        <v>41008</v>
      </c>
      <c r="Y98" s="56" t="s">
        <v>340</v>
      </c>
      <c r="Z98" s="56" t="s">
        <v>341</v>
      </c>
      <c r="AA98" s="56" t="s">
        <v>342</v>
      </c>
      <c r="AB98" s="56" t="s">
        <v>343</v>
      </c>
      <c r="AC98" s="56" t="s">
        <v>342</v>
      </c>
      <c r="AD98" s="56" t="s">
        <v>347</v>
      </c>
      <c r="AE98" s="56" t="s">
        <v>334</v>
      </c>
      <c r="AF98" s="56" t="s">
        <v>291</v>
      </c>
      <c r="AG98" s="56">
        <v>2016</v>
      </c>
      <c r="AH98" s="56" t="s">
        <v>80</v>
      </c>
      <c r="AI98" s="56" t="s">
        <v>344</v>
      </c>
      <c r="AJ98" s="56">
        <v>0</v>
      </c>
      <c r="AK98" s="1">
        <v>42551</v>
      </c>
      <c r="AL98" s="56" t="s">
        <v>1109</v>
      </c>
      <c r="AM98" s="56">
        <v>42758</v>
      </c>
      <c r="AN98" s="56" t="s">
        <v>1070</v>
      </c>
      <c r="AO98" s="1">
        <v>42591</v>
      </c>
      <c r="AP98" s="56" t="s">
        <v>1070</v>
      </c>
      <c r="AQ98" s="56">
        <v>247</v>
      </c>
      <c r="AR98" s="56">
        <v>0</v>
      </c>
      <c r="AS98" s="56" t="s">
        <v>346</v>
      </c>
      <c r="BB98" s="56" t="s">
        <v>339</v>
      </c>
      <c r="BC98" s="56" t="s">
        <v>263</v>
      </c>
      <c r="BD98" s="56" t="s">
        <v>1072</v>
      </c>
      <c r="BE98" s="56" t="s">
        <v>347</v>
      </c>
      <c r="BF98" s="56" t="s">
        <v>334</v>
      </c>
      <c r="BG98" s="56" t="s">
        <v>1073</v>
      </c>
      <c r="BH98" s="56">
        <v>0</v>
      </c>
      <c r="BI98" s="56">
        <v>0</v>
      </c>
      <c r="BJ98" s="56">
        <v>1</v>
      </c>
    </row>
    <row r="99" spans="1:62" x14ac:dyDescent="0.3">
      <c r="A99" s="56">
        <v>49157286</v>
      </c>
      <c r="B99" s="86">
        <v>592948</v>
      </c>
      <c r="C99" s="1">
        <v>42893</v>
      </c>
      <c r="D99" s="56" t="s">
        <v>1065</v>
      </c>
      <c r="E99" s="56" t="s">
        <v>1066</v>
      </c>
      <c r="F99" s="56" t="s">
        <v>334</v>
      </c>
      <c r="G99" s="56" t="s">
        <v>335</v>
      </c>
      <c r="H99" s="56" t="s">
        <v>336</v>
      </c>
      <c r="I99" s="56" t="s">
        <v>1067</v>
      </c>
      <c r="J99" s="1" t="s">
        <v>1067</v>
      </c>
      <c r="K99" s="56" t="s">
        <v>337</v>
      </c>
      <c r="L99" s="56" t="s">
        <v>338</v>
      </c>
      <c r="M99" s="56" t="s">
        <v>1068</v>
      </c>
      <c r="N99" s="56" t="s">
        <v>1043</v>
      </c>
      <c r="O99" s="56" t="s">
        <v>546</v>
      </c>
      <c r="P99" s="1" t="s">
        <v>188</v>
      </c>
      <c r="Q99" s="56" t="s">
        <v>241</v>
      </c>
      <c r="R99" s="56" t="s">
        <v>339</v>
      </c>
      <c r="S99" s="56">
        <v>70567</v>
      </c>
      <c r="T99" s="1" t="s">
        <v>195</v>
      </c>
      <c r="U99" s="56">
        <v>41008</v>
      </c>
      <c r="V99" s="56">
        <v>43465</v>
      </c>
      <c r="W99" s="56">
        <v>40851</v>
      </c>
      <c r="X99" s="56">
        <v>42750</v>
      </c>
      <c r="Y99" s="56" t="s">
        <v>340</v>
      </c>
      <c r="Z99" s="56" t="s">
        <v>341</v>
      </c>
      <c r="AA99" s="56" t="s">
        <v>342</v>
      </c>
      <c r="AB99" s="56" t="s">
        <v>343</v>
      </c>
      <c r="AC99" s="56" t="s">
        <v>342</v>
      </c>
      <c r="AD99" s="56" t="s">
        <v>342</v>
      </c>
      <c r="AE99" s="56" t="s">
        <v>334</v>
      </c>
      <c r="AF99" s="56" t="s">
        <v>291</v>
      </c>
      <c r="AG99" s="56">
        <v>2016</v>
      </c>
      <c r="AH99" s="56" t="s">
        <v>80</v>
      </c>
      <c r="AI99" s="56" t="s">
        <v>348</v>
      </c>
      <c r="AJ99" s="56">
        <v>3</v>
      </c>
      <c r="AK99" s="1">
        <v>42369</v>
      </c>
      <c r="AL99" s="56" t="s">
        <v>1110</v>
      </c>
      <c r="AM99" s="56">
        <v>42758</v>
      </c>
      <c r="AN99" s="56" t="s">
        <v>1070</v>
      </c>
      <c r="AO99" s="1">
        <v>42366</v>
      </c>
      <c r="AP99" s="56" t="s">
        <v>345</v>
      </c>
      <c r="AQ99" s="56">
        <v>252</v>
      </c>
      <c r="AS99" s="56" t="s">
        <v>346</v>
      </c>
      <c r="AV99" s="56">
        <v>0</v>
      </c>
      <c r="BB99" s="56" t="s">
        <v>339</v>
      </c>
      <c r="BC99" s="56" t="s">
        <v>263</v>
      </c>
      <c r="BD99" s="56" t="s">
        <v>1072</v>
      </c>
      <c r="BE99" s="56" t="s">
        <v>347</v>
      </c>
      <c r="BF99" s="56" t="s">
        <v>334</v>
      </c>
      <c r="BG99" s="56" t="s">
        <v>1073</v>
      </c>
      <c r="BH99" s="56">
        <v>0</v>
      </c>
      <c r="BI99" s="56">
        <v>0</v>
      </c>
      <c r="BJ99" s="56">
        <v>1</v>
      </c>
    </row>
    <row r="100" spans="1:62" x14ac:dyDescent="0.3">
      <c r="A100" s="56">
        <v>49157287</v>
      </c>
      <c r="B100" s="86">
        <v>592948</v>
      </c>
      <c r="C100" s="1">
        <v>42893</v>
      </c>
      <c r="D100" s="56" t="s">
        <v>1065</v>
      </c>
      <c r="E100" s="56" t="s">
        <v>1066</v>
      </c>
      <c r="F100" s="56" t="s">
        <v>334</v>
      </c>
      <c r="G100" s="56" t="s">
        <v>335</v>
      </c>
      <c r="H100" s="56" t="s">
        <v>336</v>
      </c>
      <c r="I100" s="56" t="s">
        <v>1067</v>
      </c>
      <c r="J100" s="1" t="s">
        <v>1067</v>
      </c>
      <c r="K100" s="56" t="s">
        <v>337</v>
      </c>
      <c r="L100" s="56" t="s">
        <v>338</v>
      </c>
      <c r="M100" s="56" t="s">
        <v>1068</v>
      </c>
      <c r="N100" s="56" t="s">
        <v>1043</v>
      </c>
      <c r="O100" s="56" t="s">
        <v>546</v>
      </c>
      <c r="P100" s="1" t="s">
        <v>188</v>
      </c>
      <c r="Q100" s="56" t="s">
        <v>241</v>
      </c>
      <c r="R100" s="56" t="s">
        <v>339</v>
      </c>
      <c r="S100" s="56">
        <v>70567</v>
      </c>
      <c r="T100" s="1" t="s">
        <v>195</v>
      </c>
      <c r="U100" s="56">
        <v>41008</v>
      </c>
      <c r="V100" s="56">
        <v>43465</v>
      </c>
      <c r="W100" s="56">
        <v>40851</v>
      </c>
      <c r="X100" s="56">
        <v>42750</v>
      </c>
      <c r="Y100" s="56" t="s">
        <v>340</v>
      </c>
      <c r="Z100" s="56" t="s">
        <v>341</v>
      </c>
      <c r="AA100" s="56" t="s">
        <v>342</v>
      </c>
      <c r="AB100" s="56" t="s">
        <v>343</v>
      </c>
      <c r="AC100" s="56" t="s">
        <v>342</v>
      </c>
      <c r="AD100" s="56" t="s">
        <v>342</v>
      </c>
      <c r="AE100" s="56" t="s">
        <v>334</v>
      </c>
      <c r="AF100" s="56" t="s">
        <v>291</v>
      </c>
      <c r="AG100" s="56">
        <v>2016</v>
      </c>
      <c r="AH100" s="56" t="s">
        <v>80</v>
      </c>
      <c r="AI100" s="56" t="s">
        <v>344</v>
      </c>
      <c r="AJ100" s="56">
        <v>0</v>
      </c>
      <c r="AK100" s="1">
        <v>42551</v>
      </c>
      <c r="AL100" s="56" t="s">
        <v>1111</v>
      </c>
      <c r="AM100" s="56">
        <v>42758</v>
      </c>
      <c r="AN100" s="56" t="s">
        <v>1070</v>
      </c>
      <c r="AO100" s="1">
        <v>42591</v>
      </c>
      <c r="AP100" s="56" t="s">
        <v>1070</v>
      </c>
      <c r="AQ100" s="56">
        <v>252</v>
      </c>
      <c r="AS100" s="56" t="s">
        <v>346</v>
      </c>
      <c r="AV100" s="56">
        <v>0</v>
      </c>
      <c r="BB100" s="56" t="s">
        <v>339</v>
      </c>
      <c r="BC100" s="56" t="s">
        <v>263</v>
      </c>
      <c r="BD100" s="56" t="s">
        <v>1072</v>
      </c>
      <c r="BE100" s="56" t="s">
        <v>347</v>
      </c>
      <c r="BF100" s="56" t="s">
        <v>334</v>
      </c>
      <c r="BG100" s="56" t="s">
        <v>1073</v>
      </c>
      <c r="BH100" s="56">
        <v>0</v>
      </c>
      <c r="BI100" s="56">
        <v>0</v>
      </c>
      <c r="BJ100" s="56">
        <v>1</v>
      </c>
    </row>
    <row r="101" spans="1:62" hidden="1" x14ac:dyDescent="0.3">
      <c r="A101" s="56">
        <v>49157088</v>
      </c>
      <c r="B101" s="86">
        <v>592948</v>
      </c>
      <c r="C101" s="1">
        <v>42893</v>
      </c>
      <c r="D101" s="56" t="s">
        <v>1065</v>
      </c>
      <c r="E101" s="56" t="s">
        <v>1066</v>
      </c>
      <c r="F101" s="56" t="s">
        <v>334</v>
      </c>
      <c r="G101" s="56" t="s">
        <v>335</v>
      </c>
      <c r="H101" s="56" t="s">
        <v>336</v>
      </c>
      <c r="I101" s="56" t="s">
        <v>1067</v>
      </c>
      <c r="J101" s="1" t="s">
        <v>1067</v>
      </c>
      <c r="K101" s="56" t="s">
        <v>337</v>
      </c>
      <c r="L101" s="56" t="s">
        <v>338</v>
      </c>
      <c r="M101" s="56" t="s">
        <v>1068</v>
      </c>
      <c r="N101" s="56" t="s">
        <v>1043</v>
      </c>
      <c r="O101" s="56" t="s">
        <v>546</v>
      </c>
      <c r="P101" s="1" t="s">
        <v>105</v>
      </c>
      <c r="S101" s="56">
        <v>148942</v>
      </c>
      <c r="T101" s="1" t="s">
        <v>1057</v>
      </c>
      <c r="U101" s="56">
        <v>41008</v>
      </c>
      <c r="V101" s="56">
        <v>43465</v>
      </c>
      <c r="W101" s="56">
        <v>41008</v>
      </c>
      <c r="X101" s="56">
        <v>42750</v>
      </c>
      <c r="Y101" s="56" t="s">
        <v>340</v>
      </c>
      <c r="Z101" s="56" t="s">
        <v>341</v>
      </c>
      <c r="AA101" s="56" t="s">
        <v>342</v>
      </c>
      <c r="AB101" s="56" t="s">
        <v>339</v>
      </c>
      <c r="AC101" s="56" t="s">
        <v>342</v>
      </c>
      <c r="AD101" s="56" t="s">
        <v>347</v>
      </c>
      <c r="AE101" s="56" t="s">
        <v>334</v>
      </c>
      <c r="AF101" s="56" t="s">
        <v>292</v>
      </c>
      <c r="AG101" s="56">
        <v>2016</v>
      </c>
      <c r="AH101" s="56" t="s">
        <v>80</v>
      </c>
      <c r="AI101" s="56" t="s">
        <v>344</v>
      </c>
      <c r="AJ101" s="56">
        <v>100000</v>
      </c>
      <c r="AM101" s="56">
        <v>42758</v>
      </c>
      <c r="AN101" s="56" t="s">
        <v>1070</v>
      </c>
      <c r="AO101" s="1">
        <v>41676</v>
      </c>
      <c r="AP101" s="56" t="s">
        <v>345</v>
      </c>
      <c r="AQ101" s="56">
        <v>282</v>
      </c>
      <c r="AR101" s="56">
        <v>0</v>
      </c>
      <c r="AS101" s="56" t="s">
        <v>346</v>
      </c>
      <c r="BB101" s="56" t="s">
        <v>339</v>
      </c>
      <c r="BC101" s="56" t="s">
        <v>263</v>
      </c>
      <c r="BD101" s="56" t="s">
        <v>1072</v>
      </c>
      <c r="BE101" s="56" t="s">
        <v>347</v>
      </c>
      <c r="BF101" s="56" t="s">
        <v>334</v>
      </c>
      <c r="BG101" s="56" t="s">
        <v>1073</v>
      </c>
      <c r="BH101" s="56">
        <v>0</v>
      </c>
      <c r="BI101" s="56">
        <v>0</v>
      </c>
      <c r="BJ101" s="56">
        <v>1</v>
      </c>
    </row>
    <row r="102" spans="1:62" x14ac:dyDescent="0.3">
      <c r="A102" s="56">
        <v>49157099</v>
      </c>
      <c r="B102" s="86">
        <v>592948</v>
      </c>
      <c r="C102" s="1">
        <v>42893</v>
      </c>
      <c r="D102" s="56" t="s">
        <v>1065</v>
      </c>
      <c r="E102" s="56" t="s">
        <v>1066</v>
      </c>
      <c r="F102" s="56" t="s">
        <v>334</v>
      </c>
      <c r="G102" s="56" t="s">
        <v>335</v>
      </c>
      <c r="H102" s="56" t="s">
        <v>336</v>
      </c>
      <c r="I102" s="56" t="s">
        <v>1067</v>
      </c>
      <c r="J102" s="1" t="s">
        <v>1067</v>
      </c>
      <c r="K102" s="56" t="s">
        <v>337</v>
      </c>
      <c r="L102" s="56" t="s">
        <v>338</v>
      </c>
      <c r="M102" s="56" t="s">
        <v>1068</v>
      </c>
      <c r="N102" s="56" t="s">
        <v>1043</v>
      </c>
      <c r="O102" s="56" t="s">
        <v>546</v>
      </c>
      <c r="P102" s="1" t="s">
        <v>110</v>
      </c>
      <c r="Q102" s="56" t="s">
        <v>241</v>
      </c>
      <c r="R102" s="56" t="s">
        <v>339</v>
      </c>
      <c r="S102" s="56">
        <v>178701</v>
      </c>
      <c r="T102" s="1" t="s">
        <v>252</v>
      </c>
      <c r="U102" s="56">
        <v>41008</v>
      </c>
      <c r="V102" s="56">
        <v>43465</v>
      </c>
      <c r="W102" s="56">
        <v>41008</v>
      </c>
      <c r="X102" s="56">
        <v>42750</v>
      </c>
      <c r="Y102" s="56" t="s">
        <v>340</v>
      </c>
      <c r="Z102" s="56" t="s">
        <v>341</v>
      </c>
      <c r="AA102" s="56" t="s">
        <v>342</v>
      </c>
      <c r="AB102" s="56" t="s">
        <v>343</v>
      </c>
      <c r="AC102" s="56" t="s">
        <v>342</v>
      </c>
      <c r="AD102" s="56" t="s">
        <v>342</v>
      </c>
      <c r="AE102" s="56" t="s">
        <v>334</v>
      </c>
      <c r="AF102" s="56" t="s">
        <v>291</v>
      </c>
      <c r="AG102" s="56">
        <v>2016</v>
      </c>
      <c r="AH102" s="56" t="s">
        <v>80</v>
      </c>
      <c r="AI102" s="56" t="s">
        <v>348</v>
      </c>
      <c r="AJ102" s="56">
        <v>1</v>
      </c>
      <c r="AK102" s="1">
        <v>42339</v>
      </c>
      <c r="AL102" s="56" t="s">
        <v>1112</v>
      </c>
      <c r="AM102" s="56">
        <v>42758</v>
      </c>
      <c r="AN102" s="56" t="s">
        <v>1070</v>
      </c>
      <c r="AO102" s="1">
        <v>42366</v>
      </c>
      <c r="AP102" s="56" t="s">
        <v>345</v>
      </c>
      <c r="AQ102" s="56">
        <v>326</v>
      </c>
      <c r="AR102" s="56">
        <v>0</v>
      </c>
      <c r="AS102" s="56" t="s">
        <v>346</v>
      </c>
      <c r="BB102" s="56" t="s">
        <v>339</v>
      </c>
      <c r="BC102" s="56" t="s">
        <v>263</v>
      </c>
      <c r="BD102" s="56" t="s">
        <v>1072</v>
      </c>
      <c r="BE102" s="56" t="s">
        <v>347</v>
      </c>
      <c r="BF102" s="56" t="s">
        <v>334</v>
      </c>
      <c r="BG102" s="56" t="s">
        <v>1073</v>
      </c>
      <c r="BH102" s="56">
        <v>0</v>
      </c>
      <c r="BI102" s="56">
        <v>0</v>
      </c>
      <c r="BJ102" s="56">
        <v>1</v>
      </c>
    </row>
    <row r="103" spans="1:62" x14ac:dyDescent="0.3">
      <c r="A103" s="56">
        <v>49157124</v>
      </c>
      <c r="B103" s="86">
        <v>592948</v>
      </c>
      <c r="C103" s="1">
        <v>42893</v>
      </c>
      <c r="D103" s="56" t="s">
        <v>1065</v>
      </c>
      <c r="E103" s="56" t="s">
        <v>1066</v>
      </c>
      <c r="F103" s="56" t="s">
        <v>334</v>
      </c>
      <c r="G103" s="56" t="s">
        <v>335</v>
      </c>
      <c r="H103" s="56" t="s">
        <v>336</v>
      </c>
      <c r="I103" s="56" t="s">
        <v>1067</v>
      </c>
      <c r="J103" s="1" t="s">
        <v>1067</v>
      </c>
      <c r="K103" s="56" t="s">
        <v>337</v>
      </c>
      <c r="L103" s="56" t="s">
        <v>338</v>
      </c>
      <c r="M103" s="56" t="s">
        <v>1068</v>
      </c>
      <c r="N103" s="56" t="s">
        <v>1043</v>
      </c>
      <c r="O103" s="56" t="s">
        <v>546</v>
      </c>
      <c r="P103" s="1" t="s">
        <v>110</v>
      </c>
      <c r="Q103" s="56" t="s">
        <v>241</v>
      </c>
      <c r="R103" s="56" t="s">
        <v>339</v>
      </c>
      <c r="S103" s="56">
        <v>178901</v>
      </c>
      <c r="T103" s="1" t="s">
        <v>111</v>
      </c>
      <c r="U103" s="56">
        <v>41008</v>
      </c>
      <c r="V103" s="56">
        <v>43465</v>
      </c>
      <c r="W103" s="56">
        <v>41008</v>
      </c>
      <c r="X103" s="56">
        <v>42750</v>
      </c>
      <c r="Y103" s="56" t="s">
        <v>340</v>
      </c>
      <c r="Z103" s="56" t="s">
        <v>341</v>
      </c>
      <c r="AA103" s="56" t="s">
        <v>342</v>
      </c>
      <c r="AB103" s="56" t="s">
        <v>343</v>
      </c>
      <c r="AC103" s="56" t="s">
        <v>342</v>
      </c>
      <c r="AD103" s="56" t="s">
        <v>342</v>
      </c>
      <c r="AE103" s="56" t="s">
        <v>334</v>
      </c>
      <c r="AF103" s="56" t="s">
        <v>291</v>
      </c>
      <c r="AG103" s="56">
        <v>2017</v>
      </c>
      <c r="AH103" s="56" t="s">
        <v>80</v>
      </c>
      <c r="AI103" s="56" t="s">
        <v>348</v>
      </c>
      <c r="AJ103" s="56">
        <v>1</v>
      </c>
      <c r="AK103" s="56">
        <v>42735</v>
      </c>
      <c r="AL103" s="56" t="s">
        <v>1113</v>
      </c>
      <c r="AM103" s="56">
        <v>42758</v>
      </c>
      <c r="AN103" s="56" t="s">
        <v>1070</v>
      </c>
      <c r="AO103" s="1">
        <v>42758</v>
      </c>
      <c r="AP103" s="56" t="s">
        <v>1070</v>
      </c>
      <c r="AQ103" s="56">
        <v>257</v>
      </c>
      <c r="AR103" s="56">
        <v>0</v>
      </c>
      <c r="AS103" s="56" t="s">
        <v>346</v>
      </c>
      <c r="BB103" s="56" t="s">
        <v>339</v>
      </c>
      <c r="BC103" s="56" t="s">
        <v>263</v>
      </c>
      <c r="BD103" s="56" t="s">
        <v>1072</v>
      </c>
      <c r="BE103" s="56" t="s">
        <v>347</v>
      </c>
      <c r="BF103" s="56" t="s">
        <v>334</v>
      </c>
      <c r="BG103" s="56" t="s">
        <v>1073</v>
      </c>
      <c r="BH103" s="56">
        <v>0</v>
      </c>
      <c r="BI103" s="56">
        <v>0</v>
      </c>
      <c r="BJ103" s="56">
        <v>1</v>
      </c>
    </row>
    <row r="104" spans="1:62" x14ac:dyDescent="0.3">
      <c r="A104" s="56">
        <v>49157171</v>
      </c>
      <c r="B104" s="86">
        <v>592948</v>
      </c>
      <c r="C104" s="1">
        <v>42893</v>
      </c>
      <c r="D104" s="56" t="s">
        <v>1065</v>
      </c>
      <c r="E104" s="56" t="s">
        <v>1066</v>
      </c>
      <c r="F104" s="56" t="s">
        <v>334</v>
      </c>
      <c r="G104" s="56" t="s">
        <v>335</v>
      </c>
      <c r="H104" s="56" t="s">
        <v>336</v>
      </c>
      <c r="I104" s="56" t="s">
        <v>1067</v>
      </c>
      <c r="J104" s="1" t="s">
        <v>1067</v>
      </c>
      <c r="K104" s="56" t="s">
        <v>337</v>
      </c>
      <c r="L104" s="56" t="s">
        <v>338</v>
      </c>
      <c r="M104" s="56" t="s">
        <v>1068</v>
      </c>
      <c r="N104" s="56" t="s">
        <v>1043</v>
      </c>
      <c r="O104" s="56" t="s">
        <v>546</v>
      </c>
      <c r="P104" s="1" t="s">
        <v>188</v>
      </c>
      <c r="Q104" s="56" t="s">
        <v>241</v>
      </c>
      <c r="R104" s="56" t="s">
        <v>339</v>
      </c>
      <c r="S104" s="56">
        <v>188091</v>
      </c>
      <c r="T104" s="1" t="s">
        <v>189</v>
      </c>
      <c r="U104" s="56">
        <v>41008</v>
      </c>
      <c r="V104" s="56">
        <v>43465</v>
      </c>
      <c r="W104" s="56">
        <v>41008</v>
      </c>
      <c r="Y104" s="56" t="s">
        <v>340</v>
      </c>
      <c r="Z104" s="56" t="s">
        <v>341</v>
      </c>
      <c r="AA104" s="56" t="s">
        <v>342</v>
      </c>
      <c r="AB104" s="56" t="s">
        <v>343</v>
      </c>
      <c r="AC104" s="56" t="s">
        <v>342</v>
      </c>
      <c r="AD104" s="56" t="s">
        <v>347</v>
      </c>
      <c r="AE104" s="56" t="s">
        <v>334</v>
      </c>
      <c r="AF104" s="56" t="s">
        <v>291</v>
      </c>
      <c r="AG104" s="56">
        <v>2017</v>
      </c>
      <c r="AH104" s="56" t="s">
        <v>80</v>
      </c>
      <c r="AI104" s="56" t="s">
        <v>348</v>
      </c>
      <c r="AJ104" s="56">
        <v>0</v>
      </c>
      <c r="AK104" s="56">
        <v>42735</v>
      </c>
      <c r="AL104" s="56" t="s">
        <v>1114</v>
      </c>
      <c r="AM104" s="56">
        <v>42758</v>
      </c>
      <c r="AN104" s="56" t="s">
        <v>1070</v>
      </c>
      <c r="AO104" s="1">
        <v>42758</v>
      </c>
      <c r="AP104" s="56" t="s">
        <v>1070</v>
      </c>
      <c r="AQ104" s="56">
        <v>247</v>
      </c>
      <c r="AR104" s="56">
        <v>0</v>
      </c>
      <c r="AS104" s="56" t="s">
        <v>346</v>
      </c>
      <c r="BB104" s="56" t="s">
        <v>339</v>
      </c>
      <c r="BC104" s="56" t="s">
        <v>263</v>
      </c>
      <c r="BD104" s="56" t="s">
        <v>1072</v>
      </c>
      <c r="BE104" s="56" t="s">
        <v>347</v>
      </c>
      <c r="BF104" s="56" t="s">
        <v>334</v>
      </c>
      <c r="BG104" s="56" t="s">
        <v>1073</v>
      </c>
      <c r="BH104" s="56">
        <v>0</v>
      </c>
      <c r="BI104" s="56">
        <v>0</v>
      </c>
      <c r="BJ104" s="56">
        <v>1</v>
      </c>
    </row>
    <row r="105" spans="1:62" x14ac:dyDescent="0.3">
      <c r="A105" s="56">
        <v>49157288</v>
      </c>
      <c r="B105" s="86">
        <v>592948</v>
      </c>
      <c r="C105" s="1">
        <v>42893</v>
      </c>
      <c r="D105" s="56" t="s">
        <v>1065</v>
      </c>
      <c r="E105" s="56" t="s">
        <v>1066</v>
      </c>
      <c r="F105" s="56" t="s">
        <v>334</v>
      </c>
      <c r="G105" s="56" t="s">
        <v>335</v>
      </c>
      <c r="H105" s="56" t="s">
        <v>336</v>
      </c>
      <c r="I105" s="56" t="s">
        <v>1067</v>
      </c>
      <c r="J105" s="1" t="s">
        <v>1067</v>
      </c>
      <c r="K105" s="56" t="s">
        <v>337</v>
      </c>
      <c r="L105" s="56" t="s">
        <v>338</v>
      </c>
      <c r="M105" s="56" t="s">
        <v>1068</v>
      </c>
      <c r="N105" s="56" t="s">
        <v>1043</v>
      </c>
      <c r="O105" s="56" t="s">
        <v>546</v>
      </c>
      <c r="P105" s="1" t="s">
        <v>188</v>
      </c>
      <c r="Q105" s="56" t="s">
        <v>241</v>
      </c>
      <c r="R105" s="56" t="s">
        <v>339</v>
      </c>
      <c r="S105" s="56">
        <v>70567</v>
      </c>
      <c r="T105" s="1" t="s">
        <v>195</v>
      </c>
      <c r="U105" s="56">
        <v>41008</v>
      </c>
      <c r="V105" s="56">
        <v>43465</v>
      </c>
      <c r="W105" s="56">
        <v>40851</v>
      </c>
      <c r="X105" s="56">
        <v>42750</v>
      </c>
      <c r="Y105" s="56" t="s">
        <v>340</v>
      </c>
      <c r="Z105" s="56" t="s">
        <v>341</v>
      </c>
      <c r="AA105" s="56" t="s">
        <v>342</v>
      </c>
      <c r="AB105" s="56" t="s">
        <v>343</v>
      </c>
      <c r="AC105" s="56" t="s">
        <v>342</v>
      </c>
      <c r="AD105" s="56" t="s">
        <v>342</v>
      </c>
      <c r="AE105" s="56" t="s">
        <v>334</v>
      </c>
      <c r="AF105" s="56" t="s">
        <v>291</v>
      </c>
      <c r="AG105" s="56">
        <v>2017</v>
      </c>
      <c r="AH105" s="56" t="s">
        <v>80</v>
      </c>
      <c r="AI105" s="56" t="s">
        <v>348</v>
      </c>
      <c r="AJ105" s="56">
        <v>1</v>
      </c>
      <c r="AK105" s="56">
        <v>42735</v>
      </c>
      <c r="AL105" s="56" t="s">
        <v>1115</v>
      </c>
      <c r="AM105" s="56">
        <v>42758</v>
      </c>
      <c r="AN105" s="56" t="s">
        <v>1070</v>
      </c>
      <c r="AO105" s="1">
        <v>42758</v>
      </c>
      <c r="AP105" s="56" t="s">
        <v>1070</v>
      </c>
      <c r="AQ105" s="56">
        <v>252</v>
      </c>
      <c r="AS105" s="56" t="s">
        <v>346</v>
      </c>
      <c r="AV105" s="56">
        <v>0</v>
      </c>
      <c r="BB105" s="56" t="s">
        <v>339</v>
      </c>
      <c r="BC105" s="56" t="s">
        <v>263</v>
      </c>
      <c r="BD105" s="56" t="s">
        <v>1072</v>
      </c>
      <c r="BE105" s="56" t="s">
        <v>347</v>
      </c>
      <c r="BF105" s="56" t="s">
        <v>334</v>
      </c>
      <c r="BG105" s="56" t="s">
        <v>1073</v>
      </c>
      <c r="BH105" s="56">
        <v>0</v>
      </c>
      <c r="BI105" s="56">
        <v>0</v>
      </c>
      <c r="BJ105" s="56">
        <v>1</v>
      </c>
    </row>
    <row r="106" spans="1:62" hidden="1" x14ac:dyDescent="0.3">
      <c r="A106" s="56">
        <v>49157289</v>
      </c>
      <c r="B106" s="86">
        <v>592948</v>
      </c>
      <c r="C106" s="1">
        <v>42893</v>
      </c>
      <c r="D106" s="56" t="s">
        <v>1065</v>
      </c>
      <c r="E106" s="56" t="s">
        <v>1066</v>
      </c>
      <c r="F106" s="56" t="s">
        <v>334</v>
      </c>
      <c r="G106" s="56" t="s">
        <v>335</v>
      </c>
      <c r="H106" s="56" t="s">
        <v>336</v>
      </c>
      <c r="I106" s="56" t="s">
        <v>1067</v>
      </c>
      <c r="J106" s="1" t="s">
        <v>1067</v>
      </c>
      <c r="K106" s="56" t="s">
        <v>337</v>
      </c>
      <c r="L106" s="56" t="s">
        <v>338</v>
      </c>
      <c r="M106" s="56" t="s">
        <v>1068</v>
      </c>
      <c r="N106" s="56" t="s">
        <v>1043</v>
      </c>
      <c r="O106" s="56" t="s">
        <v>546</v>
      </c>
      <c r="P106" s="1" t="s">
        <v>188</v>
      </c>
      <c r="Q106" s="56" t="s">
        <v>241</v>
      </c>
      <c r="R106" s="56" t="s">
        <v>339</v>
      </c>
      <c r="S106" s="56">
        <v>70567</v>
      </c>
      <c r="T106" s="1" t="s">
        <v>195</v>
      </c>
      <c r="U106" s="56">
        <v>41008</v>
      </c>
      <c r="V106" s="56">
        <v>43465</v>
      </c>
      <c r="W106" s="56">
        <v>40851</v>
      </c>
      <c r="X106" s="56">
        <v>42750</v>
      </c>
      <c r="Y106" s="56" t="s">
        <v>340</v>
      </c>
      <c r="Z106" s="56" t="s">
        <v>341</v>
      </c>
      <c r="AA106" s="56" t="s">
        <v>342</v>
      </c>
      <c r="AB106" s="56" t="s">
        <v>343</v>
      </c>
      <c r="AC106" s="56" t="s">
        <v>342</v>
      </c>
      <c r="AD106" s="56" t="s">
        <v>342</v>
      </c>
      <c r="AE106" s="56" t="s">
        <v>334</v>
      </c>
      <c r="AF106" s="56" t="s">
        <v>292</v>
      </c>
      <c r="AG106" s="56">
        <v>2017</v>
      </c>
      <c r="AH106" s="56" t="s">
        <v>80</v>
      </c>
      <c r="AI106" s="56" t="s">
        <v>344</v>
      </c>
      <c r="AJ106" s="56">
        <v>9</v>
      </c>
      <c r="AK106" s="56"/>
      <c r="AM106" s="56">
        <v>42758</v>
      </c>
      <c r="AN106" s="56" t="s">
        <v>1070</v>
      </c>
      <c r="AO106" s="1">
        <v>40851</v>
      </c>
      <c r="AP106" s="56" t="s">
        <v>1116</v>
      </c>
      <c r="AQ106" s="56">
        <v>252</v>
      </c>
      <c r="AS106" s="56" t="s">
        <v>346</v>
      </c>
      <c r="AV106" s="56">
        <v>0</v>
      </c>
      <c r="BB106" s="56" t="s">
        <v>339</v>
      </c>
      <c r="BC106" s="56" t="s">
        <v>263</v>
      </c>
      <c r="BD106" s="56" t="s">
        <v>1072</v>
      </c>
      <c r="BE106" s="56" t="s">
        <v>347</v>
      </c>
      <c r="BF106" s="56" t="s">
        <v>334</v>
      </c>
      <c r="BG106" s="56" t="s">
        <v>1073</v>
      </c>
      <c r="BH106" s="56">
        <v>0</v>
      </c>
      <c r="BI106" s="56">
        <v>0</v>
      </c>
      <c r="BJ106" s="56">
        <v>1</v>
      </c>
    </row>
    <row r="107" spans="1:62" hidden="1" x14ac:dyDescent="0.3">
      <c r="A107" s="56">
        <v>49157172</v>
      </c>
      <c r="B107" s="86">
        <v>592948</v>
      </c>
      <c r="C107" s="1">
        <v>42893</v>
      </c>
      <c r="D107" s="56" t="s">
        <v>1065</v>
      </c>
      <c r="E107" s="56" t="s">
        <v>1066</v>
      </c>
      <c r="F107" s="56" t="s">
        <v>334</v>
      </c>
      <c r="G107" s="56" t="s">
        <v>335</v>
      </c>
      <c r="H107" s="56" t="s">
        <v>336</v>
      </c>
      <c r="I107" s="56" t="s">
        <v>1067</v>
      </c>
      <c r="J107" s="1" t="s">
        <v>1067</v>
      </c>
      <c r="K107" s="56" t="s">
        <v>337</v>
      </c>
      <c r="L107" s="56" t="s">
        <v>338</v>
      </c>
      <c r="M107" s="56" t="s">
        <v>1068</v>
      </c>
      <c r="N107" s="56" t="s">
        <v>1043</v>
      </c>
      <c r="O107" s="56" t="s">
        <v>546</v>
      </c>
      <c r="P107" s="1" t="s">
        <v>188</v>
      </c>
      <c r="Q107" s="56" t="s">
        <v>241</v>
      </c>
      <c r="R107" s="56" t="s">
        <v>339</v>
      </c>
      <c r="S107" s="56">
        <v>188091</v>
      </c>
      <c r="T107" s="1" t="s">
        <v>189</v>
      </c>
      <c r="U107" s="56">
        <v>41008</v>
      </c>
      <c r="V107" s="56">
        <v>43465</v>
      </c>
      <c r="W107" s="56">
        <v>41008</v>
      </c>
      <c r="Y107" s="56" t="s">
        <v>340</v>
      </c>
      <c r="Z107" s="56" t="s">
        <v>341</v>
      </c>
      <c r="AA107" s="56" t="s">
        <v>342</v>
      </c>
      <c r="AB107" s="56" t="s">
        <v>343</v>
      </c>
      <c r="AC107" s="56" t="s">
        <v>342</v>
      </c>
      <c r="AD107" s="56" t="s">
        <v>347</v>
      </c>
      <c r="AE107" s="56" t="s">
        <v>334</v>
      </c>
      <c r="AF107" s="56" t="s">
        <v>292</v>
      </c>
      <c r="AG107" s="56">
        <v>2017</v>
      </c>
      <c r="AH107" s="56" t="s">
        <v>80</v>
      </c>
      <c r="AI107" s="56" t="s">
        <v>344</v>
      </c>
      <c r="AJ107" s="56">
        <v>3</v>
      </c>
      <c r="AK107" s="56"/>
      <c r="AM107" s="56">
        <v>42758</v>
      </c>
      <c r="AN107" s="56" t="s">
        <v>1070</v>
      </c>
      <c r="AO107" s="1">
        <v>42076</v>
      </c>
      <c r="AP107" s="56" t="s">
        <v>345</v>
      </c>
      <c r="AQ107" s="56">
        <v>247</v>
      </c>
      <c r="AR107" s="56">
        <v>0</v>
      </c>
      <c r="AS107" s="56" t="s">
        <v>346</v>
      </c>
      <c r="BB107" s="56" t="s">
        <v>339</v>
      </c>
      <c r="BC107" s="56" t="s">
        <v>263</v>
      </c>
      <c r="BD107" s="56" t="s">
        <v>1072</v>
      </c>
      <c r="BE107" s="56" t="s">
        <v>347</v>
      </c>
      <c r="BF107" s="56" t="s">
        <v>334</v>
      </c>
      <c r="BG107" s="56" t="s">
        <v>1073</v>
      </c>
      <c r="BH107" s="56">
        <v>0</v>
      </c>
      <c r="BI107" s="56">
        <v>0</v>
      </c>
      <c r="BJ107" s="56">
        <v>1</v>
      </c>
    </row>
    <row r="108" spans="1:62" x14ac:dyDescent="0.3">
      <c r="A108" s="56">
        <v>49157290</v>
      </c>
      <c r="B108" s="86">
        <v>592948</v>
      </c>
      <c r="C108" s="1">
        <v>42893</v>
      </c>
      <c r="D108" s="56" t="s">
        <v>1065</v>
      </c>
      <c r="E108" s="56" t="s">
        <v>1066</v>
      </c>
      <c r="F108" s="56" t="s">
        <v>334</v>
      </c>
      <c r="G108" s="56" t="s">
        <v>335</v>
      </c>
      <c r="H108" s="56" t="s">
        <v>336</v>
      </c>
      <c r="I108" s="56" t="s">
        <v>1067</v>
      </c>
      <c r="J108" s="1" t="s">
        <v>1067</v>
      </c>
      <c r="K108" s="56" t="s">
        <v>337</v>
      </c>
      <c r="L108" s="56" t="s">
        <v>338</v>
      </c>
      <c r="M108" s="56" t="s">
        <v>1068</v>
      </c>
      <c r="N108" s="56" t="s">
        <v>1043</v>
      </c>
      <c r="O108" s="56" t="s">
        <v>546</v>
      </c>
      <c r="P108" s="1" t="s">
        <v>188</v>
      </c>
      <c r="Q108" s="56" t="s">
        <v>241</v>
      </c>
      <c r="R108" s="56" t="s">
        <v>339</v>
      </c>
      <c r="S108" s="56">
        <v>70569</v>
      </c>
      <c r="T108" s="1" t="s">
        <v>1104</v>
      </c>
      <c r="U108" s="56">
        <v>41008</v>
      </c>
      <c r="V108" s="56">
        <v>43465</v>
      </c>
      <c r="W108" s="56">
        <v>40923</v>
      </c>
      <c r="X108" s="56">
        <v>42750</v>
      </c>
      <c r="Y108" s="56" t="s">
        <v>340</v>
      </c>
      <c r="Z108" s="56" t="s">
        <v>341</v>
      </c>
      <c r="AA108" s="56" t="s">
        <v>347</v>
      </c>
      <c r="AB108" s="56" t="s">
        <v>343</v>
      </c>
      <c r="AC108" s="56" t="s">
        <v>342</v>
      </c>
      <c r="AD108" s="56" t="s">
        <v>342</v>
      </c>
      <c r="AE108" s="56" t="s">
        <v>334</v>
      </c>
      <c r="AF108" s="56" t="s">
        <v>291</v>
      </c>
      <c r="AG108" s="56">
        <v>2012</v>
      </c>
      <c r="AH108" s="56" t="s">
        <v>80</v>
      </c>
      <c r="AI108" s="56" t="s">
        <v>344</v>
      </c>
      <c r="AJ108" s="56">
        <v>0</v>
      </c>
      <c r="AK108" s="56">
        <v>41090</v>
      </c>
      <c r="AM108" s="56">
        <v>42758</v>
      </c>
      <c r="AN108" s="56" t="s">
        <v>1070</v>
      </c>
      <c r="AO108" s="1">
        <v>41121</v>
      </c>
      <c r="AP108" s="56" t="s">
        <v>1076</v>
      </c>
      <c r="AQ108" s="56">
        <v>49162</v>
      </c>
      <c r="AS108" s="56" t="s">
        <v>346</v>
      </c>
      <c r="AV108" s="56">
        <v>0</v>
      </c>
      <c r="BB108" s="56" t="s">
        <v>339</v>
      </c>
      <c r="BC108" s="56" t="s">
        <v>263</v>
      </c>
      <c r="BD108" s="56" t="s">
        <v>1072</v>
      </c>
      <c r="BE108" s="56" t="s">
        <v>347</v>
      </c>
      <c r="BF108" s="56" t="s">
        <v>334</v>
      </c>
      <c r="BG108" s="56" t="s">
        <v>1073</v>
      </c>
      <c r="BH108" s="56">
        <v>0</v>
      </c>
      <c r="BI108" s="56">
        <v>0</v>
      </c>
      <c r="BJ108" s="56">
        <v>1</v>
      </c>
    </row>
    <row r="109" spans="1:62" x14ac:dyDescent="0.3">
      <c r="A109" s="56">
        <v>49157291</v>
      </c>
      <c r="B109" s="86">
        <v>592948</v>
      </c>
      <c r="C109" s="1">
        <v>42893</v>
      </c>
      <c r="D109" s="56" t="s">
        <v>1065</v>
      </c>
      <c r="E109" s="56" t="s">
        <v>1066</v>
      </c>
      <c r="F109" s="56" t="s">
        <v>334</v>
      </c>
      <c r="G109" s="56" t="s">
        <v>335</v>
      </c>
      <c r="H109" s="56" t="s">
        <v>336</v>
      </c>
      <c r="I109" s="56" t="s">
        <v>1067</v>
      </c>
      <c r="J109" s="1" t="s">
        <v>1067</v>
      </c>
      <c r="K109" s="56" t="s">
        <v>337</v>
      </c>
      <c r="L109" s="56" t="s">
        <v>338</v>
      </c>
      <c r="M109" s="56" t="s">
        <v>1068</v>
      </c>
      <c r="N109" s="56" t="s">
        <v>1043</v>
      </c>
      <c r="O109" s="56" t="s">
        <v>546</v>
      </c>
      <c r="P109" s="1" t="s">
        <v>188</v>
      </c>
      <c r="Q109" s="56" t="s">
        <v>241</v>
      </c>
      <c r="R109" s="56" t="s">
        <v>339</v>
      </c>
      <c r="S109" s="56">
        <v>70569</v>
      </c>
      <c r="T109" s="1" t="s">
        <v>1104</v>
      </c>
      <c r="U109" s="56">
        <v>41008</v>
      </c>
      <c r="V109" s="56">
        <v>43465</v>
      </c>
      <c r="W109" s="56">
        <v>40923</v>
      </c>
      <c r="X109" s="56">
        <v>42750</v>
      </c>
      <c r="Y109" s="56" t="s">
        <v>340</v>
      </c>
      <c r="Z109" s="56" t="s">
        <v>341</v>
      </c>
      <c r="AA109" s="56" t="s">
        <v>347</v>
      </c>
      <c r="AB109" s="56" t="s">
        <v>343</v>
      </c>
      <c r="AC109" s="56" t="s">
        <v>342</v>
      </c>
      <c r="AD109" s="56" t="s">
        <v>342</v>
      </c>
      <c r="AE109" s="56" t="s">
        <v>334</v>
      </c>
      <c r="AF109" s="56" t="s">
        <v>291</v>
      </c>
      <c r="AG109" s="56">
        <v>2013</v>
      </c>
      <c r="AH109" s="56" t="s">
        <v>80</v>
      </c>
      <c r="AI109" s="56" t="s">
        <v>348</v>
      </c>
      <c r="AJ109" s="56">
        <v>0</v>
      </c>
      <c r="AK109" s="56">
        <v>41274</v>
      </c>
      <c r="AL109" s="56" t="s">
        <v>1117</v>
      </c>
      <c r="AM109" s="56">
        <v>42758</v>
      </c>
      <c r="AN109" s="56" t="s">
        <v>1070</v>
      </c>
      <c r="AO109" s="1">
        <v>41290</v>
      </c>
      <c r="AP109" s="56" t="s">
        <v>1076</v>
      </c>
      <c r="AQ109" s="56">
        <v>49162</v>
      </c>
      <c r="AS109" s="56" t="s">
        <v>346</v>
      </c>
      <c r="AV109" s="56">
        <v>0</v>
      </c>
      <c r="BB109" s="56" t="s">
        <v>339</v>
      </c>
      <c r="BC109" s="56" t="s">
        <v>263</v>
      </c>
      <c r="BD109" s="56" t="s">
        <v>1072</v>
      </c>
      <c r="BE109" s="56" t="s">
        <v>347</v>
      </c>
      <c r="BF109" s="56" t="s">
        <v>334</v>
      </c>
      <c r="BG109" s="56" t="s">
        <v>1073</v>
      </c>
      <c r="BH109" s="56">
        <v>0</v>
      </c>
      <c r="BI109" s="56">
        <v>0</v>
      </c>
      <c r="BJ109" s="56">
        <v>1</v>
      </c>
    </row>
    <row r="110" spans="1:62" x14ac:dyDescent="0.3">
      <c r="A110" s="56">
        <v>49157126</v>
      </c>
      <c r="B110" s="86">
        <v>592948</v>
      </c>
      <c r="C110" s="1">
        <v>42893</v>
      </c>
      <c r="D110" s="56" t="s">
        <v>1065</v>
      </c>
      <c r="E110" s="56" t="s">
        <v>1066</v>
      </c>
      <c r="F110" s="56" t="s">
        <v>334</v>
      </c>
      <c r="G110" s="56" t="s">
        <v>335</v>
      </c>
      <c r="H110" s="56" t="s">
        <v>336</v>
      </c>
      <c r="I110" s="56" t="s">
        <v>1067</v>
      </c>
      <c r="J110" s="1" t="s">
        <v>1067</v>
      </c>
      <c r="K110" s="56" t="s">
        <v>337</v>
      </c>
      <c r="L110" s="56" t="s">
        <v>338</v>
      </c>
      <c r="M110" s="56" t="s">
        <v>1068</v>
      </c>
      <c r="N110" s="56" t="s">
        <v>1043</v>
      </c>
      <c r="O110" s="56" t="s">
        <v>546</v>
      </c>
      <c r="P110" s="1" t="s">
        <v>110</v>
      </c>
      <c r="Q110" s="56" t="s">
        <v>241</v>
      </c>
      <c r="R110" s="56" t="s">
        <v>339</v>
      </c>
      <c r="S110" s="56">
        <v>178902</v>
      </c>
      <c r="T110" s="1" t="s">
        <v>112</v>
      </c>
      <c r="U110" s="56">
        <v>41008</v>
      </c>
      <c r="V110" s="56">
        <v>43465</v>
      </c>
      <c r="W110" s="56">
        <v>41008</v>
      </c>
      <c r="X110" s="56">
        <v>42750</v>
      </c>
      <c r="Y110" s="56" t="s">
        <v>340</v>
      </c>
      <c r="Z110" s="56" t="s">
        <v>341</v>
      </c>
      <c r="AA110" s="56" t="s">
        <v>342</v>
      </c>
      <c r="AB110" s="56" t="s">
        <v>343</v>
      </c>
      <c r="AC110" s="56" t="s">
        <v>342</v>
      </c>
      <c r="AD110" s="56" t="s">
        <v>342</v>
      </c>
      <c r="AE110" s="56" t="s">
        <v>334</v>
      </c>
      <c r="AF110" s="56" t="s">
        <v>291</v>
      </c>
      <c r="AG110" s="56">
        <v>2014</v>
      </c>
      <c r="AH110" s="56" t="s">
        <v>80</v>
      </c>
      <c r="AI110" s="56" t="s">
        <v>348</v>
      </c>
      <c r="AJ110" s="56">
        <v>0</v>
      </c>
      <c r="AK110" s="56">
        <v>41639</v>
      </c>
      <c r="AL110" s="56" t="s">
        <v>1069</v>
      </c>
      <c r="AM110" s="56">
        <v>42758</v>
      </c>
      <c r="AN110" s="56" t="s">
        <v>1070</v>
      </c>
      <c r="AO110" s="1">
        <v>41680</v>
      </c>
      <c r="AP110" s="56" t="s">
        <v>1071</v>
      </c>
      <c r="AQ110" s="56">
        <v>260</v>
      </c>
      <c r="AR110" s="56">
        <v>0</v>
      </c>
      <c r="AS110" s="56" t="s">
        <v>346</v>
      </c>
      <c r="BB110" s="56" t="s">
        <v>339</v>
      </c>
      <c r="BC110" s="56" t="s">
        <v>263</v>
      </c>
      <c r="BD110" s="56" t="s">
        <v>1072</v>
      </c>
      <c r="BE110" s="56" t="s">
        <v>347</v>
      </c>
      <c r="BF110" s="56" t="s">
        <v>334</v>
      </c>
      <c r="BG110" s="56" t="s">
        <v>1073</v>
      </c>
      <c r="BH110" s="56">
        <v>0</v>
      </c>
      <c r="BI110" s="56">
        <v>0</v>
      </c>
      <c r="BJ110" s="56">
        <v>1</v>
      </c>
    </row>
    <row r="111" spans="1:62" x14ac:dyDescent="0.3">
      <c r="A111" s="56">
        <v>49157173</v>
      </c>
      <c r="B111" s="86">
        <v>592948</v>
      </c>
      <c r="C111" s="1">
        <v>42893</v>
      </c>
      <c r="D111" s="56" t="s">
        <v>1065</v>
      </c>
      <c r="E111" s="56" t="s">
        <v>1066</v>
      </c>
      <c r="F111" s="56" t="s">
        <v>334</v>
      </c>
      <c r="G111" s="56" t="s">
        <v>335</v>
      </c>
      <c r="H111" s="56" t="s">
        <v>336</v>
      </c>
      <c r="I111" s="56" t="s">
        <v>1067</v>
      </c>
      <c r="J111" s="1" t="s">
        <v>1067</v>
      </c>
      <c r="K111" s="56" t="s">
        <v>337</v>
      </c>
      <c r="L111" s="56" t="s">
        <v>338</v>
      </c>
      <c r="M111" s="56" t="s">
        <v>1068</v>
      </c>
      <c r="N111" s="56" t="s">
        <v>1043</v>
      </c>
      <c r="O111" s="56" t="s">
        <v>546</v>
      </c>
      <c r="P111" s="1" t="s">
        <v>188</v>
      </c>
      <c r="Q111" s="56" t="s">
        <v>241</v>
      </c>
      <c r="R111" s="56" t="s">
        <v>339</v>
      </c>
      <c r="S111" s="56">
        <v>85306</v>
      </c>
      <c r="T111" s="1" t="s">
        <v>1100</v>
      </c>
      <c r="U111" s="56">
        <v>41008</v>
      </c>
      <c r="V111" s="56">
        <v>43465</v>
      </c>
      <c r="W111" s="56">
        <v>40923</v>
      </c>
      <c r="X111" s="56">
        <v>42750</v>
      </c>
      <c r="Y111" s="56" t="s">
        <v>340</v>
      </c>
      <c r="Z111" s="56" t="s">
        <v>341</v>
      </c>
      <c r="AA111" s="56" t="s">
        <v>347</v>
      </c>
      <c r="AB111" s="56" t="s">
        <v>343</v>
      </c>
      <c r="AC111" s="56" t="s">
        <v>342</v>
      </c>
      <c r="AD111" s="56" t="s">
        <v>347</v>
      </c>
      <c r="AE111" s="56" t="s">
        <v>334</v>
      </c>
      <c r="AF111" s="56" t="s">
        <v>291</v>
      </c>
      <c r="AG111" s="56">
        <v>2012</v>
      </c>
      <c r="AH111" s="56" t="s">
        <v>80</v>
      </c>
      <c r="AI111" s="56" t="s">
        <v>344</v>
      </c>
      <c r="AJ111" s="56">
        <v>722</v>
      </c>
      <c r="AK111" s="56">
        <v>41090</v>
      </c>
      <c r="AL111" s="56" t="s">
        <v>1118</v>
      </c>
      <c r="AM111" s="56">
        <v>42591</v>
      </c>
      <c r="AN111" s="56" t="s">
        <v>1070</v>
      </c>
      <c r="AO111" s="1">
        <v>41290</v>
      </c>
      <c r="AP111" s="56" t="s">
        <v>1076</v>
      </c>
      <c r="AQ111" s="56">
        <v>53222</v>
      </c>
      <c r="AS111" s="56" t="s">
        <v>346</v>
      </c>
      <c r="AV111" s="56">
        <v>0</v>
      </c>
      <c r="BB111" s="56" t="s">
        <v>339</v>
      </c>
      <c r="BC111" s="56" t="s">
        <v>263</v>
      </c>
      <c r="BD111" s="56" t="s">
        <v>1072</v>
      </c>
      <c r="BE111" s="56" t="s">
        <v>347</v>
      </c>
      <c r="BF111" s="56" t="s">
        <v>334</v>
      </c>
      <c r="BG111" s="56" t="s">
        <v>1073</v>
      </c>
      <c r="BH111" s="56">
        <v>0</v>
      </c>
      <c r="BI111" s="56">
        <v>0</v>
      </c>
      <c r="BJ111" s="56">
        <v>1</v>
      </c>
    </row>
    <row r="112" spans="1:62" x14ac:dyDescent="0.3">
      <c r="A112" s="56">
        <v>49157292</v>
      </c>
      <c r="B112" s="86">
        <v>592948</v>
      </c>
      <c r="C112" s="1">
        <v>42893</v>
      </c>
      <c r="D112" s="56" t="s">
        <v>1065</v>
      </c>
      <c r="E112" s="56" t="s">
        <v>1066</v>
      </c>
      <c r="F112" s="56" t="s">
        <v>334</v>
      </c>
      <c r="G112" s="56" t="s">
        <v>335</v>
      </c>
      <c r="H112" s="56" t="s">
        <v>336</v>
      </c>
      <c r="I112" s="56" t="s">
        <v>1067</v>
      </c>
      <c r="J112" s="1" t="s">
        <v>1067</v>
      </c>
      <c r="K112" s="56" t="s">
        <v>337</v>
      </c>
      <c r="L112" s="56" t="s">
        <v>338</v>
      </c>
      <c r="M112" s="56" t="s">
        <v>1068</v>
      </c>
      <c r="N112" s="56" t="s">
        <v>1043</v>
      </c>
      <c r="O112" s="56" t="s">
        <v>546</v>
      </c>
      <c r="P112" s="1" t="s">
        <v>188</v>
      </c>
      <c r="Q112" s="56" t="s">
        <v>241</v>
      </c>
      <c r="R112" s="56" t="s">
        <v>339</v>
      </c>
      <c r="S112" s="56">
        <v>70569</v>
      </c>
      <c r="T112" s="1" t="s">
        <v>1104</v>
      </c>
      <c r="U112" s="56">
        <v>41008</v>
      </c>
      <c r="V112" s="56">
        <v>43465</v>
      </c>
      <c r="W112" s="56">
        <v>40923</v>
      </c>
      <c r="X112" s="56">
        <v>42750</v>
      </c>
      <c r="Y112" s="56" t="s">
        <v>340</v>
      </c>
      <c r="Z112" s="56" t="s">
        <v>341</v>
      </c>
      <c r="AA112" s="56" t="s">
        <v>347</v>
      </c>
      <c r="AB112" s="56" t="s">
        <v>343</v>
      </c>
      <c r="AC112" s="56" t="s">
        <v>342</v>
      </c>
      <c r="AD112" s="56" t="s">
        <v>342</v>
      </c>
      <c r="AE112" s="56" t="s">
        <v>334</v>
      </c>
      <c r="AF112" s="56" t="s">
        <v>291</v>
      </c>
      <c r="AG112" s="56">
        <v>2013</v>
      </c>
      <c r="AH112" s="56" t="s">
        <v>80</v>
      </c>
      <c r="AI112" s="56" t="s">
        <v>344</v>
      </c>
      <c r="AJ112" s="56">
        <v>0</v>
      </c>
      <c r="AK112" s="56">
        <v>41455</v>
      </c>
      <c r="AL112" s="56" t="s">
        <v>1119</v>
      </c>
      <c r="AM112" s="56">
        <v>42758</v>
      </c>
      <c r="AN112" s="56" t="s">
        <v>1070</v>
      </c>
      <c r="AO112" s="1">
        <v>41464</v>
      </c>
      <c r="AP112" s="56" t="s">
        <v>1071</v>
      </c>
      <c r="AQ112" s="56">
        <v>49162</v>
      </c>
      <c r="AS112" s="56" t="s">
        <v>346</v>
      </c>
      <c r="AV112" s="56">
        <v>0</v>
      </c>
      <c r="BB112" s="56" t="s">
        <v>339</v>
      </c>
      <c r="BC112" s="56" t="s">
        <v>263</v>
      </c>
      <c r="BD112" s="56" t="s">
        <v>1072</v>
      </c>
      <c r="BE112" s="56" t="s">
        <v>347</v>
      </c>
      <c r="BF112" s="56" t="s">
        <v>334</v>
      </c>
      <c r="BG112" s="56" t="s">
        <v>1073</v>
      </c>
      <c r="BH112" s="56">
        <v>0</v>
      </c>
      <c r="BI112" s="56">
        <v>0</v>
      </c>
      <c r="BJ112" s="56">
        <v>1</v>
      </c>
    </row>
    <row r="113" spans="1:62" x14ac:dyDescent="0.3">
      <c r="A113" s="56">
        <v>49157293</v>
      </c>
      <c r="B113" s="86">
        <v>592948</v>
      </c>
      <c r="C113" s="1">
        <v>42893</v>
      </c>
      <c r="D113" s="56" t="s">
        <v>1065</v>
      </c>
      <c r="E113" s="56" t="s">
        <v>1066</v>
      </c>
      <c r="F113" s="56" t="s">
        <v>334</v>
      </c>
      <c r="G113" s="56" t="s">
        <v>335</v>
      </c>
      <c r="H113" s="56" t="s">
        <v>336</v>
      </c>
      <c r="I113" s="56" t="s">
        <v>1067</v>
      </c>
      <c r="J113" s="1" t="s">
        <v>1067</v>
      </c>
      <c r="K113" s="56" t="s">
        <v>337</v>
      </c>
      <c r="L113" s="56" t="s">
        <v>338</v>
      </c>
      <c r="M113" s="56" t="s">
        <v>1068</v>
      </c>
      <c r="N113" s="56" t="s">
        <v>1043</v>
      </c>
      <c r="O113" s="56" t="s">
        <v>546</v>
      </c>
      <c r="P113" s="1" t="s">
        <v>188</v>
      </c>
      <c r="Q113" s="56" t="s">
        <v>241</v>
      </c>
      <c r="R113" s="56" t="s">
        <v>339</v>
      </c>
      <c r="S113" s="56">
        <v>70569</v>
      </c>
      <c r="T113" s="1" t="s">
        <v>1104</v>
      </c>
      <c r="U113" s="56">
        <v>41008</v>
      </c>
      <c r="V113" s="56">
        <v>43465</v>
      </c>
      <c r="W113" s="56">
        <v>40923</v>
      </c>
      <c r="X113" s="56">
        <v>42750</v>
      </c>
      <c r="Y113" s="56" t="s">
        <v>340</v>
      </c>
      <c r="Z113" s="56" t="s">
        <v>341</v>
      </c>
      <c r="AA113" s="56" t="s">
        <v>347</v>
      </c>
      <c r="AB113" s="56" t="s">
        <v>343</v>
      </c>
      <c r="AC113" s="56" t="s">
        <v>342</v>
      </c>
      <c r="AD113" s="56" t="s">
        <v>342</v>
      </c>
      <c r="AE113" s="56" t="s">
        <v>334</v>
      </c>
      <c r="AF113" s="56" t="s">
        <v>291</v>
      </c>
      <c r="AG113" s="56">
        <v>2014</v>
      </c>
      <c r="AH113" s="56" t="s">
        <v>80</v>
      </c>
      <c r="AI113" s="56" t="s">
        <v>344</v>
      </c>
      <c r="AJ113" s="56">
        <v>0</v>
      </c>
      <c r="AK113" s="56">
        <v>41820</v>
      </c>
      <c r="AL113" s="56" t="s">
        <v>1120</v>
      </c>
      <c r="AM113" s="56">
        <v>42758</v>
      </c>
      <c r="AN113" s="56" t="s">
        <v>1070</v>
      </c>
      <c r="AO113" s="1">
        <v>41837</v>
      </c>
      <c r="AP113" s="56" t="s">
        <v>345</v>
      </c>
      <c r="AQ113" s="56">
        <v>49162</v>
      </c>
      <c r="AS113" s="56" t="s">
        <v>346</v>
      </c>
      <c r="AV113" s="56">
        <v>0</v>
      </c>
      <c r="BB113" s="56" t="s">
        <v>339</v>
      </c>
      <c r="BC113" s="56" t="s">
        <v>263</v>
      </c>
      <c r="BD113" s="56" t="s">
        <v>1072</v>
      </c>
      <c r="BE113" s="56" t="s">
        <v>347</v>
      </c>
      <c r="BF113" s="56" t="s">
        <v>334</v>
      </c>
      <c r="BG113" s="56" t="s">
        <v>1073</v>
      </c>
      <c r="BH113" s="56">
        <v>0</v>
      </c>
      <c r="BI113" s="56">
        <v>0</v>
      </c>
      <c r="BJ113" s="56">
        <v>1</v>
      </c>
    </row>
    <row r="114" spans="1:62" x14ac:dyDescent="0.3">
      <c r="A114" s="56">
        <v>49157174</v>
      </c>
      <c r="B114" s="86">
        <v>592948</v>
      </c>
      <c r="C114" s="1">
        <v>42893</v>
      </c>
      <c r="D114" s="56" t="s">
        <v>1065</v>
      </c>
      <c r="E114" s="56" t="s">
        <v>1066</v>
      </c>
      <c r="F114" s="56" t="s">
        <v>334</v>
      </c>
      <c r="G114" s="56" t="s">
        <v>335</v>
      </c>
      <c r="H114" s="56" t="s">
        <v>336</v>
      </c>
      <c r="I114" s="56" t="s">
        <v>1067</v>
      </c>
      <c r="J114" s="1" t="s">
        <v>1067</v>
      </c>
      <c r="K114" s="56" t="s">
        <v>337</v>
      </c>
      <c r="L114" s="56" t="s">
        <v>338</v>
      </c>
      <c r="M114" s="56" t="s">
        <v>1068</v>
      </c>
      <c r="N114" s="56" t="s">
        <v>1043</v>
      </c>
      <c r="O114" s="56" t="s">
        <v>546</v>
      </c>
      <c r="P114" s="1" t="s">
        <v>188</v>
      </c>
      <c r="Q114" s="56" t="s">
        <v>241</v>
      </c>
      <c r="R114" s="56" t="s">
        <v>339</v>
      </c>
      <c r="S114" s="56">
        <v>85306</v>
      </c>
      <c r="T114" s="1" t="s">
        <v>1100</v>
      </c>
      <c r="U114" s="56">
        <v>41008</v>
      </c>
      <c r="V114" s="56">
        <v>43465</v>
      </c>
      <c r="W114" s="56">
        <v>40923</v>
      </c>
      <c r="X114" s="56">
        <v>42750</v>
      </c>
      <c r="Y114" s="56" t="s">
        <v>340</v>
      </c>
      <c r="Z114" s="56" t="s">
        <v>341</v>
      </c>
      <c r="AA114" s="56" t="s">
        <v>347</v>
      </c>
      <c r="AB114" s="56" t="s">
        <v>343</v>
      </c>
      <c r="AC114" s="56" t="s">
        <v>342</v>
      </c>
      <c r="AD114" s="56" t="s">
        <v>347</v>
      </c>
      <c r="AE114" s="56" t="s">
        <v>334</v>
      </c>
      <c r="AF114" s="56" t="s">
        <v>291</v>
      </c>
      <c r="AG114" s="56">
        <v>2013</v>
      </c>
      <c r="AH114" s="56" t="s">
        <v>80</v>
      </c>
      <c r="AI114" s="56" t="s">
        <v>348</v>
      </c>
      <c r="AJ114" s="56">
        <v>104</v>
      </c>
      <c r="AK114" s="1">
        <v>41274</v>
      </c>
      <c r="AL114" s="56" t="s">
        <v>1121</v>
      </c>
      <c r="AM114" s="56">
        <v>42591</v>
      </c>
      <c r="AN114" s="56" t="s">
        <v>1070</v>
      </c>
      <c r="AO114" s="1">
        <v>41290</v>
      </c>
      <c r="AP114" s="56" t="s">
        <v>1076</v>
      </c>
      <c r="AQ114" s="56">
        <v>53222</v>
      </c>
      <c r="AS114" s="56" t="s">
        <v>346</v>
      </c>
      <c r="AV114" s="56">
        <v>0</v>
      </c>
      <c r="BB114" s="56" t="s">
        <v>339</v>
      </c>
      <c r="BC114" s="56" t="s">
        <v>263</v>
      </c>
      <c r="BD114" s="56" t="s">
        <v>1072</v>
      </c>
      <c r="BE114" s="56" t="s">
        <v>347</v>
      </c>
      <c r="BF114" s="56" t="s">
        <v>334</v>
      </c>
      <c r="BG114" s="56" t="s">
        <v>1073</v>
      </c>
      <c r="BH114" s="56">
        <v>0</v>
      </c>
      <c r="BI114" s="56">
        <v>0</v>
      </c>
      <c r="BJ114" s="56">
        <v>1</v>
      </c>
    </row>
    <row r="115" spans="1:62" x14ac:dyDescent="0.3">
      <c r="A115" s="56">
        <v>49157294</v>
      </c>
      <c r="B115" s="86">
        <v>592948</v>
      </c>
      <c r="C115" s="1">
        <v>42893</v>
      </c>
      <c r="D115" s="56" t="s">
        <v>1065</v>
      </c>
      <c r="E115" s="56" t="s">
        <v>1066</v>
      </c>
      <c r="F115" s="56" t="s">
        <v>334</v>
      </c>
      <c r="G115" s="56" t="s">
        <v>335</v>
      </c>
      <c r="H115" s="56" t="s">
        <v>336</v>
      </c>
      <c r="I115" s="56" t="s">
        <v>1067</v>
      </c>
      <c r="J115" s="1" t="s">
        <v>1067</v>
      </c>
      <c r="K115" s="56" t="s">
        <v>337</v>
      </c>
      <c r="L115" s="56" t="s">
        <v>338</v>
      </c>
      <c r="M115" s="56" t="s">
        <v>1068</v>
      </c>
      <c r="N115" s="56" t="s">
        <v>1043</v>
      </c>
      <c r="O115" s="56" t="s">
        <v>546</v>
      </c>
      <c r="P115" s="1" t="s">
        <v>188</v>
      </c>
      <c r="Q115" s="56" t="s">
        <v>241</v>
      </c>
      <c r="R115" s="56" t="s">
        <v>339</v>
      </c>
      <c r="S115" s="56">
        <v>70569</v>
      </c>
      <c r="T115" s="1" t="s">
        <v>1104</v>
      </c>
      <c r="U115" s="56">
        <v>41008</v>
      </c>
      <c r="V115" s="56">
        <v>43465</v>
      </c>
      <c r="W115" s="56">
        <v>40923</v>
      </c>
      <c r="X115" s="56">
        <v>42750</v>
      </c>
      <c r="Y115" s="56" t="s">
        <v>340</v>
      </c>
      <c r="Z115" s="56" t="s">
        <v>341</v>
      </c>
      <c r="AA115" s="56" t="s">
        <v>347</v>
      </c>
      <c r="AB115" s="56" t="s">
        <v>343</v>
      </c>
      <c r="AC115" s="56" t="s">
        <v>342</v>
      </c>
      <c r="AD115" s="56" t="s">
        <v>342</v>
      </c>
      <c r="AE115" s="56" t="s">
        <v>334</v>
      </c>
      <c r="AF115" s="56" t="s">
        <v>291</v>
      </c>
      <c r="AG115" s="56">
        <v>2015</v>
      </c>
      <c r="AH115" s="56" t="s">
        <v>80</v>
      </c>
      <c r="AI115" s="56" t="s">
        <v>344</v>
      </c>
      <c r="AJ115" s="56">
        <v>2</v>
      </c>
      <c r="AK115" s="1">
        <v>42185</v>
      </c>
      <c r="AL115" s="56" t="s">
        <v>1122</v>
      </c>
      <c r="AM115" s="56">
        <v>42758</v>
      </c>
      <c r="AN115" s="56" t="s">
        <v>1070</v>
      </c>
      <c r="AO115" s="1">
        <v>42235</v>
      </c>
      <c r="AP115" s="56" t="s">
        <v>345</v>
      </c>
      <c r="AQ115" s="56">
        <v>49162</v>
      </c>
      <c r="AS115" s="56" t="s">
        <v>346</v>
      </c>
      <c r="AV115" s="56">
        <v>0</v>
      </c>
      <c r="BB115" s="56" t="s">
        <v>339</v>
      </c>
      <c r="BC115" s="56" t="s">
        <v>263</v>
      </c>
      <c r="BD115" s="56" t="s">
        <v>1072</v>
      </c>
      <c r="BE115" s="56" t="s">
        <v>347</v>
      </c>
      <c r="BF115" s="56" t="s">
        <v>334</v>
      </c>
      <c r="BG115" s="56" t="s">
        <v>1073</v>
      </c>
      <c r="BH115" s="56">
        <v>0</v>
      </c>
      <c r="BI115" s="56">
        <v>0</v>
      </c>
      <c r="BJ115" s="56">
        <v>1</v>
      </c>
    </row>
    <row r="116" spans="1:62" x14ac:dyDescent="0.3">
      <c r="A116" s="56">
        <v>49157295</v>
      </c>
      <c r="B116" s="86">
        <v>592948</v>
      </c>
      <c r="C116" s="1">
        <v>42893</v>
      </c>
      <c r="D116" s="56" t="s">
        <v>1065</v>
      </c>
      <c r="E116" s="56" t="s">
        <v>1066</v>
      </c>
      <c r="F116" s="56" t="s">
        <v>334</v>
      </c>
      <c r="G116" s="56" t="s">
        <v>335</v>
      </c>
      <c r="H116" s="56" t="s">
        <v>336</v>
      </c>
      <c r="I116" s="56" t="s">
        <v>1067</v>
      </c>
      <c r="J116" s="1" t="s">
        <v>1067</v>
      </c>
      <c r="K116" s="56" t="s">
        <v>337</v>
      </c>
      <c r="L116" s="56" t="s">
        <v>338</v>
      </c>
      <c r="M116" s="56" t="s">
        <v>1068</v>
      </c>
      <c r="N116" s="56" t="s">
        <v>1043</v>
      </c>
      <c r="O116" s="56" t="s">
        <v>546</v>
      </c>
      <c r="P116" s="1" t="s">
        <v>188</v>
      </c>
      <c r="Q116" s="56" t="s">
        <v>241</v>
      </c>
      <c r="R116" s="56" t="s">
        <v>339</v>
      </c>
      <c r="S116" s="56">
        <v>70569</v>
      </c>
      <c r="T116" s="1" t="s">
        <v>1104</v>
      </c>
      <c r="U116" s="56">
        <v>41008</v>
      </c>
      <c r="V116" s="56">
        <v>43465</v>
      </c>
      <c r="W116" s="56">
        <v>40923</v>
      </c>
      <c r="X116" s="56">
        <v>42750</v>
      </c>
      <c r="Y116" s="56" t="s">
        <v>340</v>
      </c>
      <c r="Z116" s="56" t="s">
        <v>341</v>
      </c>
      <c r="AA116" s="56" t="s">
        <v>347</v>
      </c>
      <c r="AB116" s="56" t="s">
        <v>343</v>
      </c>
      <c r="AC116" s="56" t="s">
        <v>342</v>
      </c>
      <c r="AD116" s="56" t="s">
        <v>342</v>
      </c>
      <c r="AE116" s="56" t="s">
        <v>334</v>
      </c>
      <c r="AF116" s="56" t="s">
        <v>291</v>
      </c>
      <c r="AG116" s="56">
        <v>2016</v>
      </c>
      <c r="AH116" s="56" t="s">
        <v>80</v>
      </c>
      <c r="AI116" s="56" t="s">
        <v>348</v>
      </c>
      <c r="AJ116" s="56">
        <v>0</v>
      </c>
      <c r="AK116" s="1">
        <v>42369</v>
      </c>
      <c r="AM116" s="56">
        <v>42758</v>
      </c>
      <c r="AN116" s="56" t="s">
        <v>1070</v>
      </c>
      <c r="AO116" s="1">
        <v>42366</v>
      </c>
      <c r="AP116" s="56" t="s">
        <v>345</v>
      </c>
      <c r="AQ116" s="56">
        <v>49162</v>
      </c>
      <c r="AS116" s="56" t="s">
        <v>346</v>
      </c>
      <c r="AV116" s="56">
        <v>0</v>
      </c>
      <c r="BB116" s="56" t="s">
        <v>339</v>
      </c>
      <c r="BC116" s="56" t="s">
        <v>263</v>
      </c>
      <c r="BD116" s="56" t="s">
        <v>1072</v>
      </c>
      <c r="BE116" s="56" t="s">
        <v>347</v>
      </c>
      <c r="BF116" s="56" t="s">
        <v>334</v>
      </c>
      <c r="BG116" s="56" t="s">
        <v>1073</v>
      </c>
      <c r="BH116" s="56">
        <v>0</v>
      </c>
      <c r="BI116" s="56">
        <v>0</v>
      </c>
      <c r="BJ116" s="56">
        <v>1</v>
      </c>
    </row>
    <row r="117" spans="1:62" x14ac:dyDescent="0.3">
      <c r="A117" s="56">
        <v>49157100</v>
      </c>
      <c r="B117" s="86">
        <v>592948</v>
      </c>
      <c r="C117" s="1">
        <v>42893</v>
      </c>
      <c r="D117" s="56" t="s">
        <v>1065</v>
      </c>
      <c r="E117" s="56" t="s">
        <v>1066</v>
      </c>
      <c r="F117" s="56" t="s">
        <v>334</v>
      </c>
      <c r="G117" s="56" t="s">
        <v>335</v>
      </c>
      <c r="H117" s="56" t="s">
        <v>336</v>
      </c>
      <c r="I117" s="56" t="s">
        <v>1067</v>
      </c>
      <c r="J117" s="1" t="s">
        <v>1067</v>
      </c>
      <c r="K117" s="56" t="s">
        <v>337</v>
      </c>
      <c r="L117" s="56" t="s">
        <v>338</v>
      </c>
      <c r="M117" s="56" t="s">
        <v>1068</v>
      </c>
      <c r="N117" s="56" t="s">
        <v>1043</v>
      </c>
      <c r="O117" s="56" t="s">
        <v>546</v>
      </c>
      <c r="P117" s="1" t="s">
        <v>110</v>
      </c>
      <c r="Q117" s="56" t="s">
        <v>241</v>
      </c>
      <c r="R117" s="56" t="s">
        <v>339</v>
      </c>
      <c r="S117" s="56">
        <v>178701</v>
      </c>
      <c r="T117" s="1" t="s">
        <v>252</v>
      </c>
      <c r="U117" s="56">
        <v>41008</v>
      </c>
      <c r="V117" s="56">
        <v>43465</v>
      </c>
      <c r="W117" s="56">
        <v>41008</v>
      </c>
      <c r="X117" s="56">
        <v>42750</v>
      </c>
      <c r="Y117" s="56" t="s">
        <v>340</v>
      </c>
      <c r="Z117" s="56" t="s">
        <v>341</v>
      </c>
      <c r="AA117" s="56" t="s">
        <v>342</v>
      </c>
      <c r="AB117" s="56" t="s">
        <v>343</v>
      </c>
      <c r="AC117" s="56" t="s">
        <v>342</v>
      </c>
      <c r="AD117" s="56" t="s">
        <v>342</v>
      </c>
      <c r="AE117" s="56" t="s">
        <v>334</v>
      </c>
      <c r="AF117" s="56" t="s">
        <v>291</v>
      </c>
      <c r="AG117" s="56">
        <v>2016</v>
      </c>
      <c r="AH117" s="56" t="s">
        <v>80</v>
      </c>
      <c r="AI117" s="56" t="s">
        <v>344</v>
      </c>
      <c r="AJ117" s="56">
        <v>0</v>
      </c>
      <c r="AK117" s="1">
        <v>42551</v>
      </c>
      <c r="AL117" s="56" t="s">
        <v>1123</v>
      </c>
      <c r="AM117" s="56">
        <v>42758</v>
      </c>
      <c r="AN117" s="56" t="s">
        <v>1070</v>
      </c>
      <c r="AO117" s="1">
        <v>42591</v>
      </c>
      <c r="AP117" s="56" t="s">
        <v>1070</v>
      </c>
      <c r="AQ117" s="56">
        <v>326</v>
      </c>
      <c r="AR117" s="56">
        <v>0</v>
      </c>
      <c r="AS117" s="56" t="s">
        <v>346</v>
      </c>
      <c r="BB117" s="56" t="s">
        <v>339</v>
      </c>
      <c r="BC117" s="56" t="s">
        <v>263</v>
      </c>
      <c r="BD117" s="56" t="s">
        <v>1072</v>
      </c>
      <c r="BE117" s="56" t="s">
        <v>347</v>
      </c>
      <c r="BF117" s="56" t="s">
        <v>334</v>
      </c>
      <c r="BG117" s="56" t="s">
        <v>1073</v>
      </c>
      <c r="BH117" s="56">
        <v>0</v>
      </c>
      <c r="BI117" s="56">
        <v>0</v>
      </c>
      <c r="BJ117" s="56">
        <v>1</v>
      </c>
    </row>
    <row r="118" spans="1:62" x14ac:dyDescent="0.3">
      <c r="A118" s="56">
        <v>49157127</v>
      </c>
      <c r="B118" s="86">
        <v>592948</v>
      </c>
      <c r="C118" s="1">
        <v>42893</v>
      </c>
      <c r="D118" s="56" t="s">
        <v>1065</v>
      </c>
      <c r="E118" s="56" t="s">
        <v>1066</v>
      </c>
      <c r="F118" s="56" t="s">
        <v>334</v>
      </c>
      <c r="G118" s="56" t="s">
        <v>335</v>
      </c>
      <c r="H118" s="56" t="s">
        <v>336</v>
      </c>
      <c r="I118" s="56" t="s">
        <v>1067</v>
      </c>
      <c r="J118" s="1" t="s">
        <v>1067</v>
      </c>
      <c r="K118" s="56" t="s">
        <v>337</v>
      </c>
      <c r="L118" s="56" t="s">
        <v>338</v>
      </c>
      <c r="M118" s="56" t="s">
        <v>1068</v>
      </c>
      <c r="N118" s="56" t="s">
        <v>1043</v>
      </c>
      <c r="O118" s="56" t="s">
        <v>546</v>
      </c>
      <c r="P118" s="1" t="s">
        <v>110</v>
      </c>
      <c r="Q118" s="56" t="s">
        <v>241</v>
      </c>
      <c r="R118" s="56" t="s">
        <v>339</v>
      </c>
      <c r="S118" s="56">
        <v>178902</v>
      </c>
      <c r="T118" s="1" t="s">
        <v>112</v>
      </c>
      <c r="U118" s="56">
        <v>41008</v>
      </c>
      <c r="V118" s="56">
        <v>43465</v>
      </c>
      <c r="W118" s="56">
        <v>41008</v>
      </c>
      <c r="X118" s="56">
        <v>42750</v>
      </c>
      <c r="Y118" s="56" t="s">
        <v>340</v>
      </c>
      <c r="Z118" s="56" t="s">
        <v>341</v>
      </c>
      <c r="AA118" s="56" t="s">
        <v>342</v>
      </c>
      <c r="AB118" s="56" t="s">
        <v>343</v>
      </c>
      <c r="AC118" s="56" t="s">
        <v>342</v>
      </c>
      <c r="AD118" s="56" t="s">
        <v>342</v>
      </c>
      <c r="AE118" s="56" t="s">
        <v>334</v>
      </c>
      <c r="AF118" s="56" t="s">
        <v>291</v>
      </c>
      <c r="AG118" s="56">
        <v>2014</v>
      </c>
      <c r="AH118" s="56" t="s">
        <v>80</v>
      </c>
      <c r="AI118" s="56" t="s">
        <v>344</v>
      </c>
      <c r="AJ118" s="56">
        <v>0</v>
      </c>
      <c r="AK118" s="1">
        <v>41820</v>
      </c>
      <c r="AM118" s="56">
        <v>42758</v>
      </c>
      <c r="AN118" s="56" t="s">
        <v>1070</v>
      </c>
      <c r="AO118" s="1">
        <v>41837</v>
      </c>
      <c r="AP118" s="56" t="s">
        <v>345</v>
      </c>
      <c r="AQ118" s="56">
        <v>260</v>
      </c>
      <c r="AR118" s="56">
        <v>0</v>
      </c>
      <c r="AS118" s="56" t="s">
        <v>346</v>
      </c>
      <c r="BB118" s="56" t="s">
        <v>339</v>
      </c>
      <c r="BC118" s="56" t="s">
        <v>263</v>
      </c>
      <c r="BD118" s="56" t="s">
        <v>1072</v>
      </c>
      <c r="BE118" s="56" t="s">
        <v>347</v>
      </c>
      <c r="BF118" s="56" t="s">
        <v>334</v>
      </c>
      <c r="BG118" s="56" t="s">
        <v>1073</v>
      </c>
      <c r="BH118" s="56">
        <v>0</v>
      </c>
      <c r="BI118" s="56">
        <v>0</v>
      </c>
      <c r="BJ118" s="56">
        <v>1</v>
      </c>
    </row>
    <row r="119" spans="1:62" x14ac:dyDescent="0.3">
      <c r="A119" s="56">
        <v>49157176</v>
      </c>
      <c r="B119" s="86">
        <v>592948</v>
      </c>
      <c r="C119" s="1">
        <v>42893</v>
      </c>
      <c r="D119" s="56" t="s">
        <v>1065</v>
      </c>
      <c r="E119" s="56" t="s">
        <v>1066</v>
      </c>
      <c r="F119" s="56" t="s">
        <v>334</v>
      </c>
      <c r="G119" s="56" t="s">
        <v>335</v>
      </c>
      <c r="H119" s="56" t="s">
        <v>336</v>
      </c>
      <c r="I119" s="56" t="s">
        <v>1067</v>
      </c>
      <c r="J119" s="1" t="s">
        <v>1067</v>
      </c>
      <c r="K119" s="56" t="s">
        <v>337</v>
      </c>
      <c r="L119" s="56" t="s">
        <v>338</v>
      </c>
      <c r="M119" s="56" t="s">
        <v>1068</v>
      </c>
      <c r="N119" s="56" t="s">
        <v>1043</v>
      </c>
      <c r="O119" s="56" t="s">
        <v>546</v>
      </c>
      <c r="P119" s="1" t="s">
        <v>188</v>
      </c>
      <c r="Q119" s="56" t="s">
        <v>241</v>
      </c>
      <c r="R119" s="56" t="s">
        <v>339</v>
      </c>
      <c r="S119" s="56">
        <v>85306</v>
      </c>
      <c r="T119" s="1" t="s">
        <v>1100</v>
      </c>
      <c r="U119" s="56">
        <v>41008</v>
      </c>
      <c r="V119" s="56">
        <v>43465</v>
      </c>
      <c r="W119" s="56">
        <v>40923</v>
      </c>
      <c r="X119" s="56">
        <v>42750</v>
      </c>
      <c r="Y119" s="56" t="s">
        <v>340</v>
      </c>
      <c r="Z119" s="56" t="s">
        <v>341</v>
      </c>
      <c r="AA119" s="56" t="s">
        <v>347</v>
      </c>
      <c r="AB119" s="56" t="s">
        <v>343</v>
      </c>
      <c r="AC119" s="56" t="s">
        <v>342</v>
      </c>
      <c r="AD119" s="56" t="s">
        <v>347</v>
      </c>
      <c r="AE119" s="56" t="s">
        <v>334</v>
      </c>
      <c r="AF119" s="56" t="s">
        <v>291</v>
      </c>
      <c r="AG119" s="56">
        <v>2013</v>
      </c>
      <c r="AH119" s="56" t="s">
        <v>80</v>
      </c>
      <c r="AI119" s="56" t="s">
        <v>344</v>
      </c>
      <c r="AJ119" s="56">
        <v>130</v>
      </c>
      <c r="AK119" s="56">
        <v>41455</v>
      </c>
      <c r="AL119" s="56" t="s">
        <v>1124</v>
      </c>
      <c r="AM119" s="56">
        <v>42591</v>
      </c>
      <c r="AN119" s="56" t="s">
        <v>1070</v>
      </c>
      <c r="AO119" s="1">
        <v>41464</v>
      </c>
      <c r="AP119" s="56" t="s">
        <v>1071</v>
      </c>
      <c r="AQ119" s="56">
        <v>53222</v>
      </c>
      <c r="AS119" s="56" t="s">
        <v>346</v>
      </c>
      <c r="AV119" s="56">
        <v>0</v>
      </c>
      <c r="BB119" s="56" t="s">
        <v>339</v>
      </c>
      <c r="BC119" s="56" t="s">
        <v>263</v>
      </c>
      <c r="BD119" s="56" t="s">
        <v>1072</v>
      </c>
      <c r="BE119" s="56" t="s">
        <v>347</v>
      </c>
      <c r="BF119" s="56" t="s">
        <v>334</v>
      </c>
      <c r="BG119" s="56" t="s">
        <v>1073</v>
      </c>
      <c r="BH119" s="56">
        <v>0</v>
      </c>
      <c r="BI119" s="56">
        <v>0</v>
      </c>
      <c r="BJ119" s="56">
        <v>1</v>
      </c>
    </row>
    <row r="120" spans="1:62" x14ac:dyDescent="0.3">
      <c r="A120" s="56">
        <v>49157296</v>
      </c>
      <c r="B120" s="86">
        <v>592948</v>
      </c>
      <c r="C120" s="1">
        <v>42893</v>
      </c>
      <c r="D120" s="56" t="s">
        <v>1065</v>
      </c>
      <c r="E120" s="56" t="s">
        <v>1066</v>
      </c>
      <c r="F120" s="56" t="s">
        <v>334</v>
      </c>
      <c r="G120" s="56" t="s">
        <v>335</v>
      </c>
      <c r="H120" s="56" t="s">
        <v>336</v>
      </c>
      <c r="I120" s="56" t="s">
        <v>1067</v>
      </c>
      <c r="J120" s="1" t="s">
        <v>1067</v>
      </c>
      <c r="K120" s="56" t="s">
        <v>337</v>
      </c>
      <c r="L120" s="56" t="s">
        <v>338</v>
      </c>
      <c r="M120" s="56" t="s">
        <v>1068</v>
      </c>
      <c r="N120" s="56" t="s">
        <v>1043</v>
      </c>
      <c r="O120" s="56" t="s">
        <v>546</v>
      </c>
      <c r="P120" s="1" t="s">
        <v>188</v>
      </c>
      <c r="Q120" s="56" t="s">
        <v>241</v>
      </c>
      <c r="R120" s="56" t="s">
        <v>339</v>
      </c>
      <c r="S120" s="56">
        <v>70569</v>
      </c>
      <c r="T120" s="1" t="s">
        <v>1104</v>
      </c>
      <c r="U120" s="56">
        <v>41008</v>
      </c>
      <c r="V120" s="56">
        <v>43465</v>
      </c>
      <c r="W120" s="56">
        <v>40923</v>
      </c>
      <c r="X120" s="56">
        <v>42750</v>
      </c>
      <c r="Y120" s="56" t="s">
        <v>340</v>
      </c>
      <c r="Z120" s="56" t="s">
        <v>341</v>
      </c>
      <c r="AA120" s="56" t="s">
        <v>347</v>
      </c>
      <c r="AB120" s="56" t="s">
        <v>343</v>
      </c>
      <c r="AC120" s="56" t="s">
        <v>342</v>
      </c>
      <c r="AD120" s="56" t="s">
        <v>342</v>
      </c>
      <c r="AE120" s="56" t="s">
        <v>334</v>
      </c>
      <c r="AF120" s="56" t="s">
        <v>291</v>
      </c>
      <c r="AG120" s="56">
        <v>2017</v>
      </c>
      <c r="AH120" s="56" t="s">
        <v>80</v>
      </c>
      <c r="AI120" s="56" t="s">
        <v>348</v>
      </c>
      <c r="AJ120" s="56">
        <v>0</v>
      </c>
      <c r="AK120" s="56">
        <v>42735</v>
      </c>
      <c r="AL120" s="56" t="s">
        <v>1125</v>
      </c>
      <c r="AM120" s="56">
        <v>42758</v>
      </c>
      <c r="AN120" s="56" t="s">
        <v>1070</v>
      </c>
      <c r="AO120" s="1">
        <v>42758</v>
      </c>
      <c r="AP120" s="56" t="s">
        <v>1070</v>
      </c>
      <c r="AQ120" s="56">
        <v>49162</v>
      </c>
      <c r="AS120" s="56" t="s">
        <v>346</v>
      </c>
      <c r="AV120" s="56">
        <v>0</v>
      </c>
      <c r="BB120" s="56" t="s">
        <v>339</v>
      </c>
      <c r="BC120" s="56" t="s">
        <v>263</v>
      </c>
      <c r="BD120" s="56" t="s">
        <v>1072</v>
      </c>
      <c r="BE120" s="56" t="s">
        <v>347</v>
      </c>
      <c r="BF120" s="56" t="s">
        <v>334</v>
      </c>
      <c r="BG120" s="56" t="s">
        <v>1073</v>
      </c>
      <c r="BH120" s="56">
        <v>0</v>
      </c>
      <c r="BI120" s="56">
        <v>0</v>
      </c>
      <c r="BJ120" s="56">
        <v>1</v>
      </c>
    </row>
    <row r="121" spans="1:62" hidden="1" x14ac:dyDescent="0.3">
      <c r="A121" s="56">
        <v>49157298</v>
      </c>
      <c r="B121" s="86">
        <v>592948</v>
      </c>
      <c r="C121" s="1">
        <v>42893</v>
      </c>
      <c r="D121" s="56" t="s">
        <v>1065</v>
      </c>
      <c r="E121" s="56" t="s">
        <v>1066</v>
      </c>
      <c r="F121" s="56" t="s">
        <v>334</v>
      </c>
      <c r="G121" s="56" t="s">
        <v>335</v>
      </c>
      <c r="H121" s="56" t="s">
        <v>336</v>
      </c>
      <c r="I121" s="56" t="s">
        <v>1067</v>
      </c>
      <c r="J121" s="1" t="s">
        <v>1067</v>
      </c>
      <c r="K121" s="56" t="s">
        <v>337</v>
      </c>
      <c r="L121" s="56" t="s">
        <v>338</v>
      </c>
      <c r="M121" s="56" t="s">
        <v>1068</v>
      </c>
      <c r="N121" s="56" t="s">
        <v>1043</v>
      </c>
      <c r="O121" s="56" t="s">
        <v>546</v>
      </c>
      <c r="P121" s="1" t="s">
        <v>188</v>
      </c>
      <c r="Q121" s="56" t="s">
        <v>241</v>
      </c>
      <c r="R121" s="56" t="s">
        <v>339</v>
      </c>
      <c r="S121" s="56">
        <v>70569</v>
      </c>
      <c r="T121" s="1" t="s">
        <v>1104</v>
      </c>
      <c r="U121" s="56">
        <v>41008</v>
      </c>
      <c r="V121" s="56">
        <v>43465</v>
      </c>
      <c r="W121" s="56">
        <v>40923</v>
      </c>
      <c r="X121" s="56">
        <v>42750</v>
      </c>
      <c r="Y121" s="56" t="s">
        <v>340</v>
      </c>
      <c r="Z121" s="56" t="s">
        <v>341</v>
      </c>
      <c r="AA121" s="56" t="s">
        <v>347</v>
      </c>
      <c r="AB121" s="56" t="s">
        <v>343</v>
      </c>
      <c r="AC121" s="56" t="s">
        <v>342</v>
      </c>
      <c r="AD121" s="56" t="s">
        <v>342</v>
      </c>
      <c r="AE121" s="56" t="s">
        <v>334</v>
      </c>
      <c r="AF121" s="56" t="s">
        <v>292</v>
      </c>
      <c r="AG121" s="56">
        <v>2013</v>
      </c>
      <c r="AH121" s="56" t="s">
        <v>80</v>
      </c>
      <c r="AI121" s="56" t="s">
        <v>348</v>
      </c>
      <c r="AJ121" s="56">
        <v>0</v>
      </c>
      <c r="AM121" s="56">
        <v>42758</v>
      </c>
      <c r="AN121" s="56" t="s">
        <v>1070</v>
      </c>
      <c r="AO121" s="1">
        <v>41121</v>
      </c>
      <c r="AP121" s="56" t="s">
        <v>1076</v>
      </c>
      <c r="AQ121" s="56">
        <v>49162</v>
      </c>
      <c r="AS121" s="56" t="s">
        <v>346</v>
      </c>
      <c r="AV121" s="56">
        <v>0</v>
      </c>
      <c r="BB121" s="56" t="s">
        <v>339</v>
      </c>
      <c r="BC121" s="56" t="s">
        <v>263</v>
      </c>
      <c r="BD121" s="56" t="s">
        <v>1072</v>
      </c>
      <c r="BE121" s="56" t="s">
        <v>347</v>
      </c>
      <c r="BF121" s="56" t="s">
        <v>334</v>
      </c>
      <c r="BG121" s="56" t="s">
        <v>1073</v>
      </c>
      <c r="BH121" s="56">
        <v>0</v>
      </c>
      <c r="BI121" s="56">
        <v>0</v>
      </c>
      <c r="BJ121" s="56">
        <v>1</v>
      </c>
    </row>
    <row r="122" spans="1:62" x14ac:dyDescent="0.3">
      <c r="A122" s="56">
        <v>49157177</v>
      </c>
      <c r="B122" s="86">
        <v>592948</v>
      </c>
      <c r="C122" s="1">
        <v>42893</v>
      </c>
      <c r="D122" s="56" t="s">
        <v>1065</v>
      </c>
      <c r="E122" s="56" t="s">
        <v>1066</v>
      </c>
      <c r="F122" s="56" t="s">
        <v>334</v>
      </c>
      <c r="G122" s="56" t="s">
        <v>335</v>
      </c>
      <c r="H122" s="56" t="s">
        <v>336</v>
      </c>
      <c r="I122" s="56" t="s">
        <v>1067</v>
      </c>
      <c r="J122" s="1" t="s">
        <v>1067</v>
      </c>
      <c r="K122" s="56" t="s">
        <v>337</v>
      </c>
      <c r="L122" s="56" t="s">
        <v>338</v>
      </c>
      <c r="M122" s="56" t="s">
        <v>1068</v>
      </c>
      <c r="N122" s="56" t="s">
        <v>1043</v>
      </c>
      <c r="O122" s="56" t="s">
        <v>546</v>
      </c>
      <c r="P122" s="1" t="s">
        <v>188</v>
      </c>
      <c r="Q122" s="56" t="s">
        <v>241</v>
      </c>
      <c r="R122" s="56" t="s">
        <v>339</v>
      </c>
      <c r="S122" s="56">
        <v>85306</v>
      </c>
      <c r="T122" s="1" t="s">
        <v>1100</v>
      </c>
      <c r="U122" s="56">
        <v>41008</v>
      </c>
      <c r="V122" s="56">
        <v>43465</v>
      </c>
      <c r="W122" s="56">
        <v>40923</v>
      </c>
      <c r="X122" s="56">
        <v>42750</v>
      </c>
      <c r="Y122" s="56" t="s">
        <v>340</v>
      </c>
      <c r="Z122" s="56" t="s">
        <v>341</v>
      </c>
      <c r="AA122" s="56" t="s">
        <v>347</v>
      </c>
      <c r="AB122" s="56" t="s">
        <v>343</v>
      </c>
      <c r="AC122" s="56" t="s">
        <v>342</v>
      </c>
      <c r="AD122" s="56" t="s">
        <v>347</v>
      </c>
      <c r="AE122" s="56" t="s">
        <v>334</v>
      </c>
      <c r="AF122" s="56" t="s">
        <v>291</v>
      </c>
      <c r="AG122" s="56">
        <v>2014</v>
      </c>
      <c r="AH122" s="56" t="s">
        <v>80</v>
      </c>
      <c r="AI122" s="56" t="s">
        <v>348</v>
      </c>
      <c r="AJ122" s="56">
        <v>200</v>
      </c>
      <c r="AK122" s="56">
        <v>41639</v>
      </c>
      <c r="AL122" s="56" t="s">
        <v>1126</v>
      </c>
      <c r="AM122" s="56">
        <v>42591</v>
      </c>
      <c r="AN122" s="56" t="s">
        <v>1070</v>
      </c>
      <c r="AO122" s="1">
        <v>41668</v>
      </c>
      <c r="AP122" s="56" t="s">
        <v>1071</v>
      </c>
      <c r="AQ122" s="56">
        <v>53222</v>
      </c>
      <c r="AS122" s="56" t="s">
        <v>346</v>
      </c>
      <c r="AV122" s="56">
        <v>0</v>
      </c>
      <c r="BB122" s="56" t="s">
        <v>339</v>
      </c>
      <c r="BC122" s="56" t="s">
        <v>263</v>
      </c>
      <c r="BD122" s="56" t="s">
        <v>1072</v>
      </c>
      <c r="BE122" s="56" t="s">
        <v>347</v>
      </c>
      <c r="BF122" s="56" t="s">
        <v>334</v>
      </c>
      <c r="BG122" s="56" t="s">
        <v>1073</v>
      </c>
      <c r="BH122" s="56">
        <v>0</v>
      </c>
      <c r="BI122" s="56">
        <v>0</v>
      </c>
      <c r="BJ122" s="56">
        <v>1</v>
      </c>
    </row>
    <row r="123" spans="1:62" hidden="1" x14ac:dyDescent="0.3">
      <c r="A123" s="56">
        <v>49157299</v>
      </c>
      <c r="B123" s="86">
        <v>592948</v>
      </c>
      <c r="C123" s="1">
        <v>42893</v>
      </c>
      <c r="D123" s="56" t="s">
        <v>1065</v>
      </c>
      <c r="E123" s="56" t="s">
        <v>1066</v>
      </c>
      <c r="F123" s="56" t="s">
        <v>334</v>
      </c>
      <c r="G123" s="56" t="s">
        <v>335</v>
      </c>
      <c r="H123" s="56" t="s">
        <v>336</v>
      </c>
      <c r="I123" s="56" t="s">
        <v>1067</v>
      </c>
      <c r="J123" s="1" t="s">
        <v>1067</v>
      </c>
      <c r="K123" s="56" t="s">
        <v>337</v>
      </c>
      <c r="L123" s="56" t="s">
        <v>338</v>
      </c>
      <c r="M123" s="56" t="s">
        <v>1068</v>
      </c>
      <c r="N123" s="56" t="s">
        <v>1043</v>
      </c>
      <c r="O123" s="56" t="s">
        <v>546</v>
      </c>
      <c r="P123" s="1" t="s">
        <v>188</v>
      </c>
      <c r="Q123" s="56" t="s">
        <v>241</v>
      </c>
      <c r="R123" s="56" t="s">
        <v>339</v>
      </c>
      <c r="S123" s="56">
        <v>70569</v>
      </c>
      <c r="T123" s="1" t="s">
        <v>1104</v>
      </c>
      <c r="U123" s="56">
        <v>41008</v>
      </c>
      <c r="V123" s="56">
        <v>43465</v>
      </c>
      <c r="W123" s="56">
        <v>40923</v>
      </c>
      <c r="X123" s="56">
        <v>42750</v>
      </c>
      <c r="Y123" s="56" t="s">
        <v>340</v>
      </c>
      <c r="Z123" s="56" t="s">
        <v>341</v>
      </c>
      <c r="AA123" s="56" t="s">
        <v>347</v>
      </c>
      <c r="AB123" s="56" t="s">
        <v>343</v>
      </c>
      <c r="AC123" s="56" t="s">
        <v>342</v>
      </c>
      <c r="AD123" s="56" t="s">
        <v>342</v>
      </c>
      <c r="AE123" s="56" t="s">
        <v>334</v>
      </c>
      <c r="AF123" s="56" t="s">
        <v>292</v>
      </c>
      <c r="AG123" s="56">
        <v>2013</v>
      </c>
      <c r="AH123" s="56" t="s">
        <v>80</v>
      </c>
      <c r="AI123" s="56" t="s">
        <v>344</v>
      </c>
      <c r="AJ123" s="56">
        <v>0</v>
      </c>
      <c r="AK123" s="56"/>
      <c r="AM123" s="56">
        <v>42758</v>
      </c>
      <c r="AN123" s="56" t="s">
        <v>1070</v>
      </c>
      <c r="AO123" s="1">
        <v>41121</v>
      </c>
      <c r="AP123" s="56" t="s">
        <v>1076</v>
      </c>
      <c r="AQ123" s="56">
        <v>49162</v>
      </c>
      <c r="AS123" s="56" t="s">
        <v>346</v>
      </c>
      <c r="AV123" s="56">
        <v>0</v>
      </c>
      <c r="BB123" s="56" t="s">
        <v>339</v>
      </c>
      <c r="BC123" s="56" t="s">
        <v>263</v>
      </c>
      <c r="BD123" s="56" t="s">
        <v>1072</v>
      </c>
      <c r="BE123" s="56" t="s">
        <v>347</v>
      </c>
      <c r="BF123" s="56" t="s">
        <v>334</v>
      </c>
      <c r="BG123" s="56" t="s">
        <v>1073</v>
      </c>
      <c r="BH123" s="56">
        <v>0</v>
      </c>
      <c r="BI123" s="56">
        <v>0</v>
      </c>
      <c r="BJ123" s="56">
        <v>1</v>
      </c>
    </row>
    <row r="124" spans="1:62" hidden="1" x14ac:dyDescent="0.3">
      <c r="A124" s="56">
        <v>49157300</v>
      </c>
      <c r="B124" s="86">
        <v>592948</v>
      </c>
      <c r="C124" s="1">
        <v>42893</v>
      </c>
      <c r="D124" s="56" t="s">
        <v>1065</v>
      </c>
      <c r="E124" s="56" t="s">
        <v>1066</v>
      </c>
      <c r="F124" s="56" t="s">
        <v>334</v>
      </c>
      <c r="G124" s="56" t="s">
        <v>335</v>
      </c>
      <c r="H124" s="56" t="s">
        <v>336</v>
      </c>
      <c r="I124" s="56" t="s">
        <v>1067</v>
      </c>
      <c r="J124" s="1" t="s">
        <v>1067</v>
      </c>
      <c r="K124" s="56" t="s">
        <v>337</v>
      </c>
      <c r="L124" s="56" t="s">
        <v>338</v>
      </c>
      <c r="M124" s="56" t="s">
        <v>1068</v>
      </c>
      <c r="N124" s="56" t="s">
        <v>1043</v>
      </c>
      <c r="O124" s="56" t="s">
        <v>546</v>
      </c>
      <c r="P124" s="1" t="s">
        <v>188</v>
      </c>
      <c r="Q124" s="56" t="s">
        <v>241</v>
      </c>
      <c r="R124" s="56" t="s">
        <v>339</v>
      </c>
      <c r="S124" s="56">
        <v>70569</v>
      </c>
      <c r="T124" s="1" t="s">
        <v>1104</v>
      </c>
      <c r="U124" s="56">
        <v>41008</v>
      </c>
      <c r="V124" s="56">
        <v>43465</v>
      </c>
      <c r="W124" s="56">
        <v>40923</v>
      </c>
      <c r="X124" s="56">
        <v>42750</v>
      </c>
      <c r="Y124" s="56" t="s">
        <v>340</v>
      </c>
      <c r="Z124" s="56" t="s">
        <v>341</v>
      </c>
      <c r="AA124" s="56" t="s">
        <v>347</v>
      </c>
      <c r="AB124" s="56" t="s">
        <v>343</v>
      </c>
      <c r="AC124" s="56" t="s">
        <v>342</v>
      </c>
      <c r="AD124" s="56" t="s">
        <v>342</v>
      </c>
      <c r="AE124" s="56" t="s">
        <v>334</v>
      </c>
      <c r="AF124" s="56" t="s">
        <v>292</v>
      </c>
      <c r="AG124" s="56">
        <v>2014</v>
      </c>
      <c r="AH124" s="56" t="s">
        <v>80</v>
      </c>
      <c r="AI124" s="56" t="s">
        <v>348</v>
      </c>
      <c r="AJ124" s="56">
        <v>0</v>
      </c>
      <c r="AK124" s="56"/>
      <c r="AM124" s="56">
        <v>42758</v>
      </c>
      <c r="AN124" s="56" t="s">
        <v>1070</v>
      </c>
      <c r="AO124" s="1">
        <v>41121</v>
      </c>
      <c r="AP124" s="56" t="s">
        <v>1076</v>
      </c>
      <c r="AQ124" s="56">
        <v>49162</v>
      </c>
      <c r="AS124" s="56" t="s">
        <v>346</v>
      </c>
      <c r="AV124" s="56">
        <v>0</v>
      </c>
      <c r="BB124" s="56" t="s">
        <v>339</v>
      </c>
      <c r="BC124" s="56" t="s">
        <v>263</v>
      </c>
      <c r="BD124" s="56" t="s">
        <v>1072</v>
      </c>
      <c r="BE124" s="56" t="s">
        <v>347</v>
      </c>
      <c r="BF124" s="56" t="s">
        <v>334</v>
      </c>
      <c r="BG124" s="56" t="s">
        <v>1073</v>
      </c>
      <c r="BH124" s="56">
        <v>0</v>
      </c>
      <c r="BI124" s="56">
        <v>0</v>
      </c>
      <c r="BJ124" s="56">
        <v>1</v>
      </c>
    </row>
    <row r="125" spans="1:62" x14ac:dyDescent="0.3">
      <c r="A125" s="56">
        <v>49157128</v>
      </c>
      <c r="B125" s="86">
        <v>592948</v>
      </c>
      <c r="C125" s="1">
        <v>42893</v>
      </c>
      <c r="D125" s="56" t="s">
        <v>1065</v>
      </c>
      <c r="E125" s="56" t="s">
        <v>1066</v>
      </c>
      <c r="F125" s="56" t="s">
        <v>334</v>
      </c>
      <c r="G125" s="56" t="s">
        <v>335</v>
      </c>
      <c r="H125" s="56" t="s">
        <v>336</v>
      </c>
      <c r="I125" s="56" t="s">
        <v>1067</v>
      </c>
      <c r="J125" s="1" t="s">
        <v>1067</v>
      </c>
      <c r="K125" s="56" t="s">
        <v>337</v>
      </c>
      <c r="L125" s="56" t="s">
        <v>338</v>
      </c>
      <c r="M125" s="56" t="s">
        <v>1068</v>
      </c>
      <c r="N125" s="56" t="s">
        <v>1043</v>
      </c>
      <c r="O125" s="56" t="s">
        <v>546</v>
      </c>
      <c r="P125" s="1" t="s">
        <v>110</v>
      </c>
      <c r="Q125" s="56" t="s">
        <v>241</v>
      </c>
      <c r="R125" s="56" t="s">
        <v>339</v>
      </c>
      <c r="S125" s="56">
        <v>178902</v>
      </c>
      <c r="T125" s="1" t="s">
        <v>112</v>
      </c>
      <c r="U125" s="56">
        <v>41008</v>
      </c>
      <c r="V125" s="56">
        <v>43465</v>
      </c>
      <c r="W125" s="56">
        <v>41008</v>
      </c>
      <c r="X125" s="56">
        <v>42750</v>
      </c>
      <c r="Y125" s="56" t="s">
        <v>340</v>
      </c>
      <c r="Z125" s="56" t="s">
        <v>341</v>
      </c>
      <c r="AA125" s="56" t="s">
        <v>342</v>
      </c>
      <c r="AB125" s="56" t="s">
        <v>343</v>
      </c>
      <c r="AC125" s="56" t="s">
        <v>342</v>
      </c>
      <c r="AD125" s="56" t="s">
        <v>342</v>
      </c>
      <c r="AE125" s="56" t="s">
        <v>334</v>
      </c>
      <c r="AF125" s="56" t="s">
        <v>291</v>
      </c>
      <c r="AG125" s="56">
        <v>2015</v>
      </c>
      <c r="AH125" s="56" t="s">
        <v>80</v>
      </c>
      <c r="AI125" s="56" t="s">
        <v>348</v>
      </c>
      <c r="AJ125" s="56">
        <v>0</v>
      </c>
      <c r="AK125" s="56">
        <v>42004</v>
      </c>
      <c r="AM125" s="56">
        <v>42758</v>
      </c>
      <c r="AN125" s="56" t="s">
        <v>1070</v>
      </c>
      <c r="AO125" s="1">
        <v>42035</v>
      </c>
      <c r="AP125" s="56" t="s">
        <v>345</v>
      </c>
      <c r="AQ125" s="56">
        <v>260</v>
      </c>
      <c r="AR125" s="56">
        <v>0</v>
      </c>
      <c r="AS125" s="56" t="s">
        <v>346</v>
      </c>
      <c r="BB125" s="56" t="s">
        <v>339</v>
      </c>
      <c r="BC125" s="56" t="s">
        <v>263</v>
      </c>
      <c r="BD125" s="56" t="s">
        <v>1072</v>
      </c>
      <c r="BE125" s="56" t="s">
        <v>347</v>
      </c>
      <c r="BF125" s="56" t="s">
        <v>334</v>
      </c>
      <c r="BG125" s="56" t="s">
        <v>1073</v>
      </c>
      <c r="BH125" s="56">
        <v>0</v>
      </c>
      <c r="BI125" s="56">
        <v>0</v>
      </c>
      <c r="BJ125" s="56">
        <v>1</v>
      </c>
    </row>
    <row r="126" spans="1:62" x14ac:dyDescent="0.3">
      <c r="A126" s="56">
        <v>49157178</v>
      </c>
      <c r="B126" s="86">
        <v>592948</v>
      </c>
      <c r="C126" s="1">
        <v>42893</v>
      </c>
      <c r="D126" s="56" t="s">
        <v>1065</v>
      </c>
      <c r="E126" s="56" t="s">
        <v>1066</v>
      </c>
      <c r="F126" s="56" t="s">
        <v>334</v>
      </c>
      <c r="G126" s="56" t="s">
        <v>335</v>
      </c>
      <c r="H126" s="56" t="s">
        <v>336</v>
      </c>
      <c r="I126" s="56" t="s">
        <v>1067</v>
      </c>
      <c r="J126" s="1" t="s">
        <v>1067</v>
      </c>
      <c r="K126" s="56" t="s">
        <v>337</v>
      </c>
      <c r="L126" s="56" t="s">
        <v>338</v>
      </c>
      <c r="M126" s="56" t="s">
        <v>1068</v>
      </c>
      <c r="N126" s="56" t="s">
        <v>1043</v>
      </c>
      <c r="O126" s="56" t="s">
        <v>546</v>
      </c>
      <c r="P126" s="1" t="s">
        <v>188</v>
      </c>
      <c r="Q126" s="56" t="s">
        <v>241</v>
      </c>
      <c r="R126" s="56" t="s">
        <v>339</v>
      </c>
      <c r="S126" s="56">
        <v>85306</v>
      </c>
      <c r="T126" s="1" t="s">
        <v>1100</v>
      </c>
      <c r="U126" s="56">
        <v>41008</v>
      </c>
      <c r="V126" s="56">
        <v>43465</v>
      </c>
      <c r="W126" s="56">
        <v>40923</v>
      </c>
      <c r="X126" s="56">
        <v>42750</v>
      </c>
      <c r="Y126" s="56" t="s">
        <v>340</v>
      </c>
      <c r="Z126" s="56" t="s">
        <v>341</v>
      </c>
      <c r="AA126" s="56" t="s">
        <v>347</v>
      </c>
      <c r="AB126" s="56" t="s">
        <v>343</v>
      </c>
      <c r="AC126" s="56" t="s">
        <v>342</v>
      </c>
      <c r="AD126" s="56" t="s">
        <v>347</v>
      </c>
      <c r="AE126" s="56" t="s">
        <v>334</v>
      </c>
      <c r="AF126" s="56" t="s">
        <v>291</v>
      </c>
      <c r="AG126" s="56">
        <v>2014</v>
      </c>
      <c r="AH126" s="56" t="s">
        <v>80</v>
      </c>
      <c r="AI126" s="56" t="s">
        <v>344</v>
      </c>
      <c r="AJ126" s="56">
        <v>128</v>
      </c>
      <c r="AK126" s="56">
        <v>41820</v>
      </c>
      <c r="AL126" s="56" t="s">
        <v>1127</v>
      </c>
      <c r="AM126" s="56">
        <v>42591</v>
      </c>
      <c r="AN126" s="56" t="s">
        <v>1070</v>
      </c>
      <c r="AO126" s="1">
        <v>41837</v>
      </c>
      <c r="AP126" s="56" t="s">
        <v>345</v>
      </c>
      <c r="AQ126" s="56">
        <v>53222</v>
      </c>
      <c r="AS126" s="56" t="s">
        <v>346</v>
      </c>
      <c r="AV126" s="56">
        <v>0</v>
      </c>
      <c r="BB126" s="56" t="s">
        <v>339</v>
      </c>
      <c r="BC126" s="56" t="s">
        <v>263</v>
      </c>
      <c r="BD126" s="56" t="s">
        <v>1072</v>
      </c>
      <c r="BE126" s="56" t="s">
        <v>347</v>
      </c>
      <c r="BF126" s="56" t="s">
        <v>334</v>
      </c>
      <c r="BG126" s="56" t="s">
        <v>1073</v>
      </c>
      <c r="BH126" s="56">
        <v>0</v>
      </c>
      <c r="BI126" s="56">
        <v>0</v>
      </c>
      <c r="BJ126" s="56">
        <v>1</v>
      </c>
    </row>
    <row r="127" spans="1:62" hidden="1" x14ac:dyDescent="0.3">
      <c r="A127" s="56">
        <v>49157301</v>
      </c>
      <c r="B127" s="86">
        <v>592948</v>
      </c>
      <c r="C127" s="1">
        <v>42893</v>
      </c>
      <c r="D127" s="56" t="s">
        <v>1065</v>
      </c>
      <c r="E127" s="56" t="s">
        <v>1066</v>
      </c>
      <c r="F127" s="56" t="s">
        <v>334</v>
      </c>
      <c r="G127" s="56" t="s">
        <v>335</v>
      </c>
      <c r="H127" s="56" t="s">
        <v>336</v>
      </c>
      <c r="I127" s="56" t="s">
        <v>1067</v>
      </c>
      <c r="J127" s="1" t="s">
        <v>1067</v>
      </c>
      <c r="K127" s="56" t="s">
        <v>337</v>
      </c>
      <c r="L127" s="56" t="s">
        <v>338</v>
      </c>
      <c r="M127" s="56" t="s">
        <v>1068</v>
      </c>
      <c r="N127" s="56" t="s">
        <v>1043</v>
      </c>
      <c r="O127" s="56" t="s">
        <v>546</v>
      </c>
      <c r="P127" s="1" t="s">
        <v>188</v>
      </c>
      <c r="Q127" s="56" t="s">
        <v>241</v>
      </c>
      <c r="R127" s="56" t="s">
        <v>339</v>
      </c>
      <c r="S127" s="56">
        <v>70569</v>
      </c>
      <c r="T127" s="1" t="s">
        <v>1104</v>
      </c>
      <c r="U127" s="56">
        <v>41008</v>
      </c>
      <c r="V127" s="56">
        <v>43465</v>
      </c>
      <c r="W127" s="56">
        <v>40923</v>
      </c>
      <c r="X127" s="56">
        <v>42750</v>
      </c>
      <c r="Y127" s="56" t="s">
        <v>340</v>
      </c>
      <c r="Z127" s="56" t="s">
        <v>341</v>
      </c>
      <c r="AA127" s="56" t="s">
        <v>347</v>
      </c>
      <c r="AB127" s="56" t="s">
        <v>343</v>
      </c>
      <c r="AC127" s="56" t="s">
        <v>342</v>
      </c>
      <c r="AD127" s="56" t="s">
        <v>342</v>
      </c>
      <c r="AE127" s="56" t="s">
        <v>334</v>
      </c>
      <c r="AF127" s="56" t="s">
        <v>292</v>
      </c>
      <c r="AG127" s="56">
        <v>2014</v>
      </c>
      <c r="AH127" s="56" t="s">
        <v>80</v>
      </c>
      <c r="AI127" s="56" t="s">
        <v>344</v>
      </c>
      <c r="AJ127" s="56">
        <v>0</v>
      </c>
      <c r="AK127" s="56"/>
      <c r="AM127" s="56">
        <v>42758</v>
      </c>
      <c r="AN127" s="56" t="s">
        <v>1070</v>
      </c>
      <c r="AO127" s="1">
        <v>41121</v>
      </c>
      <c r="AP127" s="56" t="s">
        <v>1076</v>
      </c>
      <c r="AQ127" s="56">
        <v>49162</v>
      </c>
      <c r="AS127" s="56" t="s">
        <v>346</v>
      </c>
      <c r="AV127" s="56">
        <v>0</v>
      </c>
      <c r="BB127" s="56" t="s">
        <v>339</v>
      </c>
      <c r="BC127" s="56" t="s">
        <v>263</v>
      </c>
      <c r="BD127" s="56" t="s">
        <v>1072</v>
      </c>
      <c r="BE127" s="56" t="s">
        <v>347</v>
      </c>
      <c r="BF127" s="56" t="s">
        <v>334</v>
      </c>
      <c r="BG127" s="56" t="s">
        <v>1073</v>
      </c>
      <c r="BH127" s="56">
        <v>0</v>
      </c>
      <c r="BI127" s="56">
        <v>0</v>
      </c>
      <c r="BJ127" s="56">
        <v>1</v>
      </c>
    </row>
    <row r="128" spans="1:62" hidden="1" x14ac:dyDescent="0.3">
      <c r="A128" s="56">
        <v>49157302</v>
      </c>
      <c r="B128" s="86">
        <v>592948</v>
      </c>
      <c r="C128" s="1">
        <v>42893</v>
      </c>
      <c r="D128" s="56" t="s">
        <v>1065</v>
      </c>
      <c r="E128" s="56" t="s">
        <v>1066</v>
      </c>
      <c r="F128" s="56" t="s">
        <v>334</v>
      </c>
      <c r="G128" s="56" t="s">
        <v>335</v>
      </c>
      <c r="H128" s="56" t="s">
        <v>336</v>
      </c>
      <c r="I128" s="56" t="s">
        <v>1067</v>
      </c>
      <c r="J128" s="1" t="s">
        <v>1067</v>
      </c>
      <c r="K128" s="56" t="s">
        <v>337</v>
      </c>
      <c r="L128" s="56" t="s">
        <v>338</v>
      </c>
      <c r="M128" s="56" t="s">
        <v>1068</v>
      </c>
      <c r="N128" s="56" t="s">
        <v>1043</v>
      </c>
      <c r="O128" s="56" t="s">
        <v>546</v>
      </c>
      <c r="P128" s="1" t="s">
        <v>188</v>
      </c>
      <c r="Q128" s="56" t="s">
        <v>241</v>
      </c>
      <c r="R128" s="56" t="s">
        <v>339</v>
      </c>
      <c r="S128" s="56">
        <v>70569</v>
      </c>
      <c r="T128" s="1" t="s">
        <v>1104</v>
      </c>
      <c r="U128" s="56">
        <v>41008</v>
      </c>
      <c r="V128" s="56">
        <v>43465</v>
      </c>
      <c r="W128" s="56">
        <v>40923</v>
      </c>
      <c r="X128" s="56">
        <v>42750</v>
      </c>
      <c r="Y128" s="56" t="s">
        <v>340</v>
      </c>
      <c r="Z128" s="56" t="s">
        <v>341</v>
      </c>
      <c r="AA128" s="56" t="s">
        <v>347</v>
      </c>
      <c r="AB128" s="56" t="s">
        <v>343</v>
      </c>
      <c r="AC128" s="56" t="s">
        <v>342</v>
      </c>
      <c r="AD128" s="56" t="s">
        <v>342</v>
      </c>
      <c r="AE128" s="56" t="s">
        <v>334</v>
      </c>
      <c r="AF128" s="56" t="s">
        <v>292</v>
      </c>
      <c r="AG128" s="56">
        <v>2015</v>
      </c>
      <c r="AH128" s="56" t="s">
        <v>80</v>
      </c>
      <c r="AI128" s="56" t="s">
        <v>348</v>
      </c>
      <c r="AJ128" s="56">
        <v>0</v>
      </c>
      <c r="AK128" s="56"/>
      <c r="AM128" s="56">
        <v>42758</v>
      </c>
      <c r="AN128" s="56" t="s">
        <v>1070</v>
      </c>
      <c r="AO128" s="1">
        <v>41121</v>
      </c>
      <c r="AP128" s="56" t="s">
        <v>1076</v>
      </c>
      <c r="AQ128" s="56">
        <v>49162</v>
      </c>
      <c r="AS128" s="56" t="s">
        <v>346</v>
      </c>
      <c r="AV128" s="56">
        <v>0</v>
      </c>
      <c r="BB128" s="56" t="s">
        <v>339</v>
      </c>
      <c r="BC128" s="56" t="s">
        <v>263</v>
      </c>
      <c r="BD128" s="56" t="s">
        <v>1072</v>
      </c>
      <c r="BE128" s="56" t="s">
        <v>347</v>
      </c>
      <c r="BF128" s="56" t="s">
        <v>334</v>
      </c>
      <c r="BG128" s="56" t="s">
        <v>1073</v>
      </c>
      <c r="BH128" s="56">
        <v>0</v>
      </c>
      <c r="BI128" s="56">
        <v>0</v>
      </c>
      <c r="BJ128" s="56">
        <v>1</v>
      </c>
    </row>
    <row r="129" spans="1:62" x14ac:dyDescent="0.3">
      <c r="A129" s="56">
        <v>49157179</v>
      </c>
      <c r="B129" s="86">
        <v>592948</v>
      </c>
      <c r="C129" s="1">
        <v>42893</v>
      </c>
      <c r="D129" s="56" t="s">
        <v>1065</v>
      </c>
      <c r="E129" s="56" t="s">
        <v>1066</v>
      </c>
      <c r="F129" s="56" t="s">
        <v>334</v>
      </c>
      <c r="G129" s="56" t="s">
        <v>335</v>
      </c>
      <c r="H129" s="56" t="s">
        <v>336</v>
      </c>
      <c r="I129" s="56" t="s">
        <v>1067</v>
      </c>
      <c r="J129" s="1" t="s">
        <v>1067</v>
      </c>
      <c r="K129" s="56" t="s">
        <v>337</v>
      </c>
      <c r="L129" s="56" t="s">
        <v>338</v>
      </c>
      <c r="M129" s="56" t="s">
        <v>1068</v>
      </c>
      <c r="N129" s="56" t="s">
        <v>1043</v>
      </c>
      <c r="O129" s="56" t="s">
        <v>546</v>
      </c>
      <c r="P129" s="1" t="s">
        <v>188</v>
      </c>
      <c r="Q129" s="56" t="s">
        <v>241</v>
      </c>
      <c r="R129" s="56" t="s">
        <v>339</v>
      </c>
      <c r="S129" s="56">
        <v>85306</v>
      </c>
      <c r="T129" s="1" t="s">
        <v>1100</v>
      </c>
      <c r="U129" s="56">
        <v>41008</v>
      </c>
      <c r="V129" s="56">
        <v>43465</v>
      </c>
      <c r="W129" s="56">
        <v>40923</v>
      </c>
      <c r="X129" s="56">
        <v>42750</v>
      </c>
      <c r="Y129" s="56" t="s">
        <v>340</v>
      </c>
      <c r="Z129" s="56" t="s">
        <v>341</v>
      </c>
      <c r="AA129" s="56" t="s">
        <v>347</v>
      </c>
      <c r="AB129" s="56" t="s">
        <v>343</v>
      </c>
      <c r="AC129" s="56" t="s">
        <v>342</v>
      </c>
      <c r="AD129" s="56" t="s">
        <v>347</v>
      </c>
      <c r="AE129" s="56" t="s">
        <v>334</v>
      </c>
      <c r="AF129" s="56" t="s">
        <v>291</v>
      </c>
      <c r="AG129" s="56">
        <v>2015</v>
      </c>
      <c r="AH129" s="56" t="s">
        <v>80</v>
      </c>
      <c r="AI129" s="56" t="s">
        <v>344</v>
      </c>
      <c r="AJ129" s="56">
        <v>0</v>
      </c>
      <c r="AK129" s="56">
        <v>42185</v>
      </c>
      <c r="AM129" s="56">
        <v>42591</v>
      </c>
      <c r="AN129" s="56" t="s">
        <v>1070</v>
      </c>
      <c r="AO129" s="1">
        <v>42235</v>
      </c>
      <c r="AP129" s="56" t="s">
        <v>345</v>
      </c>
      <c r="AQ129" s="56">
        <v>53222</v>
      </c>
      <c r="AS129" s="56" t="s">
        <v>346</v>
      </c>
      <c r="AV129" s="56">
        <v>0</v>
      </c>
      <c r="BB129" s="56" t="s">
        <v>339</v>
      </c>
      <c r="BC129" s="56" t="s">
        <v>263</v>
      </c>
      <c r="BD129" s="56" t="s">
        <v>1072</v>
      </c>
      <c r="BE129" s="56" t="s">
        <v>347</v>
      </c>
      <c r="BF129" s="56" t="s">
        <v>334</v>
      </c>
      <c r="BG129" s="56" t="s">
        <v>1073</v>
      </c>
      <c r="BH129" s="56">
        <v>0</v>
      </c>
      <c r="BI129" s="56">
        <v>0</v>
      </c>
      <c r="BJ129" s="56">
        <v>1</v>
      </c>
    </row>
    <row r="130" spans="1:62" hidden="1" x14ac:dyDescent="0.3">
      <c r="A130" s="56">
        <v>49157303</v>
      </c>
      <c r="B130" s="86">
        <v>592948</v>
      </c>
      <c r="C130" s="1">
        <v>42893</v>
      </c>
      <c r="D130" s="56" t="s">
        <v>1065</v>
      </c>
      <c r="E130" s="56" t="s">
        <v>1066</v>
      </c>
      <c r="F130" s="56" t="s">
        <v>334</v>
      </c>
      <c r="G130" s="56" t="s">
        <v>335</v>
      </c>
      <c r="H130" s="56" t="s">
        <v>336</v>
      </c>
      <c r="I130" s="56" t="s">
        <v>1067</v>
      </c>
      <c r="J130" s="1" t="s">
        <v>1067</v>
      </c>
      <c r="K130" s="56" t="s">
        <v>337</v>
      </c>
      <c r="L130" s="56" t="s">
        <v>338</v>
      </c>
      <c r="M130" s="56" t="s">
        <v>1068</v>
      </c>
      <c r="N130" s="56" t="s">
        <v>1043</v>
      </c>
      <c r="O130" s="56" t="s">
        <v>546</v>
      </c>
      <c r="P130" s="1" t="s">
        <v>188</v>
      </c>
      <c r="Q130" s="56" t="s">
        <v>241</v>
      </c>
      <c r="R130" s="56" t="s">
        <v>339</v>
      </c>
      <c r="S130" s="56">
        <v>70569</v>
      </c>
      <c r="T130" s="1" t="s">
        <v>1104</v>
      </c>
      <c r="U130" s="56">
        <v>41008</v>
      </c>
      <c r="V130" s="56">
        <v>43465</v>
      </c>
      <c r="W130" s="56">
        <v>40923</v>
      </c>
      <c r="X130" s="56">
        <v>42750</v>
      </c>
      <c r="Y130" s="56" t="s">
        <v>340</v>
      </c>
      <c r="Z130" s="56" t="s">
        <v>341</v>
      </c>
      <c r="AA130" s="56" t="s">
        <v>347</v>
      </c>
      <c r="AB130" s="56" t="s">
        <v>343</v>
      </c>
      <c r="AC130" s="56" t="s">
        <v>342</v>
      </c>
      <c r="AD130" s="56" t="s">
        <v>342</v>
      </c>
      <c r="AE130" s="56" t="s">
        <v>334</v>
      </c>
      <c r="AF130" s="56" t="s">
        <v>292</v>
      </c>
      <c r="AG130" s="56">
        <v>2015</v>
      </c>
      <c r="AH130" s="56" t="s">
        <v>80</v>
      </c>
      <c r="AI130" s="56" t="s">
        <v>344</v>
      </c>
      <c r="AJ130" s="56">
        <v>0</v>
      </c>
      <c r="AK130" s="56"/>
      <c r="AM130" s="56">
        <v>42758</v>
      </c>
      <c r="AN130" s="56" t="s">
        <v>1070</v>
      </c>
      <c r="AO130" s="1">
        <v>41121</v>
      </c>
      <c r="AP130" s="56" t="s">
        <v>1076</v>
      </c>
      <c r="AQ130" s="56">
        <v>49162</v>
      </c>
      <c r="AS130" s="56" t="s">
        <v>346</v>
      </c>
      <c r="AV130" s="56">
        <v>0</v>
      </c>
      <c r="BB130" s="56" t="s">
        <v>339</v>
      </c>
      <c r="BC130" s="56" t="s">
        <v>263</v>
      </c>
      <c r="BD130" s="56" t="s">
        <v>1072</v>
      </c>
      <c r="BE130" s="56" t="s">
        <v>347</v>
      </c>
      <c r="BF130" s="56" t="s">
        <v>334</v>
      </c>
      <c r="BG130" s="56" t="s">
        <v>1073</v>
      </c>
      <c r="BH130" s="56">
        <v>0</v>
      </c>
      <c r="BI130" s="56">
        <v>0</v>
      </c>
      <c r="BJ130" s="56">
        <v>1</v>
      </c>
    </row>
    <row r="131" spans="1:62" hidden="1" x14ac:dyDescent="0.3">
      <c r="A131" s="56">
        <v>49157304</v>
      </c>
      <c r="B131" s="86">
        <v>592948</v>
      </c>
      <c r="C131" s="1">
        <v>42893</v>
      </c>
      <c r="D131" s="56" t="s">
        <v>1065</v>
      </c>
      <c r="E131" s="56" t="s">
        <v>1066</v>
      </c>
      <c r="F131" s="56" t="s">
        <v>334</v>
      </c>
      <c r="G131" s="56" t="s">
        <v>335</v>
      </c>
      <c r="H131" s="56" t="s">
        <v>336</v>
      </c>
      <c r="I131" s="56" t="s">
        <v>1067</v>
      </c>
      <c r="J131" s="1" t="s">
        <v>1067</v>
      </c>
      <c r="K131" s="56" t="s">
        <v>337</v>
      </c>
      <c r="L131" s="56" t="s">
        <v>338</v>
      </c>
      <c r="M131" s="56" t="s">
        <v>1068</v>
      </c>
      <c r="N131" s="56" t="s">
        <v>1043</v>
      </c>
      <c r="O131" s="56" t="s">
        <v>546</v>
      </c>
      <c r="P131" s="1" t="s">
        <v>188</v>
      </c>
      <c r="Q131" s="56" t="s">
        <v>241</v>
      </c>
      <c r="R131" s="56" t="s">
        <v>339</v>
      </c>
      <c r="S131" s="56">
        <v>70569</v>
      </c>
      <c r="T131" s="1" t="s">
        <v>1104</v>
      </c>
      <c r="U131" s="56">
        <v>41008</v>
      </c>
      <c r="V131" s="56">
        <v>43465</v>
      </c>
      <c r="W131" s="56">
        <v>40923</v>
      </c>
      <c r="X131" s="56">
        <v>42750</v>
      </c>
      <c r="Y131" s="56" t="s">
        <v>340</v>
      </c>
      <c r="Z131" s="56" t="s">
        <v>341</v>
      </c>
      <c r="AA131" s="56" t="s">
        <v>347</v>
      </c>
      <c r="AB131" s="56" t="s">
        <v>343</v>
      </c>
      <c r="AC131" s="56" t="s">
        <v>342</v>
      </c>
      <c r="AD131" s="56" t="s">
        <v>342</v>
      </c>
      <c r="AE131" s="56" t="s">
        <v>334</v>
      </c>
      <c r="AF131" s="56" t="s">
        <v>292</v>
      </c>
      <c r="AG131" s="56">
        <v>2016</v>
      </c>
      <c r="AH131" s="56" t="s">
        <v>80</v>
      </c>
      <c r="AI131" s="56" t="s">
        <v>348</v>
      </c>
      <c r="AJ131" s="56">
        <v>0</v>
      </c>
      <c r="AK131" s="56"/>
      <c r="AM131" s="56">
        <v>42758</v>
      </c>
      <c r="AN131" s="56" t="s">
        <v>1070</v>
      </c>
      <c r="AO131" s="1">
        <v>41121</v>
      </c>
      <c r="AP131" s="56" t="s">
        <v>1076</v>
      </c>
      <c r="AQ131" s="56">
        <v>49162</v>
      </c>
      <c r="AS131" s="56" t="s">
        <v>346</v>
      </c>
      <c r="AV131" s="56">
        <v>0</v>
      </c>
      <c r="BB131" s="56" t="s">
        <v>339</v>
      </c>
      <c r="BC131" s="56" t="s">
        <v>263</v>
      </c>
      <c r="BD131" s="56" t="s">
        <v>1072</v>
      </c>
      <c r="BE131" s="56" t="s">
        <v>347</v>
      </c>
      <c r="BF131" s="56" t="s">
        <v>334</v>
      </c>
      <c r="BG131" s="56" t="s">
        <v>1073</v>
      </c>
      <c r="BH131" s="56">
        <v>0</v>
      </c>
      <c r="BI131" s="56">
        <v>0</v>
      </c>
      <c r="BJ131" s="56">
        <v>1</v>
      </c>
    </row>
    <row r="132" spans="1:62" x14ac:dyDescent="0.3">
      <c r="A132" s="56">
        <v>49156675</v>
      </c>
      <c r="B132" s="86">
        <v>592948</v>
      </c>
      <c r="C132" s="1">
        <v>42893</v>
      </c>
      <c r="D132" s="56" t="s">
        <v>1065</v>
      </c>
      <c r="E132" s="56" t="s">
        <v>1066</v>
      </c>
      <c r="F132" s="56" t="s">
        <v>334</v>
      </c>
      <c r="G132" s="56" t="s">
        <v>335</v>
      </c>
      <c r="H132" s="56" t="s">
        <v>336</v>
      </c>
      <c r="I132" s="56" t="s">
        <v>1067</v>
      </c>
      <c r="J132" s="1" t="s">
        <v>1067</v>
      </c>
      <c r="K132" s="56" t="s">
        <v>337</v>
      </c>
      <c r="L132" s="56" t="s">
        <v>338</v>
      </c>
      <c r="M132" s="56" t="s">
        <v>1068</v>
      </c>
      <c r="N132" s="56" t="s">
        <v>1043</v>
      </c>
      <c r="O132" s="56" t="s">
        <v>546</v>
      </c>
      <c r="P132" s="1" t="s">
        <v>110</v>
      </c>
      <c r="Q132" s="56" t="s">
        <v>241</v>
      </c>
      <c r="R132" s="56" t="s">
        <v>339</v>
      </c>
      <c r="S132" s="56">
        <v>178701</v>
      </c>
      <c r="T132" s="1" t="s">
        <v>252</v>
      </c>
      <c r="U132" s="56">
        <v>41008</v>
      </c>
      <c r="V132" s="56">
        <v>43465</v>
      </c>
      <c r="W132" s="56">
        <v>41008</v>
      </c>
      <c r="X132" s="56">
        <v>42750</v>
      </c>
      <c r="Y132" s="56" t="s">
        <v>340</v>
      </c>
      <c r="Z132" s="56" t="s">
        <v>341</v>
      </c>
      <c r="AA132" s="56" t="s">
        <v>342</v>
      </c>
      <c r="AB132" s="56" t="s">
        <v>343</v>
      </c>
      <c r="AC132" s="56" t="s">
        <v>342</v>
      </c>
      <c r="AD132" s="56" t="s">
        <v>342</v>
      </c>
      <c r="AE132" s="56" t="s">
        <v>334</v>
      </c>
      <c r="AF132" s="56" t="s">
        <v>291</v>
      </c>
      <c r="AG132" s="56">
        <v>2015</v>
      </c>
      <c r="AH132" s="56" t="s">
        <v>80</v>
      </c>
      <c r="AI132" s="56" t="s">
        <v>348</v>
      </c>
      <c r="AJ132" s="56">
        <v>1</v>
      </c>
      <c r="AK132" s="56">
        <v>41960</v>
      </c>
      <c r="AL132" s="56" t="s">
        <v>1128</v>
      </c>
      <c r="AM132" s="56">
        <v>42758</v>
      </c>
      <c r="AN132" s="56" t="s">
        <v>1070</v>
      </c>
      <c r="AO132" s="1">
        <v>42035</v>
      </c>
      <c r="AP132" s="56" t="s">
        <v>345</v>
      </c>
      <c r="AQ132" s="56">
        <v>326</v>
      </c>
      <c r="AR132" s="56">
        <v>0</v>
      </c>
      <c r="AS132" s="56" t="s">
        <v>346</v>
      </c>
      <c r="BB132" s="56" t="s">
        <v>339</v>
      </c>
      <c r="BC132" s="56" t="s">
        <v>263</v>
      </c>
      <c r="BD132" s="56" t="s">
        <v>1072</v>
      </c>
      <c r="BE132" s="56" t="s">
        <v>347</v>
      </c>
      <c r="BF132" s="56" t="s">
        <v>334</v>
      </c>
      <c r="BG132" s="56" t="s">
        <v>1073</v>
      </c>
      <c r="BH132" s="56">
        <v>0</v>
      </c>
      <c r="BI132" s="56">
        <v>0</v>
      </c>
      <c r="BJ132" s="56">
        <v>1</v>
      </c>
    </row>
    <row r="133" spans="1:62" x14ac:dyDescent="0.3">
      <c r="A133" s="56">
        <v>49157083</v>
      </c>
      <c r="B133" s="86">
        <v>592948</v>
      </c>
      <c r="C133" s="1">
        <v>42893</v>
      </c>
      <c r="D133" s="56" t="s">
        <v>1065</v>
      </c>
      <c r="E133" s="56" t="s">
        <v>1066</v>
      </c>
      <c r="F133" s="56" t="s">
        <v>334</v>
      </c>
      <c r="G133" s="56" t="s">
        <v>335</v>
      </c>
      <c r="H133" s="56" t="s">
        <v>336</v>
      </c>
      <c r="I133" s="56" t="s">
        <v>1067</v>
      </c>
      <c r="J133" s="1" t="s">
        <v>1067</v>
      </c>
      <c r="K133" s="56" t="s">
        <v>337</v>
      </c>
      <c r="L133" s="56" t="s">
        <v>338</v>
      </c>
      <c r="M133" s="56" t="s">
        <v>1068</v>
      </c>
      <c r="N133" s="56" t="s">
        <v>1043</v>
      </c>
      <c r="O133" s="56" t="s">
        <v>546</v>
      </c>
      <c r="P133" s="1" t="s">
        <v>105</v>
      </c>
      <c r="S133" s="56">
        <v>148942</v>
      </c>
      <c r="T133" s="1" t="s">
        <v>1057</v>
      </c>
      <c r="U133" s="56">
        <v>41008</v>
      </c>
      <c r="V133" s="56">
        <v>43465</v>
      </c>
      <c r="W133" s="56">
        <v>41008</v>
      </c>
      <c r="X133" s="56">
        <v>42750</v>
      </c>
      <c r="Y133" s="56" t="s">
        <v>340</v>
      </c>
      <c r="Z133" s="56" t="s">
        <v>341</v>
      </c>
      <c r="AA133" s="56" t="s">
        <v>342</v>
      </c>
      <c r="AB133" s="56" t="s">
        <v>339</v>
      </c>
      <c r="AC133" s="56" t="s">
        <v>342</v>
      </c>
      <c r="AD133" s="56" t="s">
        <v>347</v>
      </c>
      <c r="AE133" s="56" t="s">
        <v>334</v>
      </c>
      <c r="AF133" s="56" t="s">
        <v>291</v>
      </c>
      <c r="AG133" s="56">
        <v>2014</v>
      </c>
      <c r="AH133" s="56" t="s">
        <v>80</v>
      </c>
      <c r="AI133" s="56" t="s">
        <v>348</v>
      </c>
      <c r="AJ133" s="56">
        <v>0</v>
      </c>
      <c r="AK133" s="56">
        <v>41639</v>
      </c>
      <c r="AL133" s="56" t="s">
        <v>1129</v>
      </c>
      <c r="AM133" s="56">
        <v>42758</v>
      </c>
      <c r="AN133" s="56" t="s">
        <v>1070</v>
      </c>
      <c r="AO133" s="1">
        <v>41680</v>
      </c>
      <c r="AP133" s="56" t="s">
        <v>1071</v>
      </c>
      <c r="AQ133" s="56">
        <v>282</v>
      </c>
      <c r="AR133" s="56">
        <v>0</v>
      </c>
      <c r="AS133" s="56" t="s">
        <v>346</v>
      </c>
      <c r="BB133" s="56" t="s">
        <v>339</v>
      </c>
      <c r="BC133" s="56" t="s">
        <v>263</v>
      </c>
      <c r="BD133" s="56" t="s">
        <v>1072</v>
      </c>
      <c r="BE133" s="56" t="s">
        <v>347</v>
      </c>
      <c r="BF133" s="56" t="s">
        <v>334</v>
      </c>
      <c r="BG133" s="56" t="s">
        <v>1073</v>
      </c>
      <c r="BH133" s="56">
        <v>0</v>
      </c>
      <c r="BI133" s="56">
        <v>0</v>
      </c>
      <c r="BJ133" s="56">
        <v>1</v>
      </c>
    </row>
    <row r="134" spans="1:62" x14ac:dyDescent="0.3">
      <c r="A134" s="56">
        <v>49157089</v>
      </c>
      <c r="B134" s="86">
        <v>592948</v>
      </c>
      <c r="C134" s="1">
        <v>42893</v>
      </c>
      <c r="D134" s="56" t="s">
        <v>1065</v>
      </c>
      <c r="E134" s="56" t="s">
        <v>1066</v>
      </c>
      <c r="F134" s="56" t="s">
        <v>334</v>
      </c>
      <c r="G134" s="56" t="s">
        <v>335</v>
      </c>
      <c r="H134" s="56" t="s">
        <v>336</v>
      </c>
      <c r="I134" s="56" t="s">
        <v>1067</v>
      </c>
      <c r="J134" s="1" t="s">
        <v>1067</v>
      </c>
      <c r="K134" s="56" t="s">
        <v>337</v>
      </c>
      <c r="L134" s="56" t="s">
        <v>338</v>
      </c>
      <c r="M134" s="56" t="s">
        <v>1068</v>
      </c>
      <c r="N134" s="56" t="s">
        <v>1043</v>
      </c>
      <c r="O134" s="56" t="s">
        <v>546</v>
      </c>
      <c r="P134" s="1" t="s">
        <v>105</v>
      </c>
      <c r="S134" s="56">
        <v>148942</v>
      </c>
      <c r="T134" s="1" t="s">
        <v>1057</v>
      </c>
      <c r="U134" s="56">
        <v>41008</v>
      </c>
      <c r="V134" s="56">
        <v>43465</v>
      </c>
      <c r="W134" s="56">
        <v>41008</v>
      </c>
      <c r="X134" s="56">
        <v>42750</v>
      </c>
      <c r="Y134" s="56" t="s">
        <v>340</v>
      </c>
      <c r="Z134" s="56" t="s">
        <v>341</v>
      </c>
      <c r="AA134" s="56" t="s">
        <v>342</v>
      </c>
      <c r="AB134" s="56" t="s">
        <v>339</v>
      </c>
      <c r="AC134" s="56" t="s">
        <v>342</v>
      </c>
      <c r="AD134" s="56" t="s">
        <v>347</v>
      </c>
      <c r="AE134" s="56" t="s">
        <v>334</v>
      </c>
      <c r="AF134" s="56" t="s">
        <v>291</v>
      </c>
      <c r="AG134" s="56">
        <v>2016</v>
      </c>
      <c r="AH134" s="56" t="s">
        <v>80</v>
      </c>
      <c r="AI134" s="56" t="s">
        <v>344</v>
      </c>
      <c r="AJ134" s="56">
        <v>0</v>
      </c>
      <c r="AK134" s="1">
        <v>42551</v>
      </c>
      <c r="AL134" s="56" t="s">
        <v>1130</v>
      </c>
      <c r="AM134" s="56">
        <v>42758</v>
      </c>
      <c r="AN134" s="56" t="s">
        <v>1070</v>
      </c>
      <c r="AO134" s="1">
        <v>42592</v>
      </c>
      <c r="AP134" s="56" t="s">
        <v>1070</v>
      </c>
      <c r="AQ134" s="56">
        <v>282</v>
      </c>
      <c r="AR134" s="56">
        <v>0</v>
      </c>
      <c r="AS134" s="56" t="s">
        <v>346</v>
      </c>
      <c r="BB134" s="56" t="s">
        <v>339</v>
      </c>
      <c r="BC134" s="56" t="s">
        <v>263</v>
      </c>
      <c r="BD134" s="56" t="s">
        <v>1072</v>
      </c>
      <c r="BE134" s="56" t="s">
        <v>347</v>
      </c>
      <c r="BF134" s="56" t="s">
        <v>334</v>
      </c>
      <c r="BG134" s="56" t="s">
        <v>1073</v>
      </c>
      <c r="BH134" s="56">
        <v>0</v>
      </c>
      <c r="BI134" s="56">
        <v>0</v>
      </c>
      <c r="BJ134" s="56">
        <v>1</v>
      </c>
    </row>
    <row r="135" spans="1:62" hidden="1" x14ac:dyDescent="0.3">
      <c r="A135" s="56">
        <v>49157102</v>
      </c>
      <c r="B135" s="86">
        <v>592948</v>
      </c>
      <c r="C135" s="1">
        <v>42893</v>
      </c>
      <c r="D135" s="56" t="s">
        <v>1065</v>
      </c>
      <c r="E135" s="56" t="s">
        <v>1066</v>
      </c>
      <c r="F135" s="56" t="s">
        <v>334</v>
      </c>
      <c r="G135" s="56" t="s">
        <v>335</v>
      </c>
      <c r="H135" s="56" t="s">
        <v>336</v>
      </c>
      <c r="I135" s="56" t="s">
        <v>1067</v>
      </c>
      <c r="J135" s="1" t="s">
        <v>1067</v>
      </c>
      <c r="K135" s="56" t="s">
        <v>337</v>
      </c>
      <c r="L135" s="56" t="s">
        <v>338</v>
      </c>
      <c r="M135" s="56" t="s">
        <v>1068</v>
      </c>
      <c r="N135" s="56" t="s">
        <v>1043</v>
      </c>
      <c r="O135" s="56" t="s">
        <v>546</v>
      </c>
      <c r="P135" s="1" t="s">
        <v>110</v>
      </c>
      <c r="Q135" s="56" t="s">
        <v>241</v>
      </c>
      <c r="R135" s="56" t="s">
        <v>339</v>
      </c>
      <c r="S135" s="56">
        <v>178901</v>
      </c>
      <c r="T135" s="1" t="s">
        <v>111</v>
      </c>
      <c r="U135" s="56">
        <v>41008</v>
      </c>
      <c r="V135" s="56">
        <v>43465</v>
      </c>
      <c r="W135" s="56">
        <v>41008</v>
      </c>
      <c r="X135" s="56">
        <v>42750</v>
      </c>
      <c r="Y135" s="56" t="s">
        <v>340</v>
      </c>
      <c r="Z135" s="56" t="s">
        <v>341</v>
      </c>
      <c r="AA135" s="56" t="s">
        <v>342</v>
      </c>
      <c r="AB135" s="56" t="s">
        <v>343</v>
      </c>
      <c r="AC135" s="56" t="s">
        <v>342</v>
      </c>
      <c r="AD135" s="56" t="s">
        <v>342</v>
      </c>
      <c r="AE135" s="56" t="s">
        <v>334</v>
      </c>
      <c r="AF135" s="56" t="s">
        <v>292</v>
      </c>
      <c r="AG135" s="56">
        <v>2017</v>
      </c>
      <c r="AH135" s="56" t="s">
        <v>80</v>
      </c>
      <c r="AI135" s="56" t="s">
        <v>344</v>
      </c>
      <c r="AJ135" s="56">
        <v>3</v>
      </c>
      <c r="AM135" s="56">
        <v>42758</v>
      </c>
      <c r="AN135" s="56" t="s">
        <v>1070</v>
      </c>
      <c r="AO135" s="1">
        <v>41676</v>
      </c>
      <c r="AP135" s="56" t="s">
        <v>1071</v>
      </c>
      <c r="AQ135" s="56">
        <v>257</v>
      </c>
      <c r="AR135" s="56">
        <v>0</v>
      </c>
      <c r="AS135" s="56" t="s">
        <v>346</v>
      </c>
      <c r="BB135" s="56" t="s">
        <v>339</v>
      </c>
      <c r="BC135" s="56" t="s">
        <v>263</v>
      </c>
      <c r="BD135" s="56" t="s">
        <v>1072</v>
      </c>
      <c r="BE135" s="56" t="s">
        <v>347</v>
      </c>
      <c r="BF135" s="56" t="s">
        <v>334</v>
      </c>
      <c r="BG135" s="56" t="s">
        <v>1073</v>
      </c>
      <c r="BH135" s="56">
        <v>0</v>
      </c>
      <c r="BI135" s="56">
        <v>0</v>
      </c>
      <c r="BJ135" s="56">
        <v>1</v>
      </c>
    </row>
    <row r="136" spans="1:62" hidden="1" x14ac:dyDescent="0.3">
      <c r="A136" s="56">
        <v>49157129</v>
      </c>
      <c r="B136" s="86">
        <v>592948</v>
      </c>
      <c r="C136" s="1">
        <v>42893</v>
      </c>
      <c r="D136" s="56" t="s">
        <v>1065</v>
      </c>
      <c r="E136" s="56" t="s">
        <v>1066</v>
      </c>
      <c r="F136" s="56" t="s">
        <v>334</v>
      </c>
      <c r="G136" s="56" t="s">
        <v>335</v>
      </c>
      <c r="H136" s="56" t="s">
        <v>336</v>
      </c>
      <c r="I136" s="56" t="s">
        <v>1067</v>
      </c>
      <c r="J136" s="1" t="s">
        <v>1067</v>
      </c>
      <c r="K136" s="56" t="s">
        <v>337</v>
      </c>
      <c r="L136" s="56" t="s">
        <v>338</v>
      </c>
      <c r="M136" s="56" t="s">
        <v>1068</v>
      </c>
      <c r="N136" s="56" t="s">
        <v>1043</v>
      </c>
      <c r="O136" s="56" t="s">
        <v>546</v>
      </c>
      <c r="P136" s="1" t="s">
        <v>188</v>
      </c>
      <c r="Q136" s="56" t="s">
        <v>1097</v>
      </c>
      <c r="R136" s="56" t="s">
        <v>343</v>
      </c>
      <c r="S136" s="56">
        <v>267323</v>
      </c>
      <c r="T136" s="1" t="s">
        <v>351</v>
      </c>
      <c r="U136" s="56">
        <v>41008</v>
      </c>
      <c r="V136" s="56">
        <v>43465</v>
      </c>
      <c r="W136" s="56">
        <v>41008</v>
      </c>
      <c r="X136" s="56">
        <v>43465</v>
      </c>
      <c r="Y136" s="56" t="s">
        <v>340</v>
      </c>
      <c r="Z136" s="56" t="s">
        <v>341</v>
      </c>
      <c r="AA136" s="56" t="s">
        <v>342</v>
      </c>
      <c r="AB136" s="56" t="s">
        <v>343</v>
      </c>
      <c r="AC136" s="56" t="s">
        <v>342</v>
      </c>
      <c r="AD136" s="56" t="s">
        <v>347</v>
      </c>
      <c r="AE136" s="56" t="s">
        <v>334</v>
      </c>
      <c r="AF136" s="56" t="s">
        <v>292</v>
      </c>
      <c r="AG136" s="56">
        <v>2017</v>
      </c>
      <c r="AH136" s="56" t="s">
        <v>80</v>
      </c>
      <c r="AI136" s="56" t="s">
        <v>348</v>
      </c>
      <c r="AJ136" s="56">
        <v>1</v>
      </c>
      <c r="AM136" s="56">
        <v>42593</v>
      </c>
      <c r="AN136" s="56" t="s">
        <v>1070</v>
      </c>
      <c r="AO136" s="1">
        <v>42613</v>
      </c>
      <c r="AP136" s="56" t="s">
        <v>345</v>
      </c>
      <c r="AQ136" s="56">
        <v>246</v>
      </c>
      <c r="AR136" s="56">
        <v>0</v>
      </c>
      <c r="AS136" s="56" t="s">
        <v>346</v>
      </c>
      <c r="BB136" s="56" t="s">
        <v>343</v>
      </c>
      <c r="BC136" s="56" t="s">
        <v>263</v>
      </c>
      <c r="BD136" s="56" t="s">
        <v>1072</v>
      </c>
      <c r="BE136" s="56" t="s">
        <v>347</v>
      </c>
      <c r="BF136" s="56" t="s">
        <v>334</v>
      </c>
      <c r="BG136" s="56" t="s">
        <v>1073</v>
      </c>
      <c r="BH136" s="56">
        <v>0</v>
      </c>
      <c r="BI136" s="56">
        <v>0</v>
      </c>
      <c r="BJ136" s="56">
        <v>0</v>
      </c>
    </row>
    <row r="137" spans="1:62" x14ac:dyDescent="0.3">
      <c r="A137" s="56">
        <v>49157181</v>
      </c>
      <c r="B137" s="86">
        <v>592948</v>
      </c>
      <c r="C137" s="1">
        <v>42893</v>
      </c>
      <c r="D137" s="56" t="s">
        <v>1065</v>
      </c>
      <c r="E137" s="56" t="s">
        <v>1066</v>
      </c>
      <c r="F137" s="56" t="s">
        <v>334</v>
      </c>
      <c r="G137" s="56" t="s">
        <v>335</v>
      </c>
      <c r="H137" s="56" t="s">
        <v>336</v>
      </c>
      <c r="I137" s="56" t="s">
        <v>1067</v>
      </c>
      <c r="J137" s="1" t="s">
        <v>1067</v>
      </c>
      <c r="K137" s="56" t="s">
        <v>337</v>
      </c>
      <c r="L137" s="56" t="s">
        <v>338</v>
      </c>
      <c r="M137" s="56" t="s">
        <v>1068</v>
      </c>
      <c r="N137" s="56" t="s">
        <v>1043</v>
      </c>
      <c r="O137" s="56" t="s">
        <v>546</v>
      </c>
      <c r="P137" s="1" t="s">
        <v>188</v>
      </c>
      <c r="Q137" s="56" t="s">
        <v>241</v>
      </c>
      <c r="R137" s="56" t="s">
        <v>339</v>
      </c>
      <c r="S137" s="56">
        <v>85306</v>
      </c>
      <c r="T137" s="1" t="s">
        <v>1100</v>
      </c>
      <c r="U137" s="56">
        <v>41008</v>
      </c>
      <c r="V137" s="56">
        <v>43465</v>
      </c>
      <c r="W137" s="56">
        <v>40923</v>
      </c>
      <c r="X137" s="56">
        <v>42750</v>
      </c>
      <c r="Y137" s="56" t="s">
        <v>340</v>
      </c>
      <c r="Z137" s="56" t="s">
        <v>341</v>
      </c>
      <c r="AA137" s="56" t="s">
        <v>347</v>
      </c>
      <c r="AB137" s="56" t="s">
        <v>343</v>
      </c>
      <c r="AC137" s="56" t="s">
        <v>342</v>
      </c>
      <c r="AD137" s="56" t="s">
        <v>347</v>
      </c>
      <c r="AE137" s="56" t="s">
        <v>334</v>
      </c>
      <c r="AF137" s="56" t="s">
        <v>291</v>
      </c>
      <c r="AG137" s="56">
        <v>2016</v>
      </c>
      <c r="AH137" s="56" t="s">
        <v>80</v>
      </c>
      <c r="AI137" s="56" t="s">
        <v>344</v>
      </c>
      <c r="AJ137" s="56">
        <v>101</v>
      </c>
      <c r="AK137" s="1">
        <v>42544</v>
      </c>
      <c r="AL137" s="56" t="s">
        <v>1131</v>
      </c>
      <c r="AM137" s="56">
        <v>42591</v>
      </c>
      <c r="AN137" s="56" t="s">
        <v>1070</v>
      </c>
      <c r="AO137" s="1">
        <v>42591</v>
      </c>
      <c r="AP137" s="56" t="s">
        <v>1070</v>
      </c>
      <c r="AQ137" s="56">
        <v>53222</v>
      </c>
      <c r="AS137" s="56" t="s">
        <v>346</v>
      </c>
      <c r="AV137" s="56">
        <v>0</v>
      </c>
      <c r="BB137" s="56" t="s">
        <v>339</v>
      </c>
      <c r="BC137" s="56" t="s">
        <v>263</v>
      </c>
      <c r="BD137" s="56" t="s">
        <v>1072</v>
      </c>
      <c r="BE137" s="56" t="s">
        <v>347</v>
      </c>
      <c r="BF137" s="56" t="s">
        <v>334</v>
      </c>
      <c r="BG137" s="56" t="s">
        <v>1073</v>
      </c>
      <c r="BH137" s="56">
        <v>0</v>
      </c>
      <c r="BI137" s="56">
        <v>0</v>
      </c>
      <c r="BJ137" s="56">
        <v>1</v>
      </c>
    </row>
    <row r="138" spans="1:62" hidden="1" x14ac:dyDescent="0.3">
      <c r="A138" s="56">
        <v>49157305</v>
      </c>
      <c r="B138" s="86">
        <v>592948</v>
      </c>
      <c r="C138" s="1">
        <v>42893</v>
      </c>
      <c r="D138" s="56" t="s">
        <v>1065</v>
      </c>
      <c r="E138" s="56" t="s">
        <v>1066</v>
      </c>
      <c r="F138" s="56" t="s">
        <v>334</v>
      </c>
      <c r="G138" s="56" t="s">
        <v>335</v>
      </c>
      <c r="H138" s="56" t="s">
        <v>336</v>
      </c>
      <c r="I138" s="56" t="s">
        <v>1067</v>
      </c>
      <c r="J138" s="1" t="s">
        <v>1067</v>
      </c>
      <c r="K138" s="56" t="s">
        <v>337</v>
      </c>
      <c r="L138" s="56" t="s">
        <v>338</v>
      </c>
      <c r="M138" s="56" t="s">
        <v>1068</v>
      </c>
      <c r="N138" s="56" t="s">
        <v>1043</v>
      </c>
      <c r="O138" s="56" t="s">
        <v>546</v>
      </c>
      <c r="P138" s="1" t="s">
        <v>188</v>
      </c>
      <c r="Q138" s="56" t="s">
        <v>241</v>
      </c>
      <c r="R138" s="56" t="s">
        <v>339</v>
      </c>
      <c r="S138" s="56">
        <v>70569</v>
      </c>
      <c r="T138" s="1" t="s">
        <v>1104</v>
      </c>
      <c r="U138" s="56">
        <v>41008</v>
      </c>
      <c r="V138" s="56">
        <v>43465</v>
      </c>
      <c r="W138" s="56">
        <v>40923</v>
      </c>
      <c r="X138" s="56">
        <v>42750</v>
      </c>
      <c r="Y138" s="56" t="s">
        <v>340</v>
      </c>
      <c r="Z138" s="56" t="s">
        <v>341</v>
      </c>
      <c r="AA138" s="56" t="s">
        <v>347</v>
      </c>
      <c r="AB138" s="56" t="s">
        <v>343</v>
      </c>
      <c r="AC138" s="56" t="s">
        <v>342</v>
      </c>
      <c r="AD138" s="56" t="s">
        <v>342</v>
      </c>
      <c r="AE138" s="56" t="s">
        <v>334</v>
      </c>
      <c r="AF138" s="56" t="s">
        <v>292</v>
      </c>
      <c r="AG138" s="56">
        <v>2016</v>
      </c>
      <c r="AH138" s="56" t="s">
        <v>80</v>
      </c>
      <c r="AI138" s="56" t="s">
        <v>344</v>
      </c>
      <c r="AJ138" s="56">
        <v>0</v>
      </c>
      <c r="AK138" s="56"/>
      <c r="AM138" s="56">
        <v>42758</v>
      </c>
      <c r="AN138" s="56" t="s">
        <v>1070</v>
      </c>
      <c r="AO138" s="1">
        <v>41121</v>
      </c>
      <c r="AP138" s="56" t="s">
        <v>1076</v>
      </c>
      <c r="AQ138" s="56">
        <v>49162</v>
      </c>
      <c r="AS138" s="56" t="s">
        <v>346</v>
      </c>
      <c r="AV138" s="56">
        <v>0</v>
      </c>
      <c r="BB138" s="56" t="s">
        <v>339</v>
      </c>
      <c r="BC138" s="56" t="s">
        <v>263</v>
      </c>
      <c r="BD138" s="56" t="s">
        <v>1072</v>
      </c>
      <c r="BE138" s="56" t="s">
        <v>347</v>
      </c>
      <c r="BF138" s="56" t="s">
        <v>334</v>
      </c>
      <c r="BG138" s="56" t="s">
        <v>1073</v>
      </c>
      <c r="BH138" s="56">
        <v>0</v>
      </c>
      <c r="BI138" s="56">
        <v>0</v>
      </c>
      <c r="BJ138" s="56">
        <v>1</v>
      </c>
    </row>
    <row r="139" spans="1:62" hidden="1" x14ac:dyDescent="0.3">
      <c r="A139" s="56">
        <v>49157306</v>
      </c>
      <c r="B139" s="86">
        <v>592948</v>
      </c>
      <c r="C139" s="1">
        <v>42893</v>
      </c>
      <c r="D139" s="56" t="s">
        <v>1065</v>
      </c>
      <c r="E139" s="56" t="s">
        <v>1066</v>
      </c>
      <c r="F139" s="56" t="s">
        <v>334</v>
      </c>
      <c r="G139" s="56" t="s">
        <v>335</v>
      </c>
      <c r="H139" s="56" t="s">
        <v>336</v>
      </c>
      <c r="I139" s="56" t="s">
        <v>1067</v>
      </c>
      <c r="J139" s="1" t="s">
        <v>1067</v>
      </c>
      <c r="K139" s="56" t="s">
        <v>337</v>
      </c>
      <c r="L139" s="56" t="s">
        <v>338</v>
      </c>
      <c r="M139" s="56" t="s">
        <v>1068</v>
      </c>
      <c r="N139" s="56" t="s">
        <v>1043</v>
      </c>
      <c r="O139" s="56" t="s">
        <v>546</v>
      </c>
      <c r="P139" s="1" t="s">
        <v>188</v>
      </c>
      <c r="Q139" s="56" t="s">
        <v>241</v>
      </c>
      <c r="R139" s="56" t="s">
        <v>339</v>
      </c>
      <c r="S139" s="56">
        <v>70569</v>
      </c>
      <c r="T139" s="1" t="s">
        <v>1104</v>
      </c>
      <c r="U139" s="56">
        <v>41008</v>
      </c>
      <c r="V139" s="56">
        <v>43465</v>
      </c>
      <c r="W139" s="56">
        <v>40923</v>
      </c>
      <c r="X139" s="56">
        <v>42750</v>
      </c>
      <c r="Y139" s="56" t="s">
        <v>340</v>
      </c>
      <c r="Z139" s="56" t="s">
        <v>341</v>
      </c>
      <c r="AA139" s="56" t="s">
        <v>347</v>
      </c>
      <c r="AB139" s="56" t="s">
        <v>343</v>
      </c>
      <c r="AC139" s="56" t="s">
        <v>342</v>
      </c>
      <c r="AD139" s="56" t="s">
        <v>342</v>
      </c>
      <c r="AE139" s="56" t="s">
        <v>334</v>
      </c>
      <c r="AF139" s="56" t="s">
        <v>292</v>
      </c>
      <c r="AG139" s="56">
        <v>2017</v>
      </c>
      <c r="AH139" s="56" t="s">
        <v>80</v>
      </c>
      <c r="AI139" s="56" t="s">
        <v>348</v>
      </c>
      <c r="AJ139" s="3">
        <v>0</v>
      </c>
      <c r="AK139" s="56"/>
      <c r="AM139" s="56">
        <v>42758</v>
      </c>
      <c r="AN139" s="56" t="s">
        <v>1070</v>
      </c>
      <c r="AO139" s="1">
        <v>41121</v>
      </c>
      <c r="AP139" s="56" t="s">
        <v>1076</v>
      </c>
      <c r="AQ139" s="56">
        <v>49162</v>
      </c>
      <c r="AS139" s="56" t="s">
        <v>346</v>
      </c>
      <c r="AV139" s="56">
        <v>0</v>
      </c>
      <c r="BB139" s="56" t="s">
        <v>339</v>
      </c>
      <c r="BC139" s="56" t="s">
        <v>263</v>
      </c>
      <c r="BD139" s="56" t="s">
        <v>1072</v>
      </c>
      <c r="BE139" s="56" t="s">
        <v>347</v>
      </c>
      <c r="BF139" s="56" t="s">
        <v>334</v>
      </c>
      <c r="BG139" s="56" t="s">
        <v>1073</v>
      </c>
      <c r="BH139" s="56">
        <v>0</v>
      </c>
      <c r="BI139" s="56">
        <v>0</v>
      </c>
      <c r="BJ139" s="56">
        <v>1</v>
      </c>
    </row>
    <row r="140" spans="1:62" hidden="1" x14ac:dyDescent="0.3">
      <c r="A140" s="56">
        <v>49157182</v>
      </c>
      <c r="B140" s="86">
        <v>592948</v>
      </c>
      <c r="C140" s="1">
        <v>42893</v>
      </c>
      <c r="D140" s="56" t="s">
        <v>1065</v>
      </c>
      <c r="E140" s="56" t="s">
        <v>1066</v>
      </c>
      <c r="F140" s="56" t="s">
        <v>334</v>
      </c>
      <c r="G140" s="56" t="s">
        <v>335</v>
      </c>
      <c r="H140" s="56" t="s">
        <v>336</v>
      </c>
      <c r="I140" s="56" t="s">
        <v>1067</v>
      </c>
      <c r="J140" s="1" t="s">
        <v>1067</v>
      </c>
      <c r="K140" s="56" t="s">
        <v>337</v>
      </c>
      <c r="L140" s="56" t="s">
        <v>338</v>
      </c>
      <c r="M140" s="56" t="s">
        <v>1068</v>
      </c>
      <c r="N140" s="56" t="s">
        <v>1043</v>
      </c>
      <c r="O140" s="56" t="s">
        <v>546</v>
      </c>
      <c r="P140" s="1" t="s">
        <v>188</v>
      </c>
      <c r="Q140" s="56" t="s">
        <v>241</v>
      </c>
      <c r="R140" s="56" t="s">
        <v>339</v>
      </c>
      <c r="S140" s="56">
        <v>85306</v>
      </c>
      <c r="T140" s="1" t="s">
        <v>1100</v>
      </c>
      <c r="U140" s="56">
        <v>41008</v>
      </c>
      <c r="V140" s="56">
        <v>43465</v>
      </c>
      <c r="W140" s="56">
        <v>40923</v>
      </c>
      <c r="X140" s="56">
        <v>42750</v>
      </c>
      <c r="Y140" s="56" t="s">
        <v>340</v>
      </c>
      <c r="Z140" s="56" t="s">
        <v>341</v>
      </c>
      <c r="AA140" s="56" t="s">
        <v>347</v>
      </c>
      <c r="AB140" s="56" t="s">
        <v>343</v>
      </c>
      <c r="AC140" s="56" t="s">
        <v>342</v>
      </c>
      <c r="AD140" s="56" t="s">
        <v>347</v>
      </c>
      <c r="AE140" s="56" t="s">
        <v>334</v>
      </c>
      <c r="AF140" s="56" t="s">
        <v>292</v>
      </c>
      <c r="AG140" s="56">
        <v>2012</v>
      </c>
      <c r="AH140" s="56" t="s">
        <v>80</v>
      </c>
      <c r="AI140" s="56" t="s">
        <v>344</v>
      </c>
      <c r="AJ140" s="56">
        <v>250</v>
      </c>
      <c r="AM140" s="56">
        <v>42591</v>
      </c>
      <c r="AN140" s="56" t="s">
        <v>1070</v>
      </c>
      <c r="AO140" s="1">
        <v>41094</v>
      </c>
      <c r="AP140" s="56" t="s">
        <v>1076</v>
      </c>
      <c r="AQ140" s="56">
        <v>53222</v>
      </c>
      <c r="AS140" s="56" t="s">
        <v>346</v>
      </c>
      <c r="AV140" s="56">
        <v>0</v>
      </c>
      <c r="BB140" s="56" t="s">
        <v>339</v>
      </c>
      <c r="BC140" s="56" t="s">
        <v>263</v>
      </c>
      <c r="BD140" s="56" t="s">
        <v>1072</v>
      </c>
      <c r="BE140" s="56" t="s">
        <v>347</v>
      </c>
      <c r="BF140" s="56" t="s">
        <v>334</v>
      </c>
      <c r="BG140" s="56" t="s">
        <v>1073</v>
      </c>
      <c r="BH140" s="56">
        <v>0</v>
      </c>
      <c r="BI140" s="56">
        <v>0</v>
      </c>
      <c r="BJ140" s="56">
        <v>1</v>
      </c>
    </row>
    <row r="141" spans="1:62" hidden="1" x14ac:dyDescent="0.3">
      <c r="A141" s="56">
        <v>49157307</v>
      </c>
      <c r="B141" s="86">
        <v>592948</v>
      </c>
      <c r="C141" s="1">
        <v>42893</v>
      </c>
      <c r="D141" s="56" t="s">
        <v>1065</v>
      </c>
      <c r="E141" s="56" t="s">
        <v>1066</v>
      </c>
      <c r="F141" s="56" t="s">
        <v>334</v>
      </c>
      <c r="G141" s="56" t="s">
        <v>335</v>
      </c>
      <c r="H141" s="56" t="s">
        <v>336</v>
      </c>
      <c r="I141" s="56" t="s">
        <v>1067</v>
      </c>
      <c r="J141" s="1" t="s">
        <v>1067</v>
      </c>
      <c r="K141" s="56" t="s">
        <v>337</v>
      </c>
      <c r="L141" s="56" t="s">
        <v>338</v>
      </c>
      <c r="M141" s="56" t="s">
        <v>1068</v>
      </c>
      <c r="N141" s="56" t="s">
        <v>1043</v>
      </c>
      <c r="O141" s="56" t="s">
        <v>546</v>
      </c>
      <c r="P141" s="1" t="s">
        <v>188</v>
      </c>
      <c r="Q141" s="56" t="s">
        <v>241</v>
      </c>
      <c r="R141" s="56" t="s">
        <v>339</v>
      </c>
      <c r="S141" s="56">
        <v>70569</v>
      </c>
      <c r="T141" s="1" t="s">
        <v>1104</v>
      </c>
      <c r="U141" s="56">
        <v>41008</v>
      </c>
      <c r="V141" s="56">
        <v>43465</v>
      </c>
      <c r="W141" s="56">
        <v>40923</v>
      </c>
      <c r="X141" s="56">
        <v>42750</v>
      </c>
      <c r="Y141" s="56" t="s">
        <v>340</v>
      </c>
      <c r="Z141" s="56" t="s">
        <v>341</v>
      </c>
      <c r="AA141" s="56" t="s">
        <v>347</v>
      </c>
      <c r="AB141" s="56" t="s">
        <v>343</v>
      </c>
      <c r="AC141" s="56" t="s">
        <v>342</v>
      </c>
      <c r="AD141" s="56" t="s">
        <v>342</v>
      </c>
      <c r="AE141" s="56" t="s">
        <v>334</v>
      </c>
      <c r="AF141" s="56" t="s">
        <v>292</v>
      </c>
      <c r="AG141" s="56">
        <v>2017</v>
      </c>
      <c r="AH141" s="56" t="s">
        <v>80</v>
      </c>
      <c r="AI141" s="56" t="s">
        <v>344</v>
      </c>
      <c r="AJ141" s="56">
        <v>1</v>
      </c>
      <c r="AM141" s="56">
        <v>42758</v>
      </c>
      <c r="AN141" s="56" t="s">
        <v>1070</v>
      </c>
      <c r="AO141" s="1">
        <v>40851</v>
      </c>
      <c r="AP141" s="56" t="s">
        <v>1116</v>
      </c>
      <c r="AQ141" s="56">
        <v>49162</v>
      </c>
      <c r="AS141" s="56" t="s">
        <v>346</v>
      </c>
      <c r="AV141" s="56">
        <v>0</v>
      </c>
      <c r="BB141" s="56" t="s">
        <v>339</v>
      </c>
      <c r="BC141" s="56" t="s">
        <v>263</v>
      </c>
      <c r="BD141" s="56" t="s">
        <v>1072</v>
      </c>
      <c r="BE141" s="56" t="s">
        <v>347</v>
      </c>
      <c r="BF141" s="56" t="s">
        <v>334</v>
      </c>
      <c r="BG141" s="56" t="s">
        <v>1073</v>
      </c>
      <c r="BH141" s="56">
        <v>0</v>
      </c>
      <c r="BI141" s="56">
        <v>0</v>
      </c>
      <c r="BJ141" s="56">
        <v>1</v>
      </c>
    </row>
    <row r="142" spans="1:62" x14ac:dyDescent="0.3">
      <c r="A142" s="56">
        <v>49157308</v>
      </c>
      <c r="B142" s="86">
        <v>592948</v>
      </c>
      <c r="C142" s="1">
        <v>42893</v>
      </c>
      <c r="D142" s="56" t="s">
        <v>1065</v>
      </c>
      <c r="E142" s="56" t="s">
        <v>1066</v>
      </c>
      <c r="F142" s="56" t="s">
        <v>334</v>
      </c>
      <c r="G142" s="56" t="s">
        <v>335</v>
      </c>
      <c r="H142" s="56" t="s">
        <v>336</v>
      </c>
      <c r="I142" s="56" t="s">
        <v>1067</v>
      </c>
      <c r="J142" s="1" t="s">
        <v>1067</v>
      </c>
      <c r="K142" s="56" t="s">
        <v>337</v>
      </c>
      <c r="L142" s="56" t="s">
        <v>338</v>
      </c>
      <c r="M142" s="56" t="s">
        <v>1068</v>
      </c>
      <c r="N142" s="56" t="s">
        <v>1043</v>
      </c>
      <c r="O142" s="56" t="s">
        <v>546</v>
      </c>
      <c r="P142" s="1" t="s">
        <v>188</v>
      </c>
      <c r="Q142" s="56" t="s">
        <v>241</v>
      </c>
      <c r="R142" s="56" t="s">
        <v>339</v>
      </c>
      <c r="S142" s="56">
        <v>70568</v>
      </c>
      <c r="T142" s="1" t="s">
        <v>1132</v>
      </c>
      <c r="U142" s="56">
        <v>41008</v>
      </c>
      <c r="V142" s="56">
        <v>43465</v>
      </c>
      <c r="W142" s="56">
        <v>40923</v>
      </c>
      <c r="X142" s="56">
        <v>42750</v>
      </c>
      <c r="Y142" s="56" t="s">
        <v>340</v>
      </c>
      <c r="Z142" s="56" t="s">
        <v>341</v>
      </c>
      <c r="AA142" s="56" t="s">
        <v>347</v>
      </c>
      <c r="AB142" s="56" t="s">
        <v>343</v>
      </c>
      <c r="AC142" s="56" t="s">
        <v>342</v>
      </c>
      <c r="AD142" s="56" t="s">
        <v>342</v>
      </c>
      <c r="AE142" s="56" t="s">
        <v>334</v>
      </c>
      <c r="AF142" s="56" t="s">
        <v>291</v>
      </c>
      <c r="AG142" s="56">
        <v>2012</v>
      </c>
      <c r="AH142" s="56" t="s">
        <v>80</v>
      </c>
      <c r="AI142" s="56" t="s">
        <v>344</v>
      </c>
      <c r="AJ142" s="56">
        <v>0</v>
      </c>
      <c r="AK142" s="1">
        <v>41090</v>
      </c>
      <c r="AM142" s="56">
        <v>42758</v>
      </c>
      <c r="AN142" s="56" t="s">
        <v>1070</v>
      </c>
      <c r="AO142" s="1">
        <v>41121</v>
      </c>
      <c r="AP142" s="56" t="s">
        <v>1076</v>
      </c>
      <c r="AQ142" s="56">
        <v>49161</v>
      </c>
      <c r="AS142" s="56" t="s">
        <v>346</v>
      </c>
      <c r="AV142" s="56">
        <v>0</v>
      </c>
      <c r="BB142" s="56" t="s">
        <v>339</v>
      </c>
      <c r="BC142" s="56" t="s">
        <v>263</v>
      </c>
      <c r="BD142" s="56" t="s">
        <v>1072</v>
      </c>
      <c r="BE142" s="56" t="s">
        <v>347</v>
      </c>
      <c r="BF142" s="56" t="s">
        <v>334</v>
      </c>
      <c r="BG142" s="56" t="s">
        <v>1073</v>
      </c>
      <c r="BH142" s="56">
        <v>0</v>
      </c>
      <c r="BI142" s="56">
        <v>0</v>
      </c>
      <c r="BJ142" s="56">
        <v>1</v>
      </c>
    </row>
    <row r="143" spans="1:62" x14ac:dyDescent="0.3">
      <c r="A143" s="56">
        <v>49157130</v>
      </c>
      <c r="B143" s="86">
        <v>592948</v>
      </c>
      <c r="C143" s="1">
        <v>42893</v>
      </c>
      <c r="D143" s="56" t="s">
        <v>1065</v>
      </c>
      <c r="E143" s="56" t="s">
        <v>1066</v>
      </c>
      <c r="F143" s="56" t="s">
        <v>334</v>
      </c>
      <c r="G143" s="56" t="s">
        <v>335</v>
      </c>
      <c r="H143" s="56" t="s">
        <v>336</v>
      </c>
      <c r="I143" s="56" t="s">
        <v>1067</v>
      </c>
      <c r="J143" s="1" t="s">
        <v>1067</v>
      </c>
      <c r="K143" s="56" t="s">
        <v>337</v>
      </c>
      <c r="L143" s="56" t="s">
        <v>338</v>
      </c>
      <c r="M143" s="56" t="s">
        <v>1068</v>
      </c>
      <c r="N143" s="56" t="s">
        <v>1043</v>
      </c>
      <c r="O143" s="56" t="s">
        <v>546</v>
      </c>
      <c r="P143" s="1" t="s">
        <v>110</v>
      </c>
      <c r="Q143" s="56" t="s">
        <v>241</v>
      </c>
      <c r="R143" s="56" t="s">
        <v>339</v>
      </c>
      <c r="S143" s="56">
        <v>178902</v>
      </c>
      <c r="T143" s="1" t="s">
        <v>112</v>
      </c>
      <c r="U143" s="56">
        <v>41008</v>
      </c>
      <c r="V143" s="56">
        <v>43465</v>
      </c>
      <c r="W143" s="56">
        <v>41008</v>
      </c>
      <c r="X143" s="56">
        <v>42750</v>
      </c>
      <c r="Y143" s="56" t="s">
        <v>340</v>
      </c>
      <c r="Z143" s="56" t="s">
        <v>341</v>
      </c>
      <c r="AA143" s="56" t="s">
        <v>342</v>
      </c>
      <c r="AB143" s="56" t="s">
        <v>343</v>
      </c>
      <c r="AC143" s="56" t="s">
        <v>342</v>
      </c>
      <c r="AD143" s="56" t="s">
        <v>342</v>
      </c>
      <c r="AE143" s="56" t="s">
        <v>334</v>
      </c>
      <c r="AF143" s="56" t="s">
        <v>291</v>
      </c>
      <c r="AG143" s="56">
        <v>2015</v>
      </c>
      <c r="AH143" s="56" t="s">
        <v>80</v>
      </c>
      <c r="AI143" s="56" t="s">
        <v>344</v>
      </c>
      <c r="AJ143" s="56">
        <v>2</v>
      </c>
      <c r="AK143" s="1">
        <v>42185</v>
      </c>
      <c r="AL143" s="56" t="s">
        <v>1133</v>
      </c>
      <c r="AM143" s="56">
        <v>42758</v>
      </c>
      <c r="AN143" s="56" t="s">
        <v>1070</v>
      </c>
      <c r="AO143" s="1">
        <v>42235</v>
      </c>
      <c r="AP143" s="56" t="s">
        <v>345</v>
      </c>
      <c r="AQ143" s="56">
        <v>260</v>
      </c>
      <c r="AR143" s="56">
        <v>0</v>
      </c>
      <c r="AS143" s="56" t="s">
        <v>346</v>
      </c>
      <c r="BB143" s="56" t="s">
        <v>339</v>
      </c>
      <c r="BC143" s="56" t="s">
        <v>263</v>
      </c>
      <c r="BD143" s="56" t="s">
        <v>1072</v>
      </c>
      <c r="BE143" s="56" t="s">
        <v>347</v>
      </c>
      <c r="BF143" s="56" t="s">
        <v>334</v>
      </c>
      <c r="BG143" s="56" t="s">
        <v>1073</v>
      </c>
      <c r="BH143" s="56">
        <v>0</v>
      </c>
      <c r="BI143" s="56">
        <v>0</v>
      </c>
      <c r="BJ143" s="56">
        <v>1</v>
      </c>
    </row>
    <row r="144" spans="1:62" hidden="1" x14ac:dyDescent="0.3">
      <c r="A144" s="56">
        <v>49157183</v>
      </c>
      <c r="B144" s="86">
        <v>592948</v>
      </c>
      <c r="C144" s="1">
        <v>42893</v>
      </c>
      <c r="D144" s="56" t="s">
        <v>1065</v>
      </c>
      <c r="E144" s="56" t="s">
        <v>1066</v>
      </c>
      <c r="F144" s="56" t="s">
        <v>334</v>
      </c>
      <c r="G144" s="56" t="s">
        <v>335</v>
      </c>
      <c r="H144" s="56" t="s">
        <v>336</v>
      </c>
      <c r="I144" s="56" t="s">
        <v>1067</v>
      </c>
      <c r="J144" s="1" t="s">
        <v>1067</v>
      </c>
      <c r="K144" s="56" t="s">
        <v>337</v>
      </c>
      <c r="L144" s="56" t="s">
        <v>338</v>
      </c>
      <c r="M144" s="56" t="s">
        <v>1068</v>
      </c>
      <c r="N144" s="56" t="s">
        <v>1043</v>
      </c>
      <c r="O144" s="56" t="s">
        <v>546</v>
      </c>
      <c r="P144" s="1" t="s">
        <v>188</v>
      </c>
      <c r="Q144" s="56" t="s">
        <v>241</v>
      </c>
      <c r="R144" s="56" t="s">
        <v>339</v>
      </c>
      <c r="S144" s="56">
        <v>85306</v>
      </c>
      <c r="T144" s="1" t="s">
        <v>1100</v>
      </c>
      <c r="U144" s="56">
        <v>41008</v>
      </c>
      <c r="V144" s="56">
        <v>43465</v>
      </c>
      <c r="W144" s="56">
        <v>40923</v>
      </c>
      <c r="X144" s="56">
        <v>42750</v>
      </c>
      <c r="Y144" s="56" t="s">
        <v>340</v>
      </c>
      <c r="Z144" s="56" t="s">
        <v>341</v>
      </c>
      <c r="AA144" s="56" t="s">
        <v>347</v>
      </c>
      <c r="AB144" s="56" t="s">
        <v>343</v>
      </c>
      <c r="AC144" s="56" t="s">
        <v>342</v>
      </c>
      <c r="AD144" s="56" t="s">
        <v>347</v>
      </c>
      <c r="AE144" s="56" t="s">
        <v>334</v>
      </c>
      <c r="AF144" s="56" t="s">
        <v>292</v>
      </c>
      <c r="AG144" s="56">
        <v>2013</v>
      </c>
      <c r="AH144" s="56" t="s">
        <v>80</v>
      </c>
      <c r="AI144" s="56" t="s">
        <v>344</v>
      </c>
      <c r="AJ144" s="56">
        <v>100</v>
      </c>
      <c r="AM144" s="56">
        <v>42591</v>
      </c>
      <c r="AN144" s="56" t="s">
        <v>1070</v>
      </c>
      <c r="AO144" s="1">
        <v>41094</v>
      </c>
      <c r="AP144" s="56" t="s">
        <v>1076</v>
      </c>
      <c r="AQ144" s="56">
        <v>53222</v>
      </c>
      <c r="AS144" s="56" t="s">
        <v>346</v>
      </c>
      <c r="AV144" s="56">
        <v>0</v>
      </c>
      <c r="BB144" s="56" t="s">
        <v>339</v>
      </c>
      <c r="BC144" s="56" t="s">
        <v>263</v>
      </c>
      <c r="BD144" s="56" t="s">
        <v>1072</v>
      </c>
      <c r="BE144" s="56" t="s">
        <v>347</v>
      </c>
      <c r="BF144" s="56" t="s">
        <v>334</v>
      </c>
      <c r="BG144" s="56" t="s">
        <v>1073</v>
      </c>
      <c r="BH144" s="56">
        <v>0</v>
      </c>
      <c r="BI144" s="56">
        <v>0</v>
      </c>
      <c r="BJ144" s="56">
        <v>1</v>
      </c>
    </row>
    <row r="145" spans="1:62" x14ac:dyDescent="0.3">
      <c r="A145" s="56">
        <v>49157309</v>
      </c>
      <c r="B145" s="86">
        <v>592948</v>
      </c>
      <c r="C145" s="1">
        <v>42893</v>
      </c>
      <c r="D145" s="56" t="s">
        <v>1065</v>
      </c>
      <c r="E145" s="56" t="s">
        <v>1066</v>
      </c>
      <c r="F145" s="56" t="s">
        <v>334</v>
      </c>
      <c r="G145" s="56" t="s">
        <v>335</v>
      </c>
      <c r="H145" s="56" t="s">
        <v>336</v>
      </c>
      <c r="I145" s="56" t="s">
        <v>1067</v>
      </c>
      <c r="J145" s="1" t="s">
        <v>1067</v>
      </c>
      <c r="K145" s="56" t="s">
        <v>337</v>
      </c>
      <c r="L145" s="56" t="s">
        <v>338</v>
      </c>
      <c r="M145" s="56" t="s">
        <v>1068</v>
      </c>
      <c r="N145" s="56" t="s">
        <v>1043</v>
      </c>
      <c r="O145" s="56" t="s">
        <v>546</v>
      </c>
      <c r="P145" s="1" t="s">
        <v>188</v>
      </c>
      <c r="Q145" s="56" t="s">
        <v>241</v>
      </c>
      <c r="R145" s="56" t="s">
        <v>339</v>
      </c>
      <c r="S145" s="56">
        <v>70568</v>
      </c>
      <c r="T145" s="1" t="s">
        <v>1132</v>
      </c>
      <c r="U145" s="56">
        <v>41008</v>
      </c>
      <c r="V145" s="56">
        <v>43465</v>
      </c>
      <c r="W145" s="56">
        <v>40923</v>
      </c>
      <c r="X145" s="56">
        <v>42750</v>
      </c>
      <c r="Y145" s="56" t="s">
        <v>340</v>
      </c>
      <c r="Z145" s="56" t="s">
        <v>341</v>
      </c>
      <c r="AA145" s="56" t="s">
        <v>347</v>
      </c>
      <c r="AB145" s="56" t="s">
        <v>343</v>
      </c>
      <c r="AC145" s="56" t="s">
        <v>342</v>
      </c>
      <c r="AD145" s="56" t="s">
        <v>342</v>
      </c>
      <c r="AE145" s="56" t="s">
        <v>334</v>
      </c>
      <c r="AF145" s="56" t="s">
        <v>291</v>
      </c>
      <c r="AG145" s="56">
        <v>2013</v>
      </c>
      <c r="AH145" s="56" t="s">
        <v>80</v>
      </c>
      <c r="AI145" s="56" t="s">
        <v>344</v>
      </c>
      <c r="AJ145" s="56">
        <v>0</v>
      </c>
      <c r="AK145" s="56">
        <v>41455</v>
      </c>
      <c r="AL145" s="56" t="s">
        <v>1134</v>
      </c>
      <c r="AM145" s="56">
        <v>42758</v>
      </c>
      <c r="AN145" s="56" t="s">
        <v>1070</v>
      </c>
      <c r="AO145" s="1">
        <v>41473</v>
      </c>
      <c r="AP145" s="56" t="s">
        <v>1071</v>
      </c>
      <c r="AQ145" s="56">
        <v>49161</v>
      </c>
      <c r="AS145" s="56" t="s">
        <v>346</v>
      </c>
      <c r="AV145" s="56">
        <v>0</v>
      </c>
      <c r="BB145" s="56" t="s">
        <v>339</v>
      </c>
      <c r="BC145" s="56" t="s">
        <v>263</v>
      </c>
      <c r="BD145" s="56" t="s">
        <v>1072</v>
      </c>
      <c r="BE145" s="56" t="s">
        <v>347</v>
      </c>
      <c r="BF145" s="56" t="s">
        <v>334</v>
      </c>
      <c r="BG145" s="56" t="s">
        <v>1073</v>
      </c>
      <c r="BH145" s="56">
        <v>0</v>
      </c>
      <c r="BI145" s="56">
        <v>0</v>
      </c>
      <c r="BJ145" s="56">
        <v>1</v>
      </c>
    </row>
    <row r="146" spans="1:62" x14ac:dyDescent="0.3">
      <c r="A146" s="56">
        <v>49157310</v>
      </c>
      <c r="B146" s="86">
        <v>592948</v>
      </c>
      <c r="C146" s="1">
        <v>42893</v>
      </c>
      <c r="D146" s="56" t="s">
        <v>1065</v>
      </c>
      <c r="E146" s="56" t="s">
        <v>1066</v>
      </c>
      <c r="F146" s="56" t="s">
        <v>334</v>
      </c>
      <c r="G146" s="56" t="s">
        <v>335</v>
      </c>
      <c r="H146" s="56" t="s">
        <v>336</v>
      </c>
      <c r="I146" s="56" t="s">
        <v>1067</v>
      </c>
      <c r="J146" s="1" t="s">
        <v>1067</v>
      </c>
      <c r="K146" s="56" t="s">
        <v>337</v>
      </c>
      <c r="L146" s="56" t="s">
        <v>338</v>
      </c>
      <c r="M146" s="56" t="s">
        <v>1068</v>
      </c>
      <c r="N146" s="56" t="s">
        <v>1043</v>
      </c>
      <c r="O146" s="56" t="s">
        <v>546</v>
      </c>
      <c r="P146" s="1" t="s">
        <v>188</v>
      </c>
      <c r="Q146" s="56" t="s">
        <v>241</v>
      </c>
      <c r="R146" s="56" t="s">
        <v>339</v>
      </c>
      <c r="S146" s="56">
        <v>70568</v>
      </c>
      <c r="T146" s="1" t="s">
        <v>1132</v>
      </c>
      <c r="U146" s="56">
        <v>41008</v>
      </c>
      <c r="V146" s="56">
        <v>43465</v>
      </c>
      <c r="W146" s="56">
        <v>40923</v>
      </c>
      <c r="X146" s="56">
        <v>42750</v>
      </c>
      <c r="Y146" s="56" t="s">
        <v>340</v>
      </c>
      <c r="Z146" s="56" t="s">
        <v>341</v>
      </c>
      <c r="AA146" s="56" t="s">
        <v>347</v>
      </c>
      <c r="AB146" s="56" t="s">
        <v>343</v>
      </c>
      <c r="AC146" s="56" t="s">
        <v>342</v>
      </c>
      <c r="AD146" s="56" t="s">
        <v>342</v>
      </c>
      <c r="AE146" s="56" t="s">
        <v>334</v>
      </c>
      <c r="AF146" s="56" t="s">
        <v>291</v>
      </c>
      <c r="AG146" s="56">
        <v>2014</v>
      </c>
      <c r="AH146" s="56" t="s">
        <v>80</v>
      </c>
      <c r="AI146" s="56" t="s">
        <v>344</v>
      </c>
      <c r="AJ146" s="56">
        <v>0</v>
      </c>
      <c r="AK146" s="56">
        <v>41820</v>
      </c>
      <c r="AL146" s="56" t="s">
        <v>1135</v>
      </c>
      <c r="AM146" s="56">
        <v>42758</v>
      </c>
      <c r="AN146" s="56" t="s">
        <v>1070</v>
      </c>
      <c r="AO146" s="1">
        <v>41837</v>
      </c>
      <c r="AP146" s="56" t="s">
        <v>345</v>
      </c>
      <c r="AQ146" s="56">
        <v>49161</v>
      </c>
      <c r="AS146" s="56" t="s">
        <v>346</v>
      </c>
      <c r="AV146" s="56">
        <v>0</v>
      </c>
      <c r="BB146" s="56" t="s">
        <v>339</v>
      </c>
      <c r="BC146" s="56" t="s">
        <v>263</v>
      </c>
      <c r="BD146" s="56" t="s">
        <v>1072</v>
      </c>
      <c r="BE146" s="56" t="s">
        <v>347</v>
      </c>
      <c r="BF146" s="56" t="s">
        <v>334</v>
      </c>
      <c r="BG146" s="56" t="s">
        <v>1073</v>
      </c>
      <c r="BH146" s="56">
        <v>0</v>
      </c>
      <c r="BI146" s="56">
        <v>0</v>
      </c>
      <c r="BJ146" s="56">
        <v>1</v>
      </c>
    </row>
    <row r="147" spans="1:62" hidden="1" x14ac:dyDescent="0.3">
      <c r="A147" s="56">
        <v>49157184</v>
      </c>
      <c r="B147" s="86">
        <v>592948</v>
      </c>
      <c r="C147" s="1">
        <v>42893</v>
      </c>
      <c r="D147" s="56" t="s">
        <v>1065</v>
      </c>
      <c r="E147" s="56" t="s">
        <v>1066</v>
      </c>
      <c r="F147" s="56" t="s">
        <v>334</v>
      </c>
      <c r="G147" s="56" t="s">
        <v>335</v>
      </c>
      <c r="H147" s="56" t="s">
        <v>336</v>
      </c>
      <c r="I147" s="56" t="s">
        <v>1067</v>
      </c>
      <c r="J147" s="1" t="s">
        <v>1067</v>
      </c>
      <c r="K147" s="56" t="s">
        <v>337</v>
      </c>
      <c r="L147" s="56" t="s">
        <v>338</v>
      </c>
      <c r="M147" s="56" t="s">
        <v>1068</v>
      </c>
      <c r="N147" s="56" t="s">
        <v>1043</v>
      </c>
      <c r="O147" s="56" t="s">
        <v>546</v>
      </c>
      <c r="P147" s="1" t="s">
        <v>188</v>
      </c>
      <c r="Q147" s="56" t="s">
        <v>241</v>
      </c>
      <c r="R147" s="56" t="s">
        <v>339</v>
      </c>
      <c r="S147" s="56">
        <v>85306</v>
      </c>
      <c r="T147" s="1" t="s">
        <v>1100</v>
      </c>
      <c r="U147" s="56">
        <v>41008</v>
      </c>
      <c r="V147" s="56">
        <v>43465</v>
      </c>
      <c r="W147" s="56">
        <v>40923</v>
      </c>
      <c r="X147" s="56">
        <v>42750</v>
      </c>
      <c r="Y147" s="56" t="s">
        <v>340</v>
      </c>
      <c r="Z147" s="56" t="s">
        <v>341</v>
      </c>
      <c r="AA147" s="56" t="s">
        <v>347</v>
      </c>
      <c r="AB147" s="56" t="s">
        <v>343</v>
      </c>
      <c r="AC147" s="56" t="s">
        <v>342</v>
      </c>
      <c r="AD147" s="56" t="s">
        <v>347</v>
      </c>
      <c r="AE147" s="56" t="s">
        <v>334</v>
      </c>
      <c r="AF147" s="56" t="s">
        <v>292</v>
      </c>
      <c r="AG147" s="56">
        <v>2014</v>
      </c>
      <c r="AH147" s="56" t="s">
        <v>80</v>
      </c>
      <c r="AI147" s="56" t="s">
        <v>348</v>
      </c>
      <c r="AJ147" s="56">
        <v>200</v>
      </c>
      <c r="AK147" s="56"/>
      <c r="AM147" s="56">
        <v>42591</v>
      </c>
      <c r="AN147" s="56" t="s">
        <v>1070</v>
      </c>
      <c r="AO147" s="1">
        <v>41094</v>
      </c>
      <c r="AP147" s="56" t="s">
        <v>1076</v>
      </c>
      <c r="AQ147" s="56">
        <v>53222</v>
      </c>
      <c r="AS147" s="56" t="s">
        <v>346</v>
      </c>
      <c r="AV147" s="56">
        <v>0</v>
      </c>
      <c r="BB147" s="56" t="s">
        <v>339</v>
      </c>
      <c r="BC147" s="56" t="s">
        <v>263</v>
      </c>
      <c r="BD147" s="56" t="s">
        <v>1072</v>
      </c>
      <c r="BE147" s="56" t="s">
        <v>347</v>
      </c>
      <c r="BF147" s="56" t="s">
        <v>334</v>
      </c>
      <c r="BG147" s="56" t="s">
        <v>1073</v>
      </c>
      <c r="BH147" s="56">
        <v>0</v>
      </c>
      <c r="BI147" s="56">
        <v>0</v>
      </c>
      <c r="BJ147" s="56">
        <v>1</v>
      </c>
    </row>
    <row r="148" spans="1:62" x14ac:dyDescent="0.3">
      <c r="A148" s="56">
        <v>49157311</v>
      </c>
      <c r="B148" s="86">
        <v>592948</v>
      </c>
      <c r="C148" s="1">
        <v>42893</v>
      </c>
      <c r="D148" s="56" t="s">
        <v>1065</v>
      </c>
      <c r="E148" s="56" t="s">
        <v>1066</v>
      </c>
      <c r="F148" s="56" t="s">
        <v>334</v>
      </c>
      <c r="G148" s="56" t="s">
        <v>335</v>
      </c>
      <c r="H148" s="56" t="s">
        <v>336</v>
      </c>
      <c r="I148" s="56" t="s">
        <v>1067</v>
      </c>
      <c r="J148" s="1" t="s">
        <v>1067</v>
      </c>
      <c r="K148" s="56" t="s">
        <v>337</v>
      </c>
      <c r="L148" s="56" t="s">
        <v>338</v>
      </c>
      <c r="M148" s="56" t="s">
        <v>1068</v>
      </c>
      <c r="N148" s="56" t="s">
        <v>1043</v>
      </c>
      <c r="O148" s="56" t="s">
        <v>546</v>
      </c>
      <c r="P148" s="1" t="s">
        <v>188</v>
      </c>
      <c r="Q148" s="56" t="s">
        <v>241</v>
      </c>
      <c r="R148" s="56" t="s">
        <v>339</v>
      </c>
      <c r="S148" s="56">
        <v>70568</v>
      </c>
      <c r="T148" s="1" t="s">
        <v>1132</v>
      </c>
      <c r="U148" s="56">
        <v>41008</v>
      </c>
      <c r="V148" s="56">
        <v>43465</v>
      </c>
      <c r="W148" s="56">
        <v>40923</v>
      </c>
      <c r="X148" s="56">
        <v>42750</v>
      </c>
      <c r="Y148" s="56" t="s">
        <v>340</v>
      </c>
      <c r="Z148" s="56" t="s">
        <v>341</v>
      </c>
      <c r="AA148" s="56" t="s">
        <v>347</v>
      </c>
      <c r="AB148" s="56" t="s">
        <v>343</v>
      </c>
      <c r="AC148" s="56" t="s">
        <v>342</v>
      </c>
      <c r="AD148" s="56" t="s">
        <v>342</v>
      </c>
      <c r="AE148" s="56" t="s">
        <v>334</v>
      </c>
      <c r="AF148" s="56" t="s">
        <v>291</v>
      </c>
      <c r="AG148" s="56">
        <v>2015</v>
      </c>
      <c r="AH148" s="56" t="s">
        <v>80</v>
      </c>
      <c r="AI148" s="56" t="s">
        <v>348</v>
      </c>
      <c r="AJ148" s="56">
        <v>1</v>
      </c>
      <c r="AK148" s="56">
        <v>42004</v>
      </c>
      <c r="AL148" s="56" t="s">
        <v>1136</v>
      </c>
      <c r="AM148" s="56">
        <v>42758</v>
      </c>
      <c r="AN148" s="56" t="s">
        <v>1070</v>
      </c>
      <c r="AO148" s="1">
        <v>42035</v>
      </c>
      <c r="AP148" s="56" t="s">
        <v>345</v>
      </c>
      <c r="AQ148" s="56">
        <v>49161</v>
      </c>
      <c r="AS148" s="56" t="s">
        <v>346</v>
      </c>
      <c r="AV148" s="56">
        <v>0</v>
      </c>
      <c r="BB148" s="56" t="s">
        <v>339</v>
      </c>
      <c r="BC148" s="56" t="s">
        <v>263</v>
      </c>
      <c r="BD148" s="56" t="s">
        <v>1072</v>
      </c>
      <c r="BE148" s="56" t="s">
        <v>347</v>
      </c>
      <c r="BF148" s="56" t="s">
        <v>334</v>
      </c>
      <c r="BG148" s="56" t="s">
        <v>1073</v>
      </c>
      <c r="BH148" s="56">
        <v>0</v>
      </c>
      <c r="BI148" s="56">
        <v>0</v>
      </c>
      <c r="BJ148" s="56">
        <v>1</v>
      </c>
    </row>
    <row r="149" spans="1:62" x14ac:dyDescent="0.3">
      <c r="A149" s="56">
        <v>49157312</v>
      </c>
      <c r="B149" s="86">
        <v>592948</v>
      </c>
      <c r="C149" s="1">
        <v>42893</v>
      </c>
      <c r="D149" s="56" t="s">
        <v>1065</v>
      </c>
      <c r="E149" s="56" t="s">
        <v>1066</v>
      </c>
      <c r="F149" s="56" t="s">
        <v>334</v>
      </c>
      <c r="G149" s="56" t="s">
        <v>335</v>
      </c>
      <c r="H149" s="56" t="s">
        <v>336</v>
      </c>
      <c r="I149" s="56" t="s">
        <v>1067</v>
      </c>
      <c r="J149" s="1" t="s">
        <v>1067</v>
      </c>
      <c r="K149" s="56" t="s">
        <v>337</v>
      </c>
      <c r="L149" s="56" t="s">
        <v>338</v>
      </c>
      <c r="M149" s="56" t="s">
        <v>1068</v>
      </c>
      <c r="N149" s="56" t="s">
        <v>1043</v>
      </c>
      <c r="O149" s="56" t="s">
        <v>546</v>
      </c>
      <c r="P149" s="1" t="s">
        <v>188</v>
      </c>
      <c r="Q149" s="56" t="s">
        <v>241</v>
      </c>
      <c r="R149" s="56" t="s">
        <v>339</v>
      </c>
      <c r="S149" s="56">
        <v>70568</v>
      </c>
      <c r="T149" s="1" t="s">
        <v>1132</v>
      </c>
      <c r="U149" s="56">
        <v>41008</v>
      </c>
      <c r="V149" s="56">
        <v>43465</v>
      </c>
      <c r="W149" s="56">
        <v>40923</v>
      </c>
      <c r="X149" s="56">
        <v>42750</v>
      </c>
      <c r="Y149" s="56" t="s">
        <v>340</v>
      </c>
      <c r="Z149" s="56" t="s">
        <v>341</v>
      </c>
      <c r="AA149" s="56" t="s">
        <v>347</v>
      </c>
      <c r="AB149" s="56" t="s">
        <v>343</v>
      </c>
      <c r="AC149" s="56" t="s">
        <v>342</v>
      </c>
      <c r="AD149" s="56" t="s">
        <v>342</v>
      </c>
      <c r="AE149" s="56" t="s">
        <v>334</v>
      </c>
      <c r="AF149" s="56" t="s">
        <v>291</v>
      </c>
      <c r="AG149" s="56">
        <v>2015</v>
      </c>
      <c r="AH149" s="56" t="s">
        <v>80</v>
      </c>
      <c r="AI149" s="56" t="s">
        <v>344</v>
      </c>
      <c r="AJ149" s="56">
        <v>1</v>
      </c>
      <c r="AK149" s="56">
        <v>42185</v>
      </c>
      <c r="AL149" s="56" t="s">
        <v>1137</v>
      </c>
      <c r="AM149" s="56">
        <v>42758</v>
      </c>
      <c r="AN149" s="56" t="s">
        <v>1070</v>
      </c>
      <c r="AO149" s="1">
        <v>42235</v>
      </c>
      <c r="AP149" s="56" t="s">
        <v>345</v>
      </c>
      <c r="AQ149" s="56">
        <v>49161</v>
      </c>
      <c r="AS149" s="56" t="s">
        <v>346</v>
      </c>
      <c r="AV149" s="56">
        <v>0</v>
      </c>
      <c r="BB149" s="56" t="s">
        <v>339</v>
      </c>
      <c r="BC149" s="56" t="s">
        <v>263</v>
      </c>
      <c r="BD149" s="56" t="s">
        <v>1072</v>
      </c>
      <c r="BE149" s="56" t="s">
        <v>347</v>
      </c>
      <c r="BF149" s="56" t="s">
        <v>334</v>
      </c>
      <c r="BG149" s="56" t="s">
        <v>1073</v>
      </c>
      <c r="BH149" s="56">
        <v>0</v>
      </c>
      <c r="BI149" s="56">
        <v>0</v>
      </c>
      <c r="BJ149" s="56">
        <v>1</v>
      </c>
    </row>
    <row r="150" spans="1:62" x14ac:dyDescent="0.3">
      <c r="A150" s="56">
        <v>49157103</v>
      </c>
      <c r="B150" s="86">
        <v>592948</v>
      </c>
      <c r="C150" s="1">
        <v>42893</v>
      </c>
      <c r="D150" s="56" t="s">
        <v>1065</v>
      </c>
      <c r="E150" s="56" t="s">
        <v>1066</v>
      </c>
      <c r="F150" s="56" t="s">
        <v>334</v>
      </c>
      <c r="G150" s="56" t="s">
        <v>335</v>
      </c>
      <c r="H150" s="56" t="s">
        <v>336</v>
      </c>
      <c r="I150" s="56" t="s">
        <v>1067</v>
      </c>
      <c r="J150" s="1" t="s">
        <v>1067</v>
      </c>
      <c r="K150" s="56" t="s">
        <v>337</v>
      </c>
      <c r="L150" s="56" t="s">
        <v>338</v>
      </c>
      <c r="M150" s="56" t="s">
        <v>1068</v>
      </c>
      <c r="N150" s="56" t="s">
        <v>1043</v>
      </c>
      <c r="O150" s="56" t="s">
        <v>546</v>
      </c>
      <c r="P150" s="1" t="s">
        <v>110</v>
      </c>
      <c r="Q150" s="56" t="s">
        <v>241</v>
      </c>
      <c r="R150" s="56" t="s">
        <v>339</v>
      </c>
      <c r="S150" s="56">
        <v>178701</v>
      </c>
      <c r="T150" s="1" t="s">
        <v>252</v>
      </c>
      <c r="U150" s="56">
        <v>41008</v>
      </c>
      <c r="V150" s="56">
        <v>43465</v>
      </c>
      <c r="W150" s="56">
        <v>41008</v>
      </c>
      <c r="X150" s="56">
        <v>42750</v>
      </c>
      <c r="Y150" s="56" t="s">
        <v>340</v>
      </c>
      <c r="Z150" s="56" t="s">
        <v>341</v>
      </c>
      <c r="AA150" s="56" t="s">
        <v>342</v>
      </c>
      <c r="AB150" s="56" t="s">
        <v>343</v>
      </c>
      <c r="AC150" s="56" t="s">
        <v>342</v>
      </c>
      <c r="AD150" s="56" t="s">
        <v>342</v>
      </c>
      <c r="AE150" s="56" t="s">
        <v>334</v>
      </c>
      <c r="AF150" s="56" t="s">
        <v>291</v>
      </c>
      <c r="AG150" s="56">
        <v>2017</v>
      </c>
      <c r="AH150" s="56" t="s">
        <v>80</v>
      </c>
      <c r="AI150" s="56" t="s">
        <v>348</v>
      </c>
      <c r="AJ150" s="56">
        <v>0</v>
      </c>
      <c r="AK150" s="56">
        <v>42735</v>
      </c>
      <c r="AL150" s="56" t="s">
        <v>1138</v>
      </c>
      <c r="AM150" s="56">
        <v>42758</v>
      </c>
      <c r="AN150" s="56" t="s">
        <v>1070</v>
      </c>
      <c r="AO150" s="1">
        <v>42758</v>
      </c>
      <c r="AP150" s="56" t="s">
        <v>1070</v>
      </c>
      <c r="AQ150" s="56">
        <v>326</v>
      </c>
      <c r="AR150" s="56">
        <v>0</v>
      </c>
      <c r="AS150" s="56" t="s">
        <v>346</v>
      </c>
      <c r="BB150" s="56" t="s">
        <v>339</v>
      </c>
      <c r="BC150" s="56" t="s">
        <v>263</v>
      </c>
      <c r="BD150" s="56" t="s">
        <v>1072</v>
      </c>
      <c r="BE150" s="56" t="s">
        <v>347</v>
      </c>
      <c r="BF150" s="56" t="s">
        <v>334</v>
      </c>
      <c r="BG150" s="56" t="s">
        <v>1073</v>
      </c>
      <c r="BH150" s="56">
        <v>0</v>
      </c>
      <c r="BI150" s="56">
        <v>0</v>
      </c>
      <c r="BJ150" s="56">
        <v>1</v>
      </c>
    </row>
    <row r="151" spans="1:62" x14ac:dyDescent="0.3">
      <c r="A151" s="56">
        <v>49157131</v>
      </c>
      <c r="B151" s="86">
        <v>592948</v>
      </c>
      <c r="C151" s="1">
        <v>42893</v>
      </c>
      <c r="D151" s="56" t="s">
        <v>1065</v>
      </c>
      <c r="E151" s="56" t="s">
        <v>1066</v>
      </c>
      <c r="F151" s="56" t="s">
        <v>334</v>
      </c>
      <c r="G151" s="56" t="s">
        <v>335</v>
      </c>
      <c r="H151" s="56" t="s">
        <v>336</v>
      </c>
      <c r="I151" s="56" t="s">
        <v>1067</v>
      </c>
      <c r="J151" s="1" t="s">
        <v>1067</v>
      </c>
      <c r="K151" s="56" t="s">
        <v>337</v>
      </c>
      <c r="L151" s="56" t="s">
        <v>338</v>
      </c>
      <c r="M151" s="56" t="s">
        <v>1068</v>
      </c>
      <c r="N151" s="56" t="s">
        <v>1043</v>
      </c>
      <c r="O151" s="56" t="s">
        <v>546</v>
      </c>
      <c r="P151" s="1" t="s">
        <v>110</v>
      </c>
      <c r="Q151" s="56" t="s">
        <v>241</v>
      </c>
      <c r="R151" s="56" t="s">
        <v>339</v>
      </c>
      <c r="S151" s="56">
        <v>178902</v>
      </c>
      <c r="T151" s="1" t="s">
        <v>112</v>
      </c>
      <c r="U151" s="56">
        <v>41008</v>
      </c>
      <c r="V151" s="56">
        <v>43465</v>
      </c>
      <c r="W151" s="56">
        <v>41008</v>
      </c>
      <c r="X151" s="56">
        <v>42750</v>
      </c>
      <c r="Y151" s="56" t="s">
        <v>340</v>
      </c>
      <c r="Z151" s="56" t="s">
        <v>341</v>
      </c>
      <c r="AA151" s="56" t="s">
        <v>342</v>
      </c>
      <c r="AB151" s="56" t="s">
        <v>343</v>
      </c>
      <c r="AC151" s="56" t="s">
        <v>342</v>
      </c>
      <c r="AD151" s="56" t="s">
        <v>342</v>
      </c>
      <c r="AE151" s="56" t="s">
        <v>334</v>
      </c>
      <c r="AF151" s="56" t="s">
        <v>291</v>
      </c>
      <c r="AG151" s="56">
        <v>2016</v>
      </c>
      <c r="AH151" s="56" t="s">
        <v>80</v>
      </c>
      <c r="AI151" s="56" t="s">
        <v>348</v>
      </c>
      <c r="AJ151" s="56">
        <v>2</v>
      </c>
      <c r="AK151" s="56">
        <v>42369</v>
      </c>
      <c r="AL151" s="56" t="s">
        <v>1139</v>
      </c>
      <c r="AM151" s="56">
        <v>42758</v>
      </c>
      <c r="AN151" s="56" t="s">
        <v>1070</v>
      </c>
      <c r="AO151" s="1">
        <v>42366</v>
      </c>
      <c r="AP151" s="56" t="s">
        <v>345</v>
      </c>
      <c r="AQ151" s="56">
        <v>260</v>
      </c>
      <c r="AR151" s="56">
        <v>0</v>
      </c>
      <c r="AS151" s="56" t="s">
        <v>346</v>
      </c>
      <c r="BB151" s="56" t="s">
        <v>339</v>
      </c>
      <c r="BC151" s="56" t="s">
        <v>263</v>
      </c>
      <c r="BD151" s="56" t="s">
        <v>1072</v>
      </c>
      <c r="BE151" s="56" t="s">
        <v>347</v>
      </c>
      <c r="BF151" s="56" t="s">
        <v>334</v>
      </c>
      <c r="BG151" s="56" t="s">
        <v>1073</v>
      </c>
      <c r="BH151" s="56">
        <v>0</v>
      </c>
      <c r="BI151" s="56">
        <v>0</v>
      </c>
      <c r="BJ151" s="56">
        <v>1</v>
      </c>
    </row>
    <row r="152" spans="1:62" hidden="1" x14ac:dyDescent="0.3">
      <c r="A152" s="56">
        <v>49157185</v>
      </c>
      <c r="B152" s="86">
        <v>592948</v>
      </c>
      <c r="C152" s="1">
        <v>42893</v>
      </c>
      <c r="D152" s="56" t="s">
        <v>1065</v>
      </c>
      <c r="E152" s="56" t="s">
        <v>1066</v>
      </c>
      <c r="F152" s="56" t="s">
        <v>334</v>
      </c>
      <c r="G152" s="56" t="s">
        <v>335</v>
      </c>
      <c r="H152" s="56" t="s">
        <v>336</v>
      </c>
      <c r="I152" s="56" t="s">
        <v>1067</v>
      </c>
      <c r="J152" s="1" t="s">
        <v>1067</v>
      </c>
      <c r="K152" s="56" t="s">
        <v>337</v>
      </c>
      <c r="L152" s="56" t="s">
        <v>338</v>
      </c>
      <c r="M152" s="56" t="s">
        <v>1068</v>
      </c>
      <c r="N152" s="56" t="s">
        <v>1043</v>
      </c>
      <c r="O152" s="56" t="s">
        <v>546</v>
      </c>
      <c r="P152" s="1" t="s">
        <v>188</v>
      </c>
      <c r="Q152" s="56" t="s">
        <v>241</v>
      </c>
      <c r="R152" s="56" t="s">
        <v>339</v>
      </c>
      <c r="S152" s="56">
        <v>85306</v>
      </c>
      <c r="T152" s="1" t="s">
        <v>1100</v>
      </c>
      <c r="U152" s="56">
        <v>41008</v>
      </c>
      <c r="V152" s="56">
        <v>43465</v>
      </c>
      <c r="W152" s="56">
        <v>40923</v>
      </c>
      <c r="X152" s="56">
        <v>42750</v>
      </c>
      <c r="Y152" s="56" t="s">
        <v>340</v>
      </c>
      <c r="Z152" s="56" t="s">
        <v>341</v>
      </c>
      <c r="AA152" s="56" t="s">
        <v>347</v>
      </c>
      <c r="AB152" s="56" t="s">
        <v>343</v>
      </c>
      <c r="AC152" s="56" t="s">
        <v>342</v>
      </c>
      <c r="AD152" s="56" t="s">
        <v>347</v>
      </c>
      <c r="AE152" s="56" t="s">
        <v>334</v>
      </c>
      <c r="AF152" s="56" t="s">
        <v>292</v>
      </c>
      <c r="AG152" s="56">
        <v>2014</v>
      </c>
      <c r="AH152" s="56" t="s">
        <v>80</v>
      </c>
      <c r="AI152" s="56" t="s">
        <v>344</v>
      </c>
      <c r="AJ152" s="56">
        <v>100</v>
      </c>
      <c r="AK152" s="56"/>
      <c r="AM152" s="56">
        <v>42591</v>
      </c>
      <c r="AN152" s="56" t="s">
        <v>1070</v>
      </c>
      <c r="AO152" s="1">
        <v>41094</v>
      </c>
      <c r="AP152" s="56" t="s">
        <v>1076</v>
      </c>
      <c r="AQ152" s="56">
        <v>53222</v>
      </c>
      <c r="AS152" s="56" t="s">
        <v>346</v>
      </c>
      <c r="AV152" s="56">
        <v>0</v>
      </c>
      <c r="BB152" s="56" t="s">
        <v>339</v>
      </c>
      <c r="BC152" s="56" t="s">
        <v>263</v>
      </c>
      <c r="BD152" s="56" t="s">
        <v>1072</v>
      </c>
      <c r="BE152" s="56" t="s">
        <v>347</v>
      </c>
      <c r="BF152" s="56" t="s">
        <v>334</v>
      </c>
      <c r="BG152" s="56" t="s">
        <v>1073</v>
      </c>
      <c r="BH152" s="56">
        <v>0</v>
      </c>
      <c r="BI152" s="56">
        <v>0</v>
      </c>
      <c r="BJ152" s="56">
        <v>1</v>
      </c>
    </row>
    <row r="153" spans="1:62" x14ac:dyDescent="0.3">
      <c r="A153" s="56">
        <v>49157313</v>
      </c>
      <c r="B153" s="86">
        <v>592948</v>
      </c>
      <c r="C153" s="1">
        <v>42893</v>
      </c>
      <c r="D153" s="56" t="s">
        <v>1065</v>
      </c>
      <c r="E153" s="56" t="s">
        <v>1066</v>
      </c>
      <c r="F153" s="56" t="s">
        <v>334</v>
      </c>
      <c r="G153" s="56" t="s">
        <v>335</v>
      </c>
      <c r="H153" s="56" t="s">
        <v>336</v>
      </c>
      <c r="I153" s="56" t="s">
        <v>1067</v>
      </c>
      <c r="J153" s="1" t="s">
        <v>1067</v>
      </c>
      <c r="K153" s="56" t="s">
        <v>337</v>
      </c>
      <c r="L153" s="56" t="s">
        <v>338</v>
      </c>
      <c r="M153" s="56" t="s">
        <v>1068</v>
      </c>
      <c r="N153" s="56" t="s">
        <v>1043</v>
      </c>
      <c r="O153" s="56" t="s">
        <v>546</v>
      </c>
      <c r="P153" s="1" t="s">
        <v>188</v>
      </c>
      <c r="Q153" s="56" t="s">
        <v>241</v>
      </c>
      <c r="R153" s="56" t="s">
        <v>339</v>
      </c>
      <c r="S153" s="56">
        <v>70568</v>
      </c>
      <c r="T153" s="1" t="s">
        <v>1132</v>
      </c>
      <c r="U153" s="56">
        <v>41008</v>
      </c>
      <c r="V153" s="56">
        <v>43465</v>
      </c>
      <c r="W153" s="56">
        <v>40923</v>
      </c>
      <c r="X153" s="56">
        <v>42750</v>
      </c>
      <c r="Y153" s="56" t="s">
        <v>340</v>
      </c>
      <c r="Z153" s="56" t="s">
        <v>341</v>
      </c>
      <c r="AA153" s="56" t="s">
        <v>347</v>
      </c>
      <c r="AB153" s="56" t="s">
        <v>343</v>
      </c>
      <c r="AC153" s="56" t="s">
        <v>342</v>
      </c>
      <c r="AD153" s="56" t="s">
        <v>342</v>
      </c>
      <c r="AE153" s="56" t="s">
        <v>334</v>
      </c>
      <c r="AF153" s="56" t="s">
        <v>291</v>
      </c>
      <c r="AG153" s="56">
        <v>2016</v>
      </c>
      <c r="AH153" s="56" t="s">
        <v>80</v>
      </c>
      <c r="AI153" s="56" t="s">
        <v>348</v>
      </c>
      <c r="AJ153" s="56">
        <v>0</v>
      </c>
      <c r="AK153" s="1">
        <v>42369</v>
      </c>
      <c r="AL153" s="56" t="s">
        <v>1140</v>
      </c>
      <c r="AM153" s="56">
        <v>42758</v>
      </c>
      <c r="AN153" s="56" t="s">
        <v>1070</v>
      </c>
      <c r="AO153" s="1">
        <v>42591</v>
      </c>
      <c r="AP153" s="56" t="s">
        <v>1070</v>
      </c>
      <c r="AQ153" s="56">
        <v>49161</v>
      </c>
      <c r="AS153" s="56" t="s">
        <v>346</v>
      </c>
      <c r="AV153" s="56">
        <v>0</v>
      </c>
      <c r="BB153" s="56" t="s">
        <v>339</v>
      </c>
      <c r="BC153" s="56" t="s">
        <v>263</v>
      </c>
      <c r="BD153" s="56" t="s">
        <v>1072</v>
      </c>
      <c r="BE153" s="56" t="s">
        <v>347</v>
      </c>
      <c r="BF153" s="56" t="s">
        <v>334</v>
      </c>
      <c r="BG153" s="56" t="s">
        <v>1073</v>
      </c>
      <c r="BH153" s="56">
        <v>0</v>
      </c>
      <c r="BI153" s="56">
        <v>0</v>
      </c>
      <c r="BJ153" s="56">
        <v>1</v>
      </c>
    </row>
    <row r="154" spans="1:62" x14ac:dyDescent="0.3">
      <c r="A154" s="56">
        <v>49157314</v>
      </c>
      <c r="B154" s="86">
        <v>592948</v>
      </c>
      <c r="C154" s="1">
        <v>42893</v>
      </c>
      <c r="D154" s="56" t="s">
        <v>1065</v>
      </c>
      <c r="E154" s="56" t="s">
        <v>1066</v>
      </c>
      <c r="F154" s="56" t="s">
        <v>334</v>
      </c>
      <c r="G154" s="56" t="s">
        <v>335</v>
      </c>
      <c r="H154" s="56" t="s">
        <v>336</v>
      </c>
      <c r="I154" s="56" t="s">
        <v>1067</v>
      </c>
      <c r="J154" s="1" t="s">
        <v>1067</v>
      </c>
      <c r="K154" s="56" t="s">
        <v>337</v>
      </c>
      <c r="L154" s="56" t="s">
        <v>338</v>
      </c>
      <c r="M154" s="56" t="s">
        <v>1068</v>
      </c>
      <c r="N154" s="56" t="s">
        <v>1043</v>
      </c>
      <c r="O154" s="56" t="s">
        <v>546</v>
      </c>
      <c r="P154" s="1" t="s">
        <v>188</v>
      </c>
      <c r="Q154" s="56" t="s">
        <v>241</v>
      </c>
      <c r="R154" s="56" t="s">
        <v>339</v>
      </c>
      <c r="S154" s="56">
        <v>70568</v>
      </c>
      <c r="T154" s="1" t="s">
        <v>1132</v>
      </c>
      <c r="U154" s="56">
        <v>41008</v>
      </c>
      <c r="V154" s="56">
        <v>43465</v>
      </c>
      <c r="W154" s="56">
        <v>40923</v>
      </c>
      <c r="X154" s="56">
        <v>42750</v>
      </c>
      <c r="Y154" s="56" t="s">
        <v>340</v>
      </c>
      <c r="Z154" s="56" t="s">
        <v>341</v>
      </c>
      <c r="AA154" s="56" t="s">
        <v>347</v>
      </c>
      <c r="AB154" s="56" t="s">
        <v>343</v>
      </c>
      <c r="AC154" s="56" t="s">
        <v>342</v>
      </c>
      <c r="AD154" s="56" t="s">
        <v>342</v>
      </c>
      <c r="AE154" s="56" t="s">
        <v>334</v>
      </c>
      <c r="AF154" s="56" t="s">
        <v>291</v>
      </c>
      <c r="AG154" s="56">
        <v>2016</v>
      </c>
      <c r="AH154" s="56" t="s">
        <v>80</v>
      </c>
      <c r="AI154" s="56" t="s">
        <v>344</v>
      </c>
      <c r="AJ154" s="56">
        <v>1</v>
      </c>
      <c r="AK154" s="1">
        <v>42401</v>
      </c>
      <c r="AL154" s="56" t="s">
        <v>1141</v>
      </c>
      <c r="AM154" s="56">
        <v>42758</v>
      </c>
      <c r="AN154" s="56" t="s">
        <v>1070</v>
      </c>
      <c r="AO154" s="1">
        <v>42591</v>
      </c>
      <c r="AP154" s="56" t="s">
        <v>1070</v>
      </c>
      <c r="AQ154" s="56">
        <v>49161</v>
      </c>
      <c r="AS154" s="56" t="s">
        <v>346</v>
      </c>
      <c r="AV154" s="56">
        <v>0</v>
      </c>
      <c r="BB154" s="56" t="s">
        <v>339</v>
      </c>
      <c r="BC154" s="56" t="s">
        <v>263</v>
      </c>
      <c r="BD154" s="56" t="s">
        <v>1072</v>
      </c>
      <c r="BE154" s="56" t="s">
        <v>347</v>
      </c>
      <c r="BF154" s="56" t="s">
        <v>334</v>
      </c>
      <c r="BG154" s="56" t="s">
        <v>1073</v>
      </c>
      <c r="BH154" s="56">
        <v>0</v>
      </c>
      <c r="BI154" s="56">
        <v>0</v>
      </c>
      <c r="BJ154" s="56">
        <v>1</v>
      </c>
    </row>
    <row r="155" spans="1:62" hidden="1" x14ac:dyDescent="0.3">
      <c r="A155" s="56">
        <v>49157186</v>
      </c>
      <c r="B155" s="86">
        <v>592948</v>
      </c>
      <c r="C155" s="1">
        <v>42893</v>
      </c>
      <c r="D155" s="56" t="s">
        <v>1065</v>
      </c>
      <c r="E155" s="56" t="s">
        <v>1066</v>
      </c>
      <c r="F155" s="56" t="s">
        <v>334</v>
      </c>
      <c r="G155" s="56" t="s">
        <v>335</v>
      </c>
      <c r="H155" s="56" t="s">
        <v>336</v>
      </c>
      <c r="I155" s="56" t="s">
        <v>1067</v>
      </c>
      <c r="J155" s="1" t="s">
        <v>1067</v>
      </c>
      <c r="K155" s="56" t="s">
        <v>337</v>
      </c>
      <c r="L155" s="56" t="s">
        <v>338</v>
      </c>
      <c r="M155" s="56" t="s">
        <v>1068</v>
      </c>
      <c r="N155" s="56" t="s">
        <v>1043</v>
      </c>
      <c r="O155" s="56" t="s">
        <v>546</v>
      </c>
      <c r="P155" s="1" t="s">
        <v>188</v>
      </c>
      <c r="Q155" s="56" t="s">
        <v>241</v>
      </c>
      <c r="R155" s="56" t="s">
        <v>339</v>
      </c>
      <c r="S155" s="56">
        <v>85306</v>
      </c>
      <c r="T155" s="1" t="s">
        <v>1100</v>
      </c>
      <c r="U155" s="56">
        <v>41008</v>
      </c>
      <c r="V155" s="56">
        <v>43465</v>
      </c>
      <c r="W155" s="56">
        <v>40923</v>
      </c>
      <c r="X155" s="56">
        <v>42750</v>
      </c>
      <c r="Y155" s="56" t="s">
        <v>340</v>
      </c>
      <c r="Z155" s="56" t="s">
        <v>341</v>
      </c>
      <c r="AA155" s="56" t="s">
        <v>347</v>
      </c>
      <c r="AB155" s="56" t="s">
        <v>343</v>
      </c>
      <c r="AC155" s="56" t="s">
        <v>342</v>
      </c>
      <c r="AD155" s="56" t="s">
        <v>347</v>
      </c>
      <c r="AE155" s="56" t="s">
        <v>334</v>
      </c>
      <c r="AF155" s="56" t="s">
        <v>292</v>
      </c>
      <c r="AG155" s="56">
        <v>2015</v>
      </c>
      <c r="AH155" s="56" t="s">
        <v>80</v>
      </c>
      <c r="AI155" s="56" t="s">
        <v>348</v>
      </c>
      <c r="AJ155" s="56">
        <v>100</v>
      </c>
      <c r="AM155" s="56">
        <v>42591</v>
      </c>
      <c r="AN155" s="56" t="s">
        <v>1070</v>
      </c>
      <c r="AO155" s="1">
        <v>41094</v>
      </c>
      <c r="AP155" s="56" t="s">
        <v>1076</v>
      </c>
      <c r="AQ155" s="56">
        <v>53222</v>
      </c>
      <c r="AS155" s="56" t="s">
        <v>346</v>
      </c>
      <c r="AV155" s="56">
        <v>0</v>
      </c>
      <c r="BB155" s="56" t="s">
        <v>339</v>
      </c>
      <c r="BC155" s="56" t="s">
        <v>263</v>
      </c>
      <c r="BD155" s="56" t="s">
        <v>1072</v>
      </c>
      <c r="BE155" s="56" t="s">
        <v>347</v>
      </c>
      <c r="BF155" s="56" t="s">
        <v>334</v>
      </c>
      <c r="BG155" s="56" t="s">
        <v>1073</v>
      </c>
      <c r="BH155" s="56">
        <v>0</v>
      </c>
      <c r="BI155" s="56">
        <v>0</v>
      </c>
      <c r="BJ155" s="56">
        <v>1</v>
      </c>
    </row>
    <row r="156" spans="1:62" x14ac:dyDescent="0.3">
      <c r="A156" s="56">
        <v>49157315</v>
      </c>
      <c r="B156" s="86">
        <v>592948</v>
      </c>
      <c r="C156" s="1">
        <v>42893</v>
      </c>
      <c r="D156" s="56" t="s">
        <v>1065</v>
      </c>
      <c r="E156" s="56" t="s">
        <v>1066</v>
      </c>
      <c r="F156" s="56" t="s">
        <v>334</v>
      </c>
      <c r="G156" s="56" t="s">
        <v>335</v>
      </c>
      <c r="H156" s="56" t="s">
        <v>336</v>
      </c>
      <c r="I156" s="56" t="s">
        <v>1067</v>
      </c>
      <c r="J156" s="1" t="s">
        <v>1067</v>
      </c>
      <c r="K156" s="56" t="s">
        <v>337</v>
      </c>
      <c r="L156" s="56" t="s">
        <v>338</v>
      </c>
      <c r="M156" s="56" t="s">
        <v>1068</v>
      </c>
      <c r="N156" s="56" t="s">
        <v>1043</v>
      </c>
      <c r="O156" s="56" t="s">
        <v>546</v>
      </c>
      <c r="P156" s="1" t="s">
        <v>188</v>
      </c>
      <c r="Q156" s="56" t="s">
        <v>241</v>
      </c>
      <c r="R156" s="56" t="s">
        <v>339</v>
      </c>
      <c r="S156" s="56">
        <v>70568</v>
      </c>
      <c r="T156" s="1" t="s">
        <v>1132</v>
      </c>
      <c r="U156" s="56">
        <v>41008</v>
      </c>
      <c r="V156" s="56">
        <v>43465</v>
      </c>
      <c r="W156" s="56">
        <v>40923</v>
      </c>
      <c r="X156" s="56">
        <v>42750</v>
      </c>
      <c r="Y156" s="56" t="s">
        <v>340</v>
      </c>
      <c r="Z156" s="56" t="s">
        <v>341</v>
      </c>
      <c r="AA156" s="56" t="s">
        <v>347</v>
      </c>
      <c r="AB156" s="56" t="s">
        <v>343</v>
      </c>
      <c r="AC156" s="56" t="s">
        <v>342</v>
      </c>
      <c r="AD156" s="56" t="s">
        <v>342</v>
      </c>
      <c r="AE156" s="56" t="s">
        <v>334</v>
      </c>
      <c r="AF156" s="56" t="s">
        <v>291</v>
      </c>
      <c r="AG156" s="56">
        <v>2017</v>
      </c>
      <c r="AH156" s="56" t="s">
        <v>80</v>
      </c>
      <c r="AI156" s="56" t="s">
        <v>348</v>
      </c>
      <c r="AJ156" s="56">
        <v>0</v>
      </c>
      <c r="AK156" s="1">
        <v>42735</v>
      </c>
      <c r="AL156" s="56" t="s">
        <v>1142</v>
      </c>
      <c r="AM156" s="56">
        <v>42758</v>
      </c>
      <c r="AN156" s="56" t="s">
        <v>1070</v>
      </c>
      <c r="AO156" s="1">
        <v>42758</v>
      </c>
      <c r="AP156" s="56" t="s">
        <v>1070</v>
      </c>
      <c r="AQ156" s="56">
        <v>49161</v>
      </c>
      <c r="AS156" s="56" t="s">
        <v>346</v>
      </c>
      <c r="AV156" s="56">
        <v>0</v>
      </c>
      <c r="BB156" s="56" t="s">
        <v>339</v>
      </c>
      <c r="BC156" s="56" t="s">
        <v>263</v>
      </c>
      <c r="BD156" s="56" t="s">
        <v>1072</v>
      </c>
      <c r="BE156" s="56" t="s">
        <v>347</v>
      </c>
      <c r="BF156" s="56" t="s">
        <v>334</v>
      </c>
      <c r="BG156" s="56" t="s">
        <v>1073</v>
      </c>
      <c r="BH156" s="56">
        <v>0</v>
      </c>
      <c r="BI156" s="56">
        <v>0</v>
      </c>
      <c r="BJ156" s="56">
        <v>1</v>
      </c>
    </row>
    <row r="157" spans="1:62" hidden="1" x14ac:dyDescent="0.3">
      <c r="A157" s="56">
        <v>49157317</v>
      </c>
      <c r="B157" s="86">
        <v>592948</v>
      </c>
      <c r="C157" s="1">
        <v>42893</v>
      </c>
      <c r="D157" s="56" t="s">
        <v>1065</v>
      </c>
      <c r="E157" s="56" t="s">
        <v>1066</v>
      </c>
      <c r="F157" s="56" t="s">
        <v>334</v>
      </c>
      <c r="G157" s="56" t="s">
        <v>335</v>
      </c>
      <c r="H157" s="56" t="s">
        <v>336</v>
      </c>
      <c r="I157" s="56" t="s">
        <v>1067</v>
      </c>
      <c r="J157" s="1" t="s">
        <v>1067</v>
      </c>
      <c r="K157" s="56" t="s">
        <v>337</v>
      </c>
      <c r="L157" s="56" t="s">
        <v>338</v>
      </c>
      <c r="M157" s="56" t="s">
        <v>1068</v>
      </c>
      <c r="N157" s="56" t="s">
        <v>1043</v>
      </c>
      <c r="O157" s="56" t="s">
        <v>546</v>
      </c>
      <c r="P157" s="1" t="s">
        <v>188</v>
      </c>
      <c r="Q157" s="56" t="s">
        <v>241</v>
      </c>
      <c r="R157" s="56" t="s">
        <v>339</v>
      </c>
      <c r="S157" s="56">
        <v>70568</v>
      </c>
      <c r="T157" s="1" t="s">
        <v>1132</v>
      </c>
      <c r="U157" s="56">
        <v>41008</v>
      </c>
      <c r="V157" s="56">
        <v>43465</v>
      </c>
      <c r="W157" s="56">
        <v>40923</v>
      </c>
      <c r="X157" s="56">
        <v>42750</v>
      </c>
      <c r="Y157" s="56" t="s">
        <v>340</v>
      </c>
      <c r="Z157" s="56" t="s">
        <v>341</v>
      </c>
      <c r="AA157" s="56" t="s">
        <v>347</v>
      </c>
      <c r="AB157" s="56" t="s">
        <v>343</v>
      </c>
      <c r="AC157" s="56" t="s">
        <v>342</v>
      </c>
      <c r="AD157" s="56" t="s">
        <v>342</v>
      </c>
      <c r="AE157" s="56" t="s">
        <v>334</v>
      </c>
      <c r="AF157" s="56" t="s">
        <v>292</v>
      </c>
      <c r="AG157" s="56">
        <v>2012</v>
      </c>
      <c r="AH157" s="56" t="s">
        <v>80</v>
      </c>
      <c r="AI157" s="56" t="s">
        <v>344</v>
      </c>
      <c r="AJ157" s="56">
        <v>0</v>
      </c>
      <c r="AK157" s="56"/>
      <c r="AM157" s="56">
        <v>42758</v>
      </c>
      <c r="AN157" s="56" t="s">
        <v>1070</v>
      </c>
      <c r="AO157" s="1">
        <v>41121</v>
      </c>
      <c r="AP157" s="56" t="s">
        <v>1076</v>
      </c>
      <c r="AQ157" s="56">
        <v>49161</v>
      </c>
      <c r="AS157" s="56" t="s">
        <v>346</v>
      </c>
      <c r="AV157" s="56">
        <v>0</v>
      </c>
      <c r="BB157" s="56" t="s">
        <v>339</v>
      </c>
      <c r="BC157" s="56" t="s">
        <v>263</v>
      </c>
      <c r="BD157" s="56" t="s">
        <v>1072</v>
      </c>
      <c r="BE157" s="56" t="s">
        <v>347</v>
      </c>
      <c r="BF157" s="56" t="s">
        <v>334</v>
      </c>
      <c r="BG157" s="56" t="s">
        <v>1073</v>
      </c>
      <c r="BH157" s="56">
        <v>0</v>
      </c>
      <c r="BI157" s="56">
        <v>0</v>
      </c>
      <c r="BJ157" s="56">
        <v>1</v>
      </c>
    </row>
    <row r="158" spans="1:62" x14ac:dyDescent="0.3">
      <c r="A158" s="56">
        <v>49157132</v>
      </c>
      <c r="B158" s="86">
        <v>592948</v>
      </c>
      <c r="C158" s="1">
        <v>42893</v>
      </c>
      <c r="D158" s="56" t="s">
        <v>1065</v>
      </c>
      <c r="E158" s="56" t="s">
        <v>1066</v>
      </c>
      <c r="F158" s="56" t="s">
        <v>334</v>
      </c>
      <c r="G158" s="56" t="s">
        <v>335</v>
      </c>
      <c r="H158" s="56" t="s">
        <v>336</v>
      </c>
      <c r="I158" s="56" t="s">
        <v>1067</v>
      </c>
      <c r="J158" s="1" t="s">
        <v>1067</v>
      </c>
      <c r="K158" s="56" t="s">
        <v>337</v>
      </c>
      <c r="L158" s="56" t="s">
        <v>338</v>
      </c>
      <c r="M158" s="56" t="s">
        <v>1068</v>
      </c>
      <c r="N158" s="56" t="s">
        <v>1043</v>
      </c>
      <c r="O158" s="56" t="s">
        <v>546</v>
      </c>
      <c r="P158" s="1" t="s">
        <v>110</v>
      </c>
      <c r="Q158" s="56" t="s">
        <v>241</v>
      </c>
      <c r="R158" s="56" t="s">
        <v>339</v>
      </c>
      <c r="S158" s="56">
        <v>178902</v>
      </c>
      <c r="T158" s="1" t="s">
        <v>112</v>
      </c>
      <c r="U158" s="56">
        <v>41008</v>
      </c>
      <c r="V158" s="56">
        <v>43465</v>
      </c>
      <c r="W158" s="56">
        <v>41008</v>
      </c>
      <c r="X158" s="56">
        <v>42750</v>
      </c>
      <c r="Y158" s="56" t="s">
        <v>340</v>
      </c>
      <c r="Z158" s="56" t="s">
        <v>341</v>
      </c>
      <c r="AA158" s="56" t="s">
        <v>342</v>
      </c>
      <c r="AB158" s="56" t="s">
        <v>343</v>
      </c>
      <c r="AC158" s="56" t="s">
        <v>342</v>
      </c>
      <c r="AD158" s="56" t="s">
        <v>342</v>
      </c>
      <c r="AE158" s="56" t="s">
        <v>334</v>
      </c>
      <c r="AF158" s="56" t="s">
        <v>291</v>
      </c>
      <c r="AG158" s="56">
        <v>2016</v>
      </c>
      <c r="AH158" s="56" t="s">
        <v>80</v>
      </c>
      <c r="AI158" s="56" t="s">
        <v>344</v>
      </c>
      <c r="AJ158" s="56">
        <v>0</v>
      </c>
      <c r="AK158" s="56">
        <v>42551</v>
      </c>
      <c r="AL158" s="56" t="s">
        <v>1143</v>
      </c>
      <c r="AM158" s="56">
        <v>42758</v>
      </c>
      <c r="AN158" s="56" t="s">
        <v>1070</v>
      </c>
      <c r="AO158" s="1">
        <v>42592</v>
      </c>
      <c r="AP158" s="56" t="s">
        <v>1070</v>
      </c>
      <c r="AQ158" s="56">
        <v>260</v>
      </c>
      <c r="AR158" s="56">
        <v>0</v>
      </c>
      <c r="AS158" s="56" t="s">
        <v>346</v>
      </c>
      <c r="BB158" s="56" t="s">
        <v>339</v>
      </c>
      <c r="BC158" s="56" t="s">
        <v>263</v>
      </c>
      <c r="BD158" s="56" t="s">
        <v>1072</v>
      </c>
      <c r="BE158" s="56" t="s">
        <v>347</v>
      </c>
      <c r="BF158" s="56" t="s">
        <v>334</v>
      </c>
      <c r="BG158" s="56" t="s">
        <v>1073</v>
      </c>
      <c r="BH158" s="56">
        <v>0</v>
      </c>
      <c r="BI158" s="56">
        <v>0</v>
      </c>
      <c r="BJ158" s="56">
        <v>1</v>
      </c>
    </row>
    <row r="159" spans="1:62" hidden="1" x14ac:dyDescent="0.3">
      <c r="A159" s="56">
        <v>49157187</v>
      </c>
      <c r="B159" s="86">
        <v>592948</v>
      </c>
      <c r="C159" s="1">
        <v>42893</v>
      </c>
      <c r="D159" s="56" t="s">
        <v>1065</v>
      </c>
      <c r="E159" s="56" t="s">
        <v>1066</v>
      </c>
      <c r="F159" s="56" t="s">
        <v>334</v>
      </c>
      <c r="G159" s="56" t="s">
        <v>335</v>
      </c>
      <c r="H159" s="56" t="s">
        <v>336</v>
      </c>
      <c r="I159" s="56" t="s">
        <v>1067</v>
      </c>
      <c r="J159" s="1" t="s">
        <v>1067</v>
      </c>
      <c r="K159" s="56" t="s">
        <v>337</v>
      </c>
      <c r="L159" s="56" t="s">
        <v>338</v>
      </c>
      <c r="M159" s="56" t="s">
        <v>1068</v>
      </c>
      <c r="N159" s="56" t="s">
        <v>1043</v>
      </c>
      <c r="O159" s="56" t="s">
        <v>546</v>
      </c>
      <c r="P159" s="1" t="s">
        <v>188</v>
      </c>
      <c r="Q159" s="56" t="s">
        <v>241</v>
      </c>
      <c r="R159" s="56" t="s">
        <v>339</v>
      </c>
      <c r="S159" s="56">
        <v>85306</v>
      </c>
      <c r="T159" s="1" t="s">
        <v>1100</v>
      </c>
      <c r="U159" s="56">
        <v>41008</v>
      </c>
      <c r="V159" s="56">
        <v>43465</v>
      </c>
      <c r="W159" s="56">
        <v>40923</v>
      </c>
      <c r="X159" s="56">
        <v>42750</v>
      </c>
      <c r="Y159" s="56" t="s">
        <v>340</v>
      </c>
      <c r="Z159" s="56" t="s">
        <v>341</v>
      </c>
      <c r="AA159" s="56" t="s">
        <v>347</v>
      </c>
      <c r="AB159" s="56" t="s">
        <v>343</v>
      </c>
      <c r="AC159" s="56" t="s">
        <v>342</v>
      </c>
      <c r="AD159" s="56" t="s">
        <v>347</v>
      </c>
      <c r="AE159" s="56" t="s">
        <v>334</v>
      </c>
      <c r="AF159" s="56" t="s">
        <v>292</v>
      </c>
      <c r="AG159" s="56">
        <v>2015</v>
      </c>
      <c r="AH159" s="56" t="s">
        <v>80</v>
      </c>
      <c r="AI159" s="56" t="s">
        <v>344</v>
      </c>
      <c r="AJ159" s="56">
        <v>250</v>
      </c>
      <c r="AK159" s="56"/>
      <c r="AM159" s="56">
        <v>42591</v>
      </c>
      <c r="AN159" s="56" t="s">
        <v>1070</v>
      </c>
      <c r="AO159" s="1">
        <v>41094</v>
      </c>
      <c r="AP159" s="56" t="s">
        <v>1076</v>
      </c>
      <c r="AQ159" s="56">
        <v>53222</v>
      </c>
      <c r="AS159" s="56" t="s">
        <v>346</v>
      </c>
      <c r="AV159" s="56">
        <v>0</v>
      </c>
      <c r="BB159" s="56" t="s">
        <v>339</v>
      </c>
      <c r="BC159" s="56" t="s">
        <v>263</v>
      </c>
      <c r="BD159" s="56" t="s">
        <v>1072</v>
      </c>
      <c r="BE159" s="56" t="s">
        <v>347</v>
      </c>
      <c r="BF159" s="56" t="s">
        <v>334</v>
      </c>
      <c r="BG159" s="56" t="s">
        <v>1073</v>
      </c>
      <c r="BH159" s="56">
        <v>0</v>
      </c>
      <c r="BI159" s="56">
        <v>0</v>
      </c>
      <c r="BJ159" s="56">
        <v>1</v>
      </c>
    </row>
    <row r="160" spans="1:62" hidden="1" x14ac:dyDescent="0.3">
      <c r="A160" s="56">
        <v>49157318</v>
      </c>
      <c r="B160" s="86">
        <v>592948</v>
      </c>
      <c r="C160" s="1">
        <v>42893</v>
      </c>
      <c r="D160" s="56" t="s">
        <v>1065</v>
      </c>
      <c r="E160" s="56" t="s">
        <v>1066</v>
      </c>
      <c r="F160" s="56" t="s">
        <v>334</v>
      </c>
      <c r="G160" s="56" t="s">
        <v>335</v>
      </c>
      <c r="H160" s="56" t="s">
        <v>336</v>
      </c>
      <c r="I160" s="56" t="s">
        <v>1067</v>
      </c>
      <c r="J160" s="1" t="s">
        <v>1067</v>
      </c>
      <c r="K160" s="56" t="s">
        <v>337</v>
      </c>
      <c r="L160" s="56" t="s">
        <v>338</v>
      </c>
      <c r="M160" s="56" t="s">
        <v>1068</v>
      </c>
      <c r="N160" s="56" t="s">
        <v>1043</v>
      </c>
      <c r="O160" s="56" t="s">
        <v>546</v>
      </c>
      <c r="P160" s="1" t="s">
        <v>188</v>
      </c>
      <c r="Q160" s="56" t="s">
        <v>241</v>
      </c>
      <c r="R160" s="56" t="s">
        <v>339</v>
      </c>
      <c r="S160" s="56">
        <v>70568</v>
      </c>
      <c r="T160" s="1" t="s">
        <v>1132</v>
      </c>
      <c r="U160" s="56">
        <v>41008</v>
      </c>
      <c r="V160" s="56">
        <v>43465</v>
      </c>
      <c r="W160" s="56">
        <v>40923</v>
      </c>
      <c r="X160" s="56">
        <v>42750</v>
      </c>
      <c r="Y160" s="56" t="s">
        <v>340</v>
      </c>
      <c r="Z160" s="56" t="s">
        <v>341</v>
      </c>
      <c r="AA160" s="56" t="s">
        <v>347</v>
      </c>
      <c r="AB160" s="56" t="s">
        <v>343</v>
      </c>
      <c r="AC160" s="56" t="s">
        <v>342</v>
      </c>
      <c r="AD160" s="56" t="s">
        <v>342</v>
      </c>
      <c r="AE160" s="56" t="s">
        <v>334</v>
      </c>
      <c r="AF160" s="56" t="s">
        <v>292</v>
      </c>
      <c r="AG160" s="56">
        <v>2013</v>
      </c>
      <c r="AH160" s="56" t="s">
        <v>80</v>
      </c>
      <c r="AI160" s="56" t="s">
        <v>348</v>
      </c>
      <c r="AJ160" s="56">
        <v>0</v>
      </c>
      <c r="AK160" s="56"/>
      <c r="AM160" s="56">
        <v>42758</v>
      </c>
      <c r="AN160" s="56" t="s">
        <v>1070</v>
      </c>
      <c r="AO160" s="1">
        <v>41121</v>
      </c>
      <c r="AP160" s="56" t="s">
        <v>1076</v>
      </c>
      <c r="AQ160" s="56">
        <v>49161</v>
      </c>
      <c r="AS160" s="56" t="s">
        <v>346</v>
      </c>
      <c r="AV160" s="56">
        <v>0</v>
      </c>
      <c r="BB160" s="56" t="s">
        <v>339</v>
      </c>
      <c r="BC160" s="56" t="s">
        <v>263</v>
      </c>
      <c r="BD160" s="56" t="s">
        <v>1072</v>
      </c>
      <c r="BE160" s="56" t="s">
        <v>347</v>
      </c>
      <c r="BF160" s="56" t="s">
        <v>334</v>
      </c>
      <c r="BG160" s="56" t="s">
        <v>1073</v>
      </c>
      <c r="BH160" s="56">
        <v>0</v>
      </c>
      <c r="BI160" s="56">
        <v>0</v>
      </c>
      <c r="BJ160" s="56">
        <v>1</v>
      </c>
    </row>
    <row r="161" spans="1:62" hidden="1" x14ac:dyDescent="0.3">
      <c r="A161" s="56">
        <v>49157319</v>
      </c>
      <c r="B161" s="86">
        <v>592948</v>
      </c>
      <c r="C161" s="1">
        <v>42893</v>
      </c>
      <c r="D161" s="56" t="s">
        <v>1065</v>
      </c>
      <c r="E161" s="56" t="s">
        <v>1066</v>
      </c>
      <c r="F161" s="56" t="s">
        <v>334</v>
      </c>
      <c r="G161" s="56" t="s">
        <v>335</v>
      </c>
      <c r="H161" s="56" t="s">
        <v>336</v>
      </c>
      <c r="I161" s="56" t="s">
        <v>1067</v>
      </c>
      <c r="J161" s="1" t="s">
        <v>1067</v>
      </c>
      <c r="K161" s="56" t="s">
        <v>337</v>
      </c>
      <c r="L161" s="56" t="s">
        <v>338</v>
      </c>
      <c r="M161" s="56" t="s">
        <v>1068</v>
      </c>
      <c r="N161" s="56" t="s">
        <v>1043</v>
      </c>
      <c r="O161" s="56" t="s">
        <v>546</v>
      </c>
      <c r="P161" s="1" t="s">
        <v>188</v>
      </c>
      <c r="Q161" s="56" t="s">
        <v>241</v>
      </c>
      <c r="R161" s="56" t="s">
        <v>339</v>
      </c>
      <c r="S161" s="56">
        <v>70568</v>
      </c>
      <c r="T161" s="1" t="s">
        <v>1132</v>
      </c>
      <c r="U161" s="56">
        <v>41008</v>
      </c>
      <c r="V161" s="56">
        <v>43465</v>
      </c>
      <c r="W161" s="56">
        <v>40923</v>
      </c>
      <c r="X161" s="56">
        <v>42750</v>
      </c>
      <c r="Y161" s="56" t="s">
        <v>340</v>
      </c>
      <c r="Z161" s="56" t="s">
        <v>341</v>
      </c>
      <c r="AA161" s="56" t="s">
        <v>347</v>
      </c>
      <c r="AB161" s="56" t="s">
        <v>343</v>
      </c>
      <c r="AC161" s="56" t="s">
        <v>342</v>
      </c>
      <c r="AD161" s="56" t="s">
        <v>342</v>
      </c>
      <c r="AE161" s="56" t="s">
        <v>334</v>
      </c>
      <c r="AF161" s="56" t="s">
        <v>292</v>
      </c>
      <c r="AG161" s="56">
        <v>2013</v>
      </c>
      <c r="AH161" s="56" t="s">
        <v>80</v>
      </c>
      <c r="AI161" s="56" t="s">
        <v>344</v>
      </c>
      <c r="AJ161" s="56">
        <v>0</v>
      </c>
      <c r="AK161" s="56"/>
      <c r="AM161" s="56">
        <v>42758</v>
      </c>
      <c r="AN161" s="56" t="s">
        <v>1070</v>
      </c>
      <c r="AO161" s="1">
        <v>41121</v>
      </c>
      <c r="AP161" s="56" t="s">
        <v>1076</v>
      </c>
      <c r="AQ161" s="56">
        <v>49161</v>
      </c>
      <c r="AS161" s="56" t="s">
        <v>346</v>
      </c>
      <c r="AV161" s="56">
        <v>0</v>
      </c>
      <c r="BB161" s="56" t="s">
        <v>339</v>
      </c>
      <c r="BC161" s="56" t="s">
        <v>263</v>
      </c>
      <c r="BD161" s="56" t="s">
        <v>1072</v>
      </c>
      <c r="BE161" s="56" t="s">
        <v>347</v>
      </c>
      <c r="BF161" s="56" t="s">
        <v>334</v>
      </c>
      <c r="BG161" s="56" t="s">
        <v>1073</v>
      </c>
      <c r="BH161" s="56">
        <v>0</v>
      </c>
      <c r="BI161" s="56">
        <v>0</v>
      </c>
      <c r="BJ161" s="56">
        <v>1</v>
      </c>
    </row>
    <row r="162" spans="1:62" hidden="1" x14ac:dyDescent="0.3">
      <c r="A162" s="56">
        <v>49157188</v>
      </c>
      <c r="B162" s="86">
        <v>592948</v>
      </c>
      <c r="C162" s="1">
        <v>42893</v>
      </c>
      <c r="D162" s="56" t="s">
        <v>1065</v>
      </c>
      <c r="E162" s="56" t="s">
        <v>1066</v>
      </c>
      <c r="F162" s="56" t="s">
        <v>334</v>
      </c>
      <c r="G162" s="56" t="s">
        <v>335</v>
      </c>
      <c r="H162" s="56" t="s">
        <v>336</v>
      </c>
      <c r="I162" s="56" t="s">
        <v>1067</v>
      </c>
      <c r="J162" s="1" t="s">
        <v>1067</v>
      </c>
      <c r="K162" s="56" t="s">
        <v>337</v>
      </c>
      <c r="L162" s="56" t="s">
        <v>338</v>
      </c>
      <c r="M162" s="56" t="s">
        <v>1068</v>
      </c>
      <c r="N162" s="56" t="s">
        <v>1043</v>
      </c>
      <c r="O162" s="56" t="s">
        <v>546</v>
      </c>
      <c r="P162" s="1" t="s">
        <v>188</v>
      </c>
      <c r="Q162" s="56" t="s">
        <v>241</v>
      </c>
      <c r="R162" s="56" t="s">
        <v>339</v>
      </c>
      <c r="S162" s="56">
        <v>85306</v>
      </c>
      <c r="T162" s="1" t="s">
        <v>1100</v>
      </c>
      <c r="U162" s="56">
        <v>41008</v>
      </c>
      <c r="V162" s="56">
        <v>43465</v>
      </c>
      <c r="W162" s="56">
        <v>40923</v>
      </c>
      <c r="X162" s="56">
        <v>42750</v>
      </c>
      <c r="Y162" s="56" t="s">
        <v>340</v>
      </c>
      <c r="Z162" s="56" t="s">
        <v>341</v>
      </c>
      <c r="AA162" s="56" t="s">
        <v>347</v>
      </c>
      <c r="AB162" s="56" t="s">
        <v>343</v>
      </c>
      <c r="AC162" s="56" t="s">
        <v>342</v>
      </c>
      <c r="AD162" s="56" t="s">
        <v>347</v>
      </c>
      <c r="AE162" s="56" t="s">
        <v>334</v>
      </c>
      <c r="AF162" s="56" t="s">
        <v>292</v>
      </c>
      <c r="AG162" s="56">
        <v>2016</v>
      </c>
      <c r="AH162" s="56" t="s">
        <v>80</v>
      </c>
      <c r="AI162" s="56" t="s">
        <v>348</v>
      </c>
      <c r="AJ162" s="56">
        <v>100</v>
      </c>
      <c r="AK162" s="56"/>
      <c r="AM162" s="56">
        <v>42591</v>
      </c>
      <c r="AN162" s="56" t="s">
        <v>1070</v>
      </c>
      <c r="AO162" s="1">
        <v>41094</v>
      </c>
      <c r="AP162" s="56" t="s">
        <v>1076</v>
      </c>
      <c r="AQ162" s="56">
        <v>53222</v>
      </c>
      <c r="AS162" s="56" t="s">
        <v>346</v>
      </c>
      <c r="AV162" s="56">
        <v>0</v>
      </c>
      <c r="BB162" s="56" t="s">
        <v>339</v>
      </c>
      <c r="BC162" s="56" t="s">
        <v>263</v>
      </c>
      <c r="BD162" s="56" t="s">
        <v>1072</v>
      </c>
      <c r="BE162" s="56" t="s">
        <v>347</v>
      </c>
      <c r="BF162" s="56" t="s">
        <v>334</v>
      </c>
      <c r="BG162" s="56" t="s">
        <v>1073</v>
      </c>
      <c r="BH162" s="56">
        <v>0</v>
      </c>
      <c r="BI162" s="56">
        <v>0</v>
      </c>
      <c r="BJ162" s="56">
        <v>1</v>
      </c>
    </row>
    <row r="163" spans="1:62" hidden="1" x14ac:dyDescent="0.3">
      <c r="A163" s="56">
        <v>49157320</v>
      </c>
      <c r="B163" s="86">
        <v>592948</v>
      </c>
      <c r="C163" s="1">
        <v>42893</v>
      </c>
      <c r="D163" s="56" t="s">
        <v>1065</v>
      </c>
      <c r="E163" s="56" t="s">
        <v>1066</v>
      </c>
      <c r="F163" s="56" t="s">
        <v>334</v>
      </c>
      <c r="G163" s="56" t="s">
        <v>335</v>
      </c>
      <c r="H163" s="56" t="s">
        <v>336</v>
      </c>
      <c r="I163" s="56" t="s">
        <v>1067</v>
      </c>
      <c r="J163" s="1" t="s">
        <v>1067</v>
      </c>
      <c r="K163" s="56" t="s">
        <v>337</v>
      </c>
      <c r="L163" s="56" t="s">
        <v>338</v>
      </c>
      <c r="M163" s="56" t="s">
        <v>1068</v>
      </c>
      <c r="N163" s="56" t="s">
        <v>1043</v>
      </c>
      <c r="O163" s="56" t="s">
        <v>546</v>
      </c>
      <c r="P163" s="1" t="s">
        <v>188</v>
      </c>
      <c r="Q163" s="56" t="s">
        <v>241</v>
      </c>
      <c r="R163" s="56" t="s">
        <v>339</v>
      </c>
      <c r="S163" s="56">
        <v>70568</v>
      </c>
      <c r="T163" s="1" t="s">
        <v>1132</v>
      </c>
      <c r="U163" s="56">
        <v>41008</v>
      </c>
      <c r="V163" s="56">
        <v>43465</v>
      </c>
      <c r="W163" s="56">
        <v>40923</v>
      </c>
      <c r="X163" s="56">
        <v>42750</v>
      </c>
      <c r="Y163" s="56" t="s">
        <v>340</v>
      </c>
      <c r="Z163" s="56" t="s">
        <v>341</v>
      </c>
      <c r="AA163" s="56" t="s">
        <v>347</v>
      </c>
      <c r="AB163" s="56" t="s">
        <v>343</v>
      </c>
      <c r="AC163" s="56" t="s">
        <v>342</v>
      </c>
      <c r="AD163" s="56" t="s">
        <v>342</v>
      </c>
      <c r="AE163" s="56" t="s">
        <v>334</v>
      </c>
      <c r="AF163" s="56" t="s">
        <v>292</v>
      </c>
      <c r="AG163" s="56">
        <v>2014</v>
      </c>
      <c r="AH163" s="56" t="s">
        <v>80</v>
      </c>
      <c r="AI163" s="56" t="s">
        <v>348</v>
      </c>
      <c r="AJ163" s="56">
        <v>0</v>
      </c>
      <c r="AK163" s="56"/>
      <c r="AM163" s="56">
        <v>42758</v>
      </c>
      <c r="AN163" s="56" t="s">
        <v>1070</v>
      </c>
      <c r="AO163" s="1">
        <v>41121</v>
      </c>
      <c r="AP163" s="56" t="s">
        <v>1076</v>
      </c>
      <c r="AQ163" s="56">
        <v>49161</v>
      </c>
      <c r="AS163" s="56" t="s">
        <v>346</v>
      </c>
      <c r="AV163" s="56">
        <v>0</v>
      </c>
      <c r="BB163" s="56" t="s">
        <v>339</v>
      </c>
      <c r="BC163" s="56" t="s">
        <v>263</v>
      </c>
      <c r="BD163" s="56" t="s">
        <v>1072</v>
      </c>
      <c r="BE163" s="56" t="s">
        <v>347</v>
      </c>
      <c r="BF163" s="56" t="s">
        <v>334</v>
      </c>
      <c r="BG163" s="56" t="s">
        <v>1073</v>
      </c>
      <c r="BH163" s="56">
        <v>0</v>
      </c>
      <c r="BI163" s="56">
        <v>0</v>
      </c>
      <c r="BJ163" s="56">
        <v>1</v>
      </c>
    </row>
    <row r="164" spans="1:62" hidden="1" x14ac:dyDescent="0.3">
      <c r="A164" s="56">
        <v>49157321</v>
      </c>
      <c r="B164" s="86">
        <v>592948</v>
      </c>
      <c r="C164" s="1">
        <v>42893</v>
      </c>
      <c r="D164" s="56" t="s">
        <v>1065</v>
      </c>
      <c r="E164" s="56" t="s">
        <v>1066</v>
      </c>
      <c r="F164" s="56" t="s">
        <v>334</v>
      </c>
      <c r="G164" s="56" t="s">
        <v>335</v>
      </c>
      <c r="H164" s="56" t="s">
        <v>336</v>
      </c>
      <c r="I164" s="56" t="s">
        <v>1067</v>
      </c>
      <c r="J164" s="1" t="s">
        <v>1067</v>
      </c>
      <c r="K164" s="56" t="s">
        <v>337</v>
      </c>
      <c r="L164" s="56" t="s">
        <v>338</v>
      </c>
      <c r="M164" s="56" t="s">
        <v>1068</v>
      </c>
      <c r="N164" s="56" t="s">
        <v>1043</v>
      </c>
      <c r="O164" s="56" t="s">
        <v>546</v>
      </c>
      <c r="P164" s="1" t="s">
        <v>188</v>
      </c>
      <c r="Q164" s="56" t="s">
        <v>241</v>
      </c>
      <c r="R164" s="56" t="s">
        <v>339</v>
      </c>
      <c r="S164" s="56">
        <v>70568</v>
      </c>
      <c r="T164" s="1" t="s">
        <v>1132</v>
      </c>
      <c r="U164" s="56">
        <v>41008</v>
      </c>
      <c r="V164" s="56">
        <v>43465</v>
      </c>
      <c r="W164" s="56">
        <v>40923</v>
      </c>
      <c r="X164" s="56">
        <v>42750</v>
      </c>
      <c r="Y164" s="56" t="s">
        <v>340</v>
      </c>
      <c r="Z164" s="56" t="s">
        <v>341</v>
      </c>
      <c r="AA164" s="56" t="s">
        <v>347</v>
      </c>
      <c r="AB164" s="56" t="s">
        <v>343</v>
      </c>
      <c r="AC164" s="56" t="s">
        <v>342</v>
      </c>
      <c r="AD164" s="56" t="s">
        <v>342</v>
      </c>
      <c r="AE164" s="56" t="s">
        <v>334</v>
      </c>
      <c r="AF164" s="56" t="s">
        <v>292</v>
      </c>
      <c r="AG164" s="56">
        <v>2014</v>
      </c>
      <c r="AH164" s="56" t="s">
        <v>80</v>
      </c>
      <c r="AI164" s="56" t="s">
        <v>344</v>
      </c>
      <c r="AJ164" s="56">
        <v>0</v>
      </c>
      <c r="AK164" s="56"/>
      <c r="AM164" s="56">
        <v>42758</v>
      </c>
      <c r="AN164" s="56" t="s">
        <v>1070</v>
      </c>
      <c r="AO164" s="1">
        <v>41121</v>
      </c>
      <c r="AP164" s="56" t="s">
        <v>1076</v>
      </c>
      <c r="AQ164" s="56">
        <v>49161</v>
      </c>
      <c r="AS164" s="56" t="s">
        <v>346</v>
      </c>
      <c r="AV164" s="56">
        <v>0</v>
      </c>
      <c r="BB164" s="56" t="s">
        <v>339</v>
      </c>
      <c r="BC164" s="56" t="s">
        <v>263</v>
      </c>
      <c r="BD164" s="56" t="s">
        <v>1072</v>
      </c>
      <c r="BE164" s="56" t="s">
        <v>347</v>
      </c>
      <c r="BF164" s="56" t="s">
        <v>334</v>
      </c>
      <c r="BG164" s="56" t="s">
        <v>1073</v>
      </c>
      <c r="BH164" s="56">
        <v>0</v>
      </c>
      <c r="BI164" s="56">
        <v>0</v>
      </c>
      <c r="BJ164" s="56">
        <v>1</v>
      </c>
    </row>
    <row r="165" spans="1:62" x14ac:dyDescent="0.3">
      <c r="A165" s="56">
        <v>49157090</v>
      </c>
      <c r="B165" s="86">
        <v>592948</v>
      </c>
      <c r="C165" s="1">
        <v>42893</v>
      </c>
      <c r="D165" s="56" t="s">
        <v>1065</v>
      </c>
      <c r="E165" s="56" t="s">
        <v>1066</v>
      </c>
      <c r="F165" s="56" t="s">
        <v>334</v>
      </c>
      <c r="G165" s="56" t="s">
        <v>335</v>
      </c>
      <c r="H165" s="56" t="s">
        <v>336</v>
      </c>
      <c r="I165" s="56" t="s">
        <v>1067</v>
      </c>
      <c r="J165" s="1" t="s">
        <v>1067</v>
      </c>
      <c r="K165" s="56" t="s">
        <v>337</v>
      </c>
      <c r="L165" s="56" t="s">
        <v>338</v>
      </c>
      <c r="M165" s="56" t="s">
        <v>1068</v>
      </c>
      <c r="N165" s="56" t="s">
        <v>1043</v>
      </c>
      <c r="O165" s="56" t="s">
        <v>546</v>
      </c>
      <c r="P165" s="1" t="s">
        <v>105</v>
      </c>
      <c r="S165" s="56">
        <v>148942</v>
      </c>
      <c r="T165" s="1" t="s">
        <v>1057</v>
      </c>
      <c r="U165" s="56">
        <v>41008</v>
      </c>
      <c r="V165" s="56">
        <v>43465</v>
      </c>
      <c r="W165" s="56">
        <v>41008</v>
      </c>
      <c r="X165" s="56">
        <v>42750</v>
      </c>
      <c r="Y165" s="56" t="s">
        <v>340</v>
      </c>
      <c r="Z165" s="56" t="s">
        <v>341</v>
      </c>
      <c r="AA165" s="56" t="s">
        <v>342</v>
      </c>
      <c r="AB165" s="56" t="s">
        <v>339</v>
      </c>
      <c r="AC165" s="56" t="s">
        <v>342</v>
      </c>
      <c r="AD165" s="56" t="s">
        <v>347</v>
      </c>
      <c r="AE165" s="56" t="s">
        <v>334</v>
      </c>
      <c r="AF165" s="56" t="s">
        <v>291</v>
      </c>
      <c r="AG165" s="56">
        <v>2017</v>
      </c>
      <c r="AH165" s="56" t="s">
        <v>80</v>
      </c>
      <c r="AI165" s="56" t="s">
        <v>348</v>
      </c>
      <c r="AJ165" s="56">
        <v>0</v>
      </c>
      <c r="AK165" s="56">
        <v>42735</v>
      </c>
      <c r="AL165" s="56" t="s">
        <v>1144</v>
      </c>
      <c r="AM165" s="56">
        <v>42758</v>
      </c>
      <c r="AN165" s="56" t="s">
        <v>1070</v>
      </c>
      <c r="AO165" s="1">
        <v>42758</v>
      </c>
      <c r="AP165" s="56" t="s">
        <v>1070</v>
      </c>
      <c r="AQ165" s="56">
        <v>282</v>
      </c>
      <c r="AR165" s="56">
        <v>0</v>
      </c>
      <c r="AS165" s="56" t="s">
        <v>346</v>
      </c>
      <c r="BB165" s="56" t="s">
        <v>339</v>
      </c>
      <c r="BC165" s="56" t="s">
        <v>263</v>
      </c>
      <c r="BD165" s="56" t="s">
        <v>1072</v>
      </c>
      <c r="BE165" s="56" t="s">
        <v>347</v>
      </c>
      <c r="BF165" s="56" t="s">
        <v>334</v>
      </c>
      <c r="BG165" s="56" t="s">
        <v>1073</v>
      </c>
      <c r="BH165" s="56">
        <v>0</v>
      </c>
      <c r="BI165" s="56">
        <v>0</v>
      </c>
      <c r="BJ165" s="56">
        <v>1</v>
      </c>
    </row>
    <row r="166" spans="1:62" hidden="1" x14ac:dyDescent="0.3">
      <c r="A166" s="56">
        <v>49157104</v>
      </c>
      <c r="B166" s="86">
        <v>592948</v>
      </c>
      <c r="C166" s="1">
        <v>42893</v>
      </c>
      <c r="D166" s="56" t="s">
        <v>1065</v>
      </c>
      <c r="E166" s="56" t="s">
        <v>1066</v>
      </c>
      <c r="F166" s="56" t="s">
        <v>334</v>
      </c>
      <c r="G166" s="56" t="s">
        <v>335</v>
      </c>
      <c r="H166" s="56" t="s">
        <v>336</v>
      </c>
      <c r="I166" s="56" t="s">
        <v>1067</v>
      </c>
      <c r="J166" s="1" t="s">
        <v>1067</v>
      </c>
      <c r="K166" s="56" t="s">
        <v>337</v>
      </c>
      <c r="L166" s="56" t="s">
        <v>338</v>
      </c>
      <c r="M166" s="56" t="s">
        <v>1068</v>
      </c>
      <c r="N166" s="56" t="s">
        <v>1043</v>
      </c>
      <c r="O166" s="56" t="s">
        <v>546</v>
      </c>
      <c r="P166" s="1" t="s">
        <v>110</v>
      </c>
      <c r="Q166" s="56" t="s">
        <v>241</v>
      </c>
      <c r="R166" s="56" t="s">
        <v>339</v>
      </c>
      <c r="S166" s="56">
        <v>178701</v>
      </c>
      <c r="T166" s="1" t="s">
        <v>252</v>
      </c>
      <c r="U166" s="56">
        <v>41008</v>
      </c>
      <c r="V166" s="56">
        <v>43465</v>
      </c>
      <c r="W166" s="56">
        <v>41008</v>
      </c>
      <c r="X166" s="56">
        <v>42750</v>
      </c>
      <c r="Y166" s="56" t="s">
        <v>340</v>
      </c>
      <c r="Z166" s="56" t="s">
        <v>341</v>
      </c>
      <c r="AA166" s="56" t="s">
        <v>342</v>
      </c>
      <c r="AB166" s="56" t="s">
        <v>343</v>
      </c>
      <c r="AC166" s="56" t="s">
        <v>342</v>
      </c>
      <c r="AD166" s="56" t="s">
        <v>342</v>
      </c>
      <c r="AE166" s="56" t="s">
        <v>334</v>
      </c>
      <c r="AF166" s="56" t="s">
        <v>292</v>
      </c>
      <c r="AG166" s="56">
        <v>2012</v>
      </c>
      <c r="AH166" s="56" t="s">
        <v>80</v>
      </c>
      <c r="AI166" s="56" t="s">
        <v>344</v>
      </c>
      <c r="AJ166" s="56">
        <v>0</v>
      </c>
      <c r="AK166" s="56"/>
      <c r="AM166" s="56">
        <v>42758</v>
      </c>
      <c r="AN166" s="56" t="s">
        <v>1070</v>
      </c>
      <c r="AO166" s="1">
        <v>42613</v>
      </c>
      <c r="AP166" s="56" t="s">
        <v>1070</v>
      </c>
      <c r="AQ166" s="56">
        <v>326</v>
      </c>
      <c r="AR166" s="56">
        <v>0</v>
      </c>
      <c r="AS166" s="56" t="s">
        <v>346</v>
      </c>
      <c r="BB166" s="56" t="s">
        <v>339</v>
      </c>
      <c r="BC166" s="56" t="s">
        <v>263</v>
      </c>
      <c r="BD166" s="56" t="s">
        <v>1072</v>
      </c>
      <c r="BE166" s="56" t="s">
        <v>347</v>
      </c>
      <c r="BF166" s="56" t="s">
        <v>334</v>
      </c>
      <c r="BG166" s="56" t="s">
        <v>1073</v>
      </c>
      <c r="BH166" s="56">
        <v>0</v>
      </c>
      <c r="BI166" s="56">
        <v>0</v>
      </c>
      <c r="BJ166" s="56">
        <v>1</v>
      </c>
    </row>
    <row r="167" spans="1:62" x14ac:dyDescent="0.3">
      <c r="A167" s="56">
        <v>49157133</v>
      </c>
      <c r="B167" s="86">
        <v>592948</v>
      </c>
      <c r="C167" s="1">
        <v>42893</v>
      </c>
      <c r="D167" s="56" t="s">
        <v>1065</v>
      </c>
      <c r="E167" s="56" t="s">
        <v>1066</v>
      </c>
      <c r="F167" s="56" t="s">
        <v>334</v>
      </c>
      <c r="G167" s="56" t="s">
        <v>335</v>
      </c>
      <c r="H167" s="56" t="s">
        <v>336</v>
      </c>
      <c r="I167" s="56" t="s">
        <v>1067</v>
      </c>
      <c r="J167" s="1" t="s">
        <v>1067</v>
      </c>
      <c r="K167" s="56" t="s">
        <v>337</v>
      </c>
      <c r="L167" s="56" t="s">
        <v>338</v>
      </c>
      <c r="M167" s="56" t="s">
        <v>1068</v>
      </c>
      <c r="N167" s="56" t="s">
        <v>1043</v>
      </c>
      <c r="O167" s="56" t="s">
        <v>546</v>
      </c>
      <c r="P167" s="1" t="s">
        <v>110</v>
      </c>
      <c r="Q167" s="56" t="s">
        <v>241</v>
      </c>
      <c r="R167" s="56" t="s">
        <v>339</v>
      </c>
      <c r="S167" s="56">
        <v>178902</v>
      </c>
      <c r="T167" s="1" t="s">
        <v>112</v>
      </c>
      <c r="U167" s="56">
        <v>41008</v>
      </c>
      <c r="V167" s="56">
        <v>43465</v>
      </c>
      <c r="W167" s="56">
        <v>41008</v>
      </c>
      <c r="X167" s="56">
        <v>42750</v>
      </c>
      <c r="Y167" s="56" t="s">
        <v>340</v>
      </c>
      <c r="Z167" s="56" t="s">
        <v>341</v>
      </c>
      <c r="AA167" s="56" t="s">
        <v>342</v>
      </c>
      <c r="AB167" s="56" t="s">
        <v>343</v>
      </c>
      <c r="AC167" s="56" t="s">
        <v>342</v>
      </c>
      <c r="AD167" s="56" t="s">
        <v>342</v>
      </c>
      <c r="AE167" s="56" t="s">
        <v>334</v>
      </c>
      <c r="AF167" s="56" t="s">
        <v>291</v>
      </c>
      <c r="AG167" s="56">
        <v>2017</v>
      </c>
      <c r="AH167" s="56" t="s">
        <v>80</v>
      </c>
      <c r="AI167" s="56" t="s">
        <v>348</v>
      </c>
      <c r="AJ167" s="56">
        <v>1</v>
      </c>
      <c r="AK167" s="56">
        <v>42735</v>
      </c>
      <c r="AL167" s="56" t="s">
        <v>1145</v>
      </c>
      <c r="AM167" s="56">
        <v>42758</v>
      </c>
      <c r="AN167" s="56" t="s">
        <v>1070</v>
      </c>
      <c r="AO167" s="1">
        <v>42758</v>
      </c>
      <c r="AP167" s="56" t="s">
        <v>1070</v>
      </c>
      <c r="AQ167" s="56">
        <v>260</v>
      </c>
      <c r="AR167" s="56">
        <v>0</v>
      </c>
      <c r="AS167" s="56" t="s">
        <v>346</v>
      </c>
      <c r="BB167" s="56" t="s">
        <v>339</v>
      </c>
      <c r="BC167" s="56" t="s">
        <v>263</v>
      </c>
      <c r="BD167" s="56" t="s">
        <v>1072</v>
      </c>
      <c r="BE167" s="56" t="s">
        <v>347</v>
      </c>
      <c r="BF167" s="56" t="s">
        <v>334</v>
      </c>
      <c r="BG167" s="56" t="s">
        <v>1073</v>
      </c>
      <c r="BH167" s="56">
        <v>0</v>
      </c>
      <c r="BI167" s="56">
        <v>0</v>
      </c>
      <c r="BJ167" s="56">
        <v>1</v>
      </c>
    </row>
    <row r="168" spans="1:62" hidden="1" x14ac:dyDescent="0.3">
      <c r="A168" s="56">
        <v>49157189</v>
      </c>
      <c r="B168" s="86">
        <v>592948</v>
      </c>
      <c r="C168" s="1">
        <v>42893</v>
      </c>
      <c r="D168" s="56" t="s">
        <v>1065</v>
      </c>
      <c r="E168" s="56" t="s">
        <v>1066</v>
      </c>
      <c r="F168" s="56" t="s">
        <v>334</v>
      </c>
      <c r="G168" s="56" t="s">
        <v>335</v>
      </c>
      <c r="H168" s="56" t="s">
        <v>336</v>
      </c>
      <c r="I168" s="56" t="s">
        <v>1067</v>
      </c>
      <c r="J168" s="1" t="s">
        <v>1067</v>
      </c>
      <c r="K168" s="56" t="s">
        <v>337</v>
      </c>
      <c r="L168" s="56" t="s">
        <v>338</v>
      </c>
      <c r="M168" s="56" t="s">
        <v>1068</v>
      </c>
      <c r="N168" s="56" t="s">
        <v>1043</v>
      </c>
      <c r="O168" s="56" t="s">
        <v>546</v>
      </c>
      <c r="P168" s="1" t="s">
        <v>188</v>
      </c>
      <c r="Q168" s="56" t="s">
        <v>241</v>
      </c>
      <c r="R168" s="56" t="s">
        <v>339</v>
      </c>
      <c r="S168" s="56">
        <v>85306</v>
      </c>
      <c r="T168" s="1" t="s">
        <v>1100</v>
      </c>
      <c r="U168" s="56">
        <v>41008</v>
      </c>
      <c r="V168" s="56">
        <v>43465</v>
      </c>
      <c r="W168" s="56">
        <v>40923</v>
      </c>
      <c r="X168" s="56">
        <v>42750</v>
      </c>
      <c r="Y168" s="56" t="s">
        <v>340</v>
      </c>
      <c r="Z168" s="56" t="s">
        <v>341</v>
      </c>
      <c r="AA168" s="56" t="s">
        <v>347</v>
      </c>
      <c r="AB168" s="56" t="s">
        <v>343</v>
      </c>
      <c r="AC168" s="56" t="s">
        <v>342</v>
      </c>
      <c r="AD168" s="56" t="s">
        <v>347</v>
      </c>
      <c r="AE168" s="56" t="s">
        <v>334</v>
      </c>
      <c r="AF168" s="56" t="s">
        <v>292</v>
      </c>
      <c r="AG168" s="56">
        <v>2016</v>
      </c>
      <c r="AH168" s="56" t="s">
        <v>80</v>
      </c>
      <c r="AI168" s="56" t="s">
        <v>344</v>
      </c>
      <c r="AJ168" s="56">
        <v>100</v>
      </c>
      <c r="AM168" s="56">
        <v>42591</v>
      </c>
      <c r="AN168" s="56" t="s">
        <v>1070</v>
      </c>
      <c r="AO168" s="1">
        <v>41094</v>
      </c>
      <c r="AP168" s="56" t="s">
        <v>1076</v>
      </c>
      <c r="AQ168" s="56">
        <v>53222</v>
      </c>
      <c r="AS168" s="56" t="s">
        <v>346</v>
      </c>
      <c r="AV168" s="56">
        <v>0</v>
      </c>
      <c r="BB168" s="56" t="s">
        <v>339</v>
      </c>
      <c r="BC168" s="56" t="s">
        <v>263</v>
      </c>
      <c r="BD168" s="56" t="s">
        <v>1072</v>
      </c>
      <c r="BE168" s="56" t="s">
        <v>347</v>
      </c>
      <c r="BF168" s="56" t="s">
        <v>334</v>
      </c>
      <c r="BG168" s="56" t="s">
        <v>1073</v>
      </c>
      <c r="BH168" s="56">
        <v>0</v>
      </c>
      <c r="BI168" s="56">
        <v>0</v>
      </c>
      <c r="BJ168" s="56">
        <v>1</v>
      </c>
    </row>
    <row r="169" spans="1:62" hidden="1" x14ac:dyDescent="0.3">
      <c r="A169" s="56">
        <v>49157322</v>
      </c>
      <c r="B169" s="86">
        <v>592948</v>
      </c>
      <c r="C169" s="1">
        <v>42893</v>
      </c>
      <c r="D169" s="56" t="s">
        <v>1065</v>
      </c>
      <c r="E169" s="56" t="s">
        <v>1066</v>
      </c>
      <c r="F169" s="56" t="s">
        <v>334</v>
      </c>
      <c r="G169" s="56" t="s">
        <v>335</v>
      </c>
      <c r="H169" s="56" t="s">
        <v>336</v>
      </c>
      <c r="I169" s="56" t="s">
        <v>1067</v>
      </c>
      <c r="J169" s="1" t="s">
        <v>1067</v>
      </c>
      <c r="K169" s="56" t="s">
        <v>337</v>
      </c>
      <c r="L169" s="56" t="s">
        <v>338</v>
      </c>
      <c r="M169" s="56" t="s">
        <v>1068</v>
      </c>
      <c r="N169" s="56" t="s">
        <v>1043</v>
      </c>
      <c r="O169" s="56" t="s">
        <v>546</v>
      </c>
      <c r="P169" s="1" t="s">
        <v>188</v>
      </c>
      <c r="Q169" s="56" t="s">
        <v>241</v>
      </c>
      <c r="R169" s="56" t="s">
        <v>339</v>
      </c>
      <c r="S169" s="56">
        <v>70568</v>
      </c>
      <c r="T169" s="1" t="s">
        <v>1132</v>
      </c>
      <c r="U169" s="56">
        <v>41008</v>
      </c>
      <c r="V169" s="56">
        <v>43465</v>
      </c>
      <c r="W169" s="56">
        <v>40923</v>
      </c>
      <c r="X169" s="56">
        <v>42750</v>
      </c>
      <c r="Y169" s="56" t="s">
        <v>340</v>
      </c>
      <c r="Z169" s="56" t="s">
        <v>341</v>
      </c>
      <c r="AA169" s="56" t="s">
        <v>347</v>
      </c>
      <c r="AB169" s="56" t="s">
        <v>343</v>
      </c>
      <c r="AC169" s="56" t="s">
        <v>342</v>
      </c>
      <c r="AD169" s="56" t="s">
        <v>342</v>
      </c>
      <c r="AE169" s="56" t="s">
        <v>334</v>
      </c>
      <c r="AF169" s="56" t="s">
        <v>292</v>
      </c>
      <c r="AG169" s="56">
        <v>2015</v>
      </c>
      <c r="AH169" s="56" t="s">
        <v>80</v>
      </c>
      <c r="AI169" s="56" t="s">
        <v>348</v>
      </c>
      <c r="AJ169" s="56">
        <v>0</v>
      </c>
      <c r="AM169" s="56">
        <v>42758</v>
      </c>
      <c r="AN169" s="56" t="s">
        <v>1070</v>
      </c>
      <c r="AO169" s="1">
        <v>41121</v>
      </c>
      <c r="AP169" s="56" t="s">
        <v>1076</v>
      </c>
      <c r="AQ169" s="56">
        <v>49161</v>
      </c>
      <c r="AS169" s="56" t="s">
        <v>346</v>
      </c>
      <c r="AV169" s="56">
        <v>0</v>
      </c>
      <c r="BB169" s="56" t="s">
        <v>339</v>
      </c>
      <c r="BC169" s="56" t="s">
        <v>263</v>
      </c>
      <c r="BD169" s="56" t="s">
        <v>1072</v>
      </c>
      <c r="BE169" s="56" t="s">
        <v>347</v>
      </c>
      <c r="BF169" s="56" t="s">
        <v>334</v>
      </c>
      <c r="BG169" s="56" t="s">
        <v>1073</v>
      </c>
      <c r="BH169" s="56">
        <v>0</v>
      </c>
      <c r="BI169" s="56">
        <v>0</v>
      </c>
      <c r="BJ169" s="56">
        <v>1</v>
      </c>
    </row>
    <row r="170" spans="1:62" hidden="1" x14ac:dyDescent="0.3">
      <c r="A170" s="56">
        <v>49157323</v>
      </c>
      <c r="B170" s="86">
        <v>592948</v>
      </c>
      <c r="C170" s="1">
        <v>42893</v>
      </c>
      <c r="D170" s="56" t="s">
        <v>1065</v>
      </c>
      <c r="E170" s="56" t="s">
        <v>1066</v>
      </c>
      <c r="F170" s="56" t="s">
        <v>334</v>
      </c>
      <c r="G170" s="56" t="s">
        <v>335</v>
      </c>
      <c r="H170" s="56" t="s">
        <v>336</v>
      </c>
      <c r="I170" s="56" t="s">
        <v>1067</v>
      </c>
      <c r="J170" s="1" t="s">
        <v>1067</v>
      </c>
      <c r="K170" s="56" t="s">
        <v>337</v>
      </c>
      <c r="L170" s="56" t="s">
        <v>338</v>
      </c>
      <c r="M170" s="56" t="s">
        <v>1068</v>
      </c>
      <c r="N170" s="56" t="s">
        <v>1043</v>
      </c>
      <c r="O170" s="56" t="s">
        <v>546</v>
      </c>
      <c r="P170" s="1" t="s">
        <v>188</v>
      </c>
      <c r="Q170" s="56" t="s">
        <v>241</v>
      </c>
      <c r="R170" s="56" t="s">
        <v>339</v>
      </c>
      <c r="S170" s="56">
        <v>70568</v>
      </c>
      <c r="T170" s="1" t="s">
        <v>1132</v>
      </c>
      <c r="U170" s="56">
        <v>41008</v>
      </c>
      <c r="V170" s="56">
        <v>43465</v>
      </c>
      <c r="W170" s="56">
        <v>40923</v>
      </c>
      <c r="X170" s="56">
        <v>42750</v>
      </c>
      <c r="Y170" s="56" t="s">
        <v>340</v>
      </c>
      <c r="Z170" s="56" t="s">
        <v>341</v>
      </c>
      <c r="AA170" s="56" t="s">
        <v>347</v>
      </c>
      <c r="AB170" s="56" t="s">
        <v>343</v>
      </c>
      <c r="AC170" s="56" t="s">
        <v>342</v>
      </c>
      <c r="AD170" s="56" t="s">
        <v>342</v>
      </c>
      <c r="AE170" s="56" t="s">
        <v>334</v>
      </c>
      <c r="AF170" s="56" t="s">
        <v>292</v>
      </c>
      <c r="AG170" s="56">
        <v>2015</v>
      </c>
      <c r="AH170" s="56" t="s">
        <v>80</v>
      </c>
      <c r="AI170" s="56" t="s">
        <v>344</v>
      </c>
      <c r="AJ170" s="56">
        <v>0</v>
      </c>
      <c r="AK170" s="56"/>
      <c r="AM170" s="56">
        <v>42758</v>
      </c>
      <c r="AN170" s="56" t="s">
        <v>1070</v>
      </c>
      <c r="AO170" s="1">
        <v>41121</v>
      </c>
      <c r="AP170" s="56" t="s">
        <v>1076</v>
      </c>
      <c r="AQ170" s="56">
        <v>49161</v>
      </c>
      <c r="AS170" s="56" t="s">
        <v>346</v>
      </c>
      <c r="AV170" s="56">
        <v>0</v>
      </c>
      <c r="BB170" s="56" t="s">
        <v>339</v>
      </c>
      <c r="BC170" s="56" t="s">
        <v>263</v>
      </c>
      <c r="BD170" s="56" t="s">
        <v>1072</v>
      </c>
      <c r="BE170" s="56" t="s">
        <v>347</v>
      </c>
      <c r="BF170" s="56" t="s">
        <v>334</v>
      </c>
      <c r="BG170" s="56" t="s">
        <v>1073</v>
      </c>
      <c r="BH170" s="56">
        <v>0</v>
      </c>
      <c r="BI170" s="56">
        <v>0</v>
      </c>
      <c r="BJ170" s="56">
        <v>1</v>
      </c>
    </row>
    <row r="171" spans="1:62" hidden="1" x14ac:dyDescent="0.3">
      <c r="A171" s="56">
        <v>49157190</v>
      </c>
      <c r="B171" s="86">
        <v>592948</v>
      </c>
      <c r="C171" s="1">
        <v>42893</v>
      </c>
      <c r="D171" s="56" t="s">
        <v>1065</v>
      </c>
      <c r="E171" s="56" t="s">
        <v>1066</v>
      </c>
      <c r="F171" s="56" t="s">
        <v>334</v>
      </c>
      <c r="G171" s="56" t="s">
        <v>335</v>
      </c>
      <c r="H171" s="56" t="s">
        <v>336</v>
      </c>
      <c r="I171" s="56" t="s">
        <v>1067</v>
      </c>
      <c r="J171" s="1" t="s">
        <v>1067</v>
      </c>
      <c r="K171" s="56" t="s">
        <v>337</v>
      </c>
      <c r="L171" s="56" t="s">
        <v>338</v>
      </c>
      <c r="M171" s="56" t="s">
        <v>1068</v>
      </c>
      <c r="N171" s="56" t="s">
        <v>1043</v>
      </c>
      <c r="O171" s="56" t="s">
        <v>546</v>
      </c>
      <c r="P171" s="1" t="s">
        <v>188</v>
      </c>
      <c r="Q171" s="56" t="s">
        <v>241</v>
      </c>
      <c r="R171" s="56" t="s">
        <v>339</v>
      </c>
      <c r="S171" s="56">
        <v>85306</v>
      </c>
      <c r="T171" s="1" t="s">
        <v>1100</v>
      </c>
      <c r="U171" s="56">
        <v>41008</v>
      </c>
      <c r="V171" s="56">
        <v>43465</v>
      </c>
      <c r="W171" s="56">
        <v>40923</v>
      </c>
      <c r="X171" s="56">
        <v>42750</v>
      </c>
      <c r="Y171" s="56" t="s">
        <v>340</v>
      </c>
      <c r="Z171" s="56" t="s">
        <v>341</v>
      </c>
      <c r="AA171" s="56" t="s">
        <v>347</v>
      </c>
      <c r="AB171" s="56" t="s">
        <v>343</v>
      </c>
      <c r="AC171" s="56" t="s">
        <v>342</v>
      </c>
      <c r="AD171" s="56" t="s">
        <v>347</v>
      </c>
      <c r="AE171" s="56" t="s">
        <v>334</v>
      </c>
      <c r="AF171" s="56" t="s">
        <v>292</v>
      </c>
      <c r="AG171" s="56">
        <v>2017</v>
      </c>
      <c r="AH171" s="56" t="s">
        <v>80</v>
      </c>
      <c r="AI171" s="56" t="s">
        <v>348</v>
      </c>
      <c r="AJ171" s="56">
        <v>100</v>
      </c>
      <c r="AK171" s="56"/>
      <c r="AM171" s="56">
        <v>42591</v>
      </c>
      <c r="AN171" s="56" t="s">
        <v>1070</v>
      </c>
      <c r="AO171" s="1">
        <v>41094</v>
      </c>
      <c r="AP171" s="56" t="s">
        <v>1076</v>
      </c>
      <c r="AQ171" s="56">
        <v>53222</v>
      </c>
      <c r="AS171" s="56" t="s">
        <v>346</v>
      </c>
      <c r="AV171" s="56">
        <v>0</v>
      </c>
      <c r="BB171" s="56" t="s">
        <v>339</v>
      </c>
      <c r="BC171" s="56" t="s">
        <v>263</v>
      </c>
      <c r="BD171" s="56" t="s">
        <v>1072</v>
      </c>
      <c r="BE171" s="56" t="s">
        <v>347</v>
      </c>
      <c r="BF171" s="56" t="s">
        <v>334</v>
      </c>
      <c r="BG171" s="56" t="s">
        <v>1073</v>
      </c>
      <c r="BH171" s="56">
        <v>0</v>
      </c>
      <c r="BI171" s="56">
        <v>0</v>
      </c>
      <c r="BJ171" s="56">
        <v>1</v>
      </c>
    </row>
    <row r="172" spans="1:62" hidden="1" x14ac:dyDescent="0.3">
      <c r="A172" s="56">
        <v>49157324</v>
      </c>
      <c r="B172" s="86">
        <v>592948</v>
      </c>
      <c r="C172" s="1">
        <v>42893</v>
      </c>
      <c r="D172" s="56" t="s">
        <v>1065</v>
      </c>
      <c r="E172" s="56" t="s">
        <v>1066</v>
      </c>
      <c r="F172" s="56" t="s">
        <v>334</v>
      </c>
      <c r="G172" s="56" t="s">
        <v>335</v>
      </c>
      <c r="H172" s="56" t="s">
        <v>336</v>
      </c>
      <c r="I172" s="56" t="s">
        <v>1067</v>
      </c>
      <c r="J172" s="1" t="s">
        <v>1067</v>
      </c>
      <c r="K172" s="56" t="s">
        <v>337</v>
      </c>
      <c r="L172" s="56" t="s">
        <v>338</v>
      </c>
      <c r="M172" s="56" t="s">
        <v>1068</v>
      </c>
      <c r="N172" s="56" t="s">
        <v>1043</v>
      </c>
      <c r="O172" s="56" t="s">
        <v>546</v>
      </c>
      <c r="P172" s="1" t="s">
        <v>188</v>
      </c>
      <c r="Q172" s="56" t="s">
        <v>241</v>
      </c>
      <c r="R172" s="56" t="s">
        <v>339</v>
      </c>
      <c r="S172" s="56">
        <v>70568</v>
      </c>
      <c r="T172" s="1" t="s">
        <v>1132</v>
      </c>
      <c r="U172" s="56">
        <v>41008</v>
      </c>
      <c r="V172" s="56">
        <v>43465</v>
      </c>
      <c r="W172" s="56">
        <v>40923</v>
      </c>
      <c r="X172" s="56">
        <v>42750</v>
      </c>
      <c r="Y172" s="56" t="s">
        <v>340</v>
      </c>
      <c r="Z172" s="56" t="s">
        <v>341</v>
      </c>
      <c r="AA172" s="56" t="s">
        <v>347</v>
      </c>
      <c r="AB172" s="56" t="s">
        <v>343</v>
      </c>
      <c r="AC172" s="56" t="s">
        <v>342</v>
      </c>
      <c r="AD172" s="56" t="s">
        <v>342</v>
      </c>
      <c r="AE172" s="56" t="s">
        <v>334</v>
      </c>
      <c r="AF172" s="56" t="s">
        <v>292</v>
      </c>
      <c r="AG172" s="56">
        <v>2016</v>
      </c>
      <c r="AH172" s="56" t="s">
        <v>80</v>
      </c>
      <c r="AI172" s="56" t="s">
        <v>348</v>
      </c>
      <c r="AJ172" s="56">
        <v>1</v>
      </c>
      <c r="AK172" s="56"/>
      <c r="AM172" s="56">
        <v>42758</v>
      </c>
      <c r="AN172" s="56" t="s">
        <v>1070</v>
      </c>
      <c r="AO172" s="1">
        <v>41121</v>
      </c>
      <c r="AP172" s="56" t="s">
        <v>1076</v>
      </c>
      <c r="AQ172" s="56">
        <v>49161</v>
      </c>
      <c r="AS172" s="56" t="s">
        <v>346</v>
      </c>
      <c r="AV172" s="56">
        <v>0</v>
      </c>
      <c r="BB172" s="56" t="s">
        <v>339</v>
      </c>
      <c r="BC172" s="56" t="s">
        <v>263</v>
      </c>
      <c r="BD172" s="56" t="s">
        <v>1072</v>
      </c>
      <c r="BE172" s="56" t="s">
        <v>347</v>
      </c>
      <c r="BF172" s="56" t="s">
        <v>334</v>
      </c>
      <c r="BG172" s="56" t="s">
        <v>1073</v>
      </c>
      <c r="BH172" s="56">
        <v>0</v>
      </c>
      <c r="BI172" s="56">
        <v>0</v>
      </c>
      <c r="BJ172" s="56">
        <v>1</v>
      </c>
    </row>
    <row r="173" spans="1:62" hidden="1" x14ac:dyDescent="0.3">
      <c r="A173" s="56">
        <v>49157325</v>
      </c>
      <c r="B173" s="86">
        <v>592948</v>
      </c>
      <c r="C173" s="1">
        <v>42893</v>
      </c>
      <c r="D173" s="56" t="s">
        <v>1065</v>
      </c>
      <c r="E173" s="56" t="s">
        <v>1066</v>
      </c>
      <c r="F173" s="56" t="s">
        <v>334</v>
      </c>
      <c r="G173" s="56" t="s">
        <v>335</v>
      </c>
      <c r="H173" s="56" t="s">
        <v>336</v>
      </c>
      <c r="I173" s="56" t="s">
        <v>1067</v>
      </c>
      <c r="J173" s="1" t="s">
        <v>1067</v>
      </c>
      <c r="K173" s="56" t="s">
        <v>337</v>
      </c>
      <c r="L173" s="56" t="s">
        <v>338</v>
      </c>
      <c r="M173" s="56" t="s">
        <v>1068</v>
      </c>
      <c r="N173" s="56" t="s">
        <v>1043</v>
      </c>
      <c r="O173" s="56" t="s">
        <v>546</v>
      </c>
      <c r="P173" s="1" t="s">
        <v>188</v>
      </c>
      <c r="Q173" s="56" t="s">
        <v>241</v>
      </c>
      <c r="R173" s="56" t="s">
        <v>339</v>
      </c>
      <c r="S173" s="56">
        <v>70568</v>
      </c>
      <c r="T173" s="1" t="s">
        <v>1132</v>
      </c>
      <c r="U173" s="56">
        <v>41008</v>
      </c>
      <c r="V173" s="56">
        <v>43465</v>
      </c>
      <c r="W173" s="56">
        <v>40923</v>
      </c>
      <c r="X173" s="56">
        <v>42750</v>
      </c>
      <c r="Y173" s="56" t="s">
        <v>340</v>
      </c>
      <c r="Z173" s="56" t="s">
        <v>341</v>
      </c>
      <c r="AA173" s="56" t="s">
        <v>347</v>
      </c>
      <c r="AB173" s="56" t="s">
        <v>343</v>
      </c>
      <c r="AC173" s="56" t="s">
        <v>342</v>
      </c>
      <c r="AD173" s="56" t="s">
        <v>342</v>
      </c>
      <c r="AE173" s="56" t="s">
        <v>334</v>
      </c>
      <c r="AF173" s="56" t="s">
        <v>292</v>
      </c>
      <c r="AG173" s="56">
        <v>2016</v>
      </c>
      <c r="AH173" s="56" t="s">
        <v>80</v>
      </c>
      <c r="AI173" s="56" t="s">
        <v>344</v>
      </c>
      <c r="AJ173" s="56">
        <v>1</v>
      </c>
      <c r="AM173" s="56">
        <v>42758</v>
      </c>
      <c r="AN173" s="56" t="s">
        <v>1070</v>
      </c>
      <c r="AO173" s="1">
        <v>41121</v>
      </c>
      <c r="AP173" s="56" t="s">
        <v>1076</v>
      </c>
      <c r="AQ173" s="56">
        <v>49161</v>
      </c>
      <c r="AS173" s="56" t="s">
        <v>346</v>
      </c>
      <c r="AV173" s="56">
        <v>0</v>
      </c>
      <c r="BB173" s="56" t="s">
        <v>339</v>
      </c>
      <c r="BC173" s="56" t="s">
        <v>263</v>
      </c>
      <c r="BD173" s="56" t="s">
        <v>1072</v>
      </c>
      <c r="BE173" s="56" t="s">
        <v>347</v>
      </c>
      <c r="BF173" s="56" t="s">
        <v>334</v>
      </c>
      <c r="BG173" s="56" t="s">
        <v>1073</v>
      </c>
      <c r="BH173" s="56">
        <v>0</v>
      </c>
      <c r="BI173" s="56">
        <v>0</v>
      </c>
      <c r="BJ173" s="56">
        <v>1</v>
      </c>
    </row>
    <row r="174" spans="1:62" hidden="1" x14ac:dyDescent="0.3">
      <c r="A174" s="56">
        <v>49157134</v>
      </c>
      <c r="B174" s="86">
        <v>592948</v>
      </c>
      <c r="C174" s="1">
        <v>42893</v>
      </c>
      <c r="D174" s="56" t="s">
        <v>1065</v>
      </c>
      <c r="E174" s="56" t="s">
        <v>1066</v>
      </c>
      <c r="F174" s="56" t="s">
        <v>334</v>
      </c>
      <c r="G174" s="56" t="s">
        <v>335</v>
      </c>
      <c r="H174" s="56" t="s">
        <v>336</v>
      </c>
      <c r="I174" s="56" t="s">
        <v>1067</v>
      </c>
      <c r="J174" s="1" t="s">
        <v>1067</v>
      </c>
      <c r="K174" s="56" t="s">
        <v>337</v>
      </c>
      <c r="L174" s="56" t="s">
        <v>338</v>
      </c>
      <c r="M174" s="56" t="s">
        <v>1068</v>
      </c>
      <c r="N174" s="56" t="s">
        <v>1043</v>
      </c>
      <c r="O174" s="56" t="s">
        <v>546</v>
      </c>
      <c r="P174" s="1" t="s">
        <v>110</v>
      </c>
      <c r="Q174" s="56" t="s">
        <v>241</v>
      </c>
      <c r="R174" s="56" t="s">
        <v>339</v>
      </c>
      <c r="S174" s="56">
        <v>178902</v>
      </c>
      <c r="T174" s="1" t="s">
        <v>112</v>
      </c>
      <c r="U174" s="56">
        <v>41008</v>
      </c>
      <c r="V174" s="56">
        <v>43465</v>
      </c>
      <c r="W174" s="56">
        <v>41008</v>
      </c>
      <c r="X174" s="56">
        <v>42750</v>
      </c>
      <c r="Y174" s="56" t="s">
        <v>340</v>
      </c>
      <c r="Z174" s="56" t="s">
        <v>341</v>
      </c>
      <c r="AA174" s="56" t="s">
        <v>342</v>
      </c>
      <c r="AB174" s="56" t="s">
        <v>343</v>
      </c>
      <c r="AC174" s="56" t="s">
        <v>342</v>
      </c>
      <c r="AD174" s="56" t="s">
        <v>342</v>
      </c>
      <c r="AE174" s="56" t="s">
        <v>334</v>
      </c>
      <c r="AF174" s="56" t="s">
        <v>292</v>
      </c>
      <c r="AG174" s="56">
        <v>2017</v>
      </c>
      <c r="AH174" s="56" t="s">
        <v>80</v>
      </c>
      <c r="AI174" s="56" t="s">
        <v>344</v>
      </c>
      <c r="AJ174" s="56">
        <v>9</v>
      </c>
      <c r="AM174" s="56">
        <v>42758</v>
      </c>
      <c r="AN174" s="56" t="s">
        <v>1070</v>
      </c>
      <c r="AO174" s="1">
        <v>41676</v>
      </c>
      <c r="AP174" s="56" t="s">
        <v>345</v>
      </c>
      <c r="AQ174" s="56">
        <v>260</v>
      </c>
      <c r="AR174" s="56">
        <v>0</v>
      </c>
      <c r="AS174" s="56" t="s">
        <v>346</v>
      </c>
      <c r="BB174" s="56" t="s">
        <v>339</v>
      </c>
      <c r="BC174" s="56" t="s">
        <v>263</v>
      </c>
      <c r="BD174" s="56" t="s">
        <v>1072</v>
      </c>
      <c r="BE174" s="56" t="s">
        <v>347</v>
      </c>
      <c r="BF174" s="56" t="s">
        <v>334</v>
      </c>
      <c r="BG174" s="56" t="s">
        <v>1073</v>
      </c>
      <c r="BH174" s="56">
        <v>0</v>
      </c>
      <c r="BI174" s="56">
        <v>0</v>
      </c>
      <c r="BJ174" s="56">
        <v>1</v>
      </c>
    </row>
    <row r="175" spans="1:62" hidden="1" x14ac:dyDescent="0.3">
      <c r="A175" s="56">
        <v>49157191</v>
      </c>
      <c r="B175" s="86">
        <v>592948</v>
      </c>
      <c r="C175" s="1">
        <v>42893</v>
      </c>
      <c r="D175" s="56" t="s">
        <v>1065</v>
      </c>
      <c r="E175" s="56" t="s">
        <v>1066</v>
      </c>
      <c r="F175" s="56" t="s">
        <v>334</v>
      </c>
      <c r="G175" s="56" t="s">
        <v>335</v>
      </c>
      <c r="H175" s="56" t="s">
        <v>336</v>
      </c>
      <c r="I175" s="56" t="s">
        <v>1067</v>
      </c>
      <c r="J175" s="1" t="s">
        <v>1067</v>
      </c>
      <c r="K175" s="56" t="s">
        <v>337</v>
      </c>
      <c r="L175" s="56" t="s">
        <v>338</v>
      </c>
      <c r="M175" s="56" t="s">
        <v>1068</v>
      </c>
      <c r="N175" s="56" t="s">
        <v>1043</v>
      </c>
      <c r="O175" s="56" t="s">
        <v>546</v>
      </c>
      <c r="P175" s="1" t="s">
        <v>188</v>
      </c>
      <c r="Q175" s="56" t="s">
        <v>241</v>
      </c>
      <c r="R175" s="56" t="s">
        <v>339</v>
      </c>
      <c r="S175" s="56">
        <v>85306</v>
      </c>
      <c r="T175" s="1" t="s">
        <v>1100</v>
      </c>
      <c r="U175" s="56">
        <v>41008</v>
      </c>
      <c r="V175" s="56">
        <v>43465</v>
      </c>
      <c r="W175" s="56">
        <v>40923</v>
      </c>
      <c r="X175" s="56">
        <v>42750</v>
      </c>
      <c r="Y175" s="56" t="s">
        <v>340</v>
      </c>
      <c r="Z175" s="56" t="s">
        <v>341</v>
      </c>
      <c r="AA175" s="56" t="s">
        <v>347</v>
      </c>
      <c r="AB175" s="56" t="s">
        <v>343</v>
      </c>
      <c r="AC175" s="56" t="s">
        <v>342</v>
      </c>
      <c r="AD175" s="56" t="s">
        <v>347</v>
      </c>
      <c r="AE175" s="56" t="s">
        <v>334</v>
      </c>
      <c r="AF175" s="56" t="s">
        <v>292</v>
      </c>
      <c r="AG175" s="56">
        <v>2017</v>
      </c>
      <c r="AH175" s="56" t="s">
        <v>80</v>
      </c>
      <c r="AI175" s="56" t="s">
        <v>344</v>
      </c>
      <c r="AJ175" s="56">
        <v>100</v>
      </c>
      <c r="AM175" s="56">
        <v>42591</v>
      </c>
      <c r="AN175" s="56" t="s">
        <v>1070</v>
      </c>
      <c r="AO175" s="1">
        <v>41094</v>
      </c>
      <c r="AP175" s="56" t="s">
        <v>1076</v>
      </c>
      <c r="AQ175" s="56">
        <v>53222</v>
      </c>
      <c r="AS175" s="56" t="s">
        <v>346</v>
      </c>
      <c r="AV175" s="56">
        <v>0</v>
      </c>
      <c r="BB175" s="56" t="s">
        <v>339</v>
      </c>
      <c r="BC175" s="56" t="s">
        <v>263</v>
      </c>
      <c r="BD175" s="56" t="s">
        <v>1072</v>
      </c>
      <c r="BE175" s="56" t="s">
        <v>347</v>
      </c>
      <c r="BF175" s="56" t="s">
        <v>334</v>
      </c>
      <c r="BG175" s="56" t="s">
        <v>1073</v>
      </c>
      <c r="BH175" s="56">
        <v>0</v>
      </c>
      <c r="BI175" s="56">
        <v>0</v>
      </c>
      <c r="BJ175" s="56">
        <v>1</v>
      </c>
    </row>
    <row r="176" spans="1:62" hidden="1" x14ac:dyDescent="0.3">
      <c r="A176" s="56">
        <v>49157326</v>
      </c>
      <c r="B176" s="86">
        <v>592948</v>
      </c>
      <c r="C176" s="1">
        <v>42893</v>
      </c>
      <c r="D176" s="56" t="s">
        <v>1065</v>
      </c>
      <c r="E176" s="56" t="s">
        <v>1066</v>
      </c>
      <c r="F176" s="56" t="s">
        <v>334</v>
      </c>
      <c r="G176" s="56" t="s">
        <v>335</v>
      </c>
      <c r="H176" s="56" t="s">
        <v>336</v>
      </c>
      <c r="I176" s="56" t="s">
        <v>1067</v>
      </c>
      <c r="J176" s="1" t="s">
        <v>1067</v>
      </c>
      <c r="K176" s="56" t="s">
        <v>337</v>
      </c>
      <c r="L176" s="56" t="s">
        <v>338</v>
      </c>
      <c r="M176" s="56" t="s">
        <v>1068</v>
      </c>
      <c r="N176" s="56" t="s">
        <v>1043</v>
      </c>
      <c r="O176" s="56" t="s">
        <v>546</v>
      </c>
      <c r="P176" s="1" t="s">
        <v>188</v>
      </c>
      <c r="Q176" s="56" t="s">
        <v>241</v>
      </c>
      <c r="R176" s="56" t="s">
        <v>339</v>
      </c>
      <c r="S176" s="56">
        <v>70568</v>
      </c>
      <c r="T176" s="1" t="s">
        <v>1132</v>
      </c>
      <c r="U176" s="56">
        <v>41008</v>
      </c>
      <c r="V176" s="56">
        <v>43465</v>
      </c>
      <c r="W176" s="56">
        <v>40923</v>
      </c>
      <c r="X176" s="56">
        <v>42750</v>
      </c>
      <c r="Y176" s="56" t="s">
        <v>340</v>
      </c>
      <c r="Z176" s="56" t="s">
        <v>341</v>
      </c>
      <c r="AA176" s="56" t="s">
        <v>347</v>
      </c>
      <c r="AB176" s="56" t="s">
        <v>343</v>
      </c>
      <c r="AC176" s="56" t="s">
        <v>342</v>
      </c>
      <c r="AD176" s="56" t="s">
        <v>342</v>
      </c>
      <c r="AE176" s="56" t="s">
        <v>334</v>
      </c>
      <c r="AF176" s="56" t="s">
        <v>292</v>
      </c>
      <c r="AG176" s="56">
        <v>2017</v>
      </c>
      <c r="AH176" s="56" t="s">
        <v>80</v>
      </c>
      <c r="AI176" s="56" t="s">
        <v>348</v>
      </c>
      <c r="AJ176" s="56">
        <v>1</v>
      </c>
      <c r="AK176" s="56"/>
      <c r="AM176" s="56">
        <v>42758</v>
      </c>
      <c r="AN176" s="56" t="s">
        <v>1070</v>
      </c>
      <c r="AO176" s="1">
        <v>41121</v>
      </c>
      <c r="AP176" s="56" t="s">
        <v>1076</v>
      </c>
      <c r="AQ176" s="56">
        <v>49161</v>
      </c>
      <c r="AS176" s="56" t="s">
        <v>346</v>
      </c>
      <c r="AV176" s="56">
        <v>0</v>
      </c>
      <c r="BB176" s="56" t="s">
        <v>339</v>
      </c>
      <c r="BC176" s="56" t="s">
        <v>263</v>
      </c>
      <c r="BD176" s="56" t="s">
        <v>1072</v>
      </c>
      <c r="BE176" s="56" t="s">
        <v>347</v>
      </c>
      <c r="BF176" s="56" t="s">
        <v>334</v>
      </c>
      <c r="BG176" s="56" t="s">
        <v>1073</v>
      </c>
      <c r="BH176" s="56">
        <v>0</v>
      </c>
      <c r="BI176" s="56">
        <v>0</v>
      </c>
      <c r="BJ176" s="56">
        <v>1</v>
      </c>
    </row>
    <row r="177" spans="1:62" hidden="1" x14ac:dyDescent="0.3">
      <c r="A177" s="56">
        <v>49157327</v>
      </c>
      <c r="B177" s="86">
        <v>592948</v>
      </c>
      <c r="C177" s="1">
        <v>42893</v>
      </c>
      <c r="D177" s="56" t="s">
        <v>1065</v>
      </c>
      <c r="E177" s="56" t="s">
        <v>1066</v>
      </c>
      <c r="F177" s="56" t="s">
        <v>334</v>
      </c>
      <c r="G177" s="56" t="s">
        <v>335</v>
      </c>
      <c r="H177" s="56" t="s">
        <v>336</v>
      </c>
      <c r="I177" s="56" t="s">
        <v>1067</v>
      </c>
      <c r="J177" s="1" t="s">
        <v>1067</v>
      </c>
      <c r="K177" s="56" t="s">
        <v>337</v>
      </c>
      <c r="L177" s="56" t="s">
        <v>338</v>
      </c>
      <c r="M177" s="56" t="s">
        <v>1068</v>
      </c>
      <c r="N177" s="56" t="s">
        <v>1043</v>
      </c>
      <c r="O177" s="56" t="s">
        <v>546</v>
      </c>
      <c r="P177" s="1" t="s">
        <v>188</v>
      </c>
      <c r="Q177" s="56" t="s">
        <v>241</v>
      </c>
      <c r="R177" s="56" t="s">
        <v>339</v>
      </c>
      <c r="S177" s="56">
        <v>70568</v>
      </c>
      <c r="T177" s="1" t="s">
        <v>1132</v>
      </c>
      <c r="U177" s="56">
        <v>41008</v>
      </c>
      <c r="V177" s="56">
        <v>43465</v>
      </c>
      <c r="W177" s="56">
        <v>40923</v>
      </c>
      <c r="X177" s="56">
        <v>42750</v>
      </c>
      <c r="Y177" s="56" t="s">
        <v>340</v>
      </c>
      <c r="Z177" s="56" t="s">
        <v>341</v>
      </c>
      <c r="AA177" s="56" t="s">
        <v>347</v>
      </c>
      <c r="AB177" s="56" t="s">
        <v>343</v>
      </c>
      <c r="AC177" s="56" t="s">
        <v>342</v>
      </c>
      <c r="AD177" s="56" t="s">
        <v>342</v>
      </c>
      <c r="AE177" s="56" t="s">
        <v>334</v>
      </c>
      <c r="AF177" s="56" t="s">
        <v>292</v>
      </c>
      <c r="AG177" s="56">
        <v>2017</v>
      </c>
      <c r="AH177" s="56" t="s">
        <v>80</v>
      </c>
      <c r="AI177" s="56" t="s">
        <v>344</v>
      </c>
      <c r="AJ177" s="56">
        <v>1</v>
      </c>
      <c r="AK177" s="56"/>
      <c r="AM177" s="56">
        <v>42758</v>
      </c>
      <c r="AN177" s="56" t="s">
        <v>1070</v>
      </c>
      <c r="AO177" s="1">
        <v>41121</v>
      </c>
      <c r="AP177" s="56" t="s">
        <v>1076</v>
      </c>
      <c r="AQ177" s="56">
        <v>49161</v>
      </c>
      <c r="AS177" s="56" t="s">
        <v>346</v>
      </c>
      <c r="AV177" s="56">
        <v>0</v>
      </c>
      <c r="BB177" s="56" t="s">
        <v>339</v>
      </c>
      <c r="BC177" s="56" t="s">
        <v>263</v>
      </c>
      <c r="BD177" s="56" t="s">
        <v>1072</v>
      </c>
      <c r="BE177" s="56" t="s">
        <v>347</v>
      </c>
      <c r="BF177" s="56" t="s">
        <v>334</v>
      </c>
      <c r="BG177" s="56" t="s">
        <v>1073</v>
      </c>
      <c r="BH177" s="56">
        <v>0</v>
      </c>
      <c r="BI177" s="56">
        <v>0</v>
      </c>
      <c r="BJ177" s="56">
        <v>1</v>
      </c>
    </row>
    <row r="178" spans="1:62" x14ac:dyDescent="0.3">
      <c r="A178" s="56">
        <v>49157192</v>
      </c>
      <c r="B178" s="86">
        <v>592948</v>
      </c>
      <c r="C178" s="1">
        <v>42893</v>
      </c>
      <c r="D178" s="56" t="s">
        <v>1065</v>
      </c>
      <c r="E178" s="56" t="s">
        <v>1066</v>
      </c>
      <c r="F178" s="56" t="s">
        <v>334</v>
      </c>
      <c r="G178" s="56" t="s">
        <v>335</v>
      </c>
      <c r="H178" s="56" t="s">
        <v>336</v>
      </c>
      <c r="I178" s="56" t="s">
        <v>1067</v>
      </c>
      <c r="J178" s="1" t="s">
        <v>1067</v>
      </c>
      <c r="K178" s="56" t="s">
        <v>337</v>
      </c>
      <c r="L178" s="56" t="s">
        <v>338</v>
      </c>
      <c r="M178" s="56" t="s">
        <v>1068</v>
      </c>
      <c r="N178" s="56" t="s">
        <v>1043</v>
      </c>
      <c r="O178" s="56" t="s">
        <v>546</v>
      </c>
      <c r="P178" s="1" t="s">
        <v>188</v>
      </c>
      <c r="Q178" s="56" t="s">
        <v>241</v>
      </c>
      <c r="R178" s="56" t="s">
        <v>339</v>
      </c>
      <c r="S178" s="56">
        <v>70571</v>
      </c>
      <c r="T178" s="1" t="s">
        <v>190</v>
      </c>
      <c r="U178" s="56">
        <v>41008</v>
      </c>
      <c r="V178" s="56">
        <v>43465</v>
      </c>
      <c r="W178" s="56">
        <v>40923</v>
      </c>
      <c r="X178" s="56">
        <v>42750</v>
      </c>
      <c r="Y178" s="56" t="s">
        <v>340</v>
      </c>
      <c r="Z178" s="56" t="s">
        <v>341</v>
      </c>
      <c r="AA178" s="56" t="s">
        <v>342</v>
      </c>
      <c r="AB178" s="56" t="s">
        <v>343</v>
      </c>
      <c r="AC178" s="56" t="s">
        <v>342</v>
      </c>
      <c r="AD178" s="56" t="s">
        <v>347</v>
      </c>
      <c r="AE178" s="56" t="s">
        <v>334</v>
      </c>
      <c r="AF178" s="56" t="s">
        <v>291</v>
      </c>
      <c r="AG178" s="56">
        <v>2012</v>
      </c>
      <c r="AH178" s="56" t="s">
        <v>80</v>
      </c>
      <c r="AI178" s="56" t="s">
        <v>344</v>
      </c>
      <c r="AJ178" s="56">
        <v>0</v>
      </c>
      <c r="AK178" s="56">
        <v>41090</v>
      </c>
      <c r="AL178" s="56" t="s">
        <v>1146</v>
      </c>
      <c r="AM178" s="56">
        <v>42758</v>
      </c>
      <c r="AN178" s="56" t="s">
        <v>1070</v>
      </c>
      <c r="AO178" s="1">
        <v>41290</v>
      </c>
      <c r="AP178" s="56" t="s">
        <v>1076</v>
      </c>
      <c r="AQ178" s="56">
        <v>249</v>
      </c>
      <c r="AS178" s="56" t="s">
        <v>346</v>
      </c>
      <c r="AV178" s="56">
        <v>0</v>
      </c>
      <c r="BB178" s="56" t="s">
        <v>339</v>
      </c>
      <c r="BC178" s="56" t="s">
        <v>263</v>
      </c>
      <c r="BD178" s="56" t="s">
        <v>1072</v>
      </c>
      <c r="BE178" s="56" t="s">
        <v>347</v>
      </c>
      <c r="BF178" s="56" t="s">
        <v>334</v>
      </c>
      <c r="BG178" s="56" t="s">
        <v>1073</v>
      </c>
      <c r="BH178" s="56">
        <v>0</v>
      </c>
      <c r="BI178" s="56">
        <v>0</v>
      </c>
      <c r="BJ178" s="56">
        <v>1</v>
      </c>
    </row>
    <row r="179" spans="1:62" x14ac:dyDescent="0.3">
      <c r="A179" s="56">
        <v>49157328</v>
      </c>
      <c r="B179" s="86">
        <v>592948</v>
      </c>
      <c r="C179" s="1">
        <v>42893</v>
      </c>
      <c r="D179" s="56" t="s">
        <v>1065</v>
      </c>
      <c r="E179" s="56" t="s">
        <v>1066</v>
      </c>
      <c r="F179" s="56" t="s">
        <v>334</v>
      </c>
      <c r="G179" s="56" t="s">
        <v>335</v>
      </c>
      <c r="H179" s="56" t="s">
        <v>336</v>
      </c>
      <c r="I179" s="56" t="s">
        <v>1067</v>
      </c>
      <c r="J179" s="1" t="s">
        <v>1067</v>
      </c>
      <c r="K179" s="56" t="s">
        <v>337</v>
      </c>
      <c r="L179" s="56" t="s">
        <v>338</v>
      </c>
      <c r="M179" s="56" t="s">
        <v>1068</v>
      </c>
      <c r="N179" s="56" t="s">
        <v>1043</v>
      </c>
      <c r="O179" s="56" t="s">
        <v>546</v>
      </c>
      <c r="P179" s="1" t="s">
        <v>188</v>
      </c>
      <c r="Q179" s="56" t="s">
        <v>241</v>
      </c>
      <c r="R179" s="56" t="s">
        <v>339</v>
      </c>
      <c r="S179" s="56">
        <v>70566</v>
      </c>
      <c r="T179" s="1" t="s">
        <v>238</v>
      </c>
      <c r="U179" s="56">
        <v>41008</v>
      </c>
      <c r="V179" s="56">
        <v>43465</v>
      </c>
      <c r="W179" s="56">
        <v>40923</v>
      </c>
      <c r="X179" s="56">
        <v>42750</v>
      </c>
      <c r="Y179" s="56" t="s">
        <v>340</v>
      </c>
      <c r="Z179" s="56" t="s">
        <v>341</v>
      </c>
      <c r="AA179" s="56" t="s">
        <v>342</v>
      </c>
      <c r="AB179" s="56" t="s">
        <v>343</v>
      </c>
      <c r="AC179" s="56" t="s">
        <v>342</v>
      </c>
      <c r="AD179" s="56" t="s">
        <v>342</v>
      </c>
      <c r="AE179" s="56" t="s">
        <v>334</v>
      </c>
      <c r="AF179" s="56" t="s">
        <v>291</v>
      </c>
      <c r="AG179" s="56">
        <v>2012</v>
      </c>
      <c r="AH179" s="56" t="s">
        <v>80</v>
      </c>
      <c r="AI179" s="56" t="s">
        <v>344</v>
      </c>
      <c r="AJ179" s="56">
        <v>0</v>
      </c>
      <c r="AK179" s="56">
        <v>41090</v>
      </c>
      <c r="AL179" s="56" t="s">
        <v>1147</v>
      </c>
      <c r="AM179" s="56">
        <v>42758</v>
      </c>
      <c r="AN179" s="56" t="s">
        <v>1070</v>
      </c>
      <c r="AO179" s="1">
        <v>41290</v>
      </c>
      <c r="AP179" s="56" t="s">
        <v>1076</v>
      </c>
      <c r="AQ179" s="56">
        <v>253</v>
      </c>
      <c r="AS179" s="56" t="s">
        <v>346</v>
      </c>
      <c r="AV179" s="56">
        <v>0</v>
      </c>
      <c r="BB179" s="56" t="s">
        <v>339</v>
      </c>
      <c r="BC179" s="56" t="s">
        <v>263</v>
      </c>
      <c r="BD179" s="56" t="s">
        <v>1072</v>
      </c>
      <c r="BE179" s="56" t="s">
        <v>347</v>
      </c>
      <c r="BF179" s="56" t="s">
        <v>334</v>
      </c>
      <c r="BG179" s="56" t="s">
        <v>1073</v>
      </c>
      <c r="BH179" s="56">
        <v>0</v>
      </c>
      <c r="BI179" s="56">
        <v>0</v>
      </c>
      <c r="BJ179" s="56">
        <v>1</v>
      </c>
    </row>
    <row r="180" spans="1:62" x14ac:dyDescent="0.3">
      <c r="A180" s="56">
        <v>49157329</v>
      </c>
      <c r="B180" s="86">
        <v>592948</v>
      </c>
      <c r="C180" s="1">
        <v>42893</v>
      </c>
      <c r="D180" s="56" t="s">
        <v>1065</v>
      </c>
      <c r="E180" s="56" t="s">
        <v>1066</v>
      </c>
      <c r="F180" s="56" t="s">
        <v>334</v>
      </c>
      <c r="G180" s="56" t="s">
        <v>335</v>
      </c>
      <c r="H180" s="56" t="s">
        <v>336</v>
      </c>
      <c r="I180" s="56" t="s">
        <v>1067</v>
      </c>
      <c r="J180" s="1" t="s">
        <v>1067</v>
      </c>
      <c r="K180" s="56" t="s">
        <v>337</v>
      </c>
      <c r="L180" s="56" t="s">
        <v>338</v>
      </c>
      <c r="M180" s="56" t="s">
        <v>1068</v>
      </c>
      <c r="N180" s="56" t="s">
        <v>1043</v>
      </c>
      <c r="O180" s="56" t="s">
        <v>546</v>
      </c>
      <c r="P180" s="1" t="s">
        <v>188</v>
      </c>
      <c r="Q180" s="56" t="s">
        <v>241</v>
      </c>
      <c r="R180" s="56" t="s">
        <v>339</v>
      </c>
      <c r="S180" s="56">
        <v>70566</v>
      </c>
      <c r="T180" s="1" t="s">
        <v>238</v>
      </c>
      <c r="U180" s="56">
        <v>41008</v>
      </c>
      <c r="V180" s="56">
        <v>43465</v>
      </c>
      <c r="W180" s="56">
        <v>40923</v>
      </c>
      <c r="X180" s="56">
        <v>42750</v>
      </c>
      <c r="Y180" s="56" t="s">
        <v>340</v>
      </c>
      <c r="Z180" s="56" t="s">
        <v>341</v>
      </c>
      <c r="AA180" s="56" t="s">
        <v>342</v>
      </c>
      <c r="AB180" s="56" t="s">
        <v>343</v>
      </c>
      <c r="AC180" s="56" t="s">
        <v>342</v>
      </c>
      <c r="AD180" s="56" t="s">
        <v>342</v>
      </c>
      <c r="AE180" s="56" t="s">
        <v>334</v>
      </c>
      <c r="AF180" s="56" t="s">
        <v>291</v>
      </c>
      <c r="AG180" s="56">
        <v>2013</v>
      </c>
      <c r="AH180" s="56" t="s">
        <v>80</v>
      </c>
      <c r="AI180" s="56" t="s">
        <v>348</v>
      </c>
      <c r="AJ180" s="56">
        <v>0</v>
      </c>
      <c r="AK180" s="56">
        <v>41274</v>
      </c>
      <c r="AL180" s="56" t="s">
        <v>1147</v>
      </c>
      <c r="AM180" s="56">
        <v>42758</v>
      </c>
      <c r="AN180" s="56" t="s">
        <v>1070</v>
      </c>
      <c r="AO180" s="1">
        <v>41290</v>
      </c>
      <c r="AP180" s="56" t="s">
        <v>1076</v>
      </c>
      <c r="AQ180" s="56">
        <v>253</v>
      </c>
      <c r="AS180" s="56" t="s">
        <v>346</v>
      </c>
      <c r="AV180" s="56">
        <v>0</v>
      </c>
      <c r="BB180" s="56" t="s">
        <v>339</v>
      </c>
      <c r="BC180" s="56" t="s">
        <v>263</v>
      </c>
      <c r="BD180" s="56" t="s">
        <v>1072</v>
      </c>
      <c r="BE180" s="56" t="s">
        <v>347</v>
      </c>
      <c r="BF180" s="56" t="s">
        <v>334</v>
      </c>
      <c r="BG180" s="56" t="s">
        <v>1073</v>
      </c>
      <c r="BH180" s="56">
        <v>0</v>
      </c>
      <c r="BI180" s="56">
        <v>0</v>
      </c>
      <c r="BJ180" s="56">
        <v>1</v>
      </c>
    </row>
    <row r="181" spans="1:62" hidden="1" x14ac:dyDescent="0.3">
      <c r="A181" s="56">
        <v>49157105</v>
      </c>
      <c r="B181" s="86">
        <v>592948</v>
      </c>
      <c r="C181" s="1">
        <v>42893</v>
      </c>
      <c r="D181" s="56" t="s">
        <v>1065</v>
      </c>
      <c r="E181" s="56" t="s">
        <v>1066</v>
      </c>
      <c r="F181" s="56" t="s">
        <v>334</v>
      </c>
      <c r="G181" s="56" t="s">
        <v>335</v>
      </c>
      <c r="H181" s="56" t="s">
        <v>336</v>
      </c>
      <c r="I181" s="56" t="s">
        <v>1067</v>
      </c>
      <c r="J181" s="1" t="s">
        <v>1067</v>
      </c>
      <c r="K181" s="56" t="s">
        <v>337</v>
      </c>
      <c r="L181" s="56" t="s">
        <v>338</v>
      </c>
      <c r="M181" s="56" t="s">
        <v>1068</v>
      </c>
      <c r="N181" s="56" t="s">
        <v>1043</v>
      </c>
      <c r="O181" s="56" t="s">
        <v>546</v>
      </c>
      <c r="P181" s="1" t="s">
        <v>110</v>
      </c>
      <c r="Q181" s="56" t="s">
        <v>241</v>
      </c>
      <c r="R181" s="56" t="s">
        <v>339</v>
      </c>
      <c r="S181" s="56">
        <v>178701</v>
      </c>
      <c r="T181" s="1" t="s">
        <v>252</v>
      </c>
      <c r="U181" s="56">
        <v>41008</v>
      </c>
      <c r="V181" s="56">
        <v>43465</v>
      </c>
      <c r="W181" s="56">
        <v>41008</v>
      </c>
      <c r="X181" s="56">
        <v>42750</v>
      </c>
      <c r="Y181" s="56" t="s">
        <v>340</v>
      </c>
      <c r="Z181" s="56" t="s">
        <v>341</v>
      </c>
      <c r="AA181" s="56" t="s">
        <v>342</v>
      </c>
      <c r="AB181" s="56" t="s">
        <v>343</v>
      </c>
      <c r="AC181" s="56" t="s">
        <v>342</v>
      </c>
      <c r="AD181" s="56" t="s">
        <v>342</v>
      </c>
      <c r="AE181" s="56" t="s">
        <v>334</v>
      </c>
      <c r="AF181" s="56" t="s">
        <v>292</v>
      </c>
      <c r="AG181" s="56">
        <v>2013</v>
      </c>
      <c r="AH181" s="56" t="s">
        <v>80</v>
      </c>
      <c r="AI181" s="56" t="s">
        <v>348</v>
      </c>
      <c r="AJ181" s="56">
        <v>0</v>
      </c>
      <c r="AK181" s="56"/>
      <c r="AM181" s="56">
        <v>42758</v>
      </c>
      <c r="AN181" s="56" t="s">
        <v>1070</v>
      </c>
      <c r="AO181" s="1">
        <v>42613</v>
      </c>
      <c r="AP181" s="56" t="s">
        <v>1070</v>
      </c>
      <c r="AQ181" s="56">
        <v>326</v>
      </c>
      <c r="AR181" s="56">
        <v>0</v>
      </c>
      <c r="AS181" s="56" t="s">
        <v>346</v>
      </c>
      <c r="BB181" s="56" t="s">
        <v>339</v>
      </c>
      <c r="BC181" s="56" t="s">
        <v>263</v>
      </c>
      <c r="BD181" s="56" t="s">
        <v>1072</v>
      </c>
      <c r="BE181" s="56" t="s">
        <v>347</v>
      </c>
      <c r="BF181" s="56" t="s">
        <v>334</v>
      </c>
      <c r="BG181" s="56" t="s">
        <v>1073</v>
      </c>
      <c r="BH181" s="56">
        <v>0</v>
      </c>
      <c r="BI181" s="56">
        <v>0</v>
      </c>
      <c r="BJ181" s="56">
        <v>1</v>
      </c>
    </row>
    <row r="182" spans="1:62" hidden="1" x14ac:dyDescent="0.3">
      <c r="A182" s="56">
        <v>49157135</v>
      </c>
      <c r="B182" s="86">
        <v>592948</v>
      </c>
      <c r="C182" s="1">
        <v>42893</v>
      </c>
      <c r="D182" s="56" t="s">
        <v>1065</v>
      </c>
      <c r="E182" s="56" t="s">
        <v>1066</v>
      </c>
      <c r="F182" s="56" t="s">
        <v>334</v>
      </c>
      <c r="G182" s="56" t="s">
        <v>335</v>
      </c>
      <c r="H182" s="56" t="s">
        <v>336</v>
      </c>
      <c r="I182" s="56" t="s">
        <v>1067</v>
      </c>
      <c r="J182" s="1" t="s">
        <v>1067</v>
      </c>
      <c r="K182" s="56" t="s">
        <v>337</v>
      </c>
      <c r="L182" s="56" t="s">
        <v>338</v>
      </c>
      <c r="M182" s="56" t="s">
        <v>1068</v>
      </c>
      <c r="N182" s="56" t="s">
        <v>1043</v>
      </c>
      <c r="O182" s="56" t="s">
        <v>546</v>
      </c>
      <c r="P182" s="1" t="s">
        <v>188</v>
      </c>
      <c r="Q182" s="56" t="s">
        <v>1097</v>
      </c>
      <c r="R182" s="56" t="s">
        <v>343</v>
      </c>
      <c r="S182" s="56">
        <v>267325</v>
      </c>
      <c r="T182" s="1" t="s">
        <v>1148</v>
      </c>
      <c r="U182" s="56">
        <v>41008</v>
      </c>
      <c r="V182" s="56">
        <v>43465</v>
      </c>
      <c r="W182" s="56">
        <v>41008</v>
      </c>
      <c r="X182" s="56">
        <v>43465</v>
      </c>
      <c r="Y182" s="56" t="s">
        <v>340</v>
      </c>
      <c r="Z182" s="56" t="s">
        <v>341</v>
      </c>
      <c r="AA182" s="56" t="s">
        <v>342</v>
      </c>
      <c r="AB182" s="56" t="s">
        <v>343</v>
      </c>
      <c r="AC182" s="56" t="s">
        <v>342</v>
      </c>
      <c r="AD182" s="56" t="s">
        <v>347</v>
      </c>
      <c r="AE182" s="56" t="s">
        <v>334</v>
      </c>
      <c r="AF182" s="56" t="s">
        <v>292</v>
      </c>
      <c r="AG182" s="56">
        <v>2018</v>
      </c>
      <c r="AH182" s="56" t="s">
        <v>80</v>
      </c>
      <c r="AI182" s="56" t="s">
        <v>344</v>
      </c>
      <c r="AJ182" s="56">
        <v>50</v>
      </c>
      <c r="AK182" s="56"/>
      <c r="AM182" s="56">
        <v>42593</v>
      </c>
      <c r="AN182" s="56" t="s">
        <v>1070</v>
      </c>
      <c r="AO182" s="1">
        <v>42613</v>
      </c>
      <c r="AP182" s="56" t="s">
        <v>345</v>
      </c>
      <c r="AQ182" s="56">
        <v>329</v>
      </c>
      <c r="AR182" s="56">
        <v>0</v>
      </c>
      <c r="AS182" s="56" t="s">
        <v>346</v>
      </c>
      <c r="BB182" s="56" t="s">
        <v>343</v>
      </c>
      <c r="BC182" s="56" t="s">
        <v>263</v>
      </c>
      <c r="BD182" s="56" t="s">
        <v>1072</v>
      </c>
      <c r="BE182" s="56" t="s">
        <v>347</v>
      </c>
      <c r="BF182" s="56" t="s">
        <v>334</v>
      </c>
      <c r="BG182" s="56" t="s">
        <v>1073</v>
      </c>
      <c r="BH182" s="56">
        <v>0</v>
      </c>
      <c r="BI182" s="56">
        <v>0</v>
      </c>
      <c r="BJ182" s="56">
        <v>0</v>
      </c>
    </row>
    <row r="183" spans="1:62" x14ac:dyDescent="0.3">
      <c r="A183" s="56">
        <v>49157193</v>
      </c>
      <c r="B183" s="86">
        <v>592948</v>
      </c>
      <c r="C183" s="1">
        <v>42893</v>
      </c>
      <c r="D183" s="56" t="s">
        <v>1065</v>
      </c>
      <c r="E183" s="56" t="s">
        <v>1066</v>
      </c>
      <c r="F183" s="56" t="s">
        <v>334</v>
      </c>
      <c r="G183" s="56" t="s">
        <v>335</v>
      </c>
      <c r="H183" s="56" t="s">
        <v>336</v>
      </c>
      <c r="I183" s="56" t="s">
        <v>1067</v>
      </c>
      <c r="J183" s="1" t="s">
        <v>1067</v>
      </c>
      <c r="K183" s="56" t="s">
        <v>337</v>
      </c>
      <c r="L183" s="56" t="s">
        <v>338</v>
      </c>
      <c r="M183" s="56" t="s">
        <v>1068</v>
      </c>
      <c r="N183" s="56" t="s">
        <v>1043</v>
      </c>
      <c r="O183" s="56" t="s">
        <v>546</v>
      </c>
      <c r="P183" s="1" t="s">
        <v>188</v>
      </c>
      <c r="Q183" s="56" t="s">
        <v>241</v>
      </c>
      <c r="R183" s="56" t="s">
        <v>339</v>
      </c>
      <c r="S183" s="56">
        <v>70571</v>
      </c>
      <c r="T183" s="1" t="s">
        <v>190</v>
      </c>
      <c r="U183" s="56">
        <v>41008</v>
      </c>
      <c r="V183" s="56">
        <v>43465</v>
      </c>
      <c r="W183" s="56">
        <v>40923</v>
      </c>
      <c r="X183" s="56">
        <v>42750</v>
      </c>
      <c r="Y183" s="56" t="s">
        <v>340</v>
      </c>
      <c r="Z183" s="56" t="s">
        <v>341</v>
      </c>
      <c r="AA183" s="56" t="s">
        <v>342</v>
      </c>
      <c r="AB183" s="56" t="s">
        <v>343</v>
      </c>
      <c r="AC183" s="56" t="s">
        <v>342</v>
      </c>
      <c r="AD183" s="56" t="s">
        <v>347</v>
      </c>
      <c r="AE183" s="56" t="s">
        <v>334</v>
      </c>
      <c r="AF183" s="56" t="s">
        <v>291</v>
      </c>
      <c r="AG183" s="56">
        <v>2013</v>
      </c>
      <c r="AH183" s="56" t="s">
        <v>80</v>
      </c>
      <c r="AI183" s="56" t="s">
        <v>348</v>
      </c>
      <c r="AJ183" s="56">
        <v>0</v>
      </c>
      <c r="AK183" s="56">
        <v>41274</v>
      </c>
      <c r="AL183" s="56" t="s">
        <v>1149</v>
      </c>
      <c r="AM183" s="56">
        <v>42758</v>
      </c>
      <c r="AN183" s="56" t="s">
        <v>1070</v>
      </c>
      <c r="AO183" s="1">
        <v>41290</v>
      </c>
      <c r="AP183" s="56" t="s">
        <v>1076</v>
      </c>
      <c r="AQ183" s="56">
        <v>249</v>
      </c>
      <c r="AS183" s="56" t="s">
        <v>346</v>
      </c>
      <c r="AV183" s="56">
        <v>0</v>
      </c>
      <c r="BB183" s="56" t="s">
        <v>339</v>
      </c>
      <c r="BC183" s="56" t="s">
        <v>263</v>
      </c>
      <c r="BD183" s="56" t="s">
        <v>1072</v>
      </c>
      <c r="BE183" s="56" t="s">
        <v>347</v>
      </c>
      <c r="BF183" s="56" t="s">
        <v>334</v>
      </c>
      <c r="BG183" s="56" t="s">
        <v>1073</v>
      </c>
      <c r="BH183" s="56">
        <v>0</v>
      </c>
      <c r="BI183" s="56">
        <v>0</v>
      </c>
      <c r="BJ183" s="56">
        <v>1</v>
      </c>
    </row>
    <row r="184" spans="1:62" x14ac:dyDescent="0.3">
      <c r="A184" s="56">
        <v>49157330</v>
      </c>
      <c r="B184" s="86">
        <v>592948</v>
      </c>
      <c r="C184" s="1">
        <v>42893</v>
      </c>
      <c r="D184" s="56" t="s">
        <v>1065</v>
      </c>
      <c r="E184" s="56" t="s">
        <v>1066</v>
      </c>
      <c r="F184" s="56" t="s">
        <v>334</v>
      </c>
      <c r="G184" s="56" t="s">
        <v>335</v>
      </c>
      <c r="H184" s="56" t="s">
        <v>336</v>
      </c>
      <c r="I184" s="56" t="s">
        <v>1067</v>
      </c>
      <c r="J184" s="1" t="s">
        <v>1067</v>
      </c>
      <c r="K184" s="56" t="s">
        <v>337</v>
      </c>
      <c r="L184" s="56" t="s">
        <v>338</v>
      </c>
      <c r="M184" s="56" t="s">
        <v>1068</v>
      </c>
      <c r="N184" s="56" t="s">
        <v>1043</v>
      </c>
      <c r="O184" s="56" t="s">
        <v>546</v>
      </c>
      <c r="P184" s="1" t="s">
        <v>188</v>
      </c>
      <c r="Q184" s="56" t="s">
        <v>241</v>
      </c>
      <c r="R184" s="56" t="s">
        <v>339</v>
      </c>
      <c r="S184" s="56">
        <v>70566</v>
      </c>
      <c r="T184" s="1" t="s">
        <v>238</v>
      </c>
      <c r="U184" s="56">
        <v>41008</v>
      </c>
      <c r="V184" s="56">
        <v>43465</v>
      </c>
      <c r="W184" s="56">
        <v>40923</v>
      </c>
      <c r="X184" s="56">
        <v>42750</v>
      </c>
      <c r="Y184" s="56" t="s">
        <v>340</v>
      </c>
      <c r="Z184" s="56" t="s">
        <v>341</v>
      </c>
      <c r="AA184" s="56" t="s">
        <v>342</v>
      </c>
      <c r="AB184" s="56" t="s">
        <v>343</v>
      </c>
      <c r="AC184" s="56" t="s">
        <v>342</v>
      </c>
      <c r="AD184" s="56" t="s">
        <v>342</v>
      </c>
      <c r="AE184" s="56" t="s">
        <v>334</v>
      </c>
      <c r="AF184" s="56" t="s">
        <v>291</v>
      </c>
      <c r="AG184" s="56">
        <v>2016</v>
      </c>
      <c r="AH184" s="56" t="s">
        <v>80</v>
      </c>
      <c r="AI184" s="56" t="s">
        <v>348</v>
      </c>
      <c r="AJ184" s="56">
        <v>2</v>
      </c>
      <c r="AK184" s="56">
        <v>42369</v>
      </c>
      <c r="AL184" s="56" t="s">
        <v>1150</v>
      </c>
      <c r="AM184" s="56">
        <v>42758</v>
      </c>
      <c r="AN184" s="56" t="s">
        <v>1070</v>
      </c>
      <c r="AO184" s="1">
        <v>42591</v>
      </c>
      <c r="AP184" s="56" t="s">
        <v>1070</v>
      </c>
      <c r="AQ184" s="56">
        <v>253</v>
      </c>
      <c r="AS184" s="56" t="s">
        <v>346</v>
      </c>
      <c r="AV184" s="56">
        <v>0</v>
      </c>
      <c r="BB184" s="56" t="s">
        <v>339</v>
      </c>
      <c r="BC184" s="56" t="s">
        <v>263</v>
      </c>
      <c r="BD184" s="56" t="s">
        <v>1072</v>
      </c>
      <c r="BE184" s="56" t="s">
        <v>347</v>
      </c>
      <c r="BF184" s="56" t="s">
        <v>334</v>
      </c>
      <c r="BG184" s="56" t="s">
        <v>1073</v>
      </c>
      <c r="BH184" s="56">
        <v>0</v>
      </c>
      <c r="BI184" s="56">
        <v>0</v>
      </c>
      <c r="BJ184" s="56">
        <v>1</v>
      </c>
    </row>
    <row r="185" spans="1:62" x14ac:dyDescent="0.3">
      <c r="A185" s="56">
        <v>49157331</v>
      </c>
      <c r="B185" s="86">
        <v>592948</v>
      </c>
      <c r="C185" s="1">
        <v>42893</v>
      </c>
      <c r="D185" s="56" t="s">
        <v>1065</v>
      </c>
      <c r="E185" s="56" t="s">
        <v>1066</v>
      </c>
      <c r="F185" s="56" t="s">
        <v>334</v>
      </c>
      <c r="G185" s="56" t="s">
        <v>335</v>
      </c>
      <c r="H185" s="56" t="s">
        <v>336</v>
      </c>
      <c r="I185" s="56" t="s">
        <v>1067</v>
      </c>
      <c r="J185" s="1" t="s">
        <v>1067</v>
      </c>
      <c r="K185" s="56" t="s">
        <v>337</v>
      </c>
      <c r="L185" s="56" t="s">
        <v>338</v>
      </c>
      <c r="M185" s="56" t="s">
        <v>1068</v>
      </c>
      <c r="N185" s="56" t="s">
        <v>1043</v>
      </c>
      <c r="O185" s="56" t="s">
        <v>546</v>
      </c>
      <c r="P185" s="1" t="s">
        <v>188</v>
      </c>
      <c r="Q185" s="56" t="s">
        <v>241</v>
      </c>
      <c r="R185" s="56" t="s">
        <v>339</v>
      </c>
      <c r="S185" s="56">
        <v>70566</v>
      </c>
      <c r="T185" s="1" t="s">
        <v>238</v>
      </c>
      <c r="U185" s="56">
        <v>41008</v>
      </c>
      <c r="V185" s="56">
        <v>43465</v>
      </c>
      <c r="W185" s="56">
        <v>40923</v>
      </c>
      <c r="X185" s="56">
        <v>42750</v>
      </c>
      <c r="Y185" s="56" t="s">
        <v>340</v>
      </c>
      <c r="Z185" s="56" t="s">
        <v>341</v>
      </c>
      <c r="AA185" s="56" t="s">
        <v>342</v>
      </c>
      <c r="AB185" s="56" t="s">
        <v>343</v>
      </c>
      <c r="AC185" s="56" t="s">
        <v>342</v>
      </c>
      <c r="AD185" s="56" t="s">
        <v>342</v>
      </c>
      <c r="AE185" s="56" t="s">
        <v>334</v>
      </c>
      <c r="AF185" s="56" t="s">
        <v>291</v>
      </c>
      <c r="AG185" s="56">
        <v>2013</v>
      </c>
      <c r="AH185" s="56" t="s">
        <v>80</v>
      </c>
      <c r="AI185" s="56" t="s">
        <v>344</v>
      </c>
      <c r="AJ185" s="56">
        <v>1</v>
      </c>
      <c r="AK185" s="56">
        <v>41455</v>
      </c>
      <c r="AL185" s="56" t="s">
        <v>1151</v>
      </c>
      <c r="AM185" s="56">
        <v>42758</v>
      </c>
      <c r="AN185" s="56" t="s">
        <v>1070</v>
      </c>
      <c r="AO185" s="1">
        <v>41474</v>
      </c>
      <c r="AP185" s="56" t="s">
        <v>1071</v>
      </c>
      <c r="AQ185" s="56">
        <v>253</v>
      </c>
      <c r="AS185" s="56" t="s">
        <v>346</v>
      </c>
      <c r="AV185" s="56">
        <v>0</v>
      </c>
      <c r="BB185" s="56" t="s">
        <v>339</v>
      </c>
      <c r="BC185" s="56" t="s">
        <v>263</v>
      </c>
      <c r="BD185" s="56" t="s">
        <v>1072</v>
      </c>
      <c r="BE185" s="56" t="s">
        <v>347</v>
      </c>
      <c r="BF185" s="56" t="s">
        <v>334</v>
      </c>
      <c r="BG185" s="56" t="s">
        <v>1073</v>
      </c>
      <c r="BH185" s="56">
        <v>0</v>
      </c>
      <c r="BI185" s="56">
        <v>0</v>
      </c>
      <c r="BJ185" s="56">
        <v>1</v>
      </c>
    </row>
    <row r="186" spans="1:62" x14ac:dyDescent="0.3">
      <c r="A186" s="56">
        <v>49157194</v>
      </c>
      <c r="B186" s="86">
        <v>592948</v>
      </c>
      <c r="C186" s="1">
        <v>42893</v>
      </c>
      <c r="D186" s="56" t="s">
        <v>1065</v>
      </c>
      <c r="E186" s="56" t="s">
        <v>1066</v>
      </c>
      <c r="F186" s="56" t="s">
        <v>334</v>
      </c>
      <c r="G186" s="56" t="s">
        <v>335</v>
      </c>
      <c r="H186" s="56" t="s">
        <v>336</v>
      </c>
      <c r="I186" s="56" t="s">
        <v>1067</v>
      </c>
      <c r="J186" s="1" t="s">
        <v>1067</v>
      </c>
      <c r="K186" s="56" t="s">
        <v>337</v>
      </c>
      <c r="L186" s="56" t="s">
        <v>338</v>
      </c>
      <c r="M186" s="56" t="s">
        <v>1068</v>
      </c>
      <c r="N186" s="56" t="s">
        <v>1043</v>
      </c>
      <c r="O186" s="56" t="s">
        <v>546</v>
      </c>
      <c r="P186" s="1" t="s">
        <v>188</v>
      </c>
      <c r="Q186" s="56" t="s">
        <v>241</v>
      </c>
      <c r="R186" s="56" t="s">
        <v>339</v>
      </c>
      <c r="S186" s="56">
        <v>70571</v>
      </c>
      <c r="T186" s="1" t="s">
        <v>190</v>
      </c>
      <c r="U186" s="56">
        <v>41008</v>
      </c>
      <c r="V186" s="56">
        <v>43465</v>
      </c>
      <c r="W186" s="56">
        <v>40923</v>
      </c>
      <c r="X186" s="56">
        <v>42750</v>
      </c>
      <c r="Y186" s="56" t="s">
        <v>340</v>
      </c>
      <c r="Z186" s="56" t="s">
        <v>341</v>
      </c>
      <c r="AA186" s="56" t="s">
        <v>342</v>
      </c>
      <c r="AB186" s="56" t="s">
        <v>343</v>
      </c>
      <c r="AC186" s="56" t="s">
        <v>342</v>
      </c>
      <c r="AD186" s="56" t="s">
        <v>347</v>
      </c>
      <c r="AE186" s="56" t="s">
        <v>334</v>
      </c>
      <c r="AF186" s="56" t="s">
        <v>291</v>
      </c>
      <c r="AG186" s="56">
        <v>2013</v>
      </c>
      <c r="AH186" s="56" t="s">
        <v>80</v>
      </c>
      <c r="AI186" s="56" t="s">
        <v>344</v>
      </c>
      <c r="AJ186" s="56">
        <v>77</v>
      </c>
      <c r="AK186" s="1">
        <v>41455</v>
      </c>
      <c r="AL186" s="56" t="s">
        <v>1152</v>
      </c>
      <c r="AM186" s="56">
        <v>42758</v>
      </c>
      <c r="AN186" s="56" t="s">
        <v>1070</v>
      </c>
      <c r="AO186" s="1">
        <v>41476</v>
      </c>
      <c r="AP186" s="56" t="s">
        <v>1071</v>
      </c>
      <c r="AQ186" s="56">
        <v>249</v>
      </c>
      <c r="AS186" s="56" t="s">
        <v>346</v>
      </c>
      <c r="AV186" s="56">
        <v>0</v>
      </c>
      <c r="BB186" s="56" t="s">
        <v>339</v>
      </c>
      <c r="BC186" s="56" t="s">
        <v>263</v>
      </c>
      <c r="BD186" s="56" t="s">
        <v>1072</v>
      </c>
      <c r="BE186" s="56" t="s">
        <v>347</v>
      </c>
      <c r="BF186" s="56" t="s">
        <v>334</v>
      </c>
      <c r="BG186" s="56" t="s">
        <v>1073</v>
      </c>
      <c r="BH186" s="56">
        <v>0</v>
      </c>
      <c r="BI186" s="56">
        <v>0</v>
      </c>
      <c r="BJ186" s="56">
        <v>1</v>
      </c>
    </row>
    <row r="187" spans="1:62" x14ac:dyDescent="0.3">
      <c r="A187" s="56">
        <v>49157333</v>
      </c>
      <c r="B187" s="86">
        <v>592948</v>
      </c>
      <c r="C187" s="1">
        <v>42893</v>
      </c>
      <c r="D187" s="56" t="s">
        <v>1065</v>
      </c>
      <c r="E187" s="56" t="s">
        <v>1066</v>
      </c>
      <c r="F187" s="56" t="s">
        <v>334</v>
      </c>
      <c r="G187" s="56" t="s">
        <v>335</v>
      </c>
      <c r="H187" s="56" t="s">
        <v>336</v>
      </c>
      <c r="I187" s="56" t="s">
        <v>1067</v>
      </c>
      <c r="J187" s="1" t="s">
        <v>1067</v>
      </c>
      <c r="K187" s="56" t="s">
        <v>337</v>
      </c>
      <c r="L187" s="56" t="s">
        <v>338</v>
      </c>
      <c r="M187" s="56" t="s">
        <v>1068</v>
      </c>
      <c r="N187" s="56" t="s">
        <v>1043</v>
      </c>
      <c r="O187" s="56" t="s">
        <v>546</v>
      </c>
      <c r="P187" s="1" t="s">
        <v>188</v>
      </c>
      <c r="Q187" s="56" t="s">
        <v>241</v>
      </c>
      <c r="R187" s="56" t="s">
        <v>339</v>
      </c>
      <c r="S187" s="56">
        <v>70566</v>
      </c>
      <c r="T187" s="1" t="s">
        <v>238</v>
      </c>
      <c r="U187" s="56">
        <v>41008</v>
      </c>
      <c r="V187" s="56">
        <v>43465</v>
      </c>
      <c r="W187" s="56">
        <v>40923</v>
      </c>
      <c r="X187" s="56">
        <v>42750</v>
      </c>
      <c r="Y187" s="56" t="s">
        <v>340</v>
      </c>
      <c r="Z187" s="56" t="s">
        <v>341</v>
      </c>
      <c r="AA187" s="56" t="s">
        <v>342</v>
      </c>
      <c r="AB187" s="56" t="s">
        <v>343</v>
      </c>
      <c r="AC187" s="56" t="s">
        <v>342</v>
      </c>
      <c r="AD187" s="56" t="s">
        <v>342</v>
      </c>
      <c r="AE187" s="56" t="s">
        <v>334</v>
      </c>
      <c r="AF187" s="56" t="s">
        <v>291</v>
      </c>
      <c r="AG187" s="56">
        <v>2014</v>
      </c>
      <c r="AH187" s="56" t="s">
        <v>80</v>
      </c>
      <c r="AI187" s="56" t="s">
        <v>348</v>
      </c>
      <c r="AJ187" s="56">
        <v>1</v>
      </c>
      <c r="AK187" s="1">
        <v>41639</v>
      </c>
      <c r="AL187" s="56" t="s">
        <v>1153</v>
      </c>
      <c r="AM187" s="56">
        <v>42758</v>
      </c>
      <c r="AN187" s="56" t="s">
        <v>1070</v>
      </c>
      <c r="AO187" s="1">
        <v>41667</v>
      </c>
      <c r="AP187" s="56" t="s">
        <v>1071</v>
      </c>
      <c r="AQ187" s="56">
        <v>253</v>
      </c>
      <c r="AS187" s="56" t="s">
        <v>346</v>
      </c>
      <c r="AV187" s="56">
        <v>0</v>
      </c>
      <c r="BB187" s="56" t="s">
        <v>339</v>
      </c>
      <c r="BC187" s="56" t="s">
        <v>263</v>
      </c>
      <c r="BD187" s="56" t="s">
        <v>1072</v>
      </c>
      <c r="BE187" s="56" t="s">
        <v>347</v>
      </c>
      <c r="BF187" s="56" t="s">
        <v>334</v>
      </c>
      <c r="BG187" s="56" t="s">
        <v>1073</v>
      </c>
      <c r="BH187" s="56">
        <v>0</v>
      </c>
      <c r="BI187" s="56">
        <v>0</v>
      </c>
      <c r="BJ187" s="56">
        <v>1</v>
      </c>
    </row>
    <row r="188" spans="1:62" x14ac:dyDescent="0.3">
      <c r="A188" s="56">
        <v>49157334</v>
      </c>
      <c r="B188" s="86">
        <v>592948</v>
      </c>
      <c r="C188" s="1">
        <v>42893</v>
      </c>
      <c r="D188" s="56" t="s">
        <v>1065</v>
      </c>
      <c r="E188" s="56" t="s">
        <v>1066</v>
      </c>
      <c r="F188" s="56" t="s">
        <v>334</v>
      </c>
      <c r="G188" s="56" t="s">
        <v>335</v>
      </c>
      <c r="H188" s="56" t="s">
        <v>336</v>
      </c>
      <c r="I188" s="56" t="s">
        <v>1067</v>
      </c>
      <c r="J188" s="1" t="s">
        <v>1067</v>
      </c>
      <c r="K188" s="56" t="s">
        <v>337</v>
      </c>
      <c r="L188" s="56" t="s">
        <v>338</v>
      </c>
      <c r="M188" s="56" t="s">
        <v>1068</v>
      </c>
      <c r="N188" s="56" t="s">
        <v>1043</v>
      </c>
      <c r="O188" s="56" t="s">
        <v>546</v>
      </c>
      <c r="P188" s="1" t="s">
        <v>188</v>
      </c>
      <c r="Q188" s="56" t="s">
        <v>241</v>
      </c>
      <c r="R188" s="56" t="s">
        <v>339</v>
      </c>
      <c r="S188" s="56">
        <v>70566</v>
      </c>
      <c r="T188" s="1" t="s">
        <v>238</v>
      </c>
      <c r="U188" s="56">
        <v>41008</v>
      </c>
      <c r="V188" s="56">
        <v>43465</v>
      </c>
      <c r="W188" s="56">
        <v>40923</v>
      </c>
      <c r="X188" s="56">
        <v>42750</v>
      </c>
      <c r="Y188" s="56" t="s">
        <v>340</v>
      </c>
      <c r="Z188" s="56" t="s">
        <v>341</v>
      </c>
      <c r="AA188" s="56" t="s">
        <v>342</v>
      </c>
      <c r="AB188" s="56" t="s">
        <v>343</v>
      </c>
      <c r="AC188" s="56" t="s">
        <v>342</v>
      </c>
      <c r="AD188" s="56" t="s">
        <v>342</v>
      </c>
      <c r="AE188" s="56" t="s">
        <v>334</v>
      </c>
      <c r="AF188" s="56" t="s">
        <v>291</v>
      </c>
      <c r="AG188" s="56">
        <v>2014</v>
      </c>
      <c r="AH188" s="56" t="s">
        <v>80</v>
      </c>
      <c r="AI188" s="56" t="s">
        <v>344</v>
      </c>
      <c r="AJ188" s="3">
        <v>2</v>
      </c>
      <c r="AK188" s="56">
        <v>41820</v>
      </c>
      <c r="AL188" s="56" t="s">
        <v>1154</v>
      </c>
      <c r="AM188" s="56">
        <v>42758</v>
      </c>
      <c r="AN188" s="56" t="s">
        <v>1070</v>
      </c>
      <c r="AO188" s="1">
        <v>41837</v>
      </c>
      <c r="AP188" s="56" t="s">
        <v>345</v>
      </c>
      <c r="AQ188" s="56">
        <v>253</v>
      </c>
      <c r="AS188" s="56" t="s">
        <v>346</v>
      </c>
      <c r="AV188" s="56">
        <v>0</v>
      </c>
      <c r="BB188" s="56" t="s">
        <v>339</v>
      </c>
      <c r="BC188" s="56" t="s">
        <v>263</v>
      </c>
      <c r="BD188" s="56" t="s">
        <v>1072</v>
      </c>
      <c r="BE188" s="56" t="s">
        <v>347</v>
      </c>
      <c r="BF188" s="56" t="s">
        <v>334</v>
      </c>
      <c r="BG188" s="56" t="s">
        <v>1073</v>
      </c>
      <c r="BH188" s="56">
        <v>0</v>
      </c>
      <c r="BI188" s="56">
        <v>0</v>
      </c>
      <c r="BJ188" s="56">
        <v>1</v>
      </c>
    </row>
    <row r="189" spans="1:62" hidden="1" x14ac:dyDescent="0.3">
      <c r="A189" s="56">
        <v>49157136</v>
      </c>
      <c r="B189" s="86">
        <v>592948</v>
      </c>
      <c r="C189" s="1">
        <v>42893</v>
      </c>
      <c r="D189" s="56" t="s">
        <v>1065</v>
      </c>
      <c r="E189" s="56" t="s">
        <v>1066</v>
      </c>
      <c r="F189" s="56" t="s">
        <v>334</v>
      </c>
      <c r="G189" s="56" t="s">
        <v>335</v>
      </c>
      <c r="H189" s="56" t="s">
        <v>336</v>
      </c>
      <c r="I189" s="56" t="s">
        <v>1067</v>
      </c>
      <c r="J189" s="1" t="s">
        <v>1067</v>
      </c>
      <c r="K189" s="56" t="s">
        <v>337</v>
      </c>
      <c r="L189" s="56" t="s">
        <v>338</v>
      </c>
      <c r="M189" s="56" t="s">
        <v>1068</v>
      </c>
      <c r="N189" s="56" t="s">
        <v>1043</v>
      </c>
      <c r="O189" s="56" t="s">
        <v>546</v>
      </c>
      <c r="P189" s="1" t="s">
        <v>188</v>
      </c>
      <c r="Q189" s="56" t="s">
        <v>1097</v>
      </c>
      <c r="R189" s="56" t="s">
        <v>343</v>
      </c>
      <c r="S189" s="56">
        <v>267323</v>
      </c>
      <c r="T189" s="1" t="s">
        <v>351</v>
      </c>
      <c r="U189" s="56">
        <v>41008</v>
      </c>
      <c r="V189" s="56">
        <v>43465</v>
      </c>
      <c r="W189" s="56">
        <v>41008</v>
      </c>
      <c r="X189" s="56">
        <v>43465</v>
      </c>
      <c r="Y189" s="56" t="s">
        <v>340</v>
      </c>
      <c r="Z189" s="56" t="s">
        <v>341</v>
      </c>
      <c r="AA189" s="56" t="s">
        <v>342</v>
      </c>
      <c r="AB189" s="56" t="s">
        <v>343</v>
      </c>
      <c r="AC189" s="56" t="s">
        <v>342</v>
      </c>
      <c r="AD189" s="56" t="s">
        <v>347</v>
      </c>
      <c r="AE189" s="56" t="s">
        <v>334</v>
      </c>
      <c r="AF189" s="56" t="s">
        <v>292</v>
      </c>
      <c r="AG189" s="56">
        <v>2017</v>
      </c>
      <c r="AH189" s="56" t="s">
        <v>80</v>
      </c>
      <c r="AI189" s="56" t="s">
        <v>344</v>
      </c>
      <c r="AJ189" s="56">
        <v>1</v>
      </c>
      <c r="AM189" s="56">
        <v>42593</v>
      </c>
      <c r="AN189" s="56" t="s">
        <v>1070</v>
      </c>
      <c r="AO189" s="1">
        <v>42613</v>
      </c>
      <c r="AP189" s="56" t="s">
        <v>345</v>
      </c>
      <c r="AQ189" s="56">
        <v>246</v>
      </c>
      <c r="AR189" s="56">
        <v>0</v>
      </c>
      <c r="AS189" s="56" t="s">
        <v>346</v>
      </c>
      <c r="BB189" s="56" t="s">
        <v>343</v>
      </c>
      <c r="BC189" s="56" t="s">
        <v>263</v>
      </c>
      <c r="BD189" s="56" t="s">
        <v>1072</v>
      </c>
      <c r="BE189" s="56" t="s">
        <v>347</v>
      </c>
      <c r="BF189" s="56" t="s">
        <v>334</v>
      </c>
      <c r="BG189" s="56" t="s">
        <v>1073</v>
      </c>
      <c r="BH189" s="56">
        <v>0</v>
      </c>
      <c r="BI189" s="56">
        <v>0</v>
      </c>
      <c r="BJ189" s="56">
        <v>0</v>
      </c>
    </row>
    <row r="190" spans="1:62" x14ac:dyDescent="0.3">
      <c r="A190" s="56">
        <v>49157195</v>
      </c>
      <c r="B190" s="86">
        <v>592948</v>
      </c>
      <c r="C190" s="1">
        <v>42893</v>
      </c>
      <c r="D190" s="56" t="s">
        <v>1065</v>
      </c>
      <c r="E190" s="56" t="s">
        <v>1066</v>
      </c>
      <c r="F190" s="56" t="s">
        <v>334</v>
      </c>
      <c r="G190" s="56" t="s">
        <v>335</v>
      </c>
      <c r="H190" s="56" t="s">
        <v>336</v>
      </c>
      <c r="I190" s="56" t="s">
        <v>1067</v>
      </c>
      <c r="J190" s="1" t="s">
        <v>1067</v>
      </c>
      <c r="K190" s="56" t="s">
        <v>337</v>
      </c>
      <c r="L190" s="56" t="s">
        <v>338</v>
      </c>
      <c r="M190" s="56" t="s">
        <v>1068</v>
      </c>
      <c r="N190" s="56" t="s">
        <v>1043</v>
      </c>
      <c r="O190" s="56" t="s">
        <v>546</v>
      </c>
      <c r="P190" s="1" t="s">
        <v>188</v>
      </c>
      <c r="Q190" s="56" t="s">
        <v>241</v>
      </c>
      <c r="R190" s="56" t="s">
        <v>339</v>
      </c>
      <c r="S190" s="56">
        <v>70571</v>
      </c>
      <c r="T190" s="1" t="s">
        <v>190</v>
      </c>
      <c r="U190" s="56">
        <v>41008</v>
      </c>
      <c r="V190" s="56">
        <v>43465</v>
      </c>
      <c r="W190" s="56">
        <v>40923</v>
      </c>
      <c r="X190" s="56">
        <v>42750</v>
      </c>
      <c r="Y190" s="56" t="s">
        <v>340</v>
      </c>
      <c r="Z190" s="56" t="s">
        <v>341</v>
      </c>
      <c r="AA190" s="56" t="s">
        <v>342</v>
      </c>
      <c r="AB190" s="56" t="s">
        <v>343</v>
      </c>
      <c r="AC190" s="56" t="s">
        <v>342</v>
      </c>
      <c r="AD190" s="56" t="s">
        <v>347</v>
      </c>
      <c r="AE190" s="56" t="s">
        <v>334</v>
      </c>
      <c r="AF190" s="56" t="s">
        <v>291</v>
      </c>
      <c r="AG190" s="56">
        <v>2014</v>
      </c>
      <c r="AH190" s="56" t="s">
        <v>80</v>
      </c>
      <c r="AI190" s="56" t="s">
        <v>348</v>
      </c>
      <c r="AJ190" s="56">
        <v>55</v>
      </c>
      <c r="AK190" s="1">
        <v>41639</v>
      </c>
      <c r="AL190" s="56" t="s">
        <v>1155</v>
      </c>
      <c r="AM190" s="56">
        <v>42758</v>
      </c>
      <c r="AN190" s="56" t="s">
        <v>1070</v>
      </c>
      <c r="AO190" s="1">
        <v>41668</v>
      </c>
      <c r="AP190" s="56" t="s">
        <v>1071</v>
      </c>
      <c r="AQ190" s="56">
        <v>249</v>
      </c>
      <c r="AS190" s="56" t="s">
        <v>346</v>
      </c>
      <c r="AV190" s="56">
        <v>0</v>
      </c>
      <c r="BB190" s="56" t="s">
        <v>339</v>
      </c>
      <c r="BC190" s="56" t="s">
        <v>263</v>
      </c>
      <c r="BD190" s="56" t="s">
        <v>1072</v>
      </c>
      <c r="BE190" s="56" t="s">
        <v>347</v>
      </c>
      <c r="BF190" s="56" t="s">
        <v>334</v>
      </c>
      <c r="BG190" s="56" t="s">
        <v>1073</v>
      </c>
      <c r="BH190" s="56">
        <v>0</v>
      </c>
      <c r="BI190" s="56">
        <v>0</v>
      </c>
      <c r="BJ190" s="56">
        <v>1</v>
      </c>
    </row>
    <row r="191" spans="1:62" x14ac:dyDescent="0.3">
      <c r="A191" s="56">
        <v>49157335</v>
      </c>
      <c r="B191" s="86">
        <v>592948</v>
      </c>
      <c r="C191" s="1">
        <v>42893</v>
      </c>
      <c r="D191" s="56" t="s">
        <v>1065</v>
      </c>
      <c r="E191" s="56" t="s">
        <v>1066</v>
      </c>
      <c r="F191" s="56" t="s">
        <v>334</v>
      </c>
      <c r="G191" s="56" t="s">
        <v>335</v>
      </c>
      <c r="H191" s="56" t="s">
        <v>336</v>
      </c>
      <c r="I191" s="56" t="s">
        <v>1067</v>
      </c>
      <c r="J191" s="1" t="s">
        <v>1067</v>
      </c>
      <c r="K191" s="56" t="s">
        <v>337</v>
      </c>
      <c r="L191" s="56" t="s">
        <v>338</v>
      </c>
      <c r="M191" s="56" t="s">
        <v>1068</v>
      </c>
      <c r="N191" s="56" t="s">
        <v>1043</v>
      </c>
      <c r="O191" s="56" t="s">
        <v>546</v>
      </c>
      <c r="P191" s="1" t="s">
        <v>188</v>
      </c>
      <c r="Q191" s="56" t="s">
        <v>241</v>
      </c>
      <c r="R191" s="56" t="s">
        <v>339</v>
      </c>
      <c r="S191" s="56">
        <v>70566</v>
      </c>
      <c r="T191" s="1" t="s">
        <v>238</v>
      </c>
      <c r="U191" s="56">
        <v>41008</v>
      </c>
      <c r="V191" s="56">
        <v>43465</v>
      </c>
      <c r="W191" s="56">
        <v>40923</v>
      </c>
      <c r="X191" s="56">
        <v>42750</v>
      </c>
      <c r="Y191" s="56" t="s">
        <v>340</v>
      </c>
      <c r="Z191" s="56" t="s">
        <v>341</v>
      </c>
      <c r="AA191" s="56" t="s">
        <v>342</v>
      </c>
      <c r="AB191" s="56" t="s">
        <v>343</v>
      </c>
      <c r="AC191" s="56" t="s">
        <v>342</v>
      </c>
      <c r="AD191" s="56" t="s">
        <v>342</v>
      </c>
      <c r="AE191" s="56" t="s">
        <v>334</v>
      </c>
      <c r="AF191" s="56" t="s">
        <v>291</v>
      </c>
      <c r="AG191" s="56">
        <v>2015</v>
      </c>
      <c r="AH191" s="56" t="s">
        <v>80</v>
      </c>
      <c r="AI191" s="56" t="s">
        <v>348</v>
      </c>
      <c r="AJ191" s="56">
        <v>2</v>
      </c>
      <c r="AK191" s="1">
        <v>41988</v>
      </c>
      <c r="AL191" s="56" t="s">
        <v>1156</v>
      </c>
      <c r="AM191" s="56">
        <v>42758</v>
      </c>
      <c r="AN191" s="56" t="s">
        <v>1070</v>
      </c>
      <c r="AO191" s="1">
        <v>42035</v>
      </c>
      <c r="AP191" s="56" t="s">
        <v>345</v>
      </c>
      <c r="AQ191" s="56">
        <v>253</v>
      </c>
      <c r="AS191" s="56" t="s">
        <v>346</v>
      </c>
      <c r="AV191" s="56">
        <v>0</v>
      </c>
      <c r="BB191" s="56" t="s">
        <v>339</v>
      </c>
      <c r="BC191" s="56" t="s">
        <v>263</v>
      </c>
      <c r="BD191" s="56" t="s">
        <v>1072</v>
      </c>
      <c r="BE191" s="56" t="s">
        <v>347</v>
      </c>
      <c r="BF191" s="56" t="s">
        <v>334</v>
      </c>
      <c r="BG191" s="56" t="s">
        <v>1073</v>
      </c>
      <c r="BH191" s="56">
        <v>0</v>
      </c>
      <c r="BI191" s="56">
        <v>0</v>
      </c>
      <c r="BJ191" s="56">
        <v>1</v>
      </c>
    </row>
    <row r="192" spans="1:62" x14ac:dyDescent="0.3">
      <c r="A192" s="56">
        <v>49157336</v>
      </c>
      <c r="B192" s="86">
        <v>592948</v>
      </c>
      <c r="C192" s="1">
        <v>42893</v>
      </c>
      <c r="D192" s="56" t="s">
        <v>1065</v>
      </c>
      <c r="E192" s="56" t="s">
        <v>1066</v>
      </c>
      <c r="F192" s="56" t="s">
        <v>334</v>
      </c>
      <c r="G192" s="56" t="s">
        <v>335</v>
      </c>
      <c r="H192" s="56" t="s">
        <v>336</v>
      </c>
      <c r="I192" s="56" t="s">
        <v>1067</v>
      </c>
      <c r="J192" s="1" t="s">
        <v>1067</v>
      </c>
      <c r="K192" s="56" t="s">
        <v>337</v>
      </c>
      <c r="L192" s="56" t="s">
        <v>338</v>
      </c>
      <c r="M192" s="56" t="s">
        <v>1068</v>
      </c>
      <c r="N192" s="56" t="s">
        <v>1043</v>
      </c>
      <c r="O192" s="56" t="s">
        <v>546</v>
      </c>
      <c r="P192" s="1" t="s">
        <v>188</v>
      </c>
      <c r="Q192" s="56" t="s">
        <v>241</v>
      </c>
      <c r="R192" s="56" t="s">
        <v>339</v>
      </c>
      <c r="S192" s="56">
        <v>70566</v>
      </c>
      <c r="T192" s="1" t="s">
        <v>238</v>
      </c>
      <c r="U192" s="56">
        <v>41008</v>
      </c>
      <c r="V192" s="56">
        <v>43465</v>
      </c>
      <c r="W192" s="56">
        <v>40923</v>
      </c>
      <c r="X192" s="56">
        <v>42750</v>
      </c>
      <c r="Y192" s="56" t="s">
        <v>340</v>
      </c>
      <c r="Z192" s="56" t="s">
        <v>341</v>
      </c>
      <c r="AA192" s="56" t="s">
        <v>342</v>
      </c>
      <c r="AB192" s="56" t="s">
        <v>343</v>
      </c>
      <c r="AC192" s="56" t="s">
        <v>342</v>
      </c>
      <c r="AD192" s="56" t="s">
        <v>342</v>
      </c>
      <c r="AE192" s="56" t="s">
        <v>334</v>
      </c>
      <c r="AF192" s="56" t="s">
        <v>291</v>
      </c>
      <c r="AG192" s="56">
        <v>2015</v>
      </c>
      <c r="AH192" s="56" t="s">
        <v>80</v>
      </c>
      <c r="AI192" s="56" t="s">
        <v>344</v>
      </c>
      <c r="AJ192" s="56">
        <v>1</v>
      </c>
      <c r="AK192" s="1">
        <v>42185</v>
      </c>
      <c r="AL192" s="56" t="s">
        <v>1157</v>
      </c>
      <c r="AM192" s="56">
        <v>42758</v>
      </c>
      <c r="AN192" s="56" t="s">
        <v>1070</v>
      </c>
      <c r="AO192" s="1">
        <v>42235</v>
      </c>
      <c r="AP192" s="56" t="s">
        <v>345</v>
      </c>
      <c r="AQ192" s="56">
        <v>253</v>
      </c>
      <c r="AS192" s="56" t="s">
        <v>346</v>
      </c>
      <c r="AV192" s="56">
        <v>0</v>
      </c>
      <c r="BB192" s="56" t="s">
        <v>339</v>
      </c>
      <c r="BC192" s="56" t="s">
        <v>263</v>
      </c>
      <c r="BD192" s="56" t="s">
        <v>1072</v>
      </c>
      <c r="BE192" s="56" t="s">
        <v>347</v>
      </c>
      <c r="BF192" s="56" t="s">
        <v>334</v>
      </c>
      <c r="BG192" s="56" t="s">
        <v>1073</v>
      </c>
      <c r="BH192" s="56">
        <v>0</v>
      </c>
      <c r="BI192" s="56">
        <v>0</v>
      </c>
      <c r="BJ192" s="56">
        <v>1</v>
      </c>
    </row>
    <row r="193" spans="1:62" x14ac:dyDescent="0.3">
      <c r="A193" s="56">
        <v>49157197</v>
      </c>
      <c r="B193" s="86">
        <v>592948</v>
      </c>
      <c r="C193" s="1">
        <v>42893</v>
      </c>
      <c r="D193" s="56" t="s">
        <v>1065</v>
      </c>
      <c r="E193" s="56" t="s">
        <v>1066</v>
      </c>
      <c r="F193" s="56" t="s">
        <v>334</v>
      </c>
      <c r="G193" s="56" t="s">
        <v>335</v>
      </c>
      <c r="H193" s="56" t="s">
        <v>336</v>
      </c>
      <c r="I193" s="56" t="s">
        <v>1067</v>
      </c>
      <c r="J193" s="1" t="s">
        <v>1067</v>
      </c>
      <c r="K193" s="56" t="s">
        <v>337</v>
      </c>
      <c r="L193" s="56" t="s">
        <v>338</v>
      </c>
      <c r="M193" s="56" t="s">
        <v>1068</v>
      </c>
      <c r="N193" s="56" t="s">
        <v>1043</v>
      </c>
      <c r="O193" s="56" t="s">
        <v>546</v>
      </c>
      <c r="P193" s="1" t="s">
        <v>188</v>
      </c>
      <c r="Q193" s="56" t="s">
        <v>241</v>
      </c>
      <c r="R193" s="56" t="s">
        <v>339</v>
      </c>
      <c r="S193" s="56">
        <v>70571</v>
      </c>
      <c r="T193" s="1" t="s">
        <v>190</v>
      </c>
      <c r="U193" s="56">
        <v>41008</v>
      </c>
      <c r="V193" s="56">
        <v>43465</v>
      </c>
      <c r="W193" s="56">
        <v>40923</v>
      </c>
      <c r="X193" s="56">
        <v>42750</v>
      </c>
      <c r="Y193" s="56" t="s">
        <v>340</v>
      </c>
      <c r="Z193" s="56" t="s">
        <v>341</v>
      </c>
      <c r="AA193" s="56" t="s">
        <v>342</v>
      </c>
      <c r="AB193" s="56" t="s">
        <v>343</v>
      </c>
      <c r="AC193" s="56" t="s">
        <v>342</v>
      </c>
      <c r="AD193" s="56" t="s">
        <v>347</v>
      </c>
      <c r="AE193" s="56" t="s">
        <v>334</v>
      </c>
      <c r="AF193" s="56" t="s">
        <v>291</v>
      </c>
      <c r="AG193" s="56">
        <v>2014</v>
      </c>
      <c r="AH193" s="56" t="s">
        <v>80</v>
      </c>
      <c r="AI193" s="56" t="s">
        <v>344</v>
      </c>
      <c r="AJ193" s="56">
        <v>20</v>
      </c>
      <c r="AK193" s="56">
        <v>41820</v>
      </c>
      <c r="AL193" s="56" t="s">
        <v>1158</v>
      </c>
      <c r="AM193" s="56">
        <v>42758</v>
      </c>
      <c r="AN193" s="56" t="s">
        <v>1070</v>
      </c>
      <c r="AO193" s="1">
        <v>41837</v>
      </c>
      <c r="AP193" s="56" t="s">
        <v>345</v>
      </c>
      <c r="AQ193" s="56">
        <v>249</v>
      </c>
      <c r="AS193" s="56" t="s">
        <v>346</v>
      </c>
      <c r="AV193" s="56">
        <v>0</v>
      </c>
      <c r="BB193" s="56" t="s">
        <v>339</v>
      </c>
      <c r="BC193" s="56" t="s">
        <v>263</v>
      </c>
      <c r="BD193" s="56" t="s">
        <v>1072</v>
      </c>
      <c r="BE193" s="56" t="s">
        <v>347</v>
      </c>
      <c r="BF193" s="56" t="s">
        <v>334</v>
      </c>
      <c r="BG193" s="56" t="s">
        <v>1073</v>
      </c>
      <c r="BH193" s="56">
        <v>0</v>
      </c>
      <c r="BI193" s="56">
        <v>0</v>
      </c>
      <c r="BJ193" s="56">
        <v>1</v>
      </c>
    </row>
    <row r="194" spans="1:62" x14ac:dyDescent="0.3">
      <c r="A194" s="56">
        <v>49157337</v>
      </c>
      <c r="B194" s="86">
        <v>592948</v>
      </c>
      <c r="C194" s="1">
        <v>42893</v>
      </c>
      <c r="D194" s="56" t="s">
        <v>1065</v>
      </c>
      <c r="E194" s="56" t="s">
        <v>1066</v>
      </c>
      <c r="F194" s="56" t="s">
        <v>334</v>
      </c>
      <c r="G194" s="56" t="s">
        <v>335</v>
      </c>
      <c r="H194" s="56" t="s">
        <v>336</v>
      </c>
      <c r="I194" s="56" t="s">
        <v>1067</v>
      </c>
      <c r="J194" s="1" t="s">
        <v>1067</v>
      </c>
      <c r="K194" s="56" t="s">
        <v>337</v>
      </c>
      <c r="L194" s="56" t="s">
        <v>338</v>
      </c>
      <c r="M194" s="56" t="s">
        <v>1068</v>
      </c>
      <c r="N194" s="56" t="s">
        <v>1043</v>
      </c>
      <c r="O194" s="56" t="s">
        <v>546</v>
      </c>
      <c r="P194" s="1" t="s">
        <v>188</v>
      </c>
      <c r="Q194" s="56" t="s">
        <v>241</v>
      </c>
      <c r="R194" s="56" t="s">
        <v>339</v>
      </c>
      <c r="S194" s="56">
        <v>70566</v>
      </c>
      <c r="T194" s="1" t="s">
        <v>238</v>
      </c>
      <c r="U194" s="56">
        <v>41008</v>
      </c>
      <c r="V194" s="56">
        <v>43465</v>
      </c>
      <c r="W194" s="56">
        <v>40923</v>
      </c>
      <c r="X194" s="56">
        <v>42750</v>
      </c>
      <c r="Y194" s="56" t="s">
        <v>340</v>
      </c>
      <c r="Z194" s="56" t="s">
        <v>341</v>
      </c>
      <c r="AA194" s="56" t="s">
        <v>342</v>
      </c>
      <c r="AB194" s="56" t="s">
        <v>343</v>
      </c>
      <c r="AC194" s="56" t="s">
        <v>342</v>
      </c>
      <c r="AD194" s="56" t="s">
        <v>342</v>
      </c>
      <c r="AE194" s="56" t="s">
        <v>334</v>
      </c>
      <c r="AF194" s="56" t="s">
        <v>291</v>
      </c>
      <c r="AG194" s="56">
        <v>2016</v>
      </c>
      <c r="AH194" s="56" t="s">
        <v>80</v>
      </c>
      <c r="AI194" s="56" t="s">
        <v>348</v>
      </c>
      <c r="AJ194" s="56">
        <v>1</v>
      </c>
      <c r="AK194" s="56">
        <v>42339</v>
      </c>
      <c r="AL194" s="56" t="s">
        <v>1159</v>
      </c>
      <c r="AM194" s="56">
        <v>42758</v>
      </c>
      <c r="AN194" s="56" t="s">
        <v>1070</v>
      </c>
      <c r="AO194" s="1">
        <v>42591</v>
      </c>
      <c r="AP194" s="56" t="s">
        <v>1070</v>
      </c>
      <c r="AQ194" s="56">
        <v>253</v>
      </c>
      <c r="AS194" s="56" t="s">
        <v>346</v>
      </c>
      <c r="AV194" s="56">
        <v>0</v>
      </c>
      <c r="BB194" s="56" t="s">
        <v>339</v>
      </c>
      <c r="BC194" s="56" t="s">
        <v>263</v>
      </c>
      <c r="BD194" s="56" t="s">
        <v>1072</v>
      </c>
      <c r="BE194" s="56" t="s">
        <v>347</v>
      </c>
      <c r="BF194" s="56" t="s">
        <v>334</v>
      </c>
      <c r="BG194" s="56" t="s">
        <v>1073</v>
      </c>
      <c r="BH194" s="56">
        <v>0</v>
      </c>
      <c r="BI194" s="56">
        <v>0</v>
      </c>
      <c r="BJ194" s="56">
        <v>1</v>
      </c>
    </row>
    <row r="195" spans="1:62" x14ac:dyDescent="0.3">
      <c r="A195" s="56">
        <v>49157338</v>
      </c>
      <c r="B195" s="86">
        <v>592948</v>
      </c>
      <c r="C195" s="1">
        <v>42893</v>
      </c>
      <c r="D195" s="56" t="s">
        <v>1065</v>
      </c>
      <c r="E195" s="56" t="s">
        <v>1066</v>
      </c>
      <c r="F195" s="56" t="s">
        <v>334</v>
      </c>
      <c r="G195" s="56" t="s">
        <v>335</v>
      </c>
      <c r="H195" s="56" t="s">
        <v>336</v>
      </c>
      <c r="I195" s="56" t="s">
        <v>1067</v>
      </c>
      <c r="J195" s="1" t="s">
        <v>1067</v>
      </c>
      <c r="K195" s="56" t="s">
        <v>337</v>
      </c>
      <c r="L195" s="56" t="s">
        <v>338</v>
      </c>
      <c r="M195" s="56" t="s">
        <v>1068</v>
      </c>
      <c r="N195" s="56" t="s">
        <v>1043</v>
      </c>
      <c r="O195" s="56" t="s">
        <v>546</v>
      </c>
      <c r="P195" s="1" t="s">
        <v>188</v>
      </c>
      <c r="Q195" s="56" t="s">
        <v>241</v>
      </c>
      <c r="R195" s="56" t="s">
        <v>339</v>
      </c>
      <c r="S195" s="56">
        <v>70566</v>
      </c>
      <c r="T195" s="1" t="s">
        <v>238</v>
      </c>
      <c r="U195" s="56">
        <v>41008</v>
      </c>
      <c r="V195" s="56">
        <v>43465</v>
      </c>
      <c r="W195" s="56">
        <v>40923</v>
      </c>
      <c r="X195" s="56">
        <v>42750</v>
      </c>
      <c r="Y195" s="56" t="s">
        <v>340</v>
      </c>
      <c r="Z195" s="56" t="s">
        <v>341</v>
      </c>
      <c r="AA195" s="56" t="s">
        <v>342</v>
      </c>
      <c r="AB195" s="56" t="s">
        <v>343</v>
      </c>
      <c r="AC195" s="56" t="s">
        <v>342</v>
      </c>
      <c r="AD195" s="56" t="s">
        <v>342</v>
      </c>
      <c r="AE195" s="56" t="s">
        <v>334</v>
      </c>
      <c r="AF195" s="56" t="s">
        <v>291</v>
      </c>
      <c r="AG195" s="56">
        <v>2016</v>
      </c>
      <c r="AH195" s="56" t="s">
        <v>80</v>
      </c>
      <c r="AI195" s="56" t="s">
        <v>344</v>
      </c>
      <c r="AJ195" s="56">
        <v>1</v>
      </c>
      <c r="AK195" s="1">
        <v>42401</v>
      </c>
      <c r="AL195" s="56" t="s">
        <v>1160</v>
      </c>
      <c r="AM195" s="56">
        <v>42758</v>
      </c>
      <c r="AN195" s="56" t="s">
        <v>1070</v>
      </c>
      <c r="AO195" s="1">
        <v>42591</v>
      </c>
      <c r="AP195" s="56" t="s">
        <v>1070</v>
      </c>
      <c r="AQ195" s="56">
        <v>253</v>
      </c>
      <c r="AS195" s="56" t="s">
        <v>346</v>
      </c>
      <c r="AV195" s="56">
        <v>0</v>
      </c>
      <c r="BB195" s="56" t="s">
        <v>339</v>
      </c>
      <c r="BC195" s="56" t="s">
        <v>263</v>
      </c>
      <c r="BD195" s="56" t="s">
        <v>1072</v>
      </c>
      <c r="BE195" s="56" t="s">
        <v>347</v>
      </c>
      <c r="BF195" s="56" t="s">
        <v>334</v>
      </c>
      <c r="BG195" s="56" t="s">
        <v>1073</v>
      </c>
      <c r="BH195" s="56">
        <v>0</v>
      </c>
      <c r="BI195" s="56">
        <v>0</v>
      </c>
      <c r="BJ195" s="56">
        <v>1</v>
      </c>
    </row>
    <row r="196" spans="1:62" x14ac:dyDescent="0.3">
      <c r="A196" s="56">
        <v>49157084</v>
      </c>
      <c r="B196" s="86">
        <v>592948</v>
      </c>
      <c r="C196" s="1">
        <v>42893</v>
      </c>
      <c r="D196" s="56" t="s">
        <v>1065</v>
      </c>
      <c r="E196" s="56" t="s">
        <v>1066</v>
      </c>
      <c r="F196" s="56" t="s">
        <v>334</v>
      </c>
      <c r="G196" s="56" t="s">
        <v>335</v>
      </c>
      <c r="H196" s="56" t="s">
        <v>336</v>
      </c>
      <c r="I196" s="56" t="s">
        <v>1067</v>
      </c>
      <c r="J196" s="1" t="s">
        <v>1067</v>
      </c>
      <c r="K196" s="56" t="s">
        <v>337</v>
      </c>
      <c r="L196" s="56" t="s">
        <v>338</v>
      </c>
      <c r="M196" s="56" t="s">
        <v>1068</v>
      </c>
      <c r="N196" s="56" t="s">
        <v>1043</v>
      </c>
      <c r="O196" s="56" t="s">
        <v>546</v>
      </c>
      <c r="P196" s="1" t="s">
        <v>105</v>
      </c>
      <c r="S196" s="56">
        <v>148942</v>
      </c>
      <c r="T196" s="1" t="s">
        <v>1057</v>
      </c>
      <c r="U196" s="56">
        <v>41008</v>
      </c>
      <c r="V196" s="56">
        <v>43465</v>
      </c>
      <c r="W196" s="56">
        <v>41008</v>
      </c>
      <c r="X196" s="56">
        <v>42750</v>
      </c>
      <c r="Y196" s="56" t="s">
        <v>340</v>
      </c>
      <c r="Z196" s="56" t="s">
        <v>341</v>
      </c>
      <c r="AA196" s="56" t="s">
        <v>342</v>
      </c>
      <c r="AB196" s="56" t="s">
        <v>339</v>
      </c>
      <c r="AC196" s="56" t="s">
        <v>342</v>
      </c>
      <c r="AD196" s="56" t="s">
        <v>347</v>
      </c>
      <c r="AE196" s="56" t="s">
        <v>334</v>
      </c>
      <c r="AF196" s="56" t="s">
        <v>291</v>
      </c>
      <c r="AG196" s="56">
        <v>2014</v>
      </c>
      <c r="AH196" s="56" t="s">
        <v>80</v>
      </c>
      <c r="AI196" s="56" t="s">
        <v>344</v>
      </c>
      <c r="AJ196" s="56">
        <v>0</v>
      </c>
      <c r="AK196" s="1">
        <v>41820</v>
      </c>
      <c r="AM196" s="56">
        <v>42758</v>
      </c>
      <c r="AN196" s="56" t="s">
        <v>1070</v>
      </c>
      <c r="AO196" s="1">
        <v>41837</v>
      </c>
      <c r="AP196" s="56" t="s">
        <v>345</v>
      </c>
      <c r="AQ196" s="56">
        <v>282</v>
      </c>
      <c r="AR196" s="56">
        <v>0</v>
      </c>
      <c r="AS196" s="56" t="s">
        <v>346</v>
      </c>
      <c r="BB196" s="56" t="s">
        <v>339</v>
      </c>
      <c r="BC196" s="56" t="s">
        <v>263</v>
      </c>
      <c r="BD196" s="56" t="s">
        <v>1072</v>
      </c>
      <c r="BE196" s="56" t="s">
        <v>347</v>
      </c>
      <c r="BF196" s="56" t="s">
        <v>334</v>
      </c>
      <c r="BG196" s="56" t="s">
        <v>1073</v>
      </c>
      <c r="BH196" s="56">
        <v>0</v>
      </c>
      <c r="BI196" s="56">
        <v>0</v>
      </c>
      <c r="BJ196" s="56">
        <v>1</v>
      </c>
    </row>
    <row r="197" spans="1:62" hidden="1" x14ac:dyDescent="0.3">
      <c r="A197" s="56">
        <v>49157091</v>
      </c>
      <c r="B197" s="86">
        <v>592948</v>
      </c>
      <c r="C197" s="1">
        <v>42893</v>
      </c>
      <c r="D197" s="56" t="s">
        <v>1065</v>
      </c>
      <c r="E197" s="56" t="s">
        <v>1066</v>
      </c>
      <c r="F197" s="56" t="s">
        <v>334</v>
      </c>
      <c r="G197" s="56" t="s">
        <v>335</v>
      </c>
      <c r="H197" s="56" t="s">
        <v>336</v>
      </c>
      <c r="I197" s="56" t="s">
        <v>1067</v>
      </c>
      <c r="J197" s="1" t="s">
        <v>1067</v>
      </c>
      <c r="K197" s="56" t="s">
        <v>337</v>
      </c>
      <c r="L197" s="56" t="s">
        <v>338</v>
      </c>
      <c r="M197" s="56" t="s">
        <v>1068</v>
      </c>
      <c r="N197" s="56" t="s">
        <v>1043</v>
      </c>
      <c r="O197" s="56" t="s">
        <v>546</v>
      </c>
      <c r="P197" s="1" t="s">
        <v>105</v>
      </c>
      <c r="S197" s="56">
        <v>148942</v>
      </c>
      <c r="T197" s="1" t="s">
        <v>1057</v>
      </c>
      <c r="U197" s="56">
        <v>41008</v>
      </c>
      <c r="V197" s="56">
        <v>43465</v>
      </c>
      <c r="W197" s="56">
        <v>41008</v>
      </c>
      <c r="X197" s="56">
        <v>42750</v>
      </c>
      <c r="Y197" s="56" t="s">
        <v>340</v>
      </c>
      <c r="Z197" s="56" t="s">
        <v>341</v>
      </c>
      <c r="AA197" s="56" t="s">
        <v>342</v>
      </c>
      <c r="AB197" s="56" t="s">
        <v>339</v>
      </c>
      <c r="AC197" s="56" t="s">
        <v>342</v>
      </c>
      <c r="AD197" s="56" t="s">
        <v>347</v>
      </c>
      <c r="AE197" s="56" t="s">
        <v>334</v>
      </c>
      <c r="AF197" s="56" t="s">
        <v>292</v>
      </c>
      <c r="AG197" s="56">
        <v>2014</v>
      </c>
      <c r="AH197" s="56" t="s">
        <v>80</v>
      </c>
      <c r="AI197" s="56" t="s">
        <v>344</v>
      </c>
      <c r="AJ197" s="56">
        <v>0</v>
      </c>
      <c r="AM197" s="56">
        <v>42758</v>
      </c>
      <c r="AN197" s="56" t="s">
        <v>1070</v>
      </c>
      <c r="AO197" s="1">
        <v>41676</v>
      </c>
      <c r="AP197" s="56" t="s">
        <v>345</v>
      </c>
      <c r="AQ197" s="56">
        <v>282</v>
      </c>
      <c r="AR197" s="56">
        <v>0</v>
      </c>
      <c r="AS197" s="56" t="s">
        <v>346</v>
      </c>
      <c r="BB197" s="56" t="s">
        <v>339</v>
      </c>
      <c r="BC197" s="56" t="s">
        <v>263</v>
      </c>
      <c r="BD197" s="56" t="s">
        <v>1072</v>
      </c>
      <c r="BE197" s="56" t="s">
        <v>347</v>
      </c>
      <c r="BF197" s="56" t="s">
        <v>334</v>
      </c>
      <c r="BG197" s="56" t="s">
        <v>1073</v>
      </c>
      <c r="BH197" s="56">
        <v>0</v>
      </c>
      <c r="BI197" s="56">
        <v>0</v>
      </c>
      <c r="BJ197" s="56">
        <v>1</v>
      </c>
    </row>
    <row r="198" spans="1:62" hidden="1" x14ac:dyDescent="0.3">
      <c r="A198" s="56">
        <v>49157106</v>
      </c>
      <c r="B198" s="86">
        <v>592948</v>
      </c>
      <c r="C198" s="1">
        <v>42893</v>
      </c>
      <c r="D198" s="56" t="s">
        <v>1065</v>
      </c>
      <c r="E198" s="56" t="s">
        <v>1066</v>
      </c>
      <c r="F198" s="56" t="s">
        <v>334</v>
      </c>
      <c r="G198" s="56" t="s">
        <v>335</v>
      </c>
      <c r="H198" s="56" t="s">
        <v>336</v>
      </c>
      <c r="I198" s="56" t="s">
        <v>1067</v>
      </c>
      <c r="J198" s="1" t="s">
        <v>1067</v>
      </c>
      <c r="K198" s="56" t="s">
        <v>337</v>
      </c>
      <c r="L198" s="56" t="s">
        <v>338</v>
      </c>
      <c r="M198" s="56" t="s">
        <v>1068</v>
      </c>
      <c r="N198" s="56" t="s">
        <v>1043</v>
      </c>
      <c r="O198" s="56" t="s">
        <v>546</v>
      </c>
      <c r="P198" s="1" t="s">
        <v>110</v>
      </c>
      <c r="Q198" s="56" t="s">
        <v>241</v>
      </c>
      <c r="R198" s="56" t="s">
        <v>339</v>
      </c>
      <c r="S198" s="56">
        <v>178701</v>
      </c>
      <c r="T198" s="1" t="s">
        <v>252</v>
      </c>
      <c r="U198" s="56">
        <v>41008</v>
      </c>
      <c r="V198" s="56">
        <v>43465</v>
      </c>
      <c r="W198" s="56">
        <v>41008</v>
      </c>
      <c r="X198" s="56">
        <v>42750</v>
      </c>
      <c r="Y198" s="56" t="s">
        <v>340</v>
      </c>
      <c r="Z198" s="56" t="s">
        <v>341</v>
      </c>
      <c r="AA198" s="56" t="s">
        <v>342</v>
      </c>
      <c r="AB198" s="56" t="s">
        <v>343</v>
      </c>
      <c r="AC198" s="56" t="s">
        <v>342</v>
      </c>
      <c r="AD198" s="56" t="s">
        <v>342</v>
      </c>
      <c r="AE198" s="56" t="s">
        <v>334</v>
      </c>
      <c r="AF198" s="56" t="s">
        <v>292</v>
      </c>
      <c r="AG198" s="56">
        <v>2013</v>
      </c>
      <c r="AH198" s="56" t="s">
        <v>80</v>
      </c>
      <c r="AI198" s="56" t="s">
        <v>344</v>
      </c>
      <c r="AJ198" s="56">
        <v>0</v>
      </c>
      <c r="AM198" s="56">
        <v>42758</v>
      </c>
      <c r="AN198" s="56" t="s">
        <v>1070</v>
      </c>
      <c r="AO198" s="1">
        <v>42613</v>
      </c>
      <c r="AP198" s="56" t="s">
        <v>1070</v>
      </c>
      <c r="AQ198" s="56">
        <v>326</v>
      </c>
      <c r="AR198" s="56">
        <v>0</v>
      </c>
      <c r="AS198" s="56" t="s">
        <v>346</v>
      </c>
      <c r="BB198" s="56" t="s">
        <v>339</v>
      </c>
      <c r="BC198" s="56" t="s">
        <v>263</v>
      </c>
      <c r="BD198" s="56" t="s">
        <v>1072</v>
      </c>
      <c r="BE198" s="56" t="s">
        <v>347</v>
      </c>
      <c r="BF198" s="56" t="s">
        <v>334</v>
      </c>
      <c r="BG198" s="56" t="s">
        <v>1073</v>
      </c>
      <c r="BH198" s="56">
        <v>0</v>
      </c>
      <c r="BI198" s="56">
        <v>0</v>
      </c>
      <c r="BJ198" s="56">
        <v>1</v>
      </c>
    </row>
    <row r="199" spans="1:62" hidden="1" x14ac:dyDescent="0.3">
      <c r="A199" s="56">
        <v>49157137</v>
      </c>
      <c r="B199" s="86">
        <v>592948</v>
      </c>
      <c r="C199" s="1">
        <v>42893</v>
      </c>
      <c r="D199" s="56" t="s">
        <v>1065</v>
      </c>
      <c r="E199" s="56" t="s">
        <v>1066</v>
      </c>
      <c r="F199" s="56" t="s">
        <v>334</v>
      </c>
      <c r="G199" s="56" t="s">
        <v>335</v>
      </c>
      <c r="H199" s="56" t="s">
        <v>336</v>
      </c>
      <c r="I199" s="56" t="s">
        <v>1067</v>
      </c>
      <c r="J199" s="1" t="s">
        <v>1067</v>
      </c>
      <c r="K199" s="56" t="s">
        <v>337</v>
      </c>
      <c r="L199" s="56" t="s">
        <v>338</v>
      </c>
      <c r="M199" s="56" t="s">
        <v>1068</v>
      </c>
      <c r="N199" s="56" t="s">
        <v>1043</v>
      </c>
      <c r="O199" s="56" t="s">
        <v>546</v>
      </c>
      <c r="P199" s="1" t="s">
        <v>188</v>
      </c>
      <c r="Q199" s="56" t="s">
        <v>1097</v>
      </c>
      <c r="R199" s="56" t="s">
        <v>343</v>
      </c>
      <c r="S199" s="56">
        <v>267323</v>
      </c>
      <c r="T199" s="1" t="s">
        <v>351</v>
      </c>
      <c r="U199" s="56">
        <v>41008</v>
      </c>
      <c r="V199" s="56">
        <v>43465</v>
      </c>
      <c r="W199" s="56">
        <v>41008</v>
      </c>
      <c r="X199" s="56">
        <v>43465</v>
      </c>
      <c r="Y199" s="56" t="s">
        <v>340</v>
      </c>
      <c r="Z199" s="56" t="s">
        <v>341</v>
      </c>
      <c r="AA199" s="56" t="s">
        <v>342</v>
      </c>
      <c r="AB199" s="56" t="s">
        <v>343</v>
      </c>
      <c r="AC199" s="56" t="s">
        <v>342</v>
      </c>
      <c r="AD199" s="56" t="s">
        <v>347</v>
      </c>
      <c r="AE199" s="56" t="s">
        <v>334</v>
      </c>
      <c r="AF199" s="56" t="s">
        <v>292</v>
      </c>
      <c r="AG199" s="56">
        <v>2018</v>
      </c>
      <c r="AH199" s="56" t="s">
        <v>80</v>
      </c>
      <c r="AI199" s="56" t="s">
        <v>348</v>
      </c>
      <c r="AJ199" s="56">
        <v>1</v>
      </c>
      <c r="AK199" s="56"/>
      <c r="AM199" s="56">
        <v>42593</v>
      </c>
      <c r="AN199" s="56" t="s">
        <v>1070</v>
      </c>
      <c r="AO199" s="1">
        <v>42613</v>
      </c>
      <c r="AP199" s="56" t="s">
        <v>345</v>
      </c>
      <c r="AQ199" s="56">
        <v>246</v>
      </c>
      <c r="AR199" s="56">
        <v>0</v>
      </c>
      <c r="AS199" s="56" t="s">
        <v>346</v>
      </c>
      <c r="BB199" s="56" t="s">
        <v>343</v>
      </c>
      <c r="BC199" s="56" t="s">
        <v>263</v>
      </c>
      <c r="BD199" s="56" t="s">
        <v>1072</v>
      </c>
      <c r="BE199" s="56" t="s">
        <v>347</v>
      </c>
      <c r="BF199" s="56" t="s">
        <v>334</v>
      </c>
      <c r="BG199" s="56" t="s">
        <v>1073</v>
      </c>
      <c r="BH199" s="56">
        <v>0</v>
      </c>
      <c r="BI199" s="56">
        <v>0</v>
      </c>
      <c r="BJ199" s="56">
        <v>0</v>
      </c>
    </row>
    <row r="200" spans="1:62" x14ac:dyDescent="0.3">
      <c r="A200" s="56">
        <v>49157198</v>
      </c>
      <c r="B200" s="86">
        <v>592948</v>
      </c>
      <c r="C200" s="1">
        <v>42893</v>
      </c>
      <c r="D200" s="56" t="s">
        <v>1065</v>
      </c>
      <c r="E200" s="56" t="s">
        <v>1066</v>
      </c>
      <c r="F200" s="56" t="s">
        <v>334</v>
      </c>
      <c r="G200" s="56" t="s">
        <v>335</v>
      </c>
      <c r="H200" s="56" t="s">
        <v>336</v>
      </c>
      <c r="I200" s="56" t="s">
        <v>1067</v>
      </c>
      <c r="J200" s="1" t="s">
        <v>1067</v>
      </c>
      <c r="K200" s="56" t="s">
        <v>337</v>
      </c>
      <c r="L200" s="56" t="s">
        <v>338</v>
      </c>
      <c r="M200" s="56" t="s">
        <v>1068</v>
      </c>
      <c r="N200" s="56" t="s">
        <v>1043</v>
      </c>
      <c r="O200" s="56" t="s">
        <v>546</v>
      </c>
      <c r="P200" s="1" t="s">
        <v>188</v>
      </c>
      <c r="Q200" s="56" t="s">
        <v>241</v>
      </c>
      <c r="R200" s="56" t="s">
        <v>339</v>
      </c>
      <c r="S200" s="56">
        <v>70571</v>
      </c>
      <c r="T200" s="1" t="s">
        <v>190</v>
      </c>
      <c r="U200" s="56">
        <v>41008</v>
      </c>
      <c r="V200" s="56">
        <v>43465</v>
      </c>
      <c r="W200" s="56">
        <v>40923</v>
      </c>
      <c r="X200" s="56">
        <v>42750</v>
      </c>
      <c r="Y200" s="56" t="s">
        <v>340</v>
      </c>
      <c r="Z200" s="56" t="s">
        <v>341</v>
      </c>
      <c r="AA200" s="56" t="s">
        <v>342</v>
      </c>
      <c r="AB200" s="56" t="s">
        <v>343</v>
      </c>
      <c r="AC200" s="56" t="s">
        <v>342</v>
      </c>
      <c r="AD200" s="56" t="s">
        <v>347</v>
      </c>
      <c r="AE200" s="56" t="s">
        <v>334</v>
      </c>
      <c r="AF200" s="56" t="s">
        <v>291</v>
      </c>
      <c r="AG200" s="56">
        <v>2015</v>
      </c>
      <c r="AH200" s="56" t="s">
        <v>80</v>
      </c>
      <c r="AI200" s="56" t="s">
        <v>348</v>
      </c>
      <c r="AJ200" s="56">
        <v>52</v>
      </c>
      <c r="AK200" s="56">
        <v>41971</v>
      </c>
      <c r="AL200" s="56" t="s">
        <v>1161</v>
      </c>
      <c r="AM200" s="56">
        <v>42758</v>
      </c>
      <c r="AN200" s="56" t="s">
        <v>1070</v>
      </c>
      <c r="AO200" s="1">
        <v>42035</v>
      </c>
      <c r="AP200" s="56" t="s">
        <v>345</v>
      </c>
      <c r="AQ200" s="56">
        <v>249</v>
      </c>
      <c r="AS200" s="56" t="s">
        <v>346</v>
      </c>
      <c r="AV200" s="56">
        <v>0</v>
      </c>
      <c r="BB200" s="56" t="s">
        <v>339</v>
      </c>
      <c r="BC200" s="56" t="s">
        <v>263</v>
      </c>
      <c r="BD200" s="56" t="s">
        <v>1072</v>
      </c>
      <c r="BE200" s="56" t="s">
        <v>347</v>
      </c>
      <c r="BF200" s="56" t="s">
        <v>334</v>
      </c>
      <c r="BG200" s="56" t="s">
        <v>1073</v>
      </c>
      <c r="BH200" s="56">
        <v>0</v>
      </c>
      <c r="BI200" s="56">
        <v>0</v>
      </c>
      <c r="BJ200" s="56">
        <v>1</v>
      </c>
    </row>
    <row r="201" spans="1:62" x14ac:dyDescent="0.3">
      <c r="A201" s="56">
        <v>49157339</v>
      </c>
      <c r="B201" s="86">
        <v>592948</v>
      </c>
      <c r="C201" s="1">
        <v>42893</v>
      </c>
      <c r="D201" s="56" t="s">
        <v>1065</v>
      </c>
      <c r="E201" s="56" t="s">
        <v>1066</v>
      </c>
      <c r="F201" s="56" t="s">
        <v>334</v>
      </c>
      <c r="G201" s="56" t="s">
        <v>335</v>
      </c>
      <c r="H201" s="56" t="s">
        <v>336</v>
      </c>
      <c r="I201" s="56" t="s">
        <v>1067</v>
      </c>
      <c r="J201" s="1" t="s">
        <v>1067</v>
      </c>
      <c r="K201" s="56" t="s">
        <v>337</v>
      </c>
      <c r="L201" s="56" t="s">
        <v>338</v>
      </c>
      <c r="M201" s="56" t="s">
        <v>1068</v>
      </c>
      <c r="N201" s="56" t="s">
        <v>1043</v>
      </c>
      <c r="O201" s="56" t="s">
        <v>546</v>
      </c>
      <c r="P201" s="1" t="s">
        <v>188</v>
      </c>
      <c r="Q201" s="56" t="s">
        <v>241</v>
      </c>
      <c r="R201" s="56" t="s">
        <v>339</v>
      </c>
      <c r="S201" s="56">
        <v>70566</v>
      </c>
      <c r="T201" s="1" t="s">
        <v>238</v>
      </c>
      <c r="U201" s="56">
        <v>41008</v>
      </c>
      <c r="V201" s="56">
        <v>43465</v>
      </c>
      <c r="W201" s="56">
        <v>40923</v>
      </c>
      <c r="X201" s="56">
        <v>42750</v>
      </c>
      <c r="Y201" s="56" t="s">
        <v>340</v>
      </c>
      <c r="Z201" s="56" t="s">
        <v>341</v>
      </c>
      <c r="AA201" s="56" t="s">
        <v>342</v>
      </c>
      <c r="AB201" s="56" t="s">
        <v>343</v>
      </c>
      <c r="AC201" s="56" t="s">
        <v>342</v>
      </c>
      <c r="AD201" s="56" t="s">
        <v>342</v>
      </c>
      <c r="AE201" s="56" t="s">
        <v>334</v>
      </c>
      <c r="AF201" s="56" t="s">
        <v>291</v>
      </c>
      <c r="AG201" s="56">
        <v>2017</v>
      </c>
      <c r="AH201" s="56" t="s">
        <v>80</v>
      </c>
      <c r="AI201" s="56" t="s">
        <v>348</v>
      </c>
      <c r="AJ201" s="56">
        <v>1</v>
      </c>
      <c r="AK201" s="56">
        <v>42719</v>
      </c>
      <c r="AL201" s="56" t="s">
        <v>1162</v>
      </c>
      <c r="AM201" s="56">
        <v>42758</v>
      </c>
      <c r="AN201" s="56" t="s">
        <v>1070</v>
      </c>
      <c r="AO201" s="1">
        <v>42758</v>
      </c>
      <c r="AP201" s="56" t="s">
        <v>1070</v>
      </c>
      <c r="AQ201" s="56">
        <v>253</v>
      </c>
      <c r="AS201" s="56" t="s">
        <v>346</v>
      </c>
      <c r="AV201" s="56">
        <v>0</v>
      </c>
      <c r="BB201" s="56" t="s">
        <v>339</v>
      </c>
      <c r="BC201" s="56" t="s">
        <v>263</v>
      </c>
      <c r="BD201" s="56" t="s">
        <v>1072</v>
      </c>
      <c r="BE201" s="56" t="s">
        <v>347</v>
      </c>
      <c r="BF201" s="56" t="s">
        <v>334</v>
      </c>
      <c r="BG201" s="56" t="s">
        <v>1073</v>
      </c>
      <c r="BH201" s="56">
        <v>0</v>
      </c>
      <c r="BI201" s="56">
        <v>0</v>
      </c>
      <c r="BJ201" s="56">
        <v>1</v>
      </c>
    </row>
    <row r="202" spans="1:62" x14ac:dyDescent="0.3">
      <c r="A202" s="56">
        <v>49157340</v>
      </c>
      <c r="B202" s="86">
        <v>592948</v>
      </c>
      <c r="C202" s="1">
        <v>42893</v>
      </c>
      <c r="D202" s="56" t="s">
        <v>1065</v>
      </c>
      <c r="E202" s="56" t="s">
        <v>1066</v>
      </c>
      <c r="F202" s="56" t="s">
        <v>334</v>
      </c>
      <c r="G202" s="56" t="s">
        <v>335</v>
      </c>
      <c r="H202" s="56" t="s">
        <v>336</v>
      </c>
      <c r="I202" s="56" t="s">
        <v>1067</v>
      </c>
      <c r="J202" s="1" t="s">
        <v>1067</v>
      </c>
      <c r="K202" s="56" t="s">
        <v>337</v>
      </c>
      <c r="L202" s="56" t="s">
        <v>338</v>
      </c>
      <c r="M202" s="56" t="s">
        <v>1068</v>
      </c>
      <c r="N202" s="56" t="s">
        <v>1043</v>
      </c>
      <c r="O202" s="56" t="s">
        <v>546</v>
      </c>
      <c r="P202" s="1" t="s">
        <v>188</v>
      </c>
      <c r="Q202" s="56" t="s">
        <v>241</v>
      </c>
      <c r="R202" s="56" t="s">
        <v>339</v>
      </c>
      <c r="S202" s="56">
        <v>70566</v>
      </c>
      <c r="T202" s="1" t="s">
        <v>238</v>
      </c>
      <c r="U202" s="56">
        <v>41008</v>
      </c>
      <c r="V202" s="56">
        <v>43465</v>
      </c>
      <c r="W202" s="56">
        <v>40923</v>
      </c>
      <c r="X202" s="56">
        <v>42750</v>
      </c>
      <c r="Y202" s="56" t="s">
        <v>340</v>
      </c>
      <c r="Z202" s="56" t="s">
        <v>341</v>
      </c>
      <c r="AA202" s="56" t="s">
        <v>342</v>
      </c>
      <c r="AB202" s="56" t="s">
        <v>343</v>
      </c>
      <c r="AC202" s="56" t="s">
        <v>342</v>
      </c>
      <c r="AD202" s="56" t="s">
        <v>342</v>
      </c>
      <c r="AE202" s="56" t="s">
        <v>334</v>
      </c>
      <c r="AF202" s="56" t="s">
        <v>291</v>
      </c>
      <c r="AG202" s="56">
        <v>2017</v>
      </c>
      <c r="AH202" s="56" t="s">
        <v>80</v>
      </c>
      <c r="AI202" s="56" t="s">
        <v>348</v>
      </c>
      <c r="AJ202" s="56">
        <v>1</v>
      </c>
      <c r="AK202" s="56">
        <v>42735</v>
      </c>
      <c r="AL202" s="56" t="s">
        <v>1163</v>
      </c>
      <c r="AM202" s="56">
        <v>42758</v>
      </c>
      <c r="AN202" s="56" t="s">
        <v>1070</v>
      </c>
      <c r="AO202" s="1">
        <v>42758</v>
      </c>
      <c r="AP202" s="56" t="s">
        <v>1070</v>
      </c>
      <c r="AQ202" s="56">
        <v>253</v>
      </c>
      <c r="AS202" s="56" t="s">
        <v>346</v>
      </c>
      <c r="AV202" s="56">
        <v>0</v>
      </c>
      <c r="BB202" s="56" t="s">
        <v>339</v>
      </c>
      <c r="BC202" s="56" t="s">
        <v>263</v>
      </c>
      <c r="BD202" s="56" t="s">
        <v>1072</v>
      </c>
      <c r="BE202" s="56" t="s">
        <v>347</v>
      </c>
      <c r="BF202" s="56" t="s">
        <v>334</v>
      </c>
      <c r="BG202" s="56" t="s">
        <v>1073</v>
      </c>
      <c r="BH202" s="56">
        <v>0</v>
      </c>
      <c r="BI202" s="56">
        <v>0</v>
      </c>
      <c r="BJ202" s="56">
        <v>1</v>
      </c>
    </row>
    <row r="203" spans="1:62" x14ac:dyDescent="0.3">
      <c r="A203" s="56">
        <v>49157199</v>
      </c>
      <c r="B203" s="86">
        <v>592948</v>
      </c>
      <c r="C203" s="1">
        <v>42893</v>
      </c>
      <c r="D203" s="56" t="s">
        <v>1065</v>
      </c>
      <c r="E203" s="56" t="s">
        <v>1066</v>
      </c>
      <c r="F203" s="56" t="s">
        <v>334</v>
      </c>
      <c r="G203" s="56" t="s">
        <v>335</v>
      </c>
      <c r="H203" s="56" t="s">
        <v>336</v>
      </c>
      <c r="I203" s="56" t="s">
        <v>1067</v>
      </c>
      <c r="J203" s="1" t="s">
        <v>1067</v>
      </c>
      <c r="K203" s="56" t="s">
        <v>337</v>
      </c>
      <c r="L203" s="56" t="s">
        <v>338</v>
      </c>
      <c r="M203" s="56" t="s">
        <v>1068</v>
      </c>
      <c r="N203" s="56" t="s">
        <v>1043</v>
      </c>
      <c r="O203" s="56" t="s">
        <v>546</v>
      </c>
      <c r="P203" s="1" t="s">
        <v>188</v>
      </c>
      <c r="Q203" s="56" t="s">
        <v>241</v>
      </c>
      <c r="R203" s="56" t="s">
        <v>339</v>
      </c>
      <c r="S203" s="56">
        <v>70571</v>
      </c>
      <c r="T203" s="1" t="s">
        <v>190</v>
      </c>
      <c r="U203" s="56">
        <v>41008</v>
      </c>
      <c r="V203" s="56">
        <v>43465</v>
      </c>
      <c r="W203" s="56">
        <v>40923</v>
      </c>
      <c r="X203" s="56">
        <v>42750</v>
      </c>
      <c r="Y203" s="56" t="s">
        <v>340</v>
      </c>
      <c r="Z203" s="56" t="s">
        <v>341</v>
      </c>
      <c r="AA203" s="56" t="s">
        <v>342</v>
      </c>
      <c r="AB203" s="56" t="s">
        <v>343</v>
      </c>
      <c r="AC203" s="56" t="s">
        <v>342</v>
      </c>
      <c r="AD203" s="56" t="s">
        <v>347</v>
      </c>
      <c r="AE203" s="56" t="s">
        <v>334</v>
      </c>
      <c r="AF203" s="56" t="s">
        <v>291</v>
      </c>
      <c r="AG203" s="56">
        <v>2015</v>
      </c>
      <c r="AH203" s="56" t="s">
        <v>80</v>
      </c>
      <c r="AI203" s="56" t="s">
        <v>344</v>
      </c>
      <c r="AJ203" s="56">
        <v>0</v>
      </c>
      <c r="AK203" s="56">
        <v>42185</v>
      </c>
      <c r="AM203" s="56">
        <v>42758</v>
      </c>
      <c r="AN203" s="56" t="s">
        <v>1070</v>
      </c>
      <c r="AO203" s="1">
        <v>42235</v>
      </c>
      <c r="AP203" s="56" t="s">
        <v>345</v>
      </c>
      <c r="AQ203" s="56">
        <v>249</v>
      </c>
      <c r="AS203" s="56" t="s">
        <v>346</v>
      </c>
      <c r="AV203" s="56">
        <v>0</v>
      </c>
      <c r="BB203" s="56" t="s">
        <v>339</v>
      </c>
      <c r="BC203" s="56" t="s">
        <v>263</v>
      </c>
      <c r="BD203" s="56" t="s">
        <v>1072</v>
      </c>
      <c r="BE203" s="56" t="s">
        <v>347</v>
      </c>
      <c r="BF203" s="56" t="s">
        <v>334</v>
      </c>
      <c r="BG203" s="56" t="s">
        <v>1073</v>
      </c>
      <c r="BH203" s="56">
        <v>0</v>
      </c>
      <c r="BI203" s="56">
        <v>0</v>
      </c>
      <c r="BJ203" s="56">
        <v>1</v>
      </c>
    </row>
    <row r="204" spans="1:62" x14ac:dyDescent="0.3">
      <c r="A204" s="56">
        <v>49157341</v>
      </c>
      <c r="B204" s="86">
        <v>592948</v>
      </c>
      <c r="C204" s="1">
        <v>42893</v>
      </c>
      <c r="D204" s="56" t="s">
        <v>1065</v>
      </c>
      <c r="E204" s="56" t="s">
        <v>1066</v>
      </c>
      <c r="F204" s="56" t="s">
        <v>334</v>
      </c>
      <c r="G204" s="56" t="s">
        <v>335</v>
      </c>
      <c r="H204" s="56" t="s">
        <v>336</v>
      </c>
      <c r="I204" s="56" t="s">
        <v>1067</v>
      </c>
      <c r="J204" s="1" t="s">
        <v>1067</v>
      </c>
      <c r="K204" s="56" t="s">
        <v>337</v>
      </c>
      <c r="L204" s="56" t="s">
        <v>338</v>
      </c>
      <c r="M204" s="56" t="s">
        <v>1068</v>
      </c>
      <c r="N204" s="56" t="s">
        <v>1043</v>
      </c>
      <c r="O204" s="56" t="s">
        <v>546</v>
      </c>
      <c r="P204" s="1" t="s">
        <v>188</v>
      </c>
      <c r="Q204" s="56" t="s">
        <v>241</v>
      </c>
      <c r="R204" s="56" t="s">
        <v>339</v>
      </c>
      <c r="S204" s="56">
        <v>70566</v>
      </c>
      <c r="T204" s="1" t="s">
        <v>238</v>
      </c>
      <c r="U204" s="56">
        <v>41008</v>
      </c>
      <c r="V204" s="56">
        <v>43465</v>
      </c>
      <c r="W204" s="56">
        <v>40923</v>
      </c>
      <c r="X204" s="56">
        <v>42750</v>
      </c>
      <c r="Y204" s="56" t="s">
        <v>340</v>
      </c>
      <c r="Z204" s="56" t="s">
        <v>341</v>
      </c>
      <c r="AA204" s="56" t="s">
        <v>342</v>
      </c>
      <c r="AB204" s="56" t="s">
        <v>343</v>
      </c>
      <c r="AC204" s="56" t="s">
        <v>342</v>
      </c>
      <c r="AD204" s="56" t="s">
        <v>342</v>
      </c>
      <c r="AE204" s="56" t="s">
        <v>334</v>
      </c>
      <c r="AF204" s="56" t="s">
        <v>291</v>
      </c>
      <c r="AG204" s="56">
        <v>2017</v>
      </c>
      <c r="AH204" s="56" t="s">
        <v>80</v>
      </c>
      <c r="AI204" s="56" t="s">
        <v>348</v>
      </c>
      <c r="AJ204" s="56">
        <v>2</v>
      </c>
      <c r="AK204" s="56">
        <v>42598</v>
      </c>
      <c r="AL204" s="56" t="s">
        <v>1164</v>
      </c>
      <c r="AM204" s="56">
        <v>42758</v>
      </c>
      <c r="AN204" s="56" t="s">
        <v>1070</v>
      </c>
      <c r="AO204" s="1">
        <v>42758</v>
      </c>
      <c r="AP204" s="56" t="s">
        <v>1070</v>
      </c>
      <c r="AQ204" s="56">
        <v>253</v>
      </c>
      <c r="AS204" s="56" t="s">
        <v>346</v>
      </c>
      <c r="AV204" s="56">
        <v>0</v>
      </c>
      <c r="BB204" s="56" t="s">
        <v>339</v>
      </c>
      <c r="BC204" s="56" t="s">
        <v>263</v>
      </c>
      <c r="BD204" s="56" t="s">
        <v>1072</v>
      </c>
      <c r="BE204" s="56" t="s">
        <v>347</v>
      </c>
      <c r="BF204" s="56" t="s">
        <v>334</v>
      </c>
      <c r="BG204" s="56" t="s">
        <v>1073</v>
      </c>
      <c r="BH204" s="56">
        <v>0</v>
      </c>
      <c r="BI204" s="56">
        <v>0</v>
      </c>
      <c r="BJ204" s="56">
        <v>1</v>
      </c>
    </row>
    <row r="205" spans="1:62" hidden="1" x14ac:dyDescent="0.3">
      <c r="A205" s="56">
        <v>49157342</v>
      </c>
      <c r="B205" s="86">
        <v>592948</v>
      </c>
      <c r="C205" s="1">
        <v>42893</v>
      </c>
      <c r="D205" s="56" t="s">
        <v>1065</v>
      </c>
      <c r="E205" s="56" t="s">
        <v>1066</v>
      </c>
      <c r="F205" s="56" t="s">
        <v>334</v>
      </c>
      <c r="G205" s="56" t="s">
        <v>335</v>
      </c>
      <c r="H205" s="56" t="s">
        <v>336</v>
      </c>
      <c r="I205" s="56" t="s">
        <v>1067</v>
      </c>
      <c r="J205" s="1" t="s">
        <v>1067</v>
      </c>
      <c r="K205" s="56" t="s">
        <v>337</v>
      </c>
      <c r="L205" s="56" t="s">
        <v>338</v>
      </c>
      <c r="M205" s="56" t="s">
        <v>1068</v>
      </c>
      <c r="N205" s="56" t="s">
        <v>1043</v>
      </c>
      <c r="O205" s="56" t="s">
        <v>546</v>
      </c>
      <c r="P205" s="1" t="s">
        <v>188</v>
      </c>
      <c r="Q205" s="56" t="s">
        <v>241</v>
      </c>
      <c r="R205" s="56" t="s">
        <v>339</v>
      </c>
      <c r="S205" s="56">
        <v>70566</v>
      </c>
      <c r="T205" s="1" t="s">
        <v>238</v>
      </c>
      <c r="U205" s="56">
        <v>41008</v>
      </c>
      <c r="V205" s="56">
        <v>43465</v>
      </c>
      <c r="W205" s="56">
        <v>40923</v>
      </c>
      <c r="X205" s="56">
        <v>42750</v>
      </c>
      <c r="Y205" s="56" t="s">
        <v>340</v>
      </c>
      <c r="Z205" s="56" t="s">
        <v>341</v>
      </c>
      <c r="AA205" s="56" t="s">
        <v>342</v>
      </c>
      <c r="AB205" s="56" t="s">
        <v>343</v>
      </c>
      <c r="AC205" s="56" t="s">
        <v>342</v>
      </c>
      <c r="AD205" s="56" t="s">
        <v>342</v>
      </c>
      <c r="AE205" s="56" t="s">
        <v>334</v>
      </c>
      <c r="AF205" s="56" t="s">
        <v>292</v>
      </c>
      <c r="AG205" s="56">
        <v>2012</v>
      </c>
      <c r="AH205" s="56" t="s">
        <v>80</v>
      </c>
      <c r="AI205" s="56" t="s">
        <v>344</v>
      </c>
      <c r="AJ205" s="56">
        <v>0</v>
      </c>
      <c r="AM205" s="56">
        <v>42758</v>
      </c>
      <c r="AN205" s="56" t="s">
        <v>1070</v>
      </c>
      <c r="AO205" s="1">
        <v>41121</v>
      </c>
      <c r="AP205" s="56" t="s">
        <v>1076</v>
      </c>
      <c r="AQ205" s="56">
        <v>253</v>
      </c>
      <c r="AS205" s="56" t="s">
        <v>346</v>
      </c>
      <c r="AV205" s="56">
        <v>0</v>
      </c>
      <c r="BB205" s="56" t="s">
        <v>339</v>
      </c>
      <c r="BC205" s="56" t="s">
        <v>263</v>
      </c>
      <c r="BD205" s="56" t="s">
        <v>1072</v>
      </c>
      <c r="BE205" s="56" t="s">
        <v>347</v>
      </c>
      <c r="BF205" s="56" t="s">
        <v>334</v>
      </c>
      <c r="BG205" s="56" t="s">
        <v>1073</v>
      </c>
      <c r="BH205" s="56">
        <v>0</v>
      </c>
      <c r="BI205" s="56">
        <v>0</v>
      </c>
      <c r="BJ205" s="56">
        <v>1</v>
      </c>
    </row>
    <row r="206" spans="1:62" hidden="1" x14ac:dyDescent="0.3">
      <c r="A206" s="56">
        <v>49157139</v>
      </c>
      <c r="B206" s="86">
        <v>592948</v>
      </c>
      <c r="C206" s="1">
        <v>42893</v>
      </c>
      <c r="D206" s="56" t="s">
        <v>1065</v>
      </c>
      <c r="E206" s="56" t="s">
        <v>1066</v>
      </c>
      <c r="F206" s="56" t="s">
        <v>334</v>
      </c>
      <c r="G206" s="56" t="s">
        <v>335</v>
      </c>
      <c r="H206" s="56" t="s">
        <v>336</v>
      </c>
      <c r="I206" s="56" t="s">
        <v>1067</v>
      </c>
      <c r="J206" s="1" t="s">
        <v>1067</v>
      </c>
      <c r="K206" s="56" t="s">
        <v>337</v>
      </c>
      <c r="L206" s="56" t="s">
        <v>338</v>
      </c>
      <c r="M206" s="56" t="s">
        <v>1068</v>
      </c>
      <c r="N206" s="56" t="s">
        <v>1043</v>
      </c>
      <c r="O206" s="56" t="s">
        <v>546</v>
      </c>
      <c r="P206" s="1" t="s">
        <v>188</v>
      </c>
      <c r="Q206" s="56" t="s">
        <v>1097</v>
      </c>
      <c r="R206" s="56" t="s">
        <v>343</v>
      </c>
      <c r="S206" s="56">
        <v>267323</v>
      </c>
      <c r="T206" s="1" t="s">
        <v>351</v>
      </c>
      <c r="U206" s="56">
        <v>41008</v>
      </c>
      <c r="V206" s="56">
        <v>43465</v>
      </c>
      <c r="W206" s="56">
        <v>41008</v>
      </c>
      <c r="X206" s="56">
        <v>43465</v>
      </c>
      <c r="Y206" s="56" t="s">
        <v>340</v>
      </c>
      <c r="Z206" s="56" t="s">
        <v>341</v>
      </c>
      <c r="AA206" s="56" t="s">
        <v>342</v>
      </c>
      <c r="AB206" s="56" t="s">
        <v>343</v>
      </c>
      <c r="AC206" s="56" t="s">
        <v>342</v>
      </c>
      <c r="AD206" s="56" t="s">
        <v>347</v>
      </c>
      <c r="AE206" s="56" t="s">
        <v>334</v>
      </c>
      <c r="AF206" s="56" t="s">
        <v>292</v>
      </c>
      <c r="AG206" s="56">
        <v>2018</v>
      </c>
      <c r="AH206" s="56" t="s">
        <v>80</v>
      </c>
      <c r="AI206" s="56" t="s">
        <v>344</v>
      </c>
      <c r="AJ206" s="56">
        <v>1</v>
      </c>
      <c r="AK206" s="56"/>
      <c r="AM206" s="56">
        <v>42593</v>
      </c>
      <c r="AN206" s="56" t="s">
        <v>1070</v>
      </c>
      <c r="AO206" s="1">
        <v>42613</v>
      </c>
      <c r="AP206" s="56" t="s">
        <v>345</v>
      </c>
      <c r="AQ206" s="56">
        <v>246</v>
      </c>
      <c r="AR206" s="56">
        <v>0</v>
      </c>
      <c r="AS206" s="56" t="s">
        <v>346</v>
      </c>
      <c r="BB206" s="56" t="s">
        <v>343</v>
      </c>
      <c r="BC206" s="56" t="s">
        <v>263</v>
      </c>
      <c r="BD206" s="56" t="s">
        <v>1072</v>
      </c>
      <c r="BE206" s="56" t="s">
        <v>347</v>
      </c>
      <c r="BF206" s="56" t="s">
        <v>334</v>
      </c>
      <c r="BG206" s="56" t="s">
        <v>1073</v>
      </c>
      <c r="BH206" s="56">
        <v>0</v>
      </c>
      <c r="BI206" s="56">
        <v>0</v>
      </c>
      <c r="BJ206" s="56">
        <v>0</v>
      </c>
    </row>
    <row r="207" spans="1:62" x14ac:dyDescent="0.3">
      <c r="A207" s="56">
        <v>49157200</v>
      </c>
      <c r="B207" s="86">
        <v>592948</v>
      </c>
      <c r="C207" s="1">
        <v>42893</v>
      </c>
      <c r="D207" s="56" t="s">
        <v>1065</v>
      </c>
      <c r="E207" s="56" t="s">
        <v>1066</v>
      </c>
      <c r="F207" s="56" t="s">
        <v>334</v>
      </c>
      <c r="G207" s="56" t="s">
        <v>335</v>
      </c>
      <c r="H207" s="56" t="s">
        <v>336</v>
      </c>
      <c r="I207" s="56" t="s">
        <v>1067</v>
      </c>
      <c r="J207" s="1" t="s">
        <v>1067</v>
      </c>
      <c r="K207" s="56" t="s">
        <v>337</v>
      </c>
      <c r="L207" s="56" t="s">
        <v>338</v>
      </c>
      <c r="M207" s="56" t="s">
        <v>1068</v>
      </c>
      <c r="N207" s="56" t="s">
        <v>1043</v>
      </c>
      <c r="O207" s="56" t="s">
        <v>546</v>
      </c>
      <c r="P207" s="1" t="s">
        <v>188</v>
      </c>
      <c r="Q207" s="56" t="s">
        <v>241</v>
      </c>
      <c r="R207" s="56" t="s">
        <v>339</v>
      </c>
      <c r="S207" s="56">
        <v>70571</v>
      </c>
      <c r="T207" s="1" t="s">
        <v>190</v>
      </c>
      <c r="U207" s="56">
        <v>41008</v>
      </c>
      <c r="V207" s="56">
        <v>43465</v>
      </c>
      <c r="W207" s="56">
        <v>40923</v>
      </c>
      <c r="X207" s="56">
        <v>42750</v>
      </c>
      <c r="Y207" s="56" t="s">
        <v>340</v>
      </c>
      <c r="Z207" s="56" t="s">
        <v>341</v>
      </c>
      <c r="AA207" s="56" t="s">
        <v>342</v>
      </c>
      <c r="AB207" s="56" t="s">
        <v>343</v>
      </c>
      <c r="AC207" s="56" t="s">
        <v>342</v>
      </c>
      <c r="AD207" s="56" t="s">
        <v>347</v>
      </c>
      <c r="AE207" s="56" t="s">
        <v>334</v>
      </c>
      <c r="AF207" s="56" t="s">
        <v>291</v>
      </c>
      <c r="AG207" s="56">
        <v>2016</v>
      </c>
      <c r="AH207" s="56" t="s">
        <v>80</v>
      </c>
      <c r="AI207" s="56" t="s">
        <v>348</v>
      </c>
      <c r="AJ207" s="56">
        <v>20</v>
      </c>
      <c r="AK207" s="1">
        <v>42333</v>
      </c>
      <c r="AL207" s="56" t="s">
        <v>1165</v>
      </c>
      <c r="AM207" s="56">
        <v>42758</v>
      </c>
      <c r="AN207" s="56" t="s">
        <v>1070</v>
      </c>
      <c r="AO207" s="1">
        <v>42366</v>
      </c>
      <c r="AP207" s="56" t="s">
        <v>345</v>
      </c>
      <c r="AQ207" s="56">
        <v>249</v>
      </c>
      <c r="AS207" s="56" t="s">
        <v>346</v>
      </c>
      <c r="AV207" s="56">
        <v>0</v>
      </c>
      <c r="BB207" s="56" t="s">
        <v>339</v>
      </c>
      <c r="BC207" s="56" t="s">
        <v>263</v>
      </c>
      <c r="BD207" s="56" t="s">
        <v>1072</v>
      </c>
      <c r="BE207" s="56" t="s">
        <v>347</v>
      </c>
      <c r="BF207" s="56" t="s">
        <v>334</v>
      </c>
      <c r="BG207" s="56" t="s">
        <v>1073</v>
      </c>
      <c r="BH207" s="56">
        <v>0</v>
      </c>
      <c r="BI207" s="56">
        <v>0</v>
      </c>
      <c r="BJ207" s="56">
        <v>1</v>
      </c>
    </row>
    <row r="208" spans="1:62" hidden="1" x14ac:dyDescent="0.3">
      <c r="A208" s="56">
        <v>49157343</v>
      </c>
      <c r="B208" s="86">
        <v>592948</v>
      </c>
      <c r="C208" s="1">
        <v>42893</v>
      </c>
      <c r="D208" s="56" t="s">
        <v>1065</v>
      </c>
      <c r="E208" s="56" t="s">
        <v>1066</v>
      </c>
      <c r="F208" s="56" t="s">
        <v>334</v>
      </c>
      <c r="G208" s="56" t="s">
        <v>335</v>
      </c>
      <c r="H208" s="56" t="s">
        <v>336</v>
      </c>
      <c r="I208" s="56" t="s">
        <v>1067</v>
      </c>
      <c r="J208" s="1" t="s">
        <v>1067</v>
      </c>
      <c r="K208" s="56" t="s">
        <v>337</v>
      </c>
      <c r="L208" s="56" t="s">
        <v>338</v>
      </c>
      <c r="M208" s="56" t="s">
        <v>1068</v>
      </c>
      <c r="N208" s="56" t="s">
        <v>1043</v>
      </c>
      <c r="O208" s="56" t="s">
        <v>546</v>
      </c>
      <c r="P208" s="1" t="s">
        <v>188</v>
      </c>
      <c r="Q208" s="56" t="s">
        <v>241</v>
      </c>
      <c r="R208" s="56" t="s">
        <v>339</v>
      </c>
      <c r="S208" s="56">
        <v>70566</v>
      </c>
      <c r="T208" s="1" t="s">
        <v>238</v>
      </c>
      <c r="U208" s="56">
        <v>41008</v>
      </c>
      <c r="V208" s="56">
        <v>43465</v>
      </c>
      <c r="W208" s="56">
        <v>40923</v>
      </c>
      <c r="X208" s="56">
        <v>42750</v>
      </c>
      <c r="Y208" s="56" t="s">
        <v>340</v>
      </c>
      <c r="Z208" s="56" t="s">
        <v>341</v>
      </c>
      <c r="AA208" s="56" t="s">
        <v>342</v>
      </c>
      <c r="AB208" s="56" t="s">
        <v>343</v>
      </c>
      <c r="AC208" s="56" t="s">
        <v>342</v>
      </c>
      <c r="AD208" s="56" t="s">
        <v>342</v>
      </c>
      <c r="AE208" s="56" t="s">
        <v>334</v>
      </c>
      <c r="AF208" s="56" t="s">
        <v>292</v>
      </c>
      <c r="AG208" s="56">
        <v>2013</v>
      </c>
      <c r="AH208" s="56" t="s">
        <v>80</v>
      </c>
      <c r="AI208" s="56" t="s">
        <v>348</v>
      </c>
      <c r="AJ208" s="56">
        <v>0</v>
      </c>
      <c r="AK208" s="56"/>
      <c r="AM208" s="56">
        <v>42758</v>
      </c>
      <c r="AN208" s="56" t="s">
        <v>1070</v>
      </c>
      <c r="AO208" s="1">
        <v>41121</v>
      </c>
      <c r="AP208" s="56" t="s">
        <v>1076</v>
      </c>
      <c r="AQ208" s="56">
        <v>253</v>
      </c>
      <c r="AS208" s="56" t="s">
        <v>346</v>
      </c>
      <c r="AV208" s="56">
        <v>0</v>
      </c>
      <c r="BB208" s="56" t="s">
        <v>339</v>
      </c>
      <c r="BC208" s="56" t="s">
        <v>263</v>
      </c>
      <c r="BD208" s="56" t="s">
        <v>1072</v>
      </c>
      <c r="BE208" s="56" t="s">
        <v>347</v>
      </c>
      <c r="BF208" s="56" t="s">
        <v>334</v>
      </c>
      <c r="BG208" s="56" t="s">
        <v>1073</v>
      </c>
      <c r="BH208" s="56">
        <v>0</v>
      </c>
      <c r="BI208" s="56">
        <v>0</v>
      </c>
      <c r="BJ208" s="56">
        <v>1</v>
      </c>
    </row>
    <row r="209" spans="1:62" hidden="1" x14ac:dyDescent="0.3">
      <c r="A209" s="56">
        <v>49157344</v>
      </c>
      <c r="B209" s="86">
        <v>592948</v>
      </c>
      <c r="C209" s="1">
        <v>42893</v>
      </c>
      <c r="D209" s="56" t="s">
        <v>1065</v>
      </c>
      <c r="E209" s="56" t="s">
        <v>1066</v>
      </c>
      <c r="F209" s="56" t="s">
        <v>334</v>
      </c>
      <c r="G209" s="56" t="s">
        <v>335</v>
      </c>
      <c r="H209" s="56" t="s">
        <v>336</v>
      </c>
      <c r="I209" s="56" t="s">
        <v>1067</v>
      </c>
      <c r="J209" s="1" t="s">
        <v>1067</v>
      </c>
      <c r="K209" s="56" t="s">
        <v>337</v>
      </c>
      <c r="L209" s="56" t="s">
        <v>338</v>
      </c>
      <c r="M209" s="56" t="s">
        <v>1068</v>
      </c>
      <c r="N209" s="56" t="s">
        <v>1043</v>
      </c>
      <c r="O209" s="56" t="s">
        <v>546</v>
      </c>
      <c r="P209" s="1" t="s">
        <v>188</v>
      </c>
      <c r="Q209" s="56" t="s">
        <v>241</v>
      </c>
      <c r="R209" s="56" t="s">
        <v>339</v>
      </c>
      <c r="S209" s="56">
        <v>70566</v>
      </c>
      <c r="T209" s="1" t="s">
        <v>238</v>
      </c>
      <c r="U209" s="56">
        <v>41008</v>
      </c>
      <c r="V209" s="56">
        <v>43465</v>
      </c>
      <c r="W209" s="56">
        <v>40923</v>
      </c>
      <c r="X209" s="56">
        <v>42750</v>
      </c>
      <c r="Y209" s="56" t="s">
        <v>340</v>
      </c>
      <c r="Z209" s="56" t="s">
        <v>341</v>
      </c>
      <c r="AA209" s="56" t="s">
        <v>342</v>
      </c>
      <c r="AB209" s="56" t="s">
        <v>343</v>
      </c>
      <c r="AC209" s="56" t="s">
        <v>342</v>
      </c>
      <c r="AD209" s="56" t="s">
        <v>342</v>
      </c>
      <c r="AE209" s="56" t="s">
        <v>334</v>
      </c>
      <c r="AF209" s="56" t="s">
        <v>292</v>
      </c>
      <c r="AG209" s="56">
        <v>2013</v>
      </c>
      <c r="AH209" s="56" t="s">
        <v>80</v>
      </c>
      <c r="AI209" s="56" t="s">
        <v>344</v>
      </c>
      <c r="AJ209" s="56">
        <v>1</v>
      </c>
      <c r="AK209" s="56"/>
      <c r="AM209" s="56">
        <v>42758</v>
      </c>
      <c r="AN209" s="56" t="s">
        <v>1070</v>
      </c>
      <c r="AO209" s="1">
        <v>41121</v>
      </c>
      <c r="AP209" s="56" t="s">
        <v>1076</v>
      </c>
      <c r="AQ209" s="56">
        <v>253</v>
      </c>
      <c r="AS209" s="56" t="s">
        <v>346</v>
      </c>
      <c r="AV209" s="56">
        <v>0</v>
      </c>
      <c r="BB209" s="56" t="s">
        <v>339</v>
      </c>
      <c r="BC209" s="56" t="s">
        <v>263</v>
      </c>
      <c r="BD209" s="56" t="s">
        <v>1072</v>
      </c>
      <c r="BE209" s="56" t="s">
        <v>347</v>
      </c>
      <c r="BF209" s="56" t="s">
        <v>334</v>
      </c>
      <c r="BG209" s="56" t="s">
        <v>1073</v>
      </c>
      <c r="BH209" s="56">
        <v>0</v>
      </c>
      <c r="BI209" s="56">
        <v>0</v>
      </c>
      <c r="BJ209" s="56">
        <v>1</v>
      </c>
    </row>
    <row r="210" spans="1:62" x14ac:dyDescent="0.3">
      <c r="A210" s="56">
        <v>49157201</v>
      </c>
      <c r="B210" s="86">
        <v>592948</v>
      </c>
      <c r="C210" s="1">
        <v>42893</v>
      </c>
      <c r="D210" s="56" t="s">
        <v>1065</v>
      </c>
      <c r="E210" s="56" t="s">
        <v>1066</v>
      </c>
      <c r="F210" s="56" t="s">
        <v>334</v>
      </c>
      <c r="G210" s="56" t="s">
        <v>335</v>
      </c>
      <c r="H210" s="56" t="s">
        <v>336</v>
      </c>
      <c r="I210" s="56" t="s">
        <v>1067</v>
      </c>
      <c r="J210" s="1" t="s">
        <v>1067</v>
      </c>
      <c r="K210" s="56" t="s">
        <v>337</v>
      </c>
      <c r="L210" s="56" t="s">
        <v>338</v>
      </c>
      <c r="M210" s="56" t="s">
        <v>1068</v>
      </c>
      <c r="N210" s="56" t="s">
        <v>1043</v>
      </c>
      <c r="O210" s="56" t="s">
        <v>546</v>
      </c>
      <c r="P210" s="1" t="s">
        <v>188</v>
      </c>
      <c r="Q210" s="56" t="s">
        <v>241</v>
      </c>
      <c r="R210" s="56" t="s">
        <v>339</v>
      </c>
      <c r="S210" s="56">
        <v>70571</v>
      </c>
      <c r="T210" s="1" t="s">
        <v>190</v>
      </c>
      <c r="U210" s="56">
        <v>41008</v>
      </c>
      <c r="V210" s="56">
        <v>43465</v>
      </c>
      <c r="W210" s="56">
        <v>40923</v>
      </c>
      <c r="X210" s="56">
        <v>42750</v>
      </c>
      <c r="Y210" s="56" t="s">
        <v>340</v>
      </c>
      <c r="Z210" s="56" t="s">
        <v>341</v>
      </c>
      <c r="AA210" s="56" t="s">
        <v>342</v>
      </c>
      <c r="AB210" s="56" t="s">
        <v>343</v>
      </c>
      <c r="AC210" s="56" t="s">
        <v>342</v>
      </c>
      <c r="AD210" s="56" t="s">
        <v>347</v>
      </c>
      <c r="AE210" s="56" t="s">
        <v>334</v>
      </c>
      <c r="AF210" s="56" t="s">
        <v>291</v>
      </c>
      <c r="AG210" s="56">
        <v>2016</v>
      </c>
      <c r="AH210" s="56" t="s">
        <v>80</v>
      </c>
      <c r="AI210" s="56" t="s">
        <v>344</v>
      </c>
      <c r="AJ210" s="56">
        <v>35</v>
      </c>
      <c r="AK210" s="56">
        <v>42488</v>
      </c>
      <c r="AL210" s="56" t="s">
        <v>1166</v>
      </c>
      <c r="AM210" s="56">
        <v>42758</v>
      </c>
      <c r="AN210" s="56" t="s">
        <v>1070</v>
      </c>
      <c r="AO210" s="1">
        <v>42591</v>
      </c>
      <c r="AP210" s="56" t="s">
        <v>1070</v>
      </c>
      <c r="AQ210" s="56">
        <v>249</v>
      </c>
      <c r="AS210" s="56" t="s">
        <v>346</v>
      </c>
      <c r="AV210" s="56">
        <v>0</v>
      </c>
      <c r="BB210" s="56" t="s">
        <v>339</v>
      </c>
      <c r="BC210" s="56" t="s">
        <v>263</v>
      </c>
      <c r="BD210" s="56" t="s">
        <v>1072</v>
      </c>
      <c r="BE210" s="56" t="s">
        <v>347</v>
      </c>
      <c r="BF210" s="56" t="s">
        <v>334</v>
      </c>
      <c r="BG210" s="56" t="s">
        <v>1073</v>
      </c>
      <c r="BH210" s="56">
        <v>0</v>
      </c>
      <c r="BI210" s="56">
        <v>0</v>
      </c>
      <c r="BJ210" s="56">
        <v>1</v>
      </c>
    </row>
    <row r="211" spans="1:62" hidden="1" x14ac:dyDescent="0.3">
      <c r="A211" s="56">
        <v>49157345</v>
      </c>
      <c r="B211" s="86">
        <v>592948</v>
      </c>
      <c r="C211" s="1">
        <v>42893</v>
      </c>
      <c r="D211" s="56" t="s">
        <v>1065</v>
      </c>
      <c r="E211" s="56" t="s">
        <v>1066</v>
      </c>
      <c r="F211" s="56" t="s">
        <v>334</v>
      </c>
      <c r="G211" s="56" t="s">
        <v>335</v>
      </c>
      <c r="H211" s="56" t="s">
        <v>336</v>
      </c>
      <c r="I211" s="56" t="s">
        <v>1067</v>
      </c>
      <c r="J211" s="1" t="s">
        <v>1067</v>
      </c>
      <c r="K211" s="56" t="s">
        <v>337</v>
      </c>
      <c r="L211" s="56" t="s">
        <v>338</v>
      </c>
      <c r="M211" s="56" t="s">
        <v>1068</v>
      </c>
      <c r="N211" s="56" t="s">
        <v>1043</v>
      </c>
      <c r="O211" s="56" t="s">
        <v>546</v>
      </c>
      <c r="P211" s="1" t="s">
        <v>188</v>
      </c>
      <c r="Q211" s="56" t="s">
        <v>241</v>
      </c>
      <c r="R211" s="56" t="s">
        <v>339</v>
      </c>
      <c r="S211" s="56">
        <v>70566</v>
      </c>
      <c r="T211" s="1" t="s">
        <v>238</v>
      </c>
      <c r="U211" s="56">
        <v>41008</v>
      </c>
      <c r="V211" s="56">
        <v>43465</v>
      </c>
      <c r="W211" s="56">
        <v>40923</v>
      </c>
      <c r="X211" s="56">
        <v>42750</v>
      </c>
      <c r="Y211" s="56" t="s">
        <v>340</v>
      </c>
      <c r="Z211" s="56" t="s">
        <v>341</v>
      </c>
      <c r="AA211" s="56" t="s">
        <v>342</v>
      </c>
      <c r="AB211" s="56" t="s">
        <v>343</v>
      </c>
      <c r="AC211" s="56" t="s">
        <v>342</v>
      </c>
      <c r="AD211" s="56" t="s">
        <v>342</v>
      </c>
      <c r="AE211" s="56" t="s">
        <v>334</v>
      </c>
      <c r="AF211" s="56" t="s">
        <v>292</v>
      </c>
      <c r="AG211" s="56">
        <v>2014</v>
      </c>
      <c r="AH211" s="56" t="s">
        <v>80</v>
      </c>
      <c r="AI211" s="56" t="s">
        <v>348</v>
      </c>
      <c r="AJ211" s="56">
        <v>0</v>
      </c>
      <c r="AM211" s="56">
        <v>42758</v>
      </c>
      <c r="AN211" s="56" t="s">
        <v>1070</v>
      </c>
      <c r="AO211" s="1">
        <v>41121</v>
      </c>
      <c r="AP211" s="56" t="s">
        <v>1076</v>
      </c>
      <c r="AQ211" s="56">
        <v>253</v>
      </c>
      <c r="AS211" s="56" t="s">
        <v>346</v>
      </c>
      <c r="AV211" s="56">
        <v>0</v>
      </c>
      <c r="BB211" s="56" t="s">
        <v>339</v>
      </c>
      <c r="BC211" s="56" t="s">
        <v>263</v>
      </c>
      <c r="BD211" s="56" t="s">
        <v>1072</v>
      </c>
      <c r="BE211" s="56" t="s">
        <v>347</v>
      </c>
      <c r="BF211" s="56" t="s">
        <v>334</v>
      </c>
      <c r="BG211" s="56" t="s">
        <v>1073</v>
      </c>
      <c r="BH211" s="56">
        <v>0</v>
      </c>
      <c r="BI211" s="56">
        <v>0</v>
      </c>
      <c r="BJ211" s="56">
        <v>1</v>
      </c>
    </row>
    <row r="212" spans="1:62" hidden="1" x14ac:dyDescent="0.3">
      <c r="A212" s="56">
        <v>49157346</v>
      </c>
      <c r="B212" s="86">
        <v>592948</v>
      </c>
      <c r="C212" s="1">
        <v>42893</v>
      </c>
      <c r="D212" s="56" t="s">
        <v>1065</v>
      </c>
      <c r="E212" s="56" t="s">
        <v>1066</v>
      </c>
      <c r="F212" s="56" t="s">
        <v>334</v>
      </c>
      <c r="G212" s="56" t="s">
        <v>335</v>
      </c>
      <c r="H212" s="56" t="s">
        <v>336</v>
      </c>
      <c r="I212" s="56" t="s">
        <v>1067</v>
      </c>
      <c r="J212" s="1" t="s">
        <v>1067</v>
      </c>
      <c r="K212" s="56" t="s">
        <v>337</v>
      </c>
      <c r="L212" s="56" t="s">
        <v>338</v>
      </c>
      <c r="M212" s="56" t="s">
        <v>1068</v>
      </c>
      <c r="N212" s="56" t="s">
        <v>1043</v>
      </c>
      <c r="O212" s="56" t="s">
        <v>546</v>
      </c>
      <c r="P212" s="1" t="s">
        <v>188</v>
      </c>
      <c r="Q212" s="56" t="s">
        <v>241</v>
      </c>
      <c r="R212" s="56" t="s">
        <v>339</v>
      </c>
      <c r="S212" s="56">
        <v>70566</v>
      </c>
      <c r="T212" s="1" t="s">
        <v>238</v>
      </c>
      <c r="U212" s="56">
        <v>41008</v>
      </c>
      <c r="V212" s="56">
        <v>43465</v>
      </c>
      <c r="W212" s="56">
        <v>40923</v>
      </c>
      <c r="X212" s="56">
        <v>42750</v>
      </c>
      <c r="Y212" s="56" t="s">
        <v>340</v>
      </c>
      <c r="Z212" s="56" t="s">
        <v>341</v>
      </c>
      <c r="AA212" s="56" t="s">
        <v>342</v>
      </c>
      <c r="AB212" s="56" t="s">
        <v>343</v>
      </c>
      <c r="AC212" s="56" t="s">
        <v>342</v>
      </c>
      <c r="AD212" s="56" t="s">
        <v>342</v>
      </c>
      <c r="AE212" s="56" t="s">
        <v>334</v>
      </c>
      <c r="AF212" s="56" t="s">
        <v>292</v>
      </c>
      <c r="AG212" s="56">
        <v>2014</v>
      </c>
      <c r="AH212" s="56" t="s">
        <v>80</v>
      </c>
      <c r="AI212" s="56" t="s">
        <v>344</v>
      </c>
      <c r="AJ212" s="56">
        <v>1</v>
      </c>
      <c r="AM212" s="56">
        <v>42758</v>
      </c>
      <c r="AN212" s="56" t="s">
        <v>1070</v>
      </c>
      <c r="AO212" s="1">
        <v>41121</v>
      </c>
      <c r="AP212" s="56" t="s">
        <v>1076</v>
      </c>
      <c r="AQ212" s="56">
        <v>253</v>
      </c>
      <c r="AS212" s="56" t="s">
        <v>346</v>
      </c>
      <c r="AV212" s="56">
        <v>0</v>
      </c>
      <c r="BB212" s="56" t="s">
        <v>339</v>
      </c>
      <c r="BC212" s="56" t="s">
        <v>263</v>
      </c>
      <c r="BD212" s="56" t="s">
        <v>1072</v>
      </c>
      <c r="BE212" s="56" t="s">
        <v>347</v>
      </c>
      <c r="BF212" s="56" t="s">
        <v>334</v>
      </c>
      <c r="BG212" s="56" t="s">
        <v>1073</v>
      </c>
      <c r="BH212" s="56">
        <v>0</v>
      </c>
      <c r="BI212" s="56">
        <v>0</v>
      </c>
      <c r="BJ212" s="56">
        <v>1</v>
      </c>
    </row>
    <row r="213" spans="1:62" hidden="1" x14ac:dyDescent="0.3">
      <c r="A213" s="56">
        <v>49157107</v>
      </c>
      <c r="B213" s="86">
        <v>592948</v>
      </c>
      <c r="C213" s="1">
        <v>42893</v>
      </c>
      <c r="D213" s="56" t="s">
        <v>1065</v>
      </c>
      <c r="E213" s="56" t="s">
        <v>1066</v>
      </c>
      <c r="F213" s="56" t="s">
        <v>334</v>
      </c>
      <c r="G213" s="56" t="s">
        <v>335</v>
      </c>
      <c r="H213" s="56" t="s">
        <v>336</v>
      </c>
      <c r="I213" s="56" t="s">
        <v>1067</v>
      </c>
      <c r="J213" s="1" t="s">
        <v>1067</v>
      </c>
      <c r="K213" s="56" t="s">
        <v>337</v>
      </c>
      <c r="L213" s="56" t="s">
        <v>338</v>
      </c>
      <c r="M213" s="56" t="s">
        <v>1068</v>
      </c>
      <c r="N213" s="56" t="s">
        <v>1043</v>
      </c>
      <c r="O213" s="56" t="s">
        <v>546</v>
      </c>
      <c r="P213" s="1" t="s">
        <v>110</v>
      </c>
      <c r="Q213" s="56" t="s">
        <v>241</v>
      </c>
      <c r="R213" s="56" t="s">
        <v>339</v>
      </c>
      <c r="S213" s="56">
        <v>178701</v>
      </c>
      <c r="T213" s="1" t="s">
        <v>252</v>
      </c>
      <c r="U213" s="56">
        <v>41008</v>
      </c>
      <c r="V213" s="56">
        <v>43465</v>
      </c>
      <c r="W213" s="56">
        <v>41008</v>
      </c>
      <c r="X213" s="56">
        <v>42750</v>
      </c>
      <c r="Y213" s="56" t="s">
        <v>340</v>
      </c>
      <c r="Z213" s="56" t="s">
        <v>341</v>
      </c>
      <c r="AA213" s="56" t="s">
        <v>342</v>
      </c>
      <c r="AB213" s="56" t="s">
        <v>343</v>
      </c>
      <c r="AC213" s="56" t="s">
        <v>342</v>
      </c>
      <c r="AD213" s="56" t="s">
        <v>342</v>
      </c>
      <c r="AE213" s="56" t="s">
        <v>334</v>
      </c>
      <c r="AF213" s="56" t="s">
        <v>292</v>
      </c>
      <c r="AG213" s="56">
        <v>2014</v>
      </c>
      <c r="AH213" s="56" t="s">
        <v>80</v>
      </c>
      <c r="AI213" s="56" t="s">
        <v>348</v>
      </c>
      <c r="AJ213" s="56">
        <v>0</v>
      </c>
      <c r="AK213" s="56"/>
      <c r="AM213" s="56">
        <v>42758</v>
      </c>
      <c r="AN213" s="56" t="s">
        <v>1070</v>
      </c>
      <c r="AO213" s="1">
        <v>42613</v>
      </c>
      <c r="AP213" s="56" t="s">
        <v>1070</v>
      </c>
      <c r="AQ213" s="56">
        <v>326</v>
      </c>
      <c r="AR213" s="56">
        <v>0</v>
      </c>
      <c r="AS213" s="56" t="s">
        <v>346</v>
      </c>
      <c r="BB213" s="56" t="s">
        <v>339</v>
      </c>
      <c r="BC213" s="56" t="s">
        <v>263</v>
      </c>
      <c r="BD213" s="56" t="s">
        <v>1072</v>
      </c>
      <c r="BE213" s="56" t="s">
        <v>347</v>
      </c>
      <c r="BF213" s="56" t="s">
        <v>334</v>
      </c>
      <c r="BG213" s="56" t="s">
        <v>1073</v>
      </c>
      <c r="BH213" s="56">
        <v>0</v>
      </c>
      <c r="BI213" s="56">
        <v>0</v>
      </c>
      <c r="BJ213" s="56">
        <v>1</v>
      </c>
    </row>
    <row r="214" spans="1:62" hidden="1" x14ac:dyDescent="0.3">
      <c r="A214" s="56">
        <v>49157140</v>
      </c>
      <c r="B214" s="86">
        <v>592948</v>
      </c>
      <c r="C214" s="1">
        <v>42893</v>
      </c>
      <c r="D214" s="56" t="s">
        <v>1065</v>
      </c>
      <c r="E214" s="56" t="s">
        <v>1066</v>
      </c>
      <c r="F214" s="56" t="s">
        <v>334</v>
      </c>
      <c r="G214" s="56" t="s">
        <v>335</v>
      </c>
      <c r="H214" s="56" t="s">
        <v>336</v>
      </c>
      <c r="I214" s="56" t="s">
        <v>1067</v>
      </c>
      <c r="J214" s="1" t="s">
        <v>1067</v>
      </c>
      <c r="K214" s="56" t="s">
        <v>337</v>
      </c>
      <c r="L214" s="56" t="s">
        <v>338</v>
      </c>
      <c r="M214" s="56" t="s">
        <v>1068</v>
      </c>
      <c r="N214" s="56" t="s">
        <v>1043</v>
      </c>
      <c r="O214" s="56" t="s">
        <v>546</v>
      </c>
      <c r="P214" s="1" t="s">
        <v>188</v>
      </c>
      <c r="Q214" s="56" t="s">
        <v>1097</v>
      </c>
      <c r="R214" s="56" t="s">
        <v>343</v>
      </c>
      <c r="S214" s="56">
        <v>267322</v>
      </c>
      <c r="T214" s="1" t="s">
        <v>238</v>
      </c>
      <c r="U214" s="56">
        <v>41008</v>
      </c>
      <c r="V214" s="56">
        <v>43465</v>
      </c>
      <c r="W214" s="56">
        <v>41008</v>
      </c>
      <c r="X214" s="56">
        <v>43465</v>
      </c>
      <c r="Y214" s="56" t="s">
        <v>340</v>
      </c>
      <c r="Z214" s="56" t="s">
        <v>341</v>
      </c>
      <c r="AA214" s="56" t="s">
        <v>342</v>
      </c>
      <c r="AB214" s="56" t="s">
        <v>343</v>
      </c>
      <c r="AC214" s="56" t="s">
        <v>342</v>
      </c>
      <c r="AD214" s="56" t="s">
        <v>347</v>
      </c>
      <c r="AE214" s="56" t="s">
        <v>334</v>
      </c>
      <c r="AF214" s="56" t="s">
        <v>292</v>
      </c>
      <c r="AG214" s="56">
        <v>2017</v>
      </c>
      <c r="AH214" s="56" t="s">
        <v>80</v>
      </c>
      <c r="AI214" s="56" t="s">
        <v>348</v>
      </c>
      <c r="AJ214" s="56">
        <v>1</v>
      </c>
      <c r="AM214" s="56">
        <v>42593</v>
      </c>
      <c r="AN214" s="56" t="s">
        <v>1070</v>
      </c>
      <c r="AO214" s="1">
        <v>42613</v>
      </c>
      <c r="AP214" s="56" t="s">
        <v>345</v>
      </c>
      <c r="AQ214" s="56">
        <v>253</v>
      </c>
      <c r="AR214" s="56">
        <v>0</v>
      </c>
      <c r="AS214" s="56" t="s">
        <v>346</v>
      </c>
      <c r="BB214" s="56" t="s">
        <v>343</v>
      </c>
      <c r="BC214" s="56" t="s">
        <v>263</v>
      </c>
      <c r="BD214" s="56" t="s">
        <v>1072</v>
      </c>
      <c r="BE214" s="56" t="s">
        <v>347</v>
      </c>
      <c r="BF214" s="56" t="s">
        <v>334</v>
      </c>
      <c r="BG214" s="56" t="s">
        <v>1073</v>
      </c>
      <c r="BH214" s="56">
        <v>0</v>
      </c>
      <c r="BI214" s="56">
        <v>0</v>
      </c>
      <c r="BJ214" s="56">
        <v>0</v>
      </c>
    </row>
    <row r="215" spans="1:62" x14ac:dyDescent="0.3">
      <c r="A215" s="56">
        <v>49157202</v>
      </c>
      <c r="B215" s="86">
        <v>592948</v>
      </c>
      <c r="C215" s="1">
        <v>42893</v>
      </c>
      <c r="D215" s="56" t="s">
        <v>1065</v>
      </c>
      <c r="E215" s="56" t="s">
        <v>1066</v>
      </c>
      <c r="F215" s="56" t="s">
        <v>334</v>
      </c>
      <c r="G215" s="56" t="s">
        <v>335</v>
      </c>
      <c r="H215" s="56" t="s">
        <v>336</v>
      </c>
      <c r="I215" s="56" t="s">
        <v>1067</v>
      </c>
      <c r="J215" s="1" t="s">
        <v>1067</v>
      </c>
      <c r="K215" s="56" t="s">
        <v>337</v>
      </c>
      <c r="L215" s="56" t="s">
        <v>338</v>
      </c>
      <c r="M215" s="56" t="s">
        <v>1068</v>
      </c>
      <c r="N215" s="56" t="s">
        <v>1043</v>
      </c>
      <c r="O215" s="56" t="s">
        <v>546</v>
      </c>
      <c r="P215" s="1" t="s">
        <v>188</v>
      </c>
      <c r="Q215" s="56" t="s">
        <v>241</v>
      </c>
      <c r="R215" s="56" t="s">
        <v>339</v>
      </c>
      <c r="S215" s="56">
        <v>70571</v>
      </c>
      <c r="T215" s="1" t="s">
        <v>190</v>
      </c>
      <c r="U215" s="56">
        <v>41008</v>
      </c>
      <c r="V215" s="56">
        <v>43465</v>
      </c>
      <c r="W215" s="56">
        <v>40923</v>
      </c>
      <c r="X215" s="56">
        <v>42750</v>
      </c>
      <c r="Y215" s="56" t="s">
        <v>340</v>
      </c>
      <c r="Z215" s="56" t="s">
        <v>341</v>
      </c>
      <c r="AA215" s="56" t="s">
        <v>342</v>
      </c>
      <c r="AB215" s="56" t="s">
        <v>343</v>
      </c>
      <c r="AC215" s="56" t="s">
        <v>342</v>
      </c>
      <c r="AD215" s="56" t="s">
        <v>347</v>
      </c>
      <c r="AE215" s="56" t="s">
        <v>334</v>
      </c>
      <c r="AF215" s="56" t="s">
        <v>291</v>
      </c>
      <c r="AG215" s="56">
        <v>2017</v>
      </c>
      <c r="AH215" s="56" t="s">
        <v>80</v>
      </c>
      <c r="AI215" s="56" t="s">
        <v>348</v>
      </c>
      <c r="AJ215" s="56">
        <v>0</v>
      </c>
      <c r="AK215" s="1">
        <v>42735</v>
      </c>
      <c r="AL215" s="56" t="s">
        <v>1167</v>
      </c>
      <c r="AM215" s="56">
        <v>42758</v>
      </c>
      <c r="AN215" s="56" t="s">
        <v>1070</v>
      </c>
      <c r="AO215" s="1">
        <v>42758</v>
      </c>
      <c r="AP215" s="56" t="s">
        <v>1070</v>
      </c>
      <c r="AQ215" s="56">
        <v>249</v>
      </c>
      <c r="AS215" s="56" t="s">
        <v>346</v>
      </c>
      <c r="AV215" s="56">
        <v>0</v>
      </c>
      <c r="BB215" s="56" t="s">
        <v>339</v>
      </c>
      <c r="BC215" s="56" t="s">
        <v>263</v>
      </c>
      <c r="BD215" s="56" t="s">
        <v>1072</v>
      </c>
      <c r="BE215" s="56" t="s">
        <v>347</v>
      </c>
      <c r="BF215" s="56" t="s">
        <v>334</v>
      </c>
      <c r="BG215" s="56" t="s">
        <v>1073</v>
      </c>
      <c r="BH215" s="56">
        <v>0</v>
      </c>
      <c r="BI215" s="56">
        <v>0</v>
      </c>
      <c r="BJ215" s="56">
        <v>1</v>
      </c>
    </row>
    <row r="216" spans="1:62" hidden="1" x14ac:dyDescent="0.3">
      <c r="A216" s="56">
        <v>49157347</v>
      </c>
      <c r="B216" s="86">
        <v>592948</v>
      </c>
      <c r="C216" s="1">
        <v>42893</v>
      </c>
      <c r="D216" s="56" t="s">
        <v>1065</v>
      </c>
      <c r="E216" s="56" t="s">
        <v>1066</v>
      </c>
      <c r="F216" s="56" t="s">
        <v>334</v>
      </c>
      <c r="G216" s="56" t="s">
        <v>335</v>
      </c>
      <c r="H216" s="56" t="s">
        <v>336</v>
      </c>
      <c r="I216" s="56" t="s">
        <v>1067</v>
      </c>
      <c r="J216" s="1" t="s">
        <v>1067</v>
      </c>
      <c r="K216" s="56" t="s">
        <v>337</v>
      </c>
      <c r="L216" s="56" t="s">
        <v>338</v>
      </c>
      <c r="M216" s="56" t="s">
        <v>1068</v>
      </c>
      <c r="N216" s="56" t="s">
        <v>1043</v>
      </c>
      <c r="O216" s="56" t="s">
        <v>546</v>
      </c>
      <c r="P216" s="1" t="s">
        <v>188</v>
      </c>
      <c r="Q216" s="56" t="s">
        <v>241</v>
      </c>
      <c r="R216" s="56" t="s">
        <v>339</v>
      </c>
      <c r="S216" s="56">
        <v>70566</v>
      </c>
      <c r="T216" s="1" t="s">
        <v>238</v>
      </c>
      <c r="U216" s="56">
        <v>41008</v>
      </c>
      <c r="V216" s="56">
        <v>43465</v>
      </c>
      <c r="W216" s="56">
        <v>40923</v>
      </c>
      <c r="X216" s="56">
        <v>42750</v>
      </c>
      <c r="Y216" s="56" t="s">
        <v>340</v>
      </c>
      <c r="Z216" s="56" t="s">
        <v>341</v>
      </c>
      <c r="AA216" s="56" t="s">
        <v>342</v>
      </c>
      <c r="AB216" s="56" t="s">
        <v>343</v>
      </c>
      <c r="AC216" s="56" t="s">
        <v>342</v>
      </c>
      <c r="AD216" s="56" t="s">
        <v>342</v>
      </c>
      <c r="AE216" s="56" t="s">
        <v>334</v>
      </c>
      <c r="AF216" s="56" t="s">
        <v>292</v>
      </c>
      <c r="AG216" s="56">
        <v>2015</v>
      </c>
      <c r="AH216" s="56" t="s">
        <v>80</v>
      </c>
      <c r="AI216" s="56" t="s">
        <v>348</v>
      </c>
      <c r="AJ216" s="56">
        <v>0</v>
      </c>
      <c r="AK216" s="56"/>
      <c r="AM216" s="56">
        <v>42758</v>
      </c>
      <c r="AN216" s="56" t="s">
        <v>1070</v>
      </c>
      <c r="AO216" s="1">
        <v>41121</v>
      </c>
      <c r="AP216" s="56" t="s">
        <v>1076</v>
      </c>
      <c r="AQ216" s="56">
        <v>253</v>
      </c>
      <c r="AS216" s="56" t="s">
        <v>346</v>
      </c>
      <c r="AV216" s="56">
        <v>0</v>
      </c>
      <c r="BB216" s="56" t="s">
        <v>339</v>
      </c>
      <c r="BC216" s="56" t="s">
        <v>263</v>
      </c>
      <c r="BD216" s="56" t="s">
        <v>1072</v>
      </c>
      <c r="BE216" s="56" t="s">
        <v>347</v>
      </c>
      <c r="BF216" s="56" t="s">
        <v>334</v>
      </c>
      <c r="BG216" s="56" t="s">
        <v>1073</v>
      </c>
      <c r="BH216" s="56">
        <v>0</v>
      </c>
      <c r="BI216" s="56">
        <v>0</v>
      </c>
      <c r="BJ216" s="56">
        <v>1</v>
      </c>
    </row>
    <row r="217" spans="1:62" hidden="1" x14ac:dyDescent="0.3">
      <c r="A217" s="56">
        <v>49157348</v>
      </c>
      <c r="B217" s="86">
        <v>592948</v>
      </c>
      <c r="C217" s="1">
        <v>42893</v>
      </c>
      <c r="D217" s="56" t="s">
        <v>1065</v>
      </c>
      <c r="E217" s="56" t="s">
        <v>1066</v>
      </c>
      <c r="F217" s="56" t="s">
        <v>334</v>
      </c>
      <c r="G217" s="56" t="s">
        <v>335</v>
      </c>
      <c r="H217" s="56" t="s">
        <v>336</v>
      </c>
      <c r="I217" s="56" t="s">
        <v>1067</v>
      </c>
      <c r="J217" s="1" t="s">
        <v>1067</v>
      </c>
      <c r="K217" s="56" t="s">
        <v>337</v>
      </c>
      <c r="L217" s="56" t="s">
        <v>338</v>
      </c>
      <c r="M217" s="56" t="s">
        <v>1068</v>
      </c>
      <c r="N217" s="56" t="s">
        <v>1043</v>
      </c>
      <c r="O217" s="56" t="s">
        <v>546</v>
      </c>
      <c r="P217" s="1" t="s">
        <v>188</v>
      </c>
      <c r="Q217" s="56" t="s">
        <v>241</v>
      </c>
      <c r="R217" s="56" t="s">
        <v>339</v>
      </c>
      <c r="S217" s="56">
        <v>70566</v>
      </c>
      <c r="T217" s="1" t="s">
        <v>238</v>
      </c>
      <c r="U217" s="56">
        <v>41008</v>
      </c>
      <c r="V217" s="56">
        <v>43465</v>
      </c>
      <c r="W217" s="56">
        <v>40923</v>
      </c>
      <c r="X217" s="56">
        <v>42750</v>
      </c>
      <c r="Y217" s="56" t="s">
        <v>340</v>
      </c>
      <c r="Z217" s="56" t="s">
        <v>341</v>
      </c>
      <c r="AA217" s="56" t="s">
        <v>342</v>
      </c>
      <c r="AB217" s="56" t="s">
        <v>343</v>
      </c>
      <c r="AC217" s="56" t="s">
        <v>342</v>
      </c>
      <c r="AD217" s="56" t="s">
        <v>342</v>
      </c>
      <c r="AE217" s="56" t="s">
        <v>334</v>
      </c>
      <c r="AF217" s="56" t="s">
        <v>292</v>
      </c>
      <c r="AG217" s="56">
        <v>2015</v>
      </c>
      <c r="AH217" s="56" t="s">
        <v>80</v>
      </c>
      <c r="AI217" s="56" t="s">
        <v>344</v>
      </c>
      <c r="AJ217" s="56">
        <v>1</v>
      </c>
      <c r="AK217" s="56"/>
      <c r="AM217" s="56">
        <v>42758</v>
      </c>
      <c r="AN217" s="56" t="s">
        <v>1070</v>
      </c>
      <c r="AO217" s="1">
        <v>41121</v>
      </c>
      <c r="AP217" s="56" t="s">
        <v>1076</v>
      </c>
      <c r="AQ217" s="56">
        <v>253</v>
      </c>
      <c r="AS217" s="56" t="s">
        <v>346</v>
      </c>
      <c r="AV217" s="56">
        <v>0</v>
      </c>
      <c r="BB217" s="56" t="s">
        <v>339</v>
      </c>
      <c r="BC217" s="56" t="s">
        <v>263</v>
      </c>
      <c r="BD217" s="56" t="s">
        <v>1072</v>
      </c>
      <c r="BE217" s="56" t="s">
        <v>347</v>
      </c>
      <c r="BF217" s="56" t="s">
        <v>334</v>
      </c>
      <c r="BG217" s="56" t="s">
        <v>1073</v>
      </c>
      <c r="BH217" s="56">
        <v>0</v>
      </c>
      <c r="BI217" s="56">
        <v>0</v>
      </c>
      <c r="BJ217" s="56">
        <v>1</v>
      </c>
    </row>
    <row r="218" spans="1:62" hidden="1" x14ac:dyDescent="0.3">
      <c r="A218" s="56">
        <v>49157203</v>
      </c>
      <c r="B218" s="86">
        <v>592948</v>
      </c>
      <c r="C218" s="1">
        <v>42893</v>
      </c>
      <c r="D218" s="56" t="s">
        <v>1065</v>
      </c>
      <c r="E218" s="56" t="s">
        <v>1066</v>
      </c>
      <c r="F218" s="56" t="s">
        <v>334</v>
      </c>
      <c r="G218" s="56" t="s">
        <v>335</v>
      </c>
      <c r="H218" s="56" t="s">
        <v>336</v>
      </c>
      <c r="I218" s="56" t="s">
        <v>1067</v>
      </c>
      <c r="J218" s="1" t="s">
        <v>1067</v>
      </c>
      <c r="K218" s="56" t="s">
        <v>337</v>
      </c>
      <c r="L218" s="56" t="s">
        <v>338</v>
      </c>
      <c r="M218" s="56" t="s">
        <v>1068</v>
      </c>
      <c r="N218" s="56" t="s">
        <v>1043</v>
      </c>
      <c r="O218" s="56" t="s">
        <v>546</v>
      </c>
      <c r="P218" s="1" t="s">
        <v>188</v>
      </c>
      <c r="Q218" s="56" t="s">
        <v>241</v>
      </c>
      <c r="R218" s="56" t="s">
        <v>339</v>
      </c>
      <c r="S218" s="56">
        <v>70571</v>
      </c>
      <c r="T218" s="1" t="s">
        <v>190</v>
      </c>
      <c r="U218" s="56">
        <v>41008</v>
      </c>
      <c r="V218" s="56">
        <v>43465</v>
      </c>
      <c r="W218" s="56">
        <v>40923</v>
      </c>
      <c r="X218" s="56">
        <v>42750</v>
      </c>
      <c r="Y218" s="56" t="s">
        <v>340</v>
      </c>
      <c r="Z218" s="56" t="s">
        <v>341</v>
      </c>
      <c r="AA218" s="56" t="s">
        <v>342</v>
      </c>
      <c r="AB218" s="56" t="s">
        <v>343</v>
      </c>
      <c r="AC218" s="56" t="s">
        <v>342</v>
      </c>
      <c r="AD218" s="56" t="s">
        <v>347</v>
      </c>
      <c r="AE218" s="56" t="s">
        <v>334</v>
      </c>
      <c r="AF218" s="56" t="s">
        <v>292</v>
      </c>
      <c r="AG218" s="56">
        <v>2012</v>
      </c>
      <c r="AH218" s="56" t="s">
        <v>80</v>
      </c>
      <c r="AI218" s="56" t="s">
        <v>344</v>
      </c>
      <c r="AJ218" s="56">
        <v>0</v>
      </c>
      <c r="AK218" s="56"/>
      <c r="AM218" s="56">
        <v>42758</v>
      </c>
      <c r="AN218" s="56" t="s">
        <v>1070</v>
      </c>
      <c r="AO218" s="1">
        <v>41121</v>
      </c>
      <c r="AP218" s="56" t="s">
        <v>1076</v>
      </c>
      <c r="AQ218" s="56">
        <v>249</v>
      </c>
      <c r="AS218" s="56" t="s">
        <v>346</v>
      </c>
      <c r="AV218" s="56">
        <v>0</v>
      </c>
      <c r="BB218" s="56" t="s">
        <v>339</v>
      </c>
      <c r="BC218" s="56" t="s">
        <v>263</v>
      </c>
      <c r="BD218" s="56" t="s">
        <v>1072</v>
      </c>
      <c r="BE218" s="56" t="s">
        <v>347</v>
      </c>
      <c r="BF218" s="56" t="s">
        <v>334</v>
      </c>
      <c r="BG218" s="56" t="s">
        <v>1073</v>
      </c>
      <c r="BH218" s="56">
        <v>0</v>
      </c>
      <c r="BI218" s="56">
        <v>0</v>
      </c>
      <c r="BJ218" s="56">
        <v>1</v>
      </c>
    </row>
    <row r="219" spans="1:62" hidden="1" x14ac:dyDescent="0.3">
      <c r="A219" s="56">
        <v>49157349</v>
      </c>
      <c r="B219" s="86">
        <v>592948</v>
      </c>
      <c r="C219" s="1">
        <v>42893</v>
      </c>
      <c r="D219" s="56" t="s">
        <v>1065</v>
      </c>
      <c r="E219" s="56" t="s">
        <v>1066</v>
      </c>
      <c r="F219" s="56" t="s">
        <v>334</v>
      </c>
      <c r="G219" s="56" t="s">
        <v>335</v>
      </c>
      <c r="H219" s="56" t="s">
        <v>336</v>
      </c>
      <c r="I219" s="56" t="s">
        <v>1067</v>
      </c>
      <c r="J219" s="1" t="s">
        <v>1067</v>
      </c>
      <c r="K219" s="56" t="s">
        <v>337</v>
      </c>
      <c r="L219" s="56" t="s">
        <v>338</v>
      </c>
      <c r="M219" s="56" t="s">
        <v>1068</v>
      </c>
      <c r="N219" s="56" t="s">
        <v>1043</v>
      </c>
      <c r="O219" s="56" t="s">
        <v>546</v>
      </c>
      <c r="P219" s="1" t="s">
        <v>188</v>
      </c>
      <c r="Q219" s="56" t="s">
        <v>241</v>
      </c>
      <c r="R219" s="56" t="s">
        <v>339</v>
      </c>
      <c r="S219" s="56">
        <v>70566</v>
      </c>
      <c r="T219" s="1" t="s">
        <v>238</v>
      </c>
      <c r="U219" s="56">
        <v>41008</v>
      </c>
      <c r="V219" s="56">
        <v>43465</v>
      </c>
      <c r="W219" s="56">
        <v>40923</v>
      </c>
      <c r="X219" s="56">
        <v>42750</v>
      </c>
      <c r="Y219" s="56" t="s">
        <v>340</v>
      </c>
      <c r="Z219" s="56" t="s">
        <v>341</v>
      </c>
      <c r="AA219" s="56" t="s">
        <v>342</v>
      </c>
      <c r="AB219" s="56" t="s">
        <v>343</v>
      </c>
      <c r="AC219" s="56" t="s">
        <v>342</v>
      </c>
      <c r="AD219" s="56" t="s">
        <v>342</v>
      </c>
      <c r="AE219" s="56" t="s">
        <v>334</v>
      </c>
      <c r="AF219" s="56" t="s">
        <v>292</v>
      </c>
      <c r="AG219" s="56">
        <v>2016</v>
      </c>
      <c r="AH219" s="56" t="s">
        <v>80</v>
      </c>
      <c r="AI219" s="56" t="s">
        <v>348</v>
      </c>
      <c r="AJ219" s="56">
        <v>0</v>
      </c>
      <c r="AK219" s="56"/>
      <c r="AM219" s="56">
        <v>42758</v>
      </c>
      <c r="AN219" s="56" t="s">
        <v>1070</v>
      </c>
      <c r="AO219" s="1">
        <v>41121</v>
      </c>
      <c r="AP219" s="56" t="s">
        <v>1076</v>
      </c>
      <c r="AQ219" s="56">
        <v>253</v>
      </c>
      <c r="AS219" s="56" t="s">
        <v>346</v>
      </c>
      <c r="AV219" s="56">
        <v>0</v>
      </c>
      <c r="BB219" s="56" t="s">
        <v>339</v>
      </c>
      <c r="BC219" s="56" t="s">
        <v>263</v>
      </c>
      <c r="BD219" s="56" t="s">
        <v>1072</v>
      </c>
      <c r="BE219" s="56" t="s">
        <v>347</v>
      </c>
      <c r="BF219" s="56" t="s">
        <v>334</v>
      </c>
      <c r="BG219" s="56" t="s">
        <v>1073</v>
      </c>
      <c r="BH219" s="56">
        <v>0</v>
      </c>
      <c r="BI219" s="56">
        <v>0</v>
      </c>
      <c r="BJ219" s="56">
        <v>1</v>
      </c>
    </row>
    <row r="220" spans="1:62" hidden="1" x14ac:dyDescent="0.3">
      <c r="A220" s="56">
        <v>49157350</v>
      </c>
      <c r="B220" s="86">
        <v>592948</v>
      </c>
      <c r="C220" s="1">
        <v>42893</v>
      </c>
      <c r="D220" s="56" t="s">
        <v>1065</v>
      </c>
      <c r="E220" s="56" t="s">
        <v>1066</v>
      </c>
      <c r="F220" s="56" t="s">
        <v>334</v>
      </c>
      <c r="G220" s="56" t="s">
        <v>335</v>
      </c>
      <c r="H220" s="56" t="s">
        <v>336</v>
      </c>
      <c r="I220" s="56" t="s">
        <v>1067</v>
      </c>
      <c r="J220" s="1" t="s">
        <v>1067</v>
      </c>
      <c r="K220" s="56" t="s">
        <v>337</v>
      </c>
      <c r="L220" s="56" t="s">
        <v>338</v>
      </c>
      <c r="M220" s="56" t="s">
        <v>1068</v>
      </c>
      <c r="N220" s="56" t="s">
        <v>1043</v>
      </c>
      <c r="O220" s="56" t="s">
        <v>546</v>
      </c>
      <c r="P220" s="1" t="s">
        <v>188</v>
      </c>
      <c r="Q220" s="56" t="s">
        <v>241</v>
      </c>
      <c r="R220" s="56" t="s">
        <v>339</v>
      </c>
      <c r="S220" s="56">
        <v>70566</v>
      </c>
      <c r="T220" s="1" t="s">
        <v>238</v>
      </c>
      <c r="U220" s="56">
        <v>41008</v>
      </c>
      <c r="V220" s="56">
        <v>43465</v>
      </c>
      <c r="W220" s="56">
        <v>40923</v>
      </c>
      <c r="X220" s="56">
        <v>42750</v>
      </c>
      <c r="Y220" s="56" t="s">
        <v>340</v>
      </c>
      <c r="Z220" s="56" t="s">
        <v>341</v>
      </c>
      <c r="AA220" s="56" t="s">
        <v>342</v>
      </c>
      <c r="AB220" s="56" t="s">
        <v>343</v>
      </c>
      <c r="AC220" s="56" t="s">
        <v>342</v>
      </c>
      <c r="AD220" s="56" t="s">
        <v>342</v>
      </c>
      <c r="AE220" s="56" t="s">
        <v>334</v>
      </c>
      <c r="AF220" s="56" t="s">
        <v>292</v>
      </c>
      <c r="AG220" s="56">
        <v>2016</v>
      </c>
      <c r="AH220" s="56" t="s">
        <v>80</v>
      </c>
      <c r="AI220" s="56" t="s">
        <v>344</v>
      </c>
      <c r="AJ220" s="56">
        <v>1</v>
      </c>
      <c r="AK220" s="56"/>
      <c r="AM220" s="56">
        <v>42758</v>
      </c>
      <c r="AN220" s="56" t="s">
        <v>1070</v>
      </c>
      <c r="AO220" s="1">
        <v>41121</v>
      </c>
      <c r="AP220" s="56" t="s">
        <v>1076</v>
      </c>
      <c r="AQ220" s="56">
        <v>253</v>
      </c>
      <c r="AS220" s="56" t="s">
        <v>346</v>
      </c>
      <c r="AV220" s="56">
        <v>0</v>
      </c>
      <c r="BB220" s="56" t="s">
        <v>339</v>
      </c>
      <c r="BC220" s="56" t="s">
        <v>263</v>
      </c>
      <c r="BD220" s="56" t="s">
        <v>1072</v>
      </c>
      <c r="BE220" s="56" t="s">
        <v>347</v>
      </c>
      <c r="BF220" s="56" t="s">
        <v>334</v>
      </c>
      <c r="BG220" s="56" t="s">
        <v>1073</v>
      </c>
      <c r="BH220" s="56">
        <v>0</v>
      </c>
      <c r="BI220" s="56">
        <v>0</v>
      </c>
      <c r="BJ220" s="56">
        <v>1</v>
      </c>
    </row>
    <row r="221" spans="1:62" hidden="1" x14ac:dyDescent="0.3">
      <c r="A221" s="56">
        <v>49157141</v>
      </c>
      <c r="B221" s="86">
        <v>592948</v>
      </c>
      <c r="C221" s="1">
        <v>42893</v>
      </c>
      <c r="D221" s="56" t="s">
        <v>1065</v>
      </c>
      <c r="E221" s="56" t="s">
        <v>1066</v>
      </c>
      <c r="F221" s="56" t="s">
        <v>334</v>
      </c>
      <c r="G221" s="56" t="s">
        <v>335</v>
      </c>
      <c r="H221" s="56" t="s">
        <v>336</v>
      </c>
      <c r="I221" s="56" t="s">
        <v>1067</v>
      </c>
      <c r="J221" s="1" t="s">
        <v>1067</v>
      </c>
      <c r="K221" s="56" t="s">
        <v>337</v>
      </c>
      <c r="L221" s="56" t="s">
        <v>338</v>
      </c>
      <c r="M221" s="56" t="s">
        <v>1068</v>
      </c>
      <c r="N221" s="56" t="s">
        <v>1043</v>
      </c>
      <c r="O221" s="56" t="s">
        <v>546</v>
      </c>
      <c r="P221" s="1" t="s">
        <v>188</v>
      </c>
      <c r="Q221" s="56" t="s">
        <v>1097</v>
      </c>
      <c r="R221" s="56" t="s">
        <v>343</v>
      </c>
      <c r="S221" s="56">
        <v>267322</v>
      </c>
      <c r="T221" s="1" t="s">
        <v>238</v>
      </c>
      <c r="U221" s="56">
        <v>41008</v>
      </c>
      <c r="V221" s="56">
        <v>43465</v>
      </c>
      <c r="W221" s="56">
        <v>41008</v>
      </c>
      <c r="X221" s="56">
        <v>43465</v>
      </c>
      <c r="Y221" s="56" t="s">
        <v>340</v>
      </c>
      <c r="Z221" s="56" t="s">
        <v>341</v>
      </c>
      <c r="AA221" s="56" t="s">
        <v>342</v>
      </c>
      <c r="AB221" s="56" t="s">
        <v>343</v>
      </c>
      <c r="AC221" s="56" t="s">
        <v>342</v>
      </c>
      <c r="AD221" s="56" t="s">
        <v>347</v>
      </c>
      <c r="AE221" s="56" t="s">
        <v>334</v>
      </c>
      <c r="AF221" s="56" t="s">
        <v>292</v>
      </c>
      <c r="AG221" s="56">
        <v>2017</v>
      </c>
      <c r="AH221" s="56" t="s">
        <v>80</v>
      </c>
      <c r="AI221" s="56" t="s">
        <v>344</v>
      </c>
      <c r="AJ221" s="56">
        <v>1</v>
      </c>
      <c r="AK221" s="56"/>
      <c r="AM221" s="56">
        <v>42593</v>
      </c>
      <c r="AN221" s="56" t="s">
        <v>1070</v>
      </c>
      <c r="AO221" s="1">
        <v>42613</v>
      </c>
      <c r="AP221" s="56" t="s">
        <v>345</v>
      </c>
      <c r="AQ221" s="56">
        <v>253</v>
      </c>
      <c r="AR221" s="56">
        <v>0</v>
      </c>
      <c r="AS221" s="56" t="s">
        <v>346</v>
      </c>
      <c r="BB221" s="56" t="s">
        <v>343</v>
      </c>
      <c r="BC221" s="56" t="s">
        <v>263</v>
      </c>
      <c r="BD221" s="56" t="s">
        <v>1072</v>
      </c>
      <c r="BE221" s="56" t="s">
        <v>347</v>
      </c>
      <c r="BF221" s="56" t="s">
        <v>334</v>
      </c>
      <c r="BG221" s="56" t="s">
        <v>1073</v>
      </c>
      <c r="BH221" s="56">
        <v>0</v>
      </c>
      <c r="BI221" s="56">
        <v>0</v>
      </c>
      <c r="BJ221" s="56">
        <v>0</v>
      </c>
    </row>
    <row r="222" spans="1:62" hidden="1" x14ac:dyDescent="0.3">
      <c r="A222" s="56">
        <v>49157204</v>
      </c>
      <c r="B222" s="86">
        <v>592948</v>
      </c>
      <c r="C222" s="1">
        <v>42893</v>
      </c>
      <c r="D222" s="56" t="s">
        <v>1065</v>
      </c>
      <c r="E222" s="56" t="s">
        <v>1066</v>
      </c>
      <c r="F222" s="56" t="s">
        <v>334</v>
      </c>
      <c r="G222" s="56" t="s">
        <v>335</v>
      </c>
      <c r="H222" s="56" t="s">
        <v>336</v>
      </c>
      <c r="I222" s="56" t="s">
        <v>1067</v>
      </c>
      <c r="J222" s="1" t="s">
        <v>1067</v>
      </c>
      <c r="K222" s="56" t="s">
        <v>337</v>
      </c>
      <c r="L222" s="56" t="s">
        <v>338</v>
      </c>
      <c r="M222" s="56" t="s">
        <v>1068</v>
      </c>
      <c r="N222" s="56" t="s">
        <v>1043</v>
      </c>
      <c r="O222" s="56" t="s">
        <v>546</v>
      </c>
      <c r="P222" s="1" t="s">
        <v>188</v>
      </c>
      <c r="Q222" s="56" t="s">
        <v>241</v>
      </c>
      <c r="R222" s="56" t="s">
        <v>339</v>
      </c>
      <c r="S222" s="56">
        <v>70571</v>
      </c>
      <c r="T222" s="1" t="s">
        <v>190</v>
      </c>
      <c r="U222" s="56">
        <v>41008</v>
      </c>
      <c r="V222" s="56">
        <v>43465</v>
      </c>
      <c r="W222" s="56">
        <v>40923</v>
      </c>
      <c r="X222" s="56">
        <v>42750</v>
      </c>
      <c r="Y222" s="56" t="s">
        <v>340</v>
      </c>
      <c r="Z222" s="56" t="s">
        <v>341</v>
      </c>
      <c r="AA222" s="56" t="s">
        <v>342</v>
      </c>
      <c r="AB222" s="56" t="s">
        <v>343</v>
      </c>
      <c r="AC222" s="56" t="s">
        <v>342</v>
      </c>
      <c r="AD222" s="56" t="s">
        <v>347</v>
      </c>
      <c r="AE222" s="56" t="s">
        <v>334</v>
      </c>
      <c r="AF222" s="56" t="s">
        <v>292</v>
      </c>
      <c r="AG222" s="56">
        <v>2013</v>
      </c>
      <c r="AH222" s="56" t="s">
        <v>80</v>
      </c>
      <c r="AI222" s="56" t="s">
        <v>348</v>
      </c>
      <c r="AJ222" s="56">
        <v>0</v>
      </c>
      <c r="AK222" s="56"/>
      <c r="AM222" s="56">
        <v>42758</v>
      </c>
      <c r="AN222" s="56" t="s">
        <v>1070</v>
      </c>
      <c r="AO222" s="1">
        <v>41121</v>
      </c>
      <c r="AP222" s="56" t="s">
        <v>1076</v>
      </c>
      <c r="AQ222" s="56">
        <v>249</v>
      </c>
      <c r="AS222" s="56" t="s">
        <v>346</v>
      </c>
      <c r="AV222" s="56">
        <v>0</v>
      </c>
      <c r="BB222" s="56" t="s">
        <v>339</v>
      </c>
      <c r="BC222" s="56" t="s">
        <v>263</v>
      </c>
      <c r="BD222" s="56" t="s">
        <v>1072</v>
      </c>
      <c r="BE222" s="56" t="s">
        <v>347</v>
      </c>
      <c r="BF222" s="56" t="s">
        <v>334</v>
      </c>
      <c r="BG222" s="56" t="s">
        <v>1073</v>
      </c>
      <c r="BH222" s="56">
        <v>0</v>
      </c>
      <c r="BI222" s="56">
        <v>0</v>
      </c>
      <c r="BJ222" s="56">
        <v>1</v>
      </c>
    </row>
    <row r="223" spans="1:62" hidden="1" x14ac:dyDescent="0.3">
      <c r="A223" s="56">
        <v>49157352</v>
      </c>
      <c r="B223" s="86">
        <v>592948</v>
      </c>
      <c r="C223" s="1">
        <v>42893</v>
      </c>
      <c r="D223" s="56" t="s">
        <v>1065</v>
      </c>
      <c r="E223" s="56" t="s">
        <v>1066</v>
      </c>
      <c r="F223" s="56" t="s">
        <v>334</v>
      </c>
      <c r="G223" s="56" t="s">
        <v>335</v>
      </c>
      <c r="H223" s="56" t="s">
        <v>336</v>
      </c>
      <c r="I223" s="56" t="s">
        <v>1067</v>
      </c>
      <c r="J223" s="1" t="s">
        <v>1067</v>
      </c>
      <c r="K223" s="56" t="s">
        <v>337</v>
      </c>
      <c r="L223" s="56" t="s">
        <v>338</v>
      </c>
      <c r="M223" s="56" t="s">
        <v>1068</v>
      </c>
      <c r="N223" s="56" t="s">
        <v>1043</v>
      </c>
      <c r="O223" s="56" t="s">
        <v>546</v>
      </c>
      <c r="P223" s="1" t="s">
        <v>188</v>
      </c>
      <c r="Q223" s="56" t="s">
        <v>241</v>
      </c>
      <c r="R223" s="56" t="s">
        <v>339</v>
      </c>
      <c r="S223" s="56">
        <v>70566</v>
      </c>
      <c r="T223" s="1" t="s">
        <v>238</v>
      </c>
      <c r="U223" s="56">
        <v>41008</v>
      </c>
      <c r="V223" s="56">
        <v>43465</v>
      </c>
      <c r="W223" s="56">
        <v>40923</v>
      </c>
      <c r="X223" s="56">
        <v>42750</v>
      </c>
      <c r="Y223" s="56" t="s">
        <v>340</v>
      </c>
      <c r="Z223" s="56" t="s">
        <v>341</v>
      </c>
      <c r="AA223" s="56" t="s">
        <v>342</v>
      </c>
      <c r="AB223" s="56" t="s">
        <v>343</v>
      </c>
      <c r="AC223" s="56" t="s">
        <v>342</v>
      </c>
      <c r="AD223" s="56" t="s">
        <v>342</v>
      </c>
      <c r="AE223" s="56" t="s">
        <v>334</v>
      </c>
      <c r="AF223" s="56" t="s">
        <v>292</v>
      </c>
      <c r="AG223" s="56">
        <v>2017</v>
      </c>
      <c r="AH223" s="56" t="s">
        <v>80</v>
      </c>
      <c r="AI223" s="56" t="s">
        <v>344</v>
      </c>
      <c r="AJ223" s="56">
        <v>0</v>
      </c>
      <c r="AK223" s="56"/>
      <c r="AM223" s="56">
        <v>42758</v>
      </c>
      <c r="AN223" s="56" t="s">
        <v>1070</v>
      </c>
      <c r="AO223" s="1">
        <v>41121</v>
      </c>
      <c r="AP223" s="56" t="s">
        <v>1076</v>
      </c>
      <c r="AQ223" s="56">
        <v>253</v>
      </c>
      <c r="AS223" s="56" t="s">
        <v>346</v>
      </c>
      <c r="AV223" s="56">
        <v>0</v>
      </c>
      <c r="BB223" s="56" t="s">
        <v>339</v>
      </c>
      <c r="BC223" s="56" t="s">
        <v>263</v>
      </c>
      <c r="BD223" s="56" t="s">
        <v>1072</v>
      </c>
      <c r="BE223" s="56" t="s">
        <v>347</v>
      </c>
      <c r="BF223" s="56" t="s">
        <v>334</v>
      </c>
      <c r="BG223" s="56" t="s">
        <v>1073</v>
      </c>
      <c r="BH223" s="56">
        <v>0</v>
      </c>
      <c r="BI223" s="56">
        <v>0</v>
      </c>
      <c r="BJ223" s="56">
        <v>1</v>
      </c>
    </row>
    <row r="224" spans="1:62" x14ac:dyDescent="0.3">
      <c r="A224" s="56">
        <v>49157353</v>
      </c>
      <c r="B224" s="86">
        <v>592948</v>
      </c>
      <c r="C224" s="1">
        <v>42893</v>
      </c>
      <c r="D224" s="56" t="s">
        <v>1065</v>
      </c>
      <c r="E224" s="56" t="s">
        <v>1066</v>
      </c>
      <c r="F224" s="56" t="s">
        <v>334</v>
      </c>
      <c r="G224" s="56" t="s">
        <v>335</v>
      </c>
      <c r="H224" s="56" t="s">
        <v>336</v>
      </c>
      <c r="I224" s="56" t="s">
        <v>1067</v>
      </c>
      <c r="J224" s="1" t="s">
        <v>1067</v>
      </c>
      <c r="K224" s="56" t="s">
        <v>337</v>
      </c>
      <c r="L224" s="56" t="s">
        <v>338</v>
      </c>
      <c r="M224" s="56" t="s">
        <v>1068</v>
      </c>
      <c r="N224" s="56" t="s">
        <v>1043</v>
      </c>
      <c r="O224" s="56" t="s">
        <v>546</v>
      </c>
      <c r="P224" s="1" t="s">
        <v>188</v>
      </c>
      <c r="Q224" s="56" t="s">
        <v>241</v>
      </c>
      <c r="R224" s="56" t="s">
        <v>339</v>
      </c>
      <c r="S224" s="56">
        <v>70570</v>
      </c>
      <c r="T224" s="1" t="s">
        <v>193</v>
      </c>
      <c r="U224" s="56">
        <v>41008</v>
      </c>
      <c r="V224" s="56">
        <v>43465</v>
      </c>
      <c r="W224" s="56">
        <v>40923</v>
      </c>
      <c r="X224" s="56">
        <v>42750</v>
      </c>
      <c r="Y224" s="56" t="s">
        <v>340</v>
      </c>
      <c r="Z224" s="56" t="s">
        <v>341</v>
      </c>
      <c r="AA224" s="56" t="s">
        <v>342</v>
      </c>
      <c r="AB224" s="56" t="s">
        <v>343</v>
      </c>
      <c r="AC224" s="56" t="s">
        <v>342</v>
      </c>
      <c r="AD224" s="56" t="s">
        <v>342</v>
      </c>
      <c r="AE224" s="56" t="s">
        <v>334</v>
      </c>
      <c r="AF224" s="56" t="s">
        <v>291</v>
      </c>
      <c r="AG224" s="56">
        <v>2012</v>
      </c>
      <c r="AH224" s="56" t="s">
        <v>80</v>
      </c>
      <c r="AI224" s="56" t="s">
        <v>344</v>
      </c>
      <c r="AJ224" s="56">
        <v>0</v>
      </c>
      <c r="AK224" s="56">
        <v>41090</v>
      </c>
      <c r="AL224" s="56" t="s">
        <v>1168</v>
      </c>
      <c r="AM224" s="56">
        <v>42758</v>
      </c>
      <c r="AN224" s="56" t="s">
        <v>1070</v>
      </c>
      <c r="AO224" s="1">
        <v>41290</v>
      </c>
      <c r="AP224" s="56" t="s">
        <v>1076</v>
      </c>
      <c r="AQ224" s="56">
        <v>255</v>
      </c>
      <c r="AS224" s="56" t="s">
        <v>346</v>
      </c>
      <c r="AV224" s="56">
        <v>0</v>
      </c>
      <c r="BB224" s="56" t="s">
        <v>339</v>
      </c>
      <c r="BC224" s="56" t="s">
        <v>263</v>
      </c>
      <c r="BD224" s="56" t="s">
        <v>1072</v>
      </c>
      <c r="BE224" s="56" t="s">
        <v>347</v>
      </c>
      <c r="BF224" s="56" t="s">
        <v>334</v>
      </c>
      <c r="BG224" s="56" t="s">
        <v>1073</v>
      </c>
      <c r="BH224" s="56">
        <v>0</v>
      </c>
      <c r="BI224" s="56">
        <v>0</v>
      </c>
      <c r="BJ224" s="56">
        <v>1</v>
      </c>
    </row>
    <row r="225" spans="1:62" hidden="1" x14ac:dyDescent="0.3">
      <c r="A225" s="56">
        <v>49157205</v>
      </c>
      <c r="B225" s="86">
        <v>592948</v>
      </c>
      <c r="C225" s="1">
        <v>42893</v>
      </c>
      <c r="D225" s="56" t="s">
        <v>1065</v>
      </c>
      <c r="E225" s="56" t="s">
        <v>1066</v>
      </c>
      <c r="F225" s="56" t="s">
        <v>334</v>
      </c>
      <c r="G225" s="56" t="s">
        <v>335</v>
      </c>
      <c r="H225" s="56" t="s">
        <v>336</v>
      </c>
      <c r="I225" s="56" t="s">
        <v>1067</v>
      </c>
      <c r="J225" s="1" t="s">
        <v>1067</v>
      </c>
      <c r="K225" s="56" t="s">
        <v>337</v>
      </c>
      <c r="L225" s="56" t="s">
        <v>338</v>
      </c>
      <c r="M225" s="56" t="s">
        <v>1068</v>
      </c>
      <c r="N225" s="56" t="s">
        <v>1043</v>
      </c>
      <c r="O225" s="56" t="s">
        <v>546</v>
      </c>
      <c r="P225" s="1" t="s">
        <v>188</v>
      </c>
      <c r="Q225" s="56" t="s">
        <v>241</v>
      </c>
      <c r="R225" s="56" t="s">
        <v>339</v>
      </c>
      <c r="S225" s="56">
        <v>70571</v>
      </c>
      <c r="T225" s="1" t="s">
        <v>190</v>
      </c>
      <c r="U225" s="56">
        <v>41008</v>
      </c>
      <c r="V225" s="56">
        <v>43465</v>
      </c>
      <c r="W225" s="56">
        <v>40923</v>
      </c>
      <c r="X225" s="56">
        <v>42750</v>
      </c>
      <c r="Y225" s="56" t="s">
        <v>340</v>
      </c>
      <c r="Z225" s="56" t="s">
        <v>341</v>
      </c>
      <c r="AA225" s="56" t="s">
        <v>342</v>
      </c>
      <c r="AB225" s="56" t="s">
        <v>343</v>
      </c>
      <c r="AC225" s="56" t="s">
        <v>342</v>
      </c>
      <c r="AD225" s="56" t="s">
        <v>347</v>
      </c>
      <c r="AE225" s="56" t="s">
        <v>334</v>
      </c>
      <c r="AF225" s="56" t="s">
        <v>292</v>
      </c>
      <c r="AG225" s="56">
        <v>2013</v>
      </c>
      <c r="AH225" s="56" t="s">
        <v>80</v>
      </c>
      <c r="AI225" s="56" t="s">
        <v>344</v>
      </c>
      <c r="AJ225" s="56">
        <v>15</v>
      </c>
      <c r="AM225" s="56">
        <v>42758</v>
      </c>
      <c r="AN225" s="56" t="s">
        <v>1070</v>
      </c>
      <c r="AO225" s="1">
        <v>41121</v>
      </c>
      <c r="AP225" s="56" t="s">
        <v>1076</v>
      </c>
      <c r="AQ225" s="56">
        <v>249</v>
      </c>
      <c r="AS225" s="56" t="s">
        <v>346</v>
      </c>
      <c r="AV225" s="56">
        <v>0</v>
      </c>
      <c r="BB225" s="56" t="s">
        <v>339</v>
      </c>
      <c r="BC225" s="56" t="s">
        <v>263</v>
      </c>
      <c r="BD225" s="56" t="s">
        <v>1072</v>
      </c>
      <c r="BE225" s="56" t="s">
        <v>347</v>
      </c>
      <c r="BF225" s="56" t="s">
        <v>334</v>
      </c>
      <c r="BG225" s="56" t="s">
        <v>1073</v>
      </c>
      <c r="BH225" s="56">
        <v>0</v>
      </c>
      <c r="BI225" s="56">
        <v>0</v>
      </c>
      <c r="BJ225" s="56">
        <v>1</v>
      </c>
    </row>
    <row r="226" spans="1:62" x14ac:dyDescent="0.3">
      <c r="A226" s="56">
        <v>49157354</v>
      </c>
      <c r="B226" s="86">
        <v>592948</v>
      </c>
      <c r="C226" s="1">
        <v>42893</v>
      </c>
      <c r="D226" s="56" t="s">
        <v>1065</v>
      </c>
      <c r="E226" s="56" t="s">
        <v>1066</v>
      </c>
      <c r="F226" s="56" t="s">
        <v>334</v>
      </c>
      <c r="G226" s="56" t="s">
        <v>335</v>
      </c>
      <c r="H226" s="56" t="s">
        <v>336</v>
      </c>
      <c r="I226" s="56" t="s">
        <v>1067</v>
      </c>
      <c r="J226" s="1" t="s">
        <v>1067</v>
      </c>
      <c r="K226" s="56" t="s">
        <v>337</v>
      </c>
      <c r="L226" s="56" t="s">
        <v>338</v>
      </c>
      <c r="M226" s="56" t="s">
        <v>1068</v>
      </c>
      <c r="N226" s="56" t="s">
        <v>1043</v>
      </c>
      <c r="O226" s="56" t="s">
        <v>546</v>
      </c>
      <c r="P226" s="1" t="s">
        <v>188</v>
      </c>
      <c r="Q226" s="56" t="s">
        <v>241</v>
      </c>
      <c r="R226" s="56" t="s">
        <v>339</v>
      </c>
      <c r="S226" s="56">
        <v>70570</v>
      </c>
      <c r="T226" s="1" t="s">
        <v>193</v>
      </c>
      <c r="U226" s="56">
        <v>41008</v>
      </c>
      <c r="V226" s="56">
        <v>43465</v>
      </c>
      <c r="W226" s="56">
        <v>40923</v>
      </c>
      <c r="X226" s="56">
        <v>42750</v>
      </c>
      <c r="Y226" s="56" t="s">
        <v>340</v>
      </c>
      <c r="Z226" s="56" t="s">
        <v>341</v>
      </c>
      <c r="AA226" s="56" t="s">
        <v>342</v>
      </c>
      <c r="AB226" s="56" t="s">
        <v>343</v>
      </c>
      <c r="AC226" s="56" t="s">
        <v>342</v>
      </c>
      <c r="AD226" s="56" t="s">
        <v>342</v>
      </c>
      <c r="AE226" s="56" t="s">
        <v>334</v>
      </c>
      <c r="AF226" s="56" t="s">
        <v>291</v>
      </c>
      <c r="AG226" s="56">
        <v>2013</v>
      </c>
      <c r="AH226" s="56" t="s">
        <v>80</v>
      </c>
      <c r="AI226" s="56" t="s">
        <v>348</v>
      </c>
      <c r="AJ226" s="56">
        <v>0</v>
      </c>
      <c r="AK226" s="1">
        <v>41274</v>
      </c>
      <c r="AL226" s="56" t="s">
        <v>1169</v>
      </c>
      <c r="AM226" s="56">
        <v>42758</v>
      </c>
      <c r="AN226" s="56" t="s">
        <v>1070</v>
      </c>
      <c r="AO226" s="1">
        <v>41290</v>
      </c>
      <c r="AP226" s="56" t="s">
        <v>1076</v>
      </c>
      <c r="AQ226" s="56">
        <v>255</v>
      </c>
      <c r="AS226" s="56" t="s">
        <v>346</v>
      </c>
      <c r="AV226" s="56">
        <v>0</v>
      </c>
      <c r="BB226" s="56" t="s">
        <v>339</v>
      </c>
      <c r="BC226" s="56" t="s">
        <v>263</v>
      </c>
      <c r="BD226" s="56" t="s">
        <v>1072</v>
      </c>
      <c r="BE226" s="56" t="s">
        <v>347</v>
      </c>
      <c r="BF226" s="56" t="s">
        <v>334</v>
      </c>
      <c r="BG226" s="56" t="s">
        <v>1073</v>
      </c>
      <c r="BH226" s="56">
        <v>0</v>
      </c>
      <c r="BI226" s="56">
        <v>0</v>
      </c>
      <c r="BJ226" s="56">
        <v>1</v>
      </c>
    </row>
    <row r="227" spans="1:62" x14ac:dyDescent="0.3">
      <c r="A227" s="56">
        <v>49157355</v>
      </c>
      <c r="B227" s="86">
        <v>592948</v>
      </c>
      <c r="C227" s="1">
        <v>42893</v>
      </c>
      <c r="D227" s="56" t="s">
        <v>1065</v>
      </c>
      <c r="E227" s="56" t="s">
        <v>1066</v>
      </c>
      <c r="F227" s="56" t="s">
        <v>334</v>
      </c>
      <c r="G227" s="56" t="s">
        <v>335</v>
      </c>
      <c r="H227" s="56" t="s">
        <v>336</v>
      </c>
      <c r="I227" s="56" t="s">
        <v>1067</v>
      </c>
      <c r="J227" s="1" t="s">
        <v>1067</v>
      </c>
      <c r="K227" s="56" t="s">
        <v>337</v>
      </c>
      <c r="L227" s="56" t="s">
        <v>338</v>
      </c>
      <c r="M227" s="56" t="s">
        <v>1068</v>
      </c>
      <c r="N227" s="56" t="s">
        <v>1043</v>
      </c>
      <c r="O227" s="56" t="s">
        <v>546</v>
      </c>
      <c r="P227" s="1" t="s">
        <v>188</v>
      </c>
      <c r="Q227" s="56" t="s">
        <v>241</v>
      </c>
      <c r="R227" s="56" t="s">
        <v>339</v>
      </c>
      <c r="S227" s="56">
        <v>70570</v>
      </c>
      <c r="T227" s="1" t="s">
        <v>193</v>
      </c>
      <c r="U227" s="56">
        <v>41008</v>
      </c>
      <c r="V227" s="56">
        <v>43465</v>
      </c>
      <c r="W227" s="56">
        <v>40923</v>
      </c>
      <c r="X227" s="56">
        <v>42750</v>
      </c>
      <c r="Y227" s="56" t="s">
        <v>340</v>
      </c>
      <c r="Z227" s="56" t="s">
        <v>341</v>
      </c>
      <c r="AA227" s="56" t="s">
        <v>342</v>
      </c>
      <c r="AB227" s="56" t="s">
        <v>343</v>
      </c>
      <c r="AC227" s="56" t="s">
        <v>342</v>
      </c>
      <c r="AD227" s="56" t="s">
        <v>342</v>
      </c>
      <c r="AE227" s="56" t="s">
        <v>334</v>
      </c>
      <c r="AF227" s="56" t="s">
        <v>291</v>
      </c>
      <c r="AG227" s="56">
        <v>2013</v>
      </c>
      <c r="AH227" s="56" t="s">
        <v>80</v>
      </c>
      <c r="AI227" s="56" t="s">
        <v>344</v>
      </c>
      <c r="AJ227" s="56">
        <v>2</v>
      </c>
      <c r="AK227" s="1">
        <v>41455</v>
      </c>
      <c r="AL227" s="56" t="s">
        <v>1170</v>
      </c>
      <c r="AM227" s="56">
        <v>42758</v>
      </c>
      <c r="AN227" s="56" t="s">
        <v>1070</v>
      </c>
      <c r="AO227" s="1">
        <v>41464</v>
      </c>
      <c r="AP227" s="56" t="s">
        <v>1071</v>
      </c>
      <c r="AQ227" s="56">
        <v>255</v>
      </c>
      <c r="AS227" s="56" t="s">
        <v>346</v>
      </c>
      <c r="AV227" s="56">
        <v>0</v>
      </c>
      <c r="BB227" s="56" t="s">
        <v>339</v>
      </c>
      <c r="BC227" s="56" t="s">
        <v>263</v>
      </c>
      <c r="BD227" s="56" t="s">
        <v>1072</v>
      </c>
      <c r="BE227" s="56" t="s">
        <v>347</v>
      </c>
      <c r="BF227" s="56" t="s">
        <v>334</v>
      </c>
      <c r="BG227" s="56" t="s">
        <v>1073</v>
      </c>
      <c r="BH227" s="56">
        <v>0</v>
      </c>
      <c r="BI227" s="56">
        <v>0</v>
      </c>
      <c r="BJ227" s="56">
        <v>1</v>
      </c>
    </row>
    <row r="228" spans="1:62" hidden="1" x14ac:dyDescent="0.3">
      <c r="A228" s="56">
        <v>49157092</v>
      </c>
      <c r="B228" s="86">
        <v>592948</v>
      </c>
      <c r="C228" s="1">
        <v>42893</v>
      </c>
      <c r="D228" s="56" t="s">
        <v>1065</v>
      </c>
      <c r="E228" s="56" t="s">
        <v>1066</v>
      </c>
      <c r="F228" s="56" t="s">
        <v>334</v>
      </c>
      <c r="G228" s="56" t="s">
        <v>335</v>
      </c>
      <c r="H228" s="56" t="s">
        <v>336</v>
      </c>
      <c r="I228" s="56" t="s">
        <v>1067</v>
      </c>
      <c r="J228" s="1" t="s">
        <v>1067</v>
      </c>
      <c r="K228" s="56" t="s">
        <v>337</v>
      </c>
      <c r="L228" s="56" t="s">
        <v>338</v>
      </c>
      <c r="M228" s="56" t="s">
        <v>1068</v>
      </c>
      <c r="N228" s="56" t="s">
        <v>1043</v>
      </c>
      <c r="O228" s="56" t="s">
        <v>546</v>
      </c>
      <c r="P228" s="1" t="s">
        <v>105</v>
      </c>
      <c r="S228" s="56">
        <v>148942</v>
      </c>
      <c r="T228" s="1" t="s">
        <v>1057</v>
      </c>
      <c r="U228" s="56">
        <v>41008</v>
      </c>
      <c r="V228" s="56">
        <v>43465</v>
      </c>
      <c r="W228" s="56">
        <v>41008</v>
      </c>
      <c r="X228" s="56">
        <v>42750</v>
      </c>
      <c r="Y228" s="56" t="s">
        <v>340</v>
      </c>
      <c r="Z228" s="56" t="s">
        <v>341</v>
      </c>
      <c r="AA228" s="56" t="s">
        <v>342</v>
      </c>
      <c r="AB228" s="56" t="s">
        <v>339</v>
      </c>
      <c r="AC228" s="56" t="s">
        <v>342</v>
      </c>
      <c r="AD228" s="56" t="s">
        <v>347</v>
      </c>
      <c r="AE228" s="56" t="s">
        <v>334</v>
      </c>
      <c r="AF228" s="56" t="s">
        <v>292</v>
      </c>
      <c r="AG228" s="56">
        <v>2015</v>
      </c>
      <c r="AH228" s="56" t="s">
        <v>80</v>
      </c>
      <c r="AI228" s="56" t="s">
        <v>348</v>
      </c>
      <c r="AJ228" s="56">
        <v>0</v>
      </c>
      <c r="AK228" s="56"/>
      <c r="AM228" s="56">
        <v>42758</v>
      </c>
      <c r="AN228" s="56" t="s">
        <v>1070</v>
      </c>
      <c r="AO228" s="1">
        <v>41676</v>
      </c>
      <c r="AP228" s="56" t="s">
        <v>345</v>
      </c>
      <c r="AQ228" s="56">
        <v>282</v>
      </c>
      <c r="AR228" s="56">
        <v>0</v>
      </c>
      <c r="AS228" s="56" t="s">
        <v>346</v>
      </c>
      <c r="BB228" s="56" t="s">
        <v>339</v>
      </c>
      <c r="BC228" s="56" t="s">
        <v>263</v>
      </c>
      <c r="BD228" s="56" t="s">
        <v>1072</v>
      </c>
      <c r="BE228" s="56" t="s">
        <v>347</v>
      </c>
      <c r="BF228" s="56" t="s">
        <v>334</v>
      </c>
      <c r="BG228" s="56" t="s">
        <v>1073</v>
      </c>
      <c r="BH228" s="56">
        <v>0</v>
      </c>
      <c r="BI228" s="56">
        <v>0</v>
      </c>
      <c r="BJ228" s="56">
        <v>1</v>
      </c>
    </row>
    <row r="229" spans="1:62" hidden="1" x14ac:dyDescent="0.3">
      <c r="A229" s="56">
        <v>49157109</v>
      </c>
      <c r="B229" s="86">
        <v>592948</v>
      </c>
      <c r="C229" s="1">
        <v>42893</v>
      </c>
      <c r="D229" s="56" t="s">
        <v>1065</v>
      </c>
      <c r="E229" s="56" t="s">
        <v>1066</v>
      </c>
      <c r="F229" s="56" t="s">
        <v>334</v>
      </c>
      <c r="G229" s="56" t="s">
        <v>335</v>
      </c>
      <c r="H229" s="56" t="s">
        <v>336</v>
      </c>
      <c r="I229" s="56" t="s">
        <v>1067</v>
      </c>
      <c r="J229" s="1" t="s">
        <v>1067</v>
      </c>
      <c r="K229" s="56" t="s">
        <v>337</v>
      </c>
      <c r="L229" s="56" t="s">
        <v>338</v>
      </c>
      <c r="M229" s="56" t="s">
        <v>1068</v>
      </c>
      <c r="N229" s="56" t="s">
        <v>1043</v>
      </c>
      <c r="O229" s="56" t="s">
        <v>546</v>
      </c>
      <c r="P229" s="1" t="s">
        <v>110</v>
      </c>
      <c r="Q229" s="56" t="s">
        <v>241</v>
      </c>
      <c r="R229" s="56" t="s">
        <v>339</v>
      </c>
      <c r="S229" s="56">
        <v>178701</v>
      </c>
      <c r="T229" s="1" t="s">
        <v>252</v>
      </c>
      <c r="U229" s="56">
        <v>41008</v>
      </c>
      <c r="V229" s="56">
        <v>43465</v>
      </c>
      <c r="W229" s="56">
        <v>41008</v>
      </c>
      <c r="X229" s="56">
        <v>42750</v>
      </c>
      <c r="Y229" s="56" t="s">
        <v>340</v>
      </c>
      <c r="Z229" s="56" t="s">
        <v>341</v>
      </c>
      <c r="AA229" s="56" t="s">
        <v>342</v>
      </c>
      <c r="AB229" s="56" t="s">
        <v>343</v>
      </c>
      <c r="AC229" s="56" t="s">
        <v>342</v>
      </c>
      <c r="AD229" s="56" t="s">
        <v>342</v>
      </c>
      <c r="AE229" s="56" t="s">
        <v>334</v>
      </c>
      <c r="AF229" s="56" t="s">
        <v>292</v>
      </c>
      <c r="AG229" s="56">
        <v>2014</v>
      </c>
      <c r="AH229" s="56" t="s">
        <v>80</v>
      </c>
      <c r="AI229" s="56" t="s">
        <v>344</v>
      </c>
      <c r="AJ229" s="56">
        <v>0</v>
      </c>
      <c r="AK229" s="56"/>
      <c r="AM229" s="56">
        <v>42758</v>
      </c>
      <c r="AN229" s="56" t="s">
        <v>1070</v>
      </c>
      <c r="AO229" s="1">
        <v>42613</v>
      </c>
      <c r="AP229" s="56" t="s">
        <v>1070</v>
      </c>
      <c r="AQ229" s="56">
        <v>326</v>
      </c>
      <c r="AR229" s="56">
        <v>0</v>
      </c>
      <c r="AS229" s="56" t="s">
        <v>346</v>
      </c>
      <c r="BB229" s="56" t="s">
        <v>339</v>
      </c>
      <c r="BC229" s="56" t="s">
        <v>263</v>
      </c>
      <c r="BD229" s="56" t="s">
        <v>1072</v>
      </c>
      <c r="BE229" s="56" t="s">
        <v>347</v>
      </c>
      <c r="BF229" s="56" t="s">
        <v>334</v>
      </c>
      <c r="BG229" s="56" t="s">
        <v>1073</v>
      </c>
      <c r="BH229" s="56">
        <v>0</v>
      </c>
      <c r="BI229" s="56">
        <v>0</v>
      </c>
      <c r="BJ229" s="56">
        <v>1</v>
      </c>
    </row>
    <row r="230" spans="1:62" hidden="1" x14ac:dyDescent="0.3">
      <c r="A230" s="56">
        <v>49157142</v>
      </c>
      <c r="B230" s="86">
        <v>592948</v>
      </c>
      <c r="C230" s="1">
        <v>42893</v>
      </c>
      <c r="D230" s="56" t="s">
        <v>1065</v>
      </c>
      <c r="E230" s="56" t="s">
        <v>1066</v>
      </c>
      <c r="F230" s="56" t="s">
        <v>334</v>
      </c>
      <c r="G230" s="56" t="s">
        <v>335</v>
      </c>
      <c r="H230" s="56" t="s">
        <v>336</v>
      </c>
      <c r="I230" s="56" t="s">
        <v>1067</v>
      </c>
      <c r="J230" s="1" t="s">
        <v>1067</v>
      </c>
      <c r="K230" s="56" t="s">
        <v>337</v>
      </c>
      <c r="L230" s="56" t="s">
        <v>338</v>
      </c>
      <c r="M230" s="56" t="s">
        <v>1068</v>
      </c>
      <c r="N230" s="56" t="s">
        <v>1043</v>
      </c>
      <c r="O230" s="56" t="s">
        <v>546</v>
      </c>
      <c r="P230" s="1" t="s">
        <v>188</v>
      </c>
      <c r="Q230" s="56" t="s">
        <v>1097</v>
      </c>
      <c r="R230" s="56" t="s">
        <v>343</v>
      </c>
      <c r="S230" s="56">
        <v>267322</v>
      </c>
      <c r="T230" s="1" t="s">
        <v>238</v>
      </c>
      <c r="U230" s="56">
        <v>41008</v>
      </c>
      <c r="V230" s="56">
        <v>43465</v>
      </c>
      <c r="W230" s="56">
        <v>41008</v>
      </c>
      <c r="X230" s="56">
        <v>43465</v>
      </c>
      <c r="Y230" s="56" t="s">
        <v>340</v>
      </c>
      <c r="Z230" s="56" t="s">
        <v>341</v>
      </c>
      <c r="AA230" s="56" t="s">
        <v>342</v>
      </c>
      <c r="AB230" s="56" t="s">
        <v>343</v>
      </c>
      <c r="AC230" s="56" t="s">
        <v>342</v>
      </c>
      <c r="AD230" s="56" t="s">
        <v>347</v>
      </c>
      <c r="AE230" s="56" t="s">
        <v>334</v>
      </c>
      <c r="AF230" s="56" t="s">
        <v>292</v>
      </c>
      <c r="AG230" s="56">
        <v>2018</v>
      </c>
      <c r="AH230" s="56" t="s">
        <v>80</v>
      </c>
      <c r="AI230" s="56" t="s">
        <v>348</v>
      </c>
      <c r="AJ230" s="56">
        <v>1</v>
      </c>
      <c r="AM230" s="56">
        <v>42593</v>
      </c>
      <c r="AN230" s="56" t="s">
        <v>1070</v>
      </c>
      <c r="AO230" s="1">
        <v>42613</v>
      </c>
      <c r="AP230" s="56" t="s">
        <v>345</v>
      </c>
      <c r="AQ230" s="56">
        <v>253</v>
      </c>
      <c r="AR230" s="56">
        <v>0</v>
      </c>
      <c r="AS230" s="56" t="s">
        <v>346</v>
      </c>
      <c r="BB230" s="56" t="s">
        <v>343</v>
      </c>
      <c r="BC230" s="56" t="s">
        <v>263</v>
      </c>
      <c r="BD230" s="56" t="s">
        <v>1072</v>
      </c>
      <c r="BE230" s="56" t="s">
        <v>347</v>
      </c>
      <c r="BF230" s="56" t="s">
        <v>334</v>
      </c>
      <c r="BG230" s="56" t="s">
        <v>1073</v>
      </c>
      <c r="BH230" s="56">
        <v>0</v>
      </c>
      <c r="BI230" s="56">
        <v>0</v>
      </c>
      <c r="BJ230" s="56">
        <v>0</v>
      </c>
    </row>
    <row r="231" spans="1:62" hidden="1" x14ac:dyDescent="0.3">
      <c r="A231" s="56">
        <v>49157206</v>
      </c>
      <c r="B231" s="86">
        <v>592948</v>
      </c>
      <c r="C231" s="1">
        <v>42893</v>
      </c>
      <c r="D231" s="56" t="s">
        <v>1065</v>
      </c>
      <c r="E231" s="56" t="s">
        <v>1066</v>
      </c>
      <c r="F231" s="56" t="s">
        <v>334</v>
      </c>
      <c r="G231" s="56" t="s">
        <v>335</v>
      </c>
      <c r="H231" s="56" t="s">
        <v>336</v>
      </c>
      <c r="I231" s="56" t="s">
        <v>1067</v>
      </c>
      <c r="J231" s="1" t="s">
        <v>1067</v>
      </c>
      <c r="K231" s="56" t="s">
        <v>337</v>
      </c>
      <c r="L231" s="56" t="s">
        <v>338</v>
      </c>
      <c r="M231" s="56" t="s">
        <v>1068</v>
      </c>
      <c r="N231" s="56" t="s">
        <v>1043</v>
      </c>
      <c r="O231" s="56" t="s">
        <v>546</v>
      </c>
      <c r="P231" s="1" t="s">
        <v>188</v>
      </c>
      <c r="Q231" s="56" t="s">
        <v>241</v>
      </c>
      <c r="R231" s="56" t="s">
        <v>339</v>
      </c>
      <c r="S231" s="56">
        <v>70571</v>
      </c>
      <c r="T231" s="1" t="s">
        <v>190</v>
      </c>
      <c r="U231" s="56">
        <v>41008</v>
      </c>
      <c r="V231" s="56">
        <v>43465</v>
      </c>
      <c r="W231" s="56">
        <v>40923</v>
      </c>
      <c r="X231" s="56">
        <v>42750</v>
      </c>
      <c r="Y231" s="56" t="s">
        <v>340</v>
      </c>
      <c r="Z231" s="56" t="s">
        <v>341</v>
      </c>
      <c r="AA231" s="56" t="s">
        <v>342</v>
      </c>
      <c r="AB231" s="56" t="s">
        <v>343</v>
      </c>
      <c r="AC231" s="56" t="s">
        <v>342</v>
      </c>
      <c r="AD231" s="56" t="s">
        <v>347</v>
      </c>
      <c r="AE231" s="56" t="s">
        <v>334</v>
      </c>
      <c r="AF231" s="56" t="s">
        <v>292</v>
      </c>
      <c r="AG231" s="56">
        <v>2014</v>
      </c>
      <c r="AH231" s="56" t="s">
        <v>80</v>
      </c>
      <c r="AI231" s="56" t="s">
        <v>348</v>
      </c>
      <c r="AJ231" s="56">
        <v>15</v>
      </c>
      <c r="AM231" s="56">
        <v>42758</v>
      </c>
      <c r="AN231" s="56" t="s">
        <v>1070</v>
      </c>
      <c r="AO231" s="1">
        <v>41121</v>
      </c>
      <c r="AP231" s="56" t="s">
        <v>1076</v>
      </c>
      <c r="AQ231" s="56">
        <v>249</v>
      </c>
      <c r="AS231" s="56" t="s">
        <v>346</v>
      </c>
      <c r="AV231" s="56">
        <v>0</v>
      </c>
      <c r="BB231" s="56" t="s">
        <v>339</v>
      </c>
      <c r="BC231" s="56" t="s">
        <v>263</v>
      </c>
      <c r="BD231" s="56" t="s">
        <v>1072</v>
      </c>
      <c r="BE231" s="56" t="s">
        <v>347</v>
      </c>
      <c r="BF231" s="56" t="s">
        <v>334</v>
      </c>
      <c r="BG231" s="56" t="s">
        <v>1073</v>
      </c>
      <c r="BH231" s="56">
        <v>0</v>
      </c>
      <c r="BI231" s="56">
        <v>0</v>
      </c>
      <c r="BJ231" s="56">
        <v>1</v>
      </c>
    </row>
    <row r="232" spans="1:62" x14ac:dyDescent="0.3">
      <c r="A232" s="56">
        <v>49157356</v>
      </c>
      <c r="B232" s="86">
        <v>592948</v>
      </c>
      <c r="C232" s="1">
        <v>42893</v>
      </c>
      <c r="D232" s="56" t="s">
        <v>1065</v>
      </c>
      <c r="E232" s="56" t="s">
        <v>1066</v>
      </c>
      <c r="F232" s="56" t="s">
        <v>334</v>
      </c>
      <c r="G232" s="56" t="s">
        <v>335</v>
      </c>
      <c r="H232" s="56" t="s">
        <v>336</v>
      </c>
      <c r="I232" s="56" t="s">
        <v>1067</v>
      </c>
      <c r="J232" s="1" t="s">
        <v>1067</v>
      </c>
      <c r="K232" s="56" t="s">
        <v>337</v>
      </c>
      <c r="L232" s="56" t="s">
        <v>338</v>
      </c>
      <c r="M232" s="56" t="s">
        <v>1068</v>
      </c>
      <c r="N232" s="56" t="s">
        <v>1043</v>
      </c>
      <c r="O232" s="56" t="s">
        <v>546</v>
      </c>
      <c r="P232" s="1" t="s">
        <v>188</v>
      </c>
      <c r="Q232" s="56" t="s">
        <v>241</v>
      </c>
      <c r="R232" s="56" t="s">
        <v>339</v>
      </c>
      <c r="S232" s="56">
        <v>70570</v>
      </c>
      <c r="T232" s="1" t="s">
        <v>193</v>
      </c>
      <c r="U232" s="56">
        <v>41008</v>
      </c>
      <c r="V232" s="56">
        <v>43465</v>
      </c>
      <c r="W232" s="56">
        <v>40923</v>
      </c>
      <c r="X232" s="56">
        <v>42750</v>
      </c>
      <c r="Y232" s="56" t="s">
        <v>340</v>
      </c>
      <c r="Z232" s="56" t="s">
        <v>341</v>
      </c>
      <c r="AA232" s="56" t="s">
        <v>342</v>
      </c>
      <c r="AB232" s="56" t="s">
        <v>343</v>
      </c>
      <c r="AC232" s="56" t="s">
        <v>342</v>
      </c>
      <c r="AD232" s="56" t="s">
        <v>342</v>
      </c>
      <c r="AE232" s="56" t="s">
        <v>334</v>
      </c>
      <c r="AF232" s="56" t="s">
        <v>291</v>
      </c>
      <c r="AG232" s="56">
        <v>2014</v>
      </c>
      <c r="AH232" s="56" t="s">
        <v>80</v>
      </c>
      <c r="AI232" s="56" t="s">
        <v>348</v>
      </c>
      <c r="AJ232" s="56">
        <v>3</v>
      </c>
      <c r="AK232" s="56">
        <v>41639</v>
      </c>
      <c r="AL232" s="56" t="s">
        <v>1171</v>
      </c>
      <c r="AM232" s="56">
        <v>42758</v>
      </c>
      <c r="AN232" s="56" t="s">
        <v>1070</v>
      </c>
      <c r="AO232" s="1">
        <v>41668</v>
      </c>
      <c r="AP232" s="56" t="s">
        <v>1071</v>
      </c>
      <c r="AQ232" s="56">
        <v>255</v>
      </c>
      <c r="AS232" s="56" t="s">
        <v>346</v>
      </c>
      <c r="AV232" s="56">
        <v>0</v>
      </c>
      <c r="BB232" s="56" t="s">
        <v>339</v>
      </c>
      <c r="BC232" s="56" t="s">
        <v>263</v>
      </c>
      <c r="BD232" s="56" t="s">
        <v>1072</v>
      </c>
      <c r="BE232" s="56" t="s">
        <v>347</v>
      </c>
      <c r="BF232" s="56" t="s">
        <v>334</v>
      </c>
      <c r="BG232" s="56" t="s">
        <v>1073</v>
      </c>
      <c r="BH232" s="56">
        <v>0</v>
      </c>
      <c r="BI232" s="56">
        <v>0</v>
      </c>
      <c r="BJ232" s="56">
        <v>1</v>
      </c>
    </row>
    <row r="233" spans="1:62" x14ac:dyDescent="0.3">
      <c r="A233" s="56">
        <v>49157357</v>
      </c>
      <c r="B233" s="86">
        <v>592948</v>
      </c>
      <c r="C233" s="1">
        <v>42893</v>
      </c>
      <c r="D233" s="56" t="s">
        <v>1065</v>
      </c>
      <c r="E233" s="56" t="s">
        <v>1066</v>
      </c>
      <c r="F233" s="56" t="s">
        <v>334</v>
      </c>
      <c r="G233" s="56" t="s">
        <v>335</v>
      </c>
      <c r="H233" s="56" t="s">
        <v>336</v>
      </c>
      <c r="I233" s="56" t="s">
        <v>1067</v>
      </c>
      <c r="J233" s="1" t="s">
        <v>1067</v>
      </c>
      <c r="K233" s="56" t="s">
        <v>337</v>
      </c>
      <c r="L233" s="56" t="s">
        <v>338</v>
      </c>
      <c r="M233" s="56" t="s">
        <v>1068</v>
      </c>
      <c r="N233" s="56" t="s">
        <v>1043</v>
      </c>
      <c r="O233" s="56" t="s">
        <v>546</v>
      </c>
      <c r="P233" s="1" t="s">
        <v>188</v>
      </c>
      <c r="Q233" s="56" t="s">
        <v>241</v>
      </c>
      <c r="R233" s="56" t="s">
        <v>339</v>
      </c>
      <c r="S233" s="56">
        <v>70570</v>
      </c>
      <c r="T233" s="1" t="s">
        <v>193</v>
      </c>
      <c r="U233" s="56">
        <v>41008</v>
      </c>
      <c r="V233" s="56">
        <v>43465</v>
      </c>
      <c r="W233" s="56">
        <v>40923</v>
      </c>
      <c r="X233" s="56">
        <v>42750</v>
      </c>
      <c r="Y233" s="56" t="s">
        <v>340</v>
      </c>
      <c r="Z233" s="56" t="s">
        <v>341</v>
      </c>
      <c r="AA233" s="56" t="s">
        <v>342</v>
      </c>
      <c r="AB233" s="56" t="s">
        <v>343</v>
      </c>
      <c r="AC233" s="56" t="s">
        <v>342</v>
      </c>
      <c r="AD233" s="56" t="s">
        <v>342</v>
      </c>
      <c r="AE233" s="56" t="s">
        <v>334</v>
      </c>
      <c r="AF233" s="56" t="s">
        <v>291</v>
      </c>
      <c r="AG233" s="56">
        <v>2014</v>
      </c>
      <c r="AH233" s="56" t="s">
        <v>80</v>
      </c>
      <c r="AI233" s="56" t="s">
        <v>344</v>
      </c>
      <c r="AJ233" s="56">
        <v>1</v>
      </c>
      <c r="AK233" s="56">
        <v>41820</v>
      </c>
      <c r="AL233" s="56" t="s">
        <v>1172</v>
      </c>
      <c r="AM233" s="56">
        <v>42758</v>
      </c>
      <c r="AN233" s="56" t="s">
        <v>1070</v>
      </c>
      <c r="AO233" s="1">
        <v>41837</v>
      </c>
      <c r="AP233" s="56" t="s">
        <v>345</v>
      </c>
      <c r="AQ233" s="56">
        <v>255</v>
      </c>
      <c r="AS233" s="56" t="s">
        <v>346</v>
      </c>
      <c r="AV233" s="56">
        <v>0</v>
      </c>
      <c r="BB233" s="56" t="s">
        <v>339</v>
      </c>
      <c r="BC233" s="56" t="s">
        <v>263</v>
      </c>
      <c r="BD233" s="56" t="s">
        <v>1072</v>
      </c>
      <c r="BE233" s="56" t="s">
        <v>347</v>
      </c>
      <c r="BF233" s="56" t="s">
        <v>334</v>
      </c>
      <c r="BG233" s="56" t="s">
        <v>1073</v>
      </c>
      <c r="BH233" s="56">
        <v>0</v>
      </c>
      <c r="BI233" s="56">
        <v>0</v>
      </c>
      <c r="BJ233" s="56">
        <v>1</v>
      </c>
    </row>
    <row r="234" spans="1:62" hidden="1" x14ac:dyDescent="0.3">
      <c r="A234" s="56">
        <v>49157208</v>
      </c>
      <c r="B234" s="86">
        <v>592948</v>
      </c>
      <c r="C234" s="1">
        <v>42893</v>
      </c>
      <c r="D234" s="56" t="s">
        <v>1065</v>
      </c>
      <c r="E234" s="56" t="s">
        <v>1066</v>
      </c>
      <c r="F234" s="56" t="s">
        <v>334</v>
      </c>
      <c r="G234" s="56" t="s">
        <v>335</v>
      </c>
      <c r="H234" s="56" t="s">
        <v>336</v>
      </c>
      <c r="I234" s="56" t="s">
        <v>1067</v>
      </c>
      <c r="J234" s="1" t="s">
        <v>1067</v>
      </c>
      <c r="K234" s="56" t="s">
        <v>337</v>
      </c>
      <c r="L234" s="56" t="s">
        <v>338</v>
      </c>
      <c r="M234" s="56" t="s">
        <v>1068</v>
      </c>
      <c r="N234" s="56" t="s">
        <v>1043</v>
      </c>
      <c r="O234" s="56" t="s">
        <v>546</v>
      </c>
      <c r="P234" s="1" t="s">
        <v>188</v>
      </c>
      <c r="Q234" s="56" t="s">
        <v>241</v>
      </c>
      <c r="R234" s="56" t="s">
        <v>339</v>
      </c>
      <c r="S234" s="56">
        <v>70571</v>
      </c>
      <c r="T234" s="1" t="s">
        <v>190</v>
      </c>
      <c r="U234" s="56">
        <v>41008</v>
      </c>
      <c r="V234" s="56">
        <v>43465</v>
      </c>
      <c r="W234" s="56">
        <v>40923</v>
      </c>
      <c r="X234" s="56">
        <v>42750</v>
      </c>
      <c r="Y234" s="56" t="s">
        <v>340</v>
      </c>
      <c r="Z234" s="56" t="s">
        <v>341</v>
      </c>
      <c r="AA234" s="56" t="s">
        <v>342</v>
      </c>
      <c r="AB234" s="56" t="s">
        <v>343</v>
      </c>
      <c r="AC234" s="56" t="s">
        <v>342</v>
      </c>
      <c r="AD234" s="56" t="s">
        <v>347</v>
      </c>
      <c r="AE234" s="56" t="s">
        <v>334</v>
      </c>
      <c r="AF234" s="56" t="s">
        <v>292</v>
      </c>
      <c r="AG234" s="56">
        <v>2014</v>
      </c>
      <c r="AH234" s="56" t="s">
        <v>80</v>
      </c>
      <c r="AI234" s="56" t="s">
        <v>344</v>
      </c>
      <c r="AJ234" s="56">
        <v>40</v>
      </c>
      <c r="AM234" s="56">
        <v>42758</v>
      </c>
      <c r="AN234" s="56" t="s">
        <v>1070</v>
      </c>
      <c r="AO234" s="1">
        <v>41121</v>
      </c>
      <c r="AP234" s="56" t="s">
        <v>1076</v>
      </c>
      <c r="AQ234" s="56">
        <v>249</v>
      </c>
      <c r="AS234" s="56" t="s">
        <v>346</v>
      </c>
      <c r="AV234" s="56">
        <v>0</v>
      </c>
      <c r="BB234" s="56" t="s">
        <v>339</v>
      </c>
      <c r="BC234" s="56" t="s">
        <v>263</v>
      </c>
      <c r="BD234" s="56" t="s">
        <v>1072</v>
      </c>
      <c r="BE234" s="56" t="s">
        <v>347</v>
      </c>
      <c r="BF234" s="56" t="s">
        <v>334</v>
      </c>
      <c r="BG234" s="56" t="s">
        <v>1073</v>
      </c>
      <c r="BH234" s="56">
        <v>0</v>
      </c>
      <c r="BI234" s="56">
        <v>0</v>
      </c>
      <c r="BJ234" s="56">
        <v>1</v>
      </c>
    </row>
    <row r="235" spans="1:62" x14ac:dyDescent="0.3">
      <c r="A235" s="56">
        <v>49157359</v>
      </c>
      <c r="B235" s="86">
        <v>592948</v>
      </c>
      <c r="C235" s="1">
        <v>42893</v>
      </c>
      <c r="D235" s="56" t="s">
        <v>1065</v>
      </c>
      <c r="E235" s="56" t="s">
        <v>1066</v>
      </c>
      <c r="F235" s="56" t="s">
        <v>334</v>
      </c>
      <c r="G235" s="56" t="s">
        <v>335</v>
      </c>
      <c r="H235" s="56" t="s">
        <v>336</v>
      </c>
      <c r="I235" s="56" t="s">
        <v>1067</v>
      </c>
      <c r="J235" s="1" t="s">
        <v>1067</v>
      </c>
      <c r="K235" s="56" t="s">
        <v>337</v>
      </c>
      <c r="L235" s="56" t="s">
        <v>338</v>
      </c>
      <c r="M235" s="56" t="s">
        <v>1068</v>
      </c>
      <c r="N235" s="56" t="s">
        <v>1043</v>
      </c>
      <c r="O235" s="56" t="s">
        <v>546</v>
      </c>
      <c r="P235" s="1" t="s">
        <v>188</v>
      </c>
      <c r="Q235" s="56" t="s">
        <v>241</v>
      </c>
      <c r="R235" s="56" t="s">
        <v>339</v>
      </c>
      <c r="S235" s="56">
        <v>70570</v>
      </c>
      <c r="T235" s="1" t="s">
        <v>193</v>
      </c>
      <c r="U235" s="56">
        <v>41008</v>
      </c>
      <c r="V235" s="56">
        <v>43465</v>
      </c>
      <c r="W235" s="56">
        <v>40923</v>
      </c>
      <c r="X235" s="56">
        <v>42750</v>
      </c>
      <c r="Y235" s="56" t="s">
        <v>340</v>
      </c>
      <c r="Z235" s="56" t="s">
        <v>341</v>
      </c>
      <c r="AA235" s="56" t="s">
        <v>342</v>
      </c>
      <c r="AB235" s="56" t="s">
        <v>343</v>
      </c>
      <c r="AC235" s="56" t="s">
        <v>342</v>
      </c>
      <c r="AD235" s="56" t="s">
        <v>342</v>
      </c>
      <c r="AE235" s="56" t="s">
        <v>334</v>
      </c>
      <c r="AF235" s="56" t="s">
        <v>291</v>
      </c>
      <c r="AG235" s="56">
        <v>2015</v>
      </c>
      <c r="AH235" s="56" t="s">
        <v>80</v>
      </c>
      <c r="AI235" s="56" t="s">
        <v>348</v>
      </c>
      <c r="AJ235" s="56">
        <v>3</v>
      </c>
      <c r="AK235" s="56">
        <v>41971</v>
      </c>
      <c r="AL235" s="56" t="s">
        <v>1173</v>
      </c>
      <c r="AM235" s="56">
        <v>42758</v>
      </c>
      <c r="AN235" s="56" t="s">
        <v>1070</v>
      </c>
      <c r="AO235" s="1">
        <v>42038</v>
      </c>
      <c r="AP235" s="56" t="s">
        <v>345</v>
      </c>
      <c r="AQ235" s="56">
        <v>255</v>
      </c>
      <c r="AS235" s="56" t="s">
        <v>346</v>
      </c>
      <c r="AV235" s="56">
        <v>0</v>
      </c>
      <c r="BB235" s="56" t="s">
        <v>339</v>
      </c>
      <c r="BC235" s="56" t="s">
        <v>263</v>
      </c>
      <c r="BD235" s="56" t="s">
        <v>1072</v>
      </c>
      <c r="BE235" s="56" t="s">
        <v>347</v>
      </c>
      <c r="BF235" s="56" t="s">
        <v>334</v>
      </c>
      <c r="BG235" s="56" t="s">
        <v>1073</v>
      </c>
      <c r="BH235" s="56">
        <v>0</v>
      </c>
      <c r="BI235" s="56">
        <v>0</v>
      </c>
      <c r="BJ235" s="56">
        <v>1</v>
      </c>
    </row>
    <row r="236" spans="1:62" x14ac:dyDescent="0.3">
      <c r="A236" s="56">
        <v>49157360</v>
      </c>
      <c r="B236" s="86">
        <v>592948</v>
      </c>
      <c r="C236" s="1">
        <v>42893</v>
      </c>
      <c r="D236" s="56" t="s">
        <v>1065</v>
      </c>
      <c r="E236" s="56" t="s">
        <v>1066</v>
      </c>
      <c r="F236" s="56" t="s">
        <v>334</v>
      </c>
      <c r="G236" s="56" t="s">
        <v>335</v>
      </c>
      <c r="H236" s="56" t="s">
        <v>336</v>
      </c>
      <c r="I236" s="56" t="s">
        <v>1067</v>
      </c>
      <c r="J236" s="1" t="s">
        <v>1067</v>
      </c>
      <c r="K236" s="56" t="s">
        <v>337</v>
      </c>
      <c r="L236" s="56" t="s">
        <v>338</v>
      </c>
      <c r="M236" s="56" t="s">
        <v>1068</v>
      </c>
      <c r="N236" s="56" t="s">
        <v>1043</v>
      </c>
      <c r="O236" s="56" t="s">
        <v>546</v>
      </c>
      <c r="P236" s="1" t="s">
        <v>188</v>
      </c>
      <c r="Q236" s="56" t="s">
        <v>241</v>
      </c>
      <c r="R236" s="56" t="s">
        <v>339</v>
      </c>
      <c r="S236" s="56">
        <v>70570</v>
      </c>
      <c r="T236" s="1" t="s">
        <v>193</v>
      </c>
      <c r="U236" s="56">
        <v>41008</v>
      </c>
      <c r="V236" s="56">
        <v>43465</v>
      </c>
      <c r="W236" s="56">
        <v>40923</v>
      </c>
      <c r="X236" s="56">
        <v>42750</v>
      </c>
      <c r="Y236" s="56" t="s">
        <v>340</v>
      </c>
      <c r="Z236" s="56" t="s">
        <v>341</v>
      </c>
      <c r="AA236" s="56" t="s">
        <v>342</v>
      </c>
      <c r="AB236" s="56" t="s">
        <v>343</v>
      </c>
      <c r="AC236" s="56" t="s">
        <v>342</v>
      </c>
      <c r="AD236" s="56" t="s">
        <v>342</v>
      </c>
      <c r="AE236" s="56" t="s">
        <v>334</v>
      </c>
      <c r="AF236" s="56" t="s">
        <v>291</v>
      </c>
      <c r="AG236" s="56">
        <v>2015</v>
      </c>
      <c r="AH236" s="56" t="s">
        <v>80</v>
      </c>
      <c r="AI236" s="56" t="s">
        <v>344</v>
      </c>
      <c r="AJ236" s="56">
        <v>0</v>
      </c>
      <c r="AK236" s="56">
        <v>42185</v>
      </c>
      <c r="AM236" s="56">
        <v>42758</v>
      </c>
      <c r="AN236" s="56" t="s">
        <v>1070</v>
      </c>
      <c r="AO236" s="1">
        <v>42235</v>
      </c>
      <c r="AP236" s="56" t="s">
        <v>345</v>
      </c>
      <c r="AQ236" s="56">
        <v>255</v>
      </c>
      <c r="AS236" s="56" t="s">
        <v>346</v>
      </c>
      <c r="AV236" s="56">
        <v>0</v>
      </c>
      <c r="BB236" s="56" t="s">
        <v>339</v>
      </c>
      <c r="BC236" s="56" t="s">
        <v>263</v>
      </c>
      <c r="BD236" s="56" t="s">
        <v>1072</v>
      </c>
      <c r="BE236" s="56" t="s">
        <v>347</v>
      </c>
      <c r="BF236" s="56" t="s">
        <v>334</v>
      </c>
      <c r="BG236" s="56" t="s">
        <v>1073</v>
      </c>
      <c r="BH236" s="56">
        <v>0</v>
      </c>
      <c r="BI236" s="56">
        <v>0</v>
      </c>
      <c r="BJ236" s="56">
        <v>1</v>
      </c>
    </row>
    <row r="237" spans="1:62" hidden="1" x14ac:dyDescent="0.3">
      <c r="A237" s="56">
        <v>49157143</v>
      </c>
      <c r="B237" s="86">
        <v>592948</v>
      </c>
      <c r="C237" s="1">
        <v>42893</v>
      </c>
      <c r="D237" s="56" t="s">
        <v>1065</v>
      </c>
      <c r="E237" s="56" t="s">
        <v>1066</v>
      </c>
      <c r="F237" s="56" t="s">
        <v>334</v>
      </c>
      <c r="G237" s="56" t="s">
        <v>335</v>
      </c>
      <c r="H237" s="56" t="s">
        <v>336</v>
      </c>
      <c r="I237" s="56" t="s">
        <v>1067</v>
      </c>
      <c r="J237" s="1" t="s">
        <v>1067</v>
      </c>
      <c r="K237" s="56" t="s">
        <v>337</v>
      </c>
      <c r="L237" s="56" t="s">
        <v>338</v>
      </c>
      <c r="M237" s="56" t="s">
        <v>1068</v>
      </c>
      <c r="N237" s="56" t="s">
        <v>1043</v>
      </c>
      <c r="O237" s="56" t="s">
        <v>546</v>
      </c>
      <c r="P237" s="1" t="s">
        <v>188</v>
      </c>
      <c r="Q237" s="56" t="s">
        <v>1097</v>
      </c>
      <c r="R237" s="56" t="s">
        <v>343</v>
      </c>
      <c r="S237" s="56">
        <v>267322</v>
      </c>
      <c r="T237" s="1" t="s">
        <v>238</v>
      </c>
      <c r="U237" s="56">
        <v>41008</v>
      </c>
      <c r="V237" s="56">
        <v>43465</v>
      </c>
      <c r="W237" s="56">
        <v>41008</v>
      </c>
      <c r="X237" s="56">
        <v>43465</v>
      </c>
      <c r="Y237" s="56" t="s">
        <v>340</v>
      </c>
      <c r="Z237" s="56" t="s">
        <v>341</v>
      </c>
      <c r="AA237" s="56" t="s">
        <v>342</v>
      </c>
      <c r="AB237" s="56" t="s">
        <v>343</v>
      </c>
      <c r="AC237" s="56" t="s">
        <v>342</v>
      </c>
      <c r="AD237" s="56" t="s">
        <v>347</v>
      </c>
      <c r="AE237" s="56" t="s">
        <v>334</v>
      </c>
      <c r="AF237" s="56" t="s">
        <v>292</v>
      </c>
      <c r="AG237" s="56">
        <v>2018</v>
      </c>
      <c r="AH237" s="56" t="s">
        <v>80</v>
      </c>
      <c r="AI237" s="56" t="s">
        <v>344</v>
      </c>
      <c r="AJ237" s="56">
        <v>1</v>
      </c>
      <c r="AK237" s="56"/>
      <c r="AM237" s="56">
        <v>42593</v>
      </c>
      <c r="AN237" s="56" t="s">
        <v>1070</v>
      </c>
      <c r="AO237" s="1">
        <v>42613</v>
      </c>
      <c r="AP237" s="56" t="s">
        <v>345</v>
      </c>
      <c r="AQ237" s="56">
        <v>253</v>
      </c>
      <c r="AR237" s="56">
        <v>0</v>
      </c>
      <c r="AS237" s="56" t="s">
        <v>346</v>
      </c>
      <c r="BB237" s="56" t="s">
        <v>343</v>
      </c>
      <c r="BC237" s="56" t="s">
        <v>263</v>
      </c>
      <c r="BD237" s="56" t="s">
        <v>1072</v>
      </c>
      <c r="BE237" s="56" t="s">
        <v>347</v>
      </c>
      <c r="BF237" s="56" t="s">
        <v>334</v>
      </c>
      <c r="BG237" s="56" t="s">
        <v>1073</v>
      </c>
      <c r="BH237" s="56">
        <v>0</v>
      </c>
      <c r="BI237" s="56">
        <v>0</v>
      </c>
      <c r="BJ237" s="56">
        <v>0</v>
      </c>
    </row>
    <row r="238" spans="1:62" hidden="1" x14ac:dyDescent="0.3">
      <c r="A238" s="56">
        <v>49157209</v>
      </c>
      <c r="B238" s="86">
        <v>592948</v>
      </c>
      <c r="C238" s="1">
        <v>42893</v>
      </c>
      <c r="D238" s="56" t="s">
        <v>1065</v>
      </c>
      <c r="E238" s="56" t="s">
        <v>1066</v>
      </c>
      <c r="F238" s="56" t="s">
        <v>334</v>
      </c>
      <c r="G238" s="56" t="s">
        <v>335</v>
      </c>
      <c r="H238" s="56" t="s">
        <v>336</v>
      </c>
      <c r="I238" s="56" t="s">
        <v>1067</v>
      </c>
      <c r="J238" s="1" t="s">
        <v>1067</v>
      </c>
      <c r="K238" s="56" t="s">
        <v>337</v>
      </c>
      <c r="L238" s="56" t="s">
        <v>338</v>
      </c>
      <c r="M238" s="56" t="s">
        <v>1068</v>
      </c>
      <c r="N238" s="56" t="s">
        <v>1043</v>
      </c>
      <c r="O238" s="56" t="s">
        <v>546</v>
      </c>
      <c r="P238" s="1" t="s">
        <v>188</v>
      </c>
      <c r="Q238" s="56" t="s">
        <v>241</v>
      </c>
      <c r="R238" s="56" t="s">
        <v>339</v>
      </c>
      <c r="S238" s="56">
        <v>70571</v>
      </c>
      <c r="T238" s="1" t="s">
        <v>190</v>
      </c>
      <c r="U238" s="56">
        <v>41008</v>
      </c>
      <c r="V238" s="56">
        <v>43465</v>
      </c>
      <c r="W238" s="56">
        <v>40923</v>
      </c>
      <c r="X238" s="56">
        <v>42750</v>
      </c>
      <c r="Y238" s="56" t="s">
        <v>340</v>
      </c>
      <c r="Z238" s="56" t="s">
        <v>341</v>
      </c>
      <c r="AA238" s="56" t="s">
        <v>342</v>
      </c>
      <c r="AB238" s="56" t="s">
        <v>343</v>
      </c>
      <c r="AC238" s="56" t="s">
        <v>342</v>
      </c>
      <c r="AD238" s="56" t="s">
        <v>347</v>
      </c>
      <c r="AE238" s="56" t="s">
        <v>334</v>
      </c>
      <c r="AF238" s="56" t="s">
        <v>292</v>
      </c>
      <c r="AG238" s="56">
        <v>2015</v>
      </c>
      <c r="AH238" s="56" t="s">
        <v>80</v>
      </c>
      <c r="AI238" s="56" t="s">
        <v>348</v>
      </c>
      <c r="AJ238" s="56">
        <v>0</v>
      </c>
      <c r="AM238" s="56">
        <v>42758</v>
      </c>
      <c r="AN238" s="56" t="s">
        <v>1070</v>
      </c>
      <c r="AO238" s="1">
        <v>41121</v>
      </c>
      <c r="AP238" s="56" t="s">
        <v>1076</v>
      </c>
      <c r="AQ238" s="56">
        <v>249</v>
      </c>
      <c r="AS238" s="56" t="s">
        <v>346</v>
      </c>
      <c r="AV238" s="56">
        <v>0</v>
      </c>
      <c r="BB238" s="56" t="s">
        <v>339</v>
      </c>
      <c r="BC238" s="56" t="s">
        <v>263</v>
      </c>
      <c r="BD238" s="56" t="s">
        <v>1072</v>
      </c>
      <c r="BE238" s="56" t="s">
        <v>347</v>
      </c>
      <c r="BF238" s="56" t="s">
        <v>334</v>
      </c>
      <c r="BG238" s="56" t="s">
        <v>1073</v>
      </c>
      <c r="BH238" s="56">
        <v>0</v>
      </c>
      <c r="BI238" s="56">
        <v>0</v>
      </c>
      <c r="BJ238" s="56">
        <v>1</v>
      </c>
    </row>
    <row r="239" spans="1:62" x14ac:dyDescent="0.3">
      <c r="A239" s="56">
        <v>49157361</v>
      </c>
      <c r="B239" s="86">
        <v>592948</v>
      </c>
      <c r="C239" s="1">
        <v>42893</v>
      </c>
      <c r="D239" s="56" t="s">
        <v>1065</v>
      </c>
      <c r="E239" s="56" t="s">
        <v>1066</v>
      </c>
      <c r="F239" s="56" t="s">
        <v>334</v>
      </c>
      <c r="G239" s="56" t="s">
        <v>335</v>
      </c>
      <c r="H239" s="56" t="s">
        <v>336</v>
      </c>
      <c r="I239" s="56" t="s">
        <v>1067</v>
      </c>
      <c r="J239" s="1" t="s">
        <v>1067</v>
      </c>
      <c r="K239" s="56" t="s">
        <v>337</v>
      </c>
      <c r="L239" s="56" t="s">
        <v>338</v>
      </c>
      <c r="M239" s="56" t="s">
        <v>1068</v>
      </c>
      <c r="N239" s="56" t="s">
        <v>1043</v>
      </c>
      <c r="O239" s="56" t="s">
        <v>546</v>
      </c>
      <c r="P239" s="1" t="s">
        <v>188</v>
      </c>
      <c r="Q239" s="56" t="s">
        <v>241</v>
      </c>
      <c r="R239" s="56" t="s">
        <v>339</v>
      </c>
      <c r="S239" s="56">
        <v>70570</v>
      </c>
      <c r="T239" s="1" t="s">
        <v>193</v>
      </c>
      <c r="U239" s="56">
        <v>41008</v>
      </c>
      <c r="V239" s="56">
        <v>43465</v>
      </c>
      <c r="W239" s="56">
        <v>40923</v>
      </c>
      <c r="X239" s="56">
        <v>42750</v>
      </c>
      <c r="Y239" s="56" t="s">
        <v>340</v>
      </c>
      <c r="Z239" s="56" t="s">
        <v>341</v>
      </c>
      <c r="AA239" s="56" t="s">
        <v>342</v>
      </c>
      <c r="AB239" s="56" t="s">
        <v>343</v>
      </c>
      <c r="AC239" s="56" t="s">
        <v>342</v>
      </c>
      <c r="AD239" s="56" t="s">
        <v>342</v>
      </c>
      <c r="AE239" s="56" t="s">
        <v>334</v>
      </c>
      <c r="AF239" s="56" t="s">
        <v>291</v>
      </c>
      <c r="AG239" s="56">
        <v>2016</v>
      </c>
      <c r="AH239" s="56" t="s">
        <v>80</v>
      </c>
      <c r="AI239" s="56" t="s">
        <v>348</v>
      </c>
      <c r="AJ239" s="56">
        <v>1</v>
      </c>
      <c r="AK239" s="56">
        <v>42333</v>
      </c>
      <c r="AL239" s="56" t="s">
        <v>1174</v>
      </c>
      <c r="AM239" s="56">
        <v>42758</v>
      </c>
      <c r="AN239" s="56" t="s">
        <v>1070</v>
      </c>
      <c r="AO239" s="1">
        <v>42366</v>
      </c>
      <c r="AP239" s="56" t="s">
        <v>345</v>
      </c>
      <c r="AQ239" s="56">
        <v>255</v>
      </c>
      <c r="AS239" s="56" t="s">
        <v>346</v>
      </c>
      <c r="AV239" s="56">
        <v>0</v>
      </c>
      <c r="BB239" s="56" t="s">
        <v>339</v>
      </c>
      <c r="BC239" s="56" t="s">
        <v>263</v>
      </c>
      <c r="BD239" s="56" t="s">
        <v>1072</v>
      </c>
      <c r="BE239" s="56" t="s">
        <v>347</v>
      </c>
      <c r="BF239" s="56" t="s">
        <v>334</v>
      </c>
      <c r="BG239" s="56" t="s">
        <v>1073</v>
      </c>
      <c r="BH239" s="56">
        <v>0</v>
      </c>
      <c r="BI239" s="56">
        <v>0</v>
      </c>
      <c r="BJ239" s="56">
        <v>1</v>
      </c>
    </row>
    <row r="240" spans="1:62" x14ac:dyDescent="0.3">
      <c r="A240" s="56">
        <v>49157362</v>
      </c>
      <c r="B240" s="86">
        <v>592948</v>
      </c>
      <c r="C240" s="1">
        <v>42893</v>
      </c>
      <c r="D240" s="56" t="s">
        <v>1065</v>
      </c>
      <c r="E240" s="56" t="s">
        <v>1066</v>
      </c>
      <c r="F240" s="56" t="s">
        <v>334</v>
      </c>
      <c r="G240" s="56" t="s">
        <v>335</v>
      </c>
      <c r="H240" s="56" t="s">
        <v>336</v>
      </c>
      <c r="I240" s="56" t="s">
        <v>1067</v>
      </c>
      <c r="J240" s="1" t="s">
        <v>1067</v>
      </c>
      <c r="K240" s="56" t="s">
        <v>337</v>
      </c>
      <c r="L240" s="56" t="s">
        <v>338</v>
      </c>
      <c r="M240" s="56" t="s">
        <v>1068</v>
      </c>
      <c r="N240" s="56" t="s">
        <v>1043</v>
      </c>
      <c r="O240" s="56" t="s">
        <v>546</v>
      </c>
      <c r="P240" s="1" t="s">
        <v>188</v>
      </c>
      <c r="Q240" s="56" t="s">
        <v>241</v>
      </c>
      <c r="R240" s="56" t="s">
        <v>339</v>
      </c>
      <c r="S240" s="56">
        <v>70570</v>
      </c>
      <c r="T240" s="1" t="s">
        <v>193</v>
      </c>
      <c r="U240" s="56">
        <v>41008</v>
      </c>
      <c r="V240" s="56">
        <v>43465</v>
      </c>
      <c r="W240" s="56">
        <v>40923</v>
      </c>
      <c r="X240" s="56">
        <v>42750</v>
      </c>
      <c r="Y240" s="56" t="s">
        <v>340</v>
      </c>
      <c r="Z240" s="56" t="s">
        <v>341</v>
      </c>
      <c r="AA240" s="56" t="s">
        <v>342</v>
      </c>
      <c r="AB240" s="56" t="s">
        <v>343</v>
      </c>
      <c r="AC240" s="56" t="s">
        <v>342</v>
      </c>
      <c r="AD240" s="56" t="s">
        <v>342</v>
      </c>
      <c r="AE240" s="56" t="s">
        <v>334</v>
      </c>
      <c r="AF240" s="56" t="s">
        <v>291</v>
      </c>
      <c r="AG240" s="56">
        <v>2016</v>
      </c>
      <c r="AH240" s="56" t="s">
        <v>80</v>
      </c>
      <c r="AI240" s="56" t="s">
        <v>344</v>
      </c>
      <c r="AJ240" s="56">
        <v>1</v>
      </c>
      <c r="AK240" s="56">
        <v>42488</v>
      </c>
      <c r="AL240" s="56" t="s">
        <v>1175</v>
      </c>
      <c r="AM240" s="56">
        <v>42758</v>
      </c>
      <c r="AN240" s="56" t="s">
        <v>1070</v>
      </c>
      <c r="AO240" s="1">
        <v>42591</v>
      </c>
      <c r="AP240" s="56" t="s">
        <v>1070</v>
      </c>
      <c r="AQ240" s="56">
        <v>255</v>
      </c>
      <c r="AS240" s="56" t="s">
        <v>346</v>
      </c>
      <c r="AV240" s="56">
        <v>0</v>
      </c>
      <c r="BB240" s="56" t="s">
        <v>339</v>
      </c>
      <c r="BC240" s="56" t="s">
        <v>263</v>
      </c>
      <c r="BD240" s="56" t="s">
        <v>1072</v>
      </c>
      <c r="BE240" s="56" t="s">
        <v>347</v>
      </c>
      <c r="BF240" s="56" t="s">
        <v>334</v>
      </c>
      <c r="BG240" s="56" t="s">
        <v>1073</v>
      </c>
      <c r="BH240" s="56">
        <v>0</v>
      </c>
      <c r="BI240" s="56">
        <v>0</v>
      </c>
      <c r="BJ240" s="56">
        <v>1</v>
      </c>
    </row>
    <row r="241" spans="1:62" hidden="1" x14ac:dyDescent="0.3">
      <c r="A241" s="56">
        <v>49157210</v>
      </c>
      <c r="B241" s="86">
        <v>592948</v>
      </c>
      <c r="C241" s="1">
        <v>42893</v>
      </c>
      <c r="D241" s="56" t="s">
        <v>1065</v>
      </c>
      <c r="E241" s="56" t="s">
        <v>1066</v>
      </c>
      <c r="F241" s="56" t="s">
        <v>334</v>
      </c>
      <c r="G241" s="56" t="s">
        <v>335</v>
      </c>
      <c r="H241" s="56" t="s">
        <v>336</v>
      </c>
      <c r="I241" s="56" t="s">
        <v>1067</v>
      </c>
      <c r="J241" s="1" t="s">
        <v>1067</v>
      </c>
      <c r="K241" s="56" t="s">
        <v>337</v>
      </c>
      <c r="L241" s="56" t="s">
        <v>338</v>
      </c>
      <c r="M241" s="56" t="s">
        <v>1068</v>
      </c>
      <c r="N241" s="56" t="s">
        <v>1043</v>
      </c>
      <c r="O241" s="56" t="s">
        <v>546</v>
      </c>
      <c r="P241" s="1" t="s">
        <v>188</v>
      </c>
      <c r="Q241" s="56" t="s">
        <v>241</v>
      </c>
      <c r="R241" s="56" t="s">
        <v>339</v>
      </c>
      <c r="S241" s="56">
        <v>70571</v>
      </c>
      <c r="T241" s="1" t="s">
        <v>190</v>
      </c>
      <c r="U241" s="56">
        <v>41008</v>
      </c>
      <c r="V241" s="56">
        <v>43465</v>
      </c>
      <c r="W241" s="56">
        <v>40923</v>
      </c>
      <c r="X241" s="56">
        <v>42750</v>
      </c>
      <c r="Y241" s="56" t="s">
        <v>340</v>
      </c>
      <c r="Z241" s="56" t="s">
        <v>341</v>
      </c>
      <c r="AA241" s="56" t="s">
        <v>342</v>
      </c>
      <c r="AB241" s="56" t="s">
        <v>343</v>
      </c>
      <c r="AC241" s="56" t="s">
        <v>342</v>
      </c>
      <c r="AD241" s="56" t="s">
        <v>347</v>
      </c>
      <c r="AE241" s="56" t="s">
        <v>334</v>
      </c>
      <c r="AF241" s="56" t="s">
        <v>292</v>
      </c>
      <c r="AG241" s="56">
        <v>2015</v>
      </c>
      <c r="AH241" s="56" t="s">
        <v>80</v>
      </c>
      <c r="AI241" s="56" t="s">
        <v>344</v>
      </c>
      <c r="AJ241" s="56">
        <v>40</v>
      </c>
      <c r="AK241" s="56"/>
      <c r="AM241" s="56">
        <v>42758</v>
      </c>
      <c r="AN241" s="56" t="s">
        <v>1070</v>
      </c>
      <c r="AO241" s="1">
        <v>41121</v>
      </c>
      <c r="AP241" s="56" t="s">
        <v>1076</v>
      </c>
      <c r="AQ241" s="56">
        <v>249</v>
      </c>
      <c r="AS241" s="56" t="s">
        <v>346</v>
      </c>
      <c r="AV241" s="56">
        <v>0</v>
      </c>
      <c r="BB241" s="56" t="s">
        <v>339</v>
      </c>
      <c r="BC241" s="56" t="s">
        <v>263</v>
      </c>
      <c r="BD241" s="56" t="s">
        <v>1072</v>
      </c>
      <c r="BE241" s="56" t="s">
        <v>347</v>
      </c>
      <c r="BF241" s="56" t="s">
        <v>334</v>
      </c>
      <c r="BG241" s="56" t="s">
        <v>1073</v>
      </c>
      <c r="BH241" s="56">
        <v>0</v>
      </c>
      <c r="BI241" s="56">
        <v>0</v>
      </c>
      <c r="BJ241" s="56">
        <v>1</v>
      </c>
    </row>
    <row r="242" spans="1:62" x14ac:dyDescent="0.3">
      <c r="A242" s="56">
        <v>49157363</v>
      </c>
      <c r="B242" s="86">
        <v>592948</v>
      </c>
      <c r="C242" s="1">
        <v>42893</v>
      </c>
      <c r="D242" s="56" t="s">
        <v>1065</v>
      </c>
      <c r="E242" s="56" t="s">
        <v>1066</v>
      </c>
      <c r="F242" s="56" t="s">
        <v>334</v>
      </c>
      <c r="G242" s="56" t="s">
        <v>335</v>
      </c>
      <c r="H242" s="56" t="s">
        <v>336</v>
      </c>
      <c r="I242" s="56" t="s">
        <v>1067</v>
      </c>
      <c r="J242" s="1" t="s">
        <v>1067</v>
      </c>
      <c r="K242" s="56" t="s">
        <v>337</v>
      </c>
      <c r="L242" s="56" t="s">
        <v>338</v>
      </c>
      <c r="M242" s="56" t="s">
        <v>1068</v>
      </c>
      <c r="N242" s="56" t="s">
        <v>1043</v>
      </c>
      <c r="O242" s="56" t="s">
        <v>546</v>
      </c>
      <c r="P242" s="1" t="s">
        <v>188</v>
      </c>
      <c r="Q242" s="56" t="s">
        <v>241</v>
      </c>
      <c r="R242" s="56" t="s">
        <v>339</v>
      </c>
      <c r="S242" s="56">
        <v>70570</v>
      </c>
      <c r="T242" s="1" t="s">
        <v>193</v>
      </c>
      <c r="U242" s="56">
        <v>41008</v>
      </c>
      <c r="V242" s="56">
        <v>43465</v>
      </c>
      <c r="W242" s="56">
        <v>40923</v>
      </c>
      <c r="X242" s="56">
        <v>42750</v>
      </c>
      <c r="Y242" s="56" t="s">
        <v>340</v>
      </c>
      <c r="Z242" s="56" t="s">
        <v>341</v>
      </c>
      <c r="AA242" s="56" t="s">
        <v>342</v>
      </c>
      <c r="AB242" s="56" t="s">
        <v>343</v>
      </c>
      <c r="AC242" s="56" t="s">
        <v>342</v>
      </c>
      <c r="AD242" s="56" t="s">
        <v>342</v>
      </c>
      <c r="AE242" s="56" t="s">
        <v>334</v>
      </c>
      <c r="AF242" s="56" t="s">
        <v>291</v>
      </c>
      <c r="AG242" s="56">
        <v>2017</v>
      </c>
      <c r="AH242" s="56" t="s">
        <v>80</v>
      </c>
      <c r="AI242" s="56" t="s">
        <v>348</v>
      </c>
      <c r="AJ242" s="56">
        <v>0</v>
      </c>
      <c r="AK242" s="1">
        <v>42735</v>
      </c>
      <c r="AL242" s="56" t="s">
        <v>1176</v>
      </c>
      <c r="AM242" s="56">
        <v>42758</v>
      </c>
      <c r="AN242" s="56" t="s">
        <v>1070</v>
      </c>
      <c r="AO242" s="1">
        <v>42758</v>
      </c>
      <c r="AP242" s="56" t="s">
        <v>1070</v>
      </c>
      <c r="AQ242" s="56">
        <v>255</v>
      </c>
      <c r="AS242" s="56" t="s">
        <v>346</v>
      </c>
      <c r="AV242" s="56">
        <v>0</v>
      </c>
      <c r="BB242" s="56" t="s">
        <v>339</v>
      </c>
      <c r="BC242" s="56" t="s">
        <v>263</v>
      </c>
      <c r="BD242" s="56" t="s">
        <v>1072</v>
      </c>
      <c r="BE242" s="56" t="s">
        <v>347</v>
      </c>
      <c r="BF242" s="56" t="s">
        <v>334</v>
      </c>
      <c r="BG242" s="56" t="s">
        <v>1073</v>
      </c>
      <c r="BH242" s="56">
        <v>0</v>
      </c>
      <c r="BI242" s="56">
        <v>0</v>
      </c>
      <c r="BJ242" s="56">
        <v>1</v>
      </c>
    </row>
    <row r="243" spans="1:62" hidden="1" x14ac:dyDescent="0.3">
      <c r="A243" s="56">
        <v>49157364</v>
      </c>
      <c r="B243" s="86">
        <v>592948</v>
      </c>
      <c r="C243" s="1">
        <v>42893</v>
      </c>
      <c r="D243" s="56" t="s">
        <v>1065</v>
      </c>
      <c r="E243" s="56" t="s">
        <v>1066</v>
      </c>
      <c r="F243" s="56" t="s">
        <v>334</v>
      </c>
      <c r="G243" s="56" t="s">
        <v>335</v>
      </c>
      <c r="H243" s="56" t="s">
        <v>336</v>
      </c>
      <c r="I243" s="56" t="s">
        <v>1067</v>
      </c>
      <c r="J243" s="1" t="s">
        <v>1067</v>
      </c>
      <c r="K243" s="56" t="s">
        <v>337</v>
      </c>
      <c r="L243" s="56" t="s">
        <v>338</v>
      </c>
      <c r="M243" s="56" t="s">
        <v>1068</v>
      </c>
      <c r="N243" s="56" t="s">
        <v>1043</v>
      </c>
      <c r="O243" s="56" t="s">
        <v>546</v>
      </c>
      <c r="P243" s="1" t="s">
        <v>188</v>
      </c>
      <c r="Q243" s="56" t="s">
        <v>241</v>
      </c>
      <c r="R243" s="56" t="s">
        <v>339</v>
      </c>
      <c r="S243" s="56">
        <v>70570</v>
      </c>
      <c r="T243" s="1" t="s">
        <v>193</v>
      </c>
      <c r="U243" s="56">
        <v>41008</v>
      </c>
      <c r="V243" s="56">
        <v>43465</v>
      </c>
      <c r="W243" s="56">
        <v>40923</v>
      </c>
      <c r="X243" s="56">
        <v>42750</v>
      </c>
      <c r="Y243" s="56" t="s">
        <v>340</v>
      </c>
      <c r="Z243" s="56" t="s">
        <v>341</v>
      </c>
      <c r="AA243" s="56" t="s">
        <v>342</v>
      </c>
      <c r="AB243" s="56" t="s">
        <v>343</v>
      </c>
      <c r="AC243" s="56" t="s">
        <v>342</v>
      </c>
      <c r="AD243" s="56" t="s">
        <v>342</v>
      </c>
      <c r="AE243" s="56" t="s">
        <v>334</v>
      </c>
      <c r="AF243" s="56" t="s">
        <v>292</v>
      </c>
      <c r="AG243" s="56">
        <v>2012</v>
      </c>
      <c r="AH243" s="56" t="s">
        <v>80</v>
      </c>
      <c r="AI243" s="56" t="s">
        <v>344</v>
      </c>
      <c r="AJ243" s="56">
        <v>0</v>
      </c>
      <c r="AM243" s="56">
        <v>42758</v>
      </c>
      <c r="AN243" s="56" t="s">
        <v>1070</v>
      </c>
      <c r="AO243" s="1">
        <v>41121</v>
      </c>
      <c r="AP243" s="56" t="s">
        <v>1076</v>
      </c>
      <c r="AQ243" s="56">
        <v>255</v>
      </c>
      <c r="AS243" s="56" t="s">
        <v>346</v>
      </c>
      <c r="AV243" s="56">
        <v>0</v>
      </c>
      <c r="BB243" s="56" t="s">
        <v>339</v>
      </c>
      <c r="BC243" s="56" t="s">
        <v>263</v>
      </c>
      <c r="BD243" s="56" t="s">
        <v>1072</v>
      </c>
      <c r="BE243" s="56" t="s">
        <v>347</v>
      </c>
      <c r="BF243" s="56" t="s">
        <v>334</v>
      </c>
      <c r="BG243" s="56" t="s">
        <v>1073</v>
      </c>
      <c r="BH243" s="56">
        <v>0</v>
      </c>
      <c r="BI243" s="56">
        <v>0</v>
      </c>
      <c r="BJ243" s="56">
        <v>1</v>
      </c>
    </row>
    <row r="244" spans="1:62" hidden="1" x14ac:dyDescent="0.3">
      <c r="A244" s="56">
        <v>49157111</v>
      </c>
      <c r="B244" s="86">
        <v>592948</v>
      </c>
      <c r="C244" s="1">
        <v>42893</v>
      </c>
      <c r="D244" s="56" t="s">
        <v>1065</v>
      </c>
      <c r="E244" s="56" t="s">
        <v>1066</v>
      </c>
      <c r="F244" s="56" t="s">
        <v>334</v>
      </c>
      <c r="G244" s="56" t="s">
        <v>335</v>
      </c>
      <c r="H244" s="56" t="s">
        <v>336</v>
      </c>
      <c r="I244" s="56" t="s">
        <v>1067</v>
      </c>
      <c r="J244" s="1" t="s">
        <v>1067</v>
      </c>
      <c r="K244" s="56" t="s">
        <v>337</v>
      </c>
      <c r="L244" s="56" t="s">
        <v>338</v>
      </c>
      <c r="M244" s="56" t="s">
        <v>1068</v>
      </c>
      <c r="N244" s="56" t="s">
        <v>1043</v>
      </c>
      <c r="O244" s="56" t="s">
        <v>546</v>
      </c>
      <c r="P244" s="1" t="s">
        <v>110</v>
      </c>
      <c r="Q244" s="56" t="s">
        <v>241</v>
      </c>
      <c r="R244" s="56" t="s">
        <v>339</v>
      </c>
      <c r="S244" s="56">
        <v>178701</v>
      </c>
      <c r="T244" s="1" t="s">
        <v>252</v>
      </c>
      <c r="U244" s="56">
        <v>41008</v>
      </c>
      <c r="V244" s="56">
        <v>43465</v>
      </c>
      <c r="W244" s="56">
        <v>41008</v>
      </c>
      <c r="X244" s="56">
        <v>42750</v>
      </c>
      <c r="Y244" s="56" t="s">
        <v>340</v>
      </c>
      <c r="Z244" s="56" t="s">
        <v>341</v>
      </c>
      <c r="AA244" s="56" t="s">
        <v>342</v>
      </c>
      <c r="AB244" s="56" t="s">
        <v>343</v>
      </c>
      <c r="AC244" s="56" t="s">
        <v>342</v>
      </c>
      <c r="AD244" s="56" t="s">
        <v>342</v>
      </c>
      <c r="AE244" s="56" t="s">
        <v>334</v>
      </c>
      <c r="AF244" s="56" t="s">
        <v>292</v>
      </c>
      <c r="AG244" s="56">
        <v>2015</v>
      </c>
      <c r="AH244" s="56" t="s">
        <v>80</v>
      </c>
      <c r="AI244" s="56" t="s">
        <v>348</v>
      </c>
      <c r="AJ244" s="56">
        <v>0</v>
      </c>
      <c r="AK244" s="56"/>
      <c r="AM244" s="56">
        <v>42758</v>
      </c>
      <c r="AN244" s="56" t="s">
        <v>1070</v>
      </c>
      <c r="AO244" s="1">
        <v>42613</v>
      </c>
      <c r="AP244" s="56" t="s">
        <v>1070</v>
      </c>
      <c r="AQ244" s="56">
        <v>326</v>
      </c>
      <c r="AR244" s="56">
        <v>0</v>
      </c>
      <c r="AS244" s="56" t="s">
        <v>346</v>
      </c>
      <c r="BB244" s="56" t="s">
        <v>339</v>
      </c>
      <c r="BC244" s="56" t="s">
        <v>263</v>
      </c>
      <c r="BD244" s="56" t="s">
        <v>1072</v>
      </c>
      <c r="BE244" s="56" t="s">
        <v>347</v>
      </c>
      <c r="BF244" s="56" t="s">
        <v>334</v>
      </c>
      <c r="BG244" s="56" t="s">
        <v>1073</v>
      </c>
      <c r="BH244" s="56">
        <v>0</v>
      </c>
      <c r="BI244" s="56">
        <v>0</v>
      </c>
      <c r="BJ244" s="56">
        <v>1</v>
      </c>
    </row>
    <row r="245" spans="1:62" hidden="1" x14ac:dyDescent="0.3">
      <c r="A245" s="56">
        <v>49157144</v>
      </c>
      <c r="B245" s="86">
        <v>592948</v>
      </c>
      <c r="C245" s="1">
        <v>42893</v>
      </c>
      <c r="D245" s="56" t="s">
        <v>1065</v>
      </c>
      <c r="E245" s="56" t="s">
        <v>1066</v>
      </c>
      <c r="F245" s="56" t="s">
        <v>334</v>
      </c>
      <c r="G245" s="56" t="s">
        <v>335</v>
      </c>
      <c r="H245" s="56" t="s">
        <v>336</v>
      </c>
      <c r="I245" s="56" t="s">
        <v>1067</v>
      </c>
      <c r="J245" s="1" t="s">
        <v>1067</v>
      </c>
      <c r="K245" s="56" t="s">
        <v>337</v>
      </c>
      <c r="L245" s="56" t="s">
        <v>338</v>
      </c>
      <c r="M245" s="56" t="s">
        <v>1068</v>
      </c>
      <c r="N245" s="56" t="s">
        <v>1043</v>
      </c>
      <c r="O245" s="56" t="s">
        <v>546</v>
      </c>
      <c r="P245" s="1" t="s">
        <v>188</v>
      </c>
      <c r="Q245" s="56" t="s">
        <v>1097</v>
      </c>
      <c r="R245" s="56" t="s">
        <v>343</v>
      </c>
      <c r="S245" s="56">
        <v>267324</v>
      </c>
      <c r="T245" s="1" t="s">
        <v>1177</v>
      </c>
      <c r="U245" s="56">
        <v>41008</v>
      </c>
      <c r="V245" s="56">
        <v>43465</v>
      </c>
      <c r="W245" s="56">
        <v>41008</v>
      </c>
      <c r="X245" s="56">
        <v>43465</v>
      </c>
      <c r="Y245" s="56" t="s">
        <v>340</v>
      </c>
      <c r="Z245" s="56" t="s">
        <v>341</v>
      </c>
      <c r="AA245" s="56" t="s">
        <v>342</v>
      </c>
      <c r="AB245" s="56" t="s">
        <v>343</v>
      </c>
      <c r="AC245" s="56" t="s">
        <v>342</v>
      </c>
      <c r="AD245" s="56" t="s">
        <v>347</v>
      </c>
      <c r="AE245" s="56" t="s">
        <v>334</v>
      </c>
      <c r="AF245" s="56" t="s">
        <v>292</v>
      </c>
      <c r="AG245" s="56">
        <v>2018</v>
      </c>
      <c r="AH245" s="56" t="s">
        <v>80</v>
      </c>
      <c r="AI245" s="56" t="s">
        <v>348</v>
      </c>
      <c r="AJ245" s="56">
        <v>1</v>
      </c>
      <c r="AM245" s="56">
        <v>42593</v>
      </c>
      <c r="AN245" s="56" t="s">
        <v>1070</v>
      </c>
      <c r="AO245" s="1">
        <v>42613</v>
      </c>
      <c r="AP245" s="56" t="s">
        <v>345</v>
      </c>
      <c r="AQ245" s="56">
        <v>309</v>
      </c>
      <c r="AR245" s="56">
        <v>0</v>
      </c>
      <c r="AS245" s="56" t="s">
        <v>346</v>
      </c>
      <c r="BB245" s="56" t="s">
        <v>343</v>
      </c>
      <c r="BC245" s="56" t="s">
        <v>263</v>
      </c>
      <c r="BD245" s="56" t="s">
        <v>1072</v>
      </c>
      <c r="BE245" s="56" t="s">
        <v>347</v>
      </c>
      <c r="BF245" s="56" t="s">
        <v>334</v>
      </c>
      <c r="BG245" s="56" t="s">
        <v>1073</v>
      </c>
      <c r="BH245" s="56">
        <v>0</v>
      </c>
      <c r="BI245" s="56">
        <v>0</v>
      </c>
      <c r="BJ245" s="56">
        <v>0</v>
      </c>
    </row>
    <row r="246" spans="1:62" hidden="1" x14ac:dyDescent="0.3">
      <c r="A246" s="56">
        <v>49157211</v>
      </c>
      <c r="B246" s="86">
        <v>592948</v>
      </c>
      <c r="C246" s="1">
        <v>42893</v>
      </c>
      <c r="D246" s="56" t="s">
        <v>1065</v>
      </c>
      <c r="E246" s="56" t="s">
        <v>1066</v>
      </c>
      <c r="F246" s="56" t="s">
        <v>334</v>
      </c>
      <c r="G246" s="56" t="s">
        <v>335</v>
      </c>
      <c r="H246" s="56" t="s">
        <v>336</v>
      </c>
      <c r="I246" s="56" t="s">
        <v>1067</v>
      </c>
      <c r="J246" s="1" t="s">
        <v>1067</v>
      </c>
      <c r="K246" s="56" t="s">
        <v>337</v>
      </c>
      <c r="L246" s="56" t="s">
        <v>338</v>
      </c>
      <c r="M246" s="56" t="s">
        <v>1068</v>
      </c>
      <c r="N246" s="56" t="s">
        <v>1043</v>
      </c>
      <c r="O246" s="56" t="s">
        <v>546</v>
      </c>
      <c r="P246" s="1" t="s">
        <v>188</v>
      </c>
      <c r="Q246" s="56" t="s">
        <v>241</v>
      </c>
      <c r="R246" s="56" t="s">
        <v>339</v>
      </c>
      <c r="S246" s="56">
        <v>70571</v>
      </c>
      <c r="T246" s="1" t="s">
        <v>190</v>
      </c>
      <c r="U246" s="56">
        <v>41008</v>
      </c>
      <c r="V246" s="56">
        <v>43465</v>
      </c>
      <c r="W246" s="56">
        <v>40923</v>
      </c>
      <c r="X246" s="56">
        <v>42750</v>
      </c>
      <c r="Y246" s="56" t="s">
        <v>340</v>
      </c>
      <c r="Z246" s="56" t="s">
        <v>341</v>
      </c>
      <c r="AA246" s="56" t="s">
        <v>342</v>
      </c>
      <c r="AB246" s="56" t="s">
        <v>343</v>
      </c>
      <c r="AC246" s="56" t="s">
        <v>342</v>
      </c>
      <c r="AD246" s="56" t="s">
        <v>347</v>
      </c>
      <c r="AE246" s="56" t="s">
        <v>334</v>
      </c>
      <c r="AF246" s="56" t="s">
        <v>292</v>
      </c>
      <c r="AG246" s="56">
        <v>2016</v>
      </c>
      <c r="AH246" s="56" t="s">
        <v>80</v>
      </c>
      <c r="AI246" s="56" t="s">
        <v>348</v>
      </c>
      <c r="AJ246" s="56">
        <v>0</v>
      </c>
      <c r="AM246" s="56">
        <v>42758</v>
      </c>
      <c r="AN246" s="56" t="s">
        <v>1070</v>
      </c>
      <c r="AO246" s="1">
        <v>41121</v>
      </c>
      <c r="AP246" s="56" t="s">
        <v>1076</v>
      </c>
      <c r="AQ246" s="56">
        <v>249</v>
      </c>
      <c r="AS246" s="56" t="s">
        <v>346</v>
      </c>
      <c r="AV246" s="56">
        <v>0</v>
      </c>
      <c r="BB246" s="56" t="s">
        <v>339</v>
      </c>
      <c r="BC246" s="56" t="s">
        <v>263</v>
      </c>
      <c r="BD246" s="56" t="s">
        <v>1072</v>
      </c>
      <c r="BE246" s="56" t="s">
        <v>347</v>
      </c>
      <c r="BF246" s="56" t="s">
        <v>334</v>
      </c>
      <c r="BG246" s="56" t="s">
        <v>1073</v>
      </c>
      <c r="BH246" s="56">
        <v>0</v>
      </c>
      <c r="BI246" s="56">
        <v>0</v>
      </c>
      <c r="BJ246" s="56">
        <v>1</v>
      </c>
    </row>
    <row r="247" spans="1:62" hidden="1" x14ac:dyDescent="0.3">
      <c r="A247" s="56">
        <v>49157366</v>
      </c>
      <c r="B247" s="86">
        <v>592948</v>
      </c>
      <c r="C247" s="1">
        <v>42893</v>
      </c>
      <c r="D247" s="56" t="s">
        <v>1065</v>
      </c>
      <c r="E247" s="56" t="s">
        <v>1066</v>
      </c>
      <c r="F247" s="56" t="s">
        <v>334</v>
      </c>
      <c r="G247" s="56" t="s">
        <v>335</v>
      </c>
      <c r="H247" s="56" t="s">
        <v>336</v>
      </c>
      <c r="I247" s="56" t="s">
        <v>1067</v>
      </c>
      <c r="J247" s="1" t="s">
        <v>1067</v>
      </c>
      <c r="K247" s="56" t="s">
        <v>337</v>
      </c>
      <c r="L247" s="56" t="s">
        <v>338</v>
      </c>
      <c r="M247" s="56" t="s">
        <v>1068</v>
      </c>
      <c r="N247" s="56" t="s">
        <v>1043</v>
      </c>
      <c r="O247" s="56" t="s">
        <v>546</v>
      </c>
      <c r="P247" s="1" t="s">
        <v>188</v>
      </c>
      <c r="Q247" s="56" t="s">
        <v>241</v>
      </c>
      <c r="R247" s="56" t="s">
        <v>339</v>
      </c>
      <c r="S247" s="56">
        <v>70570</v>
      </c>
      <c r="T247" s="1" t="s">
        <v>193</v>
      </c>
      <c r="U247" s="56">
        <v>41008</v>
      </c>
      <c r="V247" s="56">
        <v>43465</v>
      </c>
      <c r="W247" s="56">
        <v>40923</v>
      </c>
      <c r="X247" s="56">
        <v>42750</v>
      </c>
      <c r="Y247" s="56" t="s">
        <v>340</v>
      </c>
      <c r="Z247" s="56" t="s">
        <v>341</v>
      </c>
      <c r="AA247" s="56" t="s">
        <v>342</v>
      </c>
      <c r="AB247" s="56" t="s">
        <v>343</v>
      </c>
      <c r="AC247" s="56" t="s">
        <v>342</v>
      </c>
      <c r="AD247" s="56" t="s">
        <v>342</v>
      </c>
      <c r="AE247" s="56" t="s">
        <v>334</v>
      </c>
      <c r="AF247" s="56" t="s">
        <v>292</v>
      </c>
      <c r="AG247" s="56">
        <v>2013</v>
      </c>
      <c r="AH247" s="56" t="s">
        <v>80</v>
      </c>
      <c r="AI247" s="56" t="s">
        <v>348</v>
      </c>
      <c r="AJ247" s="56">
        <v>0</v>
      </c>
      <c r="AM247" s="56">
        <v>42758</v>
      </c>
      <c r="AN247" s="56" t="s">
        <v>1070</v>
      </c>
      <c r="AO247" s="1">
        <v>41121</v>
      </c>
      <c r="AP247" s="56" t="s">
        <v>1076</v>
      </c>
      <c r="AQ247" s="56">
        <v>255</v>
      </c>
      <c r="AS247" s="56" t="s">
        <v>346</v>
      </c>
      <c r="AV247" s="56">
        <v>0</v>
      </c>
      <c r="BB247" s="56" t="s">
        <v>339</v>
      </c>
      <c r="BC247" s="56" t="s">
        <v>263</v>
      </c>
      <c r="BD247" s="56" t="s">
        <v>1072</v>
      </c>
      <c r="BE247" s="56" t="s">
        <v>347</v>
      </c>
      <c r="BF247" s="56" t="s">
        <v>334</v>
      </c>
      <c r="BG247" s="56" t="s">
        <v>1073</v>
      </c>
      <c r="BH247" s="56">
        <v>0</v>
      </c>
      <c r="BI247" s="56">
        <v>0</v>
      </c>
      <c r="BJ247" s="56">
        <v>1</v>
      </c>
    </row>
    <row r="248" spans="1:62" hidden="1" x14ac:dyDescent="0.3">
      <c r="A248" s="56">
        <v>49157367</v>
      </c>
      <c r="B248" s="86">
        <v>592948</v>
      </c>
      <c r="C248" s="1">
        <v>42893</v>
      </c>
      <c r="D248" s="56" t="s">
        <v>1065</v>
      </c>
      <c r="E248" s="56" t="s">
        <v>1066</v>
      </c>
      <c r="F248" s="56" t="s">
        <v>334</v>
      </c>
      <c r="G248" s="56" t="s">
        <v>335</v>
      </c>
      <c r="H248" s="56" t="s">
        <v>336</v>
      </c>
      <c r="I248" s="56" t="s">
        <v>1067</v>
      </c>
      <c r="J248" s="1" t="s">
        <v>1067</v>
      </c>
      <c r="K248" s="56" t="s">
        <v>337</v>
      </c>
      <c r="L248" s="56" t="s">
        <v>338</v>
      </c>
      <c r="M248" s="56" t="s">
        <v>1068</v>
      </c>
      <c r="N248" s="56" t="s">
        <v>1043</v>
      </c>
      <c r="O248" s="56" t="s">
        <v>546</v>
      </c>
      <c r="P248" s="1" t="s">
        <v>188</v>
      </c>
      <c r="Q248" s="56" t="s">
        <v>241</v>
      </c>
      <c r="R248" s="56" t="s">
        <v>339</v>
      </c>
      <c r="S248" s="56">
        <v>70570</v>
      </c>
      <c r="T248" s="1" t="s">
        <v>193</v>
      </c>
      <c r="U248" s="56">
        <v>41008</v>
      </c>
      <c r="V248" s="56">
        <v>43465</v>
      </c>
      <c r="W248" s="56">
        <v>40923</v>
      </c>
      <c r="X248" s="56">
        <v>42750</v>
      </c>
      <c r="Y248" s="56" t="s">
        <v>340</v>
      </c>
      <c r="Z248" s="56" t="s">
        <v>341</v>
      </c>
      <c r="AA248" s="56" t="s">
        <v>342</v>
      </c>
      <c r="AB248" s="56" t="s">
        <v>343</v>
      </c>
      <c r="AC248" s="56" t="s">
        <v>342</v>
      </c>
      <c r="AD248" s="56" t="s">
        <v>342</v>
      </c>
      <c r="AE248" s="56" t="s">
        <v>334</v>
      </c>
      <c r="AF248" s="56" t="s">
        <v>292</v>
      </c>
      <c r="AG248" s="56">
        <v>2013</v>
      </c>
      <c r="AH248" s="56" t="s">
        <v>80</v>
      </c>
      <c r="AI248" s="56" t="s">
        <v>344</v>
      </c>
      <c r="AJ248" s="56">
        <v>1</v>
      </c>
      <c r="AM248" s="56">
        <v>42758</v>
      </c>
      <c r="AN248" s="56" t="s">
        <v>1070</v>
      </c>
      <c r="AO248" s="1">
        <v>41121</v>
      </c>
      <c r="AP248" s="56" t="s">
        <v>1076</v>
      </c>
      <c r="AQ248" s="56">
        <v>255</v>
      </c>
      <c r="AS248" s="56" t="s">
        <v>346</v>
      </c>
      <c r="AV248" s="56">
        <v>0</v>
      </c>
      <c r="BB248" s="56" t="s">
        <v>339</v>
      </c>
      <c r="BC248" s="56" t="s">
        <v>263</v>
      </c>
      <c r="BD248" s="56" t="s">
        <v>1072</v>
      </c>
      <c r="BE248" s="56" t="s">
        <v>347</v>
      </c>
      <c r="BF248" s="56" t="s">
        <v>334</v>
      </c>
      <c r="BG248" s="56" t="s">
        <v>1073</v>
      </c>
      <c r="BH248" s="56">
        <v>0</v>
      </c>
      <c r="BI248" s="56">
        <v>0</v>
      </c>
      <c r="BJ248" s="56">
        <v>1</v>
      </c>
    </row>
    <row r="249" spans="1:62" hidden="1" x14ac:dyDescent="0.3">
      <c r="A249" s="56">
        <v>49157212</v>
      </c>
      <c r="B249" s="86">
        <v>592948</v>
      </c>
      <c r="C249" s="1">
        <v>42893</v>
      </c>
      <c r="D249" s="56" t="s">
        <v>1065</v>
      </c>
      <c r="E249" s="56" t="s">
        <v>1066</v>
      </c>
      <c r="F249" s="56" t="s">
        <v>334</v>
      </c>
      <c r="G249" s="56" t="s">
        <v>335</v>
      </c>
      <c r="H249" s="56" t="s">
        <v>336</v>
      </c>
      <c r="I249" s="56" t="s">
        <v>1067</v>
      </c>
      <c r="J249" s="1" t="s">
        <v>1067</v>
      </c>
      <c r="K249" s="56" t="s">
        <v>337</v>
      </c>
      <c r="L249" s="56" t="s">
        <v>338</v>
      </c>
      <c r="M249" s="56" t="s">
        <v>1068</v>
      </c>
      <c r="N249" s="56" t="s">
        <v>1043</v>
      </c>
      <c r="O249" s="56" t="s">
        <v>546</v>
      </c>
      <c r="P249" s="1" t="s">
        <v>188</v>
      </c>
      <c r="Q249" s="56" t="s">
        <v>241</v>
      </c>
      <c r="R249" s="56" t="s">
        <v>339</v>
      </c>
      <c r="S249" s="56">
        <v>70571</v>
      </c>
      <c r="T249" s="1" t="s">
        <v>190</v>
      </c>
      <c r="U249" s="56">
        <v>41008</v>
      </c>
      <c r="V249" s="56">
        <v>43465</v>
      </c>
      <c r="W249" s="56">
        <v>40923</v>
      </c>
      <c r="X249" s="56">
        <v>42750</v>
      </c>
      <c r="Y249" s="56" t="s">
        <v>340</v>
      </c>
      <c r="Z249" s="56" t="s">
        <v>341</v>
      </c>
      <c r="AA249" s="56" t="s">
        <v>342</v>
      </c>
      <c r="AB249" s="56" t="s">
        <v>343</v>
      </c>
      <c r="AC249" s="56" t="s">
        <v>342</v>
      </c>
      <c r="AD249" s="56" t="s">
        <v>347</v>
      </c>
      <c r="AE249" s="56" t="s">
        <v>334</v>
      </c>
      <c r="AF249" s="56" t="s">
        <v>292</v>
      </c>
      <c r="AG249" s="56">
        <v>2016</v>
      </c>
      <c r="AH249" s="56" t="s">
        <v>80</v>
      </c>
      <c r="AI249" s="56" t="s">
        <v>344</v>
      </c>
      <c r="AJ249" s="56">
        <v>40</v>
      </c>
      <c r="AK249" s="56"/>
      <c r="AM249" s="56">
        <v>42758</v>
      </c>
      <c r="AN249" s="56" t="s">
        <v>1070</v>
      </c>
      <c r="AO249" s="1">
        <v>41121</v>
      </c>
      <c r="AP249" s="56" t="s">
        <v>1076</v>
      </c>
      <c r="AQ249" s="56">
        <v>249</v>
      </c>
      <c r="AS249" s="56" t="s">
        <v>346</v>
      </c>
      <c r="AV249" s="56">
        <v>0</v>
      </c>
      <c r="BB249" s="56" t="s">
        <v>339</v>
      </c>
      <c r="BC249" s="56" t="s">
        <v>263</v>
      </c>
      <c r="BD249" s="56" t="s">
        <v>1072</v>
      </c>
      <c r="BE249" s="56" t="s">
        <v>347</v>
      </c>
      <c r="BF249" s="56" t="s">
        <v>334</v>
      </c>
      <c r="BG249" s="56" t="s">
        <v>1073</v>
      </c>
      <c r="BH249" s="56">
        <v>0</v>
      </c>
      <c r="BI249" s="56">
        <v>0</v>
      </c>
      <c r="BJ249" s="56">
        <v>1</v>
      </c>
    </row>
    <row r="250" spans="1:62" hidden="1" x14ac:dyDescent="0.3">
      <c r="A250" s="56">
        <v>49157368</v>
      </c>
      <c r="B250" s="86">
        <v>592948</v>
      </c>
      <c r="C250" s="1">
        <v>42893</v>
      </c>
      <c r="D250" s="56" t="s">
        <v>1065</v>
      </c>
      <c r="E250" s="56" t="s">
        <v>1066</v>
      </c>
      <c r="F250" s="56" t="s">
        <v>334</v>
      </c>
      <c r="G250" s="56" t="s">
        <v>335</v>
      </c>
      <c r="H250" s="56" t="s">
        <v>336</v>
      </c>
      <c r="I250" s="56" t="s">
        <v>1067</v>
      </c>
      <c r="J250" s="1" t="s">
        <v>1067</v>
      </c>
      <c r="K250" s="56" t="s">
        <v>337</v>
      </c>
      <c r="L250" s="56" t="s">
        <v>338</v>
      </c>
      <c r="M250" s="56" t="s">
        <v>1068</v>
      </c>
      <c r="N250" s="56" t="s">
        <v>1043</v>
      </c>
      <c r="O250" s="56" t="s">
        <v>546</v>
      </c>
      <c r="P250" s="1" t="s">
        <v>188</v>
      </c>
      <c r="Q250" s="56" t="s">
        <v>241</v>
      </c>
      <c r="R250" s="56" t="s">
        <v>339</v>
      </c>
      <c r="S250" s="56">
        <v>70570</v>
      </c>
      <c r="T250" s="1" t="s">
        <v>193</v>
      </c>
      <c r="U250" s="56">
        <v>41008</v>
      </c>
      <c r="V250" s="56">
        <v>43465</v>
      </c>
      <c r="W250" s="56">
        <v>40923</v>
      </c>
      <c r="X250" s="56">
        <v>42750</v>
      </c>
      <c r="Y250" s="56" t="s">
        <v>340</v>
      </c>
      <c r="Z250" s="56" t="s">
        <v>341</v>
      </c>
      <c r="AA250" s="56" t="s">
        <v>342</v>
      </c>
      <c r="AB250" s="56" t="s">
        <v>343</v>
      </c>
      <c r="AC250" s="56" t="s">
        <v>342</v>
      </c>
      <c r="AD250" s="56" t="s">
        <v>342</v>
      </c>
      <c r="AE250" s="56" t="s">
        <v>334</v>
      </c>
      <c r="AF250" s="56" t="s">
        <v>292</v>
      </c>
      <c r="AG250" s="56">
        <v>2014</v>
      </c>
      <c r="AH250" s="56" t="s">
        <v>80</v>
      </c>
      <c r="AI250" s="56" t="s">
        <v>348</v>
      </c>
      <c r="AJ250" s="56">
        <v>1</v>
      </c>
      <c r="AK250" s="56"/>
      <c r="AM250" s="56">
        <v>42758</v>
      </c>
      <c r="AN250" s="56" t="s">
        <v>1070</v>
      </c>
      <c r="AO250" s="1">
        <v>41121</v>
      </c>
      <c r="AP250" s="56" t="s">
        <v>1076</v>
      </c>
      <c r="AQ250" s="56">
        <v>255</v>
      </c>
      <c r="AS250" s="56" t="s">
        <v>346</v>
      </c>
      <c r="AV250" s="56">
        <v>0</v>
      </c>
      <c r="BB250" s="56" t="s">
        <v>339</v>
      </c>
      <c r="BC250" s="56" t="s">
        <v>263</v>
      </c>
      <c r="BD250" s="56" t="s">
        <v>1072</v>
      </c>
      <c r="BE250" s="56" t="s">
        <v>347</v>
      </c>
      <c r="BF250" s="56" t="s">
        <v>334</v>
      </c>
      <c r="BG250" s="56" t="s">
        <v>1073</v>
      </c>
      <c r="BH250" s="56">
        <v>0</v>
      </c>
      <c r="BI250" s="56">
        <v>0</v>
      </c>
      <c r="BJ250" s="56">
        <v>1</v>
      </c>
    </row>
    <row r="251" spans="1:62" hidden="1" x14ac:dyDescent="0.3">
      <c r="A251" s="56">
        <v>49157369</v>
      </c>
      <c r="B251" s="86">
        <v>592948</v>
      </c>
      <c r="C251" s="1">
        <v>42893</v>
      </c>
      <c r="D251" s="56" t="s">
        <v>1065</v>
      </c>
      <c r="E251" s="56" t="s">
        <v>1066</v>
      </c>
      <c r="F251" s="56" t="s">
        <v>334</v>
      </c>
      <c r="G251" s="56" t="s">
        <v>335</v>
      </c>
      <c r="H251" s="56" t="s">
        <v>336</v>
      </c>
      <c r="I251" s="56" t="s">
        <v>1067</v>
      </c>
      <c r="J251" s="1" t="s">
        <v>1067</v>
      </c>
      <c r="K251" s="56" t="s">
        <v>337</v>
      </c>
      <c r="L251" s="56" t="s">
        <v>338</v>
      </c>
      <c r="M251" s="56" t="s">
        <v>1068</v>
      </c>
      <c r="N251" s="56" t="s">
        <v>1043</v>
      </c>
      <c r="O251" s="56" t="s">
        <v>546</v>
      </c>
      <c r="P251" s="1" t="s">
        <v>188</v>
      </c>
      <c r="Q251" s="56" t="s">
        <v>241</v>
      </c>
      <c r="R251" s="56" t="s">
        <v>339</v>
      </c>
      <c r="S251" s="56">
        <v>70570</v>
      </c>
      <c r="T251" s="1" t="s">
        <v>193</v>
      </c>
      <c r="U251" s="56">
        <v>41008</v>
      </c>
      <c r="V251" s="56">
        <v>43465</v>
      </c>
      <c r="W251" s="56">
        <v>40923</v>
      </c>
      <c r="X251" s="56">
        <v>42750</v>
      </c>
      <c r="Y251" s="56" t="s">
        <v>340</v>
      </c>
      <c r="Z251" s="56" t="s">
        <v>341</v>
      </c>
      <c r="AA251" s="56" t="s">
        <v>342</v>
      </c>
      <c r="AB251" s="56" t="s">
        <v>343</v>
      </c>
      <c r="AC251" s="56" t="s">
        <v>342</v>
      </c>
      <c r="AD251" s="56" t="s">
        <v>342</v>
      </c>
      <c r="AE251" s="56" t="s">
        <v>334</v>
      </c>
      <c r="AF251" s="56" t="s">
        <v>292</v>
      </c>
      <c r="AG251" s="56">
        <v>2014</v>
      </c>
      <c r="AH251" s="56" t="s">
        <v>80</v>
      </c>
      <c r="AI251" s="56" t="s">
        <v>344</v>
      </c>
      <c r="AJ251" s="56">
        <v>1</v>
      </c>
      <c r="AK251" s="56"/>
      <c r="AM251" s="56">
        <v>42758</v>
      </c>
      <c r="AN251" s="56" t="s">
        <v>1070</v>
      </c>
      <c r="AO251" s="1">
        <v>41121</v>
      </c>
      <c r="AP251" s="56" t="s">
        <v>1076</v>
      </c>
      <c r="AQ251" s="56">
        <v>255</v>
      </c>
      <c r="AS251" s="56" t="s">
        <v>346</v>
      </c>
      <c r="AV251" s="56">
        <v>0</v>
      </c>
      <c r="BB251" s="56" t="s">
        <v>339</v>
      </c>
      <c r="BC251" s="56" t="s">
        <v>263</v>
      </c>
      <c r="BD251" s="56" t="s">
        <v>1072</v>
      </c>
      <c r="BE251" s="56" t="s">
        <v>347</v>
      </c>
      <c r="BF251" s="56" t="s">
        <v>334</v>
      </c>
      <c r="BG251" s="56" t="s">
        <v>1073</v>
      </c>
      <c r="BH251" s="56">
        <v>0</v>
      </c>
      <c r="BI251" s="56">
        <v>0</v>
      </c>
      <c r="BJ251" s="56">
        <v>1</v>
      </c>
    </row>
    <row r="252" spans="1:62" x14ac:dyDescent="0.3">
      <c r="A252" s="56">
        <v>49157145</v>
      </c>
      <c r="B252" s="86">
        <v>592948</v>
      </c>
      <c r="C252" s="1">
        <v>42893</v>
      </c>
      <c r="D252" s="56" t="s">
        <v>1065</v>
      </c>
      <c r="E252" s="56" t="s">
        <v>1066</v>
      </c>
      <c r="F252" s="56" t="s">
        <v>334</v>
      </c>
      <c r="G252" s="56" t="s">
        <v>335</v>
      </c>
      <c r="H252" s="56" t="s">
        <v>336</v>
      </c>
      <c r="I252" s="56" t="s">
        <v>1067</v>
      </c>
      <c r="J252" s="1" t="s">
        <v>1067</v>
      </c>
      <c r="K252" s="56" t="s">
        <v>337</v>
      </c>
      <c r="L252" s="56" t="s">
        <v>338</v>
      </c>
      <c r="M252" s="56" t="s">
        <v>1068</v>
      </c>
      <c r="N252" s="56" t="s">
        <v>1043</v>
      </c>
      <c r="O252" s="56" t="s">
        <v>546</v>
      </c>
      <c r="P252" s="1" t="s">
        <v>188</v>
      </c>
      <c r="Q252" s="56" t="s">
        <v>241</v>
      </c>
      <c r="R252" s="56" t="s">
        <v>339</v>
      </c>
      <c r="S252" s="56">
        <v>70574</v>
      </c>
      <c r="T252" s="1" t="s">
        <v>1074</v>
      </c>
      <c r="U252" s="56">
        <v>41008</v>
      </c>
      <c r="V252" s="56">
        <v>43465</v>
      </c>
      <c r="W252" s="56">
        <v>40923</v>
      </c>
      <c r="X252" s="56">
        <v>42750</v>
      </c>
      <c r="Y252" s="56" t="s">
        <v>340</v>
      </c>
      <c r="Z252" s="56" t="s">
        <v>341</v>
      </c>
      <c r="AA252" s="56" t="s">
        <v>347</v>
      </c>
      <c r="AB252" s="56" t="s">
        <v>343</v>
      </c>
      <c r="AC252" s="56" t="s">
        <v>342</v>
      </c>
      <c r="AD252" s="56" t="s">
        <v>342</v>
      </c>
      <c r="AE252" s="56" t="s">
        <v>334</v>
      </c>
      <c r="AF252" s="56" t="s">
        <v>291</v>
      </c>
      <c r="AG252" s="56">
        <v>2015</v>
      </c>
      <c r="AH252" s="56" t="s">
        <v>80</v>
      </c>
      <c r="AI252" s="56" t="s">
        <v>344</v>
      </c>
      <c r="AJ252" s="56">
        <v>0</v>
      </c>
      <c r="AK252" s="56">
        <v>42185</v>
      </c>
      <c r="AM252" s="56">
        <v>42758</v>
      </c>
      <c r="AN252" s="56" t="s">
        <v>1070</v>
      </c>
      <c r="AO252" s="1">
        <v>42235</v>
      </c>
      <c r="AP252" s="56" t="s">
        <v>345</v>
      </c>
      <c r="AQ252" s="56">
        <v>49163</v>
      </c>
      <c r="AS252" s="56" t="s">
        <v>346</v>
      </c>
      <c r="AV252" s="56">
        <v>0</v>
      </c>
      <c r="BB252" s="56" t="s">
        <v>339</v>
      </c>
      <c r="BC252" s="56" t="s">
        <v>263</v>
      </c>
      <c r="BD252" s="56" t="s">
        <v>1072</v>
      </c>
      <c r="BE252" s="56" t="s">
        <v>347</v>
      </c>
      <c r="BF252" s="56" t="s">
        <v>334</v>
      </c>
      <c r="BG252" s="56" t="s">
        <v>1073</v>
      </c>
      <c r="BH252" s="56">
        <v>0</v>
      </c>
      <c r="BI252" s="56">
        <v>0</v>
      </c>
      <c r="BJ252" s="56">
        <v>1</v>
      </c>
    </row>
    <row r="253" spans="1:62" hidden="1" x14ac:dyDescent="0.3">
      <c r="A253" s="56">
        <v>49157213</v>
      </c>
      <c r="B253" s="86">
        <v>592948</v>
      </c>
      <c r="C253" s="1">
        <v>42893</v>
      </c>
      <c r="D253" s="56" t="s">
        <v>1065</v>
      </c>
      <c r="E253" s="56" t="s">
        <v>1066</v>
      </c>
      <c r="F253" s="56" t="s">
        <v>334</v>
      </c>
      <c r="G253" s="56" t="s">
        <v>335</v>
      </c>
      <c r="H253" s="56" t="s">
        <v>336</v>
      </c>
      <c r="I253" s="56" t="s">
        <v>1067</v>
      </c>
      <c r="J253" s="1" t="s">
        <v>1067</v>
      </c>
      <c r="K253" s="56" t="s">
        <v>337</v>
      </c>
      <c r="L253" s="56" t="s">
        <v>338</v>
      </c>
      <c r="M253" s="56" t="s">
        <v>1068</v>
      </c>
      <c r="N253" s="56" t="s">
        <v>1043</v>
      </c>
      <c r="O253" s="56" t="s">
        <v>546</v>
      </c>
      <c r="P253" s="1" t="s">
        <v>188</v>
      </c>
      <c r="Q253" s="56" t="s">
        <v>241</v>
      </c>
      <c r="R253" s="56" t="s">
        <v>339</v>
      </c>
      <c r="S253" s="56">
        <v>70571</v>
      </c>
      <c r="T253" s="1" t="s">
        <v>190</v>
      </c>
      <c r="U253" s="56">
        <v>41008</v>
      </c>
      <c r="V253" s="56">
        <v>43465</v>
      </c>
      <c r="W253" s="56">
        <v>40923</v>
      </c>
      <c r="X253" s="56">
        <v>42750</v>
      </c>
      <c r="Y253" s="56" t="s">
        <v>340</v>
      </c>
      <c r="Z253" s="56" t="s">
        <v>341</v>
      </c>
      <c r="AA253" s="56" t="s">
        <v>342</v>
      </c>
      <c r="AB253" s="56" t="s">
        <v>343</v>
      </c>
      <c r="AC253" s="56" t="s">
        <v>342</v>
      </c>
      <c r="AD253" s="56" t="s">
        <v>347</v>
      </c>
      <c r="AE253" s="56" t="s">
        <v>334</v>
      </c>
      <c r="AF253" s="56" t="s">
        <v>292</v>
      </c>
      <c r="AG253" s="56">
        <v>2017</v>
      </c>
      <c r="AH253" s="56" t="s">
        <v>80</v>
      </c>
      <c r="AI253" s="56" t="s">
        <v>348</v>
      </c>
      <c r="AJ253" s="56">
        <v>0</v>
      </c>
      <c r="AK253" s="56"/>
      <c r="AM253" s="56">
        <v>42758</v>
      </c>
      <c r="AN253" s="56" t="s">
        <v>1070</v>
      </c>
      <c r="AO253" s="1">
        <v>41121</v>
      </c>
      <c r="AP253" s="56" t="s">
        <v>1076</v>
      </c>
      <c r="AQ253" s="56">
        <v>249</v>
      </c>
      <c r="AS253" s="56" t="s">
        <v>346</v>
      </c>
      <c r="AV253" s="56">
        <v>0</v>
      </c>
      <c r="BB253" s="56" t="s">
        <v>339</v>
      </c>
      <c r="BC253" s="56" t="s">
        <v>263</v>
      </c>
      <c r="BD253" s="56" t="s">
        <v>1072</v>
      </c>
      <c r="BE253" s="56" t="s">
        <v>347</v>
      </c>
      <c r="BF253" s="56" t="s">
        <v>334</v>
      </c>
      <c r="BG253" s="56" t="s">
        <v>1073</v>
      </c>
      <c r="BH253" s="56">
        <v>0</v>
      </c>
      <c r="BI253" s="56">
        <v>0</v>
      </c>
      <c r="BJ253" s="56">
        <v>1</v>
      </c>
    </row>
    <row r="254" spans="1:62" hidden="1" x14ac:dyDescent="0.3">
      <c r="A254" s="56">
        <v>49157370</v>
      </c>
      <c r="B254" s="86">
        <v>592948</v>
      </c>
      <c r="C254" s="1">
        <v>42893</v>
      </c>
      <c r="D254" s="56" t="s">
        <v>1065</v>
      </c>
      <c r="E254" s="56" t="s">
        <v>1066</v>
      </c>
      <c r="F254" s="56" t="s">
        <v>334</v>
      </c>
      <c r="G254" s="56" t="s">
        <v>335</v>
      </c>
      <c r="H254" s="56" t="s">
        <v>336</v>
      </c>
      <c r="I254" s="56" t="s">
        <v>1067</v>
      </c>
      <c r="J254" s="1" t="s">
        <v>1067</v>
      </c>
      <c r="K254" s="56" t="s">
        <v>337</v>
      </c>
      <c r="L254" s="56" t="s">
        <v>338</v>
      </c>
      <c r="M254" s="56" t="s">
        <v>1068</v>
      </c>
      <c r="N254" s="56" t="s">
        <v>1043</v>
      </c>
      <c r="O254" s="56" t="s">
        <v>546</v>
      </c>
      <c r="P254" s="1" t="s">
        <v>188</v>
      </c>
      <c r="Q254" s="56" t="s">
        <v>241</v>
      </c>
      <c r="R254" s="56" t="s">
        <v>339</v>
      </c>
      <c r="S254" s="56">
        <v>70570</v>
      </c>
      <c r="T254" s="1" t="s">
        <v>193</v>
      </c>
      <c r="U254" s="56">
        <v>41008</v>
      </c>
      <c r="V254" s="56">
        <v>43465</v>
      </c>
      <c r="W254" s="56">
        <v>40923</v>
      </c>
      <c r="X254" s="56">
        <v>42750</v>
      </c>
      <c r="Y254" s="56" t="s">
        <v>340</v>
      </c>
      <c r="Z254" s="56" t="s">
        <v>341</v>
      </c>
      <c r="AA254" s="56" t="s">
        <v>342</v>
      </c>
      <c r="AB254" s="56" t="s">
        <v>343</v>
      </c>
      <c r="AC254" s="56" t="s">
        <v>342</v>
      </c>
      <c r="AD254" s="56" t="s">
        <v>342</v>
      </c>
      <c r="AE254" s="56" t="s">
        <v>334</v>
      </c>
      <c r="AF254" s="56" t="s">
        <v>292</v>
      </c>
      <c r="AG254" s="56">
        <v>2015</v>
      </c>
      <c r="AH254" s="56" t="s">
        <v>80</v>
      </c>
      <c r="AI254" s="56" t="s">
        <v>348</v>
      </c>
      <c r="AJ254" s="56">
        <v>0</v>
      </c>
      <c r="AM254" s="56">
        <v>42758</v>
      </c>
      <c r="AN254" s="56" t="s">
        <v>1070</v>
      </c>
      <c r="AO254" s="1">
        <v>41121</v>
      </c>
      <c r="AP254" s="56" t="s">
        <v>1076</v>
      </c>
      <c r="AQ254" s="56">
        <v>255</v>
      </c>
      <c r="AS254" s="56" t="s">
        <v>346</v>
      </c>
      <c r="AV254" s="56">
        <v>0</v>
      </c>
      <c r="BB254" s="56" t="s">
        <v>339</v>
      </c>
      <c r="BC254" s="56" t="s">
        <v>263</v>
      </c>
      <c r="BD254" s="56" t="s">
        <v>1072</v>
      </c>
      <c r="BE254" s="56" t="s">
        <v>347</v>
      </c>
      <c r="BF254" s="56" t="s">
        <v>334</v>
      </c>
      <c r="BG254" s="56" t="s">
        <v>1073</v>
      </c>
      <c r="BH254" s="56">
        <v>0</v>
      </c>
      <c r="BI254" s="56">
        <v>0</v>
      </c>
      <c r="BJ254" s="56">
        <v>1</v>
      </c>
    </row>
    <row r="255" spans="1:62" hidden="1" x14ac:dyDescent="0.3">
      <c r="A255" s="56">
        <v>49157371</v>
      </c>
      <c r="B255" s="86">
        <v>592948</v>
      </c>
      <c r="C255" s="1">
        <v>42893</v>
      </c>
      <c r="D255" s="56" t="s">
        <v>1065</v>
      </c>
      <c r="E255" s="56" t="s">
        <v>1066</v>
      </c>
      <c r="F255" s="56" t="s">
        <v>334</v>
      </c>
      <c r="G255" s="56" t="s">
        <v>335</v>
      </c>
      <c r="H255" s="56" t="s">
        <v>336</v>
      </c>
      <c r="I255" s="56" t="s">
        <v>1067</v>
      </c>
      <c r="J255" s="1" t="s">
        <v>1067</v>
      </c>
      <c r="K255" s="56" t="s">
        <v>337</v>
      </c>
      <c r="L255" s="56" t="s">
        <v>338</v>
      </c>
      <c r="M255" s="56" t="s">
        <v>1068</v>
      </c>
      <c r="N255" s="56" t="s">
        <v>1043</v>
      </c>
      <c r="O255" s="56" t="s">
        <v>546</v>
      </c>
      <c r="P255" s="1" t="s">
        <v>188</v>
      </c>
      <c r="Q255" s="56" t="s">
        <v>241</v>
      </c>
      <c r="R255" s="56" t="s">
        <v>339</v>
      </c>
      <c r="S255" s="56">
        <v>70570</v>
      </c>
      <c r="T255" s="1" t="s">
        <v>193</v>
      </c>
      <c r="U255" s="56">
        <v>41008</v>
      </c>
      <c r="V255" s="56">
        <v>43465</v>
      </c>
      <c r="W255" s="56">
        <v>40923</v>
      </c>
      <c r="X255" s="56">
        <v>42750</v>
      </c>
      <c r="Y255" s="56" t="s">
        <v>340</v>
      </c>
      <c r="Z255" s="56" t="s">
        <v>341</v>
      </c>
      <c r="AA255" s="56" t="s">
        <v>342</v>
      </c>
      <c r="AB255" s="56" t="s">
        <v>343</v>
      </c>
      <c r="AC255" s="56" t="s">
        <v>342</v>
      </c>
      <c r="AD255" s="56" t="s">
        <v>342</v>
      </c>
      <c r="AE255" s="56" t="s">
        <v>334</v>
      </c>
      <c r="AF255" s="56" t="s">
        <v>292</v>
      </c>
      <c r="AG255" s="56">
        <v>2015</v>
      </c>
      <c r="AH255" s="56" t="s">
        <v>80</v>
      </c>
      <c r="AI255" s="56" t="s">
        <v>344</v>
      </c>
      <c r="AJ255" s="56">
        <v>1</v>
      </c>
      <c r="AM255" s="56">
        <v>42758</v>
      </c>
      <c r="AN255" s="56" t="s">
        <v>1070</v>
      </c>
      <c r="AO255" s="1">
        <v>41121</v>
      </c>
      <c r="AP255" s="56" t="s">
        <v>1076</v>
      </c>
      <c r="AQ255" s="56">
        <v>255</v>
      </c>
      <c r="AS255" s="56" t="s">
        <v>346</v>
      </c>
      <c r="AV255" s="56">
        <v>0</v>
      </c>
      <c r="BB255" s="56" t="s">
        <v>339</v>
      </c>
      <c r="BC255" s="56" t="s">
        <v>263</v>
      </c>
      <c r="BD255" s="56" t="s">
        <v>1072</v>
      </c>
      <c r="BE255" s="56" t="s">
        <v>347</v>
      </c>
      <c r="BF255" s="56" t="s">
        <v>334</v>
      </c>
      <c r="BG255" s="56" t="s">
        <v>1073</v>
      </c>
      <c r="BH255" s="56">
        <v>0</v>
      </c>
      <c r="BI255" s="56">
        <v>0</v>
      </c>
      <c r="BJ255" s="56">
        <v>1</v>
      </c>
    </row>
    <row r="256" spans="1:62" hidden="1" x14ac:dyDescent="0.3">
      <c r="A256" s="56">
        <v>49157214</v>
      </c>
      <c r="B256" s="86">
        <v>592948</v>
      </c>
      <c r="C256" s="1">
        <v>42893</v>
      </c>
      <c r="D256" s="56" t="s">
        <v>1065</v>
      </c>
      <c r="E256" s="56" t="s">
        <v>1066</v>
      </c>
      <c r="F256" s="56" t="s">
        <v>334</v>
      </c>
      <c r="G256" s="56" t="s">
        <v>335</v>
      </c>
      <c r="H256" s="56" t="s">
        <v>336</v>
      </c>
      <c r="I256" s="56" t="s">
        <v>1067</v>
      </c>
      <c r="J256" s="1" t="s">
        <v>1067</v>
      </c>
      <c r="K256" s="56" t="s">
        <v>337</v>
      </c>
      <c r="L256" s="56" t="s">
        <v>338</v>
      </c>
      <c r="M256" s="56" t="s">
        <v>1068</v>
      </c>
      <c r="N256" s="56" t="s">
        <v>1043</v>
      </c>
      <c r="O256" s="56" t="s">
        <v>546</v>
      </c>
      <c r="P256" s="1" t="s">
        <v>188</v>
      </c>
      <c r="Q256" s="56" t="s">
        <v>241</v>
      </c>
      <c r="R256" s="56" t="s">
        <v>339</v>
      </c>
      <c r="S256" s="56">
        <v>70571</v>
      </c>
      <c r="T256" s="1" t="s">
        <v>190</v>
      </c>
      <c r="U256" s="56">
        <v>41008</v>
      </c>
      <c r="V256" s="56">
        <v>43465</v>
      </c>
      <c r="W256" s="56">
        <v>40923</v>
      </c>
      <c r="X256" s="56">
        <v>42750</v>
      </c>
      <c r="Y256" s="56" t="s">
        <v>340</v>
      </c>
      <c r="Z256" s="56" t="s">
        <v>341</v>
      </c>
      <c r="AA256" s="56" t="s">
        <v>342</v>
      </c>
      <c r="AB256" s="56" t="s">
        <v>343</v>
      </c>
      <c r="AC256" s="56" t="s">
        <v>342</v>
      </c>
      <c r="AD256" s="56" t="s">
        <v>347</v>
      </c>
      <c r="AE256" s="56" t="s">
        <v>334</v>
      </c>
      <c r="AF256" s="56" t="s">
        <v>292</v>
      </c>
      <c r="AG256" s="56">
        <v>2017</v>
      </c>
      <c r="AH256" s="56" t="s">
        <v>80</v>
      </c>
      <c r="AI256" s="56" t="s">
        <v>344</v>
      </c>
      <c r="AJ256" s="56">
        <v>50</v>
      </c>
      <c r="AM256" s="56">
        <v>42758</v>
      </c>
      <c r="AN256" s="56" t="s">
        <v>1070</v>
      </c>
      <c r="AO256" s="1">
        <v>41121</v>
      </c>
      <c r="AP256" s="56" t="s">
        <v>1076</v>
      </c>
      <c r="AQ256" s="56">
        <v>249</v>
      </c>
      <c r="AS256" s="56" t="s">
        <v>346</v>
      </c>
      <c r="AV256" s="56">
        <v>0</v>
      </c>
      <c r="BB256" s="56" t="s">
        <v>339</v>
      </c>
      <c r="BC256" s="56" t="s">
        <v>263</v>
      </c>
      <c r="BD256" s="56" t="s">
        <v>1072</v>
      </c>
      <c r="BE256" s="56" t="s">
        <v>347</v>
      </c>
      <c r="BF256" s="56" t="s">
        <v>334</v>
      </c>
      <c r="BG256" s="56" t="s">
        <v>1073</v>
      </c>
      <c r="BH256" s="56">
        <v>0</v>
      </c>
      <c r="BI256" s="56">
        <v>0</v>
      </c>
      <c r="BJ256" s="56">
        <v>1</v>
      </c>
    </row>
    <row r="257" spans="1:62" hidden="1" x14ac:dyDescent="0.3">
      <c r="A257" s="56">
        <v>49157372</v>
      </c>
      <c r="B257" s="86">
        <v>592948</v>
      </c>
      <c r="C257" s="1">
        <v>42893</v>
      </c>
      <c r="D257" s="56" t="s">
        <v>1065</v>
      </c>
      <c r="E257" s="56" t="s">
        <v>1066</v>
      </c>
      <c r="F257" s="56" t="s">
        <v>334</v>
      </c>
      <c r="G257" s="56" t="s">
        <v>335</v>
      </c>
      <c r="H257" s="56" t="s">
        <v>336</v>
      </c>
      <c r="I257" s="56" t="s">
        <v>1067</v>
      </c>
      <c r="J257" s="1" t="s">
        <v>1067</v>
      </c>
      <c r="K257" s="56" t="s">
        <v>337</v>
      </c>
      <c r="L257" s="56" t="s">
        <v>338</v>
      </c>
      <c r="M257" s="56" t="s">
        <v>1068</v>
      </c>
      <c r="N257" s="56" t="s">
        <v>1043</v>
      </c>
      <c r="O257" s="56" t="s">
        <v>546</v>
      </c>
      <c r="P257" s="1" t="s">
        <v>188</v>
      </c>
      <c r="Q257" s="56" t="s">
        <v>241</v>
      </c>
      <c r="R257" s="56" t="s">
        <v>339</v>
      </c>
      <c r="S257" s="56">
        <v>70570</v>
      </c>
      <c r="T257" s="1" t="s">
        <v>193</v>
      </c>
      <c r="U257" s="56">
        <v>41008</v>
      </c>
      <c r="V257" s="56">
        <v>43465</v>
      </c>
      <c r="W257" s="56">
        <v>40923</v>
      </c>
      <c r="X257" s="56">
        <v>42750</v>
      </c>
      <c r="Y257" s="56" t="s">
        <v>340</v>
      </c>
      <c r="Z257" s="56" t="s">
        <v>341</v>
      </c>
      <c r="AA257" s="56" t="s">
        <v>342</v>
      </c>
      <c r="AB257" s="56" t="s">
        <v>343</v>
      </c>
      <c r="AC257" s="56" t="s">
        <v>342</v>
      </c>
      <c r="AD257" s="56" t="s">
        <v>342</v>
      </c>
      <c r="AE257" s="56" t="s">
        <v>334</v>
      </c>
      <c r="AF257" s="56" t="s">
        <v>292</v>
      </c>
      <c r="AG257" s="56">
        <v>2016</v>
      </c>
      <c r="AH257" s="56" t="s">
        <v>80</v>
      </c>
      <c r="AI257" s="56" t="s">
        <v>348</v>
      </c>
      <c r="AJ257" s="56">
        <v>0</v>
      </c>
      <c r="AM257" s="56">
        <v>42758</v>
      </c>
      <c r="AN257" s="56" t="s">
        <v>1070</v>
      </c>
      <c r="AO257" s="1">
        <v>41121</v>
      </c>
      <c r="AP257" s="56" t="s">
        <v>1076</v>
      </c>
      <c r="AQ257" s="56">
        <v>255</v>
      </c>
      <c r="AS257" s="56" t="s">
        <v>346</v>
      </c>
      <c r="AV257" s="56">
        <v>0</v>
      </c>
      <c r="BB257" s="56" t="s">
        <v>339</v>
      </c>
      <c r="BC257" s="56" t="s">
        <v>263</v>
      </c>
      <c r="BD257" s="56" t="s">
        <v>1072</v>
      </c>
      <c r="BE257" s="56" t="s">
        <v>347</v>
      </c>
      <c r="BF257" s="56" t="s">
        <v>334</v>
      </c>
      <c r="BG257" s="56" t="s">
        <v>1073</v>
      </c>
      <c r="BH257" s="56">
        <v>0</v>
      </c>
      <c r="BI257" s="56">
        <v>0</v>
      </c>
      <c r="BJ257" s="56">
        <v>1</v>
      </c>
    </row>
    <row r="258" spans="1:62" hidden="1" x14ac:dyDescent="0.3">
      <c r="A258" s="56">
        <v>49157373</v>
      </c>
      <c r="B258" s="86">
        <v>592948</v>
      </c>
      <c r="C258" s="1">
        <v>42893</v>
      </c>
      <c r="D258" s="56" t="s">
        <v>1065</v>
      </c>
      <c r="E258" s="56" t="s">
        <v>1066</v>
      </c>
      <c r="F258" s="56" t="s">
        <v>334</v>
      </c>
      <c r="G258" s="56" t="s">
        <v>335</v>
      </c>
      <c r="H258" s="56" t="s">
        <v>336</v>
      </c>
      <c r="I258" s="56" t="s">
        <v>1067</v>
      </c>
      <c r="J258" s="1" t="s">
        <v>1067</v>
      </c>
      <c r="K258" s="56" t="s">
        <v>337</v>
      </c>
      <c r="L258" s="56" t="s">
        <v>338</v>
      </c>
      <c r="M258" s="56" t="s">
        <v>1068</v>
      </c>
      <c r="N258" s="56" t="s">
        <v>1043</v>
      </c>
      <c r="O258" s="56" t="s">
        <v>546</v>
      </c>
      <c r="P258" s="1" t="s">
        <v>188</v>
      </c>
      <c r="Q258" s="56" t="s">
        <v>241</v>
      </c>
      <c r="R258" s="56" t="s">
        <v>339</v>
      </c>
      <c r="S258" s="56">
        <v>70570</v>
      </c>
      <c r="T258" s="1" t="s">
        <v>193</v>
      </c>
      <c r="U258" s="56">
        <v>41008</v>
      </c>
      <c r="V258" s="56">
        <v>43465</v>
      </c>
      <c r="W258" s="56">
        <v>40923</v>
      </c>
      <c r="X258" s="56">
        <v>42750</v>
      </c>
      <c r="Y258" s="56" t="s">
        <v>340</v>
      </c>
      <c r="Z258" s="56" t="s">
        <v>341</v>
      </c>
      <c r="AA258" s="56" t="s">
        <v>342</v>
      </c>
      <c r="AB258" s="56" t="s">
        <v>343</v>
      </c>
      <c r="AC258" s="56" t="s">
        <v>342</v>
      </c>
      <c r="AD258" s="56" t="s">
        <v>342</v>
      </c>
      <c r="AE258" s="56" t="s">
        <v>334</v>
      </c>
      <c r="AF258" s="56" t="s">
        <v>292</v>
      </c>
      <c r="AG258" s="56">
        <v>2016</v>
      </c>
      <c r="AH258" s="56" t="s">
        <v>80</v>
      </c>
      <c r="AI258" s="56" t="s">
        <v>344</v>
      </c>
      <c r="AJ258" s="56">
        <v>1</v>
      </c>
      <c r="AK258" s="56"/>
      <c r="AM258" s="56">
        <v>42758</v>
      </c>
      <c r="AN258" s="56" t="s">
        <v>1070</v>
      </c>
      <c r="AO258" s="1">
        <v>41121</v>
      </c>
      <c r="AP258" s="56" t="s">
        <v>1076</v>
      </c>
      <c r="AQ258" s="56">
        <v>255</v>
      </c>
      <c r="AS258" s="56" t="s">
        <v>346</v>
      </c>
      <c r="AV258" s="56">
        <v>0</v>
      </c>
      <c r="BB258" s="56" t="s">
        <v>339</v>
      </c>
      <c r="BC258" s="56" t="s">
        <v>263</v>
      </c>
      <c r="BD258" s="56" t="s">
        <v>1072</v>
      </c>
      <c r="BE258" s="56" t="s">
        <v>347</v>
      </c>
      <c r="BF258" s="56" t="s">
        <v>334</v>
      </c>
      <c r="BG258" s="56" t="s">
        <v>1073</v>
      </c>
      <c r="BH258" s="56">
        <v>0</v>
      </c>
      <c r="BI258" s="56">
        <v>0</v>
      </c>
      <c r="BJ258" s="56">
        <v>1</v>
      </c>
    </row>
    <row r="259" spans="1:62" x14ac:dyDescent="0.3">
      <c r="A259" s="56">
        <v>49167508</v>
      </c>
      <c r="B259" s="86">
        <v>594527</v>
      </c>
      <c r="C259" s="1">
        <v>42893</v>
      </c>
      <c r="D259" s="56" t="s">
        <v>1178</v>
      </c>
      <c r="E259" s="56" t="s">
        <v>1178</v>
      </c>
      <c r="F259" s="56" t="s">
        <v>334</v>
      </c>
      <c r="G259" s="56" t="s">
        <v>335</v>
      </c>
      <c r="H259" s="56" t="s">
        <v>336</v>
      </c>
      <c r="I259" s="56" t="s">
        <v>1067</v>
      </c>
      <c r="K259" s="56" t="s">
        <v>337</v>
      </c>
      <c r="L259" s="56" t="s">
        <v>1179</v>
      </c>
      <c r="M259" s="56" t="s">
        <v>1180</v>
      </c>
      <c r="N259" s="56" t="s">
        <v>1043</v>
      </c>
      <c r="O259" s="56" t="s">
        <v>1181</v>
      </c>
      <c r="P259" s="1" t="s">
        <v>188</v>
      </c>
      <c r="Q259" s="56" t="s">
        <v>241</v>
      </c>
      <c r="R259" s="56" t="s">
        <v>339</v>
      </c>
      <c r="S259" s="56">
        <v>97475</v>
      </c>
      <c r="T259" s="1" t="s">
        <v>190</v>
      </c>
      <c r="U259" s="56">
        <v>41153</v>
      </c>
      <c r="V259" s="56">
        <v>43465</v>
      </c>
      <c r="W259" s="56">
        <v>40969</v>
      </c>
      <c r="X259" s="56">
        <v>42916</v>
      </c>
      <c r="Y259" s="56" t="s">
        <v>340</v>
      </c>
      <c r="Z259" s="56" t="s">
        <v>341</v>
      </c>
      <c r="AA259" s="56" t="s">
        <v>342</v>
      </c>
      <c r="AB259" s="56" t="s">
        <v>343</v>
      </c>
      <c r="AC259" s="56" t="s">
        <v>342</v>
      </c>
      <c r="AD259" s="56" t="s">
        <v>347</v>
      </c>
      <c r="AE259" s="56" t="s">
        <v>334</v>
      </c>
      <c r="AF259" s="56" t="s">
        <v>291</v>
      </c>
      <c r="AG259" s="56">
        <v>2014</v>
      </c>
      <c r="AH259" s="56" t="s">
        <v>80</v>
      </c>
      <c r="AI259" s="56" t="s">
        <v>348</v>
      </c>
      <c r="AJ259" s="56">
        <v>50</v>
      </c>
      <c r="AK259" s="1">
        <v>41470</v>
      </c>
      <c r="AL259" s="56" t="s">
        <v>1182</v>
      </c>
      <c r="AM259" s="56">
        <v>42759</v>
      </c>
      <c r="AN259" s="56" t="s">
        <v>1070</v>
      </c>
      <c r="AO259" s="1">
        <v>41668</v>
      </c>
      <c r="AP259" s="56" t="s">
        <v>1183</v>
      </c>
      <c r="AQ259" s="56">
        <v>249</v>
      </c>
      <c r="AR259" s="56">
        <v>0</v>
      </c>
      <c r="AS259" s="56" t="s">
        <v>346</v>
      </c>
      <c r="BB259" s="56" t="s">
        <v>339</v>
      </c>
      <c r="BC259" s="56" t="s">
        <v>263</v>
      </c>
      <c r="BD259" s="56" t="s">
        <v>349</v>
      </c>
      <c r="BE259" s="56" t="s">
        <v>347</v>
      </c>
      <c r="BF259" s="56" t="s">
        <v>334</v>
      </c>
      <c r="BG259" s="56" t="s">
        <v>1073</v>
      </c>
      <c r="BH259" s="56">
        <v>0</v>
      </c>
      <c r="BI259" s="56">
        <v>0</v>
      </c>
      <c r="BJ259" s="56">
        <v>1</v>
      </c>
    </row>
    <row r="260" spans="1:62" hidden="1" x14ac:dyDescent="0.3">
      <c r="A260" s="56">
        <v>49167544</v>
      </c>
      <c r="B260" s="86">
        <v>594527</v>
      </c>
      <c r="C260" s="1">
        <v>42893</v>
      </c>
      <c r="D260" s="56" t="s">
        <v>1178</v>
      </c>
      <c r="E260" s="56" t="s">
        <v>1178</v>
      </c>
      <c r="F260" s="56" t="s">
        <v>334</v>
      </c>
      <c r="G260" s="56" t="s">
        <v>335</v>
      </c>
      <c r="H260" s="56" t="s">
        <v>336</v>
      </c>
      <c r="I260" s="56" t="s">
        <v>1067</v>
      </c>
      <c r="K260" s="56" t="s">
        <v>337</v>
      </c>
      <c r="L260" s="56" t="s">
        <v>1179</v>
      </c>
      <c r="M260" s="56" t="s">
        <v>1180</v>
      </c>
      <c r="N260" s="56" t="s">
        <v>1043</v>
      </c>
      <c r="O260" s="56" t="s">
        <v>1181</v>
      </c>
      <c r="P260" s="1" t="s">
        <v>188</v>
      </c>
      <c r="Q260" s="56" t="s">
        <v>241</v>
      </c>
      <c r="R260" s="56" t="s">
        <v>339</v>
      </c>
      <c r="S260" s="56">
        <v>97474</v>
      </c>
      <c r="T260" s="1" t="s">
        <v>1184</v>
      </c>
      <c r="U260" s="56">
        <v>41153</v>
      </c>
      <c r="V260" s="56">
        <v>43465</v>
      </c>
      <c r="W260" s="56">
        <v>40969</v>
      </c>
      <c r="X260" s="56">
        <v>42916</v>
      </c>
      <c r="Y260" s="56" t="s">
        <v>340</v>
      </c>
      <c r="Z260" s="56" t="s">
        <v>341</v>
      </c>
      <c r="AA260" s="56" t="s">
        <v>347</v>
      </c>
      <c r="AB260" s="56" t="s">
        <v>343</v>
      </c>
      <c r="AC260" s="56" t="s">
        <v>342</v>
      </c>
      <c r="AD260" s="56" t="s">
        <v>347</v>
      </c>
      <c r="AE260" s="56" t="s">
        <v>354</v>
      </c>
      <c r="AF260" s="56" t="s">
        <v>292</v>
      </c>
      <c r="AG260" s="56">
        <v>2017</v>
      </c>
      <c r="AH260" s="56" t="s">
        <v>80</v>
      </c>
      <c r="AI260" s="56" t="s">
        <v>344</v>
      </c>
      <c r="AJ260" s="56">
        <v>0</v>
      </c>
      <c r="AM260" s="56">
        <v>42759</v>
      </c>
      <c r="AN260" s="56" t="s">
        <v>1070</v>
      </c>
      <c r="AO260" s="1">
        <v>42237</v>
      </c>
      <c r="AP260" s="56" t="s">
        <v>345</v>
      </c>
      <c r="AQ260" s="56">
        <v>55962</v>
      </c>
      <c r="AR260" s="56">
        <v>0</v>
      </c>
      <c r="AS260" s="56" t="s">
        <v>346</v>
      </c>
      <c r="BB260" s="56" t="s">
        <v>339</v>
      </c>
      <c r="BC260" s="56" t="s">
        <v>263</v>
      </c>
      <c r="BD260" s="56" t="s">
        <v>349</v>
      </c>
      <c r="BE260" s="56" t="s">
        <v>347</v>
      </c>
      <c r="BF260" s="56" t="s">
        <v>334</v>
      </c>
      <c r="BG260" s="56" t="s">
        <v>1073</v>
      </c>
      <c r="BH260" s="56">
        <v>0</v>
      </c>
      <c r="BI260" s="56">
        <v>0</v>
      </c>
      <c r="BJ260" s="56">
        <v>0</v>
      </c>
    </row>
    <row r="261" spans="1:62" x14ac:dyDescent="0.3">
      <c r="A261" s="56">
        <v>49167559</v>
      </c>
      <c r="B261" s="86">
        <v>594527</v>
      </c>
      <c r="C261" s="1">
        <v>42893</v>
      </c>
      <c r="D261" s="56" t="s">
        <v>1178</v>
      </c>
      <c r="E261" s="56" t="s">
        <v>1178</v>
      </c>
      <c r="F261" s="56" t="s">
        <v>334</v>
      </c>
      <c r="G261" s="56" t="s">
        <v>335</v>
      </c>
      <c r="H261" s="56" t="s">
        <v>336</v>
      </c>
      <c r="I261" s="56" t="s">
        <v>1067</v>
      </c>
      <c r="K261" s="56" t="s">
        <v>337</v>
      </c>
      <c r="L261" s="56" t="s">
        <v>1179</v>
      </c>
      <c r="M261" s="56" t="s">
        <v>1180</v>
      </c>
      <c r="N261" s="56" t="s">
        <v>1043</v>
      </c>
      <c r="O261" s="56" t="s">
        <v>1181</v>
      </c>
      <c r="P261" s="1" t="s">
        <v>188</v>
      </c>
      <c r="Q261" s="56" t="s">
        <v>241</v>
      </c>
      <c r="R261" s="56" t="s">
        <v>339</v>
      </c>
      <c r="S261" s="56">
        <v>97475</v>
      </c>
      <c r="T261" s="1" t="s">
        <v>190</v>
      </c>
      <c r="U261" s="56">
        <v>41153</v>
      </c>
      <c r="V261" s="56">
        <v>43465</v>
      </c>
      <c r="W261" s="56">
        <v>40969</v>
      </c>
      <c r="X261" s="56">
        <v>42916</v>
      </c>
      <c r="Y261" s="56" t="s">
        <v>340</v>
      </c>
      <c r="Z261" s="56" t="s">
        <v>341</v>
      </c>
      <c r="AA261" s="56" t="s">
        <v>342</v>
      </c>
      <c r="AB261" s="56" t="s">
        <v>343</v>
      </c>
      <c r="AC261" s="56" t="s">
        <v>342</v>
      </c>
      <c r="AD261" s="56" t="s">
        <v>347</v>
      </c>
      <c r="AE261" s="56" t="s">
        <v>334</v>
      </c>
      <c r="AF261" s="56" t="s">
        <v>291</v>
      </c>
      <c r="AG261" s="56">
        <v>2013</v>
      </c>
      <c r="AH261" s="56" t="s">
        <v>80</v>
      </c>
      <c r="AI261" s="56" t="s">
        <v>344</v>
      </c>
      <c r="AJ261" s="56">
        <v>25</v>
      </c>
      <c r="AK261" s="1">
        <v>41455</v>
      </c>
      <c r="AL261" s="56" t="s">
        <v>1185</v>
      </c>
      <c r="AM261" s="56">
        <v>42759</v>
      </c>
      <c r="AN261" s="56" t="s">
        <v>1070</v>
      </c>
      <c r="AO261" s="1">
        <v>41458</v>
      </c>
      <c r="AP261" s="56" t="s">
        <v>1183</v>
      </c>
      <c r="AQ261" s="56">
        <v>249</v>
      </c>
      <c r="AR261" s="56">
        <v>0</v>
      </c>
      <c r="AS261" s="56" t="s">
        <v>346</v>
      </c>
      <c r="BB261" s="56" t="s">
        <v>339</v>
      </c>
      <c r="BC261" s="56" t="s">
        <v>263</v>
      </c>
      <c r="BD261" s="56" t="s">
        <v>349</v>
      </c>
      <c r="BE261" s="56" t="s">
        <v>347</v>
      </c>
      <c r="BF261" s="56" t="s">
        <v>334</v>
      </c>
      <c r="BG261" s="56" t="s">
        <v>1073</v>
      </c>
      <c r="BH261" s="56">
        <v>0</v>
      </c>
      <c r="BI261" s="56">
        <v>0</v>
      </c>
      <c r="BJ261" s="56">
        <v>1</v>
      </c>
    </row>
    <row r="262" spans="1:62" hidden="1" x14ac:dyDescent="0.3">
      <c r="A262" s="56">
        <v>49167667</v>
      </c>
      <c r="B262" s="86">
        <v>594527</v>
      </c>
      <c r="C262" s="1">
        <v>42893</v>
      </c>
      <c r="D262" s="56" t="s">
        <v>1178</v>
      </c>
      <c r="E262" s="56" t="s">
        <v>1178</v>
      </c>
      <c r="F262" s="56" t="s">
        <v>334</v>
      </c>
      <c r="G262" s="56" t="s">
        <v>335</v>
      </c>
      <c r="H262" s="56" t="s">
        <v>336</v>
      </c>
      <c r="I262" s="56" t="s">
        <v>1067</v>
      </c>
      <c r="K262" s="56" t="s">
        <v>337</v>
      </c>
      <c r="L262" s="56" t="s">
        <v>1179</v>
      </c>
      <c r="M262" s="56" t="s">
        <v>1180</v>
      </c>
      <c r="N262" s="56" t="s">
        <v>1043</v>
      </c>
      <c r="O262" s="56" t="s">
        <v>1181</v>
      </c>
      <c r="P262" s="1" t="s">
        <v>188</v>
      </c>
      <c r="Q262" s="56" t="s">
        <v>241</v>
      </c>
      <c r="R262" s="56" t="s">
        <v>339</v>
      </c>
      <c r="S262" s="56">
        <v>97474</v>
      </c>
      <c r="T262" s="1" t="s">
        <v>1184</v>
      </c>
      <c r="U262" s="56">
        <v>41153</v>
      </c>
      <c r="V262" s="56">
        <v>43465</v>
      </c>
      <c r="W262" s="56">
        <v>40969</v>
      </c>
      <c r="X262" s="56">
        <v>42916</v>
      </c>
      <c r="Y262" s="56" t="s">
        <v>340</v>
      </c>
      <c r="Z262" s="56" t="s">
        <v>341</v>
      </c>
      <c r="AA262" s="56" t="s">
        <v>347</v>
      </c>
      <c r="AB262" s="56" t="s">
        <v>343</v>
      </c>
      <c r="AC262" s="56" t="s">
        <v>342</v>
      </c>
      <c r="AD262" s="56" t="s">
        <v>347</v>
      </c>
      <c r="AE262" s="56" t="s">
        <v>354</v>
      </c>
      <c r="AF262" s="56" t="s">
        <v>292</v>
      </c>
      <c r="AG262" s="56">
        <v>2017</v>
      </c>
      <c r="AH262" s="56" t="s">
        <v>80</v>
      </c>
      <c r="AI262" s="56" t="s">
        <v>348</v>
      </c>
      <c r="AJ262" s="56">
        <v>150</v>
      </c>
      <c r="AM262" s="56">
        <v>42759</v>
      </c>
      <c r="AN262" s="56" t="s">
        <v>1070</v>
      </c>
      <c r="AO262" s="1">
        <v>41037</v>
      </c>
      <c r="AP262" s="56" t="s">
        <v>1183</v>
      </c>
      <c r="AQ262" s="56">
        <v>55962</v>
      </c>
      <c r="AR262" s="56">
        <v>0</v>
      </c>
      <c r="AS262" s="56" t="s">
        <v>346</v>
      </c>
      <c r="BB262" s="56" t="s">
        <v>339</v>
      </c>
      <c r="BC262" s="56" t="s">
        <v>263</v>
      </c>
      <c r="BD262" s="56" t="s">
        <v>349</v>
      </c>
      <c r="BE262" s="56" t="s">
        <v>347</v>
      </c>
      <c r="BF262" s="56" t="s">
        <v>334</v>
      </c>
      <c r="BG262" s="56" t="s">
        <v>1073</v>
      </c>
      <c r="BH262" s="56">
        <v>0</v>
      </c>
      <c r="BI262" s="56">
        <v>0</v>
      </c>
      <c r="BJ262" s="56">
        <v>0</v>
      </c>
    </row>
    <row r="263" spans="1:62" hidden="1" x14ac:dyDescent="0.3">
      <c r="A263" s="56">
        <v>49167940</v>
      </c>
      <c r="B263" s="86">
        <v>594527</v>
      </c>
      <c r="C263" s="1">
        <v>42893</v>
      </c>
      <c r="D263" s="56" t="s">
        <v>1178</v>
      </c>
      <c r="E263" s="56" t="s">
        <v>1178</v>
      </c>
      <c r="F263" s="56" t="s">
        <v>334</v>
      </c>
      <c r="G263" s="56" t="s">
        <v>335</v>
      </c>
      <c r="H263" s="56" t="s">
        <v>336</v>
      </c>
      <c r="I263" s="56" t="s">
        <v>1067</v>
      </c>
      <c r="K263" s="56" t="s">
        <v>337</v>
      </c>
      <c r="L263" s="56" t="s">
        <v>1179</v>
      </c>
      <c r="M263" s="56" t="s">
        <v>1180</v>
      </c>
      <c r="N263" s="56" t="s">
        <v>1043</v>
      </c>
      <c r="O263" s="56" t="s">
        <v>1181</v>
      </c>
      <c r="P263" s="1" t="s">
        <v>188</v>
      </c>
      <c r="Q263" s="56" t="s">
        <v>241</v>
      </c>
      <c r="R263" s="56" t="s">
        <v>339</v>
      </c>
      <c r="S263" s="56">
        <v>97477</v>
      </c>
      <c r="T263" s="1" t="s">
        <v>1186</v>
      </c>
      <c r="U263" s="56">
        <v>41153</v>
      </c>
      <c r="V263" s="56">
        <v>43465</v>
      </c>
      <c r="W263" s="56">
        <v>40969</v>
      </c>
      <c r="X263" s="56">
        <v>42916</v>
      </c>
      <c r="Y263" s="56" t="s">
        <v>340</v>
      </c>
      <c r="Z263" s="56" t="s">
        <v>341</v>
      </c>
      <c r="AA263" s="56" t="s">
        <v>347</v>
      </c>
      <c r="AB263" s="56" t="s">
        <v>343</v>
      </c>
      <c r="AC263" s="56" t="s">
        <v>342</v>
      </c>
      <c r="AD263" s="56" t="s">
        <v>342</v>
      </c>
      <c r="AE263" s="56" t="s">
        <v>334</v>
      </c>
      <c r="AF263" s="56" t="s">
        <v>292</v>
      </c>
      <c r="AG263" s="56">
        <v>2017</v>
      </c>
      <c r="AH263" s="56" t="s">
        <v>80</v>
      </c>
      <c r="AI263" s="56" t="s">
        <v>344</v>
      </c>
      <c r="AJ263" s="56">
        <v>3</v>
      </c>
      <c r="AM263" s="56">
        <v>42759</v>
      </c>
      <c r="AN263" s="56" t="s">
        <v>1070</v>
      </c>
      <c r="AO263" s="1">
        <v>41037</v>
      </c>
      <c r="AP263" s="56" t="s">
        <v>1183</v>
      </c>
      <c r="AQ263" s="56">
        <v>55963</v>
      </c>
      <c r="AR263" s="56">
        <v>0</v>
      </c>
      <c r="AS263" s="56" t="s">
        <v>346</v>
      </c>
      <c r="BB263" s="56" t="s">
        <v>339</v>
      </c>
      <c r="BC263" s="56" t="s">
        <v>263</v>
      </c>
      <c r="BD263" s="56" t="s">
        <v>349</v>
      </c>
      <c r="BE263" s="56" t="s">
        <v>347</v>
      </c>
      <c r="BF263" s="56" t="s">
        <v>334</v>
      </c>
      <c r="BG263" s="56" t="s">
        <v>1073</v>
      </c>
      <c r="BH263" s="56">
        <v>0</v>
      </c>
      <c r="BI263" s="56">
        <v>0</v>
      </c>
      <c r="BJ263" s="56">
        <v>1</v>
      </c>
    </row>
    <row r="264" spans="1:62" x14ac:dyDescent="0.3">
      <c r="A264" s="56">
        <v>49167947</v>
      </c>
      <c r="B264" s="86">
        <v>594527</v>
      </c>
      <c r="C264" s="1">
        <v>42893</v>
      </c>
      <c r="D264" s="56" t="s">
        <v>1178</v>
      </c>
      <c r="E264" s="56" t="s">
        <v>1178</v>
      </c>
      <c r="F264" s="56" t="s">
        <v>334</v>
      </c>
      <c r="G264" s="56" t="s">
        <v>335</v>
      </c>
      <c r="H264" s="56" t="s">
        <v>336</v>
      </c>
      <c r="I264" s="56" t="s">
        <v>1067</v>
      </c>
      <c r="K264" s="56" t="s">
        <v>337</v>
      </c>
      <c r="L264" s="56" t="s">
        <v>1179</v>
      </c>
      <c r="M264" s="56" t="s">
        <v>1180</v>
      </c>
      <c r="N264" s="56" t="s">
        <v>1043</v>
      </c>
      <c r="O264" s="56" t="s">
        <v>1181</v>
      </c>
      <c r="P264" s="1" t="s">
        <v>188</v>
      </c>
      <c r="Q264" s="56" t="s">
        <v>241</v>
      </c>
      <c r="R264" s="56" t="s">
        <v>339</v>
      </c>
      <c r="S264" s="56">
        <v>97475</v>
      </c>
      <c r="T264" s="1" t="s">
        <v>190</v>
      </c>
      <c r="U264" s="56">
        <v>41153</v>
      </c>
      <c r="V264" s="56">
        <v>43465</v>
      </c>
      <c r="W264" s="56">
        <v>40969</v>
      </c>
      <c r="X264" s="56">
        <v>42916</v>
      </c>
      <c r="Y264" s="56" t="s">
        <v>340</v>
      </c>
      <c r="Z264" s="56" t="s">
        <v>341</v>
      </c>
      <c r="AA264" s="56" t="s">
        <v>342</v>
      </c>
      <c r="AB264" s="56" t="s">
        <v>343</v>
      </c>
      <c r="AC264" s="56" t="s">
        <v>342</v>
      </c>
      <c r="AD264" s="56" t="s">
        <v>347</v>
      </c>
      <c r="AE264" s="56" t="s">
        <v>334</v>
      </c>
      <c r="AF264" s="56" t="s">
        <v>291</v>
      </c>
      <c r="AG264" s="56">
        <v>2015</v>
      </c>
      <c r="AH264" s="56" t="s">
        <v>80</v>
      </c>
      <c r="AI264" s="56" t="s">
        <v>344</v>
      </c>
      <c r="AJ264" s="56">
        <v>0</v>
      </c>
      <c r="AK264" s="1">
        <v>42185</v>
      </c>
      <c r="AM264" s="56">
        <v>42759</v>
      </c>
      <c r="AN264" s="56" t="s">
        <v>1070</v>
      </c>
      <c r="AO264" s="1">
        <v>42234</v>
      </c>
      <c r="AP264" s="56" t="s">
        <v>345</v>
      </c>
      <c r="AQ264" s="56">
        <v>249</v>
      </c>
      <c r="AR264" s="56">
        <v>0</v>
      </c>
      <c r="AS264" s="56" t="s">
        <v>346</v>
      </c>
      <c r="BB264" s="56" t="s">
        <v>339</v>
      </c>
      <c r="BC264" s="56" t="s">
        <v>263</v>
      </c>
      <c r="BD264" s="56" t="s">
        <v>349</v>
      </c>
      <c r="BE264" s="56" t="s">
        <v>347</v>
      </c>
      <c r="BF264" s="56" t="s">
        <v>334</v>
      </c>
      <c r="BG264" s="56" t="s">
        <v>1073</v>
      </c>
      <c r="BH264" s="56">
        <v>0</v>
      </c>
      <c r="BI264" s="56">
        <v>0</v>
      </c>
      <c r="BJ264" s="56">
        <v>1</v>
      </c>
    </row>
    <row r="265" spans="1:62" x14ac:dyDescent="0.3">
      <c r="A265" s="56">
        <v>49167953</v>
      </c>
      <c r="B265" s="86">
        <v>594527</v>
      </c>
      <c r="C265" s="1">
        <v>42893</v>
      </c>
      <c r="D265" s="56" t="s">
        <v>1178</v>
      </c>
      <c r="E265" s="56" t="s">
        <v>1178</v>
      </c>
      <c r="F265" s="56" t="s">
        <v>334</v>
      </c>
      <c r="G265" s="56" t="s">
        <v>335</v>
      </c>
      <c r="H265" s="56" t="s">
        <v>336</v>
      </c>
      <c r="I265" s="56" t="s">
        <v>1067</v>
      </c>
      <c r="K265" s="56" t="s">
        <v>337</v>
      </c>
      <c r="L265" s="56" t="s">
        <v>1179</v>
      </c>
      <c r="M265" s="56" t="s">
        <v>1180</v>
      </c>
      <c r="N265" s="56" t="s">
        <v>1043</v>
      </c>
      <c r="O265" s="56" t="s">
        <v>1181</v>
      </c>
      <c r="P265" s="1" t="s">
        <v>188</v>
      </c>
      <c r="Q265" s="56" t="s">
        <v>241</v>
      </c>
      <c r="R265" s="56" t="s">
        <v>339</v>
      </c>
      <c r="S265" s="56">
        <v>97475</v>
      </c>
      <c r="T265" s="1" t="s">
        <v>190</v>
      </c>
      <c r="U265" s="56">
        <v>41153</v>
      </c>
      <c r="V265" s="56">
        <v>43465</v>
      </c>
      <c r="W265" s="56">
        <v>40969</v>
      </c>
      <c r="X265" s="56">
        <v>42916</v>
      </c>
      <c r="Y265" s="56" t="s">
        <v>340</v>
      </c>
      <c r="Z265" s="56" t="s">
        <v>341</v>
      </c>
      <c r="AA265" s="56" t="s">
        <v>342</v>
      </c>
      <c r="AB265" s="56" t="s">
        <v>343</v>
      </c>
      <c r="AC265" s="56" t="s">
        <v>342</v>
      </c>
      <c r="AD265" s="56" t="s">
        <v>347</v>
      </c>
      <c r="AE265" s="56" t="s">
        <v>334</v>
      </c>
      <c r="AF265" s="56" t="s">
        <v>291</v>
      </c>
      <c r="AG265" s="56">
        <v>2016</v>
      </c>
      <c r="AH265" s="56" t="s">
        <v>80</v>
      </c>
      <c r="AI265" s="56" t="s">
        <v>348</v>
      </c>
      <c r="AJ265" s="56">
        <v>0</v>
      </c>
      <c r="AK265" s="1">
        <v>42369</v>
      </c>
      <c r="AM265" s="56">
        <v>42759</v>
      </c>
      <c r="AN265" s="56" t="s">
        <v>1070</v>
      </c>
      <c r="AO265" s="1">
        <v>42366</v>
      </c>
      <c r="AP265" s="56" t="s">
        <v>345</v>
      </c>
      <c r="AQ265" s="56">
        <v>249</v>
      </c>
      <c r="AR265" s="56">
        <v>0</v>
      </c>
      <c r="AS265" s="56" t="s">
        <v>346</v>
      </c>
      <c r="BB265" s="56" t="s">
        <v>339</v>
      </c>
      <c r="BC265" s="56" t="s">
        <v>263</v>
      </c>
      <c r="BD265" s="56" t="s">
        <v>349</v>
      </c>
      <c r="BE265" s="56" t="s">
        <v>347</v>
      </c>
      <c r="BF265" s="56" t="s">
        <v>334</v>
      </c>
      <c r="BG265" s="56" t="s">
        <v>1073</v>
      </c>
      <c r="BH265" s="56">
        <v>0</v>
      </c>
      <c r="BI265" s="56">
        <v>0</v>
      </c>
      <c r="BJ265" s="56">
        <v>1</v>
      </c>
    </row>
    <row r="266" spans="1:62" x14ac:dyDescent="0.3">
      <c r="A266" s="56">
        <v>49167981</v>
      </c>
      <c r="B266" s="86">
        <v>594527</v>
      </c>
      <c r="C266" s="1">
        <v>42893</v>
      </c>
      <c r="D266" s="56" t="s">
        <v>1178</v>
      </c>
      <c r="E266" s="56" t="s">
        <v>1178</v>
      </c>
      <c r="F266" s="56" t="s">
        <v>334</v>
      </c>
      <c r="G266" s="56" t="s">
        <v>335</v>
      </c>
      <c r="H266" s="56" t="s">
        <v>336</v>
      </c>
      <c r="I266" s="56" t="s">
        <v>1067</v>
      </c>
      <c r="K266" s="56" t="s">
        <v>337</v>
      </c>
      <c r="L266" s="56" t="s">
        <v>1179</v>
      </c>
      <c r="M266" s="56" t="s">
        <v>1180</v>
      </c>
      <c r="N266" s="56" t="s">
        <v>1043</v>
      </c>
      <c r="O266" s="56" t="s">
        <v>1181</v>
      </c>
      <c r="P266" s="1" t="s">
        <v>188</v>
      </c>
      <c r="Q266" s="56" t="s">
        <v>241</v>
      </c>
      <c r="R266" s="56" t="s">
        <v>339</v>
      </c>
      <c r="S266" s="56">
        <v>97477</v>
      </c>
      <c r="T266" s="1" t="s">
        <v>1186</v>
      </c>
      <c r="U266" s="56">
        <v>41153</v>
      </c>
      <c r="V266" s="56">
        <v>43465</v>
      </c>
      <c r="W266" s="56">
        <v>40969</v>
      </c>
      <c r="X266" s="56">
        <v>42916</v>
      </c>
      <c r="Y266" s="56" t="s">
        <v>340</v>
      </c>
      <c r="Z266" s="56" t="s">
        <v>341</v>
      </c>
      <c r="AA266" s="56" t="s">
        <v>347</v>
      </c>
      <c r="AB266" s="56" t="s">
        <v>343</v>
      </c>
      <c r="AC266" s="56" t="s">
        <v>342</v>
      </c>
      <c r="AD266" s="56" t="s">
        <v>342</v>
      </c>
      <c r="AE266" s="56" t="s">
        <v>334</v>
      </c>
      <c r="AF266" s="56" t="s">
        <v>291</v>
      </c>
      <c r="AG266" s="56">
        <v>2016</v>
      </c>
      <c r="AH266" s="56" t="s">
        <v>80</v>
      </c>
      <c r="AI266" s="56" t="s">
        <v>348</v>
      </c>
      <c r="AJ266" s="56">
        <v>1</v>
      </c>
      <c r="AK266" s="56">
        <v>42353</v>
      </c>
      <c r="AL266" s="56" t="s">
        <v>1187</v>
      </c>
      <c r="AM266" s="56">
        <v>42759</v>
      </c>
      <c r="AN266" s="56" t="s">
        <v>1070</v>
      </c>
      <c r="AO266" s="1">
        <v>42366</v>
      </c>
      <c r="AP266" s="56" t="s">
        <v>345</v>
      </c>
      <c r="AQ266" s="56">
        <v>55963</v>
      </c>
      <c r="AR266" s="56">
        <v>0</v>
      </c>
      <c r="AS266" s="56" t="s">
        <v>346</v>
      </c>
      <c r="BB266" s="56" t="s">
        <v>339</v>
      </c>
      <c r="BC266" s="56" t="s">
        <v>263</v>
      </c>
      <c r="BD266" s="56" t="s">
        <v>349</v>
      </c>
      <c r="BE266" s="56" t="s">
        <v>347</v>
      </c>
      <c r="BF266" s="56" t="s">
        <v>334</v>
      </c>
      <c r="BG266" s="56" t="s">
        <v>1073</v>
      </c>
      <c r="BH266" s="56">
        <v>0</v>
      </c>
      <c r="BI266" s="56">
        <v>0</v>
      </c>
      <c r="BJ266" s="56">
        <v>1</v>
      </c>
    </row>
    <row r="267" spans="1:62" x14ac:dyDescent="0.3">
      <c r="A267" s="56">
        <v>49167987</v>
      </c>
      <c r="B267" s="86">
        <v>594527</v>
      </c>
      <c r="C267" s="1">
        <v>42893</v>
      </c>
      <c r="D267" s="56" t="s">
        <v>1178</v>
      </c>
      <c r="E267" s="56" t="s">
        <v>1178</v>
      </c>
      <c r="F267" s="56" t="s">
        <v>334</v>
      </c>
      <c r="G267" s="56" t="s">
        <v>335</v>
      </c>
      <c r="H267" s="56" t="s">
        <v>336</v>
      </c>
      <c r="I267" s="56" t="s">
        <v>1067</v>
      </c>
      <c r="K267" s="56" t="s">
        <v>337</v>
      </c>
      <c r="L267" s="56" t="s">
        <v>1179</v>
      </c>
      <c r="M267" s="56" t="s">
        <v>1180</v>
      </c>
      <c r="N267" s="56" t="s">
        <v>1043</v>
      </c>
      <c r="O267" s="56" t="s">
        <v>1181</v>
      </c>
      <c r="P267" s="1" t="s">
        <v>188</v>
      </c>
      <c r="Q267" s="56" t="s">
        <v>241</v>
      </c>
      <c r="R267" s="56" t="s">
        <v>339</v>
      </c>
      <c r="S267" s="56">
        <v>97477</v>
      </c>
      <c r="T267" s="1" t="s">
        <v>1186</v>
      </c>
      <c r="U267" s="56">
        <v>41153</v>
      </c>
      <c r="V267" s="56">
        <v>43465</v>
      </c>
      <c r="W267" s="56">
        <v>40969</v>
      </c>
      <c r="X267" s="56">
        <v>42916</v>
      </c>
      <c r="Y267" s="56" t="s">
        <v>340</v>
      </c>
      <c r="Z267" s="56" t="s">
        <v>341</v>
      </c>
      <c r="AA267" s="56" t="s">
        <v>347</v>
      </c>
      <c r="AB267" s="56" t="s">
        <v>343</v>
      </c>
      <c r="AC267" s="56" t="s">
        <v>342</v>
      </c>
      <c r="AD267" s="56" t="s">
        <v>342</v>
      </c>
      <c r="AE267" s="56" t="s">
        <v>334</v>
      </c>
      <c r="AF267" s="56" t="s">
        <v>291</v>
      </c>
      <c r="AG267" s="56">
        <v>2016</v>
      </c>
      <c r="AH267" s="56" t="s">
        <v>80</v>
      </c>
      <c r="AI267" s="56" t="s">
        <v>344</v>
      </c>
      <c r="AJ267" s="56">
        <v>0</v>
      </c>
      <c r="AK267" s="1">
        <v>42551</v>
      </c>
      <c r="AL267" s="56" t="s">
        <v>1188</v>
      </c>
      <c r="AM267" s="56">
        <v>42759</v>
      </c>
      <c r="AN267" s="56" t="s">
        <v>1070</v>
      </c>
      <c r="AO267" s="1">
        <v>42593</v>
      </c>
      <c r="AP267" s="56" t="s">
        <v>1070</v>
      </c>
      <c r="AQ267" s="56">
        <v>55963</v>
      </c>
      <c r="AR267" s="56">
        <v>0</v>
      </c>
      <c r="AS267" s="56" t="s">
        <v>346</v>
      </c>
      <c r="BB267" s="56" t="s">
        <v>339</v>
      </c>
      <c r="BC267" s="56" t="s">
        <v>263</v>
      </c>
      <c r="BD267" s="56" t="s">
        <v>349</v>
      </c>
      <c r="BE267" s="56" t="s">
        <v>347</v>
      </c>
      <c r="BF267" s="56" t="s">
        <v>334</v>
      </c>
      <c r="BG267" s="56" t="s">
        <v>1073</v>
      </c>
      <c r="BH267" s="56">
        <v>0</v>
      </c>
      <c r="BI267" s="56">
        <v>0</v>
      </c>
      <c r="BJ267" s="56">
        <v>1</v>
      </c>
    </row>
    <row r="268" spans="1:62" x14ac:dyDescent="0.3">
      <c r="A268" s="56">
        <v>49168001</v>
      </c>
      <c r="B268" s="86">
        <v>594527</v>
      </c>
      <c r="C268" s="1">
        <v>42893</v>
      </c>
      <c r="D268" s="56" t="s">
        <v>1178</v>
      </c>
      <c r="E268" s="56" t="s">
        <v>1178</v>
      </c>
      <c r="F268" s="56" t="s">
        <v>334</v>
      </c>
      <c r="G268" s="56" t="s">
        <v>335</v>
      </c>
      <c r="H268" s="56" t="s">
        <v>336</v>
      </c>
      <c r="I268" s="56" t="s">
        <v>1067</v>
      </c>
      <c r="K268" s="56" t="s">
        <v>337</v>
      </c>
      <c r="L268" s="56" t="s">
        <v>1179</v>
      </c>
      <c r="M268" s="56" t="s">
        <v>1180</v>
      </c>
      <c r="N268" s="56" t="s">
        <v>1043</v>
      </c>
      <c r="O268" s="56" t="s">
        <v>1181</v>
      </c>
      <c r="P268" s="1" t="s">
        <v>110</v>
      </c>
      <c r="Q268" s="56" t="s">
        <v>241</v>
      </c>
      <c r="R268" s="56" t="s">
        <v>339</v>
      </c>
      <c r="S268" s="56">
        <v>101553</v>
      </c>
      <c r="T268" s="1" t="s">
        <v>252</v>
      </c>
      <c r="U268" s="56">
        <v>41153</v>
      </c>
      <c r="V268" s="56">
        <v>43465</v>
      </c>
      <c r="W268" s="56">
        <v>40969</v>
      </c>
      <c r="X268" s="56">
        <v>42916</v>
      </c>
      <c r="Y268" s="56" t="s">
        <v>340</v>
      </c>
      <c r="Z268" s="56" t="s">
        <v>341</v>
      </c>
      <c r="AA268" s="56" t="s">
        <v>342</v>
      </c>
      <c r="AB268" s="56" t="s">
        <v>343</v>
      </c>
      <c r="AC268" s="56" t="s">
        <v>342</v>
      </c>
      <c r="AD268" s="56" t="s">
        <v>342</v>
      </c>
      <c r="AE268" s="56" t="s">
        <v>334</v>
      </c>
      <c r="AF268" s="56" t="s">
        <v>291</v>
      </c>
      <c r="AG268" s="56">
        <v>2016</v>
      </c>
      <c r="AH268" s="56" t="s">
        <v>80</v>
      </c>
      <c r="AI268" s="56" t="s">
        <v>348</v>
      </c>
      <c r="AJ268" s="56">
        <v>2</v>
      </c>
      <c r="AK268" s="1">
        <v>42369</v>
      </c>
      <c r="AL268" s="56" t="s">
        <v>1189</v>
      </c>
      <c r="AM268" s="56">
        <v>42759</v>
      </c>
      <c r="AN268" s="56" t="s">
        <v>1070</v>
      </c>
      <c r="AO268" s="1">
        <v>42366</v>
      </c>
      <c r="AP268" s="56" t="s">
        <v>345</v>
      </c>
      <c r="AQ268" s="56">
        <v>326</v>
      </c>
      <c r="AR268" s="56">
        <v>0</v>
      </c>
      <c r="AS268" s="56" t="s">
        <v>346</v>
      </c>
      <c r="BB268" s="56" t="s">
        <v>339</v>
      </c>
      <c r="BC268" s="56" t="s">
        <v>263</v>
      </c>
      <c r="BD268" s="56" t="s">
        <v>349</v>
      </c>
      <c r="BE268" s="56" t="s">
        <v>347</v>
      </c>
      <c r="BF268" s="56" t="s">
        <v>334</v>
      </c>
      <c r="BG268" s="56" t="s">
        <v>1073</v>
      </c>
      <c r="BH268" s="56">
        <v>0</v>
      </c>
      <c r="BI268" s="56">
        <v>0</v>
      </c>
      <c r="BJ268" s="56">
        <v>1</v>
      </c>
    </row>
    <row r="269" spans="1:62" hidden="1" x14ac:dyDescent="0.3">
      <c r="A269" s="56">
        <v>49168004</v>
      </c>
      <c r="B269" s="86">
        <v>594527</v>
      </c>
      <c r="C269" s="1">
        <v>42893</v>
      </c>
      <c r="D269" s="56" t="s">
        <v>1178</v>
      </c>
      <c r="E269" s="56" t="s">
        <v>1178</v>
      </c>
      <c r="F269" s="56" t="s">
        <v>334</v>
      </c>
      <c r="G269" s="56" t="s">
        <v>335</v>
      </c>
      <c r="H269" s="56" t="s">
        <v>336</v>
      </c>
      <c r="I269" s="56" t="s">
        <v>1067</v>
      </c>
      <c r="K269" s="56" t="s">
        <v>337</v>
      </c>
      <c r="L269" s="56" t="s">
        <v>1179</v>
      </c>
      <c r="M269" s="56" t="s">
        <v>1180</v>
      </c>
      <c r="N269" s="56" t="s">
        <v>1043</v>
      </c>
      <c r="O269" s="56" t="s">
        <v>1181</v>
      </c>
      <c r="P269" s="1" t="s">
        <v>105</v>
      </c>
      <c r="S269" s="56">
        <v>81748</v>
      </c>
      <c r="T269" s="1" t="s">
        <v>114</v>
      </c>
      <c r="U269" s="56">
        <v>41153</v>
      </c>
      <c r="V269" s="56">
        <v>43465</v>
      </c>
      <c r="W269" s="56">
        <v>40969</v>
      </c>
      <c r="X269" s="56">
        <v>42916</v>
      </c>
      <c r="Y269" s="56" t="s">
        <v>340</v>
      </c>
      <c r="Z269" s="56" t="s">
        <v>341</v>
      </c>
      <c r="AA269" s="56" t="s">
        <v>342</v>
      </c>
      <c r="AB269" s="56" t="s">
        <v>343</v>
      </c>
      <c r="AC269" s="56" t="s">
        <v>342</v>
      </c>
      <c r="AD269" s="56" t="s">
        <v>342</v>
      </c>
      <c r="AE269" s="56" t="s">
        <v>334</v>
      </c>
      <c r="AF269" s="56" t="s">
        <v>292</v>
      </c>
      <c r="AG269" s="56">
        <v>2017</v>
      </c>
      <c r="AH269" s="56" t="s">
        <v>80</v>
      </c>
      <c r="AI269" s="56" t="s">
        <v>344</v>
      </c>
      <c r="AJ269" s="56">
        <v>8</v>
      </c>
      <c r="AM269" s="56">
        <v>42759</v>
      </c>
      <c r="AN269" s="56" t="s">
        <v>1070</v>
      </c>
      <c r="AO269" s="1">
        <v>41070</v>
      </c>
      <c r="AP269" s="56" t="s">
        <v>1183</v>
      </c>
      <c r="AQ269" s="56">
        <v>321</v>
      </c>
      <c r="AR269" s="56">
        <v>0</v>
      </c>
      <c r="AS269" s="56" t="s">
        <v>346</v>
      </c>
      <c r="BB269" s="56" t="s">
        <v>339</v>
      </c>
      <c r="BC269" s="56" t="s">
        <v>263</v>
      </c>
      <c r="BD269" s="56" t="s">
        <v>349</v>
      </c>
      <c r="BE269" s="56" t="s">
        <v>347</v>
      </c>
      <c r="BF269" s="56" t="s">
        <v>334</v>
      </c>
      <c r="BG269" s="56" t="s">
        <v>1073</v>
      </c>
      <c r="BH269" s="56">
        <v>0</v>
      </c>
      <c r="BI269" s="56">
        <v>0</v>
      </c>
      <c r="BJ269" s="56">
        <v>1</v>
      </c>
    </row>
    <row r="270" spans="1:62" x14ac:dyDescent="0.3">
      <c r="A270" s="56">
        <v>49168016</v>
      </c>
      <c r="B270" s="86">
        <v>594527</v>
      </c>
      <c r="C270" s="1">
        <v>42893</v>
      </c>
      <c r="D270" s="56" t="s">
        <v>1178</v>
      </c>
      <c r="E270" s="56" t="s">
        <v>1178</v>
      </c>
      <c r="F270" s="56" t="s">
        <v>334</v>
      </c>
      <c r="G270" s="56" t="s">
        <v>335</v>
      </c>
      <c r="H270" s="56" t="s">
        <v>336</v>
      </c>
      <c r="I270" s="56" t="s">
        <v>1067</v>
      </c>
      <c r="K270" s="56" t="s">
        <v>337</v>
      </c>
      <c r="L270" s="56" t="s">
        <v>1179</v>
      </c>
      <c r="M270" s="56" t="s">
        <v>1180</v>
      </c>
      <c r="N270" s="56" t="s">
        <v>1043</v>
      </c>
      <c r="O270" s="56" t="s">
        <v>1181</v>
      </c>
      <c r="P270" s="1" t="s">
        <v>188</v>
      </c>
      <c r="Q270" s="56" t="s">
        <v>241</v>
      </c>
      <c r="R270" s="56" t="s">
        <v>339</v>
      </c>
      <c r="S270" s="56">
        <v>97475</v>
      </c>
      <c r="T270" s="1" t="s">
        <v>190</v>
      </c>
      <c r="U270" s="56">
        <v>41153</v>
      </c>
      <c r="V270" s="56">
        <v>43465</v>
      </c>
      <c r="W270" s="56">
        <v>40969</v>
      </c>
      <c r="X270" s="56">
        <v>42916</v>
      </c>
      <c r="Y270" s="56" t="s">
        <v>340</v>
      </c>
      <c r="Z270" s="56" t="s">
        <v>341</v>
      </c>
      <c r="AA270" s="56" t="s">
        <v>342</v>
      </c>
      <c r="AB270" s="56" t="s">
        <v>343</v>
      </c>
      <c r="AC270" s="56" t="s">
        <v>342</v>
      </c>
      <c r="AD270" s="56" t="s">
        <v>347</v>
      </c>
      <c r="AE270" s="56" t="s">
        <v>334</v>
      </c>
      <c r="AF270" s="56" t="s">
        <v>291</v>
      </c>
      <c r="AG270" s="56">
        <v>2015</v>
      </c>
      <c r="AH270" s="56" t="s">
        <v>80</v>
      </c>
      <c r="AI270" s="56" t="s">
        <v>348</v>
      </c>
      <c r="AJ270" s="56">
        <v>35</v>
      </c>
      <c r="AK270" s="1">
        <v>41985</v>
      </c>
      <c r="AL270" s="56" t="s">
        <v>1190</v>
      </c>
      <c r="AM270" s="56">
        <v>42759</v>
      </c>
      <c r="AN270" s="56" t="s">
        <v>1070</v>
      </c>
      <c r="AO270" s="1">
        <v>42027</v>
      </c>
      <c r="AP270" s="56" t="s">
        <v>345</v>
      </c>
      <c r="AQ270" s="56">
        <v>249</v>
      </c>
      <c r="AR270" s="56">
        <v>0</v>
      </c>
      <c r="AS270" s="56" t="s">
        <v>346</v>
      </c>
      <c r="BB270" s="56" t="s">
        <v>339</v>
      </c>
      <c r="BC270" s="56" t="s">
        <v>263</v>
      </c>
      <c r="BD270" s="56" t="s">
        <v>349</v>
      </c>
      <c r="BE270" s="56" t="s">
        <v>347</v>
      </c>
      <c r="BF270" s="56" t="s">
        <v>334</v>
      </c>
      <c r="BG270" s="56" t="s">
        <v>1073</v>
      </c>
      <c r="BH270" s="56">
        <v>0</v>
      </c>
      <c r="BI270" s="56">
        <v>0</v>
      </c>
      <c r="BJ270" s="56">
        <v>1</v>
      </c>
    </row>
    <row r="271" spans="1:62" hidden="1" x14ac:dyDescent="0.3">
      <c r="A271" s="56">
        <v>49168021</v>
      </c>
      <c r="B271" s="86">
        <v>594527</v>
      </c>
      <c r="C271" s="1">
        <v>42893</v>
      </c>
      <c r="D271" s="56" t="s">
        <v>1178</v>
      </c>
      <c r="E271" s="56" t="s">
        <v>1178</v>
      </c>
      <c r="F271" s="56" t="s">
        <v>334</v>
      </c>
      <c r="G271" s="56" t="s">
        <v>335</v>
      </c>
      <c r="H271" s="56" t="s">
        <v>336</v>
      </c>
      <c r="I271" s="56" t="s">
        <v>1067</v>
      </c>
      <c r="K271" s="56" t="s">
        <v>337</v>
      </c>
      <c r="L271" s="56" t="s">
        <v>1179</v>
      </c>
      <c r="M271" s="56" t="s">
        <v>1180</v>
      </c>
      <c r="N271" s="56" t="s">
        <v>1043</v>
      </c>
      <c r="O271" s="56" t="s">
        <v>1181</v>
      </c>
      <c r="P271" s="1" t="s">
        <v>105</v>
      </c>
      <c r="S271" s="56">
        <v>81748</v>
      </c>
      <c r="T271" s="1" t="s">
        <v>114</v>
      </c>
      <c r="U271" s="56">
        <v>41153</v>
      </c>
      <c r="V271" s="56">
        <v>43465</v>
      </c>
      <c r="W271" s="56">
        <v>40969</v>
      </c>
      <c r="X271" s="56">
        <v>42916</v>
      </c>
      <c r="Y271" s="56" t="s">
        <v>340</v>
      </c>
      <c r="Z271" s="56" t="s">
        <v>341</v>
      </c>
      <c r="AA271" s="56" t="s">
        <v>342</v>
      </c>
      <c r="AB271" s="56" t="s">
        <v>343</v>
      </c>
      <c r="AC271" s="56" t="s">
        <v>342</v>
      </c>
      <c r="AD271" s="56" t="s">
        <v>342</v>
      </c>
      <c r="AE271" s="56" t="s">
        <v>334</v>
      </c>
      <c r="AF271" s="56" t="s">
        <v>224</v>
      </c>
      <c r="AG271" s="56">
        <v>2012</v>
      </c>
      <c r="AH271" s="56" t="s">
        <v>80</v>
      </c>
      <c r="AI271" s="56" t="s">
        <v>339</v>
      </c>
      <c r="AJ271" s="56">
        <v>0</v>
      </c>
      <c r="AM271" s="56">
        <v>42759</v>
      </c>
      <c r="AN271" s="56" t="s">
        <v>1070</v>
      </c>
      <c r="AO271" s="1">
        <v>41070</v>
      </c>
      <c r="AP271" s="56" t="s">
        <v>1183</v>
      </c>
      <c r="AQ271" s="56">
        <v>321</v>
      </c>
      <c r="AR271" s="56">
        <v>0</v>
      </c>
      <c r="AS271" s="56" t="s">
        <v>346</v>
      </c>
      <c r="BB271" s="56" t="s">
        <v>339</v>
      </c>
      <c r="BC271" s="56" t="s">
        <v>263</v>
      </c>
      <c r="BD271" s="56" t="s">
        <v>349</v>
      </c>
      <c r="BE271" s="56" t="s">
        <v>347</v>
      </c>
      <c r="BF271" s="56" t="s">
        <v>334</v>
      </c>
      <c r="BG271" s="56" t="s">
        <v>1073</v>
      </c>
      <c r="BH271" s="56">
        <v>0</v>
      </c>
      <c r="BI271" s="56">
        <v>0</v>
      </c>
      <c r="BJ271" s="56">
        <v>1</v>
      </c>
    </row>
    <row r="272" spans="1:62" x14ac:dyDescent="0.3">
      <c r="A272" s="56">
        <v>49168022</v>
      </c>
      <c r="B272" s="86">
        <v>594527</v>
      </c>
      <c r="C272" s="1">
        <v>42893</v>
      </c>
      <c r="D272" s="56" t="s">
        <v>1178</v>
      </c>
      <c r="E272" s="56" t="s">
        <v>1178</v>
      </c>
      <c r="F272" s="56" t="s">
        <v>334</v>
      </c>
      <c r="G272" s="56" t="s">
        <v>335</v>
      </c>
      <c r="H272" s="56" t="s">
        <v>336</v>
      </c>
      <c r="I272" s="56" t="s">
        <v>1067</v>
      </c>
      <c r="K272" s="56" t="s">
        <v>337</v>
      </c>
      <c r="L272" s="56" t="s">
        <v>1179</v>
      </c>
      <c r="M272" s="56" t="s">
        <v>1180</v>
      </c>
      <c r="N272" s="56" t="s">
        <v>1043</v>
      </c>
      <c r="O272" s="56" t="s">
        <v>1181</v>
      </c>
      <c r="P272" s="1" t="s">
        <v>105</v>
      </c>
      <c r="S272" s="56">
        <v>81748</v>
      </c>
      <c r="T272" s="1" t="s">
        <v>114</v>
      </c>
      <c r="U272" s="56">
        <v>41153</v>
      </c>
      <c r="V272" s="56">
        <v>43465</v>
      </c>
      <c r="W272" s="56">
        <v>40969</v>
      </c>
      <c r="X272" s="56">
        <v>42916</v>
      </c>
      <c r="Y272" s="56" t="s">
        <v>340</v>
      </c>
      <c r="Z272" s="56" t="s">
        <v>341</v>
      </c>
      <c r="AA272" s="56" t="s">
        <v>342</v>
      </c>
      <c r="AB272" s="56" t="s">
        <v>343</v>
      </c>
      <c r="AC272" s="56" t="s">
        <v>342</v>
      </c>
      <c r="AD272" s="56" t="s">
        <v>342</v>
      </c>
      <c r="AE272" s="56" t="s">
        <v>334</v>
      </c>
      <c r="AF272" s="56" t="s">
        <v>291</v>
      </c>
      <c r="AG272" s="56">
        <v>2015</v>
      </c>
      <c r="AH272" s="56" t="s">
        <v>80</v>
      </c>
      <c r="AI272" s="56" t="s">
        <v>348</v>
      </c>
      <c r="AJ272" s="56">
        <v>0</v>
      </c>
      <c r="AK272" s="1">
        <v>42004</v>
      </c>
      <c r="AM272" s="56">
        <v>42759</v>
      </c>
      <c r="AN272" s="56" t="s">
        <v>1070</v>
      </c>
      <c r="AO272" s="1">
        <v>42027</v>
      </c>
      <c r="AP272" s="56" t="s">
        <v>345</v>
      </c>
      <c r="AQ272" s="56">
        <v>321</v>
      </c>
      <c r="AR272" s="56">
        <v>0</v>
      </c>
      <c r="AS272" s="56" t="s">
        <v>346</v>
      </c>
      <c r="BB272" s="56" t="s">
        <v>339</v>
      </c>
      <c r="BC272" s="56" t="s">
        <v>263</v>
      </c>
      <c r="BD272" s="56" t="s">
        <v>349</v>
      </c>
      <c r="BE272" s="56" t="s">
        <v>347</v>
      </c>
      <c r="BF272" s="56" t="s">
        <v>334</v>
      </c>
      <c r="BG272" s="56" t="s">
        <v>1073</v>
      </c>
      <c r="BH272" s="56">
        <v>0</v>
      </c>
      <c r="BI272" s="56">
        <v>0</v>
      </c>
      <c r="BJ272" s="56">
        <v>1</v>
      </c>
    </row>
    <row r="273" spans="1:62" x14ac:dyDescent="0.3">
      <c r="A273" s="56">
        <v>49168023</v>
      </c>
      <c r="B273" s="86">
        <v>594527</v>
      </c>
      <c r="C273" s="1">
        <v>42893</v>
      </c>
      <c r="D273" s="56" t="s">
        <v>1178</v>
      </c>
      <c r="E273" s="56" t="s">
        <v>1178</v>
      </c>
      <c r="F273" s="56" t="s">
        <v>334</v>
      </c>
      <c r="G273" s="56" t="s">
        <v>335</v>
      </c>
      <c r="H273" s="56" t="s">
        <v>336</v>
      </c>
      <c r="I273" s="56" t="s">
        <v>1067</v>
      </c>
      <c r="K273" s="56" t="s">
        <v>337</v>
      </c>
      <c r="L273" s="56" t="s">
        <v>1179</v>
      </c>
      <c r="M273" s="56" t="s">
        <v>1180</v>
      </c>
      <c r="N273" s="56" t="s">
        <v>1043</v>
      </c>
      <c r="O273" s="56" t="s">
        <v>1181</v>
      </c>
      <c r="P273" s="1" t="s">
        <v>105</v>
      </c>
      <c r="S273" s="56">
        <v>81748</v>
      </c>
      <c r="T273" s="1" t="s">
        <v>114</v>
      </c>
      <c r="U273" s="56">
        <v>41153</v>
      </c>
      <c r="V273" s="56">
        <v>43465</v>
      </c>
      <c r="W273" s="56">
        <v>40969</v>
      </c>
      <c r="X273" s="56">
        <v>42916</v>
      </c>
      <c r="Y273" s="56" t="s">
        <v>340</v>
      </c>
      <c r="Z273" s="56" t="s">
        <v>341</v>
      </c>
      <c r="AA273" s="56" t="s">
        <v>342</v>
      </c>
      <c r="AB273" s="56" t="s">
        <v>343</v>
      </c>
      <c r="AC273" s="56" t="s">
        <v>342</v>
      </c>
      <c r="AD273" s="56" t="s">
        <v>342</v>
      </c>
      <c r="AE273" s="56" t="s">
        <v>334</v>
      </c>
      <c r="AF273" s="56" t="s">
        <v>291</v>
      </c>
      <c r="AG273" s="56">
        <v>2015</v>
      </c>
      <c r="AH273" s="56" t="s">
        <v>80</v>
      </c>
      <c r="AI273" s="56" t="s">
        <v>344</v>
      </c>
      <c r="AJ273" s="56">
        <v>2</v>
      </c>
      <c r="AK273" s="1">
        <v>42185</v>
      </c>
      <c r="AL273" s="56" t="s">
        <v>1191</v>
      </c>
      <c r="AM273" s="56">
        <v>42759</v>
      </c>
      <c r="AN273" s="56" t="s">
        <v>1070</v>
      </c>
      <c r="AO273" s="1">
        <v>42234</v>
      </c>
      <c r="AP273" s="56" t="s">
        <v>345</v>
      </c>
      <c r="AQ273" s="56">
        <v>321</v>
      </c>
      <c r="AR273" s="56">
        <v>0</v>
      </c>
      <c r="AS273" s="56" t="s">
        <v>346</v>
      </c>
      <c r="BB273" s="56" t="s">
        <v>339</v>
      </c>
      <c r="BC273" s="56" t="s">
        <v>263</v>
      </c>
      <c r="BD273" s="56" t="s">
        <v>349</v>
      </c>
      <c r="BE273" s="56" t="s">
        <v>347</v>
      </c>
      <c r="BF273" s="56" t="s">
        <v>334</v>
      </c>
      <c r="BG273" s="56" t="s">
        <v>1073</v>
      </c>
      <c r="BH273" s="56">
        <v>0</v>
      </c>
      <c r="BI273" s="56">
        <v>0</v>
      </c>
      <c r="BJ273" s="56">
        <v>1</v>
      </c>
    </row>
    <row r="274" spans="1:62" x14ac:dyDescent="0.3">
      <c r="A274" s="56">
        <v>49168024</v>
      </c>
      <c r="B274" s="86">
        <v>594527</v>
      </c>
      <c r="C274" s="1">
        <v>42893</v>
      </c>
      <c r="D274" s="56" t="s">
        <v>1178</v>
      </c>
      <c r="E274" s="56" t="s">
        <v>1178</v>
      </c>
      <c r="F274" s="56" t="s">
        <v>334</v>
      </c>
      <c r="G274" s="56" t="s">
        <v>335</v>
      </c>
      <c r="H274" s="56" t="s">
        <v>336</v>
      </c>
      <c r="I274" s="56" t="s">
        <v>1067</v>
      </c>
      <c r="K274" s="56" t="s">
        <v>337</v>
      </c>
      <c r="L274" s="56" t="s">
        <v>1179</v>
      </c>
      <c r="M274" s="56" t="s">
        <v>1180</v>
      </c>
      <c r="N274" s="56" t="s">
        <v>1043</v>
      </c>
      <c r="O274" s="56" t="s">
        <v>1181</v>
      </c>
      <c r="P274" s="1" t="s">
        <v>105</v>
      </c>
      <c r="S274" s="56">
        <v>81748</v>
      </c>
      <c r="T274" s="1" t="s">
        <v>114</v>
      </c>
      <c r="U274" s="56">
        <v>41153</v>
      </c>
      <c r="V274" s="56">
        <v>43465</v>
      </c>
      <c r="W274" s="56">
        <v>40969</v>
      </c>
      <c r="X274" s="56">
        <v>42916</v>
      </c>
      <c r="Y274" s="56" t="s">
        <v>340</v>
      </c>
      <c r="Z274" s="56" t="s">
        <v>341</v>
      </c>
      <c r="AA274" s="56" t="s">
        <v>342</v>
      </c>
      <c r="AB274" s="56" t="s">
        <v>343</v>
      </c>
      <c r="AC274" s="56" t="s">
        <v>342</v>
      </c>
      <c r="AD274" s="56" t="s">
        <v>342</v>
      </c>
      <c r="AE274" s="56" t="s">
        <v>334</v>
      </c>
      <c r="AF274" s="56" t="s">
        <v>291</v>
      </c>
      <c r="AG274" s="56">
        <v>2016</v>
      </c>
      <c r="AH274" s="56" t="s">
        <v>80</v>
      </c>
      <c r="AI274" s="56" t="s">
        <v>348</v>
      </c>
      <c r="AJ274" s="56">
        <v>2</v>
      </c>
      <c r="AK274" s="1">
        <v>42369</v>
      </c>
      <c r="AL274" s="56" t="s">
        <v>1192</v>
      </c>
      <c r="AM274" s="56">
        <v>42759</v>
      </c>
      <c r="AN274" s="56" t="s">
        <v>1070</v>
      </c>
      <c r="AO274" s="1">
        <v>42366</v>
      </c>
      <c r="AP274" s="56" t="s">
        <v>345</v>
      </c>
      <c r="AQ274" s="56">
        <v>321</v>
      </c>
      <c r="AR274" s="56">
        <v>0</v>
      </c>
      <c r="AS274" s="56" t="s">
        <v>346</v>
      </c>
      <c r="BB274" s="56" t="s">
        <v>339</v>
      </c>
      <c r="BC274" s="56" t="s">
        <v>263</v>
      </c>
      <c r="BD274" s="56" t="s">
        <v>349</v>
      </c>
      <c r="BE274" s="56" t="s">
        <v>347</v>
      </c>
      <c r="BF274" s="56" t="s">
        <v>334</v>
      </c>
      <c r="BG274" s="56" t="s">
        <v>1073</v>
      </c>
      <c r="BH274" s="56">
        <v>0</v>
      </c>
      <c r="BI274" s="56">
        <v>0</v>
      </c>
      <c r="BJ274" s="56">
        <v>1</v>
      </c>
    </row>
    <row r="275" spans="1:62" x14ac:dyDescent="0.3">
      <c r="A275" s="56">
        <v>49168025</v>
      </c>
      <c r="B275" s="86">
        <v>594527</v>
      </c>
      <c r="C275" s="1">
        <v>42893</v>
      </c>
      <c r="D275" s="56" t="s">
        <v>1178</v>
      </c>
      <c r="E275" s="56" t="s">
        <v>1178</v>
      </c>
      <c r="F275" s="56" t="s">
        <v>334</v>
      </c>
      <c r="G275" s="56" t="s">
        <v>335</v>
      </c>
      <c r="H275" s="56" t="s">
        <v>336</v>
      </c>
      <c r="I275" s="56" t="s">
        <v>1067</v>
      </c>
      <c r="K275" s="56" t="s">
        <v>337</v>
      </c>
      <c r="L275" s="56" t="s">
        <v>1179</v>
      </c>
      <c r="M275" s="56" t="s">
        <v>1180</v>
      </c>
      <c r="N275" s="56" t="s">
        <v>1043</v>
      </c>
      <c r="O275" s="56" t="s">
        <v>1181</v>
      </c>
      <c r="P275" s="1" t="s">
        <v>105</v>
      </c>
      <c r="S275" s="56">
        <v>81748</v>
      </c>
      <c r="T275" s="1" t="s">
        <v>114</v>
      </c>
      <c r="U275" s="56">
        <v>41153</v>
      </c>
      <c r="V275" s="56">
        <v>43465</v>
      </c>
      <c r="W275" s="56">
        <v>40969</v>
      </c>
      <c r="X275" s="56">
        <v>42916</v>
      </c>
      <c r="Y275" s="56" t="s">
        <v>340</v>
      </c>
      <c r="Z275" s="56" t="s">
        <v>341</v>
      </c>
      <c r="AA275" s="56" t="s">
        <v>342</v>
      </c>
      <c r="AB275" s="56" t="s">
        <v>343</v>
      </c>
      <c r="AC275" s="56" t="s">
        <v>342</v>
      </c>
      <c r="AD275" s="56" t="s">
        <v>342</v>
      </c>
      <c r="AE275" s="56" t="s">
        <v>334</v>
      </c>
      <c r="AF275" s="56" t="s">
        <v>291</v>
      </c>
      <c r="AG275" s="56">
        <v>2016</v>
      </c>
      <c r="AH275" s="56" t="s">
        <v>80</v>
      </c>
      <c r="AI275" s="56" t="s">
        <v>344</v>
      </c>
      <c r="AJ275" s="56">
        <v>0</v>
      </c>
      <c r="AK275" s="1">
        <v>42550</v>
      </c>
      <c r="AL275" s="56" t="s">
        <v>1193</v>
      </c>
      <c r="AM275" s="56">
        <v>42759</v>
      </c>
      <c r="AN275" s="56" t="s">
        <v>1070</v>
      </c>
      <c r="AO275" s="1">
        <v>42593</v>
      </c>
      <c r="AP275" s="56" t="s">
        <v>1070</v>
      </c>
      <c r="AQ275" s="56">
        <v>321</v>
      </c>
      <c r="AR275" s="56">
        <v>0</v>
      </c>
      <c r="AS275" s="56" t="s">
        <v>346</v>
      </c>
      <c r="BB275" s="56" t="s">
        <v>339</v>
      </c>
      <c r="BC275" s="56" t="s">
        <v>263</v>
      </c>
      <c r="BD275" s="56" t="s">
        <v>349</v>
      </c>
      <c r="BE275" s="56" t="s">
        <v>347</v>
      </c>
      <c r="BF275" s="56" t="s">
        <v>334</v>
      </c>
      <c r="BG275" s="56" t="s">
        <v>1073</v>
      </c>
      <c r="BH275" s="56">
        <v>0</v>
      </c>
      <c r="BI275" s="56">
        <v>0</v>
      </c>
      <c r="BJ275" s="56">
        <v>1</v>
      </c>
    </row>
    <row r="276" spans="1:62" hidden="1" x14ac:dyDescent="0.3">
      <c r="A276" s="56">
        <v>49168026</v>
      </c>
      <c r="B276" s="86">
        <v>594527</v>
      </c>
      <c r="C276" s="1">
        <v>42893</v>
      </c>
      <c r="D276" s="56" t="s">
        <v>1178</v>
      </c>
      <c r="E276" s="56" t="s">
        <v>1178</v>
      </c>
      <c r="F276" s="56" t="s">
        <v>334</v>
      </c>
      <c r="G276" s="56" t="s">
        <v>335</v>
      </c>
      <c r="H276" s="56" t="s">
        <v>336</v>
      </c>
      <c r="I276" s="56" t="s">
        <v>1067</v>
      </c>
      <c r="K276" s="56" t="s">
        <v>337</v>
      </c>
      <c r="L276" s="56" t="s">
        <v>1179</v>
      </c>
      <c r="M276" s="56" t="s">
        <v>1180</v>
      </c>
      <c r="N276" s="56" t="s">
        <v>1043</v>
      </c>
      <c r="O276" s="56" t="s">
        <v>1181</v>
      </c>
      <c r="P276" s="1" t="s">
        <v>110</v>
      </c>
      <c r="Q276" s="56" t="s">
        <v>241</v>
      </c>
      <c r="R276" s="56" t="s">
        <v>339</v>
      </c>
      <c r="S276" s="56">
        <v>101553</v>
      </c>
      <c r="T276" s="1" t="s">
        <v>252</v>
      </c>
      <c r="U276" s="56">
        <v>41153</v>
      </c>
      <c r="V276" s="56">
        <v>43465</v>
      </c>
      <c r="W276" s="56">
        <v>40969</v>
      </c>
      <c r="X276" s="56">
        <v>42916</v>
      </c>
      <c r="Y276" s="56" t="s">
        <v>340</v>
      </c>
      <c r="Z276" s="56" t="s">
        <v>341</v>
      </c>
      <c r="AA276" s="56" t="s">
        <v>342</v>
      </c>
      <c r="AB276" s="56" t="s">
        <v>343</v>
      </c>
      <c r="AC276" s="56" t="s">
        <v>342</v>
      </c>
      <c r="AD276" s="56" t="s">
        <v>342</v>
      </c>
      <c r="AE276" s="56" t="s">
        <v>334</v>
      </c>
      <c r="AF276" s="56" t="s">
        <v>224</v>
      </c>
      <c r="AG276" s="56">
        <v>2012</v>
      </c>
      <c r="AH276" s="56" t="s">
        <v>80</v>
      </c>
      <c r="AI276" s="56" t="s">
        <v>339</v>
      </c>
      <c r="AJ276" s="56">
        <v>0</v>
      </c>
      <c r="AM276" s="56">
        <v>42759</v>
      </c>
      <c r="AN276" s="56" t="s">
        <v>1070</v>
      </c>
      <c r="AO276" s="1">
        <v>41070</v>
      </c>
      <c r="AP276" s="56" t="s">
        <v>1183</v>
      </c>
      <c r="AQ276" s="56">
        <v>326</v>
      </c>
      <c r="AR276" s="56">
        <v>0</v>
      </c>
      <c r="AS276" s="56" t="s">
        <v>346</v>
      </c>
      <c r="BB276" s="56" t="s">
        <v>339</v>
      </c>
      <c r="BC276" s="56" t="s">
        <v>263</v>
      </c>
      <c r="BD276" s="56" t="s">
        <v>349</v>
      </c>
      <c r="BE276" s="56" t="s">
        <v>347</v>
      </c>
      <c r="BF276" s="56" t="s">
        <v>334</v>
      </c>
      <c r="BG276" s="56" t="s">
        <v>1073</v>
      </c>
      <c r="BH276" s="56">
        <v>0</v>
      </c>
      <c r="BI276" s="56">
        <v>0</v>
      </c>
      <c r="BJ276" s="56">
        <v>1</v>
      </c>
    </row>
    <row r="277" spans="1:62" x14ac:dyDescent="0.3">
      <c r="A277" s="56">
        <v>49168027</v>
      </c>
      <c r="B277" s="86">
        <v>594527</v>
      </c>
      <c r="C277" s="1">
        <v>42893</v>
      </c>
      <c r="D277" s="56" t="s">
        <v>1178</v>
      </c>
      <c r="E277" s="56" t="s">
        <v>1178</v>
      </c>
      <c r="F277" s="56" t="s">
        <v>334</v>
      </c>
      <c r="G277" s="56" t="s">
        <v>335</v>
      </c>
      <c r="H277" s="56" t="s">
        <v>336</v>
      </c>
      <c r="I277" s="56" t="s">
        <v>1067</v>
      </c>
      <c r="K277" s="56" t="s">
        <v>337</v>
      </c>
      <c r="L277" s="56" t="s">
        <v>1179</v>
      </c>
      <c r="M277" s="56" t="s">
        <v>1180</v>
      </c>
      <c r="N277" s="56" t="s">
        <v>1043</v>
      </c>
      <c r="O277" s="56" t="s">
        <v>1181</v>
      </c>
      <c r="P277" s="1" t="s">
        <v>110</v>
      </c>
      <c r="Q277" s="56" t="s">
        <v>241</v>
      </c>
      <c r="R277" s="56" t="s">
        <v>339</v>
      </c>
      <c r="S277" s="56">
        <v>101553</v>
      </c>
      <c r="T277" s="1" t="s">
        <v>252</v>
      </c>
      <c r="U277" s="56">
        <v>41153</v>
      </c>
      <c r="V277" s="56">
        <v>43465</v>
      </c>
      <c r="W277" s="56">
        <v>40969</v>
      </c>
      <c r="X277" s="56">
        <v>42916</v>
      </c>
      <c r="Y277" s="56" t="s">
        <v>340</v>
      </c>
      <c r="Z277" s="56" t="s">
        <v>341</v>
      </c>
      <c r="AA277" s="56" t="s">
        <v>342</v>
      </c>
      <c r="AB277" s="56" t="s">
        <v>343</v>
      </c>
      <c r="AC277" s="56" t="s">
        <v>342</v>
      </c>
      <c r="AD277" s="56" t="s">
        <v>342</v>
      </c>
      <c r="AE277" s="56" t="s">
        <v>334</v>
      </c>
      <c r="AF277" s="56" t="s">
        <v>291</v>
      </c>
      <c r="AG277" s="56">
        <v>2014</v>
      </c>
      <c r="AH277" s="56" t="s">
        <v>80</v>
      </c>
      <c r="AI277" s="56" t="s">
        <v>344</v>
      </c>
      <c r="AJ277" s="56">
        <v>1</v>
      </c>
      <c r="AK277" s="1">
        <v>41792</v>
      </c>
      <c r="AL277" s="56" t="s">
        <v>1194</v>
      </c>
      <c r="AM277" s="56">
        <v>42759</v>
      </c>
      <c r="AN277" s="56" t="s">
        <v>1070</v>
      </c>
      <c r="AO277" s="1">
        <v>41837</v>
      </c>
      <c r="AP277" s="56" t="s">
        <v>345</v>
      </c>
      <c r="AQ277" s="56">
        <v>326</v>
      </c>
      <c r="AR277" s="56">
        <v>0</v>
      </c>
      <c r="AS277" s="56" t="s">
        <v>346</v>
      </c>
      <c r="BB277" s="56" t="s">
        <v>339</v>
      </c>
      <c r="BC277" s="56" t="s">
        <v>263</v>
      </c>
      <c r="BD277" s="56" t="s">
        <v>349</v>
      </c>
      <c r="BE277" s="56" t="s">
        <v>347</v>
      </c>
      <c r="BF277" s="56" t="s">
        <v>334</v>
      </c>
      <c r="BG277" s="56" t="s">
        <v>1073</v>
      </c>
      <c r="BH277" s="56">
        <v>0</v>
      </c>
      <c r="BI277" s="56">
        <v>0</v>
      </c>
      <c r="BJ277" s="56">
        <v>1</v>
      </c>
    </row>
    <row r="278" spans="1:62" x14ac:dyDescent="0.3">
      <c r="A278" s="56">
        <v>49168028</v>
      </c>
      <c r="B278" s="86">
        <v>594527</v>
      </c>
      <c r="C278" s="1">
        <v>42893</v>
      </c>
      <c r="D278" s="56" t="s">
        <v>1178</v>
      </c>
      <c r="E278" s="56" t="s">
        <v>1178</v>
      </c>
      <c r="F278" s="56" t="s">
        <v>334</v>
      </c>
      <c r="G278" s="56" t="s">
        <v>335</v>
      </c>
      <c r="H278" s="56" t="s">
        <v>336</v>
      </c>
      <c r="I278" s="56" t="s">
        <v>1067</v>
      </c>
      <c r="K278" s="56" t="s">
        <v>337</v>
      </c>
      <c r="L278" s="56" t="s">
        <v>1179</v>
      </c>
      <c r="M278" s="56" t="s">
        <v>1180</v>
      </c>
      <c r="N278" s="56" t="s">
        <v>1043</v>
      </c>
      <c r="O278" s="56" t="s">
        <v>1181</v>
      </c>
      <c r="P278" s="1" t="s">
        <v>110</v>
      </c>
      <c r="Q278" s="56" t="s">
        <v>241</v>
      </c>
      <c r="R278" s="56" t="s">
        <v>339</v>
      </c>
      <c r="S278" s="56">
        <v>101553</v>
      </c>
      <c r="T278" s="1" t="s">
        <v>252</v>
      </c>
      <c r="U278" s="56">
        <v>41153</v>
      </c>
      <c r="V278" s="56">
        <v>43465</v>
      </c>
      <c r="W278" s="56">
        <v>40969</v>
      </c>
      <c r="X278" s="56">
        <v>42916</v>
      </c>
      <c r="Y278" s="56" t="s">
        <v>340</v>
      </c>
      <c r="Z278" s="56" t="s">
        <v>341</v>
      </c>
      <c r="AA278" s="56" t="s">
        <v>342</v>
      </c>
      <c r="AB278" s="56" t="s">
        <v>343</v>
      </c>
      <c r="AC278" s="56" t="s">
        <v>342</v>
      </c>
      <c r="AD278" s="56" t="s">
        <v>342</v>
      </c>
      <c r="AE278" s="56" t="s">
        <v>334</v>
      </c>
      <c r="AF278" s="56" t="s">
        <v>291</v>
      </c>
      <c r="AG278" s="56">
        <v>2015</v>
      </c>
      <c r="AH278" s="56" t="s">
        <v>80</v>
      </c>
      <c r="AI278" s="56" t="s">
        <v>344</v>
      </c>
      <c r="AJ278" s="56">
        <v>0</v>
      </c>
      <c r="AK278" s="1">
        <v>42035</v>
      </c>
      <c r="AM278" s="56">
        <v>42759</v>
      </c>
      <c r="AN278" s="56" t="s">
        <v>1070</v>
      </c>
      <c r="AO278" s="1">
        <v>42027</v>
      </c>
      <c r="AP278" s="56" t="s">
        <v>345</v>
      </c>
      <c r="AQ278" s="56">
        <v>326</v>
      </c>
      <c r="AR278" s="56">
        <v>0</v>
      </c>
      <c r="AS278" s="56" t="s">
        <v>346</v>
      </c>
      <c r="BB278" s="56" t="s">
        <v>339</v>
      </c>
      <c r="BC278" s="56" t="s">
        <v>263</v>
      </c>
      <c r="BD278" s="56" t="s">
        <v>349</v>
      </c>
      <c r="BE278" s="56" t="s">
        <v>347</v>
      </c>
      <c r="BF278" s="56" t="s">
        <v>334</v>
      </c>
      <c r="BG278" s="56" t="s">
        <v>1073</v>
      </c>
      <c r="BH278" s="56">
        <v>0</v>
      </c>
      <c r="BI278" s="56">
        <v>0</v>
      </c>
      <c r="BJ278" s="56">
        <v>1</v>
      </c>
    </row>
    <row r="279" spans="1:62" x14ac:dyDescent="0.3">
      <c r="A279" s="56">
        <v>49168029</v>
      </c>
      <c r="B279" s="86">
        <v>594527</v>
      </c>
      <c r="C279" s="1">
        <v>42893</v>
      </c>
      <c r="D279" s="56" t="s">
        <v>1178</v>
      </c>
      <c r="E279" s="56" t="s">
        <v>1178</v>
      </c>
      <c r="F279" s="56" t="s">
        <v>334</v>
      </c>
      <c r="G279" s="56" t="s">
        <v>335</v>
      </c>
      <c r="H279" s="56" t="s">
        <v>336</v>
      </c>
      <c r="I279" s="56" t="s">
        <v>1067</v>
      </c>
      <c r="K279" s="56" t="s">
        <v>337</v>
      </c>
      <c r="L279" s="56" t="s">
        <v>1179</v>
      </c>
      <c r="M279" s="56" t="s">
        <v>1180</v>
      </c>
      <c r="N279" s="56" t="s">
        <v>1043</v>
      </c>
      <c r="O279" s="56" t="s">
        <v>1181</v>
      </c>
      <c r="P279" s="1" t="s">
        <v>110</v>
      </c>
      <c r="Q279" s="56" t="s">
        <v>241</v>
      </c>
      <c r="R279" s="56" t="s">
        <v>339</v>
      </c>
      <c r="S279" s="56">
        <v>101553</v>
      </c>
      <c r="T279" s="1" t="s">
        <v>252</v>
      </c>
      <c r="U279" s="56">
        <v>41153</v>
      </c>
      <c r="V279" s="56">
        <v>43465</v>
      </c>
      <c r="W279" s="56">
        <v>40969</v>
      </c>
      <c r="X279" s="56">
        <v>42916</v>
      </c>
      <c r="Y279" s="56" t="s">
        <v>340</v>
      </c>
      <c r="Z279" s="56" t="s">
        <v>341</v>
      </c>
      <c r="AA279" s="56" t="s">
        <v>342</v>
      </c>
      <c r="AB279" s="56" t="s">
        <v>343</v>
      </c>
      <c r="AC279" s="56" t="s">
        <v>342</v>
      </c>
      <c r="AD279" s="56" t="s">
        <v>342</v>
      </c>
      <c r="AE279" s="56" t="s">
        <v>334</v>
      </c>
      <c r="AF279" s="56" t="s">
        <v>291</v>
      </c>
      <c r="AG279" s="56">
        <v>2015</v>
      </c>
      <c r="AH279" s="56" t="s">
        <v>80</v>
      </c>
      <c r="AI279" s="56" t="s">
        <v>344</v>
      </c>
      <c r="AJ279" s="56">
        <v>1</v>
      </c>
      <c r="AK279" s="1">
        <v>42185</v>
      </c>
      <c r="AL279" s="56" t="s">
        <v>1195</v>
      </c>
      <c r="AM279" s="56">
        <v>42759</v>
      </c>
      <c r="AN279" s="56" t="s">
        <v>1070</v>
      </c>
      <c r="AO279" s="1">
        <v>42234</v>
      </c>
      <c r="AP279" s="56" t="s">
        <v>345</v>
      </c>
      <c r="AQ279" s="56">
        <v>326</v>
      </c>
      <c r="AR279" s="56">
        <v>0</v>
      </c>
      <c r="AS279" s="56" t="s">
        <v>346</v>
      </c>
      <c r="BB279" s="56" t="s">
        <v>339</v>
      </c>
      <c r="BC279" s="56" t="s">
        <v>263</v>
      </c>
      <c r="BD279" s="56" t="s">
        <v>349</v>
      </c>
      <c r="BE279" s="56" t="s">
        <v>347</v>
      </c>
      <c r="BF279" s="56" t="s">
        <v>334</v>
      </c>
      <c r="BG279" s="56" t="s">
        <v>1073</v>
      </c>
      <c r="BH279" s="56">
        <v>0</v>
      </c>
      <c r="BI279" s="56">
        <v>0</v>
      </c>
      <c r="BJ279" s="56">
        <v>1</v>
      </c>
    </row>
    <row r="280" spans="1:62" x14ac:dyDescent="0.3">
      <c r="A280" s="56">
        <v>49168031</v>
      </c>
      <c r="B280" s="86">
        <v>594527</v>
      </c>
      <c r="C280" s="1">
        <v>42893</v>
      </c>
      <c r="D280" s="56" t="s">
        <v>1178</v>
      </c>
      <c r="E280" s="56" t="s">
        <v>1178</v>
      </c>
      <c r="F280" s="56" t="s">
        <v>334</v>
      </c>
      <c r="G280" s="56" t="s">
        <v>335</v>
      </c>
      <c r="H280" s="56" t="s">
        <v>336</v>
      </c>
      <c r="I280" s="56" t="s">
        <v>1067</v>
      </c>
      <c r="K280" s="56" t="s">
        <v>337</v>
      </c>
      <c r="L280" s="56" t="s">
        <v>1179</v>
      </c>
      <c r="M280" s="56" t="s">
        <v>1180</v>
      </c>
      <c r="N280" s="56" t="s">
        <v>1043</v>
      </c>
      <c r="O280" s="56" t="s">
        <v>1181</v>
      </c>
      <c r="P280" s="1" t="s">
        <v>110</v>
      </c>
      <c r="Q280" s="56" t="s">
        <v>241</v>
      </c>
      <c r="R280" s="56" t="s">
        <v>339</v>
      </c>
      <c r="S280" s="56">
        <v>101553</v>
      </c>
      <c r="T280" s="1" t="s">
        <v>252</v>
      </c>
      <c r="U280" s="56">
        <v>41153</v>
      </c>
      <c r="V280" s="56">
        <v>43465</v>
      </c>
      <c r="W280" s="56">
        <v>40969</v>
      </c>
      <c r="X280" s="56">
        <v>42916</v>
      </c>
      <c r="Y280" s="56" t="s">
        <v>340</v>
      </c>
      <c r="Z280" s="56" t="s">
        <v>341</v>
      </c>
      <c r="AA280" s="56" t="s">
        <v>342</v>
      </c>
      <c r="AB280" s="56" t="s">
        <v>343</v>
      </c>
      <c r="AC280" s="56" t="s">
        <v>342</v>
      </c>
      <c r="AD280" s="56" t="s">
        <v>342</v>
      </c>
      <c r="AE280" s="56" t="s">
        <v>334</v>
      </c>
      <c r="AF280" s="56" t="s">
        <v>291</v>
      </c>
      <c r="AG280" s="56">
        <v>2017</v>
      </c>
      <c r="AH280" s="56" t="s">
        <v>80</v>
      </c>
      <c r="AI280" s="56" t="s">
        <v>348</v>
      </c>
      <c r="AJ280" s="56">
        <v>1</v>
      </c>
      <c r="AK280" s="1">
        <v>42653</v>
      </c>
      <c r="AL280" s="56" t="s">
        <v>1196</v>
      </c>
      <c r="AM280" s="56">
        <v>42759</v>
      </c>
      <c r="AN280" s="56" t="s">
        <v>1070</v>
      </c>
      <c r="AO280" s="1">
        <v>42759</v>
      </c>
      <c r="AP280" s="56" t="s">
        <v>1070</v>
      </c>
      <c r="AQ280" s="56">
        <v>326</v>
      </c>
      <c r="AR280" s="56">
        <v>0</v>
      </c>
      <c r="AS280" s="56" t="s">
        <v>346</v>
      </c>
      <c r="BB280" s="56" t="s">
        <v>339</v>
      </c>
      <c r="BC280" s="56" t="s">
        <v>263</v>
      </c>
      <c r="BD280" s="56" t="s">
        <v>349</v>
      </c>
      <c r="BE280" s="56" t="s">
        <v>347</v>
      </c>
      <c r="BF280" s="56" t="s">
        <v>334</v>
      </c>
      <c r="BG280" s="56" t="s">
        <v>1073</v>
      </c>
      <c r="BH280" s="56">
        <v>0</v>
      </c>
      <c r="BI280" s="56">
        <v>0</v>
      </c>
      <c r="BJ280" s="56">
        <v>1</v>
      </c>
    </row>
    <row r="281" spans="1:62" x14ac:dyDescent="0.3">
      <c r="A281" s="56">
        <v>49168032</v>
      </c>
      <c r="B281" s="86">
        <v>594527</v>
      </c>
      <c r="C281" s="1">
        <v>42893</v>
      </c>
      <c r="D281" s="56" t="s">
        <v>1178</v>
      </c>
      <c r="E281" s="56" t="s">
        <v>1178</v>
      </c>
      <c r="F281" s="56" t="s">
        <v>334</v>
      </c>
      <c r="G281" s="56" t="s">
        <v>335</v>
      </c>
      <c r="H281" s="56" t="s">
        <v>336</v>
      </c>
      <c r="I281" s="56" t="s">
        <v>1067</v>
      </c>
      <c r="K281" s="56" t="s">
        <v>337</v>
      </c>
      <c r="L281" s="56" t="s">
        <v>1179</v>
      </c>
      <c r="M281" s="56" t="s">
        <v>1180</v>
      </c>
      <c r="N281" s="56" t="s">
        <v>1043</v>
      </c>
      <c r="O281" s="56" t="s">
        <v>1181</v>
      </c>
      <c r="P281" s="1" t="s">
        <v>110</v>
      </c>
      <c r="Q281" s="56" t="s">
        <v>241</v>
      </c>
      <c r="R281" s="56" t="s">
        <v>339</v>
      </c>
      <c r="S281" s="56">
        <v>101553</v>
      </c>
      <c r="T281" s="1" t="s">
        <v>252</v>
      </c>
      <c r="U281" s="56">
        <v>41153</v>
      </c>
      <c r="V281" s="56">
        <v>43465</v>
      </c>
      <c r="W281" s="56">
        <v>40969</v>
      </c>
      <c r="X281" s="56">
        <v>42916</v>
      </c>
      <c r="Y281" s="56" t="s">
        <v>340</v>
      </c>
      <c r="Z281" s="56" t="s">
        <v>341</v>
      </c>
      <c r="AA281" s="56" t="s">
        <v>342</v>
      </c>
      <c r="AB281" s="56" t="s">
        <v>343</v>
      </c>
      <c r="AC281" s="56" t="s">
        <v>342</v>
      </c>
      <c r="AD281" s="56" t="s">
        <v>342</v>
      </c>
      <c r="AE281" s="56" t="s">
        <v>334</v>
      </c>
      <c r="AF281" s="56" t="s">
        <v>291</v>
      </c>
      <c r="AG281" s="56">
        <v>2017</v>
      </c>
      <c r="AH281" s="56" t="s">
        <v>80</v>
      </c>
      <c r="AI281" s="56" t="s">
        <v>348</v>
      </c>
      <c r="AJ281" s="56">
        <v>1</v>
      </c>
      <c r="AK281" s="1">
        <v>42735</v>
      </c>
      <c r="AL281" s="56" t="s">
        <v>1197</v>
      </c>
      <c r="AM281" s="56">
        <v>42759</v>
      </c>
      <c r="AN281" s="56" t="s">
        <v>1070</v>
      </c>
      <c r="AO281" s="1">
        <v>42759</v>
      </c>
      <c r="AP281" s="56" t="s">
        <v>1070</v>
      </c>
      <c r="AQ281" s="56">
        <v>326</v>
      </c>
      <c r="AR281" s="56">
        <v>0</v>
      </c>
      <c r="AS281" s="56" t="s">
        <v>346</v>
      </c>
      <c r="BB281" s="56" t="s">
        <v>339</v>
      </c>
      <c r="BC281" s="56" t="s">
        <v>263</v>
      </c>
      <c r="BD281" s="56" t="s">
        <v>349</v>
      </c>
      <c r="BE281" s="56" t="s">
        <v>347</v>
      </c>
      <c r="BF281" s="56" t="s">
        <v>334</v>
      </c>
      <c r="BG281" s="56" t="s">
        <v>1073</v>
      </c>
      <c r="BH281" s="56">
        <v>0</v>
      </c>
      <c r="BI281" s="56">
        <v>0</v>
      </c>
      <c r="BJ281" s="56">
        <v>1</v>
      </c>
    </row>
    <row r="282" spans="1:62" hidden="1" x14ac:dyDescent="0.3">
      <c r="A282" s="56">
        <v>49168033</v>
      </c>
      <c r="B282" s="86">
        <v>594527</v>
      </c>
      <c r="C282" s="1">
        <v>42893</v>
      </c>
      <c r="D282" s="56" t="s">
        <v>1178</v>
      </c>
      <c r="E282" s="56" t="s">
        <v>1178</v>
      </c>
      <c r="F282" s="56" t="s">
        <v>334</v>
      </c>
      <c r="G282" s="56" t="s">
        <v>335</v>
      </c>
      <c r="H282" s="56" t="s">
        <v>336</v>
      </c>
      <c r="I282" s="56" t="s">
        <v>1067</v>
      </c>
      <c r="K282" s="56" t="s">
        <v>337</v>
      </c>
      <c r="L282" s="56" t="s">
        <v>1179</v>
      </c>
      <c r="M282" s="56" t="s">
        <v>1180</v>
      </c>
      <c r="N282" s="56" t="s">
        <v>1043</v>
      </c>
      <c r="O282" s="56" t="s">
        <v>1181</v>
      </c>
      <c r="P282" s="1" t="s">
        <v>110</v>
      </c>
      <c r="Q282" s="56" t="s">
        <v>241</v>
      </c>
      <c r="R282" s="56" t="s">
        <v>339</v>
      </c>
      <c r="S282" s="56">
        <v>101553</v>
      </c>
      <c r="T282" s="1" t="s">
        <v>252</v>
      </c>
      <c r="U282" s="56">
        <v>41153</v>
      </c>
      <c r="V282" s="56">
        <v>43465</v>
      </c>
      <c r="W282" s="56">
        <v>40969</v>
      </c>
      <c r="X282" s="56">
        <v>42916</v>
      </c>
      <c r="Y282" s="56" t="s">
        <v>340</v>
      </c>
      <c r="Z282" s="56" t="s">
        <v>341</v>
      </c>
      <c r="AA282" s="56" t="s">
        <v>342</v>
      </c>
      <c r="AB282" s="56" t="s">
        <v>343</v>
      </c>
      <c r="AC282" s="56" t="s">
        <v>342</v>
      </c>
      <c r="AD282" s="56" t="s">
        <v>342</v>
      </c>
      <c r="AE282" s="56" t="s">
        <v>334</v>
      </c>
      <c r="AF282" s="56" t="s">
        <v>292</v>
      </c>
      <c r="AG282" s="56">
        <v>2017</v>
      </c>
      <c r="AH282" s="56" t="s">
        <v>80</v>
      </c>
      <c r="AI282" s="56" t="s">
        <v>344</v>
      </c>
      <c r="AJ282" s="56">
        <v>8</v>
      </c>
      <c r="AM282" s="56">
        <v>42759</v>
      </c>
      <c r="AN282" s="56" t="s">
        <v>1070</v>
      </c>
      <c r="AO282" s="1">
        <v>41070</v>
      </c>
      <c r="AP282" s="56" t="s">
        <v>1183</v>
      </c>
      <c r="AQ282" s="56">
        <v>326</v>
      </c>
      <c r="AR282" s="56">
        <v>0</v>
      </c>
      <c r="AS282" s="56" t="s">
        <v>346</v>
      </c>
      <c r="BB282" s="56" t="s">
        <v>339</v>
      </c>
      <c r="BC282" s="56" t="s">
        <v>263</v>
      </c>
      <c r="BD282" s="56" t="s">
        <v>349</v>
      </c>
      <c r="BE282" s="56" t="s">
        <v>347</v>
      </c>
      <c r="BF282" s="56" t="s">
        <v>334</v>
      </c>
      <c r="BG282" s="56" t="s">
        <v>1073</v>
      </c>
      <c r="BH282" s="56">
        <v>0</v>
      </c>
      <c r="BI282" s="56">
        <v>0</v>
      </c>
      <c r="BJ282" s="56">
        <v>1</v>
      </c>
    </row>
    <row r="283" spans="1:62" x14ac:dyDescent="0.3">
      <c r="A283" s="56">
        <v>49168034</v>
      </c>
      <c r="B283" s="86">
        <v>594527</v>
      </c>
      <c r="C283" s="1">
        <v>42893</v>
      </c>
      <c r="D283" s="56" t="s">
        <v>1178</v>
      </c>
      <c r="E283" s="56" t="s">
        <v>1178</v>
      </c>
      <c r="F283" s="56" t="s">
        <v>334</v>
      </c>
      <c r="G283" s="56" t="s">
        <v>335</v>
      </c>
      <c r="H283" s="56" t="s">
        <v>336</v>
      </c>
      <c r="I283" s="56" t="s">
        <v>1067</v>
      </c>
      <c r="K283" s="56" t="s">
        <v>337</v>
      </c>
      <c r="L283" s="56" t="s">
        <v>1179</v>
      </c>
      <c r="M283" s="56" t="s">
        <v>1180</v>
      </c>
      <c r="N283" s="56" t="s">
        <v>1043</v>
      </c>
      <c r="O283" s="56" t="s">
        <v>1181</v>
      </c>
      <c r="P283" s="1" t="s">
        <v>188</v>
      </c>
      <c r="Q283" s="56" t="s">
        <v>241</v>
      </c>
      <c r="R283" s="56" t="s">
        <v>339</v>
      </c>
      <c r="S283" s="56">
        <v>97474</v>
      </c>
      <c r="T283" s="1" t="s">
        <v>1184</v>
      </c>
      <c r="U283" s="56">
        <v>41153</v>
      </c>
      <c r="V283" s="56">
        <v>43465</v>
      </c>
      <c r="W283" s="56">
        <v>40969</v>
      </c>
      <c r="X283" s="56">
        <v>42916</v>
      </c>
      <c r="Y283" s="56" t="s">
        <v>340</v>
      </c>
      <c r="Z283" s="56" t="s">
        <v>341</v>
      </c>
      <c r="AA283" s="56" t="s">
        <v>347</v>
      </c>
      <c r="AB283" s="56" t="s">
        <v>343</v>
      </c>
      <c r="AC283" s="56" t="s">
        <v>342</v>
      </c>
      <c r="AD283" s="56" t="s">
        <v>347</v>
      </c>
      <c r="AE283" s="56" t="s">
        <v>354</v>
      </c>
      <c r="AF283" s="56" t="s">
        <v>291</v>
      </c>
      <c r="AG283" s="56">
        <v>2014</v>
      </c>
      <c r="AH283" s="56" t="s">
        <v>80</v>
      </c>
      <c r="AI283" s="56" t="s">
        <v>348</v>
      </c>
      <c r="AJ283" s="56">
        <v>125</v>
      </c>
      <c r="AK283" s="1">
        <v>41470</v>
      </c>
      <c r="AL283" s="56" t="s">
        <v>1198</v>
      </c>
      <c r="AM283" s="56">
        <v>42759</v>
      </c>
      <c r="AN283" s="56" t="s">
        <v>1070</v>
      </c>
      <c r="AO283" s="1">
        <v>41668</v>
      </c>
      <c r="AP283" s="56" t="s">
        <v>1183</v>
      </c>
      <c r="AQ283" s="56">
        <v>55962</v>
      </c>
      <c r="AR283" s="56">
        <v>0</v>
      </c>
      <c r="AS283" s="56" t="s">
        <v>346</v>
      </c>
      <c r="BB283" s="56" t="s">
        <v>339</v>
      </c>
      <c r="BC283" s="56" t="s">
        <v>263</v>
      </c>
      <c r="BD283" s="56" t="s">
        <v>349</v>
      </c>
      <c r="BE283" s="56" t="s">
        <v>347</v>
      </c>
      <c r="BF283" s="56" t="s">
        <v>334</v>
      </c>
      <c r="BG283" s="56" t="s">
        <v>1073</v>
      </c>
      <c r="BH283" s="56">
        <v>0</v>
      </c>
      <c r="BI283" s="56">
        <v>0</v>
      </c>
      <c r="BJ283" s="56">
        <v>0</v>
      </c>
    </row>
    <row r="284" spans="1:62" x14ac:dyDescent="0.3">
      <c r="A284" s="56">
        <v>49168035</v>
      </c>
      <c r="B284" s="86">
        <v>594527</v>
      </c>
      <c r="C284" s="1">
        <v>42893</v>
      </c>
      <c r="D284" s="56" t="s">
        <v>1178</v>
      </c>
      <c r="E284" s="56" t="s">
        <v>1178</v>
      </c>
      <c r="F284" s="56" t="s">
        <v>334</v>
      </c>
      <c r="G284" s="56" t="s">
        <v>335</v>
      </c>
      <c r="H284" s="56" t="s">
        <v>336</v>
      </c>
      <c r="I284" s="56" t="s">
        <v>1067</v>
      </c>
      <c r="K284" s="56" t="s">
        <v>337</v>
      </c>
      <c r="L284" s="56" t="s">
        <v>1179</v>
      </c>
      <c r="M284" s="56" t="s">
        <v>1180</v>
      </c>
      <c r="N284" s="56" t="s">
        <v>1043</v>
      </c>
      <c r="O284" s="56" t="s">
        <v>1181</v>
      </c>
      <c r="P284" s="1" t="s">
        <v>188</v>
      </c>
      <c r="Q284" s="56" t="s">
        <v>241</v>
      </c>
      <c r="R284" s="56" t="s">
        <v>339</v>
      </c>
      <c r="S284" s="56">
        <v>97474</v>
      </c>
      <c r="T284" s="1" t="s">
        <v>1184</v>
      </c>
      <c r="U284" s="56">
        <v>41153</v>
      </c>
      <c r="V284" s="56">
        <v>43465</v>
      </c>
      <c r="W284" s="56">
        <v>40969</v>
      </c>
      <c r="X284" s="56">
        <v>42916</v>
      </c>
      <c r="Y284" s="56" t="s">
        <v>340</v>
      </c>
      <c r="Z284" s="56" t="s">
        <v>341</v>
      </c>
      <c r="AA284" s="56" t="s">
        <v>347</v>
      </c>
      <c r="AB284" s="56" t="s">
        <v>343</v>
      </c>
      <c r="AC284" s="56" t="s">
        <v>342</v>
      </c>
      <c r="AD284" s="56" t="s">
        <v>347</v>
      </c>
      <c r="AE284" s="56" t="s">
        <v>354</v>
      </c>
      <c r="AF284" s="56" t="s">
        <v>291</v>
      </c>
      <c r="AG284" s="56">
        <v>2014</v>
      </c>
      <c r="AH284" s="56" t="s">
        <v>80</v>
      </c>
      <c r="AI284" s="56" t="s">
        <v>344</v>
      </c>
      <c r="AJ284" s="56">
        <v>128</v>
      </c>
      <c r="AK284" s="1">
        <v>41790</v>
      </c>
      <c r="AL284" s="56" t="s">
        <v>1199</v>
      </c>
      <c r="AM284" s="56">
        <v>42759</v>
      </c>
      <c r="AN284" s="56" t="s">
        <v>1070</v>
      </c>
      <c r="AO284" s="1">
        <v>41837</v>
      </c>
      <c r="AP284" s="56" t="s">
        <v>345</v>
      </c>
      <c r="AQ284" s="56">
        <v>55962</v>
      </c>
      <c r="AR284" s="56">
        <v>0</v>
      </c>
      <c r="AS284" s="56" t="s">
        <v>346</v>
      </c>
      <c r="BB284" s="56" t="s">
        <v>339</v>
      </c>
      <c r="BC284" s="56" t="s">
        <v>263</v>
      </c>
      <c r="BD284" s="56" t="s">
        <v>349</v>
      </c>
      <c r="BE284" s="56" t="s">
        <v>347</v>
      </c>
      <c r="BF284" s="56" t="s">
        <v>334</v>
      </c>
      <c r="BG284" s="56" t="s">
        <v>1073</v>
      </c>
      <c r="BH284" s="56">
        <v>0</v>
      </c>
      <c r="BI284" s="56">
        <v>0</v>
      </c>
      <c r="BJ284" s="56">
        <v>0</v>
      </c>
    </row>
    <row r="285" spans="1:62" x14ac:dyDescent="0.3">
      <c r="A285" s="56">
        <v>49168036</v>
      </c>
      <c r="B285" s="86">
        <v>594527</v>
      </c>
      <c r="C285" s="1">
        <v>42893</v>
      </c>
      <c r="D285" s="56" t="s">
        <v>1178</v>
      </c>
      <c r="E285" s="56" t="s">
        <v>1178</v>
      </c>
      <c r="F285" s="56" t="s">
        <v>334</v>
      </c>
      <c r="G285" s="56" t="s">
        <v>335</v>
      </c>
      <c r="H285" s="56" t="s">
        <v>336</v>
      </c>
      <c r="I285" s="56" t="s">
        <v>1067</v>
      </c>
      <c r="K285" s="56" t="s">
        <v>337</v>
      </c>
      <c r="L285" s="56" t="s">
        <v>1179</v>
      </c>
      <c r="M285" s="56" t="s">
        <v>1180</v>
      </c>
      <c r="N285" s="56" t="s">
        <v>1043</v>
      </c>
      <c r="O285" s="56" t="s">
        <v>1181</v>
      </c>
      <c r="P285" s="1" t="s">
        <v>188</v>
      </c>
      <c r="Q285" s="56" t="s">
        <v>241</v>
      </c>
      <c r="R285" s="56" t="s">
        <v>339</v>
      </c>
      <c r="S285" s="56">
        <v>97474</v>
      </c>
      <c r="T285" s="1" t="s">
        <v>1184</v>
      </c>
      <c r="U285" s="56">
        <v>41153</v>
      </c>
      <c r="V285" s="56">
        <v>43465</v>
      </c>
      <c r="W285" s="56">
        <v>40969</v>
      </c>
      <c r="X285" s="56">
        <v>42916</v>
      </c>
      <c r="Y285" s="56" t="s">
        <v>340</v>
      </c>
      <c r="Z285" s="56" t="s">
        <v>341</v>
      </c>
      <c r="AA285" s="56" t="s">
        <v>347</v>
      </c>
      <c r="AB285" s="56" t="s">
        <v>343</v>
      </c>
      <c r="AC285" s="56" t="s">
        <v>342</v>
      </c>
      <c r="AD285" s="56" t="s">
        <v>347</v>
      </c>
      <c r="AE285" s="56" t="s">
        <v>354</v>
      </c>
      <c r="AF285" s="56" t="s">
        <v>291</v>
      </c>
      <c r="AG285" s="56">
        <v>2015</v>
      </c>
      <c r="AH285" s="56" t="s">
        <v>80</v>
      </c>
      <c r="AI285" s="56" t="s">
        <v>348</v>
      </c>
      <c r="AJ285" s="56">
        <v>0</v>
      </c>
      <c r="AK285" s="1">
        <v>42004</v>
      </c>
      <c r="AM285" s="56">
        <v>42759</v>
      </c>
      <c r="AN285" s="56" t="s">
        <v>1070</v>
      </c>
      <c r="AO285" s="1">
        <v>42027</v>
      </c>
      <c r="AP285" s="56" t="s">
        <v>345</v>
      </c>
      <c r="AQ285" s="56">
        <v>55962</v>
      </c>
      <c r="AR285" s="56">
        <v>0</v>
      </c>
      <c r="AS285" s="56" t="s">
        <v>346</v>
      </c>
      <c r="BB285" s="56" t="s">
        <v>339</v>
      </c>
      <c r="BC285" s="56" t="s">
        <v>263</v>
      </c>
      <c r="BD285" s="56" t="s">
        <v>349</v>
      </c>
      <c r="BE285" s="56" t="s">
        <v>347</v>
      </c>
      <c r="BF285" s="56" t="s">
        <v>334</v>
      </c>
      <c r="BG285" s="56" t="s">
        <v>1073</v>
      </c>
      <c r="BH285" s="56">
        <v>0</v>
      </c>
      <c r="BI285" s="56">
        <v>0</v>
      </c>
      <c r="BJ285" s="56">
        <v>0</v>
      </c>
    </row>
    <row r="286" spans="1:62" x14ac:dyDescent="0.3">
      <c r="A286" s="56">
        <v>49168037</v>
      </c>
      <c r="B286" s="86">
        <v>594527</v>
      </c>
      <c r="C286" s="1">
        <v>42893</v>
      </c>
      <c r="D286" s="56" t="s">
        <v>1178</v>
      </c>
      <c r="E286" s="56" t="s">
        <v>1178</v>
      </c>
      <c r="F286" s="56" t="s">
        <v>334</v>
      </c>
      <c r="G286" s="56" t="s">
        <v>335</v>
      </c>
      <c r="H286" s="56" t="s">
        <v>336</v>
      </c>
      <c r="I286" s="56" t="s">
        <v>1067</v>
      </c>
      <c r="K286" s="56" t="s">
        <v>337</v>
      </c>
      <c r="L286" s="56" t="s">
        <v>1179</v>
      </c>
      <c r="M286" s="56" t="s">
        <v>1180</v>
      </c>
      <c r="N286" s="56" t="s">
        <v>1043</v>
      </c>
      <c r="O286" s="56" t="s">
        <v>1181</v>
      </c>
      <c r="P286" s="1" t="s">
        <v>188</v>
      </c>
      <c r="Q286" s="56" t="s">
        <v>241</v>
      </c>
      <c r="R286" s="56" t="s">
        <v>339</v>
      </c>
      <c r="S286" s="56">
        <v>97474</v>
      </c>
      <c r="T286" s="1" t="s">
        <v>1184</v>
      </c>
      <c r="U286" s="56">
        <v>41153</v>
      </c>
      <c r="V286" s="56">
        <v>43465</v>
      </c>
      <c r="W286" s="56">
        <v>40969</v>
      </c>
      <c r="X286" s="56">
        <v>42916</v>
      </c>
      <c r="Y286" s="56" t="s">
        <v>340</v>
      </c>
      <c r="Z286" s="56" t="s">
        <v>341</v>
      </c>
      <c r="AA286" s="56" t="s">
        <v>347</v>
      </c>
      <c r="AB286" s="56" t="s">
        <v>343</v>
      </c>
      <c r="AC286" s="56" t="s">
        <v>342</v>
      </c>
      <c r="AD286" s="56" t="s">
        <v>347</v>
      </c>
      <c r="AE286" s="56" t="s">
        <v>354</v>
      </c>
      <c r="AF286" s="56" t="s">
        <v>291</v>
      </c>
      <c r="AG286" s="56">
        <v>2015</v>
      </c>
      <c r="AH286" s="56" t="s">
        <v>80</v>
      </c>
      <c r="AI286" s="56" t="s">
        <v>344</v>
      </c>
      <c r="AJ286" s="56">
        <v>0</v>
      </c>
      <c r="AK286" s="1">
        <v>42185</v>
      </c>
      <c r="AM286" s="56">
        <v>42759</v>
      </c>
      <c r="AN286" s="56" t="s">
        <v>1070</v>
      </c>
      <c r="AO286" s="1">
        <v>42234</v>
      </c>
      <c r="AP286" s="56" t="s">
        <v>345</v>
      </c>
      <c r="AQ286" s="56">
        <v>55962</v>
      </c>
      <c r="AR286" s="56">
        <v>0</v>
      </c>
      <c r="AS286" s="56" t="s">
        <v>346</v>
      </c>
      <c r="BB286" s="56" t="s">
        <v>339</v>
      </c>
      <c r="BC286" s="56" t="s">
        <v>263</v>
      </c>
      <c r="BD286" s="56" t="s">
        <v>349</v>
      </c>
      <c r="BE286" s="56" t="s">
        <v>347</v>
      </c>
      <c r="BF286" s="56" t="s">
        <v>334</v>
      </c>
      <c r="BG286" s="56" t="s">
        <v>1073</v>
      </c>
      <c r="BH286" s="56">
        <v>0</v>
      </c>
      <c r="BI286" s="56">
        <v>0</v>
      </c>
      <c r="BJ286" s="56">
        <v>0</v>
      </c>
    </row>
    <row r="287" spans="1:62" x14ac:dyDescent="0.3">
      <c r="A287" s="56">
        <v>49168038</v>
      </c>
      <c r="B287" s="86">
        <v>594527</v>
      </c>
      <c r="C287" s="1">
        <v>42893</v>
      </c>
      <c r="D287" s="56" t="s">
        <v>1178</v>
      </c>
      <c r="E287" s="56" t="s">
        <v>1178</v>
      </c>
      <c r="F287" s="56" t="s">
        <v>334</v>
      </c>
      <c r="G287" s="56" t="s">
        <v>335</v>
      </c>
      <c r="H287" s="56" t="s">
        <v>336</v>
      </c>
      <c r="I287" s="56" t="s">
        <v>1067</v>
      </c>
      <c r="K287" s="56" t="s">
        <v>337</v>
      </c>
      <c r="L287" s="56" t="s">
        <v>1179</v>
      </c>
      <c r="M287" s="56" t="s">
        <v>1180</v>
      </c>
      <c r="N287" s="56" t="s">
        <v>1043</v>
      </c>
      <c r="O287" s="56" t="s">
        <v>1181</v>
      </c>
      <c r="P287" s="1" t="s">
        <v>188</v>
      </c>
      <c r="Q287" s="56" t="s">
        <v>241</v>
      </c>
      <c r="R287" s="56" t="s">
        <v>339</v>
      </c>
      <c r="S287" s="56">
        <v>97474</v>
      </c>
      <c r="T287" s="1" t="s">
        <v>1184</v>
      </c>
      <c r="U287" s="56">
        <v>41153</v>
      </c>
      <c r="V287" s="56">
        <v>43465</v>
      </c>
      <c r="W287" s="56">
        <v>40969</v>
      </c>
      <c r="X287" s="56">
        <v>42916</v>
      </c>
      <c r="Y287" s="56" t="s">
        <v>340</v>
      </c>
      <c r="Z287" s="56" t="s">
        <v>341</v>
      </c>
      <c r="AA287" s="56" t="s">
        <v>347</v>
      </c>
      <c r="AB287" s="56" t="s">
        <v>343</v>
      </c>
      <c r="AC287" s="56" t="s">
        <v>342</v>
      </c>
      <c r="AD287" s="56" t="s">
        <v>347</v>
      </c>
      <c r="AE287" s="56" t="s">
        <v>354</v>
      </c>
      <c r="AF287" s="56" t="s">
        <v>291</v>
      </c>
      <c r="AG287" s="56">
        <v>2016</v>
      </c>
      <c r="AH287" s="56" t="s">
        <v>80</v>
      </c>
      <c r="AI287" s="56" t="s">
        <v>348</v>
      </c>
      <c r="AJ287" s="56">
        <v>0</v>
      </c>
      <c r="AK287" s="1">
        <v>42369</v>
      </c>
      <c r="AM287" s="56">
        <v>42759</v>
      </c>
      <c r="AN287" s="56" t="s">
        <v>1070</v>
      </c>
      <c r="AO287" s="1">
        <v>42366</v>
      </c>
      <c r="AP287" s="56" t="s">
        <v>345</v>
      </c>
      <c r="AQ287" s="56">
        <v>55962</v>
      </c>
      <c r="AR287" s="56">
        <v>0</v>
      </c>
      <c r="AS287" s="56" t="s">
        <v>346</v>
      </c>
      <c r="BB287" s="56" t="s">
        <v>339</v>
      </c>
      <c r="BC287" s="56" t="s">
        <v>263</v>
      </c>
      <c r="BD287" s="56" t="s">
        <v>349</v>
      </c>
      <c r="BE287" s="56" t="s">
        <v>347</v>
      </c>
      <c r="BF287" s="56" t="s">
        <v>334</v>
      </c>
      <c r="BG287" s="56" t="s">
        <v>1073</v>
      </c>
      <c r="BH287" s="56">
        <v>0</v>
      </c>
      <c r="BI287" s="56">
        <v>0</v>
      </c>
      <c r="BJ287" s="56">
        <v>0</v>
      </c>
    </row>
    <row r="288" spans="1:62" x14ac:dyDescent="0.3">
      <c r="A288" s="56">
        <v>49168039</v>
      </c>
      <c r="B288" s="86">
        <v>594527</v>
      </c>
      <c r="C288" s="1">
        <v>42893</v>
      </c>
      <c r="D288" s="56" t="s">
        <v>1178</v>
      </c>
      <c r="E288" s="56" t="s">
        <v>1178</v>
      </c>
      <c r="F288" s="56" t="s">
        <v>334</v>
      </c>
      <c r="G288" s="56" t="s">
        <v>335</v>
      </c>
      <c r="H288" s="56" t="s">
        <v>336</v>
      </c>
      <c r="I288" s="56" t="s">
        <v>1067</v>
      </c>
      <c r="K288" s="56" t="s">
        <v>337</v>
      </c>
      <c r="L288" s="56" t="s">
        <v>1179</v>
      </c>
      <c r="M288" s="56" t="s">
        <v>1180</v>
      </c>
      <c r="N288" s="56" t="s">
        <v>1043</v>
      </c>
      <c r="O288" s="56" t="s">
        <v>1181</v>
      </c>
      <c r="P288" s="1" t="s">
        <v>188</v>
      </c>
      <c r="Q288" s="56" t="s">
        <v>241</v>
      </c>
      <c r="R288" s="56" t="s">
        <v>339</v>
      </c>
      <c r="S288" s="56">
        <v>97474</v>
      </c>
      <c r="T288" s="1" t="s">
        <v>1184</v>
      </c>
      <c r="U288" s="56">
        <v>41153</v>
      </c>
      <c r="V288" s="56">
        <v>43465</v>
      </c>
      <c r="W288" s="56">
        <v>40969</v>
      </c>
      <c r="X288" s="56">
        <v>42916</v>
      </c>
      <c r="Y288" s="56" t="s">
        <v>340</v>
      </c>
      <c r="Z288" s="56" t="s">
        <v>341</v>
      </c>
      <c r="AA288" s="56" t="s">
        <v>347</v>
      </c>
      <c r="AB288" s="56" t="s">
        <v>343</v>
      </c>
      <c r="AC288" s="56" t="s">
        <v>342</v>
      </c>
      <c r="AD288" s="56" t="s">
        <v>347</v>
      </c>
      <c r="AE288" s="56" t="s">
        <v>354</v>
      </c>
      <c r="AF288" s="56" t="s">
        <v>291</v>
      </c>
      <c r="AG288" s="56">
        <v>2017</v>
      </c>
      <c r="AH288" s="56" t="s">
        <v>80</v>
      </c>
      <c r="AI288" s="56" t="s">
        <v>348</v>
      </c>
      <c r="AJ288" s="56">
        <v>101</v>
      </c>
      <c r="AK288" s="1">
        <v>42579</v>
      </c>
      <c r="AL288" s="56" t="s">
        <v>1200</v>
      </c>
      <c r="AM288" s="56">
        <v>42759</v>
      </c>
      <c r="AN288" s="56" t="s">
        <v>1070</v>
      </c>
      <c r="AO288" s="1">
        <v>42593</v>
      </c>
      <c r="AP288" s="56" t="s">
        <v>1070</v>
      </c>
      <c r="AQ288" s="56">
        <v>55962</v>
      </c>
      <c r="AR288" s="56">
        <v>0</v>
      </c>
      <c r="AS288" s="56" t="s">
        <v>346</v>
      </c>
      <c r="BB288" s="56" t="s">
        <v>339</v>
      </c>
      <c r="BC288" s="56" t="s">
        <v>263</v>
      </c>
      <c r="BD288" s="56" t="s">
        <v>349</v>
      </c>
      <c r="BE288" s="56" t="s">
        <v>347</v>
      </c>
      <c r="BF288" s="56" t="s">
        <v>334</v>
      </c>
      <c r="BG288" s="56" t="s">
        <v>1073</v>
      </c>
      <c r="BH288" s="56">
        <v>0</v>
      </c>
      <c r="BI288" s="56">
        <v>0</v>
      </c>
      <c r="BJ288" s="56">
        <v>0</v>
      </c>
    </row>
    <row r="289" spans="1:62" hidden="1" x14ac:dyDescent="0.3">
      <c r="A289" s="56">
        <v>49168040</v>
      </c>
      <c r="B289" s="86">
        <v>594527</v>
      </c>
      <c r="C289" s="1">
        <v>42893</v>
      </c>
      <c r="D289" s="56" t="s">
        <v>1178</v>
      </c>
      <c r="E289" s="56" t="s">
        <v>1178</v>
      </c>
      <c r="F289" s="56" t="s">
        <v>334</v>
      </c>
      <c r="G289" s="56" t="s">
        <v>335</v>
      </c>
      <c r="H289" s="56" t="s">
        <v>336</v>
      </c>
      <c r="I289" s="56" t="s">
        <v>1067</v>
      </c>
      <c r="K289" s="56" t="s">
        <v>337</v>
      </c>
      <c r="L289" s="56" t="s">
        <v>1179</v>
      </c>
      <c r="M289" s="56" t="s">
        <v>1180</v>
      </c>
      <c r="N289" s="56" t="s">
        <v>1043</v>
      </c>
      <c r="O289" s="56" t="s">
        <v>1181</v>
      </c>
      <c r="P289" s="1" t="s">
        <v>188</v>
      </c>
      <c r="Q289" s="56" t="s">
        <v>241</v>
      </c>
      <c r="R289" s="56" t="s">
        <v>339</v>
      </c>
      <c r="S289" s="56">
        <v>97474</v>
      </c>
      <c r="T289" s="1" t="s">
        <v>1184</v>
      </c>
      <c r="U289" s="56">
        <v>41153</v>
      </c>
      <c r="V289" s="56">
        <v>43465</v>
      </c>
      <c r="W289" s="56">
        <v>40969</v>
      </c>
      <c r="X289" s="56">
        <v>42916</v>
      </c>
      <c r="Y289" s="56" t="s">
        <v>340</v>
      </c>
      <c r="Z289" s="56" t="s">
        <v>341</v>
      </c>
      <c r="AA289" s="56" t="s">
        <v>347</v>
      </c>
      <c r="AB289" s="56" t="s">
        <v>343</v>
      </c>
      <c r="AC289" s="56" t="s">
        <v>342</v>
      </c>
      <c r="AD289" s="56" t="s">
        <v>347</v>
      </c>
      <c r="AE289" s="56" t="s">
        <v>354</v>
      </c>
      <c r="AF289" s="56" t="s">
        <v>292</v>
      </c>
      <c r="AG289" s="56">
        <v>2014</v>
      </c>
      <c r="AH289" s="56" t="s">
        <v>80</v>
      </c>
      <c r="AI289" s="56" t="s">
        <v>348</v>
      </c>
      <c r="AJ289" s="56">
        <v>150</v>
      </c>
      <c r="AM289" s="56">
        <v>42759</v>
      </c>
      <c r="AN289" s="56" t="s">
        <v>1070</v>
      </c>
      <c r="AO289" s="1">
        <v>41037</v>
      </c>
      <c r="AP289" s="56" t="s">
        <v>1183</v>
      </c>
      <c r="AQ289" s="56">
        <v>55962</v>
      </c>
      <c r="AR289" s="56">
        <v>0</v>
      </c>
      <c r="AS289" s="56" t="s">
        <v>346</v>
      </c>
      <c r="BB289" s="56" t="s">
        <v>339</v>
      </c>
      <c r="BC289" s="56" t="s">
        <v>263</v>
      </c>
      <c r="BD289" s="56" t="s">
        <v>349</v>
      </c>
      <c r="BE289" s="56" t="s">
        <v>347</v>
      </c>
      <c r="BF289" s="56" t="s">
        <v>334</v>
      </c>
      <c r="BG289" s="56" t="s">
        <v>1073</v>
      </c>
      <c r="BH289" s="56">
        <v>0</v>
      </c>
      <c r="BI289" s="56">
        <v>0</v>
      </c>
      <c r="BJ289" s="56">
        <v>0</v>
      </c>
    </row>
    <row r="290" spans="1:62" hidden="1" x14ac:dyDescent="0.3">
      <c r="A290" s="56">
        <v>49168042</v>
      </c>
      <c r="B290" s="86">
        <v>594527</v>
      </c>
      <c r="C290" s="1">
        <v>42893</v>
      </c>
      <c r="D290" s="56" t="s">
        <v>1178</v>
      </c>
      <c r="E290" s="56" t="s">
        <v>1178</v>
      </c>
      <c r="F290" s="56" t="s">
        <v>334</v>
      </c>
      <c r="G290" s="56" t="s">
        <v>335</v>
      </c>
      <c r="H290" s="56" t="s">
        <v>336</v>
      </c>
      <c r="I290" s="56" t="s">
        <v>1067</v>
      </c>
      <c r="K290" s="56" t="s">
        <v>337</v>
      </c>
      <c r="L290" s="56" t="s">
        <v>1179</v>
      </c>
      <c r="M290" s="56" t="s">
        <v>1180</v>
      </c>
      <c r="N290" s="56" t="s">
        <v>1043</v>
      </c>
      <c r="O290" s="56" t="s">
        <v>1181</v>
      </c>
      <c r="P290" s="1" t="s">
        <v>188</v>
      </c>
      <c r="Q290" s="56" t="s">
        <v>241</v>
      </c>
      <c r="R290" s="56" t="s">
        <v>339</v>
      </c>
      <c r="S290" s="56">
        <v>97474</v>
      </c>
      <c r="T290" s="1" t="s">
        <v>1184</v>
      </c>
      <c r="U290" s="56">
        <v>41153</v>
      </c>
      <c r="V290" s="56">
        <v>43465</v>
      </c>
      <c r="W290" s="56">
        <v>40969</v>
      </c>
      <c r="X290" s="56">
        <v>42916</v>
      </c>
      <c r="Y290" s="56" t="s">
        <v>340</v>
      </c>
      <c r="Z290" s="56" t="s">
        <v>341</v>
      </c>
      <c r="AA290" s="56" t="s">
        <v>347</v>
      </c>
      <c r="AB290" s="56" t="s">
        <v>343</v>
      </c>
      <c r="AC290" s="56" t="s">
        <v>342</v>
      </c>
      <c r="AD290" s="56" t="s">
        <v>347</v>
      </c>
      <c r="AE290" s="56" t="s">
        <v>354</v>
      </c>
      <c r="AF290" s="56" t="s">
        <v>292</v>
      </c>
      <c r="AG290" s="56">
        <v>2014</v>
      </c>
      <c r="AH290" s="56" t="s">
        <v>80</v>
      </c>
      <c r="AI290" s="56" t="s">
        <v>344</v>
      </c>
      <c r="AJ290" s="56">
        <v>0</v>
      </c>
      <c r="AM290" s="56">
        <v>42759</v>
      </c>
      <c r="AN290" s="56" t="s">
        <v>1070</v>
      </c>
      <c r="AO290" s="1">
        <v>41838</v>
      </c>
      <c r="AP290" s="56" t="s">
        <v>345</v>
      </c>
      <c r="AQ290" s="56">
        <v>55962</v>
      </c>
      <c r="AR290" s="56">
        <v>0</v>
      </c>
      <c r="AS290" s="56" t="s">
        <v>346</v>
      </c>
      <c r="BB290" s="56" t="s">
        <v>339</v>
      </c>
      <c r="BC290" s="56" t="s">
        <v>263</v>
      </c>
      <c r="BD290" s="56" t="s">
        <v>349</v>
      </c>
      <c r="BE290" s="56" t="s">
        <v>347</v>
      </c>
      <c r="BF290" s="56" t="s">
        <v>334</v>
      </c>
      <c r="BG290" s="56" t="s">
        <v>1073</v>
      </c>
      <c r="BH290" s="56">
        <v>0</v>
      </c>
      <c r="BI290" s="56">
        <v>0</v>
      </c>
      <c r="BJ290" s="56">
        <v>0</v>
      </c>
    </row>
    <row r="291" spans="1:62" hidden="1" x14ac:dyDescent="0.3">
      <c r="A291" s="56">
        <v>49168043</v>
      </c>
      <c r="B291" s="86">
        <v>594527</v>
      </c>
      <c r="C291" s="1">
        <v>42893</v>
      </c>
      <c r="D291" s="56" t="s">
        <v>1178</v>
      </c>
      <c r="E291" s="56" t="s">
        <v>1178</v>
      </c>
      <c r="F291" s="56" t="s">
        <v>334</v>
      </c>
      <c r="G291" s="56" t="s">
        <v>335</v>
      </c>
      <c r="H291" s="56" t="s">
        <v>336</v>
      </c>
      <c r="I291" s="56" t="s">
        <v>1067</v>
      </c>
      <c r="K291" s="56" t="s">
        <v>337</v>
      </c>
      <c r="L291" s="56" t="s">
        <v>1179</v>
      </c>
      <c r="M291" s="56" t="s">
        <v>1180</v>
      </c>
      <c r="N291" s="56" t="s">
        <v>1043</v>
      </c>
      <c r="O291" s="56" t="s">
        <v>1181</v>
      </c>
      <c r="P291" s="1" t="s">
        <v>188</v>
      </c>
      <c r="Q291" s="56" t="s">
        <v>241</v>
      </c>
      <c r="R291" s="56" t="s">
        <v>339</v>
      </c>
      <c r="S291" s="56">
        <v>97474</v>
      </c>
      <c r="T291" s="1" t="s">
        <v>1184</v>
      </c>
      <c r="U291" s="56">
        <v>41153</v>
      </c>
      <c r="V291" s="56">
        <v>43465</v>
      </c>
      <c r="W291" s="56">
        <v>40969</v>
      </c>
      <c r="X291" s="56">
        <v>42916</v>
      </c>
      <c r="Y291" s="56" t="s">
        <v>340</v>
      </c>
      <c r="Z291" s="56" t="s">
        <v>341</v>
      </c>
      <c r="AA291" s="56" t="s">
        <v>347</v>
      </c>
      <c r="AB291" s="56" t="s">
        <v>343</v>
      </c>
      <c r="AC291" s="56" t="s">
        <v>342</v>
      </c>
      <c r="AD291" s="56" t="s">
        <v>347</v>
      </c>
      <c r="AE291" s="56" t="s">
        <v>354</v>
      </c>
      <c r="AF291" s="56" t="s">
        <v>292</v>
      </c>
      <c r="AG291" s="56">
        <v>2015</v>
      </c>
      <c r="AH291" s="56" t="s">
        <v>80</v>
      </c>
      <c r="AI291" s="56" t="s">
        <v>348</v>
      </c>
      <c r="AJ291" s="56">
        <v>150</v>
      </c>
      <c r="AM291" s="56">
        <v>42759</v>
      </c>
      <c r="AN291" s="56" t="s">
        <v>1070</v>
      </c>
      <c r="AO291" s="1">
        <v>41037</v>
      </c>
      <c r="AP291" s="56" t="s">
        <v>1183</v>
      </c>
      <c r="AQ291" s="56">
        <v>55962</v>
      </c>
      <c r="AR291" s="56">
        <v>0</v>
      </c>
      <c r="AS291" s="56" t="s">
        <v>346</v>
      </c>
      <c r="BB291" s="56" t="s">
        <v>339</v>
      </c>
      <c r="BC291" s="56" t="s">
        <v>263</v>
      </c>
      <c r="BD291" s="56" t="s">
        <v>349</v>
      </c>
      <c r="BE291" s="56" t="s">
        <v>347</v>
      </c>
      <c r="BF291" s="56" t="s">
        <v>334</v>
      </c>
      <c r="BG291" s="56" t="s">
        <v>1073</v>
      </c>
      <c r="BH291" s="56">
        <v>0</v>
      </c>
      <c r="BI291" s="56">
        <v>0</v>
      </c>
      <c r="BJ291" s="56">
        <v>0</v>
      </c>
    </row>
    <row r="292" spans="1:62" hidden="1" x14ac:dyDescent="0.3">
      <c r="A292" s="56">
        <v>49168044</v>
      </c>
      <c r="B292" s="86">
        <v>594527</v>
      </c>
      <c r="C292" s="1">
        <v>42893</v>
      </c>
      <c r="D292" s="56" t="s">
        <v>1178</v>
      </c>
      <c r="E292" s="56" t="s">
        <v>1178</v>
      </c>
      <c r="F292" s="56" t="s">
        <v>334</v>
      </c>
      <c r="G292" s="56" t="s">
        <v>335</v>
      </c>
      <c r="H292" s="56" t="s">
        <v>336</v>
      </c>
      <c r="I292" s="56" t="s">
        <v>1067</v>
      </c>
      <c r="K292" s="56" t="s">
        <v>337</v>
      </c>
      <c r="L292" s="56" t="s">
        <v>1179</v>
      </c>
      <c r="M292" s="56" t="s">
        <v>1180</v>
      </c>
      <c r="N292" s="56" t="s">
        <v>1043</v>
      </c>
      <c r="O292" s="56" t="s">
        <v>1181</v>
      </c>
      <c r="P292" s="1" t="s">
        <v>188</v>
      </c>
      <c r="Q292" s="56" t="s">
        <v>241</v>
      </c>
      <c r="R292" s="56" t="s">
        <v>339</v>
      </c>
      <c r="S292" s="56">
        <v>97474</v>
      </c>
      <c r="T292" s="1" t="s">
        <v>1184</v>
      </c>
      <c r="U292" s="56">
        <v>41153</v>
      </c>
      <c r="V292" s="56">
        <v>43465</v>
      </c>
      <c r="W292" s="56">
        <v>40969</v>
      </c>
      <c r="X292" s="56">
        <v>42916</v>
      </c>
      <c r="Y292" s="56" t="s">
        <v>340</v>
      </c>
      <c r="Z292" s="56" t="s">
        <v>341</v>
      </c>
      <c r="AA292" s="56" t="s">
        <v>347</v>
      </c>
      <c r="AB292" s="56" t="s">
        <v>343</v>
      </c>
      <c r="AC292" s="56" t="s">
        <v>342</v>
      </c>
      <c r="AD292" s="56" t="s">
        <v>347</v>
      </c>
      <c r="AE292" s="56" t="s">
        <v>354</v>
      </c>
      <c r="AF292" s="56" t="s">
        <v>292</v>
      </c>
      <c r="AG292" s="56">
        <v>2015</v>
      </c>
      <c r="AH292" s="56" t="s">
        <v>80</v>
      </c>
      <c r="AI292" s="56" t="s">
        <v>344</v>
      </c>
      <c r="AJ292" s="56">
        <v>0</v>
      </c>
      <c r="AM292" s="56">
        <v>42759</v>
      </c>
      <c r="AN292" s="56" t="s">
        <v>1070</v>
      </c>
      <c r="AO292" s="1">
        <v>42237</v>
      </c>
      <c r="AP292" s="56" t="s">
        <v>345</v>
      </c>
      <c r="AQ292" s="56">
        <v>55962</v>
      </c>
      <c r="AR292" s="56">
        <v>0</v>
      </c>
      <c r="AS292" s="56" t="s">
        <v>346</v>
      </c>
      <c r="BB292" s="56" t="s">
        <v>339</v>
      </c>
      <c r="BC292" s="56" t="s">
        <v>263</v>
      </c>
      <c r="BD292" s="56" t="s">
        <v>349</v>
      </c>
      <c r="BE292" s="56" t="s">
        <v>347</v>
      </c>
      <c r="BF292" s="56" t="s">
        <v>334</v>
      </c>
      <c r="BG292" s="56" t="s">
        <v>1073</v>
      </c>
      <c r="BH292" s="56">
        <v>0</v>
      </c>
      <c r="BI292" s="56">
        <v>0</v>
      </c>
      <c r="BJ292" s="56">
        <v>0</v>
      </c>
    </row>
    <row r="293" spans="1:62" hidden="1" x14ac:dyDescent="0.3">
      <c r="A293" s="56">
        <v>49168045</v>
      </c>
      <c r="B293" s="86">
        <v>594527</v>
      </c>
      <c r="C293" s="1">
        <v>42893</v>
      </c>
      <c r="D293" s="56" t="s">
        <v>1178</v>
      </c>
      <c r="E293" s="56" t="s">
        <v>1178</v>
      </c>
      <c r="F293" s="56" t="s">
        <v>334</v>
      </c>
      <c r="G293" s="56" t="s">
        <v>335</v>
      </c>
      <c r="H293" s="56" t="s">
        <v>336</v>
      </c>
      <c r="I293" s="56" t="s">
        <v>1067</v>
      </c>
      <c r="K293" s="56" t="s">
        <v>337</v>
      </c>
      <c r="L293" s="56" t="s">
        <v>1179</v>
      </c>
      <c r="M293" s="56" t="s">
        <v>1180</v>
      </c>
      <c r="N293" s="56" t="s">
        <v>1043</v>
      </c>
      <c r="O293" s="56" t="s">
        <v>1181</v>
      </c>
      <c r="P293" s="1" t="s">
        <v>188</v>
      </c>
      <c r="Q293" s="56" t="s">
        <v>241</v>
      </c>
      <c r="R293" s="56" t="s">
        <v>339</v>
      </c>
      <c r="S293" s="56">
        <v>97474</v>
      </c>
      <c r="T293" s="1" t="s">
        <v>1184</v>
      </c>
      <c r="U293" s="56">
        <v>41153</v>
      </c>
      <c r="V293" s="56">
        <v>43465</v>
      </c>
      <c r="W293" s="56">
        <v>40969</v>
      </c>
      <c r="X293" s="56">
        <v>42916</v>
      </c>
      <c r="Y293" s="56" t="s">
        <v>340</v>
      </c>
      <c r="Z293" s="56" t="s">
        <v>341</v>
      </c>
      <c r="AA293" s="56" t="s">
        <v>347</v>
      </c>
      <c r="AB293" s="56" t="s">
        <v>343</v>
      </c>
      <c r="AC293" s="56" t="s">
        <v>342</v>
      </c>
      <c r="AD293" s="56" t="s">
        <v>347</v>
      </c>
      <c r="AE293" s="56" t="s">
        <v>354</v>
      </c>
      <c r="AF293" s="56" t="s">
        <v>292</v>
      </c>
      <c r="AG293" s="56">
        <v>2016</v>
      </c>
      <c r="AH293" s="56" t="s">
        <v>80</v>
      </c>
      <c r="AI293" s="56" t="s">
        <v>348</v>
      </c>
      <c r="AJ293" s="56">
        <v>150</v>
      </c>
      <c r="AM293" s="56">
        <v>42759</v>
      </c>
      <c r="AN293" s="56" t="s">
        <v>1070</v>
      </c>
      <c r="AO293" s="1">
        <v>41037</v>
      </c>
      <c r="AP293" s="56" t="s">
        <v>1183</v>
      </c>
      <c r="AQ293" s="56">
        <v>55962</v>
      </c>
      <c r="AR293" s="56">
        <v>0</v>
      </c>
      <c r="AS293" s="56" t="s">
        <v>346</v>
      </c>
      <c r="BB293" s="56" t="s">
        <v>339</v>
      </c>
      <c r="BC293" s="56" t="s">
        <v>263</v>
      </c>
      <c r="BD293" s="56" t="s">
        <v>349</v>
      </c>
      <c r="BE293" s="56" t="s">
        <v>347</v>
      </c>
      <c r="BF293" s="56" t="s">
        <v>334</v>
      </c>
      <c r="BG293" s="56" t="s">
        <v>1073</v>
      </c>
      <c r="BH293" s="56">
        <v>0</v>
      </c>
      <c r="BI293" s="56">
        <v>0</v>
      </c>
      <c r="BJ293" s="56">
        <v>0</v>
      </c>
    </row>
    <row r="294" spans="1:62" hidden="1" x14ac:dyDescent="0.3">
      <c r="A294" s="56">
        <v>49168046</v>
      </c>
      <c r="B294" s="86">
        <v>594527</v>
      </c>
      <c r="C294" s="1">
        <v>42893</v>
      </c>
      <c r="D294" s="56" t="s">
        <v>1178</v>
      </c>
      <c r="E294" s="56" t="s">
        <v>1178</v>
      </c>
      <c r="F294" s="56" t="s">
        <v>334</v>
      </c>
      <c r="G294" s="56" t="s">
        <v>335</v>
      </c>
      <c r="H294" s="56" t="s">
        <v>336</v>
      </c>
      <c r="I294" s="56" t="s">
        <v>1067</v>
      </c>
      <c r="K294" s="56" t="s">
        <v>337</v>
      </c>
      <c r="L294" s="56" t="s">
        <v>1179</v>
      </c>
      <c r="M294" s="56" t="s">
        <v>1180</v>
      </c>
      <c r="N294" s="56" t="s">
        <v>1043</v>
      </c>
      <c r="O294" s="56" t="s">
        <v>1181</v>
      </c>
      <c r="P294" s="1" t="s">
        <v>188</v>
      </c>
      <c r="Q294" s="56" t="s">
        <v>241</v>
      </c>
      <c r="R294" s="56" t="s">
        <v>339</v>
      </c>
      <c r="S294" s="56">
        <v>97474</v>
      </c>
      <c r="T294" s="1" t="s">
        <v>1184</v>
      </c>
      <c r="U294" s="56">
        <v>41153</v>
      </c>
      <c r="V294" s="56">
        <v>43465</v>
      </c>
      <c r="W294" s="56">
        <v>40969</v>
      </c>
      <c r="X294" s="56">
        <v>42916</v>
      </c>
      <c r="Y294" s="56" t="s">
        <v>340</v>
      </c>
      <c r="Z294" s="56" t="s">
        <v>341</v>
      </c>
      <c r="AA294" s="56" t="s">
        <v>347</v>
      </c>
      <c r="AB294" s="56" t="s">
        <v>343</v>
      </c>
      <c r="AC294" s="56" t="s">
        <v>342</v>
      </c>
      <c r="AD294" s="56" t="s">
        <v>347</v>
      </c>
      <c r="AE294" s="56" t="s">
        <v>354</v>
      </c>
      <c r="AF294" s="56" t="s">
        <v>292</v>
      </c>
      <c r="AG294" s="56">
        <v>2016</v>
      </c>
      <c r="AH294" s="56" t="s">
        <v>80</v>
      </c>
      <c r="AI294" s="56" t="s">
        <v>344</v>
      </c>
      <c r="AJ294" s="56">
        <v>0</v>
      </c>
      <c r="AM294" s="56">
        <v>42759</v>
      </c>
      <c r="AN294" s="56" t="s">
        <v>1070</v>
      </c>
      <c r="AO294" s="1">
        <v>42629</v>
      </c>
      <c r="AP294" s="56" t="s">
        <v>345</v>
      </c>
      <c r="AQ294" s="56">
        <v>55962</v>
      </c>
      <c r="AR294" s="56">
        <v>0</v>
      </c>
      <c r="AS294" s="56" t="s">
        <v>346</v>
      </c>
      <c r="BB294" s="56" t="s">
        <v>339</v>
      </c>
      <c r="BC294" s="56" t="s">
        <v>263</v>
      </c>
      <c r="BD294" s="56" t="s">
        <v>349</v>
      </c>
      <c r="BE294" s="56" t="s">
        <v>347</v>
      </c>
      <c r="BF294" s="56" t="s">
        <v>334</v>
      </c>
      <c r="BG294" s="56" t="s">
        <v>1073</v>
      </c>
      <c r="BH294" s="56">
        <v>0</v>
      </c>
      <c r="BI294" s="56">
        <v>0</v>
      </c>
      <c r="BJ294" s="56">
        <v>0</v>
      </c>
    </row>
    <row r="295" spans="1:62" x14ac:dyDescent="0.3">
      <c r="A295" s="56">
        <v>49168047</v>
      </c>
      <c r="B295" s="86">
        <v>594527</v>
      </c>
      <c r="C295" s="1">
        <v>42893</v>
      </c>
      <c r="D295" s="56" t="s">
        <v>1178</v>
      </c>
      <c r="E295" s="56" t="s">
        <v>1178</v>
      </c>
      <c r="F295" s="56" t="s">
        <v>334</v>
      </c>
      <c r="G295" s="56" t="s">
        <v>335</v>
      </c>
      <c r="H295" s="56" t="s">
        <v>336</v>
      </c>
      <c r="I295" s="56" t="s">
        <v>1067</v>
      </c>
      <c r="K295" s="56" t="s">
        <v>337</v>
      </c>
      <c r="L295" s="56" t="s">
        <v>1179</v>
      </c>
      <c r="M295" s="56" t="s">
        <v>1180</v>
      </c>
      <c r="N295" s="56" t="s">
        <v>1043</v>
      </c>
      <c r="O295" s="56" t="s">
        <v>1181</v>
      </c>
      <c r="P295" s="1" t="s">
        <v>188</v>
      </c>
      <c r="Q295" s="56" t="s">
        <v>241</v>
      </c>
      <c r="R295" s="56" t="s">
        <v>339</v>
      </c>
      <c r="S295" s="56">
        <v>97475</v>
      </c>
      <c r="T295" s="1" t="s">
        <v>190</v>
      </c>
      <c r="U295" s="56">
        <v>41153</v>
      </c>
      <c r="V295" s="56">
        <v>43465</v>
      </c>
      <c r="W295" s="56">
        <v>40969</v>
      </c>
      <c r="X295" s="56">
        <v>42916</v>
      </c>
      <c r="Y295" s="56" t="s">
        <v>340</v>
      </c>
      <c r="Z295" s="56" t="s">
        <v>341</v>
      </c>
      <c r="AA295" s="56" t="s">
        <v>342</v>
      </c>
      <c r="AB295" s="56" t="s">
        <v>343</v>
      </c>
      <c r="AC295" s="56" t="s">
        <v>342</v>
      </c>
      <c r="AD295" s="56" t="s">
        <v>347</v>
      </c>
      <c r="AE295" s="56" t="s">
        <v>334</v>
      </c>
      <c r="AF295" s="56" t="s">
        <v>291</v>
      </c>
      <c r="AG295" s="56">
        <v>2014</v>
      </c>
      <c r="AH295" s="56" t="s">
        <v>80</v>
      </c>
      <c r="AI295" s="56" t="s">
        <v>344</v>
      </c>
      <c r="AJ295" s="56">
        <v>0</v>
      </c>
      <c r="AK295" s="1">
        <v>41820</v>
      </c>
      <c r="AM295" s="56">
        <v>42759</v>
      </c>
      <c r="AN295" s="56" t="s">
        <v>1070</v>
      </c>
      <c r="AO295" s="1">
        <v>41837</v>
      </c>
      <c r="AP295" s="56" t="s">
        <v>345</v>
      </c>
      <c r="AQ295" s="56">
        <v>249</v>
      </c>
      <c r="AR295" s="56">
        <v>0</v>
      </c>
      <c r="AS295" s="56" t="s">
        <v>346</v>
      </c>
      <c r="BB295" s="56" t="s">
        <v>339</v>
      </c>
      <c r="BC295" s="56" t="s">
        <v>263</v>
      </c>
      <c r="BD295" s="56" t="s">
        <v>349</v>
      </c>
      <c r="BE295" s="56" t="s">
        <v>347</v>
      </c>
      <c r="BF295" s="56" t="s">
        <v>334</v>
      </c>
      <c r="BG295" s="56" t="s">
        <v>1073</v>
      </c>
      <c r="BH295" s="56">
        <v>0</v>
      </c>
      <c r="BI295" s="56">
        <v>0</v>
      </c>
      <c r="BJ295" s="56">
        <v>1</v>
      </c>
    </row>
    <row r="296" spans="1:62" x14ac:dyDescent="0.3">
      <c r="A296" s="56">
        <v>49168048</v>
      </c>
      <c r="B296" s="86">
        <v>594527</v>
      </c>
      <c r="C296" s="1">
        <v>42893</v>
      </c>
      <c r="D296" s="56" t="s">
        <v>1178</v>
      </c>
      <c r="E296" s="56" t="s">
        <v>1178</v>
      </c>
      <c r="F296" s="56" t="s">
        <v>334</v>
      </c>
      <c r="G296" s="56" t="s">
        <v>335</v>
      </c>
      <c r="H296" s="56" t="s">
        <v>336</v>
      </c>
      <c r="I296" s="56" t="s">
        <v>1067</v>
      </c>
      <c r="K296" s="56" t="s">
        <v>337</v>
      </c>
      <c r="L296" s="56" t="s">
        <v>1179</v>
      </c>
      <c r="M296" s="56" t="s">
        <v>1180</v>
      </c>
      <c r="N296" s="56" t="s">
        <v>1043</v>
      </c>
      <c r="O296" s="56" t="s">
        <v>1181</v>
      </c>
      <c r="P296" s="1" t="s">
        <v>188</v>
      </c>
      <c r="Q296" s="56" t="s">
        <v>241</v>
      </c>
      <c r="R296" s="56" t="s">
        <v>339</v>
      </c>
      <c r="S296" s="56">
        <v>97475</v>
      </c>
      <c r="T296" s="1" t="s">
        <v>190</v>
      </c>
      <c r="U296" s="56">
        <v>41153</v>
      </c>
      <c r="V296" s="56">
        <v>43465</v>
      </c>
      <c r="W296" s="56">
        <v>40969</v>
      </c>
      <c r="X296" s="56">
        <v>42916</v>
      </c>
      <c r="Y296" s="56" t="s">
        <v>340</v>
      </c>
      <c r="Z296" s="56" t="s">
        <v>341</v>
      </c>
      <c r="AA296" s="56" t="s">
        <v>342</v>
      </c>
      <c r="AB296" s="56" t="s">
        <v>343</v>
      </c>
      <c r="AC296" s="56" t="s">
        <v>342</v>
      </c>
      <c r="AD296" s="56" t="s">
        <v>347</v>
      </c>
      <c r="AE296" s="56" t="s">
        <v>334</v>
      </c>
      <c r="AF296" s="56" t="s">
        <v>291</v>
      </c>
      <c r="AG296" s="56">
        <v>2016</v>
      </c>
      <c r="AH296" s="56" t="s">
        <v>80</v>
      </c>
      <c r="AI296" s="56" t="s">
        <v>344</v>
      </c>
      <c r="AJ296" s="56">
        <v>10</v>
      </c>
      <c r="AK296" s="1">
        <v>42551</v>
      </c>
      <c r="AL296" s="56" t="s">
        <v>1201</v>
      </c>
      <c r="AM296" s="56">
        <v>42759</v>
      </c>
      <c r="AN296" s="56" t="s">
        <v>1070</v>
      </c>
      <c r="AO296" s="1">
        <v>42593</v>
      </c>
      <c r="AP296" s="56" t="s">
        <v>1070</v>
      </c>
      <c r="AQ296" s="56">
        <v>249</v>
      </c>
      <c r="AR296" s="56">
        <v>0</v>
      </c>
      <c r="AS296" s="56" t="s">
        <v>346</v>
      </c>
      <c r="BB296" s="56" t="s">
        <v>339</v>
      </c>
      <c r="BC296" s="56" t="s">
        <v>263</v>
      </c>
      <c r="BD296" s="56" t="s">
        <v>349</v>
      </c>
      <c r="BE296" s="56" t="s">
        <v>347</v>
      </c>
      <c r="BF296" s="56" t="s">
        <v>334</v>
      </c>
      <c r="BG296" s="56" t="s">
        <v>1073</v>
      </c>
      <c r="BH296" s="56">
        <v>0</v>
      </c>
      <c r="BI296" s="56">
        <v>0</v>
      </c>
      <c r="BJ296" s="56">
        <v>1</v>
      </c>
    </row>
    <row r="297" spans="1:62" x14ac:dyDescent="0.3">
      <c r="A297" s="56">
        <v>49168049</v>
      </c>
      <c r="B297" s="86">
        <v>594527</v>
      </c>
      <c r="C297" s="1">
        <v>42893</v>
      </c>
      <c r="D297" s="56" t="s">
        <v>1178</v>
      </c>
      <c r="E297" s="56" t="s">
        <v>1178</v>
      </c>
      <c r="F297" s="56" t="s">
        <v>334</v>
      </c>
      <c r="G297" s="56" t="s">
        <v>335</v>
      </c>
      <c r="H297" s="56" t="s">
        <v>336</v>
      </c>
      <c r="I297" s="56" t="s">
        <v>1067</v>
      </c>
      <c r="K297" s="56" t="s">
        <v>337</v>
      </c>
      <c r="L297" s="56" t="s">
        <v>1179</v>
      </c>
      <c r="M297" s="56" t="s">
        <v>1180</v>
      </c>
      <c r="N297" s="56" t="s">
        <v>1043</v>
      </c>
      <c r="O297" s="56" t="s">
        <v>1181</v>
      </c>
      <c r="P297" s="1" t="s">
        <v>188</v>
      </c>
      <c r="Q297" s="56" t="s">
        <v>241</v>
      </c>
      <c r="R297" s="56" t="s">
        <v>339</v>
      </c>
      <c r="S297" s="56">
        <v>97475</v>
      </c>
      <c r="T297" s="1" t="s">
        <v>190</v>
      </c>
      <c r="U297" s="56">
        <v>41153</v>
      </c>
      <c r="V297" s="56">
        <v>43465</v>
      </c>
      <c r="W297" s="56">
        <v>40969</v>
      </c>
      <c r="X297" s="56">
        <v>42916</v>
      </c>
      <c r="Y297" s="56" t="s">
        <v>340</v>
      </c>
      <c r="Z297" s="56" t="s">
        <v>341</v>
      </c>
      <c r="AA297" s="56" t="s">
        <v>342</v>
      </c>
      <c r="AB297" s="56" t="s">
        <v>343</v>
      </c>
      <c r="AC297" s="56" t="s">
        <v>342</v>
      </c>
      <c r="AD297" s="56" t="s">
        <v>347</v>
      </c>
      <c r="AE297" s="56" t="s">
        <v>334</v>
      </c>
      <c r="AF297" s="56" t="s">
        <v>291</v>
      </c>
      <c r="AG297" s="56">
        <v>2017</v>
      </c>
      <c r="AH297" s="56" t="s">
        <v>80</v>
      </c>
      <c r="AI297" s="56" t="s">
        <v>348</v>
      </c>
      <c r="AJ297" s="56">
        <v>20</v>
      </c>
      <c r="AK297" s="1">
        <v>42636</v>
      </c>
      <c r="AL297" s="56" t="s">
        <v>1202</v>
      </c>
      <c r="AM297" s="56">
        <v>42759</v>
      </c>
      <c r="AN297" s="56" t="s">
        <v>1070</v>
      </c>
      <c r="AO297" s="1">
        <v>42759</v>
      </c>
      <c r="AP297" s="56" t="s">
        <v>1070</v>
      </c>
      <c r="AQ297" s="56">
        <v>249</v>
      </c>
      <c r="AR297" s="56">
        <v>0</v>
      </c>
      <c r="AS297" s="56" t="s">
        <v>346</v>
      </c>
      <c r="BB297" s="56" t="s">
        <v>339</v>
      </c>
      <c r="BC297" s="56" t="s">
        <v>263</v>
      </c>
      <c r="BD297" s="56" t="s">
        <v>349</v>
      </c>
      <c r="BE297" s="56" t="s">
        <v>347</v>
      </c>
      <c r="BF297" s="56" t="s">
        <v>334</v>
      </c>
      <c r="BG297" s="56" t="s">
        <v>1073</v>
      </c>
      <c r="BH297" s="56">
        <v>0</v>
      </c>
      <c r="BI297" s="56">
        <v>0</v>
      </c>
      <c r="BJ297" s="56">
        <v>1</v>
      </c>
    </row>
    <row r="298" spans="1:62" hidden="1" x14ac:dyDescent="0.3">
      <c r="A298" s="56">
        <v>49168050</v>
      </c>
      <c r="B298" s="86">
        <v>594527</v>
      </c>
      <c r="C298" s="1">
        <v>42893</v>
      </c>
      <c r="D298" s="56" t="s">
        <v>1178</v>
      </c>
      <c r="E298" s="56" t="s">
        <v>1178</v>
      </c>
      <c r="F298" s="56" t="s">
        <v>334</v>
      </c>
      <c r="G298" s="56" t="s">
        <v>335</v>
      </c>
      <c r="H298" s="56" t="s">
        <v>336</v>
      </c>
      <c r="I298" s="56" t="s">
        <v>1067</v>
      </c>
      <c r="K298" s="56" t="s">
        <v>337</v>
      </c>
      <c r="L298" s="56" t="s">
        <v>1179</v>
      </c>
      <c r="M298" s="56" t="s">
        <v>1180</v>
      </c>
      <c r="N298" s="56" t="s">
        <v>1043</v>
      </c>
      <c r="O298" s="56" t="s">
        <v>1181</v>
      </c>
      <c r="P298" s="1" t="s">
        <v>188</v>
      </c>
      <c r="Q298" s="56" t="s">
        <v>241</v>
      </c>
      <c r="R298" s="56" t="s">
        <v>339</v>
      </c>
      <c r="S298" s="56">
        <v>97475</v>
      </c>
      <c r="T298" s="1" t="s">
        <v>190</v>
      </c>
      <c r="U298" s="56">
        <v>41153</v>
      </c>
      <c r="V298" s="56">
        <v>43465</v>
      </c>
      <c r="W298" s="56">
        <v>40969</v>
      </c>
      <c r="X298" s="56">
        <v>42916</v>
      </c>
      <c r="Y298" s="56" t="s">
        <v>340</v>
      </c>
      <c r="Z298" s="56" t="s">
        <v>341</v>
      </c>
      <c r="AA298" s="56" t="s">
        <v>342</v>
      </c>
      <c r="AB298" s="56" t="s">
        <v>343</v>
      </c>
      <c r="AC298" s="56" t="s">
        <v>342</v>
      </c>
      <c r="AD298" s="56" t="s">
        <v>347</v>
      </c>
      <c r="AE298" s="56" t="s">
        <v>334</v>
      </c>
      <c r="AF298" s="56" t="s">
        <v>292</v>
      </c>
      <c r="AG298" s="56">
        <v>2013</v>
      </c>
      <c r="AH298" s="56" t="s">
        <v>80</v>
      </c>
      <c r="AI298" s="56" t="s">
        <v>344</v>
      </c>
      <c r="AJ298" s="56">
        <v>15</v>
      </c>
      <c r="AM298" s="56">
        <v>42759</v>
      </c>
      <c r="AN298" s="56" t="s">
        <v>1070</v>
      </c>
      <c r="AO298" s="1">
        <v>41037</v>
      </c>
      <c r="AP298" s="56" t="s">
        <v>1183</v>
      </c>
      <c r="AQ298" s="56">
        <v>249</v>
      </c>
      <c r="AR298" s="56">
        <v>0</v>
      </c>
      <c r="AS298" s="56" t="s">
        <v>346</v>
      </c>
      <c r="BB298" s="56" t="s">
        <v>339</v>
      </c>
      <c r="BC298" s="56" t="s">
        <v>263</v>
      </c>
      <c r="BD298" s="56" t="s">
        <v>349</v>
      </c>
      <c r="BE298" s="56" t="s">
        <v>347</v>
      </c>
      <c r="BF298" s="56" t="s">
        <v>334</v>
      </c>
      <c r="BG298" s="56" t="s">
        <v>1073</v>
      </c>
      <c r="BH298" s="56">
        <v>0</v>
      </c>
      <c r="BI298" s="56">
        <v>0</v>
      </c>
      <c r="BJ298" s="56">
        <v>1</v>
      </c>
    </row>
    <row r="299" spans="1:62" hidden="1" x14ac:dyDescent="0.3">
      <c r="A299" s="56">
        <v>49168051</v>
      </c>
      <c r="B299" s="86">
        <v>594527</v>
      </c>
      <c r="C299" s="1">
        <v>42893</v>
      </c>
      <c r="D299" s="56" t="s">
        <v>1178</v>
      </c>
      <c r="E299" s="56" t="s">
        <v>1178</v>
      </c>
      <c r="F299" s="56" t="s">
        <v>334</v>
      </c>
      <c r="G299" s="56" t="s">
        <v>335</v>
      </c>
      <c r="H299" s="56" t="s">
        <v>336</v>
      </c>
      <c r="I299" s="56" t="s">
        <v>1067</v>
      </c>
      <c r="K299" s="56" t="s">
        <v>337</v>
      </c>
      <c r="L299" s="56" t="s">
        <v>1179</v>
      </c>
      <c r="M299" s="56" t="s">
        <v>1180</v>
      </c>
      <c r="N299" s="56" t="s">
        <v>1043</v>
      </c>
      <c r="O299" s="56" t="s">
        <v>1181</v>
      </c>
      <c r="P299" s="1" t="s">
        <v>188</v>
      </c>
      <c r="Q299" s="56" t="s">
        <v>241</v>
      </c>
      <c r="R299" s="56" t="s">
        <v>339</v>
      </c>
      <c r="S299" s="56">
        <v>97475</v>
      </c>
      <c r="T299" s="1" t="s">
        <v>190</v>
      </c>
      <c r="U299" s="56">
        <v>41153</v>
      </c>
      <c r="V299" s="56">
        <v>43465</v>
      </c>
      <c r="W299" s="56">
        <v>40969</v>
      </c>
      <c r="X299" s="56">
        <v>42916</v>
      </c>
      <c r="Y299" s="56" t="s">
        <v>340</v>
      </c>
      <c r="Z299" s="56" t="s">
        <v>341</v>
      </c>
      <c r="AA299" s="56" t="s">
        <v>342</v>
      </c>
      <c r="AB299" s="56" t="s">
        <v>343</v>
      </c>
      <c r="AC299" s="56" t="s">
        <v>342</v>
      </c>
      <c r="AD299" s="56" t="s">
        <v>347</v>
      </c>
      <c r="AE299" s="56" t="s">
        <v>334</v>
      </c>
      <c r="AF299" s="56" t="s">
        <v>292</v>
      </c>
      <c r="AG299" s="56">
        <v>2014</v>
      </c>
      <c r="AH299" s="56" t="s">
        <v>80</v>
      </c>
      <c r="AI299" s="56" t="s">
        <v>344</v>
      </c>
      <c r="AJ299" s="56">
        <v>15</v>
      </c>
      <c r="AM299" s="56">
        <v>42759</v>
      </c>
      <c r="AN299" s="56" t="s">
        <v>1070</v>
      </c>
      <c r="AO299" s="1">
        <v>41037</v>
      </c>
      <c r="AP299" s="56" t="s">
        <v>1183</v>
      </c>
      <c r="AQ299" s="56">
        <v>249</v>
      </c>
      <c r="AR299" s="56">
        <v>0</v>
      </c>
      <c r="AS299" s="56" t="s">
        <v>346</v>
      </c>
      <c r="BB299" s="56" t="s">
        <v>339</v>
      </c>
      <c r="BC299" s="56" t="s">
        <v>263</v>
      </c>
      <c r="BD299" s="56" t="s">
        <v>349</v>
      </c>
      <c r="BE299" s="56" t="s">
        <v>347</v>
      </c>
      <c r="BF299" s="56" t="s">
        <v>334</v>
      </c>
      <c r="BG299" s="56" t="s">
        <v>1073</v>
      </c>
      <c r="BH299" s="56">
        <v>0</v>
      </c>
      <c r="BI299" s="56">
        <v>0</v>
      </c>
      <c r="BJ299" s="56">
        <v>1</v>
      </c>
    </row>
    <row r="300" spans="1:62" hidden="1" x14ac:dyDescent="0.3">
      <c r="A300" s="56">
        <v>49168052</v>
      </c>
      <c r="B300" s="86">
        <v>594527</v>
      </c>
      <c r="C300" s="1">
        <v>42893</v>
      </c>
      <c r="D300" s="56" t="s">
        <v>1178</v>
      </c>
      <c r="E300" s="56" t="s">
        <v>1178</v>
      </c>
      <c r="F300" s="56" t="s">
        <v>334</v>
      </c>
      <c r="G300" s="56" t="s">
        <v>335</v>
      </c>
      <c r="H300" s="56" t="s">
        <v>336</v>
      </c>
      <c r="I300" s="56" t="s">
        <v>1067</v>
      </c>
      <c r="K300" s="56" t="s">
        <v>337</v>
      </c>
      <c r="L300" s="56" t="s">
        <v>1179</v>
      </c>
      <c r="M300" s="56" t="s">
        <v>1180</v>
      </c>
      <c r="N300" s="56" t="s">
        <v>1043</v>
      </c>
      <c r="O300" s="56" t="s">
        <v>1181</v>
      </c>
      <c r="P300" s="1" t="s">
        <v>188</v>
      </c>
      <c r="Q300" s="56" t="s">
        <v>241</v>
      </c>
      <c r="R300" s="56" t="s">
        <v>339</v>
      </c>
      <c r="S300" s="56">
        <v>97475</v>
      </c>
      <c r="T300" s="1" t="s">
        <v>190</v>
      </c>
      <c r="U300" s="56">
        <v>41153</v>
      </c>
      <c r="V300" s="56">
        <v>43465</v>
      </c>
      <c r="W300" s="56">
        <v>40969</v>
      </c>
      <c r="X300" s="56">
        <v>42916</v>
      </c>
      <c r="Y300" s="56" t="s">
        <v>340</v>
      </c>
      <c r="Z300" s="56" t="s">
        <v>341</v>
      </c>
      <c r="AA300" s="56" t="s">
        <v>342</v>
      </c>
      <c r="AB300" s="56" t="s">
        <v>343</v>
      </c>
      <c r="AC300" s="56" t="s">
        <v>342</v>
      </c>
      <c r="AD300" s="56" t="s">
        <v>347</v>
      </c>
      <c r="AE300" s="56" t="s">
        <v>334</v>
      </c>
      <c r="AF300" s="56" t="s">
        <v>292</v>
      </c>
      <c r="AG300" s="56">
        <v>2015</v>
      </c>
      <c r="AH300" s="56" t="s">
        <v>80</v>
      </c>
      <c r="AI300" s="56" t="s">
        <v>344</v>
      </c>
      <c r="AJ300" s="56">
        <v>15</v>
      </c>
      <c r="AM300" s="56">
        <v>42759</v>
      </c>
      <c r="AN300" s="56" t="s">
        <v>1070</v>
      </c>
      <c r="AO300" s="1">
        <v>41037</v>
      </c>
      <c r="AP300" s="56" t="s">
        <v>1183</v>
      </c>
      <c r="AQ300" s="56">
        <v>249</v>
      </c>
      <c r="AR300" s="56">
        <v>0</v>
      </c>
      <c r="AS300" s="56" t="s">
        <v>346</v>
      </c>
      <c r="BB300" s="56" t="s">
        <v>339</v>
      </c>
      <c r="BC300" s="56" t="s">
        <v>263</v>
      </c>
      <c r="BD300" s="56" t="s">
        <v>349</v>
      </c>
      <c r="BE300" s="56" t="s">
        <v>347</v>
      </c>
      <c r="BF300" s="56" t="s">
        <v>334</v>
      </c>
      <c r="BG300" s="56" t="s">
        <v>1073</v>
      </c>
      <c r="BH300" s="56">
        <v>0</v>
      </c>
      <c r="BI300" s="56">
        <v>0</v>
      </c>
      <c r="BJ300" s="56">
        <v>1</v>
      </c>
    </row>
    <row r="301" spans="1:62" hidden="1" x14ac:dyDescent="0.3">
      <c r="A301" s="56">
        <v>49168053</v>
      </c>
      <c r="B301" s="86">
        <v>594527</v>
      </c>
      <c r="C301" s="1">
        <v>42893</v>
      </c>
      <c r="D301" s="56" t="s">
        <v>1178</v>
      </c>
      <c r="E301" s="56" t="s">
        <v>1178</v>
      </c>
      <c r="F301" s="56" t="s">
        <v>334</v>
      </c>
      <c r="G301" s="56" t="s">
        <v>335</v>
      </c>
      <c r="H301" s="56" t="s">
        <v>336</v>
      </c>
      <c r="I301" s="56" t="s">
        <v>1067</v>
      </c>
      <c r="K301" s="56" t="s">
        <v>337</v>
      </c>
      <c r="L301" s="56" t="s">
        <v>1179</v>
      </c>
      <c r="M301" s="56" t="s">
        <v>1180</v>
      </c>
      <c r="N301" s="56" t="s">
        <v>1043</v>
      </c>
      <c r="O301" s="56" t="s">
        <v>1181</v>
      </c>
      <c r="P301" s="1" t="s">
        <v>188</v>
      </c>
      <c r="Q301" s="56" t="s">
        <v>241</v>
      </c>
      <c r="R301" s="56" t="s">
        <v>339</v>
      </c>
      <c r="S301" s="56">
        <v>97475</v>
      </c>
      <c r="T301" s="1" t="s">
        <v>190</v>
      </c>
      <c r="U301" s="56">
        <v>41153</v>
      </c>
      <c r="V301" s="56">
        <v>43465</v>
      </c>
      <c r="W301" s="56">
        <v>40969</v>
      </c>
      <c r="X301" s="56">
        <v>42916</v>
      </c>
      <c r="Y301" s="56" t="s">
        <v>340</v>
      </c>
      <c r="Z301" s="56" t="s">
        <v>341</v>
      </c>
      <c r="AA301" s="56" t="s">
        <v>342</v>
      </c>
      <c r="AB301" s="56" t="s">
        <v>343</v>
      </c>
      <c r="AC301" s="56" t="s">
        <v>342</v>
      </c>
      <c r="AD301" s="56" t="s">
        <v>347</v>
      </c>
      <c r="AE301" s="56" t="s">
        <v>334</v>
      </c>
      <c r="AF301" s="56" t="s">
        <v>292</v>
      </c>
      <c r="AG301" s="56">
        <v>2016</v>
      </c>
      <c r="AH301" s="56" t="s">
        <v>80</v>
      </c>
      <c r="AI301" s="56" t="s">
        <v>344</v>
      </c>
      <c r="AJ301" s="56">
        <v>15</v>
      </c>
      <c r="AM301" s="56">
        <v>42759</v>
      </c>
      <c r="AN301" s="56" t="s">
        <v>1070</v>
      </c>
      <c r="AO301" s="1">
        <v>41037</v>
      </c>
      <c r="AP301" s="56" t="s">
        <v>1183</v>
      </c>
      <c r="AQ301" s="56">
        <v>249</v>
      </c>
      <c r="AR301" s="56">
        <v>0</v>
      </c>
      <c r="AS301" s="56" t="s">
        <v>346</v>
      </c>
      <c r="BB301" s="56" t="s">
        <v>339</v>
      </c>
      <c r="BC301" s="56" t="s">
        <v>263</v>
      </c>
      <c r="BD301" s="56" t="s">
        <v>349</v>
      </c>
      <c r="BE301" s="56" t="s">
        <v>347</v>
      </c>
      <c r="BF301" s="56" t="s">
        <v>334</v>
      </c>
      <c r="BG301" s="56" t="s">
        <v>1073</v>
      </c>
      <c r="BH301" s="56">
        <v>0</v>
      </c>
      <c r="BI301" s="56">
        <v>0</v>
      </c>
      <c r="BJ301" s="56">
        <v>1</v>
      </c>
    </row>
    <row r="302" spans="1:62" x14ac:dyDescent="0.3">
      <c r="A302" s="56">
        <v>49168054</v>
      </c>
      <c r="B302" s="86">
        <v>594527</v>
      </c>
      <c r="C302" s="1">
        <v>42893</v>
      </c>
      <c r="D302" s="56" t="s">
        <v>1178</v>
      </c>
      <c r="E302" s="56" t="s">
        <v>1178</v>
      </c>
      <c r="F302" s="56" t="s">
        <v>334</v>
      </c>
      <c r="G302" s="56" t="s">
        <v>335</v>
      </c>
      <c r="H302" s="56" t="s">
        <v>336</v>
      </c>
      <c r="I302" s="56" t="s">
        <v>1067</v>
      </c>
      <c r="K302" s="56" t="s">
        <v>337</v>
      </c>
      <c r="L302" s="56" t="s">
        <v>1179</v>
      </c>
      <c r="M302" s="56" t="s">
        <v>1180</v>
      </c>
      <c r="N302" s="56" t="s">
        <v>1043</v>
      </c>
      <c r="O302" s="56" t="s">
        <v>1181</v>
      </c>
      <c r="P302" s="1" t="s">
        <v>188</v>
      </c>
      <c r="Q302" s="56" t="s">
        <v>241</v>
      </c>
      <c r="R302" s="56" t="s">
        <v>339</v>
      </c>
      <c r="S302" s="56">
        <v>97477</v>
      </c>
      <c r="T302" s="1" t="s">
        <v>1186</v>
      </c>
      <c r="U302" s="56">
        <v>41153</v>
      </c>
      <c r="V302" s="56">
        <v>43465</v>
      </c>
      <c r="W302" s="56">
        <v>40969</v>
      </c>
      <c r="X302" s="56">
        <v>42916</v>
      </c>
      <c r="Y302" s="56" t="s">
        <v>340</v>
      </c>
      <c r="Z302" s="56" t="s">
        <v>341</v>
      </c>
      <c r="AA302" s="56" t="s">
        <v>347</v>
      </c>
      <c r="AB302" s="56" t="s">
        <v>343</v>
      </c>
      <c r="AC302" s="56" t="s">
        <v>342</v>
      </c>
      <c r="AD302" s="56" t="s">
        <v>342</v>
      </c>
      <c r="AE302" s="56" t="s">
        <v>334</v>
      </c>
      <c r="AF302" s="56" t="s">
        <v>291</v>
      </c>
      <c r="AG302" s="56">
        <v>2015</v>
      </c>
      <c r="AH302" s="56" t="s">
        <v>80</v>
      </c>
      <c r="AI302" s="56" t="s">
        <v>348</v>
      </c>
      <c r="AJ302" s="56">
        <v>1</v>
      </c>
      <c r="AK302" s="1">
        <v>41999</v>
      </c>
      <c r="AL302" s="56" t="s">
        <v>1203</v>
      </c>
      <c r="AM302" s="56">
        <v>42759</v>
      </c>
      <c r="AN302" s="56" t="s">
        <v>1070</v>
      </c>
      <c r="AO302" s="1">
        <v>42234</v>
      </c>
      <c r="AP302" s="56" t="s">
        <v>345</v>
      </c>
      <c r="AQ302" s="56">
        <v>55963</v>
      </c>
      <c r="AR302" s="56">
        <v>0</v>
      </c>
      <c r="AS302" s="56" t="s">
        <v>346</v>
      </c>
      <c r="BB302" s="56" t="s">
        <v>339</v>
      </c>
      <c r="BC302" s="56" t="s">
        <v>263</v>
      </c>
      <c r="BD302" s="56" t="s">
        <v>349</v>
      </c>
      <c r="BE302" s="56" t="s">
        <v>347</v>
      </c>
      <c r="BF302" s="56" t="s">
        <v>334</v>
      </c>
      <c r="BG302" s="56" t="s">
        <v>1073</v>
      </c>
      <c r="BH302" s="56">
        <v>0</v>
      </c>
      <c r="BI302" s="56">
        <v>0</v>
      </c>
      <c r="BJ302" s="56">
        <v>1</v>
      </c>
    </row>
    <row r="303" spans="1:62" x14ac:dyDescent="0.3">
      <c r="A303" s="56">
        <v>49168055</v>
      </c>
      <c r="B303" s="86">
        <v>594527</v>
      </c>
      <c r="C303" s="1">
        <v>42893</v>
      </c>
      <c r="D303" s="56" t="s">
        <v>1178</v>
      </c>
      <c r="E303" s="56" t="s">
        <v>1178</v>
      </c>
      <c r="F303" s="56" t="s">
        <v>334</v>
      </c>
      <c r="G303" s="56" t="s">
        <v>335</v>
      </c>
      <c r="H303" s="56" t="s">
        <v>336</v>
      </c>
      <c r="I303" s="56" t="s">
        <v>1067</v>
      </c>
      <c r="K303" s="56" t="s">
        <v>337</v>
      </c>
      <c r="L303" s="56" t="s">
        <v>1179</v>
      </c>
      <c r="M303" s="56" t="s">
        <v>1180</v>
      </c>
      <c r="N303" s="56" t="s">
        <v>1043</v>
      </c>
      <c r="O303" s="56" t="s">
        <v>1181</v>
      </c>
      <c r="P303" s="1" t="s">
        <v>188</v>
      </c>
      <c r="Q303" s="56" t="s">
        <v>241</v>
      </c>
      <c r="R303" s="56" t="s">
        <v>339</v>
      </c>
      <c r="S303" s="56">
        <v>97477</v>
      </c>
      <c r="T303" s="1" t="s">
        <v>1186</v>
      </c>
      <c r="U303" s="56">
        <v>41153</v>
      </c>
      <c r="V303" s="56">
        <v>43465</v>
      </c>
      <c r="W303" s="56">
        <v>40969</v>
      </c>
      <c r="X303" s="56">
        <v>42916</v>
      </c>
      <c r="Y303" s="56" t="s">
        <v>340</v>
      </c>
      <c r="Z303" s="56" t="s">
        <v>341</v>
      </c>
      <c r="AA303" s="56" t="s">
        <v>347</v>
      </c>
      <c r="AB303" s="56" t="s">
        <v>343</v>
      </c>
      <c r="AC303" s="56" t="s">
        <v>342</v>
      </c>
      <c r="AD303" s="56" t="s">
        <v>342</v>
      </c>
      <c r="AE303" s="56" t="s">
        <v>334</v>
      </c>
      <c r="AF303" s="56" t="s">
        <v>291</v>
      </c>
      <c r="AG303" s="56">
        <v>2015</v>
      </c>
      <c r="AH303" s="56" t="s">
        <v>80</v>
      </c>
      <c r="AI303" s="56" t="s">
        <v>344</v>
      </c>
      <c r="AJ303" s="56">
        <v>1</v>
      </c>
      <c r="AK303" s="1">
        <v>42109</v>
      </c>
      <c r="AL303" s="56" t="s">
        <v>1204</v>
      </c>
      <c r="AM303" s="56">
        <v>42759</v>
      </c>
      <c r="AN303" s="56" t="s">
        <v>1070</v>
      </c>
      <c r="AO303" s="1">
        <v>42234</v>
      </c>
      <c r="AP303" s="56" t="s">
        <v>345</v>
      </c>
      <c r="AQ303" s="56">
        <v>55963</v>
      </c>
      <c r="AR303" s="56">
        <v>0</v>
      </c>
      <c r="AS303" s="56" t="s">
        <v>346</v>
      </c>
      <c r="BB303" s="56" t="s">
        <v>339</v>
      </c>
      <c r="BC303" s="56" t="s">
        <v>263</v>
      </c>
      <c r="BD303" s="56" t="s">
        <v>349</v>
      </c>
      <c r="BE303" s="56" t="s">
        <v>347</v>
      </c>
      <c r="BF303" s="56" t="s">
        <v>334</v>
      </c>
      <c r="BG303" s="56" t="s">
        <v>1073</v>
      </c>
      <c r="BH303" s="56">
        <v>0</v>
      </c>
      <c r="BI303" s="56">
        <v>0</v>
      </c>
      <c r="BJ303" s="56">
        <v>1</v>
      </c>
    </row>
    <row r="304" spans="1:62" x14ac:dyDescent="0.3">
      <c r="A304" s="56">
        <v>49168056</v>
      </c>
      <c r="B304" s="86">
        <v>594527</v>
      </c>
      <c r="C304" s="1">
        <v>42893</v>
      </c>
      <c r="D304" s="56" t="s">
        <v>1178</v>
      </c>
      <c r="E304" s="56" t="s">
        <v>1178</v>
      </c>
      <c r="F304" s="56" t="s">
        <v>334</v>
      </c>
      <c r="G304" s="56" t="s">
        <v>335</v>
      </c>
      <c r="H304" s="56" t="s">
        <v>336</v>
      </c>
      <c r="I304" s="56" t="s">
        <v>1067</v>
      </c>
      <c r="K304" s="56" t="s">
        <v>337</v>
      </c>
      <c r="L304" s="56" t="s">
        <v>1179</v>
      </c>
      <c r="M304" s="56" t="s">
        <v>1180</v>
      </c>
      <c r="N304" s="56" t="s">
        <v>1043</v>
      </c>
      <c r="O304" s="56" t="s">
        <v>1181</v>
      </c>
      <c r="P304" s="1" t="s">
        <v>188</v>
      </c>
      <c r="Q304" s="56" t="s">
        <v>241</v>
      </c>
      <c r="R304" s="56" t="s">
        <v>339</v>
      </c>
      <c r="S304" s="56">
        <v>97472</v>
      </c>
      <c r="T304" s="1" t="s">
        <v>238</v>
      </c>
      <c r="U304" s="56">
        <v>41153</v>
      </c>
      <c r="V304" s="56">
        <v>43465</v>
      </c>
      <c r="W304" s="56">
        <v>40969</v>
      </c>
      <c r="X304" s="56">
        <v>42916</v>
      </c>
      <c r="Y304" s="56" t="s">
        <v>340</v>
      </c>
      <c r="Z304" s="56" t="s">
        <v>341</v>
      </c>
      <c r="AA304" s="56" t="s">
        <v>342</v>
      </c>
      <c r="AB304" s="56" t="s">
        <v>343</v>
      </c>
      <c r="AC304" s="56" t="s">
        <v>342</v>
      </c>
      <c r="AD304" s="56" t="s">
        <v>342</v>
      </c>
      <c r="AE304" s="56" t="s">
        <v>334</v>
      </c>
      <c r="AF304" s="56" t="s">
        <v>291</v>
      </c>
      <c r="AG304" s="56">
        <v>2013</v>
      </c>
      <c r="AH304" s="56" t="s">
        <v>80</v>
      </c>
      <c r="AI304" s="56" t="s">
        <v>344</v>
      </c>
      <c r="AJ304" s="56">
        <v>1</v>
      </c>
      <c r="AK304" s="1">
        <v>41455</v>
      </c>
      <c r="AL304" s="56" t="s">
        <v>1205</v>
      </c>
      <c r="AM304" s="56">
        <v>42759</v>
      </c>
      <c r="AN304" s="56" t="s">
        <v>1070</v>
      </c>
      <c r="AO304" s="1">
        <v>41460</v>
      </c>
      <c r="AP304" s="56" t="s">
        <v>1183</v>
      </c>
      <c r="AQ304" s="56">
        <v>253</v>
      </c>
      <c r="AR304" s="56">
        <v>0</v>
      </c>
      <c r="AS304" s="56" t="s">
        <v>346</v>
      </c>
      <c r="BB304" s="56" t="s">
        <v>339</v>
      </c>
      <c r="BC304" s="56" t="s">
        <v>263</v>
      </c>
      <c r="BD304" s="56" t="s">
        <v>349</v>
      </c>
      <c r="BE304" s="56" t="s">
        <v>347</v>
      </c>
      <c r="BF304" s="56" t="s">
        <v>334</v>
      </c>
      <c r="BG304" s="56" t="s">
        <v>1073</v>
      </c>
      <c r="BH304" s="56">
        <v>0</v>
      </c>
      <c r="BI304" s="56">
        <v>0</v>
      </c>
      <c r="BJ304" s="56">
        <v>1</v>
      </c>
    </row>
    <row r="305" spans="1:62" x14ac:dyDescent="0.3">
      <c r="A305" s="56">
        <v>49168057</v>
      </c>
      <c r="B305" s="86">
        <v>594527</v>
      </c>
      <c r="C305" s="1">
        <v>42893</v>
      </c>
      <c r="D305" s="56" t="s">
        <v>1178</v>
      </c>
      <c r="E305" s="56" t="s">
        <v>1178</v>
      </c>
      <c r="F305" s="56" t="s">
        <v>334</v>
      </c>
      <c r="G305" s="56" t="s">
        <v>335</v>
      </c>
      <c r="H305" s="56" t="s">
        <v>336</v>
      </c>
      <c r="I305" s="56" t="s">
        <v>1067</v>
      </c>
      <c r="K305" s="56" t="s">
        <v>337</v>
      </c>
      <c r="L305" s="56" t="s">
        <v>1179</v>
      </c>
      <c r="M305" s="56" t="s">
        <v>1180</v>
      </c>
      <c r="N305" s="56" t="s">
        <v>1043</v>
      </c>
      <c r="O305" s="56" t="s">
        <v>1181</v>
      </c>
      <c r="P305" s="1" t="s">
        <v>188</v>
      </c>
      <c r="Q305" s="56" t="s">
        <v>241</v>
      </c>
      <c r="R305" s="56" t="s">
        <v>339</v>
      </c>
      <c r="S305" s="56">
        <v>97472</v>
      </c>
      <c r="T305" s="1" t="s">
        <v>238</v>
      </c>
      <c r="U305" s="56">
        <v>41153</v>
      </c>
      <c r="V305" s="56">
        <v>43465</v>
      </c>
      <c r="W305" s="56">
        <v>40969</v>
      </c>
      <c r="X305" s="56">
        <v>42916</v>
      </c>
      <c r="Y305" s="56" t="s">
        <v>340</v>
      </c>
      <c r="Z305" s="56" t="s">
        <v>341</v>
      </c>
      <c r="AA305" s="56" t="s">
        <v>342</v>
      </c>
      <c r="AB305" s="56" t="s">
        <v>343</v>
      </c>
      <c r="AC305" s="56" t="s">
        <v>342</v>
      </c>
      <c r="AD305" s="56" t="s">
        <v>342</v>
      </c>
      <c r="AE305" s="56" t="s">
        <v>334</v>
      </c>
      <c r="AF305" s="56" t="s">
        <v>291</v>
      </c>
      <c r="AG305" s="56">
        <v>2014</v>
      </c>
      <c r="AH305" s="56" t="s">
        <v>80</v>
      </c>
      <c r="AI305" s="56" t="s">
        <v>348</v>
      </c>
      <c r="AJ305" s="56">
        <v>1</v>
      </c>
      <c r="AK305" s="1">
        <v>41607</v>
      </c>
      <c r="AL305" s="56" t="s">
        <v>1206</v>
      </c>
      <c r="AM305" s="56">
        <v>42759</v>
      </c>
      <c r="AN305" s="56" t="s">
        <v>1070</v>
      </c>
      <c r="AO305" s="1">
        <v>41668</v>
      </c>
      <c r="AP305" s="56" t="s">
        <v>1183</v>
      </c>
      <c r="AQ305" s="56">
        <v>253</v>
      </c>
      <c r="AR305" s="56">
        <v>0</v>
      </c>
      <c r="AS305" s="56" t="s">
        <v>346</v>
      </c>
      <c r="BB305" s="56" t="s">
        <v>339</v>
      </c>
      <c r="BC305" s="56" t="s">
        <v>263</v>
      </c>
      <c r="BD305" s="56" t="s">
        <v>349</v>
      </c>
      <c r="BE305" s="56" t="s">
        <v>347</v>
      </c>
      <c r="BF305" s="56" t="s">
        <v>334</v>
      </c>
      <c r="BG305" s="56" t="s">
        <v>1073</v>
      </c>
      <c r="BH305" s="56">
        <v>0</v>
      </c>
      <c r="BI305" s="56">
        <v>0</v>
      </c>
      <c r="BJ305" s="56">
        <v>1</v>
      </c>
    </row>
    <row r="306" spans="1:62" x14ac:dyDescent="0.3">
      <c r="A306" s="56">
        <v>49168058</v>
      </c>
      <c r="B306" s="86">
        <v>594527</v>
      </c>
      <c r="C306" s="1">
        <v>42893</v>
      </c>
      <c r="D306" s="56" t="s">
        <v>1178</v>
      </c>
      <c r="E306" s="56" t="s">
        <v>1178</v>
      </c>
      <c r="F306" s="56" t="s">
        <v>334</v>
      </c>
      <c r="G306" s="56" t="s">
        <v>335</v>
      </c>
      <c r="H306" s="56" t="s">
        <v>336</v>
      </c>
      <c r="I306" s="56" t="s">
        <v>1067</v>
      </c>
      <c r="K306" s="56" t="s">
        <v>337</v>
      </c>
      <c r="L306" s="56" t="s">
        <v>1179</v>
      </c>
      <c r="M306" s="56" t="s">
        <v>1180</v>
      </c>
      <c r="N306" s="56" t="s">
        <v>1043</v>
      </c>
      <c r="O306" s="56" t="s">
        <v>1181</v>
      </c>
      <c r="P306" s="1" t="s">
        <v>188</v>
      </c>
      <c r="Q306" s="56" t="s">
        <v>241</v>
      </c>
      <c r="R306" s="56" t="s">
        <v>339</v>
      </c>
      <c r="S306" s="56">
        <v>97472</v>
      </c>
      <c r="T306" s="1" t="s">
        <v>238</v>
      </c>
      <c r="U306" s="56">
        <v>41153</v>
      </c>
      <c r="V306" s="56">
        <v>43465</v>
      </c>
      <c r="W306" s="56">
        <v>40969</v>
      </c>
      <c r="X306" s="56">
        <v>42916</v>
      </c>
      <c r="Y306" s="56" t="s">
        <v>340</v>
      </c>
      <c r="Z306" s="56" t="s">
        <v>341</v>
      </c>
      <c r="AA306" s="56" t="s">
        <v>342</v>
      </c>
      <c r="AB306" s="56" t="s">
        <v>343</v>
      </c>
      <c r="AC306" s="56" t="s">
        <v>342</v>
      </c>
      <c r="AD306" s="56" t="s">
        <v>342</v>
      </c>
      <c r="AE306" s="56" t="s">
        <v>334</v>
      </c>
      <c r="AF306" s="56" t="s">
        <v>291</v>
      </c>
      <c r="AG306" s="56">
        <v>2014</v>
      </c>
      <c r="AH306" s="56" t="s">
        <v>80</v>
      </c>
      <c r="AI306" s="56" t="s">
        <v>344</v>
      </c>
      <c r="AJ306" s="56">
        <v>1</v>
      </c>
      <c r="AK306" s="1">
        <v>41695</v>
      </c>
      <c r="AL306" s="56" t="s">
        <v>1207</v>
      </c>
      <c r="AM306" s="56">
        <v>42759</v>
      </c>
      <c r="AN306" s="56" t="s">
        <v>1070</v>
      </c>
      <c r="AO306" s="1">
        <v>41837</v>
      </c>
      <c r="AP306" s="56" t="s">
        <v>345</v>
      </c>
      <c r="AQ306" s="56">
        <v>253</v>
      </c>
      <c r="AR306" s="56">
        <v>0</v>
      </c>
      <c r="AS306" s="56" t="s">
        <v>346</v>
      </c>
      <c r="BB306" s="56" t="s">
        <v>339</v>
      </c>
      <c r="BC306" s="56" t="s">
        <v>263</v>
      </c>
      <c r="BD306" s="56" t="s">
        <v>349</v>
      </c>
      <c r="BE306" s="56" t="s">
        <v>347</v>
      </c>
      <c r="BF306" s="56" t="s">
        <v>334</v>
      </c>
      <c r="BG306" s="56" t="s">
        <v>1073</v>
      </c>
      <c r="BH306" s="56">
        <v>0</v>
      </c>
      <c r="BI306" s="56">
        <v>0</v>
      </c>
      <c r="BJ306" s="56">
        <v>1</v>
      </c>
    </row>
    <row r="307" spans="1:62" x14ac:dyDescent="0.3">
      <c r="A307" s="56">
        <v>49168059</v>
      </c>
      <c r="B307" s="86">
        <v>594527</v>
      </c>
      <c r="C307" s="1">
        <v>42893</v>
      </c>
      <c r="D307" s="56" t="s">
        <v>1178</v>
      </c>
      <c r="E307" s="56" t="s">
        <v>1178</v>
      </c>
      <c r="F307" s="56" t="s">
        <v>334</v>
      </c>
      <c r="G307" s="56" t="s">
        <v>335</v>
      </c>
      <c r="H307" s="56" t="s">
        <v>336</v>
      </c>
      <c r="I307" s="56" t="s">
        <v>1067</v>
      </c>
      <c r="K307" s="56" t="s">
        <v>337</v>
      </c>
      <c r="L307" s="56" t="s">
        <v>1179</v>
      </c>
      <c r="M307" s="56" t="s">
        <v>1180</v>
      </c>
      <c r="N307" s="56" t="s">
        <v>1043</v>
      </c>
      <c r="O307" s="56" t="s">
        <v>1181</v>
      </c>
      <c r="P307" s="1" t="s">
        <v>188</v>
      </c>
      <c r="Q307" s="56" t="s">
        <v>241</v>
      </c>
      <c r="R307" s="56" t="s">
        <v>339</v>
      </c>
      <c r="S307" s="56">
        <v>97472</v>
      </c>
      <c r="T307" s="1" t="s">
        <v>238</v>
      </c>
      <c r="U307" s="56">
        <v>41153</v>
      </c>
      <c r="V307" s="56">
        <v>43465</v>
      </c>
      <c r="W307" s="56">
        <v>40969</v>
      </c>
      <c r="X307" s="56">
        <v>42916</v>
      </c>
      <c r="Y307" s="56" t="s">
        <v>340</v>
      </c>
      <c r="Z307" s="56" t="s">
        <v>341</v>
      </c>
      <c r="AA307" s="56" t="s">
        <v>342</v>
      </c>
      <c r="AB307" s="56" t="s">
        <v>343</v>
      </c>
      <c r="AC307" s="56" t="s">
        <v>342</v>
      </c>
      <c r="AD307" s="56" t="s">
        <v>342</v>
      </c>
      <c r="AE307" s="56" t="s">
        <v>334</v>
      </c>
      <c r="AF307" s="56" t="s">
        <v>291</v>
      </c>
      <c r="AG307" s="56">
        <v>2015</v>
      </c>
      <c r="AH307" s="56" t="s">
        <v>80</v>
      </c>
      <c r="AI307" s="56" t="s">
        <v>348</v>
      </c>
      <c r="AJ307" s="56">
        <v>1</v>
      </c>
      <c r="AK307" s="1">
        <v>41999</v>
      </c>
      <c r="AL307" s="56" t="s">
        <v>1208</v>
      </c>
      <c r="AM307" s="56">
        <v>42759</v>
      </c>
      <c r="AN307" s="56" t="s">
        <v>1070</v>
      </c>
      <c r="AO307" s="1">
        <v>42027</v>
      </c>
      <c r="AP307" s="56" t="s">
        <v>345</v>
      </c>
      <c r="AQ307" s="56">
        <v>253</v>
      </c>
      <c r="AR307" s="56">
        <v>0</v>
      </c>
      <c r="AS307" s="56" t="s">
        <v>346</v>
      </c>
      <c r="BB307" s="56" t="s">
        <v>339</v>
      </c>
      <c r="BC307" s="56" t="s">
        <v>263</v>
      </c>
      <c r="BD307" s="56" t="s">
        <v>349</v>
      </c>
      <c r="BE307" s="56" t="s">
        <v>347</v>
      </c>
      <c r="BF307" s="56" t="s">
        <v>334</v>
      </c>
      <c r="BG307" s="56" t="s">
        <v>1073</v>
      </c>
      <c r="BH307" s="56">
        <v>0</v>
      </c>
      <c r="BI307" s="56">
        <v>0</v>
      </c>
      <c r="BJ307" s="56">
        <v>1</v>
      </c>
    </row>
    <row r="308" spans="1:62" x14ac:dyDescent="0.3">
      <c r="A308" s="56">
        <v>49168060</v>
      </c>
      <c r="B308" s="86">
        <v>594527</v>
      </c>
      <c r="C308" s="1">
        <v>42893</v>
      </c>
      <c r="D308" s="56" t="s">
        <v>1178</v>
      </c>
      <c r="E308" s="56" t="s">
        <v>1178</v>
      </c>
      <c r="F308" s="56" t="s">
        <v>334</v>
      </c>
      <c r="G308" s="56" t="s">
        <v>335</v>
      </c>
      <c r="H308" s="56" t="s">
        <v>336</v>
      </c>
      <c r="I308" s="56" t="s">
        <v>1067</v>
      </c>
      <c r="K308" s="56" t="s">
        <v>337</v>
      </c>
      <c r="L308" s="56" t="s">
        <v>1179</v>
      </c>
      <c r="M308" s="56" t="s">
        <v>1180</v>
      </c>
      <c r="N308" s="56" t="s">
        <v>1043</v>
      </c>
      <c r="O308" s="56" t="s">
        <v>1181</v>
      </c>
      <c r="P308" s="1" t="s">
        <v>188</v>
      </c>
      <c r="Q308" s="56" t="s">
        <v>241</v>
      </c>
      <c r="R308" s="56" t="s">
        <v>339</v>
      </c>
      <c r="S308" s="56">
        <v>97472</v>
      </c>
      <c r="T308" s="1" t="s">
        <v>238</v>
      </c>
      <c r="U308" s="56">
        <v>41153</v>
      </c>
      <c r="V308" s="56">
        <v>43465</v>
      </c>
      <c r="W308" s="56">
        <v>40969</v>
      </c>
      <c r="X308" s="56">
        <v>42916</v>
      </c>
      <c r="Y308" s="56" t="s">
        <v>340</v>
      </c>
      <c r="Z308" s="56" t="s">
        <v>341</v>
      </c>
      <c r="AA308" s="56" t="s">
        <v>342</v>
      </c>
      <c r="AB308" s="56" t="s">
        <v>343</v>
      </c>
      <c r="AC308" s="56" t="s">
        <v>342</v>
      </c>
      <c r="AD308" s="56" t="s">
        <v>342</v>
      </c>
      <c r="AE308" s="56" t="s">
        <v>334</v>
      </c>
      <c r="AF308" s="56" t="s">
        <v>291</v>
      </c>
      <c r="AG308" s="56">
        <v>2015</v>
      </c>
      <c r="AH308" s="56" t="s">
        <v>80</v>
      </c>
      <c r="AI308" s="56" t="s">
        <v>344</v>
      </c>
      <c r="AJ308" s="56">
        <v>2</v>
      </c>
      <c r="AK308" s="1">
        <v>42185</v>
      </c>
      <c r="AL308" s="56" t="s">
        <v>1209</v>
      </c>
      <c r="AM308" s="56">
        <v>42759</v>
      </c>
      <c r="AN308" s="56" t="s">
        <v>1070</v>
      </c>
      <c r="AO308" s="1">
        <v>42234</v>
      </c>
      <c r="AP308" s="56" t="s">
        <v>345</v>
      </c>
      <c r="AQ308" s="56">
        <v>253</v>
      </c>
      <c r="AR308" s="56">
        <v>0</v>
      </c>
      <c r="AS308" s="56" t="s">
        <v>346</v>
      </c>
      <c r="BB308" s="56" t="s">
        <v>339</v>
      </c>
      <c r="BC308" s="56" t="s">
        <v>263</v>
      </c>
      <c r="BD308" s="56" t="s">
        <v>349</v>
      </c>
      <c r="BE308" s="56" t="s">
        <v>347</v>
      </c>
      <c r="BF308" s="56" t="s">
        <v>334</v>
      </c>
      <c r="BG308" s="56" t="s">
        <v>1073</v>
      </c>
      <c r="BH308" s="56">
        <v>0</v>
      </c>
      <c r="BI308" s="56">
        <v>0</v>
      </c>
      <c r="BJ308" s="56">
        <v>1</v>
      </c>
    </row>
    <row r="309" spans="1:62" x14ac:dyDescent="0.3">
      <c r="A309" s="56">
        <v>49168061</v>
      </c>
      <c r="B309" s="86">
        <v>594527</v>
      </c>
      <c r="C309" s="1">
        <v>42893</v>
      </c>
      <c r="D309" s="56" t="s">
        <v>1178</v>
      </c>
      <c r="E309" s="56" t="s">
        <v>1178</v>
      </c>
      <c r="F309" s="56" t="s">
        <v>334</v>
      </c>
      <c r="G309" s="56" t="s">
        <v>335</v>
      </c>
      <c r="H309" s="56" t="s">
        <v>336</v>
      </c>
      <c r="I309" s="56" t="s">
        <v>1067</v>
      </c>
      <c r="K309" s="56" t="s">
        <v>337</v>
      </c>
      <c r="L309" s="56" t="s">
        <v>1179</v>
      </c>
      <c r="M309" s="56" t="s">
        <v>1180</v>
      </c>
      <c r="N309" s="56" t="s">
        <v>1043</v>
      </c>
      <c r="O309" s="56" t="s">
        <v>1181</v>
      </c>
      <c r="P309" s="1" t="s">
        <v>188</v>
      </c>
      <c r="Q309" s="56" t="s">
        <v>241</v>
      </c>
      <c r="R309" s="56" t="s">
        <v>339</v>
      </c>
      <c r="S309" s="56">
        <v>97472</v>
      </c>
      <c r="T309" s="1" t="s">
        <v>238</v>
      </c>
      <c r="U309" s="56">
        <v>41153</v>
      </c>
      <c r="V309" s="56">
        <v>43465</v>
      </c>
      <c r="W309" s="56">
        <v>40969</v>
      </c>
      <c r="X309" s="56">
        <v>42916</v>
      </c>
      <c r="Y309" s="56" t="s">
        <v>340</v>
      </c>
      <c r="Z309" s="56" t="s">
        <v>341</v>
      </c>
      <c r="AA309" s="56" t="s">
        <v>342</v>
      </c>
      <c r="AB309" s="56" t="s">
        <v>343</v>
      </c>
      <c r="AC309" s="56" t="s">
        <v>342</v>
      </c>
      <c r="AD309" s="56" t="s">
        <v>342</v>
      </c>
      <c r="AE309" s="56" t="s">
        <v>334</v>
      </c>
      <c r="AF309" s="56" t="s">
        <v>291</v>
      </c>
      <c r="AG309" s="56">
        <v>2016</v>
      </c>
      <c r="AH309" s="56" t="s">
        <v>80</v>
      </c>
      <c r="AI309" s="56" t="s">
        <v>348</v>
      </c>
      <c r="AJ309" s="56">
        <v>2</v>
      </c>
      <c r="AK309" s="1">
        <v>42339</v>
      </c>
      <c r="AL309" s="56" t="s">
        <v>1210</v>
      </c>
      <c r="AM309" s="56">
        <v>42759</v>
      </c>
      <c r="AN309" s="56" t="s">
        <v>1070</v>
      </c>
      <c r="AO309" s="1">
        <v>42366</v>
      </c>
      <c r="AP309" s="56" t="s">
        <v>345</v>
      </c>
      <c r="AQ309" s="56">
        <v>253</v>
      </c>
      <c r="AR309" s="56">
        <v>0</v>
      </c>
      <c r="AS309" s="56" t="s">
        <v>346</v>
      </c>
      <c r="BB309" s="56" t="s">
        <v>339</v>
      </c>
      <c r="BC309" s="56" t="s">
        <v>263</v>
      </c>
      <c r="BD309" s="56" t="s">
        <v>349</v>
      </c>
      <c r="BE309" s="56" t="s">
        <v>347</v>
      </c>
      <c r="BF309" s="56" t="s">
        <v>334</v>
      </c>
      <c r="BG309" s="56" t="s">
        <v>1073</v>
      </c>
      <c r="BH309" s="56">
        <v>0</v>
      </c>
      <c r="BI309" s="56">
        <v>0</v>
      </c>
      <c r="BJ309" s="56">
        <v>1</v>
      </c>
    </row>
    <row r="310" spans="1:62" x14ac:dyDescent="0.3">
      <c r="A310" s="56">
        <v>49168062</v>
      </c>
      <c r="B310" s="86">
        <v>594527</v>
      </c>
      <c r="C310" s="1">
        <v>42893</v>
      </c>
      <c r="D310" s="56" t="s">
        <v>1178</v>
      </c>
      <c r="E310" s="56" t="s">
        <v>1178</v>
      </c>
      <c r="F310" s="56" t="s">
        <v>334</v>
      </c>
      <c r="G310" s="56" t="s">
        <v>335</v>
      </c>
      <c r="H310" s="56" t="s">
        <v>336</v>
      </c>
      <c r="I310" s="56" t="s">
        <v>1067</v>
      </c>
      <c r="K310" s="56" t="s">
        <v>337</v>
      </c>
      <c r="L310" s="56" t="s">
        <v>1179</v>
      </c>
      <c r="M310" s="56" t="s">
        <v>1180</v>
      </c>
      <c r="N310" s="56" t="s">
        <v>1043</v>
      </c>
      <c r="O310" s="56" t="s">
        <v>1181</v>
      </c>
      <c r="P310" s="1" t="s">
        <v>188</v>
      </c>
      <c r="Q310" s="56" t="s">
        <v>241</v>
      </c>
      <c r="R310" s="56" t="s">
        <v>339</v>
      </c>
      <c r="S310" s="56">
        <v>97472</v>
      </c>
      <c r="T310" s="1" t="s">
        <v>238</v>
      </c>
      <c r="U310" s="56">
        <v>41153</v>
      </c>
      <c r="V310" s="56">
        <v>43465</v>
      </c>
      <c r="W310" s="56">
        <v>40969</v>
      </c>
      <c r="X310" s="56">
        <v>42916</v>
      </c>
      <c r="Y310" s="56" t="s">
        <v>340</v>
      </c>
      <c r="Z310" s="56" t="s">
        <v>341</v>
      </c>
      <c r="AA310" s="56" t="s">
        <v>342</v>
      </c>
      <c r="AB310" s="56" t="s">
        <v>343</v>
      </c>
      <c r="AC310" s="56" t="s">
        <v>342</v>
      </c>
      <c r="AD310" s="56" t="s">
        <v>342</v>
      </c>
      <c r="AE310" s="56" t="s">
        <v>334</v>
      </c>
      <c r="AF310" s="56" t="s">
        <v>291</v>
      </c>
      <c r="AG310" s="56">
        <v>2016</v>
      </c>
      <c r="AH310" s="56" t="s">
        <v>80</v>
      </c>
      <c r="AI310" s="56" t="s">
        <v>344</v>
      </c>
      <c r="AJ310" s="56">
        <v>1</v>
      </c>
      <c r="AK310" s="1">
        <v>42401</v>
      </c>
      <c r="AL310" s="56" t="s">
        <v>1211</v>
      </c>
      <c r="AM310" s="56">
        <v>42759</v>
      </c>
      <c r="AN310" s="56" t="s">
        <v>1070</v>
      </c>
      <c r="AO310" s="1">
        <v>42593</v>
      </c>
      <c r="AP310" s="56" t="s">
        <v>1070</v>
      </c>
      <c r="AQ310" s="56">
        <v>253</v>
      </c>
      <c r="AR310" s="56">
        <v>0</v>
      </c>
      <c r="AS310" s="56" t="s">
        <v>346</v>
      </c>
      <c r="BB310" s="56" t="s">
        <v>339</v>
      </c>
      <c r="BC310" s="56" t="s">
        <v>263</v>
      </c>
      <c r="BD310" s="56" t="s">
        <v>349</v>
      </c>
      <c r="BE310" s="56" t="s">
        <v>347</v>
      </c>
      <c r="BF310" s="56" t="s">
        <v>334</v>
      </c>
      <c r="BG310" s="56" t="s">
        <v>1073</v>
      </c>
      <c r="BH310" s="56">
        <v>0</v>
      </c>
      <c r="BI310" s="56">
        <v>0</v>
      </c>
      <c r="BJ310" s="56">
        <v>1</v>
      </c>
    </row>
    <row r="311" spans="1:62" x14ac:dyDescent="0.3">
      <c r="A311" s="56">
        <v>49168064</v>
      </c>
      <c r="B311" s="86">
        <v>594527</v>
      </c>
      <c r="C311" s="1">
        <v>42893</v>
      </c>
      <c r="D311" s="56" t="s">
        <v>1178</v>
      </c>
      <c r="E311" s="56" t="s">
        <v>1178</v>
      </c>
      <c r="F311" s="56" t="s">
        <v>334</v>
      </c>
      <c r="G311" s="56" t="s">
        <v>335</v>
      </c>
      <c r="H311" s="56" t="s">
        <v>336</v>
      </c>
      <c r="I311" s="56" t="s">
        <v>1067</v>
      </c>
      <c r="K311" s="56" t="s">
        <v>337</v>
      </c>
      <c r="L311" s="56" t="s">
        <v>1179</v>
      </c>
      <c r="M311" s="56" t="s">
        <v>1180</v>
      </c>
      <c r="N311" s="56" t="s">
        <v>1043</v>
      </c>
      <c r="O311" s="56" t="s">
        <v>1181</v>
      </c>
      <c r="P311" s="1" t="s">
        <v>188</v>
      </c>
      <c r="Q311" s="56" t="s">
        <v>241</v>
      </c>
      <c r="R311" s="56" t="s">
        <v>339</v>
      </c>
      <c r="S311" s="56">
        <v>97472</v>
      </c>
      <c r="T311" s="1" t="s">
        <v>238</v>
      </c>
      <c r="U311" s="56">
        <v>41153</v>
      </c>
      <c r="V311" s="56">
        <v>43465</v>
      </c>
      <c r="W311" s="56">
        <v>40969</v>
      </c>
      <c r="X311" s="56">
        <v>42916</v>
      </c>
      <c r="Y311" s="56" t="s">
        <v>340</v>
      </c>
      <c r="Z311" s="56" t="s">
        <v>341</v>
      </c>
      <c r="AA311" s="56" t="s">
        <v>342</v>
      </c>
      <c r="AB311" s="56" t="s">
        <v>343</v>
      </c>
      <c r="AC311" s="56" t="s">
        <v>342</v>
      </c>
      <c r="AD311" s="56" t="s">
        <v>342</v>
      </c>
      <c r="AE311" s="56" t="s">
        <v>334</v>
      </c>
      <c r="AF311" s="56" t="s">
        <v>291</v>
      </c>
      <c r="AG311" s="56">
        <v>2016</v>
      </c>
      <c r="AH311" s="56" t="s">
        <v>80</v>
      </c>
      <c r="AI311" s="56" t="s">
        <v>344</v>
      </c>
      <c r="AJ311" s="56">
        <v>1</v>
      </c>
      <c r="AK311" s="1">
        <v>42551</v>
      </c>
      <c r="AL311" s="56" t="s">
        <v>1212</v>
      </c>
      <c r="AM311" s="56">
        <v>42759</v>
      </c>
      <c r="AN311" s="56" t="s">
        <v>1070</v>
      </c>
      <c r="AO311" s="1">
        <v>42593</v>
      </c>
      <c r="AP311" s="56" t="s">
        <v>1070</v>
      </c>
      <c r="AQ311" s="56">
        <v>253</v>
      </c>
      <c r="AR311" s="56">
        <v>0</v>
      </c>
      <c r="AS311" s="56" t="s">
        <v>346</v>
      </c>
      <c r="BB311" s="56" t="s">
        <v>339</v>
      </c>
      <c r="BC311" s="56" t="s">
        <v>263</v>
      </c>
      <c r="BD311" s="56" t="s">
        <v>349</v>
      </c>
      <c r="BE311" s="56" t="s">
        <v>347</v>
      </c>
      <c r="BF311" s="56" t="s">
        <v>334</v>
      </c>
      <c r="BG311" s="56" t="s">
        <v>1073</v>
      </c>
      <c r="BH311" s="56">
        <v>0</v>
      </c>
      <c r="BI311" s="56">
        <v>0</v>
      </c>
      <c r="BJ311" s="56">
        <v>1</v>
      </c>
    </row>
    <row r="312" spans="1:62" x14ac:dyDescent="0.3">
      <c r="A312" s="56">
        <v>49168066</v>
      </c>
      <c r="B312" s="86">
        <v>594527</v>
      </c>
      <c r="C312" s="1">
        <v>42893</v>
      </c>
      <c r="D312" s="56" t="s">
        <v>1178</v>
      </c>
      <c r="E312" s="56" t="s">
        <v>1178</v>
      </c>
      <c r="F312" s="56" t="s">
        <v>334</v>
      </c>
      <c r="G312" s="56" t="s">
        <v>335</v>
      </c>
      <c r="H312" s="56" t="s">
        <v>336</v>
      </c>
      <c r="I312" s="56" t="s">
        <v>1067</v>
      </c>
      <c r="K312" s="56" t="s">
        <v>337</v>
      </c>
      <c r="L312" s="56" t="s">
        <v>1179</v>
      </c>
      <c r="M312" s="56" t="s">
        <v>1180</v>
      </c>
      <c r="N312" s="56" t="s">
        <v>1043</v>
      </c>
      <c r="O312" s="56" t="s">
        <v>1181</v>
      </c>
      <c r="P312" s="1" t="s">
        <v>188</v>
      </c>
      <c r="Q312" s="56" t="s">
        <v>241</v>
      </c>
      <c r="R312" s="56" t="s">
        <v>339</v>
      </c>
      <c r="S312" s="56">
        <v>97472</v>
      </c>
      <c r="T312" s="1" t="s">
        <v>238</v>
      </c>
      <c r="U312" s="56">
        <v>41153</v>
      </c>
      <c r="V312" s="56">
        <v>43465</v>
      </c>
      <c r="W312" s="56">
        <v>40969</v>
      </c>
      <c r="X312" s="56">
        <v>42916</v>
      </c>
      <c r="Y312" s="56" t="s">
        <v>340</v>
      </c>
      <c r="Z312" s="56" t="s">
        <v>341</v>
      </c>
      <c r="AA312" s="56" t="s">
        <v>342</v>
      </c>
      <c r="AB312" s="56" t="s">
        <v>343</v>
      </c>
      <c r="AC312" s="56" t="s">
        <v>342</v>
      </c>
      <c r="AD312" s="56" t="s">
        <v>342</v>
      </c>
      <c r="AE312" s="56" t="s">
        <v>334</v>
      </c>
      <c r="AF312" s="56" t="s">
        <v>291</v>
      </c>
      <c r="AG312" s="56">
        <v>2017</v>
      </c>
      <c r="AH312" s="56" t="s">
        <v>80</v>
      </c>
      <c r="AI312" s="56" t="s">
        <v>348</v>
      </c>
      <c r="AJ312" s="56">
        <v>0</v>
      </c>
      <c r="AK312" s="1">
        <v>42735</v>
      </c>
      <c r="AL312" s="56" t="s">
        <v>1213</v>
      </c>
      <c r="AM312" s="56">
        <v>42759</v>
      </c>
      <c r="AN312" s="56" t="s">
        <v>1070</v>
      </c>
      <c r="AO312" s="1">
        <v>42759</v>
      </c>
      <c r="AP312" s="56" t="s">
        <v>1070</v>
      </c>
      <c r="AQ312" s="56">
        <v>253</v>
      </c>
      <c r="AR312" s="56">
        <v>0</v>
      </c>
      <c r="AS312" s="56" t="s">
        <v>346</v>
      </c>
      <c r="BB312" s="56" t="s">
        <v>339</v>
      </c>
      <c r="BC312" s="56" t="s">
        <v>263</v>
      </c>
      <c r="BD312" s="56" t="s">
        <v>349</v>
      </c>
      <c r="BE312" s="56" t="s">
        <v>347</v>
      </c>
      <c r="BF312" s="56" t="s">
        <v>334</v>
      </c>
      <c r="BG312" s="56" t="s">
        <v>1073</v>
      </c>
      <c r="BH312" s="56">
        <v>0</v>
      </c>
      <c r="BI312" s="56">
        <v>0</v>
      </c>
      <c r="BJ312" s="56">
        <v>1</v>
      </c>
    </row>
    <row r="313" spans="1:62" hidden="1" x14ac:dyDescent="0.3">
      <c r="A313" s="56">
        <v>49168067</v>
      </c>
      <c r="B313" s="86">
        <v>594527</v>
      </c>
      <c r="C313" s="1">
        <v>42893</v>
      </c>
      <c r="D313" s="56" t="s">
        <v>1178</v>
      </c>
      <c r="E313" s="56" t="s">
        <v>1178</v>
      </c>
      <c r="F313" s="56" t="s">
        <v>334</v>
      </c>
      <c r="G313" s="56" t="s">
        <v>335</v>
      </c>
      <c r="H313" s="56" t="s">
        <v>336</v>
      </c>
      <c r="I313" s="56" t="s">
        <v>1067</v>
      </c>
      <c r="K313" s="56" t="s">
        <v>337</v>
      </c>
      <c r="L313" s="56" t="s">
        <v>1179</v>
      </c>
      <c r="M313" s="56" t="s">
        <v>1180</v>
      </c>
      <c r="N313" s="56" t="s">
        <v>1043</v>
      </c>
      <c r="O313" s="56" t="s">
        <v>1181</v>
      </c>
      <c r="P313" s="1" t="s">
        <v>188</v>
      </c>
      <c r="Q313" s="56" t="s">
        <v>241</v>
      </c>
      <c r="R313" s="56" t="s">
        <v>339</v>
      </c>
      <c r="S313" s="56">
        <v>97472</v>
      </c>
      <c r="T313" s="1" t="s">
        <v>238</v>
      </c>
      <c r="U313" s="56">
        <v>41153</v>
      </c>
      <c r="V313" s="56">
        <v>43465</v>
      </c>
      <c r="W313" s="56">
        <v>40969</v>
      </c>
      <c r="X313" s="56">
        <v>42916</v>
      </c>
      <c r="Y313" s="56" t="s">
        <v>340</v>
      </c>
      <c r="Z313" s="56" t="s">
        <v>341</v>
      </c>
      <c r="AA313" s="56" t="s">
        <v>342</v>
      </c>
      <c r="AB313" s="56" t="s">
        <v>343</v>
      </c>
      <c r="AC313" s="56" t="s">
        <v>342</v>
      </c>
      <c r="AD313" s="56" t="s">
        <v>342</v>
      </c>
      <c r="AE313" s="56" t="s">
        <v>334</v>
      </c>
      <c r="AF313" s="56" t="s">
        <v>292</v>
      </c>
      <c r="AG313" s="56">
        <v>2013</v>
      </c>
      <c r="AH313" s="56" t="s">
        <v>80</v>
      </c>
      <c r="AI313" s="56" t="s">
        <v>344</v>
      </c>
      <c r="AJ313" s="56">
        <v>1</v>
      </c>
      <c r="AM313" s="56">
        <v>42759</v>
      </c>
      <c r="AN313" s="56" t="s">
        <v>1070</v>
      </c>
      <c r="AO313" s="1">
        <v>41037</v>
      </c>
      <c r="AP313" s="56" t="s">
        <v>1183</v>
      </c>
      <c r="AQ313" s="56">
        <v>253</v>
      </c>
      <c r="AR313" s="56">
        <v>0</v>
      </c>
      <c r="AS313" s="56" t="s">
        <v>346</v>
      </c>
      <c r="BB313" s="56" t="s">
        <v>339</v>
      </c>
      <c r="BC313" s="56" t="s">
        <v>263</v>
      </c>
      <c r="BD313" s="56" t="s">
        <v>349</v>
      </c>
      <c r="BE313" s="56" t="s">
        <v>347</v>
      </c>
      <c r="BF313" s="56" t="s">
        <v>334</v>
      </c>
      <c r="BG313" s="56" t="s">
        <v>1073</v>
      </c>
      <c r="BH313" s="56">
        <v>0</v>
      </c>
      <c r="BI313" s="56">
        <v>0</v>
      </c>
      <c r="BJ313" s="56">
        <v>1</v>
      </c>
    </row>
    <row r="314" spans="1:62" hidden="1" x14ac:dyDescent="0.3">
      <c r="A314" s="56">
        <v>49168068</v>
      </c>
      <c r="B314" s="86">
        <v>594527</v>
      </c>
      <c r="C314" s="1">
        <v>42893</v>
      </c>
      <c r="D314" s="56" t="s">
        <v>1178</v>
      </c>
      <c r="E314" s="56" t="s">
        <v>1178</v>
      </c>
      <c r="F314" s="56" t="s">
        <v>334</v>
      </c>
      <c r="G314" s="56" t="s">
        <v>335</v>
      </c>
      <c r="H314" s="56" t="s">
        <v>336</v>
      </c>
      <c r="I314" s="56" t="s">
        <v>1067</v>
      </c>
      <c r="K314" s="56" t="s">
        <v>337</v>
      </c>
      <c r="L314" s="56" t="s">
        <v>1179</v>
      </c>
      <c r="M314" s="56" t="s">
        <v>1180</v>
      </c>
      <c r="N314" s="56" t="s">
        <v>1043</v>
      </c>
      <c r="O314" s="56" t="s">
        <v>1181</v>
      </c>
      <c r="P314" s="1" t="s">
        <v>188</v>
      </c>
      <c r="Q314" s="56" t="s">
        <v>241</v>
      </c>
      <c r="R314" s="56" t="s">
        <v>339</v>
      </c>
      <c r="S314" s="56">
        <v>97472</v>
      </c>
      <c r="T314" s="1" t="s">
        <v>238</v>
      </c>
      <c r="U314" s="56">
        <v>41153</v>
      </c>
      <c r="V314" s="56">
        <v>43465</v>
      </c>
      <c r="W314" s="56">
        <v>40969</v>
      </c>
      <c r="X314" s="56">
        <v>42916</v>
      </c>
      <c r="Y314" s="56" t="s">
        <v>340</v>
      </c>
      <c r="Z314" s="56" t="s">
        <v>341</v>
      </c>
      <c r="AA314" s="56" t="s">
        <v>342</v>
      </c>
      <c r="AB314" s="56" t="s">
        <v>343</v>
      </c>
      <c r="AC314" s="56" t="s">
        <v>342</v>
      </c>
      <c r="AD314" s="56" t="s">
        <v>342</v>
      </c>
      <c r="AE314" s="56" t="s">
        <v>334</v>
      </c>
      <c r="AF314" s="56" t="s">
        <v>292</v>
      </c>
      <c r="AG314" s="56">
        <v>2014</v>
      </c>
      <c r="AH314" s="56" t="s">
        <v>80</v>
      </c>
      <c r="AI314" s="56" t="s">
        <v>344</v>
      </c>
      <c r="AJ314" s="56">
        <v>1</v>
      </c>
      <c r="AM314" s="56">
        <v>42759</v>
      </c>
      <c r="AN314" s="56" t="s">
        <v>1070</v>
      </c>
      <c r="AO314" s="1">
        <v>41037</v>
      </c>
      <c r="AP314" s="56" t="s">
        <v>1183</v>
      </c>
      <c r="AQ314" s="56">
        <v>253</v>
      </c>
      <c r="AR314" s="56">
        <v>0</v>
      </c>
      <c r="AS314" s="56" t="s">
        <v>346</v>
      </c>
      <c r="BB314" s="56" t="s">
        <v>339</v>
      </c>
      <c r="BC314" s="56" t="s">
        <v>263</v>
      </c>
      <c r="BD314" s="56" t="s">
        <v>349</v>
      </c>
      <c r="BE314" s="56" t="s">
        <v>347</v>
      </c>
      <c r="BF314" s="56" t="s">
        <v>334</v>
      </c>
      <c r="BG314" s="56" t="s">
        <v>1073</v>
      </c>
      <c r="BH314" s="56">
        <v>0</v>
      </c>
      <c r="BI314" s="56">
        <v>0</v>
      </c>
      <c r="BJ314" s="56">
        <v>1</v>
      </c>
    </row>
    <row r="315" spans="1:62" hidden="1" x14ac:dyDescent="0.3">
      <c r="A315" s="56">
        <v>49168069</v>
      </c>
      <c r="B315" s="86">
        <v>594527</v>
      </c>
      <c r="C315" s="1">
        <v>42893</v>
      </c>
      <c r="D315" s="56" t="s">
        <v>1178</v>
      </c>
      <c r="E315" s="56" t="s">
        <v>1178</v>
      </c>
      <c r="F315" s="56" t="s">
        <v>334</v>
      </c>
      <c r="G315" s="56" t="s">
        <v>335</v>
      </c>
      <c r="H315" s="56" t="s">
        <v>336</v>
      </c>
      <c r="I315" s="56" t="s">
        <v>1067</v>
      </c>
      <c r="K315" s="56" t="s">
        <v>337</v>
      </c>
      <c r="L315" s="56" t="s">
        <v>1179</v>
      </c>
      <c r="M315" s="56" t="s">
        <v>1180</v>
      </c>
      <c r="N315" s="56" t="s">
        <v>1043</v>
      </c>
      <c r="O315" s="56" t="s">
        <v>1181</v>
      </c>
      <c r="P315" s="1" t="s">
        <v>188</v>
      </c>
      <c r="Q315" s="56" t="s">
        <v>241</v>
      </c>
      <c r="R315" s="56" t="s">
        <v>339</v>
      </c>
      <c r="S315" s="56">
        <v>97472</v>
      </c>
      <c r="T315" s="1" t="s">
        <v>238</v>
      </c>
      <c r="U315" s="56">
        <v>41153</v>
      </c>
      <c r="V315" s="56">
        <v>43465</v>
      </c>
      <c r="W315" s="56">
        <v>40969</v>
      </c>
      <c r="X315" s="56">
        <v>42916</v>
      </c>
      <c r="Y315" s="56" t="s">
        <v>340</v>
      </c>
      <c r="Z315" s="56" t="s">
        <v>341</v>
      </c>
      <c r="AA315" s="56" t="s">
        <v>342</v>
      </c>
      <c r="AB315" s="56" t="s">
        <v>343</v>
      </c>
      <c r="AC315" s="56" t="s">
        <v>342</v>
      </c>
      <c r="AD315" s="56" t="s">
        <v>342</v>
      </c>
      <c r="AE315" s="56" t="s">
        <v>334</v>
      </c>
      <c r="AF315" s="56" t="s">
        <v>292</v>
      </c>
      <c r="AG315" s="56">
        <v>2015</v>
      </c>
      <c r="AH315" s="56" t="s">
        <v>80</v>
      </c>
      <c r="AI315" s="56" t="s">
        <v>344</v>
      </c>
      <c r="AJ315" s="56">
        <v>1</v>
      </c>
      <c r="AM315" s="56">
        <v>42759</v>
      </c>
      <c r="AN315" s="56" t="s">
        <v>1070</v>
      </c>
      <c r="AO315" s="1">
        <v>41037</v>
      </c>
      <c r="AP315" s="56" t="s">
        <v>1183</v>
      </c>
      <c r="AQ315" s="56">
        <v>253</v>
      </c>
      <c r="AR315" s="56">
        <v>0</v>
      </c>
      <c r="AS315" s="56" t="s">
        <v>346</v>
      </c>
      <c r="BB315" s="56" t="s">
        <v>339</v>
      </c>
      <c r="BC315" s="56" t="s">
        <v>263</v>
      </c>
      <c r="BD315" s="56" t="s">
        <v>349</v>
      </c>
      <c r="BE315" s="56" t="s">
        <v>347</v>
      </c>
      <c r="BF315" s="56" t="s">
        <v>334</v>
      </c>
      <c r="BG315" s="56" t="s">
        <v>1073</v>
      </c>
      <c r="BH315" s="56">
        <v>0</v>
      </c>
      <c r="BI315" s="56">
        <v>0</v>
      </c>
      <c r="BJ315" s="56">
        <v>1</v>
      </c>
    </row>
    <row r="316" spans="1:62" hidden="1" x14ac:dyDescent="0.3">
      <c r="A316" s="56">
        <v>49168070</v>
      </c>
      <c r="B316" s="86">
        <v>594527</v>
      </c>
      <c r="C316" s="1">
        <v>42893</v>
      </c>
      <c r="D316" s="56" t="s">
        <v>1178</v>
      </c>
      <c r="E316" s="56" t="s">
        <v>1178</v>
      </c>
      <c r="F316" s="56" t="s">
        <v>334</v>
      </c>
      <c r="G316" s="56" t="s">
        <v>335</v>
      </c>
      <c r="H316" s="56" t="s">
        <v>336</v>
      </c>
      <c r="I316" s="56" t="s">
        <v>1067</v>
      </c>
      <c r="K316" s="56" t="s">
        <v>337</v>
      </c>
      <c r="L316" s="56" t="s">
        <v>1179</v>
      </c>
      <c r="M316" s="56" t="s">
        <v>1180</v>
      </c>
      <c r="N316" s="56" t="s">
        <v>1043</v>
      </c>
      <c r="O316" s="56" t="s">
        <v>1181</v>
      </c>
      <c r="P316" s="1" t="s">
        <v>188</v>
      </c>
      <c r="Q316" s="56" t="s">
        <v>241</v>
      </c>
      <c r="R316" s="56" t="s">
        <v>339</v>
      </c>
      <c r="S316" s="56">
        <v>97472</v>
      </c>
      <c r="T316" s="1" t="s">
        <v>238</v>
      </c>
      <c r="U316" s="56">
        <v>41153</v>
      </c>
      <c r="V316" s="56">
        <v>43465</v>
      </c>
      <c r="W316" s="56">
        <v>40969</v>
      </c>
      <c r="X316" s="56">
        <v>42916</v>
      </c>
      <c r="Y316" s="56" t="s">
        <v>340</v>
      </c>
      <c r="Z316" s="56" t="s">
        <v>341</v>
      </c>
      <c r="AA316" s="56" t="s">
        <v>342</v>
      </c>
      <c r="AB316" s="56" t="s">
        <v>343</v>
      </c>
      <c r="AC316" s="56" t="s">
        <v>342</v>
      </c>
      <c r="AD316" s="56" t="s">
        <v>342</v>
      </c>
      <c r="AE316" s="56" t="s">
        <v>334</v>
      </c>
      <c r="AF316" s="56" t="s">
        <v>292</v>
      </c>
      <c r="AG316" s="56">
        <v>2016</v>
      </c>
      <c r="AH316" s="56" t="s">
        <v>80</v>
      </c>
      <c r="AI316" s="56" t="s">
        <v>344</v>
      </c>
      <c r="AJ316" s="56">
        <v>1</v>
      </c>
      <c r="AM316" s="56">
        <v>42759</v>
      </c>
      <c r="AN316" s="56" t="s">
        <v>1070</v>
      </c>
      <c r="AO316" s="1">
        <v>41037</v>
      </c>
      <c r="AP316" s="56" t="s">
        <v>1183</v>
      </c>
      <c r="AQ316" s="56">
        <v>253</v>
      </c>
      <c r="AR316" s="56">
        <v>0</v>
      </c>
      <c r="AS316" s="56" t="s">
        <v>346</v>
      </c>
      <c r="BB316" s="56" t="s">
        <v>339</v>
      </c>
      <c r="BC316" s="56" t="s">
        <v>263</v>
      </c>
      <c r="BD316" s="56" t="s">
        <v>349</v>
      </c>
      <c r="BE316" s="56" t="s">
        <v>347</v>
      </c>
      <c r="BF316" s="56" t="s">
        <v>334</v>
      </c>
      <c r="BG316" s="56" t="s">
        <v>1073</v>
      </c>
      <c r="BH316" s="56">
        <v>0</v>
      </c>
      <c r="BI316" s="56">
        <v>0</v>
      </c>
      <c r="BJ316" s="56">
        <v>1</v>
      </c>
    </row>
    <row r="317" spans="1:62" x14ac:dyDescent="0.3">
      <c r="A317" s="56">
        <v>49168071</v>
      </c>
      <c r="B317" s="86">
        <v>594527</v>
      </c>
      <c r="C317" s="1">
        <v>42893</v>
      </c>
      <c r="D317" s="56" t="s">
        <v>1178</v>
      </c>
      <c r="E317" s="56" t="s">
        <v>1178</v>
      </c>
      <c r="F317" s="56" t="s">
        <v>334</v>
      </c>
      <c r="G317" s="56" t="s">
        <v>335</v>
      </c>
      <c r="H317" s="56" t="s">
        <v>336</v>
      </c>
      <c r="I317" s="56" t="s">
        <v>1067</v>
      </c>
      <c r="K317" s="56" t="s">
        <v>337</v>
      </c>
      <c r="L317" s="56" t="s">
        <v>1179</v>
      </c>
      <c r="M317" s="56" t="s">
        <v>1180</v>
      </c>
      <c r="N317" s="56" t="s">
        <v>1043</v>
      </c>
      <c r="O317" s="56" t="s">
        <v>1181</v>
      </c>
      <c r="P317" s="1" t="s">
        <v>188</v>
      </c>
      <c r="Q317" s="56" t="s">
        <v>241</v>
      </c>
      <c r="R317" s="56" t="s">
        <v>339</v>
      </c>
      <c r="S317" s="56">
        <v>97445</v>
      </c>
      <c r="T317" s="1" t="s">
        <v>193</v>
      </c>
      <c r="U317" s="56">
        <v>41153</v>
      </c>
      <c r="V317" s="56">
        <v>43465</v>
      </c>
      <c r="W317" s="56">
        <v>40969</v>
      </c>
      <c r="X317" s="56">
        <v>42916</v>
      </c>
      <c r="Y317" s="56" t="s">
        <v>340</v>
      </c>
      <c r="Z317" s="56" t="s">
        <v>341</v>
      </c>
      <c r="AA317" s="56" t="s">
        <v>342</v>
      </c>
      <c r="AB317" s="56" t="s">
        <v>343</v>
      </c>
      <c r="AC317" s="56" t="s">
        <v>342</v>
      </c>
      <c r="AD317" s="56" t="s">
        <v>342</v>
      </c>
      <c r="AE317" s="56" t="s">
        <v>334</v>
      </c>
      <c r="AF317" s="56" t="s">
        <v>291</v>
      </c>
      <c r="AG317" s="56">
        <v>2013</v>
      </c>
      <c r="AH317" s="56" t="s">
        <v>80</v>
      </c>
      <c r="AI317" s="56" t="s">
        <v>344</v>
      </c>
      <c r="AJ317" s="56">
        <v>2</v>
      </c>
      <c r="AK317" s="1">
        <v>41455</v>
      </c>
      <c r="AL317" s="56" t="s">
        <v>1214</v>
      </c>
      <c r="AM317" s="56">
        <v>42759</v>
      </c>
      <c r="AN317" s="56" t="s">
        <v>1070</v>
      </c>
      <c r="AO317" s="1">
        <v>41458</v>
      </c>
      <c r="AP317" s="56" t="s">
        <v>1183</v>
      </c>
      <c r="AQ317" s="56">
        <v>255</v>
      </c>
      <c r="AR317" s="56">
        <v>0</v>
      </c>
      <c r="AS317" s="56" t="s">
        <v>346</v>
      </c>
      <c r="BB317" s="56" t="s">
        <v>339</v>
      </c>
      <c r="BC317" s="56" t="s">
        <v>263</v>
      </c>
      <c r="BD317" s="56" t="s">
        <v>349</v>
      </c>
      <c r="BE317" s="56" t="s">
        <v>347</v>
      </c>
      <c r="BF317" s="56" t="s">
        <v>334</v>
      </c>
      <c r="BG317" s="56" t="s">
        <v>1073</v>
      </c>
      <c r="BH317" s="56">
        <v>0</v>
      </c>
      <c r="BI317" s="56">
        <v>0</v>
      </c>
      <c r="BJ317" s="56">
        <v>1</v>
      </c>
    </row>
    <row r="318" spans="1:62" x14ac:dyDescent="0.3">
      <c r="A318" s="56">
        <v>49168073</v>
      </c>
      <c r="B318" s="86">
        <v>594527</v>
      </c>
      <c r="C318" s="1">
        <v>42893</v>
      </c>
      <c r="D318" s="56" t="s">
        <v>1178</v>
      </c>
      <c r="E318" s="56" t="s">
        <v>1178</v>
      </c>
      <c r="F318" s="56" t="s">
        <v>334</v>
      </c>
      <c r="G318" s="56" t="s">
        <v>335</v>
      </c>
      <c r="H318" s="56" t="s">
        <v>336</v>
      </c>
      <c r="I318" s="56" t="s">
        <v>1067</v>
      </c>
      <c r="K318" s="56" t="s">
        <v>337</v>
      </c>
      <c r="L318" s="56" t="s">
        <v>1179</v>
      </c>
      <c r="M318" s="56" t="s">
        <v>1180</v>
      </c>
      <c r="N318" s="56" t="s">
        <v>1043</v>
      </c>
      <c r="O318" s="56" t="s">
        <v>1181</v>
      </c>
      <c r="P318" s="1" t="s">
        <v>188</v>
      </c>
      <c r="Q318" s="56" t="s">
        <v>241</v>
      </c>
      <c r="R318" s="56" t="s">
        <v>339</v>
      </c>
      <c r="S318" s="56">
        <v>97445</v>
      </c>
      <c r="T318" s="1" t="s">
        <v>193</v>
      </c>
      <c r="U318" s="56">
        <v>41153</v>
      </c>
      <c r="V318" s="56">
        <v>43465</v>
      </c>
      <c r="W318" s="56">
        <v>40969</v>
      </c>
      <c r="X318" s="56">
        <v>42916</v>
      </c>
      <c r="Y318" s="56" t="s">
        <v>340</v>
      </c>
      <c r="Z318" s="56" t="s">
        <v>341</v>
      </c>
      <c r="AA318" s="56" t="s">
        <v>342</v>
      </c>
      <c r="AB318" s="56" t="s">
        <v>343</v>
      </c>
      <c r="AC318" s="56" t="s">
        <v>342</v>
      </c>
      <c r="AD318" s="56" t="s">
        <v>342</v>
      </c>
      <c r="AE318" s="56" t="s">
        <v>334</v>
      </c>
      <c r="AF318" s="56" t="s">
        <v>291</v>
      </c>
      <c r="AG318" s="56">
        <v>2014</v>
      </c>
      <c r="AH318" s="56" t="s">
        <v>80</v>
      </c>
      <c r="AI318" s="56" t="s">
        <v>344</v>
      </c>
      <c r="AJ318" s="56">
        <v>3</v>
      </c>
      <c r="AK318" s="1">
        <v>41820</v>
      </c>
      <c r="AL318" s="56" t="s">
        <v>1215</v>
      </c>
      <c r="AM318" s="56">
        <v>42759</v>
      </c>
      <c r="AN318" s="56" t="s">
        <v>1070</v>
      </c>
      <c r="AO318" s="1">
        <v>41837</v>
      </c>
      <c r="AP318" s="56" t="s">
        <v>345</v>
      </c>
      <c r="AQ318" s="56">
        <v>255</v>
      </c>
      <c r="AR318" s="56">
        <v>0</v>
      </c>
      <c r="AS318" s="56" t="s">
        <v>346</v>
      </c>
      <c r="BB318" s="56" t="s">
        <v>339</v>
      </c>
      <c r="BC318" s="56" t="s">
        <v>263</v>
      </c>
      <c r="BD318" s="56" t="s">
        <v>349</v>
      </c>
      <c r="BE318" s="56" t="s">
        <v>347</v>
      </c>
      <c r="BF318" s="56" t="s">
        <v>334</v>
      </c>
      <c r="BG318" s="56" t="s">
        <v>1073</v>
      </c>
      <c r="BH318" s="56">
        <v>0</v>
      </c>
      <c r="BI318" s="56">
        <v>0</v>
      </c>
      <c r="BJ318" s="56">
        <v>1</v>
      </c>
    </row>
    <row r="319" spans="1:62" x14ac:dyDescent="0.3">
      <c r="A319" s="56">
        <v>49168074</v>
      </c>
      <c r="B319" s="86">
        <v>594527</v>
      </c>
      <c r="C319" s="1">
        <v>42893</v>
      </c>
      <c r="D319" s="56" t="s">
        <v>1178</v>
      </c>
      <c r="E319" s="56" t="s">
        <v>1178</v>
      </c>
      <c r="F319" s="56" t="s">
        <v>334</v>
      </c>
      <c r="G319" s="56" t="s">
        <v>335</v>
      </c>
      <c r="H319" s="56" t="s">
        <v>336</v>
      </c>
      <c r="I319" s="56" t="s">
        <v>1067</v>
      </c>
      <c r="K319" s="56" t="s">
        <v>337</v>
      </c>
      <c r="L319" s="56" t="s">
        <v>1179</v>
      </c>
      <c r="M319" s="56" t="s">
        <v>1180</v>
      </c>
      <c r="N319" s="56" t="s">
        <v>1043</v>
      </c>
      <c r="O319" s="56" t="s">
        <v>1181</v>
      </c>
      <c r="P319" s="1" t="s">
        <v>188</v>
      </c>
      <c r="Q319" s="56" t="s">
        <v>241</v>
      </c>
      <c r="R319" s="56" t="s">
        <v>339</v>
      </c>
      <c r="S319" s="56">
        <v>97445</v>
      </c>
      <c r="T319" s="1" t="s">
        <v>193</v>
      </c>
      <c r="U319" s="56">
        <v>41153</v>
      </c>
      <c r="V319" s="56">
        <v>43465</v>
      </c>
      <c r="W319" s="56">
        <v>40969</v>
      </c>
      <c r="X319" s="56">
        <v>42916</v>
      </c>
      <c r="Y319" s="56" t="s">
        <v>340</v>
      </c>
      <c r="Z319" s="56" t="s">
        <v>341</v>
      </c>
      <c r="AA319" s="56" t="s">
        <v>342</v>
      </c>
      <c r="AB319" s="56" t="s">
        <v>343</v>
      </c>
      <c r="AC319" s="56" t="s">
        <v>342</v>
      </c>
      <c r="AD319" s="56" t="s">
        <v>342</v>
      </c>
      <c r="AE319" s="56" t="s">
        <v>334</v>
      </c>
      <c r="AF319" s="56" t="s">
        <v>291</v>
      </c>
      <c r="AG319" s="56">
        <v>2015</v>
      </c>
      <c r="AH319" s="56" t="s">
        <v>80</v>
      </c>
      <c r="AI319" s="56" t="s">
        <v>348</v>
      </c>
      <c r="AJ319" s="56">
        <v>1</v>
      </c>
      <c r="AK319" s="1">
        <v>41985</v>
      </c>
      <c r="AL319" s="56" t="s">
        <v>1216</v>
      </c>
      <c r="AM319" s="56">
        <v>42759</v>
      </c>
      <c r="AN319" s="56" t="s">
        <v>1070</v>
      </c>
      <c r="AO319" s="1">
        <v>42027</v>
      </c>
      <c r="AP319" s="56" t="s">
        <v>345</v>
      </c>
      <c r="AQ319" s="56">
        <v>255</v>
      </c>
      <c r="AR319" s="56">
        <v>0</v>
      </c>
      <c r="AS319" s="56" t="s">
        <v>346</v>
      </c>
      <c r="BB319" s="56" t="s">
        <v>339</v>
      </c>
      <c r="BC319" s="56" t="s">
        <v>263</v>
      </c>
      <c r="BD319" s="56" t="s">
        <v>349</v>
      </c>
      <c r="BE319" s="56" t="s">
        <v>347</v>
      </c>
      <c r="BF319" s="56" t="s">
        <v>334</v>
      </c>
      <c r="BG319" s="56" t="s">
        <v>1073</v>
      </c>
      <c r="BH319" s="56">
        <v>0</v>
      </c>
      <c r="BI319" s="56">
        <v>0</v>
      </c>
      <c r="BJ319" s="56">
        <v>1</v>
      </c>
    </row>
    <row r="320" spans="1:62" x14ac:dyDescent="0.3">
      <c r="A320" s="56">
        <v>49168075</v>
      </c>
      <c r="B320" s="86">
        <v>594527</v>
      </c>
      <c r="C320" s="1">
        <v>42893</v>
      </c>
      <c r="D320" s="56" t="s">
        <v>1178</v>
      </c>
      <c r="E320" s="56" t="s">
        <v>1178</v>
      </c>
      <c r="F320" s="56" t="s">
        <v>334</v>
      </c>
      <c r="G320" s="56" t="s">
        <v>335</v>
      </c>
      <c r="H320" s="56" t="s">
        <v>336</v>
      </c>
      <c r="I320" s="56" t="s">
        <v>1067</v>
      </c>
      <c r="K320" s="56" t="s">
        <v>337</v>
      </c>
      <c r="L320" s="56" t="s">
        <v>1179</v>
      </c>
      <c r="M320" s="56" t="s">
        <v>1180</v>
      </c>
      <c r="N320" s="56" t="s">
        <v>1043</v>
      </c>
      <c r="O320" s="56" t="s">
        <v>1181</v>
      </c>
      <c r="P320" s="1" t="s">
        <v>188</v>
      </c>
      <c r="Q320" s="56" t="s">
        <v>241</v>
      </c>
      <c r="R320" s="56" t="s">
        <v>339</v>
      </c>
      <c r="S320" s="56">
        <v>97445</v>
      </c>
      <c r="T320" s="1" t="s">
        <v>193</v>
      </c>
      <c r="U320" s="56">
        <v>41153</v>
      </c>
      <c r="V320" s="56">
        <v>43465</v>
      </c>
      <c r="W320" s="56">
        <v>40969</v>
      </c>
      <c r="X320" s="56">
        <v>42916</v>
      </c>
      <c r="Y320" s="56" t="s">
        <v>340</v>
      </c>
      <c r="Z320" s="56" t="s">
        <v>341</v>
      </c>
      <c r="AA320" s="56" t="s">
        <v>342</v>
      </c>
      <c r="AB320" s="56" t="s">
        <v>343</v>
      </c>
      <c r="AC320" s="56" t="s">
        <v>342</v>
      </c>
      <c r="AD320" s="56" t="s">
        <v>342</v>
      </c>
      <c r="AE320" s="56" t="s">
        <v>334</v>
      </c>
      <c r="AF320" s="56" t="s">
        <v>291</v>
      </c>
      <c r="AG320" s="56">
        <v>2015</v>
      </c>
      <c r="AH320" s="56" t="s">
        <v>80</v>
      </c>
      <c r="AI320" s="56" t="s">
        <v>344</v>
      </c>
      <c r="AJ320" s="56">
        <v>0</v>
      </c>
      <c r="AK320" s="1">
        <v>42185</v>
      </c>
      <c r="AL320" s="56" t="s">
        <v>1217</v>
      </c>
      <c r="AM320" s="56">
        <v>42759</v>
      </c>
      <c r="AN320" s="56" t="s">
        <v>1070</v>
      </c>
      <c r="AO320" s="1">
        <v>42234</v>
      </c>
      <c r="AP320" s="56" t="s">
        <v>345</v>
      </c>
      <c r="AQ320" s="56">
        <v>255</v>
      </c>
      <c r="AR320" s="56">
        <v>0</v>
      </c>
      <c r="AS320" s="56" t="s">
        <v>346</v>
      </c>
      <c r="BB320" s="56" t="s">
        <v>339</v>
      </c>
      <c r="BC320" s="56" t="s">
        <v>263</v>
      </c>
      <c r="BD320" s="56" t="s">
        <v>349</v>
      </c>
      <c r="BE320" s="56" t="s">
        <v>347</v>
      </c>
      <c r="BF320" s="56" t="s">
        <v>334</v>
      </c>
      <c r="BG320" s="56" t="s">
        <v>1073</v>
      </c>
      <c r="BH320" s="56">
        <v>0</v>
      </c>
      <c r="BI320" s="56">
        <v>0</v>
      </c>
      <c r="BJ320" s="56">
        <v>1</v>
      </c>
    </row>
    <row r="321" spans="1:62" x14ac:dyDescent="0.3">
      <c r="A321" s="56">
        <v>49168076</v>
      </c>
      <c r="B321" s="86">
        <v>594527</v>
      </c>
      <c r="C321" s="1">
        <v>42893</v>
      </c>
      <c r="D321" s="56" t="s">
        <v>1178</v>
      </c>
      <c r="E321" s="56" t="s">
        <v>1178</v>
      </c>
      <c r="F321" s="56" t="s">
        <v>334</v>
      </c>
      <c r="G321" s="56" t="s">
        <v>335</v>
      </c>
      <c r="H321" s="56" t="s">
        <v>336</v>
      </c>
      <c r="I321" s="56" t="s">
        <v>1067</v>
      </c>
      <c r="K321" s="56" t="s">
        <v>337</v>
      </c>
      <c r="L321" s="56" t="s">
        <v>1179</v>
      </c>
      <c r="M321" s="56" t="s">
        <v>1180</v>
      </c>
      <c r="N321" s="56" t="s">
        <v>1043</v>
      </c>
      <c r="O321" s="56" t="s">
        <v>1181</v>
      </c>
      <c r="P321" s="1" t="s">
        <v>188</v>
      </c>
      <c r="Q321" s="56" t="s">
        <v>241</v>
      </c>
      <c r="R321" s="56" t="s">
        <v>339</v>
      </c>
      <c r="S321" s="56">
        <v>97445</v>
      </c>
      <c r="T321" s="1" t="s">
        <v>193</v>
      </c>
      <c r="U321" s="56">
        <v>41153</v>
      </c>
      <c r="V321" s="56">
        <v>43465</v>
      </c>
      <c r="W321" s="56">
        <v>40969</v>
      </c>
      <c r="X321" s="56">
        <v>42916</v>
      </c>
      <c r="Y321" s="56" t="s">
        <v>340</v>
      </c>
      <c r="Z321" s="56" t="s">
        <v>341</v>
      </c>
      <c r="AA321" s="56" t="s">
        <v>342</v>
      </c>
      <c r="AB321" s="56" t="s">
        <v>343</v>
      </c>
      <c r="AC321" s="56" t="s">
        <v>342</v>
      </c>
      <c r="AD321" s="56" t="s">
        <v>342</v>
      </c>
      <c r="AE321" s="56" t="s">
        <v>334</v>
      </c>
      <c r="AF321" s="56" t="s">
        <v>291</v>
      </c>
      <c r="AG321" s="56">
        <v>2016</v>
      </c>
      <c r="AH321" s="56" t="s">
        <v>80</v>
      </c>
      <c r="AI321" s="56" t="s">
        <v>348</v>
      </c>
      <c r="AJ321" s="56">
        <v>0</v>
      </c>
      <c r="AK321" s="1">
        <v>42369</v>
      </c>
      <c r="AL321" s="56" t="s">
        <v>1217</v>
      </c>
      <c r="AM321" s="56">
        <v>42759</v>
      </c>
      <c r="AN321" s="56" t="s">
        <v>1070</v>
      </c>
      <c r="AO321" s="1">
        <v>42366</v>
      </c>
      <c r="AP321" s="56" t="s">
        <v>345</v>
      </c>
      <c r="AQ321" s="56">
        <v>255</v>
      </c>
      <c r="AR321" s="56">
        <v>0</v>
      </c>
      <c r="AS321" s="56" t="s">
        <v>346</v>
      </c>
      <c r="BB321" s="56" t="s">
        <v>339</v>
      </c>
      <c r="BC321" s="56" t="s">
        <v>263</v>
      </c>
      <c r="BD321" s="56" t="s">
        <v>349</v>
      </c>
      <c r="BE321" s="56" t="s">
        <v>347</v>
      </c>
      <c r="BF321" s="56" t="s">
        <v>334</v>
      </c>
      <c r="BG321" s="56" t="s">
        <v>1073</v>
      </c>
      <c r="BH321" s="56">
        <v>0</v>
      </c>
      <c r="BI321" s="56">
        <v>0</v>
      </c>
      <c r="BJ321" s="56">
        <v>1</v>
      </c>
    </row>
    <row r="322" spans="1:62" x14ac:dyDescent="0.3">
      <c r="A322" s="56">
        <v>49168077</v>
      </c>
      <c r="B322" s="86">
        <v>594527</v>
      </c>
      <c r="C322" s="1">
        <v>42893</v>
      </c>
      <c r="D322" s="56" t="s">
        <v>1178</v>
      </c>
      <c r="E322" s="56" t="s">
        <v>1178</v>
      </c>
      <c r="F322" s="56" t="s">
        <v>334</v>
      </c>
      <c r="G322" s="56" t="s">
        <v>335</v>
      </c>
      <c r="H322" s="56" t="s">
        <v>336</v>
      </c>
      <c r="I322" s="56" t="s">
        <v>1067</v>
      </c>
      <c r="K322" s="56" t="s">
        <v>337</v>
      </c>
      <c r="L322" s="56" t="s">
        <v>1179</v>
      </c>
      <c r="M322" s="56" t="s">
        <v>1180</v>
      </c>
      <c r="N322" s="56" t="s">
        <v>1043</v>
      </c>
      <c r="O322" s="56" t="s">
        <v>1181</v>
      </c>
      <c r="P322" s="1" t="s">
        <v>188</v>
      </c>
      <c r="Q322" s="56" t="s">
        <v>241</v>
      </c>
      <c r="R322" s="56" t="s">
        <v>339</v>
      </c>
      <c r="S322" s="56">
        <v>97445</v>
      </c>
      <c r="T322" s="1" t="s">
        <v>193</v>
      </c>
      <c r="U322" s="56">
        <v>41153</v>
      </c>
      <c r="V322" s="56">
        <v>43465</v>
      </c>
      <c r="W322" s="56">
        <v>40969</v>
      </c>
      <c r="X322" s="56">
        <v>42916</v>
      </c>
      <c r="Y322" s="56" t="s">
        <v>340</v>
      </c>
      <c r="Z322" s="56" t="s">
        <v>341</v>
      </c>
      <c r="AA322" s="56" t="s">
        <v>342</v>
      </c>
      <c r="AB322" s="56" t="s">
        <v>343</v>
      </c>
      <c r="AC322" s="56" t="s">
        <v>342</v>
      </c>
      <c r="AD322" s="56" t="s">
        <v>342</v>
      </c>
      <c r="AE322" s="56" t="s">
        <v>334</v>
      </c>
      <c r="AF322" s="56" t="s">
        <v>291</v>
      </c>
      <c r="AG322" s="56">
        <v>2016</v>
      </c>
      <c r="AH322" s="56" t="s">
        <v>80</v>
      </c>
      <c r="AI322" s="56" t="s">
        <v>344</v>
      </c>
      <c r="AJ322" s="56">
        <v>1</v>
      </c>
      <c r="AK322" s="1">
        <v>42551</v>
      </c>
      <c r="AL322" s="56" t="s">
        <v>1218</v>
      </c>
      <c r="AM322" s="56">
        <v>42759</v>
      </c>
      <c r="AN322" s="56" t="s">
        <v>1070</v>
      </c>
      <c r="AO322" s="1">
        <v>42593</v>
      </c>
      <c r="AP322" s="56" t="s">
        <v>1070</v>
      </c>
      <c r="AQ322" s="56">
        <v>255</v>
      </c>
      <c r="AR322" s="56">
        <v>0</v>
      </c>
      <c r="AS322" s="56" t="s">
        <v>346</v>
      </c>
      <c r="BB322" s="56" t="s">
        <v>339</v>
      </c>
      <c r="BC322" s="56" t="s">
        <v>263</v>
      </c>
      <c r="BD322" s="56" t="s">
        <v>349</v>
      </c>
      <c r="BE322" s="56" t="s">
        <v>347</v>
      </c>
      <c r="BF322" s="56" t="s">
        <v>334</v>
      </c>
      <c r="BG322" s="56" t="s">
        <v>1073</v>
      </c>
      <c r="BH322" s="56">
        <v>0</v>
      </c>
      <c r="BI322" s="56">
        <v>0</v>
      </c>
      <c r="BJ322" s="56">
        <v>1</v>
      </c>
    </row>
    <row r="323" spans="1:62" x14ac:dyDescent="0.3">
      <c r="A323" s="56">
        <v>49168078</v>
      </c>
      <c r="B323" s="86">
        <v>594527</v>
      </c>
      <c r="C323" s="1">
        <v>42893</v>
      </c>
      <c r="D323" s="56" t="s">
        <v>1178</v>
      </c>
      <c r="E323" s="56" t="s">
        <v>1178</v>
      </c>
      <c r="F323" s="56" t="s">
        <v>334</v>
      </c>
      <c r="G323" s="56" t="s">
        <v>335</v>
      </c>
      <c r="H323" s="56" t="s">
        <v>336</v>
      </c>
      <c r="I323" s="56" t="s">
        <v>1067</v>
      </c>
      <c r="K323" s="56" t="s">
        <v>337</v>
      </c>
      <c r="L323" s="56" t="s">
        <v>1179</v>
      </c>
      <c r="M323" s="56" t="s">
        <v>1180</v>
      </c>
      <c r="N323" s="56" t="s">
        <v>1043</v>
      </c>
      <c r="O323" s="56" t="s">
        <v>1181</v>
      </c>
      <c r="P323" s="1" t="s">
        <v>188</v>
      </c>
      <c r="Q323" s="56" t="s">
        <v>241</v>
      </c>
      <c r="R323" s="56" t="s">
        <v>339</v>
      </c>
      <c r="S323" s="56">
        <v>97445</v>
      </c>
      <c r="T323" s="1" t="s">
        <v>193</v>
      </c>
      <c r="U323" s="56">
        <v>41153</v>
      </c>
      <c r="V323" s="56">
        <v>43465</v>
      </c>
      <c r="W323" s="56">
        <v>40969</v>
      </c>
      <c r="X323" s="56">
        <v>42916</v>
      </c>
      <c r="Y323" s="56" t="s">
        <v>340</v>
      </c>
      <c r="Z323" s="56" t="s">
        <v>341</v>
      </c>
      <c r="AA323" s="56" t="s">
        <v>342</v>
      </c>
      <c r="AB323" s="56" t="s">
        <v>343</v>
      </c>
      <c r="AC323" s="56" t="s">
        <v>342</v>
      </c>
      <c r="AD323" s="56" t="s">
        <v>342</v>
      </c>
      <c r="AE323" s="56" t="s">
        <v>334</v>
      </c>
      <c r="AF323" s="56" t="s">
        <v>291</v>
      </c>
      <c r="AG323" s="56">
        <v>2017</v>
      </c>
      <c r="AH323" s="56" t="s">
        <v>80</v>
      </c>
      <c r="AI323" s="56" t="s">
        <v>348</v>
      </c>
      <c r="AJ323" s="56">
        <v>1</v>
      </c>
      <c r="AK323" s="1">
        <v>42636</v>
      </c>
      <c r="AL323" s="56" t="s">
        <v>1219</v>
      </c>
      <c r="AM323" s="56">
        <v>42759</v>
      </c>
      <c r="AN323" s="56" t="s">
        <v>1070</v>
      </c>
      <c r="AO323" s="1">
        <v>42759</v>
      </c>
      <c r="AP323" s="56" t="s">
        <v>1070</v>
      </c>
      <c r="AQ323" s="56">
        <v>255</v>
      </c>
      <c r="AR323" s="56">
        <v>0</v>
      </c>
      <c r="AS323" s="56" t="s">
        <v>346</v>
      </c>
      <c r="BB323" s="56" t="s">
        <v>339</v>
      </c>
      <c r="BC323" s="56" t="s">
        <v>263</v>
      </c>
      <c r="BD323" s="56" t="s">
        <v>349</v>
      </c>
      <c r="BE323" s="56" t="s">
        <v>347</v>
      </c>
      <c r="BF323" s="56" t="s">
        <v>334</v>
      </c>
      <c r="BG323" s="56" t="s">
        <v>1073</v>
      </c>
      <c r="BH323" s="56">
        <v>0</v>
      </c>
      <c r="BI323" s="56">
        <v>0</v>
      </c>
      <c r="BJ323" s="56">
        <v>1</v>
      </c>
    </row>
    <row r="324" spans="1:62" hidden="1" x14ac:dyDescent="0.3">
      <c r="A324" s="56">
        <v>49168079</v>
      </c>
      <c r="B324" s="86">
        <v>594527</v>
      </c>
      <c r="C324" s="1">
        <v>42893</v>
      </c>
      <c r="D324" s="56" t="s">
        <v>1178</v>
      </c>
      <c r="E324" s="56" t="s">
        <v>1178</v>
      </c>
      <c r="F324" s="56" t="s">
        <v>334</v>
      </c>
      <c r="G324" s="56" t="s">
        <v>335</v>
      </c>
      <c r="H324" s="56" t="s">
        <v>336</v>
      </c>
      <c r="I324" s="56" t="s">
        <v>1067</v>
      </c>
      <c r="K324" s="56" t="s">
        <v>337</v>
      </c>
      <c r="L324" s="56" t="s">
        <v>1179</v>
      </c>
      <c r="M324" s="56" t="s">
        <v>1180</v>
      </c>
      <c r="N324" s="56" t="s">
        <v>1043</v>
      </c>
      <c r="O324" s="56" t="s">
        <v>1181</v>
      </c>
      <c r="P324" s="1" t="s">
        <v>188</v>
      </c>
      <c r="Q324" s="56" t="s">
        <v>241</v>
      </c>
      <c r="R324" s="56" t="s">
        <v>339</v>
      </c>
      <c r="S324" s="56">
        <v>97445</v>
      </c>
      <c r="T324" s="1" t="s">
        <v>193</v>
      </c>
      <c r="U324" s="56">
        <v>41153</v>
      </c>
      <c r="V324" s="56">
        <v>43465</v>
      </c>
      <c r="W324" s="56">
        <v>40969</v>
      </c>
      <c r="X324" s="56">
        <v>42916</v>
      </c>
      <c r="Y324" s="56" t="s">
        <v>340</v>
      </c>
      <c r="Z324" s="56" t="s">
        <v>341</v>
      </c>
      <c r="AA324" s="56" t="s">
        <v>342</v>
      </c>
      <c r="AB324" s="56" t="s">
        <v>343</v>
      </c>
      <c r="AC324" s="56" t="s">
        <v>342</v>
      </c>
      <c r="AD324" s="56" t="s">
        <v>342</v>
      </c>
      <c r="AE324" s="56" t="s">
        <v>334</v>
      </c>
      <c r="AF324" s="56" t="s">
        <v>292</v>
      </c>
      <c r="AG324" s="56">
        <v>2013</v>
      </c>
      <c r="AH324" s="56" t="s">
        <v>80</v>
      </c>
      <c r="AI324" s="56" t="s">
        <v>344</v>
      </c>
      <c r="AJ324" s="56">
        <v>2</v>
      </c>
      <c r="AM324" s="56">
        <v>42759</v>
      </c>
      <c r="AN324" s="56" t="s">
        <v>1070</v>
      </c>
      <c r="AO324" s="1">
        <v>41037</v>
      </c>
      <c r="AP324" s="56" t="s">
        <v>1183</v>
      </c>
      <c r="AQ324" s="56">
        <v>255</v>
      </c>
      <c r="AR324" s="56">
        <v>0</v>
      </c>
      <c r="AS324" s="56" t="s">
        <v>346</v>
      </c>
      <c r="BB324" s="56" t="s">
        <v>339</v>
      </c>
      <c r="BC324" s="56" t="s">
        <v>263</v>
      </c>
      <c r="BD324" s="56" t="s">
        <v>349</v>
      </c>
      <c r="BE324" s="56" t="s">
        <v>347</v>
      </c>
      <c r="BF324" s="56" t="s">
        <v>334</v>
      </c>
      <c r="BG324" s="56" t="s">
        <v>1073</v>
      </c>
      <c r="BH324" s="56">
        <v>0</v>
      </c>
      <c r="BI324" s="56">
        <v>0</v>
      </c>
      <c r="BJ324" s="56">
        <v>1</v>
      </c>
    </row>
    <row r="325" spans="1:62" hidden="1" x14ac:dyDescent="0.3">
      <c r="A325" s="56">
        <v>49168081</v>
      </c>
      <c r="B325" s="86">
        <v>594527</v>
      </c>
      <c r="C325" s="1">
        <v>42893</v>
      </c>
      <c r="D325" s="56" t="s">
        <v>1178</v>
      </c>
      <c r="E325" s="56" t="s">
        <v>1178</v>
      </c>
      <c r="F325" s="56" t="s">
        <v>334</v>
      </c>
      <c r="G325" s="56" t="s">
        <v>335</v>
      </c>
      <c r="H325" s="56" t="s">
        <v>336</v>
      </c>
      <c r="I325" s="56" t="s">
        <v>1067</v>
      </c>
      <c r="K325" s="56" t="s">
        <v>337</v>
      </c>
      <c r="L325" s="56" t="s">
        <v>1179</v>
      </c>
      <c r="M325" s="56" t="s">
        <v>1180</v>
      </c>
      <c r="N325" s="56" t="s">
        <v>1043</v>
      </c>
      <c r="O325" s="56" t="s">
        <v>1181</v>
      </c>
      <c r="P325" s="1" t="s">
        <v>188</v>
      </c>
      <c r="Q325" s="56" t="s">
        <v>241</v>
      </c>
      <c r="R325" s="56" t="s">
        <v>339</v>
      </c>
      <c r="S325" s="56">
        <v>97445</v>
      </c>
      <c r="T325" s="1" t="s">
        <v>193</v>
      </c>
      <c r="U325" s="56">
        <v>41153</v>
      </c>
      <c r="V325" s="56">
        <v>43465</v>
      </c>
      <c r="W325" s="56">
        <v>40969</v>
      </c>
      <c r="X325" s="56">
        <v>42916</v>
      </c>
      <c r="Y325" s="56" t="s">
        <v>340</v>
      </c>
      <c r="Z325" s="56" t="s">
        <v>341</v>
      </c>
      <c r="AA325" s="56" t="s">
        <v>342</v>
      </c>
      <c r="AB325" s="56" t="s">
        <v>343</v>
      </c>
      <c r="AC325" s="56" t="s">
        <v>342</v>
      </c>
      <c r="AD325" s="56" t="s">
        <v>342</v>
      </c>
      <c r="AE325" s="56" t="s">
        <v>334</v>
      </c>
      <c r="AF325" s="56" t="s">
        <v>292</v>
      </c>
      <c r="AG325" s="56">
        <v>2014</v>
      </c>
      <c r="AH325" s="56" t="s">
        <v>80</v>
      </c>
      <c r="AI325" s="56" t="s">
        <v>344</v>
      </c>
      <c r="AJ325" s="56">
        <v>2</v>
      </c>
      <c r="AM325" s="56">
        <v>42759</v>
      </c>
      <c r="AN325" s="56" t="s">
        <v>1070</v>
      </c>
      <c r="AO325" s="1">
        <v>41037</v>
      </c>
      <c r="AP325" s="56" t="s">
        <v>1183</v>
      </c>
      <c r="AQ325" s="56">
        <v>255</v>
      </c>
      <c r="AR325" s="56">
        <v>0</v>
      </c>
      <c r="AS325" s="56" t="s">
        <v>346</v>
      </c>
      <c r="BB325" s="56" t="s">
        <v>339</v>
      </c>
      <c r="BC325" s="56" t="s">
        <v>263</v>
      </c>
      <c r="BD325" s="56" t="s">
        <v>349</v>
      </c>
      <c r="BE325" s="56" t="s">
        <v>347</v>
      </c>
      <c r="BF325" s="56" t="s">
        <v>334</v>
      </c>
      <c r="BG325" s="56" t="s">
        <v>1073</v>
      </c>
      <c r="BH325" s="56">
        <v>0</v>
      </c>
      <c r="BI325" s="56">
        <v>0</v>
      </c>
      <c r="BJ325" s="56">
        <v>1</v>
      </c>
    </row>
    <row r="326" spans="1:62" hidden="1" x14ac:dyDescent="0.3">
      <c r="A326" s="56">
        <v>49168082</v>
      </c>
      <c r="B326" s="86">
        <v>594527</v>
      </c>
      <c r="C326" s="1">
        <v>42893</v>
      </c>
      <c r="D326" s="56" t="s">
        <v>1178</v>
      </c>
      <c r="E326" s="56" t="s">
        <v>1178</v>
      </c>
      <c r="F326" s="56" t="s">
        <v>334</v>
      </c>
      <c r="G326" s="56" t="s">
        <v>335</v>
      </c>
      <c r="H326" s="56" t="s">
        <v>336</v>
      </c>
      <c r="I326" s="56" t="s">
        <v>1067</v>
      </c>
      <c r="K326" s="56" t="s">
        <v>337</v>
      </c>
      <c r="L326" s="56" t="s">
        <v>1179</v>
      </c>
      <c r="M326" s="56" t="s">
        <v>1180</v>
      </c>
      <c r="N326" s="56" t="s">
        <v>1043</v>
      </c>
      <c r="O326" s="56" t="s">
        <v>1181</v>
      </c>
      <c r="P326" s="1" t="s">
        <v>188</v>
      </c>
      <c r="Q326" s="56" t="s">
        <v>241</v>
      </c>
      <c r="R326" s="56" t="s">
        <v>339</v>
      </c>
      <c r="S326" s="56">
        <v>97445</v>
      </c>
      <c r="T326" s="1" t="s">
        <v>193</v>
      </c>
      <c r="U326" s="56">
        <v>41153</v>
      </c>
      <c r="V326" s="56">
        <v>43465</v>
      </c>
      <c r="W326" s="56">
        <v>40969</v>
      </c>
      <c r="X326" s="56">
        <v>42916</v>
      </c>
      <c r="Y326" s="56" t="s">
        <v>340</v>
      </c>
      <c r="Z326" s="56" t="s">
        <v>341</v>
      </c>
      <c r="AA326" s="56" t="s">
        <v>342</v>
      </c>
      <c r="AB326" s="56" t="s">
        <v>343</v>
      </c>
      <c r="AC326" s="56" t="s">
        <v>342</v>
      </c>
      <c r="AD326" s="56" t="s">
        <v>342</v>
      </c>
      <c r="AE326" s="56" t="s">
        <v>334</v>
      </c>
      <c r="AF326" s="56" t="s">
        <v>292</v>
      </c>
      <c r="AG326" s="56">
        <v>2015</v>
      </c>
      <c r="AH326" s="56" t="s">
        <v>80</v>
      </c>
      <c r="AI326" s="56" t="s">
        <v>344</v>
      </c>
      <c r="AJ326" s="56">
        <v>2</v>
      </c>
      <c r="AM326" s="56">
        <v>42759</v>
      </c>
      <c r="AN326" s="56" t="s">
        <v>1070</v>
      </c>
      <c r="AO326" s="1">
        <v>41037</v>
      </c>
      <c r="AP326" s="56" t="s">
        <v>1183</v>
      </c>
      <c r="AQ326" s="56">
        <v>255</v>
      </c>
      <c r="AR326" s="56">
        <v>0</v>
      </c>
      <c r="AS326" s="56" t="s">
        <v>346</v>
      </c>
      <c r="BB326" s="56" t="s">
        <v>339</v>
      </c>
      <c r="BC326" s="56" t="s">
        <v>263</v>
      </c>
      <c r="BD326" s="56" t="s">
        <v>349</v>
      </c>
      <c r="BE326" s="56" t="s">
        <v>347</v>
      </c>
      <c r="BF326" s="56" t="s">
        <v>334</v>
      </c>
      <c r="BG326" s="56" t="s">
        <v>1073</v>
      </c>
      <c r="BH326" s="56">
        <v>0</v>
      </c>
      <c r="BI326" s="56">
        <v>0</v>
      </c>
      <c r="BJ326" s="56">
        <v>1</v>
      </c>
    </row>
    <row r="327" spans="1:62" hidden="1" x14ac:dyDescent="0.3">
      <c r="A327" s="56">
        <v>49168083</v>
      </c>
      <c r="B327" s="86">
        <v>594527</v>
      </c>
      <c r="C327" s="1">
        <v>42893</v>
      </c>
      <c r="D327" s="56" t="s">
        <v>1178</v>
      </c>
      <c r="E327" s="56" t="s">
        <v>1178</v>
      </c>
      <c r="F327" s="56" t="s">
        <v>334</v>
      </c>
      <c r="G327" s="56" t="s">
        <v>335</v>
      </c>
      <c r="H327" s="56" t="s">
        <v>336</v>
      </c>
      <c r="I327" s="56" t="s">
        <v>1067</v>
      </c>
      <c r="K327" s="56" t="s">
        <v>337</v>
      </c>
      <c r="L327" s="56" t="s">
        <v>1179</v>
      </c>
      <c r="M327" s="56" t="s">
        <v>1180</v>
      </c>
      <c r="N327" s="56" t="s">
        <v>1043</v>
      </c>
      <c r="O327" s="56" t="s">
        <v>1181</v>
      </c>
      <c r="P327" s="1" t="s">
        <v>188</v>
      </c>
      <c r="Q327" s="56" t="s">
        <v>241</v>
      </c>
      <c r="R327" s="56" t="s">
        <v>339</v>
      </c>
      <c r="S327" s="56">
        <v>97445</v>
      </c>
      <c r="T327" s="1" t="s">
        <v>193</v>
      </c>
      <c r="U327" s="56">
        <v>41153</v>
      </c>
      <c r="V327" s="56">
        <v>43465</v>
      </c>
      <c r="W327" s="56">
        <v>40969</v>
      </c>
      <c r="X327" s="56">
        <v>42916</v>
      </c>
      <c r="Y327" s="56" t="s">
        <v>340</v>
      </c>
      <c r="Z327" s="56" t="s">
        <v>341</v>
      </c>
      <c r="AA327" s="56" t="s">
        <v>342</v>
      </c>
      <c r="AB327" s="56" t="s">
        <v>343</v>
      </c>
      <c r="AC327" s="56" t="s">
        <v>342</v>
      </c>
      <c r="AD327" s="56" t="s">
        <v>342</v>
      </c>
      <c r="AE327" s="56" t="s">
        <v>334</v>
      </c>
      <c r="AF327" s="56" t="s">
        <v>292</v>
      </c>
      <c r="AG327" s="56">
        <v>2016</v>
      </c>
      <c r="AH327" s="56" t="s">
        <v>80</v>
      </c>
      <c r="AI327" s="56" t="s">
        <v>344</v>
      </c>
      <c r="AJ327" s="56">
        <v>2</v>
      </c>
      <c r="AM327" s="56">
        <v>42759</v>
      </c>
      <c r="AN327" s="56" t="s">
        <v>1070</v>
      </c>
      <c r="AO327" s="1">
        <v>41037</v>
      </c>
      <c r="AP327" s="56" t="s">
        <v>1183</v>
      </c>
      <c r="AQ327" s="56">
        <v>255</v>
      </c>
      <c r="AR327" s="56">
        <v>0</v>
      </c>
      <c r="AS327" s="56" t="s">
        <v>346</v>
      </c>
      <c r="BB327" s="56" t="s">
        <v>339</v>
      </c>
      <c r="BC327" s="56" t="s">
        <v>263</v>
      </c>
      <c r="BD327" s="56" t="s">
        <v>349</v>
      </c>
      <c r="BE327" s="56" t="s">
        <v>347</v>
      </c>
      <c r="BF327" s="56" t="s">
        <v>334</v>
      </c>
      <c r="BG327" s="56" t="s">
        <v>1073</v>
      </c>
      <c r="BH327" s="56">
        <v>0</v>
      </c>
      <c r="BI327" s="56">
        <v>0</v>
      </c>
      <c r="BJ327" s="56">
        <v>1</v>
      </c>
    </row>
    <row r="328" spans="1:62" x14ac:dyDescent="0.3">
      <c r="A328" s="56">
        <v>49168084</v>
      </c>
      <c r="B328" s="86">
        <v>594527</v>
      </c>
      <c r="C328" s="1">
        <v>42893</v>
      </c>
      <c r="D328" s="56" t="s">
        <v>1178</v>
      </c>
      <c r="E328" s="56" t="s">
        <v>1178</v>
      </c>
      <c r="F328" s="56" t="s">
        <v>334</v>
      </c>
      <c r="G328" s="56" t="s">
        <v>335</v>
      </c>
      <c r="H328" s="56" t="s">
        <v>336</v>
      </c>
      <c r="I328" s="56" t="s">
        <v>1067</v>
      </c>
      <c r="K328" s="56" t="s">
        <v>337</v>
      </c>
      <c r="L328" s="56" t="s">
        <v>1179</v>
      </c>
      <c r="M328" s="56" t="s">
        <v>1180</v>
      </c>
      <c r="N328" s="56" t="s">
        <v>1043</v>
      </c>
      <c r="O328" s="56" t="s">
        <v>1181</v>
      </c>
      <c r="P328" s="1" t="s">
        <v>188</v>
      </c>
      <c r="Q328" s="56" t="s">
        <v>241</v>
      </c>
      <c r="R328" s="56" t="s">
        <v>339</v>
      </c>
      <c r="S328" s="56">
        <v>97478</v>
      </c>
      <c r="T328" s="1" t="s">
        <v>1220</v>
      </c>
      <c r="U328" s="56">
        <v>41153</v>
      </c>
      <c r="V328" s="56">
        <v>43465</v>
      </c>
      <c r="W328" s="56">
        <v>40969</v>
      </c>
      <c r="X328" s="56">
        <v>42916</v>
      </c>
      <c r="Y328" s="56" t="s">
        <v>340</v>
      </c>
      <c r="Z328" s="56" t="s">
        <v>341</v>
      </c>
      <c r="AA328" s="56" t="s">
        <v>347</v>
      </c>
      <c r="AB328" s="56" t="s">
        <v>343</v>
      </c>
      <c r="AC328" s="56" t="s">
        <v>342</v>
      </c>
      <c r="AD328" s="56" t="s">
        <v>342</v>
      </c>
      <c r="AE328" s="56" t="s">
        <v>334</v>
      </c>
      <c r="AF328" s="56" t="s">
        <v>291</v>
      </c>
      <c r="AG328" s="56">
        <v>2014</v>
      </c>
      <c r="AH328" s="56" t="s">
        <v>80</v>
      </c>
      <c r="AI328" s="56" t="s">
        <v>344</v>
      </c>
      <c r="AJ328" s="56">
        <v>1</v>
      </c>
      <c r="AK328" s="1">
        <v>41778</v>
      </c>
      <c r="AL328" s="56" t="s">
        <v>1221</v>
      </c>
      <c r="AM328" s="56">
        <v>42759</v>
      </c>
      <c r="AN328" s="56" t="s">
        <v>1070</v>
      </c>
      <c r="AO328" s="1">
        <v>41837</v>
      </c>
      <c r="AP328" s="56" t="s">
        <v>345</v>
      </c>
      <c r="AQ328" s="56">
        <v>55964</v>
      </c>
      <c r="AR328" s="56">
        <v>0</v>
      </c>
      <c r="AS328" s="56" t="s">
        <v>346</v>
      </c>
      <c r="BB328" s="56" t="s">
        <v>339</v>
      </c>
      <c r="BC328" s="56" t="s">
        <v>263</v>
      </c>
      <c r="BD328" s="56" t="s">
        <v>349</v>
      </c>
      <c r="BE328" s="56" t="s">
        <v>347</v>
      </c>
      <c r="BF328" s="56" t="s">
        <v>334</v>
      </c>
      <c r="BG328" s="56" t="s">
        <v>1073</v>
      </c>
      <c r="BH328" s="56">
        <v>0</v>
      </c>
      <c r="BI328" s="56">
        <v>0</v>
      </c>
      <c r="BJ328" s="56">
        <v>1</v>
      </c>
    </row>
    <row r="329" spans="1:62" x14ac:dyDescent="0.3">
      <c r="A329" s="56">
        <v>49168085</v>
      </c>
      <c r="B329" s="86">
        <v>594527</v>
      </c>
      <c r="C329" s="1">
        <v>42893</v>
      </c>
      <c r="D329" s="56" t="s">
        <v>1178</v>
      </c>
      <c r="E329" s="56" t="s">
        <v>1178</v>
      </c>
      <c r="F329" s="56" t="s">
        <v>334</v>
      </c>
      <c r="G329" s="56" t="s">
        <v>335</v>
      </c>
      <c r="H329" s="56" t="s">
        <v>336</v>
      </c>
      <c r="I329" s="56" t="s">
        <v>1067</v>
      </c>
      <c r="K329" s="56" t="s">
        <v>337</v>
      </c>
      <c r="L329" s="56" t="s">
        <v>1179</v>
      </c>
      <c r="M329" s="56" t="s">
        <v>1180</v>
      </c>
      <c r="N329" s="56" t="s">
        <v>1043</v>
      </c>
      <c r="O329" s="56" t="s">
        <v>1181</v>
      </c>
      <c r="P329" s="1" t="s">
        <v>188</v>
      </c>
      <c r="Q329" s="56" t="s">
        <v>241</v>
      </c>
      <c r="R329" s="56" t="s">
        <v>339</v>
      </c>
      <c r="S329" s="56">
        <v>97478</v>
      </c>
      <c r="T329" s="1" t="s">
        <v>1220</v>
      </c>
      <c r="U329" s="56">
        <v>41153</v>
      </c>
      <c r="V329" s="56">
        <v>43465</v>
      </c>
      <c r="W329" s="56">
        <v>40969</v>
      </c>
      <c r="X329" s="56">
        <v>42916</v>
      </c>
      <c r="Y329" s="56" t="s">
        <v>340</v>
      </c>
      <c r="Z329" s="56" t="s">
        <v>341</v>
      </c>
      <c r="AA329" s="56" t="s">
        <v>347</v>
      </c>
      <c r="AB329" s="56" t="s">
        <v>343</v>
      </c>
      <c r="AC329" s="56" t="s">
        <v>342</v>
      </c>
      <c r="AD329" s="56" t="s">
        <v>342</v>
      </c>
      <c r="AE329" s="56" t="s">
        <v>334</v>
      </c>
      <c r="AF329" s="56" t="s">
        <v>291</v>
      </c>
      <c r="AG329" s="56">
        <v>2015</v>
      </c>
      <c r="AH329" s="56" t="s">
        <v>80</v>
      </c>
      <c r="AI329" s="56" t="s">
        <v>348</v>
      </c>
      <c r="AJ329" s="56">
        <v>0</v>
      </c>
      <c r="AK329" s="1">
        <v>42004</v>
      </c>
      <c r="AL329" s="56" t="s">
        <v>1222</v>
      </c>
      <c r="AM329" s="56">
        <v>42759</v>
      </c>
      <c r="AN329" s="56" t="s">
        <v>1070</v>
      </c>
      <c r="AO329" s="1">
        <v>42027</v>
      </c>
      <c r="AP329" s="56" t="s">
        <v>345</v>
      </c>
      <c r="AQ329" s="56">
        <v>55964</v>
      </c>
      <c r="AR329" s="56">
        <v>0</v>
      </c>
      <c r="AS329" s="56" t="s">
        <v>346</v>
      </c>
      <c r="BB329" s="56" t="s">
        <v>339</v>
      </c>
      <c r="BC329" s="56" t="s">
        <v>263</v>
      </c>
      <c r="BD329" s="56" t="s">
        <v>349</v>
      </c>
      <c r="BE329" s="56" t="s">
        <v>347</v>
      </c>
      <c r="BF329" s="56" t="s">
        <v>334</v>
      </c>
      <c r="BG329" s="56" t="s">
        <v>1073</v>
      </c>
      <c r="BH329" s="56">
        <v>0</v>
      </c>
      <c r="BI329" s="56">
        <v>0</v>
      </c>
      <c r="BJ329" s="56">
        <v>1</v>
      </c>
    </row>
    <row r="330" spans="1:62" x14ac:dyDescent="0.3">
      <c r="A330" s="56">
        <v>49168086</v>
      </c>
      <c r="B330" s="86">
        <v>594527</v>
      </c>
      <c r="C330" s="1">
        <v>42893</v>
      </c>
      <c r="D330" s="56" t="s">
        <v>1178</v>
      </c>
      <c r="E330" s="56" t="s">
        <v>1178</v>
      </c>
      <c r="F330" s="56" t="s">
        <v>334</v>
      </c>
      <c r="G330" s="56" t="s">
        <v>335</v>
      </c>
      <c r="H330" s="56" t="s">
        <v>336</v>
      </c>
      <c r="I330" s="56" t="s">
        <v>1067</v>
      </c>
      <c r="K330" s="56" t="s">
        <v>337</v>
      </c>
      <c r="L330" s="56" t="s">
        <v>1179</v>
      </c>
      <c r="M330" s="56" t="s">
        <v>1180</v>
      </c>
      <c r="N330" s="56" t="s">
        <v>1043</v>
      </c>
      <c r="O330" s="56" t="s">
        <v>1181</v>
      </c>
      <c r="P330" s="1" t="s">
        <v>188</v>
      </c>
      <c r="Q330" s="56" t="s">
        <v>241</v>
      </c>
      <c r="R330" s="56" t="s">
        <v>339</v>
      </c>
      <c r="S330" s="56">
        <v>97478</v>
      </c>
      <c r="T330" s="1" t="s">
        <v>1220</v>
      </c>
      <c r="U330" s="56">
        <v>41153</v>
      </c>
      <c r="V330" s="56">
        <v>43465</v>
      </c>
      <c r="W330" s="56">
        <v>40969</v>
      </c>
      <c r="X330" s="56">
        <v>42916</v>
      </c>
      <c r="Y330" s="56" t="s">
        <v>340</v>
      </c>
      <c r="Z330" s="56" t="s">
        <v>341</v>
      </c>
      <c r="AA330" s="56" t="s">
        <v>347</v>
      </c>
      <c r="AB330" s="56" t="s">
        <v>343</v>
      </c>
      <c r="AC330" s="56" t="s">
        <v>342</v>
      </c>
      <c r="AD330" s="56" t="s">
        <v>342</v>
      </c>
      <c r="AE330" s="56" t="s">
        <v>334</v>
      </c>
      <c r="AF330" s="56" t="s">
        <v>291</v>
      </c>
      <c r="AG330" s="56">
        <v>2015</v>
      </c>
      <c r="AH330" s="56" t="s">
        <v>80</v>
      </c>
      <c r="AI330" s="56" t="s">
        <v>344</v>
      </c>
      <c r="AJ330" s="56">
        <v>0</v>
      </c>
      <c r="AK330" s="1">
        <v>42185</v>
      </c>
      <c r="AM330" s="56">
        <v>42759</v>
      </c>
      <c r="AN330" s="56" t="s">
        <v>1070</v>
      </c>
      <c r="AO330" s="1">
        <v>42234</v>
      </c>
      <c r="AP330" s="56" t="s">
        <v>345</v>
      </c>
      <c r="AQ330" s="56">
        <v>55964</v>
      </c>
      <c r="AR330" s="56">
        <v>0</v>
      </c>
      <c r="AS330" s="56" t="s">
        <v>346</v>
      </c>
      <c r="BB330" s="56" t="s">
        <v>339</v>
      </c>
      <c r="BC330" s="56" t="s">
        <v>263</v>
      </c>
      <c r="BD330" s="56" t="s">
        <v>349</v>
      </c>
      <c r="BE330" s="56" t="s">
        <v>347</v>
      </c>
      <c r="BF330" s="56" t="s">
        <v>334</v>
      </c>
      <c r="BG330" s="56" t="s">
        <v>1073</v>
      </c>
      <c r="BH330" s="56">
        <v>0</v>
      </c>
      <c r="BI330" s="56">
        <v>0</v>
      </c>
      <c r="BJ330" s="56">
        <v>1</v>
      </c>
    </row>
    <row r="331" spans="1:62" x14ac:dyDescent="0.3">
      <c r="A331" s="56">
        <v>49168087</v>
      </c>
      <c r="B331" s="86">
        <v>594527</v>
      </c>
      <c r="C331" s="1">
        <v>42893</v>
      </c>
      <c r="D331" s="56" t="s">
        <v>1178</v>
      </c>
      <c r="E331" s="56" t="s">
        <v>1178</v>
      </c>
      <c r="F331" s="56" t="s">
        <v>334</v>
      </c>
      <c r="G331" s="56" t="s">
        <v>335</v>
      </c>
      <c r="H331" s="56" t="s">
        <v>336</v>
      </c>
      <c r="I331" s="56" t="s">
        <v>1067</v>
      </c>
      <c r="K331" s="56" t="s">
        <v>337</v>
      </c>
      <c r="L331" s="56" t="s">
        <v>1179</v>
      </c>
      <c r="M331" s="56" t="s">
        <v>1180</v>
      </c>
      <c r="N331" s="56" t="s">
        <v>1043</v>
      </c>
      <c r="O331" s="56" t="s">
        <v>1181</v>
      </c>
      <c r="P331" s="1" t="s">
        <v>188</v>
      </c>
      <c r="Q331" s="56" t="s">
        <v>241</v>
      </c>
      <c r="R331" s="56" t="s">
        <v>339</v>
      </c>
      <c r="S331" s="56">
        <v>97478</v>
      </c>
      <c r="T331" s="1" t="s">
        <v>1220</v>
      </c>
      <c r="U331" s="56">
        <v>41153</v>
      </c>
      <c r="V331" s="56">
        <v>43465</v>
      </c>
      <c r="W331" s="56">
        <v>40969</v>
      </c>
      <c r="X331" s="56">
        <v>42916</v>
      </c>
      <c r="Y331" s="56" t="s">
        <v>340</v>
      </c>
      <c r="Z331" s="56" t="s">
        <v>341</v>
      </c>
      <c r="AA331" s="56" t="s">
        <v>347</v>
      </c>
      <c r="AB331" s="56" t="s">
        <v>343</v>
      </c>
      <c r="AC331" s="56" t="s">
        <v>342</v>
      </c>
      <c r="AD331" s="56" t="s">
        <v>342</v>
      </c>
      <c r="AE331" s="56" t="s">
        <v>334</v>
      </c>
      <c r="AF331" s="56" t="s">
        <v>291</v>
      </c>
      <c r="AG331" s="56">
        <v>2016</v>
      </c>
      <c r="AH331" s="56" t="s">
        <v>80</v>
      </c>
      <c r="AI331" s="56" t="s">
        <v>348</v>
      </c>
      <c r="AJ331" s="56">
        <v>0</v>
      </c>
      <c r="AK331" s="1">
        <v>42369</v>
      </c>
      <c r="AL331" s="56" t="s">
        <v>1223</v>
      </c>
      <c r="AM331" s="56">
        <v>42759</v>
      </c>
      <c r="AN331" s="56" t="s">
        <v>1070</v>
      </c>
      <c r="AO331" s="1">
        <v>42366</v>
      </c>
      <c r="AP331" s="56" t="s">
        <v>345</v>
      </c>
      <c r="AQ331" s="56">
        <v>55964</v>
      </c>
      <c r="AR331" s="56">
        <v>0</v>
      </c>
      <c r="AS331" s="56" t="s">
        <v>346</v>
      </c>
      <c r="BB331" s="56" t="s">
        <v>339</v>
      </c>
      <c r="BC331" s="56" t="s">
        <v>263</v>
      </c>
      <c r="BD331" s="56" t="s">
        <v>349</v>
      </c>
      <c r="BE331" s="56" t="s">
        <v>347</v>
      </c>
      <c r="BF331" s="56" t="s">
        <v>334</v>
      </c>
      <c r="BG331" s="56" t="s">
        <v>1073</v>
      </c>
      <c r="BH331" s="56">
        <v>0</v>
      </c>
      <c r="BI331" s="56">
        <v>0</v>
      </c>
      <c r="BJ331" s="56">
        <v>1</v>
      </c>
    </row>
    <row r="332" spans="1:62" x14ac:dyDescent="0.3">
      <c r="A332" s="56">
        <v>49168088</v>
      </c>
      <c r="B332" s="86">
        <v>594527</v>
      </c>
      <c r="C332" s="1">
        <v>42893</v>
      </c>
      <c r="D332" s="56" t="s">
        <v>1178</v>
      </c>
      <c r="E332" s="56" t="s">
        <v>1178</v>
      </c>
      <c r="F332" s="56" t="s">
        <v>334</v>
      </c>
      <c r="G332" s="56" t="s">
        <v>335</v>
      </c>
      <c r="H332" s="56" t="s">
        <v>336</v>
      </c>
      <c r="I332" s="56" t="s">
        <v>1067</v>
      </c>
      <c r="K332" s="56" t="s">
        <v>337</v>
      </c>
      <c r="L332" s="56" t="s">
        <v>1179</v>
      </c>
      <c r="M332" s="56" t="s">
        <v>1180</v>
      </c>
      <c r="N332" s="56" t="s">
        <v>1043</v>
      </c>
      <c r="O332" s="56" t="s">
        <v>1181</v>
      </c>
      <c r="P332" s="1" t="s">
        <v>188</v>
      </c>
      <c r="Q332" s="56" t="s">
        <v>241</v>
      </c>
      <c r="R332" s="56" t="s">
        <v>339</v>
      </c>
      <c r="S332" s="56">
        <v>97478</v>
      </c>
      <c r="T332" s="1" t="s">
        <v>1220</v>
      </c>
      <c r="U332" s="56">
        <v>41153</v>
      </c>
      <c r="V332" s="56">
        <v>43465</v>
      </c>
      <c r="W332" s="56">
        <v>40969</v>
      </c>
      <c r="X332" s="56">
        <v>42916</v>
      </c>
      <c r="Y332" s="56" t="s">
        <v>340</v>
      </c>
      <c r="Z332" s="56" t="s">
        <v>341</v>
      </c>
      <c r="AA332" s="56" t="s">
        <v>347</v>
      </c>
      <c r="AB332" s="56" t="s">
        <v>343</v>
      </c>
      <c r="AC332" s="56" t="s">
        <v>342</v>
      </c>
      <c r="AD332" s="56" t="s">
        <v>342</v>
      </c>
      <c r="AE332" s="56" t="s">
        <v>334</v>
      </c>
      <c r="AF332" s="56" t="s">
        <v>291</v>
      </c>
      <c r="AG332" s="56">
        <v>2016</v>
      </c>
      <c r="AH332" s="56" t="s">
        <v>80</v>
      </c>
      <c r="AI332" s="56" t="s">
        <v>344</v>
      </c>
      <c r="AJ332" s="56">
        <v>0</v>
      </c>
      <c r="AK332" s="1">
        <v>42551</v>
      </c>
      <c r="AL332" s="56" t="s">
        <v>1224</v>
      </c>
      <c r="AM332" s="56">
        <v>42759</v>
      </c>
      <c r="AN332" s="56" t="s">
        <v>1070</v>
      </c>
      <c r="AO332" s="1">
        <v>42593</v>
      </c>
      <c r="AP332" s="56" t="s">
        <v>1070</v>
      </c>
      <c r="AQ332" s="56">
        <v>55964</v>
      </c>
      <c r="AR332" s="56">
        <v>0</v>
      </c>
      <c r="AS332" s="56" t="s">
        <v>346</v>
      </c>
      <c r="BB332" s="56" t="s">
        <v>339</v>
      </c>
      <c r="BC332" s="56" t="s">
        <v>263</v>
      </c>
      <c r="BD332" s="56" t="s">
        <v>349</v>
      </c>
      <c r="BE332" s="56" t="s">
        <v>347</v>
      </c>
      <c r="BF332" s="56" t="s">
        <v>334</v>
      </c>
      <c r="BG332" s="56" t="s">
        <v>1073</v>
      </c>
      <c r="BH332" s="56">
        <v>0</v>
      </c>
      <c r="BI332" s="56">
        <v>0</v>
      </c>
      <c r="BJ332" s="56">
        <v>1</v>
      </c>
    </row>
    <row r="333" spans="1:62" x14ac:dyDescent="0.3">
      <c r="A333" s="56">
        <v>49168089</v>
      </c>
      <c r="B333" s="86">
        <v>594527</v>
      </c>
      <c r="C333" s="1">
        <v>42893</v>
      </c>
      <c r="D333" s="56" t="s">
        <v>1178</v>
      </c>
      <c r="E333" s="56" t="s">
        <v>1178</v>
      </c>
      <c r="F333" s="56" t="s">
        <v>334</v>
      </c>
      <c r="G333" s="56" t="s">
        <v>335</v>
      </c>
      <c r="H333" s="56" t="s">
        <v>336</v>
      </c>
      <c r="I333" s="56" t="s">
        <v>1067</v>
      </c>
      <c r="K333" s="56" t="s">
        <v>337</v>
      </c>
      <c r="L333" s="56" t="s">
        <v>1179</v>
      </c>
      <c r="M333" s="56" t="s">
        <v>1180</v>
      </c>
      <c r="N333" s="56" t="s">
        <v>1043</v>
      </c>
      <c r="O333" s="56" t="s">
        <v>1181</v>
      </c>
      <c r="P333" s="1" t="s">
        <v>188</v>
      </c>
      <c r="Q333" s="56" t="s">
        <v>241</v>
      </c>
      <c r="R333" s="56" t="s">
        <v>339</v>
      </c>
      <c r="S333" s="56">
        <v>97478</v>
      </c>
      <c r="T333" s="1" t="s">
        <v>1220</v>
      </c>
      <c r="U333" s="56">
        <v>41153</v>
      </c>
      <c r="V333" s="56">
        <v>43465</v>
      </c>
      <c r="W333" s="56">
        <v>40969</v>
      </c>
      <c r="X333" s="56">
        <v>42916</v>
      </c>
      <c r="Y333" s="56" t="s">
        <v>340</v>
      </c>
      <c r="Z333" s="56" t="s">
        <v>341</v>
      </c>
      <c r="AA333" s="56" t="s">
        <v>347</v>
      </c>
      <c r="AB333" s="56" t="s">
        <v>343</v>
      </c>
      <c r="AC333" s="56" t="s">
        <v>342</v>
      </c>
      <c r="AD333" s="56" t="s">
        <v>342</v>
      </c>
      <c r="AE333" s="56" t="s">
        <v>334</v>
      </c>
      <c r="AF333" s="56" t="s">
        <v>291</v>
      </c>
      <c r="AG333" s="56">
        <v>2017</v>
      </c>
      <c r="AH333" s="56" t="s">
        <v>80</v>
      </c>
      <c r="AI333" s="56" t="s">
        <v>348</v>
      </c>
      <c r="AJ333" s="56">
        <v>0</v>
      </c>
      <c r="AK333" s="1">
        <v>42735</v>
      </c>
      <c r="AL333" s="56" t="s">
        <v>1225</v>
      </c>
      <c r="AM333" s="56">
        <v>42759</v>
      </c>
      <c r="AN333" s="56" t="s">
        <v>1070</v>
      </c>
      <c r="AO333" s="1">
        <v>42759</v>
      </c>
      <c r="AP333" s="56" t="s">
        <v>1070</v>
      </c>
      <c r="AQ333" s="56">
        <v>55964</v>
      </c>
      <c r="AR333" s="56">
        <v>0</v>
      </c>
      <c r="AS333" s="56" t="s">
        <v>346</v>
      </c>
      <c r="BB333" s="56" t="s">
        <v>339</v>
      </c>
      <c r="BC333" s="56" t="s">
        <v>263</v>
      </c>
      <c r="BD333" s="56" t="s">
        <v>349</v>
      </c>
      <c r="BE333" s="56" t="s">
        <v>347</v>
      </c>
      <c r="BF333" s="56" t="s">
        <v>334</v>
      </c>
      <c r="BG333" s="56" t="s">
        <v>1073</v>
      </c>
      <c r="BH333" s="56">
        <v>0</v>
      </c>
      <c r="BI333" s="56">
        <v>0</v>
      </c>
      <c r="BJ333" s="56">
        <v>1</v>
      </c>
    </row>
    <row r="334" spans="1:62" hidden="1" x14ac:dyDescent="0.3">
      <c r="A334" s="56">
        <v>49168090</v>
      </c>
      <c r="B334" s="86">
        <v>594527</v>
      </c>
      <c r="C334" s="1">
        <v>42893</v>
      </c>
      <c r="D334" s="56" t="s">
        <v>1178</v>
      </c>
      <c r="E334" s="56" t="s">
        <v>1178</v>
      </c>
      <c r="F334" s="56" t="s">
        <v>334</v>
      </c>
      <c r="G334" s="56" t="s">
        <v>335</v>
      </c>
      <c r="H334" s="56" t="s">
        <v>336</v>
      </c>
      <c r="I334" s="56" t="s">
        <v>1067</v>
      </c>
      <c r="K334" s="56" t="s">
        <v>337</v>
      </c>
      <c r="L334" s="56" t="s">
        <v>1179</v>
      </c>
      <c r="M334" s="56" t="s">
        <v>1180</v>
      </c>
      <c r="N334" s="56" t="s">
        <v>1043</v>
      </c>
      <c r="O334" s="56" t="s">
        <v>1181</v>
      </c>
      <c r="P334" s="1" t="s">
        <v>188</v>
      </c>
      <c r="Q334" s="56" t="s">
        <v>241</v>
      </c>
      <c r="R334" s="56" t="s">
        <v>339</v>
      </c>
      <c r="S334" s="56">
        <v>97478</v>
      </c>
      <c r="T334" s="1" t="s">
        <v>1220</v>
      </c>
      <c r="U334" s="56">
        <v>41153</v>
      </c>
      <c r="V334" s="56">
        <v>43465</v>
      </c>
      <c r="W334" s="56">
        <v>40969</v>
      </c>
      <c r="X334" s="56">
        <v>42916</v>
      </c>
      <c r="Y334" s="56" t="s">
        <v>340</v>
      </c>
      <c r="Z334" s="56" t="s">
        <v>341</v>
      </c>
      <c r="AA334" s="56" t="s">
        <v>347</v>
      </c>
      <c r="AB334" s="56" t="s">
        <v>343</v>
      </c>
      <c r="AC334" s="56" t="s">
        <v>342</v>
      </c>
      <c r="AD334" s="56" t="s">
        <v>342</v>
      </c>
      <c r="AE334" s="56" t="s">
        <v>334</v>
      </c>
      <c r="AF334" s="56" t="s">
        <v>292</v>
      </c>
      <c r="AG334" s="56">
        <v>2017</v>
      </c>
      <c r="AH334" s="56" t="s">
        <v>80</v>
      </c>
      <c r="AI334" s="56" t="s">
        <v>344</v>
      </c>
      <c r="AJ334" s="56">
        <v>1</v>
      </c>
      <c r="AM334" s="56">
        <v>42759</v>
      </c>
      <c r="AN334" s="56" t="s">
        <v>1070</v>
      </c>
      <c r="AO334" s="1">
        <v>41037</v>
      </c>
      <c r="AP334" s="56" t="s">
        <v>1183</v>
      </c>
      <c r="AQ334" s="56">
        <v>55964</v>
      </c>
      <c r="AR334" s="56">
        <v>0</v>
      </c>
      <c r="AS334" s="56" t="s">
        <v>346</v>
      </c>
      <c r="BB334" s="56" t="s">
        <v>339</v>
      </c>
      <c r="BC334" s="56" t="s">
        <v>263</v>
      </c>
      <c r="BD334" s="56" t="s">
        <v>349</v>
      </c>
      <c r="BE334" s="56" t="s">
        <v>347</v>
      </c>
      <c r="BF334" s="56" t="s">
        <v>334</v>
      </c>
      <c r="BG334" s="56" t="s">
        <v>1073</v>
      </c>
      <c r="BH334" s="56">
        <v>0</v>
      </c>
      <c r="BI334" s="56">
        <v>0</v>
      </c>
      <c r="BJ334" s="56">
        <v>1</v>
      </c>
    </row>
    <row r="335" spans="1:62" hidden="1" x14ac:dyDescent="0.3">
      <c r="A335" s="56">
        <v>49196905</v>
      </c>
      <c r="B335" s="86">
        <v>599202</v>
      </c>
      <c r="C335" s="1">
        <v>42893</v>
      </c>
      <c r="D335" s="56" t="s">
        <v>357</v>
      </c>
      <c r="E335" s="56" t="s">
        <v>358</v>
      </c>
      <c r="F335" s="56" t="s">
        <v>334</v>
      </c>
      <c r="G335" s="56" t="s">
        <v>335</v>
      </c>
      <c r="H335" s="56" t="s">
        <v>336</v>
      </c>
      <c r="I335" s="56" t="s">
        <v>359</v>
      </c>
      <c r="K335" s="56" t="s">
        <v>337</v>
      </c>
      <c r="L335" s="56" t="s">
        <v>545</v>
      </c>
      <c r="M335" s="56" t="s">
        <v>984</v>
      </c>
      <c r="N335" s="56" t="s">
        <v>1043</v>
      </c>
      <c r="O335" s="56" t="s">
        <v>985</v>
      </c>
      <c r="P335" s="1" t="s">
        <v>188</v>
      </c>
      <c r="Q335" s="56" t="s">
        <v>366</v>
      </c>
      <c r="R335" s="56" t="s">
        <v>339</v>
      </c>
      <c r="S335" s="56">
        <v>207525</v>
      </c>
      <c r="T335" s="1" t="s">
        <v>519</v>
      </c>
      <c r="U335" s="56">
        <v>41416</v>
      </c>
      <c r="V335" s="56">
        <v>43100</v>
      </c>
      <c r="W335" s="56">
        <v>41416</v>
      </c>
      <c r="X335" s="56">
        <v>43100</v>
      </c>
      <c r="Y335" s="56" t="s">
        <v>340</v>
      </c>
      <c r="Z335" s="56" t="s">
        <v>341</v>
      </c>
      <c r="AA335" s="56" t="s">
        <v>347</v>
      </c>
      <c r="AB335" s="56" t="s">
        <v>343</v>
      </c>
      <c r="AC335" s="56" t="s">
        <v>342</v>
      </c>
      <c r="AD335" s="56" t="s">
        <v>342</v>
      </c>
      <c r="AE335" s="56" t="s">
        <v>334</v>
      </c>
      <c r="AF335" s="56" t="s">
        <v>292</v>
      </c>
      <c r="AG335" s="56">
        <v>2014</v>
      </c>
      <c r="AH335" s="56" t="s">
        <v>80</v>
      </c>
      <c r="AI335" s="56" t="s">
        <v>344</v>
      </c>
      <c r="AJ335" s="56">
        <v>0</v>
      </c>
      <c r="AM335" s="56">
        <v>42767</v>
      </c>
      <c r="AN335" s="56" t="s">
        <v>353</v>
      </c>
      <c r="AO335" s="1">
        <v>41864</v>
      </c>
      <c r="AP335" s="56" t="s">
        <v>378</v>
      </c>
      <c r="AQ335" s="56">
        <v>62601</v>
      </c>
      <c r="AR335" s="56">
        <v>0</v>
      </c>
      <c r="AS335" s="56" t="s">
        <v>346</v>
      </c>
      <c r="BB335" s="56" t="s">
        <v>339</v>
      </c>
      <c r="BC335" s="56" t="s">
        <v>263</v>
      </c>
      <c r="BD335" s="56" t="s">
        <v>349</v>
      </c>
      <c r="BE335" s="56" t="s">
        <v>347</v>
      </c>
      <c r="BF335" s="56" t="s">
        <v>334</v>
      </c>
      <c r="BG335" s="56" t="s">
        <v>365</v>
      </c>
      <c r="BH335" s="56">
        <v>0</v>
      </c>
      <c r="BI335" s="56">
        <v>0</v>
      </c>
      <c r="BJ335" s="56">
        <v>1</v>
      </c>
    </row>
    <row r="336" spans="1:62" hidden="1" x14ac:dyDescent="0.3">
      <c r="A336" s="56">
        <v>49196906</v>
      </c>
      <c r="B336" s="86">
        <v>599202</v>
      </c>
      <c r="C336" s="1">
        <v>42893</v>
      </c>
      <c r="D336" s="56" t="s">
        <v>357</v>
      </c>
      <c r="E336" s="56" t="s">
        <v>358</v>
      </c>
      <c r="F336" s="56" t="s">
        <v>334</v>
      </c>
      <c r="G336" s="56" t="s">
        <v>335</v>
      </c>
      <c r="H336" s="56" t="s">
        <v>336</v>
      </c>
      <c r="I336" s="56" t="s">
        <v>359</v>
      </c>
      <c r="K336" s="56" t="s">
        <v>337</v>
      </c>
      <c r="L336" s="56" t="s">
        <v>545</v>
      </c>
      <c r="M336" s="56" t="s">
        <v>984</v>
      </c>
      <c r="N336" s="56" t="s">
        <v>1043</v>
      </c>
      <c r="O336" s="56" t="s">
        <v>985</v>
      </c>
      <c r="P336" s="1" t="s">
        <v>188</v>
      </c>
      <c r="Q336" s="56" t="s">
        <v>366</v>
      </c>
      <c r="R336" s="56" t="s">
        <v>339</v>
      </c>
      <c r="S336" s="56">
        <v>207525</v>
      </c>
      <c r="T336" s="1" t="s">
        <v>519</v>
      </c>
      <c r="U336" s="56">
        <v>41416</v>
      </c>
      <c r="V336" s="56">
        <v>43100</v>
      </c>
      <c r="W336" s="56">
        <v>41416</v>
      </c>
      <c r="X336" s="56">
        <v>43100</v>
      </c>
      <c r="Y336" s="56" t="s">
        <v>340</v>
      </c>
      <c r="Z336" s="56" t="s">
        <v>341</v>
      </c>
      <c r="AA336" s="56" t="s">
        <v>347</v>
      </c>
      <c r="AB336" s="56" t="s">
        <v>343</v>
      </c>
      <c r="AC336" s="56" t="s">
        <v>342</v>
      </c>
      <c r="AD336" s="56" t="s">
        <v>342</v>
      </c>
      <c r="AE336" s="56" t="s">
        <v>334</v>
      </c>
      <c r="AF336" s="56" t="s">
        <v>292</v>
      </c>
      <c r="AG336" s="56">
        <v>2015</v>
      </c>
      <c r="AH336" s="56" t="s">
        <v>80</v>
      </c>
      <c r="AI336" s="56" t="s">
        <v>348</v>
      </c>
      <c r="AJ336" s="56">
        <v>0</v>
      </c>
      <c r="AM336" s="56">
        <v>42767</v>
      </c>
      <c r="AN336" s="56" t="s">
        <v>353</v>
      </c>
      <c r="AO336" s="1">
        <v>41864</v>
      </c>
      <c r="AP336" s="56" t="s">
        <v>378</v>
      </c>
      <c r="AQ336" s="56">
        <v>62601</v>
      </c>
      <c r="AR336" s="56">
        <v>0</v>
      </c>
      <c r="AS336" s="56" t="s">
        <v>346</v>
      </c>
      <c r="BB336" s="56" t="s">
        <v>339</v>
      </c>
      <c r="BC336" s="56" t="s">
        <v>263</v>
      </c>
      <c r="BD336" s="56" t="s">
        <v>349</v>
      </c>
      <c r="BE336" s="56" t="s">
        <v>347</v>
      </c>
      <c r="BF336" s="56" t="s">
        <v>334</v>
      </c>
      <c r="BG336" s="56" t="s">
        <v>365</v>
      </c>
      <c r="BH336" s="56">
        <v>0</v>
      </c>
      <c r="BI336" s="56">
        <v>0</v>
      </c>
      <c r="BJ336" s="56">
        <v>1</v>
      </c>
    </row>
    <row r="337" spans="1:62" hidden="1" x14ac:dyDescent="0.3">
      <c r="A337" s="56">
        <v>49196907</v>
      </c>
      <c r="B337" s="86">
        <v>599202</v>
      </c>
      <c r="C337" s="1">
        <v>42893</v>
      </c>
      <c r="D337" s="56" t="s">
        <v>357</v>
      </c>
      <c r="E337" s="56" t="s">
        <v>358</v>
      </c>
      <c r="F337" s="56" t="s">
        <v>334</v>
      </c>
      <c r="G337" s="56" t="s">
        <v>335</v>
      </c>
      <c r="H337" s="56" t="s">
        <v>336</v>
      </c>
      <c r="I337" s="56" t="s">
        <v>359</v>
      </c>
      <c r="K337" s="56" t="s">
        <v>337</v>
      </c>
      <c r="L337" s="56" t="s">
        <v>545</v>
      </c>
      <c r="M337" s="56" t="s">
        <v>984</v>
      </c>
      <c r="N337" s="56" t="s">
        <v>1043</v>
      </c>
      <c r="O337" s="56" t="s">
        <v>985</v>
      </c>
      <c r="P337" s="1" t="s">
        <v>188</v>
      </c>
      <c r="Q337" s="56" t="s">
        <v>366</v>
      </c>
      <c r="R337" s="56" t="s">
        <v>339</v>
      </c>
      <c r="S337" s="56">
        <v>207525</v>
      </c>
      <c r="T337" s="1" t="s">
        <v>519</v>
      </c>
      <c r="U337" s="56">
        <v>41416</v>
      </c>
      <c r="V337" s="56">
        <v>43100</v>
      </c>
      <c r="W337" s="56">
        <v>41416</v>
      </c>
      <c r="X337" s="56">
        <v>43100</v>
      </c>
      <c r="Y337" s="56" t="s">
        <v>340</v>
      </c>
      <c r="Z337" s="56" t="s">
        <v>341</v>
      </c>
      <c r="AA337" s="56" t="s">
        <v>347</v>
      </c>
      <c r="AB337" s="56" t="s">
        <v>343</v>
      </c>
      <c r="AC337" s="56" t="s">
        <v>342</v>
      </c>
      <c r="AD337" s="56" t="s">
        <v>342</v>
      </c>
      <c r="AE337" s="56" t="s">
        <v>334</v>
      </c>
      <c r="AF337" s="56" t="s">
        <v>292</v>
      </c>
      <c r="AG337" s="56">
        <v>2015</v>
      </c>
      <c r="AH337" s="56" t="s">
        <v>80</v>
      </c>
      <c r="AI337" s="56" t="s">
        <v>344</v>
      </c>
      <c r="AJ337" s="56">
        <v>1</v>
      </c>
      <c r="AM337" s="56">
        <v>42767</v>
      </c>
      <c r="AN337" s="56" t="s">
        <v>353</v>
      </c>
      <c r="AO337" s="1">
        <v>41864</v>
      </c>
      <c r="AP337" s="56" t="s">
        <v>378</v>
      </c>
      <c r="AQ337" s="56">
        <v>62601</v>
      </c>
      <c r="AR337" s="56">
        <v>0</v>
      </c>
      <c r="AS337" s="56" t="s">
        <v>346</v>
      </c>
      <c r="BB337" s="56" t="s">
        <v>339</v>
      </c>
      <c r="BC337" s="56" t="s">
        <v>263</v>
      </c>
      <c r="BD337" s="56" t="s">
        <v>349</v>
      </c>
      <c r="BE337" s="56" t="s">
        <v>347</v>
      </c>
      <c r="BF337" s="56" t="s">
        <v>334</v>
      </c>
      <c r="BG337" s="56" t="s">
        <v>365</v>
      </c>
      <c r="BH337" s="56">
        <v>0</v>
      </c>
      <c r="BI337" s="56">
        <v>0</v>
      </c>
      <c r="BJ337" s="56">
        <v>1</v>
      </c>
    </row>
    <row r="338" spans="1:62" hidden="1" x14ac:dyDescent="0.3">
      <c r="A338" s="56">
        <v>49196908</v>
      </c>
      <c r="B338" s="86">
        <v>599202</v>
      </c>
      <c r="C338" s="1">
        <v>42893</v>
      </c>
      <c r="D338" s="56" t="s">
        <v>357</v>
      </c>
      <c r="E338" s="56" t="s">
        <v>358</v>
      </c>
      <c r="F338" s="56" t="s">
        <v>334</v>
      </c>
      <c r="G338" s="56" t="s">
        <v>335</v>
      </c>
      <c r="H338" s="56" t="s">
        <v>336</v>
      </c>
      <c r="I338" s="56" t="s">
        <v>359</v>
      </c>
      <c r="K338" s="56" t="s">
        <v>337</v>
      </c>
      <c r="L338" s="56" t="s">
        <v>545</v>
      </c>
      <c r="M338" s="56" t="s">
        <v>984</v>
      </c>
      <c r="N338" s="56" t="s">
        <v>1043</v>
      </c>
      <c r="O338" s="56" t="s">
        <v>985</v>
      </c>
      <c r="P338" s="1" t="s">
        <v>188</v>
      </c>
      <c r="Q338" s="56" t="s">
        <v>366</v>
      </c>
      <c r="R338" s="56" t="s">
        <v>339</v>
      </c>
      <c r="S338" s="56">
        <v>207525</v>
      </c>
      <c r="T338" s="1" t="s">
        <v>519</v>
      </c>
      <c r="U338" s="56">
        <v>41416</v>
      </c>
      <c r="V338" s="56">
        <v>43100</v>
      </c>
      <c r="W338" s="56">
        <v>41416</v>
      </c>
      <c r="X338" s="56">
        <v>43100</v>
      </c>
      <c r="Y338" s="56" t="s">
        <v>340</v>
      </c>
      <c r="Z338" s="56" t="s">
        <v>341</v>
      </c>
      <c r="AA338" s="56" t="s">
        <v>347</v>
      </c>
      <c r="AB338" s="56" t="s">
        <v>343</v>
      </c>
      <c r="AC338" s="56" t="s">
        <v>342</v>
      </c>
      <c r="AD338" s="56" t="s">
        <v>342</v>
      </c>
      <c r="AE338" s="56" t="s">
        <v>334</v>
      </c>
      <c r="AF338" s="56" t="s">
        <v>292</v>
      </c>
      <c r="AG338" s="56">
        <v>2016</v>
      </c>
      <c r="AH338" s="56" t="s">
        <v>80</v>
      </c>
      <c r="AI338" s="56" t="s">
        <v>348</v>
      </c>
      <c r="AJ338" s="56">
        <v>0</v>
      </c>
      <c r="AM338" s="56">
        <v>42767</v>
      </c>
      <c r="AN338" s="56" t="s">
        <v>353</v>
      </c>
      <c r="AO338" s="1">
        <v>41864</v>
      </c>
      <c r="AP338" s="56" t="s">
        <v>378</v>
      </c>
      <c r="AQ338" s="56">
        <v>62601</v>
      </c>
      <c r="AR338" s="56">
        <v>0</v>
      </c>
      <c r="AS338" s="56" t="s">
        <v>346</v>
      </c>
      <c r="BB338" s="56" t="s">
        <v>339</v>
      </c>
      <c r="BC338" s="56" t="s">
        <v>263</v>
      </c>
      <c r="BD338" s="56" t="s">
        <v>349</v>
      </c>
      <c r="BE338" s="56" t="s">
        <v>347</v>
      </c>
      <c r="BF338" s="56" t="s">
        <v>334</v>
      </c>
      <c r="BG338" s="56" t="s">
        <v>365</v>
      </c>
      <c r="BH338" s="56">
        <v>0</v>
      </c>
      <c r="BI338" s="56">
        <v>0</v>
      </c>
      <c r="BJ338" s="56">
        <v>1</v>
      </c>
    </row>
    <row r="339" spans="1:62" hidden="1" x14ac:dyDescent="0.3">
      <c r="A339" s="56">
        <v>49196909</v>
      </c>
      <c r="B339" s="86">
        <v>599202</v>
      </c>
      <c r="C339" s="1">
        <v>42893</v>
      </c>
      <c r="D339" s="56" t="s">
        <v>357</v>
      </c>
      <c r="E339" s="56" t="s">
        <v>358</v>
      </c>
      <c r="F339" s="56" t="s">
        <v>334</v>
      </c>
      <c r="G339" s="56" t="s">
        <v>335</v>
      </c>
      <c r="H339" s="56" t="s">
        <v>336</v>
      </c>
      <c r="I339" s="56" t="s">
        <v>359</v>
      </c>
      <c r="K339" s="56" t="s">
        <v>337</v>
      </c>
      <c r="L339" s="56" t="s">
        <v>545</v>
      </c>
      <c r="M339" s="56" t="s">
        <v>984</v>
      </c>
      <c r="N339" s="56" t="s">
        <v>1043</v>
      </c>
      <c r="O339" s="56" t="s">
        <v>985</v>
      </c>
      <c r="P339" s="1" t="s">
        <v>188</v>
      </c>
      <c r="Q339" s="56" t="s">
        <v>366</v>
      </c>
      <c r="R339" s="56" t="s">
        <v>339</v>
      </c>
      <c r="S339" s="56">
        <v>207525</v>
      </c>
      <c r="T339" s="1" t="s">
        <v>519</v>
      </c>
      <c r="U339" s="56">
        <v>41416</v>
      </c>
      <c r="V339" s="56">
        <v>43100</v>
      </c>
      <c r="W339" s="56">
        <v>41416</v>
      </c>
      <c r="X339" s="56">
        <v>43100</v>
      </c>
      <c r="Y339" s="56" t="s">
        <v>340</v>
      </c>
      <c r="Z339" s="56" t="s">
        <v>341</v>
      </c>
      <c r="AA339" s="56" t="s">
        <v>347</v>
      </c>
      <c r="AB339" s="56" t="s">
        <v>343</v>
      </c>
      <c r="AC339" s="56" t="s">
        <v>342</v>
      </c>
      <c r="AD339" s="56" t="s">
        <v>342</v>
      </c>
      <c r="AE339" s="56" t="s">
        <v>334</v>
      </c>
      <c r="AF339" s="56" t="s">
        <v>292</v>
      </c>
      <c r="AG339" s="56">
        <v>2016</v>
      </c>
      <c r="AH339" s="56" t="s">
        <v>80</v>
      </c>
      <c r="AI339" s="56" t="s">
        <v>344</v>
      </c>
      <c r="AJ339" s="56">
        <v>0</v>
      </c>
      <c r="AM339" s="56">
        <v>42767</v>
      </c>
      <c r="AN339" s="56" t="s">
        <v>353</v>
      </c>
      <c r="AO339" s="1">
        <v>42629</v>
      </c>
      <c r="AP339" s="56" t="s">
        <v>378</v>
      </c>
      <c r="AQ339" s="56">
        <v>62601</v>
      </c>
      <c r="AR339" s="56">
        <v>0</v>
      </c>
      <c r="AS339" s="56" t="s">
        <v>346</v>
      </c>
      <c r="BB339" s="56" t="s">
        <v>339</v>
      </c>
      <c r="BC339" s="56" t="s">
        <v>263</v>
      </c>
      <c r="BD339" s="56" t="s">
        <v>349</v>
      </c>
      <c r="BE339" s="56" t="s">
        <v>347</v>
      </c>
      <c r="BF339" s="56" t="s">
        <v>334</v>
      </c>
      <c r="BG339" s="56" t="s">
        <v>365</v>
      </c>
      <c r="BH339" s="56">
        <v>0</v>
      </c>
      <c r="BI339" s="56">
        <v>0</v>
      </c>
      <c r="BJ339" s="56">
        <v>1</v>
      </c>
    </row>
    <row r="340" spans="1:62" hidden="1" x14ac:dyDescent="0.3">
      <c r="A340" s="56">
        <v>49196910</v>
      </c>
      <c r="B340" s="86">
        <v>599202</v>
      </c>
      <c r="C340" s="1">
        <v>42893</v>
      </c>
      <c r="D340" s="56" t="s">
        <v>357</v>
      </c>
      <c r="E340" s="56" t="s">
        <v>358</v>
      </c>
      <c r="F340" s="56" t="s">
        <v>334</v>
      </c>
      <c r="G340" s="56" t="s">
        <v>335</v>
      </c>
      <c r="H340" s="56" t="s">
        <v>336</v>
      </c>
      <c r="I340" s="56" t="s">
        <v>359</v>
      </c>
      <c r="K340" s="56" t="s">
        <v>337</v>
      </c>
      <c r="L340" s="56" t="s">
        <v>545</v>
      </c>
      <c r="M340" s="56" t="s">
        <v>984</v>
      </c>
      <c r="N340" s="56" t="s">
        <v>1043</v>
      </c>
      <c r="O340" s="56" t="s">
        <v>985</v>
      </c>
      <c r="P340" s="1" t="s">
        <v>188</v>
      </c>
      <c r="Q340" s="56" t="s">
        <v>366</v>
      </c>
      <c r="R340" s="56" t="s">
        <v>339</v>
      </c>
      <c r="S340" s="56">
        <v>207525</v>
      </c>
      <c r="T340" s="1" t="s">
        <v>519</v>
      </c>
      <c r="U340" s="56">
        <v>41416</v>
      </c>
      <c r="V340" s="56">
        <v>43100</v>
      </c>
      <c r="W340" s="56">
        <v>41416</v>
      </c>
      <c r="X340" s="56">
        <v>43100</v>
      </c>
      <c r="Y340" s="56" t="s">
        <v>340</v>
      </c>
      <c r="Z340" s="56" t="s">
        <v>341</v>
      </c>
      <c r="AA340" s="56" t="s">
        <v>347</v>
      </c>
      <c r="AB340" s="56" t="s">
        <v>343</v>
      </c>
      <c r="AC340" s="56" t="s">
        <v>342</v>
      </c>
      <c r="AD340" s="56" t="s">
        <v>342</v>
      </c>
      <c r="AE340" s="56" t="s">
        <v>334</v>
      </c>
      <c r="AF340" s="56" t="s">
        <v>292</v>
      </c>
      <c r="AG340" s="56">
        <v>2017</v>
      </c>
      <c r="AH340" s="56" t="s">
        <v>80</v>
      </c>
      <c r="AI340" s="56" t="s">
        <v>348</v>
      </c>
      <c r="AJ340" s="56">
        <v>0</v>
      </c>
      <c r="AM340" s="56">
        <v>42767</v>
      </c>
      <c r="AN340" s="56" t="s">
        <v>353</v>
      </c>
      <c r="AO340" s="1">
        <v>41864</v>
      </c>
      <c r="AP340" s="56" t="s">
        <v>378</v>
      </c>
      <c r="AQ340" s="56">
        <v>62601</v>
      </c>
      <c r="AR340" s="56">
        <v>0</v>
      </c>
      <c r="AS340" s="56" t="s">
        <v>346</v>
      </c>
      <c r="BB340" s="56" t="s">
        <v>339</v>
      </c>
      <c r="BC340" s="56" t="s">
        <v>263</v>
      </c>
      <c r="BD340" s="56" t="s">
        <v>349</v>
      </c>
      <c r="BE340" s="56" t="s">
        <v>347</v>
      </c>
      <c r="BF340" s="56" t="s">
        <v>334</v>
      </c>
      <c r="BG340" s="56" t="s">
        <v>365</v>
      </c>
      <c r="BH340" s="56">
        <v>0</v>
      </c>
      <c r="BI340" s="56">
        <v>0</v>
      </c>
      <c r="BJ340" s="56">
        <v>1</v>
      </c>
    </row>
    <row r="341" spans="1:62" hidden="1" x14ac:dyDescent="0.3">
      <c r="A341" s="56">
        <v>49196911</v>
      </c>
      <c r="B341" s="86">
        <v>599202</v>
      </c>
      <c r="C341" s="1">
        <v>42893</v>
      </c>
      <c r="D341" s="56" t="s">
        <v>357</v>
      </c>
      <c r="E341" s="56" t="s">
        <v>358</v>
      </c>
      <c r="F341" s="56" t="s">
        <v>334</v>
      </c>
      <c r="G341" s="56" t="s">
        <v>335</v>
      </c>
      <c r="H341" s="56" t="s">
        <v>336</v>
      </c>
      <c r="I341" s="56" t="s">
        <v>359</v>
      </c>
      <c r="K341" s="56" t="s">
        <v>337</v>
      </c>
      <c r="L341" s="56" t="s">
        <v>545</v>
      </c>
      <c r="M341" s="56" t="s">
        <v>984</v>
      </c>
      <c r="N341" s="56" t="s">
        <v>1043</v>
      </c>
      <c r="O341" s="56" t="s">
        <v>985</v>
      </c>
      <c r="P341" s="1" t="s">
        <v>188</v>
      </c>
      <c r="Q341" s="56" t="s">
        <v>366</v>
      </c>
      <c r="R341" s="56" t="s">
        <v>339</v>
      </c>
      <c r="S341" s="56">
        <v>207525</v>
      </c>
      <c r="T341" s="1" t="s">
        <v>519</v>
      </c>
      <c r="U341" s="56">
        <v>41416</v>
      </c>
      <c r="V341" s="56">
        <v>43100</v>
      </c>
      <c r="W341" s="56">
        <v>41416</v>
      </c>
      <c r="X341" s="56">
        <v>43100</v>
      </c>
      <c r="Y341" s="56" t="s">
        <v>340</v>
      </c>
      <c r="Z341" s="56" t="s">
        <v>341</v>
      </c>
      <c r="AA341" s="56" t="s">
        <v>347</v>
      </c>
      <c r="AB341" s="56" t="s">
        <v>343</v>
      </c>
      <c r="AC341" s="56" t="s">
        <v>342</v>
      </c>
      <c r="AD341" s="56" t="s">
        <v>342</v>
      </c>
      <c r="AE341" s="56" t="s">
        <v>334</v>
      </c>
      <c r="AF341" s="56" t="s">
        <v>292</v>
      </c>
      <c r="AG341" s="56">
        <v>2017</v>
      </c>
      <c r="AH341" s="56" t="s">
        <v>80</v>
      </c>
      <c r="AI341" s="56" t="s">
        <v>344</v>
      </c>
      <c r="AJ341" s="56">
        <v>0</v>
      </c>
      <c r="AM341" s="56">
        <v>42767</v>
      </c>
      <c r="AN341" s="56" t="s">
        <v>353</v>
      </c>
      <c r="AO341" s="1">
        <v>41864</v>
      </c>
      <c r="AP341" s="56" t="s">
        <v>378</v>
      </c>
      <c r="AQ341" s="56">
        <v>62601</v>
      </c>
      <c r="AR341" s="56">
        <v>0</v>
      </c>
      <c r="AS341" s="56" t="s">
        <v>346</v>
      </c>
      <c r="BB341" s="56" t="s">
        <v>339</v>
      </c>
      <c r="BC341" s="56" t="s">
        <v>263</v>
      </c>
      <c r="BD341" s="56" t="s">
        <v>349</v>
      </c>
      <c r="BE341" s="56" t="s">
        <v>347</v>
      </c>
      <c r="BF341" s="56" t="s">
        <v>334</v>
      </c>
      <c r="BG341" s="56" t="s">
        <v>365</v>
      </c>
      <c r="BH341" s="56">
        <v>0</v>
      </c>
      <c r="BI341" s="56">
        <v>0</v>
      </c>
      <c r="BJ341" s="56">
        <v>1</v>
      </c>
    </row>
    <row r="342" spans="1:62" hidden="1" x14ac:dyDescent="0.3">
      <c r="A342" s="56">
        <v>49196912</v>
      </c>
      <c r="B342" s="86">
        <v>599202</v>
      </c>
      <c r="C342" s="1">
        <v>42893</v>
      </c>
      <c r="D342" s="56" t="s">
        <v>357</v>
      </c>
      <c r="E342" s="56" t="s">
        <v>358</v>
      </c>
      <c r="F342" s="56" t="s">
        <v>334</v>
      </c>
      <c r="G342" s="56" t="s">
        <v>335</v>
      </c>
      <c r="H342" s="56" t="s">
        <v>336</v>
      </c>
      <c r="I342" s="56" t="s">
        <v>359</v>
      </c>
      <c r="K342" s="56" t="s">
        <v>337</v>
      </c>
      <c r="L342" s="56" t="s">
        <v>545</v>
      </c>
      <c r="M342" s="56" t="s">
        <v>984</v>
      </c>
      <c r="N342" s="56" t="s">
        <v>1043</v>
      </c>
      <c r="O342" s="56" t="s">
        <v>985</v>
      </c>
      <c r="P342" s="1" t="s">
        <v>188</v>
      </c>
      <c r="Q342" s="56" t="s">
        <v>366</v>
      </c>
      <c r="R342" s="56" t="s">
        <v>339</v>
      </c>
      <c r="S342" s="56">
        <v>207525</v>
      </c>
      <c r="T342" s="1" t="s">
        <v>519</v>
      </c>
      <c r="U342" s="56">
        <v>41416</v>
      </c>
      <c r="V342" s="56">
        <v>43100</v>
      </c>
      <c r="W342" s="56">
        <v>41416</v>
      </c>
      <c r="X342" s="56">
        <v>43100</v>
      </c>
      <c r="Y342" s="56" t="s">
        <v>340</v>
      </c>
      <c r="Z342" s="56" t="s">
        <v>341</v>
      </c>
      <c r="AA342" s="56" t="s">
        <v>347</v>
      </c>
      <c r="AB342" s="56" t="s">
        <v>343</v>
      </c>
      <c r="AC342" s="56" t="s">
        <v>342</v>
      </c>
      <c r="AD342" s="56" t="s">
        <v>342</v>
      </c>
      <c r="AE342" s="56" t="s">
        <v>334</v>
      </c>
      <c r="AF342" s="56" t="s">
        <v>292</v>
      </c>
      <c r="AG342" s="56">
        <v>2018</v>
      </c>
      <c r="AH342" s="56" t="s">
        <v>80</v>
      </c>
      <c r="AI342" s="56" t="s">
        <v>348</v>
      </c>
      <c r="AJ342" s="56">
        <v>0</v>
      </c>
      <c r="AM342" s="56">
        <v>42767</v>
      </c>
      <c r="AN342" s="56" t="s">
        <v>353</v>
      </c>
      <c r="AO342" s="1">
        <v>41864</v>
      </c>
      <c r="AP342" s="56" t="s">
        <v>378</v>
      </c>
      <c r="AQ342" s="56">
        <v>62601</v>
      </c>
      <c r="AR342" s="56">
        <v>0</v>
      </c>
      <c r="AS342" s="56" t="s">
        <v>346</v>
      </c>
      <c r="BB342" s="56" t="s">
        <v>339</v>
      </c>
      <c r="BC342" s="56" t="s">
        <v>263</v>
      </c>
      <c r="BD342" s="56" t="s">
        <v>349</v>
      </c>
      <c r="BE342" s="56" t="s">
        <v>347</v>
      </c>
      <c r="BF342" s="56" t="s">
        <v>334</v>
      </c>
      <c r="BG342" s="56" t="s">
        <v>365</v>
      </c>
      <c r="BH342" s="56">
        <v>0</v>
      </c>
      <c r="BI342" s="56">
        <v>0</v>
      </c>
      <c r="BJ342" s="56">
        <v>1</v>
      </c>
    </row>
    <row r="343" spans="1:62" hidden="1" x14ac:dyDescent="0.3">
      <c r="A343" s="56">
        <v>49196913</v>
      </c>
      <c r="B343" s="86">
        <v>599202</v>
      </c>
      <c r="C343" s="1">
        <v>42893</v>
      </c>
      <c r="D343" s="56" t="s">
        <v>357</v>
      </c>
      <c r="E343" s="56" t="s">
        <v>358</v>
      </c>
      <c r="F343" s="56" t="s">
        <v>334</v>
      </c>
      <c r="G343" s="56" t="s">
        <v>335</v>
      </c>
      <c r="H343" s="56" t="s">
        <v>336</v>
      </c>
      <c r="I343" s="56" t="s">
        <v>359</v>
      </c>
      <c r="K343" s="56" t="s">
        <v>337</v>
      </c>
      <c r="L343" s="56" t="s">
        <v>545</v>
      </c>
      <c r="M343" s="56" t="s">
        <v>984</v>
      </c>
      <c r="N343" s="56" t="s">
        <v>1043</v>
      </c>
      <c r="O343" s="56" t="s">
        <v>985</v>
      </c>
      <c r="P343" s="1" t="s">
        <v>188</v>
      </c>
      <c r="Q343" s="56" t="s">
        <v>366</v>
      </c>
      <c r="R343" s="56" t="s">
        <v>339</v>
      </c>
      <c r="S343" s="56">
        <v>199465</v>
      </c>
      <c r="T343" s="1" t="s">
        <v>447</v>
      </c>
      <c r="U343" s="56">
        <v>41416</v>
      </c>
      <c r="V343" s="56">
        <v>43100</v>
      </c>
      <c r="W343" s="56">
        <v>41456</v>
      </c>
      <c r="X343" s="56">
        <v>43100</v>
      </c>
      <c r="Y343" s="56" t="s">
        <v>340</v>
      </c>
      <c r="Z343" s="56" t="s">
        <v>341</v>
      </c>
      <c r="AA343" s="56" t="s">
        <v>342</v>
      </c>
      <c r="AB343" s="56" t="s">
        <v>343</v>
      </c>
      <c r="AC343" s="56" t="s">
        <v>342</v>
      </c>
      <c r="AD343" s="56" t="s">
        <v>347</v>
      </c>
      <c r="AE343" s="56" t="s">
        <v>354</v>
      </c>
      <c r="AF343" s="56" t="s">
        <v>291</v>
      </c>
      <c r="AG343" s="56">
        <v>2015</v>
      </c>
      <c r="AH343" s="56" t="s">
        <v>80</v>
      </c>
      <c r="AI343" s="56" t="s">
        <v>344</v>
      </c>
      <c r="AJ343" s="56">
        <v>1</v>
      </c>
      <c r="AK343" s="1">
        <v>42185</v>
      </c>
      <c r="AL343" s="56" t="s">
        <v>529</v>
      </c>
      <c r="AM343" s="56">
        <v>42246</v>
      </c>
      <c r="AN343" s="56" t="s">
        <v>391</v>
      </c>
      <c r="AO343" s="1">
        <v>42246</v>
      </c>
      <c r="AP343" s="56" t="s">
        <v>391</v>
      </c>
      <c r="AQ343" s="56">
        <v>327</v>
      </c>
      <c r="AR343" s="56">
        <v>0</v>
      </c>
      <c r="AS343" s="56" t="s">
        <v>346</v>
      </c>
      <c r="BB343" s="56" t="s">
        <v>339</v>
      </c>
      <c r="BC343" s="56" t="s">
        <v>263</v>
      </c>
      <c r="BD343" s="56" t="s">
        <v>349</v>
      </c>
      <c r="BE343" s="56" t="s">
        <v>347</v>
      </c>
      <c r="BF343" s="56" t="s">
        <v>334</v>
      </c>
      <c r="BG343" s="56" t="s">
        <v>365</v>
      </c>
      <c r="BH343" s="56">
        <v>0</v>
      </c>
      <c r="BI343" s="56">
        <v>0</v>
      </c>
      <c r="BJ343" s="56">
        <v>0</v>
      </c>
    </row>
    <row r="344" spans="1:62" hidden="1" x14ac:dyDescent="0.3">
      <c r="A344" s="56">
        <v>49196914</v>
      </c>
      <c r="B344" s="86">
        <v>599202</v>
      </c>
      <c r="C344" s="1">
        <v>42893</v>
      </c>
      <c r="D344" s="56" t="s">
        <v>357</v>
      </c>
      <c r="E344" s="56" t="s">
        <v>358</v>
      </c>
      <c r="F344" s="56" t="s">
        <v>334</v>
      </c>
      <c r="G344" s="56" t="s">
        <v>335</v>
      </c>
      <c r="H344" s="56" t="s">
        <v>336</v>
      </c>
      <c r="I344" s="56" t="s">
        <v>359</v>
      </c>
      <c r="K344" s="56" t="s">
        <v>337</v>
      </c>
      <c r="L344" s="56" t="s">
        <v>545</v>
      </c>
      <c r="M344" s="56" t="s">
        <v>984</v>
      </c>
      <c r="N344" s="56" t="s">
        <v>1043</v>
      </c>
      <c r="O344" s="56" t="s">
        <v>985</v>
      </c>
      <c r="P344" s="1" t="s">
        <v>188</v>
      </c>
      <c r="Q344" s="56" t="s">
        <v>366</v>
      </c>
      <c r="R344" s="56" t="s">
        <v>339</v>
      </c>
      <c r="S344" s="56">
        <v>199465</v>
      </c>
      <c r="T344" s="1" t="s">
        <v>447</v>
      </c>
      <c r="U344" s="56">
        <v>41416</v>
      </c>
      <c r="V344" s="56">
        <v>43100</v>
      </c>
      <c r="W344" s="56">
        <v>41456</v>
      </c>
      <c r="X344" s="56">
        <v>43100</v>
      </c>
      <c r="Y344" s="56" t="s">
        <v>340</v>
      </c>
      <c r="Z344" s="56" t="s">
        <v>341</v>
      </c>
      <c r="AA344" s="56" t="s">
        <v>342</v>
      </c>
      <c r="AB344" s="56" t="s">
        <v>343</v>
      </c>
      <c r="AC344" s="56" t="s">
        <v>342</v>
      </c>
      <c r="AD344" s="56" t="s">
        <v>347</v>
      </c>
      <c r="AE344" s="56" t="s">
        <v>354</v>
      </c>
      <c r="AF344" s="56" t="s">
        <v>292</v>
      </c>
      <c r="AG344" s="56">
        <v>2013</v>
      </c>
      <c r="AH344" s="56" t="s">
        <v>80</v>
      </c>
      <c r="AI344" s="56" t="s">
        <v>344</v>
      </c>
      <c r="AJ344" s="56">
        <v>0</v>
      </c>
      <c r="AM344" s="56">
        <v>42246</v>
      </c>
      <c r="AN344" s="56" t="s">
        <v>391</v>
      </c>
      <c r="AO344" s="1">
        <v>41784</v>
      </c>
      <c r="AP344" s="56" t="s">
        <v>353</v>
      </c>
      <c r="AQ344" s="56">
        <v>327</v>
      </c>
      <c r="AR344" s="56">
        <v>0</v>
      </c>
      <c r="AS344" s="56" t="s">
        <v>346</v>
      </c>
      <c r="BB344" s="56" t="s">
        <v>339</v>
      </c>
      <c r="BC344" s="56" t="s">
        <v>263</v>
      </c>
      <c r="BD344" s="56" t="s">
        <v>349</v>
      </c>
      <c r="BE344" s="56" t="s">
        <v>347</v>
      </c>
      <c r="BF344" s="56" t="s">
        <v>334</v>
      </c>
      <c r="BG344" s="56" t="s">
        <v>365</v>
      </c>
      <c r="BH344" s="56">
        <v>0</v>
      </c>
      <c r="BI344" s="56">
        <v>0</v>
      </c>
      <c r="BJ344" s="56">
        <v>0</v>
      </c>
    </row>
    <row r="345" spans="1:62" hidden="1" x14ac:dyDescent="0.3">
      <c r="A345" s="56">
        <v>49196915</v>
      </c>
      <c r="B345" s="86">
        <v>599202</v>
      </c>
      <c r="C345" s="1">
        <v>42893</v>
      </c>
      <c r="D345" s="56" t="s">
        <v>357</v>
      </c>
      <c r="E345" s="56" t="s">
        <v>358</v>
      </c>
      <c r="F345" s="56" t="s">
        <v>334</v>
      </c>
      <c r="G345" s="56" t="s">
        <v>335</v>
      </c>
      <c r="H345" s="56" t="s">
        <v>336</v>
      </c>
      <c r="I345" s="56" t="s">
        <v>359</v>
      </c>
      <c r="K345" s="56" t="s">
        <v>337</v>
      </c>
      <c r="L345" s="56" t="s">
        <v>545</v>
      </c>
      <c r="M345" s="56" t="s">
        <v>984</v>
      </c>
      <c r="N345" s="56" t="s">
        <v>1043</v>
      </c>
      <c r="O345" s="56" t="s">
        <v>985</v>
      </c>
      <c r="P345" s="1" t="s">
        <v>188</v>
      </c>
      <c r="Q345" s="56" t="s">
        <v>366</v>
      </c>
      <c r="R345" s="56" t="s">
        <v>339</v>
      </c>
      <c r="S345" s="56">
        <v>199465</v>
      </c>
      <c r="T345" s="1" t="s">
        <v>447</v>
      </c>
      <c r="U345" s="56">
        <v>41416</v>
      </c>
      <c r="V345" s="56">
        <v>43100</v>
      </c>
      <c r="W345" s="56">
        <v>41456</v>
      </c>
      <c r="X345" s="56">
        <v>43100</v>
      </c>
      <c r="Y345" s="56" t="s">
        <v>340</v>
      </c>
      <c r="Z345" s="56" t="s">
        <v>341</v>
      </c>
      <c r="AA345" s="56" t="s">
        <v>342</v>
      </c>
      <c r="AB345" s="56" t="s">
        <v>343</v>
      </c>
      <c r="AC345" s="56" t="s">
        <v>342</v>
      </c>
      <c r="AD345" s="56" t="s">
        <v>347</v>
      </c>
      <c r="AE345" s="56" t="s">
        <v>354</v>
      </c>
      <c r="AF345" s="56" t="s">
        <v>292</v>
      </c>
      <c r="AG345" s="56">
        <v>2014</v>
      </c>
      <c r="AH345" s="56" t="s">
        <v>80</v>
      </c>
      <c r="AI345" s="56" t="s">
        <v>348</v>
      </c>
      <c r="AJ345" s="56">
        <v>1</v>
      </c>
      <c r="AM345" s="56">
        <v>42246</v>
      </c>
      <c r="AN345" s="56" t="s">
        <v>391</v>
      </c>
      <c r="AO345" s="1">
        <v>41784</v>
      </c>
      <c r="AP345" s="56" t="s">
        <v>353</v>
      </c>
      <c r="AQ345" s="56">
        <v>327</v>
      </c>
      <c r="AR345" s="56">
        <v>0</v>
      </c>
      <c r="AS345" s="56" t="s">
        <v>346</v>
      </c>
      <c r="BB345" s="56" t="s">
        <v>339</v>
      </c>
      <c r="BC345" s="56" t="s">
        <v>263</v>
      </c>
      <c r="BD345" s="56" t="s">
        <v>349</v>
      </c>
      <c r="BE345" s="56" t="s">
        <v>347</v>
      </c>
      <c r="BF345" s="56" t="s">
        <v>334</v>
      </c>
      <c r="BG345" s="56" t="s">
        <v>365</v>
      </c>
      <c r="BH345" s="56">
        <v>0</v>
      </c>
      <c r="BI345" s="56">
        <v>0</v>
      </c>
      <c r="BJ345" s="56">
        <v>0</v>
      </c>
    </row>
    <row r="346" spans="1:62" hidden="1" x14ac:dyDescent="0.3">
      <c r="A346" s="56">
        <v>49196916</v>
      </c>
      <c r="B346" s="86">
        <v>599202</v>
      </c>
      <c r="C346" s="1">
        <v>42893</v>
      </c>
      <c r="D346" s="56" t="s">
        <v>357</v>
      </c>
      <c r="E346" s="56" t="s">
        <v>358</v>
      </c>
      <c r="F346" s="56" t="s">
        <v>334</v>
      </c>
      <c r="G346" s="56" t="s">
        <v>335</v>
      </c>
      <c r="H346" s="56" t="s">
        <v>336</v>
      </c>
      <c r="I346" s="56" t="s">
        <v>359</v>
      </c>
      <c r="K346" s="56" t="s">
        <v>337</v>
      </c>
      <c r="L346" s="56" t="s">
        <v>545</v>
      </c>
      <c r="M346" s="56" t="s">
        <v>984</v>
      </c>
      <c r="N346" s="56" t="s">
        <v>1043</v>
      </c>
      <c r="O346" s="56" t="s">
        <v>985</v>
      </c>
      <c r="P346" s="1" t="s">
        <v>188</v>
      </c>
      <c r="Q346" s="56" t="s">
        <v>366</v>
      </c>
      <c r="R346" s="56" t="s">
        <v>339</v>
      </c>
      <c r="S346" s="56">
        <v>200046</v>
      </c>
      <c r="T346" s="1" t="s">
        <v>238</v>
      </c>
      <c r="U346" s="56">
        <v>41416</v>
      </c>
      <c r="V346" s="56">
        <v>43100</v>
      </c>
      <c r="W346" s="56">
        <v>41334</v>
      </c>
      <c r="X346" s="56">
        <v>42734</v>
      </c>
      <c r="Y346" s="56" t="s">
        <v>340</v>
      </c>
      <c r="Z346" s="56" t="s">
        <v>341</v>
      </c>
      <c r="AA346" s="56" t="s">
        <v>342</v>
      </c>
      <c r="AB346" s="56" t="s">
        <v>343</v>
      </c>
      <c r="AC346" s="56" t="s">
        <v>342</v>
      </c>
      <c r="AD346" s="56" t="s">
        <v>347</v>
      </c>
      <c r="AE346" s="56" t="s">
        <v>334</v>
      </c>
      <c r="AF346" s="56" t="s">
        <v>291</v>
      </c>
      <c r="AG346" s="56">
        <v>2014</v>
      </c>
      <c r="AH346" s="56" t="s">
        <v>80</v>
      </c>
      <c r="AI346" s="56" t="s">
        <v>344</v>
      </c>
      <c r="AJ346" s="56">
        <v>1</v>
      </c>
      <c r="AK346" s="1">
        <v>41820</v>
      </c>
      <c r="AL346" s="56" t="s">
        <v>534</v>
      </c>
      <c r="AM346" s="56">
        <v>42767</v>
      </c>
      <c r="AN346" s="56" t="s">
        <v>353</v>
      </c>
      <c r="AO346" s="1">
        <v>41856</v>
      </c>
      <c r="AP346" s="56" t="s">
        <v>378</v>
      </c>
      <c r="AQ346" s="56">
        <v>253</v>
      </c>
      <c r="AR346" s="56">
        <v>0</v>
      </c>
      <c r="AS346" s="56" t="s">
        <v>346</v>
      </c>
      <c r="BB346" s="56" t="s">
        <v>339</v>
      </c>
      <c r="BC346" s="56" t="s">
        <v>263</v>
      </c>
      <c r="BD346" s="56" t="s">
        <v>349</v>
      </c>
      <c r="BE346" s="56" t="s">
        <v>347</v>
      </c>
      <c r="BF346" s="56" t="s">
        <v>334</v>
      </c>
      <c r="BG346" s="56" t="s">
        <v>365</v>
      </c>
      <c r="BH346" s="56">
        <v>0</v>
      </c>
      <c r="BI346" s="56">
        <v>0</v>
      </c>
      <c r="BJ346" s="56">
        <v>1</v>
      </c>
    </row>
    <row r="347" spans="1:62" hidden="1" x14ac:dyDescent="0.3">
      <c r="A347" s="56">
        <v>49196919</v>
      </c>
      <c r="B347" s="86">
        <v>599202</v>
      </c>
      <c r="C347" s="1">
        <v>42893</v>
      </c>
      <c r="D347" s="56" t="s">
        <v>357</v>
      </c>
      <c r="E347" s="56" t="s">
        <v>358</v>
      </c>
      <c r="F347" s="56" t="s">
        <v>334</v>
      </c>
      <c r="G347" s="56" t="s">
        <v>335</v>
      </c>
      <c r="H347" s="56" t="s">
        <v>336</v>
      </c>
      <c r="I347" s="56" t="s">
        <v>359</v>
      </c>
      <c r="K347" s="56" t="s">
        <v>337</v>
      </c>
      <c r="L347" s="56" t="s">
        <v>545</v>
      </c>
      <c r="M347" s="56" t="s">
        <v>984</v>
      </c>
      <c r="N347" s="56" t="s">
        <v>1043</v>
      </c>
      <c r="O347" s="56" t="s">
        <v>985</v>
      </c>
      <c r="P347" s="1" t="s">
        <v>188</v>
      </c>
      <c r="Q347" s="56" t="s">
        <v>366</v>
      </c>
      <c r="R347" s="56" t="s">
        <v>339</v>
      </c>
      <c r="S347" s="56">
        <v>200046</v>
      </c>
      <c r="T347" s="1" t="s">
        <v>238</v>
      </c>
      <c r="U347" s="56">
        <v>41416</v>
      </c>
      <c r="V347" s="56">
        <v>43100</v>
      </c>
      <c r="W347" s="56">
        <v>41334</v>
      </c>
      <c r="X347" s="56">
        <v>42734</v>
      </c>
      <c r="Y347" s="56" t="s">
        <v>340</v>
      </c>
      <c r="Z347" s="56" t="s">
        <v>341</v>
      </c>
      <c r="AA347" s="56" t="s">
        <v>342</v>
      </c>
      <c r="AB347" s="56" t="s">
        <v>343</v>
      </c>
      <c r="AC347" s="56" t="s">
        <v>342</v>
      </c>
      <c r="AD347" s="56" t="s">
        <v>347</v>
      </c>
      <c r="AE347" s="56" t="s">
        <v>334</v>
      </c>
      <c r="AF347" s="56" t="s">
        <v>291</v>
      </c>
      <c r="AG347" s="56">
        <v>2016</v>
      </c>
      <c r="AH347" s="56" t="s">
        <v>80</v>
      </c>
      <c r="AI347" s="56" t="s">
        <v>348</v>
      </c>
      <c r="AJ347" s="56">
        <v>0</v>
      </c>
      <c r="AK347" s="1">
        <v>42369</v>
      </c>
      <c r="AL347" s="56" t="s">
        <v>363</v>
      </c>
      <c r="AM347" s="56">
        <v>42767</v>
      </c>
      <c r="AN347" s="56" t="s">
        <v>353</v>
      </c>
      <c r="AO347" s="1">
        <v>42397</v>
      </c>
      <c r="AP347" s="56" t="s">
        <v>364</v>
      </c>
      <c r="AQ347" s="56">
        <v>253</v>
      </c>
      <c r="AR347" s="56">
        <v>0</v>
      </c>
      <c r="AS347" s="56" t="s">
        <v>346</v>
      </c>
      <c r="BB347" s="56" t="s">
        <v>339</v>
      </c>
      <c r="BC347" s="56" t="s">
        <v>263</v>
      </c>
      <c r="BD347" s="56" t="s">
        <v>349</v>
      </c>
      <c r="BE347" s="56" t="s">
        <v>347</v>
      </c>
      <c r="BF347" s="56" t="s">
        <v>334</v>
      </c>
      <c r="BG347" s="56" t="s">
        <v>365</v>
      </c>
      <c r="BH347" s="56">
        <v>0</v>
      </c>
      <c r="BI347" s="56">
        <v>0</v>
      </c>
      <c r="BJ347" s="56">
        <v>1</v>
      </c>
    </row>
    <row r="348" spans="1:62" hidden="1" x14ac:dyDescent="0.3">
      <c r="A348" s="56">
        <v>49196920</v>
      </c>
      <c r="B348" s="86">
        <v>599202</v>
      </c>
      <c r="C348" s="1">
        <v>42893</v>
      </c>
      <c r="D348" s="56" t="s">
        <v>357</v>
      </c>
      <c r="E348" s="56" t="s">
        <v>358</v>
      </c>
      <c r="F348" s="56" t="s">
        <v>334</v>
      </c>
      <c r="G348" s="56" t="s">
        <v>335</v>
      </c>
      <c r="H348" s="56" t="s">
        <v>336</v>
      </c>
      <c r="I348" s="56" t="s">
        <v>359</v>
      </c>
      <c r="K348" s="56" t="s">
        <v>337</v>
      </c>
      <c r="L348" s="56" t="s">
        <v>545</v>
      </c>
      <c r="M348" s="56" t="s">
        <v>984</v>
      </c>
      <c r="N348" s="56" t="s">
        <v>1043</v>
      </c>
      <c r="O348" s="56" t="s">
        <v>985</v>
      </c>
      <c r="P348" s="1" t="s">
        <v>188</v>
      </c>
      <c r="Q348" s="56" t="s">
        <v>366</v>
      </c>
      <c r="R348" s="56" t="s">
        <v>339</v>
      </c>
      <c r="S348" s="56">
        <v>200046</v>
      </c>
      <c r="T348" s="1" t="s">
        <v>238</v>
      </c>
      <c r="U348" s="56">
        <v>41416</v>
      </c>
      <c r="V348" s="56">
        <v>43100</v>
      </c>
      <c r="W348" s="56">
        <v>41334</v>
      </c>
      <c r="X348" s="56">
        <v>42734</v>
      </c>
      <c r="Y348" s="56" t="s">
        <v>340</v>
      </c>
      <c r="Z348" s="56" t="s">
        <v>341</v>
      </c>
      <c r="AA348" s="56" t="s">
        <v>342</v>
      </c>
      <c r="AB348" s="56" t="s">
        <v>343</v>
      </c>
      <c r="AC348" s="56" t="s">
        <v>342</v>
      </c>
      <c r="AD348" s="56" t="s">
        <v>347</v>
      </c>
      <c r="AE348" s="56" t="s">
        <v>334</v>
      </c>
      <c r="AF348" s="56" t="s">
        <v>291</v>
      </c>
      <c r="AG348" s="56">
        <v>2017</v>
      </c>
      <c r="AH348" s="56" t="s">
        <v>80</v>
      </c>
      <c r="AI348" s="56" t="s">
        <v>348</v>
      </c>
      <c r="AJ348" s="56">
        <v>1</v>
      </c>
      <c r="AK348" s="1">
        <v>42734</v>
      </c>
      <c r="AL348" s="56" t="s">
        <v>894</v>
      </c>
      <c r="AM348" s="56">
        <v>42767</v>
      </c>
      <c r="AN348" s="56" t="s">
        <v>353</v>
      </c>
      <c r="AO348" s="1">
        <v>42767</v>
      </c>
      <c r="AP348" s="56" t="s">
        <v>353</v>
      </c>
      <c r="AQ348" s="56">
        <v>253</v>
      </c>
      <c r="AR348" s="56">
        <v>0</v>
      </c>
      <c r="AS348" s="56" t="s">
        <v>346</v>
      </c>
      <c r="BB348" s="56" t="s">
        <v>339</v>
      </c>
      <c r="BC348" s="56" t="s">
        <v>263</v>
      </c>
      <c r="BD348" s="56" t="s">
        <v>349</v>
      </c>
      <c r="BE348" s="56" t="s">
        <v>347</v>
      </c>
      <c r="BF348" s="56" t="s">
        <v>334</v>
      </c>
      <c r="BG348" s="56" t="s">
        <v>365</v>
      </c>
      <c r="BH348" s="56">
        <v>0</v>
      </c>
      <c r="BI348" s="56">
        <v>0</v>
      </c>
      <c r="BJ348" s="56">
        <v>1</v>
      </c>
    </row>
    <row r="349" spans="1:62" hidden="1" x14ac:dyDescent="0.3">
      <c r="A349" s="56">
        <v>49196921</v>
      </c>
      <c r="B349" s="86">
        <v>599202</v>
      </c>
      <c r="C349" s="1">
        <v>42893</v>
      </c>
      <c r="D349" s="56" t="s">
        <v>357</v>
      </c>
      <c r="E349" s="56" t="s">
        <v>358</v>
      </c>
      <c r="F349" s="56" t="s">
        <v>334</v>
      </c>
      <c r="G349" s="56" t="s">
        <v>335</v>
      </c>
      <c r="H349" s="56" t="s">
        <v>336</v>
      </c>
      <c r="I349" s="56" t="s">
        <v>359</v>
      </c>
      <c r="K349" s="56" t="s">
        <v>337</v>
      </c>
      <c r="L349" s="56" t="s">
        <v>545</v>
      </c>
      <c r="M349" s="56" t="s">
        <v>984</v>
      </c>
      <c r="N349" s="56" t="s">
        <v>1043</v>
      </c>
      <c r="O349" s="56" t="s">
        <v>985</v>
      </c>
      <c r="P349" s="1" t="s">
        <v>188</v>
      </c>
      <c r="Q349" s="56" t="s">
        <v>366</v>
      </c>
      <c r="R349" s="56" t="s">
        <v>339</v>
      </c>
      <c r="S349" s="56">
        <v>200046</v>
      </c>
      <c r="T349" s="1" t="s">
        <v>238</v>
      </c>
      <c r="U349" s="56">
        <v>41416</v>
      </c>
      <c r="V349" s="56">
        <v>43100</v>
      </c>
      <c r="W349" s="56">
        <v>41334</v>
      </c>
      <c r="X349" s="56">
        <v>42734</v>
      </c>
      <c r="Y349" s="56" t="s">
        <v>340</v>
      </c>
      <c r="Z349" s="56" t="s">
        <v>341</v>
      </c>
      <c r="AA349" s="56" t="s">
        <v>342</v>
      </c>
      <c r="AB349" s="56" t="s">
        <v>343</v>
      </c>
      <c r="AC349" s="56" t="s">
        <v>342</v>
      </c>
      <c r="AD349" s="56" t="s">
        <v>347</v>
      </c>
      <c r="AE349" s="56" t="s">
        <v>334</v>
      </c>
      <c r="AF349" s="56" t="s">
        <v>292</v>
      </c>
      <c r="AG349" s="56">
        <v>2013</v>
      </c>
      <c r="AH349" s="56" t="s">
        <v>80</v>
      </c>
      <c r="AI349" s="56" t="s">
        <v>344</v>
      </c>
      <c r="AJ349" s="56">
        <v>0</v>
      </c>
      <c r="AM349" s="56">
        <v>42767</v>
      </c>
      <c r="AN349" s="56" t="s">
        <v>353</v>
      </c>
      <c r="AO349" s="1">
        <v>41779</v>
      </c>
      <c r="AP349" s="56" t="s">
        <v>353</v>
      </c>
      <c r="AQ349" s="56">
        <v>253</v>
      </c>
      <c r="AR349" s="56">
        <v>0</v>
      </c>
      <c r="AS349" s="56" t="s">
        <v>346</v>
      </c>
      <c r="BB349" s="56" t="s">
        <v>339</v>
      </c>
      <c r="BC349" s="56" t="s">
        <v>263</v>
      </c>
      <c r="BD349" s="56" t="s">
        <v>349</v>
      </c>
      <c r="BE349" s="56" t="s">
        <v>347</v>
      </c>
      <c r="BF349" s="56" t="s">
        <v>334</v>
      </c>
      <c r="BG349" s="56" t="s">
        <v>365</v>
      </c>
      <c r="BH349" s="56">
        <v>0</v>
      </c>
      <c r="BI349" s="56">
        <v>0</v>
      </c>
      <c r="BJ349" s="56">
        <v>1</v>
      </c>
    </row>
    <row r="350" spans="1:62" hidden="1" x14ac:dyDescent="0.3">
      <c r="A350" s="56">
        <v>49196922</v>
      </c>
      <c r="B350" s="86">
        <v>599202</v>
      </c>
      <c r="C350" s="1">
        <v>42893</v>
      </c>
      <c r="D350" s="56" t="s">
        <v>357</v>
      </c>
      <c r="E350" s="56" t="s">
        <v>358</v>
      </c>
      <c r="F350" s="56" t="s">
        <v>334</v>
      </c>
      <c r="G350" s="56" t="s">
        <v>335</v>
      </c>
      <c r="H350" s="56" t="s">
        <v>336</v>
      </c>
      <c r="I350" s="56" t="s">
        <v>359</v>
      </c>
      <c r="K350" s="56" t="s">
        <v>337</v>
      </c>
      <c r="L350" s="56" t="s">
        <v>545</v>
      </c>
      <c r="M350" s="56" t="s">
        <v>984</v>
      </c>
      <c r="N350" s="56" t="s">
        <v>1043</v>
      </c>
      <c r="O350" s="56" t="s">
        <v>985</v>
      </c>
      <c r="P350" s="1" t="s">
        <v>188</v>
      </c>
      <c r="Q350" s="56" t="s">
        <v>366</v>
      </c>
      <c r="R350" s="56" t="s">
        <v>339</v>
      </c>
      <c r="S350" s="56">
        <v>200046</v>
      </c>
      <c r="T350" s="1" t="s">
        <v>238</v>
      </c>
      <c r="U350" s="56">
        <v>41416</v>
      </c>
      <c r="V350" s="56">
        <v>43100</v>
      </c>
      <c r="W350" s="56">
        <v>41334</v>
      </c>
      <c r="X350" s="56">
        <v>42734</v>
      </c>
      <c r="Y350" s="56" t="s">
        <v>340</v>
      </c>
      <c r="Z350" s="56" t="s">
        <v>341</v>
      </c>
      <c r="AA350" s="56" t="s">
        <v>342</v>
      </c>
      <c r="AB350" s="56" t="s">
        <v>343</v>
      </c>
      <c r="AC350" s="56" t="s">
        <v>342</v>
      </c>
      <c r="AD350" s="56" t="s">
        <v>347</v>
      </c>
      <c r="AE350" s="56" t="s">
        <v>334</v>
      </c>
      <c r="AF350" s="56" t="s">
        <v>292</v>
      </c>
      <c r="AG350" s="56">
        <v>2014</v>
      </c>
      <c r="AH350" s="56" t="s">
        <v>80</v>
      </c>
      <c r="AI350" s="56" t="s">
        <v>348</v>
      </c>
      <c r="AJ350" s="56">
        <v>0</v>
      </c>
      <c r="AM350" s="56">
        <v>42767</v>
      </c>
      <c r="AN350" s="56" t="s">
        <v>353</v>
      </c>
      <c r="AO350" s="1">
        <v>41779</v>
      </c>
      <c r="AP350" s="56" t="s">
        <v>353</v>
      </c>
      <c r="AQ350" s="56">
        <v>253</v>
      </c>
      <c r="AR350" s="56">
        <v>0</v>
      </c>
      <c r="AS350" s="56" t="s">
        <v>346</v>
      </c>
      <c r="BB350" s="56" t="s">
        <v>339</v>
      </c>
      <c r="BC350" s="56" t="s">
        <v>263</v>
      </c>
      <c r="BD350" s="56" t="s">
        <v>349</v>
      </c>
      <c r="BE350" s="56" t="s">
        <v>347</v>
      </c>
      <c r="BF350" s="56" t="s">
        <v>334</v>
      </c>
      <c r="BG350" s="56" t="s">
        <v>365</v>
      </c>
      <c r="BH350" s="56">
        <v>0</v>
      </c>
      <c r="BI350" s="56">
        <v>0</v>
      </c>
      <c r="BJ350" s="56">
        <v>1</v>
      </c>
    </row>
    <row r="351" spans="1:62" hidden="1" x14ac:dyDescent="0.3">
      <c r="A351" s="56">
        <v>49196923</v>
      </c>
      <c r="B351" s="86">
        <v>599202</v>
      </c>
      <c r="C351" s="1">
        <v>42893</v>
      </c>
      <c r="D351" s="56" t="s">
        <v>357</v>
      </c>
      <c r="E351" s="56" t="s">
        <v>358</v>
      </c>
      <c r="F351" s="56" t="s">
        <v>334</v>
      </c>
      <c r="G351" s="56" t="s">
        <v>335</v>
      </c>
      <c r="H351" s="56" t="s">
        <v>336</v>
      </c>
      <c r="I351" s="56" t="s">
        <v>359</v>
      </c>
      <c r="K351" s="56" t="s">
        <v>337</v>
      </c>
      <c r="L351" s="56" t="s">
        <v>545</v>
      </c>
      <c r="M351" s="56" t="s">
        <v>984</v>
      </c>
      <c r="N351" s="56" t="s">
        <v>1043</v>
      </c>
      <c r="O351" s="56" t="s">
        <v>985</v>
      </c>
      <c r="P351" s="1" t="s">
        <v>188</v>
      </c>
      <c r="Q351" s="56" t="s">
        <v>366</v>
      </c>
      <c r="R351" s="56" t="s">
        <v>339</v>
      </c>
      <c r="S351" s="56">
        <v>200046</v>
      </c>
      <c r="T351" s="1" t="s">
        <v>238</v>
      </c>
      <c r="U351" s="56">
        <v>41416</v>
      </c>
      <c r="V351" s="56">
        <v>43100</v>
      </c>
      <c r="W351" s="56">
        <v>41334</v>
      </c>
      <c r="X351" s="56">
        <v>42734</v>
      </c>
      <c r="Y351" s="56" t="s">
        <v>340</v>
      </c>
      <c r="Z351" s="56" t="s">
        <v>341</v>
      </c>
      <c r="AA351" s="56" t="s">
        <v>342</v>
      </c>
      <c r="AB351" s="56" t="s">
        <v>343</v>
      </c>
      <c r="AC351" s="56" t="s">
        <v>342</v>
      </c>
      <c r="AD351" s="56" t="s">
        <v>347</v>
      </c>
      <c r="AE351" s="56" t="s">
        <v>334</v>
      </c>
      <c r="AF351" s="56" t="s">
        <v>292</v>
      </c>
      <c r="AG351" s="56">
        <v>2014</v>
      </c>
      <c r="AH351" s="56" t="s">
        <v>80</v>
      </c>
      <c r="AI351" s="56" t="s">
        <v>344</v>
      </c>
      <c r="AJ351" s="56">
        <v>1</v>
      </c>
      <c r="AM351" s="56">
        <v>42767</v>
      </c>
      <c r="AN351" s="56" t="s">
        <v>353</v>
      </c>
      <c r="AO351" s="1">
        <v>41779</v>
      </c>
      <c r="AP351" s="56" t="s">
        <v>353</v>
      </c>
      <c r="AQ351" s="56">
        <v>253</v>
      </c>
      <c r="AR351" s="56">
        <v>0</v>
      </c>
      <c r="AS351" s="56" t="s">
        <v>346</v>
      </c>
      <c r="BB351" s="56" t="s">
        <v>339</v>
      </c>
      <c r="BC351" s="56" t="s">
        <v>263</v>
      </c>
      <c r="BD351" s="56" t="s">
        <v>349</v>
      </c>
      <c r="BE351" s="56" t="s">
        <v>347</v>
      </c>
      <c r="BF351" s="56" t="s">
        <v>334</v>
      </c>
      <c r="BG351" s="56" t="s">
        <v>365</v>
      </c>
      <c r="BH351" s="56">
        <v>0</v>
      </c>
      <c r="BI351" s="56">
        <v>0</v>
      </c>
      <c r="BJ351" s="56">
        <v>1</v>
      </c>
    </row>
    <row r="352" spans="1:62" hidden="1" x14ac:dyDescent="0.3">
      <c r="A352" s="56">
        <v>49196924</v>
      </c>
      <c r="B352" s="86">
        <v>599202</v>
      </c>
      <c r="C352" s="1">
        <v>42893</v>
      </c>
      <c r="D352" s="56" t="s">
        <v>357</v>
      </c>
      <c r="E352" s="56" t="s">
        <v>358</v>
      </c>
      <c r="F352" s="56" t="s">
        <v>334</v>
      </c>
      <c r="G352" s="56" t="s">
        <v>335</v>
      </c>
      <c r="H352" s="56" t="s">
        <v>336</v>
      </c>
      <c r="I352" s="56" t="s">
        <v>359</v>
      </c>
      <c r="K352" s="56" t="s">
        <v>337</v>
      </c>
      <c r="L352" s="56" t="s">
        <v>545</v>
      </c>
      <c r="M352" s="56" t="s">
        <v>984</v>
      </c>
      <c r="N352" s="56" t="s">
        <v>1043</v>
      </c>
      <c r="O352" s="56" t="s">
        <v>985</v>
      </c>
      <c r="P352" s="1" t="s">
        <v>188</v>
      </c>
      <c r="Q352" s="56" t="s">
        <v>366</v>
      </c>
      <c r="R352" s="56" t="s">
        <v>339</v>
      </c>
      <c r="S352" s="56">
        <v>133671</v>
      </c>
      <c r="T352" s="1" t="s">
        <v>533</v>
      </c>
      <c r="U352" s="56">
        <v>41416</v>
      </c>
      <c r="V352" s="56">
        <v>43100</v>
      </c>
      <c r="W352" s="56">
        <v>41334</v>
      </c>
      <c r="X352" s="56">
        <v>41323</v>
      </c>
      <c r="Y352" s="56" t="s">
        <v>356</v>
      </c>
      <c r="Z352" s="56" t="s">
        <v>341</v>
      </c>
      <c r="AA352" s="56" t="s">
        <v>347</v>
      </c>
      <c r="AB352" s="56" t="s">
        <v>343</v>
      </c>
      <c r="AC352" s="56" t="s">
        <v>342</v>
      </c>
      <c r="AD352" s="56" t="s">
        <v>347</v>
      </c>
      <c r="AE352" s="56" t="s">
        <v>352</v>
      </c>
      <c r="AF352" s="56" t="s">
        <v>292</v>
      </c>
      <c r="AG352" s="56">
        <v>2014</v>
      </c>
      <c r="AH352" s="56" t="s">
        <v>80</v>
      </c>
      <c r="AI352" s="56" t="s">
        <v>344</v>
      </c>
      <c r="AJ352" s="56">
        <v>1</v>
      </c>
      <c r="AM352" s="56">
        <v>41323</v>
      </c>
      <c r="AN352" s="56" t="s">
        <v>378</v>
      </c>
      <c r="AO352" s="1">
        <v>41302</v>
      </c>
      <c r="AP352" s="56" t="s">
        <v>378</v>
      </c>
      <c r="AQ352" s="56">
        <v>64161</v>
      </c>
      <c r="AR352" s="56">
        <v>0</v>
      </c>
      <c r="AS352" s="56" t="s">
        <v>346</v>
      </c>
      <c r="BB352" s="56" t="s">
        <v>339</v>
      </c>
      <c r="BC352" s="56" t="s">
        <v>263</v>
      </c>
      <c r="BD352" s="56" t="s">
        <v>349</v>
      </c>
      <c r="BE352" s="56" t="s">
        <v>347</v>
      </c>
      <c r="BF352" s="56" t="s">
        <v>334</v>
      </c>
      <c r="BG352" s="56" t="s">
        <v>365</v>
      </c>
      <c r="BH352" s="56">
        <v>0</v>
      </c>
      <c r="BI352" s="56">
        <v>0</v>
      </c>
      <c r="BJ352" s="56">
        <v>0</v>
      </c>
    </row>
    <row r="353" spans="1:62" hidden="1" x14ac:dyDescent="0.3">
      <c r="A353" s="56">
        <v>49196904</v>
      </c>
      <c r="B353" s="86">
        <v>599202</v>
      </c>
      <c r="C353" s="1">
        <v>42893</v>
      </c>
      <c r="D353" s="56" t="s">
        <v>357</v>
      </c>
      <c r="E353" s="56" t="s">
        <v>358</v>
      </c>
      <c r="F353" s="56" t="s">
        <v>334</v>
      </c>
      <c r="G353" s="56" t="s">
        <v>335</v>
      </c>
      <c r="H353" s="56" t="s">
        <v>336</v>
      </c>
      <c r="I353" s="56" t="s">
        <v>359</v>
      </c>
      <c r="K353" s="56" t="s">
        <v>337</v>
      </c>
      <c r="L353" s="56" t="s">
        <v>545</v>
      </c>
      <c r="M353" s="56" t="s">
        <v>984</v>
      </c>
      <c r="N353" s="56" t="s">
        <v>1043</v>
      </c>
      <c r="O353" s="56" t="s">
        <v>985</v>
      </c>
      <c r="P353" s="1" t="s">
        <v>188</v>
      </c>
      <c r="Q353" s="56" t="s">
        <v>366</v>
      </c>
      <c r="R353" s="56" t="s">
        <v>339</v>
      </c>
      <c r="S353" s="56">
        <v>207525</v>
      </c>
      <c r="T353" s="1" t="s">
        <v>519</v>
      </c>
      <c r="U353" s="56">
        <v>41416</v>
      </c>
      <c r="V353" s="56">
        <v>43100</v>
      </c>
      <c r="W353" s="56">
        <v>41416</v>
      </c>
      <c r="X353" s="56">
        <v>43100</v>
      </c>
      <c r="Y353" s="56" t="s">
        <v>340</v>
      </c>
      <c r="Z353" s="56" t="s">
        <v>341</v>
      </c>
      <c r="AA353" s="56" t="s">
        <v>347</v>
      </c>
      <c r="AB353" s="56" t="s">
        <v>343</v>
      </c>
      <c r="AC353" s="56" t="s">
        <v>342</v>
      </c>
      <c r="AD353" s="56" t="s">
        <v>342</v>
      </c>
      <c r="AE353" s="56" t="s">
        <v>334</v>
      </c>
      <c r="AF353" s="56" t="s">
        <v>291</v>
      </c>
      <c r="AG353" s="56">
        <v>2017</v>
      </c>
      <c r="AH353" s="56" t="s">
        <v>80</v>
      </c>
      <c r="AI353" s="56" t="s">
        <v>348</v>
      </c>
      <c r="AJ353" s="56">
        <v>2</v>
      </c>
      <c r="AK353" s="1">
        <v>42735</v>
      </c>
      <c r="AL353" s="56" t="s">
        <v>945</v>
      </c>
      <c r="AM353" s="56">
        <v>42767</v>
      </c>
      <c r="AN353" s="56" t="s">
        <v>353</v>
      </c>
      <c r="AO353" s="1">
        <v>42767</v>
      </c>
      <c r="AP353" s="56" t="s">
        <v>353</v>
      </c>
      <c r="AQ353" s="56">
        <v>62601</v>
      </c>
      <c r="AR353" s="56">
        <v>0</v>
      </c>
      <c r="AS353" s="56" t="s">
        <v>346</v>
      </c>
      <c r="BB353" s="56" t="s">
        <v>339</v>
      </c>
      <c r="BC353" s="56" t="s">
        <v>263</v>
      </c>
      <c r="BD353" s="56" t="s">
        <v>349</v>
      </c>
      <c r="BE353" s="56" t="s">
        <v>347</v>
      </c>
      <c r="BF353" s="56" t="s">
        <v>334</v>
      </c>
      <c r="BG353" s="56" t="s">
        <v>365</v>
      </c>
      <c r="BH353" s="56">
        <v>0</v>
      </c>
      <c r="BI353" s="56">
        <v>0</v>
      </c>
      <c r="BJ353" s="56">
        <v>1</v>
      </c>
    </row>
    <row r="354" spans="1:62" hidden="1" x14ac:dyDescent="0.3">
      <c r="A354" s="56">
        <v>49196885</v>
      </c>
      <c r="B354" s="86">
        <v>599202</v>
      </c>
      <c r="C354" s="1">
        <v>42893</v>
      </c>
      <c r="D354" s="56" t="s">
        <v>357</v>
      </c>
      <c r="E354" s="56" t="s">
        <v>358</v>
      </c>
      <c r="F354" s="56" t="s">
        <v>334</v>
      </c>
      <c r="G354" s="56" t="s">
        <v>335</v>
      </c>
      <c r="H354" s="56" t="s">
        <v>336</v>
      </c>
      <c r="I354" s="56" t="s">
        <v>359</v>
      </c>
      <c r="K354" s="56" t="s">
        <v>337</v>
      </c>
      <c r="L354" s="56" t="s">
        <v>545</v>
      </c>
      <c r="M354" s="56" t="s">
        <v>984</v>
      </c>
      <c r="N354" s="56" t="s">
        <v>1043</v>
      </c>
      <c r="O354" s="56" t="s">
        <v>985</v>
      </c>
      <c r="P354" s="1" t="s">
        <v>188</v>
      </c>
      <c r="Q354" s="56" t="s">
        <v>360</v>
      </c>
      <c r="R354" s="56" t="s">
        <v>339</v>
      </c>
      <c r="S354" s="56">
        <v>155745</v>
      </c>
      <c r="T354" s="1" t="s">
        <v>447</v>
      </c>
      <c r="U354" s="56">
        <v>41416</v>
      </c>
      <c r="V354" s="56">
        <v>43100</v>
      </c>
      <c r="W354" s="56">
        <v>41456</v>
      </c>
      <c r="X354" s="56">
        <v>43100</v>
      </c>
      <c r="Y354" s="56" t="s">
        <v>340</v>
      </c>
      <c r="Z354" s="56" t="s">
        <v>341</v>
      </c>
      <c r="AA354" s="56" t="s">
        <v>342</v>
      </c>
      <c r="AB354" s="56" t="s">
        <v>343</v>
      </c>
      <c r="AC354" s="56" t="s">
        <v>342</v>
      </c>
      <c r="AD354" s="56" t="s">
        <v>342</v>
      </c>
      <c r="AE354" s="56" t="s">
        <v>334</v>
      </c>
      <c r="AF354" s="56" t="s">
        <v>291</v>
      </c>
      <c r="AG354" s="56">
        <v>2014</v>
      </c>
      <c r="AH354" s="56" t="s">
        <v>361</v>
      </c>
      <c r="AI354" s="56" t="s">
        <v>384</v>
      </c>
      <c r="AJ354" s="56">
        <v>1</v>
      </c>
      <c r="AK354" s="1">
        <v>41820</v>
      </c>
      <c r="AL354" s="56" t="s">
        <v>541</v>
      </c>
      <c r="AM354" s="56">
        <v>42748</v>
      </c>
      <c r="AN354" s="56" t="s">
        <v>391</v>
      </c>
      <c r="AO354" s="1">
        <v>41856</v>
      </c>
      <c r="AP354" s="56" t="s">
        <v>378</v>
      </c>
      <c r="AQ354" s="56">
        <v>327</v>
      </c>
      <c r="AR354" s="56">
        <v>0</v>
      </c>
      <c r="AS354" s="56" t="s">
        <v>346</v>
      </c>
      <c r="BB354" s="56" t="s">
        <v>339</v>
      </c>
      <c r="BC354" s="56" t="s">
        <v>263</v>
      </c>
      <c r="BD354" s="56" t="s">
        <v>349</v>
      </c>
      <c r="BE354" s="56" t="s">
        <v>347</v>
      </c>
      <c r="BF354" s="56" t="s">
        <v>334</v>
      </c>
      <c r="BG354" s="56" t="s">
        <v>365</v>
      </c>
      <c r="BH354" s="56">
        <v>0</v>
      </c>
      <c r="BI354" s="56">
        <v>0</v>
      </c>
      <c r="BJ354" s="56">
        <v>1</v>
      </c>
    </row>
    <row r="355" spans="1:62" hidden="1" x14ac:dyDescent="0.3">
      <c r="A355" s="56">
        <v>49196846</v>
      </c>
      <c r="B355" s="86">
        <v>599202</v>
      </c>
      <c r="C355" s="1">
        <v>42893</v>
      </c>
      <c r="D355" s="56" t="s">
        <v>357</v>
      </c>
      <c r="E355" s="56" t="s">
        <v>358</v>
      </c>
      <c r="F355" s="56" t="s">
        <v>334</v>
      </c>
      <c r="G355" s="56" t="s">
        <v>335</v>
      </c>
      <c r="H355" s="56" t="s">
        <v>336</v>
      </c>
      <c r="I355" s="56" t="s">
        <v>359</v>
      </c>
      <c r="K355" s="56" t="s">
        <v>337</v>
      </c>
      <c r="L355" s="56" t="s">
        <v>545</v>
      </c>
      <c r="M355" s="56" t="s">
        <v>984</v>
      </c>
      <c r="N355" s="56" t="s">
        <v>1043</v>
      </c>
      <c r="O355" s="56" t="s">
        <v>985</v>
      </c>
      <c r="P355" s="1" t="s">
        <v>188</v>
      </c>
      <c r="Q355" s="56" t="s">
        <v>241</v>
      </c>
      <c r="R355" s="56" t="s">
        <v>339</v>
      </c>
      <c r="S355" s="56">
        <v>133625</v>
      </c>
      <c r="T355" s="1" t="s">
        <v>455</v>
      </c>
      <c r="U355" s="56">
        <v>41416</v>
      </c>
      <c r="V355" s="56">
        <v>43100</v>
      </c>
      <c r="W355" s="56">
        <v>41275</v>
      </c>
      <c r="X355" s="56">
        <v>41291</v>
      </c>
      <c r="Y355" s="56" t="s">
        <v>356</v>
      </c>
      <c r="Z355" s="56" t="s">
        <v>341</v>
      </c>
      <c r="AA355" s="56" t="s">
        <v>347</v>
      </c>
      <c r="AB355" s="56" t="s">
        <v>343</v>
      </c>
      <c r="AC355" s="56" t="s">
        <v>342</v>
      </c>
      <c r="AD355" s="56" t="s">
        <v>347</v>
      </c>
      <c r="AE355" s="56" t="s">
        <v>352</v>
      </c>
      <c r="AF355" s="56" t="s">
        <v>292</v>
      </c>
      <c r="AG355" s="56">
        <v>2016</v>
      </c>
      <c r="AH355" s="56" t="s">
        <v>80</v>
      </c>
      <c r="AI355" s="56" t="s">
        <v>344</v>
      </c>
      <c r="AJ355" s="56">
        <v>0</v>
      </c>
      <c r="AM355" s="56">
        <v>41291</v>
      </c>
      <c r="AN355" s="56" t="s">
        <v>353</v>
      </c>
      <c r="AO355" s="1">
        <v>41290</v>
      </c>
      <c r="AP355" s="56" t="s">
        <v>353</v>
      </c>
      <c r="AQ355" s="56">
        <v>64141</v>
      </c>
      <c r="AR355" s="56">
        <v>0</v>
      </c>
      <c r="AS355" s="56" t="s">
        <v>346</v>
      </c>
      <c r="BB355" s="56" t="s">
        <v>339</v>
      </c>
      <c r="BC355" s="56" t="s">
        <v>263</v>
      </c>
      <c r="BD355" s="56" t="s">
        <v>349</v>
      </c>
      <c r="BE355" s="56" t="s">
        <v>347</v>
      </c>
      <c r="BF355" s="56" t="s">
        <v>334</v>
      </c>
      <c r="BG355" s="56" t="s">
        <v>365</v>
      </c>
      <c r="BH355" s="56">
        <v>0</v>
      </c>
      <c r="BI355" s="56">
        <v>0</v>
      </c>
      <c r="BJ355" s="56">
        <v>0</v>
      </c>
    </row>
    <row r="356" spans="1:62" hidden="1" x14ac:dyDescent="0.3">
      <c r="A356" s="56">
        <v>49196825</v>
      </c>
      <c r="B356" s="86">
        <v>599202</v>
      </c>
      <c r="C356" s="1">
        <v>42893</v>
      </c>
      <c r="D356" s="56" t="s">
        <v>357</v>
      </c>
      <c r="E356" s="56" t="s">
        <v>358</v>
      </c>
      <c r="F356" s="56" t="s">
        <v>334</v>
      </c>
      <c r="G356" s="56" t="s">
        <v>335</v>
      </c>
      <c r="H356" s="56" t="s">
        <v>336</v>
      </c>
      <c r="I356" s="56" t="s">
        <v>359</v>
      </c>
      <c r="K356" s="56" t="s">
        <v>337</v>
      </c>
      <c r="L356" s="56" t="s">
        <v>545</v>
      </c>
      <c r="M356" s="56" t="s">
        <v>984</v>
      </c>
      <c r="N356" s="56" t="s">
        <v>1043</v>
      </c>
      <c r="O356" s="56" t="s">
        <v>985</v>
      </c>
      <c r="P356" s="1" t="s">
        <v>188</v>
      </c>
      <c r="Q356" s="56" t="s">
        <v>241</v>
      </c>
      <c r="R356" s="56" t="s">
        <v>339</v>
      </c>
      <c r="S356" s="56">
        <v>133647</v>
      </c>
      <c r="T356" s="1" t="s">
        <v>486</v>
      </c>
      <c r="U356" s="56">
        <v>41416</v>
      </c>
      <c r="V356" s="56">
        <v>43100</v>
      </c>
      <c r="W356" s="56">
        <v>41334</v>
      </c>
      <c r="X356" s="56">
        <v>41302</v>
      </c>
      <c r="Y356" s="56" t="s">
        <v>340</v>
      </c>
      <c r="Z356" s="56" t="s">
        <v>341</v>
      </c>
      <c r="AA356" s="56" t="s">
        <v>347</v>
      </c>
      <c r="AB356" s="56" t="s">
        <v>343</v>
      </c>
      <c r="AC356" s="56" t="s">
        <v>342</v>
      </c>
      <c r="AD356" s="56" t="s">
        <v>347</v>
      </c>
      <c r="AE356" s="56" t="s">
        <v>352</v>
      </c>
      <c r="AF356" s="56" t="s">
        <v>292</v>
      </c>
      <c r="AG356" s="56">
        <v>2015</v>
      </c>
      <c r="AH356" s="56" t="s">
        <v>80</v>
      </c>
      <c r="AI356" s="56" t="s">
        <v>348</v>
      </c>
      <c r="AJ356" s="56">
        <v>1</v>
      </c>
      <c r="AM356" s="56">
        <v>41302</v>
      </c>
      <c r="AN356" s="56" t="s">
        <v>378</v>
      </c>
      <c r="AO356" s="1">
        <v>41290</v>
      </c>
      <c r="AP356" s="56" t="s">
        <v>353</v>
      </c>
      <c r="AQ356" s="56">
        <v>64145</v>
      </c>
      <c r="AR356" s="56">
        <v>0</v>
      </c>
      <c r="AS356" s="56" t="s">
        <v>346</v>
      </c>
      <c r="BB356" s="56" t="s">
        <v>339</v>
      </c>
      <c r="BC356" s="56" t="s">
        <v>263</v>
      </c>
      <c r="BD356" s="56" t="s">
        <v>349</v>
      </c>
      <c r="BE356" s="56" t="s">
        <v>347</v>
      </c>
      <c r="BF356" s="56" t="s">
        <v>334</v>
      </c>
      <c r="BG356" s="56" t="s">
        <v>365</v>
      </c>
      <c r="BH356" s="56">
        <v>0</v>
      </c>
      <c r="BI356" s="56">
        <v>0</v>
      </c>
      <c r="BJ356" s="56">
        <v>0</v>
      </c>
    </row>
    <row r="357" spans="1:62" hidden="1" x14ac:dyDescent="0.3">
      <c r="A357" s="56">
        <v>49196816</v>
      </c>
      <c r="B357" s="86">
        <v>599202</v>
      </c>
      <c r="C357" s="1">
        <v>42893</v>
      </c>
      <c r="D357" s="56" t="s">
        <v>357</v>
      </c>
      <c r="E357" s="56" t="s">
        <v>358</v>
      </c>
      <c r="F357" s="56" t="s">
        <v>334</v>
      </c>
      <c r="G357" s="56" t="s">
        <v>335</v>
      </c>
      <c r="H357" s="56" t="s">
        <v>336</v>
      </c>
      <c r="I357" s="56" t="s">
        <v>359</v>
      </c>
      <c r="K357" s="56" t="s">
        <v>337</v>
      </c>
      <c r="L357" s="56" t="s">
        <v>545</v>
      </c>
      <c r="M357" s="56" t="s">
        <v>984</v>
      </c>
      <c r="N357" s="56" t="s">
        <v>1043</v>
      </c>
      <c r="O357" s="56" t="s">
        <v>985</v>
      </c>
      <c r="P357" s="1" t="s">
        <v>110</v>
      </c>
      <c r="Q357" s="56" t="s">
        <v>366</v>
      </c>
      <c r="R357" s="56" t="s">
        <v>339</v>
      </c>
      <c r="S357" s="56">
        <v>190146</v>
      </c>
      <c r="T357" s="1" t="s">
        <v>487</v>
      </c>
      <c r="U357" s="56">
        <v>41416</v>
      </c>
      <c r="V357" s="56">
        <v>43100</v>
      </c>
      <c r="W357" s="56">
        <v>41456</v>
      </c>
      <c r="X357" s="56">
        <v>43100</v>
      </c>
      <c r="Y357" s="56" t="s">
        <v>340</v>
      </c>
      <c r="Z357" s="56" t="s">
        <v>341</v>
      </c>
      <c r="AA357" s="56" t="s">
        <v>347</v>
      </c>
      <c r="AB357" s="56" t="s">
        <v>343</v>
      </c>
      <c r="AC357" s="56" t="s">
        <v>342</v>
      </c>
      <c r="AD357" s="56" t="s">
        <v>342</v>
      </c>
      <c r="AE357" s="56" t="s">
        <v>334</v>
      </c>
      <c r="AF357" s="56" t="s">
        <v>292</v>
      </c>
      <c r="AG357" s="56">
        <v>2017</v>
      </c>
      <c r="AH357" s="56" t="s">
        <v>361</v>
      </c>
      <c r="AI357" s="56" t="s">
        <v>373</v>
      </c>
      <c r="AJ357" s="56">
        <v>792781</v>
      </c>
      <c r="AM357" s="56">
        <v>42767</v>
      </c>
      <c r="AN357" s="56" t="s">
        <v>353</v>
      </c>
      <c r="AO357" s="1">
        <v>41784</v>
      </c>
      <c r="AP357" s="56" t="s">
        <v>353</v>
      </c>
      <c r="AQ357" s="56">
        <v>75565</v>
      </c>
      <c r="AR357" s="56">
        <v>0</v>
      </c>
      <c r="AS357" s="56" t="s">
        <v>346</v>
      </c>
      <c r="BB357" s="56" t="s">
        <v>339</v>
      </c>
      <c r="BC357" s="56" t="s">
        <v>263</v>
      </c>
      <c r="BD357" s="56" t="s">
        <v>349</v>
      </c>
      <c r="BE357" s="56" t="s">
        <v>347</v>
      </c>
      <c r="BF357" s="56" t="s">
        <v>334</v>
      </c>
      <c r="BG357" s="56" t="s">
        <v>365</v>
      </c>
      <c r="BH357" s="56">
        <v>0</v>
      </c>
      <c r="BI357" s="56">
        <v>0</v>
      </c>
      <c r="BJ357" s="56">
        <v>1</v>
      </c>
    </row>
    <row r="358" spans="1:62" hidden="1" x14ac:dyDescent="0.3">
      <c r="A358" s="56">
        <v>49196429</v>
      </c>
      <c r="B358" s="86">
        <v>599202</v>
      </c>
      <c r="C358" s="1">
        <v>42893</v>
      </c>
      <c r="D358" s="56" t="s">
        <v>357</v>
      </c>
      <c r="E358" s="56" t="s">
        <v>358</v>
      </c>
      <c r="F358" s="56" t="s">
        <v>334</v>
      </c>
      <c r="G358" s="56" t="s">
        <v>335</v>
      </c>
      <c r="H358" s="56" t="s">
        <v>336</v>
      </c>
      <c r="I358" s="56" t="s">
        <v>359</v>
      </c>
      <c r="K358" s="56" t="s">
        <v>337</v>
      </c>
      <c r="L358" s="56" t="s">
        <v>545</v>
      </c>
      <c r="M358" s="56" t="s">
        <v>984</v>
      </c>
      <c r="N358" s="56" t="s">
        <v>1043</v>
      </c>
      <c r="O358" s="56" t="s">
        <v>985</v>
      </c>
      <c r="P358" s="1" t="s">
        <v>110</v>
      </c>
      <c r="Q358" s="56" t="s">
        <v>241</v>
      </c>
      <c r="R358" s="56" t="s">
        <v>339</v>
      </c>
      <c r="S358" s="56">
        <v>127424</v>
      </c>
      <c r="T358" s="1" t="s">
        <v>387</v>
      </c>
      <c r="U358" s="56">
        <v>41416</v>
      </c>
      <c r="V358" s="56">
        <v>43100</v>
      </c>
      <c r="W358" s="56">
        <v>41456</v>
      </c>
      <c r="X358" s="56">
        <v>43100</v>
      </c>
      <c r="Y358" s="56" t="s">
        <v>340</v>
      </c>
      <c r="Z358" s="56" t="s">
        <v>367</v>
      </c>
      <c r="AA358" s="56" t="s">
        <v>342</v>
      </c>
      <c r="AB358" s="56" t="s">
        <v>343</v>
      </c>
      <c r="AC358" s="56" t="s">
        <v>342</v>
      </c>
      <c r="AD358" s="56" t="s">
        <v>347</v>
      </c>
      <c r="AE358" s="56" t="s">
        <v>334</v>
      </c>
      <c r="AF358" s="56" t="s">
        <v>292</v>
      </c>
      <c r="AG358" s="56">
        <v>2015</v>
      </c>
      <c r="AH358" s="56" t="s">
        <v>361</v>
      </c>
      <c r="AI358" s="56" t="s">
        <v>362</v>
      </c>
      <c r="AJ358" s="56">
        <v>1755384</v>
      </c>
      <c r="AM358" s="56">
        <v>42767</v>
      </c>
      <c r="AN358" s="56" t="s">
        <v>353</v>
      </c>
      <c r="AO358" s="1">
        <v>41393</v>
      </c>
      <c r="AP358" s="56" t="s">
        <v>353</v>
      </c>
      <c r="AQ358" s="56">
        <v>265</v>
      </c>
      <c r="AR358" s="56">
        <v>0</v>
      </c>
      <c r="AS358" s="56" t="s">
        <v>346</v>
      </c>
      <c r="BB358" s="56" t="s">
        <v>339</v>
      </c>
      <c r="BC358" s="56" t="s">
        <v>263</v>
      </c>
      <c r="BD358" s="56" t="s">
        <v>349</v>
      </c>
      <c r="BE358" s="56" t="s">
        <v>347</v>
      </c>
      <c r="BF358" s="56" t="s">
        <v>388</v>
      </c>
      <c r="BG358" s="56" t="s">
        <v>365</v>
      </c>
      <c r="BH358" s="56">
        <v>0</v>
      </c>
      <c r="BI358" s="56">
        <v>0</v>
      </c>
      <c r="BJ358" s="56">
        <v>1</v>
      </c>
    </row>
    <row r="359" spans="1:62" hidden="1" x14ac:dyDescent="0.3">
      <c r="A359" s="56">
        <v>49196443</v>
      </c>
      <c r="B359" s="86">
        <v>599202</v>
      </c>
      <c r="C359" s="1">
        <v>42893</v>
      </c>
      <c r="D359" s="56" t="s">
        <v>357</v>
      </c>
      <c r="E359" s="56" t="s">
        <v>358</v>
      </c>
      <c r="F359" s="56" t="s">
        <v>334</v>
      </c>
      <c r="G359" s="56" t="s">
        <v>335</v>
      </c>
      <c r="H359" s="56" t="s">
        <v>336</v>
      </c>
      <c r="I359" s="56" t="s">
        <v>359</v>
      </c>
      <c r="K359" s="56" t="s">
        <v>337</v>
      </c>
      <c r="L359" s="56" t="s">
        <v>545</v>
      </c>
      <c r="M359" s="56" t="s">
        <v>984</v>
      </c>
      <c r="N359" s="56" t="s">
        <v>1043</v>
      </c>
      <c r="O359" s="56" t="s">
        <v>985</v>
      </c>
      <c r="P359" s="1" t="s">
        <v>110</v>
      </c>
      <c r="Q359" s="56" t="s">
        <v>241</v>
      </c>
      <c r="R359" s="56" t="s">
        <v>339</v>
      </c>
      <c r="S359" s="56">
        <v>107906</v>
      </c>
      <c r="T359" s="1" t="s">
        <v>374</v>
      </c>
      <c r="U359" s="56">
        <v>41416</v>
      </c>
      <c r="V359" s="56">
        <v>43100</v>
      </c>
      <c r="W359" s="56">
        <v>41275</v>
      </c>
      <c r="X359" s="56">
        <v>41313</v>
      </c>
      <c r="Y359" s="56" t="s">
        <v>340</v>
      </c>
      <c r="Z359" s="56" t="s">
        <v>367</v>
      </c>
      <c r="AA359" s="56" t="s">
        <v>342</v>
      </c>
      <c r="AB359" s="56" t="s">
        <v>343</v>
      </c>
      <c r="AC359" s="56" t="s">
        <v>342</v>
      </c>
      <c r="AD359" s="56" t="s">
        <v>347</v>
      </c>
      <c r="AE359" s="56" t="s">
        <v>352</v>
      </c>
      <c r="AF359" s="56" t="s">
        <v>292</v>
      </c>
      <c r="AG359" s="56">
        <v>2013</v>
      </c>
      <c r="AH359" s="56" t="s">
        <v>80</v>
      </c>
      <c r="AI359" s="56" t="s">
        <v>344</v>
      </c>
      <c r="AJ359" s="56">
        <v>290102</v>
      </c>
      <c r="AM359" s="56">
        <v>41313</v>
      </c>
      <c r="AN359" s="56" t="s">
        <v>353</v>
      </c>
      <c r="AO359" s="1">
        <v>41207</v>
      </c>
      <c r="AP359" s="56" t="s">
        <v>353</v>
      </c>
      <c r="AQ359" s="56">
        <v>266</v>
      </c>
      <c r="AR359" s="56">
        <v>0</v>
      </c>
      <c r="AS359" s="56" t="s">
        <v>346</v>
      </c>
      <c r="BB359" s="56" t="s">
        <v>339</v>
      </c>
      <c r="BC359" s="56" t="s">
        <v>263</v>
      </c>
      <c r="BD359" s="56" t="s">
        <v>349</v>
      </c>
      <c r="BE359" s="56" t="s">
        <v>347</v>
      </c>
      <c r="BF359" s="56" t="s">
        <v>334</v>
      </c>
      <c r="BG359" s="56" t="s">
        <v>365</v>
      </c>
      <c r="BH359" s="56">
        <v>0</v>
      </c>
      <c r="BI359" s="56">
        <v>0</v>
      </c>
      <c r="BJ359" s="56">
        <v>0</v>
      </c>
    </row>
    <row r="360" spans="1:62" hidden="1" x14ac:dyDescent="0.3">
      <c r="A360" s="56">
        <v>49196445</v>
      </c>
      <c r="B360" s="86">
        <v>599202</v>
      </c>
      <c r="C360" s="1">
        <v>42893</v>
      </c>
      <c r="D360" s="56" t="s">
        <v>357</v>
      </c>
      <c r="E360" s="56" t="s">
        <v>358</v>
      </c>
      <c r="F360" s="56" t="s">
        <v>334</v>
      </c>
      <c r="G360" s="56" t="s">
        <v>335</v>
      </c>
      <c r="H360" s="56" t="s">
        <v>336</v>
      </c>
      <c r="I360" s="56" t="s">
        <v>359</v>
      </c>
      <c r="K360" s="56" t="s">
        <v>337</v>
      </c>
      <c r="L360" s="56" t="s">
        <v>545</v>
      </c>
      <c r="M360" s="56" t="s">
        <v>984</v>
      </c>
      <c r="N360" s="56" t="s">
        <v>1043</v>
      </c>
      <c r="O360" s="56" t="s">
        <v>985</v>
      </c>
      <c r="P360" s="1" t="s">
        <v>110</v>
      </c>
      <c r="Q360" s="56" t="s">
        <v>241</v>
      </c>
      <c r="R360" s="56" t="s">
        <v>339</v>
      </c>
      <c r="S360" s="56">
        <v>107906</v>
      </c>
      <c r="T360" s="1" t="s">
        <v>374</v>
      </c>
      <c r="U360" s="56">
        <v>41416</v>
      </c>
      <c r="V360" s="56">
        <v>43100</v>
      </c>
      <c r="W360" s="56">
        <v>41275</v>
      </c>
      <c r="X360" s="56">
        <v>41313</v>
      </c>
      <c r="Y360" s="56" t="s">
        <v>340</v>
      </c>
      <c r="Z360" s="56" t="s">
        <v>367</v>
      </c>
      <c r="AA360" s="56" t="s">
        <v>342</v>
      </c>
      <c r="AB360" s="56" t="s">
        <v>343</v>
      </c>
      <c r="AC360" s="56" t="s">
        <v>342</v>
      </c>
      <c r="AD360" s="56" t="s">
        <v>347</v>
      </c>
      <c r="AE360" s="56" t="s">
        <v>352</v>
      </c>
      <c r="AF360" s="56" t="s">
        <v>292</v>
      </c>
      <c r="AG360" s="56">
        <v>2014</v>
      </c>
      <c r="AH360" s="56" t="s">
        <v>80</v>
      </c>
      <c r="AI360" s="56" t="s">
        <v>344</v>
      </c>
      <c r="AJ360" s="56">
        <v>2526026</v>
      </c>
      <c r="AM360" s="56">
        <v>41313</v>
      </c>
      <c r="AN360" s="56" t="s">
        <v>353</v>
      </c>
      <c r="AO360" s="1">
        <v>41207</v>
      </c>
      <c r="AP360" s="56" t="s">
        <v>353</v>
      </c>
      <c r="AQ360" s="56">
        <v>266</v>
      </c>
      <c r="AR360" s="56">
        <v>0</v>
      </c>
      <c r="AS360" s="56" t="s">
        <v>346</v>
      </c>
      <c r="BB360" s="56" t="s">
        <v>339</v>
      </c>
      <c r="BC360" s="56" t="s">
        <v>263</v>
      </c>
      <c r="BD360" s="56" t="s">
        <v>349</v>
      </c>
      <c r="BE360" s="56" t="s">
        <v>347</v>
      </c>
      <c r="BF360" s="56" t="s">
        <v>334</v>
      </c>
      <c r="BG360" s="56" t="s">
        <v>365</v>
      </c>
      <c r="BH360" s="56">
        <v>0</v>
      </c>
      <c r="BI360" s="56">
        <v>0</v>
      </c>
      <c r="BJ360" s="56">
        <v>0</v>
      </c>
    </row>
    <row r="361" spans="1:62" hidden="1" x14ac:dyDescent="0.3">
      <c r="A361" s="56">
        <v>49196202</v>
      </c>
      <c r="B361" s="86">
        <v>599202</v>
      </c>
      <c r="C361" s="1">
        <v>42893</v>
      </c>
      <c r="D361" s="56" t="s">
        <v>357</v>
      </c>
      <c r="E361" s="56" t="s">
        <v>358</v>
      </c>
      <c r="F361" s="56" t="s">
        <v>334</v>
      </c>
      <c r="G361" s="56" t="s">
        <v>335</v>
      </c>
      <c r="H361" s="56" t="s">
        <v>336</v>
      </c>
      <c r="I361" s="56" t="s">
        <v>359</v>
      </c>
      <c r="K361" s="56" t="s">
        <v>337</v>
      </c>
      <c r="L361" s="56" t="s">
        <v>545</v>
      </c>
      <c r="M361" s="56" t="s">
        <v>984</v>
      </c>
      <c r="N361" s="56" t="s">
        <v>1043</v>
      </c>
      <c r="O361" s="56" t="s">
        <v>985</v>
      </c>
      <c r="P361" s="1" t="s">
        <v>110</v>
      </c>
      <c r="Q361" s="56" t="s">
        <v>360</v>
      </c>
      <c r="R361" s="56" t="s">
        <v>339</v>
      </c>
      <c r="S361" s="56">
        <v>107908</v>
      </c>
      <c r="T361" s="1" t="s">
        <v>371</v>
      </c>
      <c r="U361" s="56">
        <v>41416</v>
      </c>
      <c r="V361" s="56">
        <v>43100</v>
      </c>
      <c r="W361" s="56">
        <v>41456</v>
      </c>
      <c r="X361" s="56">
        <v>43100</v>
      </c>
      <c r="Y361" s="56" t="s">
        <v>340</v>
      </c>
      <c r="Z361" s="56" t="s">
        <v>367</v>
      </c>
      <c r="AA361" s="56" t="s">
        <v>347</v>
      </c>
      <c r="AB361" s="56" t="s">
        <v>343</v>
      </c>
      <c r="AC361" s="56" t="s">
        <v>342</v>
      </c>
      <c r="AD361" s="56" t="s">
        <v>342</v>
      </c>
      <c r="AE361" s="56" t="s">
        <v>334</v>
      </c>
      <c r="AF361" s="56" t="s">
        <v>292</v>
      </c>
      <c r="AG361" s="56">
        <v>2015</v>
      </c>
      <c r="AH361" s="56" t="s">
        <v>361</v>
      </c>
      <c r="AI361" s="56" t="s">
        <v>362</v>
      </c>
      <c r="AJ361" s="56">
        <v>261390</v>
      </c>
      <c r="AM361" s="56">
        <v>42748</v>
      </c>
      <c r="AN361" s="56" t="s">
        <v>391</v>
      </c>
      <c r="AO361" s="1">
        <v>41393</v>
      </c>
      <c r="AP361" s="56" t="s">
        <v>353</v>
      </c>
      <c r="AQ361" s="56">
        <v>59806</v>
      </c>
      <c r="AR361" s="56">
        <v>0</v>
      </c>
      <c r="AS361" s="56" t="s">
        <v>346</v>
      </c>
      <c r="BB361" s="56" t="s">
        <v>339</v>
      </c>
      <c r="BC361" s="56" t="s">
        <v>263</v>
      </c>
      <c r="BD361" s="56" t="s">
        <v>349</v>
      </c>
      <c r="BE361" s="56" t="s">
        <v>347</v>
      </c>
      <c r="BF361" s="56" t="s">
        <v>334</v>
      </c>
      <c r="BG361" s="56" t="s">
        <v>365</v>
      </c>
      <c r="BH361" s="56">
        <v>0</v>
      </c>
      <c r="BI361" s="56">
        <v>0</v>
      </c>
      <c r="BJ361" s="56">
        <v>1</v>
      </c>
    </row>
    <row r="362" spans="1:62" hidden="1" x14ac:dyDescent="0.3">
      <c r="A362" s="56">
        <v>49196203</v>
      </c>
      <c r="B362" s="86">
        <v>599202</v>
      </c>
      <c r="C362" s="1">
        <v>42893</v>
      </c>
      <c r="D362" s="56" t="s">
        <v>357</v>
      </c>
      <c r="E362" s="56" t="s">
        <v>358</v>
      </c>
      <c r="F362" s="56" t="s">
        <v>334</v>
      </c>
      <c r="G362" s="56" t="s">
        <v>335</v>
      </c>
      <c r="H362" s="56" t="s">
        <v>336</v>
      </c>
      <c r="I362" s="56" t="s">
        <v>359</v>
      </c>
      <c r="K362" s="56" t="s">
        <v>337</v>
      </c>
      <c r="L362" s="56" t="s">
        <v>545</v>
      </c>
      <c r="M362" s="56" t="s">
        <v>984</v>
      </c>
      <c r="N362" s="56" t="s">
        <v>1043</v>
      </c>
      <c r="O362" s="56" t="s">
        <v>985</v>
      </c>
      <c r="P362" s="1" t="s">
        <v>110</v>
      </c>
      <c r="Q362" s="56" t="s">
        <v>360</v>
      </c>
      <c r="R362" s="56" t="s">
        <v>339</v>
      </c>
      <c r="S362" s="56">
        <v>107908</v>
      </c>
      <c r="T362" s="1" t="s">
        <v>371</v>
      </c>
      <c r="U362" s="56">
        <v>41416</v>
      </c>
      <c r="V362" s="56">
        <v>43100</v>
      </c>
      <c r="W362" s="56">
        <v>41456</v>
      </c>
      <c r="X362" s="56">
        <v>43100</v>
      </c>
      <c r="Y362" s="56" t="s">
        <v>340</v>
      </c>
      <c r="Z362" s="56" t="s">
        <v>367</v>
      </c>
      <c r="AA362" s="56" t="s">
        <v>347</v>
      </c>
      <c r="AB362" s="56" t="s">
        <v>343</v>
      </c>
      <c r="AC362" s="56" t="s">
        <v>342</v>
      </c>
      <c r="AD362" s="56" t="s">
        <v>342</v>
      </c>
      <c r="AE362" s="56" t="s">
        <v>334</v>
      </c>
      <c r="AF362" s="56" t="s">
        <v>292</v>
      </c>
      <c r="AG362" s="56">
        <v>2015</v>
      </c>
      <c r="AH362" s="56" t="s">
        <v>361</v>
      </c>
      <c r="AI362" s="56" t="s">
        <v>373</v>
      </c>
      <c r="AJ362" s="56">
        <v>293221</v>
      </c>
      <c r="AM362" s="56">
        <v>42748</v>
      </c>
      <c r="AN362" s="56" t="s">
        <v>391</v>
      </c>
      <c r="AO362" s="1">
        <v>41393</v>
      </c>
      <c r="AP362" s="56" t="s">
        <v>353</v>
      </c>
      <c r="AQ362" s="56">
        <v>59806</v>
      </c>
      <c r="AR362" s="56">
        <v>0</v>
      </c>
      <c r="AS362" s="56" t="s">
        <v>346</v>
      </c>
      <c r="BB362" s="56" t="s">
        <v>339</v>
      </c>
      <c r="BC362" s="56" t="s">
        <v>263</v>
      </c>
      <c r="BD362" s="56" t="s">
        <v>349</v>
      </c>
      <c r="BE362" s="56" t="s">
        <v>347</v>
      </c>
      <c r="BF362" s="56" t="s">
        <v>334</v>
      </c>
      <c r="BG362" s="56" t="s">
        <v>365</v>
      </c>
      <c r="BH362" s="56">
        <v>0</v>
      </c>
      <c r="BI362" s="56">
        <v>0</v>
      </c>
      <c r="BJ362" s="56">
        <v>1</v>
      </c>
    </row>
    <row r="363" spans="1:62" hidden="1" x14ac:dyDescent="0.3">
      <c r="A363" s="56">
        <v>49196444</v>
      </c>
      <c r="B363" s="86">
        <v>599202</v>
      </c>
      <c r="C363" s="1">
        <v>42893</v>
      </c>
      <c r="D363" s="56" t="s">
        <v>357</v>
      </c>
      <c r="E363" s="56" t="s">
        <v>358</v>
      </c>
      <c r="F363" s="56" t="s">
        <v>334</v>
      </c>
      <c r="G363" s="56" t="s">
        <v>335</v>
      </c>
      <c r="H363" s="56" t="s">
        <v>336</v>
      </c>
      <c r="I363" s="56" t="s">
        <v>359</v>
      </c>
      <c r="K363" s="56" t="s">
        <v>337</v>
      </c>
      <c r="L363" s="56" t="s">
        <v>545</v>
      </c>
      <c r="M363" s="56" t="s">
        <v>984</v>
      </c>
      <c r="N363" s="56" t="s">
        <v>1043</v>
      </c>
      <c r="O363" s="56" t="s">
        <v>985</v>
      </c>
      <c r="P363" s="1" t="s">
        <v>110</v>
      </c>
      <c r="Q363" s="56" t="s">
        <v>241</v>
      </c>
      <c r="R363" s="56" t="s">
        <v>339</v>
      </c>
      <c r="S363" s="56">
        <v>107906</v>
      </c>
      <c r="T363" s="1" t="s">
        <v>374</v>
      </c>
      <c r="U363" s="56">
        <v>41416</v>
      </c>
      <c r="V363" s="56">
        <v>43100</v>
      </c>
      <c r="W363" s="56">
        <v>41275</v>
      </c>
      <c r="X363" s="56">
        <v>41313</v>
      </c>
      <c r="Y363" s="56" t="s">
        <v>340</v>
      </c>
      <c r="Z363" s="56" t="s">
        <v>367</v>
      </c>
      <c r="AA363" s="56" t="s">
        <v>342</v>
      </c>
      <c r="AB363" s="56" t="s">
        <v>343</v>
      </c>
      <c r="AC363" s="56" t="s">
        <v>342</v>
      </c>
      <c r="AD363" s="56" t="s">
        <v>347</v>
      </c>
      <c r="AE363" s="56" t="s">
        <v>352</v>
      </c>
      <c r="AF363" s="56" t="s">
        <v>292</v>
      </c>
      <c r="AG363" s="56">
        <v>2014</v>
      </c>
      <c r="AH363" s="56" t="s">
        <v>80</v>
      </c>
      <c r="AI363" s="56" t="s">
        <v>348</v>
      </c>
      <c r="AJ363" s="56">
        <v>1853324</v>
      </c>
      <c r="AM363" s="56">
        <v>41313</v>
      </c>
      <c r="AN363" s="56" t="s">
        <v>353</v>
      </c>
      <c r="AO363" s="1">
        <v>41207</v>
      </c>
      <c r="AP363" s="56" t="s">
        <v>353</v>
      </c>
      <c r="AQ363" s="56">
        <v>266</v>
      </c>
      <c r="AR363" s="56">
        <v>0</v>
      </c>
      <c r="AS363" s="56" t="s">
        <v>346</v>
      </c>
      <c r="BB363" s="56" t="s">
        <v>339</v>
      </c>
      <c r="BC363" s="56" t="s">
        <v>263</v>
      </c>
      <c r="BD363" s="56" t="s">
        <v>349</v>
      </c>
      <c r="BE363" s="56" t="s">
        <v>347</v>
      </c>
      <c r="BF363" s="56" t="s">
        <v>334</v>
      </c>
      <c r="BG363" s="56" t="s">
        <v>365</v>
      </c>
      <c r="BH363" s="56">
        <v>0</v>
      </c>
      <c r="BI363" s="56">
        <v>0</v>
      </c>
      <c r="BJ363" s="56">
        <v>0</v>
      </c>
    </row>
    <row r="364" spans="1:62" hidden="1" x14ac:dyDescent="0.3">
      <c r="A364" s="56">
        <v>49196204</v>
      </c>
      <c r="B364" s="86">
        <v>599202</v>
      </c>
      <c r="C364" s="1">
        <v>42893</v>
      </c>
      <c r="D364" s="56" t="s">
        <v>357</v>
      </c>
      <c r="E364" s="56" t="s">
        <v>358</v>
      </c>
      <c r="F364" s="56" t="s">
        <v>334</v>
      </c>
      <c r="G364" s="56" t="s">
        <v>335</v>
      </c>
      <c r="H364" s="56" t="s">
        <v>336</v>
      </c>
      <c r="I364" s="56" t="s">
        <v>359</v>
      </c>
      <c r="K364" s="56" t="s">
        <v>337</v>
      </c>
      <c r="L364" s="56" t="s">
        <v>545</v>
      </c>
      <c r="M364" s="56" t="s">
        <v>984</v>
      </c>
      <c r="N364" s="56" t="s">
        <v>1043</v>
      </c>
      <c r="O364" s="56" t="s">
        <v>985</v>
      </c>
      <c r="P364" s="1" t="s">
        <v>110</v>
      </c>
      <c r="Q364" s="56" t="s">
        <v>366</v>
      </c>
      <c r="R364" s="56" t="s">
        <v>339</v>
      </c>
      <c r="S364" s="56">
        <v>190481</v>
      </c>
      <c r="T364" s="1" t="s">
        <v>420</v>
      </c>
      <c r="U364" s="56">
        <v>41416</v>
      </c>
      <c r="V364" s="56">
        <v>43100</v>
      </c>
      <c r="W364" s="56">
        <v>41456</v>
      </c>
      <c r="X364" s="56">
        <v>43100</v>
      </c>
      <c r="Y364" s="56" t="s">
        <v>356</v>
      </c>
      <c r="Z364" s="56" t="s">
        <v>341</v>
      </c>
      <c r="AA364" s="56" t="s">
        <v>347</v>
      </c>
      <c r="AB364" s="56" t="s">
        <v>343</v>
      </c>
      <c r="AC364" s="56" t="s">
        <v>342</v>
      </c>
      <c r="AD364" s="56" t="s">
        <v>342</v>
      </c>
      <c r="AE364" s="56" t="s">
        <v>334</v>
      </c>
      <c r="AF364" s="56" t="s">
        <v>292</v>
      </c>
      <c r="AG364" s="56">
        <v>2016</v>
      </c>
      <c r="AH364" s="56" t="s">
        <v>361</v>
      </c>
      <c r="AI364" s="56" t="s">
        <v>384</v>
      </c>
      <c r="AJ364" s="56">
        <v>106</v>
      </c>
      <c r="AM364" s="56">
        <v>42748</v>
      </c>
      <c r="AN364" s="56" t="s">
        <v>391</v>
      </c>
      <c r="AO364" s="1">
        <v>41787</v>
      </c>
      <c r="AP364" s="56" t="s">
        <v>353</v>
      </c>
      <c r="AQ364" s="56">
        <v>75715</v>
      </c>
      <c r="AR364" s="56">
        <v>0</v>
      </c>
      <c r="AS364" s="56" t="s">
        <v>346</v>
      </c>
      <c r="BB364" s="56" t="s">
        <v>339</v>
      </c>
      <c r="BC364" s="56" t="s">
        <v>263</v>
      </c>
      <c r="BD364" s="56" t="s">
        <v>349</v>
      </c>
      <c r="BE364" s="56" t="s">
        <v>347</v>
      </c>
      <c r="BF364" s="56" t="s">
        <v>334</v>
      </c>
      <c r="BG364" s="56" t="s">
        <v>365</v>
      </c>
      <c r="BH364" s="56">
        <v>0</v>
      </c>
      <c r="BI364" s="56">
        <v>0</v>
      </c>
      <c r="BJ364" s="56">
        <v>1</v>
      </c>
    </row>
    <row r="365" spans="1:62" hidden="1" x14ac:dyDescent="0.3">
      <c r="A365" s="56">
        <v>49196205</v>
      </c>
      <c r="B365" s="86">
        <v>599202</v>
      </c>
      <c r="C365" s="1">
        <v>42893</v>
      </c>
      <c r="D365" s="56" t="s">
        <v>357</v>
      </c>
      <c r="E365" s="56" t="s">
        <v>358</v>
      </c>
      <c r="F365" s="56" t="s">
        <v>334</v>
      </c>
      <c r="G365" s="56" t="s">
        <v>335</v>
      </c>
      <c r="H365" s="56" t="s">
        <v>336</v>
      </c>
      <c r="I365" s="56" t="s">
        <v>359</v>
      </c>
      <c r="K365" s="56" t="s">
        <v>337</v>
      </c>
      <c r="L365" s="56" t="s">
        <v>545</v>
      </c>
      <c r="M365" s="56" t="s">
        <v>984</v>
      </c>
      <c r="N365" s="56" t="s">
        <v>1043</v>
      </c>
      <c r="O365" s="56" t="s">
        <v>985</v>
      </c>
      <c r="P365" s="1" t="s">
        <v>110</v>
      </c>
      <c r="Q365" s="56" t="s">
        <v>366</v>
      </c>
      <c r="R365" s="56" t="s">
        <v>339</v>
      </c>
      <c r="S365" s="56">
        <v>190481</v>
      </c>
      <c r="T365" s="1" t="s">
        <v>420</v>
      </c>
      <c r="U365" s="56">
        <v>41416</v>
      </c>
      <c r="V365" s="56">
        <v>43100</v>
      </c>
      <c r="W365" s="56">
        <v>41456</v>
      </c>
      <c r="X365" s="56">
        <v>43100</v>
      </c>
      <c r="Y365" s="56" t="s">
        <v>356</v>
      </c>
      <c r="Z365" s="56" t="s">
        <v>341</v>
      </c>
      <c r="AA365" s="56" t="s">
        <v>347</v>
      </c>
      <c r="AB365" s="56" t="s">
        <v>343</v>
      </c>
      <c r="AC365" s="56" t="s">
        <v>342</v>
      </c>
      <c r="AD365" s="56" t="s">
        <v>342</v>
      </c>
      <c r="AE365" s="56" t="s">
        <v>334</v>
      </c>
      <c r="AF365" s="56" t="s">
        <v>292</v>
      </c>
      <c r="AG365" s="56">
        <v>2017</v>
      </c>
      <c r="AH365" s="56" t="s">
        <v>361</v>
      </c>
      <c r="AI365" s="56" t="s">
        <v>385</v>
      </c>
      <c r="AJ365" s="56">
        <v>129</v>
      </c>
      <c r="AM365" s="56">
        <v>42748</v>
      </c>
      <c r="AN365" s="56" t="s">
        <v>391</v>
      </c>
      <c r="AO365" s="1">
        <v>41787</v>
      </c>
      <c r="AP365" s="56" t="s">
        <v>353</v>
      </c>
      <c r="AQ365" s="56">
        <v>75715</v>
      </c>
      <c r="AR365" s="56">
        <v>0</v>
      </c>
      <c r="AS365" s="56" t="s">
        <v>346</v>
      </c>
      <c r="BB365" s="56" t="s">
        <v>339</v>
      </c>
      <c r="BC365" s="56" t="s">
        <v>263</v>
      </c>
      <c r="BD365" s="56" t="s">
        <v>349</v>
      </c>
      <c r="BE365" s="56" t="s">
        <v>347</v>
      </c>
      <c r="BF365" s="56" t="s">
        <v>334</v>
      </c>
      <c r="BG365" s="56" t="s">
        <v>365</v>
      </c>
      <c r="BH365" s="56">
        <v>0</v>
      </c>
      <c r="BI365" s="56">
        <v>0</v>
      </c>
      <c r="BJ365" s="56">
        <v>1</v>
      </c>
    </row>
    <row r="366" spans="1:62" hidden="1" x14ac:dyDescent="0.3">
      <c r="A366" s="56">
        <v>49196437</v>
      </c>
      <c r="B366" s="86">
        <v>599202</v>
      </c>
      <c r="C366" s="1">
        <v>42893</v>
      </c>
      <c r="D366" s="56" t="s">
        <v>357</v>
      </c>
      <c r="E366" s="56" t="s">
        <v>358</v>
      </c>
      <c r="F366" s="56" t="s">
        <v>334</v>
      </c>
      <c r="G366" s="56" t="s">
        <v>335</v>
      </c>
      <c r="H366" s="56" t="s">
        <v>336</v>
      </c>
      <c r="I366" s="56" t="s">
        <v>359</v>
      </c>
      <c r="K366" s="56" t="s">
        <v>337</v>
      </c>
      <c r="L366" s="56" t="s">
        <v>545</v>
      </c>
      <c r="M366" s="56" t="s">
        <v>984</v>
      </c>
      <c r="N366" s="56" t="s">
        <v>1043</v>
      </c>
      <c r="O366" s="56" t="s">
        <v>985</v>
      </c>
      <c r="P366" s="1" t="s">
        <v>110</v>
      </c>
      <c r="Q366" s="56" t="s">
        <v>241</v>
      </c>
      <c r="R366" s="56" t="s">
        <v>339</v>
      </c>
      <c r="S366" s="56">
        <v>127424</v>
      </c>
      <c r="T366" s="1" t="s">
        <v>387</v>
      </c>
      <c r="U366" s="56">
        <v>41416</v>
      </c>
      <c r="V366" s="56">
        <v>43100</v>
      </c>
      <c r="W366" s="56">
        <v>41456</v>
      </c>
      <c r="X366" s="56">
        <v>43100</v>
      </c>
      <c r="Y366" s="56" t="s">
        <v>340</v>
      </c>
      <c r="Z366" s="56" t="s">
        <v>367</v>
      </c>
      <c r="AA366" s="56" t="s">
        <v>342</v>
      </c>
      <c r="AB366" s="56" t="s">
        <v>343</v>
      </c>
      <c r="AC366" s="56" t="s">
        <v>342</v>
      </c>
      <c r="AD366" s="56" t="s">
        <v>347</v>
      </c>
      <c r="AE366" s="56" t="s">
        <v>334</v>
      </c>
      <c r="AF366" s="56" t="s">
        <v>292</v>
      </c>
      <c r="AG366" s="56">
        <v>2017</v>
      </c>
      <c r="AH366" s="56" t="s">
        <v>361</v>
      </c>
      <c r="AI366" s="56" t="s">
        <v>362</v>
      </c>
      <c r="AJ366" s="56">
        <v>3864280</v>
      </c>
      <c r="AM366" s="56">
        <v>42767</v>
      </c>
      <c r="AN366" s="56" t="s">
        <v>353</v>
      </c>
      <c r="AO366" s="1">
        <v>41393</v>
      </c>
      <c r="AP366" s="56" t="s">
        <v>353</v>
      </c>
      <c r="AQ366" s="56">
        <v>265</v>
      </c>
      <c r="AR366" s="56">
        <v>0</v>
      </c>
      <c r="AS366" s="56" t="s">
        <v>346</v>
      </c>
      <c r="BB366" s="56" t="s">
        <v>339</v>
      </c>
      <c r="BC366" s="56" t="s">
        <v>263</v>
      </c>
      <c r="BD366" s="56" t="s">
        <v>349</v>
      </c>
      <c r="BE366" s="56" t="s">
        <v>347</v>
      </c>
      <c r="BF366" s="56" t="s">
        <v>388</v>
      </c>
      <c r="BG366" s="56" t="s">
        <v>365</v>
      </c>
      <c r="BH366" s="56">
        <v>0</v>
      </c>
      <c r="BI366" s="56">
        <v>0</v>
      </c>
      <c r="BJ366" s="56">
        <v>1</v>
      </c>
    </row>
    <row r="367" spans="1:62" hidden="1" x14ac:dyDescent="0.3">
      <c r="A367" s="56">
        <v>49196442</v>
      </c>
      <c r="B367" s="86">
        <v>599202</v>
      </c>
      <c r="C367" s="1">
        <v>42893</v>
      </c>
      <c r="D367" s="56" t="s">
        <v>357</v>
      </c>
      <c r="E367" s="56" t="s">
        <v>358</v>
      </c>
      <c r="F367" s="56" t="s">
        <v>334</v>
      </c>
      <c r="G367" s="56" t="s">
        <v>335</v>
      </c>
      <c r="H367" s="56" t="s">
        <v>336</v>
      </c>
      <c r="I367" s="56" t="s">
        <v>359</v>
      </c>
      <c r="K367" s="56" t="s">
        <v>337</v>
      </c>
      <c r="L367" s="56" t="s">
        <v>545</v>
      </c>
      <c r="M367" s="56" t="s">
        <v>984</v>
      </c>
      <c r="N367" s="56" t="s">
        <v>1043</v>
      </c>
      <c r="O367" s="56" t="s">
        <v>985</v>
      </c>
      <c r="P367" s="1" t="s">
        <v>110</v>
      </c>
      <c r="Q367" s="56" t="s">
        <v>241</v>
      </c>
      <c r="R367" s="56" t="s">
        <v>339</v>
      </c>
      <c r="S367" s="56">
        <v>107906</v>
      </c>
      <c r="T367" s="1" t="s">
        <v>374</v>
      </c>
      <c r="U367" s="56">
        <v>41416</v>
      </c>
      <c r="V367" s="56">
        <v>43100</v>
      </c>
      <c r="W367" s="56">
        <v>41275</v>
      </c>
      <c r="X367" s="56">
        <v>41313</v>
      </c>
      <c r="Y367" s="56" t="s">
        <v>340</v>
      </c>
      <c r="Z367" s="56" t="s">
        <v>367</v>
      </c>
      <c r="AA367" s="56" t="s">
        <v>342</v>
      </c>
      <c r="AB367" s="56" t="s">
        <v>343</v>
      </c>
      <c r="AC367" s="56" t="s">
        <v>342</v>
      </c>
      <c r="AD367" s="56" t="s">
        <v>347</v>
      </c>
      <c r="AE367" s="56" t="s">
        <v>352</v>
      </c>
      <c r="AF367" s="56" t="s">
        <v>224</v>
      </c>
      <c r="AG367" s="56">
        <v>2012</v>
      </c>
      <c r="AH367" s="56" t="s">
        <v>80</v>
      </c>
      <c r="AI367" s="56" t="s">
        <v>339</v>
      </c>
      <c r="AJ367" s="56">
        <v>23300000</v>
      </c>
      <c r="AM367" s="56">
        <v>41313</v>
      </c>
      <c r="AN367" s="56" t="s">
        <v>353</v>
      </c>
      <c r="AO367" s="1">
        <v>41138</v>
      </c>
      <c r="AP367" s="56" t="s">
        <v>378</v>
      </c>
      <c r="AQ367" s="56">
        <v>266</v>
      </c>
      <c r="AR367" s="56">
        <v>0</v>
      </c>
      <c r="AS367" s="56" t="s">
        <v>346</v>
      </c>
      <c r="BB367" s="56" t="s">
        <v>339</v>
      </c>
      <c r="BC367" s="56" t="s">
        <v>263</v>
      </c>
      <c r="BD367" s="56" t="s">
        <v>349</v>
      </c>
      <c r="BE367" s="56" t="s">
        <v>347</v>
      </c>
      <c r="BF367" s="56" t="s">
        <v>334</v>
      </c>
      <c r="BG367" s="56" t="s">
        <v>365</v>
      </c>
      <c r="BH367" s="56">
        <v>0</v>
      </c>
      <c r="BI367" s="56">
        <v>0</v>
      </c>
      <c r="BJ367" s="56">
        <v>0</v>
      </c>
    </row>
    <row r="368" spans="1:62" hidden="1" x14ac:dyDescent="0.3">
      <c r="A368" s="56">
        <v>49196206</v>
      </c>
      <c r="B368" s="86">
        <v>599202</v>
      </c>
      <c r="C368" s="1">
        <v>42893</v>
      </c>
      <c r="D368" s="56" t="s">
        <v>357</v>
      </c>
      <c r="E368" s="56" t="s">
        <v>358</v>
      </c>
      <c r="F368" s="56" t="s">
        <v>334</v>
      </c>
      <c r="G368" s="56" t="s">
        <v>335</v>
      </c>
      <c r="H368" s="56" t="s">
        <v>336</v>
      </c>
      <c r="I368" s="56" t="s">
        <v>359</v>
      </c>
      <c r="K368" s="56" t="s">
        <v>337</v>
      </c>
      <c r="L368" s="56" t="s">
        <v>545</v>
      </c>
      <c r="M368" s="56" t="s">
        <v>984</v>
      </c>
      <c r="N368" s="56" t="s">
        <v>1043</v>
      </c>
      <c r="O368" s="56" t="s">
        <v>985</v>
      </c>
      <c r="P368" s="1" t="s">
        <v>110</v>
      </c>
      <c r="Q368" s="56" t="s">
        <v>366</v>
      </c>
      <c r="R368" s="56" t="s">
        <v>339</v>
      </c>
      <c r="S368" s="56">
        <v>190481</v>
      </c>
      <c r="T368" s="1" t="s">
        <v>420</v>
      </c>
      <c r="U368" s="56">
        <v>41416</v>
      </c>
      <c r="V368" s="56">
        <v>43100</v>
      </c>
      <c r="W368" s="56">
        <v>41456</v>
      </c>
      <c r="X368" s="56">
        <v>43100</v>
      </c>
      <c r="Y368" s="56" t="s">
        <v>356</v>
      </c>
      <c r="Z368" s="56" t="s">
        <v>341</v>
      </c>
      <c r="AA368" s="56" t="s">
        <v>347</v>
      </c>
      <c r="AB368" s="56" t="s">
        <v>343</v>
      </c>
      <c r="AC368" s="56" t="s">
        <v>342</v>
      </c>
      <c r="AD368" s="56" t="s">
        <v>342</v>
      </c>
      <c r="AE368" s="56" t="s">
        <v>334</v>
      </c>
      <c r="AF368" s="56" t="s">
        <v>292</v>
      </c>
      <c r="AG368" s="56">
        <v>2017</v>
      </c>
      <c r="AH368" s="56" t="s">
        <v>361</v>
      </c>
      <c r="AI368" s="56" t="s">
        <v>362</v>
      </c>
      <c r="AJ368" s="56">
        <v>144</v>
      </c>
      <c r="AM368" s="56">
        <v>42748</v>
      </c>
      <c r="AN368" s="56" t="s">
        <v>391</v>
      </c>
      <c r="AO368" s="1">
        <v>41787</v>
      </c>
      <c r="AP368" s="56" t="s">
        <v>353</v>
      </c>
      <c r="AQ368" s="56">
        <v>75715</v>
      </c>
      <c r="AR368" s="56">
        <v>0</v>
      </c>
      <c r="AS368" s="56" t="s">
        <v>346</v>
      </c>
      <c r="BB368" s="56" t="s">
        <v>339</v>
      </c>
      <c r="BC368" s="56" t="s">
        <v>263</v>
      </c>
      <c r="BD368" s="56" t="s">
        <v>349</v>
      </c>
      <c r="BE368" s="56" t="s">
        <v>347</v>
      </c>
      <c r="BF368" s="56" t="s">
        <v>334</v>
      </c>
      <c r="BG368" s="56" t="s">
        <v>365</v>
      </c>
      <c r="BH368" s="56">
        <v>0</v>
      </c>
      <c r="BI368" s="56">
        <v>0</v>
      </c>
      <c r="BJ368" s="56">
        <v>1</v>
      </c>
    </row>
    <row r="369" spans="1:62" hidden="1" x14ac:dyDescent="0.3">
      <c r="A369" s="56">
        <v>49196207</v>
      </c>
      <c r="B369" s="86">
        <v>599202</v>
      </c>
      <c r="C369" s="1">
        <v>42893</v>
      </c>
      <c r="D369" s="56" t="s">
        <v>357</v>
      </c>
      <c r="E369" s="56" t="s">
        <v>358</v>
      </c>
      <c r="F369" s="56" t="s">
        <v>334</v>
      </c>
      <c r="G369" s="56" t="s">
        <v>335</v>
      </c>
      <c r="H369" s="56" t="s">
        <v>336</v>
      </c>
      <c r="I369" s="56" t="s">
        <v>359</v>
      </c>
      <c r="K369" s="56" t="s">
        <v>337</v>
      </c>
      <c r="L369" s="56" t="s">
        <v>545</v>
      </c>
      <c r="M369" s="56" t="s">
        <v>984</v>
      </c>
      <c r="N369" s="56" t="s">
        <v>1043</v>
      </c>
      <c r="O369" s="56" t="s">
        <v>985</v>
      </c>
      <c r="P369" s="1" t="s">
        <v>110</v>
      </c>
      <c r="Q369" s="56" t="s">
        <v>366</v>
      </c>
      <c r="R369" s="56" t="s">
        <v>339</v>
      </c>
      <c r="S369" s="56">
        <v>190481</v>
      </c>
      <c r="T369" s="1" t="s">
        <v>420</v>
      </c>
      <c r="U369" s="56">
        <v>41416</v>
      </c>
      <c r="V369" s="56">
        <v>43100</v>
      </c>
      <c r="W369" s="56">
        <v>41456</v>
      </c>
      <c r="X369" s="56">
        <v>43100</v>
      </c>
      <c r="Y369" s="56" t="s">
        <v>356</v>
      </c>
      <c r="Z369" s="56" t="s">
        <v>341</v>
      </c>
      <c r="AA369" s="56" t="s">
        <v>347</v>
      </c>
      <c r="AB369" s="56" t="s">
        <v>343</v>
      </c>
      <c r="AC369" s="56" t="s">
        <v>342</v>
      </c>
      <c r="AD369" s="56" t="s">
        <v>342</v>
      </c>
      <c r="AE369" s="56" t="s">
        <v>334</v>
      </c>
      <c r="AF369" s="56" t="s">
        <v>292</v>
      </c>
      <c r="AG369" s="56">
        <v>2017</v>
      </c>
      <c r="AH369" s="56" t="s">
        <v>361</v>
      </c>
      <c r="AI369" s="56" t="s">
        <v>373</v>
      </c>
      <c r="AJ369" s="56">
        <v>179</v>
      </c>
      <c r="AM369" s="56">
        <v>42748</v>
      </c>
      <c r="AN369" s="56" t="s">
        <v>391</v>
      </c>
      <c r="AO369" s="1">
        <v>41787</v>
      </c>
      <c r="AP369" s="56" t="s">
        <v>353</v>
      </c>
      <c r="AQ369" s="56">
        <v>75715</v>
      </c>
      <c r="AR369" s="56">
        <v>0</v>
      </c>
      <c r="AS369" s="56" t="s">
        <v>346</v>
      </c>
      <c r="BB369" s="56" t="s">
        <v>339</v>
      </c>
      <c r="BC369" s="56" t="s">
        <v>263</v>
      </c>
      <c r="BD369" s="56" t="s">
        <v>349</v>
      </c>
      <c r="BE369" s="56" t="s">
        <v>347</v>
      </c>
      <c r="BF369" s="56" t="s">
        <v>334</v>
      </c>
      <c r="BG369" s="56" t="s">
        <v>365</v>
      </c>
      <c r="BH369" s="56">
        <v>0</v>
      </c>
      <c r="BI369" s="56">
        <v>0</v>
      </c>
      <c r="BJ369" s="56">
        <v>1</v>
      </c>
    </row>
    <row r="370" spans="1:62" hidden="1" x14ac:dyDescent="0.3">
      <c r="A370" s="56">
        <v>49196441</v>
      </c>
      <c r="B370" s="86">
        <v>599202</v>
      </c>
      <c r="C370" s="1">
        <v>42893</v>
      </c>
      <c r="D370" s="56" t="s">
        <v>357</v>
      </c>
      <c r="E370" s="56" t="s">
        <v>358</v>
      </c>
      <c r="F370" s="56" t="s">
        <v>334</v>
      </c>
      <c r="G370" s="56" t="s">
        <v>335</v>
      </c>
      <c r="H370" s="56" t="s">
        <v>336</v>
      </c>
      <c r="I370" s="56" t="s">
        <v>359</v>
      </c>
      <c r="K370" s="56" t="s">
        <v>337</v>
      </c>
      <c r="L370" s="56" t="s">
        <v>545</v>
      </c>
      <c r="M370" s="56" t="s">
        <v>984</v>
      </c>
      <c r="N370" s="56" t="s">
        <v>1043</v>
      </c>
      <c r="O370" s="56" t="s">
        <v>985</v>
      </c>
      <c r="P370" s="1" t="s">
        <v>110</v>
      </c>
      <c r="Q370" s="56" t="s">
        <v>241</v>
      </c>
      <c r="R370" s="56" t="s">
        <v>339</v>
      </c>
      <c r="S370" s="56">
        <v>127424</v>
      </c>
      <c r="T370" s="1" t="s">
        <v>387</v>
      </c>
      <c r="U370" s="56">
        <v>41416</v>
      </c>
      <c r="V370" s="56">
        <v>43100</v>
      </c>
      <c r="W370" s="56">
        <v>41456</v>
      </c>
      <c r="X370" s="56">
        <v>43100</v>
      </c>
      <c r="Y370" s="56" t="s">
        <v>340</v>
      </c>
      <c r="Z370" s="56" t="s">
        <v>367</v>
      </c>
      <c r="AA370" s="56" t="s">
        <v>342</v>
      </c>
      <c r="AB370" s="56" t="s">
        <v>343</v>
      </c>
      <c r="AC370" s="56" t="s">
        <v>342</v>
      </c>
      <c r="AD370" s="56" t="s">
        <v>347</v>
      </c>
      <c r="AE370" s="56" t="s">
        <v>334</v>
      </c>
      <c r="AF370" s="56" t="s">
        <v>292</v>
      </c>
      <c r="AG370" s="56">
        <v>2018</v>
      </c>
      <c r="AH370" s="56" t="s">
        <v>361</v>
      </c>
      <c r="AI370" s="56" t="s">
        <v>362</v>
      </c>
      <c r="AJ370" s="56">
        <v>4471404</v>
      </c>
      <c r="AM370" s="56">
        <v>42767</v>
      </c>
      <c r="AN370" s="56" t="s">
        <v>353</v>
      </c>
      <c r="AO370" s="1">
        <v>41393</v>
      </c>
      <c r="AP370" s="56" t="s">
        <v>353</v>
      </c>
      <c r="AQ370" s="56">
        <v>265</v>
      </c>
      <c r="AR370" s="56">
        <v>0</v>
      </c>
      <c r="AS370" s="56" t="s">
        <v>346</v>
      </c>
      <c r="BB370" s="56" t="s">
        <v>339</v>
      </c>
      <c r="BC370" s="56" t="s">
        <v>263</v>
      </c>
      <c r="BD370" s="56" t="s">
        <v>349</v>
      </c>
      <c r="BE370" s="56" t="s">
        <v>347</v>
      </c>
      <c r="BF370" s="56" t="s">
        <v>388</v>
      </c>
      <c r="BG370" s="56" t="s">
        <v>365</v>
      </c>
      <c r="BH370" s="56">
        <v>0</v>
      </c>
      <c r="BI370" s="56">
        <v>0</v>
      </c>
      <c r="BJ370" s="56">
        <v>1</v>
      </c>
    </row>
    <row r="371" spans="1:62" hidden="1" x14ac:dyDescent="0.3">
      <c r="A371" s="56">
        <v>49196208</v>
      </c>
      <c r="B371" s="86">
        <v>599202</v>
      </c>
      <c r="C371" s="1">
        <v>42893</v>
      </c>
      <c r="D371" s="56" t="s">
        <v>357</v>
      </c>
      <c r="E371" s="56" t="s">
        <v>358</v>
      </c>
      <c r="F371" s="56" t="s">
        <v>334</v>
      </c>
      <c r="G371" s="56" t="s">
        <v>335</v>
      </c>
      <c r="H371" s="56" t="s">
        <v>336</v>
      </c>
      <c r="I371" s="56" t="s">
        <v>359</v>
      </c>
      <c r="K371" s="56" t="s">
        <v>337</v>
      </c>
      <c r="L371" s="56" t="s">
        <v>545</v>
      </c>
      <c r="M371" s="56" t="s">
        <v>984</v>
      </c>
      <c r="N371" s="56" t="s">
        <v>1043</v>
      </c>
      <c r="O371" s="56" t="s">
        <v>985</v>
      </c>
      <c r="P371" s="1" t="s">
        <v>110</v>
      </c>
      <c r="Q371" s="56" t="s">
        <v>366</v>
      </c>
      <c r="R371" s="56" t="s">
        <v>339</v>
      </c>
      <c r="S371" s="56">
        <v>190481</v>
      </c>
      <c r="T371" s="1" t="s">
        <v>420</v>
      </c>
      <c r="U371" s="56">
        <v>41416</v>
      </c>
      <c r="V371" s="56">
        <v>43100</v>
      </c>
      <c r="W371" s="56">
        <v>41456</v>
      </c>
      <c r="X371" s="56">
        <v>43100</v>
      </c>
      <c r="Y371" s="56" t="s">
        <v>356</v>
      </c>
      <c r="Z371" s="56" t="s">
        <v>341</v>
      </c>
      <c r="AA371" s="56" t="s">
        <v>347</v>
      </c>
      <c r="AB371" s="56" t="s">
        <v>343</v>
      </c>
      <c r="AC371" s="56" t="s">
        <v>342</v>
      </c>
      <c r="AD371" s="56" t="s">
        <v>342</v>
      </c>
      <c r="AE371" s="56" t="s">
        <v>334</v>
      </c>
      <c r="AF371" s="56" t="s">
        <v>292</v>
      </c>
      <c r="AG371" s="56">
        <v>2017</v>
      </c>
      <c r="AH371" s="56" t="s">
        <v>361</v>
      </c>
      <c r="AI371" s="56" t="s">
        <v>384</v>
      </c>
      <c r="AJ371" s="56">
        <v>205</v>
      </c>
      <c r="AM371" s="56">
        <v>42748</v>
      </c>
      <c r="AN371" s="56" t="s">
        <v>391</v>
      </c>
      <c r="AO371" s="1">
        <v>41787</v>
      </c>
      <c r="AP371" s="56" t="s">
        <v>353</v>
      </c>
      <c r="AQ371" s="56">
        <v>75715</v>
      </c>
      <c r="AR371" s="56">
        <v>0</v>
      </c>
      <c r="AS371" s="56" t="s">
        <v>346</v>
      </c>
      <c r="BB371" s="56" t="s">
        <v>339</v>
      </c>
      <c r="BC371" s="56" t="s">
        <v>263</v>
      </c>
      <c r="BD371" s="56" t="s">
        <v>349</v>
      </c>
      <c r="BE371" s="56" t="s">
        <v>347</v>
      </c>
      <c r="BF371" s="56" t="s">
        <v>334</v>
      </c>
      <c r="BG371" s="56" t="s">
        <v>365</v>
      </c>
      <c r="BH371" s="56">
        <v>0</v>
      </c>
      <c r="BI371" s="56">
        <v>0</v>
      </c>
      <c r="BJ371" s="56">
        <v>1</v>
      </c>
    </row>
    <row r="372" spans="1:62" hidden="1" x14ac:dyDescent="0.3">
      <c r="A372" s="56">
        <v>49196209</v>
      </c>
      <c r="B372" s="86">
        <v>599202</v>
      </c>
      <c r="C372" s="1">
        <v>42893</v>
      </c>
      <c r="D372" s="56" t="s">
        <v>357</v>
      </c>
      <c r="E372" s="56" t="s">
        <v>358</v>
      </c>
      <c r="F372" s="56" t="s">
        <v>334</v>
      </c>
      <c r="G372" s="56" t="s">
        <v>335</v>
      </c>
      <c r="H372" s="56" t="s">
        <v>336</v>
      </c>
      <c r="I372" s="56" t="s">
        <v>359</v>
      </c>
      <c r="K372" s="56" t="s">
        <v>337</v>
      </c>
      <c r="L372" s="56" t="s">
        <v>545</v>
      </c>
      <c r="M372" s="56" t="s">
        <v>984</v>
      </c>
      <c r="N372" s="56" t="s">
        <v>1043</v>
      </c>
      <c r="O372" s="56" t="s">
        <v>985</v>
      </c>
      <c r="P372" s="1" t="s">
        <v>110</v>
      </c>
      <c r="Q372" s="56" t="s">
        <v>366</v>
      </c>
      <c r="R372" s="56" t="s">
        <v>339</v>
      </c>
      <c r="S372" s="56">
        <v>127441</v>
      </c>
      <c r="T372" s="1" t="s">
        <v>254</v>
      </c>
      <c r="U372" s="56">
        <v>41416</v>
      </c>
      <c r="V372" s="56">
        <v>43100</v>
      </c>
      <c r="W372" s="56">
        <v>41136</v>
      </c>
      <c r="X372" s="56">
        <v>41291</v>
      </c>
      <c r="Y372" s="56" t="s">
        <v>340</v>
      </c>
      <c r="Z372" s="56" t="s">
        <v>341</v>
      </c>
      <c r="AA372" s="56" t="s">
        <v>342</v>
      </c>
      <c r="AB372" s="56" t="s">
        <v>339</v>
      </c>
      <c r="AC372" s="56" t="s">
        <v>342</v>
      </c>
      <c r="AD372" s="56" t="s">
        <v>347</v>
      </c>
      <c r="AE372" s="56" t="s">
        <v>352</v>
      </c>
      <c r="AF372" s="56" t="s">
        <v>224</v>
      </c>
      <c r="AG372" s="56">
        <v>2012</v>
      </c>
      <c r="AH372" s="56" t="s">
        <v>80</v>
      </c>
      <c r="AI372" s="56" t="s">
        <v>339</v>
      </c>
      <c r="AJ372" s="56">
        <v>0</v>
      </c>
      <c r="AM372" s="56">
        <v>41291</v>
      </c>
      <c r="AN372" s="56" t="s">
        <v>353</v>
      </c>
      <c r="AO372" s="1">
        <v>41290</v>
      </c>
      <c r="AP372" s="56" t="s">
        <v>353</v>
      </c>
      <c r="AQ372" s="56">
        <v>54348</v>
      </c>
      <c r="AR372" s="56">
        <v>0</v>
      </c>
      <c r="AS372" s="56" t="s">
        <v>346</v>
      </c>
      <c r="AT372" s="56">
        <v>1003</v>
      </c>
      <c r="AU372" s="56" t="s">
        <v>369</v>
      </c>
      <c r="BB372" s="56" t="s">
        <v>339</v>
      </c>
      <c r="BC372" s="56" t="s">
        <v>263</v>
      </c>
      <c r="BD372" s="56" t="s">
        <v>349</v>
      </c>
      <c r="BE372" s="56" t="s">
        <v>347</v>
      </c>
      <c r="BF372" s="56" t="s">
        <v>334</v>
      </c>
      <c r="BG372" s="56" t="s">
        <v>365</v>
      </c>
      <c r="BH372" s="56">
        <v>0</v>
      </c>
      <c r="BI372" s="56">
        <v>0</v>
      </c>
      <c r="BJ372" s="56">
        <v>0</v>
      </c>
    </row>
    <row r="373" spans="1:62" hidden="1" x14ac:dyDescent="0.3">
      <c r="A373" s="56">
        <v>49196814</v>
      </c>
      <c r="B373" s="86">
        <v>599202</v>
      </c>
      <c r="C373" s="1">
        <v>42893</v>
      </c>
      <c r="D373" s="56" t="s">
        <v>357</v>
      </c>
      <c r="E373" s="56" t="s">
        <v>358</v>
      </c>
      <c r="F373" s="56" t="s">
        <v>334</v>
      </c>
      <c r="G373" s="56" t="s">
        <v>335</v>
      </c>
      <c r="H373" s="56" t="s">
        <v>336</v>
      </c>
      <c r="I373" s="56" t="s">
        <v>359</v>
      </c>
      <c r="K373" s="56" t="s">
        <v>337</v>
      </c>
      <c r="L373" s="56" t="s">
        <v>545</v>
      </c>
      <c r="M373" s="56" t="s">
        <v>984</v>
      </c>
      <c r="N373" s="56" t="s">
        <v>1043</v>
      </c>
      <c r="O373" s="56" t="s">
        <v>985</v>
      </c>
      <c r="P373" s="1" t="s">
        <v>110</v>
      </c>
      <c r="Q373" s="56" t="s">
        <v>366</v>
      </c>
      <c r="R373" s="56" t="s">
        <v>339</v>
      </c>
      <c r="S373" s="56">
        <v>190146</v>
      </c>
      <c r="T373" s="1" t="s">
        <v>487</v>
      </c>
      <c r="U373" s="56">
        <v>41416</v>
      </c>
      <c r="V373" s="56">
        <v>43100</v>
      </c>
      <c r="W373" s="56">
        <v>41456</v>
      </c>
      <c r="X373" s="56">
        <v>43100</v>
      </c>
      <c r="Y373" s="56" t="s">
        <v>340</v>
      </c>
      <c r="Z373" s="56" t="s">
        <v>341</v>
      </c>
      <c r="AA373" s="56" t="s">
        <v>347</v>
      </c>
      <c r="AB373" s="56" t="s">
        <v>343</v>
      </c>
      <c r="AC373" s="56" t="s">
        <v>342</v>
      </c>
      <c r="AD373" s="56" t="s">
        <v>342</v>
      </c>
      <c r="AE373" s="56" t="s">
        <v>334</v>
      </c>
      <c r="AF373" s="56" t="s">
        <v>292</v>
      </c>
      <c r="AG373" s="56">
        <v>2017</v>
      </c>
      <c r="AH373" s="56" t="s">
        <v>361</v>
      </c>
      <c r="AI373" s="56" t="s">
        <v>385</v>
      </c>
      <c r="AJ373" s="56">
        <v>1049486</v>
      </c>
      <c r="AM373" s="56">
        <v>42767</v>
      </c>
      <c r="AN373" s="56" t="s">
        <v>353</v>
      </c>
      <c r="AO373" s="1">
        <v>41784</v>
      </c>
      <c r="AP373" s="56" t="s">
        <v>353</v>
      </c>
      <c r="AQ373" s="56">
        <v>75565</v>
      </c>
      <c r="AR373" s="56">
        <v>0</v>
      </c>
      <c r="AS373" s="56" t="s">
        <v>346</v>
      </c>
      <c r="BB373" s="56" t="s">
        <v>339</v>
      </c>
      <c r="BC373" s="56" t="s">
        <v>263</v>
      </c>
      <c r="BD373" s="56" t="s">
        <v>349</v>
      </c>
      <c r="BE373" s="56" t="s">
        <v>347</v>
      </c>
      <c r="BF373" s="56" t="s">
        <v>334</v>
      </c>
      <c r="BG373" s="56" t="s">
        <v>365</v>
      </c>
      <c r="BH373" s="56">
        <v>0</v>
      </c>
      <c r="BI373" s="56">
        <v>0</v>
      </c>
      <c r="BJ373" s="56">
        <v>1</v>
      </c>
    </row>
    <row r="374" spans="1:62" hidden="1" x14ac:dyDescent="0.3">
      <c r="A374" s="56">
        <v>49196413</v>
      </c>
      <c r="B374" s="86">
        <v>599202</v>
      </c>
      <c r="C374" s="1">
        <v>42893</v>
      </c>
      <c r="D374" s="56" t="s">
        <v>357</v>
      </c>
      <c r="E374" s="56" t="s">
        <v>358</v>
      </c>
      <c r="F374" s="56" t="s">
        <v>334</v>
      </c>
      <c r="G374" s="56" t="s">
        <v>335</v>
      </c>
      <c r="H374" s="56" t="s">
        <v>336</v>
      </c>
      <c r="I374" s="56" t="s">
        <v>359</v>
      </c>
      <c r="K374" s="56" t="s">
        <v>337</v>
      </c>
      <c r="L374" s="56" t="s">
        <v>545</v>
      </c>
      <c r="M374" s="56" t="s">
        <v>984</v>
      </c>
      <c r="N374" s="56" t="s">
        <v>1043</v>
      </c>
      <c r="O374" s="56" t="s">
        <v>985</v>
      </c>
      <c r="P374" s="1" t="s">
        <v>110</v>
      </c>
      <c r="Q374" s="56" t="s">
        <v>241</v>
      </c>
      <c r="R374" s="56" t="s">
        <v>339</v>
      </c>
      <c r="S374" s="56">
        <v>149233</v>
      </c>
      <c r="T374" s="1" t="s">
        <v>379</v>
      </c>
      <c r="U374" s="56">
        <v>41416</v>
      </c>
      <c r="V374" s="56">
        <v>43100</v>
      </c>
      <c r="W374" s="56">
        <v>41456</v>
      </c>
      <c r="X374" s="56">
        <v>43100</v>
      </c>
      <c r="Y374" s="56" t="s">
        <v>340</v>
      </c>
      <c r="Z374" s="56" t="s">
        <v>341</v>
      </c>
      <c r="AA374" s="56" t="s">
        <v>347</v>
      </c>
      <c r="AB374" s="56" t="s">
        <v>343</v>
      </c>
      <c r="AC374" s="56" t="s">
        <v>342</v>
      </c>
      <c r="AD374" s="56" t="s">
        <v>342</v>
      </c>
      <c r="AE374" s="56" t="s">
        <v>334</v>
      </c>
      <c r="AF374" s="56" t="s">
        <v>292</v>
      </c>
      <c r="AG374" s="56">
        <v>2017</v>
      </c>
      <c r="AH374" s="56" t="s">
        <v>361</v>
      </c>
      <c r="AI374" s="56" t="s">
        <v>384</v>
      </c>
      <c r="AJ374" s="56">
        <v>188222</v>
      </c>
      <c r="AM374" s="56">
        <v>42767</v>
      </c>
      <c r="AN374" s="56" t="s">
        <v>353</v>
      </c>
      <c r="AO374" s="1">
        <v>41404</v>
      </c>
      <c r="AP374" s="56" t="s">
        <v>353</v>
      </c>
      <c r="AQ374" s="56">
        <v>67502</v>
      </c>
      <c r="AR374" s="56">
        <v>0</v>
      </c>
      <c r="AS374" s="56" t="s">
        <v>346</v>
      </c>
      <c r="BB374" s="56" t="s">
        <v>339</v>
      </c>
      <c r="BC374" s="56" t="s">
        <v>263</v>
      </c>
      <c r="BD374" s="56" t="s">
        <v>349</v>
      </c>
      <c r="BE374" s="56" t="s">
        <v>347</v>
      </c>
      <c r="BF374" s="56" t="s">
        <v>334</v>
      </c>
      <c r="BG374" s="56" t="s">
        <v>365</v>
      </c>
      <c r="BH374" s="56">
        <v>0</v>
      </c>
      <c r="BI374" s="56">
        <v>0</v>
      </c>
      <c r="BJ374" s="56">
        <v>1</v>
      </c>
    </row>
    <row r="375" spans="1:62" hidden="1" x14ac:dyDescent="0.3">
      <c r="A375" s="56">
        <v>49196440</v>
      </c>
      <c r="B375" s="86">
        <v>599202</v>
      </c>
      <c r="C375" s="1">
        <v>42893</v>
      </c>
      <c r="D375" s="56" t="s">
        <v>357</v>
      </c>
      <c r="E375" s="56" t="s">
        <v>358</v>
      </c>
      <c r="F375" s="56" t="s">
        <v>334</v>
      </c>
      <c r="G375" s="56" t="s">
        <v>335</v>
      </c>
      <c r="H375" s="56" t="s">
        <v>336</v>
      </c>
      <c r="I375" s="56" t="s">
        <v>359</v>
      </c>
      <c r="K375" s="56" t="s">
        <v>337</v>
      </c>
      <c r="L375" s="56" t="s">
        <v>545</v>
      </c>
      <c r="M375" s="56" t="s">
        <v>984</v>
      </c>
      <c r="N375" s="56" t="s">
        <v>1043</v>
      </c>
      <c r="O375" s="56" t="s">
        <v>985</v>
      </c>
      <c r="P375" s="1" t="s">
        <v>110</v>
      </c>
      <c r="Q375" s="56" t="s">
        <v>241</v>
      </c>
      <c r="R375" s="56" t="s">
        <v>339</v>
      </c>
      <c r="S375" s="56">
        <v>127424</v>
      </c>
      <c r="T375" s="1" t="s">
        <v>387</v>
      </c>
      <c r="U375" s="56">
        <v>41416</v>
      </c>
      <c r="V375" s="56">
        <v>43100</v>
      </c>
      <c r="W375" s="56">
        <v>41456</v>
      </c>
      <c r="X375" s="56">
        <v>43100</v>
      </c>
      <c r="Y375" s="56" t="s">
        <v>340</v>
      </c>
      <c r="Z375" s="56" t="s">
        <v>367</v>
      </c>
      <c r="AA375" s="56" t="s">
        <v>342</v>
      </c>
      <c r="AB375" s="56" t="s">
        <v>343</v>
      </c>
      <c r="AC375" s="56" t="s">
        <v>342</v>
      </c>
      <c r="AD375" s="56" t="s">
        <v>347</v>
      </c>
      <c r="AE375" s="56" t="s">
        <v>334</v>
      </c>
      <c r="AF375" s="56" t="s">
        <v>292</v>
      </c>
      <c r="AG375" s="56">
        <v>2018</v>
      </c>
      <c r="AH375" s="56" t="s">
        <v>361</v>
      </c>
      <c r="AI375" s="56" t="s">
        <v>385</v>
      </c>
      <c r="AJ375" s="56">
        <v>4310231</v>
      </c>
      <c r="AM375" s="56">
        <v>42767</v>
      </c>
      <c r="AN375" s="56" t="s">
        <v>353</v>
      </c>
      <c r="AO375" s="1">
        <v>41393</v>
      </c>
      <c r="AP375" s="56" t="s">
        <v>353</v>
      </c>
      <c r="AQ375" s="56">
        <v>265</v>
      </c>
      <c r="AR375" s="56">
        <v>0</v>
      </c>
      <c r="AS375" s="56" t="s">
        <v>346</v>
      </c>
      <c r="BB375" s="56" t="s">
        <v>339</v>
      </c>
      <c r="BC375" s="56" t="s">
        <v>263</v>
      </c>
      <c r="BD375" s="56" t="s">
        <v>349</v>
      </c>
      <c r="BE375" s="56" t="s">
        <v>347</v>
      </c>
      <c r="BF375" s="56" t="s">
        <v>388</v>
      </c>
      <c r="BG375" s="56" t="s">
        <v>365</v>
      </c>
      <c r="BH375" s="56">
        <v>0</v>
      </c>
      <c r="BI375" s="56">
        <v>0</v>
      </c>
      <c r="BJ375" s="56">
        <v>1</v>
      </c>
    </row>
    <row r="376" spans="1:62" hidden="1" x14ac:dyDescent="0.3">
      <c r="A376" s="56">
        <v>49196210</v>
      </c>
      <c r="B376" s="86">
        <v>599202</v>
      </c>
      <c r="C376" s="1">
        <v>42893</v>
      </c>
      <c r="D376" s="56" t="s">
        <v>357</v>
      </c>
      <c r="E376" s="56" t="s">
        <v>358</v>
      </c>
      <c r="F376" s="56" t="s">
        <v>334</v>
      </c>
      <c r="G376" s="56" t="s">
        <v>335</v>
      </c>
      <c r="H376" s="56" t="s">
        <v>336</v>
      </c>
      <c r="I376" s="56" t="s">
        <v>359</v>
      </c>
      <c r="K376" s="56" t="s">
        <v>337</v>
      </c>
      <c r="L376" s="56" t="s">
        <v>545</v>
      </c>
      <c r="M376" s="56" t="s">
        <v>984</v>
      </c>
      <c r="N376" s="56" t="s">
        <v>1043</v>
      </c>
      <c r="O376" s="56" t="s">
        <v>985</v>
      </c>
      <c r="P376" s="1" t="s">
        <v>110</v>
      </c>
      <c r="Q376" s="56" t="s">
        <v>366</v>
      </c>
      <c r="R376" s="56" t="s">
        <v>339</v>
      </c>
      <c r="S376" s="56">
        <v>190122</v>
      </c>
      <c r="T376" s="1" t="s">
        <v>254</v>
      </c>
      <c r="U376" s="56">
        <v>41416</v>
      </c>
      <c r="V376" s="56">
        <v>43100</v>
      </c>
      <c r="W376" s="56">
        <v>41456</v>
      </c>
      <c r="X376" s="56">
        <v>43100</v>
      </c>
      <c r="Y376" s="56" t="s">
        <v>340</v>
      </c>
      <c r="Z376" s="56" t="s">
        <v>341</v>
      </c>
      <c r="AA376" s="56" t="s">
        <v>342</v>
      </c>
      <c r="AB376" s="56" t="s">
        <v>339</v>
      </c>
      <c r="AC376" s="56" t="s">
        <v>342</v>
      </c>
      <c r="AD376" s="56" t="s">
        <v>342</v>
      </c>
      <c r="AE376" s="56" t="s">
        <v>334</v>
      </c>
      <c r="AF376" s="56" t="s">
        <v>224</v>
      </c>
      <c r="AG376" s="56">
        <v>2013</v>
      </c>
      <c r="AH376" s="56" t="s">
        <v>361</v>
      </c>
      <c r="AI376" s="56" t="s">
        <v>339</v>
      </c>
      <c r="AJ376" s="56">
        <v>0</v>
      </c>
      <c r="AM376" s="56">
        <v>42748</v>
      </c>
      <c r="AN376" s="56" t="s">
        <v>391</v>
      </c>
      <c r="AO376" s="1">
        <v>41780</v>
      </c>
      <c r="AP376" s="56" t="s">
        <v>353</v>
      </c>
      <c r="AQ376" s="56">
        <v>54348</v>
      </c>
      <c r="AR376" s="56">
        <v>0</v>
      </c>
      <c r="AS376" s="56" t="s">
        <v>346</v>
      </c>
      <c r="AT376" s="56">
        <v>1003</v>
      </c>
      <c r="AU376" s="56" t="s">
        <v>369</v>
      </c>
      <c r="BB376" s="56" t="s">
        <v>339</v>
      </c>
      <c r="BC376" s="56" t="s">
        <v>263</v>
      </c>
      <c r="BD376" s="56" t="s">
        <v>349</v>
      </c>
      <c r="BE376" s="56" t="s">
        <v>347</v>
      </c>
      <c r="BF376" s="56" t="s">
        <v>334</v>
      </c>
      <c r="BG376" s="56" t="s">
        <v>365</v>
      </c>
      <c r="BH376" s="56">
        <v>0</v>
      </c>
      <c r="BI376" s="56">
        <v>0</v>
      </c>
      <c r="BJ376" s="56">
        <v>1</v>
      </c>
    </row>
    <row r="377" spans="1:62" hidden="1" x14ac:dyDescent="0.3">
      <c r="A377" s="56">
        <v>49196211</v>
      </c>
      <c r="B377" s="86">
        <v>599202</v>
      </c>
      <c r="C377" s="1">
        <v>42893</v>
      </c>
      <c r="D377" s="56" t="s">
        <v>357</v>
      </c>
      <c r="E377" s="56" t="s">
        <v>358</v>
      </c>
      <c r="F377" s="56" t="s">
        <v>334</v>
      </c>
      <c r="G377" s="56" t="s">
        <v>335</v>
      </c>
      <c r="H377" s="56" t="s">
        <v>336</v>
      </c>
      <c r="I377" s="56" t="s">
        <v>359</v>
      </c>
      <c r="K377" s="56" t="s">
        <v>337</v>
      </c>
      <c r="L377" s="56" t="s">
        <v>545</v>
      </c>
      <c r="M377" s="56" t="s">
        <v>984</v>
      </c>
      <c r="N377" s="56" t="s">
        <v>1043</v>
      </c>
      <c r="O377" s="56" t="s">
        <v>985</v>
      </c>
      <c r="P377" s="1" t="s">
        <v>110</v>
      </c>
      <c r="Q377" s="56" t="s">
        <v>366</v>
      </c>
      <c r="R377" s="56" t="s">
        <v>339</v>
      </c>
      <c r="S377" s="56">
        <v>190122</v>
      </c>
      <c r="T377" s="1" t="s">
        <v>254</v>
      </c>
      <c r="U377" s="56">
        <v>41416</v>
      </c>
      <c r="V377" s="56">
        <v>43100</v>
      </c>
      <c r="W377" s="56">
        <v>41456</v>
      </c>
      <c r="X377" s="56">
        <v>43100</v>
      </c>
      <c r="Y377" s="56" t="s">
        <v>340</v>
      </c>
      <c r="Z377" s="56" t="s">
        <v>341</v>
      </c>
      <c r="AA377" s="56" t="s">
        <v>342</v>
      </c>
      <c r="AB377" s="56" t="s">
        <v>339</v>
      </c>
      <c r="AC377" s="56" t="s">
        <v>342</v>
      </c>
      <c r="AD377" s="56" t="s">
        <v>342</v>
      </c>
      <c r="AE377" s="56" t="s">
        <v>334</v>
      </c>
      <c r="AF377" s="56" t="s">
        <v>291</v>
      </c>
      <c r="AG377" s="56">
        <v>2014</v>
      </c>
      <c r="AH377" s="56" t="s">
        <v>361</v>
      </c>
      <c r="AI377" s="56" t="s">
        <v>384</v>
      </c>
      <c r="AJ377" s="56">
        <v>0</v>
      </c>
      <c r="AK377" s="1">
        <v>41820</v>
      </c>
      <c r="AM377" s="56">
        <v>42748</v>
      </c>
      <c r="AN377" s="56" t="s">
        <v>391</v>
      </c>
      <c r="AO377" s="1">
        <v>41856</v>
      </c>
      <c r="AP377" s="56" t="s">
        <v>378</v>
      </c>
      <c r="AQ377" s="56">
        <v>54348</v>
      </c>
      <c r="AR377" s="56">
        <v>0</v>
      </c>
      <c r="AS377" s="56" t="s">
        <v>346</v>
      </c>
      <c r="AT377" s="56">
        <v>1003</v>
      </c>
      <c r="AU377" s="56" t="s">
        <v>369</v>
      </c>
      <c r="BB377" s="56" t="s">
        <v>339</v>
      </c>
      <c r="BC377" s="56" t="s">
        <v>263</v>
      </c>
      <c r="BD377" s="56" t="s">
        <v>349</v>
      </c>
      <c r="BE377" s="56" t="s">
        <v>347</v>
      </c>
      <c r="BF377" s="56" t="s">
        <v>334</v>
      </c>
      <c r="BG377" s="56" t="s">
        <v>365</v>
      </c>
      <c r="BH377" s="56">
        <v>0</v>
      </c>
      <c r="BI377" s="56">
        <v>0</v>
      </c>
      <c r="BJ377" s="56">
        <v>1</v>
      </c>
    </row>
    <row r="378" spans="1:62" hidden="1" x14ac:dyDescent="0.3">
      <c r="A378" s="56">
        <v>49196438</v>
      </c>
      <c r="B378" s="86">
        <v>599202</v>
      </c>
      <c r="C378" s="1">
        <v>42893</v>
      </c>
      <c r="D378" s="56" t="s">
        <v>357</v>
      </c>
      <c r="E378" s="56" t="s">
        <v>358</v>
      </c>
      <c r="F378" s="56" t="s">
        <v>334</v>
      </c>
      <c r="G378" s="56" t="s">
        <v>335</v>
      </c>
      <c r="H378" s="56" t="s">
        <v>336</v>
      </c>
      <c r="I378" s="56" t="s">
        <v>359</v>
      </c>
      <c r="K378" s="56" t="s">
        <v>337</v>
      </c>
      <c r="L378" s="56" t="s">
        <v>545</v>
      </c>
      <c r="M378" s="56" t="s">
        <v>984</v>
      </c>
      <c r="N378" s="56" t="s">
        <v>1043</v>
      </c>
      <c r="O378" s="56" t="s">
        <v>985</v>
      </c>
      <c r="P378" s="1" t="s">
        <v>110</v>
      </c>
      <c r="Q378" s="56" t="s">
        <v>241</v>
      </c>
      <c r="R378" s="56" t="s">
        <v>339</v>
      </c>
      <c r="S378" s="56">
        <v>127424</v>
      </c>
      <c r="T378" s="1" t="s">
        <v>387</v>
      </c>
      <c r="U378" s="56">
        <v>41416</v>
      </c>
      <c r="V378" s="56">
        <v>43100</v>
      </c>
      <c r="W378" s="56">
        <v>41456</v>
      </c>
      <c r="X378" s="56">
        <v>43100</v>
      </c>
      <c r="Y378" s="56" t="s">
        <v>340</v>
      </c>
      <c r="Z378" s="56" t="s">
        <v>367</v>
      </c>
      <c r="AA378" s="56" t="s">
        <v>342</v>
      </c>
      <c r="AB378" s="56" t="s">
        <v>343</v>
      </c>
      <c r="AC378" s="56" t="s">
        <v>342</v>
      </c>
      <c r="AD378" s="56" t="s">
        <v>347</v>
      </c>
      <c r="AE378" s="56" t="s">
        <v>334</v>
      </c>
      <c r="AF378" s="56" t="s">
        <v>292</v>
      </c>
      <c r="AG378" s="56">
        <v>2017</v>
      </c>
      <c r="AH378" s="56" t="s">
        <v>361</v>
      </c>
      <c r="AI378" s="56" t="s">
        <v>373</v>
      </c>
      <c r="AJ378" s="56">
        <v>4006950</v>
      </c>
      <c r="AM378" s="56">
        <v>42767</v>
      </c>
      <c r="AN378" s="56" t="s">
        <v>353</v>
      </c>
      <c r="AO378" s="1">
        <v>41393</v>
      </c>
      <c r="AP378" s="56" t="s">
        <v>353</v>
      </c>
      <c r="AQ378" s="56">
        <v>265</v>
      </c>
      <c r="AR378" s="56">
        <v>0</v>
      </c>
      <c r="AS378" s="56" t="s">
        <v>346</v>
      </c>
      <c r="BB378" s="56" t="s">
        <v>339</v>
      </c>
      <c r="BC378" s="56" t="s">
        <v>263</v>
      </c>
      <c r="BD378" s="56" t="s">
        <v>349</v>
      </c>
      <c r="BE378" s="56" t="s">
        <v>347</v>
      </c>
      <c r="BF378" s="56" t="s">
        <v>388</v>
      </c>
      <c r="BG378" s="56" t="s">
        <v>365</v>
      </c>
      <c r="BH378" s="56">
        <v>0</v>
      </c>
      <c r="BI378" s="56">
        <v>0</v>
      </c>
      <c r="BJ378" s="56">
        <v>1</v>
      </c>
    </row>
    <row r="379" spans="1:62" hidden="1" x14ac:dyDescent="0.3">
      <c r="A379" s="56">
        <v>49196212</v>
      </c>
      <c r="B379" s="86">
        <v>599202</v>
      </c>
      <c r="C379" s="1">
        <v>42893</v>
      </c>
      <c r="D379" s="56" t="s">
        <v>357</v>
      </c>
      <c r="E379" s="56" t="s">
        <v>358</v>
      </c>
      <c r="F379" s="56" t="s">
        <v>334</v>
      </c>
      <c r="G379" s="56" t="s">
        <v>335</v>
      </c>
      <c r="H379" s="56" t="s">
        <v>336</v>
      </c>
      <c r="I379" s="56" t="s">
        <v>359</v>
      </c>
      <c r="K379" s="56" t="s">
        <v>337</v>
      </c>
      <c r="L379" s="56" t="s">
        <v>545</v>
      </c>
      <c r="M379" s="56" t="s">
        <v>984</v>
      </c>
      <c r="N379" s="56" t="s">
        <v>1043</v>
      </c>
      <c r="O379" s="56" t="s">
        <v>985</v>
      </c>
      <c r="P379" s="1" t="s">
        <v>110</v>
      </c>
      <c r="Q379" s="56" t="s">
        <v>366</v>
      </c>
      <c r="R379" s="56" t="s">
        <v>339</v>
      </c>
      <c r="S379" s="56">
        <v>190122</v>
      </c>
      <c r="T379" s="1" t="s">
        <v>254</v>
      </c>
      <c r="U379" s="56">
        <v>41416</v>
      </c>
      <c r="V379" s="56">
        <v>43100</v>
      </c>
      <c r="W379" s="56">
        <v>41456</v>
      </c>
      <c r="X379" s="56">
        <v>43100</v>
      </c>
      <c r="Y379" s="56" t="s">
        <v>340</v>
      </c>
      <c r="Z379" s="56" t="s">
        <v>341</v>
      </c>
      <c r="AA379" s="56" t="s">
        <v>342</v>
      </c>
      <c r="AB379" s="56" t="s">
        <v>339</v>
      </c>
      <c r="AC379" s="56" t="s">
        <v>342</v>
      </c>
      <c r="AD379" s="56" t="s">
        <v>342</v>
      </c>
      <c r="AE379" s="56" t="s">
        <v>334</v>
      </c>
      <c r="AF379" s="56" t="s">
        <v>291</v>
      </c>
      <c r="AG379" s="56">
        <v>2015</v>
      </c>
      <c r="AH379" s="56" t="s">
        <v>361</v>
      </c>
      <c r="AI379" s="56" t="s">
        <v>362</v>
      </c>
      <c r="AJ379" s="56">
        <v>167</v>
      </c>
      <c r="AK379" s="1">
        <v>41973</v>
      </c>
      <c r="AM379" s="56">
        <v>42748</v>
      </c>
      <c r="AN379" s="56" t="s">
        <v>391</v>
      </c>
      <c r="AO379" s="1">
        <v>42045</v>
      </c>
      <c r="AP379" s="56" t="s">
        <v>353</v>
      </c>
      <c r="AQ379" s="56">
        <v>54348</v>
      </c>
      <c r="AR379" s="56">
        <v>0</v>
      </c>
      <c r="AS379" s="56" t="s">
        <v>346</v>
      </c>
      <c r="AT379" s="56">
        <v>1003</v>
      </c>
      <c r="AU379" s="56" t="s">
        <v>369</v>
      </c>
      <c r="BB379" s="56" t="s">
        <v>339</v>
      </c>
      <c r="BC379" s="56" t="s">
        <v>263</v>
      </c>
      <c r="BD379" s="56" t="s">
        <v>349</v>
      </c>
      <c r="BE379" s="56" t="s">
        <v>347</v>
      </c>
      <c r="BF379" s="56" t="s">
        <v>334</v>
      </c>
      <c r="BG379" s="56" t="s">
        <v>365</v>
      </c>
      <c r="BH379" s="56">
        <v>0</v>
      </c>
      <c r="BI379" s="56">
        <v>0</v>
      </c>
      <c r="BJ379" s="56">
        <v>1</v>
      </c>
    </row>
    <row r="380" spans="1:62" hidden="1" x14ac:dyDescent="0.3">
      <c r="A380" s="56">
        <v>49196224</v>
      </c>
      <c r="B380" s="86">
        <v>599202</v>
      </c>
      <c r="C380" s="1">
        <v>42893</v>
      </c>
      <c r="D380" s="56" t="s">
        <v>357</v>
      </c>
      <c r="E380" s="56" t="s">
        <v>358</v>
      </c>
      <c r="F380" s="56" t="s">
        <v>334</v>
      </c>
      <c r="G380" s="56" t="s">
        <v>335</v>
      </c>
      <c r="H380" s="56" t="s">
        <v>336</v>
      </c>
      <c r="I380" s="56" t="s">
        <v>359</v>
      </c>
      <c r="K380" s="56" t="s">
        <v>337</v>
      </c>
      <c r="L380" s="56" t="s">
        <v>545</v>
      </c>
      <c r="M380" s="56" t="s">
        <v>984</v>
      </c>
      <c r="N380" s="56" t="s">
        <v>1043</v>
      </c>
      <c r="O380" s="56" t="s">
        <v>985</v>
      </c>
      <c r="P380" s="1" t="s">
        <v>110</v>
      </c>
      <c r="Q380" s="56" t="s">
        <v>241</v>
      </c>
      <c r="R380" s="56" t="s">
        <v>339</v>
      </c>
      <c r="S380" s="56">
        <v>229103</v>
      </c>
      <c r="T380" s="1" t="s">
        <v>418</v>
      </c>
      <c r="U380" s="56">
        <v>41416</v>
      </c>
      <c r="V380" s="56">
        <v>43100</v>
      </c>
      <c r="W380" s="56">
        <v>41416</v>
      </c>
      <c r="X380" s="56">
        <v>43100</v>
      </c>
      <c r="Y380" s="56" t="s">
        <v>356</v>
      </c>
      <c r="Z380" s="56" t="s">
        <v>341</v>
      </c>
      <c r="AA380" s="56" t="s">
        <v>342</v>
      </c>
      <c r="AB380" s="56" t="s">
        <v>339</v>
      </c>
      <c r="AC380" s="56" t="s">
        <v>342</v>
      </c>
      <c r="AD380" s="56" t="s">
        <v>342</v>
      </c>
      <c r="AE380" s="56" t="s">
        <v>334</v>
      </c>
      <c r="AF380" s="56" t="s">
        <v>292</v>
      </c>
      <c r="AG380" s="56">
        <v>2015</v>
      </c>
      <c r="AH380" s="56" t="s">
        <v>361</v>
      </c>
      <c r="AI380" s="56" t="s">
        <v>385</v>
      </c>
      <c r="AJ380" s="56">
        <v>168761</v>
      </c>
      <c r="AM380" s="56">
        <v>42748</v>
      </c>
      <c r="AN380" s="56" t="s">
        <v>391</v>
      </c>
      <c r="AO380" s="1">
        <v>42200</v>
      </c>
      <c r="AP380" s="56" t="s">
        <v>383</v>
      </c>
      <c r="AQ380" s="56">
        <v>75665</v>
      </c>
      <c r="AR380" s="56">
        <v>0</v>
      </c>
      <c r="AS380" s="56" t="s">
        <v>346</v>
      </c>
      <c r="AT380" s="56">
        <v>1003</v>
      </c>
      <c r="AU380" s="56" t="s">
        <v>369</v>
      </c>
      <c r="AX380" s="56">
        <v>0</v>
      </c>
      <c r="BB380" s="56" t="s">
        <v>339</v>
      </c>
      <c r="BC380" s="56" t="s">
        <v>263</v>
      </c>
      <c r="BD380" s="56" t="s">
        <v>349</v>
      </c>
      <c r="BE380" s="56" t="s">
        <v>347</v>
      </c>
      <c r="BF380" s="56" t="s">
        <v>334</v>
      </c>
      <c r="BG380" s="56" t="s">
        <v>365</v>
      </c>
      <c r="BH380" s="56">
        <v>0</v>
      </c>
      <c r="BI380" s="56">
        <v>0</v>
      </c>
      <c r="BJ380" s="56">
        <v>1</v>
      </c>
    </row>
    <row r="381" spans="1:62" hidden="1" x14ac:dyDescent="0.3">
      <c r="A381" s="56">
        <v>49196533</v>
      </c>
      <c r="B381" s="86">
        <v>599202</v>
      </c>
      <c r="C381" s="1">
        <v>42893</v>
      </c>
      <c r="D381" s="56" t="s">
        <v>357</v>
      </c>
      <c r="E381" s="56" t="s">
        <v>358</v>
      </c>
      <c r="F381" s="56" t="s">
        <v>334</v>
      </c>
      <c r="G381" s="56" t="s">
        <v>335</v>
      </c>
      <c r="H381" s="56" t="s">
        <v>336</v>
      </c>
      <c r="I381" s="56" t="s">
        <v>359</v>
      </c>
      <c r="K381" s="56" t="s">
        <v>337</v>
      </c>
      <c r="L381" s="56" t="s">
        <v>545</v>
      </c>
      <c r="M381" s="56" t="s">
        <v>984</v>
      </c>
      <c r="N381" s="56" t="s">
        <v>1043</v>
      </c>
      <c r="O381" s="56" t="s">
        <v>985</v>
      </c>
      <c r="P381" s="1" t="s">
        <v>110</v>
      </c>
      <c r="Q381" s="56" t="s">
        <v>360</v>
      </c>
      <c r="R381" s="56" t="s">
        <v>339</v>
      </c>
      <c r="S381" s="56">
        <v>107904</v>
      </c>
      <c r="T381" s="1" t="s">
        <v>490</v>
      </c>
      <c r="U381" s="56">
        <v>41416</v>
      </c>
      <c r="V381" s="56">
        <v>43100</v>
      </c>
      <c r="W381" s="56">
        <v>41456</v>
      </c>
      <c r="X381" s="56">
        <v>43100</v>
      </c>
      <c r="Y381" s="56" t="s">
        <v>356</v>
      </c>
      <c r="Z381" s="56" t="s">
        <v>341</v>
      </c>
      <c r="AA381" s="56" t="s">
        <v>347</v>
      </c>
      <c r="AB381" s="56" t="s">
        <v>343</v>
      </c>
      <c r="AC381" s="56" t="s">
        <v>342</v>
      </c>
      <c r="AD381" s="56" t="s">
        <v>342</v>
      </c>
      <c r="AE381" s="56" t="s">
        <v>334</v>
      </c>
      <c r="AF381" s="56" t="s">
        <v>292</v>
      </c>
      <c r="AG381" s="56">
        <v>2017</v>
      </c>
      <c r="AH381" s="56" t="s">
        <v>361</v>
      </c>
      <c r="AI381" s="56" t="s">
        <v>373</v>
      </c>
      <c r="AJ381" s="56">
        <v>4233</v>
      </c>
      <c r="AM381" s="56">
        <v>42748</v>
      </c>
      <c r="AN381" s="56" t="s">
        <v>391</v>
      </c>
      <c r="AO381" s="1">
        <v>41393</v>
      </c>
      <c r="AP381" s="56" t="s">
        <v>353</v>
      </c>
      <c r="AQ381" s="56">
        <v>59804</v>
      </c>
      <c r="AR381" s="56">
        <v>0</v>
      </c>
      <c r="AS381" s="56" t="s">
        <v>346</v>
      </c>
      <c r="BB381" s="56" t="s">
        <v>339</v>
      </c>
      <c r="BC381" s="56" t="s">
        <v>263</v>
      </c>
      <c r="BD381" s="56" t="s">
        <v>349</v>
      </c>
      <c r="BE381" s="56" t="s">
        <v>347</v>
      </c>
      <c r="BF381" s="56" t="s">
        <v>334</v>
      </c>
      <c r="BG381" s="56" t="s">
        <v>365</v>
      </c>
      <c r="BH381" s="56">
        <v>0</v>
      </c>
      <c r="BI381" s="56">
        <v>0</v>
      </c>
      <c r="BJ381" s="56">
        <v>1</v>
      </c>
    </row>
    <row r="382" spans="1:62" hidden="1" x14ac:dyDescent="0.3">
      <c r="A382" s="56">
        <v>49196439</v>
      </c>
      <c r="B382" s="86">
        <v>599202</v>
      </c>
      <c r="C382" s="1">
        <v>42893</v>
      </c>
      <c r="D382" s="56" t="s">
        <v>357</v>
      </c>
      <c r="E382" s="56" t="s">
        <v>358</v>
      </c>
      <c r="F382" s="56" t="s">
        <v>334</v>
      </c>
      <c r="G382" s="56" t="s">
        <v>335</v>
      </c>
      <c r="H382" s="56" t="s">
        <v>336</v>
      </c>
      <c r="I382" s="56" t="s">
        <v>359</v>
      </c>
      <c r="K382" s="56" t="s">
        <v>337</v>
      </c>
      <c r="L382" s="56" t="s">
        <v>545</v>
      </c>
      <c r="M382" s="56" t="s">
        <v>984</v>
      </c>
      <c r="N382" s="56" t="s">
        <v>1043</v>
      </c>
      <c r="O382" s="56" t="s">
        <v>985</v>
      </c>
      <c r="P382" s="1" t="s">
        <v>110</v>
      </c>
      <c r="Q382" s="56" t="s">
        <v>241</v>
      </c>
      <c r="R382" s="56" t="s">
        <v>339</v>
      </c>
      <c r="S382" s="56">
        <v>127424</v>
      </c>
      <c r="T382" s="1" t="s">
        <v>387</v>
      </c>
      <c r="U382" s="56">
        <v>41416</v>
      </c>
      <c r="V382" s="56">
        <v>43100</v>
      </c>
      <c r="W382" s="56">
        <v>41456</v>
      </c>
      <c r="X382" s="56">
        <v>43100</v>
      </c>
      <c r="Y382" s="56" t="s">
        <v>340</v>
      </c>
      <c r="Z382" s="56" t="s">
        <v>367</v>
      </c>
      <c r="AA382" s="56" t="s">
        <v>342</v>
      </c>
      <c r="AB382" s="56" t="s">
        <v>343</v>
      </c>
      <c r="AC382" s="56" t="s">
        <v>342</v>
      </c>
      <c r="AD382" s="56" t="s">
        <v>347</v>
      </c>
      <c r="AE382" s="56" t="s">
        <v>334</v>
      </c>
      <c r="AF382" s="56" t="s">
        <v>292</v>
      </c>
      <c r="AG382" s="56">
        <v>2017</v>
      </c>
      <c r="AH382" s="56" t="s">
        <v>361</v>
      </c>
      <c r="AI382" s="56" t="s">
        <v>384</v>
      </c>
      <c r="AJ382" s="56">
        <v>4155509</v>
      </c>
      <c r="AM382" s="56">
        <v>42767</v>
      </c>
      <c r="AN382" s="56" t="s">
        <v>353</v>
      </c>
      <c r="AO382" s="1">
        <v>41393</v>
      </c>
      <c r="AP382" s="56" t="s">
        <v>353</v>
      </c>
      <c r="AQ382" s="56">
        <v>265</v>
      </c>
      <c r="AR382" s="56">
        <v>0</v>
      </c>
      <c r="AS382" s="56" t="s">
        <v>346</v>
      </c>
      <c r="BB382" s="56" t="s">
        <v>339</v>
      </c>
      <c r="BC382" s="56" t="s">
        <v>263</v>
      </c>
      <c r="BD382" s="56" t="s">
        <v>349</v>
      </c>
      <c r="BE382" s="56" t="s">
        <v>347</v>
      </c>
      <c r="BF382" s="56" t="s">
        <v>388</v>
      </c>
      <c r="BG382" s="56" t="s">
        <v>365</v>
      </c>
      <c r="BH382" s="56">
        <v>0</v>
      </c>
      <c r="BI382" s="56">
        <v>0</v>
      </c>
      <c r="BJ382" s="56">
        <v>1</v>
      </c>
    </row>
    <row r="383" spans="1:62" hidden="1" x14ac:dyDescent="0.3">
      <c r="A383" s="56">
        <v>49196228</v>
      </c>
      <c r="B383" s="86">
        <v>599202</v>
      </c>
      <c r="C383" s="1">
        <v>42893</v>
      </c>
      <c r="D383" s="56" t="s">
        <v>357</v>
      </c>
      <c r="E383" s="56" t="s">
        <v>358</v>
      </c>
      <c r="F383" s="56" t="s">
        <v>334</v>
      </c>
      <c r="G383" s="56" t="s">
        <v>335</v>
      </c>
      <c r="H383" s="56" t="s">
        <v>336</v>
      </c>
      <c r="I383" s="56" t="s">
        <v>359</v>
      </c>
      <c r="K383" s="56" t="s">
        <v>337</v>
      </c>
      <c r="L383" s="56" t="s">
        <v>545</v>
      </c>
      <c r="M383" s="56" t="s">
        <v>984</v>
      </c>
      <c r="N383" s="56" t="s">
        <v>1043</v>
      </c>
      <c r="O383" s="56" t="s">
        <v>985</v>
      </c>
      <c r="P383" s="1" t="s">
        <v>110</v>
      </c>
      <c r="Q383" s="56" t="s">
        <v>241</v>
      </c>
      <c r="R383" s="56" t="s">
        <v>339</v>
      </c>
      <c r="S383" s="56">
        <v>229103</v>
      </c>
      <c r="T383" s="1" t="s">
        <v>418</v>
      </c>
      <c r="U383" s="56">
        <v>41416</v>
      </c>
      <c r="V383" s="56">
        <v>43100</v>
      </c>
      <c r="W383" s="56">
        <v>41416</v>
      </c>
      <c r="X383" s="56">
        <v>43100</v>
      </c>
      <c r="Y383" s="56" t="s">
        <v>356</v>
      </c>
      <c r="Z383" s="56" t="s">
        <v>341</v>
      </c>
      <c r="AA383" s="56" t="s">
        <v>342</v>
      </c>
      <c r="AB383" s="56" t="s">
        <v>339</v>
      </c>
      <c r="AC383" s="56" t="s">
        <v>342</v>
      </c>
      <c r="AD383" s="56" t="s">
        <v>342</v>
      </c>
      <c r="AE383" s="56" t="s">
        <v>334</v>
      </c>
      <c r="AF383" s="56" t="s">
        <v>292</v>
      </c>
      <c r="AG383" s="56">
        <v>2015</v>
      </c>
      <c r="AH383" s="56" t="s">
        <v>361</v>
      </c>
      <c r="AI383" s="56" t="s">
        <v>362</v>
      </c>
      <c r="AJ383" s="56">
        <v>178189</v>
      </c>
      <c r="AM383" s="56">
        <v>42748</v>
      </c>
      <c r="AN383" s="56" t="s">
        <v>391</v>
      </c>
      <c r="AO383" s="1">
        <v>42200</v>
      </c>
      <c r="AP383" s="56" t="s">
        <v>383</v>
      </c>
      <c r="AQ383" s="56">
        <v>75665</v>
      </c>
      <c r="AR383" s="56">
        <v>0</v>
      </c>
      <c r="AS383" s="56" t="s">
        <v>346</v>
      </c>
      <c r="AT383" s="56">
        <v>1003</v>
      </c>
      <c r="AU383" s="56" t="s">
        <v>369</v>
      </c>
      <c r="AX383" s="56">
        <v>0</v>
      </c>
      <c r="BB383" s="56" t="s">
        <v>339</v>
      </c>
      <c r="BC383" s="56" t="s">
        <v>263</v>
      </c>
      <c r="BD383" s="56" t="s">
        <v>349</v>
      </c>
      <c r="BE383" s="56" t="s">
        <v>347</v>
      </c>
      <c r="BF383" s="56" t="s">
        <v>334</v>
      </c>
      <c r="BG383" s="56" t="s">
        <v>365</v>
      </c>
      <c r="BH383" s="56">
        <v>0</v>
      </c>
      <c r="BI383" s="56">
        <v>0</v>
      </c>
      <c r="BJ383" s="56">
        <v>1</v>
      </c>
    </row>
    <row r="384" spans="1:62" hidden="1" x14ac:dyDescent="0.3">
      <c r="A384" s="56">
        <v>49196232</v>
      </c>
      <c r="B384" s="86">
        <v>599202</v>
      </c>
      <c r="C384" s="1">
        <v>42893</v>
      </c>
      <c r="D384" s="56" t="s">
        <v>357</v>
      </c>
      <c r="E384" s="56" t="s">
        <v>358</v>
      </c>
      <c r="F384" s="56" t="s">
        <v>334</v>
      </c>
      <c r="G384" s="56" t="s">
        <v>335</v>
      </c>
      <c r="H384" s="56" t="s">
        <v>336</v>
      </c>
      <c r="I384" s="56" t="s">
        <v>359</v>
      </c>
      <c r="K384" s="56" t="s">
        <v>337</v>
      </c>
      <c r="L384" s="56" t="s">
        <v>545</v>
      </c>
      <c r="M384" s="56" t="s">
        <v>984</v>
      </c>
      <c r="N384" s="56" t="s">
        <v>1043</v>
      </c>
      <c r="O384" s="56" t="s">
        <v>985</v>
      </c>
      <c r="P384" s="1" t="s">
        <v>110</v>
      </c>
      <c r="Q384" s="56" t="s">
        <v>241</v>
      </c>
      <c r="R384" s="56" t="s">
        <v>339</v>
      </c>
      <c r="S384" s="56">
        <v>229103</v>
      </c>
      <c r="T384" s="1" t="s">
        <v>418</v>
      </c>
      <c r="U384" s="56">
        <v>41416</v>
      </c>
      <c r="V384" s="56">
        <v>43100</v>
      </c>
      <c r="W384" s="56">
        <v>41416</v>
      </c>
      <c r="X384" s="56">
        <v>43100</v>
      </c>
      <c r="Y384" s="56" t="s">
        <v>356</v>
      </c>
      <c r="Z384" s="56" t="s">
        <v>341</v>
      </c>
      <c r="AA384" s="56" t="s">
        <v>342</v>
      </c>
      <c r="AB384" s="56" t="s">
        <v>339</v>
      </c>
      <c r="AC384" s="56" t="s">
        <v>342</v>
      </c>
      <c r="AD384" s="56" t="s">
        <v>342</v>
      </c>
      <c r="AE384" s="56" t="s">
        <v>334</v>
      </c>
      <c r="AF384" s="56" t="s">
        <v>291</v>
      </c>
      <c r="AG384" s="56">
        <v>2016</v>
      </c>
      <c r="AH384" s="56" t="s">
        <v>361</v>
      </c>
      <c r="AI384" s="56" t="s">
        <v>384</v>
      </c>
      <c r="AJ384" s="56">
        <v>259396</v>
      </c>
      <c r="AK384" s="1">
        <v>42551</v>
      </c>
      <c r="AL384" s="56" t="s">
        <v>444</v>
      </c>
      <c r="AM384" s="56">
        <v>42748</v>
      </c>
      <c r="AN384" s="56" t="s">
        <v>391</v>
      </c>
      <c r="AO384" s="1">
        <v>42572</v>
      </c>
      <c r="AP384" s="56" t="s">
        <v>353</v>
      </c>
      <c r="AQ384" s="56">
        <v>75665</v>
      </c>
      <c r="AR384" s="56">
        <v>0</v>
      </c>
      <c r="AS384" s="56" t="s">
        <v>346</v>
      </c>
      <c r="AT384" s="56">
        <v>1003</v>
      </c>
      <c r="AU384" s="56" t="s">
        <v>369</v>
      </c>
      <c r="AX384" s="56">
        <v>0</v>
      </c>
      <c r="BB384" s="56" t="s">
        <v>339</v>
      </c>
      <c r="BC384" s="56" t="s">
        <v>263</v>
      </c>
      <c r="BD384" s="56" t="s">
        <v>349</v>
      </c>
      <c r="BE384" s="56" t="s">
        <v>347</v>
      </c>
      <c r="BF384" s="56" t="s">
        <v>334</v>
      </c>
      <c r="BG384" s="56" t="s">
        <v>365</v>
      </c>
      <c r="BH384" s="56">
        <v>0</v>
      </c>
      <c r="BI384" s="56">
        <v>0</v>
      </c>
      <c r="BJ384" s="56">
        <v>1</v>
      </c>
    </row>
    <row r="385" spans="1:62" hidden="1" x14ac:dyDescent="0.3">
      <c r="A385" s="56">
        <v>49196233</v>
      </c>
      <c r="B385" s="86">
        <v>599202</v>
      </c>
      <c r="C385" s="1">
        <v>42893</v>
      </c>
      <c r="D385" s="56" t="s">
        <v>357</v>
      </c>
      <c r="E385" s="56" t="s">
        <v>358</v>
      </c>
      <c r="F385" s="56" t="s">
        <v>334</v>
      </c>
      <c r="G385" s="56" t="s">
        <v>335</v>
      </c>
      <c r="H385" s="56" t="s">
        <v>336</v>
      </c>
      <c r="I385" s="56" t="s">
        <v>359</v>
      </c>
      <c r="K385" s="56" t="s">
        <v>337</v>
      </c>
      <c r="L385" s="56" t="s">
        <v>545</v>
      </c>
      <c r="M385" s="56" t="s">
        <v>984</v>
      </c>
      <c r="N385" s="56" t="s">
        <v>1043</v>
      </c>
      <c r="O385" s="56" t="s">
        <v>985</v>
      </c>
      <c r="P385" s="1" t="s">
        <v>110</v>
      </c>
      <c r="Q385" s="56" t="s">
        <v>241</v>
      </c>
      <c r="R385" s="56" t="s">
        <v>339</v>
      </c>
      <c r="S385" s="56">
        <v>229103</v>
      </c>
      <c r="T385" s="1" t="s">
        <v>418</v>
      </c>
      <c r="U385" s="56">
        <v>41416</v>
      </c>
      <c r="V385" s="56">
        <v>43100</v>
      </c>
      <c r="W385" s="56">
        <v>41416</v>
      </c>
      <c r="X385" s="56">
        <v>43100</v>
      </c>
      <c r="Y385" s="56" t="s">
        <v>356</v>
      </c>
      <c r="Z385" s="56" t="s">
        <v>341</v>
      </c>
      <c r="AA385" s="56" t="s">
        <v>342</v>
      </c>
      <c r="AB385" s="56" t="s">
        <v>339</v>
      </c>
      <c r="AC385" s="56" t="s">
        <v>342</v>
      </c>
      <c r="AD385" s="56" t="s">
        <v>342</v>
      </c>
      <c r="AE385" s="56" t="s">
        <v>334</v>
      </c>
      <c r="AF385" s="56" t="s">
        <v>291</v>
      </c>
      <c r="AG385" s="56">
        <v>2017</v>
      </c>
      <c r="AH385" s="56" t="s">
        <v>361</v>
      </c>
      <c r="AI385" s="56" t="s">
        <v>362</v>
      </c>
      <c r="AJ385" s="56">
        <v>277398</v>
      </c>
      <c r="AK385" s="1">
        <v>42734</v>
      </c>
      <c r="AL385" s="56" t="s">
        <v>897</v>
      </c>
      <c r="AM385" s="56">
        <v>42748</v>
      </c>
      <c r="AN385" s="56" t="s">
        <v>391</v>
      </c>
      <c r="AO385" s="1">
        <v>42748</v>
      </c>
      <c r="AP385" s="56" t="s">
        <v>391</v>
      </c>
      <c r="AQ385" s="56">
        <v>75665</v>
      </c>
      <c r="AR385" s="56">
        <v>0</v>
      </c>
      <c r="AS385" s="56" t="s">
        <v>346</v>
      </c>
      <c r="AT385" s="56">
        <v>1003</v>
      </c>
      <c r="AU385" s="56" t="s">
        <v>369</v>
      </c>
      <c r="AX385" s="56">
        <v>0</v>
      </c>
      <c r="BB385" s="56" t="s">
        <v>339</v>
      </c>
      <c r="BC385" s="56" t="s">
        <v>263</v>
      </c>
      <c r="BD385" s="56" t="s">
        <v>349</v>
      </c>
      <c r="BE385" s="56" t="s">
        <v>347</v>
      </c>
      <c r="BF385" s="56" t="s">
        <v>334</v>
      </c>
      <c r="BG385" s="56" t="s">
        <v>365</v>
      </c>
      <c r="BH385" s="56">
        <v>0</v>
      </c>
      <c r="BI385" s="56">
        <v>0</v>
      </c>
      <c r="BJ385" s="56">
        <v>1</v>
      </c>
    </row>
    <row r="386" spans="1:62" hidden="1" x14ac:dyDescent="0.3">
      <c r="A386" s="56">
        <v>49196234</v>
      </c>
      <c r="B386" s="86">
        <v>599202</v>
      </c>
      <c r="C386" s="1">
        <v>42893</v>
      </c>
      <c r="D386" s="56" t="s">
        <v>357</v>
      </c>
      <c r="E386" s="56" t="s">
        <v>358</v>
      </c>
      <c r="F386" s="56" t="s">
        <v>334</v>
      </c>
      <c r="G386" s="56" t="s">
        <v>335</v>
      </c>
      <c r="H386" s="56" t="s">
        <v>336</v>
      </c>
      <c r="I386" s="56" t="s">
        <v>359</v>
      </c>
      <c r="K386" s="56" t="s">
        <v>337</v>
      </c>
      <c r="L386" s="56" t="s">
        <v>545</v>
      </c>
      <c r="M386" s="56" t="s">
        <v>984</v>
      </c>
      <c r="N386" s="56" t="s">
        <v>1043</v>
      </c>
      <c r="O386" s="56" t="s">
        <v>985</v>
      </c>
      <c r="P386" s="1" t="s">
        <v>110</v>
      </c>
      <c r="Q386" s="56" t="s">
        <v>241</v>
      </c>
      <c r="R386" s="56" t="s">
        <v>339</v>
      </c>
      <c r="S386" s="56">
        <v>229103</v>
      </c>
      <c r="T386" s="1" t="s">
        <v>418</v>
      </c>
      <c r="U386" s="56">
        <v>41416</v>
      </c>
      <c r="V386" s="56">
        <v>43100</v>
      </c>
      <c r="W386" s="56">
        <v>41416</v>
      </c>
      <c r="X386" s="56">
        <v>43100</v>
      </c>
      <c r="Y386" s="56" t="s">
        <v>356</v>
      </c>
      <c r="Z386" s="56" t="s">
        <v>341</v>
      </c>
      <c r="AA386" s="56" t="s">
        <v>342</v>
      </c>
      <c r="AB386" s="56" t="s">
        <v>339</v>
      </c>
      <c r="AC386" s="56" t="s">
        <v>342</v>
      </c>
      <c r="AD386" s="56" t="s">
        <v>342</v>
      </c>
      <c r="AE386" s="56" t="s">
        <v>334</v>
      </c>
      <c r="AF386" s="56" t="s">
        <v>292</v>
      </c>
      <c r="AG386" s="56">
        <v>2014</v>
      </c>
      <c r="AH386" s="56" t="s">
        <v>361</v>
      </c>
      <c r="AI386" s="56" t="s">
        <v>362</v>
      </c>
      <c r="AJ386" s="56">
        <v>150391</v>
      </c>
      <c r="AM386" s="56">
        <v>42748</v>
      </c>
      <c r="AN386" s="56" t="s">
        <v>391</v>
      </c>
      <c r="AO386" s="1">
        <v>42200</v>
      </c>
      <c r="AP386" s="56" t="s">
        <v>383</v>
      </c>
      <c r="AQ386" s="56">
        <v>75665</v>
      </c>
      <c r="AR386" s="56">
        <v>0</v>
      </c>
      <c r="AS386" s="56" t="s">
        <v>346</v>
      </c>
      <c r="AT386" s="56">
        <v>1003</v>
      </c>
      <c r="AU386" s="56" t="s">
        <v>369</v>
      </c>
      <c r="AX386" s="56">
        <v>0</v>
      </c>
      <c r="BB386" s="56" t="s">
        <v>339</v>
      </c>
      <c r="BC386" s="56" t="s">
        <v>263</v>
      </c>
      <c r="BD386" s="56" t="s">
        <v>349</v>
      </c>
      <c r="BE386" s="56" t="s">
        <v>347</v>
      </c>
      <c r="BF386" s="56" t="s">
        <v>334</v>
      </c>
      <c r="BG386" s="56" t="s">
        <v>365</v>
      </c>
      <c r="BH386" s="56">
        <v>0</v>
      </c>
      <c r="BI386" s="56">
        <v>0</v>
      </c>
      <c r="BJ386" s="56">
        <v>1</v>
      </c>
    </row>
    <row r="387" spans="1:62" hidden="1" x14ac:dyDescent="0.3">
      <c r="A387" s="56">
        <v>49196824</v>
      </c>
      <c r="B387" s="86">
        <v>599202</v>
      </c>
      <c r="C387" s="1">
        <v>42893</v>
      </c>
      <c r="D387" s="56" t="s">
        <v>357</v>
      </c>
      <c r="E387" s="56" t="s">
        <v>358</v>
      </c>
      <c r="F387" s="56" t="s">
        <v>334</v>
      </c>
      <c r="G387" s="56" t="s">
        <v>335</v>
      </c>
      <c r="H387" s="56" t="s">
        <v>336</v>
      </c>
      <c r="I387" s="56" t="s">
        <v>359</v>
      </c>
      <c r="K387" s="56" t="s">
        <v>337</v>
      </c>
      <c r="L387" s="56" t="s">
        <v>545</v>
      </c>
      <c r="M387" s="56" t="s">
        <v>984</v>
      </c>
      <c r="N387" s="56" t="s">
        <v>1043</v>
      </c>
      <c r="O387" s="56" t="s">
        <v>985</v>
      </c>
      <c r="P387" s="1" t="s">
        <v>188</v>
      </c>
      <c r="Q387" s="56" t="s">
        <v>241</v>
      </c>
      <c r="R387" s="56" t="s">
        <v>339</v>
      </c>
      <c r="S387" s="56">
        <v>133647</v>
      </c>
      <c r="T387" s="1" t="s">
        <v>486</v>
      </c>
      <c r="U387" s="56">
        <v>41416</v>
      </c>
      <c r="V387" s="56">
        <v>43100</v>
      </c>
      <c r="W387" s="56">
        <v>41334</v>
      </c>
      <c r="X387" s="56">
        <v>41302</v>
      </c>
      <c r="Y387" s="56" t="s">
        <v>340</v>
      </c>
      <c r="Z387" s="56" t="s">
        <v>341</v>
      </c>
      <c r="AA387" s="56" t="s">
        <v>347</v>
      </c>
      <c r="AB387" s="56" t="s">
        <v>343</v>
      </c>
      <c r="AC387" s="56" t="s">
        <v>342</v>
      </c>
      <c r="AD387" s="56" t="s">
        <v>347</v>
      </c>
      <c r="AE387" s="56" t="s">
        <v>352</v>
      </c>
      <c r="AF387" s="56" t="s">
        <v>292</v>
      </c>
      <c r="AG387" s="56">
        <v>2014</v>
      </c>
      <c r="AH387" s="56" t="s">
        <v>80</v>
      </c>
      <c r="AI387" s="56" t="s">
        <v>344</v>
      </c>
      <c r="AJ387" s="56">
        <v>1</v>
      </c>
      <c r="AM387" s="56">
        <v>41302</v>
      </c>
      <c r="AN387" s="56" t="s">
        <v>378</v>
      </c>
      <c r="AO387" s="1">
        <v>41290</v>
      </c>
      <c r="AP387" s="56" t="s">
        <v>353</v>
      </c>
      <c r="AQ387" s="56">
        <v>64145</v>
      </c>
      <c r="AR387" s="56">
        <v>0</v>
      </c>
      <c r="AS387" s="56" t="s">
        <v>346</v>
      </c>
      <c r="BB387" s="56" t="s">
        <v>339</v>
      </c>
      <c r="BC387" s="56" t="s">
        <v>263</v>
      </c>
      <c r="BD387" s="56" t="s">
        <v>349</v>
      </c>
      <c r="BE387" s="56" t="s">
        <v>347</v>
      </c>
      <c r="BF387" s="56" t="s">
        <v>334</v>
      </c>
      <c r="BG387" s="56" t="s">
        <v>365</v>
      </c>
      <c r="BH387" s="56">
        <v>0</v>
      </c>
      <c r="BI387" s="56">
        <v>0</v>
      </c>
      <c r="BJ387" s="56">
        <v>0</v>
      </c>
    </row>
    <row r="388" spans="1:62" hidden="1" x14ac:dyDescent="0.3">
      <c r="A388" s="56">
        <v>49196819</v>
      </c>
      <c r="B388" s="86">
        <v>599202</v>
      </c>
      <c r="C388" s="1">
        <v>42893</v>
      </c>
      <c r="D388" s="56" t="s">
        <v>357</v>
      </c>
      <c r="E388" s="56" t="s">
        <v>358</v>
      </c>
      <c r="F388" s="56" t="s">
        <v>334</v>
      </c>
      <c r="G388" s="56" t="s">
        <v>335</v>
      </c>
      <c r="H388" s="56" t="s">
        <v>336</v>
      </c>
      <c r="I388" s="56" t="s">
        <v>359</v>
      </c>
      <c r="K388" s="56" t="s">
        <v>337</v>
      </c>
      <c r="L388" s="56" t="s">
        <v>545</v>
      </c>
      <c r="M388" s="56" t="s">
        <v>984</v>
      </c>
      <c r="N388" s="56" t="s">
        <v>1043</v>
      </c>
      <c r="O388" s="56" t="s">
        <v>985</v>
      </c>
      <c r="P388" s="1" t="s">
        <v>110</v>
      </c>
      <c r="Q388" s="56" t="s">
        <v>366</v>
      </c>
      <c r="R388" s="56" t="s">
        <v>339</v>
      </c>
      <c r="S388" s="56">
        <v>190146</v>
      </c>
      <c r="T388" s="1" t="s">
        <v>487</v>
      </c>
      <c r="U388" s="56">
        <v>41416</v>
      </c>
      <c r="V388" s="56">
        <v>43100</v>
      </c>
      <c r="W388" s="56">
        <v>41456</v>
      </c>
      <c r="X388" s="56">
        <v>43100</v>
      </c>
      <c r="Y388" s="56" t="s">
        <v>340</v>
      </c>
      <c r="Z388" s="56" t="s">
        <v>341</v>
      </c>
      <c r="AA388" s="56" t="s">
        <v>347</v>
      </c>
      <c r="AB388" s="56" t="s">
        <v>343</v>
      </c>
      <c r="AC388" s="56" t="s">
        <v>342</v>
      </c>
      <c r="AD388" s="56" t="s">
        <v>342</v>
      </c>
      <c r="AE388" s="56" t="s">
        <v>334</v>
      </c>
      <c r="AF388" s="56" t="s">
        <v>292</v>
      </c>
      <c r="AG388" s="56">
        <v>2018</v>
      </c>
      <c r="AH388" s="56" t="s">
        <v>361</v>
      </c>
      <c r="AI388" s="56" t="s">
        <v>362</v>
      </c>
      <c r="AJ388" s="56">
        <v>876024</v>
      </c>
      <c r="AM388" s="56">
        <v>42767</v>
      </c>
      <c r="AN388" s="56" t="s">
        <v>353</v>
      </c>
      <c r="AO388" s="1">
        <v>41784</v>
      </c>
      <c r="AP388" s="56" t="s">
        <v>353</v>
      </c>
      <c r="AQ388" s="56">
        <v>75565</v>
      </c>
      <c r="AR388" s="56">
        <v>0</v>
      </c>
      <c r="AS388" s="56" t="s">
        <v>346</v>
      </c>
      <c r="BB388" s="56" t="s">
        <v>339</v>
      </c>
      <c r="BC388" s="56" t="s">
        <v>263</v>
      </c>
      <c r="BD388" s="56" t="s">
        <v>349</v>
      </c>
      <c r="BE388" s="56" t="s">
        <v>347</v>
      </c>
      <c r="BF388" s="56" t="s">
        <v>334</v>
      </c>
      <c r="BG388" s="56" t="s">
        <v>365</v>
      </c>
      <c r="BH388" s="56">
        <v>0</v>
      </c>
      <c r="BI388" s="56">
        <v>0</v>
      </c>
      <c r="BJ388" s="56">
        <v>1</v>
      </c>
    </row>
    <row r="389" spans="1:62" hidden="1" x14ac:dyDescent="0.3">
      <c r="A389" s="56">
        <v>49196430</v>
      </c>
      <c r="B389" s="86">
        <v>599202</v>
      </c>
      <c r="C389" s="1">
        <v>42893</v>
      </c>
      <c r="D389" s="56" t="s">
        <v>357</v>
      </c>
      <c r="E389" s="56" t="s">
        <v>358</v>
      </c>
      <c r="F389" s="56" t="s">
        <v>334</v>
      </c>
      <c r="G389" s="56" t="s">
        <v>335</v>
      </c>
      <c r="H389" s="56" t="s">
        <v>336</v>
      </c>
      <c r="I389" s="56" t="s">
        <v>359</v>
      </c>
      <c r="K389" s="56" t="s">
        <v>337</v>
      </c>
      <c r="L389" s="56" t="s">
        <v>545</v>
      </c>
      <c r="M389" s="56" t="s">
        <v>984</v>
      </c>
      <c r="N389" s="56" t="s">
        <v>1043</v>
      </c>
      <c r="O389" s="56" t="s">
        <v>985</v>
      </c>
      <c r="P389" s="1" t="s">
        <v>110</v>
      </c>
      <c r="Q389" s="56" t="s">
        <v>241</v>
      </c>
      <c r="R389" s="56" t="s">
        <v>339</v>
      </c>
      <c r="S389" s="56">
        <v>127424</v>
      </c>
      <c r="T389" s="1" t="s">
        <v>387</v>
      </c>
      <c r="U389" s="56">
        <v>41416</v>
      </c>
      <c r="V389" s="56">
        <v>43100</v>
      </c>
      <c r="W389" s="56">
        <v>41456</v>
      </c>
      <c r="X389" s="56">
        <v>43100</v>
      </c>
      <c r="Y389" s="56" t="s">
        <v>340</v>
      </c>
      <c r="Z389" s="56" t="s">
        <v>367</v>
      </c>
      <c r="AA389" s="56" t="s">
        <v>342</v>
      </c>
      <c r="AB389" s="56" t="s">
        <v>343</v>
      </c>
      <c r="AC389" s="56" t="s">
        <v>342</v>
      </c>
      <c r="AD389" s="56" t="s">
        <v>347</v>
      </c>
      <c r="AE389" s="56" t="s">
        <v>334</v>
      </c>
      <c r="AF389" s="56" t="s">
        <v>292</v>
      </c>
      <c r="AG389" s="56">
        <v>2015</v>
      </c>
      <c r="AH389" s="56" t="s">
        <v>361</v>
      </c>
      <c r="AI389" s="56" t="s">
        <v>373</v>
      </c>
      <c r="AJ389" s="56">
        <v>1896921</v>
      </c>
      <c r="AM389" s="56">
        <v>42767</v>
      </c>
      <c r="AN389" s="56" t="s">
        <v>353</v>
      </c>
      <c r="AO389" s="1">
        <v>41393</v>
      </c>
      <c r="AP389" s="56" t="s">
        <v>353</v>
      </c>
      <c r="AQ389" s="56">
        <v>265</v>
      </c>
      <c r="AR389" s="56">
        <v>0</v>
      </c>
      <c r="AS389" s="56" t="s">
        <v>346</v>
      </c>
      <c r="BB389" s="56" t="s">
        <v>339</v>
      </c>
      <c r="BC389" s="56" t="s">
        <v>263</v>
      </c>
      <c r="BD389" s="56" t="s">
        <v>349</v>
      </c>
      <c r="BE389" s="56" t="s">
        <v>347</v>
      </c>
      <c r="BF389" s="56" t="s">
        <v>388</v>
      </c>
      <c r="BG389" s="56" t="s">
        <v>365</v>
      </c>
      <c r="BH389" s="56">
        <v>0</v>
      </c>
      <c r="BI389" s="56">
        <v>0</v>
      </c>
      <c r="BJ389" s="56">
        <v>1</v>
      </c>
    </row>
    <row r="390" spans="1:62" hidden="1" x14ac:dyDescent="0.3">
      <c r="A390" s="56">
        <v>49196436</v>
      </c>
      <c r="B390" s="86">
        <v>599202</v>
      </c>
      <c r="C390" s="1">
        <v>42893</v>
      </c>
      <c r="D390" s="56" t="s">
        <v>357</v>
      </c>
      <c r="E390" s="56" t="s">
        <v>358</v>
      </c>
      <c r="F390" s="56" t="s">
        <v>334</v>
      </c>
      <c r="G390" s="56" t="s">
        <v>335</v>
      </c>
      <c r="H390" s="56" t="s">
        <v>336</v>
      </c>
      <c r="I390" s="56" t="s">
        <v>359</v>
      </c>
      <c r="K390" s="56" t="s">
        <v>337</v>
      </c>
      <c r="L390" s="56" t="s">
        <v>545</v>
      </c>
      <c r="M390" s="56" t="s">
        <v>984</v>
      </c>
      <c r="N390" s="56" t="s">
        <v>1043</v>
      </c>
      <c r="O390" s="56" t="s">
        <v>985</v>
      </c>
      <c r="P390" s="1" t="s">
        <v>110</v>
      </c>
      <c r="Q390" s="56" t="s">
        <v>241</v>
      </c>
      <c r="R390" s="56" t="s">
        <v>339</v>
      </c>
      <c r="S390" s="56">
        <v>127424</v>
      </c>
      <c r="T390" s="1" t="s">
        <v>387</v>
      </c>
      <c r="U390" s="56">
        <v>41416</v>
      </c>
      <c r="V390" s="56">
        <v>43100</v>
      </c>
      <c r="W390" s="56">
        <v>41456</v>
      </c>
      <c r="X390" s="56">
        <v>43100</v>
      </c>
      <c r="Y390" s="56" t="s">
        <v>340</v>
      </c>
      <c r="Z390" s="56" t="s">
        <v>367</v>
      </c>
      <c r="AA390" s="56" t="s">
        <v>342</v>
      </c>
      <c r="AB390" s="56" t="s">
        <v>343</v>
      </c>
      <c r="AC390" s="56" t="s">
        <v>342</v>
      </c>
      <c r="AD390" s="56" t="s">
        <v>347</v>
      </c>
      <c r="AE390" s="56" t="s">
        <v>334</v>
      </c>
      <c r="AF390" s="56" t="s">
        <v>292</v>
      </c>
      <c r="AG390" s="56">
        <v>2017</v>
      </c>
      <c r="AH390" s="56" t="s">
        <v>361</v>
      </c>
      <c r="AI390" s="56" t="s">
        <v>385</v>
      </c>
      <c r="AJ390" s="56">
        <v>3727238</v>
      </c>
      <c r="AM390" s="56">
        <v>42767</v>
      </c>
      <c r="AN390" s="56" t="s">
        <v>353</v>
      </c>
      <c r="AO390" s="1">
        <v>41393</v>
      </c>
      <c r="AP390" s="56" t="s">
        <v>353</v>
      </c>
      <c r="AQ390" s="56">
        <v>265</v>
      </c>
      <c r="AR390" s="56">
        <v>0</v>
      </c>
      <c r="AS390" s="56" t="s">
        <v>346</v>
      </c>
      <c r="BB390" s="56" t="s">
        <v>339</v>
      </c>
      <c r="BC390" s="56" t="s">
        <v>263</v>
      </c>
      <c r="BD390" s="56" t="s">
        <v>349</v>
      </c>
      <c r="BE390" s="56" t="s">
        <v>347</v>
      </c>
      <c r="BF390" s="56" t="s">
        <v>388</v>
      </c>
      <c r="BG390" s="56" t="s">
        <v>365</v>
      </c>
      <c r="BH390" s="56">
        <v>0</v>
      </c>
      <c r="BI390" s="56">
        <v>0</v>
      </c>
      <c r="BJ390" s="56">
        <v>1</v>
      </c>
    </row>
    <row r="391" spans="1:62" hidden="1" x14ac:dyDescent="0.3">
      <c r="A391" s="56">
        <v>49196235</v>
      </c>
      <c r="B391" s="86">
        <v>599202</v>
      </c>
      <c r="C391" s="1">
        <v>42893</v>
      </c>
      <c r="D391" s="56" t="s">
        <v>357</v>
      </c>
      <c r="E391" s="56" t="s">
        <v>358</v>
      </c>
      <c r="F391" s="56" t="s">
        <v>334</v>
      </c>
      <c r="G391" s="56" t="s">
        <v>335</v>
      </c>
      <c r="H391" s="56" t="s">
        <v>336</v>
      </c>
      <c r="I391" s="56" t="s">
        <v>359</v>
      </c>
      <c r="K391" s="56" t="s">
        <v>337</v>
      </c>
      <c r="L391" s="56" t="s">
        <v>545</v>
      </c>
      <c r="M391" s="56" t="s">
        <v>984</v>
      </c>
      <c r="N391" s="56" t="s">
        <v>1043</v>
      </c>
      <c r="O391" s="56" t="s">
        <v>985</v>
      </c>
      <c r="P391" s="1" t="s">
        <v>110</v>
      </c>
      <c r="Q391" s="56" t="s">
        <v>241</v>
      </c>
      <c r="R391" s="56" t="s">
        <v>339</v>
      </c>
      <c r="S391" s="56">
        <v>229103</v>
      </c>
      <c r="T391" s="1" t="s">
        <v>418</v>
      </c>
      <c r="U391" s="56">
        <v>41416</v>
      </c>
      <c r="V391" s="56">
        <v>43100</v>
      </c>
      <c r="W391" s="56">
        <v>41416</v>
      </c>
      <c r="X391" s="56">
        <v>43100</v>
      </c>
      <c r="Y391" s="56" t="s">
        <v>356</v>
      </c>
      <c r="Z391" s="56" t="s">
        <v>341</v>
      </c>
      <c r="AA391" s="56" t="s">
        <v>342</v>
      </c>
      <c r="AB391" s="56" t="s">
        <v>339</v>
      </c>
      <c r="AC391" s="56" t="s">
        <v>342</v>
      </c>
      <c r="AD391" s="56" t="s">
        <v>342</v>
      </c>
      <c r="AE391" s="56" t="s">
        <v>334</v>
      </c>
      <c r="AF391" s="56" t="s">
        <v>292</v>
      </c>
      <c r="AG391" s="56">
        <v>2014</v>
      </c>
      <c r="AH391" s="56" t="s">
        <v>361</v>
      </c>
      <c r="AI391" s="56" t="s">
        <v>373</v>
      </c>
      <c r="AJ391" s="56">
        <v>152117</v>
      </c>
      <c r="AM391" s="56">
        <v>42748</v>
      </c>
      <c r="AN391" s="56" t="s">
        <v>391</v>
      </c>
      <c r="AO391" s="1">
        <v>42200</v>
      </c>
      <c r="AP391" s="56" t="s">
        <v>383</v>
      </c>
      <c r="AQ391" s="56">
        <v>75665</v>
      </c>
      <c r="AR391" s="56">
        <v>0</v>
      </c>
      <c r="AS391" s="56" t="s">
        <v>346</v>
      </c>
      <c r="AT391" s="56">
        <v>1003</v>
      </c>
      <c r="AU391" s="56" t="s">
        <v>369</v>
      </c>
      <c r="AX391" s="56">
        <v>0</v>
      </c>
      <c r="BB391" s="56" t="s">
        <v>339</v>
      </c>
      <c r="BC391" s="56" t="s">
        <v>263</v>
      </c>
      <c r="BD391" s="56" t="s">
        <v>349</v>
      </c>
      <c r="BE391" s="56" t="s">
        <v>347</v>
      </c>
      <c r="BF391" s="56" t="s">
        <v>334</v>
      </c>
      <c r="BG391" s="56" t="s">
        <v>365</v>
      </c>
      <c r="BH391" s="56">
        <v>0</v>
      </c>
      <c r="BI391" s="56">
        <v>0</v>
      </c>
      <c r="BJ391" s="56">
        <v>1</v>
      </c>
    </row>
    <row r="392" spans="1:62" hidden="1" x14ac:dyDescent="0.3">
      <c r="A392" s="56">
        <v>49196236</v>
      </c>
      <c r="B392" s="86">
        <v>599202</v>
      </c>
      <c r="C392" s="1">
        <v>42893</v>
      </c>
      <c r="D392" s="56" t="s">
        <v>357</v>
      </c>
      <c r="E392" s="56" t="s">
        <v>358</v>
      </c>
      <c r="F392" s="56" t="s">
        <v>334</v>
      </c>
      <c r="G392" s="56" t="s">
        <v>335</v>
      </c>
      <c r="H392" s="56" t="s">
        <v>336</v>
      </c>
      <c r="I392" s="56" t="s">
        <v>359</v>
      </c>
      <c r="K392" s="56" t="s">
        <v>337</v>
      </c>
      <c r="L392" s="56" t="s">
        <v>545</v>
      </c>
      <c r="M392" s="56" t="s">
        <v>984</v>
      </c>
      <c r="N392" s="56" t="s">
        <v>1043</v>
      </c>
      <c r="O392" s="56" t="s">
        <v>985</v>
      </c>
      <c r="P392" s="1" t="s">
        <v>110</v>
      </c>
      <c r="Q392" s="56" t="s">
        <v>241</v>
      </c>
      <c r="R392" s="56" t="s">
        <v>339</v>
      </c>
      <c r="S392" s="56">
        <v>229103</v>
      </c>
      <c r="T392" s="1" t="s">
        <v>418</v>
      </c>
      <c r="U392" s="56">
        <v>41416</v>
      </c>
      <c r="V392" s="56">
        <v>43100</v>
      </c>
      <c r="W392" s="56">
        <v>41416</v>
      </c>
      <c r="X392" s="56">
        <v>43100</v>
      </c>
      <c r="Y392" s="56" t="s">
        <v>356</v>
      </c>
      <c r="Z392" s="56" t="s">
        <v>341</v>
      </c>
      <c r="AA392" s="56" t="s">
        <v>342</v>
      </c>
      <c r="AB392" s="56" t="s">
        <v>339</v>
      </c>
      <c r="AC392" s="56" t="s">
        <v>342</v>
      </c>
      <c r="AD392" s="56" t="s">
        <v>342</v>
      </c>
      <c r="AE392" s="56" t="s">
        <v>334</v>
      </c>
      <c r="AF392" s="56" t="s">
        <v>292</v>
      </c>
      <c r="AG392" s="56">
        <v>2014</v>
      </c>
      <c r="AH392" s="56" t="s">
        <v>361</v>
      </c>
      <c r="AI392" s="56" t="s">
        <v>384</v>
      </c>
      <c r="AJ392" s="56">
        <v>160004</v>
      </c>
      <c r="AM392" s="56">
        <v>42748</v>
      </c>
      <c r="AN392" s="56" t="s">
        <v>391</v>
      </c>
      <c r="AO392" s="1">
        <v>42200</v>
      </c>
      <c r="AP392" s="56" t="s">
        <v>383</v>
      </c>
      <c r="AQ392" s="56">
        <v>75665</v>
      </c>
      <c r="AR392" s="56">
        <v>0</v>
      </c>
      <c r="AS392" s="56" t="s">
        <v>346</v>
      </c>
      <c r="AT392" s="56">
        <v>1003</v>
      </c>
      <c r="AU392" s="56" t="s">
        <v>369</v>
      </c>
      <c r="AX392" s="56">
        <v>0</v>
      </c>
      <c r="BB392" s="56" t="s">
        <v>339</v>
      </c>
      <c r="BC392" s="56" t="s">
        <v>263</v>
      </c>
      <c r="BD392" s="56" t="s">
        <v>349</v>
      </c>
      <c r="BE392" s="56" t="s">
        <v>347</v>
      </c>
      <c r="BF392" s="56" t="s">
        <v>334</v>
      </c>
      <c r="BG392" s="56" t="s">
        <v>365</v>
      </c>
      <c r="BH392" s="56">
        <v>0</v>
      </c>
      <c r="BI392" s="56">
        <v>0</v>
      </c>
      <c r="BJ392" s="56">
        <v>1</v>
      </c>
    </row>
    <row r="393" spans="1:62" hidden="1" x14ac:dyDescent="0.3">
      <c r="A393" s="56">
        <v>49196434</v>
      </c>
      <c r="B393" s="86">
        <v>599202</v>
      </c>
      <c r="C393" s="1">
        <v>42893</v>
      </c>
      <c r="D393" s="56" t="s">
        <v>357</v>
      </c>
      <c r="E393" s="56" t="s">
        <v>358</v>
      </c>
      <c r="F393" s="56" t="s">
        <v>334</v>
      </c>
      <c r="G393" s="56" t="s">
        <v>335</v>
      </c>
      <c r="H393" s="56" t="s">
        <v>336</v>
      </c>
      <c r="I393" s="56" t="s">
        <v>359</v>
      </c>
      <c r="K393" s="56" t="s">
        <v>337</v>
      </c>
      <c r="L393" s="56" t="s">
        <v>545</v>
      </c>
      <c r="M393" s="56" t="s">
        <v>984</v>
      </c>
      <c r="N393" s="56" t="s">
        <v>1043</v>
      </c>
      <c r="O393" s="56" t="s">
        <v>985</v>
      </c>
      <c r="P393" s="1" t="s">
        <v>110</v>
      </c>
      <c r="Q393" s="56" t="s">
        <v>241</v>
      </c>
      <c r="R393" s="56" t="s">
        <v>339</v>
      </c>
      <c r="S393" s="56">
        <v>127424</v>
      </c>
      <c r="T393" s="1" t="s">
        <v>387</v>
      </c>
      <c r="U393" s="56">
        <v>41416</v>
      </c>
      <c r="V393" s="56">
        <v>43100</v>
      </c>
      <c r="W393" s="56">
        <v>41456</v>
      </c>
      <c r="X393" s="56">
        <v>43100</v>
      </c>
      <c r="Y393" s="56" t="s">
        <v>340</v>
      </c>
      <c r="Z393" s="56" t="s">
        <v>367</v>
      </c>
      <c r="AA393" s="56" t="s">
        <v>342</v>
      </c>
      <c r="AB393" s="56" t="s">
        <v>343</v>
      </c>
      <c r="AC393" s="56" t="s">
        <v>342</v>
      </c>
      <c r="AD393" s="56" t="s">
        <v>347</v>
      </c>
      <c r="AE393" s="56" t="s">
        <v>334</v>
      </c>
      <c r="AF393" s="56" t="s">
        <v>292</v>
      </c>
      <c r="AG393" s="56">
        <v>2016</v>
      </c>
      <c r="AH393" s="56" t="s">
        <v>361</v>
      </c>
      <c r="AI393" s="56" t="s">
        <v>373</v>
      </c>
      <c r="AJ393" s="56">
        <v>2905205</v>
      </c>
      <c r="AM393" s="56">
        <v>42767</v>
      </c>
      <c r="AN393" s="56" t="s">
        <v>353</v>
      </c>
      <c r="AO393" s="1">
        <v>41393</v>
      </c>
      <c r="AP393" s="56" t="s">
        <v>353</v>
      </c>
      <c r="AQ393" s="56">
        <v>265</v>
      </c>
      <c r="AR393" s="56">
        <v>0</v>
      </c>
      <c r="AS393" s="56" t="s">
        <v>346</v>
      </c>
      <c r="BB393" s="56" t="s">
        <v>339</v>
      </c>
      <c r="BC393" s="56" t="s">
        <v>263</v>
      </c>
      <c r="BD393" s="56" t="s">
        <v>349</v>
      </c>
      <c r="BE393" s="56" t="s">
        <v>347</v>
      </c>
      <c r="BF393" s="56" t="s">
        <v>388</v>
      </c>
      <c r="BG393" s="56" t="s">
        <v>365</v>
      </c>
      <c r="BH393" s="56">
        <v>0</v>
      </c>
      <c r="BI393" s="56">
        <v>0</v>
      </c>
      <c r="BJ393" s="56">
        <v>1</v>
      </c>
    </row>
    <row r="394" spans="1:62" hidden="1" x14ac:dyDescent="0.3">
      <c r="A394" s="56">
        <v>49196237</v>
      </c>
      <c r="B394" s="86">
        <v>599202</v>
      </c>
      <c r="C394" s="1">
        <v>42893</v>
      </c>
      <c r="D394" s="56" t="s">
        <v>357</v>
      </c>
      <c r="E394" s="56" t="s">
        <v>358</v>
      </c>
      <c r="F394" s="56" t="s">
        <v>334</v>
      </c>
      <c r="G394" s="56" t="s">
        <v>335</v>
      </c>
      <c r="H394" s="56" t="s">
        <v>336</v>
      </c>
      <c r="I394" s="56" t="s">
        <v>359</v>
      </c>
      <c r="K394" s="56" t="s">
        <v>337</v>
      </c>
      <c r="L394" s="56" t="s">
        <v>545</v>
      </c>
      <c r="M394" s="56" t="s">
        <v>984</v>
      </c>
      <c r="N394" s="56" t="s">
        <v>1043</v>
      </c>
      <c r="O394" s="56" t="s">
        <v>985</v>
      </c>
      <c r="P394" s="1" t="s">
        <v>110</v>
      </c>
      <c r="Q394" s="56" t="s">
        <v>241</v>
      </c>
      <c r="R394" s="56" t="s">
        <v>339</v>
      </c>
      <c r="S394" s="56">
        <v>229103</v>
      </c>
      <c r="T394" s="1" t="s">
        <v>418</v>
      </c>
      <c r="U394" s="56">
        <v>41416</v>
      </c>
      <c r="V394" s="56">
        <v>43100</v>
      </c>
      <c r="W394" s="56">
        <v>41416</v>
      </c>
      <c r="X394" s="56">
        <v>43100</v>
      </c>
      <c r="Y394" s="56" t="s">
        <v>356</v>
      </c>
      <c r="Z394" s="56" t="s">
        <v>341</v>
      </c>
      <c r="AA394" s="56" t="s">
        <v>342</v>
      </c>
      <c r="AB394" s="56" t="s">
        <v>339</v>
      </c>
      <c r="AC394" s="56" t="s">
        <v>342</v>
      </c>
      <c r="AD394" s="56" t="s">
        <v>342</v>
      </c>
      <c r="AE394" s="56" t="s">
        <v>334</v>
      </c>
      <c r="AF394" s="56" t="s">
        <v>292</v>
      </c>
      <c r="AG394" s="56">
        <v>2015</v>
      </c>
      <c r="AH394" s="56" t="s">
        <v>361</v>
      </c>
      <c r="AI394" s="56" t="s">
        <v>373</v>
      </c>
      <c r="AJ394" s="56">
        <v>187420</v>
      </c>
      <c r="AM394" s="56">
        <v>42748</v>
      </c>
      <c r="AN394" s="56" t="s">
        <v>391</v>
      </c>
      <c r="AO394" s="1">
        <v>42200</v>
      </c>
      <c r="AP394" s="56" t="s">
        <v>383</v>
      </c>
      <c r="AQ394" s="56">
        <v>75665</v>
      </c>
      <c r="AR394" s="56">
        <v>0</v>
      </c>
      <c r="AS394" s="56" t="s">
        <v>346</v>
      </c>
      <c r="AT394" s="56">
        <v>1003</v>
      </c>
      <c r="AU394" s="56" t="s">
        <v>369</v>
      </c>
      <c r="AX394" s="56">
        <v>0</v>
      </c>
      <c r="BB394" s="56" t="s">
        <v>339</v>
      </c>
      <c r="BC394" s="56" t="s">
        <v>263</v>
      </c>
      <c r="BD394" s="56" t="s">
        <v>349</v>
      </c>
      <c r="BE394" s="56" t="s">
        <v>347</v>
      </c>
      <c r="BF394" s="56" t="s">
        <v>334</v>
      </c>
      <c r="BG394" s="56" t="s">
        <v>365</v>
      </c>
      <c r="BH394" s="56">
        <v>0</v>
      </c>
      <c r="BI394" s="56">
        <v>0</v>
      </c>
      <c r="BJ394" s="56">
        <v>1</v>
      </c>
    </row>
    <row r="395" spans="1:62" hidden="1" x14ac:dyDescent="0.3">
      <c r="A395" s="56">
        <v>49196238</v>
      </c>
      <c r="B395" s="86">
        <v>599202</v>
      </c>
      <c r="C395" s="1">
        <v>42893</v>
      </c>
      <c r="D395" s="56" t="s">
        <v>357</v>
      </c>
      <c r="E395" s="56" t="s">
        <v>358</v>
      </c>
      <c r="F395" s="56" t="s">
        <v>334</v>
      </c>
      <c r="G395" s="56" t="s">
        <v>335</v>
      </c>
      <c r="H395" s="56" t="s">
        <v>336</v>
      </c>
      <c r="I395" s="56" t="s">
        <v>359</v>
      </c>
      <c r="K395" s="56" t="s">
        <v>337</v>
      </c>
      <c r="L395" s="56" t="s">
        <v>545</v>
      </c>
      <c r="M395" s="56" t="s">
        <v>984</v>
      </c>
      <c r="N395" s="56" t="s">
        <v>1043</v>
      </c>
      <c r="O395" s="56" t="s">
        <v>985</v>
      </c>
      <c r="P395" s="1" t="s">
        <v>110</v>
      </c>
      <c r="Q395" s="56" t="s">
        <v>241</v>
      </c>
      <c r="R395" s="56" t="s">
        <v>339</v>
      </c>
      <c r="S395" s="56">
        <v>229103</v>
      </c>
      <c r="T395" s="1" t="s">
        <v>418</v>
      </c>
      <c r="U395" s="56">
        <v>41416</v>
      </c>
      <c r="V395" s="56">
        <v>43100</v>
      </c>
      <c r="W395" s="56">
        <v>41416</v>
      </c>
      <c r="X395" s="56">
        <v>43100</v>
      </c>
      <c r="Y395" s="56" t="s">
        <v>356</v>
      </c>
      <c r="Z395" s="56" t="s">
        <v>341</v>
      </c>
      <c r="AA395" s="56" t="s">
        <v>342</v>
      </c>
      <c r="AB395" s="56" t="s">
        <v>339</v>
      </c>
      <c r="AC395" s="56" t="s">
        <v>342</v>
      </c>
      <c r="AD395" s="56" t="s">
        <v>342</v>
      </c>
      <c r="AE395" s="56" t="s">
        <v>334</v>
      </c>
      <c r="AF395" s="56" t="s">
        <v>292</v>
      </c>
      <c r="AG395" s="56">
        <v>2015</v>
      </c>
      <c r="AH395" s="56" t="s">
        <v>361</v>
      </c>
      <c r="AI395" s="56" t="s">
        <v>384</v>
      </c>
      <c r="AJ395" s="56">
        <v>196839</v>
      </c>
      <c r="AM395" s="56">
        <v>42748</v>
      </c>
      <c r="AN395" s="56" t="s">
        <v>391</v>
      </c>
      <c r="AO395" s="1">
        <v>42200</v>
      </c>
      <c r="AP395" s="56" t="s">
        <v>383</v>
      </c>
      <c r="AQ395" s="56">
        <v>75665</v>
      </c>
      <c r="AR395" s="56">
        <v>0</v>
      </c>
      <c r="AS395" s="56" t="s">
        <v>346</v>
      </c>
      <c r="AT395" s="56">
        <v>1003</v>
      </c>
      <c r="AU395" s="56" t="s">
        <v>369</v>
      </c>
      <c r="AX395" s="56">
        <v>0</v>
      </c>
      <c r="BB395" s="56" t="s">
        <v>339</v>
      </c>
      <c r="BC395" s="56" t="s">
        <v>263</v>
      </c>
      <c r="BD395" s="56" t="s">
        <v>349</v>
      </c>
      <c r="BE395" s="56" t="s">
        <v>347</v>
      </c>
      <c r="BF395" s="56" t="s">
        <v>334</v>
      </c>
      <c r="BG395" s="56" t="s">
        <v>365</v>
      </c>
      <c r="BH395" s="56">
        <v>0</v>
      </c>
      <c r="BI395" s="56">
        <v>0</v>
      </c>
      <c r="BJ395" s="56">
        <v>1</v>
      </c>
    </row>
    <row r="396" spans="1:62" hidden="1" x14ac:dyDescent="0.3">
      <c r="A396" s="56">
        <v>49196818</v>
      </c>
      <c r="B396" s="86">
        <v>599202</v>
      </c>
      <c r="C396" s="1">
        <v>42893</v>
      </c>
      <c r="D396" s="56" t="s">
        <v>357</v>
      </c>
      <c r="E396" s="56" t="s">
        <v>358</v>
      </c>
      <c r="F396" s="56" t="s">
        <v>334</v>
      </c>
      <c r="G396" s="56" t="s">
        <v>335</v>
      </c>
      <c r="H396" s="56" t="s">
        <v>336</v>
      </c>
      <c r="I396" s="56" t="s">
        <v>359</v>
      </c>
      <c r="K396" s="56" t="s">
        <v>337</v>
      </c>
      <c r="L396" s="56" t="s">
        <v>545</v>
      </c>
      <c r="M396" s="56" t="s">
        <v>984</v>
      </c>
      <c r="N396" s="56" t="s">
        <v>1043</v>
      </c>
      <c r="O396" s="56" t="s">
        <v>985</v>
      </c>
      <c r="P396" s="1" t="s">
        <v>110</v>
      </c>
      <c r="Q396" s="56" t="s">
        <v>366</v>
      </c>
      <c r="R396" s="56" t="s">
        <v>339</v>
      </c>
      <c r="S396" s="56">
        <v>190146</v>
      </c>
      <c r="T396" s="1" t="s">
        <v>487</v>
      </c>
      <c r="U396" s="56">
        <v>41416</v>
      </c>
      <c r="V396" s="56">
        <v>43100</v>
      </c>
      <c r="W396" s="56">
        <v>41456</v>
      </c>
      <c r="X396" s="56">
        <v>43100</v>
      </c>
      <c r="Y396" s="56" t="s">
        <v>340</v>
      </c>
      <c r="Z396" s="56" t="s">
        <v>341</v>
      </c>
      <c r="AA396" s="56" t="s">
        <v>347</v>
      </c>
      <c r="AB396" s="56" t="s">
        <v>343</v>
      </c>
      <c r="AC396" s="56" t="s">
        <v>342</v>
      </c>
      <c r="AD396" s="56" t="s">
        <v>342</v>
      </c>
      <c r="AE396" s="56" t="s">
        <v>334</v>
      </c>
      <c r="AF396" s="56" t="s">
        <v>292</v>
      </c>
      <c r="AG396" s="56">
        <v>2018</v>
      </c>
      <c r="AH396" s="56" t="s">
        <v>361</v>
      </c>
      <c r="AI396" s="56" t="s">
        <v>385</v>
      </c>
      <c r="AJ396" s="56">
        <v>990933</v>
      </c>
      <c r="AM396" s="56">
        <v>42767</v>
      </c>
      <c r="AN396" s="56" t="s">
        <v>353</v>
      </c>
      <c r="AO396" s="1">
        <v>41784</v>
      </c>
      <c r="AP396" s="56" t="s">
        <v>353</v>
      </c>
      <c r="AQ396" s="56">
        <v>75565</v>
      </c>
      <c r="AR396" s="56">
        <v>0</v>
      </c>
      <c r="AS396" s="56" t="s">
        <v>346</v>
      </c>
      <c r="BB396" s="56" t="s">
        <v>339</v>
      </c>
      <c r="BC396" s="56" t="s">
        <v>263</v>
      </c>
      <c r="BD396" s="56" t="s">
        <v>349</v>
      </c>
      <c r="BE396" s="56" t="s">
        <v>347</v>
      </c>
      <c r="BF396" s="56" t="s">
        <v>334</v>
      </c>
      <c r="BG396" s="56" t="s">
        <v>365</v>
      </c>
      <c r="BH396" s="56">
        <v>0</v>
      </c>
      <c r="BI396" s="56">
        <v>0</v>
      </c>
      <c r="BJ396" s="56">
        <v>1</v>
      </c>
    </row>
    <row r="397" spans="1:62" hidden="1" x14ac:dyDescent="0.3">
      <c r="A397" s="56">
        <v>49196435</v>
      </c>
      <c r="B397" s="86">
        <v>599202</v>
      </c>
      <c r="C397" s="1">
        <v>42893</v>
      </c>
      <c r="D397" s="56" t="s">
        <v>357</v>
      </c>
      <c r="E397" s="56" t="s">
        <v>358</v>
      </c>
      <c r="F397" s="56" t="s">
        <v>334</v>
      </c>
      <c r="G397" s="56" t="s">
        <v>335</v>
      </c>
      <c r="H397" s="56" t="s">
        <v>336</v>
      </c>
      <c r="I397" s="56" t="s">
        <v>359</v>
      </c>
      <c r="K397" s="56" t="s">
        <v>337</v>
      </c>
      <c r="L397" s="56" t="s">
        <v>545</v>
      </c>
      <c r="M397" s="56" t="s">
        <v>984</v>
      </c>
      <c r="N397" s="56" t="s">
        <v>1043</v>
      </c>
      <c r="O397" s="56" t="s">
        <v>985</v>
      </c>
      <c r="P397" s="1" t="s">
        <v>110</v>
      </c>
      <c r="Q397" s="56" t="s">
        <v>241</v>
      </c>
      <c r="R397" s="56" t="s">
        <v>339</v>
      </c>
      <c r="S397" s="56">
        <v>127424</v>
      </c>
      <c r="T397" s="1" t="s">
        <v>387</v>
      </c>
      <c r="U397" s="56">
        <v>41416</v>
      </c>
      <c r="V397" s="56">
        <v>43100</v>
      </c>
      <c r="W397" s="56">
        <v>41456</v>
      </c>
      <c r="X397" s="56">
        <v>43100</v>
      </c>
      <c r="Y397" s="56" t="s">
        <v>340</v>
      </c>
      <c r="Z397" s="56" t="s">
        <v>367</v>
      </c>
      <c r="AA397" s="56" t="s">
        <v>342</v>
      </c>
      <c r="AB397" s="56" t="s">
        <v>343</v>
      </c>
      <c r="AC397" s="56" t="s">
        <v>342</v>
      </c>
      <c r="AD397" s="56" t="s">
        <v>347</v>
      </c>
      <c r="AE397" s="56" t="s">
        <v>334</v>
      </c>
      <c r="AF397" s="56" t="s">
        <v>292</v>
      </c>
      <c r="AG397" s="56">
        <v>2016</v>
      </c>
      <c r="AH397" s="56" t="s">
        <v>361</v>
      </c>
      <c r="AI397" s="56" t="s">
        <v>384</v>
      </c>
      <c r="AJ397" s="56">
        <v>3595575</v>
      </c>
      <c r="AM397" s="56">
        <v>42767</v>
      </c>
      <c r="AN397" s="56" t="s">
        <v>353</v>
      </c>
      <c r="AO397" s="1">
        <v>41393</v>
      </c>
      <c r="AP397" s="56" t="s">
        <v>353</v>
      </c>
      <c r="AQ397" s="56">
        <v>265</v>
      </c>
      <c r="AR397" s="56">
        <v>0</v>
      </c>
      <c r="AS397" s="56" t="s">
        <v>346</v>
      </c>
      <c r="BB397" s="56" t="s">
        <v>339</v>
      </c>
      <c r="BC397" s="56" t="s">
        <v>263</v>
      </c>
      <c r="BD397" s="56" t="s">
        <v>349</v>
      </c>
      <c r="BE397" s="56" t="s">
        <v>347</v>
      </c>
      <c r="BF397" s="56" t="s">
        <v>388</v>
      </c>
      <c r="BG397" s="56" t="s">
        <v>365</v>
      </c>
      <c r="BH397" s="56">
        <v>0</v>
      </c>
      <c r="BI397" s="56">
        <v>0</v>
      </c>
      <c r="BJ397" s="56">
        <v>1</v>
      </c>
    </row>
    <row r="398" spans="1:62" hidden="1" x14ac:dyDescent="0.3">
      <c r="A398" s="56">
        <v>49196239</v>
      </c>
      <c r="B398" s="86">
        <v>599202</v>
      </c>
      <c r="C398" s="1">
        <v>42893</v>
      </c>
      <c r="D398" s="56" t="s">
        <v>357</v>
      </c>
      <c r="E398" s="56" t="s">
        <v>358</v>
      </c>
      <c r="F398" s="56" t="s">
        <v>334</v>
      </c>
      <c r="G398" s="56" t="s">
        <v>335</v>
      </c>
      <c r="H398" s="56" t="s">
        <v>336</v>
      </c>
      <c r="I398" s="56" t="s">
        <v>359</v>
      </c>
      <c r="K398" s="56" t="s">
        <v>337</v>
      </c>
      <c r="L398" s="56" t="s">
        <v>545</v>
      </c>
      <c r="M398" s="56" t="s">
        <v>984</v>
      </c>
      <c r="N398" s="56" t="s">
        <v>1043</v>
      </c>
      <c r="O398" s="56" t="s">
        <v>985</v>
      </c>
      <c r="P398" s="1" t="s">
        <v>110</v>
      </c>
      <c r="Q398" s="56" t="s">
        <v>241</v>
      </c>
      <c r="R398" s="56" t="s">
        <v>339</v>
      </c>
      <c r="S398" s="56">
        <v>229103</v>
      </c>
      <c r="T398" s="1" t="s">
        <v>418</v>
      </c>
      <c r="U398" s="56">
        <v>41416</v>
      </c>
      <c r="V398" s="56">
        <v>43100</v>
      </c>
      <c r="W398" s="56">
        <v>41416</v>
      </c>
      <c r="X398" s="56">
        <v>43100</v>
      </c>
      <c r="Y398" s="56" t="s">
        <v>356</v>
      </c>
      <c r="Z398" s="56" t="s">
        <v>341</v>
      </c>
      <c r="AA398" s="56" t="s">
        <v>342</v>
      </c>
      <c r="AB398" s="56" t="s">
        <v>339</v>
      </c>
      <c r="AC398" s="56" t="s">
        <v>342</v>
      </c>
      <c r="AD398" s="56" t="s">
        <v>342</v>
      </c>
      <c r="AE398" s="56" t="s">
        <v>334</v>
      </c>
      <c r="AF398" s="56" t="s">
        <v>292</v>
      </c>
      <c r="AG398" s="56">
        <v>2016</v>
      </c>
      <c r="AH398" s="56" t="s">
        <v>361</v>
      </c>
      <c r="AI398" s="56" t="s">
        <v>385</v>
      </c>
      <c r="AJ398" s="56">
        <v>208268</v>
      </c>
      <c r="AM398" s="56">
        <v>42748</v>
      </c>
      <c r="AN398" s="56" t="s">
        <v>391</v>
      </c>
      <c r="AO398" s="1">
        <v>42200</v>
      </c>
      <c r="AP398" s="56" t="s">
        <v>383</v>
      </c>
      <c r="AQ398" s="56">
        <v>75665</v>
      </c>
      <c r="AR398" s="56">
        <v>0</v>
      </c>
      <c r="AS398" s="56" t="s">
        <v>346</v>
      </c>
      <c r="AT398" s="56">
        <v>1003</v>
      </c>
      <c r="AU398" s="56" t="s">
        <v>369</v>
      </c>
      <c r="AX398" s="56">
        <v>0</v>
      </c>
      <c r="BB398" s="56" t="s">
        <v>339</v>
      </c>
      <c r="BC398" s="56" t="s">
        <v>263</v>
      </c>
      <c r="BD398" s="56" t="s">
        <v>349</v>
      </c>
      <c r="BE398" s="56" t="s">
        <v>347</v>
      </c>
      <c r="BF398" s="56" t="s">
        <v>334</v>
      </c>
      <c r="BG398" s="56" t="s">
        <v>365</v>
      </c>
      <c r="BH398" s="56">
        <v>0</v>
      </c>
      <c r="BI398" s="56">
        <v>0</v>
      </c>
      <c r="BJ398" s="56">
        <v>1</v>
      </c>
    </row>
    <row r="399" spans="1:62" hidden="1" x14ac:dyDescent="0.3">
      <c r="A399" s="56">
        <v>49196240</v>
      </c>
      <c r="B399" s="86">
        <v>599202</v>
      </c>
      <c r="C399" s="1">
        <v>42893</v>
      </c>
      <c r="D399" s="56" t="s">
        <v>357</v>
      </c>
      <c r="E399" s="56" t="s">
        <v>358</v>
      </c>
      <c r="F399" s="56" t="s">
        <v>334</v>
      </c>
      <c r="G399" s="56" t="s">
        <v>335</v>
      </c>
      <c r="H399" s="56" t="s">
        <v>336</v>
      </c>
      <c r="I399" s="56" t="s">
        <v>359</v>
      </c>
      <c r="K399" s="56" t="s">
        <v>337</v>
      </c>
      <c r="L399" s="56" t="s">
        <v>545</v>
      </c>
      <c r="M399" s="56" t="s">
        <v>984</v>
      </c>
      <c r="N399" s="56" t="s">
        <v>1043</v>
      </c>
      <c r="O399" s="56" t="s">
        <v>985</v>
      </c>
      <c r="P399" s="1" t="s">
        <v>110</v>
      </c>
      <c r="Q399" s="56" t="s">
        <v>241</v>
      </c>
      <c r="R399" s="56" t="s">
        <v>339</v>
      </c>
      <c r="S399" s="56">
        <v>229103</v>
      </c>
      <c r="T399" s="1" t="s">
        <v>418</v>
      </c>
      <c r="U399" s="56">
        <v>41416</v>
      </c>
      <c r="V399" s="56">
        <v>43100</v>
      </c>
      <c r="W399" s="56">
        <v>41416</v>
      </c>
      <c r="X399" s="56">
        <v>43100</v>
      </c>
      <c r="Y399" s="56" t="s">
        <v>356</v>
      </c>
      <c r="Z399" s="56" t="s">
        <v>341</v>
      </c>
      <c r="AA399" s="56" t="s">
        <v>342</v>
      </c>
      <c r="AB399" s="56" t="s">
        <v>339</v>
      </c>
      <c r="AC399" s="56" t="s">
        <v>342</v>
      </c>
      <c r="AD399" s="56" t="s">
        <v>342</v>
      </c>
      <c r="AE399" s="56" t="s">
        <v>334</v>
      </c>
      <c r="AF399" s="56" t="s">
        <v>292</v>
      </c>
      <c r="AG399" s="56">
        <v>2016</v>
      </c>
      <c r="AH399" s="56" t="s">
        <v>361</v>
      </c>
      <c r="AI399" s="56" t="s">
        <v>362</v>
      </c>
      <c r="AJ399" s="56">
        <v>220217</v>
      </c>
      <c r="AM399" s="56">
        <v>42748</v>
      </c>
      <c r="AN399" s="56" t="s">
        <v>391</v>
      </c>
      <c r="AO399" s="1">
        <v>42200</v>
      </c>
      <c r="AP399" s="56" t="s">
        <v>383</v>
      </c>
      <c r="AQ399" s="56">
        <v>75665</v>
      </c>
      <c r="AR399" s="56">
        <v>0</v>
      </c>
      <c r="AS399" s="56" t="s">
        <v>346</v>
      </c>
      <c r="AT399" s="56">
        <v>1003</v>
      </c>
      <c r="AU399" s="56" t="s">
        <v>369</v>
      </c>
      <c r="AX399" s="56">
        <v>0</v>
      </c>
      <c r="BB399" s="56" t="s">
        <v>339</v>
      </c>
      <c r="BC399" s="56" t="s">
        <v>263</v>
      </c>
      <c r="BD399" s="56" t="s">
        <v>349</v>
      </c>
      <c r="BE399" s="56" t="s">
        <v>347</v>
      </c>
      <c r="BF399" s="56" t="s">
        <v>334</v>
      </c>
      <c r="BG399" s="56" t="s">
        <v>365</v>
      </c>
      <c r="BH399" s="56">
        <v>0</v>
      </c>
      <c r="BI399" s="56">
        <v>0</v>
      </c>
      <c r="BJ399" s="56">
        <v>1</v>
      </c>
    </row>
    <row r="400" spans="1:62" hidden="1" x14ac:dyDescent="0.3">
      <c r="A400" s="56">
        <v>49196817</v>
      </c>
      <c r="B400" s="86">
        <v>599202</v>
      </c>
      <c r="C400" s="1">
        <v>42893</v>
      </c>
      <c r="D400" s="56" t="s">
        <v>357</v>
      </c>
      <c r="E400" s="56" t="s">
        <v>358</v>
      </c>
      <c r="F400" s="56" t="s">
        <v>334</v>
      </c>
      <c r="G400" s="56" t="s">
        <v>335</v>
      </c>
      <c r="H400" s="56" t="s">
        <v>336</v>
      </c>
      <c r="I400" s="56" t="s">
        <v>359</v>
      </c>
      <c r="K400" s="56" t="s">
        <v>337</v>
      </c>
      <c r="L400" s="56" t="s">
        <v>545</v>
      </c>
      <c r="M400" s="56" t="s">
        <v>984</v>
      </c>
      <c r="N400" s="56" t="s">
        <v>1043</v>
      </c>
      <c r="O400" s="56" t="s">
        <v>985</v>
      </c>
      <c r="P400" s="1" t="s">
        <v>110</v>
      </c>
      <c r="Q400" s="56" t="s">
        <v>366</v>
      </c>
      <c r="R400" s="56" t="s">
        <v>339</v>
      </c>
      <c r="S400" s="56">
        <v>190146</v>
      </c>
      <c r="T400" s="1" t="s">
        <v>487</v>
      </c>
      <c r="U400" s="56">
        <v>41416</v>
      </c>
      <c r="V400" s="56">
        <v>43100</v>
      </c>
      <c r="W400" s="56">
        <v>41456</v>
      </c>
      <c r="X400" s="56">
        <v>43100</v>
      </c>
      <c r="Y400" s="56" t="s">
        <v>340</v>
      </c>
      <c r="Z400" s="56" t="s">
        <v>341</v>
      </c>
      <c r="AA400" s="56" t="s">
        <v>347</v>
      </c>
      <c r="AB400" s="56" t="s">
        <v>343</v>
      </c>
      <c r="AC400" s="56" t="s">
        <v>342</v>
      </c>
      <c r="AD400" s="56" t="s">
        <v>342</v>
      </c>
      <c r="AE400" s="56" t="s">
        <v>334</v>
      </c>
      <c r="AF400" s="56" t="s">
        <v>292</v>
      </c>
      <c r="AG400" s="56">
        <v>2017</v>
      </c>
      <c r="AH400" s="56" t="s">
        <v>361</v>
      </c>
      <c r="AI400" s="56" t="s">
        <v>384</v>
      </c>
      <c r="AJ400" s="56">
        <v>745908</v>
      </c>
      <c r="AM400" s="56">
        <v>42767</v>
      </c>
      <c r="AN400" s="56" t="s">
        <v>353</v>
      </c>
      <c r="AO400" s="1">
        <v>41784</v>
      </c>
      <c r="AP400" s="56" t="s">
        <v>353</v>
      </c>
      <c r="AQ400" s="56">
        <v>75565</v>
      </c>
      <c r="AR400" s="56">
        <v>0</v>
      </c>
      <c r="AS400" s="56" t="s">
        <v>346</v>
      </c>
      <c r="BB400" s="56" t="s">
        <v>339</v>
      </c>
      <c r="BC400" s="56" t="s">
        <v>263</v>
      </c>
      <c r="BD400" s="56" t="s">
        <v>349</v>
      </c>
      <c r="BE400" s="56" t="s">
        <v>347</v>
      </c>
      <c r="BF400" s="56" t="s">
        <v>334</v>
      </c>
      <c r="BG400" s="56" t="s">
        <v>365</v>
      </c>
      <c r="BH400" s="56">
        <v>0</v>
      </c>
      <c r="BI400" s="56">
        <v>0</v>
      </c>
      <c r="BJ400" s="56">
        <v>1</v>
      </c>
    </row>
    <row r="401" spans="1:62" hidden="1" x14ac:dyDescent="0.3">
      <c r="A401" s="56">
        <v>49196241</v>
      </c>
      <c r="B401" s="86">
        <v>599202</v>
      </c>
      <c r="C401" s="1">
        <v>42893</v>
      </c>
      <c r="D401" s="56" t="s">
        <v>357</v>
      </c>
      <c r="E401" s="56" t="s">
        <v>358</v>
      </c>
      <c r="F401" s="56" t="s">
        <v>334</v>
      </c>
      <c r="G401" s="56" t="s">
        <v>335</v>
      </c>
      <c r="H401" s="56" t="s">
        <v>336</v>
      </c>
      <c r="I401" s="56" t="s">
        <v>359</v>
      </c>
      <c r="K401" s="56" t="s">
        <v>337</v>
      </c>
      <c r="L401" s="56" t="s">
        <v>545</v>
      </c>
      <c r="M401" s="56" t="s">
        <v>984</v>
      </c>
      <c r="N401" s="56" t="s">
        <v>1043</v>
      </c>
      <c r="O401" s="56" t="s">
        <v>985</v>
      </c>
      <c r="P401" s="1" t="s">
        <v>110</v>
      </c>
      <c r="Q401" s="56" t="s">
        <v>241</v>
      </c>
      <c r="R401" s="56" t="s">
        <v>339</v>
      </c>
      <c r="S401" s="56">
        <v>229103</v>
      </c>
      <c r="T401" s="1" t="s">
        <v>418</v>
      </c>
      <c r="U401" s="56">
        <v>41416</v>
      </c>
      <c r="V401" s="56">
        <v>43100</v>
      </c>
      <c r="W401" s="56">
        <v>41416</v>
      </c>
      <c r="X401" s="56">
        <v>43100</v>
      </c>
      <c r="Y401" s="56" t="s">
        <v>356</v>
      </c>
      <c r="Z401" s="56" t="s">
        <v>341</v>
      </c>
      <c r="AA401" s="56" t="s">
        <v>342</v>
      </c>
      <c r="AB401" s="56" t="s">
        <v>339</v>
      </c>
      <c r="AC401" s="56" t="s">
        <v>342</v>
      </c>
      <c r="AD401" s="56" t="s">
        <v>342</v>
      </c>
      <c r="AE401" s="56" t="s">
        <v>334</v>
      </c>
      <c r="AF401" s="56" t="s">
        <v>292</v>
      </c>
      <c r="AG401" s="56">
        <v>2016</v>
      </c>
      <c r="AH401" s="56" t="s">
        <v>361</v>
      </c>
      <c r="AI401" s="56" t="s">
        <v>373</v>
      </c>
      <c r="AJ401" s="56">
        <v>233517</v>
      </c>
      <c r="AM401" s="56">
        <v>42748</v>
      </c>
      <c r="AN401" s="56" t="s">
        <v>391</v>
      </c>
      <c r="AO401" s="1">
        <v>42200</v>
      </c>
      <c r="AP401" s="56" t="s">
        <v>383</v>
      </c>
      <c r="AQ401" s="56">
        <v>75665</v>
      </c>
      <c r="AR401" s="56">
        <v>0</v>
      </c>
      <c r="AS401" s="56" t="s">
        <v>346</v>
      </c>
      <c r="AT401" s="56">
        <v>1003</v>
      </c>
      <c r="AU401" s="56" t="s">
        <v>369</v>
      </c>
      <c r="AX401" s="56">
        <v>0</v>
      </c>
      <c r="BB401" s="56" t="s">
        <v>339</v>
      </c>
      <c r="BC401" s="56" t="s">
        <v>263</v>
      </c>
      <c r="BD401" s="56" t="s">
        <v>349</v>
      </c>
      <c r="BE401" s="56" t="s">
        <v>347</v>
      </c>
      <c r="BF401" s="56" t="s">
        <v>334</v>
      </c>
      <c r="BG401" s="56" t="s">
        <v>365</v>
      </c>
      <c r="BH401" s="56">
        <v>0</v>
      </c>
      <c r="BI401" s="56">
        <v>0</v>
      </c>
      <c r="BJ401" s="56">
        <v>1</v>
      </c>
    </row>
    <row r="402" spans="1:62" hidden="1" x14ac:dyDescent="0.3">
      <c r="A402" s="56">
        <v>49196242</v>
      </c>
      <c r="B402" s="86">
        <v>599202</v>
      </c>
      <c r="C402" s="1">
        <v>42893</v>
      </c>
      <c r="D402" s="56" t="s">
        <v>357</v>
      </c>
      <c r="E402" s="56" t="s">
        <v>358</v>
      </c>
      <c r="F402" s="56" t="s">
        <v>334</v>
      </c>
      <c r="G402" s="56" t="s">
        <v>335</v>
      </c>
      <c r="H402" s="56" t="s">
        <v>336</v>
      </c>
      <c r="I402" s="56" t="s">
        <v>359</v>
      </c>
      <c r="K402" s="56" t="s">
        <v>337</v>
      </c>
      <c r="L402" s="56" t="s">
        <v>545</v>
      </c>
      <c r="M402" s="56" t="s">
        <v>984</v>
      </c>
      <c r="N402" s="56" t="s">
        <v>1043</v>
      </c>
      <c r="O402" s="56" t="s">
        <v>985</v>
      </c>
      <c r="P402" s="1" t="s">
        <v>110</v>
      </c>
      <c r="Q402" s="56" t="s">
        <v>241</v>
      </c>
      <c r="R402" s="56" t="s">
        <v>339</v>
      </c>
      <c r="S402" s="56">
        <v>229103</v>
      </c>
      <c r="T402" s="1" t="s">
        <v>418</v>
      </c>
      <c r="U402" s="56">
        <v>41416</v>
      </c>
      <c r="V402" s="56">
        <v>43100</v>
      </c>
      <c r="W402" s="56">
        <v>41416</v>
      </c>
      <c r="X402" s="56">
        <v>43100</v>
      </c>
      <c r="Y402" s="56" t="s">
        <v>356</v>
      </c>
      <c r="Z402" s="56" t="s">
        <v>341</v>
      </c>
      <c r="AA402" s="56" t="s">
        <v>342</v>
      </c>
      <c r="AB402" s="56" t="s">
        <v>339</v>
      </c>
      <c r="AC402" s="56" t="s">
        <v>342</v>
      </c>
      <c r="AD402" s="56" t="s">
        <v>342</v>
      </c>
      <c r="AE402" s="56" t="s">
        <v>334</v>
      </c>
      <c r="AF402" s="56" t="s">
        <v>292</v>
      </c>
      <c r="AG402" s="56">
        <v>2016</v>
      </c>
      <c r="AH402" s="56" t="s">
        <v>361</v>
      </c>
      <c r="AI402" s="56" t="s">
        <v>384</v>
      </c>
      <c r="AJ402" s="56">
        <v>247106</v>
      </c>
      <c r="AM402" s="56">
        <v>42748</v>
      </c>
      <c r="AN402" s="56" t="s">
        <v>391</v>
      </c>
      <c r="AO402" s="1">
        <v>42200</v>
      </c>
      <c r="AP402" s="56" t="s">
        <v>383</v>
      </c>
      <c r="AQ402" s="56">
        <v>75665</v>
      </c>
      <c r="AR402" s="56">
        <v>0</v>
      </c>
      <c r="AS402" s="56" t="s">
        <v>346</v>
      </c>
      <c r="AT402" s="56">
        <v>1003</v>
      </c>
      <c r="AU402" s="56" t="s">
        <v>369</v>
      </c>
      <c r="AX402" s="56">
        <v>0</v>
      </c>
      <c r="BB402" s="56" t="s">
        <v>339</v>
      </c>
      <c r="BC402" s="56" t="s">
        <v>263</v>
      </c>
      <c r="BD402" s="56" t="s">
        <v>349</v>
      </c>
      <c r="BE402" s="56" t="s">
        <v>347</v>
      </c>
      <c r="BF402" s="56" t="s">
        <v>334</v>
      </c>
      <c r="BG402" s="56" t="s">
        <v>365</v>
      </c>
      <c r="BH402" s="56">
        <v>0</v>
      </c>
      <c r="BI402" s="56">
        <v>0</v>
      </c>
      <c r="BJ402" s="56">
        <v>1</v>
      </c>
    </row>
    <row r="403" spans="1:62" hidden="1" x14ac:dyDescent="0.3">
      <c r="A403" s="56">
        <v>49196823</v>
      </c>
      <c r="B403" s="86">
        <v>599202</v>
      </c>
      <c r="C403" s="1">
        <v>42893</v>
      </c>
      <c r="D403" s="56" t="s">
        <v>357</v>
      </c>
      <c r="E403" s="56" t="s">
        <v>358</v>
      </c>
      <c r="F403" s="56" t="s">
        <v>334</v>
      </c>
      <c r="G403" s="56" t="s">
        <v>335</v>
      </c>
      <c r="H403" s="56" t="s">
        <v>336</v>
      </c>
      <c r="I403" s="56" t="s">
        <v>359</v>
      </c>
      <c r="K403" s="56" t="s">
        <v>337</v>
      </c>
      <c r="L403" s="56" t="s">
        <v>545</v>
      </c>
      <c r="M403" s="56" t="s">
        <v>984</v>
      </c>
      <c r="N403" s="56" t="s">
        <v>1043</v>
      </c>
      <c r="O403" s="56" t="s">
        <v>985</v>
      </c>
      <c r="P403" s="1" t="s">
        <v>188</v>
      </c>
      <c r="Q403" s="56" t="s">
        <v>241</v>
      </c>
      <c r="R403" s="56" t="s">
        <v>339</v>
      </c>
      <c r="S403" s="56">
        <v>133647</v>
      </c>
      <c r="T403" s="1" t="s">
        <v>486</v>
      </c>
      <c r="U403" s="56">
        <v>41416</v>
      </c>
      <c r="V403" s="56">
        <v>43100</v>
      </c>
      <c r="W403" s="56">
        <v>41334</v>
      </c>
      <c r="X403" s="56">
        <v>41302</v>
      </c>
      <c r="Y403" s="56" t="s">
        <v>340</v>
      </c>
      <c r="Z403" s="56" t="s">
        <v>341</v>
      </c>
      <c r="AA403" s="56" t="s">
        <v>347</v>
      </c>
      <c r="AB403" s="56" t="s">
        <v>343</v>
      </c>
      <c r="AC403" s="56" t="s">
        <v>342</v>
      </c>
      <c r="AD403" s="56" t="s">
        <v>347</v>
      </c>
      <c r="AE403" s="56" t="s">
        <v>352</v>
      </c>
      <c r="AF403" s="56" t="s">
        <v>292</v>
      </c>
      <c r="AG403" s="56">
        <v>2014</v>
      </c>
      <c r="AH403" s="56" t="s">
        <v>80</v>
      </c>
      <c r="AI403" s="56" t="s">
        <v>348</v>
      </c>
      <c r="AJ403" s="56">
        <v>1</v>
      </c>
      <c r="AM403" s="56">
        <v>41302</v>
      </c>
      <c r="AN403" s="56" t="s">
        <v>378</v>
      </c>
      <c r="AO403" s="1">
        <v>41290</v>
      </c>
      <c r="AP403" s="56" t="s">
        <v>353</v>
      </c>
      <c r="AQ403" s="56">
        <v>64145</v>
      </c>
      <c r="AR403" s="56">
        <v>0</v>
      </c>
      <c r="AS403" s="56" t="s">
        <v>346</v>
      </c>
      <c r="BB403" s="56" t="s">
        <v>339</v>
      </c>
      <c r="BC403" s="56" t="s">
        <v>263</v>
      </c>
      <c r="BD403" s="56" t="s">
        <v>349</v>
      </c>
      <c r="BE403" s="56" t="s">
        <v>347</v>
      </c>
      <c r="BF403" s="56" t="s">
        <v>334</v>
      </c>
      <c r="BG403" s="56" t="s">
        <v>365</v>
      </c>
      <c r="BH403" s="56">
        <v>0</v>
      </c>
      <c r="BI403" s="56">
        <v>0</v>
      </c>
      <c r="BJ403" s="56">
        <v>0</v>
      </c>
    </row>
    <row r="404" spans="1:62" hidden="1" x14ac:dyDescent="0.3">
      <c r="A404" s="56">
        <v>49196820</v>
      </c>
      <c r="B404" s="86">
        <v>599202</v>
      </c>
      <c r="C404" s="1">
        <v>42893</v>
      </c>
      <c r="D404" s="56" t="s">
        <v>357</v>
      </c>
      <c r="E404" s="56" t="s">
        <v>358</v>
      </c>
      <c r="F404" s="56" t="s">
        <v>334</v>
      </c>
      <c r="G404" s="56" t="s">
        <v>335</v>
      </c>
      <c r="H404" s="56" t="s">
        <v>336</v>
      </c>
      <c r="I404" s="56" t="s">
        <v>359</v>
      </c>
      <c r="K404" s="56" t="s">
        <v>337</v>
      </c>
      <c r="L404" s="56" t="s">
        <v>545</v>
      </c>
      <c r="M404" s="56" t="s">
        <v>984</v>
      </c>
      <c r="N404" s="56" t="s">
        <v>1043</v>
      </c>
      <c r="O404" s="56" t="s">
        <v>985</v>
      </c>
      <c r="P404" s="1" t="s">
        <v>110</v>
      </c>
      <c r="Q404" s="56" t="s">
        <v>366</v>
      </c>
      <c r="R404" s="56" t="s">
        <v>339</v>
      </c>
      <c r="S404" s="56">
        <v>127494</v>
      </c>
      <c r="T404" s="1" t="s">
        <v>506</v>
      </c>
      <c r="U404" s="56">
        <v>41416</v>
      </c>
      <c r="V404" s="56">
        <v>43100</v>
      </c>
      <c r="W404" s="56">
        <v>41334</v>
      </c>
      <c r="X404" s="56">
        <v>41302</v>
      </c>
      <c r="Y404" s="56" t="s">
        <v>340</v>
      </c>
      <c r="Z404" s="56" t="s">
        <v>341</v>
      </c>
      <c r="AA404" s="56" t="s">
        <v>347</v>
      </c>
      <c r="AB404" s="56" t="s">
        <v>343</v>
      </c>
      <c r="AC404" s="56" t="s">
        <v>342</v>
      </c>
      <c r="AD404" s="56" t="s">
        <v>347</v>
      </c>
      <c r="AE404" s="56" t="s">
        <v>352</v>
      </c>
      <c r="AF404" s="56" t="s">
        <v>224</v>
      </c>
      <c r="AG404" s="56">
        <v>2012</v>
      </c>
      <c r="AH404" s="56" t="s">
        <v>80</v>
      </c>
      <c r="AI404" s="56" t="s">
        <v>339</v>
      </c>
      <c r="AJ404" s="56">
        <v>0</v>
      </c>
      <c r="AM404" s="56">
        <v>41302</v>
      </c>
      <c r="AN404" s="56" t="s">
        <v>353</v>
      </c>
      <c r="AO404" s="1">
        <v>41290</v>
      </c>
      <c r="AP404" s="56" t="s">
        <v>353</v>
      </c>
      <c r="AQ404" s="56">
        <v>64166</v>
      </c>
      <c r="AR404" s="56">
        <v>0</v>
      </c>
      <c r="AS404" s="56" t="s">
        <v>346</v>
      </c>
      <c r="BB404" s="56" t="s">
        <v>339</v>
      </c>
      <c r="BC404" s="56" t="s">
        <v>263</v>
      </c>
      <c r="BD404" s="56" t="s">
        <v>349</v>
      </c>
      <c r="BE404" s="56" t="s">
        <v>347</v>
      </c>
      <c r="BF404" s="56" t="s">
        <v>334</v>
      </c>
      <c r="BG404" s="56" t="s">
        <v>365</v>
      </c>
      <c r="BH404" s="56">
        <v>0</v>
      </c>
      <c r="BI404" s="56">
        <v>0</v>
      </c>
      <c r="BJ404" s="56">
        <v>0</v>
      </c>
    </row>
    <row r="405" spans="1:62" hidden="1" x14ac:dyDescent="0.3">
      <c r="A405" s="56">
        <v>49196433</v>
      </c>
      <c r="B405" s="86">
        <v>599202</v>
      </c>
      <c r="C405" s="1">
        <v>42893</v>
      </c>
      <c r="D405" s="56" t="s">
        <v>357</v>
      </c>
      <c r="E405" s="56" t="s">
        <v>358</v>
      </c>
      <c r="F405" s="56" t="s">
        <v>334</v>
      </c>
      <c r="G405" s="56" t="s">
        <v>335</v>
      </c>
      <c r="H405" s="56" t="s">
        <v>336</v>
      </c>
      <c r="I405" s="56" t="s">
        <v>359</v>
      </c>
      <c r="K405" s="56" t="s">
        <v>337</v>
      </c>
      <c r="L405" s="56" t="s">
        <v>545</v>
      </c>
      <c r="M405" s="56" t="s">
        <v>984</v>
      </c>
      <c r="N405" s="56" t="s">
        <v>1043</v>
      </c>
      <c r="O405" s="56" t="s">
        <v>985</v>
      </c>
      <c r="P405" s="1" t="s">
        <v>110</v>
      </c>
      <c r="Q405" s="56" t="s">
        <v>241</v>
      </c>
      <c r="R405" s="56" t="s">
        <v>339</v>
      </c>
      <c r="S405" s="56">
        <v>127424</v>
      </c>
      <c r="T405" s="1" t="s">
        <v>387</v>
      </c>
      <c r="U405" s="56">
        <v>41416</v>
      </c>
      <c r="V405" s="56">
        <v>43100</v>
      </c>
      <c r="W405" s="56">
        <v>41456</v>
      </c>
      <c r="X405" s="56">
        <v>43100</v>
      </c>
      <c r="Y405" s="56" t="s">
        <v>340</v>
      </c>
      <c r="Z405" s="56" t="s">
        <v>367</v>
      </c>
      <c r="AA405" s="56" t="s">
        <v>342</v>
      </c>
      <c r="AB405" s="56" t="s">
        <v>343</v>
      </c>
      <c r="AC405" s="56" t="s">
        <v>342</v>
      </c>
      <c r="AD405" s="56" t="s">
        <v>347</v>
      </c>
      <c r="AE405" s="56" t="s">
        <v>334</v>
      </c>
      <c r="AF405" s="56" t="s">
        <v>292</v>
      </c>
      <c r="AG405" s="56">
        <v>2016</v>
      </c>
      <c r="AH405" s="56" t="s">
        <v>361</v>
      </c>
      <c r="AI405" s="56" t="s">
        <v>362</v>
      </c>
      <c r="AJ405" s="56">
        <v>2630147</v>
      </c>
      <c r="AM405" s="56">
        <v>42767</v>
      </c>
      <c r="AN405" s="56" t="s">
        <v>353</v>
      </c>
      <c r="AO405" s="1">
        <v>41393</v>
      </c>
      <c r="AP405" s="56" t="s">
        <v>353</v>
      </c>
      <c r="AQ405" s="56">
        <v>265</v>
      </c>
      <c r="AR405" s="56">
        <v>0</v>
      </c>
      <c r="AS405" s="56" t="s">
        <v>346</v>
      </c>
      <c r="BB405" s="56" t="s">
        <v>339</v>
      </c>
      <c r="BC405" s="56" t="s">
        <v>263</v>
      </c>
      <c r="BD405" s="56" t="s">
        <v>349</v>
      </c>
      <c r="BE405" s="56" t="s">
        <v>347</v>
      </c>
      <c r="BF405" s="56" t="s">
        <v>388</v>
      </c>
      <c r="BG405" s="56" t="s">
        <v>365</v>
      </c>
      <c r="BH405" s="56">
        <v>0</v>
      </c>
      <c r="BI405" s="56">
        <v>0</v>
      </c>
      <c r="BJ405" s="56">
        <v>1</v>
      </c>
    </row>
    <row r="406" spans="1:62" hidden="1" x14ac:dyDescent="0.3">
      <c r="A406" s="56">
        <v>49196243</v>
      </c>
      <c r="B406" s="86">
        <v>599202</v>
      </c>
      <c r="C406" s="1">
        <v>42893</v>
      </c>
      <c r="D406" s="56" t="s">
        <v>357</v>
      </c>
      <c r="E406" s="56" t="s">
        <v>358</v>
      </c>
      <c r="F406" s="56" t="s">
        <v>334</v>
      </c>
      <c r="G406" s="56" t="s">
        <v>335</v>
      </c>
      <c r="H406" s="56" t="s">
        <v>336</v>
      </c>
      <c r="I406" s="56" t="s">
        <v>359</v>
      </c>
      <c r="K406" s="56" t="s">
        <v>337</v>
      </c>
      <c r="L406" s="56" t="s">
        <v>545</v>
      </c>
      <c r="M406" s="56" t="s">
        <v>984</v>
      </c>
      <c r="N406" s="56" t="s">
        <v>1043</v>
      </c>
      <c r="O406" s="56" t="s">
        <v>985</v>
      </c>
      <c r="P406" s="1" t="s">
        <v>110</v>
      </c>
      <c r="Q406" s="56" t="s">
        <v>241</v>
      </c>
      <c r="R406" s="56" t="s">
        <v>339</v>
      </c>
      <c r="S406" s="56">
        <v>229103</v>
      </c>
      <c r="T406" s="1" t="s">
        <v>418</v>
      </c>
      <c r="U406" s="56">
        <v>41416</v>
      </c>
      <c r="V406" s="56">
        <v>43100</v>
      </c>
      <c r="W406" s="56">
        <v>41416</v>
      </c>
      <c r="X406" s="56">
        <v>43100</v>
      </c>
      <c r="Y406" s="56" t="s">
        <v>356</v>
      </c>
      <c r="Z406" s="56" t="s">
        <v>341</v>
      </c>
      <c r="AA406" s="56" t="s">
        <v>342</v>
      </c>
      <c r="AB406" s="56" t="s">
        <v>339</v>
      </c>
      <c r="AC406" s="56" t="s">
        <v>342</v>
      </c>
      <c r="AD406" s="56" t="s">
        <v>342</v>
      </c>
      <c r="AE406" s="56" t="s">
        <v>334</v>
      </c>
      <c r="AF406" s="56" t="s">
        <v>292</v>
      </c>
      <c r="AG406" s="56">
        <v>2017</v>
      </c>
      <c r="AH406" s="56" t="s">
        <v>361</v>
      </c>
      <c r="AI406" s="56" t="s">
        <v>385</v>
      </c>
      <c r="AJ406" s="56">
        <v>261862</v>
      </c>
      <c r="AM406" s="56">
        <v>42748</v>
      </c>
      <c r="AN406" s="56" t="s">
        <v>391</v>
      </c>
      <c r="AO406" s="1">
        <v>42200</v>
      </c>
      <c r="AP406" s="56" t="s">
        <v>383</v>
      </c>
      <c r="AQ406" s="56">
        <v>75665</v>
      </c>
      <c r="AR406" s="56">
        <v>0</v>
      </c>
      <c r="AS406" s="56" t="s">
        <v>346</v>
      </c>
      <c r="AT406" s="56">
        <v>1003</v>
      </c>
      <c r="AU406" s="56" t="s">
        <v>369</v>
      </c>
      <c r="AX406" s="56">
        <v>0</v>
      </c>
      <c r="BB406" s="56" t="s">
        <v>339</v>
      </c>
      <c r="BC406" s="56" t="s">
        <v>263</v>
      </c>
      <c r="BD406" s="56" t="s">
        <v>349</v>
      </c>
      <c r="BE406" s="56" t="s">
        <v>347</v>
      </c>
      <c r="BF406" s="56" t="s">
        <v>334</v>
      </c>
      <c r="BG406" s="56" t="s">
        <v>365</v>
      </c>
      <c r="BH406" s="56">
        <v>0</v>
      </c>
      <c r="BI406" s="56">
        <v>0</v>
      </c>
      <c r="BJ406" s="56">
        <v>1</v>
      </c>
    </row>
    <row r="407" spans="1:62" hidden="1" x14ac:dyDescent="0.3">
      <c r="A407" s="56">
        <v>49196244</v>
      </c>
      <c r="B407" s="86">
        <v>599202</v>
      </c>
      <c r="C407" s="1">
        <v>42893</v>
      </c>
      <c r="D407" s="56" t="s">
        <v>357</v>
      </c>
      <c r="E407" s="56" t="s">
        <v>358</v>
      </c>
      <c r="F407" s="56" t="s">
        <v>334</v>
      </c>
      <c r="G407" s="56" t="s">
        <v>335</v>
      </c>
      <c r="H407" s="56" t="s">
        <v>336</v>
      </c>
      <c r="I407" s="56" t="s">
        <v>359</v>
      </c>
      <c r="K407" s="56" t="s">
        <v>337</v>
      </c>
      <c r="L407" s="56" t="s">
        <v>545</v>
      </c>
      <c r="M407" s="56" t="s">
        <v>984</v>
      </c>
      <c r="N407" s="56" t="s">
        <v>1043</v>
      </c>
      <c r="O407" s="56" t="s">
        <v>985</v>
      </c>
      <c r="P407" s="1" t="s">
        <v>110</v>
      </c>
      <c r="Q407" s="56" t="s">
        <v>241</v>
      </c>
      <c r="R407" s="56" t="s">
        <v>339</v>
      </c>
      <c r="S407" s="56">
        <v>229103</v>
      </c>
      <c r="T407" s="1" t="s">
        <v>418</v>
      </c>
      <c r="U407" s="56">
        <v>41416</v>
      </c>
      <c r="V407" s="56">
        <v>43100</v>
      </c>
      <c r="W407" s="56">
        <v>41416</v>
      </c>
      <c r="X407" s="56">
        <v>43100</v>
      </c>
      <c r="Y407" s="56" t="s">
        <v>356</v>
      </c>
      <c r="Z407" s="56" t="s">
        <v>341</v>
      </c>
      <c r="AA407" s="56" t="s">
        <v>342</v>
      </c>
      <c r="AB407" s="56" t="s">
        <v>339</v>
      </c>
      <c r="AC407" s="56" t="s">
        <v>342</v>
      </c>
      <c r="AD407" s="56" t="s">
        <v>342</v>
      </c>
      <c r="AE407" s="56" t="s">
        <v>334</v>
      </c>
      <c r="AF407" s="56" t="s">
        <v>292</v>
      </c>
      <c r="AG407" s="56">
        <v>2017</v>
      </c>
      <c r="AH407" s="56" t="s">
        <v>361</v>
      </c>
      <c r="AI407" s="56" t="s">
        <v>362</v>
      </c>
      <c r="AJ407" s="56">
        <v>276848</v>
      </c>
      <c r="AM407" s="56">
        <v>42748</v>
      </c>
      <c r="AN407" s="56" t="s">
        <v>391</v>
      </c>
      <c r="AO407" s="1">
        <v>42200</v>
      </c>
      <c r="AP407" s="56" t="s">
        <v>383</v>
      </c>
      <c r="AQ407" s="56">
        <v>75665</v>
      </c>
      <c r="AR407" s="56">
        <v>0</v>
      </c>
      <c r="AS407" s="56" t="s">
        <v>346</v>
      </c>
      <c r="AT407" s="56">
        <v>1003</v>
      </c>
      <c r="AU407" s="56" t="s">
        <v>369</v>
      </c>
      <c r="AX407" s="56">
        <v>0</v>
      </c>
      <c r="BB407" s="56" t="s">
        <v>339</v>
      </c>
      <c r="BC407" s="56" t="s">
        <v>263</v>
      </c>
      <c r="BD407" s="56" t="s">
        <v>349</v>
      </c>
      <c r="BE407" s="56" t="s">
        <v>347</v>
      </c>
      <c r="BF407" s="56" t="s">
        <v>334</v>
      </c>
      <c r="BG407" s="56" t="s">
        <v>365</v>
      </c>
      <c r="BH407" s="56">
        <v>0</v>
      </c>
      <c r="BI407" s="56">
        <v>0</v>
      </c>
      <c r="BJ407" s="56">
        <v>1</v>
      </c>
    </row>
    <row r="408" spans="1:62" hidden="1" x14ac:dyDescent="0.3">
      <c r="A408" s="56">
        <v>49196431</v>
      </c>
      <c r="B408" s="86">
        <v>599202</v>
      </c>
      <c r="C408" s="1">
        <v>42893</v>
      </c>
      <c r="D408" s="56" t="s">
        <v>357</v>
      </c>
      <c r="E408" s="56" t="s">
        <v>358</v>
      </c>
      <c r="F408" s="56" t="s">
        <v>334</v>
      </c>
      <c r="G408" s="56" t="s">
        <v>335</v>
      </c>
      <c r="H408" s="56" t="s">
        <v>336</v>
      </c>
      <c r="I408" s="56" t="s">
        <v>359</v>
      </c>
      <c r="K408" s="56" t="s">
        <v>337</v>
      </c>
      <c r="L408" s="56" t="s">
        <v>545</v>
      </c>
      <c r="M408" s="56" t="s">
        <v>984</v>
      </c>
      <c r="N408" s="56" t="s">
        <v>1043</v>
      </c>
      <c r="O408" s="56" t="s">
        <v>985</v>
      </c>
      <c r="P408" s="1" t="s">
        <v>110</v>
      </c>
      <c r="Q408" s="56" t="s">
        <v>241</v>
      </c>
      <c r="R408" s="56" t="s">
        <v>339</v>
      </c>
      <c r="S408" s="56">
        <v>127424</v>
      </c>
      <c r="T408" s="1" t="s">
        <v>387</v>
      </c>
      <c r="U408" s="56">
        <v>41416</v>
      </c>
      <c r="V408" s="56">
        <v>43100</v>
      </c>
      <c r="W408" s="56">
        <v>41456</v>
      </c>
      <c r="X408" s="56">
        <v>43100</v>
      </c>
      <c r="Y408" s="56" t="s">
        <v>340</v>
      </c>
      <c r="Z408" s="56" t="s">
        <v>367</v>
      </c>
      <c r="AA408" s="56" t="s">
        <v>342</v>
      </c>
      <c r="AB408" s="56" t="s">
        <v>343</v>
      </c>
      <c r="AC408" s="56" t="s">
        <v>342</v>
      </c>
      <c r="AD408" s="56" t="s">
        <v>347</v>
      </c>
      <c r="AE408" s="56" t="s">
        <v>334</v>
      </c>
      <c r="AF408" s="56" t="s">
        <v>292</v>
      </c>
      <c r="AG408" s="56">
        <v>2015</v>
      </c>
      <c r="AH408" s="56" t="s">
        <v>361</v>
      </c>
      <c r="AI408" s="56" t="s">
        <v>384</v>
      </c>
      <c r="AJ408" s="56">
        <v>2104673</v>
      </c>
      <c r="AM408" s="56">
        <v>42767</v>
      </c>
      <c r="AN408" s="56" t="s">
        <v>353</v>
      </c>
      <c r="AO408" s="1">
        <v>41393</v>
      </c>
      <c r="AP408" s="56" t="s">
        <v>353</v>
      </c>
      <c r="AQ408" s="56">
        <v>265</v>
      </c>
      <c r="AR408" s="56">
        <v>0</v>
      </c>
      <c r="AS408" s="56" t="s">
        <v>346</v>
      </c>
      <c r="BB408" s="56" t="s">
        <v>339</v>
      </c>
      <c r="BC408" s="56" t="s">
        <v>263</v>
      </c>
      <c r="BD408" s="56" t="s">
        <v>349</v>
      </c>
      <c r="BE408" s="56" t="s">
        <v>347</v>
      </c>
      <c r="BF408" s="56" t="s">
        <v>388</v>
      </c>
      <c r="BG408" s="56" t="s">
        <v>365</v>
      </c>
      <c r="BH408" s="56">
        <v>0</v>
      </c>
      <c r="BI408" s="56">
        <v>0</v>
      </c>
      <c r="BJ408" s="56">
        <v>1</v>
      </c>
    </row>
    <row r="409" spans="1:62" hidden="1" x14ac:dyDescent="0.3">
      <c r="A409" s="56">
        <v>49196245</v>
      </c>
      <c r="B409" s="86">
        <v>599202</v>
      </c>
      <c r="C409" s="1">
        <v>42893</v>
      </c>
      <c r="D409" s="56" t="s">
        <v>357</v>
      </c>
      <c r="E409" s="56" t="s">
        <v>358</v>
      </c>
      <c r="F409" s="56" t="s">
        <v>334</v>
      </c>
      <c r="G409" s="56" t="s">
        <v>335</v>
      </c>
      <c r="H409" s="56" t="s">
        <v>336</v>
      </c>
      <c r="I409" s="56" t="s">
        <v>359</v>
      </c>
      <c r="K409" s="56" t="s">
        <v>337</v>
      </c>
      <c r="L409" s="56" t="s">
        <v>545</v>
      </c>
      <c r="M409" s="56" t="s">
        <v>984</v>
      </c>
      <c r="N409" s="56" t="s">
        <v>1043</v>
      </c>
      <c r="O409" s="56" t="s">
        <v>985</v>
      </c>
      <c r="P409" s="1" t="s">
        <v>110</v>
      </c>
      <c r="Q409" s="56" t="s">
        <v>241</v>
      </c>
      <c r="R409" s="56" t="s">
        <v>339</v>
      </c>
      <c r="S409" s="56">
        <v>127423</v>
      </c>
      <c r="T409" s="1" t="s">
        <v>466</v>
      </c>
      <c r="U409" s="56">
        <v>41416</v>
      </c>
      <c r="V409" s="56">
        <v>43100</v>
      </c>
      <c r="W409" s="56">
        <v>41456</v>
      </c>
      <c r="X409" s="56">
        <v>43100</v>
      </c>
      <c r="Y409" s="56" t="s">
        <v>340</v>
      </c>
      <c r="Z409" s="56" t="s">
        <v>341</v>
      </c>
      <c r="AA409" s="56" t="s">
        <v>342</v>
      </c>
      <c r="AB409" s="56" t="s">
        <v>343</v>
      </c>
      <c r="AC409" s="56" t="s">
        <v>342</v>
      </c>
      <c r="AD409" s="56" t="s">
        <v>347</v>
      </c>
      <c r="AE409" s="56" t="s">
        <v>334</v>
      </c>
      <c r="AF409" s="56" t="s">
        <v>291</v>
      </c>
      <c r="AG409" s="56">
        <v>2016</v>
      </c>
      <c r="AH409" s="56" t="s">
        <v>361</v>
      </c>
      <c r="AI409" s="56" t="s">
        <v>362</v>
      </c>
      <c r="AJ409" s="56">
        <v>5413</v>
      </c>
      <c r="AK409" s="1">
        <v>42369</v>
      </c>
      <c r="AL409" s="56" t="s">
        <v>449</v>
      </c>
      <c r="AM409" s="56">
        <v>42767</v>
      </c>
      <c r="AN409" s="56" t="s">
        <v>353</v>
      </c>
      <c r="AO409" s="1">
        <v>42396</v>
      </c>
      <c r="AP409" s="56" t="s">
        <v>364</v>
      </c>
      <c r="AQ409" s="56">
        <v>264</v>
      </c>
      <c r="AR409" s="56">
        <v>0</v>
      </c>
      <c r="AS409" s="56" t="s">
        <v>346</v>
      </c>
      <c r="BB409" s="56" t="s">
        <v>339</v>
      </c>
      <c r="BC409" s="56" t="s">
        <v>263</v>
      </c>
      <c r="BD409" s="56" t="s">
        <v>349</v>
      </c>
      <c r="BE409" s="56" t="s">
        <v>347</v>
      </c>
      <c r="BF409" s="56" t="s">
        <v>334</v>
      </c>
      <c r="BG409" s="56" t="s">
        <v>365</v>
      </c>
      <c r="BH409" s="56">
        <v>0</v>
      </c>
      <c r="BI409" s="56">
        <v>0</v>
      </c>
      <c r="BJ409" s="56">
        <v>1</v>
      </c>
    </row>
    <row r="410" spans="1:62" hidden="1" x14ac:dyDescent="0.3">
      <c r="A410" s="56">
        <v>49196246</v>
      </c>
      <c r="B410" s="86">
        <v>599202</v>
      </c>
      <c r="C410" s="1">
        <v>42893</v>
      </c>
      <c r="D410" s="56" t="s">
        <v>357</v>
      </c>
      <c r="E410" s="56" t="s">
        <v>358</v>
      </c>
      <c r="F410" s="56" t="s">
        <v>334</v>
      </c>
      <c r="G410" s="56" t="s">
        <v>335</v>
      </c>
      <c r="H410" s="56" t="s">
        <v>336</v>
      </c>
      <c r="I410" s="56" t="s">
        <v>359</v>
      </c>
      <c r="K410" s="56" t="s">
        <v>337</v>
      </c>
      <c r="L410" s="56" t="s">
        <v>545</v>
      </c>
      <c r="M410" s="56" t="s">
        <v>984</v>
      </c>
      <c r="N410" s="56" t="s">
        <v>1043</v>
      </c>
      <c r="O410" s="56" t="s">
        <v>985</v>
      </c>
      <c r="P410" s="1" t="s">
        <v>110</v>
      </c>
      <c r="Q410" s="56" t="s">
        <v>241</v>
      </c>
      <c r="R410" s="56" t="s">
        <v>339</v>
      </c>
      <c r="S410" s="56">
        <v>229103</v>
      </c>
      <c r="T410" s="1" t="s">
        <v>418</v>
      </c>
      <c r="U410" s="56">
        <v>41416</v>
      </c>
      <c r="V410" s="56">
        <v>43100</v>
      </c>
      <c r="W410" s="56">
        <v>41416</v>
      </c>
      <c r="X410" s="56">
        <v>43100</v>
      </c>
      <c r="Y410" s="56" t="s">
        <v>356</v>
      </c>
      <c r="Z410" s="56" t="s">
        <v>341</v>
      </c>
      <c r="AA410" s="56" t="s">
        <v>342</v>
      </c>
      <c r="AB410" s="56" t="s">
        <v>339</v>
      </c>
      <c r="AC410" s="56" t="s">
        <v>342</v>
      </c>
      <c r="AD410" s="56" t="s">
        <v>342</v>
      </c>
      <c r="AE410" s="56" t="s">
        <v>334</v>
      </c>
      <c r="AF410" s="56" t="s">
        <v>292</v>
      </c>
      <c r="AG410" s="56">
        <v>2017</v>
      </c>
      <c r="AH410" s="56" t="s">
        <v>361</v>
      </c>
      <c r="AI410" s="56" t="s">
        <v>373</v>
      </c>
      <c r="AJ410" s="56">
        <v>292361</v>
      </c>
      <c r="AM410" s="56">
        <v>42748</v>
      </c>
      <c r="AN410" s="56" t="s">
        <v>391</v>
      </c>
      <c r="AO410" s="1">
        <v>42200</v>
      </c>
      <c r="AP410" s="56" t="s">
        <v>383</v>
      </c>
      <c r="AQ410" s="56">
        <v>75665</v>
      </c>
      <c r="AR410" s="56">
        <v>0</v>
      </c>
      <c r="AS410" s="56" t="s">
        <v>346</v>
      </c>
      <c r="AT410" s="56">
        <v>1003</v>
      </c>
      <c r="AU410" s="56" t="s">
        <v>369</v>
      </c>
      <c r="AX410" s="56">
        <v>0</v>
      </c>
      <c r="BB410" s="56" t="s">
        <v>339</v>
      </c>
      <c r="BC410" s="56" t="s">
        <v>263</v>
      </c>
      <c r="BD410" s="56" t="s">
        <v>349</v>
      </c>
      <c r="BE410" s="56" t="s">
        <v>347</v>
      </c>
      <c r="BF410" s="56" t="s">
        <v>334</v>
      </c>
      <c r="BG410" s="56" t="s">
        <v>365</v>
      </c>
      <c r="BH410" s="56">
        <v>0</v>
      </c>
      <c r="BI410" s="56">
        <v>0</v>
      </c>
      <c r="BJ410" s="56">
        <v>1</v>
      </c>
    </row>
    <row r="411" spans="1:62" hidden="1" x14ac:dyDescent="0.3">
      <c r="A411" s="56">
        <v>49196822</v>
      </c>
      <c r="B411" s="86">
        <v>599202</v>
      </c>
      <c r="C411" s="1">
        <v>42893</v>
      </c>
      <c r="D411" s="56" t="s">
        <v>357</v>
      </c>
      <c r="E411" s="56" t="s">
        <v>358</v>
      </c>
      <c r="F411" s="56" t="s">
        <v>334</v>
      </c>
      <c r="G411" s="56" t="s">
        <v>335</v>
      </c>
      <c r="H411" s="56" t="s">
        <v>336</v>
      </c>
      <c r="I411" s="56" t="s">
        <v>359</v>
      </c>
      <c r="K411" s="56" t="s">
        <v>337</v>
      </c>
      <c r="L411" s="56" t="s">
        <v>545</v>
      </c>
      <c r="M411" s="56" t="s">
        <v>984</v>
      </c>
      <c r="N411" s="56" t="s">
        <v>1043</v>
      </c>
      <c r="O411" s="56" t="s">
        <v>985</v>
      </c>
      <c r="P411" s="1" t="s">
        <v>188</v>
      </c>
      <c r="Q411" s="56" t="s">
        <v>241</v>
      </c>
      <c r="R411" s="56" t="s">
        <v>339</v>
      </c>
      <c r="S411" s="56">
        <v>133647</v>
      </c>
      <c r="T411" s="1" t="s">
        <v>486</v>
      </c>
      <c r="U411" s="56">
        <v>41416</v>
      </c>
      <c r="V411" s="56">
        <v>43100</v>
      </c>
      <c r="W411" s="56">
        <v>41334</v>
      </c>
      <c r="X411" s="56">
        <v>41302</v>
      </c>
      <c r="Y411" s="56" t="s">
        <v>340</v>
      </c>
      <c r="Z411" s="56" t="s">
        <v>341</v>
      </c>
      <c r="AA411" s="56" t="s">
        <v>347</v>
      </c>
      <c r="AB411" s="56" t="s">
        <v>343</v>
      </c>
      <c r="AC411" s="56" t="s">
        <v>342</v>
      </c>
      <c r="AD411" s="56" t="s">
        <v>347</v>
      </c>
      <c r="AE411" s="56" t="s">
        <v>352</v>
      </c>
      <c r="AF411" s="56" t="s">
        <v>292</v>
      </c>
      <c r="AG411" s="56">
        <v>2013</v>
      </c>
      <c r="AH411" s="56" t="s">
        <v>80</v>
      </c>
      <c r="AI411" s="56" t="s">
        <v>344</v>
      </c>
      <c r="AJ411" s="56">
        <v>0</v>
      </c>
      <c r="AM411" s="56">
        <v>41302</v>
      </c>
      <c r="AN411" s="56" t="s">
        <v>378</v>
      </c>
      <c r="AO411" s="1">
        <v>41290</v>
      </c>
      <c r="AP411" s="56" t="s">
        <v>353</v>
      </c>
      <c r="AQ411" s="56">
        <v>64145</v>
      </c>
      <c r="AR411" s="56">
        <v>0</v>
      </c>
      <c r="AS411" s="56" t="s">
        <v>346</v>
      </c>
      <c r="BB411" s="56" t="s">
        <v>339</v>
      </c>
      <c r="BC411" s="56" t="s">
        <v>263</v>
      </c>
      <c r="BD411" s="56" t="s">
        <v>349</v>
      </c>
      <c r="BE411" s="56" t="s">
        <v>347</v>
      </c>
      <c r="BF411" s="56" t="s">
        <v>334</v>
      </c>
      <c r="BG411" s="56" t="s">
        <v>365</v>
      </c>
      <c r="BH411" s="56">
        <v>0</v>
      </c>
      <c r="BI411" s="56">
        <v>0</v>
      </c>
      <c r="BJ411" s="56">
        <v>0</v>
      </c>
    </row>
    <row r="412" spans="1:62" hidden="1" x14ac:dyDescent="0.3">
      <c r="A412" s="56">
        <v>49196432</v>
      </c>
      <c r="B412" s="86">
        <v>599202</v>
      </c>
      <c r="C412" s="1">
        <v>42893</v>
      </c>
      <c r="D412" s="56" t="s">
        <v>357</v>
      </c>
      <c r="E412" s="56" t="s">
        <v>358</v>
      </c>
      <c r="F412" s="56" t="s">
        <v>334</v>
      </c>
      <c r="G412" s="56" t="s">
        <v>335</v>
      </c>
      <c r="H412" s="56" t="s">
        <v>336</v>
      </c>
      <c r="I412" s="56" t="s">
        <v>359</v>
      </c>
      <c r="K412" s="56" t="s">
        <v>337</v>
      </c>
      <c r="L412" s="56" t="s">
        <v>545</v>
      </c>
      <c r="M412" s="56" t="s">
        <v>984</v>
      </c>
      <c r="N412" s="56" t="s">
        <v>1043</v>
      </c>
      <c r="O412" s="56" t="s">
        <v>985</v>
      </c>
      <c r="P412" s="1" t="s">
        <v>110</v>
      </c>
      <c r="Q412" s="56" t="s">
        <v>241</v>
      </c>
      <c r="R412" s="56" t="s">
        <v>339</v>
      </c>
      <c r="S412" s="56">
        <v>127424</v>
      </c>
      <c r="T412" s="1" t="s">
        <v>387</v>
      </c>
      <c r="U412" s="56">
        <v>41416</v>
      </c>
      <c r="V412" s="56">
        <v>43100</v>
      </c>
      <c r="W412" s="56">
        <v>41456</v>
      </c>
      <c r="X412" s="56">
        <v>43100</v>
      </c>
      <c r="Y412" s="56" t="s">
        <v>340</v>
      </c>
      <c r="Z412" s="56" t="s">
        <v>367</v>
      </c>
      <c r="AA412" s="56" t="s">
        <v>342</v>
      </c>
      <c r="AB412" s="56" t="s">
        <v>343</v>
      </c>
      <c r="AC412" s="56" t="s">
        <v>342</v>
      </c>
      <c r="AD412" s="56" t="s">
        <v>347</v>
      </c>
      <c r="AE412" s="56" t="s">
        <v>334</v>
      </c>
      <c r="AF412" s="56" t="s">
        <v>292</v>
      </c>
      <c r="AG412" s="56">
        <v>2016</v>
      </c>
      <c r="AH412" s="56" t="s">
        <v>361</v>
      </c>
      <c r="AI412" s="56" t="s">
        <v>385</v>
      </c>
      <c r="AJ412" s="56">
        <v>2177797</v>
      </c>
      <c r="AM412" s="56">
        <v>42767</v>
      </c>
      <c r="AN412" s="56" t="s">
        <v>353</v>
      </c>
      <c r="AO412" s="1">
        <v>41393</v>
      </c>
      <c r="AP412" s="56" t="s">
        <v>353</v>
      </c>
      <c r="AQ412" s="56">
        <v>265</v>
      </c>
      <c r="AR412" s="56">
        <v>0</v>
      </c>
      <c r="AS412" s="56" t="s">
        <v>346</v>
      </c>
      <c r="BB412" s="56" t="s">
        <v>339</v>
      </c>
      <c r="BC412" s="56" t="s">
        <v>263</v>
      </c>
      <c r="BD412" s="56" t="s">
        <v>349</v>
      </c>
      <c r="BE412" s="56" t="s">
        <v>347</v>
      </c>
      <c r="BF412" s="56" t="s">
        <v>388</v>
      </c>
      <c r="BG412" s="56" t="s">
        <v>365</v>
      </c>
      <c r="BH412" s="56">
        <v>0</v>
      </c>
      <c r="BI412" s="56">
        <v>0</v>
      </c>
      <c r="BJ412" s="56">
        <v>1</v>
      </c>
    </row>
    <row r="413" spans="1:62" hidden="1" x14ac:dyDescent="0.3">
      <c r="A413" s="56">
        <v>49196248</v>
      </c>
      <c r="B413" s="86">
        <v>599202</v>
      </c>
      <c r="C413" s="1">
        <v>42893</v>
      </c>
      <c r="D413" s="56" t="s">
        <v>357</v>
      </c>
      <c r="E413" s="56" t="s">
        <v>358</v>
      </c>
      <c r="F413" s="56" t="s">
        <v>334</v>
      </c>
      <c r="G413" s="56" t="s">
        <v>335</v>
      </c>
      <c r="H413" s="56" t="s">
        <v>336</v>
      </c>
      <c r="I413" s="56" t="s">
        <v>359</v>
      </c>
      <c r="K413" s="56" t="s">
        <v>337</v>
      </c>
      <c r="L413" s="56" t="s">
        <v>545</v>
      </c>
      <c r="M413" s="56" t="s">
        <v>984</v>
      </c>
      <c r="N413" s="56" t="s">
        <v>1043</v>
      </c>
      <c r="O413" s="56" t="s">
        <v>985</v>
      </c>
      <c r="P413" s="1" t="s">
        <v>110</v>
      </c>
      <c r="Q413" s="56" t="s">
        <v>241</v>
      </c>
      <c r="R413" s="56" t="s">
        <v>339</v>
      </c>
      <c r="S413" s="56">
        <v>107909</v>
      </c>
      <c r="T413" s="1" t="s">
        <v>465</v>
      </c>
      <c r="U413" s="56">
        <v>41416</v>
      </c>
      <c r="V413" s="56">
        <v>43100</v>
      </c>
      <c r="W413" s="56">
        <v>41275</v>
      </c>
      <c r="X413" s="56">
        <v>41313</v>
      </c>
      <c r="Y413" s="56" t="s">
        <v>340</v>
      </c>
      <c r="Z413" s="56" t="s">
        <v>341</v>
      </c>
      <c r="AA413" s="56" t="s">
        <v>342</v>
      </c>
      <c r="AB413" s="56" t="s">
        <v>339</v>
      </c>
      <c r="AC413" s="56" t="s">
        <v>342</v>
      </c>
      <c r="AD413" s="56" t="s">
        <v>347</v>
      </c>
      <c r="AE413" s="56" t="s">
        <v>352</v>
      </c>
      <c r="AF413" s="56" t="s">
        <v>292</v>
      </c>
      <c r="AG413" s="56">
        <v>2016</v>
      </c>
      <c r="AH413" s="56" t="s">
        <v>80</v>
      </c>
      <c r="AI413" s="56" t="s">
        <v>348</v>
      </c>
      <c r="AJ413" s="56">
        <v>50000</v>
      </c>
      <c r="AM413" s="56">
        <v>41313</v>
      </c>
      <c r="AN413" s="56" t="s">
        <v>378</v>
      </c>
      <c r="AO413" s="1">
        <v>41138</v>
      </c>
      <c r="AP413" s="56" t="s">
        <v>378</v>
      </c>
      <c r="AQ413" s="56">
        <v>268</v>
      </c>
      <c r="AR413" s="56">
        <v>0</v>
      </c>
      <c r="AS413" s="56" t="s">
        <v>346</v>
      </c>
      <c r="AT413" s="56">
        <v>1003</v>
      </c>
      <c r="AU413" s="56" t="s">
        <v>369</v>
      </c>
      <c r="BB413" s="56" t="s">
        <v>339</v>
      </c>
      <c r="BC413" s="56" t="s">
        <v>263</v>
      </c>
      <c r="BD413" s="56" t="s">
        <v>349</v>
      </c>
      <c r="BE413" s="56" t="s">
        <v>347</v>
      </c>
      <c r="BF413" s="56" t="s">
        <v>334</v>
      </c>
      <c r="BG413" s="56" t="s">
        <v>365</v>
      </c>
      <c r="BH413" s="56">
        <v>0</v>
      </c>
      <c r="BI413" s="56">
        <v>0</v>
      </c>
      <c r="BJ413" s="56">
        <v>0</v>
      </c>
    </row>
    <row r="414" spans="1:62" hidden="1" x14ac:dyDescent="0.3">
      <c r="A414" s="56">
        <v>49196249</v>
      </c>
      <c r="B414" s="86">
        <v>599202</v>
      </c>
      <c r="C414" s="1">
        <v>42893</v>
      </c>
      <c r="D414" s="56" t="s">
        <v>357</v>
      </c>
      <c r="E414" s="56" t="s">
        <v>358</v>
      </c>
      <c r="F414" s="56" t="s">
        <v>334</v>
      </c>
      <c r="G414" s="56" t="s">
        <v>335</v>
      </c>
      <c r="H414" s="56" t="s">
        <v>336</v>
      </c>
      <c r="I414" s="56" t="s">
        <v>359</v>
      </c>
      <c r="K414" s="56" t="s">
        <v>337</v>
      </c>
      <c r="L414" s="56" t="s">
        <v>545</v>
      </c>
      <c r="M414" s="56" t="s">
        <v>984</v>
      </c>
      <c r="N414" s="56" t="s">
        <v>1043</v>
      </c>
      <c r="O414" s="56" t="s">
        <v>985</v>
      </c>
      <c r="P414" s="1" t="s">
        <v>110</v>
      </c>
      <c r="Q414" s="56" t="s">
        <v>241</v>
      </c>
      <c r="R414" s="56" t="s">
        <v>339</v>
      </c>
      <c r="S414" s="56">
        <v>127423</v>
      </c>
      <c r="T414" s="1" t="s">
        <v>466</v>
      </c>
      <c r="U414" s="56">
        <v>41416</v>
      </c>
      <c r="V414" s="56">
        <v>43100</v>
      </c>
      <c r="W414" s="56">
        <v>41456</v>
      </c>
      <c r="X414" s="56">
        <v>43100</v>
      </c>
      <c r="Y414" s="56" t="s">
        <v>340</v>
      </c>
      <c r="Z414" s="56" t="s">
        <v>341</v>
      </c>
      <c r="AA414" s="56" t="s">
        <v>342</v>
      </c>
      <c r="AB414" s="56" t="s">
        <v>343</v>
      </c>
      <c r="AC414" s="56" t="s">
        <v>342</v>
      </c>
      <c r="AD414" s="56" t="s">
        <v>347</v>
      </c>
      <c r="AE414" s="56" t="s">
        <v>334</v>
      </c>
      <c r="AF414" s="56" t="s">
        <v>224</v>
      </c>
      <c r="AG414" s="56">
        <v>2012</v>
      </c>
      <c r="AH414" s="56" t="s">
        <v>361</v>
      </c>
      <c r="AI414" s="56" t="s">
        <v>339</v>
      </c>
      <c r="AJ414" s="56">
        <v>0</v>
      </c>
      <c r="AM414" s="56">
        <v>42767</v>
      </c>
      <c r="AN414" s="56" t="s">
        <v>353</v>
      </c>
      <c r="AO414" s="1">
        <v>41302</v>
      </c>
      <c r="AP414" s="56" t="s">
        <v>378</v>
      </c>
      <c r="AQ414" s="56">
        <v>264</v>
      </c>
      <c r="AR414" s="56">
        <v>0</v>
      </c>
      <c r="AS414" s="56" t="s">
        <v>346</v>
      </c>
      <c r="BB414" s="56" t="s">
        <v>339</v>
      </c>
      <c r="BC414" s="56" t="s">
        <v>263</v>
      </c>
      <c r="BD414" s="56" t="s">
        <v>349</v>
      </c>
      <c r="BE414" s="56" t="s">
        <v>347</v>
      </c>
      <c r="BF414" s="56" t="s">
        <v>334</v>
      </c>
      <c r="BG414" s="56" t="s">
        <v>365</v>
      </c>
      <c r="BH414" s="56">
        <v>0</v>
      </c>
      <c r="BI414" s="56">
        <v>0</v>
      </c>
      <c r="BJ414" s="56">
        <v>1</v>
      </c>
    </row>
    <row r="415" spans="1:62" hidden="1" x14ac:dyDescent="0.3">
      <c r="A415" s="56">
        <v>49196821</v>
      </c>
      <c r="B415" s="86">
        <v>599202</v>
      </c>
      <c r="C415" s="1">
        <v>42893</v>
      </c>
      <c r="D415" s="56" t="s">
        <v>357</v>
      </c>
      <c r="E415" s="56" t="s">
        <v>358</v>
      </c>
      <c r="F415" s="56" t="s">
        <v>334</v>
      </c>
      <c r="G415" s="56" t="s">
        <v>335</v>
      </c>
      <c r="H415" s="56" t="s">
        <v>336</v>
      </c>
      <c r="I415" s="56" t="s">
        <v>359</v>
      </c>
      <c r="K415" s="56" t="s">
        <v>337</v>
      </c>
      <c r="L415" s="56" t="s">
        <v>545</v>
      </c>
      <c r="M415" s="56" t="s">
        <v>984</v>
      </c>
      <c r="N415" s="56" t="s">
        <v>1043</v>
      </c>
      <c r="O415" s="56" t="s">
        <v>985</v>
      </c>
      <c r="P415" s="1" t="s">
        <v>110</v>
      </c>
      <c r="Q415" s="56" t="s">
        <v>366</v>
      </c>
      <c r="R415" s="56" t="s">
        <v>339</v>
      </c>
      <c r="S415" s="56">
        <v>127492</v>
      </c>
      <c r="T415" s="1" t="s">
        <v>504</v>
      </c>
      <c r="U415" s="56">
        <v>41416</v>
      </c>
      <c r="V415" s="56">
        <v>43100</v>
      </c>
      <c r="W415" s="56">
        <v>41334</v>
      </c>
      <c r="X415" s="56">
        <v>41302</v>
      </c>
      <c r="Y415" s="56" t="s">
        <v>340</v>
      </c>
      <c r="Z415" s="56" t="s">
        <v>341</v>
      </c>
      <c r="AA415" s="56" t="s">
        <v>347</v>
      </c>
      <c r="AB415" s="56" t="s">
        <v>343</v>
      </c>
      <c r="AC415" s="56" t="s">
        <v>342</v>
      </c>
      <c r="AD415" s="56" t="s">
        <v>347</v>
      </c>
      <c r="AE415" s="56" t="s">
        <v>352</v>
      </c>
      <c r="AF415" s="56" t="s">
        <v>224</v>
      </c>
      <c r="AG415" s="56">
        <v>2012</v>
      </c>
      <c r="AH415" s="56" t="s">
        <v>80</v>
      </c>
      <c r="AI415" s="56" t="s">
        <v>339</v>
      </c>
      <c r="AJ415" s="56">
        <v>0</v>
      </c>
      <c r="AM415" s="56">
        <v>41302</v>
      </c>
      <c r="AN415" s="56" t="s">
        <v>353</v>
      </c>
      <c r="AO415" s="1">
        <v>41290</v>
      </c>
      <c r="AP415" s="56" t="s">
        <v>353</v>
      </c>
      <c r="AQ415" s="56">
        <v>64164</v>
      </c>
      <c r="AR415" s="56">
        <v>0</v>
      </c>
      <c r="AS415" s="56" t="s">
        <v>346</v>
      </c>
      <c r="BB415" s="56" t="s">
        <v>339</v>
      </c>
      <c r="BC415" s="56" t="s">
        <v>263</v>
      </c>
      <c r="BD415" s="56" t="s">
        <v>349</v>
      </c>
      <c r="BE415" s="56" t="s">
        <v>347</v>
      </c>
      <c r="BF415" s="56" t="s">
        <v>334</v>
      </c>
      <c r="BG415" s="56" t="s">
        <v>365</v>
      </c>
      <c r="BH415" s="56">
        <v>0</v>
      </c>
      <c r="BI415" s="56">
        <v>0</v>
      </c>
      <c r="BJ415" s="56">
        <v>0</v>
      </c>
    </row>
    <row r="416" spans="1:62" hidden="1" x14ac:dyDescent="0.3">
      <c r="A416" s="56">
        <v>49196250</v>
      </c>
      <c r="B416" s="86">
        <v>599202</v>
      </c>
      <c r="C416" s="1">
        <v>42893</v>
      </c>
      <c r="D416" s="56" t="s">
        <v>357</v>
      </c>
      <c r="E416" s="56" t="s">
        <v>358</v>
      </c>
      <c r="F416" s="56" t="s">
        <v>334</v>
      </c>
      <c r="G416" s="56" t="s">
        <v>335</v>
      </c>
      <c r="H416" s="56" t="s">
        <v>336</v>
      </c>
      <c r="I416" s="56" t="s">
        <v>359</v>
      </c>
      <c r="K416" s="56" t="s">
        <v>337</v>
      </c>
      <c r="L416" s="56" t="s">
        <v>545</v>
      </c>
      <c r="M416" s="56" t="s">
        <v>984</v>
      </c>
      <c r="N416" s="56" t="s">
        <v>1043</v>
      </c>
      <c r="O416" s="56" t="s">
        <v>985</v>
      </c>
      <c r="P416" s="1" t="s">
        <v>110</v>
      </c>
      <c r="Q416" s="56" t="s">
        <v>241</v>
      </c>
      <c r="R416" s="56" t="s">
        <v>339</v>
      </c>
      <c r="S416" s="56">
        <v>127423</v>
      </c>
      <c r="T416" s="1" t="s">
        <v>466</v>
      </c>
      <c r="U416" s="56">
        <v>41416</v>
      </c>
      <c r="V416" s="56">
        <v>43100</v>
      </c>
      <c r="W416" s="56">
        <v>41456</v>
      </c>
      <c r="X416" s="56">
        <v>43100</v>
      </c>
      <c r="Y416" s="56" t="s">
        <v>340</v>
      </c>
      <c r="Z416" s="56" t="s">
        <v>341</v>
      </c>
      <c r="AA416" s="56" t="s">
        <v>342</v>
      </c>
      <c r="AB416" s="56" t="s">
        <v>343</v>
      </c>
      <c r="AC416" s="56" t="s">
        <v>342</v>
      </c>
      <c r="AD416" s="56" t="s">
        <v>347</v>
      </c>
      <c r="AE416" s="56" t="s">
        <v>334</v>
      </c>
      <c r="AF416" s="56" t="s">
        <v>291</v>
      </c>
      <c r="AG416" s="56">
        <v>2014</v>
      </c>
      <c r="AH416" s="56" t="s">
        <v>361</v>
      </c>
      <c r="AI416" s="56" t="s">
        <v>385</v>
      </c>
      <c r="AJ416" s="56">
        <v>0</v>
      </c>
      <c r="AK416" s="1">
        <v>41456</v>
      </c>
      <c r="AL416" s="56" t="s">
        <v>467</v>
      </c>
      <c r="AM416" s="56">
        <v>42767</v>
      </c>
      <c r="AN416" s="56" t="s">
        <v>353</v>
      </c>
      <c r="AO416" s="1">
        <v>41684</v>
      </c>
      <c r="AP416" s="56" t="s">
        <v>378</v>
      </c>
      <c r="AQ416" s="56">
        <v>264</v>
      </c>
      <c r="AR416" s="56">
        <v>0</v>
      </c>
      <c r="AS416" s="56" t="s">
        <v>346</v>
      </c>
      <c r="BB416" s="56" t="s">
        <v>339</v>
      </c>
      <c r="BC416" s="56" t="s">
        <v>263</v>
      </c>
      <c r="BD416" s="56" t="s">
        <v>349</v>
      </c>
      <c r="BE416" s="56" t="s">
        <v>347</v>
      </c>
      <c r="BF416" s="56" t="s">
        <v>334</v>
      </c>
      <c r="BG416" s="56" t="s">
        <v>365</v>
      </c>
      <c r="BH416" s="56">
        <v>0</v>
      </c>
      <c r="BI416" s="56">
        <v>0</v>
      </c>
      <c r="BJ416" s="56">
        <v>1</v>
      </c>
    </row>
    <row r="417" spans="1:62" hidden="1" x14ac:dyDescent="0.3">
      <c r="A417" s="56">
        <v>49196251</v>
      </c>
      <c r="B417" s="86">
        <v>599202</v>
      </c>
      <c r="C417" s="1">
        <v>42893</v>
      </c>
      <c r="D417" s="56" t="s">
        <v>357</v>
      </c>
      <c r="E417" s="56" t="s">
        <v>358</v>
      </c>
      <c r="F417" s="56" t="s">
        <v>334</v>
      </c>
      <c r="G417" s="56" t="s">
        <v>335</v>
      </c>
      <c r="H417" s="56" t="s">
        <v>336</v>
      </c>
      <c r="I417" s="56" t="s">
        <v>359</v>
      </c>
      <c r="K417" s="56" t="s">
        <v>337</v>
      </c>
      <c r="L417" s="56" t="s">
        <v>545</v>
      </c>
      <c r="M417" s="56" t="s">
        <v>984</v>
      </c>
      <c r="N417" s="56" t="s">
        <v>1043</v>
      </c>
      <c r="O417" s="56" t="s">
        <v>985</v>
      </c>
      <c r="P417" s="1" t="s">
        <v>110</v>
      </c>
      <c r="Q417" s="56" t="s">
        <v>241</v>
      </c>
      <c r="R417" s="56" t="s">
        <v>339</v>
      </c>
      <c r="S417" s="56">
        <v>127423</v>
      </c>
      <c r="T417" s="1" t="s">
        <v>466</v>
      </c>
      <c r="U417" s="56">
        <v>41416</v>
      </c>
      <c r="V417" s="56">
        <v>43100</v>
      </c>
      <c r="W417" s="56">
        <v>41456</v>
      </c>
      <c r="X417" s="56">
        <v>43100</v>
      </c>
      <c r="Y417" s="56" t="s">
        <v>340</v>
      </c>
      <c r="Z417" s="56" t="s">
        <v>341</v>
      </c>
      <c r="AA417" s="56" t="s">
        <v>342</v>
      </c>
      <c r="AB417" s="56" t="s">
        <v>343</v>
      </c>
      <c r="AC417" s="56" t="s">
        <v>342</v>
      </c>
      <c r="AD417" s="56" t="s">
        <v>347</v>
      </c>
      <c r="AE417" s="56" t="s">
        <v>334</v>
      </c>
      <c r="AF417" s="56" t="s">
        <v>291</v>
      </c>
      <c r="AG417" s="56">
        <v>2014</v>
      </c>
      <c r="AH417" s="56" t="s">
        <v>361</v>
      </c>
      <c r="AI417" s="56" t="s">
        <v>362</v>
      </c>
      <c r="AJ417" s="56">
        <v>1712</v>
      </c>
      <c r="AK417" s="1">
        <v>41639</v>
      </c>
      <c r="AL417" s="56" t="s">
        <v>468</v>
      </c>
      <c r="AM417" s="56">
        <v>42767</v>
      </c>
      <c r="AN417" s="56" t="s">
        <v>353</v>
      </c>
      <c r="AO417" s="1">
        <v>41684</v>
      </c>
      <c r="AP417" s="56" t="s">
        <v>378</v>
      </c>
      <c r="AQ417" s="56">
        <v>264</v>
      </c>
      <c r="AR417" s="56">
        <v>0</v>
      </c>
      <c r="AS417" s="56" t="s">
        <v>346</v>
      </c>
      <c r="BB417" s="56" t="s">
        <v>339</v>
      </c>
      <c r="BC417" s="56" t="s">
        <v>263</v>
      </c>
      <c r="BD417" s="56" t="s">
        <v>349</v>
      </c>
      <c r="BE417" s="56" t="s">
        <v>347</v>
      </c>
      <c r="BF417" s="56" t="s">
        <v>334</v>
      </c>
      <c r="BG417" s="56" t="s">
        <v>365</v>
      </c>
      <c r="BH417" s="56">
        <v>0</v>
      </c>
      <c r="BI417" s="56">
        <v>0</v>
      </c>
      <c r="BJ417" s="56">
        <v>1</v>
      </c>
    </row>
    <row r="418" spans="1:62" hidden="1" x14ac:dyDescent="0.3">
      <c r="A418" s="56">
        <v>49196845</v>
      </c>
      <c r="B418" s="86">
        <v>599202</v>
      </c>
      <c r="C418" s="1">
        <v>42893</v>
      </c>
      <c r="D418" s="56" t="s">
        <v>357</v>
      </c>
      <c r="E418" s="56" t="s">
        <v>358</v>
      </c>
      <c r="F418" s="56" t="s">
        <v>334</v>
      </c>
      <c r="G418" s="56" t="s">
        <v>335</v>
      </c>
      <c r="H418" s="56" t="s">
        <v>336</v>
      </c>
      <c r="I418" s="56" t="s">
        <v>359</v>
      </c>
      <c r="K418" s="56" t="s">
        <v>337</v>
      </c>
      <c r="L418" s="56" t="s">
        <v>545</v>
      </c>
      <c r="M418" s="56" t="s">
        <v>984</v>
      </c>
      <c r="N418" s="56" t="s">
        <v>1043</v>
      </c>
      <c r="O418" s="56" t="s">
        <v>985</v>
      </c>
      <c r="P418" s="1" t="s">
        <v>188</v>
      </c>
      <c r="Q418" s="56" t="s">
        <v>241</v>
      </c>
      <c r="R418" s="56" t="s">
        <v>339</v>
      </c>
      <c r="S418" s="56">
        <v>133625</v>
      </c>
      <c r="T418" s="1" t="s">
        <v>455</v>
      </c>
      <c r="U418" s="56">
        <v>41416</v>
      </c>
      <c r="V418" s="56">
        <v>43100</v>
      </c>
      <c r="W418" s="56">
        <v>41275</v>
      </c>
      <c r="X418" s="56">
        <v>41291</v>
      </c>
      <c r="Y418" s="56" t="s">
        <v>356</v>
      </c>
      <c r="Z418" s="56" t="s">
        <v>341</v>
      </c>
      <c r="AA418" s="56" t="s">
        <v>347</v>
      </c>
      <c r="AB418" s="56" t="s">
        <v>343</v>
      </c>
      <c r="AC418" s="56" t="s">
        <v>342</v>
      </c>
      <c r="AD418" s="56" t="s">
        <v>347</v>
      </c>
      <c r="AE418" s="56" t="s">
        <v>352</v>
      </c>
      <c r="AF418" s="56" t="s">
        <v>292</v>
      </c>
      <c r="AG418" s="56">
        <v>2016</v>
      </c>
      <c r="AH418" s="56" t="s">
        <v>80</v>
      </c>
      <c r="AI418" s="56" t="s">
        <v>348</v>
      </c>
      <c r="AJ418" s="56">
        <v>4</v>
      </c>
      <c r="AM418" s="56">
        <v>41291</v>
      </c>
      <c r="AN418" s="56" t="s">
        <v>353</v>
      </c>
      <c r="AO418" s="1">
        <v>41290</v>
      </c>
      <c r="AP418" s="56" t="s">
        <v>353</v>
      </c>
      <c r="AQ418" s="56">
        <v>64141</v>
      </c>
      <c r="AR418" s="56">
        <v>0</v>
      </c>
      <c r="AS418" s="56" t="s">
        <v>346</v>
      </c>
      <c r="BB418" s="56" t="s">
        <v>339</v>
      </c>
      <c r="BC418" s="56" t="s">
        <v>263</v>
      </c>
      <c r="BD418" s="56" t="s">
        <v>349</v>
      </c>
      <c r="BE418" s="56" t="s">
        <v>347</v>
      </c>
      <c r="BF418" s="56" t="s">
        <v>334</v>
      </c>
      <c r="BG418" s="56" t="s">
        <v>365</v>
      </c>
      <c r="BH418" s="56">
        <v>0</v>
      </c>
      <c r="BI418" s="56">
        <v>0</v>
      </c>
      <c r="BJ418" s="56">
        <v>0</v>
      </c>
    </row>
    <row r="419" spans="1:62" hidden="1" x14ac:dyDescent="0.3">
      <c r="A419" s="56">
        <v>49196833</v>
      </c>
      <c r="B419" s="86">
        <v>599202</v>
      </c>
      <c r="C419" s="1">
        <v>42893</v>
      </c>
      <c r="D419" s="56" t="s">
        <v>357</v>
      </c>
      <c r="E419" s="56" t="s">
        <v>358</v>
      </c>
      <c r="F419" s="56" t="s">
        <v>334</v>
      </c>
      <c r="G419" s="56" t="s">
        <v>335</v>
      </c>
      <c r="H419" s="56" t="s">
        <v>336</v>
      </c>
      <c r="I419" s="56" t="s">
        <v>359</v>
      </c>
      <c r="K419" s="56" t="s">
        <v>337</v>
      </c>
      <c r="L419" s="56" t="s">
        <v>545</v>
      </c>
      <c r="M419" s="56" t="s">
        <v>984</v>
      </c>
      <c r="N419" s="56" t="s">
        <v>1043</v>
      </c>
      <c r="O419" s="56" t="s">
        <v>985</v>
      </c>
      <c r="P419" s="1" t="s">
        <v>188</v>
      </c>
      <c r="Q419" s="56" t="s">
        <v>241</v>
      </c>
      <c r="R419" s="56" t="s">
        <v>339</v>
      </c>
      <c r="S419" s="56">
        <v>158209</v>
      </c>
      <c r="T419" s="1" t="s">
        <v>457</v>
      </c>
      <c r="U419" s="56">
        <v>41416</v>
      </c>
      <c r="V419" s="56">
        <v>43100</v>
      </c>
      <c r="W419" s="56">
        <v>41334</v>
      </c>
      <c r="X419" s="56">
        <v>43100</v>
      </c>
      <c r="Y419" s="56" t="s">
        <v>340</v>
      </c>
      <c r="AA419" s="56" t="s">
        <v>347</v>
      </c>
      <c r="AB419" s="56" t="s">
        <v>343</v>
      </c>
      <c r="AC419" s="56" t="s">
        <v>342</v>
      </c>
      <c r="AD419" s="56" t="s">
        <v>342</v>
      </c>
      <c r="AE419" s="56" t="s">
        <v>334</v>
      </c>
      <c r="AF419" s="56" t="s">
        <v>291</v>
      </c>
      <c r="AG419" s="56">
        <v>2014</v>
      </c>
      <c r="AH419" s="56" t="s">
        <v>80</v>
      </c>
      <c r="AI419" s="56" t="s">
        <v>344</v>
      </c>
      <c r="AJ419" s="56">
        <v>1</v>
      </c>
      <c r="AK419" s="1">
        <v>41820</v>
      </c>
      <c r="AL419" s="56" t="s">
        <v>507</v>
      </c>
      <c r="AM419" s="56">
        <v>42748</v>
      </c>
      <c r="AN419" s="56" t="s">
        <v>391</v>
      </c>
      <c r="AO419" s="1">
        <v>41856</v>
      </c>
      <c r="AP419" s="56" t="s">
        <v>378</v>
      </c>
      <c r="AQ419" s="56">
        <v>34593</v>
      </c>
      <c r="AR419" s="56">
        <v>0</v>
      </c>
      <c r="AS419" s="56" t="s">
        <v>346</v>
      </c>
      <c r="BB419" s="56" t="s">
        <v>339</v>
      </c>
      <c r="BC419" s="56" t="s">
        <v>263</v>
      </c>
      <c r="BD419" s="56" t="s">
        <v>349</v>
      </c>
      <c r="BE419" s="56" t="s">
        <v>347</v>
      </c>
      <c r="BF419" s="56" t="s">
        <v>334</v>
      </c>
      <c r="BG419" s="56" t="s">
        <v>365</v>
      </c>
      <c r="BH419" s="56">
        <v>0</v>
      </c>
      <c r="BI419" s="56">
        <v>0</v>
      </c>
      <c r="BJ419" s="56">
        <v>1</v>
      </c>
    </row>
    <row r="420" spans="1:62" hidden="1" x14ac:dyDescent="0.3">
      <c r="A420" s="56">
        <v>49196827</v>
      </c>
      <c r="B420" s="86">
        <v>599202</v>
      </c>
      <c r="C420" s="1">
        <v>42893</v>
      </c>
      <c r="D420" s="56" t="s">
        <v>357</v>
      </c>
      <c r="E420" s="56" t="s">
        <v>358</v>
      </c>
      <c r="F420" s="56" t="s">
        <v>334</v>
      </c>
      <c r="G420" s="56" t="s">
        <v>335</v>
      </c>
      <c r="H420" s="56" t="s">
        <v>336</v>
      </c>
      <c r="I420" s="56" t="s">
        <v>359</v>
      </c>
      <c r="K420" s="56" t="s">
        <v>337</v>
      </c>
      <c r="L420" s="56" t="s">
        <v>545</v>
      </c>
      <c r="M420" s="56" t="s">
        <v>984</v>
      </c>
      <c r="N420" s="56" t="s">
        <v>1043</v>
      </c>
      <c r="O420" s="56" t="s">
        <v>985</v>
      </c>
      <c r="P420" s="1" t="s">
        <v>188</v>
      </c>
      <c r="Q420" s="56" t="s">
        <v>241</v>
      </c>
      <c r="R420" s="56" t="s">
        <v>339</v>
      </c>
      <c r="S420" s="56">
        <v>133647</v>
      </c>
      <c r="T420" s="1" t="s">
        <v>486</v>
      </c>
      <c r="U420" s="56">
        <v>41416</v>
      </c>
      <c r="V420" s="56">
        <v>43100</v>
      </c>
      <c r="W420" s="56">
        <v>41334</v>
      </c>
      <c r="X420" s="56">
        <v>41302</v>
      </c>
      <c r="Y420" s="56" t="s">
        <v>340</v>
      </c>
      <c r="Z420" s="56" t="s">
        <v>341</v>
      </c>
      <c r="AA420" s="56" t="s">
        <v>347</v>
      </c>
      <c r="AB420" s="56" t="s">
        <v>343</v>
      </c>
      <c r="AC420" s="56" t="s">
        <v>342</v>
      </c>
      <c r="AD420" s="56" t="s">
        <v>347</v>
      </c>
      <c r="AE420" s="56" t="s">
        <v>352</v>
      </c>
      <c r="AF420" s="56" t="s">
        <v>292</v>
      </c>
      <c r="AG420" s="56">
        <v>2016</v>
      </c>
      <c r="AH420" s="56" t="s">
        <v>80</v>
      </c>
      <c r="AI420" s="56" t="s">
        <v>348</v>
      </c>
      <c r="AJ420" s="56">
        <v>1</v>
      </c>
      <c r="AM420" s="56">
        <v>41302</v>
      </c>
      <c r="AN420" s="56" t="s">
        <v>378</v>
      </c>
      <c r="AO420" s="1">
        <v>41290</v>
      </c>
      <c r="AP420" s="56" t="s">
        <v>353</v>
      </c>
      <c r="AQ420" s="56">
        <v>64145</v>
      </c>
      <c r="AR420" s="56">
        <v>0</v>
      </c>
      <c r="AS420" s="56" t="s">
        <v>346</v>
      </c>
      <c r="BB420" s="56" t="s">
        <v>339</v>
      </c>
      <c r="BC420" s="56" t="s">
        <v>263</v>
      </c>
      <c r="BD420" s="56" t="s">
        <v>349</v>
      </c>
      <c r="BE420" s="56" t="s">
        <v>347</v>
      </c>
      <c r="BF420" s="56" t="s">
        <v>334</v>
      </c>
      <c r="BG420" s="56" t="s">
        <v>365</v>
      </c>
      <c r="BH420" s="56">
        <v>0</v>
      </c>
      <c r="BI420" s="56">
        <v>0</v>
      </c>
      <c r="BJ420" s="56">
        <v>0</v>
      </c>
    </row>
    <row r="421" spans="1:62" hidden="1" x14ac:dyDescent="0.3">
      <c r="A421" s="56">
        <v>49196422</v>
      </c>
      <c r="B421" s="86">
        <v>599202</v>
      </c>
      <c r="C421" s="1">
        <v>42893</v>
      </c>
      <c r="D421" s="56" t="s">
        <v>357</v>
      </c>
      <c r="E421" s="56" t="s">
        <v>358</v>
      </c>
      <c r="F421" s="56" t="s">
        <v>334</v>
      </c>
      <c r="G421" s="56" t="s">
        <v>335</v>
      </c>
      <c r="H421" s="56" t="s">
        <v>336</v>
      </c>
      <c r="I421" s="56" t="s">
        <v>359</v>
      </c>
      <c r="K421" s="56" t="s">
        <v>337</v>
      </c>
      <c r="L421" s="56" t="s">
        <v>545</v>
      </c>
      <c r="M421" s="56" t="s">
        <v>984</v>
      </c>
      <c r="N421" s="56" t="s">
        <v>1043</v>
      </c>
      <c r="O421" s="56" t="s">
        <v>985</v>
      </c>
      <c r="P421" s="1" t="s">
        <v>110</v>
      </c>
      <c r="Q421" s="56" t="s">
        <v>241</v>
      </c>
      <c r="R421" s="56" t="s">
        <v>339</v>
      </c>
      <c r="S421" s="56">
        <v>127424</v>
      </c>
      <c r="T421" s="1" t="s">
        <v>387</v>
      </c>
      <c r="U421" s="56">
        <v>41416</v>
      </c>
      <c r="V421" s="56">
        <v>43100</v>
      </c>
      <c r="W421" s="56">
        <v>41456</v>
      </c>
      <c r="X421" s="56">
        <v>43100</v>
      </c>
      <c r="Y421" s="56" t="s">
        <v>340</v>
      </c>
      <c r="Z421" s="56" t="s">
        <v>367</v>
      </c>
      <c r="AA421" s="56" t="s">
        <v>342</v>
      </c>
      <c r="AB421" s="56" t="s">
        <v>343</v>
      </c>
      <c r="AC421" s="56" t="s">
        <v>342</v>
      </c>
      <c r="AD421" s="56" t="s">
        <v>347</v>
      </c>
      <c r="AE421" s="56" t="s">
        <v>334</v>
      </c>
      <c r="AF421" s="56" t="s">
        <v>291</v>
      </c>
      <c r="AG421" s="56">
        <v>2015</v>
      </c>
      <c r="AH421" s="56" t="s">
        <v>361</v>
      </c>
      <c r="AI421" s="56" t="s">
        <v>362</v>
      </c>
      <c r="AJ421" s="56">
        <v>935194</v>
      </c>
      <c r="AK421" s="1">
        <v>42004</v>
      </c>
      <c r="AL421" s="56" t="s">
        <v>520</v>
      </c>
      <c r="AM421" s="56">
        <v>42767</v>
      </c>
      <c r="AN421" s="56" t="s">
        <v>353</v>
      </c>
      <c r="AO421" s="1">
        <v>42055</v>
      </c>
      <c r="AP421" s="56" t="s">
        <v>353</v>
      </c>
      <c r="AQ421" s="56">
        <v>265</v>
      </c>
      <c r="AR421" s="56">
        <v>0</v>
      </c>
      <c r="AS421" s="56" t="s">
        <v>346</v>
      </c>
      <c r="BB421" s="56" t="s">
        <v>339</v>
      </c>
      <c r="BC421" s="56" t="s">
        <v>263</v>
      </c>
      <c r="BD421" s="56" t="s">
        <v>349</v>
      </c>
      <c r="BE421" s="56" t="s">
        <v>347</v>
      </c>
      <c r="BF421" s="56" t="s">
        <v>388</v>
      </c>
      <c r="BG421" s="56" t="s">
        <v>365</v>
      </c>
      <c r="BH421" s="56">
        <v>0</v>
      </c>
      <c r="BI421" s="56">
        <v>0</v>
      </c>
      <c r="BJ421" s="56">
        <v>1</v>
      </c>
    </row>
    <row r="422" spans="1:62" hidden="1" x14ac:dyDescent="0.3">
      <c r="A422" s="56">
        <v>49196428</v>
      </c>
      <c r="B422" s="86">
        <v>599202</v>
      </c>
      <c r="C422" s="1">
        <v>42893</v>
      </c>
      <c r="D422" s="56" t="s">
        <v>357</v>
      </c>
      <c r="E422" s="56" t="s">
        <v>358</v>
      </c>
      <c r="F422" s="56" t="s">
        <v>334</v>
      </c>
      <c r="G422" s="56" t="s">
        <v>335</v>
      </c>
      <c r="H422" s="56" t="s">
        <v>336</v>
      </c>
      <c r="I422" s="56" t="s">
        <v>359</v>
      </c>
      <c r="K422" s="56" t="s">
        <v>337</v>
      </c>
      <c r="L422" s="56" t="s">
        <v>545</v>
      </c>
      <c r="M422" s="56" t="s">
        <v>984</v>
      </c>
      <c r="N422" s="56" t="s">
        <v>1043</v>
      </c>
      <c r="O422" s="56" t="s">
        <v>985</v>
      </c>
      <c r="P422" s="1" t="s">
        <v>110</v>
      </c>
      <c r="Q422" s="56" t="s">
        <v>241</v>
      </c>
      <c r="R422" s="56" t="s">
        <v>339</v>
      </c>
      <c r="S422" s="56">
        <v>127424</v>
      </c>
      <c r="T422" s="1" t="s">
        <v>387</v>
      </c>
      <c r="U422" s="56">
        <v>41416</v>
      </c>
      <c r="V422" s="56">
        <v>43100</v>
      </c>
      <c r="W422" s="56">
        <v>41456</v>
      </c>
      <c r="X422" s="56">
        <v>43100</v>
      </c>
      <c r="Y422" s="56" t="s">
        <v>340</v>
      </c>
      <c r="Z422" s="56" t="s">
        <v>367</v>
      </c>
      <c r="AA422" s="56" t="s">
        <v>342</v>
      </c>
      <c r="AB422" s="56" t="s">
        <v>343</v>
      </c>
      <c r="AC422" s="56" t="s">
        <v>342</v>
      </c>
      <c r="AD422" s="56" t="s">
        <v>347</v>
      </c>
      <c r="AE422" s="56" t="s">
        <v>334</v>
      </c>
      <c r="AF422" s="56" t="s">
        <v>292</v>
      </c>
      <c r="AG422" s="56">
        <v>2015</v>
      </c>
      <c r="AH422" s="56" t="s">
        <v>361</v>
      </c>
      <c r="AI422" s="56" t="s">
        <v>385</v>
      </c>
      <c r="AJ422" s="56">
        <v>1320178</v>
      </c>
      <c r="AM422" s="56">
        <v>42767</v>
      </c>
      <c r="AN422" s="56" t="s">
        <v>353</v>
      </c>
      <c r="AO422" s="1">
        <v>41393</v>
      </c>
      <c r="AP422" s="56" t="s">
        <v>353</v>
      </c>
      <c r="AQ422" s="56">
        <v>265</v>
      </c>
      <c r="AR422" s="56">
        <v>0</v>
      </c>
      <c r="AS422" s="56" t="s">
        <v>346</v>
      </c>
      <c r="BB422" s="56" t="s">
        <v>339</v>
      </c>
      <c r="BC422" s="56" t="s">
        <v>263</v>
      </c>
      <c r="BD422" s="56" t="s">
        <v>349</v>
      </c>
      <c r="BE422" s="56" t="s">
        <v>347</v>
      </c>
      <c r="BF422" s="56" t="s">
        <v>388</v>
      </c>
      <c r="BG422" s="56" t="s">
        <v>365</v>
      </c>
      <c r="BH422" s="56">
        <v>0</v>
      </c>
      <c r="BI422" s="56">
        <v>0</v>
      </c>
      <c r="BJ422" s="56">
        <v>1</v>
      </c>
    </row>
    <row r="423" spans="1:62" hidden="1" x14ac:dyDescent="0.3">
      <c r="A423" s="56">
        <v>49196252</v>
      </c>
      <c r="B423" s="86">
        <v>599202</v>
      </c>
      <c r="C423" s="1">
        <v>42893</v>
      </c>
      <c r="D423" s="56" t="s">
        <v>357</v>
      </c>
      <c r="E423" s="56" t="s">
        <v>358</v>
      </c>
      <c r="F423" s="56" t="s">
        <v>334</v>
      </c>
      <c r="G423" s="56" t="s">
        <v>335</v>
      </c>
      <c r="H423" s="56" t="s">
        <v>336</v>
      </c>
      <c r="I423" s="56" t="s">
        <v>359</v>
      </c>
      <c r="K423" s="56" t="s">
        <v>337</v>
      </c>
      <c r="L423" s="56" t="s">
        <v>545</v>
      </c>
      <c r="M423" s="56" t="s">
        <v>984</v>
      </c>
      <c r="N423" s="56" t="s">
        <v>1043</v>
      </c>
      <c r="O423" s="56" t="s">
        <v>985</v>
      </c>
      <c r="P423" s="1" t="s">
        <v>110</v>
      </c>
      <c r="Q423" s="56" t="s">
        <v>241</v>
      </c>
      <c r="R423" s="56" t="s">
        <v>339</v>
      </c>
      <c r="S423" s="56">
        <v>127423</v>
      </c>
      <c r="T423" s="1" t="s">
        <v>466</v>
      </c>
      <c r="U423" s="56">
        <v>41416</v>
      </c>
      <c r="V423" s="56">
        <v>43100</v>
      </c>
      <c r="W423" s="56">
        <v>41456</v>
      </c>
      <c r="X423" s="56">
        <v>43100</v>
      </c>
      <c r="Y423" s="56" t="s">
        <v>340</v>
      </c>
      <c r="Z423" s="56" t="s">
        <v>341</v>
      </c>
      <c r="AA423" s="56" t="s">
        <v>342</v>
      </c>
      <c r="AB423" s="56" t="s">
        <v>343</v>
      </c>
      <c r="AC423" s="56" t="s">
        <v>342</v>
      </c>
      <c r="AD423" s="56" t="s">
        <v>347</v>
      </c>
      <c r="AE423" s="56" t="s">
        <v>334</v>
      </c>
      <c r="AF423" s="56" t="s">
        <v>291</v>
      </c>
      <c r="AG423" s="56">
        <v>2014</v>
      </c>
      <c r="AH423" s="56" t="s">
        <v>361</v>
      </c>
      <c r="AI423" s="56" t="s">
        <v>373</v>
      </c>
      <c r="AJ423" s="56">
        <v>8204</v>
      </c>
      <c r="AK423" s="1">
        <v>41729</v>
      </c>
      <c r="AL423" s="56" t="s">
        <v>452</v>
      </c>
      <c r="AM423" s="56">
        <v>42767</v>
      </c>
      <c r="AN423" s="56" t="s">
        <v>353</v>
      </c>
      <c r="AO423" s="1">
        <v>41845</v>
      </c>
      <c r="AP423" s="56" t="s">
        <v>353</v>
      </c>
      <c r="AQ423" s="56">
        <v>264</v>
      </c>
      <c r="AR423" s="56">
        <v>0</v>
      </c>
      <c r="AS423" s="56" t="s">
        <v>346</v>
      </c>
      <c r="BB423" s="56" t="s">
        <v>339</v>
      </c>
      <c r="BC423" s="56" t="s">
        <v>263</v>
      </c>
      <c r="BD423" s="56" t="s">
        <v>349</v>
      </c>
      <c r="BE423" s="56" t="s">
        <v>347</v>
      </c>
      <c r="BF423" s="56" t="s">
        <v>334</v>
      </c>
      <c r="BG423" s="56" t="s">
        <v>365</v>
      </c>
      <c r="BH423" s="56">
        <v>0</v>
      </c>
      <c r="BI423" s="56">
        <v>0</v>
      </c>
      <c r="BJ423" s="56">
        <v>1</v>
      </c>
    </row>
    <row r="424" spans="1:62" hidden="1" x14ac:dyDescent="0.3">
      <c r="A424" s="56">
        <v>49196253</v>
      </c>
      <c r="B424" s="86">
        <v>599202</v>
      </c>
      <c r="C424" s="1">
        <v>42893</v>
      </c>
      <c r="D424" s="56" t="s">
        <v>357</v>
      </c>
      <c r="E424" s="56" t="s">
        <v>358</v>
      </c>
      <c r="F424" s="56" t="s">
        <v>334</v>
      </c>
      <c r="G424" s="56" t="s">
        <v>335</v>
      </c>
      <c r="H424" s="56" t="s">
        <v>336</v>
      </c>
      <c r="I424" s="56" t="s">
        <v>359</v>
      </c>
      <c r="K424" s="56" t="s">
        <v>337</v>
      </c>
      <c r="L424" s="56" t="s">
        <v>545</v>
      </c>
      <c r="M424" s="56" t="s">
        <v>984</v>
      </c>
      <c r="N424" s="56" t="s">
        <v>1043</v>
      </c>
      <c r="O424" s="56" t="s">
        <v>985</v>
      </c>
      <c r="P424" s="1" t="s">
        <v>110</v>
      </c>
      <c r="Q424" s="56" t="s">
        <v>241</v>
      </c>
      <c r="R424" s="56" t="s">
        <v>339</v>
      </c>
      <c r="S424" s="56">
        <v>127423</v>
      </c>
      <c r="T424" s="1" t="s">
        <v>466</v>
      </c>
      <c r="U424" s="56">
        <v>41416</v>
      </c>
      <c r="V424" s="56">
        <v>43100</v>
      </c>
      <c r="W424" s="56">
        <v>41456</v>
      </c>
      <c r="X424" s="56">
        <v>43100</v>
      </c>
      <c r="Y424" s="56" t="s">
        <v>340</v>
      </c>
      <c r="Z424" s="56" t="s">
        <v>341</v>
      </c>
      <c r="AA424" s="56" t="s">
        <v>342</v>
      </c>
      <c r="AB424" s="56" t="s">
        <v>343</v>
      </c>
      <c r="AC424" s="56" t="s">
        <v>342</v>
      </c>
      <c r="AD424" s="56" t="s">
        <v>347</v>
      </c>
      <c r="AE424" s="56" t="s">
        <v>334</v>
      </c>
      <c r="AF424" s="56" t="s">
        <v>291</v>
      </c>
      <c r="AG424" s="56">
        <v>2014</v>
      </c>
      <c r="AH424" s="56" t="s">
        <v>361</v>
      </c>
      <c r="AI424" s="56" t="s">
        <v>384</v>
      </c>
      <c r="AJ424" s="56">
        <v>4414</v>
      </c>
      <c r="AK424" s="1">
        <v>41820</v>
      </c>
      <c r="AM424" s="56">
        <v>42767</v>
      </c>
      <c r="AN424" s="56" t="s">
        <v>353</v>
      </c>
      <c r="AO424" s="1">
        <v>41857</v>
      </c>
      <c r="AP424" s="56" t="s">
        <v>353</v>
      </c>
      <c r="AQ424" s="56">
        <v>264</v>
      </c>
      <c r="AR424" s="56">
        <v>0</v>
      </c>
      <c r="AS424" s="56" t="s">
        <v>346</v>
      </c>
      <c r="BB424" s="56" t="s">
        <v>339</v>
      </c>
      <c r="BC424" s="56" t="s">
        <v>263</v>
      </c>
      <c r="BD424" s="56" t="s">
        <v>349</v>
      </c>
      <c r="BE424" s="56" t="s">
        <v>347</v>
      </c>
      <c r="BF424" s="56" t="s">
        <v>334</v>
      </c>
      <c r="BG424" s="56" t="s">
        <v>365</v>
      </c>
      <c r="BH424" s="56">
        <v>0</v>
      </c>
      <c r="BI424" s="56">
        <v>0</v>
      </c>
      <c r="BJ424" s="56">
        <v>1</v>
      </c>
    </row>
    <row r="425" spans="1:62" hidden="1" x14ac:dyDescent="0.3">
      <c r="A425" s="56">
        <v>49196426</v>
      </c>
      <c r="B425" s="86">
        <v>599202</v>
      </c>
      <c r="C425" s="1">
        <v>42893</v>
      </c>
      <c r="D425" s="56" t="s">
        <v>357</v>
      </c>
      <c r="E425" s="56" t="s">
        <v>358</v>
      </c>
      <c r="F425" s="56" t="s">
        <v>334</v>
      </c>
      <c r="G425" s="56" t="s">
        <v>335</v>
      </c>
      <c r="H425" s="56" t="s">
        <v>336</v>
      </c>
      <c r="I425" s="56" t="s">
        <v>359</v>
      </c>
      <c r="K425" s="56" t="s">
        <v>337</v>
      </c>
      <c r="L425" s="56" t="s">
        <v>545</v>
      </c>
      <c r="M425" s="56" t="s">
        <v>984</v>
      </c>
      <c r="N425" s="56" t="s">
        <v>1043</v>
      </c>
      <c r="O425" s="56" t="s">
        <v>985</v>
      </c>
      <c r="P425" s="1" t="s">
        <v>110</v>
      </c>
      <c r="Q425" s="56" t="s">
        <v>241</v>
      </c>
      <c r="R425" s="56" t="s">
        <v>339</v>
      </c>
      <c r="S425" s="56">
        <v>127424</v>
      </c>
      <c r="T425" s="1" t="s">
        <v>387</v>
      </c>
      <c r="U425" s="56">
        <v>41416</v>
      </c>
      <c r="V425" s="56">
        <v>43100</v>
      </c>
      <c r="W425" s="56">
        <v>41456</v>
      </c>
      <c r="X425" s="56">
        <v>43100</v>
      </c>
      <c r="Y425" s="56" t="s">
        <v>340</v>
      </c>
      <c r="Z425" s="56" t="s">
        <v>367</v>
      </c>
      <c r="AA425" s="56" t="s">
        <v>342</v>
      </c>
      <c r="AB425" s="56" t="s">
        <v>343</v>
      </c>
      <c r="AC425" s="56" t="s">
        <v>342</v>
      </c>
      <c r="AD425" s="56" t="s">
        <v>347</v>
      </c>
      <c r="AE425" s="56" t="s">
        <v>334</v>
      </c>
      <c r="AF425" s="56" t="s">
        <v>292</v>
      </c>
      <c r="AG425" s="56">
        <v>2014</v>
      </c>
      <c r="AH425" s="56" t="s">
        <v>361</v>
      </c>
      <c r="AI425" s="56" t="s">
        <v>373</v>
      </c>
      <c r="AJ425" s="56">
        <v>930240</v>
      </c>
      <c r="AM425" s="56">
        <v>42767</v>
      </c>
      <c r="AN425" s="56" t="s">
        <v>353</v>
      </c>
      <c r="AO425" s="1">
        <v>41393</v>
      </c>
      <c r="AP425" s="56" t="s">
        <v>353</v>
      </c>
      <c r="AQ425" s="56">
        <v>265</v>
      </c>
      <c r="AR425" s="56">
        <v>0</v>
      </c>
      <c r="AS425" s="56" t="s">
        <v>346</v>
      </c>
      <c r="BB425" s="56" t="s">
        <v>339</v>
      </c>
      <c r="BC425" s="56" t="s">
        <v>263</v>
      </c>
      <c r="BD425" s="56" t="s">
        <v>349</v>
      </c>
      <c r="BE425" s="56" t="s">
        <v>347</v>
      </c>
      <c r="BF425" s="56" t="s">
        <v>388</v>
      </c>
      <c r="BG425" s="56" t="s">
        <v>365</v>
      </c>
      <c r="BH425" s="56">
        <v>0</v>
      </c>
      <c r="BI425" s="56">
        <v>0</v>
      </c>
      <c r="BJ425" s="56">
        <v>1</v>
      </c>
    </row>
    <row r="426" spans="1:62" hidden="1" x14ac:dyDescent="0.3">
      <c r="A426" s="56">
        <v>49196254</v>
      </c>
      <c r="B426" s="86">
        <v>599202</v>
      </c>
      <c r="C426" s="1">
        <v>42893</v>
      </c>
      <c r="D426" s="56" t="s">
        <v>357</v>
      </c>
      <c r="E426" s="56" t="s">
        <v>358</v>
      </c>
      <c r="F426" s="56" t="s">
        <v>334</v>
      </c>
      <c r="G426" s="56" t="s">
        <v>335</v>
      </c>
      <c r="H426" s="56" t="s">
        <v>336</v>
      </c>
      <c r="I426" s="56" t="s">
        <v>359</v>
      </c>
      <c r="K426" s="56" t="s">
        <v>337</v>
      </c>
      <c r="L426" s="56" t="s">
        <v>545</v>
      </c>
      <c r="M426" s="56" t="s">
        <v>984</v>
      </c>
      <c r="N426" s="56" t="s">
        <v>1043</v>
      </c>
      <c r="O426" s="56" t="s">
        <v>985</v>
      </c>
      <c r="P426" s="1" t="s">
        <v>110</v>
      </c>
      <c r="Q426" s="56" t="s">
        <v>241</v>
      </c>
      <c r="R426" s="56" t="s">
        <v>339</v>
      </c>
      <c r="S426" s="56">
        <v>127423</v>
      </c>
      <c r="T426" s="1" t="s">
        <v>466</v>
      </c>
      <c r="U426" s="56">
        <v>41416</v>
      </c>
      <c r="V426" s="56">
        <v>43100</v>
      </c>
      <c r="W426" s="56">
        <v>41456</v>
      </c>
      <c r="X426" s="56">
        <v>43100</v>
      </c>
      <c r="Y426" s="56" t="s">
        <v>340</v>
      </c>
      <c r="Z426" s="56" t="s">
        <v>341</v>
      </c>
      <c r="AA426" s="56" t="s">
        <v>342</v>
      </c>
      <c r="AB426" s="56" t="s">
        <v>343</v>
      </c>
      <c r="AC426" s="56" t="s">
        <v>342</v>
      </c>
      <c r="AD426" s="56" t="s">
        <v>347</v>
      </c>
      <c r="AE426" s="56" t="s">
        <v>334</v>
      </c>
      <c r="AF426" s="56" t="s">
        <v>291</v>
      </c>
      <c r="AG426" s="56">
        <v>2015</v>
      </c>
      <c r="AH426" s="56" t="s">
        <v>361</v>
      </c>
      <c r="AI426" s="56" t="s">
        <v>362</v>
      </c>
      <c r="AJ426" s="56">
        <v>418</v>
      </c>
      <c r="AK426" s="1">
        <v>42004</v>
      </c>
      <c r="AL426" s="56" t="s">
        <v>469</v>
      </c>
      <c r="AM426" s="56">
        <v>42767</v>
      </c>
      <c r="AN426" s="56" t="s">
        <v>353</v>
      </c>
      <c r="AO426" s="1">
        <v>42055</v>
      </c>
      <c r="AP426" s="56" t="s">
        <v>353</v>
      </c>
      <c r="AQ426" s="56">
        <v>264</v>
      </c>
      <c r="AR426" s="56">
        <v>0</v>
      </c>
      <c r="AS426" s="56" t="s">
        <v>346</v>
      </c>
      <c r="BB426" s="56" t="s">
        <v>339</v>
      </c>
      <c r="BC426" s="56" t="s">
        <v>263</v>
      </c>
      <c r="BD426" s="56" t="s">
        <v>349</v>
      </c>
      <c r="BE426" s="56" t="s">
        <v>347</v>
      </c>
      <c r="BF426" s="56" t="s">
        <v>334</v>
      </c>
      <c r="BG426" s="56" t="s">
        <v>365</v>
      </c>
      <c r="BH426" s="56">
        <v>0</v>
      </c>
      <c r="BI426" s="56">
        <v>0</v>
      </c>
      <c r="BJ426" s="56">
        <v>1</v>
      </c>
    </row>
    <row r="427" spans="1:62" hidden="1" x14ac:dyDescent="0.3">
      <c r="A427" s="56">
        <v>49196255</v>
      </c>
      <c r="B427" s="86">
        <v>599202</v>
      </c>
      <c r="C427" s="1">
        <v>42893</v>
      </c>
      <c r="D427" s="56" t="s">
        <v>357</v>
      </c>
      <c r="E427" s="56" t="s">
        <v>358</v>
      </c>
      <c r="F427" s="56" t="s">
        <v>334</v>
      </c>
      <c r="G427" s="56" t="s">
        <v>335</v>
      </c>
      <c r="H427" s="56" t="s">
        <v>336</v>
      </c>
      <c r="I427" s="56" t="s">
        <v>359</v>
      </c>
      <c r="K427" s="56" t="s">
        <v>337</v>
      </c>
      <c r="L427" s="56" t="s">
        <v>545</v>
      </c>
      <c r="M427" s="56" t="s">
        <v>984</v>
      </c>
      <c r="N427" s="56" t="s">
        <v>1043</v>
      </c>
      <c r="O427" s="56" t="s">
        <v>985</v>
      </c>
      <c r="P427" s="1" t="s">
        <v>110</v>
      </c>
      <c r="Q427" s="56" t="s">
        <v>241</v>
      </c>
      <c r="R427" s="56" t="s">
        <v>339</v>
      </c>
      <c r="S427" s="56">
        <v>127423</v>
      </c>
      <c r="T427" s="1" t="s">
        <v>466</v>
      </c>
      <c r="U427" s="56">
        <v>41416</v>
      </c>
      <c r="V427" s="56">
        <v>43100</v>
      </c>
      <c r="W427" s="56">
        <v>41456</v>
      </c>
      <c r="X427" s="56">
        <v>43100</v>
      </c>
      <c r="Y427" s="56" t="s">
        <v>340</v>
      </c>
      <c r="Z427" s="56" t="s">
        <v>341</v>
      </c>
      <c r="AA427" s="56" t="s">
        <v>342</v>
      </c>
      <c r="AB427" s="56" t="s">
        <v>343</v>
      </c>
      <c r="AC427" s="56" t="s">
        <v>342</v>
      </c>
      <c r="AD427" s="56" t="s">
        <v>347</v>
      </c>
      <c r="AE427" s="56" t="s">
        <v>334</v>
      </c>
      <c r="AF427" s="56" t="s">
        <v>291</v>
      </c>
      <c r="AG427" s="56">
        <v>2015</v>
      </c>
      <c r="AH427" s="56" t="s">
        <v>361</v>
      </c>
      <c r="AI427" s="56" t="s">
        <v>384</v>
      </c>
      <c r="AJ427" s="56">
        <v>1003</v>
      </c>
      <c r="AK427" s="1">
        <v>42185</v>
      </c>
      <c r="AL427" s="56" t="s">
        <v>441</v>
      </c>
      <c r="AM427" s="56">
        <v>42767</v>
      </c>
      <c r="AN427" s="56" t="s">
        <v>353</v>
      </c>
      <c r="AO427" s="1">
        <v>42242</v>
      </c>
      <c r="AP427" s="56" t="s">
        <v>391</v>
      </c>
      <c r="AQ427" s="56">
        <v>264</v>
      </c>
      <c r="AR427" s="56">
        <v>0</v>
      </c>
      <c r="AS427" s="56" t="s">
        <v>346</v>
      </c>
      <c r="BB427" s="56" t="s">
        <v>339</v>
      </c>
      <c r="BC427" s="56" t="s">
        <v>263</v>
      </c>
      <c r="BD427" s="56" t="s">
        <v>349</v>
      </c>
      <c r="BE427" s="56" t="s">
        <v>347</v>
      </c>
      <c r="BF427" s="56" t="s">
        <v>334</v>
      </c>
      <c r="BG427" s="56" t="s">
        <v>365</v>
      </c>
      <c r="BH427" s="56">
        <v>0</v>
      </c>
      <c r="BI427" s="56">
        <v>0</v>
      </c>
      <c r="BJ427" s="56">
        <v>1</v>
      </c>
    </row>
    <row r="428" spans="1:62" hidden="1" x14ac:dyDescent="0.3">
      <c r="A428" s="56">
        <v>49196826</v>
      </c>
      <c r="B428" s="86">
        <v>599202</v>
      </c>
      <c r="C428" s="1">
        <v>42893</v>
      </c>
      <c r="D428" s="56" t="s">
        <v>357</v>
      </c>
      <c r="E428" s="56" t="s">
        <v>358</v>
      </c>
      <c r="F428" s="56" t="s">
        <v>334</v>
      </c>
      <c r="G428" s="56" t="s">
        <v>335</v>
      </c>
      <c r="H428" s="56" t="s">
        <v>336</v>
      </c>
      <c r="I428" s="56" t="s">
        <v>359</v>
      </c>
      <c r="K428" s="56" t="s">
        <v>337</v>
      </c>
      <c r="L428" s="56" t="s">
        <v>545</v>
      </c>
      <c r="M428" s="56" t="s">
        <v>984</v>
      </c>
      <c r="N428" s="56" t="s">
        <v>1043</v>
      </c>
      <c r="O428" s="56" t="s">
        <v>985</v>
      </c>
      <c r="P428" s="1" t="s">
        <v>188</v>
      </c>
      <c r="Q428" s="56" t="s">
        <v>241</v>
      </c>
      <c r="R428" s="56" t="s">
        <v>339</v>
      </c>
      <c r="S428" s="56">
        <v>133647</v>
      </c>
      <c r="T428" s="1" t="s">
        <v>486</v>
      </c>
      <c r="U428" s="56">
        <v>41416</v>
      </c>
      <c r="V428" s="56">
        <v>43100</v>
      </c>
      <c r="W428" s="56">
        <v>41334</v>
      </c>
      <c r="X428" s="56">
        <v>41302</v>
      </c>
      <c r="Y428" s="56" t="s">
        <v>340</v>
      </c>
      <c r="Z428" s="56" t="s">
        <v>341</v>
      </c>
      <c r="AA428" s="56" t="s">
        <v>347</v>
      </c>
      <c r="AB428" s="56" t="s">
        <v>343</v>
      </c>
      <c r="AC428" s="56" t="s">
        <v>342</v>
      </c>
      <c r="AD428" s="56" t="s">
        <v>347</v>
      </c>
      <c r="AE428" s="56" t="s">
        <v>352</v>
      </c>
      <c r="AF428" s="56" t="s">
        <v>292</v>
      </c>
      <c r="AG428" s="56">
        <v>2015</v>
      </c>
      <c r="AH428" s="56" t="s">
        <v>80</v>
      </c>
      <c r="AI428" s="56" t="s">
        <v>344</v>
      </c>
      <c r="AJ428" s="56">
        <v>0</v>
      </c>
      <c r="AM428" s="56">
        <v>41302</v>
      </c>
      <c r="AN428" s="56" t="s">
        <v>378</v>
      </c>
      <c r="AO428" s="1">
        <v>41290</v>
      </c>
      <c r="AP428" s="56" t="s">
        <v>353</v>
      </c>
      <c r="AQ428" s="56">
        <v>64145</v>
      </c>
      <c r="AR428" s="56">
        <v>0</v>
      </c>
      <c r="AS428" s="56" t="s">
        <v>346</v>
      </c>
      <c r="BB428" s="56" t="s">
        <v>339</v>
      </c>
      <c r="BC428" s="56" t="s">
        <v>263</v>
      </c>
      <c r="BD428" s="56" t="s">
        <v>349</v>
      </c>
      <c r="BE428" s="56" t="s">
        <v>347</v>
      </c>
      <c r="BF428" s="56" t="s">
        <v>334</v>
      </c>
      <c r="BG428" s="56" t="s">
        <v>365</v>
      </c>
      <c r="BH428" s="56">
        <v>0</v>
      </c>
      <c r="BI428" s="56">
        <v>0</v>
      </c>
      <c r="BJ428" s="56">
        <v>0</v>
      </c>
    </row>
    <row r="429" spans="1:62" hidden="1" x14ac:dyDescent="0.3">
      <c r="A429" s="56">
        <v>49196427</v>
      </c>
      <c r="B429" s="86">
        <v>599202</v>
      </c>
      <c r="C429" s="1">
        <v>42893</v>
      </c>
      <c r="D429" s="56" t="s">
        <v>357</v>
      </c>
      <c r="E429" s="56" t="s">
        <v>358</v>
      </c>
      <c r="F429" s="56" t="s">
        <v>334</v>
      </c>
      <c r="G429" s="56" t="s">
        <v>335</v>
      </c>
      <c r="H429" s="56" t="s">
        <v>336</v>
      </c>
      <c r="I429" s="56" t="s">
        <v>359</v>
      </c>
      <c r="K429" s="56" t="s">
        <v>337</v>
      </c>
      <c r="L429" s="56" t="s">
        <v>545</v>
      </c>
      <c r="M429" s="56" t="s">
        <v>984</v>
      </c>
      <c r="N429" s="56" t="s">
        <v>1043</v>
      </c>
      <c r="O429" s="56" t="s">
        <v>985</v>
      </c>
      <c r="P429" s="1" t="s">
        <v>110</v>
      </c>
      <c r="Q429" s="56" t="s">
        <v>241</v>
      </c>
      <c r="R429" s="56" t="s">
        <v>339</v>
      </c>
      <c r="S429" s="56">
        <v>127424</v>
      </c>
      <c r="T429" s="1" t="s">
        <v>387</v>
      </c>
      <c r="U429" s="56">
        <v>41416</v>
      </c>
      <c r="V429" s="56">
        <v>43100</v>
      </c>
      <c r="W429" s="56">
        <v>41456</v>
      </c>
      <c r="X429" s="56">
        <v>43100</v>
      </c>
      <c r="Y429" s="56" t="s">
        <v>340</v>
      </c>
      <c r="Z429" s="56" t="s">
        <v>367</v>
      </c>
      <c r="AA429" s="56" t="s">
        <v>342</v>
      </c>
      <c r="AB429" s="56" t="s">
        <v>343</v>
      </c>
      <c r="AC429" s="56" t="s">
        <v>342</v>
      </c>
      <c r="AD429" s="56" t="s">
        <v>347</v>
      </c>
      <c r="AE429" s="56" t="s">
        <v>334</v>
      </c>
      <c r="AF429" s="56" t="s">
        <v>292</v>
      </c>
      <c r="AG429" s="56">
        <v>2014</v>
      </c>
      <c r="AH429" s="56" t="s">
        <v>361</v>
      </c>
      <c r="AI429" s="56" t="s">
        <v>384</v>
      </c>
      <c r="AJ429" s="56">
        <v>1000349</v>
      </c>
      <c r="AM429" s="56">
        <v>42767</v>
      </c>
      <c r="AN429" s="56" t="s">
        <v>353</v>
      </c>
      <c r="AO429" s="1">
        <v>41393</v>
      </c>
      <c r="AP429" s="56" t="s">
        <v>353</v>
      </c>
      <c r="AQ429" s="56">
        <v>265</v>
      </c>
      <c r="AR429" s="56">
        <v>0</v>
      </c>
      <c r="AS429" s="56" t="s">
        <v>346</v>
      </c>
      <c r="BB429" s="56" t="s">
        <v>339</v>
      </c>
      <c r="BC429" s="56" t="s">
        <v>263</v>
      </c>
      <c r="BD429" s="56" t="s">
        <v>349</v>
      </c>
      <c r="BE429" s="56" t="s">
        <v>347</v>
      </c>
      <c r="BF429" s="56" t="s">
        <v>388</v>
      </c>
      <c r="BG429" s="56" t="s">
        <v>365</v>
      </c>
      <c r="BH429" s="56">
        <v>0</v>
      </c>
      <c r="BI429" s="56">
        <v>0</v>
      </c>
      <c r="BJ429" s="56">
        <v>1</v>
      </c>
    </row>
    <row r="430" spans="1:62" hidden="1" x14ac:dyDescent="0.3">
      <c r="A430" s="56">
        <v>49196256</v>
      </c>
      <c r="B430" s="86">
        <v>599202</v>
      </c>
      <c r="C430" s="1">
        <v>42893</v>
      </c>
      <c r="D430" s="56" t="s">
        <v>357</v>
      </c>
      <c r="E430" s="56" t="s">
        <v>358</v>
      </c>
      <c r="F430" s="56" t="s">
        <v>334</v>
      </c>
      <c r="G430" s="56" t="s">
        <v>335</v>
      </c>
      <c r="H430" s="56" t="s">
        <v>336</v>
      </c>
      <c r="I430" s="56" t="s">
        <v>359</v>
      </c>
      <c r="K430" s="56" t="s">
        <v>337</v>
      </c>
      <c r="L430" s="56" t="s">
        <v>545</v>
      </c>
      <c r="M430" s="56" t="s">
        <v>984</v>
      </c>
      <c r="N430" s="56" t="s">
        <v>1043</v>
      </c>
      <c r="O430" s="56" t="s">
        <v>985</v>
      </c>
      <c r="P430" s="1" t="s">
        <v>110</v>
      </c>
      <c r="Q430" s="56" t="s">
        <v>241</v>
      </c>
      <c r="R430" s="56" t="s">
        <v>339</v>
      </c>
      <c r="S430" s="56">
        <v>127423</v>
      </c>
      <c r="T430" s="1" t="s">
        <v>466</v>
      </c>
      <c r="U430" s="56">
        <v>41416</v>
      </c>
      <c r="V430" s="56">
        <v>43100</v>
      </c>
      <c r="W430" s="56">
        <v>41456</v>
      </c>
      <c r="X430" s="56">
        <v>43100</v>
      </c>
      <c r="Y430" s="56" t="s">
        <v>340</v>
      </c>
      <c r="Z430" s="56" t="s">
        <v>341</v>
      </c>
      <c r="AA430" s="56" t="s">
        <v>342</v>
      </c>
      <c r="AB430" s="56" t="s">
        <v>343</v>
      </c>
      <c r="AC430" s="56" t="s">
        <v>342</v>
      </c>
      <c r="AD430" s="56" t="s">
        <v>347</v>
      </c>
      <c r="AE430" s="56" t="s">
        <v>334</v>
      </c>
      <c r="AF430" s="56" t="s">
        <v>291</v>
      </c>
      <c r="AG430" s="56">
        <v>2017</v>
      </c>
      <c r="AH430" s="56" t="s">
        <v>361</v>
      </c>
      <c r="AI430" s="56" t="s">
        <v>362</v>
      </c>
      <c r="AJ430" s="56">
        <v>1164</v>
      </c>
      <c r="AK430" s="1">
        <v>42735</v>
      </c>
      <c r="AL430" s="56" t="s">
        <v>944</v>
      </c>
      <c r="AM430" s="56">
        <v>42767</v>
      </c>
      <c r="AN430" s="56" t="s">
        <v>353</v>
      </c>
      <c r="AO430" s="1">
        <v>42767</v>
      </c>
      <c r="AP430" s="56" t="s">
        <v>353</v>
      </c>
      <c r="AQ430" s="56">
        <v>264</v>
      </c>
      <c r="AR430" s="56">
        <v>0</v>
      </c>
      <c r="AS430" s="56" t="s">
        <v>346</v>
      </c>
      <c r="BB430" s="56" t="s">
        <v>339</v>
      </c>
      <c r="BC430" s="56" t="s">
        <v>263</v>
      </c>
      <c r="BD430" s="56" t="s">
        <v>349</v>
      </c>
      <c r="BE430" s="56" t="s">
        <v>347</v>
      </c>
      <c r="BF430" s="56" t="s">
        <v>334</v>
      </c>
      <c r="BG430" s="56" t="s">
        <v>365</v>
      </c>
      <c r="BH430" s="56">
        <v>0</v>
      </c>
      <c r="BI430" s="56">
        <v>0</v>
      </c>
      <c r="BJ430" s="56">
        <v>1</v>
      </c>
    </row>
    <row r="431" spans="1:62" hidden="1" x14ac:dyDescent="0.3">
      <c r="A431" s="56">
        <v>49196257</v>
      </c>
      <c r="B431" s="86">
        <v>599202</v>
      </c>
      <c r="C431" s="1">
        <v>42893</v>
      </c>
      <c r="D431" s="56" t="s">
        <v>357</v>
      </c>
      <c r="E431" s="56" t="s">
        <v>358</v>
      </c>
      <c r="F431" s="56" t="s">
        <v>334</v>
      </c>
      <c r="G431" s="56" t="s">
        <v>335</v>
      </c>
      <c r="H431" s="56" t="s">
        <v>336</v>
      </c>
      <c r="I431" s="56" t="s">
        <v>359</v>
      </c>
      <c r="K431" s="56" t="s">
        <v>337</v>
      </c>
      <c r="L431" s="56" t="s">
        <v>545</v>
      </c>
      <c r="M431" s="56" t="s">
        <v>984</v>
      </c>
      <c r="N431" s="56" t="s">
        <v>1043</v>
      </c>
      <c r="O431" s="56" t="s">
        <v>985</v>
      </c>
      <c r="P431" s="1" t="s">
        <v>110</v>
      </c>
      <c r="Q431" s="56" t="s">
        <v>241</v>
      </c>
      <c r="R431" s="56" t="s">
        <v>339</v>
      </c>
      <c r="S431" s="56">
        <v>127423</v>
      </c>
      <c r="T431" s="1" t="s">
        <v>466</v>
      </c>
      <c r="U431" s="56">
        <v>41416</v>
      </c>
      <c r="V431" s="56">
        <v>43100</v>
      </c>
      <c r="W431" s="56">
        <v>41456</v>
      </c>
      <c r="X431" s="56">
        <v>43100</v>
      </c>
      <c r="Y431" s="56" t="s">
        <v>340</v>
      </c>
      <c r="Z431" s="56" t="s">
        <v>341</v>
      </c>
      <c r="AA431" s="56" t="s">
        <v>342</v>
      </c>
      <c r="AB431" s="56" t="s">
        <v>343</v>
      </c>
      <c r="AC431" s="56" t="s">
        <v>342</v>
      </c>
      <c r="AD431" s="56" t="s">
        <v>347</v>
      </c>
      <c r="AE431" s="56" t="s">
        <v>334</v>
      </c>
      <c r="AF431" s="56" t="s">
        <v>292</v>
      </c>
      <c r="AG431" s="56">
        <v>2014</v>
      </c>
      <c r="AH431" s="56" t="s">
        <v>361</v>
      </c>
      <c r="AI431" s="56" t="s">
        <v>385</v>
      </c>
      <c r="AJ431" s="56">
        <v>0</v>
      </c>
      <c r="AM431" s="56">
        <v>42767</v>
      </c>
      <c r="AN431" s="56" t="s">
        <v>353</v>
      </c>
      <c r="AO431" s="1">
        <v>41684</v>
      </c>
      <c r="AP431" s="56" t="s">
        <v>378</v>
      </c>
      <c r="AQ431" s="56">
        <v>264</v>
      </c>
      <c r="AR431" s="56">
        <v>0</v>
      </c>
      <c r="AS431" s="56" t="s">
        <v>346</v>
      </c>
      <c r="BB431" s="56" t="s">
        <v>339</v>
      </c>
      <c r="BC431" s="56" t="s">
        <v>263</v>
      </c>
      <c r="BD431" s="56" t="s">
        <v>349</v>
      </c>
      <c r="BE431" s="56" t="s">
        <v>347</v>
      </c>
      <c r="BF431" s="56" t="s">
        <v>334</v>
      </c>
      <c r="BG431" s="56" t="s">
        <v>365</v>
      </c>
      <c r="BH431" s="56">
        <v>0</v>
      </c>
      <c r="BI431" s="56">
        <v>0</v>
      </c>
      <c r="BJ431" s="56">
        <v>1</v>
      </c>
    </row>
    <row r="432" spans="1:62" hidden="1" x14ac:dyDescent="0.3">
      <c r="A432" s="56">
        <v>49196414</v>
      </c>
      <c r="B432" s="86">
        <v>599202</v>
      </c>
      <c r="C432" s="1">
        <v>42893</v>
      </c>
      <c r="D432" s="56" t="s">
        <v>357</v>
      </c>
      <c r="E432" s="56" t="s">
        <v>358</v>
      </c>
      <c r="F432" s="56" t="s">
        <v>334</v>
      </c>
      <c r="G432" s="56" t="s">
        <v>335</v>
      </c>
      <c r="H432" s="56" t="s">
        <v>336</v>
      </c>
      <c r="I432" s="56" t="s">
        <v>359</v>
      </c>
      <c r="K432" s="56" t="s">
        <v>337</v>
      </c>
      <c r="L432" s="56" t="s">
        <v>545</v>
      </c>
      <c r="M432" s="56" t="s">
        <v>984</v>
      </c>
      <c r="N432" s="56" t="s">
        <v>1043</v>
      </c>
      <c r="O432" s="56" t="s">
        <v>985</v>
      </c>
      <c r="P432" s="1" t="s">
        <v>110</v>
      </c>
      <c r="Q432" s="56" t="s">
        <v>241</v>
      </c>
      <c r="R432" s="56" t="s">
        <v>339</v>
      </c>
      <c r="S432" s="56">
        <v>149233</v>
      </c>
      <c r="T432" s="1" t="s">
        <v>379</v>
      </c>
      <c r="U432" s="56">
        <v>41416</v>
      </c>
      <c r="V432" s="56">
        <v>43100</v>
      </c>
      <c r="W432" s="56">
        <v>41456</v>
      </c>
      <c r="X432" s="56">
        <v>43100</v>
      </c>
      <c r="Y432" s="56" t="s">
        <v>340</v>
      </c>
      <c r="Z432" s="56" t="s">
        <v>341</v>
      </c>
      <c r="AA432" s="56" t="s">
        <v>347</v>
      </c>
      <c r="AB432" s="56" t="s">
        <v>343</v>
      </c>
      <c r="AC432" s="56" t="s">
        <v>342</v>
      </c>
      <c r="AD432" s="56" t="s">
        <v>342</v>
      </c>
      <c r="AE432" s="56" t="s">
        <v>334</v>
      </c>
      <c r="AF432" s="56" t="s">
        <v>292</v>
      </c>
      <c r="AG432" s="56">
        <v>2018</v>
      </c>
      <c r="AH432" s="56" t="s">
        <v>361</v>
      </c>
      <c r="AI432" s="56" t="s">
        <v>385</v>
      </c>
      <c r="AJ432" s="56">
        <v>183771</v>
      </c>
      <c r="AM432" s="56">
        <v>42767</v>
      </c>
      <c r="AN432" s="56" t="s">
        <v>353</v>
      </c>
      <c r="AO432" s="1">
        <v>41404</v>
      </c>
      <c r="AP432" s="56" t="s">
        <v>353</v>
      </c>
      <c r="AQ432" s="56">
        <v>67502</v>
      </c>
      <c r="AR432" s="56">
        <v>0</v>
      </c>
      <c r="AS432" s="56" t="s">
        <v>346</v>
      </c>
      <c r="BB432" s="56" t="s">
        <v>339</v>
      </c>
      <c r="BC432" s="56" t="s">
        <v>263</v>
      </c>
      <c r="BD432" s="56" t="s">
        <v>349</v>
      </c>
      <c r="BE432" s="56" t="s">
        <v>347</v>
      </c>
      <c r="BF432" s="56" t="s">
        <v>334</v>
      </c>
      <c r="BG432" s="56" t="s">
        <v>365</v>
      </c>
      <c r="BH432" s="56">
        <v>0</v>
      </c>
      <c r="BI432" s="56">
        <v>0</v>
      </c>
      <c r="BJ432" s="56">
        <v>1</v>
      </c>
    </row>
    <row r="433" spans="1:62" hidden="1" x14ac:dyDescent="0.3">
      <c r="A433" s="56">
        <v>49196258</v>
      </c>
      <c r="B433" s="86">
        <v>599202</v>
      </c>
      <c r="C433" s="1">
        <v>42893</v>
      </c>
      <c r="D433" s="56" t="s">
        <v>357</v>
      </c>
      <c r="E433" s="56" t="s">
        <v>358</v>
      </c>
      <c r="F433" s="56" t="s">
        <v>334</v>
      </c>
      <c r="G433" s="56" t="s">
        <v>335</v>
      </c>
      <c r="H433" s="56" t="s">
        <v>336</v>
      </c>
      <c r="I433" s="56" t="s">
        <v>359</v>
      </c>
      <c r="K433" s="56" t="s">
        <v>337</v>
      </c>
      <c r="L433" s="56" t="s">
        <v>545</v>
      </c>
      <c r="M433" s="56" t="s">
        <v>984</v>
      </c>
      <c r="N433" s="56" t="s">
        <v>1043</v>
      </c>
      <c r="O433" s="56" t="s">
        <v>985</v>
      </c>
      <c r="P433" s="1" t="s">
        <v>110</v>
      </c>
      <c r="Q433" s="56" t="s">
        <v>241</v>
      </c>
      <c r="R433" s="56" t="s">
        <v>339</v>
      </c>
      <c r="S433" s="56">
        <v>127423</v>
      </c>
      <c r="T433" s="1" t="s">
        <v>466</v>
      </c>
      <c r="U433" s="56">
        <v>41416</v>
      </c>
      <c r="V433" s="56">
        <v>43100</v>
      </c>
      <c r="W433" s="56">
        <v>41456</v>
      </c>
      <c r="X433" s="56">
        <v>43100</v>
      </c>
      <c r="Y433" s="56" t="s">
        <v>340</v>
      </c>
      <c r="Z433" s="56" t="s">
        <v>341</v>
      </c>
      <c r="AA433" s="56" t="s">
        <v>342</v>
      </c>
      <c r="AB433" s="56" t="s">
        <v>343</v>
      </c>
      <c r="AC433" s="56" t="s">
        <v>342</v>
      </c>
      <c r="AD433" s="56" t="s">
        <v>347</v>
      </c>
      <c r="AE433" s="56" t="s">
        <v>334</v>
      </c>
      <c r="AF433" s="56" t="s">
        <v>292</v>
      </c>
      <c r="AG433" s="56">
        <v>2014</v>
      </c>
      <c r="AH433" s="56" t="s">
        <v>361</v>
      </c>
      <c r="AI433" s="56" t="s">
        <v>362</v>
      </c>
      <c r="AJ433" s="56">
        <v>300</v>
      </c>
      <c r="AM433" s="56">
        <v>42767</v>
      </c>
      <c r="AN433" s="56" t="s">
        <v>353</v>
      </c>
      <c r="AO433" s="1">
        <v>41684</v>
      </c>
      <c r="AP433" s="56" t="s">
        <v>378</v>
      </c>
      <c r="AQ433" s="56">
        <v>264</v>
      </c>
      <c r="AR433" s="56">
        <v>0</v>
      </c>
      <c r="AS433" s="56" t="s">
        <v>346</v>
      </c>
      <c r="BB433" s="56" t="s">
        <v>339</v>
      </c>
      <c r="BC433" s="56" t="s">
        <v>263</v>
      </c>
      <c r="BD433" s="56" t="s">
        <v>349</v>
      </c>
      <c r="BE433" s="56" t="s">
        <v>347</v>
      </c>
      <c r="BF433" s="56" t="s">
        <v>334</v>
      </c>
      <c r="BG433" s="56" t="s">
        <v>365</v>
      </c>
      <c r="BH433" s="56">
        <v>0</v>
      </c>
      <c r="BI433" s="56">
        <v>0</v>
      </c>
      <c r="BJ433" s="56">
        <v>1</v>
      </c>
    </row>
    <row r="434" spans="1:62" hidden="1" x14ac:dyDescent="0.3">
      <c r="A434" s="56">
        <v>49196259</v>
      </c>
      <c r="B434" s="86">
        <v>599202</v>
      </c>
      <c r="C434" s="1">
        <v>42893</v>
      </c>
      <c r="D434" s="56" t="s">
        <v>357</v>
      </c>
      <c r="E434" s="56" t="s">
        <v>358</v>
      </c>
      <c r="F434" s="56" t="s">
        <v>334</v>
      </c>
      <c r="G434" s="56" t="s">
        <v>335</v>
      </c>
      <c r="H434" s="56" t="s">
        <v>336</v>
      </c>
      <c r="I434" s="56" t="s">
        <v>359</v>
      </c>
      <c r="K434" s="56" t="s">
        <v>337</v>
      </c>
      <c r="L434" s="56" t="s">
        <v>545</v>
      </c>
      <c r="M434" s="56" t="s">
        <v>984</v>
      </c>
      <c r="N434" s="56" t="s">
        <v>1043</v>
      </c>
      <c r="O434" s="56" t="s">
        <v>985</v>
      </c>
      <c r="P434" s="1" t="s">
        <v>110</v>
      </c>
      <c r="Q434" s="56" t="s">
        <v>241</v>
      </c>
      <c r="R434" s="56" t="s">
        <v>339</v>
      </c>
      <c r="S434" s="56">
        <v>127423</v>
      </c>
      <c r="T434" s="1" t="s">
        <v>466</v>
      </c>
      <c r="U434" s="56">
        <v>41416</v>
      </c>
      <c r="V434" s="56">
        <v>43100</v>
      </c>
      <c r="W434" s="56">
        <v>41456</v>
      </c>
      <c r="X434" s="56">
        <v>43100</v>
      </c>
      <c r="Y434" s="56" t="s">
        <v>340</v>
      </c>
      <c r="Z434" s="56" t="s">
        <v>341</v>
      </c>
      <c r="AA434" s="56" t="s">
        <v>342</v>
      </c>
      <c r="AB434" s="56" t="s">
        <v>343</v>
      </c>
      <c r="AC434" s="56" t="s">
        <v>342</v>
      </c>
      <c r="AD434" s="56" t="s">
        <v>347</v>
      </c>
      <c r="AE434" s="56" t="s">
        <v>334</v>
      </c>
      <c r="AF434" s="56" t="s">
        <v>292</v>
      </c>
      <c r="AG434" s="56">
        <v>2014</v>
      </c>
      <c r="AH434" s="56" t="s">
        <v>361</v>
      </c>
      <c r="AI434" s="56" t="s">
        <v>373</v>
      </c>
      <c r="AJ434" s="56">
        <v>476</v>
      </c>
      <c r="AM434" s="56">
        <v>42767</v>
      </c>
      <c r="AN434" s="56" t="s">
        <v>353</v>
      </c>
      <c r="AO434" s="1">
        <v>41775</v>
      </c>
      <c r="AP434" s="56" t="s">
        <v>353</v>
      </c>
      <c r="AQ434" s="56">
        <v>264</v>
      </c>
      <c r="AR434" s="56">
        <v>0</v>
      </c>
      <c r="AS434" s="56" t="s">
        <v>346</v>
      </c>
      <c r="BB434" s="56" t="s">
        <v>339</v>
      </c>
      <c r="BC434" s="56" t="s">
        <v>263</v>
      </c>
      <c r="BD434" s="56" t="s">
        <v>349</v>
      </c>
      <c r="BE434" s="56" t="s">
        <v>347</v>
      </c>
      <c r="BF434" s="56" t="s">
        <v>334</v>
      </c>
      <c r="BG434" s="56" t="s">
        <v>365</v>
      </c>
      <c r="BH434" s="56">
        <v>0</v>
      </c>
      <c r="BI434" s="56">
        <v>0</v>
      </c>
      <c r="BJ434" s="56">
        <v>1</v>
      </c>
    </row>
    <row r="435" spans="1:62" hidden="1" x14ac:dyDescent="0.3">
      <c r="A435" s="56">
        <v>49196831</v>
      </c>
      <c r="B435" s="86">
        <v>599202</v>
      </c>
      <c r="C435" s="1">
        <v>42893</v>
      </c>
      <c r="D435" s="56" t="s">
        <v>357</v>
      </c>
      <c r="E435" s="56" t="s">
        <v>358</v>
      </c>
      <c r="F435" s="56" t="s">
        <v>334</v>
      </c>
      <c r="G435" s="56" t="s">
        <v>335</v>
      </c>
      <c r="H435" s="56" t="s">
        <v>336</v>
      </c>
      <c r="I435" s="56" t="s">
        <v>359</v>
      </c>
      <c r="K435" s="56" t="s">
        <v>337</v>
      </c>
      <c r="L435" s="56" t="s">
        <v>545</v>
      </c>
      <c r="M435" s="56" t="s">
        <v>984</v>
      </c>
      <c r="N435" s="56" t="s">
        <v>1043</v>
      </c>
      <c r="O435" s="56" t="s">
        <v>985</v>
      </c>
      <c r="P435" s="1" t="s">
        <v>188</v>
      </c>
      <c r="Q435" s="56" t="s">
        <v>241</v>
      </c>
      <c r="R435" s="56" t="s">
        <v>339</v>
      </c>
      <c r="S435" s="56">
        <v>111267</v>
      </c>
      <c r="T435" s="1" t="s">
        <v>505</v>
      </c>
      <c r="U435" s="56">
        <v>41416</v>
      </c>
      <c r="V435" s="56">
        <v>43100</v>
      </c>
      <c r="W435" s="56">
        <v>41275</v>
      </c>
      <c r="X435" s="56">
        <v>41291</v>
      </c>
      <c r="Y435" s="56" t="s">
        <v>340</v>
      </c>
      <c r="AA435" s="56" t="s">
        <v>347</v>
      </c>
      <c r="AB435" s="56" t="s">
        <v>343</v>
      </c>
      <c r="AC435" s="56" t="s">
        <v>342</v>
      </c>
      <c r="AD435" s="56" t="s">
        <v>347</v>
      </c>
      <c r="AE435" s="56" t="s">
        <v>352</v>
      </c>
      <c r="AF435" s="56" t="s">
        <v>292</v>
      </c>
      <c r="AG435" s="56">
        <v>2016</v>
      </c>
      <c r="AH435" s="56" t="s">
        <v>80</v>
      </c>
      <c r="AI435" s="56" t="s">
        <v>344</v>
      </c>
      <c r="AJ435" s="56">
        <v>150</v>
      </c>
      <c r="AM435" s="56">
        <v>41291</v>
      </c>
      <c r="AN435" s="56" t="s">
        <v>353</v>
      </c>
      <c r="AO435" s="1">
        <v>41138</v>
      </c>
      <c r="AP435" s="56" t="s">
        <v>378</v>
      </c>
      <c r="AQ435" s="56">
        <v>31175</v>
      </c>
      <c r="AR435" s="56">
        <v>0</v>
      </c>
      <c r="AS435" s="56" t="s">
        <v>346</v>
      </c>
      <c r="BB435" s="56" t="s">
        <v>339</v>
      </c>
      <c r="BC435" s="56" t="s">
        <v>263</v>
      </c>
      <c r="BD435" s="56" t="s">
        <v>349</v>
      </c>
      <c r="BE435" s="56" t="s">
        <v>347</v>
      </c>
      <c r="BF435" s="56" t="s">
        <v>334</v>
      </c>
      <c r="BG435" s="56" t="s">
        <v>365</v>
      </c>
      <c r="BH435" s="56">
        <v>0</v>
      </c>
      <c r="BI435" s="56">
        <v>0</v>
      </c>
      <c r="BJ435" s="56">
        <v>0</v>
      </c>
    </row>
    <row r="436" spans="1:62" hidden="1" x14ac:dyDescent="0.3">
      <c r="A436" s="56">
        <v>49196828</v>
      </c>
      <c r="B436" s="86">
        <v>599202</v>
      </c>
      <c r="C436" s="1">
        <v>42893</v>
      </c>
      <c r="D436" s="56" t="s">
        <v>357</v>
      </c>
      <c r="E436" s="56" t="s">
        <v>358</v>
      </c>
      <c r="F436" s="56" t="s">
        <v>334</v>
      </c>
      <c r="G436" s="56" t="s">
        <v>335</v>
      </c>
      <c r="H436" s="56" t="s">
        <v>336</v>
      </c>
      <c r="I436" s="56" t="s">
        <v>359</v>
      </c>
      <c r="K436" s="56" t="s">
        <v>337</v>
      </c>
      <c r="L436" s="56" t="s">
        <v>545</v>
      </c>
      <c r="M436" s="56" t="s">
        <v>984</v>
      </c>
      <c r="N436" s="56" t="s">
        <v>1043</v>
      </c>
      <c r="O436" s="56" t="s">
        <v>985</v>
      </c>
      <c r="P436" s="1" t="s">
        <v>188</v>
      </c>
      <c r="Q436" s="56" t="s">
        <v>241</v>
      </c>
      <c r="R436" s="56" t="s">
        <v>339</v>
      </c>
      <c r="S436" s="56">
        <v>133647</v>
      </c>
      <c r="T436" s="1" t="s">
        <v>486</v>
      </c>
      <c r="U436" s="56">
        <v>41416</v>
      </c>
      <c r="V436" s="56">
        <v>43100</v>
      </c>
      <c r="W436" s="56">
        <v>41334</v>
      </c>
      <c r="X436" s="56">
        <v>41302</v>
      </c>
      <c r="Y436" s="56" t="s">
        <v>340</v>
      </c>
      <c r="Z436" s="56" t="s">
        <v>341</v>
      </c>
      <c r="AA436" s="56" t="s">
        <v>347</v>
      </c>
      <c r="AB436" s="56" t="s">
        <v>343</v>
      </c>
      <c r="AC436" s="56" t="s">
        <v>342</v>
      </c>
      <c r="AD436" s="56" t="s">
        <v>347</v>
      </c>
      <c r="AE436" s="56" t="s">
        <v>352</v>
      </c>
      <c r="AF436" s="56" t="s">
        <v>292</v>
      </c>
      <c r="AG436" s="56">
        <v>2016</v>
      </c>
      <c r="AH436" s="56" t="s">
        <v>80</v>
      </c>
      <c r="AI436" s="56" t="s">
        <v>344</v>
      </c>
      <c r="AJ436" s="56">
        <v>0</v>
      </c>
      <c r="AM436" s="56">
        <v>41302</v>
      </c>
      <c r="AN436" s="56" t="s">
        <v>378</v>
      </c>
      <c r="AO436" s="1">
        <v>41290</v>
      </c>
      <c r="AP436" s="56" t="s">
        <v>353</v>
      </c>
      <c r="AQ436" s="56">
        <v>64145</v>
      </c>
      <c r="AR436" s="56">
        <v>0</v>
      </c>
      <c r="AS436" s="56" t="s">
        <v>346</v>
      </c>
      <c r="BB436" s="56" t="s">
        <v>339</v>
      </c>
      <c r="BC436" s="56" t="s">
        <v>263</v>
      </c>
      <c r="BD436" s="56" t="s">
        <v>349</v>
      </c>
      <c r="BE436" s="56" t="s">
        <v>347</v>
      </c>
      <c r="BF436" s="56" t="s">
        <v>334</v>
      </c>
      <c r="BG436" s="56" t="s">
        <v>365</v>
      </c>
      <c r="BH436" s="56">
        <v>0</v>
      </c>
      <c r="BI436" s="56">
        <v>0</v>
      </c>
      <c r="BJ436" s="56">
        <v>0</v>
      </c>
    </row>
    <row r="437" spans="1:62" hidden="1" x14ac:dyDescent="0.3">
      <c r="A437" s="56">
        <v>49196425</v>
      </c>
      <c r="B437" s="86">
        <v>599202</v>
      </c>
      <c r="C437" s="1">
        <v>42893</v>
      </c>
      <c r="D437" s="56" t="s">
        <v>357</v>
      </c>
      <c r="E437" s="56" t="s">
        <v>358</v>
      </c>
      <c r="F437" s="56" t="s">
        <v>334</v>
      </c>
      <c r="G437" s="56" t="s">
        <v>335</v>
      </c>
      <c r="H437" s="56" t="s">
        <v>336</v>
      </c>
      <c r="I437" s="56" t="s">
        <v>359</v>
      </c>
      <c r="K437" s="56" t="s">
        <v>337</v>
      </c>
      <c r="L437" s="56" t="s">
        <v>545</v>
      </c>
      <c r="M437" s="56" t="s">
        <v>984</v>
      </c>
      <c r="N437" s="56" t="s">
        <v>1043</v>
      </c>
      <c r="O437" s="56" t="s">
        <v>985</v>
      </c>
      <c r="P437" s="1" t="s">
        <v>110</v>
      </c>
      <c r="Q437" s="56" t="s">
        <v>241</v>
      </c>
      <c r="R437" s="56" t="s">
        <v>339</v>
      </c>
      <c r="S437" s="56">
        <v>127424</v>
      </c>
      <c r="T437" s="1" t="s">
        <v>387</v>
      </c>
      <c r="U437" s="56">
        <v>41416</v>
      </c>
      <c r="V437" s="56">
        <v>43100</v>
      </c>
      <c r="W437" s="56">
        <v>41456</v>
      </c>
      <c r="X437" s="56">
        <v>43100</v>
      </c>
      <c r="Y437" s="56" t="s">
        <v>340</v>
      </c>
      <c r="Z437" s="56" t="s">
        <v>367</v>
      </c>
      <c r="AA437" s="56" t="s">
        <v>342</v>
      </c>
      <c r="AB437" s="56" t="s">
        <v>343</v>
      </c>
      <c r="AC437" s="56" t="s">
        <v>342</v>
      </c>
      <c r="AD437" s="56" t="s">
        <v>347</v>
      </c>
      <c r="AE437" s="56" t="s">
        <v>334</v>
      </c>
      <c r="AF437" s="56" t="s">
        <v>291</v>
      </c>
      <c r="AG437" s="56">
        <v>2017</v>
      </c>
      <c r="AH437" s="56" t="s">
        <v>361</v>
      </c>
      <c r="AI437" s="56" t="s">
        <v>362</v>
      </c>
      <c r="AJ437" s="56">
        <v>3266051.88</v>
      </c>
      <c r="AK437" s="1">
        <v>42735</v>
      </c>
      <c r="AL437" s="56" t="s">
        <v>944</v>
      </c>
      <c r="AM437" s="56">
        <v>42767</v>
      </c>
      <c r="AN437" s="56" t="s">
        <v>353</v>
      </c>
      <c r="AO437" s="1">
        <v>42767</v>
      </c>
      <c r="AP437" s="56" t="s">
        <v>353</v>
      </c>
      <c r="AQ437" s="56">
        <v>265</v>
      </c>
      <c r="AR437" s="56">
        <v>0</v>
      </c>
      <c r="AS437" s="56" t="s">
        <v>346</v>
      </c>
      <c r="BB437" s="56" t="s">
        <v>339</v>
      </c>
      <c r="BC437" s="56" t="s">
        <v>263</v>
      </c>
      <c r="BD437" s="56" t="s">
        <v>349</v>
      </c>
      <c r="BE437" s="56" t="s">
        <v>347</v>
      </c>
      <c r="BF437" s="56" t="s">
        <v>388</v>
      </c>
      <c r="BG437" s="56" t="s">
        <v>365</v>
      </c>
      <c r="BH437" s="56">
        <v>0</v>
      </c>
      <c r="BI437" s="56">
        <v>0</v>
      </c>
      <c r="BJ437" s="56">
        <v>1</v>
      </c>
    </row>
    <row r="438" spans="1:62" hidden="1" x14ac:dyDescent="0.3">
      <c r="A438" s="56">
        <v>49196260</v>
      </c>
      <c r="B438" s="86">
        <v>599202</v>
      </c>
      <c r="C438" s="1">
        <v>42893</v>
      </c>
      <c r="D438" s="56" t="s">
        <v>357</v>
      </c>
      <c r="E438" s="56" t="s">
        <v>358</v>
      </c>
      <c r="F438" s="56" t="s">
        <v>334</v>
      </c>
      <c r="G438" s="56" t="s">
        <v>335</v>
      </c>
      <c r="H438" s="56" t="s">
        <v>336</v>
      </c>
      <c r="I438" s="56" t="s">
        <v>359</v>
      </c>
      <c r="K438" s="56" t="s">
        <v>337</v>
      </c>
      <c r="L438" s="56" t="s">
        <v>545</v>
      </c>
      <c r="M438" s="56" t="s">
        <v>984</v>
      </c>
      <c r="N438" s="56" t="s">
        <v>1043</v>
      </c>
      <c r="O438" s="56" t="s">
        <v>985</v>
      </c>
      <c r="P438" s="1" t="s">
        <v>110</v>
      </c>
      <c r="Q438" s="56" t="s">
        <v>241</v>
      </c>
      <c r="R438" s="56" t="s">
        <v>339</v>
      </c>
      <c r="S438" s="56">
        <v>127423</v>
      </c>
      <c r="T438" s="1" t="s">
        <v>466</v>
      </c>
      <c r="U438" s="56">
        <v>41416</v>
      </c>
      <c r="V438" s="56">
        <v>43100</v>
      </c>
      <c r="W438" s="56">
        <v>41456</v>
      </c>
      <c r="X438" s="56">
        <v>43100</v>
      </c>
      <c r="Y438" s="56" t="s">
        <v>340</v>
      </c>
      <c r="Z438" s="56" t="s">
        <v>341</v>
      </c>
      <c r="AA438" s="56" t="s">
        <v>342</v>
      </c>
      <c r="AB438" s="56" t="s">
        <v>343</v>
      </c>
      <c r="AC438" s="56" t="s">
        <v>342</v>
      </c>
      <c r="AD438" s="56" t="s">
        <v>347</v>
      </c>
      <c r="AE438" s="56" t="s">
        <v>334</v>
      </c>
      <c r="AF438" s="56" t="s">
        <v>292</v>
      </c>
      <c r="AG438" s="56">
        <v>2014</v>
      </c>
      <c r="AH438" s="56" t="s">
        <v>361</v>
      </c>
      <c r="AI438" s="56" t="s">
        <v>384</v>
      </c>
      <c r="AJ438" s="56">
        <v>709</v>
      </c>
      <c r="AM438" s="56">
        <v>42767</v>
      </c>
      <c r="AN438" s="56" t="s">
        <v>353</v>
      </c>
      <c r="AO438" s="1">
        <v>41393</v>
      </c>
      <c r="AP438" s="56" t="s">
        <v>353</v>
      </c>
      <c r="AQ438" s="56">
        <v>264</v>
      </c>
      <c r="AR438" s="56">
        <v>0</v>
      </c>
      <c r="AS438" s="56" t="s">
        <v>346</v>
      </c>
      <c r="BB438" s="56" t="s">
        <v>339</v>
      </c>
      <c r="BC438" s="56" t="s">
        <v>263</v>
      </c>
      <c r="BD438" s="56" t="s">
        <v>349</v>
      </c>
      <c r="BE438" s="56" t="s">
        <v>347</v>
      </c>
      <c r="BF438" s="56" t="s">
        <v>334</v>
      </c>
      <c r="BG438" s="56" t="s">
        <v>365</v>
      </c>
      <c r="BH438" s="56">
        <v>0</v>
      </c>
      <c r="BI438" s="56">
        <v>0</v>
      </c>
      <c r="BJ438" s="56">
        <v>1</v>
      </c>
    </row>
    <row r="439" spans="1:62" hidden="1" x14ac:dyDescent="0.3">
      <c r="A439" s="56">
        <v>49196261</v>
      </c>
      <c r="B439" s="86">
        <v>599202</v>
      </c>
      <c r="C439" s="1">
        <v>42893</v>
      </c>
      <c r="D439" s="56" t="s">
        <v>357</v>
      </c>
      <c r="E439" s="56" t="s">
        <v>358</v>
      </c>
      <c r="F439" s="56" t="s">
        <v>334</v>
      </c>
      <c r="G439" s="56" t="s">
        <v>335</v>
      </c>
      <c r="H439" s="56" t="s">
        <v>336</v>
      </c>
      <c r="I439" s="56" t="s">
        <v>359</v>
      </c>
      <c r="K439" s="56" t="s">
        <v>337</v>
      </c>
      <c r="L439" s="56" t="s">
        <v>545</v>
      </c>
      <c r="M439" s="56" t="s">
        <v>984</v>
      </c>
      <c r="N439" s="56" t="s">
        <v>1043</v>
      </c>
      <c r="O439" s="56" t="s">
        <v>985</v>
      </c>
      <c r="P439" s="1" t="s">
        <v>110</v>
      </c>
      <c r="Q439" s="56" t="s">
        <v>241</v>
      </c>
      <c r="R439" s="56" t="s">
        <v>339</v>
      </c>
      <c r="S439" s="56">
        <v>127423</v>
      </c>
      <c r="T439" s="1" t="s">
        <v>466</v>
      </c>
      <c r="U439" s="56">
        <v>41416</v>
      </c>
      <c r="V439" s="56">
        <v>43100</v>
      </c>
      <c r="W439" s="56">
        <v>41456</v>
      </c>
      <c r="X439" s="56">
        <v>43100</v>
      </c>
      <c r="Y439" s="56" t="s">
        <v>340</v>
      </c>
      <c r="Z439" s="56" t="s">
        <v>341</v>
      </c>
      <c r="AA439" s="56" t="s">
        <v>342</v>
      </c>
      <c r="AB439" s="56" t="s">
        <v>343</v>
      </c>
      <c r="AC439" s="56" t="s">
        <v>342</v>
      </c>
      <c r="AD439" s="56" t="s">
        <v>347</v>
      </c>
      <c r="AE439" s="56" t="s">
        <v>334</v>
      </c>
      <c r="AF439" s="56" t="s">
        <v>292</v>
      </c>
      <c r="AG439" s="56">
        <v>2015</v>
      </c>
      <c r="AH439" s="56" t="s">
        <v>361</v>
      </c>
      <c r="AI439" s="56" t="s">
        <v>385</v>
      </c>
      <c r="AJ439" s="56">
        <v>915</v>
      </c>
      <c r="AM439" s="56">
        <v>42767</v>
      </c>
      <c r="AN439" s="56" t="s">
        <v>353</v>
      </c>
      <c r="AO439" s="1">
        <v>41393</v>
      </c>
      <c r="AP439" s="56" t="s">
        <v>353</v>
      </c>
      <c r="AQ439" s="56">
        <v>264</v>
      </c>
      <c r="AR439" s="56">
        <v>0</v>
      </c>
      <c r="AS439" s="56" t="s">
        <v>346</v>
      </c>
      <c r="BB439" s="56" t="s">
        <v>339</v>
      </c>
      <c r="BC439" s="56" t="s">
        <v>263</v>
      </c>
      <c r="BD439" s="56" t="s">
        <v>349</v>
      </c>
      <c r="BE439" s="56" t="s">
        <v>347</v>
      </c>
      <c r="BF439" s="56" t="s">
        <v>334</v>
      </c>
      <c r="BG439" s="56" t="s">
        <v>365</v>
      </c>
      <c r="BH439" s="56">
        <v>0</v>
      </c>
      <c r="BI439" s="56">
        <v>0</v>
      </c>
      <c r="BJ439" s="56">
        <v>1</v>
      </c>
    </row>
    <row r="440" spans="1:62" hidden="1" x14ac:dyDescent="0.3">
      <c r="A440" s="56">
        <v>49196423</v>
      </c>
      <c r="B440" s="86">
        <v>599202</v>
      </c>
      <c r="C440" s="1">
        <v>42893</v>
      </c>
      <c r="D440" s="56" t="s">
        <v>357</v>
      </c>
      <c r="E440" s="56" t="s">
        <v>358</v>
      </c>
      <c r="F440" s="56" t="s">
        <v>334</v>
      </c>
      <c r="G440" s="56" t="s">
        <v>335</v>
      </c>
      <c r="H440" s="56" t="s">
        <v>336</v>
      </c>
      <c r="I440" s="56" t="s">
        <v>359</v>
      </c>
      <c r="K440" s="56" t="s">
        <v>337</v>
      </c>
      <c r="L440" s="56" t="s">
        <v>545</v>
      </c>
      <c r="M440" s="56" t="s">
        <v>984</v>
      </c>
      <c r="N440" s="56" t="s">
        <v>1043</v>
      </c>
      <c r="O440" s="56" t="s">
        <v>985</v>
      </c>
      <c r="P440" s="1" t="s">
        <v>110</v>
      </c>
      <c r="Q440" s="56" t="s">
        <v>241</v>
      </c>
      <c r="R440" s="56" t="s">
        <v>339</v>
      </c>
      <c r="S440" s="56">
        <v>127424</v>
      </c>
      <c r="T440" s="1" t="s">
        <v>387</v>
      </c>
      <c r="U440" s="56">
        <v>41416</v>
      </c>
      <c r="V440" s="56">
        <v>43100</v>
      </c>
      <c r="W440" s="56">
        <v>41456</v>
      </c>
      <c r="X440" s="56">
        <v>43100</v>
      </c>
      <c r="Y440" s="56" t="s">
        <v>340</v>
      </c>
      <c r="Z440" s="56" t="s">
        <v>367</v>
      </c>
      <c r="AA440" s="56" t="s">
        <v>342</v>
      </c>
      <c r="AB440" s="56" t="s">
        <v>343</v>
      </c>
      <c r="AC440" s="56" t="s">
        <v>342</v>
      </c>
      <c r="AD440" s="56" t="s">
        <v>347</v>
      </c>
      <c r="AE440" s="56" t="s">
        <v>334</v>
      </c>
      <c r="AF440" s="56" t="s">
        <v>291</v>
      </c>
      <c r="AG440" s="56">
        <v>2015</v>
      </c>
      <c r="AH440" s="56" t="s">
        <v>361</v>
      </c>
      <c r="AI440" s="56" t="s">
        <v>384</v>
      </c>
      <c r="AJ440" s="56">
        <v>867244</v>
      </c>
      <c r="AK440" s="1">
        <v>42185</v>
      </c>
      <c r="AL440" s="56" t="s">
        <v>441</v>
      </c>
      <c r="AM440" s="56">
        <v>42767</v>
      </c>
      <c r="AN440" s="56" t="s">
        <v>353</v>
      </c>
      <c r="AO440" s="1">
        <v>42242</v>
      </c>
      <c r="AP440" s="56" t="s">
        <v>391</v>
      </c>
      <c r="AQ440" s="56">
        <v>265</v>
      </c>
      <c r="AR440" s="56">
        <v>0</v>
      </c>
      <c r="AS440" s="56" t="s">
        <v>346</v>
      </c>
      <c r="BB440" s="56" t="s">
        <v>339</v>
      </c>
      <c r="BC440" s="56" t="s">
        <v>263</v>
      </c>
      <c r="BD440" s="56" t="s">
        <v>349</v>
      </c>
      <c r="BE440" s="56" t="s">
        <v>347</v>
      </c>
      <c r="BF440" s="56" t="s">
        <v>388</v>
      </c>
      <c r="BG440" s="56" t="s">
        <v>365</v>
      </c>
      <c r="BH440" s="56">
        <v>0</v>
      </c>
      <c r="BI440" s="56">
        <v>0</v>
      </c>
      <c r="BJ440" s="56">
        <v>1</v>
      </c>
    </row>
    <row r="441" spans="1:62" hidden="1" x14ac:dyDescent="0.3">
      <c r="A441" s="56">
        <v>49196262</v>
      </c>
      <c r="B441" s="86">
        <v>599202</v>
      </c>
      <c r="C441" s="1">
        <v>42893</v>
      </c>
      <c r="D441" s="56" t="s">
        <v>357</v>
      </c>
      <c r="E441" s="56" t="s">
        <v>358</v>
      </c>
      <c r="F441" s="56" t="s">
        <v>334</v>
      </c>
      <c r="G441" s="56" t="s">
        <v>335</v>
      </c>
      <c r="H441" s="56" t="s">
        <v>336</v>
      </c>
      <c r="I441" s="56" t="s">
        <v>359</v>
      </c>
      <c r="K441" s="56" t="s">
        <v>337</v>
      </c>
      <c r="L441" s="56" t="s">
        <v>545</v>
      </c>
      <c r="M441" s="56" t="s">
        <v>984</v>
      </c>
      <c r="N441" s="56" t="s">
        <v>1043</v>
      </c>
      <c r="O441" s="56" t="s">
        <v>985</v>
      </c>
      <c r="P441" s="1" t="s">
        <v>110</v>
      </c>
      <c r="Q441" s="56" t="s">
        <v>241</v>
      </c>
      <c r="R441" s="56" t="s">
        <v>339</v>
      </c>
      <c r="S441" s="56">
        <v>127423</v>
      </c>
      <c r="T441" s="1" t="s">
        <v>466</v>
      </c>
      <c r="U441" s="56">
        <v>41416</v>
      </c>
      <c r="V441" s="56">
        <v>43100</v>
      </c>
      <c r="W441" s="56">
        <v>41456</v>
      </c>
      <c r="X441" s="56">
        <v>43100</v>
      </c>
      <c r="Y441" s="56" t="s">
        <v>340</v>
      </c>
      <c r="Z441" s="56" t="s">
        <v>341</v>
      </c>
      <c r="AA441" s="56" t="s">
        <v>342</v>
      </c>
      <c r="AB441" s="56" t="s">
        <v>343</v>
      </c>
      <c r="AC441" s="56" t="s">
        <v>342</v>
      </c>
      <c r="AD441" s="56" t="s">
        <v>347</v>
      </c>
      <c r="AE441" s="56" t="s">
        <v>334</v>
      </c>
      <c r="AF441" s="56" t="s">
        <v>292</v>
      </c>
      <c r="AG441" s="56">
        <v>2015</v>
      </c>
      <c r="AH441" s="56" t="s">
        <v>361</v>
      </c>
      <c r="AI441" s="56" t="s">
        <v>362</v>
      </c>
      <c r="AJ441" s="56">
        <v>1233</v>
      </c>
      <c r="AM441" s="56">
        <v>42767</v>
      </c>
      <c r="AN441" s="56" t="s">
        <v>353</v>
      </c>
      <c r="AO441" s="1">
        <v>41393</v>
      </c>
      <c r="AP441" s="56" t="s">
        <v>353</v>
      </c>
      <c r="AQ441" s="56">
        <v>264</v>
      </c>
      <c r="AR441" s="56">
        <v>0</v>
      </c>
      <c r="AS441" s="56" t="s">
        <v>346</v>
      </c>
      <c r="BB441" s="56" t="s">
        <v>339</v>
      </c>
      <c r="BC441" s="56" t="s">
        <v>263</v>
      </c>
      <c r="BD441" s="56" t="s">
        <v>349</v>
      </c>
      <c r="BE441" s="56" t="s">
        <v>347</v>
      </c>
      <c r="BF441" s="56" t="s">
        <v>334</v>
      </c>
      <c r="BG441" s="56" t="s">
        <v>365</v>
      </c>
      <c r="BH441" s="56">
        <v>0</v>
      </c>
      <c r="BI441" s="56">
        <v>0</v>
      </c>
      <c r="BJ441" s="56">
        <v>1</v>
      </c>
    </row>
    <row r="442" spans="1:62" hidden="1" x14ac:dyDescent="0.3">
      <c r="A442" s="56">
        <v>49196263</v>
      </c>
      <c r="B442" s="86">
        <v>599202</v>
      </c>
      <c r="C442" s="1">
        <v>42893</v>
      </c>
      <c r="D442" s="56" t="s">
        <v>357</v>
      </c>
      <c r="E442" s="56" t="s">
        <v>358</v>
      </c>
      <c r="F442" s="56" t="s">
        <v>334</v>
      </c>
      <c r="G442" s="56" t="s">
        <v>335</v>
      </c>
      <c r="H442" s="56" t="s">
        <v>336</v>
      </c>
      <c r="I442" s="56" t="s">
        <v>359</v>
      </c>
      <c r="K442" s="56" t="s">
        <v>337</v>
      </c>
      <c r="L442" s="56" t="s">
        <v>545</v>
      </c>
      <c r="M442" s="56" t="s">
        <v>984</v>
      </c>
      <c r="N442" s="56" t="s">
        <v>1043</v>
      </c>
      <c r="O442" s="56" t="s">
        <v>985</v>
      </c>
      <c r="P442" s="1" t="s">
        <v>110</v>
      </c>
      <c r="Q442" s="56" t="s">
        <v>241</v>
      </c>
      <c r="R442" s="56" t="s">
        <v>339</v>
      </c>
      <c r="S442" s="56">
        <v>127423</v>
      </c>
      <c r="T442" s="1" t="s">
        <v>466</v>
      </c>
      <c r="U442" s="56">
        <v>41416</v>
      </c>
      <c r="V442" s="56">
        <v>43100</v>
      </c>
      <c r="W442" s="56">
        <v>41456</v>
      </c>
      <c r="X442" s="56">
        <v>43100</v>
      </c>
      <c r="Y442" s="56" t="s">
        <v>340</v>
      </c>
      <c r="Z442" s="56" t="s">
        <v>341</v>
      </c>
      <c r="AA442" s="56" t="s">
        <v>342</v>
      </c>
      <c r="AB442" s="56" t="s">
        <v>343</v>
      </c>
      <c r="AC442" s="56" t="s">
        <v>342</v>
      </c>
      <c r="AD442" s="56" t="s">
        <v>347</v>
      </c>
      <c r="AE442" s="56" t="s">
        <v>334</v>
      </c>
      <c r="AF442" s="56" t="s">
        <v>292</v>
      </c>
      <c r="AG442" s="56">
        <v>2015</v>
      </c>
      <c r="AH442" s="56" t="s">
        <v>361</v>
      </c>
      <c r="AI442" s="56" t="s">
        <v>373</v>
      </c>
      <c r="AJ442" s="56">
        <v>1387</v>
      </c>
      <c r="AM442" s="56">
        <v>42767</v>
      </c>
      <c r="AN442" s="56" t="s">
        <v>353</v>
      </c>
      <c r="AO442" s="1">
        <v>41393</v>
      </c>
      <c r="AP442" s="56" t="s">
        <v>353</v>
      </c>
      <c r="AQ442" s="56">
        <v>264</v>
      </c>
      <c r="AR442" s="56">
        <v>0</v>
      </c>
      <c r="AS442" s="56" t="s">
        <v>346</v>
      </c>
      <c r="BB442" s="56" t="s">
        <v>339</v>
      </c>
      <c r="BC442" s="56" t="s">
        <v>263</v>
      </c>
      <c r="BD442" s="56" t="s">
        <v>349</v>
      </c>
      <c r="BE442" s="56" t="s">
        <v>347</v>
      </c>
      <c r="BF442" s="56" t="s">
        <v>334</v>
      </c>
      <c r="BG442" s="56" t="s">
        <v>365</v>
      </c>
      <c r="BH442" s="56">
        <v>0</v>
      </c>
      <c r="BI442" s="56">
        <v>0</v>
      </c>
      <c r="BJ442" s="56">
        <v>1</v>
      </c>
    </row>
    <row r="443" spans="1:62" hidden="1" x14ac:dyDescent="0.3">
      <c r="A443" s="56">
        <v>49196830</v>
      </c>
      <c r="B443" s="86">
        <v>599202</v>
      </c>
      <c r="C443" s="1">
        <v>42893</v>
      </c>
      <c r="D443" s="56" t="s">
        <v>357</v>
      </c>
      <c r="E443" s="56" t="s">
        <v>358</v>
      </c>
      <c r="F443" s="56" t="s">
        <v>334</v>
      </c>
      <c r="G443" s="56" t="s">
        <v>335</v>
      </c>
      <c r="H443" s="56" t="s">
        <v>336</v>
      </c>
      <c r="I443" s="56" t="s">
        <v>359</v>
      </c>
      <c r="K443" s="56" t="s">
        <v>337</v>
      </c>
      <c r="L443" s="56" t="s">
        <v>545</v>
      </c>
      <c r="M443" s="56" t="s">
        <v>984</v>
      </c>
      <c r="N443" s="56" t="s">
        <v>1043</v>
      </c>
      <c r="O443" s="56" t="s">
        <v>985</v>
      </c>
      <c r="P443" s="1" t="s">
        <v>188</v>
      </c>
      <c r="Q443" s="56" t="s">
        <v>241</v>
      </c>
      <c r="R443" s="56" t="s">
        <v>339</v>
      </c>
      <c r="S443" s="56">
        <v>111267</v>
      </c>
      <c r="T443" s="1" t="s">
        <v>505</v>
      </c>
      <c r="U443" s="56">
        <v>41416</v>
      </c>
      <c r="V443" s="56">
        <v>43100</v>
      </c>
      <c r="W443" s="56">
        <v>41275</v>
      </c>
      <c r="X443" s="56">
        <v>41291</v>
      </c>
      <c r="Y443" s="56" t="s">
        <v>340</v>
      </c>
      <c r="AA443" s="56" t="s">
        <v>347</v>
      </c>
      <c r="AB443" s="56" t="s">
        <v>343</v>
      </c>
      <c r="AC443" s="56" t="s">
        <v>342</v>
      </c>
      <c r="AD443" s="56" t="s">
        <v>347</v>
      </c>
      <c r="AE443" s="56" t="s">
        <v>352</v>
      </c>
      <c r="AF443" s="56" t="s">
        <v>292</v>
      </c>
      <c r="AG443" s="56">
        <v>2013</v>
      </c>
      <c r="AH443" s="56" t="s">
        <v>80</v>
      </c>
      <c r="AI443" s="56" t="s">
        <v>344</v>
      </c>
      <c r="AJ443" s="56">
        <v>26</v>
      </c>
      <c r="AM443" s="56">
        <v>41291</v>
      </c>
      <c r="AN443" s="56" t="s">
        <v>353</v>
      </c>
      <c r="AO443" s="1">
        <v>41207</v>
      </c>
      <c r="AP443" s="56" t="s">
        <v>353</v>
      </c>
      <c r="AQ443" s="56">
        <v>31175</v>
      </c>
      <c r="AR443" s="56">
        <v>0</v>
      </c>
      <c r="AS443" s="56" t="s">
        <v>346</v>
      </c>
      <c r="BB443" s="56" t="s">
        <v>339</v>
      </c>
      <c r="BC443" s="56" t="s">
        <v>263</v>
      </c>
      <c r="BD443" s="56" t="s">
        <v>349</v>
      </c>
      <c r="BE443" s="56" t="s">
        <v>347</v>
      </c>
      <c r="BF443" s="56" t="s">
        <v>334</v>
      </c>
      <c r="BG443" s="56" t="s">
        <v>365</v>
      </c>
      <c r="BH443" s="56">
        <v>0</v>
      </c>
      <c r="BI443" s="56">
        <v>0</v>
      </c>
      <c r="BJ443" s="56">
        <v>0</v>
      </c>
    </row>
    <row r="444" spans="1:62" hidden="1" x14ac:dyDescent="0.3">
      <c r="A444" s="56">
        <v>49196424</v>
      </c>
      <c r="B444" s="86">
        <v>599202</v>
      </c>
      <c r="C444" s="1">
        <v>42893</v>
      </c>
      <c r="D444" s="56" t="s">
        <v>357</v>
      </c>
      <c r="E444" s="56" t="s">
        <v>358</v>
      </c>
      <c r="F444" s="56" t="s">
        <v>334</v>
      </c>
      <c r="G444" s="56" t="s">
        <v>335</v>
      </c>
      <c r="H444" s="56" t="s">
        <v>336</v>
      </c>
      <c r="I444" s="56" t="s">
        <v>359</v>
      </c>
      <c r="K444" s="56" t="s">
        <v>337</v>
      </c>
      <c r="L444" s="56" t="s">
        <v>545</v>
      </c>
      <c r="M444" s="56" t="s">
        <v>984</v>
      </c>
      <c r="N444" s="56" t="s">
        <v>1043</v>
      </c>
      <c r="O444" s="56" t="s">
        <v>985</v>
      </c>
      <c r="P444" s="1" t="s">
        <v>110</v>
      </c>
      <c r="Q444" s="56" t="s">
        <v>241</v>
      </c>
      <c r="R444" s="56" t="s">
        <v>339</v>
      </c>
      <c r="S444" s="56">
        <v>127424</v>
      </c>
      <c r="T444" s="1" t="s">
        <v>387</v>
      </c>
      <c r="U444" s="56">
        <v>41416</v>
      </c>
      <c r="V444" s="56">
        <v>43100</v>
      </c>
      <c r="W444" s="56">
        <v>41456</v>
      </c>
      <c r="X444" s="56">
        <v>43100</v>
      </c>
      <c r="Y444" s="56" t="s">
        <v>340</v>
      </c>
      <c r="Z444" s="56" t="s">
        <v>367</v>
      </c>
      <c r="AA444" s="56" t="s">
        <v>342</v>
      </c>
      <c r="AB444" s="56" t="s">
        <v>343</v>
      </c>
      <c r="AC444" s="56" t="s">
        <v>342</v>
      </c>
      <c r="AD444" s="56" t="s">
        <v>347</v>
      </c>
      <c r="AE444" s="56" t="s">
        <v>334</v>
      </c>
      <c r="AF444" s="56" t="s">
        <v>291</v>
      </c>
      <c r="AG444" s="56">
        <v>2016</v>
      </c>
      <c r="AH444" s="56" t="s">
        <v>361</v>
      </c>
      <c r="AI444" s="56" t="s">
        <v>362</v>
      </c>
      <c r="AJ444" s="56">
        <v>9038294</v>
      </c>
      <c r="AK444" s="1">
        <v>42369</v>
      </c>
      <c r="AL444" s="56" t="s">
        <v>449</v>
      </c>
      <c r="AM444" s="56">
        <v>42767</v>
      </c>
      <c r="AN444" s="56" t="s">
        <v>353</v>
      </c>
      <c r="AO444" s="1">
        <v>42396</v>
      </c>
      <c r="AP444" s="56" t="s">
        <v>364</v>
      </c>
      <c r="AQ444" s="56">
        <v>265</v>
      </c>
      <c r="AR444" s="56">
        <v>0</v>
      </c>
      <c r="AS444" s="56" t="s">
        <v>346</v>
      </c>
      <c r="BB444" s="56" t="s">
        <v>339</v>
      </c>
      <c r="BC444" s="56" t="s">
        <v>263</v>
      </c>
      <c r="BD444" s="56" t="s">
        <v>349</v>
      </c>
      <c r="BE444" s="56" t="s">
        <v>347</v>
      </c>
      <c r="BF444" s="56" t="s">
        <v>388</v>
      </c>
      <c r="BG444" s="56" t="s">
        <v>365</v>
      </c>
      <c r="BH444" s="56">
        <v>0</v>
      </c>
      <c r="BI444" s="56">
        <v>0</v>
      </c>
      <c r="BJ444" s="56">
        <v>1</v>
      </c>
    </row>
    <row r="445" spans="1:62" hidden="1" x14ac:dyDescent="0.3">
      <c r="A445" s="56">
        <v>49196264</v>
      </c>
      <c r="B445" s="86">
        <v>599202</v>
      </c>
      <c r="C445" s="1">
        <v>42893</v>
      </c>
      <c r="D445" s="56" t="s">
        <v>357</v>
      </c>
      <c r="E445" s="56" t="s">
        <v>358</v>
      </c>
      <c r="F445" s="56" t="s">
        <v>334</v>
      </c>
      <c r="G445" s="56" t="s">
        <v>335</v>
      </c>
      <c r="H445" s="56" t="s">
        <v>336</v>
      </c>
      <c r="I445" s="56" t="s">
        <v>359</v>
      </c>
      <c r="K445" s="56" t="s">
        <v>337</v>
      </c>
      <c r="L445" s="56" t="s">
        <v>545</v>
      </c>
      <c r="M445" s="56" t="s">
        <v>984</v>
      </c>
      <c r="N445" s="56" t="s">
        <v>1043</v>
      </c>
      <c r="O445" s="56" t="s">
        <v>985</v>
      </c>
      <c r="P445" s="1" t="s">
        <v>110</v>
      </c>
      <c r="Q445" s="56" t="s">
        <v>241</v>
      </c>
      <c r="R445" s="56" t="s">
        <v>339</v>
      </c>
      <c r="S445" s="56">
        <v>127423</v>
      </c>
      <c r="T445" s="1" t="s">
        <v>466</v>
      </c>
      <c r="U445" s="56">
        <v>41416</v>
      </c>
      <c r="V445" s="56">
        <v>43100</v>
      </c>
      <c r="W445" s="56">
        <v>41456</v>
      </c>
      <c r="X445" s="56">
        <v>43100</v>
      </c>
      <c r="Y445" s="56" t="s">
        <v>340</v>
      </c>
      <c r="Z445" s="56" t="s">
        <v>341</v>
      </c>
      <c r="AA445" s="56" t="s">
        <v>342</v>
      </c>
      <c r="AB445" s="56" t="s">
        <v>343</v>
      </c>
      <c r="AC445" s="56" t="s">
        <v>342</v>
      </c>
      <c r="AD445" s="56" t="s">
        <v>347</v>
      </c>
      <c r="AE445" s="56" t="s">
        <v>334</v>
      </c>
      <c r="AF445" s="56" t="s">
        <v>292</v>
      </c>
      <c r="AG445" s="56">
        <v>2015</v>
      </c>
      <c r="AH445" s="56" t="s">
        <v>361</v>
      </c>
      <c r="AI445" s="56" t="s">
        <v>384</v>
      </c>
      <c r="AJ445" s="56">
        <v>1557</v>
      </c>
      <c r="AM445" s="56">
        <v>42767</v>
      </c>
      <c r="AN445" s="56" t="s">
        <v>353</v>
      </c>
      <c r="AO445" s="1">
        <v>41393</v>
      </c>
      <c r="AP445" s="56" t="s">
        <v>353</v>
      </c>
      <c r="AQ445" s="56">
        <v>264</v>
      </c>
      <c r="AR445" s="56">
        <v>0</v>
      </c>
      <c r="AS445" s="56" t="s">
        <v>346</v>
      </c>
      <c r="BB445" s="56" t="s">
        <v>339</v>
      </c>
      <c r="BC445" s="56" t="s">
        <v>263</v>
      </c>
      <c r="BD445" s="56" t="s">
        <v>349</v>
      </c>
      <c r="BE445" s="56" t="s">
        <v>347</v>
      </c>
      <c r="BF445" s="56" t="s">
        <v>334</v>
      </c>
      <c r="BG445" s="56" t="s">
        <v>365</v>
      </c>
      <c r="BH445" s="56">
        <v>0</v>
      </c>
      <c r="BI445" s="56">
        <v>0</v>
      </c>
      <c r="BJ445" s="56">
        <v>1</v>
      </c>
    </row>
    <row r="446" spans="1:62" hidden="1" x14ac:dyDescent="0.3">
      <c r="A446" s="56">
        <v>49196265</v>
      </c>
      <c r="B446" s="86">
        <v>599202</v>
      </c>
      <c r="C446" s="1">
        <v>42893</v>
      </c>
      <c r="D446" s="56" t="s">
        <v>357</v>
      </c>
      <c r="E446" s="56" t="s">
        <v>358</v>
      </c>
      <c r="F446" s="56" t="s">
        <v>334</v>
      </c>
      <c r="G446" s="56" t="s">
        <v>335</v>
      </c>
      <c r="H446" s="56" t="s">
        <v>336</v>
      </c>
      <c r="I446" s="56" t="s">
        <v>359</v>
      </c>
      <c r="K446" s="56" t="s">
        <v>337</v>
      </c>
      <c r="L446" s="56" t="s">
        <v>545</v>
      </c>
      <c r="M446" s="56" t="s">
        <v>984</v>
      </c>
      <c r="N446" s="56" t="s">
        <v>1043</v>
      </c>
      <c r="O446" s="56" t="s">
        <v>985</v>
      </c>
      <c r="P446" s="1" t="s">
        <v>110</v>
      </c>
      <c r="Q446" s="56" t="s">
        <v>241</v>
      </c>
      <c r="R446" s="56" t="s">
        <v>339</v>
      </c>
      <c r="S446" s="56">
        <v>127423</v>
      </c>
      <c r="T446" s="1" t="s">
        <v>466</v>
      </c>
      <c r="U446" s="56">
        <v>41416</v>
      </c>
      <c r="V446" s="56">
        <v>43100</v>
      </c>
      <c r="W446" s="56">
        <v>41456</v>
      </c>
      <c r="X446" s="56">
        <v>43100</v>
      </c>
      <c r="Y446" s="56" t="s">
        <v>340</v>
      </c>
      <c r="Z446" s="56" t="s">
        <v>341</v>
      </c>
      <c r="AA446" s="56" t="s">
        <v>342</v>
      </c>
      <c r="AB446" s="56" t="s">
        <v>343</v>
      </c>
      <c r="AC446" s="56" t="s">
        <v>342</v>
      </c>
      <c r="AD446" s="56" t="s">
        <v>347</v>
      </c>
      <c r="AE446" s="56" t="s">
        <v>334</v>
      </c>
      <c r="AF446" s="56" t="s">
        <v>292</v>
      </c>
      <c r="AG446" s="56">
        <v>2016</v>
      </c>
      <c r="AH446" s="56" t="s">
        <v>361</v>
      </c>
      <c r="AI446" s="56" t="s">
        <v>385</v>
      </c>
      <c r="AJ446" s="56">
        <v>1557</v>
      </c>
      <c r="AM446" s="56">
        <v>42767</v>
      </c>
      <c r="AN446" s="56" t="s">
        <v>353</v>
      </c>
      <c r="AO446" s="1">
        <v>41393</v>
      </c>
      <c r="AP446" s="56" t="s">
        <v>353</v>
      </c>
      <c r="AQ446" s="56">
        <v>264</v>
      </c>
      <c r="AR446" s="56">
        <v>0</v>
      </c>
      <c r="AS446" s="56" t="s">
        <v>346</v>
      </c>
      <c r="BB446" s="56" t="s">
        <v>339</v>
      </c>
      <c r="BC446" s="56" t="s">
        <v>263</v>
      </c>
      <c r="BD446" s="56" t="s">
        <v>349</v>
      </c>
      <c r="BE446" s="56" t="s">
        <v>347</v>
      </c>
      <c r="BF446" s="56" t="s">
        <v>334</v>
      </c>
      <c r="BG446" s="56" t="s">
        <v>365</v>
      </c>
      <c r="BH446" s="56">
        <v>0</v>
      </c>
      <c r="BI446" s="56">
        <v>0</v>
      </c>
      <c r="BJ446" s="56">
        <v>1</v>
      </c>
    </row>
    <row r="447" spans="1:62" hidden="1" x14ac:dyDescent="0.3">
      <c r="A447" s="56">
        <v>49196829</v>
      </c>
      <c r="B447" s="86">
        <v>599202</v>
      </c>
      <c r="C447" s="1">
        <v>42893</v>
      </c>
      <c r="D447" s="56" t="s">
        <v>357</v>
      </c>
      <c r="E447" s="56" t="s">
        <v>358</v>
      </c>
      <c r="F447" s="56" t="s">
        <v>334</v>
      </c>
      <c r="G447" s="56" t="s">
        <v>335</v>
      </c>
      <c r="H447" s="56" t="s">
        <v>336</v>
      </c>
      <c r="I447" s="56" t="s">
        <v>359</v>
      </c>
      <c r="K447" s="56" t="s">
        <v>337</v>
      </c>
      <c r="L447" s="56" t="s">
        <v>545</v>
      </c>
      <c r="M447" s="56" t="s">
        <v>984</v>
      </c>
      <c r="N447" s="56" t="s">
        <v>1043</v>
      </c>
      <c r="O447" s="56" t="s">
        <v>985</v>
      </c>
      <c r="P447" s="1" t="s">
        <v>188</v>
      </c>
      <c r="Q447" s="56" t="s">
        <v>241</v>
      </c>
      <c r="R447" s="56" t="s">
        <v>339</v>
      </c>
      <c r="S447" s="56">
        <v>133647</v>
      </c>
      <c r="T447" s="1" t="s">
        <v>486</v>
      </c>
      <c r="U447" s="56">
        <v>41416</v>
      </c>
      <c r="V447" s="56">
        <v>43100</v>
      </c>
      <c r="W447" s="56">
        <v>41334</v>
      </c>
      <c r="X447" s="56">
        <v>41302</v>
      </c>
      <c r="Y447" s="56" t="s">
        <v>340</v>
      </c>
      <c r="Z447" s="56" t="s">
        <v>341</v>
      </c>
      <c r="AA447" s="56" t="s">
        <v>347</v>
      </c>
      <c r="AB447" s="56" t="s">
        <v>343</v>
      </c>
      <c r="AC447" s="56" t="s">
        <v>342</v>
      </c>
      <c r="AD447" s="56" t="s">
        <v>347</v>
      </c>
      <c r="AE447" s="56" t="s">
        <v>352</v>
      </c>
      <c r="AF447" s="56" t="s">
        <v>292</v>
      </c>
      <c r="AG447" s="56">
        <v>2017</v>
      </c>
      <c r="AH447" s="56" t="s">
        <v>80</v>
      </c>
      <c r="AI447" s="56" t="s">
        <v>348</v>
      </c>
      <c r="AJ447" s="56">
        <v>0</v>
      </c>
      <c r="AM447" s="56">
        <v>41302</v>
      </c>
      <c r="AN447" s="56" t="s">
        <v>378</v>
      </c>
      <c r="AO447" s="1">
        <v>41290</v>
      </c>
      <c r="AP447" s="56" t="s">
        <v>353</v>
      </c>
      <c r="AQ447" s="56">
        <v>64145</v>
      </c>
      <c r="AR447" s="56">
        <v>0</v>
      </c>
      <c r="AS447" s="56" t="s">
        <v>346</v>
      </c>
      <c r="BB447" s="56" t="s">
        <v>339</v>
      </c>
      <c r="BC447" s="56" t="s">
        <v>263</v>
      </c>
      <c r="BD447" s="56" t="s">
        <v>349</v>
      </c>
      <c r="BE447" s="56" t="s">
        <v>347</v>
      </c>
      <c r="BF447" s="56" t="s">
        <v>334</v>
      </c>
      <c r="BG447" s="56" t="s">
        <v>365</v>
      </c>
      <c r="BH447" s="56">
        <v>0</v>
      </c>
      <c r="BI447" s="56">
        <v>0</v>
      </c>
      <c r="BJ447" s="56">
        <v>0</v>
      </c>
    </row>
    <row r="448" spans="1:62" hidden="1" x14ac:dyDescent="0.3">
      <c r="A448" s="56">
        <v>49196266</v>
      </c>
      <c r="B448" s="86">
        <v>599202</v>
      </c>
      <c r="C448" s="1">
        <v>42893</v>
      </c>
      <c r="D448" s="56" t="s">
        <v>357</v>
      </c>
      <c r="E448" s="56" t="s">
        <v>358</v>
      </c>
      <c r="F448" s="56" t="s">
        <v>334</v>
      </c>
      <c r="G448" s="56" t="s">
        <v>335</v>
      </c>
      <c r="H448" s="56" t="s">
        <v>336</v>
      </c>
      <c r="I448" s="56" t="s">
        <v>359</v>
      </c>
      <c r="K448" s="56" t="s">
        <v>337</v>
      </c>
      <c r="L448" s="56" t="s">
        <v>545</v>
      </c>
      <c r="M448" s="56" t="s">
        <v>984</v>
      </c>
      <c r="N448" s="56" t="s">
        <v>1043</v>
      </c>
      <c r="O448" s="56" t="s">
        <v>985</v>
      </c>
      <c r="P448" s="1" t="s">
        <v>110</v>
      </c>
      <c r="Q448" s="56" t="s">
        <v>241</v>
      </c>
      <c r="R448" s="56" t="s">
        <v>339</v>
      </c>
      <c r="S448" s="56">
        <v>127423</v>
      </c>
      <c r="T448" s="1" t="s">
        <v>466</v>
      </c>
      <c r="U448" s="56">
        <v>41416</v>
      </c>
      <c r="V448" s="56">
        <v>43100</v>
      </c>
      <c r="W448" s="56">
        <v>41456</v>
      </c>
      <c r="X448" s="56">
        <v>43100</v>
      </c>
      <c r="Y448" s="56" t="s">
        <v>340</v>
      </c>
      <c r="Z448" s="56" t="s">
        <v>341</v>
      </c>
      <c r="AA448" s="56" t="s">
        <v>342</v>
      </c>
      <c r="AB448" s="56" t="s">
        <v>343</v>
      </c>
      <c r="AC448" s="56" t="s">
        <v>342</v>
      </c>
      <c r="AD448" s="56" t="s">
        <v>347</v>
      </c>
      <c r="AE448" s="56" t="s">
        <v>334</v>
      </c>
      <c r="AF448" s="56" t="s">
        <v>292</v>
      </c>
      <c r="AG448" s="56">
        <v>2016</v>
      </c>
      <c r="AH448" s="56" t="s">
        <v>361</v>
      </c>
      <c r="AI448" s="56" t="s">
        <v>362</v>
      </c>
      <c r="AJ448" s="56">
        <v>1726</v>
      </c>
      <c r="AM448" s="56">
        <v>42767</v>
      </c>
      <c r="AN448" s="56" t="s">
        <v>353</v>
      </c>
      <c r="AO448" s="1">
        <v>41393</v>
      </c>
      <c r="AP448" s="56" t="s">
        <v>353</v>
      </c>
      <c r="AQ448" s="56">
        <v>264</v>
      </c>
      <c r="AR448" s="56">
        <v>0</v>
      </c>
      <c r="AS448" s="56" t="s">
        <v>346</v>
      </c>
      <c r="BB448" s="56" t="s">
        <v>339</v>
      </c>
      <c r="BC448" s="56" t="s">
        <v>263</v>
      </c>
      <c r="BD448" s="56" t="s">
        <v>349</v>
      </c>
      <c r="BE448" s="56" t="s">
        <v>347</v>
      </c>
      <c r="BF448" s="56" t="s">
        <v>334</v>
      </c>
      <c r="BG448" s="56" t="s">
        <v>365</v>
      </c>
      <c r="BH448" s="56">
        <v>0</v>
      </c>
      <c r="BI448" s="56">
        <v>0</v>
      </c>
      <c r="BJ448" s="56">
        <v>1</v>
      </c>
    </row>
    <row r="449" spans="1:62" hidden="1" x14ac:dyDescent="0.3">
      <c r="A449" s="56">
        <v>49196267</v>
      </c>
      <c r="B449" s="86">
        <v>599202</v>
      </c>
      <c r="C449" s="1">
        <v>42893</v>
      </c>
      <c r="D449" s="56" t="s">
        <v>357</v>
      </c>
      <c r="E449" s="56" t="s">
        <v>358</v>
      </c>
      <c r="F449" s="56" t="s">
        <v>334</v>
      </c>
      <c r="G449" s="56" t="s">
        <v>335</v>
      </c>
      <c r="H449" s="56" t="s">
        <v>336</v>
      </c>
      <c r="I449" s="56" t="s">
        <v>359</v>
      </c>
      <c r="K449" s="56" t="s">
        <v>337</v>
      </c>
      <c r="L449" s="56" t="s">
        <v>545</v>
      </c>
      <c r="M449" s="56" t="s">
        <v>984</v>
      </c>
      <c r="N449" s="56" t="s">
        <v>1043</v>
      </c>
      <c r="O449" s="56" t="s">
        <v>985</v>
      </c>
      <c r="P449" s="1" t="s">
        <v>110</v>
      </c>
      <c r="Q449" s="56" t="s">
        <v>241</v>
      </c>
      <c r="R449" s="56" t="s">
        <v>339</v>
      </c>
      <c r="S449" s="56">
        <v>127423</v>
      </c>
      <c r="T449" s="1" t="s">
        <v>466</v>
      </c>
      <c r="U449" s="56">
        <v>41416</v>
      </c>
      <c r="V449" s="56">
        <v>43100</v>
      </c>
      <c r="W449" s="56">
        <v>41456</v>
      </c>
      <c r="X449" s="56">
        <v>43100</v>
      </c>
      <c r="Y449" s="56" t="s">
        <v>340</v>
      </c>
      <c r="Z449" s="56" t="s">
        <v>341</v>
      </c>
      <c r="AA449" s="56" t="s">
        <v>342</v>
      </c>
      <c r="AB449" s="56" t="s">
        <v>343</v>
      </c>
      <c r="AC449" s="56" t="s">
        <v>342</v>
      </c>
      <c r="AD449" s="56" t="s">
        <v>347</v>
      </c>
      <c r="AE449" s="56" t="s">
        <v>334</v>
      </c>
      <c r="AF449" s="56" t="s">
        <v>292</v>
      </c>
      <c r="AG449" s="56">
        <v>2016</v>
      </c>
      <c r="AH449" s="56" t="s">
        <v>361</v>
      </c>
      <c r="AI449" s="56" t="s">
        <v>373</v>
      </c>
      <c r="AJ449" s="56">
        <v>1819</v>
      </c>
      <c r="AM449" s="56">
        <v>42767</v>
      </c>
      <c r="AN449" s="56" t="s">
        <v>353</v>
      </c>
      <c r="AO449" s="1">
        <v>41393</v>
      </c>
      <c r="AP449" s="56" t="s">
        <v>353</v>
      </c>
      <c r="AQ449" s="56">
        <v>264</v>
      </c>
      <c r="AR449" s="56">
        <v>0</v>
      </c>
      <c r="AS449" s="56" t="s">
        <v>346</v>
      </c>
      <c r="BB449" s="56" t="s">
        <v>339</v>
      </c>
      <c r="BC449" s="56" t="s">
        <v>263</v>
      </c>
      <c r="BD449" s="56" t="s">
        <v>349</v>
      </c>
      <c r="BE449" s="56" t="s">
        <v>347</v>
      </c>
      <c r="BF449" s="56" t="s">
        <v>334</v>
      </c>
      <c r="BG449" s="56" t="s">
        <v>365</v>
      </c>
      <c r="BH449" s="56">
        <v>0</v>
      </c>
      <c r="BI449" s="56">
        <v>0</v>
      </c>
      <c r="BJ449" s="56">
        <v>1</v>
      </c>
    </row>
    <row r="450" spans="1:62" hidden="1" x14ac:dyDescent="0.3">
      <c r="A450" s="56">
        <v>49196844</v>
      </c>
      <c r="B450" s="86">
        <v>599202</v>
      </c>
      <c r="C450" s="1">
        <v>42893</v>
      </c>
      <c r="D450" s="56" t="s">
        <v>357</v>
      </c>
      <c r="E450" s="56" t="s">
        <v>358</v>
      </c>
      <c r="F450" s="56" t="s">
        <v>334</v>
      </c>
      <c r="G450" s="56" t="s">
        <v>335</v>
      </c>
      <c r="H450" s="56" t="s">
        <v>336</v>
      </c>
      <c r="I450" s="56" t="s">
        <v>359</v>
      </c>
      <c r="K450" s="56" t="s">
        <v>337</v>
      </c>
      <c r="L450" s="56" t="s">
        <v>545</v>
      </c>
      <c r="M450" s="56" t="s">
        <v>984</v>
      </c>
      <c r="N450" s="56" t="s">
        <v>1043</v>
      </c>
      <c r="O450" s="56" t="s">
        <v>985</v>
      </c>
      <c r="P450" s="1" t="s">
        <v>188</v>
      </c>
      <c r="Q450" s="56" t="s">
        <v>241</v>
      </c>
      <c r="R450" s="56" t="s">
        <v>339</v>
      </c>
      <c r="S450" s="56">
        <v>133625</v>
      </c>
      <c r="T450" s="1" t="s">
        <v>455</v>
      </c>
      <c r="U450" s="56">
        <v>41416</v>
      </c>
      <c r="V450" s="56">
        <v>43100</v>
      </c>
      <c r="W450" s="56">
        <v>41275</v>
      </c>
      <c r="X450" s="56">
        <v>41291</v>
      </c>
      <c r="Y450" s="56" t="s">
        <v>356</v>
      </c>
      <c r="Z450" s="56" t="s">
        <v>341</v>
      </c>
      <c r="AA450" s="56" t="s">
        <v>347</v>
      </c>
      <c r="AB450" s="56" t="s">
        <v>343</v>
      </c>
      <c r="AC450" s="56" t="s">
        <v>342</v>
      </c>
      <c r="AD450" s="56" t="s">
        <v>347</v>
      </c>
      <c r="AE450" s="56" t="s">
        <v>352</v>
      </c>
      <c r="AF450" s="56" t="s">
        <v>292</v>
      </c>
      <c r="AG450" s="56">
        <v>2015</v>
      </c>
      <c r="AH450" s="56" t="s">
        <v>80</v>
      </c>
      <c r="AI450" s="56" t="s">
        <v>344</v>
      </c>
      <c r="AJ450" s="56">
        <v>1</v>
      </c>
      <c r="AM450" s="56">
        <v>41291</v>
      </c>
      <c r="AN450" s="56" t="s">
        <v>353</v>
      </c>
      <c r="AO450" s="1">
        <v>41290</v>
      </c>
      <c r="AP450" s="56" t="s">
        <v>353</v>
      </c>
      <c r="AQ450" s="56">
        <v>64141</v>
      </c>
      <c r="AR450" s="56">
        <v>0</v>
      </c>
      <c r="AS450" s="56" t="s">
        <v>346</v>
      </c>
      <c r="BB450" s="56" t="s">
        <v>339</v>
      </c>
      <c r="BC450" s="56" t="s">
        <v>263</v>
      </c>
      <c r="BD450" s="56" t="s">
        <v>349</v>
      </c>
      <c r="BE450" s="56" t="s">
        <v>347</v>
      </c>
      <c r="BF450" s="56" t="s">
        <v>334</v>
      </c>
      <c r="BG450" s="56" t="s">
        <v>365</v>
      </c>
      <c r="BH450" s="56">
        <v>0</v>
      </c>
      <c r="BI450" s="56">
        <v>0</v>
      </c>
      <c r="BJ450" s="56">
        <v>0</v>
      </c>
    </row>
    <row r="451" spans="1:62" hidden="1" x14ac:dyDescent="0.3">
      <c r="A451" s="56">
        <v>49196837</v>
      </c>
      <c r="B451" s="86">
        <v>599202</v>
      </c>
      <c r="C451" s="1">
        <v>42893</v>
      </c>
      <c r="D451" s="56" t="s">
        <v>357</v>
      </c>
      <c r="E451" s="56" t="s">
        <v>358</v>
      </c>
      <c r="F451" s="56" t="s">
        <v>334</v>
      </c>
      <c r="G451" s="56" t="s">
        <v>335</v>
      </c>
      <c r="H451" s="56" t="s">
        <v>336</v>
      </c>
      <c r="I451" s="56" t="s">
        <v>359</v>
      </c>
      <c r="K451" s="56" t="s">
        <v>337</v>
      </c>
      <c r="L451" s="56" t="s">
        <v>545</v>
      </c>
      <c r="M451" s="56" t="s">
        <v>984</v>
      </c>
      <c r="N451" s="56" t="s">
        <v>1043</v>
      </c>
      <c r="O451" s="56" t="s">
        <v>985</v>
      </c>
      <c r="P451" s="1" t="s">
        <v>188</v>
      </c>
      <c r="Q451" s="56" t="s">
        <v>241</v>
      </c>
      <c r="R451" s="56" t="s">
        <v>339</v>
      </c>
      <c r="S451" s="56">
        <v>158209</v>
      </c>
      <c r="T451" s="1" t="s">
        <v>457</v>
      </c>
      <c r="U451" s="56">
        <v>41416</v>
      </c>
      <c r="V451" s="56">
        <v>43100</v>
      </c>
      <c r="W451" s="56">
        <v>41334</v>
      </c>
      <c r="X451" s="56">
        <v>43100</v>
      </c>
      <c r="Y451" s="56" t="s">
        <v>340</v>
      </c>
      <c r="AA451" s="56" t="s">
        <v>347</v>
      </c>
      <c r="AB451" s="56" t="s">
        <v>343</v>
      </c>
      <c r="AC451" s="56" t="s">
        <v>342</v>
      </c>
      <c r="AD451" s="56" t="s">
        <v>342</v>
      </c>
      <c r="AE451" s="56" t="s">
        <v>334</v>
      </c>
      <c r="AF451" s="56" t="s">
        <v>291</v>
      </c>
      <c r="AG451" s="56">
        <v>2016</v>
      </c>
      <c r="AH451" s="56" t="s">
        <v>80</v>
      </c>
      <c r="AI451" s="56" t="s">
        <v>344</v>
      </c>
      <c r="AJ451" s="56">
        <v>0</v>
      </c>
      <c r="AK451" s="1">
        <v>42551</v>
      </c>
      <c r="AL451" s="56" t="s">
        <v>949</v>
      </c>
      <c r="AM451" s="56">
        <v>42748</v>
      </c>
      <c r="AN451" s="56" t="s">
        <v>391</v>
      </c>
      <c r="AO451" s="1">
        <v>42790</v>
      </c>
      <c r="AP451" s="56" t="s">
        <v>391</v>
      </c>
      <c r="AQ451" s="56">
        <v>34593</v>
      </c>
      <c r="AR451" s="56">
        <v>0</v>
      </c>
      <c r="AS451" s="56" t="s">
        <v>346</v>
      </c>
      <c r="BB451" s="56" t="s">
        <v>339</v>
      </c>
      <c r="BC451" s="56" t="s">
        <v>263</v>
      </c>
      <c r="BD451" s="56" t="s">
        <v>349</v>
      </c>
      <c r="BE451" s="56" t="s">
        <v>347</v>
      </c>
      <c r="BF451" s="56" t="s">
        <v>334</v>
      </c>
      <c r="BG451" s="56" t="s">
        <v>365</v>
      </c>
      <c r="BH451" s="56">
        <v>0</v>
      </c>
      <c r="BI451" s="56">
        <v>0</v>
      </c>
      <c r="BJ451" s="56">
        <v>1</v>
      </c>
    </row>
    <row r="452" spans="1:62" hidden="1" x14ac:dyDescent="0.3">
      <c r="A452" s="56">
        <v>49196415</v>
      </c>
      <c r="B452" s="86">
        <v>599202</v>
      </c>
      <c r="C452" s="1">
        <v>42893</v>
      </c>
      <c r="D452" s="56" t="s">
        <v>357</v>
      </c>
      <c r="E452" s="56" t="s">
        <v>358</v>
      </c>
      <c r="F452" s="56" t="s">
        <v>334</v>
      </c>
      <c r="G452" s="56" t="s">
        <v>335</v>
      </c>
      <c r="H452" s="56" t="s">
        <v>336</v>
      </c>
      <c r="I452" s="56" t="s">
        <v>359</v>
      </c>
      <c r="K452" s="56" t="s">
        <v>337</v>
      </c>
      <c r="L452" s="56" t="s">
        <v>545</v>
      </c>
      <c r="M452" s="56" t="s">
        <v>984</v>
      </c>
      <c r="N452" s="56" t="s">
        <v>1043</v>
      </c>
      <c r="O452" s="56" t="s">
        <v>985</v>
      </c>
      <c r="P452" s="1" t="s">
        <v>110</v>
      </c>
      <c r="Q452" s="56" t="s">
        <v>241</v>
      </c>
      <c r="R452" s="56" t="s">
        <v>339</v>
      </c>
      <c r="S452" s="56">
        <v>149233</v>
      </c>
      <c r="T452" s="1" t="s">
        <v>379</v>
      </c>
      <c r="U452" s="56">
        <v>41416</v>
      </c>
      <c r="V452" s="56">
        <v>43100</v>
      </c>
      <c r="W452" s="56">
        <v>41456</v>
      </c>
      <c r="X452" s="56">
        <v>43100</v>
      </c>
      <c r="Y452" s="56" t="s">
        <v>340</v>
      </c>
      <c r="Z452" s="56" t="s">
        <v>341</v>
      </c>
      <c r="AA452" s="56" t="s">
        <v>347</v>
      </c>
      <c r="AB452" s="56" t="s">
        <v>343</v>
      </c>
      <c r="AC452" s="56" t="s">
        <v>342</v>
      </c>
      <c r="AD452" s="56" t="s">
        <v>342</v>
      </c>
      <c r="AE452" s="56" t="s">
        <v>334</v>
      </c>
      <c r="AF452" s="56" t="s">
        <v>292</v>
      </c>
      <c r="AG452" s="56">
        <v>2018</v>
      </c>
      <c r="AH452" s="56" t="s">
        <v>361</v>
      </c>
      <c r="AI452" s="56" t="s">
        <v>362</v>
      </c>
      <c r="AJ452" s="56">
        <v>183760</v>
      </c>
      <c r="AM452" s="56">
        <v>42767</v>
      </c>
      <c r="AN452" s="56" t="s">
        <v>353</v>
      </c>
      <c r="AO452" s="1">
        <v>41404</v>
      </c>
      <c r="AP452" s="56" t="s">
        <v>353</v>
      </c>
      <c r="AQ452" s="56">
        <v>67502</v>
      </c>
      <c r="AR452" s="56">
        <v>0</v>
      </c>
      <c r="AS452" s="56" t="s">
        <v>346</v>
      </c>
      <c r="BB452" s="56" t="s">
        <v>339</v>
      </c>
      <c r="BC452" s="56" t="s">
        <v>263</v>
      </c>
      <c r="BD452" s="56" t="s">
        <v>349</v>
      </c>
      <c r="BE452" s="56" t="s">
        <v>347</v>
      </c>
      <c r="BF452" s="56" t="s">
        <v>334</v>
      </c>
      <c r="BG452" s="56" t="s">
        <v>365</v>
      </c>
      <c r="BH452" s="56">
        <v>0</v>
      </c>
      <c r="BI452" s="56">
        <v>0</v>
      </c>
      <c r="BJ452" s="56">
        <v>1</v>
      </c>
    </row>
    <row r="453" spans="1:62" hidden="1" x14ac:dyDescent="0.3">
      <c r="A453" s="56">
        <v>49196421</v>
      </c>
      <c r="B453" s="86">
        <v>599202</v>
      </c>
      <c r="C453" s="1">
        <v>42893</v>
      </c>
      <c r="D453" s="56" t="s">
        <v>357</v>
      </c>
      <c r="E453" s="56" t="s">
        <v>358</v>
      </c>
      <c r="F453" s="56" t="s">
        <v>334</v>
      </c>
      <c r="G453" s="56" t="s">
        <v>335</v>
      </c>
      <c r="H453" s="56" t="s">
        <v>336</v>
      </c>
      <c r="I453" s="56" t="s">
        <v>359</v>
      </c>
      <c r="K453" s="56" t="s">
        <v>337</v>
      </c>
      <c r="L453" s="56" t="s">
        <v>545</v>
      </c>
      <c r="M453" s="56" t="s">
        <v>984</v>
      </c>
      <c r="N453" s="56" t="s">
        <v>1043</v>
      </c>
      <c r="O453" s="56" t="s">
        <v>985</v>
      </c>
      <c r="P453" s="1" t="s">
        <v>110</v>
      </c>
      <c r="Q453" s="56" t="s">
        <v>241</v>
      </c>
      <c r="R453" s="56" t="s">
        <v>339</v>
      </c>
      <c r="S453" s="56">
        <v>127424</v>
      </c>
      <c r="T453" s="1" t="s">
        <v>387</v>
      </c>
      <c r="U453" s="56">
        <v>41416</v>
      </c>
      <c r="V453" s="56">
        <v>43100</v>
      </c>
      <c r="W453" s="56">
        <v>41456</v>
      </c>
      <c r="X453" s="56">
        <v>43100</v>
      </c>
      <c r="Y453" s="56" t="s">
        <v>340</v>
      </c>
      <c r="Z453" s="56" t="s">
        <v>367</v>
      </c>
      <c r="AA453" s="56" t="s">
        <v>342</v>
      </c>
      <c r="AB453" s="56" t="s">
        <v>343</v>
      </c>
      <c r="AC453" s="56" t="s">
        <v>342</v>
      </c>
      <c r="AD453" s="56" t="s">
        <v>347</v>
      </c>
      <c r="AE453" s="56" t="s">
        <v>334</v>
      </c>
      <c r="AF453" s="56" t="s">
        <v>291</v>
      </c>
      <c r="AG453" s="56">
        <v>2014</v>
      </c>
      <c r="AH453" s="56" t="s">
        <v>361</v>
      </c>
      <c r="AI453" s="56" t="s">
        <v>384</v>
      </c>
      <c r="AJ453" s="56">
        <v>4507243</v>
      </c>
      <c r="AK453" s="1">
        <v>41820</v>
      </c>
      <c r="AL453" s="56" t="s">
        <v>530</v>
      </c>
      <c r="AM453" s="56">
        <v>42767</v>
      </c>
      <c r="AN453" s="56" t="s">
        <v>353</v>
      </c>
      <c r="AO453" s="1">
        <v>41857</v>
      </c>
      <c r="AP453" s="56" t="s">
        <v>353</v>
      </c>
      <c r="AQ453" s="56">
        <v>265</v>
      </c>
      <c r="AR453" s="56">
        <v>0</v>
      </c>
      <c r="AS453" s="56" t="s">
        <v>346</v>
      </c>
      <c r="BB453" s="56" t="s">
        <v>339</v>
      </c>
      <c r="BC453" s="56" t="s">
        <v>263</v>
      </c>
      <c r="BD453" s="56" t="s">
        <v>349</v>
      </c>
      <c r="BE453" s="56" t="s">
        <v>347</v>
      </c>
      <c r="BF453" s="56" t="s">
        <v>388</v>
      </c>
      <c r="BG453" s="56" t="s">
        <v>365</v>
      </c>
      <c r="BH453" s="56">
        <v>0</v>
      </c>
      <c r="BI453" s="56">
        <v>0</v>
      </c>
      <c r="BJ453" s="56">
        <v>1</v>
      </c>
    </row>
    <row r="454" spans="1:62" hidden="1" x14ac:dyDescent="0.3">
      <c r="A454" s="56">
        <v>49196268</v>
      </c>
      <c r="B454" s="86">
        <v>599202</v>
      </c>
      <c r="C454" s="1">
        <v>42893</v>
      </c>
      <c r="D454" s="56" t="s">
        <v>357</v>
      </c>
      <c r="E454" s="56" t="s">
        <v>358</v>
      </c>
      <c r="F454" s="56" t="s">
        <v>334</v>
      </c>
      <c r="G454" s="56" t="s">
        <v>335</v>
      </c>
      <c r="H454" s="56" t="s">
        <v>336</v>
      </c>
      <c r="I454" s="56" t="s">
        <v>359</v>
      </c>
      <c r="K454" s="56" t="s">
        <v>337</v>
      </c>
      <c r="L454" s="56" t="s">
        <v>545</v>
      </c>
      <c r="M454" s="56" t="s">
        <v>984</v>
      </c>
      <c r="N454" s="56" t="s">
        <v>1043</v>
      </c>
      <c r="O454" s="56" t="s">
        <v>985</v>
      </c>
      <c r="P454" s="1" t="s">
        <v>110</v>
      </c>
      <c r="Q454" s="56" t="s">
        <v>241</v>
      </c>
      <c r="R454" s="56" t="s">
        <v>339</v>
      </c>
      <c r="S454" s="56">
        <v>127423</v>
      </c>
      <c r="T454" s="1" t="s">
        <v>466</v>
      </c>
      <c r="U454" s="56">
        <v>41416</v>
      </c>
      <c r="V454" s="56">
        <v>43100</v>
      </c>
      <c r="W454" s="56">
        <v>41456</v>
      </c>
      <c r="X454" s="56">
        <v>43100</v>
      </c>
      <c r="Y454" s="56" t="s">
        <v>340</v>
      </c>
      <c r="Z454" s="56" t="s">
        <v>341</v>
      </c>
      <c r="AA454" s="56" t="s">
        <v>342</v>
      </c>
      <c r="AB454" s="56" t="s">
        <v>343</v>
      </c>
      <c r="AC454" s="56" t="s">
        <v>342</v>
      </c>
      <c r="AD454" s="56" t="s">
        <v>347</v>
      </c>
      <c r="AE454" s="56" t="s">
        <v>334</v>
      </c>
      <c r="AF454" s="56" t="s">
        <v>292</v>
      </c>
      <c r="AG454" s="56">
        <v>2016</v>
      </c>
      <c r="AH454" s="56" t="s">
        <v>361</v>
      </c>
      <c r="AI454" s="56" t="s">
        <v>384</v>
      </c>
      <c r="AJ454" s="56">
        <v>2103</v>
      </c>
      <c r="AM454" s="56">
        <v>42767</v>
      </c>
      <c r="AN454" s="56" t="s">
        <v>353</v>
      </c>
      <c r="AO454" s="1">
        <v>41393</v>
      </c>
      <c r="AP454" s="56" t="s">
        <v>353</v>
      </c>
      <c r="AQ454" s="56">
        <v>264</v>
      </c>
      <c r="AR454" s="56">
        <v>0</v>
      </c>
      <c r="AS454" s="56" t="s">
        <v>346</v>
      </c>
      <c r="BB454" s="56" t="s">
        <v>339</v>
      </c>
      <c r="BC454" s="56" t="s">
        <v>263</v>
      </c>
      <c r="BD454" s="56" t="s">
        <v>349</v>
      </c>
      <c r="BE454" s="56" t="s">
        <v>347</v>
      </c>
      <c r="BF454" s="56" t="s">
        <v>334</v>
      </c>
      <c r="BG454" s="56" t="s">
        <v>365</v>
      </c>
      <c r="BH454" s="56">
        <v>0</v>
      </c>
      <c r="BI454" s="56">
        <v>0</v>
      </c>
      <c r="BJ454" s="56">
        <v>1</v>
      </c>
    </row>
    <row r="455" spans="1:62" hidden="1" x14ac:dyDescent="0.3">
      <c r="A455" s="56">
        <v>49196269</v>
      </c>
      <c r="B455" s="86">
        <v>599202</v>
      </c>
      <c r="C455" s="1">
        <v>42893</v>
      </c>
      <c r="D455" s="56" t="s">
        <v>357</v>
      </c>
      <c r="E455" s="56" t="s">
        <v>358</v>
      </c>
      <c r="F455" s="56" t="s">
        <v>334</v>
      </c>
      <c r="G455" s="56" t="s">
        <v>335</v>
      </c>
      <c r="H455" s="56" t="s">
        <v>336</v>
      </c>
      <c r="I455" s="56" t="s">
        <v>359</v>
      </c>
      <c r="K455" s="56" t="s">
        <v>337</v>
      </c>
      <c r="L455" s="56" t="s">
        <v>545</v>
      </c>
      <c r="M455" s="56" t="s">
        <v>984</v>
      </c>
      <c r="N455" s="56" t="s">
        <v>1043</v>
      </c>
      <c r="O455" s="56" t="s">
        <v>985</v>
      </c>
      <c r="P455" s="1" t="s">
        <v>110</v>
      </c>
      <c r="Q455" s="56" t="s">
        <v>241</v>
      </c>
      <c r="R455" s="56" t="s">
        <v>339</v>
      </c>
      <c r="S455" s="56">
        <v>127423</v>
      </c>
      <c r="T455" s="1" t="s">
        <v>466</v>
      </c>
      <c r="U455" s="56">
        <v>41416</v>
      </c>
      <c r="V455" s="56">
        <v>43100</v>
      </c>
      <c r="W455" s="56">
        <v>41456</v>
      </c>
      <c r="X455" s="56">
        <v>43100</v>
      </c>
      <c r="Y455" s="56" t="s">
        <v>340</v>
      </c>
      <c r="Z455" s="56" t="s">
        <v>341</v>
      </c>
      <c r="AA455" s="56" t="s">
        <v>342</v>
      </c>
      <c r="AB455" s="56" t="s">
        <v>343</v>
      </c>
      <c r="AC455" s="56" t="s">
        <v>342</v>
      </c>
      <c r="AD455" s="56" t="s">
        <v>347</v>
      </c>
      <c r="AE455" s="56" t="s">
        <v>334</v>
      </c>
      <c r="AF455" s="56" t="s">
        <v>292</v>
      </c>
      <c r="AG455" s="56">
        <v>2017</v>
      </c>
      <c r="AH455" s="56" t="s">
        <v>361</v>
      </c>
      <c r="AI455" s="56" t="s">
        <v>385</v>
      </c>
      <c r="AJ455" s="56">
        <v>2103</v>
      </c>
      <c r="AM455" s="56">
        <v>42767</v>
      </c>
      <c r="AN455" s="56" t="s">
        <v>353</v>
      </c>
      <c r="AO455" s="1">
        <v>41390</v>
      </c>
      <c r="AP455" s="56" t="s">
        <v>378</v>
      </c>
      <c r="AQ455" s="56">
        <v>264</v>
      </c>
      <c r="AR455" s="56">
        <v>0</v>
      </c>
      <c r="AS455" s="56" t="s">
        <v>346</v>
      </c>
      <c r="BB455" s="56" t="s">
        <v>339</v>
      </c>
      <c r="BC455" s="56" t="s">
        <v>263</v>
      </c>
      <c r="BD455" s="56" t="s">
        <v>349</v>
      </c>
      <c r="BE455" s="56" t="s">
        <v>347</v>
      </c>
      <c r="BF455" s="56" t="s">
        <v>334</v>
      </c>
      <c r="BG455" s="56" t="s">
        <v>365</v>
      </c>
      <c r="BH455" s="56">
        <v>0</v>
      </c>
      <c r="BI455" s="56">
        <v>0</v>
      </c>
      <c r="BJ455" s="56">
        <v>1</v>
      </c>
    </row>
    <row r="456" spans="1:62" hidden="1" x14ac:dyDescent="0.3">
      <c r="A456" s="56">
        <v>49196419</v>
      </c>
      <c r="B456" s="86">
        <v>599202</v>
      </c>
      <c r="C456" s="1">
        <v>42893</v>
      </c>
      <c r="D456" s="56" t="s">
        <v>357</v>
      </c>
      <c r="E456" s="56" t="s">
        <v>358</v>
      </c>
      <c r="F456" s="56" t="s">
        <v>334</v>
      </c>
      <c r="G456" s="56" t="s">
        <v>335</v>
      </c>
      <c r="H456" s="56" t="s">
        <v>336</v>
      </c>
      <c r="I456" s="56" t="s">
        <v>359</v>
      </c>
      <c r="K456" s="56" t="s">
        <v>337</v>
      </c>
      <c r="L456" s="56" t="s">
        <v>545</v>
      </c>
      <c r="M456" s="56" t="s">
        <v>984</v>
      </c>
      <c r="N456" s="56" t="s">
        <v>1043</v>
      </c>
      <c r="O456" s="56" t="s">
        <v>985</v>
      </c>
      <c r="P456" s="1" t="s">
        <v>110</v>
      </c>
      <c r="Q456" s="56" t="s">
        <v>241</v>
      </c>
      <c r="R456" s="56" t="s">
        <v>339</v>
      </c>
      <c r="S456" s="56">
        <v>127424</v>
      </c>
      <c r="T456" s="1" t="s">
        <v>387</v>
      </c>
      <c r="U456" s="56">
        <v>41416</v>
      </c>
      <c r="V456" s="56">
        <v>43100</v>
      </c>
      <c r="W456" s="56">
        <v>41456</v>
      </c>
      <c r="X456" s="56">
        <v>43100</v>
      </c>
      <c r="Y456" s="56" t="s">
        <v>340</v>
      </c>
      <c r="Z456" s="56" t="s">
        <v>367</v>
      </c>
      <c r="AA456" s="56" t="s">
        <v>342</v>
      </c>
      <c r="AB456" s="56" t="s">
        <v>343</v>
      </c>
      <c r="AC456" s="56" t="s">
        <v>342</v>
      </c>
      <c r="AD456" s="56" t="s">
        <v>347</v>
      </c>
      <c r="AE456" s="56" t="s">
        <v>334</v>
      </c>
      <c r="AF456" s="56" t="s">
        <v>291</v>
      </c>
      <c r="AG456" s="56">
        <v>2014</v>
      </c>
      <c r="AH456" s="56" t="s">
        <v>361</v>
      </c>
      <c r="AI456" s="56" t="s">
        <v>385</v>
      </c>
      <c r="AJ456" s="56">
        <v>0</v>
      </c>
      <c r="AK456" s="1">
        <v>41456</v>
      </c>
      <c r="AL456" s="56" t="s">
        <v>532</v>
      </c>
      <c r="AM456" s="56">
        <v>42767</v>
      </c>
      <c r="AN456" s="56" t="s">
        <v>353</v>
      </c>
      <c r="AO456" s="1">
        <v>41684</v>
      </c>
      <c r="AP456" s="56" t="s">
        <v>378</v>
      </c>
      <c r="AQ456" s="56">
        <v>265</v>
      </c>
      <c r="AR456" s="56">
        <v>0</v>
      </c>
      <c r="AS456" s="56" t="s">
        <v>346</v>
      </c>
      <c r="BB456" s="56" t="s">
        <v>339</v>
      </c>
      <c r="BC456" s="56" t="s">
        <v>263</v>
      </c>
      <c r="BD456" s="56" t="s">
        <v>349</v>
      </c>
      <c r="BE456" s="56" t="s">
        <v>347</v>
      </c>
      <c r="BF456" s="56" t="s">
        <v>388</v>
      </c>
      <c r="BG456" s="56" t="s">
        <v>365</v>
      </c>
      <c r="BH456" s="56">
        <v>0</v>
      </c>
      <c r="BI456" s="56">
        <v>0</v>
      </c>
      <c r="BJ456" s="56">
        <v>1</v>
      </c>
    </row>
    <row r="457" spans="1:62" hidden="1" x14ac:dyDescent="0.3">
      <c r="A457" s="56">
        <v>49196270</v>
      </c>
      <c r="B457" s="86">
        <v>599202</v>
      </c>
      <c r="C457" s="1">
        <v>42893</v>
      </c>
      <c r="D457" s="56" t="s">
        <v>357</v>
      </c>
      <c r="E457" s="56" t="s">
        <v>358</v>
      </c>
      <c r="F457" s="56" t="s">
        <v>334</v>
      </c>
      <c r="G457" s="56" t="s">
        <v>335</v>
      </c>
      <c r="H457" s="56" t="s">
        <v>336</v>
      </c>
      <c r="I457" s="56" t="s">
        <v>359</v>
      </c>
      <c r="K457" s="56" t="s">
        <v>337</v>
      </c>
      <c r="L457" s="56" t="s">
        <v>545</v>
      </c>
      <c r="M457" s="56" t="s">
        <v>984</v>
      </c>
      <c r="N457" s="56" t="s">
        <v>1043</v>
      </c>
      <c r="O457" s="56" t="s">
        <v>985</v>
      </c>
      <c r="P457" s="1" t="s">
        <v>110</v>
      </c>
      <c r="Q457" s="56" t="s">
        <v>241</v>
      </c>
      <c r="R457" s="56" t="s">
        <v>339</v>
      </c>
      <c r="S457" s="56">
        <v>127423</v>
      </c>
      <c r="T457" s="1" t="s">
        <v>466</v>
      </c>
      <c r="U457" s="56">
        <v>41416</v>
      </c>
      <c r="V457" s="56">
        <v>43100</v>
      </c>
      <c r="W457" s="56">
        <v>41456</v>
      </c>
      <c r="X457" s="56">
        <v>43100</v>
      </c>
      <c r="Y457" s="56" t="s">
        <v>340</v>
      </c>
      <c r="Z457" s="56" t="s">
        <v>341</v>
      </c>
      <c r="AA457" s="56" t="s">
        <v>342</v>
      </c>
      <c r="AB457" s="56" t="s">
        <v>343</v>
      </c>
      <c r="AC457" s="56" t="s">
        <v>342</v>
      </c>
      <c r="AD457" s="56" t="s">
        <v>347</v>
      </c>
      <c r="AE457" s="56" t="s">
        <v>334</v>
      </c>
      <c r="AF457" s="56" t="s">
        <v>292</v>
      </c>
      <c r="AG457" s="56">
        <v>2017</v>
      </c>
      <c r="AH457" s="56" t="s">
        <v>361</v>
      </c>
      <c r="AI457" s="56" t="s">
        <v>362</v>
      </c>
      <c r="AJ457" s="56">
        <v>2103</v>
      </c>
      <c r="AM457" s="56">
        <v>42767</v>
      </c>
      <c r="AN457" s="56" t="s">
        <v>353</v>
      </c>
      <c r="AO457" s="1">
        <v>41390</v>
      </c>
      <c r="AP457" s="56" t="s">
        <v>378</v>
      </c>
      <c r="AQ457" s="56">
        <v>264</v>
      </c>
      <c r="AR457" s="56">
        <v>0</v>
      </c>
      <c r="AS457" s="56" t="s">
        <v>346</v>
      </c>
      <c r="BB457" s="56" t="s">
        <v>339</v>
      </c>
      <c r="BC457" s="56" t="s">
        <v>263</v>
      </c>
      <c r="BD457" s="56" t="s">
        <v>349</v>
      </c>
      <c r="BE457" s="56" t="s">
        <v>347</v>
      </c>
      <c r="BF457" s="56" t="s">
        <v>334</v>
      </c>
      <c r="BG457" s="56" t="s">
        <v>365</v>
      </c>
      <c r="BH457" s="56">
        <v>0</v>
      </c>
      <c r="BI457" s="56">
        <v>0</v>
      </c>
      <c r="BJ457" s="56">
        <v>1</v>
      </c>
    </row>
    <row r="458" spans="1:62" hidden="1" x14ac:dyDescent="0.3">
      <c r="A458" s="56">
        <v>49196271</v>
      </c>
      <c r="B458" s="86">
        <v>599202</v>
      </c>
      <c r="C458" s="1">
        <v>42893</v>
      </c>
      <c r="D458" s="56" t="s">
        <v>357</v>
      </c>
      <c r="E458" s="56" t="s">
        <v>358</v>
      </c>
      <c r="F458" s="56" t="s">
        <v>334</v>
      </c>
      <c r="G458" s="56" t="s">
        <v>335</v>
      </c>
      <c r="H458" s="56" t="s">
        <v>336</v>
      </c>
      <c r="I458" s="56" t="s">
        <v>359</v>
      </c>
      <c r="K458" s="56" t="s">
        <v>337</v>
      </c>
      <c r="L458" s="56" t="s">
        <v>545</v>
      </c>
      <c r="M458" s="56" t="s">
        <v>984</v>
      </c>
      <c r="N458" s="56" t="s">
        <v>1043</v>
      </c>
      <c r="O458" s="56" t="s">
        <v>985</v>
      </c>
      <c r="P458" s="1" t="s">
        <v>110</v>
      </c>
      <c r="Q458" s="56" t="s">
        <v>241</v>
      </c>
      <c r="R458" s="56" t="s">
        <v>339</v>
      </c>
      <c r="S458" s="56">
        <v>127423</v>
      </c>
      <c r="T458" s="1" t="s">
        <v>466</v>
      </c>
      <c r="U458" s="56">
        <v>41416</v>
      </c>
      <c r="V458" s="56">
        <v>43100</v>
      </c>
      <c r="W458" s="56">
        <v>41456</v>
      </c>
      <c r="X458" s="56">
        <v>43100</v>
      </c>
      <c r="Y458" s="56" t="s">
        <v>340</v>
      </c>
      <c r="Z458" s="56" t="s">
        <v>341</v>
      </c>
      <c r="AA458" s="56" t="s">
        <v>342</v>
      </c>
      <c r="AB458" s="56" t="s">
        <v>343</v>
      </c>
      <c r="AC458" s="56" t="s">
        <v>342</v>
      </c>
      <c r="AD458" s="56" t="s">
        <v>347</v>
      </c>
      <c r="AE458" s="56" t="s">
        <v>334</v>
      </c>
      <c r="AF458" s="56" t="s">
        <v>292</v>
      </c>
      <c r="AG458" s="56">
        <v>2017</v>
      </c>
      <c r="AH458" s="56" t="s">
        <v>361</v>
      </c>
      <c r="AI458" s="56" t="s">
        <v>373</v>
      </c>
      <c r="AJ458" s="56">
        <v>2103</v>
      </c>
      <c r="AM458" s="56">
        <v>42767</v>
      </c>
      <c r="AN458" s="56" t="s">
        <v>353</v>
      </c>
      <c r="AO458" s="1">
        <v>41390</v>
      </c>
      <c r="AP458" s="56" t="s">
        <v>378</v>
      </c>
      <c r="AQ458" s="56">
        <v>264</v>
      </c>
      <c r="AR458" s="56">
        <v>0</v>
      </c>
      <c r="AS458" s="56" t="s">
        <v>346</v>
      </c>
      <c r="BB458" s="56" t="s">
        <v>339</v>
      </c>
      <c r="BC458" s="56" t="s">
        <v>263</v>
      </c>
      <c r="BD458" s="56" t="s">
        <v>349</v>
      </c>
      <c r="BE458" s="56" t="s">
        <v>347</v>
      </c>
      <c r="BF458" s="56" t="s">
        <v>334</v>
      </c>
      <c r="BG458" s="56" t="s">
        <v>365</v>
      </c>
      <c r="BH458" s="56">
        <v>0</v>
      </c>
      <c r="BI458" s="56">
        <v>0</v>
      </c>
      <c r="BJ458" s="56">
        <v>1</v>
      </c>
    </row>
    <row r="459" spans="1:62" hidden="1" x14ac:dyDescent="0.3">
      <c r="A459" s="56">
        <v>49196894</v>
      </c>
      <c r="B459" s="86">
        <v>599202</v>
      </c>
      <c r="C459" s="1">
        <v>42893</v>
      </c>
      <c r="D459" s="56" t="s">
        <v>357</v>
      </c>
      <c r="E459" s="56" t="s">
        <v>358</v>
      </c>
      <c r="F459" s="56" t="s">
        <v>334</v>
      </c>
      <c r="G459" s="56" t="s">
        <v>335</v>
      </c>
      <c r="H459" s="56" t="s">
        <v>336</v>
      </c>
      <c r="I459" s="56" t="s">
        <v>359</v>
      </c>
      <c r="K459" s="56" t="s">
        <v>337</v>
      </c>
      <c r="L459" s="56" t="s">
        <v>545</v>
      </c>
      <c r="M459" s="56" t="s">
        <v>984</v>
      </c>
      <c r="N459" s="56" t="s">
        <v>1043</v>
      </c>
      <c r="O459" s="56" t="s">
        <v>985</v>
      </c>
      <c r="P459" s="1" t="s">
        <v>188</v>
      </c>
      <c r="Q459" s="56" t="s">
        <v>360</v>
      </c>
      <c r="R459" s="56" t="s">
        <v>339</v>
      </c>
      <c r="S459" s="56">
        <v>200045</v>
      </c>
      <c r="T459" s="1" t="s">
        <v>195</v>
      </c>
      <c r="U459" s="56">
        <v>41416</v>
      </c>
      <c r="V459" s="56">
        <v>43100</v>
      </c>
      <c r="W459" s="56">
        <v>41456</v>
      </c>
      <c r="X459" s="56">
        <v>43100</v>
      </c>
      <c r="Y459" s="56" t="s">
        <v>340</v>
      </c>
      <c r="Z459" s="56" t="s">
        <v>341</v>
      </c>
      <c r="AA459" s="56" t="s">
        <v>342</v>
      </c>
      <c r="AB459" s="56" t="s">
        <v>343</v>
      </c>
      <c r="AC459" s="56" t="s">
        <v>342</v>
      </c>
      <c r="AD459" s="56" t="s">
        <v>347</v>
      </c>
      <c r="AE459" s="56" t="s">
        <v>334</v>
      </c>
      <c r="AF459" s="56" t="s">
        <v>291</v>
      </c>
      <c r="AG459" s="56">
        <v>2017</v>
      </c>
      <c r="AH459" s="56" t="s">
        <v>361</v>
      </c>
      <c r="AI459" s="56" t="s">
        <v>362</v>
      </c>
      <c r="AJ459" s="56">
        <v>1</v>
      </c>
      <c r="AK459" s="1">
        <v>42734</v>
      </c>
      <c r="AL459" s="56" t="s">
        <v>902</v>
      </c>
      <c r="AM459" s="56">
        <v>42748</v>
      </c>
      <c r="AN459" s="56" t="s">
        <v>391</v>
      </c>
      <c r="AO459" s="1">
        <v>42748</v>
      </c>
      <c r="AP459" s="56" t="s">
        <v>391</v>
      </c>
      <c r="AQ459" s="56">
        <v>252</v>
      </c>
      <c r="AR459" s="56">
        <v>0</v>
      </c>
      <c r="AS459" s="56" t="s">
        <v>346</v>
      </c>
      <c r="BB459" s="56" t="s">
        <v>339</v>
      </c>
      <c r="BC459" s="56" t="s">
        <v>263</v>
      </c>
      <c r="BD459" s="56" t="s">
        <v>349</v>
      </c>
      <c r="BE459" s="56" t="s">
        <v>347</v>
      </c>
      <c r="BF459" s="56" t="s">
        <v>334</v>
      </c>
      <c r="BG459" s="56" t="s">
        <v>365</v>
      </c>
      <c r="BH459" s="56">
        <v>0</v>
      </c>
      <c r="BI459" s="56">
        <v>0</v>
      </c>
      <c r="BJ459" s="56">
        <v>1</v>
      </c>
    </row>
    <row r="460" spans="1:62" hidden="1" x14ac:dyDescent="0.3">
      <c r="A460" s="56">
        <v>49196836</v>
      </c>
      <c r="B460" s="86">
        <v>599202</v>
      </c>
      <c r="C460" s="1">
        <v>42893</v>
      </c>
      <c r="D460" s="56" t="s">
        <v>357</v>
      </c>
      <c r="E460" s="56" t="s">
        <v>358</v>
      </c>
      <c r="F460" s="56" t="s">
        <v>334</v>
      </c>
      <c r="G460" s="56" t="s">
        <v>335</v>
      </c>
      <c r="H460" s="56" t="s">
        <v>336</v>
      </c>
      <c r="I460" s="56" t="s">
        <v>359</v>
      </c>
      <c r="K460" s="56" t="s">
        <v>337</v>
      </c>
      <c r="L460" s="56" t="s">
        <v>545</v>
      </c>
      <c r="M460" s="56" t="s">
        <v>984</v>
      </c>
      <c r="N460" s="56" t="s">
        <v>1043</v>
      </c>
      <c r="O460" s="56" t="s">
        <v>985</v>
      </c>
      <c r="P460" s="1" t="s">
        <v>188</v>
      </c>
      <c r="Q460" s="56" t="s">
        <v>241</v>
      </c>
      <c r="R460" s="56" t="s">
        <v>339</v>
      </c>
      <c r="S460" s="56">
        <v>158209</v>
      </c>
      <c r="T460" s="1" t="s">
        <v>457</v>
      </c>
      <c r="U460" s="56">
        <v>41416</v>
      </c>
      <c r="V460" s="56">
        <v>43100</v>
      </c>
      <c r="W460" s="56">
        <v>41334</v>
      </c>
      <c r="X460" s="56">
        <v>43100</v>
      </c>
      <c r="Y460" s="56" t="s">
        <v>340</v>
      </c>
      <c r="AA460" s="56" t="s">
        <v>347</v>
      </c>
      <c r="AB460" s="56" t="s">
        <v>343</v>
      </c>
      <c r="AC460" s="56" t="s">
        <v>342</v>
      </c>
      <c r="AD460" s="56" t="s">
        <v>342</v>
      </c>
      <c r="AE460" s="56" t="s">
        <v>334</v>
      </c>
      <c r="AF460" s="56" t="s">
        <v>291</v>
      </c>
      <c r="AG460" s="56">
        <v>2016</v>
      </c>
      <c r="AH460" s="56" t="s">
        <v>80</v>
      </c>
      <c r="AI460" s="56" t="s">
        <v>348</v>
      </c>
      <c r="AJ460" s="56">
        <v>0</v>
      </c>
      <c r="AK460" s="1">
        <v>42369</v>
      </c>
      <c r="AL460" s="56" t="s">
        <v>511</v>
      </c>
      <c r="AM460" s="56">
        <v>42748</v>
      </c>
      <c r="AN460" s="56" t="s">
        <v>391</v>
      </c>
      <c r="AO460" s="1">
        <v>42396</v>
      </c>
      <c r="AP460" s="56" t="s">
        <v>364</v>
      </c>
      <c r="AQ460" s="56">
        <v>34593</v>
      </c>
      <c r="AR460" s="56">
        <v>0</v>
      </c>
      <c r="AS460" s="56" t="s">
        <v>346</v>
      </c>
      <c r="BB460" s="56" t="s">
        <v>339</v>
      </c>
      <c r="BC460" s="56" t="s">
        <v>263</v>
      </c>
      <c r="BD460" s="56" t="s">
        <v>349</v>
      </c>
      <c r="BE460" s="56" t="s">
        <v>347</v>
      </c>
      <c r="BF460" s="56" t="s">
        <v>334</v>
      </c>
      <c r="BG460" s="56" t="s">
        <v>365</v>
      </c>
      <c r="BH460" s="56">
        <v>0</v>
      </c>
      <c r="BI460" s="56">
        <v>0</v>
      </c>
      <c r="BJ460" s="56">
        <v>1</v>
      </c>
    </row>
    <row r="461" spans="1:62" hidden="1" x14ac:dyDescent="0.3">
      <c r="A461" s="56">
        <v>49196890</v>
      </c>
      <c r="B461" s="86">
        <v>599202</v>
      </c>
      <c r="C461" s="1">
        <v>42893</v>
      </c>
      <c r="D461" s="56" t="s">
        <v>357</v>
      </c>
      <c r="E461" s="56" t="s">
        <v>358</v>
      </c>
      <c r="F461" s="56" t="s">
        <v>334</v>
      </c>
      <c r="G461" s="56" t="s">
        <v>335</v>
      </c>
      <c r="H461" s="56" t="s">
        <v>336</v>
      </c>
      <c r="I461" s="56" t="s">
        <v>359</v>
      </c>
      <c r="K461" s="56" t="s">
        <v>337</v>
      </c>
      <c r="L461" s="56" t="s">
        <v>545</v>
      </c>
      <c r="M461" s="56" t="s">
        <v>984</v>
      </c>
      <c r="N461" s="56" t="s">
        <v>1043</v>
      </c>
      <c r="O461" s="56" t="s">
        <v>985</v>
      </c>
      <c r="P461" s="1" t="s">
        <v>188</v>
      </c>
      <c r="Q461" s="56" t="s">
        <v>360</v>
      </c>
      <c r="R461" s="56" t="s">
        <v>339</v>
      </c>
      <c r="S461" s="56">
        <v>200045</v>
      </c>
      <c r="T461" s="1" t="s">
        <v>195</v>
      </c>
      <c r="U461" s="56">
        <v>41416</v>
      </c>
      <c r="V461" s="56">
        <v>43100</v>
      </c>
      <c r="W461" s="56">
        <v>41456</v>
      </c>
      <c r="X461" s="56">
        <v>43100</v>
      </c>
      <c r="Y461" s="56" t="s">
        <v>340</v>
      </c>
      <c r="Z461" s="56" t="s">
        <v>341</v>
      </c>
      <c r="AA461" s="56" t="s">
        <v>342</v>
      </c>
      <c r="AB461" s="56" t="s">
        <v>343</v>
      </c>
      <c r="AC461" s="56" t="s">
        <v>342</v>
      </c>
      <c r="AD461" s="56" t="s">
        <v>347</v>
      </c>
      <c r="AE461" s="56" t="s">
        <v>334</v>
      </c>
      <c r="AF461" s="56" t="s">
        <v>291</v>
      </c>
      <c r="AG461" s="56">
        <v>2014</v>
      </c>
      <c r="AH461" s="56" t="s">
        <v>361</v>
      </c>
      <c r="AI461" s="56" t="s">
        <v>384</v>
      </c>
      <c r="AJ461" s="56">
        <v>1</v>
      </c>
      <c r="AK461" s="1">
        <v>41820</v>
      </c>
      <c r="AL461" s="56" t="s">
        <v>522</v>
      </c>
      <c r="AM461" s="56">
        <v>42748</v>
      </c>
      <c r="AN461" s="56" t="s">
        <v>391</v>
      </c>
      <c r="AO461" s="1">
        <v>41856</v>
      </c>
      <c r="AP461" s="56" t="s">
        <v>378</v>
      </c>
      <c r="AQ461" s="56">
        <v>252</v>
      </c>
      <c r="AR461" s="56">
        <v>0</v>
      </c>
      <c r="AS461" s="56" t="s">
        <v>346</v>
      </c>
      <c r="BB461" s="56" t="s">
        <v>339</v>
      </c>
      <c r="BC461" s="56" t="s">
        <v>263</v>
      </c>
      <c r="BD461" s="56" t="s">
        <v>349</v>
      </c>
      <c r="BE461" s="56" t="s">
        <v>347</v>
      </c>
      <c r="BF461" s="56" t="s">
        <v>334</v>
      </c>
      <c r="BG461" s="56" t="s">
        <v>365</v>
      </c>
      <c r="BH461" s="56">
        <v>0</v>
      </c>
      <c r="BI461" s="56">
        <v>0</v>
      </c>
      <c r="BJ461" s="56">
        <v>1</v>
      </c>
    </row>
    <row r="462" spans="1:62" hidden="1" x14ac:dyDescent="0.3">
      <c r="A462" s="56">
        <v>49196420</v>
      </c>
      <c r="B462" s="86">
        <v>599202</v>
      </c>
      <c r="C462" s="1">
        <v>42893</v>
      </c>
      <c r="D462" s="56" t="s">
        <v>357</v>
      </c>
      <c r="E462" s="56" t="s">
        <v>358</v>
      </c>
      <c r="F462" s="56" t="s">
        <v>334</v>
      </c>
      <c r="G462" s="56" t="s">
        <v>335</v>
      </c>
      <c r="H462" s="56" t="s">
        <v>336</v>
      </c>
      <c r="I462" s="56" t="s">
        <v>359</v>
      </c>
      <c r="K462" s="56" t="s">
        <v>337</v>
      </c>
      <c r="L462" s="56" t="s">
        <v>545</v>
      </c>
      <c r="M462" s="56" t="s">
        <v>984</v>
      </c>
      <c r="N462" s="56" t="s">
        <v>1043</v>
      </c>
      <c r="O462" s="56" t="s">
        <v>985</v>
      </c>
      <c r="P462" s="1" t="s">
        <v>110</v>
      </c>
      <c r="Q462" s="56" t="s">
        <v>241</v>
      </c>
      <c r="R462" s="56" t="s">
        <v>339</v>
      </c>
      <c r="S462" s="56">
        <v>127424</v>
      </c>
      <c r="T462" s="1" t="s">
        <v>387</v>
      </c>
      <c r="U462" s="56">
        <v>41416</v>
      </c>
      <c r="V462" s="56">
        <v>43100</v>
      </c>
      <c r="W462" s="56">
        <v>41456</v>
      </c>
      <c r="X462" s="56">
        <v>43100</v>
      </c>
      <c r="Y462" s="56" t="s">
        <v>340</v>
      </c>
      <c r="Z462" s="56" t="s">
        <v>367</v>
      </c>
      <c r="AA462" s="56" t="s">
        <v>342</v>
      </c>
      <c r="AB462" s="56" t="s">
        <v>343</v>
      </c>
      <c r="AC462" s="56" t="s">
        <v>342</v>
      </c>
      <c r="AD462" s="56" t="s">
        <v>347</v>
      </c>
      <c r="AE462" s="56" t="s">
        <v>334</v>
      </c>
      <c r="AF462" s="56" t="s">
        <v>291</v>
      </c>
      <c r="AG462" s="56">
        <v>2014</v>
      </c>
      <c r="AH462" s="56" t="s">
        <v>361</v>
      </c>
      <c r="AI462" s="56" t="s">
        <v>362</v>
      </c>
      <c r="AJ462" s="56">
        <v>2297125</v>
      </c>
      <c r="AK462" s="1">
        <v>41639</v>
      </c>
      <c r="AL462" s="56" t="s">
        <v>535</v>
      </c>
      <c r="AM462" s="56">
        <v>42767</v>
      </c>
      <c r="AN462" s="56" t="s">
        <v>353</v>
      </c>
      <c r="AO462" s="1">
        <v>41684</v>
      </c>
      <c r="AP462" s="56" t="s">
        <v>378</v>
      </c>
      <c r="AQ462" s="56">
        <v>265</v>
      </c>
      <c r="AR462" s="56">
        <v>0</v>
      </c>
      <c r="AS462" s="56" t="s">
        <v>346</v>
      </c>
      <c r="BB462" s="56" t="s">
        <v>339</v>
      </c>
      <c r="BC462" s="56" t="s">
        <v>263</v>
      </c>
      <c r="BD462" s="56" t="s">
        <v>349</v>
      </c>
      <c r="BE462" s="56" t="s">
        <v>347</v>
      </c>
      <c r="BF462" s="56" t="s">
        <v>388</v>
      </c>
      <c r="BG462" s="56" t="s">
        <v>365</v>
      </c>
      <c r="BH462" s="56">
        <v>0</v>
      </c>
      <c r="BI462" s="56">
        <v>0</v>
      </c>
      <c r="BJ462" s="56">
        <v>1</v>
      </c>
    </row>
    <row r="463" spans="1:62" hidden="1" x14ac:dyDescent="0.3">
      <c r="A463" s="56">
        <v>49196272</v>
      </c>
      <c r="B463" s="86">
        <v>599202</v>
      </c>
      <c r="C463" s="1">
        <v>42893</v>
      </c>
      <c r="D463" s="56" t="s">
        <v>357</v>
      </c>
      <c r="E463" s="56" t="s">
        <v>358</v>
      </c>
      <c r="F463" s="56" t="s">
        <v>334</v>
      </c>
      <c r="G463" s="56" t="s">
        <v>335</v>
      </c>
      <c r="H463" s="56" t="s">
        <v>336</v>
      </c>
      <c r="I463" s="56" t="s">
        <v>359</v>
      </c>
      <c r="K463" s="56" t="s">
        <v>337</v>
      </c>
      <c r="L463" s="56" t="s">
        <v>545</v>
      </c>
      <c r="M463" s="56" t="s">
        <v>984</v>
      </c>
      <c r="N463" s="56" t="s">
        <v>1043</v>
      </c>
      <c r="O463" s="56" t="s">
        <v>985</v>
      </c>
      <c r="P463" s="1" t="s">
        <v>110</v>
      </c>
      <c r="Q463" s="56" t="s">
        <v>241</v>
      </c>
      <c r="R463" s="56" t="s">
        <v>339</v>
      </c>
      <c r="S463" s="56">
        <v>127423</v>
      </c>
      <c r="T463" s="1" t="s">
        <v>466</v>
      </c>
      <c r="U463" s="56">
        <v>41416</v>
      </c>
      <c r="V463" s="56">
        <v>43100</v>
      </c>
      <c r="W463" s="56">
        <v>41456</v>
      </c>
      <c r="X463" s="56">
        <v>43100</v>
      </c>
      <c r="Y463" s="56" t="s">
        <v>340</v>
      </c>
      <c r="Z463" s="56" t="s">
        <v>341</v>
      </c>
      <c r="AA463" s="56" t="s">
        <v>342</v>
      </c>
      <c r="AB463" s="56" t="s">
        <v>343</v>
      </c>
      <c r="AC463" s="56" t="s">
        <v>342</v>
      </c>
      <c r="AD463" s="56" t="s">
        <v>347</v>
      </c>
      <c r="AE463" s="56" t="s">
        <v>334</v>
      </c>
      <c r="AF463" s="56" t="s">
        <v>292</v>
      </c>
      <c r="AG463" s="56">
        <v>2017</v>
      </c>
      <c r="AH463" s="56" t="s">
        <v>361</v>
      </c>
      <c r="AI463" s="56" t="s">
        <v>384</v>
      </c>
      <c r="AJ463" s="56">
        <v>2103</v>
      </c>
      <c r="AM463" s="56">
        <v>42767</v>
      </c>
      <c r="AN463" s="56" t="s">
        <v>353</v>
      </c>
      <c r="AO463" s="1">
        <v>41390</v>
      </c>
      <c r="AP463" s="56" t="s">
        <v>378</v>
      </c>
      <c r="AQ463" s="56">
        <v>264</v>
      </c>
      <c r="AR463" s="56">
        <v>0</v>
      </c>
      <c r="AS463" s="56" t="s">
        <v>346</v>
      </c>
      <c r="BB463" s="56" t="s">
        <v>339</v>
      </c>
      <c r="BC463" s="56" t="s">
        <v>263</v>
      </c>
      <c r="BD463" s="56" t="s">
        <v>349</v>
      </c>
      <c r="BE463" s="56" t="s">
        <v>347</v>
      </c>
      <c r="BF463" s="56" t="s">
        <v>334</v>
      </c>
      <c r="BG463" s="56" t="s">
        <v>365</v>
      </c>
      <c r="BH463" s="56">
        <v>0</v>
      </c>
      <c r="BI463" s="56">
        <v>0</v>
      </c>
      <c r="BJ463" s="56">
        <v>1</v>
      </c>
    </row>
    <row r="464" spans="1:62" hidden="1" x14ac:dyDescent="0.3">
      <c r="A464" s="56">
        <v>49196879</v>
      </c>
      <c r="B464" s="86">
        <v>599202</v>
      </c>
      <c r="C464" s="1">
        <v>42893</v>
      </c>
      <c r="D464" s="56" t="s">
        <v>357</v>
      </c>
      <c r="E464" s="56" t="s">
        <v>358</v>
      </c>
      <c r="F464" s="56" t="s">
        <v>334</v>
      </c>
      <c r="G464" s="56" t="s">
        <v>335</v>
      </c>
      <c r="H464" s="56" t="s">
        <v>336</v>
      </c>
      <c r="I464" s="56" t="s">
        <v>359</v>
      </c>
      <c r="K464" s="56" t="s">
        <v>337</v>
      </c>
      <c r="L464" s="56" t="s">
        <v>545</v>
      </c>
      <c r="M464" s="56" t="s">
        <v>984</v>
      </c>
      <c r="N464" s="56" t="s">
        <v>1043</v>
      </c>
      <c r="O464" s="56" t="s">
        <v>985</v>
      </c>
      <c r="P464" s="1" t="s">
        <v>188</v>
      </c>
      <c r="Q464" s="56" t="s">
        <v>241</v>
      </c>
      <c r="R464" s="56" t="s">
        <v>339</v>
      </c>
      <c r="S464" s="56">
        <v>133865</v>
      </c>
      <c r="T464" s="1" t="s">
        <v>450</v>
      </c>
      <c r="U464" s="56">
        <v>41416</v>
      </c>
      <c r="V464" s="56">
        <v>43100</v>
      </c>
      <c r="W464" s="56">
        <v>41729</v>
      </c>
      <c r="X464" s="56">
        <v>43100</v>
      </c>
      <c r="Y464" s="56" t="s">
        <v>340</v>
      </c>
      <c r="Z464" s="56" t="s">
        <v>341</v>
      </c>
      <c r="AA464" s="56" t="s">
        <v>347</v>
      </c>
      <c r="AB464" s="56" t="s">
        <v>343</v>
      </c>
      <c r="AC464" s="56" t="s">
        <v>342</v>
      </c>
      <c r="AD464" s="56" t="s">
        <v>342</v>
      </c>
      <c r="AE464" s="56" t="s">
        <v>354</v>
      </c>
      <c r="AF464" s="56" t="s">
        <v>292</v>
      </c>
      <c r="AG464" s="56">
        <v>2015</v>
      </c>
      <c r="AH464" s="56" t="s">
        <v>361</v>
      </c>
      <c r="AI464" s="56" t="s">
        <v>362</v>
      </c>
      <c r="AJ464" s="56">
        <v>0</v>
      </c>
      <c r="AM464" s="56">
        <v>42242</v>
      </c>
      <c r="AN464" s="56" t="s">
        <v>391</v>
      </c>
      <c r="AO464" s="1">
        <v>41393</v>
      </c>
      <c r="AP464" s="56" t="s">
        <v>353</v>
      </c>
      <c r="AQ464" s="56">
        <v>64201</v>
      </c>
      <c r="AR464" s="56">
        <v>0</v>
      </c>
      <c r="AS464" s="56" t="s">
        <v>346</v>
      </c>
      <c r="BA464" s="56" t="s">
        <v>451</v>
      </c>
      <c r="BB464" s="56" t="s">
        <v>339</v>
      </c>
      <c r="BC464" s="56" t="s">
        <v>263</v>
      </c>
      <c r="BD464" s="56" t="s">
        <v>349</v>
      </c>
      <c r="BE464" s="56" t="s">
        <v>347</v>
      </c>
      <c r="BF464" s="56" t="s">
        <v>334</v>
      </c>
      <c r="BG464" s="56" t="s">
        <v>365</v>
      </c>
      <c r="BH464" s="56">
        <v>0</v>
      </c>
      <c r="BI464" s="56">
        <v>0</v>
      </c>
      <c r="BJ464" s="56">
        <v>0</v>
      </c>
    </row>
    <row r="465" spans="1:62" hidden="1" x14ac:dyDescent="0.3">
      <c r="A465" s="56">
        <v>49196273</v>
      </c>
      <c r="B465" s="86">
        <v>599202</v>
      </c>
      <c r="C465" s="1">
        <v>42893</v>
      </c>
      <c r="D465" s="56" t="s">
        <v>357</v>
      </c>
      <c r="E465" s="56" t="s">
        <v>358</v>
      </c>
      <c r="F465" s="56" t="s">
        <v>334</v>
      </c>
      <c r="G465" s="56" t="s">
        <v>335</v>
      </c>
      <c r="H465" s="56" t="s">
        <v>336</v>
      </c>
      <c r="I465" s="56" t="s">
        <v>359</v>
      </c>
      <c r="K465" s="56" t="s">
        <v>337</v>
      </c>
      <c r="L465" s="56" t="s">
        <v>545</v>
      </c>
      <c r="M465" s="56" t="s">
        <v>984</v>
      </c>
      <c r="N465" s="56" t="s">
        <v>1043</v>
      </c>
      <c r="O465" s="56" t="s">
        <v>985</v>
      </c>
      <c r="P465" s="1" t="s">
        <v>110</v>
      </c>
      <c r="Q465" s="56" t="s">
        <v>241</v>
      </c>
      <c r="R465" s="56" t="s">
        <v>339</v>
      </c>
      <c r="S465" s="56">
        <v>127423</v>
      </c>
      <c r="T465" s="1" t="s">
        <v>466</v>
      </c>
      <c r="U465" s="56">
        <v>41416</v>
      </c>
      <c r="V465" s="56">
        <v>43100</v>
      </c>
      <c r="W465" s="56">
        <v>41456</v>
      </c>
      <c r="X465" s="56">
        <v>43100</v>
      </c>
      <c r="Y465" s="56" t="s">
        <v>340</v>
      </c>
      <c r="Z465" s="56" t="s">
        <v>341</v>
      </c>
      <c r="AA465" s="56" t="s">
        <v>342</v>
      </c>
      <c r="AB465" s="56" t="s">
        <v>343</v>
      </c>
      <c r="AC465" s="56" t="s">
        <v>342</v>
      </c>
      <c r="AD465" s="56" t="s">
        <v>347</v>
      </c>
      <c r="AE465" s="56" t="s">
        <v>334</v>
      </c>
      <c r="AF465" s="56" t="s">
        <v>292</v>
      </c>
      <c r="AG465" s="56">
        <v>2018</v>
      </c>
      <c r="AH465" s="56" t="s">
        <v>361</v>
      </c>
      <c r="AI465" s="56" t="s">
        <v>385</v>
      </c>
      <c r="AJ465" s="56">
        <v>2103</v>
      </c>
      <c r="AM465" s="56">
        <v>42767</v>
      </c>
      <c r="AN465" s="56" t="s">
        <v>353</v>
      </c>
      <c r="AO465" s="1">
        <v>41390</v>
      </c>
      <c r="AP465" s="56" t="s">
        <v>378</v>
      </c>
      <c r="AQ465" s="56">
        <v>264</v>
      </c>
      <c r="AR465" s="56">
        <v>0</v>
      </c>
      <c r="AS465" s="56" t="s">
        <v>346</v>
      </c>
      <c r="BB465" s="56" t="s">
        <v>339</v>
      </c>
      <c r="BC465" s="56" t="s">
        <v>263</v>
      </c>
      <c r="BD465" s="56" t="s">
        <v>349</v>
      </c>
      <c r="BE465" s="56" t="s">
        <v>347</v>
      </c>
      <c r="BF465" s="56" t="s">
        <v>334</v>
      </c>
      <c r="BG465" s="56" t="s">
        <v>365</v>
      </c>
      <c r="BH465" s="56">
        <v>0</v>
      </c>
      <c r="BI465" s="56">
        <v>0</v>
      </c>
      <c r="BJ465" s="56">
        <v>1</v>
      </c>
    </row>
    <row r="466" spans="1:62" hidden="1" x14ac:dyDescent="0.3">
      <c r="A466" s="56">
        <v>49196877</v>
      </c>
      <c r="B466" s="86">
        <v>599202</v>
      </c>
      <c r="C466" s="1">
        <v>42893</v>
      </c>
      <c r="D466" s="56" t="s">
        <v>357</v>
      </c>
      <c r="E466" s="56" t="s">
        <v>358</v>
      </c>
      <c r="F466" s="56" t="s">
        <v>334</v>
      </c>
      <c r="G466" s="56" t="s">
        <v>335</v>
      </c>
      <c r="H466" s="56" t="s">
        <v>336</v>
      </c>
      <c r="I466" s="56" t="s">
        <v>359</v>
      </c>
      <c r="K466" s="56" t="s">
        <v>337</v>
      </c>
      <c r="L466" s="56" t="s">
        <v>545</v>
      </c>
      <c r="M466" s="56" t="s">
        <v>984</v>
      </c>
      <c r="N466" s="56" t="s">
        <v>1043</v>
      </c>
      <c r="O466" s="56" t="s">
        <v>985</v>
      </c>
      <c r="P466" s="1" t="s">
        <v>188</v>
      </c>
      <c r="Q466" s="56" t="s">
        <v>241</v>
      </c>
      <c r="R466" s="56" t="s">
        <v>339</v>
      </c>
      <c r="S466" s="56">
        <v>133865</v>
      </c>
      <c r="T466" s="1" t="s">
        <v>450</v>
      </c>
      <c r="U466" s="56">
        <v>41416</v>
      </c>
      <c r="V466" s="56">
        <v>43100</v>
      </c>
      <c r="W466" s="56">
        <v>41729</v>
      </c>
      <c r="X466" s="56">
        <v>43100</v>
      </c>
      <c r="Y466" s="56" t="s">
        <v>340</v>
      </c>
      <c r="Z466" s="56" t="s">
        <v>341</v>
      </c>
      <c r="AA466" s="56" t="s">
        <v>347</v>
      </c>
      <c r="AB466" s="56" t="s">
        <v>343</v>
      </c>
      <c r="AC466" s="56" t="s">
        <v>342</v>
      </c>
      <c r="AD466" s="56" t="s">
        <v>342</v>
      </c>
      <c r="AE466" s="56" t="s">
        <v>354</v>
      </c>
      <c r="AF466" s="56" t="s">
        <v>292</v>
      </c>
      <c r="AG466" s="56">
        <v>2014</v>
      </c>
      <c r="AH466" s="56" t="s">
        <v>361</v>
      </c>
      <c r="AI466" s="56" t="s">
        <v>384</v>
      </c>
      <c r="AJ466" s="56">
        <v>0</v>
      </c>
      <c r="AM466" s="56">
        <v>42242</v>
      </c>
      <c r="AN466" s="56" t="s">
        <v>391</v>
      </c>
      <c r="AO466" s="1">
        <v>41393</v>
      </c>
      <c r="AP466" s="56" t="s">
        <v>353</v>
      </c>
      <c r="AQ466" s="56">
        <v>64201</v>
      </c>
      <c r="AR466" s="56">
        <v>0</v>
      </c>
      <c r="AS466" s="56" t="s">
        <v>346</v>
      </c>
      <c r="BA466" s="56" t="s">
        <v>451</v>
      </c>
      <c r="BB466" s="56" t="s">
        <v>339</v>
      </c>
      <c r="BC466" s="56" t="s">
        <v>263</v>
      </c>
      <c r="BD466" s="56" t="s">
        <v>349</v>
      </c>
      <c r="BE466" s="56" t="s">
        <v>347</v>
      </c>
      <c r="BF466" s="56" t="s">
        <v>334</v>
      </c>
      <c r="BG466" s="56" t="s">
        <v>365</v>
      </c>
      <c r="BH466" s="56">
        <v>0</v>
      </c>
      <c r="BI466" s="56">
        <v>0</v>
      </c>
      <c r="BJ466" s="56">
        <v>0</v>
      </c>
    </row>
    <row r="467" spans="1:62" hidden="1" x14ac:dyDescent="0.3">
      <c r="A467" s="56">
        <v>49196835</v>
      </c>
      <c r="B467" s="86">
        <v>599202</v>
      </c>
      <c r="C467" s="1">
        <v>42893</v>
      </c>
      <c r="D467" s="56" t="s">
        <v>357</v>
      </c>
      <c r="E467" s="56" t="s">
        <v>358</v>
      </c>
      <c r="F467" s="56" t="s">
        <v>334</v>
      </c>
      <c r="G467" s="56" t="s">
        <v>335</v>
      </c>
      <c r="H467" s="56" t="s">
        <v>336</v>
      </c>
      <c r="I467" s="56" t="s">
        <v>359</v>
      </c>
      <c r="K467" s="56" t="s">
        <v>337</v>
      </c>
      <c r="L467" s="56" t="s">
        <v>545</v>
      </c>
      <c r="M467" s="56" t="s">
        <v>984</v>
      </c>
      <c r="N467" s="56" t="s">
        <v>1043</v>
      </c>
      <c r="O467" s="56" t="s">
        <v>985</v>
      </c>
      <c r="P467" s="1" t="s">
        <v>188</v>
      </c>
      <c r="Q467" s="56" t="s">
        <v>241</v>
      </c>
      <c r="R467" s="56" t="s">
        <v>339</v>
      </c>
      <c r="S467" s="56">
        <v>158209</v>
      </c>
      <c r="T467" s="1" t="s">
        <v>457</v>
      </c>
      <c r="U467" s="56">
        <v>41416</v>
      </c>
      <c r="V467" s="56">
        <v>43100</v>
      </c>
      <c r="W467" s="56">
        <v>41334</v>
      </c>
      <c r="X467" s="56">
        <v>43100</v>
      </c>
      <c r="Y467" s="56" t="s">
        <v>340</v>
      </c>
      <c r="AA467" s="56" t="s">
        <v>347</v>
      </c>
      <c r="AB467" s="56" t="s">
        <v>343</v>
      </c>
      <c r="AC467" s="56" t="s">
        <v>342</v>
      </c>
      <c r="AD467" s="56" t="s">
        <v>342</v>
      </c>
      <c r="AE467" s="56" t="s">
        <v>334</v>
      </c>
      <c r="AF467" s="56" t="s">
        <v>291</v>
      </c>
      <c r="AG467" s="56">
        <v>2015</v>
      </c>
      <c r="AH467" s="56" t="s">
        <v>80</v>
      </c>
      <c r="AI467" s="56" t="s">
        <v>344</v>
      </c>
      <c r="AJ467" s="56">
        <v>1</v>
      </c>
      <c r="AK467" s="1">
        <v>42185</v>
      </c>
      <c r="AL467" s="56" t="s">
        <v>508</v>
      </c>
      <c r="AM467" s="56">
        <v>42748</v>
      </c>
      <c r="AN467" s="56" t="s">
        <v>391</v>
      </c>
      <c r="AO467" s="1">
        <v>42396</v>
      </c>
      <c r="AP467" s="56" t="s">
        <v>364</v>
      </c>
      <c r="AQ467" s="56">
        <v>34593</v>
      </c>
      <c r="AR467" s="56">
        <v>0</v>
      </c>
      <c r="AS467" s="56" t="s">
        <v>346</v>
      </c>
      <c r="BB467" s="56" t="s">
        <v>339</v>
      </c>
      <c r="BC467" s="56" t="s">
        <v>263</v>
      </c>
      <c r="BD467" s="56" t="s">
        <v>349</v>
      </c>
      <c r="BE467" s="56" t="s">
        <v>347</v>
      </c>
      <c r="BF467" s="56" t="s">
        <v>334</v>
      </c>
      <c r="BG467" s="56" t="s">
        <v>365</v>
      </c>
      <c r="BH467" s="56">
        <v>0</v>
      </c>
      <c r="BI467" s="56">
        <v>0</v>
      </c>
      <c r="BJ467" s="56">
        <v>1</v>
      </c>
    </row>
    <row r="468" spans="1:62" hidden="1" x14ac:dyDescent="0.3">
      <c r="A468" s="56">
        <v>49196875</v>
      </c>
      <c r="B468" s="86">
        <v>599202</v>
      </c>
      <c r="C468" s="1">
        <v>42893</v>
      </c>
      <c r="D468" s="56" t="s">
        <v>357</v>
      </c>
      <c r="E468" s="56" t="s">
        <v>358</v>
      </c>
      <c r="F468" s="56" t="s">
        <v>334</v>
      </c>
      <c r="G468" s="56" t="s">
        <v>335</v>
      </c>
      <c r="H468" s="56" t="s">
        <v>336</v>
      </c>
      <c r="I468" s="56" t="s">
        <v>359</v>
      </c>
      <c r="K468" s="56" t="s">
        <v>337</v>
      </c>
      <c r="L468" s="56" t="s">
        <v>545</v>
      </c>
      <c r="M468" s="56" t="s">
        <v>984</v>
      </c>
      <c r="N468" s="56" t="s">
        <v>1043</v>
      </c>
      <c r="O468" s="56" t="s">
        <v>985</v>
      </c>
      <c r="P468" s="1" t="s">
        <v>188</v>
      </c>
      <c r="Q468" s="56" t="s">
        <v>241</v>
      </c>
      <c r="R468" s="56" t="s">
        <v>339</v>
      </c>
      <c r="S468" s="56">
        <v>133865</v>
      </c>
      <c r="T468" s="1" t="s">
        <v>450</v>
      </c>
      <c r="U468" s="56">
        <v>41416</v>
      </c>
      <c r="V468" s="56">
        <v>43100</v>
      </c>
      <c r="W468" s="56">
        <v>41729</v>
      </c>
      <c r="X468" s="56">
        <v>43100</v>
      </c>
      <c r="Y468" s="56" t="s">
        <v>340</v>
      </c>
      <c r="Z468" s="56" t="s">
        <v>341</v>
      </c>
      <c r="AA468" s="56" t="s">
        <v>347</v>
      </c>
      <c r="AB468" s="56" t="s">
        <v>343</v>
      </c>
      <c r="AC468" s="56" t="s">
        <v>342</v>
      </c>
      <c r="AD468" s="56" t="s">
        <v>342</v>
      </c>
      <c r="AE468" s="56" t="s">
        <v>354</v>
      </c>
      <c r="AF468" s="56" t="s">
        <v>291</v>
      </c>
      <c r="AG468" s="56">
        <v>2015</v>
      </c>
      <c r="AH468" s="56" t="s">
        <v>361</v>
      </c>
      <c r="AI468" s="56" t="s">
        <v>384</v>
      </c>
      <c r="AJ468" s="56">
        <v>0</v>
      </c>
      <c r="AK468" s="1">
        <v>42185</v>
      </c>
      <c r="AL468" s="56" t="s">
        <v>485</v>
      </c>
      <c r="AM468" s="56">
        <v>42242</v>
      </c>
      <c r="AN468" s="56" t="s">
        <v>391</v>
      </c>
      <c r="AO468" s="1">
        <v>42242</v>
      </c>
      <c r="AP468" s="56" t="s">
        <v>391</v>
      </c>
      <c r="AQ468" s="56">
        <v>64201</v>
      </c>
      <c r="AR468" s="56">
        <v>0</v>
      </c>
      <c r="AS468" s="56" t="s">
        <v>346</v>
      </c>
      <c r="BA468" s="56" t="s">
        <v>451</v>
      </c>
      <c r="BB468" s="56" t="s">
        <v>339</v>
      </c>
      <c r="BC468" s="56" t="s">
        <v>263</v>
      </c>
      <c r="BD468" s="56" t="s">
        <v>349</v>
      </c>
      <c r="BE468" s="56" t="s">
        <v>347</v>
      </c>
      <c r="BF468" s="56" t="s">
        <v>334</v>
      </c>
      <c r="BG468" s="56" t="s">
        <v>365</v>
      </c>
      <c r="BH468" s="56">
        <v>0</v>
      </c>
      <c r="BI468" s="56">
        <v>0</v>
      </c>
      <c r="BJ468" s="56">
        <v>0</v>
      </c>
    </row>
    <row r="469" spans="1:62" hidden="1" x14ac:dyDescent="0.3">
      <c r="A469" s="56">
        <v>49196274</v>
      </c>
      <c r="B469" s="86">
        <v>599202</v>
      </c>
      <c r="C469" s="1">
        <v>42893</v>
      </c>
      <c r="D469" s="56" t="s">
        <v>357</v>
      </c>
      <c r="E469" s="56" t="s">
        <v>358</v>
      </c>
      <c r="F469" s="56" t="s">
        <v>334</v>
      </c>
      <c r="G469" s="56" t="s">
        <v>335</v>
      </c>
      <c r="H469" s="56" t="s">
        <v>336</v>
      </c>
      <c r="I469" s="56" t="s">
        <v>359</v>
      </c>
      <c r="K469" s="56" t="s">
        <v>337</v>
      </c>
      <c r="L469" s="56" t="s">
        <v>545</v>
      </c>
      <c r="M469" s="56" t="s">
        <v>984</v>
      </c>
      <c r="N469" s="56" t="s">
        <v>1043</v>
      </c>
      <c r="O469" s="56" t="s">
        <v>985</v>
      </c>
      <c r="P469" s="1" t="s">
        <v>110</v>
      </c>
      <c r="Q469" s="56" t="s">
        <v>241</v>
      </c>
      <c r="R469" s="56" t="s">
        <v>339</v>
      </c>
      <c r="S469" s="56">
        <v>127423</v>
      </c>
      <c r="T469" s="1" t="s">
        <v>466</v>
      </c>
      <c r="U469" s="56">
        <v>41416</v>
      </c>
      <c r="V469" s="56">
        <v>43100</v>
      </c>
      <c r="W469" s="56">
        <v>41456</v>
      </c>
      <c r="X469" s="56">
        <v>43100</v>
      </c>
      <c r="Y469" s="56" t="s">
        <v>340</v>
      </c>
      <c r="Z469" s="56" t="s">
        <v>341</v>
      </c>
      <c r="AA469" s="56" t="s">
        <v>342</v>
      </c>
      <c r="AB469" s="56" t="s">
        <v>343</v>
      </c>
      <c r="AC469" s="56" t="s">
        <v>342</v>
      </c>
      <c r="AD469" s="56" t="s">
        <v>347</v>
      </c>
      <c r="AE469" s="56" t="s">
        <v>334</v>
      </c>
      <c r="AF469" s="56" t="s">
        <v>292</v>
      </c>
      <c r="AG469" s="56">
        <v>2018</v>
      </c>
      <c r="AH469" s="56" t="s">
        <v>361</v>
      </c>
      <c r="AI469" s="56" t="s">
        <v>362</v>
      </c>
      <c r="AJ469" s="56">
        <v>2103</v>
      </c>
      <c r="AM469" s="56">
        <v>42767</v>
      </c>
      <c r="AN469" s="56" t="s">
        <v>353</v>
      </c>
      <c r="AO469" s="1">
        <v>41390</v>
      </c>
      <c r="AP469" s="56" t="s">
        <v>378</v>
      </c>
      <c r="AQ469" s="56">
        <v>264</v>
      </c>
      <c r="AR469" s="56">
        <v>0</v>
      </c>
      <c r="AS469" s="56" t="s">
        <v>346</v>
      </c>
      <c r="BB469" s="56" t="s">
        <v>339</v>
      </c>
      <c r="BC469" s="56" t="s">
        <v>263</v>
      </c>
      <c r="BD469" s="56" t="s">
        <v>349</v>
      </c>
      <c r="BE469" s="56" t="s">
        <v>347</v>
      </c>
      <c r="BF469" s="56" t="s">
        <v>334</v>
      </c>
      <c r="BG469" s="56" t="s">
        <v>365</v>
      </c>
      <c r="BH469" s="56">
        <v>0</v>
      </c>
      <c r="BI469" s="56">
        <v>0</v>
      </c>
      <c r="BJ469" s="56">
        <v>1</v>
      </c>
    </row>
    <row r="470" spans="1:62" hidden="1" x14ac:dyDescent="0.3">
      <c r="A470" s="56">
        <v>49196275</v>
      </c>
      <c r="B470" s="86">
        <v>599202</v>
      </c>
      <c r="C470" s="1">
        <v>42893</v>
      </c>
      <c r="D470" s="56" t="s">
        <v>357</v>
      </c>
      <c r="E470" s="56" t="s">
        <v>358</v>
      </c>
      <c r="F470" s="56" t="s">
        <v>334</v>
      </c>
      <c r="G470" s="56" t="s">
        <v>335</v>
      </c>
      <c r="H470" s="56" t="s">
        <v>336</v>
      </c>
      <c r="I470" s="56" t="s">
        <v>359</v>
      </c>
      <c r="K470" s="56" t="s">
        <v>337</v>
      </c>
      <c r="L470" s="56" t="s">
        <v>545</v>
      </c>
      <c r="M470" s="56" t="s">
        <v>984</v>
      </c>
      <c r="N470" s="56" t="s">
        <v>1043</v>
      </c>
      <c r="O470" s="56" t="s">
        <v>985</v>
      </c>
      <c r="P470" s="1" t="s">
        <v>110</v>
      </c>
      <c r="Q470" s="56" t="s">
        <v>241</v>
      </c>
      <c r="R470" s="56" t="s">
        <v>339</v>
      </c>
      <c r="S470" s="56">
        <v>116866</v>
      </c>
      <c r="T470" s="1" t="s">
        <v>472</v>
      </c>
      <c r="U470" s="56">
        <v>41416</v>
      </c>
      <c r="V470" s="56">
        <v>43100</v>
      </c>
      <c r="W470" s="56">
        <v>41456</v>
      </c>
      <c r="X470" s="56">
        <v>43100</v>
      </c>
      <c r="Y470" s="56" t="s">
        <v>356</v>
      </c>
      <c r="Z470" s="56" t="s">
        <v>341</v>
      </c>
      <c r="AA470" s="56" t="s">
        <v>342</v>
      </c>
      <c r="AB470" s="56" t="s">
        <v>339</v>
      </c>
      <c r="AC470" s="56" t="s">
        <v>342</v>
      </c>
      <c r="AD470" s="56" t="s">
        <v>342</v>
      </c>
      <c r="AE470" s="56" t="s">
        <v>334</v>
      </c>
      <c r="AF470" s="56" t="s">
        <v>224</v>
      </c>
      <c r="AG470" s="56">
        <v>2013</v>
      </c>
      <c r="AH470" s="56" t="s">
        <v>361</v>
      </c>
      <c r="AI470" s="56" t="s">
        <v>339</v>
      </c>
      <c r="AJ470" s="56">
        <v>0</v>
      </c>
      <c r="AM470" s="56">
        <v>42748</v>
      </c>
      <c r="AN470" s="56" t="s">
        <v>391</v>
      </c>
      <c r="AO470" s="1">
        <v>41393</v>
      </c>
      <c r="AP470" s="56" t="s">
        <v>353</v>
      </c>
      <c r="AQ470" s="56">
        <v>54344</v>
      </c>
      <c r="AR470" s="56">
        <v>0</v>
      </c>
      <c r="AS470" s="56" t="s">
        <v>346</v>
      </c>
      <c r="AT470" s="56">
        <v>1003</v>
      </c>
      <c r="AU470" s="56" t="s">
        <v>369</v>
      </c>
      <c r="BB470" s="56" t="s">
        <v>339</v>
      </c>
      <c r="BC470" s="56" t="s">
        <v>263</v>
      </c>
      <c r="BD470" s="56" t="s">
        <v>349</v>
      </c>
      <c r="BE470" s="56" t="s">
        <v>347</v>
      </c>
      <c r="BF470" s="56" t="s">
        <v>334</v>
      </c>
      <c r="BG470" s="56" t="s">
        <v>365</v>
      </c>
      <c r="BH470" s="56">
        <v>0</v>
      </c>
      <c r="BI470" s="56">
        <v>0</v>
      </c>
      <c r="BJ470" s="56">
        <v>1</v>
      </c>
    </row>
    <row r="471" spans="1:62" hidden="1" x14ac:dyDescent="0.3">
      <c r="A471" s="56">
        <v>49196843</v>
      </c>
      <c r="B471" s="86">
        <v>599202</v>
      </c>
      <c r="C471" s="1">
        <v>42893</v>
      </c>
      <c r="D471" s="56" t="s">
        <v>357</v>
      </c>
      <c r="E471" s="56" t="s">
        <v>358</v>
      </c>
      <c r="F471" s="56" t="s">
        <v>334</v>
      </c>
      <c r="G471" s="56" t="s">
        <v>335</v>
      </c>
      <c r="H471" s="56" t="s">
        <v>336</v>
      </c>
      <c r="I471" s="56" t="s">
        <v>359</v>
      </c>
      <c r="K471" s="56" t="s">
        <v>337</v>
      </c>
      <c r="L471" s="56" t="s">
        <v>545</v>
      </c>
      <c r="M471" s="56" t="s">
        <v>984</v>
      </c>
      <c r="N471" s="56" t="s">
        <v>1043</v>
      </c>
      <c r="O471" s="56" t="s">
        <v>985</v>
      </c>
      <c r="P471" s="1" t="s">
        <v>188</v>
      </c>
      <c r="Q471" s="56" t="s">
        <v>241</v>
      </c>
      <c r="R471" s="56" t="s">
        <v>339</v>
      </c>
      <c r="S471" s="56">
        <v>133625</v>
      </c>
      <c r="T471" s="1" t="s">
        <v>455</v>
      </c>
      <c r="U471" s="56">
        <v>41416</v>
      </c>
      <c r="V471" s="56">
        <v>43100</v>
      </c>
      <c r="W471" s="56">
        <v>41275</v>
      </c>
      <c r="X471" s="56">
        <v>41291</v>
      </c>
      <c r="Y471" s="56" t="s">
        <v>356</v>
      </c>
      <c r="Z471" s="56" t="s">
        <v>341</v>
      </c>
      <c r="AA471" s="56" t="s">
        <v>347</v>
      </c>
      <c r="AB471" s="56" t="s">
        <v>343</v>
      </c>
      <c r="AC471" s="56" t="s">
        <v>342</v>
      </c>
      <c r="AD471" s="56" t="s">
        <v>347</v>
      </c>
      <c r="AE471" s="56" t="s">
        <v>352</v>
      </c>
      <c r="AF471" s="56" t="s">
        <v>292</v>
      </c>
      <c r="AG471" s="56">
        <v>2015</v>
      </c>
      <c r="AH471" s="56" t="s">
        <v>80</v>
      </c>
      <c r="AI471" s="56" t="s">
        <v>348</v>
      </c>
      <c r="AJ471" s="56">
        <v>1</v>
      </c>
      <c r="AM471" s="56">
        <v>41291</v>
      </c>
      <c r="AN471" s="56" t="s">
        <v>353</v>
      </c>
      <c r="AO471" s="1">
        <v>41290</v>
      </c>
      <c r="AP471" s="56" t="s">
        <v>353</v>
      </c>
      <c r="AQ471" s="56">
        <v>64141</v>
      </c>
      <c r="AR471" s="56">
        <v>0</v>
      </c>
      <c r="AS471" s="56" t="s">
        <v>346</v>
      </c>
      <c r="BB471" s="56" t="s">
        <v>339</v>
      </c>
      <c r="BC471" s="56" t="s">
        <v>263</v>
      </c>
      <c r="BD471" s="56" t="s">
        <v>349</v>
      </c>
      <c r="BE471" s="56" t="s">
        <v>347</v>
      </c>
      <c r="BF471" s="56" t="s">
        <v>334</v>
      </c>
      <c r="BG471" s="56" t="s">
        <v>365</v>
      </c>
      <c r="BH471" s="56">
        <v>0</v>
      </c>
      <c r="BI471" s="56">
        <v>0</v>
      </c>
      <c r="BJ471" s="56">
        <v>0</v>
      </c>
    </row>
    <row r="472" spans="1:62" hidden="1" x14ac:dyDescent="0.3">
      <c r="A472" s="56">
        <v>49196838</v>
      </c>
      <c r="B472" s="86">
        <v>599202</v>
      </c>
      <c r="C472" s="1">
        <v>42893</v>
      </c>
      <c r="D472" s="56" t="s">
        <v>357</v>
      </c>
      <c r="E472" s="56" t="s">
        <v>358</v>
      </c>
      <c r="F472" s="56" t="s">
        <v>334</v>
      </c>
      <c r="G472" s="56" t="s">
        <v>335</v>
      </c>
      <c r="H472" s="56" t="s">
        <v>336</v>
      </c>
      <c r="I472" s="56" t="s">
        <v>359</v>
      </c>
      <c r="K472" s="56" t="s">
        <v>337</v>
      </c>
      <c r="L472" s="56" t="s">
        <v>545</v>
      </c>
      <c r="M472" s="56" t="s">
        <v>984</v>
      </c>
      <c r="N472" s="56" t="s">
        <v>1043</v>
      </c>
      <c r="O472" s="56" t="s">
        <v>985</v>
      </c>
      <c r="P472" s="1" t="s">
        <v>188</v>
      </c>
      <c r="Q472" s="56" t="s">
        <v>241</v>
      </c>
      <c r="R472" s="56" t="s">
        <v>339</v>
      </c>
      <c r="S472" s="56">
        <v>158209</v>
      </c>
      <c r="T472" s="1" t="s">
        <v>457</v>
      </c>
      <c r="U472" s="56">
        <v>41416</v>
      </c>
      <c r="V472" s="56">
        <v>43100</v>
      </c>
      <c r="W472" s="56">
        <v>41334</v>
      </c>
      <c r="X472" s="56">
        <v>43100</v>
      </c>
      <c r="Y472" s="56" t="s">
        <v>340</v>
      </c>
      <c r="AA472" s="56" t="s">
        <v>347</v>
      </c>
      <c r="AB472" s="56" t="s">
        <v>343</v>
      </c>
      <c r="AC472" s="56" t="s">
        <v>342</v>
      </c>
      <c r="AD472" s="56" t="s">
        <v>342</v>
      </c>
      <c r="AE472" s="56" t="s">
        <v>334</v>
      </c>
      <c r="AF472" s="56" t="s">
        <v>292</v>
      </c>
      <c r="AG472" s="56">
        <v>2013</v>
      </c>
      <c r="AH472" s="56" t="s">
        <v>80</v>
      </c>
      <c r="AI472" s="56" t="s">
        <v>344</v>
      </c>
      <c r="AJ472" s="56">
        <v>0</v>
      </c>
      <c r="AM472" s="56">
        <v>42748</v>
      </c>
      <c r="AN472" s="56" t="s">
        <v>391</v>
      </c>
      <c r="AO472" s="1">
        <v>41584</v>
      </c>
      <c r="AP472" s="56" t="s">
        <v>353</v>
      </c>
      <c r="AQ472" s="56">
        <v>34593</v>
      </c>
      <c r="AR472" s="56">
        <v>0</v>
      </c>
      <c r="AS472" s="56" t="s">
        <v>346</v>
      </c>
      <c r="BB472" s="56" t="s">
        <v>339</v>
      </c>
      <c r="BC472" s="56" t="s">
        <v>263</v>
      </c>
      <c r="BD472" s="56" t="s">
        <v>349</v>
      </c>
      <c r="BE472" s="56" t="s">
        <v>347</v>
      </c>
      <c r="BF472" s="56" t="s">
        <v>334</v>
      </c>
      <c r="BG472" s="56" t="s">
        <v>365</v>
      </c>
      <c r="BH472" s="56">
        <v>0</v>
      </c>
      <c r="BI472" s="56">
        <v>0</v>
      </c>
      <c r="BJ472" s="56">
        <v>1</v>
      </c>
    </row>
    <row r="473" spans="1:62" hidden="1" x14ac:dyDescent="0.3">
      <c r="A473" s="56">
        <v>49196418</v>
      </c>
      <c r="B473" s="86">
        <v>599202</v>
      </c>
      <c r="C473" s="1">
        <v>42893</v>
      </c>
      <c r="D473" s="56" t="s">
        <v>357</v>
      </c>
      <c r="E473" s="56" t="s">
        <v>358</v>
      </c>
      <c r="F473" s="56" t="s">
        <v>334</v>
      </c>
      <c r="G473" s="56" t="s">
        <v>335</v>
      </c>
      <c r="H473" s="56" t="s">
        <v>336</v>
      </c>
      <c r="I473" s="56" t="s">
        <v>359</v>
      </c>
      <c r="K473" s="56" t="s">
        <v>337</v>
      </c>
      <c r="L473" s="56" t="s">
        <v>545</v>
      </c>
      <c r="M473" s="56" t="s">
        <v>984</v>
      </c>
      <c r="N473" s="56" t="s">
        <v>1043</v>
      </c>
      <c r="O473" s="56" t="s">
        <v>985</v>
      </c>
      <c r="P473" s="1" t="s">
        <v>110</v>
      </c>
      <c r="Q473" s="56" t="s">
        <v>241</v>
      </c>
      <c r="R473" s="56" t="s">
        <v>339</v>
      </c>
      <c r="S473" s="56">
        <v>127424</v>
      </c>
      <c r="T473" s="1" t="s">
        <v>387</v>
      </c>
      <c r="U473" s="56">
        <v>41416</v>
      </c>
      <c r="V473" s="56">
        <v>43100</v>
      </c>
      <c r="W473" s="56">
        <v>41456</v>
      </c>
      <c r="X473" s="56">
        <v>43100</v>
      </c>
      <c r="Y473" s="56" t="s">
        <v>340</v>
      </c>
      <c r="Z473" s="56" t="s">
        <v>367</v>
      </c>
      <c r="AA473" s="56" t="s">
        <v>342</v>
      </c>
      <c r="AB473" s="56" t="s">
        <v>343</v>
      </c>
      <c r="AC473" s="56" t="s">
        <v>342</v>
      </c>
      <c r="AD473" s="56" t="s">
        <v>347</v>
      </c>
      <c r="AE473" s="56" t="s">
        <v>334</v>
      </c>
      <c r="AF473" s="56" t="s">
        <v>224</v>
      </c>
      <c r="AG473" s="56">
        <v>2012</v>
      </c>
      <c r="AH473" s="56" t="s">
        <v>361</v>
      </c>
      <c r="AI473" s="56" t="s">
        <v>339</v>
      </c>
      <c r="AJ473" s="56">
        <v>0</v>
      </c>
      <c r="AM473" s="56">
        <v>42767</v>
      </c>
      <c r="AN473" s="56" t="s">
        <v>353</v>
      </c>
      <c r="AO473" s="1">
        <v>41302</v>
      </c>
      <c r="AP473" s="56" t="s">
        <v>378</v>
      </c>
      <c r="AQ473" s="56">
        <v>265</v>
      </c>
      <c r="AR473" s="56">
        <v>0</v>
      </c>
      <c r="AS473" s="56" t="s">
        <v>346</v>
      </c>
      <c r="BB473" s="56" t="s">
        <v>339</v>
      </c>
      <c r="BC473" s="56" t="s">
        <v>263</v>
      </c>
      <c r="BD473" s="56" t="s">
        <v>349</v>
      </c>
      <c r="BE473" s="56" t="s">
        <v>347</v>
      </c>
      <c r="BF473" s="56" t="s">
        <v>388</v>
      </c>
      <c r="BG473" s="56" t="s">
        <v>365</v>
      </c>
      <c r="BH473" s="56">
        <v>0</v>
      </c>
      <c r="BI473" s="56">
        <v>0</v>
      </c>
      <c r="BJ473" s="56">
        <v>1</v>
      </c>
    </row>
    <row r="474" spans="1:62" hidden="1" x14ac:dyDescent="0.3">
      <c r="A474" s="56">
        <v>49196276</v>
      </c>
      <c r="B474" s="86">
        <v>599202</v>
      </c>
      <c r="C474" s="1">
        <v>42893</v>
      </c>
      <c r="D474" s="56" t="s">
        <v>357</v>
      </c>
      <c r="E474" s="56" t="s">
        <v>358</v>
      </c>
      <c r="F474" s="56" t="s">
        <v>334</v>
      </c>
      <c r="G474" s="56" t="s">
        <v>335</v>
      </c>
      <c r="H474" s="56" t="s">
        <v>336</v>
      </c>
      <c r="I474" s="56" t="s">
        <v>359</v>
      </c>
      <c r="K474" s="56" t="s">
        <v>337</v>
      </c>
      <c r="L474" s="56" t="s">
        <v>545</v>
      </c>
      <c r="M474" s="56" t="s">
        <v>984</v>
      </c>
      <c r="N474" s="56" t="s">
        <v>1043</v>
      </c>
      <c r="O474" s="56" t="s">
        <v>985</v>
      </c>
      <c r="P474" s="1" t="s">
        <v>110</v>
      </c>
      <c r="Q474" s="56" t="s">
        <v>241</v>
      </c>
      <c r="R474" s="56" t="s">
        <v>339</v>
      </c>
      <c r="S474" s="56">
        <v>116866</v>
      </c>
      <c r="T474" s="1" t="s">
        <v>472</v>
      </c>
      <c r="U474" s="56">
        <v>41416</v>
      </c>
      <c r="V474" s="56">
        <v>43100</v>
      </c>
      <c r="W474" s="56">
        <v>41456</v>
      </c>
      <c r="X474" s="56">
        <v>43100</v>
      </c>
      <c r="Y474" s="56" t="s">
        <v>356</v>
      </c>
      <c r="Z474" s="56" t="s">
        <v>341</v>
      </c>
      <c r="AA474" s="56" t="s">
        <v>342</v>
      </c>
      <c r="AB474" s="56" t="s">
        <v>339</v>
      </c>
      <c r="AC474" s="56" t="s">
        <v>342</v>
      </c>
      <c r="AD474" s="56" t="s">
        <v>342</v>
      </c>
      <c r="AE474" s="56" t="s">
        <v>334</v>
      </c>
      <c r="AF474" s="56" t="s">
        <v>291</v>
      </c>
      <c r="AG474" s="56">
        <v>2014</v>
      </c>
      <c r="AH474" s="56" t="s">
        <v>361</v>
      </c>
      <c r="AI474" s="56" t="s">
        <v>362</v>
      </c>
      <c r="AJ474" s="56">
        <v>763</v>
      </c>
      <c r="AK474" s="1">
        <v>41639</v>
      </c>
      <c r="AL474" s="56" t="s">
        <v>473</v>
      </c>
      <c r="AM474" s="56">
        <v>42748</v>
      </c>
      <c r="AN474" s="56" t="s">
        <v>391</v>
      </c>
      <c r="AO474" s="1">
        <v>41684</v>
      </c>
      <c r="AP474" s="56" t="s">
        <v>378</v>
      </c>
      <c r="AQ474" s="56">
        <v>54344</v>
      </c>
      <c r="AR474" s="56">
        <v>0</v>
      </c>
      <c r="AS474" s="56" t="s">
        <v>346</v>
      </c>
      <c r="AT474" s="56">
        <v>1003</v>
      </c>
      <c r="AU474" s="56" t="s">
        <v>369</v>
      </c>
      <c r="BB474" s="56" t="s">
        <v>339</v>
      </c>
      <c r="BC474" s="56" t="s">
        <v>263</v>
      </c>
      <c r="BD474" s="56" t="s">
        <v>349</v>
      </c>
      <c r="BE474" s="56" t="s">
        <v>347</v>
      </c>
      <c r="BF474" s="56" t="s">
        <v>334</v>
      </c>
      <c r="BG474" s="56" t="s">
        <v>365</v>
      </c>
      <c r="BH474" s="56">
        <v>0</v>
      </c>
      <c r="BI474" s="56">
        <v>0</v>
      </c>
      <c r="BJ474" s="56">
        <v>1</v>
      </c>
    </row>
    <row r="475" spans="1:62" hidden="1" x14ac:dyDescent="0.3">
      <c r="A475" s="56">
        <v>49196277</v>
      </c>
      <c r="B475" s="86">
        <v>599202</v>
      </c>
      <c r="C475" s="1">
        <v>42893</v>
      </c>
      <c r="D475" s="56" t="s">
        <v>357</v>
      </c>
      <c r="E475" s="56" t="s">
        <v>358</v>
      </c>
      <c r="F475" s="56" t="s">
        <v>334</v>
      </c>
      <c r="G475" s="56" t="s">
        <v>335</v>
      </c>
      <c r="H475" s="56" t="s">
        <v>336</v>
      </c>
      <c r="I475" s="56" t="s">
        <v>359</v>
      </c>
      <c r="K475" s="56" t="s">
        <v>337</v>
      </c>
      <c r="L475" s="56" t="s">
        <v>545</v>
      </c>
      <c r="M475" s="56" t="s">
        <v>984</v>
      </c>
      <c r="N475" s="56" t="s">
        <v>1043</v>
      </c>
      <c r="O475" s="56" t="s">
        <v>985</v>
      </c>
      <c r="P475" s="1" t="s">
        <v>110</v>
      </c>
      <c r="Q475" s="56" t="s">
        <v>241</v>
      </c>
      <c r="R475" s="56" t="s">
        <v>339</v>
      </c>
      <c r="S475" s="56">
        <v>116866</v>
      </c>
      <c r="T475" s="1" t="s">
        <v>472</v>
      </c>
      <c r="U475" s="56">
        <v>41416</v>
      </c>
      <c r="V475" s="56">
        <v>43100</v>
      </c>
      <c r="W475" s="56">
        <v>41456</v>
      </c>
      <c r="X475" s="56">
        <v>43100</v>
      </c>
      <c r="Y475" s="56" t="s">
        <v>356</v>
      </c>
      <c r="Z475" s="56" t="s">
        <v>341</v>
      </c>
      <c r="AA475" s="56" t="s">
        <v>342</v>
      </c>
      <c r="AB475" s="56" t="s">
        <v>339</v>
      </c>
      <c r="AC475" s="56" t="s">
        <v>342</v>
      </c>
      <c r="AD475" s="56" t="s">
        <v>342</v>
      </c>
      <c r="AE475" s="56" t="s">
        <v>334</v>
      </c>
      <c r="AF475" s="56" t="s">
        <v>291</v>
      </c>
      <c r="AG475" s="56">
        <v>2014</v>
      </c>
      <c r="AH475" s="56" t="s">
        <v>361</v>
      </c>
      <c r="AI475" s="56" t="s">
        <v>384</v>
      </c>
      <c r="AJ475" s="56">
        <v>3202</v>
      </c>
      <c r="AK475" s="1">
        <v>41820</v>
      </c>
      <c r="AM475" s="56">
        <v>42748</v>
      </c>
      <c r="AN475" s="56" t="s">
        <v>391</v>
      </c>
      <c r="AO475" s="1">
        <v>41857</v>
      </c>
      <c r="AP475" s="56" t="s">
        <v>353</v>
      </c>
      <c r="AQ475" s="56">
        <v>54344</v>
      </c>
      <c r="AR475" s="56">
        <v>0</v>
      </c>
      <c r="AS475" s="56" t="s">
        <v>346</v>
      </c>
      <c r="AT475" s="56">
        <v>1003</v>
      </c>
      <c r="AU475" s="56" t="s">
        <v>369</v>
      </c>
      <c r="BB475" s="56" t="s">
        <v>339</v>
      </c>
      <c r="BC475" s="56" t="s">
        <v>263</v>
      </c>
      <c r="BD475" s="56" t="s">
        <v>349</v>
      </c>
      <c r="BE475" s="56" t="s">
        <v>347</v>
      </c>
      <c r="BF475" s="56" t="s">
        <v>334</v>
      </c>
      <c r="BG475" s="56" t="s">
        <v>365</v>
      </c>
      <c r="BH475" s="56">
        <v>0</v>
      </c>
      <c r="BI475" s="56">
        <v>0</v>
      </c>
      <c r="BJ475" s="56">
        <v>1</v>
      </c>
    </row>
    <row r="476" spans="1:62" hidden="1" x14ac:dyDescent="0.3">
      <c r="A476" s="56">
        <v>49196416</v>
      </c>
      <c r="B476" s="86">
        <v>599202</v>
      </c>
      <c r="C476" s="1">
        <v>42893</v>
      </c>
      <c r="D476" s="56" t="s">
        <v>357</v>
      </c>
      <c r="E476" s="56" t="s">
        <v>358</v>
      </c>
      <c r="F476" s="56" t="s">
        <v>334</v>
      </c>
      <c r="G476" s="56" t="s">
        <v>335</v>
      </c>
      <c r="H476" s="56" t="s">
        <v>336</v>
      </c>
      <c r="I476" s="56" t="s">
        <v>359</v>
      </c>
      <c r="K476" s="56" t="s">
        <v>337</v>
      </c>
      <c r="L476" s="56" t="s">
        <v>545</v>
      </c>
      <c r="M476" s="56" t="s">
        <v>984</v>
      </c>
      <c r="N476" s="56" t="s">
        <v>1043</v>
      </c>
      <c r="O476" s="56" t="s">
        <v>985</v>
      </c>
      <c r="P476" s="1" t="s">
        <v>110</v>
      </c>
      <c r="Q476" s="56" t="s">
        <v>241</v>
      </c>
      <c r="R476" s="56" t="s">
        <v>339</v>
      </c>
      <c r="S476" s="56">
        <v>107910</v>
      </c>
      <c r="T476" s="1" t="s">
        <v>255</v>
      </c>
      <c r="U476" s="56">
        <v>41416</v>
      </c>
      <c r="V476" s="56">
        <v>43100</v>
      </c>
      <c r="W476" s="56">
        <v>41275</v>
      </c>
      <c r="X476" s="56">
        <v>41313</v>
      </c>
      <c r="Y476" s="56" t="s">
        <v>340</v>
      </c>
      <c r="Z476" s="56" t="s">
        <v>367</v>
      </c>
      <c r="AA476" s="56" t="s">
        <v>342</v>
      </c>
      <c r="AB476" s="56" t="s">
        <v>343</v>
      </c>
      <c r="AC476" s="56" t="s">
        <v>342</v>
      </c>
      <c r="AD476" s="56" t="s">
        <v>347</v>
      </c>
      <c r="AE476" s="56" t="s">
        <v>352</v>
      </c>
      <c r="AF476" s="56" t="s">
        <v>224</v>
      </c>
      <c r="AG476" s="56">
        <v>2012</v>
      </c>
      <c r="AH476" s="56" t="s">
        <v>80</v>
      </c>
      <c r="AI476" s="56" t="s">
        <v>339</v>
      </c>
      <c r="AJ476" s="56">
        <v>26500000</v>
      </c>
      <c r="AM476" s="56">
        <v>41313</v>
      </c>
      <c r="AN476" s="56" t="s">
        <v>353</v>
      </c>
      <c r="AO476" s="1">
        <v>41138</v>
      </c>
      <c r="AP476" s="56" t="s">
        <v>378</v>
      </c>
      <c r="AQ476" s="56">
        <v>269</v>
      </c>
      <c r="AR476" s="56">
        <v>0</v>
      </c>
      <c r="AS476" s="56" t="s">
        <v>346</v>
      </c>
      <c r="BB476" s="56" t="s">
        <v>339</v>
      </c>
      <c r="BC476" s="56" t="s">
        <v>263</v>
      </c>
      <c r="BD476" s="56" t="s">
        <v>349</v>
      </c>
      <c r="BE476" s="56" t="s">
        <v>347</v>
      </c>
      <c r="BF476" s="56" t="s">
        <v>334</v>
      </c>
      <c r="BG476" s="56" t="s">
        <v>365</v>
      </c>
      <c r="BH476" s="56">
        <v>0</v>
      </c>
      <c r="BI476" s="56">
        <v>0</v>
      </c>
      <c r="BJ476" s="56">
        <v>0</v>
      </c>
    </row>
    <row r="477" spans="1:62" hidden="1" x14ac:dyDescent="0.3">
      <c r="A477" s="56">
        <v>49196278</v>
      </c>
      <c r="B477" s="86">
        <v>599202</v>
      </c>
      <c r="C477" s="1">
        <v>42893</v>
      </c>
      <c r="D477" s="56" t="s">
        <v>357</v>
      </c>
      <c r="E477" s="56" t="s">
        <v>358</v>
      </c>
      <c r="F477" s="56" t="s">
        <v>334</v>
      </c>
      <c r="G477" s="56" t="s">
        <v>335</v>
      </c>
      <c r="H477" s="56" t="s">
        <v>336</v>
      </c>
      <c r="I477" s="56" t="s">
        <v>359</v>
      </c>
      <c r="K477" s="56" t="s">
        <v>337</v>
      </c>
      <c r="L477" s="56" t="s">
        <v>545</v>
      </c>
      <c r="M477" s="56" t="s">
        <v>984</v>
      </c>
      <c r="N477" s="56" t="s">
        <v>1043</v>
      </c>
      <c r="O477" s="56" t="s">
        <v>985</v>
      </c>
      <c r="P477" s="1" t="s">
        <v>110</v>
      </c>
      <c r="Q477" s="56" t="s">
        <v>241</v>
      </c>
      <c r="R477" s="56" t="s">
        <v>339</v>
      </c>
      <c r="S477" s="56">
        <v>116866</v>
      </c>
      <c r="T477" s="1" t="s">
        <v>472</v>
      </c>
      <c r="U477" s="56">
        <v>41416</v>
      </c>
      <c r="V477" s="56">
        <v>43100</v>
      </c>
      <c r="W477" s="56">
        <v>41456</v>
      </c>
      <c r="X477" s="56">
        <v>43100</v>
      </c>
      <c r="Y477" s="56" t="s">
        <v>356</v>
      </c>
      <c r="Z477" s="56" t="s">
        <v>341</v>
      </c>
      <c r="AA477" s="56" t="s">
        <v>342</v>
      </c>
      <c r="AB477" s="56" t="s">
        <v>339</v>
      </c>
      <c r="AC477" s="56" t="s">
        <v>342</v>
      </c>
      <c r="AD477" s="56" t="s">
        <v>342</v>
      </c>
      <c r="AE477" s="56" t="s">
        <v>334</v>
      </c>
      <c r="AF477" s="56" t="s">
        <v>291</v>
      </c>
      <c r="AG477" s="56">
        <v>2015</v>
      </c>
      <c r="AH477" s="56" t="s">
        <v>361</v>
      </c>
      <c r="AI477" s="56" t="s">
        <v>362</v>
      </c>
      <c r="AJ477" s="56">
        <v>4618</v>
      </c>
      <c r="AK477" s="1">
        <v>42004</v>
      </c>
      <c r="AL477" s="56" t="s">
        <v>469</v>
      </c>
      <c r="AM477" s="56">
        <v>42748</v>
      </c>
      <c r="AN477" s="56" t="s">
        <v>391</v>
      </c>
      <c r="AO477" s="1">
        <v>42055</v>
      </c>
      <c r="AP477" s="56" t="s">
        <v>353</v>
      </c>
      <c r="AQ477" s="56">
        <v>54344</v>
      </c>
      <c r="AR477" s="56">
        <v>0</v>
      </c>
      <c r="AS477" s="56" t="s">
        <v>346</v>
      </c>
      <c r="AT477" s="56">
        <v>1003</v>
      </c>
      <c r="AU477" s="56" t="s">
        <v>369</v>
      </c>
      <c r="BB477" s="56" t="s">
        <v>339</v>
      </c>
      <c r="BC477" s="56" t="s">
        <v>263</v>
      </c>
      <c r="BD477" s="56" t="s">
        <v>349</v>
      </c>
      <c r="BE477" s="56" t="s">
        <v>347</v>
      </c>
      <c r="BF477" s="56" t="s">
        <v>334</v>
      </c>
      <c r="BG477" s="56" t="s">
        <v>365</v>
      </c>
      <c r="BH477" s="56">
        <v>0</v>
      </c>
      <c r="BI477" s="56">
        <v>0</v>
      </c>
      <c r="BJ477" s="56">
        <v>1</v>
      </c>
    </row>
    <row r="478" spans="1:62" hidden="1" x14ac:dyDescent="0.3">
      <c r="A478" s="56">
        <v>49196279</v>
      </c>
      <c r="B478" s="86">
        <v>599202</v>
      </c>
      <c r="C478" s="1">
        <v>42893</v>
      </c>
      <c r="D478" s="56" t="s">
        <v>357</v>
      </c>
      <c r="E478" s="56" t="s">
        <v>358</v>
      </c>
      <c r="F478" s="56" t="s">
        <v>334</v>
      </c>
      <c r="G478" s="56" t="s">
        <v>335</v>
      </c>
      <c r="H478" s="56" t="s">
        <v>336</v>
      </c>
      <c r="I478" s="56" t="s">
        <v>359</v>
      </c>
      <c r="K478" s="56" t="s">
        <v>337</v>
      </c>
      <c r="L478" s="56" t="s">
        <v>545</v>
      </c>
      <c r="M478" s="56" t="s">
        <v>984</v>
      </c>
      <c r="N478" s="56" t="s">
        <v>1043</v>
      </c>
      <c r="O478" s="56" t="s">
        <v>985</v>
      </c>
      <c r="P478" s="1" t="s">
        <v>110</v>
      </c>
      <c r="Q478" s="56" t="s">
        <v>241</v>
      </c>
      <c r="R478" s="56" t="s">
        <v>339</v>
      </c>
      <c r="S478" s="56">
        <v>116866</v>
      </c>
      <c r="T478" s="1" t="s">
        <v>472</v>
      </c>
      <c r="U478" s="56">
        <v>41416</v>
      </c>
      <c r="V478" s="56">
        <v>43100</v>
      </c>
      <c r="W478" s="56">
        <v>41456</v>
      </c>
      <c r="X478" s="56">
        <v>43100</v>
      </c>
      <c r="Y478" s="56" t="s">
        <v>356</v>
      </c>
      <c r="Z478" s="56" t="s">
        <v>341</v>
      </c>
      <c r="AA478" s="56" t="s">
        <v>342</v>
      </c>
      <c r="AB478" s="56" t="s">
        <v>339</v>
      </c>
      <c r="AC478" s="56" t="s">
        <v>342</v>
      </c>
      <c r="AD478" s="56" t="s">
        <v>342</v>
      </c>
      <c r="AE478" s="56" t="s">
        <v>334</v>
      </c>
      <c r="AF478" s="56" t="s">
        <v>291</v>
      </c>
      <c r="AG478" s="56">
        <v>2015</v>
      </c>
      <c r="AH478" s="56" t="s">
        <v>361</v>
      </c>
      <c r="AI478" s="56" t="s">
        <v>384</v>
      </c>
      <c r="AJ478" s="56">
        <v>4930</v>
      </c>
      <c r="AK478" s="1">
        <v>42185</v>
      </c>
      <c r="AL478" s="56" t="s">
        <v>390</v>
      </c>
      <c r="AM478" s="56">
        <v>42748</v>
      </c>
      <c r="AN478" s="56" t="s">
        <v>391</v>
      </c>
      <c r="AO478" s="1">
        <v>42242</v>
      </c>
      <c r="AP478" s="56" t="s">
        <v>391</v>
      </c>
      <c r="AQ478" s="56">
        <v>54344</v>
      </c>
      <c r="AR478" s="56">
        <v>0</v>
      </c>
      <c r="AS478" s="56" t="s">
        <v>346</v>
      </c>
      <c r="AT478" s="56">
        <v>1003</v>
      </c>
      <c r="AU478" s="56" t="s">
        <v>369</v>
      </c>
      <c r="BB478" s="56" t="s">
        <v>339</v>
      </c>
      <c r="BC478" s="56" t="s">
        <v>263</v>
      </c>
      <c r="BD478" s="56" t="s">
        <v>349</v>
      </c>
      <c r="BE478" s="56" t="s">
        <v>347</v>
      </c>
      <c r="BF478" s="56" t="s">
        <v>334</v>
      </c>
      <c r="BG478" s="56" t="s">
        <v>365</v>
      </c>
      <c r="BH478" s="56">
        <v>0</v>
      </c>
      <c r="BI478" s="56">
        <v>0</v>
      </c>
      <c r="BJ478" s="56">
        <v>1</v>
      </c>
    </row>
    <row r="479" spans="1:62" hidden="1" x14ac:dyDescent="0.3">
      <c r="A479" s="56">
        <v>49196841</v>
      </c>
      <c r="B479" s="86">
        <v>599202</v>
      </c>
      <c r="C479" s="1">
        <v>42893</v>
      </c>
      <c r="D479" s="56" t="s">
        <v>357</v>
      </c>
      <c r="E479" s="56" t="s">
        <v>358</v>
      </c>
      <c r="F479" s="56" t="s">
        <v>334</v>
      </c>
      <c r="G479" s="56" t="s">
        <v>335</v>
      </c>
      <c r="H479" s="56" t="s">
        <v>336</v>
      </c>
      <c r="I479" s="56" t="s">
        <v>359</v>
      </c>
      <c r="K479" s="56" t="s">
        <v>337</v>
      </c>
      <c r="L479" s="56" t="s">
        <v>545</v>
      </c>
      <c r="M479" s="56" t="s">
        <v>984</v>
      </c>
      <c r="N479" s="56" t="s">
        <v>1043</v>
      </c>
      <c r="O479" s="56" t="s">
        <v>985</v>
      </c>
      <c r="P479" s="1" t="s">
        <v>188</v>
      </c>
      <c r="Q479" s="56" t="s">
        <v>241</v>
      </c>
      <c r="R479" s="56" t="s">
        <v>339</v>
      </c>
      <c r="S479" s="56">
        <v>133625</v>
      </c>
      <c r="T479" s="1" t="s">
        <v>455</v>
      </c>
      <c r="U479" s="56">
        <v>41416</v>
      </c>
      <c r="V479" s="56">
        <v>43100</v>
      </c>
      <c r="W479" s="56">
        <v>41275</v>
      </c>
      <c r="X479" s="56">
        <v>41291</v>
      </c>
      <c r="Y479" s="56" t="s">
        <v>356</v>
      </c>
      <c r="Z479" s="56" t="s">
        <v>341</v>
      </c>
      <c r="AA479" s="56" t="s">
        <v>347</v>
      </c>
      <c r="AB479" s="56" t="s">
        <v>343</v>
      </c>
      <c r="AC479" s="56" t="s">
        <v>342</v>
      </c>
      <c r="AD479" s="56" t="s">
        <v>347</v>
      </c>
      <c r="AE479" s="56" t="s">
        <v>352</v>
      </c>
      <c r="AF479" s="56" t="s">
        <v>292</v>
      </c>
      <c r="AG479" s="56">
        <v>2014</v>
      </c>
      <c r="AH479" s="56" t="s">
        <v>80</v>
      </c>
      <c r="AI479" s="56" t="s">
        <v>348</v>
      </c>
      <c r="AJ479" s="56">
        <v>0</v>
      </c>
      <c r="AM479" s="56">
        <v>41291</v>
      </c>
      <c r="AN479" s="56" t="s">
        <v>353</v>
      </c>
      <c r="AO479" s="1">
        <v>41290</v>
      </c>
      <c r="AP479" s="56" t="s">
        <v>353</v>
      </c>
      <c r="AQ479" s="56">
        <v>64141</v>
      </c>
      <c r="AR479" s="56">
        <v>0</v>
      </c>
      <c r="AS479" s="56" t="s">
        <v>346</v>
      </c>
      <c r="BB479" s="56" t="s">
        <v>339</v>
      </c>
      <c r="BC479" s="56" t="s">
        <v>263</v>
      </c>
      <c r="BD479" s="56" t="s">
        <v>349</v>
      </c>
      <c r="BE479" s="56" t="s">
        <v>347</v>
      </c>
      <c r="BF479" s="56" t="s">
        <v>334</v>
      </c>
      <c r="BG479" s="56" t="s">
        <v>365</v>
      </c>
      <c r="BH479" s="56">
        <v>0</v>
      </c>
      <c r="BI479" s="56">
        <v>0</v>
      </c>
      <c r="BJ479" s="56">
        <v>0</v>
      </c>
    </row>
    <row r="480" spans="1:62" hidden="1" x14ac:dyDescent="0.3">
      <c r="A480" s="56">
        <v>49196417</v>
      </c>
      <c r="B480" s="86">
        <v>599202</v>
      </c>
      <c r="C480" s="1">
        <v>42893</v>
      </c>
      <c r="D480" s="56" t="s">
        <v>357</v>
      </c>
      <c r="E480" s="56" t="s">
        <v>358</v>
      </c>
      <c r="F480" s="56" t="s">
        <v>334</v>
      </c>
      <c r="G480" s="56" t="s">
        <v>335</v>
      </c>
      <c r="H480" s="56" t="s">
        <v>336</v>
      </c>
      <c r="I480" s="56" t="s">
        <v>359</v>
      </c>
      <c r="K480" s="56" t="s">
        <v>337</v>
      </c>
      <c r="L480" s="56" t="s">
        <v>545</v>
      </c>
      <c r="M480" s="56" t="s">
        <v>984</v>
      </c>
      <c r="N480" s="56" t="s">
        <v>1043</v>
      </c>
      <c r="O480" s="56" t="s">
        <v>985</v>
      </c>
      <c r="P480" s="1" t="s">
        <v>110</v>
      </c>
      <c r="Q480" s="56" t="s">
        <v>241</v>
      </c>
      <c r="R480" s="56" t="s">
        <v>339</v>
      </c>
      <c r="S480" s="56">
        <v>107910</v>
      </c>
      <c r="T480" s="1" t="s">
        <v>255</v>
      </c>
      <c r="U480" s="56">
        <v>41416</v>
      </c>
      <c r="V480" s="56">
        <v>43100</v>
      </c>
      <c r="W480" s="56">
        <v>41275</v>
      </c>
      <c r="X480" s="56">
        <v>41313</v>
      </c>
      <c r="Y480" s="56" t="s">
        <v>340</v>
      </c>
      <c r="Z480" s="56" t="s">
        <v>367</v>
      </c>
      <c r="AA480" s="56" t="s">
        <v>342</v>
      </c>
      <c r="AB480" s="56" t="s">
        <v>343</v>
      </c>
      <c r="AC480" s="56" t="s">
        <v>342</v>
      </c>
      <c r="AD480" s="56" t="s">
        <v>347</v>
      </c>
      <c r="AE480" s="56" t="s">
        <v>352</v>
      </c>
      <c r="AF480" s="56" t="s">
        <v>292</v>
      </c>
      <c r="AG480" s="56">
        <v>2016</v>
      </c>
      <c r="AH480" s="56" t="s">
        <v>80</v>
      </c>
      <c r="AI480" s="56" t="s">
        <v>348</v>
      </c>
      <c r="AJ480" s="56">
        <v>14500000</v>
      </c>
      <c r="AM480" s="56">
        <v>41313</v>
      </c>
      <c r="AN480" s="56" t="s">
        <v>353</v>
      </c>
      <c r="AO480" s="1">
        <v>41138</v>
      </c>
      <c r="AP480" s="56" t="s">
        <v>378</v>
      </c>
      <c r="AQ480" s="56">
        <v>269</v>
      </c>
      <c r="AR480" s="56">
        <v>0</v>
      </c>
      <c r="AS480" s="56" t="s">
        <v>346</v>
      </c>
      <c r="BB480" s="56" t="s">
        <v>339</v>
      </c>
      <c r="BC480" s="56" t="s">
        <v>263</v>
      </c>
      <c r="BD480" s="56" t="s">
        <v>349</v>
      </c>
      <c r="BE480" s="56" t="s">
        <v>347</v>
      </c>
      <c r="BF480" s="56" t="s">
        <v>334</v>
      </c>
      <c r="BG480" s="56" t="s">
        <v>365</v>
      </c>
      <c r="BH480" s="56">
        <v>0</v>
      </c>
      <c r="BI480" s="56">
        <v>0</v>
      </c>
      <c r="BJ480" s="56">
        <v>0</v>
      </c>
    </row>
    <row r="481" spans="1:62" hidden="1" x14ac:dyDescent="0.3">
      <c r="A481" s="56">
        <v>49196280</v>
      </c>
      <c r="B481" s="86">
        <v>599202</v>
      </c>
      <c r="C481" s="1">
        <v>42893</v>
      </c>
      <c r="D481" s="56" t="s">
        <v>357</v>
      </c>
      <c r="E481" s="56" t="s">
        <v>358</v>
      </c>
      <c r="F481" s="56" t="s">
        <v>334</v>
      </c>
      <c r="G481" s="56" t="s">
        <v>335</v>
      </c>
      <c r="H481" s="56" t="s">
        <v>336</v>
      </c>
      <c r="I481" s="56" t="s">
        <v>359</v>
      </c>
      <c r="K481" s="56" t="s">
        <v>337</v>
      </c>
      <c r="L481" s="56" t="s">
        <v>545</v>
      </c>
      <c r="M481" s="56" t="s">
        <v>984</v>
      </c>
      <c r="N481" s="56" t="s">
        <v>1043</v>
      </c>
      <c r="O481" s="56" t="s">
        <v>985</v>
      </c>
      <c r="P481" s="1" t="s">
        <v>110</v>
      </c>
      <c r="Q481" s="56" t="s">
        <v>241</v>
      </c>
      <c r="R481" s="56" t="s">
        <v>339</v>
      </c>
      <c r="S481" s="56">
        <v>116866</v>
      </c>
      <c r="T481" s="1" t="s">
        <v>472</v>
      </c>
      <c r="U481" s="56">
        <v>41416</v>
      </c>
      <c r="V481" s="56">
        <v>43100</v>
      </c>
      <c r="W481" s="56">
        <v>41456</v>
      </c>
      <c r="X481" s="56">
        <v>43100</v>
      </c>
      <c r="Y481" s="56" t="s">
        <v>356</v>
      </c>
      <c r="Z481" s="56" t="s">
        <v>341</v>
      </c>
      <c r="AA481" s="56" t="s">
        <v>342</v>
      </c>
      <c r="AB481" s="56" t="s">
        <v>339</v>
      </c>
      <c r="AC481" s="56" t="s">
        <v>342</v>
      </c>
      <c r="AD481" s="56" t="s">
        <v>342</v>
      </c>
      <c r="AE481" s="56" t="s">
        <v>334</v>
      </c>
      <c r="AF481" s="56" t="s">
        <v>291</v>
      </c>
      <c r="AG481" s="56">
        <v>2016</v>
      </c>
      <c r="AH481" s="56" t="s">
        <v>361</v>
      </c>
      <c r="AI481" s="56" t="s">
        <v>362</v>
      </c>
      <c r="AJ481" s="56">
        <v>5276</v>
      </c>
      <c r="AK481" s="1">
        <v>42369</v>
      </c>
      <c r="AL481" s="56" t="s">
        <v>432</v>
      </c>
      <c r="AM481" s="56">
        <v>42748</v>
      </c>
      <c r="AN481" s="56" t="s">
        <v>391</v>
      </c>
      <c r="AO481" s="1">
        <v>42396</v>
      </c>
      <c r="AP481" s="56" t="s">
        <v>364</v>
      </c>
      <c r="AQ481" s="56">
        <v>54344</v>
      </c>
      <c r="AR481" s="56">
        <v>0</v>
      </c>
      <c r="AS481" s="56" t="s">
        <v>346</v>
      </c>
      <c r="AT481" s="56">
        <v>1003</v>
      </c>
      <c r="AU481" s="56" t="s">
        <v>369</v>
      </c>
      <c r="BB481" s="56" t="s">
        <v>339</v>
      </c>
      <c r="BC481" s="56" t="s">
        <v>263</v>
      </c>
      <c r="BD481" s="56" t="s">
        <v>349</v>
      </c>
      <c r="BE481" s="56" t="s">
        <v>347</v>
      </c>
      <c r="BF481" s="56" t="s">
        <v>334</v>
      </c>
      <c r="BG481" s="56" t="s">
        <v>365</v>
      </c>
      <c r="BH481" s="56">
        <v>0</v>
      </c>
      <c r="BI481" s="56">
        <v>0</v>
      </c>
      <c r="BJ481" s="56">
        <v>1</v>
      </c>
    </row>
    <row r="482" spans="1:62" hidden="1" x14ac:dyDescent="0.3">
      <c r="A482" s="56">
        <v>49196281</v>
      </c>
      <c r="B482" s="86">
        <v>599202</v>
      </c>
      <c r="C482" s="1">
        <v>42893</v>
      </c>
      <c r="D482" s="56" t="s">
        <v>357</v>
      </c>
      <c r="E482" s="56" t="s">
        <v>358</v>
      </c>
      <c r="F482" s="56" t="s">
        <v>334</v>
      </c>
      <c r="G482" s="56" t="s">
        <v>335</v>
      </c>
      <c r="H482" s="56" t="s">
        <v>336</v>
      </c>
      <c r="I482" s="56" t="s">
        <v>359</v>
      </c>
      <c r="K482" s="56" t="s">
        <v>337</v>
      </c>
      <c r="L482" s="56" t="s">
        <v>545</v>
      </c>
      <c r="M482" s="56" t="s">
        <v>984</v>
      </c>
      <c r="N482" s="56" t="s">
        <v>1043</v>
      </c>
      <c r="O482" s="56" t="s">
        <v>985</v>
      </c>
      <c r="P482" s="1" t="s">
        <v>110</v>
      </c>
      <c r="Q482" s="56" t="s">
        <v>241</v>
      </c>
      <c r="R482" s="56" t="s">
        <v>339</v>
      </c>
      <c r="S482" s="56">
        <v>116866</v>
      </c>
      <c r="T482" s="1" t="s">
        <v>472</v>
      </c>
      <c r="U482" s="56">
        <v>41416</v>
      </c>
      <c r="V482" s="56">
        <v>43100</v>
      </c>
      <c r="W482" s="56">
        <v>41456</v>
      </c>
      <c r="X482" s="56">
        <v>43100</v>
      </c>
      <c r="Y482" s="56" t="s">
        <v>356</v>
      </c>
      <c r="Z482" s="56" t="s">
        <v>341</v>
      </c>
      <c r="AA482" s="56" t="s">
        <v>342</v>
      </c>
      <c r="AB482" s="56" t="s">
        <v>339</v>
      </c>
      <c r="AC482" s="56" t="s">
        <v>342</v>
      </c>
      <c r="AD482" s="56" t="s">
        <v>342</v>
      </c>
      <c r="AE482" s="56" t="s">
        <v>334</v>
      </c>
      <c r="AF482" s="56" t="s">
        <v>291</v>
      </c>
      <c r="AG482" s="56">
        <v>2016</v>
      </c>
      <c r="AH482" s="56" t="s">
        <v>361</v>
      </c>
      <c r="AI482" s="56" t="s">
        <v>384</v>
      </c>
      <c r="AJ482" s="56">
        <v>7040</v>
      </c>
      <c r="AK482" s="1">
        <v>42551</v>
      </c>
      <c r="AL482" s="56" t="s">
        <v>868</v>
      </c>
      <c r="AM482" s="56">
        <v>42748</v>
      </c>
      <c r="AN482" s="56" t="s">
        <v>391</v>
      </c>
      <c r="AO482" s="1">
        <v>42586</v>
      </c>
      <c r="AP482" s="56" t="s">
        <v>353</v>
      </c>
      <c r="AQ482" s="56">
        <v>54344</v>
      </c>
      <c r="AR482" s="56">
        <v>0</v>
      </c>
      <c r="AS482" s="56" t="s">
        <v>346</v>
      </c>
      <c r="AT482" s="56">
        <v>1003</v>
      </c>
      <c r="AU482" s="56" t="s">
        <v>369</v>
      </c>
      <c r="BB482" s="56" t="s">
        <v>339</v>
      </c>
      <c r="BC482" s="56" t="s">
        <v>263</v>
      </c>
      <c r="BD482" s="56" t="s">
        <v>349</v>
      </c>
      <c r="BE482" s="56" t="s">
        <v>347</v>
      </c>
      <c r="BF482" s="56" t="s">
        <v>334</v>
      </c>
      <c r="BG482" s="56" t="s">
        <v>365</v>
      </c>
      <c r="BH482" s="56">
        <v>0</v>
      </c>
      <c r="BI482" s="56">
        <v>0</v>
      </c>
      <c r="BJ482" s="56">
        <v>1</v>
      </c>
    </row>
    <row r="483" spans="1:62" hidden="1" x14ac:dyDescent="0.3">
      <c r="A483" s="56">
        <v>49196839</v>
      </c>
      <c r="B483" s="86">
        <v>599202</v>
      </c>
      <c r="C483" s="1">
        <v>42893</v>
      </c>
      <c r="D483" s="56" t="s">
        <v>357</v>
      </c>
      <c r="E483" s="56" t="s">
        <v>358</v>
      </c>
      <c r="F483" s="56" t="s">
        <v>334</v>
      </c>
      <c r="G483" s="56" t="s">
        <v>335</v>
      </c>
      <c r="H483" s="56" t="s">
        <v>336</v>
      </c>
      <c r="I483" s="56" t="s">
        <v>359</v>
      </c>
      <c r="K483" s="56" t="s">
        <v>337</v>
      </c>
      <c r="L483" s="56" t="s">
        <v>545</v>
      </c>
      <c r="M483" s="56" t="s">
        <v>984</v>
      </c>
      <c r="N483" s="56" t="s">
        <v>1043</v>
      </c>
      <c r="O483" s="56" t="s">
        <v>985</v>
      </c>
      <c r="P483" s="1" t="s">
        <v>188</v>
      </c>
      <c r="Q483" s="56" t="s">
        <v>241</v>
      </c>
      <c r="R483" s="56" t="s">
        <v>339</v>
      </c>
      <c r="S483" s="56">
        <v>158209</v>
      </c>
      <c r="T483" s="1" t="s">
        <v>457</v>
      </c>
      <c r="U483" s="56">
        <v>41416</v>
      </c>
      <c r="V483" s="56">
        <v>43100</v>
      </c>
      <c r="W483" s="56">
        <v>41334</v>
      </c>
      <c r="X483" s="56">
        <v>43100</v>
      </c>
      <c r="Y483" s="56" t="s">
        <v>340</v>
      </c>
      <c r="AA483" s="56" t="s">
        <v>347</v>
      </c>
      <c r="AB483" s="56" t="s">
        <v>343</v>
      </c>
      <c r="AC483" s="56" t="s">
        <v>342</v>
      </c>
      <c r="AD483" s="56" t="s">
        <v>342</v>
      </c>
      <c r="AE483" s="56" t="s">
        <v>334</v>
      </c>
      <c r="AF483" s="56" t="s">
        <v>292</v>
      </c>
      <c r="AG483" s="56">
        <v>2014</v>
      </c>
      <c r="AH483" s="56" t="s">
        <v>80</v>
      </c>
      <c r="AI483" s="56" t="s">
        <v>348</v>
      </c>
      <c r="AJ483" s="56">
        <v>1</v>
      </c>
      <c r="AM483" s="56">
        <v>42748</v>
      </c>
      <c r="AN483" s="56" t="s">
        <v>391</v>
      </c>
      <c r="AO483" s="1">
        <v>41404</v>
      </c>
      <c r="AP483" s="56" t="s">
        <v>378</v>
      </c>
      <c r="AQ483" s="56">
        <v>34593</v>
      </c>
      <c r="AR483" s="56">
        <v>0</v>
      </c>
      <c r="AS483" s="56" t="s">
        <v>346</v>
      </c>
      <c r="BB483" s="56" t="s">
        <v>339</v>
      </c>
      <c r="BC483" s="56" t="s">
        <v>263</v>
      </c>
      <c r="BD483" s="56" t="s">
        <v>349</v>
      </c>
      <c r="BE483" s="56" t="s">
        <v>347</v>
      </c>
      <c r="BF483" s="56" t="s">
        <v>334</v>
      </c>
      <c r="BG483" s="56" t="s">
        <v>365</v>
      </c>
      <c r="BH483" s="56">
        <v>0</v>
      </c>
      <c r="BI483" s="56">
        <v>0</v>
      </c>
      <c r="BJ483" s="56">
        <v>1</v>
      </c>
    </row>
    <row r="484" spans="1:62" hidden="1" x14ac:dyDescent="0.3">
      <c r="A484" s="56">
        <v>49196283</v>
      </c>
      <c r="B484" s="86">
        <v>599202</v>
      </c>
      <c r="C484" s="1">
        <v>42893</v>
      </c>
      <c r="D484" s="56" t="s">
        <v>357</v>
      </c>
      <c r="E484" s="56" t="s">
        <v>358</v>
      </c>
      <c r="F484" s="56" t="s">
        <v>334</v>
      </c>
      <c r="G484" s="56" t="s">
        <v>335</v>
      </c>
      <c r="H484" s="56" t="s">
        <v>336</v>
      </c>
      <c r="I484" s="56" t="s">
        <v>359</v>
      </c>
      <c r="K484" s="56" t="s">
        <v>337</v>
      </c>
      <c r="L484" s="56" t="s">
        <v>545</v>
      </c>
      <c r="M484" s="56" t="s">
        <v>984</v>
      </c>
      <c r="N484" s="56" t="s">
        <v>1043</v>
      </c>
      <c r="O484" s="56" t="s">
        <v>985</v>
      </c>
      <c r="P484" s="1" t="s">
        <v>110</v>
      </c>
      <c r="Q484" s="56" t="s">
        <v>241</v>
      </c>
      <c r="R484" s="56" t="s">
        <v>339</v>
      </c>
      <c r="S484" s="56">
        <v>116866</v>
      </c>
      <c r="T484" s="1" t="s">
        <v>472</v>
      </c>
      <c r="U484" s="56">
        <v>41416</v>
      </c>
      <c r="V484" s="56">
        <v>43100</v>
      </c>
      <c r="W484" s="56">
        <v>41456</v>
      </c>
      <c r="X484" s="56">
        <v>43100</v>
      </c>
      <c r="Y484" s="56" t="s">
        <v>356</v>
      </c>
      <c r="Z484" s="56" t="s">
        <v>341</v>
      </c>
      <c r="AA484" s="56" t="s">
        <v>342</v>
      </c>
      <c r="AB484" s="56" t="s">
        <v>339</v>
      </c>
      <c r="AC484" s="56" t="s">
        <v>342</v>
      </c>
      <c r="AD484" s="56" t="s">
        <v>342</v>
      </c>
      <c r="AE484" s="56" t="s">
        <v>334</v>
      </c>
      <c r="AF484" s="56" t="s">
        <v>291</v>
      </c>
      <c r="AG484" s="56">
        <v>2017</v>
      </c>
      <c r="AH484" s="56" t="s">
        <v>361</v>
      </c>
      <c r="AI484" s="56" t="s">
        <v>362</v>
      </c>
      <c r="AJ484" s="56">
        <v>6932</v>
      </c>
      <c r="AK484" s="1">
        <v>42734</v>
      </c>
      <c r="AL484" s="56" t="s">
        <v>897</v>
      </c>
      <c r="AM484" s="56">
        <v>42748</v>
      </c>
      <c r="AN484" s="56" t="s">
        <v>391</v>
      </c>
      <c r="AO484" s="1">
        <v>42748</v>
      </c>
      <c r="AP484" s="56" t="s">
        <v>391</v>
      </c>
      <c r="AQ484" s="56">
        <v>54344</v>
      </c>
      <c r="AR484" s="56">
        <v>0</v>
      </c>
      <c r="AS484" s="56" t="s">
        <v>346</v>
      </c>
      <c r="AT484" s="56">
        <v>1003</v>
      </c>
      <c r="AU484" s="56" t="s">
        <v>369</v>
      </c>
      <c r="BB484" s="56" t="s">
        <v>339</v>
      </c>
      <c r="BC484" s="56" t="s">
        <v>263</v>
      </c>
      <c r="BD484" s="56" t="s">
        <v>349</v>
      </c>
      <c r="BE484" s="56" t="s">
        <v>347</v>
      </c>
      <c r="BF484" s="56" t="s">
        <v>334</v>
      </c>
      <c r="BG484" s="56" t="s">
        <v>365</v>
      </c>
      <c r="BH484" s="56">
        <v>0</v>
      </c>
      <c r="BI484" s="56">
        <v>0</v>
      </c>
      <c r="BJ484" s="56">
        <v>1</v>
      </c>
    </row>
    <row r="485" spans="1:62" hidden="1" x14ac:dyDescent="0.3">
      <c r="A485" s="56">
        <v>49196284</v>
      </c>
      <c r="B485" s="86">
        <v>599202</v>
      </c>
      <c r="C485" s="1">
        <v>42893</v>
      </c>
      <c r="D485" s="56" t="s">
        <v>357</v>
      </c>
      <c r="E485" s="56" t="s">
        <v>358</v>
      </c>
      <c r="F485" s="56" t="s">
        <v>334</v>
      </c>
      <c r="G485" s="56" t="s">
        <v>335</v>
      </c>
      <c r="H485" s="56" t="s">
        <v>336</v>
      </c>
      <c r="I485" s="56" t="s">
        <v>359</v>
      </c>
      <c r="K485" s="56" t="s">
        <v>337</v>
      </c>
      <c r="L485" s="56" t="s">
        <v>545</v>
      </c>
      <c r="M485" s="56" t="s">
        <v>984</v>
      </c>
      <c r="N485" s="56" t="s">
        <v>1043</v>
      </c>
      <c r="O485" s="56" t="s">
        <v>985</v>
      </c>
      <c r="P485" s="1" t="s">
        <v>110</v>
      </c>
      <c r="Q485" s="56" t="s">
        <v>241</v>
      </c>
      <c r="R485" s="56" t="s">
        <v>339</v>
      </c>
      <c r="S485" s="56">
        <v>116866</v>
      </c>
      <c r="T485" s="1" t="s">
        <v>472</v>
      </c>
      <c r="U485" s="56">
        <v>41416</v>
      </c>
      <c r="V485" s="56">
        <v>43100</v>
      </c>
      <c r="W485" s="56">
        <v>41456</v>
      </c>
      <c r="X485" s="56">
        <v>43100</v>
      </c>
      <c r="Y485" s="56" t="s">
        <v>356</v>
      </c>
      <c r="Z485" s="56" t="s">
        <v>341</v>
      </c>
      <c r="AA485" s="56" t="s">
        <v>342</v>
      </c>
      <c r="AB485" s="56" t="s">
        <v>339</v>
      </c>
      <c r="AC485" s="56" t="s">
        <v>342</v>
      </c>
      <c r="AD485" s="56" t="s">
        <v>342</v>
      </c>
      <c r="AE485" s="56" t="s">
        <v>334</v>
      </c>
      <c r="AF485" s="56" t="s">
        <v>292</v>
      </c>
      <c r="AG485" s="56">
        <v>2014</v>
      </c>
      <c r="AH485" s="56" t="s">
        <v>361</v>
      </c>
      <c r="AI485" s="56" t="s">
        <v>362</v>
      </c>
      <c r="AJ485" s="56">
        <v>258</v>
      </c>
      <c r="AM485" s="56">
        <v>42748</v>
      </c>
      <c r="AN485" s="56" t="s">
        <v>391</v>
      </c>
      <c r="AO485" s="1">
        <v>41684</v>
      </c>
      <c r="AP485" s="56" t="s">
        <v>378</v>
      </c>
      <c r="AQ485" s="56">
        <v>54344</v>
      </c>
      <c r="AR485" s="56">
        <v>0</v>
      </c>
      <c r="AS485" s="56" t="s">
        <v>346</v>
      </c>
      <c r="AT485" s="56">
        <v>1003</v>
      </c>
      <c r="AU485" s="56" t="s">
        <v>369</v>
      </c>
      <c r="BB485" s="56" t="s">
        <v>339</v>
      </c>
      <c r="BC485" s="56" t="s">
        <v>263</v>
      </c>
      <c r="BD485" s="56" t="s">
        <v>349</v>
      </c>
      <c r="BE485" s="56" t="s">
        <v>347</v>
      </c>
      <c r="BF485" s="56" t="s">
        <v>334</v>
      </c>
      <c r="BG485" s="56" t="s">
        <v>365</v>
      </c>
      <c r="BH485" s="56">
        <v>0</v>
      </c>
      <c r="BI485" s="56">
        <v>0</v>
      </c>
      <c r="BJ485" s="56">
        <v>1</v>
      </c>
    </row>
    <row r="486" spans="1:62" hidden="1" x14ac:dyDescent="0.3">
      <c r="A486" s="56">
        <v>49196884</v>
      </c>
      <c r="B486" s="86">
        <v>599202</v>
      </c>
      <c r="C486" s="1">
        <v>42893</v>
      </c>
      <c r="D486" s="56" t="s">
        <v>357</v>
      </c>
      <c r="E486" s="56" t="s">
        <v>358</v>
      </c>
      <c r="F486" s="56" t="s">
        <v>334</v>
      </c>
      <c r="G486" s="56" t="s">
        <v>335</v>
      </c>
      <c r="H486" s="56" t="s">
        <v>336</v>
      </c>
      <c r="I486" s="56" t="s">
        <v>359</v>
      </c>
      <c r="K486" s="56" t="s">
        <v>337</v>
      </c>
      <c r="L486" s="56" t="s">
        <v>545</v>
      </c>
      <c r="M486" s="56" t="s">
        <v>984</v>
      </c>
      <c r="N486" s="56" t="s">
        <v>1043</v>
      </c>
      <c r="O486" s="56" t="s">
        <v>985</v>
      </c>
      <c r="P486" s="1" t="s">
        <v>188</v>
      </c>
      <c r="Q486" s="56" t="s">
        <v>360</v>
      </c>
      <c r="R486" s="56" t="s">
        <v>339</v>
      </c>
      <c r="S486" s="56">
        <v>111269</v>
      </c>
      <c r="T486" s="1" t="s">
        <v>542</v>
      </c>
      <c r="U486" s="56">
        <v>41416</v>
      </c>
      <c r="V486" s="56">
        <v>43100</v>
      </c>
      <c r="W486" s="56">
        <v>41275</v>
      </c>
      <c r="X486" s="56">
        <v>41290</v>
      </c>
      <c r="Y486" s="56" t="s">
        <v>356</v>
      </c>
      <c r="Z486" s="56" t="s">
        <v>341</v>
      </c>
      <c r="AA486" s="56" t="s">
        <v>347</v>
      </c>
      <c r="AB486" s="56" t="s">
        <v>343</v>
      </c>
      <c r="AC486" s="56" t="s">
        <v>342</v>
      </c>
      <c r="AD486" s="56" t="s">
        <v>347</v>
      </c>
      <c r="AE486" s="56" t="s">
        <v>352</v>
      </c>
      <c r="AF486" s="56" t="s">
        <v>292</v>
      </c>
      <c r="AG486" s="56">
        <v>2014</v>
      </c>
      <c r="AH486" s="56" t="s">
        <v>80</v>
      </c>
      <c r="AI486" s="56" t="s">
        <v>348</v>
      </c>
      <c r="AJ486" s="56">
        <v>1</v>
      </c>
      <c r="AM486" s="56">
        <v>41290</v>
      </c>
      <c r="AN486" s="56" t="s">
        <v>353</v>
      </c>
      <c r="AO486" s="1">
        <v>41138</v>
      </c>
      <c r="AP486" s="56" t="s">
        <v>378</v>
      </c>
      <c r="AQ486" s="56">
        <v>59803</v>
      </c>
      <c r="AR486" s="56">
        <v>0</v>
      </c>
      <c r="AS486" s="56" t="s">
        <v>346</v>
      </c>
      <c r="BB486" s="56" t="s">
        <v>339</v>
      </c>
      <c r="BC486" s="56" t="s">
        <v>263</v>
      </c>
      <c r="BD486" s="56" t="s">
        <v>349</v>
      </c>
      <c r="BE486" s="56" t="s">
        <v>347</v>
      </c>
      <c r="BF486" s="56" t="s">
        <v>334</v>
      </c>
      <c r="BG486" s="56" t="s">
        <v>365</v>
      </c>
      <c r="BH486" s="56">
        <v>0</v>
      </c>
      <c r="BI486" s="56">
        <v>0</v>
      </c>
      <c r="BJ486" s="56">
        <v>0</v>
      </c>
    </row>
    <row r="487" spans="1:62" hidden="1" x14ac:dyDescent="0.3">
      <c r="A487" s="56">
        <v>49196864</v>
      </c>
      <c r="B487" s="86">
        <v>599202</v>
      </c>
      <c r="C487" s="1">
        <v>42893</v>
      </c>
      <c r="D487" s="56" t="s">
        <v>357</v>
      </c>
      <c r="E487" s="56" t="s">
        <v>358</v>
      </c>
      <c r="F487" s="56" t="s">
        <v>334</v>
      </c>
      <c r="G487" s="56" t="s">
        <v>335</v>
      </c>
      <c r="H487" s="56" t="s">
        <v>336</v>
      </c>
      <c r="I487" s="56" t="s">
        <v>359</v>
      </c>
      <c r="K487" s="56" t="s">
        <v>337</v>
      </c>
      <c r="L487" s="56" t="s">
        <v>545</v>
      </c>
      <c r="M487" s="56" t="s">
        <v>984</v>
      </c>
      <c r="N487" s="56" t="s">
        <v>1043</v>
      </c>
      <c r="O487" s="56" t="s">
        <v>985</v>
      </c>
      <c r="P487" s="1" t="s">
        <v>188</v>
      </c>
      <c r="Q487" s="56" t="s">
        <v>241</v>
      </c>
      <c r="R487" s="56" t="s">
        <v>339</v>
      </c>
      <c r="S487" s="56">
        <v>136045</v>
      </c>
      <c r="T487" s="1" t="s">
        <v>453</v>
      </c>
      <c r="U487" s="56">
        <v>41416</v>
      </c>
      <c r="V487" s="56">
        <v>43100</v>
      </c>
      <c r="W487" s="56">
        <v>41548</v>
      </c>
      <c r="X487" s="56">
        <v>43100</v>
      </c>
      <c r="Y487" s="56" t="s">
        <v>356</v>
      </c>
      <c r="Z487" s="56" t="s">
        <v>341</v>
      </c>
      <c r="AA487" s="56" t="s">
        <v>347</v>
      </c>
      <c r="AB487" s="56" t="s">
        <v>343</v>
      </c>
      <c r="AC487" s="56" t="s">
        <v>342</v>
      </c>
      <c r="AD487" s="56" t="s">
        <v>347</v>
      </c>
      <c r="AE487" s="56" t="s">
        <v>334</v>
      </c>
      <c r="AF487" s="56" t="s">
        <v>292</v>
      </c>
      <c r="AG487" s="56">
        <v>2016</v>
      </c>
      <c r="AH487" s="56" t="s">
        <v>361</v>
      </c>
      <c r="AI487" s="56" t="s">
        <v>385</v>
      </c>
      <c r="AJ487" s="56">
        <v>54</v>
      </c>
      <c r="AM487" s="56">
        <v>42748</v>
      </c>
      <c r="AN487" s="56" t="s">
        <v>391</v>
      </c>
      <c r="AO487" s="1">
        <v>41393</v>
      </c>
      <c r="AP487" s="56" t="s">
        <v>353</v>
      </c>
      <c r="AQ487" s="56">
        <v>64641</v>
      </c>
      <c r="AR487" s="56">
        <v>0</v>
      </c>
      <c r="AS487" s="56" t="s">
        <v>346</v>
      </c>
      <c r="BB487" s="56" t="s">
        <v>339</v>
      </c>
      <c r="BC487" s="56" t="s">
        <v>263</v>
      </c>
      <c r="BD487" s="56" t="s">
        <v>349</v>
      </c>
      <c r="BE487" s="56" t="s">
        <v>347</v>
      </c>
      <c r="BF487" s="56" t="s">
        <v>334</v>
      </c>
      <c r="BG487" s="56" t="s">
        <v>365</v>
      </c>
      <c r="BH487" s="56">
        <v>0</v>
      </c>
      <c r="BI487" s="56">
        <v>0</v>
      </c>
      <c r="BJ487" s="56">
        <v>1</v>
      </c>
    </row>
    <row r="488" spans="1:62" hidden="1" x14ac:dyDescent="0.3">
      <c r="A488" s="56">
        <v>49196853</v>
      </c>
      <c r="B488" s="86">
        <v>599202</v>
      </c>
      <c r="C488" s="1">
        <v>42893</v>
      </c>
      <c r="D488" s="56" t="s">
        <v>357</v>
      </c>
      <c r="E488" s="56" t="s">
        <v>358</v>
      </c>
      <c r="F488" s="56" t="s">
        <v>334</v>
      </c>
      <c r="G488" s="56" t="s">
        <v>335</v>
      </c>
      <c r="H488" s="56" t="s">
        <v>336</v>
      </c>
      <c r="I488" s="56" t="s">
        <v>359</v>
      </c>
      <c r="K488" s="56" t="s">
        <v>337</v>
      </c>
      <c r="L488" s="56" t="s">
        <v>545</v>
      </c>
      <c r="M488" s="56" t="s">
        <v>984</v>
      </c>
      <c r="N488" s="56" t="s">
        <v>1043</v>
      </c>
      <c r="O488" s="56" t="s">
        <v>985</v>
      </c>
      <c r="P488" s="1" t="s">
        <v>188</v>
      </c>
      <c r="Q488" s="56" t="s">
        <v>241</v>
      </c>
      <c r="R488" s="56" t="s">
        <v>339</v>
      </c>
      <c r="S488" s="56">
        <v>136045</v>
      </c>
      <c r="T488" s="1" t="s">
        <v>453</v>
      </c>
      <c r="U488" s="56">
        <v>41416</v>
      </c>
      <c r="V488" s="56">
        <v>43100</v>
      </c>
      <c r="W488" s="56">
        <v>41548</v>
      </c>
      <c r="X488" s="56">
        <v>43100</v>
      </c>
      <c r="Y488" s="56" t="s">
        <v>356</v>
      </c>
      <c r="Z488" s="56" t="s">
        <v>341</v>
      </c>
      <c r="AA488" s="56" t="s">
        <v>347</v>
      </c>
      <c r="AB488" s="56" t="s">
        <v>343</v>
      </c>
      <c r="AC488" s="56" t="s">
        <v>342</v>
      </c>
      <c r="AD488" s="56" t="s">
        <v>347</v>
      </c>
      <c r="AE488" s="56" t="s">
        <v>334</v>
      </c>
      <c r="AF488" s="56" t="s">
        <v>291</v>
      </c>
      <c r="AG488" s="56">
        <v>2015</v>
      </c>
      <c r="AH488" s="56" t="s">
        <v>361</v>
      </c>
      <c r="AI488" s="56" t="s">
        <v>384</v>
      </c>
      <c r="AJ488" s="56">
        <v>109</v>
      </c>
      <c r="AK488" s="1">
        <v>42185</v>
      </c>
      <c r="AL488" s="56" t="s">
        <v>390</v>
      </c>
      <c r="AM488" s="56">
        <v>42748</v>
      </c>
      <c r="AN488" s="56" t="s">
        <v>391</v>
      </c>
      <c r="AO488" s="1">
        <v>42242</v>
      </c>
      <c r="AP488" s="56" t="s">
        <v>391</v>
      </c>
      <c r="AQ488" s="56">
        <v>64641</v>
      </c>
      <c r="AR488" s="56">
        <v>0</v>
      </c>
      <c r="AS488" s="56" t="s">
        <v>346</v>
      </c>
      <c r="BB488" s="56" t="s">
        <v>339</v>
      </c>
      <c r="BC488" s="56" t="s">
        <v>263</v>
      </c>
      <c r="BD488" s="56" t="s">
        <v>349</v>
      </c>
      <c r="BE488" s="56" t="s">
        <v>347</v>
      </c>
      <c r="BF488" s="56" t="s">
        <v>334</v>
      </c>
      <c r="BG488" s="56" t="s">
        <v>365</v>
      </c>
      <c r="BH488" s="56">
        <v>0</v>
      </c>
      <c r="BI488" s="56">
        <v>0</v>
      </c>
      <c r="BJ488" s="56">
        <v>1</v>
      </c>
    </row>
    <row r="489" spans="1:62" hidden="1" x14ac:dyDescent="0.3">
      <c r="A489" s="56">
        <v>49196847</v>
      </c>
      <c r="B489" s="86">
        <v>599202</v>
      </c>
      <c r="C489" s="1">
        <v>42893</v>
      </c>
      <c r="D489" s="56" t="s">
        <v>357</v>
      </c>
      <c r="E489" s="56" t="s">
        <v>358</v>
      </c>
      <c r="F489" s="56" t="s">
        <v>334</v>
      </c>
      <c r="G489" s="56" t="s">
        <v>335</v>
      </c>
      <c r="H489" s="56" t="s">
        <v>336</v>
      </c>
      <c r="I489" s="56" t="s">
        <v>359</v>
      </c>
      <c r="K489" s="56" t="s">
        <v>337</v>
      </c>
      <c r="L489" s="56" t="s">
        <v>545</v>
      </c>
      <c r="M489" s="56" t="s">
        <v>984</v>
      </c>
      <c r="N489" s="56" t="s">
        <v>1043</v>
      </c>
      <c r="O489" s="56" t="s">
        <v>985</v>
      </c>
      <c r="P489" s="1" t="s">
        <v>188</v>
      </c>
      <c r="Q489" s="56" t="s">
        <v>241</v>
      </c>
      <c r="R489" s="56" t="s">
        <v>339</v>
      </c>
      <c r="S489" s="56">
        <v>133625</v>
      </c>
      <c r="T489" s="1" t="s">
        <v>455</v>
      </c>
      <c r="U489" s="56">
        <v>41416</v>
      </c>
      <c r="V489" s="56">
        <v>43100</v>
      </c>
      <c r="W489" s="56">
        <v>41275</v>
      </c>
      <c r="X489" s="56">
        <v>41291</v>
      </c>
      <c r="Y489" s="56" t="s">
        <v>356</v>
      </c>
      <c r="Z489" s="56" t="s">
        <v>341</v>
      </c>
      <c r="AA489" s="56" t="s">
        <v>347</v>
      </c>
      <c r="AB489" s="56" t="s">
        <v>343</v>
      </c>
      <c r="AC489" s="56" t="s">
        <v>342</v>
      </c>
      <c r="AD489" s="56" t="s">
        <v>347</v>
      </c>
      <c r="AE489" s="56" t="s">
        <v>352</v>
      </c>
      <c r="AF489" s="56" t="s">
        <v>292</v>
      </c>
      <c r="AG489" s="56">
        <v>2017</v>
      </c>
      <c r="AH489" s="56" t="s">
        <v>80</v>
      </c>
      <c r="AI489" s="56" t="s">
        <v>348</v>
      </c>
      <c r="AJ489" s="56">
        <v>0</v>
      </c>
      <c r="AM489" s="56">
        <v>41291</v>
      </c>
      <c r="AN489" s="56" t="s">
        <v>353</v>
      </c>
      <c r="AO489" s="1">
        <v>41290</v>
      </c>
      <c r="AP489" s="56" t="s">
        <v>353</v>
      </c>
      <c r="AQ489" s="56">
        <v>64141</v>
      </c>
      <c r="AR489" s="56">
        <v>0</v>
      </c>
      <c r="AS489" s="56" t="s">
        <v>346</v>
      </c>
      <c r="BB489" s="56" t="s">
        <v>339</v>
      </c>
      <c r="BC489" s="56" t="s">
        <v>263</v>
      </c>
      <c r="BD489" s="56" t="s">
        <v>349</v>
      </c>
      <c r="BE489" s="56" t="s">
        <v>347</v>
      </c>
      <c r="BF489" s="56" t="s">
        <v>334</v>
      </c>
      <c r="BG489" s="56" t="s">
        <v>365</v>
      </c>
      <c r="BH489" s="56">
        <v>0</v>
      </c>
      <c r="BI489" s="56">
        <v>0</v>
      </c>
      <c r="BJ489" s="56">
        <v>0</v>
      </c>
    </row>
    <row r="490" spans="1:62" hidden="1" x14ac:dyDescent="0.3">
      <c r="A490" s="56">
        <v>49196406</v>
      </c>
      <c r="B490" s="86">
        <v>599202</v>
      </c>
      <c r="C490" s="1">
        <v>42893</v>
      </c>
      <c r="D490" s="56" t="s">
        <v>357</v>
      </c>
      <c r="E490" s="56" t="s">
        <v>358</v>
      </c>
      <c r="F490" s="56" t="s">
        <v>334</v>
      </c>
      <c r="G490" s="56" t="s">
        <v>335</v>
      </c>
      <c r="H490" s="56" t="s">
        <v>336</v>
      </c>
      <c r="I490" s="56" t="s">
        <v>359</v>
      </c>
      <c r="K490" s="56" t="s">
        <v>337</v>
      </c>
      <c r="L490" s="56" t="s">
        <v>545</v>
      </c>
      <c r="M490" s="56" t="s">
        <v>984</v>
      </c>
      <c r="N490" s="56" t="s">
        <v>1043</v>
      </c>
      <c r="O490" s="56" t="s">
        <v>985</v>
      </c>
      <c r="P490" s="1" t="s">
        <v>110</v>
      </c>
      <c r="Q490" s="56" t="s">
        <v>241</v>
      </c>
      <c r="R490" s="56" t="s">
        <v>339</v>
      </c>
      <c r="S490" s="56">
        <v>149233</v>
      </c>
      <c r="T490" s="1" t="s">
        <v>379</v>
      </c>
      <c r="U490" s="56">
        <v>41416</v>
      </c>
      <c r="V490" s="56">
        <v>43100</v>
      </c>
      <c r="W490" s="56">
        <v>41456</v>
      </c>
      <c r="X490" s="56">
        <v>43100</v>
      </c>
      <c r="Y490" s="56" t="s">
        <v>340</v>
      </c>
      <c r="Z490" s="56" t="s">
        <v>341</v>
      </c>
      <c r="AA490" s="56" t="s">
        <v>347</v>
      </c>
      <c r="AB490" s="56" t="s">
        <v>343</v>
      </c>
      <c r="AC490" s="56" t="s">
        <v>342</v>
      </c>
      <c r="AD490" s="56" t="s">
        <v>342</v>
      </c>
      <c r="AE490" s="56" t="s">
        <v>334</v>
      </c>
      <c r="AF490" s="56" t="s">
        <v>292</v>
      </c>
      <c r="AG490" s="56">
        <v>2016</v>
      </c>
      <c r="AH490" s="56" t="s">
        <v>361</v>
      </c>
      <c r="AI490" s="56" t="s">
        <v>385</v>
      </c>
      <c r="AJ490" s="56">
        <v>74959</v>
      </c>
      <c r="AM490" s="56">
        <v>42767</v>
      </c>
      <c r="AN490" s="56" t="s">
        <v>353</v>
      </c>
      <c r="AO490" s="1">
        <v>41404</v>
      </c>
      <c r="AP490" s="56" t="s">
        <v>353</v>
      </c>
      <c r="AQ490" s="56">
        <v>67502</v>
      </c>
      <c r="AR490" s="56">
        <v>0</v>
      </c>
      <c r="AS490" s="56" t="s">
        <v>346</v>
      </c>
      <c r="BB490" s="56" t="s">
        <v>339</v>
      </c>
      <c r="BC490" s="56" t="s">
        <v>263</v>
      </c>
      <c r="BD490" s="56" t="s">
        <v>349</v>
      </c>
      <c r="BE490" s="56" t="s">
        <v>347</v>
      </c>
      <c r="BF490" s="56" t="s">
        <v>334</v>
      </c>
      <c r="BG490" s="56" t="s">
        <v>365</v>
      </c>
      <c r="BH490" s="56">
        <v>0</v>
      </c>
      <c r="BI490" s="56">
        <v>0</v>
      </c>
      <c r="BJ490" s="56">
        <v>1</v>
      </c>
    </row>
    <row r="491" spans="1:62" hidden="1" x14ac:dyDescent="0.3">
      <c r="A491" s="56">
        <v>49196412</v>
      </c>
      <c r="B491" s="86">
        <v>599202</v>
      </c>
      <c r="C491" s="1">
        <v>42893</v>
      </c>
      <c r="D491" s="56" t="s">
        <v>357</v>
      </c>
      <c r="E491" s="56" t="s">
        <v>358</v>
      </c>
      <c r="F491" s="56" t="s">
        <v>334</v>
      </c>
      <c r="G491" s="56" t="s">
        <v>335</v>
      </c>
      <c r="H491" s="56" t="s">
        <v>336</v>
      </c>
      <c r="I491" s="56" t="s">
        <v>359</v>
      </c>
      <c r="K491" s="56" t="s">
        <v>337</v>
      </c>
      <c r="L491" s="56" t="s">
        <v>545</v>
      </c>
      <c r="M491" s="56" t="s">
        <v>984</v>
      </c>
      <c r="N491" s="56" t="s">
        <v>1043</v>
      </c>
      <c r="O491" s="56" t="s">
        <v>985</v>
      </c>
      <c r="P491" s="1" t="s">
        <v>110</v>
      </c>
      <c r="Q491" s="56" t="s">
        <v>241</v>
      </c>
      <c r="R491" s="56" t="s">
        <v>339</v>
      </c>
      <c r="S491" s="56">
        <v>149233</v>
      </c>
      <c r="T491" s="1" t="s">
        <v>379</v>
      </c>
      <c r="U491" s="56">
        <v>41416</v>
      </c>
      <c r="V491" s="56">
        <v>43100</v>
      </c>
      <c r="W491" s="56">
        <v>41456</v>
      </c>
      <c r="X491" s="56">
        <v>43100</v>
      </c>
      <c r="Y491" s="56" t="s">
        <v>340</v>
      </c>
      <c r="Z491" s="56" t="s">
        <v>341</v>
      </c>
      <c r="AA491" s="56" t="s">
        <v>347</v>
      </c>
      <c r="AB491" s="56" t="s">
        <v>343</v>
      </c>
      <c r="AC491" s="56" t="s">
        <v>342</v>
      </c>
      <c r="AD491" s="56" t="s">
        <v>342</v>
      </c>
      <c r="AE491" s="56" t="s">
        <v>334</v>
      </c>
      <c r="AF491" s="56" t="s">
        <v>292</v>
      </c>
      <c r="AG491" s="56">
        <v>2017</v>
      </c>
      <c r="AH491" s="56" t="s">
        <v>361</v>
      </c>
      <c r="AI491" s="56" t="s">
        <v>373</v>
      </c>
      <c r="AJ491" s="56">
        <v>198715</v>
      </c>
      <c r="AM491" s="56">
        <v>42767</v>
      </c>
      <c r="AN491" s="56" t="s">
        <v>353</v>
      </c>
      <c r="AO491" s="1">
        <v>41404</v>
      </c>
      <c r="AP491" s="56" t="s">
        <v>353</v>
      </c>
      <c r="AQ491" s="56">
        <v>67502</v>
      </c>
      <c r="AR491" s="56">
        <v>0</v>
      </c>
      <c r="AS491" s="56" t="s">
        <v>346</v>
      </c>
      <c r="BB491" s="56" t="s">
        <v>339</v>
      </c>
      <c r="BC491" s="56" t="s">
        <v>263</v>
      </c>
      <c r="BD491" s="56" t="s">
        <v>349</v>
      </c>
      <c r="BE491" s="56" t="s">
        <v>347</v>
      </c>
      <c r="BF491" s="56" t="s">
        <v>334</v>
      </c>
      <c r="BG491" s="56" t="s">
        <v>365</v>
      </c>
      <c r="BH491" s="56">
        <v>0</v>
      </c>
      <c r="BI491" s="56">
        <v>0</v>
      </c>
      <c r="BJ491" s="56">
        <v>1</v>
      </c>
    </row>
    <row r="492" spans="1:62" hidden="1" x14ac:dyDescent="0.3">
      <c r="A492" s="56">
        <v>49196285</v>
      </c>
      <c r="B492" s="86">
        <v>599202</v>
      </c>
      <c r="C492" s="1">
        <v>42893</v>
      </c>
      <c r="D492" s="56" t="s">
        <v>357</v>
      </c>
      <c r="E492" s="56" t="s">
        <v>358</v>
      </c>
      <c r="F492" s="56" t="s">
        <v>334</v>
      </c>
      <c r="G492" s="56" t="s">
        <v>335</v>
      </c>
      <c r="H492" s="56" t="s">
        <v>336</v>
      </c>
      <c r="I492" s="56" t="s">
        <v>359</v>
      </c>
      <c r="K492" s="56" t="s">
        <v>337</v>
      </c>
      <c r="L492" s="56" t="s">
        <v>545</v>
      </c>
      <c r="M492" s="56" t="s">
        <v>984</v>
      </c>
      <c r="N492" s="56" t="s">
        <v>1043</v>
      </c>
      <c r="O492" s="56" t="s">
        <v>985</v>
      </c>
      <c r="P492" s="1" t="s">
        <v>110</v>
      </c>
      <c r="Q492" s="56" t="s">
        <v>241</v>
      </c>
      <c r="R492" s="56" t="s">
        <v>339</v>
      </c>
      <c r="S492" s="56">
        <v>116866</v>
      </c>
      <c r="T492" s="1" t="s">
        <v>472</v>
      </c>
      <c r="U492" s="56">
        <v>41416</v>
      </c>
      <c r="V492" s="56">
        <v>43100</v>
      </c>
      <c r="W492" s="56">
        <v>41456</v>
      </c>
      <c r="X492" s="56">
        <v>43100</v>
      </c>
      <c r="Y492" s="56" t="s">
        <v>356</v>
      </c>
      <c r="Z492" s="56" t="s">
        <v>341</v>
      </c>
      <c r="AA492" s="56" t="s">
        <v>342</v>
      </c>
      <c r="AB492" s="56" t="s">
        <v>339</v>
      </c>
      <c r="AC492" s="56" t="s">
        <v>342</v>
      </c>
      <c r="AD492" s="56" t="s">
        <v>342</v>
      </c>
      <c r="AE492" s="56" t="s">
        <v>334</v>
      </c>
      <c r="AF492" s="56" t="s">
        <v>292</v>
      </c>
      <c r="AG492" s="56">
        <v>2014</v>
      </c>
      <c r="AH492" s="56" t="s">
        <v>361</v>
      </c>
      <c r="AI492" s="56" t="s">
        <v>373</v>
      </c>
      <c r="AJ492" s="56">
        <v>634</v>
      </c>
      <c r="AM492" s="56">
        <v>42748</v>
      </c>
      <c r="AN492" s="56" t="s">
        <v>391</v>
      </c>
      <c r="AO492" s="1">
        <v>41393</v>
      </c>
      <c r="AP492" s="56" t="s">
        <v>353</v>
      </c>
      <c r="AQ492" s="56">
        <v>54344</v>
      </c>
      <c r="AR492" s="56">
        <v>0</v>
      </c>
      <c r="AS492" s="56" t="s">
        <v>346</v>
      </c>
      <c r="AT492" s="56">
        <v>1003</v>
      </c>
      <c r="AU492" s="56" t="s">
        <v>369</v>
      </c>
      <c r="BB492" s="56" t="s">
        <v>339</v>
      </c>
      <c r="BC492" s="56" t="s">
        <v>263</v>
      </c>
      <c r="BD492" s="56" t="s">
        <v>349</v>
      </c>
      <c r="BE492" s="56" t="s">
        <v>347</v>
      </c>
      <c r="BF492" s="56" t="s">
        <v>334</v>
      </c>
      <c r="BG492" s="56" t="s">
        <v>365</v>
      </c>
      <c r="BH492" s="56">
        <v>0</v>
      </c>
      <c r="BI492" s="56">
        <v>0</v>
      </c>
      <c r="BJ492" s="56">
        <v>1</v>
      </c>
    </row>
    <row r="493" spans="1:62" hidden="1" x14ac:dyDescent="0.3">
      <c r="A493" s="56">
        <v>49196286</v>
      </c>
      <c r="B493" s="86">
        <v>599202</v>
      </c>
      <c r="C493" s="1">
        <v>42893</v>
      </c>
      <c r="D493" s="56" t="s">
        <v>357</v>
      </c>
      <c r="E493" s="56" t="s">
        <v>358</v>
      </c>
      <c r="F493" s="56" t="s">
        <v>334</v>
      </c>
      <c r="G493" s="56" t="s">
        <v>335</v>
      </c>
      <c r="H493" s="56" t="s">
        <v>336</v>
      </c>
      <c r="I493" s="56" t="s">
        <v>359</v>
      </c>
      <c r="K493" s="56" t="s">
        <v>337</v>
      </c>
      <c r="L493" s="56" t="s">
        <v>545</v>
      </c>
      <c r="M493" s="56" t="s">
        <v>984</v>
      </c>
      <c r="N493" s="56" t="s">
        <v>1043</v>
      </c>
      <c r="O493" s="56" t="s">
        <v>985</v>
      </c>
      <c r="P493" s="1" t="s">
        <v>110</v>
      </c>
      <c r="Q493" s="56" t="s">
        <v>241</v>
      </c>
      <c r="R493" s="56" t="s">
        <v>339</v>
      </c>
      <c r="S493" s="56">
        <v>116866</v>
      </c>
      <c r="T493" s="1" t="s">
        <v>472</v>
      </c>
      <c r="U493" s="56">
        <v>41416</v>
      </c>
      <c r="V493" s="56">
        <v>43100</v>
      </c>
      <c r="W493" s="56">
        <v>41456</v>
      </c>
      <c r="X493" s="56">
        <v>43100</v>
      </c>
      <c r="Y493" s="56" t="s">
        <v>356</v>
      </c>
      <c r="Z493" s="56" t="s">
        <v>341</v>
      </c>
      <c r="AA493" s="56" t="s">
        <v>342</v>
      </c>
      <c r="AB493" s="56" t="s">
        <v>339</v>
      </c>
      <c r="AC493" s="56" t="s">
        <v>342</v>
      </c>
      <c r="AD493" s="56" t="s">
        <v>342</v>
      </c>
      <c r="AE493" s="56" t="s">
        <v>334</v>
      </c>
      <c r="AF493" s="56" t="s">
        <v>292</v>
      </c>
      <c r="AG493" s="56">
        <v>2014</v>
      </c>
      <c r="AH493" s="56" t="s">
        <v>361</v>
      </c>
      <c r="AI493" s="56" t="s">
        <v>384</v>
      </c>
      <c r="AJ493" s="56">
        <v>1190</v>
      </c>
      <c r="AM493" s="56">
        <v>42748</v>
      </c>
      <c r="AN493" s="56" t="s">
        <v>391</v>
      </c>
      <c r="AO493" s="1">
        <v>41393</v>
      </c>
      <c r="AP493" s="56" t="s">
        <v>353</v>
      </c>
      <c r="AQ493" s="56">
        <v>54344</v>
      </c>
      <c r="AR493" s="56">
        <v>0</v>
      </c>
      <c r="AS493" s="56" t="s">
        <v>346</v>
      </c>
      <c r="AT493" s="56">
        <v>1003</v>
      </c>
      <c r="AU493" s="56" t="s">
        <v>369</v>
      </c>
      <c r="BB493" s="56" t="s">
        <v>339</v>
      </c>
      <c r="BC493" s="56" t="s">
        <v>263</v>
      </c>
      <c r="BD493" s="56" t="s">
        <v>349</v>
      </c>
      <c r="BE493" s="56" t="s">
        <v>347</v>
      </c>
      <c r="BF493" s="56" t="s">
        <v>334</v>
      </c>
      <c r="BG493" s="56" t="s">
        <v>365</v>
      </c>
      <c r="BH493" s="56">
        <v>0</v>
      </c>
      <c r="BI493" s="56">
        <v>0</v>
      </c>
      <c r="BJ493" s="56">
        <v>1</v>
      </c>
    </row>
    <row r="494" spans="1:62" hidden="1" x14ac:dyDescent="0.3">
      <c r="A494" s="56">
        <v>49196410</v>
      </c>
      <c r="B494" s="86">
        <v>599202</v>
      </c>
      <c r="C494" s="1">
        <v>42893</v>
      </c>
      <c r="D494" s="56" t="s">
        <v>357</v>
      </c>
      <c r="E494" s="56" t="s">
        <v>358</v>
      </c>
      <c r="F494" s="56" t="s">
        <v>334</v>
      </c>
      <c r="G494" s="56" t="s">
        <v>335</v>
      </c>
      <c r="H494" s="56" t="s">
        <v>336</v>
      </c>
      <c r="I494" s="56" t="s">
        <v>359</v>
      </c>
      <c r="K494" s="56" t="s">
        <v>337</v>
      </c>
      <c r="L494" s="56" t="s">
        <v>545</v>
      </c>
      <c r="M494" s="56" t="s">
        <v>984</v>
      </c>
      <c r="N494" s="56" t="s">
        <v>1043</v>
      </c>
      <c r="O494" s="56" t="s">
        <v>985</v>
      </c>
      <c r="P494" s="1" t="s">
        <v>110</v>
      </c>
      <c r="Q494" s="56" t="s">
        <v>241</v>
      </c>
      <c r="R494" s="56" t="s">
        <v>339</v>
      </c>
      <c r="S494" s="56">
        <v>149233</v>
      </c>
      <c r="T494" s="1" t="s">
        <v>379</v>
      </c>
      <c r="U494" s="56">
        <v>41416</v>
      </c>
      <c r="V494" s="56">
        <v>43100</v>
      </c>
      <c r="W494" s="56">
        <v>41456</v>
      </c>
      <c r="X494" s="56">
        <v>43100</v>
      </c>
      <c r="Y494" s="56" t="s">
        <v>340</v>
      </c>
      <c r="Z494" s="56" t="s">
        <v>341</v>
      </c>
      <c r="AA494" s="56" t="s">
        <v>347</v>
      </c>
      <c r="AB494" s="56" t="s">
        <v>343</v>
      </c>
      <c r="AC494" s="56" t="s">
        <v>342</v>
      </c>
      <c r="AD494" s="56" t="s">
        <v>342</v>
      </c>
      <c r="AE494" s="56" t="s">
        <v>334</v>
      </c>
      <c r="AF494" s="56" t="s">
        <v>292</v>
      </c>
      <c r="AG494" s="56">
        <v>2017</v>
      </c>
      <c r="AH494" s="56" t="s">
        <v>361</v>
      </c>
      <c r="AI494" s="56" t="s">
        <v>385</v>
      </c>
      <c r="AJ494" s="56">
        <v>247950</v>
      </c>
      <c r="AM494" s="56">
        <v>42767</v>
      </c>
      <c r="AN494" s="56" t="s">
        <v>353</v>
      </c>
      <c r="AO494" s="1">
        <v>41404</v>
      </c>
      <c r="AP494" s="56" t="s">
        <v>353</v>
      </c>
      <c r="AQ494" s="56">
        <v>67502</v>
      </c>
      <c r="AR494" s="56">
        <v>0</v>
      </c>
      <c r="AS494" s="56" t="s">
        <v>346</v>
      </c>
      <c r="BB494" s="56" t="s">
        <v>339</v>
      </c>
      <c r="BC494" s="56" t="s">
        <v>263</v>
      </c>
      <c r="BD494" s="56" t="s">
        <v>349</v>
      </c>
      <c r="BE494" s="56" t="s">
        <v>347</v>
      </c>
      <c r="BF494" s="56" t="s">
        <v>334</v>
      </c>
      <c r="BG494" s="56" t="s">
        <v>365</v>
      </c>
      <c r="BH494" s="56">
        <v>0</v>
      </c>
      <c r="BI494" s="56">
        <v>0</v>
      </c>
      <c r="BJ494" s="56">
        <v>1</v>
      </c>
    </row>
    <row r="495" spans="1:62" hidden="1" x14ac:dyDescent="0.3">
      <c r="A495" s="56">
        <v>49196287</v>
      </c>
      <c r="B495" s="86">
        <v>599202</v>
      </c>
      <c r="C495" s="1">
        <v>42893</v>
      </c>
      <c r="D495" s="56" t="s">
        <v>357</v>
      </c>
      <c r="E495" s="56" t="s">
        <v>358</v>
      </c>
      <c r="F495" s="56" t="s">
        <v>334</v>
      </c>
      <c r="G495" s="56" t="s">
        <v>335</v>
      </c>
      <c r="H495" s="56" t="s">
        <v>336</v>
      </c>
      <c r="I495" s="56" t="s">
        <v>359</v>
      </c>
      <c r="K495" s="56" t="s">
        <v>337</v>
      </c>
      <c r="L495" s="56" t="s">
        <v>545</v>
      </c>
      <c r="M495" s="56" t="s">
        <v>984</v>
      </c>
      <c r="N495" s="56" t="s">
        <v>1043</v>
      </c>
      <c r="O495" s="56" t="s">
        <v>985</v>
      </c>
      <c r="P495" s="1" t="s">
        <v>110</v>
      </c>
      <c r="Q495" s="56" t="s">
        <v>241</v>
      </c>
      <c r="R495" s="56" t="s">
        <v>339</v>
      </c>
      <c r="S495" s="56">
        <v>116866</v>
      </c>
      <c r="T495" s="1" t="s">
        <v>472</v>
      </c>
      <c r="U495" s="56">
        <v>41416</v>
      </c>
      <c r="V495" s="56">
        <v>43100</v>
      </c>
      <c r="W495" s="56">
        <v>41456</v>
      </c>
      <c r="X495" s="56">
        <v>43100</v>
      </c>
      <c r="Y495" s="56" t="s">
        <v>356</v>
      </c>
      <c r="Z495" s="56" t="s">
        <v>341</v>
      </c>
      <c r="AA495" s="56" t="s">
        <v>342</v>
      </c>
      <c r="AB495" s="56" t="s">
        <v>339</v>
      </c>
      <c r="AC495" s="56" t="s">
        <v>342</v>
      </c>
      <c r="AD495" s="56" t="s">
        <v>342</v>
      </c>
      <c r="AE495" s="56" t="s">
        <v>334</v>
      </c>
      <c r="AF495" s="56" t="s">
        <v>292</v>
      </c>
      <c r="AG495" s="56">
        <v>2015</v>
      </c>
      <c r="AH495" s="56" t="s">
        <v>361</v>
      </c>
      <c r="AI495" s="56" t="s">
        <v>385</v>
      </c>
      <c r="AJ495" s="56">
        <v>1660</v>
      </c>
      <c r="AM495" s="56">
        <v>42748</v>
      </c>
      <c r="AN495" s="56" t="s">
        <v>391</v>
      </c>
      <c r="AO495" s="1">
        <v>41393</v>
      </c>
      <c r="AP495" s="56" t="s">
        <v>353</v>
      </c>
      <c r="AQ495" s="56">
        <v>54344</v>
      </c>
      <c r="AR495" s="56">
        <v>0</v>
      </c>
      <c r="AS495" s="56" t="s">
        <v>346</v>
      </c>
      <c r="AT495" s="56">
        <v>1003</v>
      </c>
      <c r="AU495" s="56" t="s">
        <v>369</v>
      </c>
      <c r="BB495" s="56" t="s">
        <v>339</v>
      </c>
      <c r="BC495" s="56" t="s">
        <v>263</v>
      </c>
      <c r="BD495" s="56" t="s">
        <v>349</v>
      </c>
      <c r="BE495" s="56" t="s">
        <v>347</v>
      </c>
      <c r="BF495" s="56" t="s">
        <v>334</v>
      </c>
      <c r="BG495" s="56" t="s">
        <v>365</v>
      </c>
      <c r="BH495" s="56">
        <v>0</v>
      </c>
      <c r="BI495" s="56">
        <v>0</v>
      </c>
      <c r="BJ495" s="56">
        <v>1</v>
      </c>
    </row>
    <row r="496" spans="1:62" hidden="1" x14ac:dyDescent="0.3">
      <c r="A496" s="56">
        <v>49196288</v>
      </c>
      <c r="B496" s="86">
        <v>599202</v>
      </c>
      <c r="C496" s="1">
        <v>42893</v>
      </c>
      <c r="D496" s="56" t="s">
        <v>357</v>
      </c>
      <c r="E496" s="56" t="s">
        <v>358</v>
      </c>
      <c r="F496" s="56" t="s">
        <v>334</v>
      </c>
      <c r="G496" s="56" t="s">
        <v>335</v>
      </c>
      <c r="H496" s="56" t="s">
        <v>336</v>
      </c>
      <c r="I496" s="56" t="s">
        <v>359</v>
      </c>
      <c r="K496" s="56" t="s">
        <v>337</v>
      </c>
      <c r="L496" s="56" t="s">
        <v>545</v>
      </c>
      <c r="M496" s="56" t="s">
        <v>984</v>
      </c>
      <c r="N496" s="56" t="s">
        <v>1043</v>
      </c>
      <c r="O496" s="56" t="s">
        <v>985</v>
      </c>
      <c r="P496" s="1" t="s">
        <v>110</v>
      </c>
      <c r="Q496" s="56" t="s">
        <v>241</v>
      </c>
      <c r="R496" s="56" t="s">
        <v>339</v>
      </c>
      <c r="S496" s="56">
        <v>116866</v>
      </c>
      <c r="T496" s="1" t="s">
        <v>472</v>
      </c>
      <c r="U496" s="56">
        <v>41416</v>
      </c>
      <c r="V496" s="56">
        <v>43100</v>
      </c>
      <c r="W496" s="56">
        <v>41456</v>
      </c>
      <c r="X496" s="56">
        <v>43100</v>
      </c>
      <c r="Y496" s="56" t="s">
        <v>356</v>
      </c>
      <c r="Z496" s="56" t="s">
        <v>341</v>
      </c>
      <c r="AA496" s="56" t="s">
        <v>342</v>
      </c>
      <c r="AB496" s="56" t="s">
        <v>339</v>
      </c>
      <c r="AC496" s="56" t="s">
        <v>342</v>
      </c>
      <c r="AD496" s="56" t="s">
        <v>342</v>
      </c>
      <c r="AE496" s="56" t="s">
        <v>334</v>
      </c>
      <c r="AF496" s="56" t="s">
        <v>292</v>
      </c>
      <c r="AG496" s="56">
        <v>2015</v>
      </c>
      <c r="AH496" s="56" t="s">
        <v>361</v>
      </c>
      <c r="AI496" s="56" t="s">
        <v>362</v>
      </c>
      <c r="AJ496" s="56">
        <v>2348</v>
      </c>
      <c r="AM496" s="56">
        <v>42748</v>
      </c>
      <c r="AN496" s="56" t="s">
        <v>391</v>
      </c>
      <c r="AO496" s="1">
        <v>41393</v>
      </c>
      <c r="AP496" s="56" t="s">
        <v>353</v>
      </c>
      <c r="AQ496" s="56">
        <v>54344</v>
      </c>
      <c r="AR496" s="56">
        <v>0</v>
      </c>
      <c r="AS496" s="56" t="s">
        <v>346</v>
      </c>
      <c r="AT496" s="56">
        <v>1003</v>
      </c>
      <c r="AU496" s="56" t="s">
        <v>369</v>
      </c>
      <c r="BB496" s="56" t="s">
        <v>339</v>
      </c>
      <c r="BC496" s="56" t="s">
        <v>263</v>
      </c>
      <c r="BD496" s="56" t="s">
        <v>349</v>
      </c>
      <c r="BE496" s="56" t="s">
        <v>347</v>
      </c>
      <c r="BF496" s="56" t="s">
        <v>334</v>
      </c>
      <c r="BG496" s="56" t="s">
        <v>365</v>
      </c>
      <c r="BH496" s="56">
        <v>0</v>
      </c>
      <c r="BI496" s="56">
        <v>0</v>
      </c>
      <c r="BJ496" s="56">
        <v>1</v>
      </c>
    </row>
    <row r="497" spans="1:62" hidden="1" x14ac:dyDescent="0.3">
      <c r="A497" s="56">
        <v>49196382</v>
      </c>
      <c r="B497" s="86">
        <v>599202</v>
      </c>
      <c r="C497" s="1">
        <v>42893</v>
      </c>
      <c r="D497" s="56" t="s">
        <v>357</v>
      </c>
      <c r="E497" s="56" t="s">
        <v>358</v>
      </c>
      <c r="F497" s="56" t="s">
        <v>334</v>
      </c>
      <c r="G497" s="56" t="s">
        <v>335</v>
      </c>
      <c r="H497" s="56" t="s">
        <v>336</v>
      </c>
      <c r="I497" s="56" t="s">
        <v>359</v>
      </c>
      <c r="K497" s="56" t="s">
        <v>337</v>
      </c>
      <c r="L497" s="56" t="s">
        <v>545</v>
      </c>
      <c r="M497" s="56" t="s">
        <v>984</v>
      </c>
      <c r="N497" s="56" t="s">
        <v>1043</v>
      </c>
      <c r="O497" s="56" t="s">
        <v>985</v>
      </c>
      <c r="P497" s="1" t="s">
        <v>110</v>
      </c>
      <c r="Q497" s="56" t="s">
        <v>241</v>
      </c>
      <c r="R497" s="56" t="s">
        <v>339</v>
      </c>
      <c r="S497" s="56">
        <v>149234</v>
      </c>
      <c r="T497" s="1" t="s">
        <v>372</v>
      </c>
      <c r="U497" s="56">
        <v>41416</v>
      </c>
      <c r="V497" s="56">
        <v>43100</v>
      </c>
      <c r="W497" s="56">
        <v>41456</v>
      </c>
      <c r="X497" s="56">
        <v>43100</v>
      </c>
      <c r="Y497" s="56" t="s">
        <v>340</v>
      </c>
      <c r="Z497" s="56" t="s">
        <v>341</v>
      </c>
      <c r="AA497" s="56" t="s">
        <v>347</v>
      </c>
      <c r="AB497" s="56" t="s">
        <v>343</v>
      </c>
      <c r="AC497" s="56" t="s">
        <v>342</v>
      </c>
      <c r="AD497" s="56" t="s">
        <v>347</v>
      </c>
      <c r="AE497" s="56" t="s">
        <v>334</v>
      </c>
      <c r="AF497" s="56" t="s">
        <v>292</v>
      </c>
      <c r="AG497" s="56">
        <v>2014</v>
      </c>
      <c r="AH497" s="56" t="s">
        <v>361</v>
      </c>
      <c r="AI497" s="56" t="s">
        <v>362</v>
      </c>
      <c r="AJ497" s="56">
        <v>322225</v>
      </c>
      <c r="AM497" s="56">
        <v>42748</v>
      </c>
      <c r="AN497" s="56" t="s">
        <v>391</v>
      </c>
      <c r="AO497" s="1">
        <v>41684</v>
      </c>
      <c r="AP497" s="56" t="s">
        <v>378</v>
      </c>
      <c r="AQ497" s="56">
        <v>67504</v>
      </c>
      <c r="AR497" s="56">
        <v>0</v>
      </c>
      <c r="AS497" s="56" t="s">
        <v>346</v>
      </c>
      <c r="BB497" s="56" t="s">
        <v>339</v>
      </c>
      <c r="BC497" s="56" t="s">
        <v>263</v>
      </c>
      <c r="BD497" s="56" t="s">
        <v>349</v>
      </c>
      <c r="BE497" s="56" t="s">
        <v>347</v>
      </c>
      <c r="BF497" s="56" t="s">
        <v>334</v>
      </c>
      <c r="BG497" s="56" t="s">
        <v>365</v>
      </c>
      <c r="BH497" s="56">
        <v>0</v>
      </c>
      <c r="BI497" s="56">
        <v>0</v>
      </c>
      <c r="BJ497" s="56">
        <v>1</v>
      </c>
    </row>
    <row r="498" spans="1:62" hidden="1" x14ac:dyDescent="0.3">
      <c r="A498" s="56">
        <v>49196411</v>
      </c>
      <c r="B498" s="86">
        <v>599202</v>
      </c>
      <c r="C498" s="1">
        <v>42893</v>
      </c>
      <c r="D498" s="56" t="s">
        <v>357</v>
      </c>
      <c r="E498" s="56" t="s">
        <v>358</v>
      </c>
      <c r="F498" s="56" t="s">
        <v>334</v>
      </c>
      <c r="G498" s="56" t="s">
        <v>335</v>
      </c>
      <c r="H498" s="56" t="s">
        <v>336</v>
      </c>
      <c r="I498" s="56" t="s">
        <v>359</v>
      </c>
      <c r="K498" s="56" t="s">
        <v>337</v>
      </c>
      <c r="L498" s="56" t="s">
        <v>545</v>
      </c>
      <c r="M498" s="56" t="s">
        <v>984</v>
      </c>
      <c r="N498" s="56" t="s">
        <v>1043</v>
      </c>
      <c r="O498" s="56" t="s">
        <v>985</v>
      </c>
      <c r="P498" s="1" t="s">
        <v>110</v>
      </c>
      <c r="Q498" s="56" t="s">
        <v>241</v>
      </c>
      <c r="R498" s="56" t="s">
        <v>339</v>
      </c>
      <c r="S498" s="56">
        <v>149233</v>
      </c>
      <c r="T498" s="1" t="s">
        <v>379</v>
      </c>
      <c r="U498" s="56">
        <v>41416</v>
      </c>
      <c r="V498" s="56">
        <v>43100</v>
      </c>
      <c r="W498" s="56">
        <v>41456</v>
      </c>
      <c r="X498" s="56">
        <v>43100</v>
      </c>
      <c r="Y498" s="56" t="s">
        <v>340</v>
      </c>
      <c r="Z498" s="56" t="s">
        <v>341</v>
      </c>
      <c r="AA498" s="56" t="s">
        <v>347</v>
      </c>
      <c r="AB498" s="56" t="s">
        <v>343</v>
      </c>
      <c r="AC498" s="56" t="s">
        <v>342</v>
      </c>
      <c r="AD498" s="56" t="s">
        <v>342</v>
      </c>
      <c r="AE498" s="56" t="s">
        <v>334</v>
      </c>
      <c r="AF498" s="56" t="s">
        <v>292</v>
      </c>
      <c r="AG498" s="56">
        <v>2017</v>
      </c>
      <c r="AH498" s="56" t="s">
        <v>361</v>
      </c>
      <c r="AI498" s="56" t="s">
        <v>362</v>
      </c>
      <c r="AJ498" s="56">
        <v>217539</v>
      </c>
      <c r="AM498" s="56">
        <v>42767</v>
      </c>
      <c r="AN498" s="56" t="s">
        <v>353</v>
      </c>
      <c r="AO498" s="1">
        <v>41404</v>
      </c>
      <c r="AP498" s="56" t="s">
        <v>353</v>
      </c>
      <c r="AQ498" s="56">
        <v>67502</v>
      </c>
      <c r="AR498" s="56">
        <v>0</v>
      </c>
      <c r="AS498" s="56" t="s">
        <v>346</v>
      </c>
      <c r="BB498" s="56" t="s">
        <v>339</v>
      </c>
      <c r="BC498" s="56" t="s">
        <v>263</v>
      </c>
      <c r="BD498" s="56" t="s">
        <v>349</v>
      </c>
      <c r="BE498" s="56" t="s">
        <v>347</v>
      </c>
      <c r="BF498" s="56" t="s">
        <v>334</v>
      </c>
      <c r="BG498" s="56" t="s">
        <v>365</v>
      </c>
      <c r="BH498" s="56">
        <v>0</v>
      </c>
      <c r="BI498" s="56">
        <v>0</v>
      </c>
      <c r="BJ498" s="56">
        <v>1</v>
      </c>
    </row>
    <row r="499" spans="1:62" hidden="1" x14ac:dyDescent="0.3">
      <c r="A499" s="56">
        <v>49196289</v>
      </c>
      <c r="B499" s="86">
        <v>599202</v>
      </c>
      <c r="C499" s="1">
        <v>42893</v>
      </c>
      <c r="D499" s="56" t="s">
        <v>357</v>
      </c>
      <c r="E499" s="56" t="s">
        <v>358</v>
      </c>
      <c r="F499" s="56" t="s">
        <v>334</v>
      </c>
      <c r="G499" s="56" t="s">
        <v>335</v>
      </c>
      <c r="H499" s="56" t="s">
        <v>336</v>
      </c>
      <c r="I499" s="56" t="s">
        <v>359</v>
      </c>
      <c r="K499" s="56" t="s">
        <v>337</v>
      </c>
      <c r="L499" s="56" t="s">
        <v>545</v>
      </c>
      <c r="M499" s="56" t="s">
        <v>984</v>
      </c>
      <c r="N499" s="56" t="s">
        <v>1043</v>
      </c>
      <c r="O499" s="56" t="s">
        <v>985</v>
      </c>
      <c r="P499" s="1" t="s">
        <v>110</v>
      </c>
      <c r="Q499" s="56" t="s">
        <v>241</v>
      </c>
      <c r="R499" s="56" t="s">
        <v>339</v>
      </c>
      <c r="S499" s="56">
        <v>116866</v>
      </c>
      <c r="T499" s="1" t="s">
        <v>472</v>
      </c>
      <c r="U499" s="56">
        <v>41416</v>
      </c>
      <c r="V499" s="56">
        <v>43100</v>
      </c>
      <c r="W499" s="56">
        <v>41456</v>
      </c>
      <c r="X499" s="56">
        <v>43100</v>
      </c>
      <c r="Y499" s="56" t="s">
        <v>356</v>
      </c>
      <c r="Z499" s="56" t="s">
        <v>341</v>
      </c>
      <c r="AA499" s="56" t="s">
        <v>342</v>
      </c>
      <c r="AB499" s="56" t="s">
        <v>339</v>
      </c>
      <c r="AC499" s="56" t="s">
        <v>342</v>
      </c>
      <c r="AD499" s="56" t="s">
        <v>342</v>
      </c>
      <c r="AE499" s="56" t="s">
        <v>334</v>
      </c>
      <c r="AF499" s="56" t="s">
        <v>292</v>
      </c>
      <c r="AG499" s="56">
        <v>2015</v>
      </c>
      <c r="AH499" s="56" t="s">
        <v>361</v>
      </c>
      <c r="AI499" s="56" t="s">
        <v>373</v>
      </c>
      <c r="AJ499" s="56">
        <v>3018</v>
      </c>
      <c r="AM499" s="56">
        <v>42748</v>
      </c>
      <c r="AN499" s="56" t="s">
        <v>391</v>
      </c>
      <c r="AO499" s="1">
        <v>41393</v>
      </c>
      <c r="AP499" s="56" t="s">
        <v>353</v>
      </c>
      <c r="AQ499" s="56">
        <v>54344</v>
      </c>
      <c r="AR499" s="56">
        <v>0</v>
      </c>
      <c r="AS499" s="56" t="s">
        <v>346</v>
      </c>
      <c r="AT499" s="56">
        <v>1003</v>
      </c>
      <c r="AU499" s="56" t="s">
        <v>369</v>
      </c>
      <c r="BB499" s="56" t="s">
        <v>339</v>
      </c>
      <c r="BC499" s="56" t="s">
        <v>263</v>
      </c>
      <c r="BD499" s="56" t="s">
        <v>349</v>
      </c>
      <c r="BE499" s="56" t="s">
        <v>347</v>
      </c>
      <c r="BF499" s="56" t="s">
        <v>334</v>
      </c>
      <c r="BG499" s="56" t="s">
        <v>365</v>
      </c>
      <c r="BH499" s="56">
        <v>0</v>
      </c>
      <c r="BI499" s="56">
        <v>0</v>
      </c>
      <c r="BJ499" s="56">
        <v>1</v>
      </c>
    </row>
    <row r="500" spans="1:62" hidden="1" x14ac:dyDescent="0.3">
      <c r="A500" s="56">
        <v>49196290</v>
      </c>
      <c r="B500" s="86">
        <v>599202</v>
      </c>
      <c r="C500" s="1">
        <v>42893</v>
      </c>
      <c r="D500" s="56" t="s">
        <v>357</v>
      </c>
      <c r="E500" s="56" t="s">
        <v>358</v>
      </c>
      <c r="F500" s="56" t="s">
        <v>334</v>
      </c>
      <c r="G500" s="56" t="s">
        <v>335</v>
      </c>
      <c r="H500" s="56" t="s">
        <v>336</v>
      </c>
      <c r="I500" s="56" t="s">
        <v>359</v>
      </c>
      <c r="K500" s="56" t="s">
        <v>337</v>
      </c>
      <c r="L500" s="56" t="s">
        <v>545</v>
      </c>
      <c r="M500" s="56" t="s">
        <v>984</v>
      </c>
      <c r="N500" s="56" t="s">
        <v>1043</v>
      </c>
      <c r="O500" s="56" t="s">
        <v>985</v>
      </c>
      <c r="P500" s="1" t="s">
        <v>110</v>
      </c>
      <c r="Q500" s="56" t="s">
        <v>241</v>
      </c>
      <c r="R500" s="56" t="s">
        <v>339</v>
      </c>
      <c r="S500" s="56">
        <v>116866</v>
      </c>
      <c r="T500" s="1" t="s">
        <v>472</v>
      </c>
      <c r="U500" s="56">
        <v>41416</v>
      </c>
      <c r="V500" s="56">
        <v>43100</v>
      </c>
      <c r="W500" s="56">
        <v>41456</v>
      </c>
      <c r="X500" s="56">
        <v>43100</v>
      </c>
      <c r="Y500" s="56" t="s">
        <v>356</v>
      </c>
      <c r="Z500" s="56" t="s">
        <v>341</v>
      </c>
      <c r="AA500" s="56" t="s">
        <v>342</v>
      </c>
      <c r="AB500" s="56" t="s">
        <v>339</v>
      </c>
      <c r="AC500" s="56" t="s">
        <v>342</v>
      </c>
      <c r="AD500" s="56" t="s">
        <v>342</v>
      </c>
      <c r="AE500" s="56" t="s">
        <v>334</v>
      </c>
      <c r="AF500" s="56" t="s">
        <v>292</v>
      </c>
      <c r="AG500" s="56">
        <v>2015</v>
      </c>
      <c r="AH500" s="56" t="s">
        <v>361</v>
      </c>
      <c r="AI500" s="56" t="s">
        <v>384</v>
      </c>
      <c r="AJ500" s="56">
        <v>3671</v>
      </c>
      <c r="AM500" s="56">
        <v>42748</v>
      </c>
      <c r="AN500" s="56" t="s">
        <v>391</v>
      </c>
      <c r="AO500" s="1">
        <v>41393</v>
      </c>
      <c r="AP500" s="56" t="s">
        <v>353</v>
      </c>
      <c r="AQ500" s="56">
        <v>54344</v>
      </c>
      <c r="AR500" s="56">
        <v>0</v>
      </c>
      <c r="AS500" s="56" t="s">
        <v>346</v>
      </c>
      <c r="AT500" s="56">
        <v>1003</v>
      </c>
      <c r="AU500" s="56" t="s">
        <v>369</v>
      </c>
      <c r="BB500" s="56" t="s">
        <v>339</v>
      </c>
      <c r="BC500" s="56" t="s">
        <v>263</v>
      </c>
      <c r="BD500" s="56" t="s">
        <v>349</v>
      </c>
      <c r="BE500" s="56" t="s">
        <v>347</v>
      </c>
      <c r="BF500" s="56" t="s">
        <v>334</v>
      </c>
      <c r="BG500" s="56" t="s">
        <v>365</v>
      </c>
      <c r="BH500" s="56">
        <v>0</v>
      </c>
      <c r="BI500" s="56">
        <v>0</v>
      </c>
      <c r="BJ500" s="56">
        <v>1</v>
      </c>
    </row>
    <row r="501" spans="1:62" hidden="1" x14ac:dyDescent="0.3">
      <c r="A501" s="56">
        <v>49196398</v>
      </c>
      <c r="B501" s="86">
        <v>599202</v>
      </c>
      <c r="C501" s="1">
        <v>42893</v>
      </c>
      <c r="D501" s="56" t="s">
        <v>357</v>
      </c>
      <c r="E501" s="56" t="s">
        <v>358</v>
      </c>
      <c r="F501" s="56" t="s">
        <v>334</v>
      </c>
      <c r="G501" s="56" t="s">
        <v>335</v>
      </c>
      <c r="H501" s="56" t="s">
        <v>336</v>
      </c>
      <c r="I501" s="56" t="s">
        <v>359</v>
      </c>
      <c r="K501" s="56" t="s">
        <v>337</v>
      </c>
      <c r="L501" s="56" t="s">
        <v>545</v>
      </c>
      <c r="M501" s="56" t="s">
        <v>984</v>
      </c>
      <c r="N501" s="56" t="s">
        <v>1043</v>
      </c>
      <c r="O501" s="56" t="s">
        <v>985</v>
      </c>
      <c r="P501" s="1" t="s">
        <v>110</v>
      </c>
      <c r="Q501" s="56" t="s">
        <v>241</v>
      </c>
      <c r="R501" s="56" t="s">
        <v>339</v>
      </c>
      <c r="S501" s="56">
        <v>149233</v>
      </c>
      <c r="T501" s="1" t="s">
        <v>379</v>
      </c>
      <c r="U501" s="56">
        <v>41416</v>
      </c>
      <c r="V501" s="56">
        <v>43100</v>
      </c>
      <c r="W501" s="56">
        <v>41456</v>
      </c>
      <c r="X501" s="56">
        <v>43100</v>
      </c>
      <c r="Y501" s="56" t="s">
        <v>340</v>
      </c>
      <c r="Z501" s="56" t="s">
        <v>341</v>
      </c>
      <c r="AA501" s="56" t="s">
        <v>347</v>
      </c>
      <c r="AB501" s="56" t="s">
        <v>343</v>
      </c>
      <c r="AC501" s="56" t="s">
        <v>342</v>
      </c>
      <c r="AD501" s="56" t="s">
        <v>342</v>
      </c>
      <c r="AE501" s="56" t="s">
        <v>334</v>
      </c>
      <c r="AF501" s="56" t="s">
        <v>292</v>
      </c>
      <c r="AG501" s="56">
        <v>2014</v>
      </c>
      <c r="AH501" s="56" t="s">
        <v>361</v>
      </c>
      <c r="AI501" s="56" t="s">
        <v>385</v>
      </c>
      <c r="AJ501" s="56">
        <v>0</v>
      </c>
      <c r="AM501" s="56">
        <v>42767</v>
      </c>
      <c r="AN501" s="56" t="s">
        <v>353</v>
      </c>
      <c r="AO501" s="1">
        <v>41684</v>
      </c>
      <c r="AP501" s="56" t="s">
        <v>378</v>
      </c>
      <c r="AQ501" s="56">
        <v>67502</v>
      </c>
      <c r="AR501" s="56">
        <v>0</v>
      </c>
      <c r="AS501" s="56" t="s">
        <v>346</v>
      </c>
      <c r="BB501" s="56" t="s">
        <v>339</v>
      </c>
      <c r="BC501" s="56" t="s">
        <v>263</v>
      </c>
      <c r="BD501" s="56" t="s">
        <v>349</v>
      </c>
      <c r="BE501" s="56" t="s">
        <v>347</v>
      </c>
      <c r="BF501" s="56" t="s">
        <v>334</v>
      </c>
      <c r="BG501" s="56" t="s">
        <v>365</v>
      </c>
      <c r="BH501" s="56">
        <v>0</v>
      </c>
      <c r="BI501" s="56">
        <v>0</v>
      </c>
      <c r="BJ501" s="56">
        <v>1</v>
      </c>
    </row>
    <row r="502" spans="1:62" hidden="1" x14ac:dyDescent="0.3">
      <c r="A502" s="56">
        <v>49196291</v>
      </c>
      <c r="B502" s="86">
        <v>599202</v>
      </c>
      <c r="C502" s="1">
        <v>42893</v>
      </c>
      <c r="D502" s="56" t="s">
        <v>357</v>
      </c>
      <c r="E502" s="56" t="s">
        <v>358</v>
      </c>
      <c r="F502" s="56" t="s">
        <v>334</v>
      </c>
      <c r="G502" s="56" t="s">
        <v>335</v>
      </c>
      <c r="H502" s="56" t="s">
        <v>336</v>
      </c>
      <c r="I502" s="56" t="s">
        <v>359</v>
      </c>
      <c r="K502" s="56" t="s">
        <v>337</v>
      </c>
      <c r="L502" s="56" t="s">
        <v>545</v>
      </c>
      <c r="M502" s="56" t="s">
        <v>984</v>
      </c>
      <c r="N502" s="56" t="s">
        <v>1043</v>
      </c>
      <c r="O502" s="56" t="s">
        <v>985</v>
      </c>
      <c r="P502" s="1" t="s">
        <v>110</v>
      </c>
      <c r="Q502" s="56" t="s">
        <v>241</v>
      </c>
      <c r="R502" s="56" t="s">
        <v>339</v>
      </c>
      <c r="S502" s="56">
        <v>116866</v>
      </c>
      <c r="T502" s="1" t="s">
        <v>472</v>
      </c>
      <c r="U502" s="56">
        <v>41416</v>
      </c>
      <c r="V502" s="56">
        <v>43100</v>
      </c>
      <c r="W502" s="56">
        <v>41456</v>
      </c>
      <c r="X502" s="56">
        <v>43100</v>
      </c>
      <c r="Y502" s="56" t="s">
        <v>356</v>
      </c>
      <c r="Z502" s="56" t="s">
        <v>341</v>
      </c>
      <c r="AA502" s="56" t="s">
        <v>342</v>
      </c>
      <c r="AB502" s="56" t="s">
        <v>339</v>
      </c>
      <c r="AC502" s="56" t="s">
        <v>342</v>
      </c>
      <c r="AD502" s="56" t="s">
        <v>342</v>
      </c>
      <c r="AE502" s="56" t="s">
        <v>334</v>
      </c>
      <c r="AF502" s="56" t="s">
        <v>292</v>
      </c>
      <c r="AG502" s="56">
        <v>2016</v>
      </c>
      <c r="AH502" s="56" t="s">
        <v>361</v>
      </c>
      <c r="AI502" s="56" t="s">
        <v>385</v>
      </c>
      <c r="AJ502" s="56">
        <v>4162</v>
      </c>
      <c r="AM502" s="56">
        <v>42748</v>
      </c>
      <c r="AN502" s="56" t="s">
        <v>391</v>
      </c>
      <c r="AO502" s="1">
        <v>41393</v>
      </c>
      <c r="AP502" s="56" t="s">
        <v>353</v>
      </c>
      <c r="AQ502" s="56">
        <v>54344</v>
      </c>
      <c r="AR502" s="56">
        <v>0</v>
      </c>
      <c r="AS502" s="56" t="s">
        <v>346</v>
      </c>
      <c r="AT502" s="56">
        <v>1003</v>
      </c>
      <c r="AU502" s="56" t="s">
        <v>369</v>
      </c>
      <c r="BB502" s="56" t="s">
        <v>339</v>
      </c>
      <c r="BC502" s="56" t="s">
        <v>263</v>
      </c>
      <c r="BD502" s="56" t="s">
        <v>349</v>
      </c>
      <c r="BE502" s="56" t="s">
        <v>347</v>
      </c>
      <c r="BF502" s="56" t="s">
        <v>334</v>
      </c>
      <c r="BG502" s="56" t="s">
        <v>365</v>
      </c>
      <c r="BH502" s="56">
        <v>0</v>
      </c>
      <c r="BI502" s="56">
        <v>0</v>
      </c>
      <c r="BJ502" s="56">
        <v>1</v>
      </c>
    </row>
    <row r="503" spans="1:62" hidden="1" x14ac:dyDescent="0.3">
      <c r="A503" s="56">
        <v>49196292</v>
      </c>
      <c r="B503" s="86">
        <v>599202</v>
      </c>
      <c r="C503" s="1">
        <v>42893</v>
      </c>
      <c r="D503" s="56" t="s">
        <v>357</v>
      </c>
      <c r="E503" s="56" t="s">
        <v>358</v>
      </c>
      <c r="F503" s="56" t="s">
        <v>334</v>
      </c>
      <c r="G503" s="56" t="s">
        <v>335</v>
      </c>
      <c r="H503" s="56" t="s">
        <v>336</v>
      </c>
      <c r="I503" s="56" t="s">
        <v>359</v>
      </c>
      <c r="K503" s="56" t="s">
        <v>337</v>
      </c>
      <c r="L503" s="56" t="s">
        <v>545</v>
      </c>
      <c r="M503" s="56" t="s">
        <v>984</v>
      </c>
      <c r="N503" s="56" t="s">
        <v>1043</v>
      </c>
      <c r="O503" s="56" t="s">
        <v>985</v>
      </c>
      <c r="P503" s="1" t="s">
        <v>110</v>
      </c>
      <c r="Q503" s="56" t="s">
        <v>241</v>
      </c>
      <c r="R503" s="56" t="s">
        <v>339</v>
      </c>
      <c r="S503" s="56">
        <v>116866</v>
      </c>
      <c r="T503" s="1" t="s">
        <v>472</v>
      </c>
      <c r="U503" s="56">
        <v>41416</v>
      </c>
      <c r="V503" s="56">
        <v>43100</v>
      </c>
      <c r="W503" s="56">
        <v>41456</v>
      </c>
      <c r="X503" s="56">
        <v>43100</v>
      </c>
      <c r="Y503" s="56" t="s">
        <v>356</v>
      </c>
      <c r="Z503" s="56" t="s">
        <v>341</v>
      </c>
      <c r="AA503" s="56" t="s">
        <v>342</v>
      </c>
      <c r="AB503" s="56" t="s">
        <v>339</v>
      </c>
      <c r="AC503" s="56" t="s">
        <v>342</v>
      </c>
      <c r="AD503" s="56" t="s">
        <v>342</v>
      </c>
      <c r="AE503" s="56" t="s">
        <v>334</v>
      </c>
      <c r="AF503" s="56" t="s">
        <v>292</v>
      </c>
      <c r="AG503" s="56">
        <v>2016</v>
      </c>
      <c r="AH503" s="56" t="s">
        <v>361</v>
      </c>
      <c r="AI503" s="56" t="s">
        <v>362</v>
      </c>
      <c r="AJ503" s="56">
        <v>4671</v>
      </c>
      <c r="AM503" s="56">
        <v>42748</v>
      </c>
      <c r="AN503" s="56" t="s">
        <v>391</v>
      </c>
      <c r="AO503" s="1">
        <v>41393</v>
      </c>
      <c r="AP503" s="56" t="s">
        <v>353</v>
      </c>
      <c r="AQ503" s="56">
        <v>54344</v>
      </c>
      <c r="AR503" s="56">
        <v>0</v>
      </c>
      <c r="AS503" s="56" t="s">
        <v>346</v>
      </c>
      <c r="AT503" s="56">
        <v>1003</v>
      </c>
      <c r="AU503" s="56" t="s">
        <v>369</v>
      </c>
      <c r="BB503" s="56" t="s">
        <v>339</v>
      </c>
      <c r="BC503" s="56" t="s">
        <v>263</v>
      </c>
      <c r="BD503" s="56" t="s">
        <v>349</v>
      </c>
      <c r="BE503" s="56" t="s">
        <v>347</v>
      </c>
      <c r="BF503" s="56" t="s">
        <v>334</v>
      </c>
      <c r="BG503" s="56" t="s">
        <v>365</v>
      </c>
      <c r="BH503" s="56">
        <v>0</v>
      </c>
      <c r="BI503" s="56">
        <v>0</v>
      </c>
      <c r="BJ503" s="56">
        <v>1</v>
      </c>
    </row>
    <row r="504" spans="1:62" hidden="1" x14ac:dyDescent="0.3">
      <c r="A504" s="56">
        <v>49196852</v>
      </c>
      <c r="B504" s="86">
        <v>599202</v>
      </c>
      <c r="C504" s="1">
        <v>42893</v>
      </c>
      <c r="D504" s="56" t="s">
        <v>357</v>
      </c>
      <c r="E504" s="56" t="s">
        <v>358</v>
      </c>
      <c r="F504" s="56" t="s">
        <v>334</v>
      </c>
      <c r="G504" s="56" t="s">
        <v>335</v>
      </c>
      <c r="H504" s="56" t="s">
        <v>336</v>
      </c>
      <c r="I504" s="56" t="s">
        <v>359</v>
      </c>
      <c r="K504" s="56" t="s">
        <v>337</v>
      </c>
      <c r="L504" s="56" t="s">
        <v>545</v>
      </c>
      <c r="M504" s="56" t="s">
        <v>984</v>
      </c>
      <c r="N504" s="56" t="s">
        <v>1043</v>
      </c>
      <c r="O504" s="56" t="s">
        <v>985</v>
      </c>
      <c r="P504" s="1" t="s">
        <v>188</v>
      </c>
      <c r="Q504" s="56" t="s">
        <v>241</v>
      </c>
      <c r="R504" s="56" t="s">
        <v>339</v>
      </c>
      <c r="S504" s="56">
        <v>136045</v>
      </c>
      <c r="T504" s="1" t="s">
        <v>453</v>
      </c>
      <c r="U504" s="56">
        <v>41416</v>
      </c>
      <c r="V504" s="56">
        <v>43100</v>
      </c>
      <c r="W504" s="56">
        <v>41548</v>
      </c>
      <c r="X504" s="56">
        <v>43100</v>
      </c>
      <c r="Y504" s="56" t="s">
        <v>356</v>
      </c>
      <c r="Z504" s="56" t="s">
        <v>341</v>
      </c>
      <c r="AA504" s="56" t="s">
        <v>347</v>
      </c>
      <c r="AB504" s="56" t="s">
        <v>343</v>
      </c>
      <c r="AC504" s="56" t="s">
        <v>342</v>
      </c>
      <c r="AD504" s="56" t="s">
        <v>347</v>
      </c>
      <c r="AE504" s="56" t="s">
        <v>334</v>
      </c>
      <c r="AF504" s="56" t="s">
        <v>291</v>
      </c>
      <c r="AG504" s="56">
        <v>2015</v>
      </c>
      <c r="AH504" s="56" t="s">
        <v>361</v>
      </c>
      <c r="AI504" s="56" t="s">
        <v>384</v>
      </c>
      <c r="AJ504" s="56">
        <v>91</v>
      </c>
      <c r="AK504" s="1">
        <v>42155</v>
      </c>
      <c r="AL504" s="56" t="s">
        <v>425</v>
      </c>
      <c r="AM504" s="56">
        <v>42748</v>
      </c>
      <c r="AN504" s="56" t="s">
        <v>391</v>
      </c>
      <c r="AO504" s="1">
        <v>42225</v>
      </c>
      <c r="AP504" s="56" t="s">
        <v>353</v>
      </c>
      <c r="AQ504" s="56">
        <v>64641</v>
      </c>
      <c r="AR504" s="56">
        <v>0</v>
      </c>
      <c r="AS504" s="56" t="s">
        <v>346</v>
      </c>
      <c r="BB504" s="56" t="s">
        <v>339</v>
      </c>
      <c r="BC504" s="56" t="s">
        <v>263</v>
      </c>
      <c r="BD504" s="56" t="s">
        <v>349</v>
      </c>
      <c r="BE504" s="56" t="s">
        <v>347</v>
      </c>
      <c r="BF504" s="56" t="s">
        <v>334</v>
      </c>
      <c r="BG504" s="56" t="s">
        <v>365</v>
      </c>
      <c r="BH504" s="56">
        <v>0</v>
      </c>
      <c r="BI504" s="56">
        <v>0</v>
      </c>
      <c r="BJ504" s="56">
        <v>1</v>
      </c>
    </row>
    <row r="505" spans="1:62" hidden="1" x14ac:dyDescent="0.3">
      <c r="A505" s="56">
        <v>49196848</v>
      </c>
      <c r="B505" s="86">
        <v>599202</v>
      </c>
      <c r="C505" s="1">
        <v>42893</v>
      </c>
      <c r="D505" s="56" t="s">
        <v>357</v>
      </c>
      <c r="E505" s="56" t="s">
        <v>358</v>
      </c>
      <c r="F505" s="56" t="s">
        <v>334</v>
      </c>
      <c r="G505" s="56" t="s">
        <v>335</v>
      </c>
      <c r="H505" s="56" t="s">
        <v>336</v>
      </c>
      <c r="I505" s="56" t="s">
        <v>359</v>
      </c>
      <c r="K505" s="56" t="s">
        <v>337</v>
      </c>
      <c r="L505" s="56" t="s">
        <v>545</v>
      </c>
      <c r="M505" s="56" t="s">
        <v>984</v>
      </c>
      <c r="N505" s="56" t="s">
        <v>1043</v>
      </c>
      <c r="O505" s="56" t="s">
        <v>985</v>
      </c>
      <c r="P505" s="1" t="s">
        <v>188</v>
      </c>
      <c r="Q505" s="56" t="s">
        <v>241</v>
      </c>
      <c r="R505" s="56" t="s">
        <v>339</v>
      </c>
      <c r="S505" s="56">
        <v>133625</v>
      </c>
      <c r="T505" s="1" t="s">
        <v>455</v>
      </c>
      <c r="U505" s="56">
        <v>41416</v>
      </c>
      <c r="V505" s="56">
        <v>43100</v>
      </c>
      <c r="W505" s="56">
        <v>41275</v>
      </c>
      <c r="X505" s="56">
        <v>41291</v>
      </c>
      <c r="Y505" s="56" t="s">
        <v>356</v>
      </c>
      <c r="Z505" s="56" t="s">
        <v>341</v>
      </c>
      <c r="AA505" s="56" t="s">
        <v>347</v>
      </c>
      <c r="AB505" s="56" t="s">
        <v>343</v>
      </c>
      <c r="AC505" s="56" t="s">
        <v>342</v>
      </c>
      <c r="AD505" s="56" t="s">
        <v>347</v>
      </c>
      <c r="AE505" s="56" t="s">
        <v>352</v>
      </c>
      <c r="AF505" s="56" t="s">
        <v>292</v>
      </c>
      <c r="AG505" s="56">
        <v>2017</v>
      </c>
      <c r="AH505" s="56" t="s">
        <v>80</v>
      </c>
      <c r="AI505" s="56" t="s">
        <v>344</v>
      </c>
      <c r="AJ505" s="56">
        <v>0</v>
      </c>
      <c r="AM505" s="56">
        <v>41291</v>
      </c>
      <c r="AN505" s="56" t="s">
        <v>353</v>
      </c>
      <c r="AO505" s="1">
        <v>41290</v>
      </c>
      <c r="AP505" s="56" t="s">
        <v>353</v>
      </c>
      <c r="AQ505" s="56">
        <v>64141</v>
      </c>
      <c r="AR505" s="56">
        <v>0</v>
      </c>
      <c r="AS505" s="56" t="s">
        <v>346</v>
      </c>
      <c r="BB505" s="56" t="s">
        <v>339</v>
      </c>
      <c r="BC505" s="56" t="s">
        <v>263</v>
      </c>
      <c r="BD505" s="56" t="s">
        <v>349</v>
      </c>
      <c r="BE505" s="56" t="s">
        <v>347</v>
      </c>
      <c r="BF505" s="56" t="s">
        <v>334</v>
      </c>
      <c r="BG505" s="56" t="s">
        <v>365</v>
      </c>
      <c r="BH505" s="56">
        <v>0</v>
      </c>
      <c r="BI505" s="56">
        <v>0</v>
      </c>
      <c r="BJ505" s="56">
        <v>0</v>
      </c>
    </row>
    <row r="506" spans="1:62" hidden="1" x14ac:dyDescent="0.3">
      <c r="A506" s="56">
        <v>49196409</v>
      </c>
      <c r="B506" s="86">
        <v>599202</v>
      </c>
      <c r="C506" s="1">
        <v>42893</v>
      </c>
      <c r="D506" s="56" t="s">
        <v>357</v>
      </c>
      <c r="E506" s="56" t="s">
        <v>358</v>
      </c>
      <c r="F506" s="56" t="s">
        <v>334</v>
      </c>
      <c r="G506" s="56" t="s">
        <v>335</v>
      </c>
      <c r="H506" s="56" t="s">
        <v>336</v>
      </c>
      <c r="I506" s="56" t="s">
        <v>359</v>
      </c>
      <c r="K506" s="56" t="s">
        <v>337</v>
      </c>
      <c r="L506" s="56" t="s">
        <v>545</v>
      </c>
      <c r="M506" s="56" t="s">
        <v>984</v>
      </c>
      <c r="N506" s="56" t="s">
        <v>1043</v>
      </c>
      <c r="O506" s="56" t="s">
        <v>985</v>
      </c>
      <c r="P506" s="1" t="s">
        <v>110</v>
      </c>
      <c r="Q506" s="56" t="s">
        <v>241</v>
      </c>
      <c r="R506" s="56" t="s">
        <v>339</v>
      </c>
      <c r="S506" s="56">
        <v>149233</v>
      </c>
      <c r="T506" s="1" t="s">
        <v>379</v>
      </c>
      <c r="U506" s="56">
        <v>41416</v>
      </c>
      <c r="V506" s="56">
        <v>43100</v>
      </c>
      <c r="W506" s="56">
        <v>41456</v>
      </c>
      <c r="X506" s="56">
        <v>43100</v>
      </c>
      <c r="Y506" s="56" t="s">
        <v>340</v>
      </c>
      <c r="Z506" s="56" t="s">
        <v>341</v>
      </c>
      <c r="AA506" s="56" t="s">
        <v>347</v>
      </c>
      <c r="AB506" s="56" t="s">
        <v>343</v>
      </c>
      <c r="AC506" s="56" t="s">
        <v>342</v>
      </c>
      <c r="AD506" s="56" t="s">
        <v>342</v>
      </c>
      <c r="AE506" s="56" t="s">
        <v>334</v>
      </c>
      <c r="AF506" s="56" t="s">
        <v>292</v>
      </c>
      <c r="AG506" s="56">
        <v>2016</v>
      </c>
      <c r="AH506" s="56" t="s">
        <v>361</v>
      </c>
      <c r="AI506" s="56" t="s">
        <v>384</v>
      </c>
      <c r="AJ506" s="56">
        <v>294586</v>
      </c>
      <c r="AM506" s="56">
        <v>42767</v>
      </c>
      <c r="AN506" s="56" t="s">
        <v>353</v>
      </c>
      <c r="AO506" s="1">
        <v>41404</v>
      </c>
      <c r="AP506" s="56" t="s">
        <v>353</v>
      </c>
      <c r="AQ506" s="56">
        <v>67502</v>
      </c>
      <c r="AR506" s="56">
        <v>0</v>
      </c>
      <c r="AS506" s="56" t="s">
        <v>346</v>
      </c>
      <c r="BB506" s="56" t="s">
        <v>339</v>
      </c>
      <c r="BC506" s="56" t="s">
        <v>263</v>
      </c>
      <c r="BD506" s="56" t="s">
        <v>349</v>
      </c>
      <c r="BE506" s="56" t="s">
        <v>347</v>
      </c>
      <c r="BF506" s="56" t="s">
        <v>334</v>
      </c>
      <c r="BG506" s="56" t="s">
        <v>365</v>
      </c>
      <c r="BH506" s="56">
        <v>0</v>
      </c>
      <c r="BI506" s="56">
        <v>0</v>
      </c>
      <c r="BJ506" s="56">
        <v>1</v>
      </c>
    </row>
    <row r="507" spans="1:62" hidden="1" x14ac:dyDescent="0.3">
      <c r="A507" s="56">
        <v>49196293</v>
      </c>
      <c r="B507" s="86">
        <v>599202</v>
      </c>
      <c r="C507" s="1">
        <v>42893</v>
      </c>
      <c r="D507" s="56" t="s">
        <v>357</v>
      </c>
      <c r="E507" s="56" t="s">
        <v>358</v>
      </c>
      <c r="F507" s="56" t="s">
        <v>334</v>
      </c>
      <c r="G507" s="56" t="s">
        <v>335</v>
      </c>
      <c r="H507" s="56" t="s">
        <v>336</v>
      </c>
      <c r="I507" s="56" t="s">
        <v>359</v>
      </c>
      <c r="K507" s="56" t="s">
        <v>337</v>
      </c>
      <c r="L507" s="56" t="s">
        <v>545</v>
      </c>
      <c r="M507" s="56" t="s">
        <v>984</v>
      </c>
      <c r="N507" s="56" t="s">
        <v>1043</v>
      </c>
      <c r="O507" s="56" t="s">
        <v>985</v>
      </c>
      <c r="P507" s="1" t="s">
        <v>110</v>
      </c>
      <c r="Q507" s="56" t="s">
        <v>241</v>
      </c>
      <c r="R507" s="56" t="s">
        <v>339</v>
      </c>
      <c r="S507" s="56">
        <v>116866</v>
      </c>
      <c r="T507" s="1" t="s">
        <v>472</v>
      </c>
      <c r="U507" s="56">
        <v>41416</v>
      </c>
      <c r="V507" s="56">
        <v>43100</v>
      </c>
      <c r="W507" s="56">
        <v>41456</v>
      </c>
      <c r="X507" s="56">
        <v>43100</v>
      </c>
      <c r="Y507" s="56" t="s">
        <v>356</v>
      </c>
      <c r="Z507" s="56" t="s">
        <v>341</v>
      </c>
      <c r="AA507" s="56" t="s">
        <v>342</v>
      </c>
      <c r="AB507" s="56" t="s">
        <v>339</v>
      </c>
      <c r="AC507" s="56" t="s">
        <v>342</v>
      </c>
      <c r="AD507" s="56" t="s">
        <v>342</v>
      </c>
      <c r="AE507" s="56" t="s">
        <v>334</v>
      </c>
      <c r="AF507" s="56" t="s">
        <v>292</v>
      </c>
      <c r="AG507" s="56">
        <v>2016</v>
      </c>
      <c r="AH507" s="56" t="s">
        <v>361</v>
      </c>
      <c r="AI507" s="56" t="s">
        <v>373</v>
      </c>
      <c r="AJ507" s="56">
        <v>5137</v>
      </c>
      <c r="AM507" s="56">
        <v>42748</v>
      </c>
      <c r="AN507" s="56" t="s">
        <v>391</v>
      </c>
      <c r="AO507" s="1">
        <v>41393</v>
      </c>
      <c r="AP507" s="56" t="s">
        <v>353</v>
      </c>
      <c r="AQ507" s="56">
        <v>54344</v>
      </c>
      <c r="AR507" s="56">
        <v>0</v>
      </c>
      <c r="AS507" s="56" t="s">
        <v>346</v>
      </c>
      <c r="AT507" s="56">
        <v>1003</v>
      </c>
      <c r="AU507" s="56" t="s">
        <v>369</v>
      </c>
      <c r="BB507" s="56" t="s">
        <v>339</v>
      </c>
      <c r="BC507" s="56" t="s">
        <v>263</v>
      </c>
      <c r="BD507" s="56" t="s">
        <v>349</v>
      </c>
      <c r="BE507" s="56" t="s">
        <v>347</v>
      </c>
      <c r="BF507" s="56" t="s">
        <v>334</v>
      </c>
      <c r="BG507" s="56" t="s">
        <v>365</v>
      </c>
      <c r="BH507" s="56">
        <v>0</v>
      </c>
      <c r="BI507" s="56">
        <v>0</v>
      </c>
      <c r="BJ507" s="56">
        <v>1</v>
      </c>
    </row>
    <row r="508" spans="1:62" hidden="1" x14ac:dyDescent="0.3">
      <c r="A508" s="56">
        <v>49196294</v>
      </c>
      <c r="B508" s="86">
        <v>599202</v>
      </c>
      <c r="C508" s="1">
        <v>42893</v>
      </c>
      <c r="D508" s="56" t="s">
        <v>357</v>
      </c>
      <c r="E508" s="56" t="s">
        <v>358</v>
      </c>
      <c r="F508" s="56" t="s">
        <v>334</v>
      </c>
      <c r="G508" s="56" t="s">
        <v>335</v>
      </c>
      <c r="H508" s="56" t="s">
        <v>336</v>
      </c>
      <c r="I508" s="56" t="s">
        <v>359</v>
      </c>
      <c r="K508" s="56" t="s">
        <v>337</v>
      </c>
      <c r="L508" s="56" t="s">
        <v>545</v>
      </c>
      <c r="M508" s="56" t="s">
        <v>984</v>
      </c>
      <c r="N508" s="56" t="s">
        <v>1043</v>
      </c>
      <c r="O508" s="56" t="s">
        <v>985</v>
      </c>
      <c r="P508" s="1" t="s">
        <v>110</v>
      </c>
      <c r="Q508" s="56" t="s">
        <v>241</v>
      </c>
      <c r="R508" s="56" t="s">
        <v>339</v>
      </c>
      <c r="S508" s="56">
        <v>116866</v>
      </c>
      <c r="T508" s="1" t="s">
        <v>472</v>
      </c>
      <c r="U508" s="56">
        <v>41416</v>
      </c>
      <c r="V508" s="56">
        <v>43100</v>
      </c>
      <c r="W508" s="56">
        <v>41456</v>
      </c>
      <c r="X508" s="56">
        <v>43100</v>
      </c>
      <c r="Y508" s="56" t="s">
        <v>356</v>
      </c>
      <c r="Z508" s="56" t="s">
        <v>341</v>
      </c>
      <c r="AA508" s="56" t="s">
        <v>342</v>
      </c>
      <c r="AB508" s="56" t="s">
        <v>339</v>
      </c>
      <c r="AC508" s="56" t="s">
        <v>342</v>
      </c>
      <c r="AD508" s="56" t="s">
        <v>342</v>
      </c>
      <c r="AE508" s="56" t="s">
        <v>334</v>
      </c>
      <c r="AF508" s="56" t="s">
        <v>292</v>
      </c>
      <c r="AG508" s="56">
        <v>2016</v>
      </c>
      <c r="AH508" s="56" t="s">
        <v>361</v>
      </c>
      <c r="AI508" s="56" t="s">
        <v>384</v>
      </c>
      <c r="AJ508" s="56">
        <v>5733</v>
      </c>
      <c r="AM508" s="56">
        <v>42748</v>
      </c>
      <c r="AN508" s="56" t="s">
        <v>391</v>
      </c>
      <c r="AO508" s="1">
        <v>41393</v>
      </c>
      <c r="AP508" s="56" t="s">
        <v>353</v>
      </c>
      <c r="AQ508" s="56">
        <v>54344</v>
      </c>
      <c r="AR508" s="56">
        <v>0</v>
      </c>
      <c r="AS508" s="56" t="s">
        <v>346</v>
      </c>
      <c r="AT508" s="56">
        <v>1003</v>
      </c>
      <c r="AU508" s="56" t="s">
        <v>369</v>
      </c>
      <c r="BB508" s="56" t="s">
        <v>339</v>
      </c>
      <c r="BC508" s="56" t="s">
        <v>263</v>
      </c>
      <c r="BD508" s="56" t="s">
        <v>349</v>
      </c>
      <c r="BE508" s="56" t="s">
        <v>347</v>
      </c>
      <c r="BF508" s="56" t="s">
        <v>334</v>
      </c>
      <c r="BG508" s="56" t="s">
        <v>365</v>
      </c>
      <c r="BH508" s="56">
        <v>0</v>
      </c>
      <c r="BI508" s="56">
        <v>0</v>
      </c>
      <c r="BJ508" s="56">
        <v>1</v>
      </c>
    </row>
    <row r="509" spans="1:62" hidden="1" x14ac:dyDescent="0.3">
      <c r="A509" s="56">
        <v>49196407</v>
      </c>
      <c r="B509" s="86">
        <v>599202</v>
      </c>
      <c r="C509" s="1">
        <v>42893</v>
      </c>
      <c r="D509" s="56" t="s">
        <v>357</v>
      </c>
      <c r="E509" s="56" t="s">
        <v>358</v>
      </c>
      <c r="F509" s="56" t="s">
        <v>334</v>
      </c>
      <c r="G509" s="56" t="s">
        <v>335</v>
      </c>
      <c r="H509" s="56" t="s">
        <v>336</v>
      </c>
      <c r="I509" s="56" t="s">
        <v>359</v>
      </c>
      <c r="K509" s="56" t="s">
        <v>337</v>
      </c>
      <c r="L509" s="56" t="s">
        <v>545</v>
      </c>
      <c r="M509" s="56" t="s">
        <v>984</v>
      </c>
      <c r="N509" s="56" t="s">
        <v>1043</v>
      </c>
      <c r="O509" s="56" t="s">
        <v>985</v>
      </c>
      <c r="P509" s="1" t="s">
        <v>110</v>
      </c>
      <c r="Q509" s="56" t="s">
        <v>241</v>
      </c>
      <c r="R509" s="56" t="s">
        <v>339</v>
      </c>
      <c r="S509" s="56">
        <v>149233</v>
      </c>
      <c r="T509" s="1" t="s">
        <v>379</v>
      </c>
      <c r="U509" s="56">
        <v>41416</v>
      </c>
      <c r="V509" s="56">
        <v>43100</v>
      </c>
      <c r="W509" s="56">
        <v>41456</v>
      </c>
      <c r="X509" s="56">
        <v>43100</v>
      </c>
      <c r="Y509" s="56" t="s">
        <v>340</v>
      </c>
      <c r="Z509" s="56" t="s">
        <v>341</v>
      </c>
      <c r="AA509" s="56" t="s">
        <v>347</v>
      </c>
      <c r="AB509" s="56" t="s">
        <v>343</v>
      </c>
      <c r="AC509" s="56" t="s">
        <v>342</v>
      </c>
      <c r="AD509" s="56" t="s">
        <v>342</v>
      </c>
      <c r="AE509" s="56" t="s">
        <v>334</v>
      </c>
      <c r="AF509" s="56" t="s">
        <v>292</v>
      </c>
      <c r="AG509" s="56">
        <v>2016</v>
      </c>
      <c r="AH509" s="56" t="s">
        <v>361</v>
      </c>
      <c r="AI509" s="56" t="s">
        <v>362</v>
      </c>
      <c r="AJ509" s="56">
        <v>230339</v>
      </c>
      <c r="AM509" s="56">
        <v>42767</v>
      </c>
      <c r="AN509" s="56" t="s">
        <v>353</v>
      </c>
      <c r="AO509" s="1">
        <v>41404</v>
      </c>
      <c r="AP509" s="56" t="s">
        <v>353</v>
      </c>
      <c r="AQ509" s="56">
        <v>67502</v>
      </c>
      <c r="AR509" s="56">
        <v>0</v>
      </c>
      <c r="AS509" s="56" t="s">
        <v>346</v>
      </c>
      <c r="BB509" s="56" t="s">
        <v>339</v>
      </c>
      <c r="BC509" s="56" t="s">
        <v>263</v>
      </c>
      <c r="BD509" s="56" t="s">
        <v>349</v>
      </c>
      <c r="BE509" s="56" t="s">
        <v>347</v>
      </c>
      <c r="BF509" s="56" t="s">
        <v>334</v>
      </c>
      <c r="BG509" s="56" t="s">
        <v>365</v>
      </c>
      <c r="BH509" s="56">
        <v>0</v>
      </c>
      <c r="BI509" s="56">
        <v>0</v>
      </c>
      <c r="BJ509" s="56">
        <v>1</v>
      </c>
    </row>
    <row r="510" spans="1:62" hidden="1" x14ac:dyDescent="0.3">
      <c r="A510" s="56">
        <v>49196295</v>
      </c>
      <c r="B510" s="86">
        <v>599202</v>
      </c>
      <c r="C510" s="1">
        <v>42893</v>
      </c>
      <c r="D510" s="56" t="s">
        <v>357</v>
      </c>
      <c r="E510" s="56" t="s">
        <v>358</v>
      </c>
      <c r="F510" s="56" t="s">
        <v>334</v>
      </c>
      <c r="G510" s="56" t="s">
        <v>335</v>
      </c>
      <c r="H510" s="56" t="s">
        <v>336</v>
      </c>
      <c r="I510" s="56" t="s">
        <v>359</v>
      </c>
      <c r="K510" s="56" t="s">
        <v>337</v>
      </c>
      <c r="L510" s="56" t="s">
        <v>545</v>
      </c>
      <c r="M510" s="56" t="s">
        <v>984</v>
      </c>
      <c r="N510" s="56" t="s">
        <v>1043</v>
      </c>
      <c r="O510" s="56" t="s">
        <v>985</v>
      </c>
      <c r="P510" s="1" t="s">
        <v>110</v>
      </c>
      <c r="Q510" s="56" t="s">
        <v>241</v>
      </c>
      <c r="R510" s="56" t="s">
        <v>339</v>
      </c>
      <c r="S510" s="56">
        <v>116866</v>
      </c>
      <c r="T510" s="1" t="s">
        <v>472</v>
      </c>
      <c r="U510" s="56">
        <v>41416</v>
      </c>
      <c r="V510" s="56">
        <v>43100</v>
      </c>
      <c r="W510" s="56">
        <v>41456</v>
      </c>
      <c r="X510" s="56">
        <v>43100</v>
      </c>
      <c r="Y510" s="56" t="s">
        <v>356</v>
      </c>
      <c r="Z510" s="56" t="s">
        <v>341</v>
      </c>
      <c r="AA510" s="56" t="s">
        <v>342</v>
      </c>
      <c r="AB510" s="56" t="s">
        <v>339</v>
      </c>
      <c r="AC510" s="56" t="s">
        <v>342</v>
      </c>
      <c r="AD510" s="56" t="s">
        <v>342</v>
      </c>
      <c r="AE510" s="56" t="s">
        <v>334</v>
      </c>
      <c r="AF510" s="56" t="s">
        <v>292</v>
      </c>
      <c r="AG510" s="56">
        <v>2017</v>
      </c>
      <c r="AH510" s="56" t="s">
        <v>361</v>
      </c>
      <c r="AI510" s="56" t="s">
        <v>385</v>
      </c>
      <c r="AJ510" s="56">
        <v>6182</v>
      </c>
      <c r="AM510" s="56">
        <v>42748</v>
      </c>
      <c r="AN510" s="56" t="s">
        <v>391</v>
      </c>
      <c r="AO510" s="1">
        <v>41393</v>
      </c>
      <c r="AP510" s="56" t="s">
        <v>353</v>
      </c>
      <c r="AQ510" s="56">
        <v>54344</v>
      </c>
      <c r="AR510" s="56">
        <v>0</v>
      </c>
      <c r="AS510" s="56" t="s">
        <v>346</v>
      </c>
      <c r="AT510" s="56">
        <v>1003</v>
      </c>
      <c r="AU510" s="56" t="s">
        <v>369</v>
      </c>
      <c r="BB510" s="56" t="s">
        <v>339</v>
      </c>
      <c r="BC510" s="56" t="s">
        <v>263</v>
      </c>
      <c r="BD510" s="56" t="s">
        <v>349</v>
      </c>
      <c r="BE510" s="56" t="s">
        <v>347</v>
      </c>
      <c r="BF510" s="56" t="s">
        <v>334</v>
      </c>
      <c r="BG510" s="56" t="s">
        <v>365</v>
      </c>
      <c r="BH510" s="56">
        <v>0</v>
      </c>
      <c r="BI510" s="56">
        <v>0</v>
      </c>
      <c r="BJ510" s="56">
        <v>1</v>
      </c>
    </row>
    <row r="511" spans="1:62" hidden="1" x14ac:dyDescent="0.3">
      <c r="A511" s="56">
        <v>49196296</v>
      </c>
      <c r="B511" s="86">
        <v>599202</v>
      </c>
      <c r="C511" s="1">
        <v>42893</v>
      </c>
      <c r="D511" s="56" t="s">
        <v>357</v>
      </c>
      <c r="E511" s="56" t="s">
        <v>358</v>
      </c>
      <c r="F511" s="56" t="s">
        <v>334</v>
      </c>
      <c r="G511" s="56" t="s">
        <v>335</v>
      </c>
      <c r="H511" s="56" t="s">
        <v>336</v>
      </c>
      <c r="I511" s="56" t="s">
        <v>359</v>
      </c>
      <c r="K511" s="56" t="s">
        <v>337</v>
      </c>
      <c r="L511" s="56" t="s">
        <v>545</v>
      </c>
      <c r="M511" s="56" t="s">
        <v>984</v>
      </c>
      <c r="N511" s="56" t="s">
        <v>1043</v>
      </c>
      <c r="O511" s="56" t="s">
        <v>985</v>
      </c>
      <c r="P511" s="1" t="s">
        <v>110</v>
      </c>
      <c r="Q511" s="56" t="s">
        <v>241</v>
      </c>
      <c r="R511" s="56" t="s">
        <v>339</v>
      </c>
      <c r="S511" s="56">
        <v>116866</v>
      </c>
      <c r="T511" s="1" t="s">
        <v>472</v>
      </c>
      <c r="U511" s="56">
        <v>41416</v>
      </c>
      <c r="V511" s="56">
        <v>43100</v>
      </c>
      <c r="W511" s="56">
        <v>41456</v>
      </c>
      <c r="X511" s="56">
        <v>43100</v>
      </c>
      <c r="Y511" s="56" t="s">
        <v>356</v>
      </c>
      <c r="Z511" s="56" t="s">
        <v>341</v>
      </c>
      <c r="AA511" s="56" t="s">
        <v>342</v>
      </c>
      <c r="AB511" s="56" t="s">
        <v>339</v>
      </c>
      <c r="AC511" s="56" t="s">
        <v>342</v>
      </c>
      <c r="AD511" s="56" t="s">
        <v>342</v>
      </c>
      <c r="AE511" s="56" t="s">
        <v>334</v>
      </c>
      <c r="AF511" s="56" t="s">
        <v>292</v>
      </c>
      <c r="AG511" s="56">
        <v>2017</v>
      </c>
      <c r="AH511" s="56" t="s">
        <v>361</v>
      </c>
      <c r="AI511" s="56" t="s">
        <v>362</v>
      </c>
      <c r="AJ511" s="56">
        <v>6520</v>
      </c>
      <c r="AM511" s="56">
        <v>42748</v>
      </c>
      <c r="AN511" s="56" t="s">
        <v>391</v>
      </c>
      <c r="AO511" s="1">
        <v>41393</v>
      </c>
      <c r="AP511" s="56" t="s">
        <v>353</v>
      </c>
      <c r="AQ511" s="56">
        <v>54344</v>
      </c>
      <c r="AR511" s="56">
        <v>0</v>
      </c>
      <c r="AS511" s="56" t="s">
        <v>346</v>
      </c>
      <c r="AT511" s="56">
        <v>1003</v>
      </c>
      <c r="AU511" s="56" t="s">
        <v>369</v>
      </c>
      <c r="BB511" s="56" t="s">
        <v>339</v>
      </c>
      <c r="BC511" s="56" t="s">
        <v>263</v>
      </c>
      <c r="BD511" s="56" t="s">
        <v>349</v>
      </c>
      <c r="BE511" s="56" t="s">
        <v>347</v>
      </c>
      <c r="BF511" s="56" t="s">
        <v>334</v>
      </c>
      <c r="BG511" s="56" t="s">
        <v>365</v>
      </c>
      <c r="BH511" s="56">
        <v>0</v>
      </c>
      <c r="BI511" s="56">
        <v>0</v>
      </c>
      <c r="BJ511" s="56">
        <v>1</v>
      </c>
    </row>
    <row r="512" spans="1:62" hidden="1" x14ac:dyDescent="0.3">
      <c r="A512" s="56">
        <v>49196851</v>
      </c>
      <c r="B512" s="86">
        <v>599202</v>
      </c>
      <c r="C512" s="1">
        <v>42893</v>
      </c>
      <c r="D512" s="56" t="s">
        <v>357</v>
      </c>
      <c r="E512" s="56" t="s">
        <v>358</v>
      </c>
      <c r="F512" s="56" t="s">
        <v>334</v>
      </c>
      <c r="G512" s="56" t="s">
        <v>335</v>
      </c>
      <c r="H512" s="56" t="s">
        <v>336</v>
      </c>
      <c r="I512" s="56" t="s">
        <v>359</v>
      </c>
      <c r="K512" s="56" t="s">
        <v>337</v>
      </c>
      <c r="L512" s="56" t="s">
        <v>545</v>
      </c>
      <c r="M512" s="56" t="s">
        <v>984</v>
      </c>
      <c r="N512" s="56" t="s">
        <v>1043</v>
      </c>
      <c r="O512" s="56" t="s">
        <v>985</v>
      </c>
      <c r="P512" s="1" t="s">
        <v>188</v>
      </c>
      <c r="Q512" s="56" t="s">
        <v>241</v>
      </c>
      <c r="R512" s="56" t="s">
        <v>339</v>
      </c>
      <c r="S512" s="56">
        <v>136045</v>
      </c>
      <c r="T512" s="1" t="s">
        <v>453</v>
      </c>
      <c r="U512" s="56">
        <v>41416</v>
      </c>
      <c r="V512" s="56">
        <v>43100</v>
      </c>
      <c r="W512" s="56">
        <v>41548</v>
      </c>
      <c r="X512" s="56">
        <v>43100</v>
      </c>
      <c r="Y512" s="56" t="s">
        <v>356</v>
      </c>
      <c r="Z512" s="56" t="s">
        <v>341</v>
      </c>
      <c r="AA512" s="56" t="s">
        <v>347</v>
      </c>
      <c r="AB512" s="56" t="s">
        <v>343</v>
      </c>
      <c r="AC512" s="56" t="s">
        <v>342</v>
      </c>
      <c r="AD512" s="56" t="s">
        <v>347</v>
      </c>
      <c r="AE512" s="56" t="s">
        <v>334</v>
      </c>
      <c r="AF512" s="56" t="s">
        <v>291</v>
      </c>
      <c r="AG512" s="56">
        <v>2015</v>
      </c>
      <c r="AH512" s="56" t="s">
        <v>361</v>
      </c>
      <c r="AI512" s="56" t="s">
        <v>362</v>
      </c>
      <c r="AJ512" s="56">
        <v>73</v>
      </c>
      <c r="AK512" s="1">
        <v>41973</v>
      </c>
      <c r="AM512" s="56">
        <v>42748</v>
      </c>
      <c r="AN512" s="56" t="s">
        <v>391</v>
      </c>
      <c r="AO512" s="1">
        <v>42055</v>
      </c>
      <c r="AP512" s="56" t="s">
        <v>353</v>
      </c>
      <c r="AQ512" s="56">
        <v>64641</v>
      </c>
      <c r="AR512" s="56">
        <v>0</v>
      </c>
      <c r="AS512" s="56" t="s">
        <v>346</v>
      </c>
      <c r="BB512" s="56" t="s">
        <v>339</v>
      </c>
      <c r="BC512" s="56" t="s">
        <v>263</v>
      </c>
      <c r="BD512" s="56" t="s">
        <v>349</v>
      </c>
      <c r="BE512" s="56" t="s">
        <v>347</v>
      </c>
      <c r="BF512" s="56" t="s">
        <v>334</v>
      </c>
      <c r="BG512" s="56" t="s">
        <v>365</v>
      </c>
      <c r="BH512" s="56">
        <v>0</v>
      </c>
      <c r="BI512" s="56">
        <v>0</v>
      </c>
      <c r="BJ512" s="56">
        <v>1</v>
      </c>
    </row>
    <row r="513" spans="1:62" hidden="1" x14ac:dyDescent="0.3">
      <c r="A513" s="56">
        <v>49196408</v>
      </c>
      <c r="B513" s="86">
        <v>599202</v>
      </c>
      <c r="C513" s="1">
        <v>42893</v>
      </c>
      <c r="D513" s="56" t="s">
        <v>357</v>
      </c>
      <c r="E513" s="56" t="s">
        <v>358</v>
      </c>
      <c r="F513" s="56" t="s">
        <v>334</v>
      </c>
      <c r="G513" s="56" t="s">
        <v>335</v>
      </c>
      <c r="H513" s="56" t="s">
        <v>336</v>
      </c>
      <c r="I513" s="56" t="s">
        <v>359</v>
      </c>
      <c r="K513" s="56" t="s">
        <v>337</v>
      </c>
      <c r="L513" s="56" t="s">
        <v>545</v>
      </c>
      <c r="M513" s="56" t="s">
        <v>984</v>
      </c>
      <c r="N513" s="56" t="s">
        <v>1043</v>
      </c>
      <c r="O513" s="56" t="s">
        <v>985</v>
      </c>
      <c r="P513" s="1" t="s">
        <v>110</v>
      </c>
      <c r="Q513" s="56" t="s">
        <v>241</v>
      </c>
      <c r="R513" s="56" t="s">
        <v>339</v>
      </c>
      <c r="S513" s="56">
        <v>149233</v>
      </c>
      <c r="T513" s="1" t="s">
        <v>379</v>
      </c>
      <c r="U513" s="56">
        <v>41416</v>
      </c>
      <c r="V513" s="56">
        <v>43100</v>
      </c>
      <c r="W513" s="56">
        <v>41456</v>
      </c>
      <c r="X513" s="56">
        <v>43100</v>
      </c>
      <c r="Y513" s="56" t="s">
        <v>340</v>
      </c>
      <c r="Z513" s="56" t="s">
        <v>341</v>
      </c>
      <c r="AA513" s="56" t="s">
        <v>347</v>
      </c>
      <c r="AB513" s="56" t="s">
        <v>343</v>
      </c>
      <c r="AC513" s="56" t="s">
        <v>342</v>
      </c>
      <c r="AD513" s="56" t="s">
        <v>342</v>
      </c>
      <c r="AE513" s="56" t="s">
        <v>334</v>
      </c>
      <c r="AF513" s="56" t="s">
        <v>292</v>
      </c>
      <c r="AG513" s="56">
        <v>2016</v>
      </c>
      <c r="AH513" s="56" t="s">
        <v>361</v>
      </c>
      <c r="AI513" s="56" t="s">
        <v>373</v>
      </c>
      <c r="AJ513" s="56">
        <v>206200</v>
      </c>
      <c r="AM513" s="56">
        <v>42767</v>
      </c>
      <c r="AN513" s="56" t="s">
        <v>353</v>
      </c>
      <c r="AO513" s="1">
        <v>41404</v>
      </c>
      <c r="AP513" s="56" t="s">
        <v>353</v>
      </c>
      <c r="AQ513" s="56">
        <v>67502</v>
      </c>
      <c r="AR513" s="56">
        <v>0</v>
      </c>
      <c r="AS513" s="56" t="s">
        <v>346</v>
      </c>
      <c r="BB513" s="56" t="s">
        <v>339</v>
      </c>
      <c r="BC513" s="56" t="s">
        <v>263</v>
      </c>
      <c r="BD513" s="56" t="s">
        <v>349</v>
      </c>
      <c r="BE513" s="56" t="s">
        <v>347</v>
      </c>
      <c r="BF513" s="56" t="s">
        <v>334</v>
      </c>
      <c r="BG513" s="56" t="s">
        <v>365</v>
      </c>
      <c r="BH513" s="56">
        <v>0</v>
      </c>
      <c r="BI513" s="56">
        <v>0</v>
      </c>
      <c r="BJ513" s="56">
        <v>1</v>
      </c>
    </row>
    <row r="514" spans="1:62" hidden="1" x14ac:dyDescent="0.3">
      <c r="A514" s="56">
        <v>49196297</v>
      </c>
      <c r="B514" s="86">
        <v>599202</v>
      </c>
      <c r="C514" s="1">
        <v>42893</v>
      </c>
      <c r="D514" s="56" t="s">
        <v>357</v>
      </c>
      <c r="E514" s="56" t="s">
        <v>358</v>
      </c>
      <c r="F514" s="56" t="s">
        <v>334</v>
      </c>
      <c r="G514" s="56" t="s">
        <v>335</v>
      </c>
      <c r="H514" s="56" t="s">
        <v>336</v>
      </c>
      <c r="I514" s="56" t="s">
        <v>359</v>
      </c>
      <c r="K514" s="56" t="s">
        <v>337</v>
      </c>
      <c r="L514" s="56" t="s">
        <v>545</v>
      </c>
      <c r="M514" s="56" t="s">
        <v>984</v>
      </c>
      <c r="N514" s="56" t="s">
        <v>1043</v>
      </c>
      <c r="O514" s="56" t="s">
        <v>985</v>
      </c>
      <c r="P514" s="1" t="s">
        <v>110</v>
      </c>
      <c r="Q514" s="56" t="s">
        <v>241</v>
      </c>
      <c r="R514" s="56" t="s">
        <v>339</v>
      </c>
      <c r="S514" s="56">
        <v>116866</v>
      </c>
      <c r="T514" s="1" t="s">
        <v>472</v>
      </c>
      <c r="U514" s="56">
        <v>41416</v>
      </c>
      <c r="V514" s="56">
        <v>43100</v>
      </c>
      <c r="W514" s="56">
        <v>41456</v>
      </c>
      <c r="X514" s="56">
        <v>43100</v>
      </c>
      <c r="Y514" s="56" t="s">
        <v>356</v>
      </c>
      <c r="Z514" s="56" t="s">
        <v>341</v>
      </c>
      <c r="AA514" s="56" t="s">
        <v>342</v>
      </c>
      <c r="AB514" s="56" t="s">
        <v>339</v>
      </c>
      <c r="AC514" s="56" t="s">
        <v>342</v>
      </c>
      <c r="AD514" s="56" t="s">
        <v>342</v>
      </c>
      <c r="AE514" s="56" t="s">
        <v>334</v>
      </c>
      <c r="AF514" s="56" t="s">
        <v>292</v>
      </c>
      <c r="AG514" s="56">
        <v>2017</v>
      </c>
      <c r="AH514" s="56" t="s">
        <v>361</v>
      </c>
      <c r="AI514" s="56" t="s">
        <v>373</v>
      </c>
      <c r="AJ514" s="56">
        <v>6775</v>
      </c>
      <c r="AM514" s="56">
        <v>42748</v>
      </c>
      <c r="AN514" s="56" t="s">
        <v>391</v>
      </c>
      <c r="AO514" s="1">
        <v>41393</v>
      </c>
      <c r="AP514" s="56" t="s">
        <v>353</v>
      </c>
      <c r="AQ514" s="56">
        <v>54344</v>
      </c>
      <c r="AR514" s="56">
        <v>0</v>
      </c>
      <c r="AS514" s="56" t="s">
        <v>346</v>
      </c>
      <c r="AT514" s="56">
        <v>1003</v>
      </c>
      <c r="AU514" s="56" t="s">
        <v>369</v>
      </c>
      <c r="BB514" s="56" t="s">
        <v>339</v>
      </c>
      <c r="BC514" s="56" t="s">
        <v>263</v>
      </c>
      <c r="BD514" s="56" t="s">
        <v>349</v>
      </c>
      <c r="BE514" s="56" t="s">
        <v>347</v>
      </c>
      <c r="BF514" s="56" t="s">
        <v>334</v>
      </c>
      <c r="BG514" s="56" t="s">
        <v>365</v>
      </c>
      <c r="BH514" s="56">
        <v>0</v>
      </c>
      <c r="BI514" s="56">
        <v>0</v>
      </c>
      <c r="BJ514" s="56">
        <v>1</v>
      </c>
    </row>
    <row r="515" spans="1:62" hidden="1" x14ac:dyDescent="0.3">
      <c r="A515" s="56">
        <v>49196298</v>
      </c>
      <c r="B515" s="86">
        <v>599202</v>
      </c>
      <c r="C515" s="1">
        <v>42893</v>
      </c>
      <c r="D515" s="56" t="s">
        <v>357</v>
      </c>
      <c r="E515" s="56" t="s">
        <v>358</v>
      </c>
      <c r="F515" s="56" t="s">
        <v>334</v>
      </c>
      <c r="G515" s="56" t="s">
        <v>335</v>
      </c>
      <c r="H515" s="56" t="s">
        <v>336</v>
      </c>
      <c r="I515" s="56" t="s">
        <v>359</v>
      </c>
      <c r="K515" s="56" t="s">
        <v>337</v>
      </c>
      <c r="L515" s="56" t="s">
        <v>545</v>
      </c>
      <c r="M515" s="56" t="s">
        <v>984</v>
      </c>
      <c r="N515" s="56" t="s">
        <v>1043</v>
      </c>
      <c r="O515" s="56" t="s">
        <v>985</v>
      </c>
      <c r="P515" s="1" t="s">
        <v>110</v>
      </c>
      <c r="Q515" s="56" t="s">
        <v>241</v>
      </c>
      <c r="R515" s="56" t="s">
        <v>339</v>
      </c>
      <c r="S515" s="56">
        <v>116866</v>
      </c>
      <c r="T515" s="1" t="s">
        <v>472</v>
      </c>
      <c r="U515" s="56">
        <v>41416</v>
      </c>
      <c r="V515" s="56">
        <v>43100</v>
      </c>
      <c r="W515" s="56">
        <v>41456</v>
      </c>
      <c r="X515" s="56">
        <v>43100</v>
      </c>
      <c r="Y515" s="56" t="s">
        <v>356</v>
      </c>
      <c r="Z515" s="56" t="s">
        <v>341</v>
      </c>
      <c r="AA515" s="56" t="s">
        <v>342</v>
      </c>
      <c r="AB515" s="56" t="s">
        <v>339</v>
      </c>
      <c r="AC515" s="56" t="s">
        <v>342</v>
      </c>
      <c r="AD515" s="56" t="s">
        <v>342</v>
      </c>
      <c r="AE515" s="56" t="s">
        <v>334</v>
      </c>
      <c r="AF515" s="56" t="s">
        <v>292</v>
      </c>
      <c r="AG515" s="56">
        <v>2017</v>
      </c>
      <c r="AH515" s="56" t="s">
        <v>361</v>
      </c>
      <c r="AI515" s="56" t="s">
        <v>384</v>
      </c>
      <c r="AJ515" s="56">
        <v>6967</v>
      </c>
      <c r="AM515" s="56">
        <v>42748</v>
      </c>
      <c r="AN515" s="56" t="s">
        <v>391</v>
      </c>
      <c r="AO515" s="1">
        <v>41393</v>
      </c>
      <c r="AP515" s="56" t="s">
        <v>353</v>
      </c>
      <c r="AQ515" s="56">
        <v>54344</v>
      </c>
      <c r="AR515" s="56">
        <v>0</v>
      </c>
      <c r="AS515" s="56" t="s">
        <v>346</v>
      </c>
      <c r="AT515" s="56">
        <v>1003</v>
      </c>
      <c r="AU515" s="56" t="s">
        <v>369</v>
      </c>
      <c r="BB515" s="56" t="s">
        <v>339</v>
      </c>
      <c r="BC515" s="56" t="s">
        <v>263</v>
      </c>
      <c r="BD515" s="56" t="s">
        <v>349</v>
      </c>
      <c r="BE515" s="56" t="s">
        <v>347</v>
      </c>
      <c r="BF515" s="56" t="s">
        <v>334</v>
      </c>
      <c r="BG515" s="56" t="s">
        <v>365</v>
      </c>
      <c r="BH515" s="56">
        <v>0</v>
      </c>
      <c r="BI515" s="56">
        <v>0</v>
      </c>
      <c r="BJ515" s="56">
        <v>1</v>
      </c>
    </row>
    <row r="516" spans="1:62" hidden="1" x14ac:dyDescent="0.3">
      <c r="A516" s="56">
        <v>49196849</v>
      </c>
      <c r="B516" s="86">
        <v>599202</v>
      </c>
      <c r="C516" s="1">
        <v>42893</v>
      </c>
      <c r="D516" s="56" t="s">
        <v>357</v>
      </c>
      <c r="E516" s="56" t="s">
        <v>358</v>
      </c>
      <c r="F516" s="56" t="s">
        <v>334</v>
      </c>
      <c r="G516" s="56" t="s">
        <v>335</v>
      </c>
      <c r="H516" s="56" t="s">
        <v>336</v>
      </c>
      <c r="I516" s="56" t="s">
        <v>359</v>
      </c>
      <c r="K516" s="56" t="s">
        <v>337</v>
      </c>
      <c r="L516" s="56" t="s">
        <v>545</v>
      </c>
      <c r="M516" s="56" t="s">
        <v>984</v>
      </c>
      <c r="N516" s="56" t="s">
        <v>1043</v>
      </c>
      <c r="O516" s="56" t="s">
        <v>985</v>
      </c>
      <c r="P516" s="1" t="s">
        <v>188</v>
      </c>
      <c r="Q516" s="56" t="s">
        <v>241</v>
      </c>
      <c r="R516" s="56" t="s">
        <v>339</v>
      </c>
      <c r="S516" s="56">
        <v>133625</v>
      </c>
      <c r="T516" s="1" t="s">
        <v>455</v>
      </c>
      <c r="U516" s="56">
        <v>41416</v>
      </c>
      <c r="V516" s="56">
        <v>43100</v>
      </c>
      <c r="W516" s="56">
        <v>41275</v>
      </c>
      <c r="X516" s="56">
        <v>41291</v>
      </c>
      <c r="Y516" s="56" t="s">
        <v>356</v>
      </c>
      <c r="Z516" s="56" t="s">
        <v>341</v>
      </c>
      <c r="AA516" s="56" t="s">
        <v>347</v>
      </c>
      <c r="AB516" s="56" t="s">
        <v>343</v>
      </c>
      <c r="AC516" s="56" t="s">
        <v>342</v>
      </c>
      <c r="AD516" s="56" t="s">
        <v>347</v>
      </c>
      <c r="AE516" s="56" t="s">
        <v>352</v>
      </c>
      <c r="AF516" s="56" t="s">
        <v>292</v>
      </c>
      <c r="AG516" s="56">
        <v>2018</v>
      </c>
      <c r="AH516" s="56" t="s">
        <v>80</v>
      </c>
      <c r="AI516" s="56" t="s">
        <v>348</v>
      </c>
      <c r="AJ516" s="56">
        <v>0</v>
      </c>
      <c r="AM516" s="56">
        <v>41291</v>
      </c>
      <c r="AN516" s="56" t="s">
        <v>353</v>
      </c>
      <c r="AO516" s="1">
        <v>41290</v>
      </c>
      <c r="AP516" s="56" t="s">
        <v>353</v>
      </c>
      <c r="AQ516" s="56">
        <v>64141</v>
      </c>
      <c r="AR516" s="56">
        <v>0</v>
      </c>
      <c r="AS516" s="56" t="s">
        <v>346</v>
      </c>
      <c r="BB516" s="56" t="s">
        <v>339</v>
      </c>
      <c r="BC516" s="56" t="s">
        <v>263</v>
      </c>
      <c r="BD516" s="56" t="s">
        <v>349</v>
      </c>
      <c r="BE516" s="56" t="s">
        <v>347</v>
      </c>
      <c r="BF516" s="56" t="s">
        <v>334</v>
      </c>
      <c r="BG516" s="56" t="s">
        <v>365</v>
      </c>
      <c r="BH516" s="56">
        <v>0</v>
      </c>
      <c r="BI516" s="56">
        <v>0</v>
      </c>
      <c r="BJ516" s="56">
        <v>0</v>
      </c>
    </row>
    <row r="517" spans="1:62" hidden="1" x14ac:dyDescent="0.3">
      <c r="A517" s="56">
        <v>49196300</v>
      </c>
      <c r="B517" s="86">
        <v>599202</v>
      </c>
      <c r="C517" s="1">
        <v>42893</v>
      </c>
      <c r="D517" s="56" t="s">
        <v>357</v>
      </c>
      <c r="E517" s="56" t="s">
        <v>358</v>
      </c>
      <c r="F517" s="56" t="s">
        <v>334</v>
      </c>
      <c r="G517" s="56" t="s">
        <v>335</v>
      </c>
      <c r="H517" s="56" t="s">
        <v>336</v>
      </c>
      <c r="I517" s="56" t="s">
        <v>359</v>
      </c>
      <c r="K517" s="56" t="s">
        <v>337</v>
      </c>
      <c r="L517" s="56" t="s">
        <v>545</v>
      </c>
      <c r="M517" s="56" t="s">
        <v>984</v>
      </c>
      <c r="N517" s="56" t="s">
        <v>1043</v>
      </c>
      <c r="O517" s="56" t="s">
        <v>985</v>
      </c>
      <c r="P517" s="1" t="s">
        <v>110</v>
      </c>
      <c r="Q517" s="56" t="s">
        <v>241</v>
      </c>
      <c r="R517" s="56" t="s">
        <v>339</v>
      </c>
      <c r="S517" s="56">
        <v>107864</v>
      </c>
      <c r="T517" s="1" t="s">
        <v>478</v>
      </c>
      <c r="U517" s="56">
        <v>41416</v>
      </c>
      <c r="V517" s="56">
        <v>43100</v>
      </c>
      <c r="W517" s="56">
        <v>41275</v>
      </c>
      <c r="X517" s="56">
        <v>41313</v>
      </c>
      <c r="Y517" s="56" t="s">
        <v>340</v>
      </c>
      <c r="Z517" s="56" t="s">
        <v>341</v>
      </c>
      <c r="AA517" s="56" t="s">
        <v>342</v>
      </c>
      <c r="AB517" s="56" t="s">
        <v>339</v>
      </c>
      <c r="AC517" s="56" t="s">
        <v>342</v>
      </c>
      <c r="AD517" s="56" t="s">
        <v>347</v>
      </c>
      <c r="AE517" s="56" t="s">
        <v>352</v>
      </c>
      <c r="AF517" s="56" t="s">
        <v>292</v>
      </c>
      <c r="AG517" s="56">
        <v>2016</v>
      </c>
      <c r="AH517" s="56" t="s">
        <v>80</v>
      </c>
      <c r="AI517" s="56" t="s">
        <v>344</v>
      </c>
      <c r="AJ517" s="56">
        <v>2306</v>
      </c>
      <c r="AM517" s="56">
        <v>41313</v>
      </c>
      <c r="AN517" s="56" t="s">
        <v>353</v>
      </c>
      <c r="AO517" s="1">
        <v>41207</v>
      </c>
      <c r="AP517" s="56" t="s">
        <v>353</v>
      </c>
      <c r="AQ517" s="56">
        <v>40</v>
      </c>
      <c r="AR517" s="56">
        <v>0</v>
      </c>
      <c r="AS517" s="56" t="s">
        <v>346</v>
      </c>
      <c r="BB517" s="56" t="s">
        <v>339</v>
      </c>
      <c r="BC517" s="56" t="s">
        <v>263</v>
      </c>
      <c r="BD517" s="56" t="s">
        <v>349</v>
      </c>
      <c r="BE517" s="56" t="s">
        <v>347</v>
      </c>
      <c r="BF517" s="56" t="s">
        <v>334</v>
      </c>
      <c r="BG517" s="56" t="s">
        <v>365</v>
      </c>
      <c r="BH517" s="56">
        <v>0</v>
      </c>
      <c r="BI517" s="56">
        <v>0</v>
      </c>
      <c r="BJ517" s="56">
        <v>0</v>
      </c>
    </row>
    <row r="518" spans="1:62" hidden="1" x14ac:dyDescent="0.3">
      <c r="A518" s="56">
        <v>49196301</v>
      </c>
      <c r="B518" s="86">
        <v>599202</v>
      </c>
      <c r="C518" s="1">
        <v>42893</v>
      </c>
      <c r="D518" s="56" t="s">
        <v>357</v>
      </c>
      <c r="E518" s="56" t="s">
        <v>358</v>
      </c>
      <c r="F518" s="56" t="s">
        <v>334</v>
      </c>
      <c r="G518" s="56" t="s">
        <v>335</v>
      </c>
      <c r="H518" s="56" t="s">
        <v>336</v>
      </c>
      <c r="I518" s="56" t="s">
        <v>359</v>
      </c>
      <c r="K518" s="56" t="s">
        <v>337</v>
      </c>
      <c r="L518" s="56" t="s">
        <v>545</v>
      </c>
      <c r="M518" s="56" t="s">
        <v>984</v>
      </c>
      <c r="N518" s="56" t="s">
        <v>1043</v>
      </c>
      <c r="O518" s="56" t="s">
        <v>985</v>
      </c>
      <c r="P518" s="1" t="s">
        <v>110</v>
      </c>
      <c r="Q518" s="56" t="s">
        <v>241</v>
      </c>
      <c r="R518" s="56" t="s">
        <v>339</v>
      </c>
      <c r="S518" s="56">
        <v>116866</v>
      </c>
      <c r="T518" s="1" t="s">
        <v>472</v>
      </c>
      <c r="U518" s="56">
        <v>41416</v>
      </c>
      <c r="V518" s="56">
        <v>43100</v>
      </c>
      <c r="W518" s="56">
        <v>41456</v>
      </c>
      <c r="X518" s="56">
        <v>43100</v>
      </c>
      <c r="Y518" s="56" t="s">
        <v>356</v>
      </c>
      <c r="Z518" s="56" t="s">
        <v>341</v>
      </c>
      <c r="AA518" s="56" t="s">
        <v>342</v>
      </c>
      <c r="AB518" s="56" t="s">
        <v>339</v>
      </c>
      <c r="AC518" s="56" t="s">
        <v>342</v>
      </c>
      <c r="AD518" s="56" t="s">
        <v>342</v>
      </c>
      <c r="AE518" s="56" t="s">
        <v>334</v>
      </c>
      <c r="AF518" s="56" t="s">
        <v>292</v>
      </c>
      <c r="AG518" s="56">
        <v>2018</v>
      </c>
      <c r="AH518" s="56" t="s">
        <v>361</v>
      </c>
      <c r="AI518" s="56" t="s">
        <v>385</v>
      </c>
      <c r="AJ518" s="56">
        <v>7111</v>
      </c>
      <c r="AM518" s="56">
        <v>42748</v>
      </c>
      <c r="AN518" s="56" t="s">
        <v>391</v>
      </c>
      <c r="AO518" s="1">
        <v>41393</v>
      </c>
      <c r="AP518" s="56" t="s">
        <v>353</v>
      </c>
      <c r="AQ518" s="56">
        <v>54344</v>
      </c>
      <c r="AR518" s="56">
        <v>0</v>
      </c>
      <c r="AS518" s="56" t="s">
        <v>346</v>
      </c>
      <c r="AT518" s="56">
        <v>1003</v>
      </c>
      <c r="AU518" s="56" t="s">
        <v>369</v>
      </c>
      <c r="BB518" s="56" t="s">
        <v>339</v>
      </c>
      <c r="BC518" s="56" t="s">
        <v>263</v>
      </c>
      <c r="BD518" s="56" t="s">
        <v>349</v>
      </c>
      <c r="BE518" s="56" t="s">
        <v>347</v>
      </c>
      <c r="BF518" s="56" t="s">
        <v>334</v>
      </c>
      <c r="BG518" s="56" t="s">
        <v>365</v>
      </c>
      <c r="BH518" s="56">
        <v>0</v>
      </c>
      <c r="BI518" s="56">
        <v>0</v>
      </c>
      <c r="BJ518" s="56">
        <v>1</v>
      </c>
    </row>
    <row r="519" spans="1:62" hidden="1" x14ac:dyDescent="0.3">
      <c r="A519" s="56">
        <v>49196863</v>
      </c>
      <c r="B519" s="86">
        <v>599202</v>
      </c>
      <c r="C519" s="1">
        <v>42893</v>
      </c>
      <c r="D519" s="56" t="s">
        <v>357</v>
      </c>
      <c r="E519" s="56" t="s">
        <v>358</v>
      </c>
      <c r="F519" s="56" t="s">
        <v>334</v>
      </c>
      <c r="G519" s="56" t="s">
        <v>335</v>
      </c>
      <c r="H519" s="56" t="s">
        <v>336</v>
      </c>
      <c r="I519" s="56" t="s">
        <v>359</v>
      </c>
      <c r="K519" s="56" t="s">
        <v>337</v>
      </c>
      <c r="L519" s="56" t="s">
        <v>545</v>
      </c>
      <c r="M519" s="56" t="s">
        <v>984</v>
      </c>
      <c r="N519" s="56" t="s">
        <v>1043</v>
      </c>
      <c r="O519" s="56" t="s">
        <v>985</v>
      </c>
      <c r="P519" s="1" t="s">
        <v>188</v>
      </c>
      <c r="Q519" s="56" t="s">
        <v>241</v>
      </c>
      <c r="R519" s="56" t="s">
        <v>339</v>
      </c>
      <c r="S519" s="56">
        <v>136045</v>
      </c>
      <c r="T519" s="1" t="s">
        <v>453</v>
      </c>
      <c r="U519" s="56">
        <v>41416</v>
      </c>
      <c r="V519" s="56">
        <v>43100</v>
      </c>
      <c r="W519" s="56">
        <v>41548</v>
      </c>
      <c r="X519" s="56">
        <v>43100</v>
      </c>
      <c r="Y519" s="56" t="s">
        <v>356</v>
      </c>
      <c r="Z519" s="56" t="s">
        <v>341</v>
      </c>
      <c r="AA519" s="56" t="s">
        <v>347</v>
      </c>
      <c r="AB519" s="56" t="s">
        <v>343</v>
      </c>
      <c r="AC519" s="56" t="s">
        <v>342</v>
      </c>
      <c r="AD519" s="56" t="s">
        <v>347</v>
      </c>
      <c r="AE519" s="56" t="s">
        <v>334</v>
      </c>
      <c r="AF519" s="56" t="s">
        <v>292</v>
      </c>
      <c r="AG519" s="56">
        <v>2015</v>
      </c>
      <c r="AH519" s="56" t="s">
        <v>361</v>
      </c>
      <c r="AI519" s="56" t="s">
        <v>384</v>
      </c>
      <c r="AJ519" s="56">
        <v>54</v>
      </c>
      <c r="AM519" s="56">
        <v>42748</v>
      </c>
      <c r="AN519" s="56" t="s">
        <v>391</v>
      </c>
      <c r="AO519" s="1">
        <v>41393</v>
      </c>
      <c r="AP519" s="56" t="s">
        <v>353</v>
      </c>
      <c r="AQ519" s="56">
        <v>64641</v>
      </c>
      <c r="AR519" s="56">
        <v>0</v>
      </c>
      <c r="AS519" s="56" t="s">
        <v>346</v>
      </c>
      <c r="BB519" s="56" t="s">
        <v>339</v>
      </c>
      <c r="BC519" s="56" t="s">
        <v>263</v>
      </c>
      <c r="BD519" s="56" t="s">
        <v>349</v>
      </c>
      <c r="BE519" s="56" t="s">
        <v>347</v>
      </c>
      <c r="BF519" s="56" t="s">
        <v>334</v>
      </c>
      <c r="BG519" s="56" t="s">
        <v>365</v>
      </c>
      <c r="BH519" s="56">
        <v>0</v>
      </c>
      <c r="BI519" s="56">
        <v>0</v>
      </c>
      <c r="BJ519" s="56">
        <v>1</v>
      </c>
    </row>
    <row r="520" spans="1:62" hidden="1" x14ac:dyDescent="0.3">
      <c r="A520" s="56">
        <v>49196856</v>
      </c>
      <c r="B520" s="86">
        <v>599202</v>
      </c>
      <c r="C520" s="1">
        <v>42893</v>
      </c>
      <c r="D520" s="56" t="s">
        <v>357</v>
      </c>
      <c r="E520" s="56" t="s">
        <v>358</v>
      </c>
      <c r="F520" s="56" t="s">
        <v>334</v>
      </c>
      <c r="G520" s="56" t="s">
        <v>335</v>
      </c>
      <c r="H520" s="56" t="s">
        <v>336</v>
      </c>
      <c r="I520" s="56" t="s">
        <v>359</v>
      </c>
      <c r="K520" s="56" t="s">
        <v>337</v>
      </c>
      <c r="L520" s="56" t="s">
        <v>545</v>
      </c>
      <c r="M520" s="56" t="s">
        <v>984</v>
      </c>
      <c r="N520" s="56" t="s">
        <v>1043</v>
      </c>
      <c r="O520" s="56" t="s">
        <v>985</v>
      </c>
      <c r="P520" s="1" t="s">
        <v>188</v>
      </c>
      <c r="Q520" s="56" t="s">
        <v>241</v>
      </c>
      <c r="R520" s="56" t="s">
        <v>339</v>
      </c>
      <c r="S520" s="56">
        <v>136045</v>
      </c>
      <c r="T520" s="1" t="s">
        <v>453</v>
      </c>
      <c r="U520" s="56">
        <v>41416</v>
      </c>
      <c r="V520" s="56">
        <v>43100</v>
      </c>
      <c r="W520" s="56">
        <v>41548</v>
      </c>
      <c r="X520" s="56">
        <v>43100</v>
      </c>
      <c r="Y520" s="56" t="s">
        <v>356</v>
      </c>
      <c r="Z520" s="56" t="s">
        <v>341</v>
      </c>
      <c r="AA520" s="56" t="s">
        <v>347</v>
      </c>
      <c r="AB520" s="56" t="s">
        <v>343</v>
      </c>
      <c r="AC520" s="56" t="s">
        <v>342</v>
      </c>
      <c r="AD520" s="56" t="s">
        <v>347</v>
      </c>
      <c r="AE520" s="56" t="s">
        <v>334</v>
      </c>
      <c r="AF520" s="56" t="s">
        <v>292</v>
      </c>
      <c r="AG520" s="56">
        <v>2016</v>
      </c>
      <c r="AH520" s="56" t="s">
        <v>361</v>
      </c>
      <c r="AI520" s="56" t="s">
        <v>373</v>
      </c>
      <c r="AJ520" s="56">
        <v>66</v>
      </c>
      <c r="AM520" s="56">
        <v>42748</v>
      </c>
      <c r="AN520" s="56" t="s">
        <v>391</v>
      </c>
      <c r="AO520" s="1">
        <v>41393</v>
      </c>
      <c r="AP520" s="56" t="s">
        <v>353</v>
      </c>
      <c r="AQ520" s="56">
        <v>64641</v>
      </c>
      <c r="AR520" s="56">
        <v>0</v>
      </c>
      <c r="AS520" s="56" t="s">
        <v>346</v>
      </c>
      <c r="BB520" s="56" t="s">
        <v>339</v>
      </c>
      <c r="BC520" s="56" t="s">
        <v>263</v>
      </c>
      <c r="BD520" s="56" t="s">
        <v>349</v>
      </c>
      <c r="BE520" s="56" t="s">
        <v>347</v>
      </c>
      <c r="BF520" s="56" t="s">
        <v>334</v>
      </c>
      <c r="BG520" s="56" t="s">
        <v>365</v>
      </c>
      <c r="BH520" s="56">
        <v>0</v>
      </c>
      <c r="BI520" s="56">
        <v>0</v>
      </c>
      <c r="BJ520" s="56">
        <v>1</v>
      </c>
    </row>
    <row r="521" spans="1:62" hidden="1" x14ac:dyDescent="0.3">
      <c r="A521" s="56">
        <v>49196399</v>
      </c>
      <c r="B521" s="86">
        <v>599202</v>
      </c>
      <c r="C521" s="1">
        <v>42893</v>
      </c>
      <c r="D521" s="56" t="s">
        <v>357</v>
      </c>
      <c r="E521" s="56" t="s">
        <v>358</v>
      </c>
      <c r="F521" s="56" t="s">
        <v>334</v>
      </c>
      <c r="G521" s="56" t="s">
        <v>335</v>
      </c>
      <c r="H521" s="56" t="s">
        <v>336</v>
      </c>
      <c r="I521" s="56" t="s">
        <v>359</v>
      </c>
      <c r="K521" s="56" t="s">
        <v>337</v>
      </c>
      <c r="L521" s="56" t="s">
        <v>545</v>
      </c>
      <c r="M521" s="56" t="s">
        <v>984</v>
      </c>
      <c r="N521" s="56" t="s">
        <v>1043</v>
      </c>
      <c r="O521" s="56" t="s">
        <v>985</v>
      </c>
      <c r="P521" s="1" t="s">
        <v>110</v>
      </c>
      <c r="Q521" s="56" t="s">
        <v>241</v>
      </c>
      <c r="R521" s="56" t="s">
        <v>339</v>
      </c>
      <c r="S521" s="56">
        <v>149233</v>
      </c>
      <c r="T521" s="1" t="s">
        <v>379</v>
      </c>
      <c r="U521" s="56">
        <v>41416</v>
      </c>
      <c r="V521" s="56">
        <v>43100</v>
      </c>
      <c r="W521" s="56">
        <v>41456</v>
      </c>
      <c r="X521" s="56">
        <v>43100</v>
      </c>
      <c r="Y521" s="56" t="s">
        <v>340</v>
      </c>
      <c r="Z521" s="56" t="s">
        <v>341</v>
      </c>
      <c r="AA521" s="56" t="s">
        <v>347</v>
      </c>
      <c r="AB521" s="56" t="s">
        <v>343</v>
      </c>
      <c r="AC521" s="56" t="s">
        <v>342</v>
      </c>
      <c r="AD521" s="56" t="s">
        <v>342</v>
      </c>
      <c r="AE521" s="56" t="s">
        <v>334</v>
      </c>
      <c r="AF521" s="56" t="s">
        <v>292</v>
      </c>
      <c r="AG521" s="56">
        <v>2014</v>
      </c>
      <c r="AH521" s="56" t="s">
        <v>361</v>
      </c>
      <c r="AI521" s="56" t="s">
        <v>362</v>
      </c>
      <c r="AJ521" s="56">
        <v>0</v>
      </c>
      <c r="AM521" s="56">
        <v>42767</v>
      </c>
      <c r="AN521" s="56" t="s">
        <v>353</v>
      </c>
      <c r="AO521" s="1">
        <v>41684</v>
      </c>
      <c r="AP521" s="56" t="s">
        <v>378</v>
      </c>
      <c r="AQ521" s="56">
        <v>67502</v>
      </c>
      <c r="AR521" s="56">
        <v>0</v>
      </c>
      <c r="AS521" s="56" t="s">
        <v>346</v>
      </c>
      <c r="BB521" s="56" t="s">
        <v>339</v>
      </c>
      <c r="BC521" s="56" t="s">
        <v>263</v>
      </c>
      <c r="BD521" s="56" t="s">
        <v>349</v>
      </c>
      <c r="BE521" s="56" t="s">
        <v>347</v>
      </c>
      <c r="BF521" s="56" t="s">
        <v>334</v>
      </c>
      <c r="BG521" s="56" t="s">
        <v>365</v>
      </c>
      <c r="BH521" s="56">
        <v>0</v>
      </c>
      <c r="BI521" s="56">
        <v>0</v>
      </c>
      <c r="BJ521" s="56">
        <v>1</v>
      </c>
    </row>
    <row r="522" spans="1:62" hidden="1" x14ac:dyDescent="0.3">
      <c r="A522" s="56">
        <v>49196405</v>
      </c>
      <c r="B522" s="86">
        <v>599202</v>
      </c>
      <c r="C522" s="1">
        <v>42893</v>
      </c>
      <c r="D522" s="56" t="s">
        <v>357</v>
      </c>
      <c r="E522" s="56" t="s">
        <v>358</v>
      </c>
      <c r="F522" s="56" t="s">
        <v>334</v>
      </c>
      <c r="G522" s="56" t="s">
        <v>335</v>
      </c>
      <c r="H522" s="56" t="s">
        <v>336</v>
      </c>
      <c r="I522" s="56" t="s">
        <v>359</v>
      </c>
      <c r="K522" s="56" t="s">
        <v>337</v>
      </c>
      <c r="L522" s="56" t="s">
        <v>545</v>
      </c>
      <c r="M522" s="56" t="s">
        <v>984</v>
      </c>
      <c r="N522" s="56" t="s">
        <v>1043</v>
      </c>
      <c r="O522" s="56" t="s">
        <v>985</v>
      </c>
      <c r="P522" s="1" t="s">
        <v>110</v>
      </c>
      <c r="Q522" s="56" t="s">
        <v>241</v>
      </c>
      <c r="R522" s="56" t="s">
        <v>339</v>
      </c>
      <c r="S522" s="56">
        <v>149233</v>
      </c>
      <c r="T522" s="1" t="s">
        <v>379</v>
      </c>
      <c r="U522" s="56">
        <v>41416</v>
      </c>
      <c r="V522" s="56">
        <v>43100</v>
      </c>
      <c r="W522" s="56">
        <v>41456</v>
      </c>
      <c r="X522" s="56">
        <v>43100</v>
      </c>
      <c r="Y522" s="56" t="s">
        <v>340</v>
      </c>
      <c r="Z522" s="56" t="s">
        <v>341</v>
      </c>
      <c r="AA522" s="56" t="s">
        <v>347</v>
      </c>
      <c r="AB522" s="56" t="s">
        <v>343</v>
      </c>
      <c r="AC522" s="56" t="s">
        <v>342</v>
      </c>
      <c r="AD522" s="56" t="s">
        <v>342</v>
      </c>
      <c r="AE522" s="56" t="s">
        <v>334</v>
      </c>
      <c r="AF522" s="56" t="s">
        <v>292</v>
      </c>
      <c r="AG522" s="56">
        <v>2015</v>
      </c>
      <c r="AH522" s="56" t="s">
        <v>361</v>
      </c>
      <c r="AI522" s="56" t="s">
        <v>384</v>
      </c>
      <c r="AJ522" s="56">
        <v>82809</v>
      </c>
      <c r="AM522" s="56">
        <v>42767</v>
      </c>
      <c r="AN522" s="56" t="s">
        <v>353</v>
      </c>
      <c r="AO522" s="1">
        <v>41404</v>
      </c>
      <c r="AP522" s="56" t="s">
        <v>353</v>
      </c>
      <c r="AQ522" s="56">
        <v>67502</v>
      </c>
      <c r="AR522" s="56">
        <v>0</v>
      </c>
      <c r="AS522" s="56" t="s">
        <v>346</v>
      </c>
      <c r="BB522" s="56" t="s">
        <v>339</v>
      </c>
      <c r="BC522" s="56" t="s">
        <v>263</v>
      </c>
      <c r="BD522" s="56" t="s">
        <v>349</v>
      </c>
      <c r="BE522" s="56" t="s">
        <v>347</v>
      </c>
      <c r="BF522" s="56" t="s">
        <v>334</v>
      </c>
      <c r="BG522" s="56" t="s">
        <v>365</v>
      </c>
      <c r="BH522" s="56">
        <v>0</v>
      </c>
      <c r="BI522" s="56">
        <v>0</v>
      </c>
      <c r="BJ522" s="56">
        <v>1</v>
      </c>
    </row>
    <row r="523" spans="1:62" hidden="1" x14ac:dyDescent="0.3">
      <c r="A523" s="56">
        <v>49196302</v>
      </c>
      <c r="B523" s="86">
        <v>599202</v>
      </c>
      <c r="C523" s="1">
        <v>42893</v>
      </c>
      <c r="D523" s="56" t="s">
        <v>357</v>
      </c>
      <c r="E523" s="56" t="s">
        <v>358</v>
      </c>
      <c r="F523" s="56" t="s">
        <v>334</v>
      </c>
      <c r="G523" s="56" t="s">
        <v>335</v>
      </c>
      <c r="H523" s="56" t="s">
        <v>336</v>
      </c>
      <c r="I523" s="56" t="s">
        <v>359</v>
      </c>
      <c r="K523" s="56" t="s">
        <v>337</v>
      </c>
      <c r="L523" s="56" t="s">
        <v>545</v>
      </c>
      <c r="M523" s="56" t="s">
        <v>984</v>
      </c>
      <c r="N523" s="56" t="s">
        <v>1043</v>
      </c>
      <c r="O523" s="56" t="s">
        <v>985</v>
      </c>
      <c r="P523" s="1" t="s">
        <v>110</v>
      </c>
      <c r="Q523" s="56" t="s">
        <v>241</v>
      </c>
      <c r="R523" s="56" t="s">
        <v>339</v>
      </c>
      <c r="S523" s="56">
        <v>116866</v>
      </c>
      <c r="T523" s="1" t="s">
        <v>472</v>
      </c>
      <c r="U523" s="56">
        <v>41416</v>
      </c>
      <c r="V523" s="56">
        <v>43100</v>
      </c>
      <c r="W523" s="56">
        <v>41456</v>
      </c>
      <c r="X523" s="56">
        <v>43100</v>
      </c>
      <c r="Y523" s="56" t="s">
        <v>356</v>
      </c>
      <c r="Z523" s="56" t="s">
        <v>341</v>
      </c>
      <c r="AA523" s="56" t="s">
        <v>342</v>
      </c>
      <c r="AB523" s="56" t="s">
        <v>339</v>
      </c>
      <c r="AC523" s="56" t="s">
        <v>342</v>
      </c>
      <c r="AD523" s="56" t="s">
        <v>342</v>
      </c>
      <c r="AE523" s="56" t="s">
        <v>334</v>
      </c>
      <c r="AF523" s="56" t="s">
        <v>292</v>
      </c>
      <c r="AG523" s="56">
        <v>2018</v>
      </c>
      <c r="AH523" s="56" t="s">
        <v>361</v>
      </c>
      <c r="AI523" s="56" t="s">
        <v>362</v>
      </c>
      <c r="AJ523" s="56">
        <v>7220</v>
      </c>
      <c r="AM523" s="56">
        <v>42748</v>
      </c>
      <c r="AN523" s="56" t="s">
        <v>391</v>
      </c>
      <c r="AO523" s="1">
        <v>41393</v>
      </c>
      <c r="AP523" s="56" t="s">
        <v>353</v>
      </c>
      <c r="AQ523" s="56">
        <v>54344</v>
      </c>
      <c r="AR523" s="56">
        <v>0</v>
      </c>
      <c r="AS523" s="56" t="s">
        <v>346</v>
      </c>
      <c r="AT523" s="56">
        <v>1003</v>
      </c>
      <c r="AU523" s="56" t="s">
        <v>369</v>
      </c>
      <c r="BB523" s="56" t="s">
        <v>339</v>
      </c>
      <c r="BC523" s="56" t="s">
        <v>263</v>
      </c>
      <c r="BD523" s="56" t="s">
        <v>349</v>
      </c>
      <c r="BE523" s="56" t="s">
        <v>347</v>
      </c>
      <c r="BF523" s="56" t="s">
        <v>334</v>
      </c>
      <c r="BG523" s="56" t="s">
        <v>365</v>
      </c>
      <c r="BH523" s="56">
        <v>0</v>
      </c>
      <c r="BI523" s="56">
        <v>0</v>
      </c>
      <c r="BJ523" s="56">
        <v>1</v>
      </c>
    </row>
    <row r="524" spans="1:62" hidden="1" x14ac:dyDescent="0.3">
      <c r="A524" s="56">
        <v>49196303</v>
      </c>
      <c r="B524" s="86">
        <v>599202</v>
      </c>
      <c r="C524" s="1">
        <v>42893</v>
      </c>
      <c r="D524" s="56" t="s">
        <v>357</v>
      </c>
      <c r="E524" s="56" t="s">
        <v>358</v>
      </c>
      <c r="F524" s="56" t="s">
        <v>334</v>
      </c>
      <c r="G524" s="56" t="s">
        <v>335</v>
      </c>
      <c r="H524" s="56" t="s">
        <v>336</v>
      </c>
      <c r="I524" s="56" t="s">
        <v>359</v>
      </c>
      <c r="K524" s="56" t="s">
        <v>337</v>
      </c>
      <c r="L524" s="56" t="s">
        <v>545</v>
      </c>
      <c r="M524" s="56" t="s">
        <v>984</v>
      </c>
      <c r="N524" s="56" t="s">
        <v>1043</v>
      </c>
      <c r="O524" s="56" t="s">
        <v>985</v>
      </c>
      <c r="P524" s="1" t="s">
        <v>110</v>
      </c>
      <c r="Q524" s="56" t="s">
        <v>241</v>
      </c>
      <c r="R524" s="56" t="s">
        <v>339</v>
      </c>
      <c r="S524" s="56">
        <v>107864</v>
      </c>
      <c r="T524" s="1" t="s">
        <v>478</v>
      </c>
      <c r="U524" s="56">
        <v>41416</v>
      </c>
      <c r="V524" s="56">
        <v>43100</v>
      </c>
      <c r="W524" s="56">
        <v>41275</v>
      </c>
      <c r="X524" s="56">
        <v>41313</v>
      </c>
      <c r="Y524" s="56" t="s">
        <v>340</v>
      </c>
      <c r="Z524" s="56" t="s">
        <v>341</v>
      </c>
      <c r="AA524" s="56" t="s">
        <v>342</v>
      </c>
      <c r="AB524" s="56" t="s">
        <v>339</v>
      </c>
      <c r="AC524" s="56" t="s">
        <v>342</v>
      </c>
      <c r="AD524" s="56" t="s">
        <v>347</v>
      </c>
      <c r="AE524" s="56" t="s">
        <v>352</v>
      </c>
      <c r="AF524" s="56" t="s">
        <v>224</v>
      </c>
      <c r="AG524" s="56">
        <v>2012</v>
      </c>
      <c r="AH524" s="56" t="s">
        <v>80</v>
      </c>
      <c r="AI524" s="56" t="s">
        <v>339</v>
      </c>
      <c r="AJ524" s="56">
        <v>13035</v>
      </c>
      <c r="AM524" s="56">
        <v>41313</v>
      </c>
      <c r="AN524" s="56" t="s">
        <v>353</v>
      </c>
      <c r="AO524" s="1">
        <v>41138</v>
      </c>
      <c r="AP524" s="56" t="s">
        <v>378</v>
      </c>
      <c r="AQ524" s="56">
        <v>40</v>
      </c>
      <c r="AR524" s="56">
        <v>0</v>
      </c>
      <c r="AS524" s="56" t="s">
        <v>346</v>
      </c>
      <c r="BB524" s="56" t="s">
        <v>339</v>
      </c>
      <c r="BC524" s="56" t="s">
        <v>263</v>
      </c>
      <c r="BD524" s="56" t="s">
        <v>349</v>
      </c>
      <c r="BE524" s="56" t="s">
        <v>347</v>
      </c>
      <c r="BF524" s="56" t="s">
        <v>334</v>
      </c>
      <c r="BG524" s="56" t="s">
        <v>365</v>
      </c>
      <c r="BH524" s="56">
        <v>0</v>
      </c>
      <c r="BI524" s="56">
        <v>0</v>
      </c>
      <c r="BJ524" s="56">
        <v>0</v>
      </c>
    </row>
    <row r="525" spans="1:62" hidden="1" x14ac:dyDescent="0.3">
      <c r="A525" s="56">
        <v>49196403</v>
      </c>
      <c r="B525" s="86">
        <v>599202</v>
      </c>
      <c r="C525" s="1">
        <v>42893</v>
      </c>
      <c r="D525" s="56" t="s">
        <v>357</v>
      </c>
      <c r="E525" s="56" t="s">
        <v>358</v>
      </c>
      <c r="F525" s="56" t="s">
        <v>334</v>
      </c>
      <c r="G525" s="56" t="s">
        <v>335</v>
      </c>
      <c r="H525" s="56" t="s">
        <v>336</v>
      </c>
      <c r="I525" s="56" t="s">
        <v>359</v>
      </c>
      <c r="K525" s="56" t="s">
        <v>337</v>
      </c>
      <c r="L525" s="56" t="s">
        <v>545</v>
      </c>
      <c r="M525" s="56" t="s">
        <v>984</v>
      </c>
      <c r="N525" s="56" t="s">
        <v>1043</v>
      </c>
      <c r="O525" s="56" t="s">
        <v>985</v>
      </c>
      <c r="P525" s="1" t="s">
        <v>110</v>
      </c>
      <c r="Q525" s="56" t="s">
        <v>241</v>
      </c>
      <c r="R525" s="56" t="s">
        <v>339</v>
      </c>
      <c r="S525" s="56">
        <v>149233</v>
      </c>
      <c r="T525" s="1" t="s">
        <v>379</v>
      </c>
      <c r="U525" s="56">
        <v>41416</v>
      </c>
      <c r="V525" s="56">
        <v>43100</v>
      </c>
      <c r="W525" s="56">
        <v>41456</v>
      </c>
      <c r="X525" s="56">
        <v>43100</v>
      </c>
      <c r="Y525" s="56" t="s">
        <v>340</v>
      </c>
      <c r="Z525" s="56" t="s">
        <v>341</v>
      </c>
      <c r="AA525" s="56" t="s">
        <v>347</v>
      </c>
      <c r="AB525" s="56" t="s">
        <v>343</v>
      </c>
      <c r="AC525" s="56" t="s">
        <v>342</v>
      </c>
      <c r="AD525" s="56" t="s">
        <v>342</v>
      </c>
      <c r="AE525" s="56" t="s">
        <v>334</v>
      </c>
      <c r="AF525" s="56" t="s">
        <v>292</v>
      </c>
      <c r="AG525" s="56">
        <v>2015</v>
      </c>
      <c r="AH525" s="56" t="s">
        <v>361</v>
      </c>
      <c r="AI525" s="56" t="s">
        <v>362</v>
      </c>
      <c r="AJ525" s="56">
        <v>158824</v>
      </c>
      <c r="AM525" s="56">
        <v>42767</v>
      </c>
      <c r="AN525" s="56" t="s">
        <v>353</v>
      </c>
      <c r="AO525" s="1">
        <v>41404</v>
      </c>
      <c r="AP525" s="56" t="s">
        <v>353</v>
      </c>
      <c r="AQ525" s="56">
        <v>67502</v>
      </c>
      <c r="AR525" s="56">
        <v>0</v>
      </c>
      <c r="AS525" s="56" t="s">
        <v>346</v>
      </c>
      <c r="BB525" s="56" t="s">
        <v>339</v>
      </c>
      <c r="BC525" s="56" t="s">
        <v>263</v>
      </c>
      <c r="BD525" s="56" t="s">
        <v>349</v>
      </c>
      <c r="BE525" s="56" t="s">
        <v>347</v>
      </c>
      <c r="BF525" s="56" t="s">
        <v>334</v>
      </c>
      <c r="BG525" s="56" t="s">
        <v>365</v>
      </c>
      <c r="BH525" s="56">
        <v>0</v>
      </c>
      <c r="BI525" s="56">
        <v>0</v>
      </c>
      <c r="BJ525" s="56">
        <v>1</v>
      </c>
    </row>
    <row r="526" spans="1:62" hidden="1" x14ac:dyDescent="0.3">
      <c r="A526" s="56">
        <v>49196304</v>
      </c>
      <c r="B526" s="86">
        <v>599202</v>
      </c>
      <c r="C526" s="1">
        <v>42893</v>
      </c>
      <c r="D526" s="56" t="s">
        <v>357</v>
      </c>
      <c r="E526" s="56" t="s">
        <v>358</v>
      </c>
      <c r="F526" s="56" t="s">
        <v>334</v>
      </c>
      <c r="G526" s="56" t="s">
        <v>335</v>
      </c>
      <c r="H526" s="56" t="s">
        <v>336</v>
      </c>
      <c r="I526" s="56" t="s">
        <v>359</v>
      </c>
      <c r="K526" s="56" t="s">
        <v>337</v>
      </c>
      <c r="L526" s="56" t="s">
        <v>545</v>
      </c>
      <c r="M526" s="56" t="s">
        <v>984</v>
      </c>
      <c r="N526" s="56" t="s">
        <v>1043</v>
      </c>
      <c r="O526" s="56" t="s">
        <v>985</v>
      </c>
      <c r="P526" s="1" t="s">
        <v>110</v>
      </c>
      <c r="Q526" s="56" t="s">
        <v>241</v>
      </c>
      <c r="R526" s="56" t="s">
        <v>339</v>
      </c>
      <c r="S526" s="56">
        <v>107864</v>
      </c>
      <c r="T526" s="1" t="s">
        <v>478</v>
      </c>
      <c r="U526" s="56">
        <v>41416</v>
      </c>
      <c r="V526" s="56">
        <v>43100</v>
      </c>
      <c r="W526" s="56">
        <v>41275</v>
      </c>
      <c r="X526" s="56">
        <v>41313</v>
      </c>
      <c r="Y526" s="56" t="s">
        <v>340</v>
      </c>
      <c r="Z526" s="56" t="s">
        <v>341</v>
      </c>
      <c r="AA526" s="56" t="s">
        <v>342</v>
      </c>
      <c r="AB526" s="56" t="s">
        <v>339</v>
      </c>
      <c r="AC526" s="56" t="s">
        <v>342</v>
      </c>
      <c r="AD526" s="56" t="s">
        <v>347</v>
      </c>
      <c r="AE526" s="56" t="s">
        <v>352</v>
      </c>
      <c r="AF526" s="56" t="s">
        <v>292</v>
      </c>
      <c r="AG526" s="56">
        <v>2013</v>
      </c>
      <c r="AH526" s="56" t="s">
        <v>80</v>
      </c>
      <c r="AI526" s="56" t="s">
        <v>344</v>
      </c>
      <c r="AJ526" s="56">
        <v>290</v>
      </c>
      <c r="AM526" s="56">
        <v>41313</v>
      </c>
      <c r="AN526" s="56" t="s">
        <v>353</v>
      </c>
      <c r="AO526" s="1">
        <v>41207</v>
      </c>
      <c r="AP526" s="56" t="s">
        <v>353</v>
      </c>
      <c r="AQ526" s="56">
        <v>40</v>
      </c>
      <c r="AR526" s="56">
        <v>0</v>
      </c>
      <c r="AS526" s="56" t="s">
        <v>346</v>
      </c>
      <c r="BB526" s="56" t="s">
        <v>339</v>
      </c>
      <c r="BC526" s="56" t="s">
        <v>263</v>
      </c>
      <c r="BD526" s="56" t="s">
        <v>349</v>
      </c>
      <c r="BE526" s="56" t="s">
        <v>347</v>
      </c>
      <c r="BF526" s="56" t="s">
        <v>334</v>
      </c>
      <c r="BG526" s="56" t="s">
        <v>365</v>
      </c>
      <c r="BH526" s="56">
        <v>0</v>
      </c>
      <c r="BI526" s="56">
        <v>0</v>
      </c>
      <c r="BJ526" s="56">
        <v>0</v>
      </c>
    </row>
    <row r="527" spans="1:62" hidden="1" x14ac:dyDescent="0.3">
      <c r="A527" s="56">
        <v>49196305</v>
      </c>
      <c r="B527" s="86">
        <v>599202</v>
      </c>
      <c r="C527" s="1">
        <v>42893</v>
      </c>
      <c r="D527" s="56" t="s">
        <v>357</v>
      </c>
      <c r="E527" s="56" t="s">
        <v>358</v>
      </c>
      <c r="F527" s="56" t="s">
        <v>334</v>
      </c>
      <c r="G527" s="56" t="s">
        <v>335</v>
      </c>
      <c r="H527" s="56" t="s">
        <v>336</v>
      </c>
      <c r="I527" s="56" t="s">
        <v>359</v>
      </c>
      <c r="K527" s="56" t="s">
        <v>337</v>
      </c>
      <c r="L527" s="56" t="s">
        <v>545</v>
      </c>
      <c r="M527" s="56" t="s">
        <v>984</v>
      </c>
      <c r="N527" s="56" t="s">
        <v>1043</v>
      </c>
      <c r="O527" s="56" t="s">
        <v>985</v>
      </c>
      <c r="P527" s="1" t="s">
        <v>110</v>
      </c>
      <c r="Q527" s="56" t="s">
        <v>241</v>
      </c>
      <c r="R527" s="56" t="s">
        <v>339</v>
      </c>
      <c r="S527" s="56">
        <v>107864</v>
      </c>
      <c r="T527" s="1" t="s">
        <v>478</v>
      </c>
      <c r="U527" s="56">
        <v>41416</v>
      </c>
      <c r="V527" s="56">
        <v>43100</v>
      </c>
      <c r="W527" s="56">
        <v>41275</v>
      </c>
      <c r="X527" s="56">
        <v>41313</v>
      </c>
      <c r="Y527" s="56" t="s">
        <v>340</v>
      </c>
      <c r="Z527" s="56" t="s">
        <v>341</v>
      </c>
      <c r="AA527" s="56" t="s">
        <v>342</v>
      </c>
      <c r="AB527" s="56" t="s">
        <v>339</v>
      </c>
      <c r="AC527" s="56" t="s">
        <v>342</v>
      </c>
      <c r="AD527" s="56" t="s">
        <v>347</v>
      </c>
      <c r="AE527" s="56" t="s">
        <v>352</v>
      </c>
      <c r="AF527" s="56" t="s">
        <v>292</v>
      </c>
      <c r="AG527" s="56">
        <v>2014</v>
      </c>
      <c r="AH527" s="56" t="s">
        <v>80</v>
      </c>
      <c r="AI527" s="56" t="s">
        <v>348</v>
      </c>
      <c r="AJ527" s="56">
        <v>1847</v>
      </c>
      <c r="AM527" s="56">
        <v>41313</v>
      </c>
      <c r="AN527" s="56" t="s">
        <v>353</v>
      </c>
      <c r="AO527" s="1">
        <v>41207</v>
      </c>
      <c r="AP527" s="56" t="s">
        <v>353</v>
      </c>
      <c r="AQ527" s="56">
        <v>40</v>
      </c>
      <c r="AR527" s="56">
        <v>0</v>
      </c>
      <c r="AS527" s="56" t="s">
        <v>346</v>
      </c>
      <c r="BB527" s="56" t="s">
        <v>339</v>
      </c>
      <c r="BC527" s="56" t="s">
        <v>263</v>
      </c>
      <c r="BD527" s="56" t="s">
        <v>349</v>
      </c>
      <c r="BE527" s="56" t="s">
        <v>347</v>
      </c>
      <c r="BF527" s="56" t="s">
        <v>334</v>
      </c>
      <c r="BG527" s="56" t="s">
        <v>365</v>
      </c>
      <c r="BH527" s="56">
        <v>0</v>
      </c>
      <c r="BI527" s="56">
        <v>0</v>
      </c>
      <c r="BJ527" s="56">
        <v>0</v>
      </c>
    </row>
    <row r="528" spans="1:62" hidden="1" x14ac:dyDescent="0.3">
      <c r="A528" s="56">
        <v>49196855</v>
      </c>
      <c r="B528" s="86">
        <v>599202</v>
      </c>
      <c r="C528" s="1">
        <v>42893</v>
      </c>
      <c r="D528" s="56" t="s">
        <v>357</v>
      </c>
      <c r="E528" s="56" t="s">
        <v>358</v>
      </c>
      <c r="F528" s="56" t="s">
        <v>334</v>
      </c>
      <c r="G528" s="56" t="s">
        <v>335</v>
      </c>
      <c r="H528" s="56" t="s">
        <v>336</v>
      </c>
      <c r="I528" s="56" t="s">
        <v>359</v>
      </c>
      <c r="K528" s="56" t="s">
        <v>337</v>
      </c>
      <c r="L528" s="56" t="s">
        <v>545</v>
      </c>
      <c r="M528" s="56" t="s">
        <v>984</v>
      </c>
      <c r="N528" s="56" t="s">
        <v>1043</v>
      </c>
      <c r="O528" s="56" t="s">
        <v>985</v>
      </c>
      <c r="P528" s="1" t="s">
        <v>188</v>
      </c>
      <c r="Q528" s="56" t="s">
        <v>241</v>
      </c>
      <c r="R528" s="56" t="s">
        <v>339</v>
      </c>
      <c r="S528" s="56">
        <v>136045</v>
      </c>
      <c r="T528" s="1" t="s">
        <v>453</v>
      </c>
      <c r="U528" s="56">
        <v>41416</v>
      </c>
      <c r="V528" s="56">
        <v>43100</v>
      </c>
      <c r="W528" s="56">
        <v>41548</v>
      </c>
      <c r="X528" s="56">
        <v>43100</v>
      </c>
      <c r="Y528" s="56" t="s">
        <v>356</v>
      </c>
      <c r="Z528" s="56" t="s">
        <v>341</v>
      </c>
      <c r="AA528" s="56" t="s">
        <v>347</v>
      </c>
      <c r="AB528" s="56" t="s">
        <v>343</v>
      </c>
      <c r="AC528" s="56" t="s">
        <v>342</v>
      </c>
      <c r="AD528" s="56" t="s">
        <v>347</v>
      </c>
      <c r="AE528" s="56" t="s">
        <v>334</v>
      </c>
      <c r="AF528" s="56" t="s">
        <v>291</v>
      </c>
      <c r="AG528" s="56">
        <v>2016</v>
      </c>
      <c r="AH528" s="56" t="s">
        <v>361</v>
      </c>
      <c r="AI528" s="56" t="s">
        <v>384</v>
      </c>
      <c r="AJ528" s="56">
        <v>84</v>
      </c>
      <c r="AK528" s="1">
        <v>42521</v>
      </c>
      <c r="AL528" s="56" t="s">
        <v>503</v>
      </c>
      <c r="AM528" s="56">
        <v>42748</v>
      </c>
      <c r="AN528" s="56" t="s">
        <v>391</v>
      </c>
      <c r="AO528" s="1">
        <v>42572</v>
      </c>
      <c r="AP528" s="56" t="s">
        <v>353</v>
      </c>
      <c r="AQ528" s="56">
        <v>64641</v>
      </c>
      <c r="AR528" s="56">
        <v>0</v>
      </c>
      <c r="AS528" s="56" t="s">
        <v>346</v>
      </c>
      <c r="BB528" s="56" t="s">
        <v>339</v>
      </c>
      <c r="BC528" s="56" t="s">
        <v>263</v>
      </c>
      <c r="BD528" s="56" t="s">
        <v>349</v>
      </c>
      <c r="BE528" s="56" t="s">
        <v>347</v>
      </c>
      <c r="BF528" s="56" t="s">
        <v>334</v>
      </c>
      <c r="BG528" s="56" t="s">
        <v>365</v>
      </c>
      <c r="BH528" s="56">
        <v>0</v>
      </c>
      <c r="BI528" s="56">
        <v>0</v>
      </c>
      <c r="BJ528" s="56">
        <v>1</v>
      </c>
    </row>
    <row r="529" spans="1:62" hidden="1" x14ac:dyDescent="0.3">
      <c r="A529" s="56">
        <v>49196404</v>
      </c>
      <c r="B529" s="86">
        <v>599202</v>
      </c>
      <c r="C529" s="1">
        <v>42893</v>
      </c>
      <c r="D529" s="56" t="s">
        <v>357</v>
      </c>
      <c r="E529" s="56" t="s">
        <v>358</v>
      </c>
      <c r="F529" s="56" t="s">
        <v>334</v>
      </c>
      <c r="G529" s="56" t="s">
        <v>335</v>
      </c>
      <c r="H529" s="56" t="s">
        <v>336</v>
      </c>
      <c r="I529" s="56" t="s">
        <v>359</v>
      </c>
      <c r="K529" s="56" t="s">
        <v>337</v>
      </c>
      <c r="L529" s="56" t="s">
        <v>545</v>
      </c>
      <c r="M529" s="56" t="s">
        <v>984</v>
      </c>
      <c r="N529" s="56" t="s">
        <v>1043</v>
      </c>
      <c r="O529" s="56" t="s">
        <v>985</v>
      </c>
      <c r="P529" s="1" t="s">
        <v>110</v>
      </c>
      <c r="Q529" s="56" t="s">
        <v>241</v>
      </c>
      <c r="R529" s="56" t="s">
        <v>339</v>
      </c>
      <c r="S529" s="56">
        <v>149233</v>
      </c>
      <c r="T529" s="1" t="s">
        <v>379</v>
      </c>
      <c r="U529" s="56">
        <v>41416</v>
      </c>
      <c r="V529" s="56">
        <v>43100</v>
      </c>
      <c r="W529" s="56">
        <v>41456</v>
      </c>
      <c r="X529" s="56">
        <v>43100</v>
      </c>
      <c r="Y529" s="56" t="s">
        <v>340</v>
      </c>
      <c r="Z529" s="56" t="s">
        <v>341</v>
      </c>
      <c r="AA529" s="56" t="s">
        <v>347</v>
      </c>
      <c r="AB529" s="56" t="s">
        <v>343</v>
      </c>
      <c r="AC529" s="56" t="s">
        <v>342</v>
      </c>
      <c r="AD529" s="56" t="s">
        <v>342</v>
      </c>
      <c r="AE529" s="56" t="s">
        <v>334</v>
      </c>
      <c r="AF529" s="56" t="s">
        <v>292</v>
      </c>
      <c r="AG529" s="56">
        <v>2015</v>
      </c>
      <c r="AH529" s="56" t="s">
        <v>361</v>
      </c>
      <c r="AI529" s="56" t="s">
        <v>373</v>
      </c>
      <c r="AJ529" s="56">
        <v>280155</v>
      </c>
      <c r="AM529" s="56">
        <v>42767</v>
      </c>
      <c r="AN529" s="56" t="s">
        <v>353</v>
      </c>
      <c r="AO529" s="1">
        <v>41404</v>
      </c>
      <c r="AP529" s="56" t="s">
        <v>353</v>
      </c>
      <c r="AQ529" s="56">
        <v>67502</v>
      </c>
      <c r="AR529" s="56">
        <v>0</v>
      </c>
      <c r="AS529" s="56" t="s">
        <v>346</v>
      </c>
      <c r="BB529" s="56" t="s">
        <v>339</v>
      </c>
      <c r="BC529" s="56" t="s">
        <v>263</v>
      </c>
      <c r="BD529" s="56" t="s">
        <v>349</v>
      </c>
      <c r="BE529" s="56" t="s">
        <v>347</v>
      </c>
      <c r="BF529" s="56" t="s">
        <v>334</v>
      </c>
      <c r="BG529" s="56" t="s">
        <v>365</v>
      </c>
      <c r="BH529" s="56">
        <v>0</v>
      </c>
      <c r="BI529" s="56">
        <v>0</v>
      </c>
      <c r="BJ529" s="56">
        <v>1</v>
      </c>
    </row>
    <row r="530" spans="1:62" hidden="1" x14ac:dyDescent="0.3">
      <c r="A530" s="56">
        <v>49196306</v>
      </c>
      <c r="B530" s="86">
        <v>599202</v>
      </c>
      <c r="C530" s="1">
        <v>42893</v>
      </c>
      <c r="D530" s="56" t="s">
        <v>357</v>
      </c>
      <c r="E530" s="56" t="s">
        <v>358</v>
      </c>
      <c r="F530" s="56" t="s">
        <v>334</v>
      </c>
      <c r="G530" s="56" t="s">
        <v>335</v>
      </c>
      <c r="H530" s="56" t="s">
        <v>336</v>
      </c>
      <c r="I530" s="56" t="s">
        <v>359</v>
      </c>
      <c r="K530" s="56" t="s">
        <v>337</v>
      </c>
      <c r="L530" s="56" t="s">
        <v>545</v>
      </c>
      <c r="M530" s="56" t="s">
        <v>984</v>
      </c>
      <c r="N530" s="56" t="s">
        <v>1043</v>
      </c>
      <c r="O530" s="56" t="s">
        <v>985</v>
      </c>
      <c r="P530" s="1" t="s">
        <v>110</v>
      </c>
      <c r="Q530" s="56" t="s">
        <v>241</v>
      </c>
      <c r="R530" s="56" t="s">
        <v>339</v>
      </c>
      <c r="S530" s="56">
        <v>107864</v>
      </c>
      <c r="T530" s="1" t="s">
        <v>478</v>
      </c>
      <c r="U530" s="56">
        <v>41416</v>
      </c>
      <c r="V530" s="56">
        <v>43100</v>
      </c>
      <c r="W530" s="56">
        <v>41275</v>
      </c>
      <c r="X530" s="56">
        <v>41313</v>
      </c>
      <c r="Y530" s="56" t="s">
        <v>340</v>
      </c>
      <c r="Z530" s="56" t="s">
        <v>341</v>
      </c>
      <c r="AA530" s="56" t="s">
        <v>342</v>
      </c>
      <c r="AB530" s="56" t="s">
        <v>339</v>
      </c>
      <c r="AC530" s="56" t="s">
        <v>342</v>
      </c>
      <c r="AD530" s="56" t="s">
        <v>347</v>
      </c>
      <c r="AE530" s="56" t="s">
        <v>352</v>
      </c>
      <c r="AF530" s="56" t="s">
        <v>292</v>
      </c>
      <c r="AG530" s="56">
        <v>2014</v>
      </c>
      <c r="AH530" s="56" t="s">
        <v>80</v>
      </c>
      <c r="AI530" s="56" t="s">
        <v>344</v>
      </c>
      <c r="AJ530" s="56">
        <v>2158</v>
      </c>
      <c r="AM530" s="56">
        <v>41313</v>
      </c>
      <c r="AN530" s="56" t="s">
        <v>353</v>
      </c>
      <c r="AO530" s="1">
        <v>41207</v>
      </c>
      <c r="AP530" s="56" t="s">
        <v>353</v>
      </c>
      <c r="AQ530" s="56">
        <v>40</v>
      </c>
      <c r="AR530" s="56">
        <v>0</v>
      </c>
      <c r="AS530" s="56" t="s">
        <v>346</v>
      </c>
      <c r="BB530" s="56" t="s">
        <v>339</v>
      </c>
      <c r="BC530" s="56" t="s">
        <v>263</v>
      </c>
      <c r="BD530" s="56" t="s">
        <v>349</v>
      </c>
      <c r="BE530" s="56" t="s">
        <v>347</v>
      </c>
      <c r="BF530" s="56" t="s">
        <v>334</v>
      </c>
      <c r="BG530" s="56" t="s">
        <v>365</v>
      </c>
      <c r="BH530" s="56">
        <v>0</v>
      </c>
      <c r="BI530" s="56">
        <v>0</v>
      </c>
      <c r="BJ530" s="56">
        <v>0</v>
      </c>
    </row>
    <row r="531" spans="1:62" hidden="1" x14ac:dyDescent="0.3">
      <c r="A531" s="56">
        <v>49196307</v>
      </c>
      <c r="B531" s="86">
        <v>599202</v>
      </c>
      <c r="C531" s="1">
        <v>42893</v>
      </c>
      <c r="D531" s="56" t="s">
        <v>357</v>
      </c>
      <c r="E531" s="56" t="s">
        <v>358</v>
      </c>
      <c r="F531" s="56" t="s">
        <v>334</v>
      </c>
      <c r="G531" s="56" t="s">
        <v>335</v>
      </c>
      <c r="H531" s="56" t="s">
        <v>336</v>
      </c>
      <c r="I531" s="56" t="s">
        <v>359</v>
      </c>
      <c r="K531" s="56" t="s">
        <v>337</v>
      </c>
      <c r="L531" s="56" t="s">
        <v>545</v>
      </c>
      <c r="M531" s="56" t="s">
        <v>984</v>
      </c>
      <c r="N531" s="56" t="s">
        <v>1043</v>
      </c>
      <c r="O531" s="56" t="s">
        <v>985</v>
      </c>
      <c r="P531" s="1" t="s">
        <v>110</v>
      </c>
      <c r="Q531" s="56" t="s">
        <v>241</v>
      </c>
      <c r="R531" s="56" t="s">
        <v>339</v>
      </c>
      <c r="S531" s="56">
        <v>107864</v>
      </c>
      <c r="T531" s="1" t="s">
        <v>478</v>
      </c>
      <c r="U531" s="56">
        <v>41416</v>
      </c>
      <c r="V531" s="56">
        <v>43100</v>
      </c>
      <c r="W531" s="56">
        <v>41275</v>
      </c>
      <c r="X531" s="56">
        <v>41313</v>
      </c>
      <c r="Y531" s="56" t="s">
        <v>340</v>
      </c>
      <c r="Z531" s="56" t="s">
        <v>341</v>
      </c>
      <c r="AA531" s="56" t="s">
        <v>342</v>
      </c>
      <c r="AB531" s="56" t="s">
        <v>339</v>
      </c>
      <c r="AC531" s="56" t="s">
        <v>342</v>
      </c>
      <c r="AD531" s="56" t="s">
        <v>347</v>
      </c>
      <c r="AE531" s="56" t="s">
        <v>352</v>
      </c>
      <c r="AF531" s="56" t="s">
        <v>292</v>
      </c>
      <c r="AG531" s="56">
        <v>2015</v>
      </c>
      <c r="AH531" s="56" t="s">
        <v>80</v>
      </c>
      <c r="AI531" s="56" t="s">
        <v>348</v>
      </c>
      <c r="AJ531" s="56">
        <v>2467</v>
      </c>
      <c r="AM531" s="56">
        <v>41313</v>
      </c>
      <c r="AN531" s="56" t="s">
        <v>353</v>
      </c>
      <c r="AO531" s="1">
        <v>41207</v>
      </c>
      <c r="AP531" s="56" t="s">
        <v>353</v>
      </c>
      <c r="AQ531" s="56">
        <v>40</v>
      </c>
      <c r="AR531" s="56">
        <v>0</v>
      </c>
      <c r="AS531" s="56" t="s">
        <v>346</v>
      </c>
      <c r="BB531" s="56" t="s">
        <v>339</v>
      </c>
      <c r="BC531" s="56" t="s">
        <v>263</v>
      </c>
      <c r="BD531" s="56" t="s">
        <v>349</v>
      </c>
      <c r="BE531" s="56" t="s">
        <v>347</v>
      </c>
      <c r="BF531" s="56" t="s">
        <v>334</v>
      </c>
      <c r="BG531" s="56" t="s">
        <v>365</v>
      </c>
      <c r="BH531" s="56">
        <v>0</v>
      </c>
      <c r="BI531" s="56">
        <v>0</v>
      </c>
      <c r="BJ531" s="56">
        <v>0</v>
      </c>
    </row>
    <row r="532" spans="1:62" hidden="1" x14ac:dyDescent="0.3">
      <c r="A532" s="56">
        <v>49196854</v>
      </c>
      <c r="B532" s="86">
        <v>599202</v>
      </c>
      <c r="C532" s="1">
        <v>42893</v>
      </c>
      <c r="D532" s="56" t="s">
        <v>357</v>
      </c>
      <c r="E532" s="56" t="s">
        <v>358</v>
      </c>
      <c r="F532" s="56" t="s">
        <v>334</v>
      </c>
      <c r="G532" s="56" t="s">
        <v>335</v>
      </c>
      <c r="H532" s="56" t="s">
        <v>336</v>
      </c>
      <c r="I532" s="56" t="s">
        <v>359</v>
      </c>
      <c r="K532" s="56" t="s">
        <v>337</v>
      </c>
      <c r="L532" s="56" t="s">
        <v>545</v>
      </c>
      <c r="M532" s="56" t="s">
        <v>984</v>
      </c>
      <c r="N532" s="56" t="s">
        <v>1043</v>
      </c>
      <c r="O532" s="56" t="s">
        <v>985</v>
      </c>
      <c r="P532" s="1" t="s">
        <v>188</v>
      </c>
      <c r="Q532" s="56" t="s">
        <v>241</v>
      </c>
      <c r="R532" s="56" t="s">
        <v>339</v>
      </c>
      <c r="S532" s="56">
        <v>136045</v>
      </c>
      <c r="T532" s="1" t="s">
        <v>453</v>
      </c>
      <c r="U532" s="56">
        <v>41416</v>
      </c>
      <c r="V532" s="56">
        <v>43100</v>
      </c>
      <c r="W532" s="56">
        <v>41548</v>
      </c>
      <c r="X532" s="56">
        <v>43100</v>
      </c>
      <c r="Y532" s="56" t="s">
        <v>356</v>
      </c>
      <c r="Z532" s="56" t="s">
        <v>341</v>
      </c>
      <c r="AA532" s="56" t="s">
        <v>347</v>
      </c>
      <c r="AB532" s="56" t="s">
        <v>343</v>
      </c>
      <c r="AC532" s="56" t="s">
        <v>342</v>
      </c>
      <c r="AD532" s="56" t="s">
        <v>347</v>
      </c>
      <c r="AE532" s="56" t="s">
        <v>334</v>
      </c>
      <c r="AF532" s="56" t="s">
        <v>291</v>
      </c>
      <c r="AG532" s="56">
        <v>2016</v>
      </c>
      <c r="AH532" s="56" t="s">
        <v>361</v>
      </c>
      <c r="AI532" s="56" t="s">
        <v>362</v>
      </c>
      <c r="AJ532" s="56">
        <v>99</v>
      </c>
      <c r="AK532" s="1">
        <v>42369</v>
      </c>
      <c r="AL532" s="56" t="s">
        <v>516</v>
      </c>
      <c r="AM532" s="56">
        <v>42748</v>
      </c>
      <c r="AN532" s="56" t="s">
        <v>391</v>
      </c>
      <c r="AO532" s="1">
        <v>42388</v>
      </c>
      <c r="AP532" s="56" t="s">
        <v>353</v>
      </c>
      <c r="AQ532" s="56">
        <v>64641</v>
      </c>
      <c r="AR532" s="56">
        <v>0</v>
      </c>
      <c r="AS532" s="56" t="s">
        <v>346</v>
      </c>
      <c r="BB532" s="56" t="s">
        <v>339</v>
      </c>
      <c r="BC532" s="56" t="s">
        <v>263</v>
      </c>
      <c r="BD532" s="56" t="s">
        <v>349</v>
      </c>
      <c r="BE532" s="56" t="s">
        <v>347</v>
      </c>
      <c r="BF532" s="56" t="s">
        <v>334</v>
      </c>
      <c r="BG532" s="56" t="s">
        <v>365</v>
      </c>
      <c r="BH532" s="56">
        <v>0</v>
      </c>
      <c r="BI532" s="56">
        <v>0</v>
      </c>
      <c r="BJ532" s="56">
        <v>1</v>
      </c>
    </row>
    <row r="533" spans="1:62" hidden="1" x14ac:dyDescent="0.3">
      <c r="A533" s="56">
        <v>49196308</v>
      </c>
      <c r="B533" s="86">
        <v>599202</v>
      </c>
      <c r="C533" s="1">
        <v>42893</v>
      </c>
      <c r="D533" s="56" t="s">
        <v>357</v>
      </c>
      <c r="E533" s="56" t="s">
        <v>358</v>
      </c>
      <c r="F533" s="56" t="s">
        <v>334</v>
      </c>
      <c r="G533" s="56" t="s">
        <v>335</v>
      </c>
      <c r="H533" s="56" t="s">
        <v>336</v>
      </c>
      <c r="I533" s="56" t="s">
        <v>359</v>
      </c>
      <c r="K533" s="56" t="s">
        <v>337</v>
      </c>
      <c r="L533" s="56" t="s">
        <v>545</v>
      </c>
      <c r="M533" s="56" t="s">
        <v>984</v>
      </c>
      <c r="N533" s="56" t="s">
        <v>1043</v>
      </c>
      <c r="O533" s="56" t="s">
        <v>985</v>
      </c>
      <c r="P533" s="1" t="s">
        <v>110</v>
      </c>
      <c r="Q533" s="56" t="s">
        <v>241</v>
      </c>
      <c r="R533" s="56" t="s">
        <v>339</v>
      </c>
      <c r="S533" s="56">
        <v>107864</v>
      </c>
      <c r="T533" s="1" t="s">
        <v>478</v>
      </c>
      <c r="U533" s="56">
        <v>41416</v>
      </c>
      <c r="V533" s="56">
        <v>43100</v>
      </c>
      <c r="W533" s="56">
        <v>41275</v>
      </c>
      <c r="X533" s="56">
        <v>41313</v>
      </c>
      <c r="Y533" s="56" t="s">
        <v>340</v>
      </c>
      <c r="Z533" s="56" t="s">
        <v>341</v>
      </c>
      <c r="AA533" s="56" t="s">
        <v>342</v>
      </c>
      <c r="AB533" s="56" t="s">
        <v>339</v>
      </c>
      <c r="AC533" s="56" t="s">
        <v>342</v>
      </c>
      <c r="AD533" s="56" t="s">
        <v>347</v>
      </c>
      <c r="AE533" s="56" t="s">
        <v>352</v>
      </c>
      <c r="AF533" s="56" t="s">
        <v>292</v>
      </c>
      <c r="AG533" s="56">
        <v>2015</v>
      </c>
      <c r="AH533" s="56" t="s">
        <v>80</v>
      </c>
      <c r="AI533" s="56" t="s">
        <v>344</v>
      </c>
      <c r="AJ533" s="56">
        <v>2314</v>
      </c>
      <c r="AM533" s="56">
        <v>41313</v>
      </c>
      <c r="AN533" s="56" t="s">
        <v>353</v>
      </c>
      <c r="AO533" s="1">
        <v>41207</v>
      </c>
      <c r="AP533" s="56" t="s">
        <v>353</v>
      </c>
      <c r="AQ533" s="56">
        <v>40</v>
      </c>
      <c r="AR533" s="56">
        <v>0</v>
      </c>
      <c r="AS533" s="56" t="s">
        <v>346</v>
      </c>
      <c r="BB533" s="56" t="s">
        <v>339</v>
      </c>
      <c r="BC533" s="56" t="s">
        <v>263</v>
      </c>
      <c r="BD533" s="56" t="s">
        <v>349</v>
      </c>
      <c r="BE533" s="56" t="s">
        <v>347</v>
      </c>
      <c r="BF533" s="56" t="s">
        <v>334</v>
      </c>
      <c r="BG533" s="56" t="s">
        <v>365</v>
      </c>
      <c r="BH533" s="56">
        <v>0</v>
      </c>
      <c r="BI533" s="56">
        <v>0</v>
      </c>
      <c r="BJ533" s="56">
        <v>0</v>
      </c>
    </row>
    <row r="534" spans="1:62" hidden="1" x14ac:dyDescent="0.3">
      <c r="A534" s="56">
        <v>49196309</v>
      </c>
      <c r="B534" s="86">
        <v>599202</v>
      </c>
      <c r="C534" s="1">
        <v>42893</v>
      </c>
      <c r="D534" s="56" t="s">
        <v>357</v>
      </c>
      <c r="E534" s="56" t="s">
        <v>358</v>
      </c>
      <c r="F534" s="56" t="s">
        <v>334</v>
      </c>
      <c r="G534" s="56" t="s">
        <v>335</v>
      </c>
      <c r="H534" s="56" t="s">
        <v>336</v>
      </c>
      <c r="I534" s="56" t="s">
        <v>359</v>
      </c>
      <c r="K534" s="56" t="s">
        <v>337</v>
      </c>
      <c r="L534" s="56" t="s">
        <v>545</v>
      </c>
      <c r="M534" s="56" t="s">
        <v>984</v>
      </c>
      <c r="N534" s="56" t="s">
        <v>1043</v>
      </c>
      <c r="O534" s="56" t="s">
        <v>985</v>
      </c>
      <c r="P534" s="1" t="s">
        <v>110</v>
      </c>
      <c r="Q534" s="56" t="s">
        <v>241</v>
      </c>
      <c r="R534" s="56" t="s">
        <v>339</v>
      </c>
      <c r="S534" s="56">
        <v>107864</v>
      </c>
      <c r="T534" s="1" t="s">
        <v>478</v>
      </c>
      <c r="U534" s="56">
        <v>41416</v>
      </c>
      <c r="V534" s="56">
        <v>43100</v>
      </c>
      <c r="W534" s="56">
        <v>41275</v>
      </c>
      <c r="X534" s="56">
        <v>41313</v>
      </c>
      <c r="Y534" s="56" t="s">
        <v>340</v>
      </c>
      <c r="Z534" s="56" t="s">
        <v>341</v>
      </c>
      <c r="AA534" s="56" t="s">
        <v>342</v>
      </c>
      <c r="AB534" s="56" t="s">
        <v>339</v>
      </c>
      <c r="AC534" s="56" t="s">
        <v>342</v>
      </c>
      <c r="AD534" s="56" t="s">
        <v>347</v>
      </c>
      <c r="AE534" s="56" t="s">
        <v>352</v>
      </c>
      <c r="AF534" s="56" t="s">
        <v>292</v>
      </c>
      <c r="AG534" s="56">
        <v>2016</v>
      </c>
      <c r="AH534" s="56" t="s">
        <v>80</v>
      </c>
      <c r="AI534" s="56" t="s">
        <v>348</v>
      </c>
      <c r="AJ534" s="56">
        <v>2567</v>
      </c>
      <c r="AM534" s="56">
        <v>41313</v>
      </c>
      <c r="AN534" s="56" t="s">
        <v>353</v>
      </c>
      <c r="AO534" s="1">
        <v>41207</v>
      </c>
      <c r="AP534" s="56" t="s">
        <v>353</v>
      </c>
      <c r="AQ534" s="56">
        <v>40</v>
      </c>
      <c r="AR534" s="56">
        <v>0</v>
      </c>
      <c r="AS534" s="56" t="s">
        <v>346</v>
      </c>
      <c r="BB534" s="56" t="s">
        <v>339</v>
      </c>
      <c r="BC534" s="56" t="s">
        <v>263</v>
      </c>
      <c r="BD534" s="56" t="s">
        <v>349</v>
      </c>
      <c r="BE534" s="56" t="s">
        <v>347</v>
      </c>
      <c r="BF534" s="56" t="s">
        <v>334</v>
      </c>
      <c r="BG534" s="56" t="s">
        <v>365</v>
      </c>
      <c r="BH534" s="56">
        <v>0</v>
      </c>
      <c r="BI534" s="56">
        <v>0</v>
      </c>
      <c r="BJ534" s="56">
        <v>0</v>
      </c>
    </row>
    <row r="535" spans="1:62" hidden="1" x14ac:dyDescent="0.3">
      <c r="A535" s="56">
        <v>49196862</v>
      </c>
      <c r="B535" s="86">
        <v>599202</v>
      </c>
      <c r="C535" s="1">
        <v>42893</v>
      </c>
      <c r="D535" s="56" t="s">
        <v>357</v>
      </c>
      <c r="E535" s="56" t="s">
        <v>358</v>
      </c>
      <c r="F535" s="56" t="s">
        <v>334</v>
      </c>
      <c r="G535" s="56" t="s">
        <v>335</v>
      </c>
      <c r="H535" s="56" t="s">
        <v>336</v>
      </c>
      <c r="I535" s="56" t="s">
        <v>359</v>
      </c>
      <c r="K535" s="56" t="s">
        <v>337</v>
      </c>
      <c r="L535" s="56" t="s">
        <v>545</v>
      </c>
      <c r="M535" s="56" t="s">
        <v>984</v>
      </c>
      <c r="N535" s="56" t="s">
        <v>1043</v>
      </c>
      <c r="O535" s="56" t="s">
        <v>985</v>
      </c>
      <c r="P535" s="1" t="s">
        <v>188</v>
      </c>
      <c r="Q535" s="56" t="s">
        <v>241</v>
      </c>
      <c r="R535" s="56" t="s">
        <v>339</v>
      </c>
      <c r="S535" s="56">
        <v>136045</v>
      </c>
      <c r="T535" s="1" t="s">
        <v>453</v>
      </c>
      <c r="U535" s="56">
        <v>41416</v>
      </c>
      <c r="V535" s="56">
        <v>43100</v>
      </c>
      <c r="W535" s="56">
        <v>41548</v>
      </c>
      <c r="X535" s="56">
        <v>43100</v>
      </c>
      <c r="Y535" s="56" t="s">
        <v>356</v>
      </c>
      <c r="Z535" s="56" t="s">
        <v>341</v>
      </c>
      <c r="AA535" s="56" t="s">
        <v>347</v>
      </c>
      <c r="AB535" s="56" t="s">
        <v>343</v>
      </c>
      <c r="AC535" s="56" t="s">
        <v>342</v>
      </c>
      <c r="AD535" s="56" t="s">
        <v>347</v>
      </c>
      <c r="AE535" s="56" t="s">
        <v>334</v>
      </c>
      <c r="AF535" s="56" t="s">
        <v>292</v>
      </c>
      <c r="AG535" s="56">
        <v>2015</v>
      </c>
      <c r="AH535" s="56" t="s">
        <v>361</v>
      </c>
      <c r="AI535" s="56" t="s">
        <v>373</v>
      </c>
      <c r="AJ535" s="56">
        <v>54</v>
      </c>
      <c r="AM535" s="56">
        <v>42748</v>
      </c>
      <c r="AN535" s="56" t="s">
        <v>391</v>
      </c>
      <c r="AO535" s="1">
        <v>41393</v>
      </c>
      <c r="AP535" s="56" t="s">
        <v>353</v>
      </c>
      <c r="AQ535" s="56">
        <v>64641</v>
      </c>
      <c r="AR535" s="56">
        <v>0</v>
      </c>
      <c r="AS535" s="56" t="s">
        <v>346</v>
      </c>
      <c r="BB535" s="56" t="s">
        <v>339</v>
      </c>
      <c r="BC535" s="56" t="s">
        <v>263</v>
      </c>
      <c r="BD535" s="56" t="s">
        <v>349</v>
      </c>
      <c r="BE535" s="56" t="s">
        <v>347</v>
      </c>
      <c r="BF535" s="56" t="s">
        <v>334</v>
      </c>
      <c r="BG535" s="56" t="s">
        <v>365</v>
      </c>
      <c r="BH535" s="56">
        <v>0</v>
      </c>
      <c r="BI535" s="56">
        <v>0</v>
      </c>
      <c r="BJ535" s="56">
        <v>1</v>
      </c>
    </row>
    <row r="536" spans="1:62" hidden="1" x14ac:dyDescent="0.3">
      <c r="A536" s="56">
        <v>49196857</v>
      </c>
      <c r="B536" s="86">
        <v>599202</v>
      </c>
      <c r="C536" s="1">
        <v>42893</v>
      </c>
      <c r="D536" s="56" t="s">
        <v>357</v>
      </c>
      <c r="E536" s="56" t="s">
        <v>358</v>
      </c>
      <c r="F536" s="56" t="s">
        <v>334</v>
      </c>
      <c r="G536" s="56" t="s">
        <v>335</v>
      </c>
      <c r="H536" s="56" t="s">
        <v>336</v>
      </c>
      <c r="I536" s="56" t="s">
        <v>359</v>
      </c>
      <c r="K536" s="56" t="s">
        <v>337</v>
      </c>
      <c r="L536" s="56" t="s">
        <v>545</v>
      </c>
      <c r="M536" s="56" t="s">
        <v>984</v>
      </c>
      <c r="N536" s="56" t="s">
        <v>1043</v>
      </c>
      <c r="O536" s="56" t="s">
        <v>985</v>
      </c>
      <c r="P536" s="1" t="s">
        <v>188</v>
      </c>
      <c r="Q536" s="56" t="s">
        <v>241</v>
      </c>
      <c r="R536" s="56" t="s">
        <v>339</v>
      </c>
      <c r="S536" s="56">
        <v>136045</v>
      </c>
      <c r="T536" s="1" t="s">
        <v>453</v>
      </c>
      <c r="U536" s="56">
        <v>41416</v>
      </c>
      <c r="V536" s="56">
        <v>43100</v>
      </c>
      <c r="W536" s="56">
        <v>41548</v>
      </c>
      <c r="X536" s="56">
        <v>43100</v>
      </c>
      <c r="Y536" s="56" t="s">
        <v>356</v>
      </c>
      <c r="Z536" s="56" t="s">
        <v>341</v>
      </c>
      <c r="AA536" s="56" t="s">
        <v>347</v>
      </c>
      <c r="AB536" s="56" t="s">
        <v>343</v>
      </c>
      <c r="AC536" s="56" t="s">
        <v>342</v>
      </c>
      <c r="AD536" s="56" t="s">
        <v>347</v>
      </c>
      <c r="AE536" s="56" t="s">
        <v>334</v>
      </c>
      <c r="AF536" s="56" t="s">
        <v>291</v>
      </c>
      <c r="AG536" s="56">
        <v>2017</v>
      </c>
      <c r="AH536" s="56" t="s">
        <v>361</v>
      </c>
      <c r="AI536" s="56" t="s">
        <v>362</v>
      </c>
      <c r="AJ536" s="56">
        <v>126</v>
      </c>
      <c r="AK536" s="1">
        <v>42734</v>
      </c>
      <c r="AL536" s="56" t="s">
        <v>900</v>
      </c>
      <c r="AM536" s="56">
        <v>42748</v>
      </c>
      <c r="AN536" s="56" t="s">
        <v>391</v>
      </c>
      <c r="AO536" s="1">
        <v>42748</v>
      </c>
      <c r="AP536" s="56" t="s">
        <v>391</v>
      </c>
      <c r="AQ536" s="56">
        <v>64641</v>
      </c>
      <c r="AR536" s="56">
        <v>0</v>
      </c>
      <c r="AS536" s="56" t="s">
        <v>346</v>
      </c>
      <c r="BB536" s="56" t="s">
        <v>339</v>
      </c>
      <c r="BC536" s="56" t="s">
        <v>263</v>
      </c>
      <c r="BD536" s="56" t="s">
        <v>349</v>
      </c>
      <c r="BE536" s="56" t="s">
        <v>347</v>
      </c>
      <c r="BF536" s="56" t="s">
        <v>334</v>
      </c>
      <c r="BG536" s="56" t="s">
        <v>365</v>
      </c>
      <c r="BH536" s="56">
        <v>0</v>
      </c>
      <c r="BI536" s="56">
        <v>0</v>
      </c>
      <c r="BJ536" s="56">
        <v>1</v>
      </c>
    </row>
    <row r="537" spans="1:62" hidden="1" x14ac:dyDescent="0.3">
      <c r="A537" s="56">
        <v>49196402</v>
      </c>
      <c r="B537" s="86">
        <v>599202</v>
      </c>
      <c r="C537" s="1">
        <v>42893</v>
      </c>
      <c r="D537" s="56" t="s">
        <v>357</v>
      </c>
      <c r="E537" s="56" t="s">
        <v>358</v>
      </c>
      <c r="F537" s="56" t="s">
        <v>334</v>
      </c>
      <c r="G537" s="56" t="s">
        <v>335</v>
      </c>
      <c r="H537" s="56" t="s">
        <v>336</v>
      </c>
      <c r="I537" s="56" t="s">
        <v>359</v>
      </c>
      <c r="K537" s="56" t="s">
        <v>337</v>
      </c>
      <c r="L537" s="56" t="s">
        <v>545</v>
      </c>
      <c r="M537" s="56" t="s">
        <v>984</v>
      </c>
      <c r="N537" s="56" t="s">
        <v>1043</v>
      </c>
      <c r="O537" s="56" t="s">
        <v>985</v>
      </c>
      <c r="P537" s="1" t="s">
        <v>110</v>
      </c>
      <c r="Q537" s="56" t="s">
        <v>241</v>
      </c>
      <c r="R537" s="56" t="s">
        <v>339</v>
      </c>
      <c r="S537" s="56">
        <v>149233</v>
      </c>
      <c r="T537" s="1" t="s">
        <v>379</v>
      </c>
      <c r="U537" s="56">
        <v>41416</v>
      </c>
      <c r="V537" s="56">
        <v>43100</v>
      </c>
      <c r="W537" s="56">
        <v>41456</v>
      </c>
      <c r="X537" s="56">
        <v>43100</v>
      </c>
      <c r="Y537" s="56" t="s">
        <v>340</v>
      </c>
      <c r="Z537" s="56" t="s">
        <v>341</v>
      </c>
      <c r="AA537" s="56" t="s">
        <v>347</v>
      </c>
      <c r="AB537" s="56" t="s">
        <v>343</v>
      </c>
      <c r="AC537" s="56" t="s">
        <v>342</v>
      </c>
      <c r="AD537" s="56" t="s">
        <v>342</v>
      </c>
      <c r="AE537" s="56" t="s">
        <v>334</v>
      </c>
      <c r="AF537" s="56" t="s">
        <v>292</v>
      </c>
      <c r="AG537" s="56">
        <v>2015</v>
      </c>
      <c r="AH537" s="56" t="s">
        <v>361</v>
      </c>
      <c r="AI537" s="56" t="s">
        <v>385</v>
      </c>
      <c r="AJ537" s="56">
        <v>142310</v>
      </c>
      <c r="AM537" s="56">
        <v>42767</v>
      </c>
      <c r="AN537" s="56" t="s">
        <v>353</v>
      </c>
      <c r="AO537" s="1">
        <v>41404</v>
      </c>
      <c r="AP537" s="56" t="s">
        <v>353</v>
      </c>
      <c r="AQ537" s="56">
        <v>67502</v>
      </c>
      <c r="AR537" s="56">
        <v>0</v>
      </c>
      <c r="AS537" s="56" t="s">
        <v>346</v>
      </c>
      <c r="BB537" s="56" t="s">
        <v>339</v>
      </c>
      <c r="BC537" s="56" t="s">
        <v>263</v>
      </c>
      <c r="BD537" s="56" t="s">
        <v>349</v>
      </c>
      <c r="BE537" s="56" t="s">
        <v>347</v>
      </c>
      <c r="BF537" s="56" t="s">
        <v>334</v>
      </c>
      <c r="BG537" s="56" t="s">
        <v>365</v>
      </c>
      <c r="BH537" s="56">
        <v>0</v>
      </c>
      <c r="BI537" s="56">
        <v>0</v>
      </c>
      <c r="BJ537" s="56">
        <v>1</v>
      </c>
    </row>
    <row r="538" spans="1:62" hidden="1" x14ac:dyDescent="0.3">
      <c r="A538" s="56">
        <v>49196310</v>
      </c>
      <c r="B538" s="86">
        <v>599202</v>
      </c>
      <c r="C538" s="1">
        <v>42893</v>
      </c>
      <c r="D538" s="56" t="s">
        <v>357</v>
      </c>
      <c r="E538" s="56" t="s">
        <v>358</v>
      </c>
      <c r="F538" s="56" t="s">
        <v>334</v>
      </c>
      <c r="G538" s="56" t="s">
        <v>335</v>
      </c>
      <c r="H538" s="56" t="s">
        <v>336</v>
      </c>
      <c r="I538" s="56" t="s">
        <v>359</v>
      </c>
      <c r="K538" s="56" t="s">
        <v>337</v>
      </c>
      <c r="L538" s="56" t="s">
        <v>545</v>
      </c>
      <c r="M538" s="56" t="s">
        <v>984</v>
      </c>
      <c r="N538" s="56" t="s">
        <v>1043</v>
      </c>
      <c r="O538" s="56" t="s">
        <v>985</v>
      </c>
      <c r="P538" s="1" t="s">
        <v>110</v>
      </c>
      <c r="Q538" s="56" t="s">
        <v>241</v>
      </c>
      <c r="R538" s="56" t="s">
        <v>339</v>
      </c>
      <c r="S538" s="56">
        <v>107864</v>
      </c>
      <c r="T538" s="1" t="s">
        <v>478</v>
      </c>
      <c r="U538" s="56">
        <v>41416</v>
      </c>
      <c r="V538" s="56">
        <v>43100</v>
      </c>
      <c r="W538" s="56">
        <v>41275</v>
      </c>
      <c r="X538" s="56">
        <v>41313</v>
      </c>
      <c r="Y538" s="56" t="s">
        <v>340</v>
      </c>
      <c r="Z538" s="56" t="s">
        <v>341</v>
      </c>
      <c r="AA538" s="56" t="s">
        <v>342</v>
      </c>
      <c r="AB538" s="56" t="s">
        <v>339</v>
      </c>
      <c r="AC538" s="56" t="s">
        <v>342</v>
      </c>
      <c r="AD538" s="56" t="s">
        <v>347</v>
      </c>
      <c r="AE538" s="56" t="s">
        <v>352</v>
      </c>
      <c r="AF538" s="56" t="s">
        <v>292</v>
      </c>
      <c r="AG538" s="56">
        <v>2017</v>
      </c>
      <c r="AH538" s="56" t="s">
        <v>80</v>
      </c>
      <c r="AI538" s="56" t="s">
        <v>348</v>
      </c>
      <c r="AJ538" s="56">
        <v>1169</v>
      </c>
      <c r="AM538" s="56">
        <v>41313</v>
      </c>
      <c r="AN538" s="56" t="s">
        <v>353</v>
      </c>
      <c r="AO538" s="1">
        <v>41207</v>
      </c>
      <c r="AP538" s="56" t="s">
        <v>353</v>
      </c>
      <c r="AQ538" s="56">
        <v>40</v>
      </c>
      <c r="AR538" s="56">
        <v>0</v>
      </c>
      <c r="AS538" s="56" t="s">
        <v>346</v>
      </c>
      <c r="BB538" s="56" t="s">
        <v>339</v>
      </c>
      <c r="BC538" s="56" t="s">
        <v>263</v>
      </c>
      <c r="BD538" s="56" t="s">
        <v>349</v>
      </c>
      <c r="BE538" s="56" t="s">
        <v>347</v>
      </c>
      <c r="BF538" s="56" t="s">
        <v>334</v>
      </c>
      <c r="BG538" s="56" t="s">
        <v>365</v>
      </c>
      <c r="BH538" s="56">
        <v>0</v>
      </c>
      <c r="BI538" s="56">
        <v>0</v>
      </c>
      <c r="BJ538" s="56">
        <v>0</v>
      </c>
    </row>
    <row r="539" spans="1:62" hidden="1" x14ac:dyDescent="0.3">
      <c r="A539" s="56">
        <v>49196311</v>
      </c>
      <c r="B539" s="86">
        <v>599202</v>
      </c>
      <c r="C539" s="1">
        <v>42893</v>
      </c>
      <c r="D539" s="56" t="s">
        <v>357</v>
      </c>
      <c r="E539" s="56" t="s">
        <v>358</v>
      </c>
      <c r="F539" s="56" t="s">
        <v>334</v>
      </c>
      <c r="G539" s="56" t="s">
        <v>335</v>
      </c>
      <c r="H539" s="56" t="s">
        <v>336</v>
      </c>
      <c r="I539" s="56" t="s">
        <v>359</v>
      </c>
      <c r="K539" s="56" t="s">
        <v>337</v>
      </c>
      <c r="L539" s="56" t="s">
        <v>545</v>
      </c>
      <c r="M539" s="56" t="s">
        <v>984</v>
      </c>
      <c r="N539" s="56" t="s">
        <v>1043</v>
      </c>
      <c r="O539" s="56" t="s">
        <v>985</v>
      </c>
      <c r="P539" s="1" t="s">
        <v>110</v>
      </c>
      <c r="Q539" s="56" t="s">
        <v>241</v>
      </c>
      <c r="R539" s="56" t="s">
        <v>339</v>
      </c>
      <c r="S539" s="56">
        <v>107864</v>
      </c>
      <c r="T539" s="1" t="s">
        <v>478</v>
      </c>
      <c r="U539" s="56">
        <v>41416</v>
      </c>
      <c r="V539" s="56">
        <v>43100</v>
      </c>
      <c r="W539" s="56">
        <v>41275</v>
      </c>
      <c r="X539" s="56">
        <v>41313</v>
      </c>
      <c r="Y539" s="56" t="s">
        <v>340</v>
      </c>
      <c r="Z539" s="56" t="s">
        <v>341</v>
      </c>
      <c r="AA539" s="56" t="s">
        <v>342</v>
      </c>
      <c r="AB539" s="56" t="s">
        <v>339</v>
      </c>
      <c r="AC539" s="56" t="s">
        <v>342</v>
      </c>
      <c r="AD539" s="56" t="s">
        <v>347</v>
      </c>
      <c r="AE539" s="56" t="s">
        <v>352</v>
      </c>
      <c r="AF539" s="56" t="s">
        <v>292</v>
      </c>
      <c r="AG539" s="56">
        <v>2017</v>
      </c>
      <c r="AH539" s="56" t="s">
        <v>80</v>
      </c>
      <c r="AI539" s="56" t="s">
        <v>344</v>
      </c>
      <c r="AJ539" s="56">
        <v>1038</v>
      </c>
      <c r="AM539" s="56">
        <v>41313</v>
      </c>
      <c r="AN539" s="56" t="s">
        <v>353</v>
      </c>
      <c r="AO539" s="1">
        <v>41207</v>
      </c>
      <c r="AP539" s="56" t="s">
        <v>353</v>
      </c>
      <c r="AQ539" s="56">
        <v>40</v>
      </c>
      <c r="AR539" s="56">
        <v>0</v>
      </c>
      <c r="AS539" s="56" t="s">
        <v>346</v>
      </c>
      <c r="BB539" s="56" t="s">
        <v>339</v>
      </c>
      <c r="BC539" s="56" t="s">
        <v>263</v>
      </c>
      <c r="BD539" s="56" t="s">
        <v>349</v>
      </c>
      <c r="BE539" s="56" t="s">
        <v>347</v>
      </c>
      <c r="BF539" s="56" t="s">
        <v>334</v>
      </c>
      <c r="BG539" s="56" t="s">
        <v>365</v>
      </c>
      <c r="BH539" s="56">
        <v>0</v>
      </c>
      <c r="BI539" s="56">
        <v>0</v>
      </c>
      <c r="BJ539" s="56">
        <v>0</v>
      </c>
    </row>
    <row r="540" spans="1:62" hidden="1" x14ac:dyDescent="0.3">
      <c r="A540" s="56">
        <v>49196400</v>
      </c>
      <c r="B540" s="86">
        <v>599202</v>
      </c>
      <c r="C540" s="1">
        <v>42893</v>
      </c>
      <c r="D540" s="56" t="s">
        <v>357</v>
      </c>
      <c r="E540" s="56" t="s">
        <v>358</v>
      </c>
      <c r="F540" s="56" t="s">
        <v>334</v>
      </c>
      <c r="G540" s="56" t="s">
        <v>335</v>
      </c>
      <c r="H540" s="56" t="s">
        <v>336</v>
      </c>
      <c r="I540" s="56" t="s">
        <v>359</v>
      </c>
      <c r="K540" s="56" t="s">
        <v>337</v>
      </c>
      <c r="L540" s="56" t="s">
        <v>545</v>
      </c>
      <c r="M540" s="56" t="s">
        <v>984</v>
      </c>
      <c r="N540" s="56" t="s">
        <v>1043</v>
      </c>
      <c r="O540" s="56" t="s">
        <v>985</v>
      </c>
      <c r="P540" s="1" t="s">
        <v>110</v>
      </c>
      <c r="Q540" s="56" t="s">
        <v>241</v>
      </c>
      <c r="R540" s="56" t="s">
        <v>339</v>
      </c>
      <c r="S540" s="56">
        <v>149233</v>
      </c>
      <c r="T540" s="1" t="s">
        <v>379</v>
      </c>
      <c r="U540" s="56">
        <v>41416</v>
      </c>
      <c r="V540" s="56">
        <v>43100</v>
      </c>
      <c r="W540" s="56">
        <v>41456</v>
      </c>
      <c r="X540" s="56">
        <v>43100</v>
      </c>
      <c r="Y540" s="56" t="s">
        <v>340</v>
      </c>
      <c r="Z540" s="56" t="s">
        <v>341</v>
      </c>
      <c r="AA540" s="56" t="s">
        <v>347</v>
      </c>
      <c r="AB540" s="56" t="s">
        <v>343</v>
      </c>
      <c r="AC540" s="56" t="s">
        <v>342</v>
      </c>
      <c r="AD540" s="56" t="s">
        <v>342</v>
      </c>
      <c r="AE540" s="56" t="s">
        <v>334</v>
      </c>
      <c r="AF540" s="56" t="s">
        <v>292</v>
      </c>
      <c r="AG540" s="56">
        <v>2014</v>
      </c>
      <c r="AH540" s="56" t="s">
        <v>361</v>
      </c>
      <c r="AI540" s="56" t="s">
        <v>373</v>
      </c>
      <c r="AJ540" s="56">
        <v>0</v>
      </c>
      <c r="AM540" s="56">
        <v>42767</v>
      </c>
      <c r="AN540" s="56" t="s">
        <v>353</v>
      </c>
      <c r="AO540" s="1">
        <v>41404</v>
      </c>
      <c r="AP540" s="56" t="s">
        <v>353</v>
      </c>
      <c r="AQ540" s="56">
        <v>67502</v>
      </c>
      <c r="AR540" s="56">
        <v>0</v>
      </c>
      <c r="AS540" s="56" t="s">
        <v>346</v>
      </c>
      <c r="BB540" s="56" t="s">
        <v>339</v>
      </c>
      <c r="BC540" s="56" t="s">
        <v>263</v>
      </c>
      <c r="BD540" s="56" t="s">
        <v>349</v>
      </c>
      <c r="BE540" s="56" t="s">
        <v>347</v>
      </c>
      <c r="BF540" s="56" t="s">
        <v>334</v>
      </c>
      <c r="BG540" s="56" t="s">
        <v>365</v>
      </c>
      <c r="BH540" s="56">
        <v>0</v>
      </c>
      <c r="BI540" s="56">
        <v>0</v>
      </c>
      <c r="BJ540" s="56">
        <v>1</v>
      </c>
    </row>
    <row r="541" spans="1:62" hidden="1" x14ac:dyDescent="0.3">
      <c r="A541" s="56">
        <v>49196312</v>
      </c>
      <c r="B541" s="86">
        <v>599202</v>
      </c>
      <c r="C541" s="1">
        <v>42893</v>
      </c>
      <c r="D541" s="56" t="s">
        <v>357</v>
      </c>
      <c r="E541" s="56" t="s">
        <v>358</v>
      </c>
      <c r="F541" s="56" t="s">
        <v>334</v>
      </c>
      <c r="G541" s="56" t="s">
        <v>335</v>
      </c>
      <c r="H541" s="56" t="s">
        <v>336</v>
      </c>
      <c r="I541" s="56" t="s">
        <v>359</v>
      </c>
      <c r="K541" s="56" t="s">
        <v>337</v>
      </c>
      <c r="L541" s="56" t="s">
        <v>545</v>
      </c>
      <c r="M541" s="56" t="s">
        <v>984</v>
      </c>
      <c r="N541" s="56" t="s">
        <v>1043</v>
      </c>
      <c r="O541" s="56" t="s">
        <v>985</v>
      </c>
      <c r="P541" s="1" t="s">
        <v>110</v>
      </c>
      <c r="Q541" s="56" t="s">
        <v>241</v>
      </c>
      <c r="R541" s="56" t="s">
        <v>339</v>
      </c>
      <c r="S541" s="56">
        <v>107864</v>
      </c>
      <c r="T541" s="1" t="s">
        <v>478</v>
      </c>
      <c r="U541" s="56">
        <v>41416</v>
      </c>
      <c r="V541" s="56">
        <v>43100</v>
      </c>
      <c r="W541" s="56">
        <v>41275</v>
      </c>
      <c r="X541" s="56">
        <v>41313</v>
      </c>
      <c r="Y541" s="56" t="s">
        <v>340</v>
      </c>
      <c r="Z541" s="56" t="s">
        <v>341</v>
      </c>
      <c r="AA541" s="56" t="s">
        <v>342</v>
      </c>
      <c r="AB541" s="56" t="s">
        <v>339</v>
      </c>
      <c r="AC541" s="56" t="s">
        <v>342</v>
      </c>
      <c r="AD541" s="56" t="s">
        <v>347</v>
      </c>
      <c r="AE541" s="56" t="s">
        <v>352</v>
      </c>
      <c r="AF541" s="56" t="s">
        <v>292</v>
      </c>
      <c r="AG541" s="56">
        <v>2018</v>
      </c>
      <c r="AH541" s="56" t="s">
        <v>80</v>
      </c>
      <c r="AI541" s="56" t="s">
        <v>348</v>
      </c>
      <c r="AJ541" s="56">
        <v>0</v>
      </c>
      <c r="AM541" s="56">
        <v>41313</v>
      </c>
      <c r="AN541" s="56" t="s">
        <v>353</v>
      </c>
      <c r="AO541" s="1">
        <v>41207</v>
      </c>
      <c r="AP541" s="56" t="s">
        <v>353</v>
      </c>
      <c r="AQ541" s="56">
        <v>40</v>
      </c>
      <c r="AR541" s="56">
        <v>0</v>
      </c>
      <c r="AS541" s="56" t="s">
        <v>346</v>
      </c>
      <c r="BB541" s="56" t="s">
        <v>339</v>
      </c>
      <c r="BC541" s="56" t="s">
        <v>263</v>
      </c>
      <c r="BD541" s="56" t="s">
        <v>349</v>
      </c>
      <c r="BE541" s="56" t="s">
        <v>347</v>
      </c>
      <c r="BF541" s="56" t="s">
        <v>334</v>
      </c>
      <c r="BG541" s="56" t="s">
        <v>365</v>
      </c>
      <c r="BH541" s="56">
        <v>0</v>
      </c>
      <c r="BI541" s="56">
        <v>0</v>
      </c>
      <c r="BJ541" s="56">
        <v>0</v>
      </c>
    </row>
    <row r="542" spans="1:62" hidden="1" x14ac:dyDescent="0.3">
      <c r="A542" s="56">
        <v>49196313</v>
      </c>
      <c r="B542" s="86">
        <v>599202</v>
      </c>
      <c r="C542" s="1">
        <v>42893</v>
      </c>
      <c r="D542" s="56" t="s">
        <v>357</v>
      </c>
      <c r="E542" s="56" t="s">
        <v>358</v>
      </c>
      <c r="F542" s="56" t="s">
        <v>334</v>
      </c>
      <c r="G542" s="56" t="s">
        <v>335</v>
      </c>
      <c r="H542" s="56" t="s">
        <v>336</v>
      </c>
      <c r="I542" s="56" t="s">
        <v>359</v>
      </c>
      <c r="K542" s="56" t="s">
        <v>337</v>
      </c>
      <c r="L542" s="56" t="s">
        <v>545</v>
      </c>
      <c r="M542" s="56" t="s">
        <v>984</v>
      </c>
      <c r="N542" s="56" t="s">
        <v>1043</v>
      </c>
      <c r="O542" s="56" t="s">
        <v>985</v>
      </c>
      <c r="P542" s="1" t="s">
        <v>110</v>
      </c>
      <c r="Q542" s="56" t="s">
        <v>241</v>
      </c>
      <c r="R542" s="56" t="s">
        <v>339</v>
      </c>
      <c r="S542" s="56">
        <v>149225</v>
      </c>
      <c r="T542" s="1" t="s">
        <v>479</v>
      </c>
      <c r="U542" s="56">
        <v>41416</v>
      </c>
      <c r="V542" s="56">
        <v>43100</v>
      </c>
      <c r="W542" s="56">
        <v>41456</v>
      </c>
      <c r="X542" s="56">
        <v>43100</v>
      </c>
      <c r="Y542" s="56" t="s">
        <v>356</v>
      </c>
      <c r="Z542" s="56" t="s">
        <v>341</v>
      </c>
      <c r="AA542" s="56" t="s">
        <v>347</v>
      </c>
      <c r="AB542" s="56" t="s">
        <v>343</v>
      </c>
      <c r="AC542" s="56" t="s">
        <v>342</v>
      </c>
      <c r="AD542" s="56" t="s">
        <v>342</v>
      </c>
      <c r="AE542" s="56" t="s">
        <v>334</v>
      </c>
      <c r="AF542" s="56" t="s">
        <v>224</v>
      </c>
      <c r="AG542" s="56">
        <v>2012</v>
      </c>
      <c r="AH542" s="56" t="s">
        <v>361</v>
      </c>
      <c r="AI542" s="56" t="s">
        <v>339</v>
      </c>
      <c r="AJ542" s="56">
        <v>0</v>
      </c>
      <c r="AM542" s="56">
        <v>42748</v>
      </c>
      <c r="AN542" s="56" t="s">
        <v>391</v>
      </c>
      <c r="AO542" s="1">
        <v>41404</v>
      </c>
      <c r="AP542" s="56" t="s">
        <v>378</v>
      </c>
      <c r="AQ542" s="56">
        <v>67501</v>
      </c>
      <c r="AR542" s="56">
        <v>0</v>
      </c>
      <c r="AS542" s="56" t="s">
        <v>346</v>
      </c>
      <c r="BB542" s="56" t="s">
        <v>339</v>
      </c>
      <c r="BC542" s="56" t="s">
        <v>263</v>
      </c>
      <c r="BD542" s="56" t="s">
        <v>349</v>
      </c>
      <c r="BE542" s="56" t="s">
        <v>347</v>
      </c>
      <c r="BF542" s="56" t="s">
        <v>334</v>
      </c>
      <c r="BG542" s="56" t="s">
        <v>365</v>
      </c>
      <c r="BH542" s="56">
        <v>0</v>
      </c>
      <c r="BI542" s="56">
        <v>0</v>
      </c>
      <c r="BJ542" s="56">
        <v>1</v>
      </c>
    </row>
    <row r="543" spans="1:62" hidden="1" x14ac:dyDescent="0.3">
      <c r="A543" s="56">
        <v>49196860</v>
      </c>
      <c r="B543" s="86">
        <v>599202</v>
      </c>
      <c r="C543" s="1">
        <v>42893</v>
      </c>
      <c r="D543" s="56" t="s">
        <v>357</v>
      </c>
      <c r="E543" s="56" t="s">
        <v>358</v>
      </c>
      <c r="F543" s="56" t="s">
        <v>334</v>
      </c>
      <c r="G543" s="56" t="s">
        <v>335</v>
      </c>
      <c r="H543" s="56" t="s">
        <v>336</v>
      </c>
      <c r="I543" s="56" t="s">
        <v>359</v>
      </c>
      <c r="K543" s="56" t="s">
        <v>337</v>
      </c>
      <c r="L543" s="56" t="s">
        <v>545</v>
      </c>
      <c r="M543" s="56" t="s">
        <v>984</v>
      </c>
      <c r="N543" s="56" t="s">
        <v>1043</v>
      </c>
      <c r="O543" s="56" t="s">
        <v>985</v>
      </c>
      <c r="P543" s="1" t="s">
        <v>188</v>
      </c>
      <c r="Q543" s="56" t="s">
        <v>241</v>
      </c>
      <c r="R543" s="56" t="s">
        <v>339</v>
      </c>
      <c r="S543" s="56">
        <v>136045</v>
      </c>
      <c r="T543" s="1" t="s">
        <v>453</v>
      </c>
      <c r="U543" s="56">
        <v>41416</v>
      </c>
      <c r="V543" s="56">
        <v>43100</v>
      </c>
      <c r="W543" s="56">
        <v>41548</v>
      </c>
      <c r="X543" s="56">
        <v>43100</v>
      </c>
      <c r="Y543" s="56" t="s">
        <v>356</v>
      </c>
      <c r="Z543" s="56" t="s">
        <v>341</v>
      </c>
      <c r="AA543" s="56" t="s">
        <v>347</v>
      </c>
      <c r="AB543" s="56" t="s">
        <v>343</v>
      </c>
      <c r="AC543" s="56" t="s">
        <v>342</v>
      </c>
      <c r="AD543" s="56" t="s">
        <v>347</v>
      </c>
      <c r="AE543" s="56" t="s">
        <v>334</v>
      </c>
      <c r="AF543" s="56" t="s">
        <v>292</v>
      </c>
      <c r="AG543" s="56">
        <v>2015</v>
      </c>
      <c r="AH543" s="56" t="s">
        <v>361</v>
      </c>
      <c r="AI543" s="56" t="s">
        <v>385</v>
      </c>
      <c r="AJ543" s="56">
        <v>47</v>
      </c>
      <c r="AM543" s="56">
        <v>42748</v>
      </c>
      <c r="AN543" s="56" t="s">
        <v>391</v>
      </c>
      <c r="AO543" s="1">
        <v>41393</v>
      </c>
      <c r="AP543" s="56" t="s">
        <v>353</v>
      </c>
      <c r="AQ543" s="56">
        <v>64641</v>
      </c>
      <c r="AR543" s="56">
        <v>0</v>
      </c>
      <c r="AS543" s="56" t="s">
        <v>346</v>
      </c>
      <c r="BB543" s="56" t="s">
        <v>339</v>
      </c>
      <c r="BC543" s="56" t="s">
        <v>263</v>
      </c>
      <c r="BD543" s="56" t="s">
        <v>349</v>
      </c>
      <c r="BE543" s="56" t="s">
        <v>347</v>
      </c>
      <c r="BF543" s="56" t="s">
        <v>334</v>
      </c>
      <c r="BG543" s="56" t="s">
        <v>365</v>
      </c>
      <c r="BH543" s="56">
        <v>0</v>
      </c>
      <c r="BI543" s="56">
        <v>0</v>
      </c>
      <c r="BJ543" s="56">
        <v>1</v>
      </c>
    </row>
    <row r="544" spans="1:62" hidden="1" x14ac:dyDescent="0.3">
      <c r="A544" s="56">
        <v>49196401</v>
      </c>
      <c r="B544" s="86">
        <v>599202</v>
      </c>
      <c r="C544" s="1">
        <v>42893</v>
      </c>
      <c r="D544" s="56" t="s">
        <v>357</v>
      </c>
      <c r="E544" s="56" t="s">
        <v>358</v>
      </c>
      <c r="F544" s="56" t="s">
        <v>334</v>
      </c>
      <c r="G544" s="56" t="s">
        <v>335</v>
      </c>
      <c r="H544" s="56" t="s">
        <v>336</v>
      </c>
      <c r="I544" s="56" t="s">
        <v>359</v>
      </c>
      <c r="K544" s="56" t="s">
        <v>337</v>
      </c>
      <c r="L544" s="56" t="s">
        <v>545</v>
      </c>
      <c r="M544" s="56" t="s">
        <v>984</v>
      </c>
      <c r="N544" s="56" t="s">
        <v>1043</v>
      </c>
      <c r="O544" s="56" t="s">
        <v>985</v>
      </c>
      <c r="P544" s="1" t="s">
        <v>110</v>
      </c>
      <c r="Q544" s="56" t="s">
        <v>241</v>
      </c>
      <c r="R544" s="56" t="s">
        <v>339</v>
      </c>
      <c r="S544" s="56">
        <v>149233</v>
      </c>
      <c r="T544" s="1" t="s">
        <v>379</v>
      </c>
      <c r="U544" s="56">
        <v>41416</v>
      </c>
      <c r="V544" s="56">
        <v>43100</v>
      </c>
      <c r="W544" s="56">
        <v>41456</v>
      </c>
      <c r="X544" s="56">
        <v>43100</v>
      </c>
      <c r="Y544" s="56" t="s">
        <v>340</v>
      </c>
      <c r="Z544" s="56" t="s">
        <v>341</v>
      </c>
      <c r="AA544" s="56" t="s">
        <v>347</v>
      </c>
      <c r="AB544" s="56" t="s">
        <v>343</v>
      </c>
      <c r="AC544" s="56" t="s">
        <v>342</v>
      </c>
      <c r="AD544" s="56" t="s">
        <v>342</v>
      </c>
      <c r="AE544" s="56" t="s">
        <v>334</v>
      </c>
      <c r="AF544" s="56" t="s">
        <v>292</v>
      </c>
      <c r="AG544" s="56">
        <v>2014</v>
      </c>
      <c r="AH544" s="56" t="s">
        <v>361</v>
      </c>
      <c r="AI544" s="56" t="s">
        <v>384</v>
      </c>
      <c r="AJ544" s="56">
        <v>56250</v>
      </c>
      <c r="AM544" s="56">
        <v>42767</v>
      </c>
      <c r="AN544" s="56" t="s">
        <v>353</v>
      </c>
      <c r="AO544" s="1">
        <v>41404</v>
      </c>
      <c r="AP544" s="56" t="s">
        <v>353</v>
      </c>
      <c r="AQ544" s="56">
        <v>67502</v>
      </c>
      <c r="AR544" s="56">
        <v>0</v>
      </c>
      <c r="AS544" s="56" t="s">
        <v>346</v>
      </c>
      <c r="BB544" s="56" t="s">
        <v>339</v>
      </c>
      <c r="BC544" s="56" t="s">
        <v>263</v>
      </c>
      <c r="BD544" s="56" t="s">
        <v>349</v>
      </c>
      <c r="BE544" s="56" t="s">
        <v>347</v>
      </c>
      <c r="BF544" s="56" t="s">
        <v>334</v>
      </c>
      <c r="BG544" s="56" t="s">
        <v>365</v>
      </c>
      <c r="BH544" s="56">
        <v>0</v>
      </c>
      <c r="BI544" s="56">
        <v>0</v>
      </c>
      <c r="BJ544" s="56">
        <v>1</v>
      </c>
    </row>
    <row r="545" spans="1:62" hidden="1" x14ac:dyDescent="0.3">
      <c r="A545" s="56">
        <v>49196314</v>
      </c>
      <c r="B545" s="86">
        <v>599202</v>
      </c>
      <c r="C545" s="1">
        <v>42893</v>
      </c>
      <c r="D545" s="56" t="s">
        <v>357</v>
      </c>
      <c r="E545" s="56" t="s">
        <v>358</v>
      </c>
      <c r="F545" s="56" t="s">
        <v>334</v>
      </c>
      <c r="G545" s="56" t="s">
        <v>335</v>
      </c>
      <c r="H545" s="56" t="s">
        <v>336</v>
      </c>
      <c r="I545" s="56" t="s">
        <v>359</v>
      </c>
      <c r="K545" s="56" t="s">
        <v>337</v>
      </c>
      <c r="L545" s="56" t="s">
        <v>545</v>
      </c>
      <c r="M545" s="56" t="s">
        <v>984</v>
      </c>
      <c r="N545" s="56" t="s">
        <v>1043</v>
      </c>
      <c r="O545" s="56" t="s">
        <v>985</v>
      </c>
      <c r="P545" s="1" t="s">
        <v>110</v>
      </c>
      <c r="Q545" s="56" t="s">
        <v>241</v>
      </c>
      <c r="R545" s="56" t="s">
        <v>339</v>
      </c>
      <c r="S545" s="56">
        <v>149225</v>
      </c>
      <c r="T545" s="1" t="s">
        <v>479</v>
      </c>
      <c r="U545" s="56">
        <v>41416</v>
      </c>
      <c r="V545" s="56">
        <v>43100</v>
      </c>
      <c r="W545" s="56">
        <v>41456</v>
      </c>
      <c r="X545" s="56">
        <v>43100</v>
      </c>
      <c r="Y545" s="56" t="s">
        <v>356</v>
      </c>
      <c r="Z545" s="56" t="s">
        <v>341</v>
      </c>
      <c r="AA545" s="56" t="s">
        <v>347</v>
      </c>
      <c r="AB545" s="56" t="s">
        <v>343</v>
      </c>
      <c r="AC545" s="56" t="s">
        <v>342</v>
      </c>
      <c r="AD545" s="56" t="s">
        <v>342</v>
      </c>
      <c r="AE545" s="56" t="s">
        <v>334</v>
      </c>
      <c r="AF545" s="56" t="s">
        <v>291</v>
      </c>
      <c r="AG545" s="56">
        <v>2014</v>
      </c>
      <c r="AH545" s="56" t="s">
        <v>361</v>
      </c>
      <c r="AI545" s="56" t="s">
        <v>385</v>
      </c>
      <c r="AJ545" s="56">
        <v>0</v>
      </c>
      <c r="AK545" s="1">
        <v>41456</v>
      </c>
      <c r="AL545" s="56" t="s">
        <v>480</v>
      </c>
      <c r="AM545" s="56">
        <v>42748</v>
      </c>
      <c r="AN545" s="56" t="s">
        <v>391</v>
      </c>
      <c r="AO545" s="1">
        <v>41684</v>
      </c>
      <c r="AP545" s="56" t="s">
        <v>378</v>
      </c>
      <c r="AQ545" s="56">
        <v>67501</v>
      </c>
      <c r="AR545" s="56">
        <v>0</v>
      </c>
      <c r="AS545" s="56" t="s">
        <v>346</v>
      </c>
      <c r="BB545" s="56" t="s">
        <v>339</v>
      </c>
      <c r="BC545" s="56" t="s">
        <v>263</v>
      </c>
      <c r="BD545" s="56" t="s">
        <v>349</v>
      </c>
      <c r="BE545" s="56" t="s">
        <v>347</v>
      </c>
      <c r="BF545" s="56" t="s">
        <v>334</v>
      </c>
      <c r="BG545" s="56" t="s">
        <v>365</v>
      </c>
      <c r="BH545" s="56">
        <v>0</v>
      </c>
      <c r="BI545" s="56">
        <v>0</v>
      </c>
      <c r="BJ545" s="56">
        <v>1</v>
      </c>
    </row>
    <row r="546" spans="1:62" hidden="1" x14ac:dyDescent="0.3">
      <c r="A546" s="56">
        <v>49196315</v>
      </c>
      <c r="B546" s="86">
        <v>599202</v>
      </c>
      <c r="C546" s="1">
        <v>42893</v>
      </c>
      <c r="D546" s="56" t="s">
        <v>357</v>
      </c>
      <c r="E546" s="56" t="s">
        <v>358</v>
      </c>
      <c r="F546" s="56" t="s">
        <v>334</v>
      </c>
      <c r="G546" s="56" t="s">
        <v>335</v>
      </c>
      <c r="H546" s="56" t="s">
        <v>336</v>
      </c>
      <c r="I546" s="56" t="s">
        <v>359</v>
      </c>
      <c r="K546" s="56" t="s">
        <v>337</v>
      </c>
      <c r="L546" s="56" t="s">
        <v>545</v>
      </c>
      <c r="M546" s="56" t="s">
        <v>984</v>
      </c>
      <c r="N546" s="56" t="s">
        <v>1043</v>
      </c>
      <c r="O546" s="56" t="s">
        <v>985</v>
      </c>
      <c r="P546" s="1" t="s">
        <v>110</v>
      </c>
      <c r="Q546" s="56" t="s">
        <v>241</v>
      </c>
      <c r="R546" s="56" t="s">
        <v>339</v>
      </c>
      <c r="S546" s="56">
        <v>149225</v>
      </c>
      <c r="T546" s="1" t="s">
        <v>479</v>
      </c>
      <c r="U546" s="56">
        <v>41416</v>
      </c>
      <c r="V546" s="56">
        <v>43100</v>
      </c>
      <c r="W546" s="56">
        <v>41456</v>
      </c>
      <c r="X546" s="56">
        <v>43100</v>
      </c>
      <c r="Y546" s="56" t="s">
        <v>356</v>
      </c>
      <c r="Z546" s="56" t="s">
        <v>341</v>
      </c>
      <c r="AA546" s="56" t="s">
        <v>347</v>
      </c>
      <c r="AB546" s="56" t="s">
        <v>343</v>
      </c>
      <c r="AC546" s="56" t="s">
        <v>342</v>
      </c>
      <c r="AD546" s="56" t="s">
        <v>342</v>
      </c>
      <c r="AE546" s="56" t="s">
        <v>334</v>
      </c>
      <c r="AF546" s="56" t="s">
        <v>291</v>
      </c>
      <c r="AG546" s="56">
        <v>2014</v>
      </c>
      <c r="AH546" s="56" t="s">
        <v>361</v>
      </c>
      <c r="AI546" s="56" t="s">
        <v>362</v>
      </c>
      <c r="AJ546" s="56">
        <v>4658</v>
      </c>
      <c r="AK546" s="1">
        <v>41639</v>
      </c>
      <c r="AL546" s="56" t="s">
        <v>481</v>
      </c>
      <c r="AM546" s="56">
        <v>42748</v>
      </c>
      <c r="AN546" s="56" t="s">
        <v>391</v>
      </c>
      <c r="AO546" s="1">
        <v>41684</v>
      </c>
      <c r="AP546" s="56" t="s">
        <v>378</v>
      </c>
      <c r="AQ546" s="56">
        <v>67501</v>
      </c>
      <c r="AR546" s="56">
        <v>0</v>
      </c>
      <c r="AS546" s="56" t="s">
        <v>346</v>
      </c>
      <c r="BB546" s="56" t="s">
        <v>339</v>
      </c>
      <c r="BC546" s="56" t="s">
        <v>263</v>
      </c>
      <c r="BD546" s="56" t="s">
        <v>349</v>
      </c>
      <c r="BE546" s="56" t="s">
        <v>347</v>
      </c>
      <c r="BF546" s="56" t="s">
        <v>334</v>
      </c>
      <c r="BG546" s="56" t="s">
        <v>365</v>
      </c>
      <c r="BH546" s="56">
        <v>0</v>
      </c>
      <c r="BI546" s="56">
        <v>0</v>
      </c>
      <c r="BJ546" s="56">
        <v>1</v>
      </c>
    </row>
    <row r="547" spans="1:62" hidden="1" x14ac:dyDescent="0.3">
      <c r="A547" s="56">
        <v>49196858</v>
      </c>
      <c r="B547" s="86">
        <v>599202</v>
      </c>
      <c r="C547" s="1">
        <v>42893</v>
      </c>
      <c r="D547" s="56" t="s">
        <v>357</v>
      </c>
      <c r="E547" s="56" t="s">
        <v>358</v>
      </c>
      <c r="F547" s="56" t="s">
        <v>334</v>
      </c>
      <c r="G547" s="56" t="s">
        <v>335</v>
      </c>
      <c r="H547" s="56" t="s">
        <v>336</v>
      </c>
      <c r="I547" s="56" t="s">
        <v>359</v>
      </c>
      <c r="K547" s="56" t="s">
        <v>337</v>
      </c>
      <c r="L547" s="56" t="s">
        <v>545</v>
      </c>
      <c r="M547" s="56" t="s">
        <v>984</v>
      </c>
      <c r="N547" s="56" t="s">
        <v>1043</v>
      </c>
      <c r="O547" s="56" t="s">
        <v>985</v>
      </c>
      <c r="P547" s="1" t="s">
        <v>188</v>
      </c>
      <c r="Q547" s="56" t="s">
        <v>241</v>
      </c>
      <c r="R547" s="56" t="s">
        <v>339</v>
      </c>
      <c r="S547" s="56">
        <v>136045</v>
      </c>
      <c r="T547" s="1" t="s">
        <v>453</v>
      </c>
      <c r="U547" s="56">
        <v>41416</v>
      </c>
      <c r="V547" s="56">
        <v>43100</v>
      </c>
      <c r="W547" s="56">
        <v>41548</v>
      </c>
      <c r="X547" s="56">
        <v>43100</v>
      </c>
      <c r="Y547" s="56" t="s">
        <v>356</v>
      </c>
      <c r="Z547" s="56" t="s">
        <v>341</v>
      </c>
      <c r="AA547" s="56" t="s">
        <v>347</v>
      </c>
      <c r="AB547" s="56" t="s">
        <v>343</v>
      </c>
      <c r="AC547" s="56" t="s">
        <v>342</v>
      </c>
      <c r="AD547" s="56" t="s">
        <v>347</v>
      </c>
      <c r="AE547" s="56" t="s">
        <v>334</v>
      </c>
      <c r="AF547" s="56" t="s">
        <v>292</v>
      </c>
      <c r="AG547" s="56">
        <v>2014</v>
      </c>
      <c r="AH547" s="56" t="s">
        <v>361</v>
      </c>
      <c r="AI547" s="56" t="s">
        <v>373</v>
      </c>
      <c r="AJ547" s="56">
        <v>29</v>
      </c>
      <c r="AM547" s="56">
        <v>42748</v>
      </c>
      <c r="AN547" s="56" t="s">
        <v>391</v>
      </c>
      <c r="AO547" s="1">
        <v>41393</v>
      </c>
      <c r="AP547" s="56" t="s">
        <v>353</v>
      </c>
      <c r="AQ547" s="56">
        <v>64641</v>
      </c>
      <c r="AR547" s="56">
        <v>0</v>
      </c>
      <c r="AS547" s="56" t="s">
        <v>346</v>
      </c>
      <c r="BB547" s="56" t="s">
        <v>339</v>
      </c>
      <c r="BC547" s="56" t="s">
        <v>263</v>
      </c>
      <c r="BD547" s="56" t="s">
        <v>349</v>
      </c>
      <c r="BE547" s="56" t="s">
        <v>347</v>
      </c>
      <c r="BF547" s="56" t="s">
        <v>334</v>
      </c>
      <c r="BG547" s="56" t="s">
        <v>365</v>
      </c>
      <c r="BH547" s="56">
        <v>0</v>
      </c>
      <c r="BI547" s="56">
        <v>0</v>
      </c>
      <c r="BJ547" s="56">
        <v>1</v>
      </c>
    </row>
    <row r="548" spans="1:62" hidden="1" x14ac:dyDescent="0.3">
      <c r="A548" s="56">
        <v>49196316</v>
      </c>
      <c r="B548" s="86">
        <v>599202</v>
      </c>
      <c r="C548" s="1">
        <v>42893</v>
      </c>
      <c r="D548" s="56" t="s">
        <v>357</v>
      </c>
      <c r="E548" s="56" t="s">
        <v>358</v>
      </c>
      <c r="F548" s="56" t="s">
        <v>334</v>
      </c>
      <c r="G548" s="56" t="s">
        <v>335</v>
      </c>
      <c r="H548" s="56" t="s">
        <v>336</v>
      </c>
      <c r="I548" s="56" t="s">
        <v>359</v>
      </c>
      <c r="K548" s="56" t="s">
        <v>337</v>
      </c>
      <c r="L548" s="56" t="s">
        <v>545</v>
      </c>
      <c r="M548" s="56" t="s">
        <v>984</v>
      </c>
      <c r="N548" s="56" t="s">
        <v>1043</v>
      </c>
      <c r="O548" s="56" t="s">
        <v>985</v>
      </c>
      <c r="P548" s="1" t="s">
        <v>110</v>
      </c>
      <c r="Q548" s="56" t="s">
        <v>241</v>
      </c>
      <c r="R548" s="56" t="s">
        <v>339</v>
      </c>
      <c r="S548" s="56">
        <v>149225</v>
      </c>
      <c r="T548" s="1" t="s">
        <v>479</v>
      </c>
      <c r="U548" s="56">
        <v>41416</v>
      </c>
      <c r="V548" s="56">
        <v>43100</v>
      </c>
      <c r="W548" s="56">
        <v>41456</v>
      </c>
      <c r="X548" s="56">
        <v>43100</v>
      </c>
      <c r="Y548" s="56" t="s">
        <v>356</v>
      </c>
      <c r="Z548" s="56" t="s">
        <v>341</v>
      </c>
      <c r="AA548" s="56" t="s">
        <v>347</v>
      </c>
      <c r="AB548" s="56" t="s">
        <v>343</v>
      </c>
      <c r="AC548" s="56" t="s">
        <v>342</v>
      </c>
      <c r="AD548" s="56" t="s">
        <v>342</v>
      </c>
      <c r="AE548" s="56" t="s">
        <v>334</v>
      </c>
      <c r="AF548" s="56" t="s">
        <v>291</v>
      </c>
      <c r="AG548" s="56">
        <v>2014</v>
      </c>
      <c r="AH548" s="56" t="s">
        <v>361</v>
      </c>
      <c r="AI548" s="56" t="s">
        <v>384</v>
      </c>
      <c r="AJ548" s="56">
        <v>12144</v>
      </c>
      <c r="AK548" s="1">
        <v>41820</v>
      </c>
      <c r="AM548" s="56">
        <v>42748</v>
      </c>
      <c r="AN548" s="56" t="s">
        <v>391</v>
      </c>
      <c r="AO548" s="1">
        <v>41857</v>
      </c>
      <c r="AP548" s="56" t="s">
        <v>353</v>
      </c>
      <c r="AQ548" s="56">
        <v>67501</v>
      </c>
      <c r="AR548" s="56">
        <v>0</v>
      </c>
      <c r="AS548" s="56" t="s">
        <v>346</v>
      </c>
      <c r="BB548" s="56" t="s">
        <v>339</v>
      </c>
      <c r="BC548" s="56" t="s">
        <v>263</v>
      </c>
      <c r="BD548" s="56" t="s">
        <v>349</v>
      </c>
      <c r="BE548" s="56" t="s">
        <v>347</v>
      </c>
      <c r="BF548" s="56" t="s">
        <v>334</v>
      </c>
      <c r="BG548" s="56" t="s">
        <v>365</v>
      </c>
      <c r="BH548" s="56">
        <v>0</v>
      </c>
      <c r="BI548" s="56">
        <v>0</v>
      </c>
      <c r="BJ548" s="56">
        <v>1</v>
      </c>
    </row>
    <row r="549" spans="1:62" hidden="1" x14ac:dyDescent="0.3">
      <c r="A549" s="56">
        <v>49196317</v>
      </c>
      <c r="B549" s="86">
        <v>599202</v>
      </c>
      <c r="C549" s="1">
        <v>42893</v>
      </c>
      <c r="D549" s="56" t="s">
        <v>357</v>
      </c>
      <c r="E549" s="56" t="s">
        <v>358</v>
      </c>
      <c r="F549" s="56" t="s">
        <v>334</v>
      </c>
      <c r="G549" s="56" t="s">
        <v>335</v>
      </c>
      <c r="H549" s="56" t="s">
        <v>336</v>
      </c>
      <c r="I549" s="56" t="s">
        <v>359</v>
      </c>
      <c r="K549" s="56" t="s">
        <v>337</v>
      </c>
      <c r="L549" s="56" t="s">
        <v>545</v>
      </c>
      <c r="M549" s="56" t="s">
        <v>984</v>
      </c>
      <c r="N549" s="56" t="s">
        <v>1043</v>
      </c>
      <c r="O549" s="56" t="s">
        <v>985</v>
      </c>
      <c r="P549" s="1" t="s">
        <v>110</v>
      </c>
      <c r="Q549" s="56" t="s">
        <v>241</v>
      </c>
      <c r="R549" s="56" t="s">
        <v>339</v>
      </c>
      <c r="S549" s="56">
        <v>149225</v>
      </c>
      <c r="T549" s="1" t="s">
        <v>479</v>
      </c>
      <c r="U549" s="56">
        <v>41416</v>
      </c>
      <c r="V549" s="56">
        <v>43100</v>
      </c>
      <c r="W549" s="56">
        <v>41456</v>
      </c>
      <c r="X549" s="56">
        <v>43100</v>
      </c>
      <c r="Y549" s="56" t="s">
        <v>356</v>
      </c>
      <c r="Z549" s="56" t="s">
        <v>341</v>
      </c>
      <c r="AA549" s="56" t="s">
        <v>347</v>
      </c>
      <c r="AB549" s="56" t="s">
        <v>343</v>
      </c>
      <c r="AC549" s="56" t="s">
        <v>342</v>
      </c>
      <c r="AD549" s="56" t="s">
        <v>342</v>
      </c>
      <c r="AE549" s="56" t="s">
        <v>334</v>
      </c>
      <c r="AF549" s="56" t="s">
        <v>291</v>
      </c>
      <c r="AG549" s="56">
        <v>2015</v>
      </c>
      <c r="AH549" s="56" t="s">
        <v>361</v>
      </c>
      <c r="AI549" s="56" t="s">
        <v>362</v>
      </c>
      <c r="AJ549" s="56">
        <v>18143</v>
      </c>
      <c r="AK549" s="1">
        <v>42004</v>
      </c>
      <c r="AL549" s="56" t="s">
        <v>476</v>
      </c>
      <c r="AM549" s="56">
        <v>42748</v>
      </c>
      <c r="AN549" s="56" t="s">
        <v>391</v>
      </c>
      <c r="AO549" s="1">
        <v>42055</v>
      </c>
      <c r="AP549" s="56" t="s">
        <v>353</v>
      </c>
      <c r="AQ549" s="56">
        <v>67501</v>
      </c>
      <c r="AR549" s="56">
        <v>0</v>
      </c>
      <c r="AS549" s="56" t="s">
        <v>346</v>
      </c>
      <c r="BB549" s="56" t="s">
        <v>339</v>
      </c>
      <c r="BC549" s="56" t="s">
        <v>263</v>
      </c>
      <c r="BD549" s="56" t="s">
        <v>349</v>
      </c>
      <c r="BE549" s="56" t="s">
        <v>347</v>
      </c>
      <c r="BF549" s="56" t="s">
        <v>334</v>
      </c>
      <c r="BG549" s="56" t="s">
        <v>365</v>
      </c>
      <c r="BH549" s="56">
        <v>0</v>
      </c>
      <c r="BI549" s="56">
        <v>0</v>
      </c>
      <c r="BJ549" s="56">
        <v>1</v>
      </c>
    </row>
    <row r="550" spans="1:62" hidden="1" x14ac:dyDescent="0.3">
      <c r="A550" s="56">
        <v>49196883</v>
      </c>
      <c r="B550" s="86">
        <v>599202</v>
      </c>
      <c r="C550" s="1">
        <v>42893</v>
      </c>
      <c r="D550" s="56" t="s">
        <v>357</v>
      </c>
      <c r="E550" s="56" t="s">
        <v>358</v>
      </c>
      <c r="F550" s="56" t="s">
        <v>334</v>
      </c>
      <c r="G550" s="56" t="s">
        <v>335</v>
      </c>
      <c r="H550" s="56" t="s">
        <v>336</v>
      </c>
      <c r="I550" s="56" t="s">
        <v>359</v>
      </c>
      <c r="K550" s="56" t="s">
        <v>337</v>
      </c>
      <c r="L550" s="56" t="s">
        <v>545</v>
      </c>
      <c r="M550" s="56" t="s">
        <v>984</v>
      </c>
      <c r="N550" s="56" t="s">
        <v>1043</v>
      </c>
      <c r="O550" s="56" t="s">
        <v>985</v>
      </c>
      <c r="P550" s="1" t="s">
        <v>188</v>
      </c>
      <c r="Q550" s="56" t="s">
        <v>241</v>
      </c>
      <c r="R550" s="56" t="s">
        <v>339</v>
      </c>
      <c r="S550" s="56">
        <v>133865</v>
      </c>
      <c r="T550" s="1" t="s">
        <v>450</v>
      </c>
      <c r="U550" s="56">
        <v>41416</v>
      </c>
      <c r="V550" s="56">
        <v>43100</v>
      </c>
      <c r="W550" s="56">
        <v>41729</v>
      </c>
      <c r="X550" s="56">
        <v>43100</v>
      </c>
      <c r="Y550" s="56" t="s">
        <v>340</v>
      </c>
      <c r="Z550" s="56" t="s">
        <v>341</v>
      </c>
      <c r="AA550" s="56" t="s">
        <v>347</v>
      </c>
      <c r="AB550" s="56" t="s">
        <v>343</v>
      </c>
      <c r="AC550" s="56" t="s">
        <v>342</v>
      </c>
      <c r="AD550" s="56" t="s">
        <v>342</v>
      </c>
      <c r="AE550" s="56" t="s">
        <v>354</v>
      </c>
      <c r="AF550" s="56" t="s">
        <v>292</v>
      </c>
      <c r="AG550" s="56">
        <v>2016</v>
      </c>
      <c r="AH550" s="56" t="s">
        <v>361</v>
      </c>
      <c r="AI550" s="56" t="s">
        <v>362</v>
      </c>
      <c r="AJ550" s="56">
        <v>0</v>
      </c>
      <c r="AM550" s="56">
        <v>42242</v>
      </c>
      <c r="AN550" s="56" t="s">
        <v>391</v>
      </c>
      <c r="AO550" s="1">
        <v>41393</v>
      </c>
      <c r="AP550" s="56" t="s">
        <v>353</v>
      </c>
      <c r="AQ550" s="56">
        <v>64201</v>
      </c>
      <c r="AR550" s="56">
        <v>0</v>
      </c>
      <c r="AS550" s="56" t="s">
        <v>346</v>
      </c>
      <c r="BA550" s="56" t="s">
        <v>451</v>
      </c>
      <c r="BB550" s="56" t="s">
        <v>339</v>
      </c>
      <c r="BC550" s="56" t="s">
        <v>263</v>
      </c>
      <c r="BD550" s="56" t="s">
        <v>349</v>
      </c>
      <c r="BE550" s="56" t="s">
        <v>347</v>
      </c>
      <c r="BF550" s="56" t="s">
        <v>334</v>
      </c>
      <c r="BG550" s="56" t="s">
        <v>365</v>
      </c>
      <c r="BH550" s="56">
        <v>0</v>
      </c>
      <c r="BI550" s="56">
        <v>0</v>
      </c>
      <c r="BJ550" s="56">
        <v>0</v>
      </c>
    </row>
    <row r="551" spans="1:62" hidden="1" x14ac:dyDescent="0.3">
      <c r="A551" s="56">
        <v>49196871</v>
      </c>
      <c r="B551" s="86">
        <v>599202</v>
      </c>
      <c r="C551" s="1">
        <v>42893</v>
      </c>
      <c r="D551" s="56" t="s">
        <v>357</v>
      </c>
      <c r="E551" s="56" t="s">
        <v>358</v>
      </c>
      <c r="F551" s="56" t="s">
        <v>334</v>
      </c>
      <c r="G551" s="56" t="s">
        <v>335</v>
      </c>
      <c r="H551" s="56" t="s">
        <v>336</v>
      </c>
      <c r="I551" s="56" t="s">
        <v>359</v>
      </c>
      <c r="K551" s="56" t="s">
        <v>337</v>
      </c>
      <c r="L551" s="56" t="s">
        <v>545</v>
      </c>
      <c r="M551" s="56" t="s">
        <v>984</v>
      </c>
      <c r="N551" s="56" t="s">
        <v>1043</v>
      </c>
      <c r="O551" s="56" t="s">
        <v>985</v>
      </c>
      <c r="P551" s="1" t="s">
        <v>188</v>
      </c>
      <c r="Q551" s="56" t="s">
        <v>241</v>
      </c>
      <c r="R551" s="56" t="s">
        <v>339</v>
      </c>
      <c r="S551" s="56">
        <v>136045</v>
      </c>
      <c r="T551" s="1" t="s">
        <v>453</v>
      </c>
      <c r="U551" s="56">
        <v>41416</v>
      </c>
      <c r="V551" s="56">
        <v>43100</v>
      </c>
      <c r="W551" s="56">
        <v>41548</v>
      </c>
      <c r="X551" s="56">
        <v>43100</v>
      </c>
      <c r="Y551" s="56" t="s">
        <v>356</v>
      </c>
      <c r="Z551" s="56" t="s">
        <v>341</v>
      </c>
      <c r="AA551" s="56" t="s">
        <v>347</v>
      </c>
      <c r="AB551" s="56" t="s">
        <v>343</v>
      </c>
      <c r="AC551" s="56" t="s">
        <v>342</v>
      </c>
      <c r="AD551" s="56" t="s">
        <v>347</v>
      </c>
      <c r="AE551" s="56" t="s">
        <v>334</v>
      </c>
      <c r="AF551" s="56" t="s">
        <v>292</v>
      </c>
      <c r="AG551" s="56">
        <v>2018</v>
      </c>
      <c r="AH551" s="56" t="s">
        <v>361</v>
      </c>
      <c r="AI551" s="56" t="s">
        <v>385</v>
      </c>
      <c r="AJ551" s="56">
        <v>0</v>
      </c>
      <c r="AM551" s="56">
        <v>42748</v>
      </c>
      <c r="AN551" s="56" t="s">
        <v>391</v>
      </c>
      <c r="AO551" s="1">
        <v>42794</v>
      </c>
      <c r="AP551" s="56" t="s">
        <v>391</v>
      </c>
      <c r="AQ551" s="56">
        <v>64641</v>
      </c>
      <c r="AR551" s="56">
        <v>0</v>
      </c>
      <c r="AS551" s="56" t="s">
        <v>346</v>
      </c>
      <c r="BB551" s="56" t="s">
        <v>339</v>
      </c>
      <c r="BC551" s="56" t="s">
        <v>263</v>
      </c>
      <c r="BD551" s="56" t="s">
        <v>349</v>
      </c>
      <c r="BE551" s="56" t="s">
        <v>347</v>
      </c>
      <c r="BF551" s="56" t="s">
        <v>334</v>
      </c>
      <c r="BG551" s="56" t="s">
        <v>365</v>
      </c>
      <c r="BH551" s="56">
        <v>0</v>
      </c>
      <c r="BI551" s="56">
        <v>0</v>
      </c>
      <c r="BJ551" s="56">
        <v>1</v>
      </c>
    </row>
    <row r="552" spans="1:62" hidden="1" x14ac:dyDescent="0.3">
      <c r="A552" s="56">
        <v>49196866</v>
      </c>
      <c r="B552" s="86">
        <v>599202</v>
      </c>
      <c r="C552" s="1">
        <v>42893</v>
      </c>
      <c r="D552" s="56" t="s">
        <v>357</v>
      </c>
      <c r="E552" s="56" t="s">
        <v>358</v>
      </c>
      <c r="F552" s="56" t="s">
        <v>334</v>
      </c>
      <c r="G552" s="56" t="s">
        <v>335</v>
      </c>
      <c r="H552" s="56" t="s">
        <v>336</v>
      </c>
      <c r="I552" s="56" t="s">
        <v>359</v>
      </c>
      <c r="K552" s="56" t="s">
        <v>337</v>
      </c>
      <c r="L552" s="56" t="s">
        <v>545</v>
      </c>
      <c r="M552" s="56" t="s">
        <v>984</v>
      </c>
      <c r="N552" s="56" t="s">
        <v>1043</v>
      </c>
      <c r="O552" s="56" t="s">
        <v>985</v>
      </c>
      <c r="P552" s="1" t="s">
        <v>188</v>
      </c>
      <c r="Q552" s="56" t="s">
        <v>241</v>
      </c>
      <c r="R552" s="56" t="s">
        <v>339</v>
      </c>
      <c r="S552" s="56">
        <v>136045</v>
      </c>
      <c r="T552" s="1" t="s">
        <v>453</v>
      </c>
      <c r="U552" s="56">
        <v>41416</v>
      </c>
      <c r="V552" s="56">
        <v>43100</v>
      </c>
      <c r="W552" s="56">
        <v>41548</v>
      </c>
      <c r="X552" s="56">
        <v>43100</v>
      </c>
      <c r="Y552" s="56" t="s">
        <v>356</v>
      </c>
      <c r="Z552" s="56" t="s">
        <v>341</v>
      </c>
      <c r="AA552" s="56" t="s">
        <v>347</v>
      </c>
      <c r="AB552" s="56" t="s">
        <v>343</v>
      </c>
      <c r="AC552" s="56" t="s">
        <v>342</v>
      </c>
      <c r="AD552" s="56" t="s">
        <v>347</v>
      </c>
      <c r="AE552" s="56" t="s">
        <v>334</v>
      </c>
      <c r="AF552" s="56" t="s">
        <v>292</v>
      </c>
      <c r="AG552" s="56">
        <v>2016</v>
      </c>
      <c r="AH552" s="56" t="s">
        <v>361</v>
      </c>
      <c r="AI552" s="56" t="s">
        <v>384</v>
      </c>
      <c r="AJ552" s="56">
        <v>74</v>
      </c>
      <c r="AM552" s="56">
        <v>42748</v>
      </c>
      <c r="AN552" s="56" t="s">
        <v>391</v>
      </c>
      <c r="AO552" s="1">
        <v>41393</v>
      </c>
      <c r="AP552" s="56" t="s">
        <v>353</v>
      </c>
      <c r="AQ552" s="56">
        <v>64641</v>
      </c>
      <c r="AR552" s="56">
        <v>0</v>
      </c>
      <c r="AS552" s="56" t="s">
        <v>346</v>
      </c>
      <c r="BB552" s="56" t="s">
        <v>339</v>
      </c>
      <c r="BC552" s="56" t="s">
        <v>263</v>
      </c>
      <c r="BD552" s="56" t="s">
        <v>349</v>
      </c>
      <c r="BE552" s="56" t="s">
        <v>347</v>
      </c>
      <c r="BF552" s="56" t="s">
        <v>334</v>
      </c>
      <c r="BG552" s="56" t="s">
        <v>365</v>
      </c>
      <c r="BH552" s="56">
        <v>0</v>
      </c>
      <c r="BI552" s="56">
        <v>0</v>
      </c>
      <c r="BJ552" s="56">
        <v>1</v>
      </c>
    </row>
    <row r="553" spans="1:62" hidden="1" x14ac:dyDescent="0.3">
      <c r="A553" s="56">
        <v>49196397</v>
      </c>
      <c r="B553" s="86">
        <v>599202</v>
      </c>
      <c r="C553" s="1">
        <v>42893</v>
      </c>
      <c r="D553" s="56" t="s">
        <v>357</v>
      </c>
      <c r="E553" s="56" t="s">
        <v>358</v>
      </c>
      <c r="F553" s="56" t="s">
        <v>334</v>
      </c>
      <c r="G553" s="56" t="s">
        <v>335</v>
      </c>
      <c r="H553" s="56" t="s">
        <v>336</v>
      </c>
      <c r="I553" s="56" t="s">
        <v>359</v>
      </c>
      <c r="K553" s="56" t="s">
        <v>337</v>
      </c>
      <c r="L553" s="56" t="s">
        <v>545</v>
      </c>
      <c r="M553" s="56" t="s">
        <v>984</v>
      </c>
      <c r="N553" s="56" t="s">
        <v>1043</v>
      </c>
      <c r="O553" s="56" t="s">
        <v>985</v>
      </c>
      <c r="P553" s="1" t="s">
        <v>110</v>
      </c>
      <c r="Q553" s="56" t="s">
        <v>241</v>
      </c>
      <c r="R553" s="56" t="s">
        <v>339</v>
      </c>
      <c r="S553" s="56">
        <v>149233</v>
      </c>
      <c r="T553" s="1" t="s">
        <v>379</v>
      </c>
      <c r="U553" s="56">
        <v>41416</v>
      </c>
      <c r="V553" s="56">
        <v>43100</v>
      </c>
      <c r="W553" s="56">
        <v>41456</v>
      </c>
      <c r="X553" s="56">
        <v>43100</v>
      </c>
      <c r="Y553" s="56" t="s">
        <v>340</v>
      </c>
      <c r="Z553" s="56" t="s">
        <v>341</v>
      </c>
      <c r="AA553" s="56" t="s">
        <v>347</v>
      </c>
      <c r="AB553" s="56" t="s">
        <v>343</v>
      </c>
      <c r="AC553" s="56" t="s">
        <v>342</v>
      </c>
      <c r="AD553" s="56" t="s">
        <v>342</v>
      </c>
      <c r="AE553" s="56" t="s">
        <v>334</v>
      </c>
      <c r="AF553" s="56" t="s">
        <v>291</v>
      </c>
      <c r="AG553" s="56">
        <v>2017</v>
      </c>
      <c r="AH553" s="56" t="s">
        <v>361</v>
      </c>
      <c r="AI553" s="56" t="s">
        <v>362</v>
      </c>
      <c r="AJ553" s="56">
        <v>-3800919.6</v>
      </c>
      <c r="AK553" s="1">
        <v>42734</v>
      </c>
      <c r="AL553" s="56" t="s">
        <v>892</v>
      </c>
      <c r="AM553" s="56">
        <v>42767</v>
      </c>
      <c r="AN553" s="56" t="s">
        <v>353</v>
      </c>
      <c r="AO553" s="1">
        <v>42767</v>
      </c>
      <c r="AP553" s="56" t="s">
        <v>353</v>
      </c>
      <c r="AQ553" s="56">
        <v>67502</v>
      </c>
      <c r="AR553" s="56">
        <v>0</v>
      </c>
      <c r="AS553" s="56" t="s">
        <v>346</v>
      </c>
      <c r="BB553" s="56" t="s">
        <v>339</v>
      </c>
      <c r="BC553" s="56" t="s">
        <v>263</v>
      </c>
      <c r="BD553" s="56" t="s">
        <v>349</v>
      </c>
      <c r="BE553" s="56" t="s">
        <v>347</v>
      </c>
      <c r="BF553" s="56" t="s">
        <v>334</v>
      </c>
      <c r="BG553" s="56" t="s">
        <v>365</v>
      </c>
      <c r="BH553" s="56">
        <v>0</v>
      </c>
      <c r="BI553" s="56">
        <v>0</v>
      </c>
      <c r="BJ553" s="56">
        <v>1</v>
      </c>
    </row>
    <row r="554" spans="1:62" hidden="1" x14ac:dyDescent="0.3">
      <c r="A554" s="56">
        <v>49196318</v>
      </c>
      <c r="B554" s="86">
        <v>599202</v>
      </c>
      <c r="C554" s="1">
        <v>42893</v>
      </c>
      <c r="D554" s="56" t="s">
        <v>357</v>
      </c>
      <c r="E554" s="56" t="s">
        <v>358</v>
      </c>
      <c r="F554" s="56" t="s">
        <v>334</v>
      </c>
      <c r="G554" s="56" t="s">
        <v>335</v>
      </c>
      <c r="H554" s="56" t="s">
        <v>336</v>
      </c>
      <c r="I554" s="56" t="s">
        <v>359</v>
      </c>
      <c r="K554" s="56" t="s">
        <v>337</v>
      </c>
      <c r="L554" s="56" t="s">
        <v>545</v>
      </c>
      <c r="M554" s="56" t="s">
        <v>984</v>
      </c>
      <c r="N554" s="56" t="s">
        <v>1043</v>
      </c>
      <c r="O554" s="56" t="s">
        <v>985</v>
      </c>
      <c r="P554" s="1" t="s">
        <v>110</v>
      </c>
      <c r="Q554" s="56" t="s">
        <v>241</v>
      </c>
      <c r="R554" s="56" t="s">
        <v>339</v>
      </c>
      <c r="S554" s="56">
        <v>149225</v>
      </c>
      <c r="T554" s="1" t="s">
        <v>479</v>
      </c>
      <c r="U554" s="56">
        <v>41416</v>
      </c>
      <c r="V554" s="56">
        <v>43100</v>
      </c>
      <c r="W554" s="56">
        <v>41456</v>
      </c>
      <c r="X554" s="56">
        <v>43100</v>
      </c>
      <c r="Y554" s="56" t="s">
        <v>356</v>
      </c>
      <c r="Z554" s="56" t="s">
        <v>341</v>
      </c>
      <c r="AA554" s="56" t="s">
        <v>347</v>
      </c>
      <c r="AB554" s="56" t="s">
        <v>343</v>
      </c>
      <c r="AC554" s="56" t="s">
        <v>342</v>
      </c>
      <c r="AD554" s="56" t="s">
        <v>342</v>
      </c>
      <c r="AE554" s="56" t="s">
        <v>334</v>
      </c>
      <c r="AF554" s="56" t="s">
        <v>292</v>
      </c>
      <c r="AG554" s="56">
        <v>2014</v>
      </c>
      <c r="AH554" s="56" t="s">
        <v>361</v>
      </c>
      <c r="AI554" s="56" t="s">
        <v>385</v>
      </c>
      <c r="AJ554" s="56">
        <v>0</v>
      </c>
      <c r="AM554" s="56">
        <v>42748</v>
      </c>
      <c r="AN554" s="56" t="s">
        <v>391</v>
      </c>
      <c r="AO554" s="1">
        <v>41684</v>
      </c>
      <c r="AP554" s="56" t="s">
        <v>378</v>
      </c>
      <c r="AQ554" s="56">
        <v>67501</v>
      </c>
      <c r="AR554" s="56">
        <v>0</v>
      </c>
      <c r="AS554" s="56" t="s">
        <v>346</v>
      </c>
      <c r="BB554" s="56" t="s">
        <v>339</v>
      </c>
      <c r="BC554" s="56" t="s">
        <v>263</v>
      </c>
      <c r="BD554" s="56" t="s">
        <v>349</v>
      </c>
      <c r="BE554" s="56" t="s">
        <v>347</v>
      </c>
      <c r="BF554" s="56" t="s">
        <v>334</v>
      </c>
      <c r="BG554" s="56" t="s">
        <v>365</v>
      </c>
      <c r="BH554" s="56">
        <v>0</v>
      </c>
      <c r="BI554" s="56">
        <v>0</v>
      </c>
      <c r="BJ554" s="56">
        <v>1</v>
      </c>
    </row>
    <row r="555" spans="1:62" hidden="1" x14ac:dyDescent="0.3">
      <c r="A555" s="56">
        <v>49196319</v>
      </c>
      <c r="B555" s="86">
        <v>599202</v>
      </c>
      <c r="C555" s="1">
        <v>42893</v>
      </c>
      <c r="D555" s="56" t="s">
        <v>357</v>
      </c>
      <c r="E555" s="56" t="s">
        <v>358</v>
      </c>
      <c r="F555" s="56" t="s">
        <v>334</v>
      </c>
      <c r="G555" s="56" t="s">
        <v>335</v>
      </c>
      <c r="H555" s="56" t="s">
        <v>336</v>
      </c>
      <c r="I555" s="56" t="s">
        <v>359</v>
      </c>
      <c r="K555" s="56" t="s">
        <v>337</v>
      </c>
      <c r="L555" s="56" t="s">
        <v>545</v>
      </c>
      <c r="M555" s="56" t="s">
        <v>984</v>
      </c>
      <c r="N555" s="56" t="s">
        <v>1043</v>
      </c>
      <c r="O555" s="56" t="s">
        <v>985</v>
      </c>
      <c r="P555" s="1" t="s">
        <v>110</v>
      </c>
      <c r="Q555" s="56" t="s">
        <v>241</v>
      </c>
      <c r="R555" s="56" t="s">
        <v>339</v>
      </c>
      <c r="S555" s="56">
        <v>149225</v>
      </c>
      <c r="T555" s="1" t="s">
        <v>479</v>
      </c>
      <c r="U555" s="56">
        <v>41416</v>
      </c>
      <c r="V555" s="56">
        <v>43100</v>
      </c>
      <c r="W555" s="56">
        <v>41456</v>
      </c>
      <c r="X555" s="56">
        <v>43100</v>
      </c>
      <c r="Y555" s="56" t="s">
        <v>356</v>
      </c>
      <c r="Z555" s="56" t="s">
        <v>341</v>
      </c>
      <c r="AA555" s="56" t="s">
        <v>347</v>
      </c>
      <c r="AB555" s="56" t="s">
        <v>343</v>
      </c>
      <c r="AC555" s="56" t="s">
        <v>342</v>
      </c>
      <c r="AD555" s="56" t="s">
        <v>342</v>
      </c>
      <c r="AE555" s="56" t="s">
        <v>334</v>
      </c>
      <c r="AF555" s="56" t="s">
        <v>292</v>
      </c>
      <c r="AG555" s="56">
        <v>2014</v>
      </c>
      <c r="AH555" s="56" t="s">
        <v>361</v>
      </c>
      <c r="AI555" s="56" t="s">
        <v>362</v>
      </c>
      <c r="AJ555" s="56">
        <v>1564</v>
      </c>
      <c r="AM555" s="56">
        <v>42748</v>
      </c>
      <c r="AN555" s="56" t="s">
        <v>391</v>
      </c>
      <c r="AO555" s="1">
        <v>41684</v>
      </c>
      <c r="AP555" s="56" t="s">
        <v>378</v>
      </c>
      <c r="AQ555" s="56">
        <v>67501</v>
      </c>
      <c r="AR555" s="56">
        <v>0</v>
      </c>
      <c r="AS555" s="56" t="s">
        <v>346</v>
      </c>
      <c r="BB555" s="56" t="s">
        <v>339</v>
      </c>
      <c r="BC555" s="56" t="s">
        <v>263</v>
      </c>
      <c r="BD555" s="56" t="s">
        <v>349</v>
      </c>
      <c r="BE555" s="56" t="s">
        <v>347</v>
      </c>
      <c r="BF555" s="56" t="s">
        <v>334</v>
      </c>
      <c r="BG555" s="56" t="s">
        <v>365</v>
      </c>
      <c r="BH555" s="56">
        <v>0</v>
      </c>
      <c r="BI555" s="56">
        <v>0</v>
      </c>
      <c r="BJ555" s="56">
        <v>1</v>
      </c>
    </row>
    <row r="556" spans="1:62" hidden="1" x14ac:dyDescent="0.3">
      <c r="A556" s="56">
        <v>49196395</v>
      </c>
      <c r="B556" s="86">
        <v>599202</v>
      </c>
      <c r="C556" s="1">
        <v>42893</v>
      </c>
      <c r="D556" s="56" t="s">
        <v>357</v>
      </c>
      <c r="E556" s="56" t="s">
        <v>358</v>
      </c>
      <c r="F556" s="56" t="s">
        <v>334</v>
      </c>
      <c r="G556" s="56" t="s">
        <v>335</v>
      </c>
      <c r="H556" s="56" t="s">
        <v>336</v>
      </c>
      <c r="I556" s="56" t="s">
        <v>359</v>
      </c>
      <c r="K556" s="56" t="s">
        <v>337</v>
      </c>
      <c r="L556" s="56" t="s">
        <v>545</v>
      </c>
      <c r="M556" s="56" t="s">
        <v>984</v>
      </c>
      <c r="N556" s="56" t="s">
        <v>1043</v>
      </c>
      <c r="O556" s="56" t="s">
        <v>985</v>
      </c>
      <c r="P556" s="1" t="s">
        <v>110</v>
      </c>
      <c r="Q556" s="56" t="s">
        <v>241</v>
      </c>
      <c r="R556" s="56" t="s">
        <v>339</v>
      </c>
      <c r="S556" s="56">
        <v>149233</v>
      </c>
      <c r="T556" s="1" t="s">
        <v>379</v>
      </c>
      <c r="U556" s="56">
        <v>41416</v>
      </c>
      <c r="V556" s="56">
        <v>43100</v>
      </c>
      <c r="W556" s="56">
        <v>41456</v>
      </c>
      <c r="X556" s="56">
        <v>43100</v>
      </c>
      <c r="Y556" s="56" t="s">
        <v>340</v>
      </c>
      <c r="Z556" s="56" t="s">
        <v>341</v>
      </c>
      <c r="AA556" s="56" t="s">
        <v>347</v>
      </c>
      <c r="AB556" s="56" t="s">
        <v>343</v>
      </c>
      <c r="AC556" s="56" t="s">
        <v>342</v>
      </c>
      <c r="AD556" s="56" t="s">
        <v>342</v>
      </c>
      <c r="AE556" s="56" t="s">
        <v>334</v>
      </c>
      <c r="AF556" s="56" t="s">
        <v>291</v>
      </c>
      <c r="AG556" s="56">
        <v>2016</v>
      </c>
      <c r="AH556" s="56" t="s">
        <v>361</v>
      </c>
      <c r="AI556" s="56" t="s">
        <v>362</v>
      </c>
      <c r="AJ556" s="56">
        <v>460053</v>
      </c>
      <c r="AK556" s="1">
        <v>42369</v>
      </c>
      <c r="AL556" s="56" t="s">
        <v>414</v>
      </c>
      <c r="AM556" s="56">
        <v>42767</v>
      </c>
      <c r="AN556" s="56" t="s">
        <v>353</v>
      </c>
      <c r="AO556" s="1">
        <v>42396</v>
      </c>
      <c r="AP556" s="56" t="s">
        <v>364</v>
      </c>
      <c r="AQ556" s="56">
        <v>67502</v>
      </c>
      <c r="AR556" s="56">
        <v>0</v>
      </c>
      <c r="AS556" s="56" t="s">
        <v>346</v>
      </c>
      <c r="BB556" s="56" t="s">
        <v>339</v>
      </c>
      <c r="BC556" s="56" t="s">
        <v>263</v>
      </c>
      <c r="BD556" s="56" t="s">
        <v>349</v>
      </c>
      <c r="BE556" s="56" t="s">
        <v>347</v>
      </c>
      <c r="BF556" s="56" t="s">
        <v>334</v>
      </c>
      <c r="BG556" s="56" t="s">
        <v>365</v>
      </c>
      <c r="BH556" s="56">
        <v>0</v>
      </c>
      <c r="BI556" s="56">
        <v>0</v>
      </c>
      <c r="BJ556" s="56">
        <v>1</v>
      </c>
    </row>
    <row r="557" spans="1:62" hidden="1" x14ac:dyDescent="0.3">
      <c r="A557" s="56">
        <v>49196320</v>
      </c>
      <c r="B557" s="86">
        <v>599202</v>
      </c>
      <c r="C557" s="1">
        <v>42893</v>
      </c>
      <c r="D557" s="56" t="s">
        <v>357</v>
      </c>
      <c r="E557" s="56" t="s">
        <v>358</v>
      </c>
      <c r="F557" s="56" t="s">
        <v>334</v>
      </c>
      <c r="G557" s="56" t="s">
        <v>335</v>
      </c>
      <c r="H557" s="56" t="s">
        <v>336</v>
      </c>
      <c r="I557" s="56" t="s">
        <v>359</v>
      </c>
      <c r="K557" s="56" t="s">
        <v>337</v>
      </c>
      <c r="L557" s="56" t="s">
        <v>545</v>
      </c>
      <c r="M557" s="56" t="s">
        <v>984</v>
      </c>
      <c r="N557" s="56" t="s">
        <v>1043</v>
      </c>
      <c r="O557" s="56" t="s">
        <v>985</v>
      </c>
      <c r="P557" s="1" t="s">
        <v>110</v>
      </c>
      <c r="Q557" s="56" t="s">
        <v>241</v>
      </c>
      <c r="R557" s="56" t="s">
        <v>339</v>
      </c>
      <c r="S557" s="56">
        <v>149225</v>
      </c>
      <c r="T557" s="1" t="s">
        <v>479</v>
      </c>
      <c r="U557" s="56">
        <v>41416</v>
      </c>
      <c r="V557" s="56">
        <v>43100</v>
      </c>
      <c r="W557" s="56">
        <v>41456</v>
      </c>
      <c r="X557" s="56">
        <v>43100</v>
      </c>
      <c r="Y557" s="56" t="s">
        <v>356</v>
      </c>
      <c r="Z557" s="56" t="s">
        <v>341</v>
      </c>
      <c r="AA557" s="56" t="s">
        <v>347</v>
      </c>
      <c r="AB557" s="56" t="s">
        <v>343</v>
      </c>
      <c r="AC557" s="56" t="s">
        <v>342</v>
      </c>
      <c r="AD557" s="56" t="s">
        <v>342</v>
      </c>
      <c r="AE557" s="56" t="s">
        <v>334</v>
      </c>
      <c r="AF557" s="56" t="s">
        <v>292</v>
      </c>
      <c r="AG557" s="56">
        <v>2014</v>
      </c>
      <c r="AH557" s="56" t="s">
        <v>361</v>
      </c>
      <c r="AI557" s="56" t="s">
        <v>373</v>
      </c>
      <c r="AJ557" s="56">
        <v>4284</v>
      </c>
      <c r="AM557" s="56">
        <v>42748</v>
      </c>
      <c r="AN557" s="56" t="s">
        <v>391</v>
      </c>
      <c r="AO557" s="1">
        <v>41404</v>
      </c>
      <c r="AP557" s="56" t="s">
        <v>378</v>
      </c>
      <c r="AQ557" s="56">
        <v>67501</v>
      </c>
      <c r="AR557" s="56">
        <v>0</v>
      </c>
      <c r="AS557" s="56" t="s">
        <v>346</v>
      </c>
      <c r="BB557" s="56" t="s">
        <v>339</v>
      </c>
      <c r="BC557" s="56" t="s">
        <v>263</v>
      </c>
      <c r="BD557" s="56" t="s">
        <v>349</v>
      </c>
      <c r="BE557" s="56" t="s">
        <v>347</v>
      </c>
      <c r="BF557" s="56" t="s">
        <v>334</v>
      </c>
      <c r="BG557" s="56" t="s">
        <v>365</v>
      </c>
      <c r="BH557" s="56">
        <v>0</v>
      </c>
      <c r="BI557" s="56">
        <v>0</v>
      </c>
      <c r="BJ557" s="56">
        <v>1</v>
      </c>
    </row>
    <row r="558" spans="1:62" hidden="1" x14ac:dyDescent="0.3">
      <c r="A558" s="56">
        <v>49196321</v>
      </c>
      <c r="B558" s="86">
        <v>599202</v>
      </c>
      <c r="C558" s="1">
        <v>42893</v>
      </c>
      <c r="D558" s="56" t="s">
        <v>357</v>
      </c>
      <c r="E558" s="56" t="s">
        <v>358</v>
      </c>
      <c r="F558" s="56" t="s">
        <v>334</v>
      </c>
      <c r="G558" s="56" t="s">
        <v>335</v>
      </c>
      <c r="H558" s="56" t="s">
        <v>336</v>
      </c>
      <c r="I558" s="56" t="s">
        <v>359</v>
      </c>
      <c r="K558" s="56" t="s">
        <v>337</v>
      </c>
      <c r="L558" s="56" t="s">
        <v>545</v>
      </c>
      <c r="M558" s="56" t="s">
        <v>984</v>
      </c>
      <c r="N558" s="56" t="s">
        <v>1043</v>
      </c>
      <c r="O558" s="56" t="s">
        <v>985</v>
      </c>
      <c r="P558" s="1" t="s">
        <v>110</v>
      </c>
      <c r="Q558" s="56" t="s">
        <v>241</v>
      </c>
      <c r="R558" s="56" t="s">
        <v>339</v>
      </c>
      <c r="S558" s="56">
        <v>149225</v>
      </c>
      <c r="T558" s="1" t="s">
        <v>479</v>
      </c>
      <c r="U558" s="56">
        <v>41416</v>
      </c>
      <c r="V558" s="56">
        <v>43100</v>
      </c>
      <c r="W558" s="56">
        <v>41456</v>
      </c>
      <c r="X558" s="56">
        <v>43100</v>
      </c>
      <c r="Y558" s="56" t="s">
        <v>356</v>
      </c>
      <c r="Z558" s="56" t="s">
        <v>341</v>
      </c>
      <c r="AA558" s="56" t="s">
        <v>347</v>
      </c>
      <c r="AB558" s="56" t="s">
        <v>343</v>
      </c>
      <c r="AC558" s="56" t="s">
        <v>342</v>
      </c>
      <c r="AD558" s="56" t="s">
        <v>342</v>
      </c>
      <c r="AE558" s="56" t="s">
        <v>334</v>
      </c>
      <c r="AF558" s="56" t="s">
        <v>292</v>
      </c>
      <c r="AG558" s="56">
        <v>2014</v>
      </c>
      <c r="AH558" s="56" t="s">
        <v>361</v>
      </c>
      <c r="AI558" s="56" t="s">
        <v>384</v>
      </c>
      <c r="AJ558" s="56">
        <v>7030</v>
      </c>
      <c r="AM558" s="56">
        <v>42748</v>
      </c>
      <c r="AN558" s="56" t="s">
        <v>391</v>
      </c>
      <c r="AO558" s="1">
        <v>41404</v>
      </c>
      <c r="AP558" s="56" t="s">
        <v>378</v>
      </c>
      <c r="AQ558" s="56">
        <v>67501</v>
      </c>
      <c r="AR558" s="56">
        <v>0</v>
      </c>
      <c r="AS558" s="56" t="s">
        <v>346</v>
      </c>
      <c r="BB558" s="56" t="s">
        <v>339</v>
      </c>
      <c r="BC558" s="56" t="s">
        <v>263</v>
      </c>
      <c r="BD558" s="56" t="s">
        <v>349</v>
      </c>
      <c r="BE558" s="56" t="s">
        <v>347</v>
      </c>
      <c r="BF558" s="56" t="s">
        <v>334</v>
      </c>
      <c r="BG558" s="56" t="s">
        <v>365</v>
      </c>
      <c r="BH558" s="56">
        <v>0</v>
      </c>
      <c r="BI558" s="56">
        <v>0</v>
      </c>
      <c r="BJ558" s="56">
        <v>1</v>
      </c>
    </row>
    <row r="559" spans="1:62" hidden="1" x14ac:dyDescent="0.3">
      <c r="A559" s="56">
        <v>49196865</v>
      </c>
      <c r="B559" s="86">
        <v>599202</v>
      </c>
      <c r="C559" s="1">
        <v>42893</v>
      </c>
      <c r="D559" s="56" t="s">
        <v>357</v>
      </c>
      <c r="E559" s="56" t="s">
        <v>358</v>
      </c>
      <c r="F559" s="56" t="s">
        <v>334</v>
      </c>
      <c r="G559" s="56" t="s">
        <v>335</v>
      </c>
      <c r="H559" s="56" t="s">
        <v>336</v>
      </c>
      <c r="I559" s="56" t="s">
        <v>359</v>
      </c>
      <c r="K559" s="56" t="s">
        <v>337</v>
      </c>
      <c r="L559" s="56" t="s">
        <v>545</v>
      </c>
      <c r="M559" s="56" t="s">
        <v>984</v>
      </c>
      <c r="N559" s="56" t="s">
        <v>1043</v>
      </c>
      <c r="O559" s="56" t="s">
        <v>985</v>
      </c>
      <c r="P559" s="1" t="s">
        <v>188</v>
      </c>
      <c r="Q559" s="56" t="s">
        <v>241</v>
      </c>
      <c r="R559" s="56" t="s">
        <v>339</v>
      </c>
      <c r="S559" s="56">
        <v>136045</v>
      </c>
      <c r="T559" s="1" t="s">
        <v>453</v>
      </c>
      <c r="U559" s="56">
        <v>41416</v>
      </c>
      <c r="V559" s="56">
        <v>43100</v>
      </c>
      <c r="W559" s="56">
        <v>41548</v>
      </c>
      <c r="X559" s="56">
        <v>43100</v>
      </c>
      <c r="Y559" s="56" t="s">
        <v>356</v>
      </c>
      <c r="Z559" s="56" t="s">
        <v>341</v>
      </c>
      <c r="AA559" s="56" t="s">
        <v>347</v>
      </c>
      <c r="AB559" s="56" t="s">
        <v>343</v>
      </c>
      <c r="AC559" s="56" t="s">
        <v>342</v>
      </c>
      <c r="AD559" s="56" t="s">
        <v>347</v>
      </c>
      <c r="AE559" s="56" t="s">
        <v>334</v>
      </c>
      <c r="AF559" s="56" t="s">
        <v>292</v>
      </c>
      <c r="AG559" s="56">
        <v>2016</v>
      </c>
      <c r="AH559" s="56" t="s">
        <v>361</v>
      </c>
      <c r="AI559" s="56" t="s">
        <v>362</v>
      </c>
      <c r="AJ559" s="56">
        <v>66</v>
      </c>
      <c r="AM559" s="56">
        <v>42748</v>
      </c>
      <c r="AN559" s="56" t="s">
        <v>391</v>
      </c>
      <c r="AO559" s="1">
        <v>41393</v>
      </c>
      <c r="AP559" s="56" t="s">
        <v>353</v>
      </c>
      <c r="AQ559" s="56">
        <v>64641</v>
      </c>
      <c r="AR559" s="56">
        <v>0</v>
      </c>
      <c r="AS559" s="56" t="s">
        <v>346</v>
      </c>
      <c r="BB559" s="56" t="s">
        <v>339</v>
      </c>
      <c r="BC559" s="56" t="s">
        <v>263</v>
      </c>
      <c r="BD559" s="56" t="s">
        <v>349</v>
      </c>
      <c r="BE559" s="56" t="s">
        <v>347</v>
      </c>
      <c r="BF559" s="56" t="s">
        <v>334</v>
      </c>
      <c r="BG559" s="56" t="s">
        <v>365</v>
      </c>
      <c r="BH559" s="56">
        <v>0</v>
      </c>
      <c r="BI559" s="56">
        <v>0</v>
      </c>
      <c r="BJ559" s="56">
        <v>1</v>
      </c>
    </row>
    <row r="560" spans="1:62" hidden="1" x14ac:dyDescent="0.3">
      <c r="A560" s="56">
        <v>49196396</v>
      </c>
      <c r="B560" s="86">
        <v>599202</v>
      </c>
      <c r="C560" s="1">
        <v>42893</v>
      </c>
      <c r="D560" s="56" t="s">
        <v>357</v>
      </c>
      <c r="E560" s="56" t="s">
        <v>358</v>
      </c>
      <c r="F560" s="56" t="s">
        <v>334</v>
      </c>
      <c r="G560" s="56" t="s">
        <v>335</v>
      </c>
      <c r="H560" s="56" t="s">
        <v>336</v>
      </c>
      <c r="I560" s="56" t="s">
        <v>359</v>
      </c>
      <c r="K560" s="56" t="s">
        <v>337</v>
      </c>
      <c r="L560" s="56" t="s">
        <v>545</v>
      </c>
      <c r="M560" s="56" t="s">
        <v>984</v>
      </c>
      <c r="N560" s="56" t="s">
        <v>1043</v>
      </c>
      <c r="O560" s="56" t="s">
        <v>985</v>
      </c>
      <c r="P560" s="1" t="s">
        <v>110</v>
      </c>
      <c r="Q560" s="56" t="s">
        <v>241</v>
      </c>
      <c r="R560" s="56" t="s">
        <v>339</v>
      </c>
      <c r="S560" s="56">
        <v>149233</v>
      </c>
      <c r="T560" s="1" t="s">
        <v>379</v>
      </c>
      <c r="U560" s="56">
        <v>41416</v>
      </c>
      <c r="V560" s="56">
        <v>43100</v>
      </c>
      <c r="W560" s="56">
        <v>41456</v>
      </c>
      <c r="X560" s="56">
        <v>43100</v>
      </c>
      <c r="Y560" s="56" t="s">
        <v>340</v>
      </c>
      <c r="Z560" s="56" t="s">
        <v>341</v>
      </c>
      <c r="AA560" s="56" t="s">
        <v>347</v>
      </c>
      <c r="AB560" s="56" t="s">
        <v>343</v>
      </c>
      <c r="AC560" s="56" t="s">
        <v>342</v>
      </c>
      <c r="AD560" s="56" t="s">
        <v>342</v>
      </c>
      <c r="AE560" s="56" t="s">
        <v>334</v>
      </c>
      <c r="AF560" s="56" t="s">
        <v>291</v>
      </c>
      <c r="AG560" s="56">
        <v>2016</v>
      </c>
      <c r="AH560" s="56" t="s">
        <v>361</v>
      </c>
      <c r="AI560" s="56" t="s">
        <v>384</v>
      </c>
      <c r="AJ560" s="56">
        <v>14384237.58</v>
      </c>
      <c r="AK560" s="1">
        <v>42551</v>
      </c>
      <c r="AL560" s="56" t="s">
        <v>870</v>
      </c>
      <c r="AM560" s="56">
        <v>42767</v>
      </c>
      <c r="AN560" s="56" t="s">
        <v>353</v>
      </c>
      <c r="AO560" s="1">
        <v>42586</v>
      </c>
      <c r="AP560" s="56" t="s">
        <v>353</v>
      </c>
      <c r="AQ560" s="56">
        <v>67502</v>
      </c>
      <c r="AR560" s="56">
        <v>0</v>
      </c>
      <c r="AS560" s="56" t="s">
        <v>346</v>
      </c>
      <c r="BB560" s="56" t="s">
        <v>339</v>
      </c>
      <c r="BC560" s="56" t="s">
        <v>263</v>
      </c>
      <c r="BD560" s="56" t="s">
        <v>349</v>
      </c>
      <c r="BE560" s="56" t="s">
        <v>347</v>
      </c>
      <c r="BF560" s="56" t="s">
        <v>334</v>
      </c>
      <c r="BG560" s="56" t="s">
        <v>365</v>
      </c>
      <c r="BH560" s="56">
        <v>0</v>
      </c>
      <c r="BI560" s="56">
        <v>0</v>
      </c>
      <c r="BJ560" s="56">
        <v>1</v>
      </c>
    </row>
    <row r="561" spans="1:62" hidden="1" x14ac:dyDescent="0.3">
      <c r="A561" s="56">
        <v>49196322</v>
      </c>
      <c r="B561" s="86">
        <v>599202</v>
      </c>
      <c r="C561" s="1">
        <v>42893</v>
      </c>
      <c r="D561" s="56" t="s">
        <v>357</v>
      </c>
      <c r="E561" s="56" t="s">
        <v>358</v>
      </c>
      <c r="F561" s="56" t="s">
        <v>334</v>
      </c>
      <c r="G561" s="56" t="s">
        <v>335</v>
      </c>
      <c r="H561" s="56" t="s">
        <v>336</v>
      </c>
      <c r="I561" s="56" t="s">
        <v>359</v>
      </c>
      <c r="K561" s="56" t="s">
        <v>337</v>
      </c>
      <c r="L561" s="56" t="s">
        <v>545</v>
      </c>
      <c r="M561" s="56" t="s">
        <v>984</v>
      </c>
      <c r="N561" s="56" t="s">
        <v>1043</v>
      </c>
      <c r="O561" s="56" t="s">
        <v>985</v>
      </c>
      <c r="P561" s="1" t="s">
        <v>110</v>
      </c>
      <c r="Q561" s="56" t="s">
        <v>241</v>
      </c>
      <c r="R561" s="56" t="s">
        <v>339</v>
      </c>
      <c r="S561" s="56">
        <v>149225</v>
      </c>
      <c r="T561" s="1" t="s">
        <v>479</v>
      </c>
      <c r="U561" s="56">
        <v>41416</v>
      </c>
      <c r="V561" s="56">
        <v>43100</v>
      </c>
      <c r="W561" s="56">
        <v>41456</v>
      </c>
      <c r="X561" s="56">
        <v>43100</v>
      </c>
      <c r="Y561" s="56" t="s">
        <v>356</v>
      </c>
      <c r="Z561" s="56" t="s">
        <v>341</v>
      </c>
      <c r="AA561" s="56" t="s">
        <v>347</v>
      </c>
      <c r="AB561" s="56" t="s">
        <v>343</v>
      </c>
      <c r="AC561" s="56" t="s">
        <v>342</v>
      </c>
      <c r="AD561" s="56" t="s">
        <v>342</v>
      </c>
      <c r="AE561" s="56" t="s">
        <v>334</v>
      </c>
      <c r="AF561" s="56" t="s">
        <v>292</v>
      </c>
      <c r="AG561" s="56">
        <v>2015</v>
      </c>
      <c r="AH561" s="56" t="s">
        <v>361</v>
      </c>
      <c r="AI561" s="56" t="s">
        <v>385</v>
      </c>
      <c r="AJ561" s="56">
        <v>11000</v>
      </c>
      <c r="AM561" s="56">
        <v>42748</v>
      </c>
      <c r="AN561" s="56" t="s">
        <v>391</v>
      </c>
      <c r="AO561" s="1">
        <v>41404</v>
      </c>
      <c r="AP561" s="56" t="s">
        <v>378</v>
      </c>
      <c r="AQ561" s="56">
        <v>67501</v>
      </c>
      <c r="AR561" s="56">
        <v>0</v>
      </c>
      <c r="AS561" s="56" t="s">
        <v>346</v>
      </c>
      <c r="BB561" s="56" t="s">
        <v>339</v>
      </c>
      <c r="BC561" s="56" t="s">
        <v>263</v>
      </c>
      <c r="BD561" s="56" t="s">
        <v>349</v>
      </c>
      <c r="BE561" s="56" t="s">
        <v>347</v>
      </c>
      <c r="BF561" s="56" t="s">
        <v>334</v>
      </c>
      <c r="BG561" s="56" t="s">
        <v>365</v>
      </c>
      <c r="BH561" s="56">
        <v>0</v>
      </c>
      <c r="BI561" s="56">
        <v>0</v>
      </c>
      <c r="BJ561" s="56">
        <v>1</v>
      </c>
    </row>
    <row r="562" spans="1:62" hidden="1" x14ac:dyDescent="0.3">
      <c r="A562" s="56">
        <v>49196323</v>
      </c>
      <c r="B562" s="86">
        <v>599202</v>
      </c>
      <c r="C562" s="1">
        <v>42893</v>
      </c>
      <c r="D562" s="56" t="s">
        <v>357</v>
      </c>
      <c r="E562" s="56" t="s">
        <v>358</v>
      </c>
      <c r="F562" s="56" t="s">
        <v>334</v>
      </c>
      <c r="G562" s="56" t="s">
        <v>335</v>
      </c>
      <c r="H562" s="56" t="s">
        <v>336</v>
      </c>
      <c r="I562" s="56" t="s">
        <v>359</v>
      </c>
      <c r="K562" s="56" t="s">
        <v>337</v>
      </c>
      <c r="L562" s="56" t="s">
        <v>545</v>
      </c>
      <c r="M562" s="56" t="s">
        <v>984</v>
      </c>
      <c r="N562" s="56" t="s">
        <v>1043</v>
      </c>
      <c r="O562" s="56" t="s">
        <v>985</v>
      </c>
      <c r="P562" s="1" t="s">
        <v>110</v>
      </c>
      <c r="Q562" s="56" t="s">
        <v>241</v>
      </c>
      <c r="R562" s="56" t="s">
        <v>339</v>
      </c>
      <c r="S562" s="56">
        <v>149225</v>
      </c>
      <c r="T562" s="1" t="s">
        <v>479</v>
      </c>
      <c r="U562" s="56">
        <v>41416</v>
      </c>
      <c r="V562" s="56">
        <v>43100</v>
      </c>
      <c r="W562" s="56">
        <v>41456</v>
      </c>
      <c r="X562" s="56">
        <v>43100</v>
      </c>
      <c r="Y562" s="56" t="s">
        <v>356</v>
      </c>
      <c r="Z562" s="56" t="s">
        <v>341</v>
      </c>
      <c r="AA562" s="56" t="s">
        <v>347</v>
      </c>
      <c r="AB562" s="56" t="s">
        <v>343</v>
      </c>
      <c r="AC562" s="56" t="s">
        <v>342</v>
      </c>
      <c r="AD562" s="56" t="s">
        <v>342</v>
      </c>
      <c r="AE562" s="56" t="s">
        <v>334</v>
      </c>
      <c r="AF562" s="56" t="s">
        <v>292</v>
      </c>
      <c r="AG562" s="56">
        <v>2015</v>
      </c>
      <c r="AH562" s="56" t="s">
        <v>361</v>
      </c>
      <c r="AI562" s="56" t="s">
        <v>362</v>
      </c>
      <c r="AJ562" s="56">
        <v>14730</v>
      </c>
      <c r="AM562" s="56">
        <v>42748</v>
      </c>
      <c r="AN562" s="56" t="s">
        <v>391</v>
      </c>
      <c r="AO562" s="1">
        <v>41404</v>
      </c>
      <c r="AP562" s="56" t="s">
        <v>378</v>
      </c>
      <c r="AQ562" s="56">
        <v>67501</v>
      </c>
      <c r="AR562" s="56">
        <v>0</v>
      </c>
      <c r="AS562" s="56" t="s">
        <v>346</v>
      </c>
      <c r="BB562" s="56" t="s">
        <v>339</v>
      </c>
      <c r="BC562" s="56" t="s">
        <v>263</v>
      </c>
      <c r="BD562" s="56" t="s">
        <v>349</v>
      </c>
      <c r="BE562" s="56" t="s">
        <v>347</v>
      </c>
      <c r="BF562" s="56" t="s">
        <v>334</v>
      </c>
      <c r="BG562" s="56" t="s">
        <v>365</v>
      </c>
      <c r="BH562" s="56">
        <v>0</v>
      </c>
      <c r="BI562" s="56">
        <v>0</v>
      </c>
      <c r="BJ562" s="56">
        <v>1</v>
      </c>
    </row>
    <row r="563" spans="1:62" hidden="1" x14ac:dyDescent="0.3">
      <c r="A563" s="56">
        <v>49196324</v>
      </c>
      <c r="B563" s="86">
        <v>599202</v>
      </c>
      <c r="C563" s="1">
        <v>42893</v>
      </c>
      <c r="D563" s="56" t="s">
        <v>357</v>
      </c>
      <c r="E563" s="56" t="s">
        <v>358</v>
      </c>
      <c r="F563" s="56" t="s">
        <v>334</v>
      </c>
      <c r="G563" s="56" t="s">
        <v>335</v>
      </c>
      <c r="H563" s="56" t="s">
        <v>336</v>
      </c>
      <c r="I563" s="56" t="s">
        <v>359</v>
      </c>
      <c r="K563" s="56" t="s">
        <v>337</v>
      </c>
      <c r="L563" s="56" t="s">
        <v>545</v>
      </c>
      <c r="M563" s="56" t="s">
        <v>984</v>
      </c>
      <c r="N563" s="56" t="s">
        <v>1043</v>
      </c>
      <c r="O563" s="56" t="s">
        <v>985</v>
      </c>
      <c r="P563" s="1" t="s">
        <v>110</v>
      </c>
      <c r="Q563" s="56" t="s">
        <v>241</v>
      </c>
      <c r="R563" s="56" t="s">
        <v>339</v>
      </c>
      <c r="S563" s="56">
        <v>149225</v>
      </c>
      <c r="T563" s="1" t="s">
        <v>479</v>
      </c>
      <c r="U563" s="56">
        <v>41416</v>
      </c>
      <c r="V563" s="56">
        <v>43100</v>
      </c>
      <c r="W563" s="56">
        <v>41456</v>
      </c>
      <c r="X563" s="56">
        <v>43100</v>
      </c>
      <c r="Y563" s="56" t="s">
        <v>356</v>
      </c>
      <c r="Z563" s="56" t="s">
        <v>341</v>
      </c>
      <c r="AA563" s="56" t="s">
        <v>347</v>
      </c>
      <c r="AB563" s="56" t="s">
        <v>343</v>
      </c>
      <c r="AC563" s="56" t="s">
        <v>342</v>
      </c>
      <c r="AD563" s="56" t="s">
        <v>342</v>
      </c>
      <c r="AE563" s="56" t="s">
        <v>334</v>
      </c>
      <c r="AF563" s="56" t="s">
        <v>292</v>
      </c>
      <c r="AG563" s="56">
        <v>2015</v>
      </c>
      <c r="AH563" s="56" t="s">
        <v>361</v>
      </c>
      <c r="AI563" s="56" t="s">
        <v>373</v>
      </c>
      <c r="AJ563" s="56">
        <v>18426</v>
      </c>
      <c r="AM563" s="56">
        <v>42748</v>
      </c>
      <c r="AN563" s="56" t="s">
        <v>391</v>
      </c>
      <c r="AO563" s="1">
        <v>41404</v>
      </c>
      <c r="AP563" s="56" t="s">
        <v>378</v>
      </c>
      <c r="AQ563" s="56">
        <v>67501</v>
      </c>
      <c r="AR563" s="56">
        <v>0</v>
      </c>
      <c r="AS563" s="56" t="s">
        <v>346</v>
      </c>
      <c r="BB563" s="56" t="s">
        <v>339</v>
      </c>
      <c r="BC563" s="56" t="s">
        <v>263</v>
      </c>
      <c r="BD563" s="56" t="s">
        <v>349</v>
      </c>
      <c r="BE563" s="56" t="s">
        <v>347</v>
      </c>
      <c r="BF563" s="56" t="s">
        <v>334</v>
      </c>
      <c r="BG563" s="56" t="s">
        <v>365</v>
      </c>
      <c r="BH563" s="56">
        <v>0</v>
      </c>
      <c r="BI563" s="56">
        <v>0</v>
      </c>
      <c r="BJ563" s="56">
        <v>1</v>
      </c>
    </row>
    <row r="564" spans="1:62" hidden="1" x14ac:dyDescent="0.3">
      <c r="A564" s="56">
        <v>49196325</v>
      </c>
      <c r="B564" s="86">
        <v>599202</v>
      </c>
      <c r="C564" s="1">
        <v>42893</v>
      </c>
      <c r="D564" s="56" t="s">
        <v>357</v>
      </c>
      <c r="E564" s="56" t="s">
        <v>358</v>
      </c>
      <c r="F564" s="56" t="s">
        <v>334</v>
      </c>
      <c r="G564" s="56" t="s">
        <v>335</v>
      </c>
      <c r="H564" s="56" t="s">
        <v>336</v>
      </c>
      <c r="I564" s="56" t="s">
        <v>359</v>
      </c>
      <c r="K564" s="56" t="s">
        <v>337</v>
      </c>
      <c r="L564" s="56" t="s">
        <v>545</v>
      </c>
      <c r="M564" s="56" t="s">
        <v>984</v>
      </c>
      <c r="N564" s="56" t="s">
        <v>1043</v>
      </c>
      <c r="O564" s="56" t="s">
        <v>985</v>
      </c>
      <c r="P564" s="1" t="s">
        <v>110</v>
      </c>
      <c r="Q564" s="56" t="s">
        <v>241</v>
      </c>
      <c r="R564" s="56" t="s">
        <v>339</v>
      </c>
      <c r="S564" s="56">
        <v>149225</v>
      </c>
      <c r="T564" s="1" t="s">
        <v>479</v>
      </c>
      <c r="U564" s="56">
        <v>41416</v>
      </c>
      <c r="V564" s="56">
        <v>43100</v>
      </c>
      <c r="W564" s="56">
        <v>41456</v>
      </c>
      <c r="X564" s="56">
        <v>43100</v>
      </c>
      <c r="Y564" s="56" t="s">
        <v>356</v>
      </c>
      <c r="Z564" s="56" t="s">
        <v>341</v>
      </c>
      <c r="AA564" s="56" t="s">
        <v>347</v>
      </c>
      <c r="AB564" s="56" t="s">
        <v>343</v>
      </c>
      <c r="AC564" s="56" t="s">
        <v>342</v>
      </c>
      <c r="AD564" s="56" t="s">
        <v>342</v>
      </c>
      <c r="AE564" s="56" t="s">
        <v>334</v>
      </c>
      <c r="AF564" s="56" t="s">
        <v>292</v>
      </c>
      <c r="AG564" s="56">
        <v>2015</v>
      </c>
      <c r="AH564" s="56" t="s">
        <v>361</v>
      </c>
      <c r="AI564" s="56" t="s">
        <v>384</v>
      </c>
      <c r="AJ564" s="56">
        <v>22655</v>
      </c>
      <c r="AM564" s="56">
        <v>42748</v>
      </c>
      <c r="AN564" s="56" t="s">
        <v>391</v>
      </c>
      <c r="AO564" s="1">
        <v>41404</v>
      </c>
      <c r="AP564" s="56" t="s">
        <v>378</v>
      </c>
      <c r="AQ564" s="56">
        <v>67501</v>
      </c>
      <c r="AR564" s="56">
        <v>0</v>
      </c>
      <c r="AS564" s="56" t="s">
        <v>346</v>
      </c>
      <c r="BB564" s="56" t="s">
        <v>339</v>
      </c>
      <c r="BC564" s="56" t="s">
        <v>263</v>
      </c>
      <c r="BD564" s="56" t="s">
        <v>349</v>
      </c>
      <c r="BE564" s="56" t="s">
        <v>347</v>
      </c>
      <c r="BF564" s="56" t="s">
        <v>334</v>
      </c>
      <c r="BG564" s="56" t="s">
        <v>365</v>
      </c>
      <c r="BH564" s="56">
        <v>0</v>
      </c>
      <c r="BI564" s="56">
        <v>0</v>
      </c>
      <c r="BJ564" s="56">
        <v>1</v>
      </c>
    </row>
    <row r="565" spans="1:62" hidden="1" x14ac:dyDescent="0.3">
      <c r="A565" s="56">
        <v>49196870</v>
      </c>
      <c r="B565" s="86">
        <v>599202</v>
      </c>
      <c r="C565" s="1">
        <v>42893</v>
      </c>
      <c r="D565" s="56" t="s">
        <v>357</v>
      </c>
      <c r="E565" s="56" t="s">
        <v>358</v>
      </c>
      <c r="F565" s="56" t="s">
        <v>334</v>
      </c>
      <c r="G565" s="56" t="s">
        <v>335</v>
      </c>
      <c r="H565" s="56" t="s">
        <v>336</v>
      </c>
      <c r="I565" s="56" t="s">
        <v>359</v>
      </c>
      <c r="K565" s="56" t="s">
        <v>337</v>
      </c>
      <c r="L565" s="56" t="s">
        <v>545</v>
      </c>
      <c r="M565" s="56" t="s">
        <v>984</v>
      </c>
      <c r="N565" s="56" t="s">
        <v>1043</v>
      </c>
      <c r="O565" s="56" t="s">
        <v>985</v>
      </c>
      <c r="P565" s="1" t="s">
        <v>188</v>
      </c>
      <c r="Q565" s="56" t="s">
        <v>241</v>
      </c>
      <c r="R565" s="56" t="s">
        <v>339</v>
      </c>
      <c r="S565" s="56">
        <v>136045</v>
      </c>
      <c r="T565" s="1" t="s">
        <v>453</v>
      </c>
      <c r="U565" s="56">
        <v>41416</v>
      </c>
      <c r="V565" s="56">
        <v>43100</v>
      </c>
      <c r="W565" s="56">
        <v>41548</v>
      </c>
      <c r="X565" s="56">
        <v>43100</v>
      </c>
      <c r="Y565" s="56" t="s">
        <v>356</v>
      </c>
      <c r="Z565" s="56" t="s">
        <v>341</v>
      </c>
      <c r="AA565" s="56" t="s">
        <v>347</v>
      </c>
      <c r="AB565" s="56" t="s">
        <v>343</v>
      </c>
      <c r="AC565" s="56" t="s">
        <v>342</v>
      </c>
      <c r="AD565" s="56" t="s">
        <v>347</v>
      </c>
      <c r="AE565" s="56" t="s">
        <v>334</v>
      </c>
      <c r="AF565" s="56" t="s">
        <v>292</v>
      </c>
      <c r="AG565" s="56">
        <v>2017</v>
      </c>
      <c r="AH565" s="56" t="s">
        <v>361</v>
      </c>
      <c r="AI565" s="56" t="s">
        <v>384</v>
      </c>
      <c r="AJ565" s="56">
        <v>0</v>
      </c>
      <c r="AM565" s="56">
        <v>42748</v>
      </c>
      <c r="AN565" s="56" t="s">
        <v>391</v>
      </c>
      <c r="AO565" s="1">
        <v>42794</v>
      </c>
      <c r="AP565" s="56" t="s">
        <v>391</v>
      </c>
      <c r="AQ565" s="56">
        <v>64641</v>
      </c>
      <c r="AR565" s="56">
        <v>0</v>
      </c>
      <c r="AS565" s="56" t="s">
        <v>346</v>
      </c>
      <c r="BB565" s="56" t="s">
        <v>339</v>
      </c>
      <c r="BC565" s="56" t="s">
        <v>263</v>
      </c>
      <c r="BD565" s="56" t="s">
        <v>349</v>
      </c>
      <c r="BE565" s="56" t="s">
        <v>347</v>
      </c>
      <c r="BF565" s="56" t="s">
        <v>334</v>
      </c>
      <c r="BG565" s="56" t="s">
        <v>365</v>
      </c>
      <c r="BH565" s="56">
        <v>0</v>
      </c>
      <c r="BI565" s="56">
        <v>0</v>
      </c>
      <c r="BJ565" s="56">
        <v>1</v>
      </c>
    </row>
    <row r="566" spans="1:62" hidden="1" x14ac:dyDescent="0.3">
      <c r="A566" s="56">
        <v>49196867</v>
      </c>
      <c r="B566" s="86">
        <v>599202</v>
      </c>
      <c r="C566" s="1">
        <v>42893</v>
      </c>
      <c r="D566" s="56" t="s">
        <v>357</v>
      </c>
      <c r="E566" s="56" t="s">
        <v>358</v>
      </c>
      <c r="F566" s="56" t="s">
        <v>334</v>
      </c>
      <c r="G566" s="56" t="s">
        <v>335</v>
      </c>
      <c r="H566" s="56" t="s">
        <v>336</v>
      </c>
      <c r="I566" s="56" t="s">
        <v>359</v>
      </c>
      <c r="K566" s="56" t="s">
        <v>337</v>
      </c>
      <c r="L566" s="56" t="s">
        <v>545</v>
      </c>
      <c r="M566" s="56" t="s">
        <v>984</v>
      </c>
      <c r="N566" s="56" t="s">
        <v>1043</v>
      </c>
      <c r="O566" s="56" t="s">
        <v>985</v>
      </c>
      <c r="P566" s="1" t="s">
        <v>188</v>
      </c>
      <c r="Q566" s="56" t="s">
        <v>241</v>
      </c>
      <c r="R566" s="56" t="s">
        <v>339</v>
      </c>
      <c r="S566" s="56">
        <v>136045</v>
      </c>
      <c r="T566" s="1" t="s">
        <v>453</v>
      </c>
      <c r="U566" s="56">
        <v>41416</v>
      </c>
      <c r="V566" s="56">
        <v>43100</v>
      </c>
      <c r="W566" s="56">
        <v>41548</v>
      </c>
      <c r="X566" s="56">
        <v>43100</v>
      </c>
      <c r="Y566" s="56" t="s">
        <v>356</v>
      </c>
      <c r="Z566" s="56" t="s">
        <v>341</v>
      </c>
      <c r="AA566" s="56" t="s">
        <v>347</v>
      </c>
      <c r="AB566" s="56" t="s">
        <v>343</v>
      </c>
      <c r="AC566" s="56" t="s">
        <v>342</v>
      </c>
      <c r="AD566" s="56" t="s">
        <v>347</v>
      </c>
      <c r="AE566" s="56" t="s">
        <v>334</v>
      </c>
      <c r="AF566" s="56" t="s">
        <v>292</v>
      </c>
      <c r="AG566" s="56">
        <v>2017</v>
      </c>
      <c r="AH566" s="56" t="s">
        <v>361</v>
      </c>
      <c r="AI566" s="56" t="s">
        <v>385</v>
      </c>
      <c r="AJ566" s="56">
        <v>74</v>
      </c>
      <c r="AM566" s="56">
        <v>42748</v>
      </c>
      <c r="AN566" s="56" t="s">
        <v>391</v>
      </c>
      <c r="AO566" s="1">
        <v>41393</v>
      </c>
      <c r="AP566" s="56" t="s">
        <v>353</v>
      </c>
      <c r="AQ566" s="56">
        <v>64641</v>
      </c>
      <c r="AR566" s="56">
        <v>0</v>
      </c>
      <c r="AS566" s="56" t="s">
        <v>346</v>
      </c>
      <c r="BB566" s="56" t="s">
        <v>339</v>
      </c>
      <c r="BC566" s="56" t="s">
        <v>263</v>
      </c>
      <c r="BD566" s="56" t="s">
        <v>349</v>
      </c>
      <c r="BE566" s="56" t="s">
        <v>347</v>
      </c>
      <c r="BF566" s="56" t="s">
        <v>334</v>
      </c>
      <c r="BG566" s="56" t="s">
        <v>365</v>
      </c>
      <c r="BH566" s="56">
        <v>0</v>
      </c>
      <c r="BI566" s="56">
        <v>0</v>
      </c>
      <c r="BJ566" s="56">
        <v>1</v>
      </c>
    </row>
    <row r="567" spans="1:62" hidden="1" x14ac:dyDescent="0.3">
      <c r="A567" s="56">
        <v>49196394</v>
      </c>
      <c r="B567" s="86">
        <v>599202</v>
      </c>
      <c r="C567" s="1">
        <v>42893</v>
      </c>
      <c r="D567" s="56" t="s">
        <v>357</v>
      </c>
      <c r="E567" s="56" t="s">
        <v>358</v>
      </c>
      <c r="F567" s="56" t="s">
        <v>334</v>
      </c>
      <c r="G567" s="56" t="s">
        <v>335</v>
      </c>
      <c r="H567" s="56" t="s">
        <v>336</v>
      </c>
      <c r="I567" s="56" t="s">
        <v>359</v>
      </c>
      <c r="K567" s="56" t="s">
        <v>337</v>
      </c>
      <c r="L567" s="56" t="s">
        <v>545</v>
      </c>
      <c r="M567" s="56" t="s">
        <v>984</v>
      </c>
      <c r="N567" s="56" t="s">
        <v>1043</v>
      </c>
      <c r="O567" s="56" t="s">
        <v>985</v>
      </c>
      <c r="P567" s="1" t="s">
        <v>110</v>
      </c>
      <c r="Q567" s="56" t="s">
        <v>241</v>
      </c>
      <c r="R567" s="56" t="s">
        <v>339</v>
      </c>
      <c r="S567" s="56">
        <v>149233</v>
      </c>
      <c r="T567" s="1" t="s">
        <v>379</v>
      </c>
      <c r="U567" s="56">
        <v>41416</v>
      </c>
      <c r="V567" s="56">
        <v>43100</v>
      </c>
      <c r="W567" s="56">
        <v>41456</v>
      </c>
      <c r="X567" s="56">
        <v>43100</v>
      </c>
      <c r="Y567" s="56" t="s">
        <v>340</v>
      </c>
      <c r="Z567" s="56" t="s">
        <v>341</v>
      </c>
      <c r="AA567" s="56" t="s">
        <v>347</v>
      </c>
      <c r="AB567" s="56" t="s">
        <v>343</v>
      </c>
      <c r="AC567" s="56" t="s">
        <v>342</v>
      </c>
      <c r="AD567" s="56" t="s">
        <v>342</v>
      </c>
      <c r="AE567" s="56" t="s">
        <v>334</v>
      </c>
      <c r="AF567" s="56" t="s">
        <v>291</v>
      </c>
      <c r="AG567" s="56">
        <v>2015</v>
      </c>
      <c r="AH567" s="56" t="s">
        <v>361</v>
      </c>
      <c r="AI567" s="56" t="s">
        <v>384</v>
      </c>
      <c r="AJ567" s="56">
        <v>0</v>
      </c>
      <c r="AK567" s="1">
        <v>42185</v>
      </c>
      <c r="AL567" s="56" t="s">
        <v>380</v>
      </c>
      <c r="AM567" s="56">
        <v>42767</v>
      </c>
      <c r="AN567" s="56" t="s">
        <v>353</v>
      </c>
      <c r="AO567" s="1">
        <v>42242</v>
      </c>
      <c r="AP567" s="56" t="s">
        <v>391</v>
      </c>
      <c r="AQ567" s="56">
        <v>67502</v>
      </c>
      <c r="AR567" s="56">
        <v>0</v>
      </c>
      <c r="AS567" s="56" t="s">
        <v>346</v>
      </c>
      <c r="BB567" s="56" t="s">
        <v>339</v>
      </c>
      <c r="BC567" s="56" t="s">
        <v>263</v>
      </c>
      <c r="BD567" s="56" t="s">
        <v>349</v>
      </c>
      <c r="BE567" s="56" t="s">
        <v>347</v>
      </c>
      <c r="BF567" s="56" t="s">
        <v>334</v>
      </c>
      <c r="BG567" s="56" t="s">
        <v>365</v>
      </c>
      <c r="BH567" s="56">
        <v>0</v>
      </c>
      <c r="BI567" s="56">
        <v>0</v>
      </c>
      <c r="BJ567" s="56">
        <v>1</v>
      </c>
    </row>
    <row r="568" spans="1:62" hidden="1" x14ac:dyDescent="0.3">
      <c r="A568" s="56">
        <v>49196326</v>
      </c>
      <c r="B568" s="86">
        <v>599202</v>
      </c>
      <c r="C568" s="1">
        <v>42893</v>
      </c>
      <c r="D568" s="56" t="s">
        <v>357</v>
      </c>
      <c r="E568" s="56" t="s">
        <v>358</v>
      </c>
      <c r="F568" s="56" t="s">
        <v>334</v>
      </c>
      <c r="G568" s="56" t="s">
        <v>335</v>
      </c>
      <c r="H568" s="56" t="s">
        <v>336</v>
      </c>
      <c r="I568" s="56" t="s">
        <v>359</v>
      </c>
      <c r="K568" s="56" t="s">
        <v>337</v>
      </c>
      <c r="L568" s="56" t="s">
        <v>545</v>
      </c>
      <c r="M568" s="56" t="s">
        <v>984</v>
      </c>
      <c r="N568" s="56" t="s">
        <v>1043</v>
      </c>
      <c r="O568" s="56" t="s">
        <v>985</v>
      </c>
      <c r="P568" s="1" t="s">
        <v>110</v>
      </c>
      <c r="Q568" s="56" t="s">
        <v>241</v>
      </c>
      <c r="R568" s="56" t="s">
        <v>339</v>
      </c>
      <c r="S568" s="56">
        <v>149225</v>
      </c>
      <c r="T568" s="1" t="s">
        <v>479</v>
      </c>
      <c r="U568" s="56">
        <v>41416</v>
      </c>
      <c r="V568" s="56">
        <v>43100</v>
      </c>
      <c r="W568" s="56">
        <v>41456</v>
      </c>
      <c r="X568" s="56">
        <v>43100</v>
      </c>
      <c r="Y568" s="56" t="s">
        <v>356</v>
      </c>
      <c r="Z568" s="56" t="s">
        <v>341</v>
      </c>
      <c r="AA568" s="56" t="s">
        <v>347</v>
      </c>
      <c r="AB568" s="56" t="s">
        <v>343</v>
      </c>
      <c r="AC568" s="56" t="s">
        <v>342</v>
      </c>
      <c r="AD568" s="56" t="s">
        <v>342</v>
      </c>
      <c r="AE568" s="56" t="s">
        <v>334</v>
      </c>
      <c r="AF568" s="56" t="s">
        <v>292</v>
      </c>
      <c r="AG568" s="56">
        <v>2016</v>
      </c>
      <c r="AH568" s="56" t="s">
        <v>361</v>
      </c>
      <c r="AI568" s="56" t="s">
        <v>385</v>
      </c>
      <c r="AJ568" s="56">
        <v>26494</v>
      </c>
      <c r="AM568" s="56">
        <v>42748</v>
      </c>
      <c r="AN568" s="56" t="s">
        <v>391</v>
      </c>
      <c r="AO568" s="1">
        <v>41404</v>
      </c>
      <c r="AP568" s="56" t="s">
        <v>378</v>
      </c>
      <c r="AQ568" s="56">
        <v>67501</v>
      </c>
      <c r="AR568" s="56">
        <v>0</v>
      </c>
      <c r="AS568" s="56" t="s">
        <v>346</v>
      </c>
      <c r="BB568" s="56" t="s">
        <v>339</v>
      </c>
      <c r="BC568" s="56" t="s">
        <v>263</v>
      </c>
      <c r="BD568" s="56" t="s">
        <v>349</v>
      </c>
      <c r="BE568" s="56" t="s">
        <v>347</v>
      </c>
      <c r="BF568" s="56" t="s">
        <v>334</v>
      </c>
      <c r="BG568" s="56" t="s">
        <v>365</v>
      </c>
      <c r="BH568" s="56">
        <v>0</v>
      </c>
      <c r="BI568" s="56">
        <v>0</v>
      </c>
      <c r="BJ568" s="56">
        <v>1</v>
      </c>
    </row>
    <row r="569" spans="1:62" hidden="1" x14ac:dyDescent="0.3">
      <c r="A569" s="56">
        <v>49196327</v>
      </c>
      <c r="B569" s="86">
        <v>599202</v>
      </c>
      <c r="C569" s="1">
        <v>42893</v>
      </c>
      <c r="D569" s="56" t="s">
        <v>357</v>
      </c>
      <c r="E569" s="56" t="s">
        <v>358</v>
      </c>
      <c r="F569" s="56" t="s">
        <v>334</v>
      </c>
      <c r="G569" s="56" t="s">
        <v>335</v>
      </c>
      <c r="H569" s="56" t="s">
        <v>336</v>
      </c>
      <c r="I569" s="56" t="s">
        <v>359</v>
      </c>
      <c r="K569" s="56" t="s">
        <v>337</v>
      </c>
      <c r="L569" s="56" t="s">
        <v>545</v>
      </c>
      <c r="M569" s="56" t="s">
        <v>984</v>
      </c>
      <c r="N569" s="56" t="s">
        <v>1043</v>
      </c>
      <c r="O569" s="56" t="s">
        <v>985</v>
      </c>
      <c r="P569" s="1" t="s">
        <v>110</v>
      </c>
      <c r="Q569" s="56" t="s">
        <v>241</v>
      </c>
      <c r="R569" s="56" t="s">
        <v>339</v>
      </c>
      <c r="S569" s="56">
        <v>149225</v>
      </c>
      <c r="T569" s="1" t="s">
        <v>479</v>
      </c>
      <c r="U569" s="56">
        <v>41416</v>
      </c>
      <c r="V569" s="56">
        <v>43100</v>
      </c>
      <c r="W569" s="56">
        <v>41456</v>
      </c>
      <c r="X569" s="56">
        <v>43100</v>
      </c>
      <c r="Y569" s="56" t="s">
        <v>356</v>
      </c>
      <c r="Z569" s="56" t="s">
        <v>341</v>
      </c>
      <c r="AA569" s="56" t="s">
        <v>347</v>
      </c>
      <c r="AB569" s="56" t="s">
        <v>343</v>
      </c>
      <c r="AC569" s="56" t="s">
        <v>342</v>
      </c>
      <c r="AD569" s="56" t="s">
        <v>342</v>
      </c>
      <c r="AE569" s="56" t="s">
        <v>334</v>
      </c>
      <c r="AF569" s="56" t="s">
        <v>292</v>
      </c>
      <c r="AG569" s="56">
        <v>2016</v>
      </c>
      <c r="AH569" s="56" t="s">
        <v>361</v>
      </c>
      <c r="AI569" s="56" t="s">
        <v>362</v>
      </c>
      <c r="AJ569" s="56">
        <v>30550</v>
      </c>
      <c r="AM569" s="56">
        <v>42748</v>
      </c>
      <c r="AN569" s="56" t="s">
        <v>391</v>
      </c>
      <c r="AO569" s="1">
        <v>41404</v>
      </c>
      <c r="AP569" s="56" t="s">
        <v>378</v>
      </c>
      <c r="AQ569" s="56">
        <v>67501</v>
      </c>
      <c r="AR569" s="56">
        <v>0</v>
      </c>
      <c r="AS569" s="56" t="s">
        <v>346</v>
      </c>
      <c r="BB569" s="56" t="s">
        <v>339</v>
      </c>
      <c r="BC569" s="56" t="s">
        <v>263</v>
      </c>
      <c r="BD569" s="56" t="s">
        <v>349</v>
      </c>
      <c r="BE569" s="56" t="s">
        <v>347</v>
      </c>
      <c r="BF569" s="56" t="s">
        <v>334</v>
      </c>
      <c r="BG569" s="56" t="s">
        <v>365</v>
      </c>
      <c r="BH569" s="56">
        <v>0</v>
      </c>
      <c r="BI569" s="56">
        <v>0</v>
      </c>
      <c r="BJ569" s="56">
        <v>1</v>
      </c>
    </row>
    <row r="570" spans="1:62" hidden="1" x14ac:dyDescent="0.3">
      <c r="A570" s="56">
        <v>49196392</v>
      </c>
      <c r="B570" s="86">
        <v>599202</v>
      </c>
      <c r="C570" s="1">
        <v>42893</v>
      </c>
      <c r="D570" s="56" t="s">
        <v>357</v>
      </c>
      <c r="E570" s="56" t="s">
        <v>358</v>
      </c>
      <c r="F570" s="56" t="s">
        <v>334</v>
      </c>
      <c r="G570" s="56" t="s">
        <v>335</v>
      </c>
      <c r="H570" s="56" t="s">
        <v>336</v>
      </c>
      <c r="I570" s="56" t="s">
        <v>359</v>
      </c>
      <c r="K570" s="56" t="s">
        <v>337</v>
      </c>
      <c r="L570" s="56" t="s">
        <v>545</v>
      </c>
      <c r="M570" s="56" t="s">
        <v>984</v>
      </c>
      <c r="N570" s="56" t="s">
        <v>1043</v>
      </c>
      <c r="O570" s="56" t="s">
        <v>985</v>
      </c>
      <c r="P570" s="1" t="s">
        <v>110</v>
      </c>
      <c r="Q570" s="56" t="s">
        <v>241</v>
      </c>
      <c r="R570" s="56" t="s">
        <v>339</v>
      </c>
      <c r="S570" s="56">
        <v>149233</v>
      </c>
      <c r="T570" s="1" t="s">
        <v>379</v>
      </c>
      <c r="U570" s="56">
        <v>41416</v>
      </c>
      <c r="V570" s="56">
        <v>43100</v>
      </c>
      <c r="W570" s="56">
        <v>41456</v>
      </c>
      <c r="X570" s="56">
        <v>43100</v>
      </c>
      <c r="Y570" s="56" t="s">
        <v>340</v>
      </c>
      <c r="Z570" s="56" t="s">
        <v>341</v>
      </c>
      <c r="AA570" s="56" t="s">
        <v>347</v>
      </c>
      <c r="AB570" s="56" t="s">
        <v>343</v>
      </c>
      <c r="AC570" s="56" t="s">
        <v>342</v>
      </c>
      <c r="AD570" s="56" t="s">
        <v>342</v>
      </c>
      <c r="AE570" s="56" t="s">
        <v>334</v>
      </c>
      <c r="AF570" s="56" t="s">
        <v>291</v>
      </c>
      <c r="AG570" s="56">
        <v>2014</v>
      </c>
      <c r="AH570" s="56" t="s">
        <v>361</v>
      </c>
      <c r="AI570" s="56" t="s">
        <v>384</v>
      </c>
      <c r="AJ570" s="56">
        <v>0</v>
      </c>
      <c r="AK570" s="1">
        <v>41820</v>
      </c>
      <c r="AL570" s="56" t="s">
        <v>421</v>
      </c>
      <c r="AM570" s="56">
        <v>42767</v>
      </c>
      <c r="AN570" s="56" t="s">
        <v>353</v>
      </c>
      <c r="AO570" s="1">
        <v>42055</v>
      </c>
      <c r="AP570" s="56" t="s">
        <v>353</v>
      </c>
      <c r="AQ570" s="56">
        <v>67502</v>
      </c>
      <c r="AR570" s="56">
        <v>0</v>
      </c>
      <c r="AS570" s="56" t="s">
        <v>346</v>
      </c>
      <c r="BB570" s="56" t="s">
        <v>339</v>
      </c>
      <c r="BC570" s="56" t="s">
        <v>263</v>
      </c>
      <c r="BD570" s="56" t="s">
        <v>349</v>
      </c>
      <c r="BE570" s="56" t="s">
        <v>347</v>
      </c>
      <c r="BF570" s="56" t="s">
        <v>334</v>
      </c>
      <c r="BG570" s="56" t="s">
        <v>365</v>
      </c>
      <c r="BH570" s="56">
        <v>0</v>
      </c>
      <c r="BI570" s="56">
        <v>0</v>
      </c>
      <c r="BJ570" s="56">
        <v>1</v>
      </c>
    </row>
    <row r="571" spans="1:62" hidden="1" x14ac:dyDescent="0.3">
      <c r="A571" s="56">
        <v>49196328</v>
      </c>
      <c r="B571" s="86">
        <v>599202</v>
      </c>
      <c r="C571" s="1">
        <v>42893</v>
      </c>
      <c r="D571" s="56" t="s">
        <v>357</v>
      </c>
      <c r="E571" s="56" t="s">
        <v>358</v>
      </c>
      <c r="F571" s="56" t="s">
        <v>334</v>
      </c>
      <c r="G571" s="56" t="s">
        <v>335</v>
      </c>
      <c r="H571" s="56" t="s">
        <v>336</v>
      </c>
      <c r="I571" s="56" t="s">
        <v>359</v>
      </c>
      <c r="K571" s="56" t="s">
        <v>337</v>
      </c>
      <c r="L571" s="56" t="s">
        <v>545</v>
      </c>
      <c r="M571" s="56" t="s">
        <v>984</v>
      </c>
      <c r="N571" s="56" t="s">
        <v>1043</v>
      </c>
      <c r="O571" s="56" t="s">
        <v>985</v>
      </c>
      <c r="P571" s="1" t="s">
        <v>110</v>
      </c>
      <c r="Q571" s="56" t="s">
        <v>241</v>
      </c>
      <c r="R571" s="56" t="s">
        <v>339</v>
      </c>
      <c r="S571" s="56">
        <v>149225</v>
      </c>
      <c r="T571" s="1" t="s">
        <v>479</v>
      </c>
      <c r="U571" s="56">
        <v>41416</v>
      </c>
      <c r="V571" s="56">
        <v>43100</v>
      </c>
      <c r="W571" s="56">
        <v>41456</v>
      </c>
      <c r="X571" s="56">
        <v>43100</v>
      </c>
      <c r="Y571" s="56" t="s">
        <v>356</v>
      </c>
      <c r="Z571" s="56" t="s">
        <v>341</v>
      </c>
      <c r="AA571" s="56" t="s">
        <v>347</v>
      </c>
      <c r="AB571" s="56" t="s">
        <v>343</v>
      </c>
      <c r="AC571" s="56" t="s">
        <v>342</v>
      </c>
      <c r="AD571" s="56" t="s">
        <v>342</v>
      </c>
      <c r="AE571" s="56" t="s">
        <v>334</v>
      </c>
      <c r="AF571" s="56" t="s">
        <v>292</v>
      </c>
      <c r="AG571" s="56">
        <v>2016</v>
      </c>
      <c r="AH571" s="56" t="s">
        <v>361</v>
      </c>
      <c r="AI571" s="56" t="s">
        <v>373</v>
      </c>
      <c r="AJ571" s="56">
        <v>32315</v>
      </c>
      <c r="AM571" s="56">
        <v>42748</v>
      </c>
      <c r="AN571" s="56" t="s">
        <v>391</v>
      </c>
      <c r="AO571" s="1">
        <v>41404</v>
      </c>
      <c r="AP571" s="56" t="s">
        <v>378</v>
      </c>
      <c r="AQ571" s="56">
        <v>67501</v>
      </c>
      <c r="AR571" s="56">
        <v>0</v>
      </c>
      <c r="AS571" s="56" t="s">
        <v>346</v>
      </c>
      <c r="BB571" s="56" t="s">
        <v>339</v>
      </c>
      <c r="BC571" s="56" t="s">
        <v>263</v>
      </c>
      <c r="BD571" s="56" t="s">
        <v>349</v>
      </c>
      <c r="BE571" s="56" t="s">
        <v>347</v>
      </c>
      <c r="BF571" s="56" t="s">
        <v>334</v>
      </c>
      <c r="BG571" s="56" t="s">
        <v>365</v>
      </c>
      <c r="BH571" s="56">
        <v>0</v>
      </c>
      <c r="BI571" s="56">
        <v>0</v>
      </c>
      <c r="BJ571" s="56">
        <v>1</v>
      </c>
    </row>
    <row r="572" spans="1:62" hidden="1" x14ac:dyDescent="0.3">
      <c r="A572" s="56">
        <v>49196329</v>
      </c>
      <c r="B572" s="86">
        <v>599202</v>
      </c>
      <c r="C572" s="1">
        <v>42893</v>
      </c>
      <c r="D572" s="56" t="s">
        <v>357</v>
      </c>
      <c r="E572" s="56" t="s">
        <v>358</v>
      </c>
      <c r="F572" s="56" t="s">
        <v>334</v>
      </c>
      <c r="G572" s="56" t="s">
        <v>335</v>
      </c>
      <c r="H572" s="56" t="s">
        <v>336</v>
      </c>
      <c r="I572" s="56" t="s">
        <v>359</v>
      </c>
      <c r="K572" s="56" t="s">
        <v>337</v>
      </c>
      <c r="L572" s="56" t="s">
        <v>545</v>
      </c>
      <c r="M572" s="56" t="s">
        <v>984</v>
      </c>
      <c r="N572" s="56" t="s">
        <v>1043</v>
      </c>
      <c r="O572" s="56" t="s">
        <v>985</v>
      </c>
      <c r="P572" s="1" t="s">
        <v>110</v>
      </c>
      <c r="Q572" s="56" t="s">
        <v>241</v>
      </c>
      <c r="R572" s="56" t="s">
        <v>339</v>
      </c>
      <c r="S572" s="56">
        <v>149225</v>
      </c>
      <c r="T572" s="1" t="s">
        <v>479</v>
      </c>
      <c r="U572" s="56">
        <v>41416</v>
      </c>
      <c r="V572" s="56">
        <v>43100</v>
      </c>
      <c r="W572" s="56">
        <v>41456</v>
      </c>
      <c r="X572" s="56">
        <v>43100</v>
      </c>
      <c r="Y572" s="56" t="s">
        <v>356</v>
      </c>
      <c r="Z572" s="56" t="s">
        <v>341</v>
      </c>
      <c r="AA572" s="56" t="s">
        <v>347</v>
      </c>
      <c r="AB572" s="56" t="s">
        <v>343</v>
      </c>
      <c r="AC572" s="56" t="s">
        <v>342</v>
      </c>
      <c r="AD572" s="56" t="s">
        <v>342</v>
      </c>
      <c r="AE572" s="56" t="s">
        <v>334</v>
      </c>
      <c r="AF572" s="56" t="s">
        <v>292</v>
      </c>
      <c r="AG572" s="56">
        <v>2016</v>
      </c>
      <c r="AH572" s="56" t="s">
        <v>361</v>
      </c>
      <c r="AI572" s="56" t="s">
        <v>384</v>
      </c>
      <c r="AJ572" s="56">
        <v>37689</v>
      </c>
      <c r="AM572" s="56">
        <v>42748</v>
      </c>
      <c r="AN572" s="56" t="s">
        <v>391</v>
      </c>
      <c r="AO572" s="1">
        <v>41404</v>
      </c>
      <c r="AP572" s="56" t="s">
        <v>378</v>
      </c>
      <c r="AQ572" s="56">
        <v>67501</v>
      </c>
      <c r="AR572" s="56">
        <v>0</v>
      </c>
      <c r="AS572" s="56" t="s">
        <v>346</v>
      </c>
      <c r="BB572" s="56" t="s">
        <v>339</v>
      </c>
      <c r="BC572" s="56" t="s">
        <v>263</v>
      </c>
      <c r="BD572" s="56" t="s">
        <v>349</v>
      </c>
      <c r="BE572" s="56" t="s">
        <v>347</v>
      </c>
      <c r="BF572" s="56" t="s">
        <v>334</v>
      </c>
      <c r="BG572" s="56" t="s">
        <v>365</v>
      </c>
      <c r="BH572" s="56">
        <v>0</v>
      </c>
      <c r="BI572" s="56">
        <v>0</v>
      </c>
      <c r="BJ572" s="56">
        <v>1</v>
      </c>
    </row>
    <row r="573" spans="1:62" hidden="1" x14ac:dyDescent="0.3">
      <c r="A573" s="56">
        <v>49196869</v>
      </c>
      <c r="B573" s="86">
        <v>599202</v>
      </c>
      <c r="C573" s="1">
        <v>42893</v>
      </c>
      <c r="D573" s="56" t="s">
        <v>357</v>
      </c>
      <c r="E573" s="56" t="s">
        <v>358</v>
      </c>
      <c r="F573" s="56" t="s">
        <v>334</v>
      </c>
      <c r="G573" s="56" t="s">
        <v>335</v>
      </c>
      <c r="H573" s="56" t="s">
        <v>336</v>
      </c>
      <c r="I573" s="56" t="s">
        <v>359</v>
      </c>
      <c r="K573" s="56" t="s">
        <v>337</v>
      </c>
      <c r="L573" s="56" t="s">
        <v>545</v>
      </c>
      <c r="M573" s="56" t="s">
        <v>984</v>
      </c>
      <c r="N573" s="56" t="s">
        <v>1043</v>
      </c>
      <c r="O573" s="56" t="s">
        <v>985</v>
      </c>
      <c r="P573" s="1" t="s">
        <v>188</v>
      </c>
      <c r="Q573" s="56" t="s">
        <v>241</v>
      </c>
      <c r="R573" s="56" t="s">
        <v>339</v>
      </c>
      <c r="S573" s="56">
        <v>136045</v>
      </c>
      <c r="T573" s="1" t="s">
        <v>453</v>
      </c>
      <c r="U573" s="56">
        <v>41416</v>
      </c>
      <c r="V573" s="56">
        <v>43100</v>
      </c>
      <c r="W573" s="56">
        <v>41548</v>
      </c>
      <c r="X573" s="56">
        <v>43100</v>
      </c>
      <c r="Y573" s="56" t="s">
        <v>356</v>
      </c>
      <c r="Z573" s="56" t="s">
        <v>341</v>
      </c>
      <c r="AA573" s="56" t="s">
        <v>347</v>
      </c>
      <c r="AB573" s="56" t="s">
        <v>343</v>
      </c>
      <c r="AC573" s="56" t="s">
        <v>342</v>
      </c>
      <c r="AD573" s="56" t="s">
        <v>347</v>
      </c>
      <c r="AE573" s="56" t="s">
        <v>334</v>
      </c>
      <c r="AF573" s="56" t="s">
        <v>292</v>
      </c>
      <c r="AG573" s="56">
        <v>2017</v>
      </c>
      <c r="AH573" s="56" t="s">
        <v>361</v>
      </c>
      <c r="AI573" s="56" t="s">
        <v>373</v>
      </c>
      <c r="AJ573" s="56">
        <v>0</v>
      </c>
      <c r="AM573" s="56">
        <v>42748</v>
      </c>
      <c r="AN573" s="56" t="s">
        <v>391</v>
      </c>
      <c r="AO573" s="1">
        <v>42794</v>
      </c>
      <c r="AP573" s="56" t="s">
        <v>391</v>
      </c>
      <c r="AQ573" s="56">
        <v>64641</v>
      </c>
      <c r="AR573" s="56">
        <v>0</v>
      </c>
      <c r="AS573" s="56" t="s">
        <v>346</v>
      </c>
      <c r="BB573" s="56" t="s">
        <v>339</v>
      </c>
      <c r="BC573" s="56" t="s">
        <v>263</v>
      </c>
      <c r="BD573" s="56" t="s">
        <v>349</v>
      </c>
      <c r="BE573" s="56" t="s">
        <v>347</v>
      </c>
      <c r="BF573" s="56" t="s">
        <v>334</v>
      </c>
      <c r="BG573" s="56" t="s">
        <v>365</v>
      </c>
      <c r="BH573" s="56">
        <v>0</v>
      </c>
      <c r="BI573" s="56">
        <v>0</v>
      </c>
      <c r="BJ573" s="56">
        <v>1</v>
      </c>
    </row>
    <row r="574" spans="1:62" hidden="1" x14ac:dyDescent="0.3">
      <c r="A574" s="56">
        <v>49196330</v>
      </c>
      <c r="B574" s="86">
        <v>599202</v>
      </c>
      <c r="C574" s="1">
        <v>42893</v>
      </c>
      <c r="D574" s="56" t="s">
        <v>357</v>
      </c>
      <c r="E574" s="56" t="s">
        <v>358</v>
      </c>
      <c r="F574" s="56" t="s">
        <v>334</v>
      </c>
      <c r="G574" s="56" t="s">
        <v>335</v>
      </c>
      <c r="H574" s="56" t="s">
        <v>336</v>
      </c>
      <c r="I574" s="56" t="s">
        <v>359</v>
      </c>
      <c r="K574" s="56" t="s">
        <v>337</v>
      </c>
      <c r="L574" s="56" t="s">
        <v>545</v>
      </c>
      <c r="M574" s="56" t="s">
        <v>984</v>
      </c>
      <c r="N574" s="56" t="s">
        <v>1043</v>
      </c>
      <c r="O574" s="56" t="s">
        <v>985</v>
      </c>
      <c r="P574" s="1" t="s">
        <v>110</v>
      </c>
      <c r="Q574" s="56" t="s">
        <v>241</v>
      </c>
      <c r="R574" s="56" t="s">
        <v>339</v>
      </c>
      <c r="S574" s="56">
        <v>149225</v>
      </c>
      <c r="T574" s="1" t="s">
        <v>479</v>
      </c>
      <c r="U574" s="56">
        <v>41416</v>
      </c>
      <c r="V574" s="56">
        <v>43100</v>
      </c>
      <c r="W574" s="56">
        <v>41456</v>
      </c>
      <c r="X574" s="56">
        <v>43100</v>
      </c>
      <c r="Y574" s="56" t="s">
        <v>356</v>
      </c>
      <c r="Z574" s="56" t="s">
        <v>341</v>
      </c>
      <c r="AA574" s="56" t="s">
        <v>347</v>
      </c>
      <c r="AB574" s="56" t="s">
        <v>343</v>
      </c>
      <c r="AC574" s="56" t="s">
        <v>342</v>
      </c>
      <c r="AD574" s="56" t="s">
        <v>342</v>
      </c>
      <c r="AE574" s="56" t="s">
        <v>334</v>
      </c>
      <c r="AF574" s="56" t="s">
        <v>292</v>
      </c>
      <c r="AG574" s="56">
        <v>2017</v>
      </c>
      <c r="AH574" s="56" t="s">
        <v>361</v>
      </c>
      <c r="AI574" s="56" t="s">
        <v>385</v>
      </c>
      <c r="AJ574" s="56">
        <v>40164</v>
      </c>
      <c r="AM574" s="56">
        <v>42748</v>
      </c>
      <c r="AN574" s="56" t="s">
        <v>391</v>
      </c>
      <c r="AO574" s="1">
        <v>41404</v>
      </c>
      <c r="AP574" s="56" t="s">
        <v>378</v>
      </c>
      <c r="AQ574" s="56">
        <v>67501</v>
      </c>
      <c r="AR574" s="56">
        <v>0</v>
      </c>
      <c r="AS574" s="56" t="s">
        <v>346</v>
      </c>
      <c r="BB574" s="56" t="s">
        <v>339</v>
      </c>
      <c r="BC574" s="56" t="s">
        <v>263</v>
      </c>
      <c r="BD574" s="56" t="s">
        <v>349</v>
      </c>
      <c r="BE574" s="56" t="s">
        <v>347</v>
      </c>
      <c r="BF574" s="56" t="s">
        <v>334</v>
      </c>
      <c r="BG574" s="56" t="s">
        <v>365</v>
      </c>
      <c r="BH574" s="56">
        <v>0</v>
      </c>
      <c r="BI574" s="56">
        <v>0</v>
      </c>
      <c r="BJ574" s="56">
        <v>1</v>
      </c>
    </row>
    <row r="575" spans="1:62" hidden="1" x14ac:dyDescent="0.3">
      <c r="A575" s="56">
        <v>49196331</v>
      </c>
      <c r="B575" s="86">
        <v>599202</v>
      </c>
      <c r="C575" s="1">
        <v>42893</v>
      </c>
      <c r="D575" s="56" t="s">
        <v>357</v>
      </c>
      <c r="E575" s="56" t="s">
        <v>358</v>
      </c>
      <c r="F575" s="56" t="s">
        <v>334</v>
      </c>
      <c r="G575" s="56" t="s">
        <v>335</v>
      </c>
      <c r="H575" s="56" t="s">
        <v>336</v>
      </c>
      <c r="I575" s="56" t="s">
        <v>359</v>
      </c>
      <c r="K575" s="56" t="s">
        <v>337</v>
      </c>
      <c r="L575" s="56" t="s">
        <v>545</v>
      </c>
      <c r="M575" s="56" t="s">
        <v>984</v>
      </c>
      <c r="N575" s="56" t="s">
        <v>1043</v>
      </c>
      <c r="O575" s="56" t="s">
        <v>985</v>
      </c>
      <c r="P575" s="1" t="s">
        <v>110</v>
      </c>
      <c r="Q575" s="56" t="s">
        <v>241</v>
      </c>
      <c r="R575" s="56" t="s">
        <v>339</v>
      </c>
      <c r="S575" s="56">
        <v>149225</v>
      </c>
      <c r="T575" s="1" t="s">
        <v>479</v>
      </c>
      <c r="U575" s="56">
        <v>41416</v>
      </c>
      <c r="V575" s="56">
        <v>43100</v>
      </c>
      <c r="W575" s="56">
        <v>41456</v>
      </c>
      <c r="X575" s="56">
        <v>43100</v>
      </c>
      <c r="Y575" s="56" t="s">
        <v>356</v>
      </c>
      <c r="Z575" s="56" t="s">
        <v>341</v>
      </c>
      <c r="AA575" s="56" t="s">
        <v>347</v>
      </c>
      <c r="AB575" s="56" t="s">
        <v>343</v>
      </c>
      <c r="AC575" s="56" t="s">
        <v>342</v>
      </c>
      <c r="AD575" s="56" t="s">
        <v>342</v>
      </c>
      <c r="AE575" s="56" t="s">
        <v>334</v>
      </c>
      <c r="AF575" s="56" t="s">
        <v>292</v>
      </c>
      <c r="AG575" s="56">
        <v>2017</v>
      </c>
      <c r="AH575" s="56" t="s">
        <v>361</v>
      </c>
      <c r="AI575" s="56" t="s">
        <v>362</v>
      </c>
      <c r="AJ575" s="56">
        <v>41595</v>
      </c>
      <c r="AM575" s="56">
        <v>42748</v>
      </c>
      <c r="AN575" s="56" t="s">
        <v>391</v>
      </c>
      <c r="AO575" s="1">
        <v>41404</v>
      </c>
      <c r="AP575" s="56" t="s">
        <v>378</v>
      </c>
      <c r="AQ575" s="56">
        <v>67501</v>
      </c>
      <c r="AR575" s="56">
        <v>0</v>
      </c>
      <c r="AS575" s="56" t="s">
        <v>346</v>
      </c>
      <c r="BB575" s="56" t="s">
        <v>339</v>
      </c>
      <c r="BC575" s="56" t="s">
        <v>263</v>
      </c>
      <c r="BD575" s="56" t="s">
        <v>349</v>
      </c>
      <c r="BE575" s="56" t="s">
        <v>347</v>
      </c>
      <c r="BF575" s="56" t="s">
        <v>334</v>
      </c>
      <c r="BG575" s="56" t="s">
        <v>365</v>
      </c>
      <c r="BH575" s="56">
        <v>0</v>
      </c>
      <c r="BI575" s="56">
        <v>0</v>
      </c>
      <c r="BJ575" s="56">
        <v>1</v>
      </c>
    </row>
    <row r="576" spans="1:62" hidden="1" x14ac:dyDescent="0.3">
      <c r="A576" s="56">
        <v>49196868</v>
      </c>
      <c r="B576" s="86">
        <v>599202</v>
      </c>
      <c r="C576" s="1">
        <v>42893</v>
      </c>
      <c r="D576" s="56" t="s">
        <v>357</v>
      </c>
      <c r="E576" s="56" t="s">
        <v>358</v>
      </c>
      <c r="F576" s="56" t="s">
        <v>334</v>
      </c>
      <c r="G576" s="56" t="s">
        <v>335</v>
      </c>
      <c r="H576" s="56" t="s">
        <v>336</v>
      </c>
      <c r="I576" s="56" t="s">
        <v>359</v>
      </c>
      <c r="K576" s="56" t="s">
        <v>337</v>
      </c>
      <c r="L576" s="56" t="s">
        <v>545</v>
      </c>
      <c r="M576" s="56" t="s">
        <v>984</v>
      </c>
      <c r="N576" s="56" t="s">
        <v>1043</v>
      </c>
      <c r="O576" s="56" t="s">
        <v>985</v>
      </c>
      <c r="P576" s="1" t="s">
        <v>188</v>
      </c>
      <c r="Q576" s="56" t="s">
        <v>241</v>
      </c>
      <c r="R576" s="56" t="s">
        <v>339</v>
      </c>
      <c r="S576" s="56">
        <v>136045</v>
      </c>
      <c r="T576" s="1" t="s">
        <v>453</v>
      </c>
      <c r="U576" s="56">
        <v>41416</v>
      </c>
      <c r="V576" s="56">
        <v>43100</v>
      </c>
      <c r="W576" s="56">
        <v>41548</v>
      </c>
      <c r="X576" s="56">
        <v>43100</v>
      </c>
      <c r="Y576" s="56" t="s">
        <v>356</v>
      </c>
      <c r="Z576" s="56" t="s">
        <v>341</v>
      </c>
      <c r="AA576" s="56" t="s">
        <v>347</v>
      </c>
      <c r="AB576" s="56" t="s">
        <v>343</v>
      </c>
      <c r="AC576" s="56" t="s">
        <v>342</v>
      </c>
      <c r="AD576" s="56" t="s">
        <v>347</v>
      </c>
      <c r="AE576" s="56" t="s">
        <v>334</v>
      </c>
      <c r="AF576" s="56" t="s">
        <v>292</v>
      </c>
      <c r="AG576" s="56">
        <v>2017</v>
      </c>
      <c r="AH576" s="56" t="s">
        <v>361</v>
      </c>
      <c r="AI576" s="56" t="s">
        <v>362</v>
      </c>
      <c r="AJ576" s="56">
        <v>0</v>
      </c>
      <c r="AM576" s="56">
        <v>42748</v>
      </c>
      <c r="AN576" s="56" t="s">
        <v>391</v>
      </c>
      <c r="AO576" s="1">
        <v>42794</v>
      </c>
      <c r="AP576" s="56" t="s">
        <v>391</v>
      </c>
      <c r="AQ576" s="56">
        <v>64641</v>
      </c>
      <c r="AR576" s="56">
        <v>0</v>
      </c>
      <c r="AS576" s="56" t="s">
        <v>346</v>
      </c>
      <c r="BB576" s="56" t="s">
        <v>339</v>
      </c>
      <c r="BC576" s="56" t="s">
        <v>263</v>
      </c>
      <c r="BD576" s="56" t="s">
        <v>349</v>
      </c>
      <c r="BE576" s="56" t="s">
        <v>347</v>
      </c>
      <c r="BF576" s="56" t="s">
        <v>334</v>
      </c>
      <c r="BG576" s="56" t="s">
        <v>365</v>
      </c>
      <c r="BH576" s="56">
        <v>0</v>
      </c>
      <c r="BI576" s="56">
        <v>0</v>
      </c>
      <c r="BJ576" s="56">
        <v>1</v>
      </c>
    </row>
    <row r="577" spans="1:62" hidden="1" x14ac:dyDescent="0.3">
      <c r="A577" s="56">
        <v>49196332</v>
      </c>
      <c r="B577" s="86">
        <v>599202</v>
      </c>
      <c r="C577" s="1">
        <v>42893</v>
      </c>
      <c r="D577" s="56" t="s">
        <v>357</v>
      </c>
      <c r="E577" s="56" t="s">
        <v>358</v>
      </c>
      <c r="F577" s="56" t="s">
        <v>334</v>
      </c>
      <c r="G577" s="56" t="s">
        <v>335</v>
      </c>
      <c r="H577" s="56" t="s">
        <v>336</v>
      </c>
      <c r="I577" s="56" t="s">
        <v>359</v>
      </c>
      <c r="K577" s="56" t="s">
        <v>337</v>
      </c>
      <c r="L577" s="56" t="s">
        <v>545</v>
      </c>
      <c r="M577" s="56" t="s">
        <v>984</v>
      </c>
      <c r="N577" s="56" t="s">
        <v>1043</v>
      </c>
      <c r="O577" s="56" t="s">
        <v>985</v>
      </c>
      <c r="P577" s="1" t="s">
        <v>110</v>
      </c>
      <c r="Q577" s="56" t="s">
        <v>241</v>
      </c>
      <c r="R577" s="56" t="s">
        <v>339</v>
      </c>
      <c r="S577" s="56">
        <v>149225</v>
      </c>
      <c r="T577" s="1" t="s">
        <v>479</v>
      </c>
      <c r="U577" s="56">
        <v>41416</v>
      </c>
      <c r="V577" s="56">
        <v>43100</v>
      </c>
      <c r="W577" s="56">
        <v>41456</v>
      </c>
      <c r="X577" s="56">
        <v>43100</v>
      </c>
      <c r="Y577" s="56" t="s">
        <v>356</v>
      </c>
      <c r="Z577" s="56" t="s">
        <v>341</v>
      </c>
      <c r="AA577" s="56" t="s">
        <v>347</v>
      </c>
      <c r="AB577" s="56" t="s">
        <v>343</v>
      </c>
      <c r="AC577" s="56" t="s">
        <v>342</v>
      </c>
      <c r="AD577" s="56" t="s">
        <v>342</v>
      </c>
      <c r="AE577" s="56" t="s">
        <v>334</v>
      </c>
      <c r="AF577" s="56" t="s">
        <v>292</v>
      </c>
      <c r="AG577" s="56">
        <v>2017</v>
      </c>
      <c r="AH577" s="56" t="s">
        <v>361</v>
      </c>
      <c r="AI577" s="56" t="s">
        <v>373</v>
      </c>
      <c r="AJ577" s="56">
        <v>42944</v>
      </c>
      <c r="AM577" s="56">
        <v>42748</v>
      </c>
      <c r="AN577" s="56" t="s">
        <v>391</v>
      </c>
      <c r="AO577" s="1">
        <v>41404</v>
      </c>
      <c r="AP577" s="56" t="s">
        <v>378</v>
      </c>
      <c r="AQ577" s="56">
        <v>67501</v>
      </c>
      <c r="AR577" s="56">
        <v>0</v>
      </c>
      <c r="AS577" s="56" t="s">
        <v>346</v>
      </c>
      <c r="BB577" s="56" t="s">
        <v>339</v>
      </c>
      <c r="BC577" s="56" t="s">
        <v>263</v>
      </c>
      <c r="BD577" s="56" t="s">
        <v>349</v>
      </c>
      <c r="BE577" s="56" t="s">
        <v>347</v>
      </c>
      <c r="BF577" s="56" t="s">
        <v>334</v>
      </c>
      <c r="BG577" s="56" t="s">
        <v>365</v>
      </c>
      <c r="BH577" s="56">
        <v>0</v>
      </c>
      <c r="BI577" s="56">
        <v>0</v>
      </c>
      <c r="BJ577" s="56">
        <v>1</v>
      </c>
    </row>
    <row r="578" spans="1:62" hidden="1" x14ac:dyDescent="0.3">
      <c r="A578" s="56">
        <v>49196333</v>
      </c>
      <c r="B578" s="86">
        <v>599202</v>
      </c>
      <c r="C578" s="1">
        <v>42893</v>
      </c>
      <c r="D578" s="56" t="s">
        <v>357</v>
      </c>
      <c r="E578" s="56" t="s">
        <v>358</v>
      </c>
      <c r="F578" s="56" t="s">
        <v>334</v>
      </c>
      <c r="G578" s="56" t="s">
        <v>335</v>
      </c>
      <c r="H578" s="56" t="s">
        <v>336</v>
      </c>
      <c r="I578" s="56" t="s">
        <v>359</v>
      </c>
      <c r="K578" s="56" t="s">
        <v>337</v>
      </c>
      <c r="L578" s="56" t="s">
        <v>545</v>
      </c>
      <c r="M578" s="56" t="s">
        <v>984</v>
      </c>
      <c r="N578" s="56" t="s">
        <v>1043</v>
      </c>
      <c r="O578" s="56" t="s">
        <v>985</v>
      </c>
      <c r="P578" s="1" t="s">
        <v>110</v>
      </c>
      <c r="Q578" s="56" t="s">
        <v>241</v>
      </c>
      <c r="R578" s="56" t="s">
        <v>339</v>
      </c>
      <c r="S578" s="56">
        <v>149225</v>
      </c>
      <c r="T578" s="1" t="s">
        <v>479</v>
      </c>
      <c r="U578" s="56">
        <v>41416</v>
      </c>
      <c r="V578" s="56">
        <v>43100</v>
      </c>
      <c r="W578" s="56">
        <v>41456</v>
      </c>
      <c r="X578" s="56">
        <v>43100</v>
      </c>
      <c r="Y578" s="56" t="s">
        <v>356</v>
      </c>
      <c r="Z578" s="56" t="s">
        <v>341</v>
      </c>
      <c r="AA578" s="56" t="s">
        <v>347</v>
      </c>
      <c r="AB578" s="56" t="s">
        <v>343</v>
      </c>
      <c r="AC578" s="56" t="s">
        <v>342</v>
      </c>
      <c r="AD578" s="56" t="s">
        <v>342</v>
      </c>
      <c r="AE578" s="56" t="s">
        <v>334</v>
      </c>
      <c r="AF578" s="56" t="s">
        <v>292</v>
      </c>
      <c r="AG578" s="56">
        <v>2017</v>
      </c>
      <c r="AH578" s="56" t="s">
        <v>361</v>
      </c>
      <c r="AI578" s="56" t="s">
        <v>384</v>
      </c>
      <c r="AJ578" s="56">
        <v>44449</v>
      </c>
      <c r="AM578" s="56">
        <v>42748</v>
      </c>
      <c r="AN578" s="56" t="s">
        <v>391</v>
      </c>
      <c r="AO578" s="1">
        <v>41404</v>
      </c>
      <c r="AP578" s="56" t="s">
        <v>378</v>
      </c>
      <c r="AQ578" s="56">
        <v>67501</v>
      </c>
      <c r="AR578" s="56">
        <v>0</v>
      </c>
      <c r="AS578" s="56" t="s">
        <v>346</v>
      </c>
      <c r="BB578" s="56" t="s">
        <v>339</v>
      </c>
      <c r="BC578" s="56" t="s">
        <v>263</v>
      </c>
      <c r="BD578" s="56" t="s">
        <v>349</v>
      </c>
      <c r="BE578" s="56" t="s">
        <v>347</v>
      </c>
      <c r="BF578" s="56" t="s">
        <v>334</v>
      </c>
      <c r="BG578" s="56" t="s">
        <v>365</v>
      </c>
      <c r="BH578" s="56">
        <v>0</v>
      </c>
      <c r="BI578" s="56">
        <v>0</v>
      </c>
      <c r="BJ578" s="56">
        <v>1</v>
      </c>
    </row>
    <row r="579" spans="1:62" hidden="1" x14ac:dyDescent="0.3">
      <c r="A579" s="56">
        <v>49196882</v>
      </c>
      <c r="B579" s="86">
        <v>599202</v>
      </c>
      <c r="C579" s="1">
        <v>42893</v>
      </c>
      <c r="D579" s="56" t="s">
        <v>357</v>
      </c>
      <c r="E579" s="56" t="s">
        <v>358</v>
      </c>
      <c r="F579" s="56" t="s">
        <v>334</v>
      </c>
      <c r="G579" s="56" t="s">
        <v>335</v>
      </c>
      <c r="H579" s="56" t="s">
        <v>336</v>
      </c>
      <c r="I579" s="56" t="s">
        <v>359</v>
      </c>
      <c r="K579" s="56" t="s">
        <v>337</v>
      </c>
      <c r="L579" s="56" t="s">
        <v>545</v>
      </c>
      <c r="M579" s="56" t="s">
        <v>984</v>
      </c>
      <c r="N579" s="56" t="s">
        <v>1043</v>
      </c>
      <c r="O579" s="56" t="s">
        <v>985</v>
      </c>
      <c r="P579" s="1" t="s">
        <v>188</v>
      </c>
      <c r="Q579" s="56" t="s">
        <v>241</v>
      </c>
      <c r="R579" s="56" t="s">
        <v>339</v>
      </c>
      <c r="S579" s="56">
        <v>133865</v>
      </c>
      <c r="T579" s="1" t="s">
        <v>450</v>
      </c>
      <c r="U579" s="56">
        <v>41416</v>
      </c>
      <c r="V579" s="56">
        <v>43100</v>
      </c>
      <c r="W579" s="56">
        <v>41729</v>
      </c>
      <c r="X579" s="56">
        <v>43100</v>
      </c>
      <c r="Y579" s="56" t="s">
        <v>340</v>
      </c>
      <c r="Z579" s="56" t="s">
        <v>341</v>
      </c>
      <c r="AA579" s="56" t="s">
        <v>347</v>
      </c>
      <c r="AB579" s="56" t="s">
        <v>343</v>
      </c>
      <c r="AC579" s="56" t="s">
        <v>342</v>
      </c>
      <c r="AD579" s="56" t="s">
        <v>342</v>
      </c>
      <c r="AE579" s="56" t="s">
        <v>354</v>
      </c>
      <c r="AF579" s="56" t="s">
        <v>292</v>
      </c>
      <c r="AG579" s="56">
        <v>2016</v>
      </c>
      <c r="AH579" s="56" t="s">
        <v>361</v>
      </c>
      <c r="AI579" s="56" t="s">
        <v>385</v>
      </c>
      <c r="AJ579" s="56">
        <v>1</v>
      </c>
      <c r="AM579" s="56">
        <v>42242</v>
      </c>
      <c r="AN579" s="56" t="s">
        <v>391</v>
      </c>
      <c r="AO579" s="1">
        <v>41393</v>
      </c>
      <c r="AP579" s="56" t="s">
        <v>353</v>
      </c>
      <c r="AQ579" s="56">
        <v>64201</v>
      </c>
      <c r="AR579" s="56">
        <v>0</v>
      </c>
      <c r="AS579" s="56" t="s">
        <v>346</v>
      </c>
      <c r="BA579" s="56" t="s">
        <v>451</v>
      </c>
      <c r="BB579" s="56" t="s">
        <v>339</v>
      </c>
      <c r="BC579" s="56" t="s">
        <v>263</v>
      </c>
      <c r="BD579" s="56" t="s">
        <v>349</v>
      </c>
      <c r="BE579" s="56" t="s">
        <v>347</v>
      </c>
      <c r="BF579" s="56" t="s">
        <v>334</v>
      </c>
      <c r="BG579" s="56" t="s">
        <v>365</v>
      </c>
      <c r="BH579" s="56">
        <v>0</v>
      </c>
      <c r="BI579" s="56">
        <v>0</v>
      </c>
      <c r="BJ579" s="56">
        <v>0</v>
      </c>
    </row>
    <row r="580" spans="1:62" hidden="1" x14ac:dyDescent="0.3">
      <c r="A580" s="56">
        <v>49196874</v>
      </c>
      <c r="B580" s="86">
        <v>599202</v>
      </c>
      <c r="C580" s="1">
        <v>42893</v>
      </c>
      <c r="D580" s="56" t="s">
        <v>357</v>
      </c>
      <c r="E580" s="56" t="s">
        <v>358</v>
      </c>
      <c r="F580" s="56" t="s">
        <v>334</v>
      </c>
      <c r="G580" s="56" t="s">
        <v>335</v>
      </c>
      <c r="H580" s="56" t="s">
        <v>336</v>
      </c>
      <c r="I580" s="56" t="s">
        <v>359</v>
      </c>
      <c r="K580" s="56" t="s">
        <v>337</v>
      </c>
      <c r="L580" s="56" t="s">
        <v>545</v>
      </c>
      <c r="M580" s="56" t="s">
        <v>984</v>
      </c>
      <c r="N580" s="56" t="s">
        <v>1043</v>
      </c>
      <c r="O580" s="56" t="s">
        <v>985</v>
      </c>
      <c r="P580" s="1" t="s">
        <v>188</v>
      </c>
      <c r="Q580" s="56" t="s">
        <v>241</v>
      </c>
      <c r="R580" s="56" t="s">
        <v>339</v>
      </c>
      <c r="S580" s="56">
        <v>133865</v>
      </c>
      <c r="T580" s="1" t="s">
        <v>450</v>
      </c>
      <c r="U580" s="56">
        <v>41416</v>
      </c>
      <c r="V580" s="56">
        <v>43100</v>
      </c>
      <c r="W580" s="56">
        <v>41729</v>
      </c>
      <c r="X580" s="56">
        <v>43100</v>
      </c>
      <c r="Y580" s="56" t="s">
        <v>340</v>
      </c>
      <c r="Z580" s="56" t="s">
        <v>341</v>
      </c>
      <c r="AA580" s="56" t="s">
        <v>347</v>
      </c>
      <c r="AB580" s="56" t="s">
        <v>343</v>
      </c>
      <c r="AC580" s="56" t="s">
        <v>342</v>
      </c>
      <c r="AD580" s="56" t="s">
        <v>342</v>
      </c>
      <c r="AE580" s="56" t="s">
        <v>354</v>
      </c>
      <c r="AF580" s="56" t="s">
        <v>291</v>
      </c>
      <c r="AG580" s="56">
        <v>2015</v>
      </c>
      <c r="AH580" s="56" t="s">
        <v>361</v>
      </c>
      <c r="AI580" s="56" t="s">
        <v>362</v>
      </c>
      <c r="AJ580" s="56">
        <v>1</v>
      </c>
      <c r="AK580" s="1">
        <v>42004</v>
      </c>
      <c r="AL580" s="56" t="s">
        <v>509</v>
      </c>
      <c r="AM580" s="56">
        <v>42242</v>
      </c>
      <c r="AN580" s="56" t="s">
        <v>391</v>
      </c>
      <c r="AO580" s="1">
        <v>42048</v>
      </c>
      <c r="AP580" s="56" t="s">
        <v>378</v>
      </c>
      <c r="AQ580" s="56">
        <v>64201</v>
      </c>
      <c r="AR580" s="56">
        <v>0</v>
      </c>
      <c r="AS580" s="56" t="s">
        <v>346</v>
      </c>
      <c r="BA580" s="56" t="s">
        <v>451</v>
      </c>
      <c r="BB580" s="56" t="s">
        <v>339</v>
      </c>
      <c r="BC580" s="56" t="s">
        <v>263</v>
      </c>
      <c r="BD580" s="56" t="s">
        <v>349</v>
      </c>
      <c r="BE580" s="56" t="s">
        <v>347</v>
      </c>
      <c r="BF580" s="56" t="s">
        <v>334</v>
      </c>
      <c r="BG580" s="56" t="s">
        <v>365</v>
      </c>
      <c r="BH580" s="56">
        <v>0</v>
      </c>
      <c r="BI580" s="56">
        <v>0</v>
      </c>
      <c r="BJ580" s="56">
        <v>0</v>
      </c>
    </row>
    <row r="581" spans="1:62" hidden="1" x14ac:dyDescent="0.3">
      <c r="A581" s="56">
        <v>49196384</v>
      </c>
      <c r="B581" s="86">
        <v>599202</v>
      </c>
      <c r="C581" s="1">
        <v>42893</v>
      </c>
      <c r="D581" s="56" t="s">
        <v>357</v>
      </c>
      <c r="E581" s="56" t="s">
        <v>358</v>
      </c>
      <c r="F581" s="56" t="s">
        <v>334</v>
      </c>
      <c r="G581" s="56" t="s">
        <v>335</v>
      </c>
      <c r="H581" s="56" t="s">
        <v>336</v>
      </c>
      <c r="I581" s="56" t="s">
        <v>359</v>
      </c>
      <c r="K581" s="56" t="s">
        <v>337</v>
      </c>
      <c r="L581" s="56" t="s">
        <v>545</v>
      </c>
      <c r="M581" s="56" t="s">
        <v>984</v>
      </c>
      <c r="N581" s="56" t="s">
        <v>1043</v>
      </c>
      <c r="O581" s="56" t="s">
        <v>985</v>
      </c>
      <c r="P581" s="1" t="s">
        <v>110</v>
      </c>
      <c r="Q581" s="56" t="s">
        <v>241</v>
      </c>
      <c r="R581" s="56" t="s">
        <v>339</v>
      </c>
      <c r="S581" s="56">
        <v>149234</v>
      </c>
      <c r="T581" s="1" t="s">
        <v>372</v>
      </c>
      <c r="U581" s="56">
        <v>41416</v>
      </c>
      <c r="V581" s="56">
        <v>43100</v>
      </c>
      <c r="W581" s="56">
        <v>41456</v>
      </c>
      <c r="X581" s="56">
        <v>43100</v>
      </c>
      <c r="Y581" s="56" t="s">
        <v>340</v>
      </c>
      <c r="Z581" s="56" t="s">
        <v>341</v>
      </c>
      <c r="AA581" s="56" t="s">
        <v>347</v>
      </c>
      <c r="AB581" s="56" t="s">
        <v>343</v>
      </c>
      <c r="AC581" s="56" t="s">
        <v>342</v>
      </c>
      <c r="AD581" s="56" t="s">
        <v>347</v>
      </c>
      <c r="AE581" s="56" t="s">
        <v>334</v>
      </c>
      <c r="AF581" s="56" t="s">
        <v>292</v>
      </c>
      <c r="AG581" s="56">
        <v>2014</v>
      </c>
      <c r="AH581" s="56" t="s">
        <v>361</v>
      </c>
      <c r="AI581" s="56" t="s">
        <v>384</v>
      </c>
      <c r="AJ581" s="56">
        <v>675191</v>
      </c>
      <c r="AM581" s="56">
        <v>42748</v>
      </c>
      <c r="AN581" s="56" t="s">
        <v>391</v>
      </c>
      <c r="AO581" s="1">
        <v>41404</v>
      </c>
      <c r="AP581" s="56" t="s">
        <v>353</v>
      </c>
      <c r="AQ581" s="56">
        <v>67504</v>
      </c>
      <c r="AR581" s="56">
        <v>0</v>
      </c>
      <c r="AS581" s="56" t="s">
        <v>346</v>
      </c>
      <c r="BB581" s="56" t="s">
        <v>339</v>
      </c>
      <c r="BC581" s="56" t="s">
        <v>263</v>
      </c>
      <c r="BD581" s="56" t="s">
        <v>349</v>
      </c>
      <c r="BE581" s="56" t="s">
        <v>347</v>
      </c>
      <c r="BF581" s="56" t="s">
        <v>334</v>
      </c>
      <c r="BG581" s="56" t="s">
        <v>365</v>
      </c>
      <c r="BH581" s="56">
        <v>0</v>
      </c>
      <c r="BI581" s="56">
        <v>0</v>
      </c>
      <c r="BJ581" s="56">
        <v>1</v>
      </c>
    </row>
    <row r="582" spans="1:62" hidden="1" x14ac:dyDescent="0.3">
      <c r="A582" s="56">
        <v>49196390</v>
      </c>
      <c r="B582" s="86">
        <v>599202</v>
      </c>
      <c r="C582" s="1">
        <v>42893</v>
      </c>
      <c r="D582" s="56" t="s">
        <v>357</v>
      </c>
      <c r="E582" s="56" t="s">
        <v>358</v>
      </c>
      <c r="F582" s="56" t="s">
        <v>334</v>
      </c>
      <c r="G582" s="56" t="s">
        <v>335</v>
      </c>
      <c r="H582" s="56" t="s">
        <v>336</v>
      </c>
      <c r="I582" s="56" t="s">
        <v>359</v>
      </c>
      <c r="K582" s="56" t="s">
        <v>337</v>
      </c>
      <c r="L582" s="56" t="s">
        <v>545</v>
      </c>
      <c r="M582" s="56" t="s">
        <v>984</v>
      </c>
      <c r="N582" s="56" t="s">
        <v>1043</v>
      </c>
      <c r="O582" s="56" t="s">
        <v>985</v>
      </c>
      <c r="P582" s="1" t="s">
        <v>110</v>
      </c>
      <c r="Q582" s="56" t="s">
        <v>241</v>
      </c>
      <c r="R582" s="56" t="s">
        <v>339</v>
      </c>
      <c r="S582" s="56">
        <v>149233</v>
      </c>
      <c r="T582" s="1" t="s">
        <v>379</v>
      </c>
      <c r="U582" s="56">
        <v>41416</v>
      </c>
      <c r="V582" s="56">
        <v>43100</v>
      </c>
      <c r="W582" s="56">
        <v>41456</v>
      </c>
      <c r="X582" s="56">
        <v>43100</v>
      </c>
      <c r="Y582" s="56" t="s">
        <v>340</v>
      </c>
      <c r="Z582" s="56" t="s">
        <v>341</v>
      </c>
      <c r="AA582" s="56" t="s">
        <v>347</v>
      </c>
      <c r="AB582" s="56" t="s">
        <v>343</v>
      </c>
      <c r="AC582" s="56" t="s">
        <v>342</v>
      </c>
      <c r="AD582" s="56" t="s">
        <v>342</v>
      </c>
      <c r="AE582" s="56" t="s">
        <v>334</v>
      </c>
      <c r="AF582" s="56" t="s">
        <v>291</v>
      </c>
      <c r="AG582" s="56">
        <v>2014</v>
      </c>
      <c r="AH582" s="56" t="s">
        <v>361</v>
      </c>
      <c r="AI582" s="56" t="s">
        <v>385</v>
      </c>
      <c r="AJ582" s="56">
        <v>0</v>
      </c>
      <c r="AK582" s="1">
        <v>41518</v>
      </c>
      <c r="AL582" s="56" t="s">
        <v>426</v>
      </c>
      <c r="AM582" s="56">
        <v>42767</v>
      </c>
      <c r="AN582" s="56" t="s">
        <v>353</v>
      </c>
      <c r="AO582" s="1">
        <v>41684</v>
      </c>
      <c r="AP582" s="56" t="s">
        <v>378</v>
      </c>
      <c r="AQ582" s="56">
        <v>67502</v>
      </c>
      <c r="AR582" s="56">
        <v>0</v>
      </c>
      <c r="AS582" s="56" t="s">
        <v>346</v>
      </c>
      <c r="BB582" s="56" t="s">
        <v>339</v>
      </c>
      <c r="BC582" s="56" t="s">
        <v>263</v>
      </c>
      <c r="BD582" s="56" t="s">
        <v>349</v>
      </c>
      <c r="BE582" s="56" t="s">
        <v>347</v>
      </c>
      <c r="BF582" s="56" t="s">
        <v>334</v>
      </c>
      <c r="BG582" s="56" t="s">
        <v>365</v>
      </c>
      <c r="BH582" s="56">
        <v>0</v>
      </c>
      <c r="BI582" s="56">
        <v>0</v>
      </c>
      <c r="BJ582" s="56">
        <v>1</v>
      </c>
    </row>
    <row r="583" spans="1:62" hidden="1" x14ac:dyDescent="0.3">
      <c r="A583" s="56">
        <v>49196334</v>
      </c>
      <c r="B583" s="86">
        <v>599202</v>
      </c>
      <c r="C583" s="1">
        <v>42893</v>
      </c>
      <c r="D583" s="56" t="s">
        <v>357</v>
      </c>
      <c r="E583" s="56" t="s">
        <v>358</v>
      </c>
      <c r="F583" s="56" t="s">
        <v>334</v>
      </c>
      <c r="G583" s="56" t="s">
        <v>335</v>
      </c>
      <c r="H583" s="56" t="s">
        <v>336</v>
      </c>
      <c r="I583" s="56" t="s">
        <v>359</v>
      </c>
      <c r="K583" s="56" t="s">
        <v>337</v>
      </c>
      <c r="L583" s="56" t="s">
        <v>545</v>
      </c>
      <c r="M583" s="56" t="s">
        <v>984</v>
      </c>
      <c r="N583" s="56" t="s">
        <v>1043</v>
      </c>
      <c r="O583" s="56" t="s">
        <v>985</v>
      </c>
      <c r="P583" s="1" t="s">
        <v>110</v>
      </c>
      <c r="Q583" s="56" t="s">
        <v>241</v>
      </c>
      <c r="R583" s="56" t="s">
        <v>339</v>
      </c>
      <c r="S583" s="56">
        <v>149225</v>
      </c>
      <c r="T583" s="1" t="s">
        <v>479</v>
      </c>
      <c r="U583" s="56">
        <v>41416</v>
      </c>
      <c r="V583" s="56">
        <v>43100</v>
      </c>
      <c r="W583" s="56">
        <v>41456</v>
      </c>
      <c r="X583" s="56">
        <v>43100</v>
      </c>
      <c r="Y583" s="56" t="s">
        <v>356</v>
      </c>
      <c r="Z583" s="56" t="s">
        <v>341</v>
      </c>
      <c r="AA583" s="56" t="s">
        <v>347</v>
      </c>
      <c r="AB583" s="56" t="s">
        <v>343</v>
      </c>
      <c r="AC583" s="56" t="s">
        <v>342</v>
      </c>
      <c r="AD583" s="56" t="s">
        <v>342</v>
      </c>
      <c r="AE583" s="56" t="s">
        <v>334</v>
      </c>
      <c r="AF583" s="56" t="s">
        <v>292</v>
      </c>
      <c r="AG583" s="56">
        <v>2018</v>
      </c>
      <c r="AH583" s="56" t="s">
        <v>361</v>
      </c>
      <c r="AI583" s="56" t="s">
        <v>385</v>
      </c>
      <c r="AJ583" s="56">
        <v>43992</v>
      </c>
      <c r="AM583" s="56">
        <v>42748</v>
      </c>
      <c r="AN583" s="56" t="s">
        <v>391</v>
      </c>
      <c r="AO583" s="1">
        <v>41404</v>
      </c>
      <c r="AP583" s="56" t="s">
        <v>378</v>
      </c>
      <c r="AQ583" s="56">
        <v>67501</v>
      </c>
      <c r="AR583" s="56">
        <v>0</v>
      </c>
      <c r="AS583" s="56" t="s">
        <v>346</v>
      </c>
      <c r="BB583" s="56" t="s">
        <v>339</v>
      </c>
      <c r="BC583" s="56" t="s">
        <v>263</v>
      </c>
      <c r="BD583" s="56" t="s">
        <v>349</v>
      </c>
      <c r="BE583" s="56" t="s">
        <v>347</v>
      </c>
      <c r="BF583" s="56" t="s">
        <v>334</v>
      </c>
      <c r="BG583" s="56" t="s">
        <v>365</v>
      </c>
      <c r="BH583" s="56">
        <v>0</v>
      </c>
      <c r="BI583" s="56">
        <v>0</v>
      </c>
      <c r="BJ583" s="56">
        <v>1</v>
      </c>
    </row>
    <row r="584" spans="1:62" hidden="1" x14ac:dyDescent="0.3">
      <c r="A584" s="56">
        <v>49196335</v>
      </c>
      <c r="B584" s="86">
        <v>599202</v>
      </c>
      <c r="C584" s="1">
        <v>42893</v>
      </c>
      <c r="D584" s="56" t="s">
        <v>357</v>
      </c>
      <c r="E584" s="56" t="s">
        <v>358</v>
      </c>
      <c r="F584" s="56" t="s">
        <v>334</v>
      </c>
      <c r="G584" s="56" t="s">
        <v>335</v>
      </c>
      <c r="H584" s="56" t="s">
        <v>336</v>
      </c>
      <c r="I584" s="56" t="s">
        <v>359</v>
      </c>
      <c r="K584" s="56" t="s">
        <v>337</v>
      </c>
      <c r="L584" s="56" t="s">
        <v>545</v>
      </c>
      <c r="M584" s="56" t="s">
        <v>984</v>
      </c>
      <c r="N584" s="56" t="s">
        <v>1043</v>
      </c>
      <c r="O584" s="56" t="s">
        <v>985</v>
      </c>
      <c r="P584" s="1" t="s">
        <v>110</v>
      </c>
      <c r="Q584" s="56" t="s">
        <v>241</v>
      </c>
      <c r="R584" s="56" t="s">
        <v>339</v>
      </c>
      <c r="S584" s="56">
        <v>149225</v>
      </c>
      <c r="T584" s="1" t="s">
        <v>479</v>
      </c>
      <c r="U584" s="56">
        <v>41416</v>
      </c>
      <c r="V584" s="56">
        <v>43100</v>
      </c>
      <c r="W584" s="56">
        <v>41456</v>
      </c>
      <c r="X584" s="56">
        <v>43100</v>
      </c>
      <c r="Y584" s="56" t="s">
        <v>356</v>
      </c>
      <c r="Z584" s="56" t="s">
        <v>341</v>
      </c>
      <c r="AA584" s="56" t="s">
        <v>347</v>
      </c>
      <c r="AB584" s="56" t="s">
        <v>343</v>
      </c>
      <c r="AC584" s="56" t="s">
        <v>342</v>
      </c>
      <c r="AD584" s="56" t="s">
        <v>342</v>
      </c>
      <c r="AE584" s="56" t="s">
        <v>334</v>
      </c>
      <c r="AF584" s="56" t="s">
        <v>292</v>
      </c>
      <c r="AG584" s="56">
        <v>2018</v>
      </c>
      <c r="AH584" s="56" t="s">
        <v>361</v>
      </c>
      <c r="AI584" s="56" t="s">
        <v>362</v>
      </c>
      <c r="AJ584" s="56">
        <v>41272</v>
      </c>
      <c r="AM584" s="56">
        <v>42748</v>
      </c>
      <c r="AN584" s="56" t="s">
        <v>391</v>
      </c>
      <c r="AO584" s="1">
        <v>41404</v>
      </c>
      <c r="AP584" s="56" t="s">
        <v>378</v>
      </c>
      <c r="AQ584" s="56">
        <v>67501</v>
      </c>
      <c r="AR584" s="56">
        <v>0</v>
      </c>
      <c r="AS584" s="56" t="s">
        <v>346</v>
      </c>
      <c r="BB584" s="56" t="s">
        <v>339</v>
      </c>
      <c r="BC584" s="56" t="s">
        <v>263</v>
      </c>
      <c r="BD584" s="56" t="s">
        <v>349</v>
      </c>
      <c r="BE584" s="56" t="s">
        <v>347</v>
      </c>
      <c r="BF584" s="56" t="s">
        <v>334</v>
      </c>
      <c r="BG584" s="56" t="s">
        <v>365</v>
      </c>
      <c r="BH584" s="56">
        <v>0</v>
      </c>
      <c r="BI584" s="56">
        <v>0</v>
      </c>
      <c r="BJ584" s="56">
        <v>1</v>
      </c>
    </row>
    <row r="585" spans="1:62" hidden="1" x14ac:dyDescent="0.3">
      <c r="A585" s="56">
        <v>49196388</v>
      </c>
      <c r="B585" s="86">
        <v>599202</v>
      </c>
      <c r="C585" s="1">
        <v>42893</v>
      </c>
      <c r="D585" s="56" t="s">
        <v>357</v>
      </c>
      <c r="E585" s="56" t="s">
        <v>358</v>
      </c>
      <c r="F585" s="56" t="s">
        <v>334</v>
      </c>
      <c r="G585" s="56" t="s">
        <v>335</v>
      </c>
      <c r="H585" s="56" t="s">
        <v>336</v>
      </c>
      <c r="I585" s="56" t="s">
        <v>359</v>
      </c>
      <c r="K585" s="56" t="s">
        <v>337</v>
      </c>
      <c r="L585" s="56" t="s">
        <v>545</v>
      </c>
      <c r="M585" s="56" t="s">
        <v>984</v>
      </c>
      <c r="N585" s="56" t="s">
        <v>1043</v>
      </c>
      <c r="O585" s="56" t="s">
        <v>985</v>
      </c>
      <c r="P585" s="1" t="s">
        <v>110</v>
      </c>
      <c r="Q585" s="56" t="s">
        <v>241</v>
      </c>
      <c r="R585" s="56" t="s">
        <v>339</v>
      </c>
      <c r="S585" s="56">
        <v>149234</v>
      </c>
      <c r="T585" s="1" t="s">
        <v>372</v>
      </c>
      <c r="U585" s="56">
        <v>41416</v>
      </c>
      <c r="V585" s="56">
        <v>43100</v>
      </c>
      <c r="W585" s="56">
        <v>41456</v>
      </c>
      <c r="X585" s="56">
        <v>43100</v>
      </c>
      <c r="Y585" s="56" t="s">
        <v>340</v>
      </c>
      <c r="Z585" s="56" t="s">
        <v>341</v>
      </c>
      <c r="AA585" s="56" t="s">
        <v>347</v>
      </c>
      <c r="AB585" s="56" t="s">
        <v>343</v>
      </c>
      <c r="AC585" s="56" t="s">
        <v>342</v>
      </c>
      <c r="AD585" s="56" t="s">
        <v>347</v>
      </c>
      <c r="AE585" s="56" t="s">
        <v>334</v>
      </c>
      <c r="AF585" s="56" t="s">
        <v>292</v>
      </c>
      <c r="AG585" s="56">
        <v>2015</v>
      </c>
      <c r="AH585" s="56" t="s">
        <v>361</v>
      </c>
      <c r="AI585" s="56" t="s">
        <v>384</v>
      </c>
      <c r="AJ585" s="56">
        <v>554998</v>
      </c>
      <c r="AM585" s="56">
        <v>42748</v>
      </c>
      <c r="AN585" s="56" t="s">
        <v>391</v>
      </c>
      <c r="AO585" s="1">
        <v>41404</v>
      </c>
      <c r="AP585" s="56" t="s">
        <v>353</v>
      </c>
      <c r="AQ585" s="56">
        <v>67504</v>
      </c>
      <c r="AR585" s="56">
        <v>0</v>
      </c>
      <c r="AS585" s="56" t="s">
        <v>346</v>
      </c>
      <c r="BB585" s="56" t="s">
        <v>339</v>
      </c>
      <c r="BC585" s="56" t="s">
        <v>263</v>
      </c>
      <c r="BD585" s="56" t="s">
        <v>349</v>
      </c>
      <c r="BE585" s="56" t="s">
        <v>347</v>
      </c>
      <c r="BF585" s="56" t="s">
        <v>334</v>
      </c>
      <c r="BG585" s="56" t="s">
        <v>365</v>
      </c>
      <c r="BH585" s="56">
        <v>0</v>
      </c>
      <c r="BI585" s="56">
        <v>0</v>
      </c>
      <c r="BJ585" s="56">
        <v>1</v>
      </c>
    </row>
    <row r="586" spans="1:62" hidden="1" x14ac:dyDescent="0.3">
      <c r="A586" s="56">
        <v>49196336</v>
      </c>
      <c r="B586" s="86">
        <v>599202</v>
      </c>
      <c r="C586" s="1">
        <v>42893</v>
      </c>
      <c r="D586" s="56" t="s">
        <v>357</v>
      </c>
      <c r="E586" s="56" t="s">
        <v>358</v>
      </c>
      <c r="F586" s="56" t="s">
        <v>334</v>
      </c>
      <c r="G586" s="56" t="s">
        <v>335</v>
      </c>
      <c r="H586" s="56" t="s">
        <v>336</v>
      </c>
      <c r="I586" s="56" t="s">
        <v>359</v>
      </c>
      <c r="K586" s="56" t="s">
        <v>337</v>
      </c>
      <c r="L586" s="56" t="s">
        <v>545</v>
      </c>
      <c r="M586" s="56" t="s">
        <v>984</v>
      </c>
      <c r="N586" s="56" t="s">
        <v>1043</v>
      </c>
      <c r="O586" s="56" t="s">
        <v>985</v>
      </c>
      <c r="P586" s="1" t="s">
        <v>110</v>
      </c>
      <c r="Q586" s="56" t="s">
        <v>241</v>
      </c>
      <c r="R586" s="56" t="s">
        <v>339</v>
      </c>
      <c r="S586" s="56">
        <v>107863</v>
      </c>
      <c r="T586" s="1" t="s">
        <v>477</v>
      </c>
      <c r="U586" s="56">
        <v>41416</v>
      </c>
      <c r="V586" s="56">
        <v>43100</v>
      </c>
      <c r="W586" s="56">
        <v>41275</v>
      </c>
      <c r="X586" s="56">
        <v>41291</v>
      </c>
      <c r="Y586" s="56" t="s">
        <v>356</v>
      </c>
      <c r="AA586" s="56" t="s">
        <v>347</v>
      </c>
      <c r="AB586" s="56" t="s">
        <v>343</v>
      </c>
      <c r="AC586" s="56" t="s">
        <v>342</v>
      </c>
      <c r="AD586" s="56" t="s">
        <v>347</v>
      </c>
      <c r="AE586" s="56" t="s">
        <v>352</v>
      </c>
      <c r="AF586" s="56" t="s">
        <v>224</v>
      </c>
      <c r="AG586" s="56">
        <v>2012</v>
      </c>
      <c r="AH586" s="56" t="s">
        <v>80</v>
      </c>
      <c r="AI586" s="56" t="s">
        <v>339</v>
      </c>
      <c r="AJ586" s="56">
        <v>400</v>
      </c>
      <c r="AM586" s="56">
        <v>41291</v>
      </c>
      <c r="AN586" s="56" t="s">
        <v>353</v>
      </c>
      <c r="AO586" s="1">
        <v>41138</v>
      </c>
      <c r="AP586" s="56" t="s">
        <v>378</v>
      </c>
      <c r="AQ586" s="56">
        <v>39640</v>
      </c>
      <c r="AR586" s="56">
        <v>0</v>
      </c>
      <c r="AS586" s="56" t="s">
        <v>346</v>
      </c>
      <c r="BB586" s="56" t="s">
        <v>339</v>
      </c>
      <c r="BC586" s="56" t="s">
        <v>263</v>
      </c>
      <c r="BD586" s="56" t="s">
        <v>349</v>
      </c>
      <c r="BE586" s="56" t="s">
        <v>347</v>
      </c>
      <c r="BF586" s="56" t="s">
        <v>334</v>
      </c>
      <c r="BG586" s="56" t="s">
        <v>365</v>
      </c>
      <c r="BH586" s="56">
        <v>0</v>
      </c>
      <c r="BI586" s="56">
        <v>0</v>
      </c>
      <c r="BJ586" s="56">
        <v>0</v>
      </c>
    </row>
    <row r="587" spans="1:62" hidden="1" x14ac:dyDescent="0.3">
      <c r="A587" s="56">
        <v>49196337</v>
      </c>
      <c r="B587" s="86">
        <v>599202</v>
      </c>
      <c r="C587" s="1">
        <v>42893</v>
      </c>
      <c r="D587" s="56" t="s">
        <v>357</v>
      </c>
      <c r="E587" s="56" t="s">
        <v>358</v>
      </c>
      <c r="F587" s="56" t="s">
        <v>334</v>
      </c>
      <c r="G587" s="56" t="s">
        <v>335</v>
      </c>
      <c r="H587" s="56" t="s">
        <v>336</v>
      </c>
      <c r="I587" s="56" t="s">
        <v>359</v>
      </c>
      <c r="K587" s="56" t="s">
        <v>337</v>
      </c>
      <c r="L587" s="56" t="s">
        <v>545</v>
      </c>
      <c r="M587" s="56" t="s">
        <v>984</v>
      </c>
      <c r="N587" s="56" t="s">
        <v>1043</v>
      </c>
      <c r="O587" s="56" t="s">
        <v>985</v>
      </c>
      <c r="P587" s="1" t="s">
        <v>110</v>
      </c>
      <c r="Q587" s="56" t="s">
        <v>241</v>
      </c>
      <c r="R587" s="56" t="s">
        <v>339</v>
      </c>
      <c r="S587" s="56">
        <v>107863</v>
      </c>
      <c r="T587" s="1" t="s">
        <v>477</v>
      </c>
      <c r="U587" s="56">
        <v>41416</v>
      </c>
      <c r="V587" s="56">
        <v>43100</v>
      </c>
      <c r="W587" s="56">
        <v>41275</v>
      </c>
      <c r="X587" s="56">
        <v>41291</v>
      </c>
      <c r="Y587" s="56" t="s">
        <v>356</v>
      </c>
      <c r="AA587" s="56" t="s">
        <v>347</v>
      </c>
      <c r="AB587" s="56" t="s">
        <v>343</v>
      </c>
      <c r="AC587" s="56" t="s">
        <v>342</v>
      </c>
      <c r="AD587" s="56" t="s">
        <v>347</v>
      </c>
      <c r="AE587" s="56" t="s">
        <v>352</v>
      </c>
      <c r="AF587" s="56" t="s">
        <v>292</v>
      </c>
      <c r="AG587" s="56">
        <v>2013</v>
      </c>
      <c r="AH587" s="56" t="s">
        <v>80</v>
      </c>
      <c r="AI587" s="56" t="s">
        <v>344</v>
      </c>
      <c r="AJ587" s="56">
        <v>10</v>
      </c>
      <c r="AM587" s="56">
        <v>41291</v>
      </c>
      <c r="AN587" s="56" t="s">
        <v>353</v>
      </c>
      <c r="AO587" s="1">
        <v>41207</v>
      </c>
      <c r="AP587" s="56" t="s">
        <v>353</v>
      </c>
      <c r="AQ587" s="56">
        <v>39640</v>
      </c>
      <c r="AR587" s="56">
        <v>0</v>
      </c>
      <c r="AS587" s="56" t="s">
        <v>346</v>
      </c>
      <c r="BB587" s="56" t="s">
        <v>339</v>
      </c>
      <c r="BC587" s="56" t="s">
        <v>263</v>
      </c>
      <c r="BD587" s="56" t="s">
        <v>349</v>
      </c>
      <c r="BE587" s="56" t="s">
        <v>347</v>
      </c>
      <c r="BF587" s="56" t="s">
        <v>334</v>
      </c>
      <c r="BG587" s="56" t="s">
        <v>365</v>
      </c>
      <c r="BH587" s="56">
        <v>0</v>
      </c>
      <c r="BI587" s="56">
        <v>0</v>
      </c>
      <c r="BJ587" s="56">
        <v>0</v>
      </c>
    </row>
    <row r="588" spans="1:62" hidden="1" x14ac:dyDescent="0.3">
      <c r="A588" s="56">
        <v>49196873</v>
      </c>
      <c r="B588" s="86">
        <v>599202</v>
      </c>
      <c r="C588" s="1">
        <v>42893</v>
      </c>
      <c r="D588" s="56" t="s">
        <v>357</v>
      </c>
      <c r="E588" s="56" t="s">
        <v>358</v>
      </c>
      <c r="F588" s="56" t="s">
        <v>334</v>
      </c>
      <c r="G588" s="56" t="s">
        <v>335</v>
      </c>
      <c r="H588" s="56" t="s">
        <v>336</v>
      </c>
      <c r="I588" s="56" t="s">
        <v>359</v>
      </c>
      <c r="K588" s="56" t="s">
        <v>337</v>
      </c>
      <c r="L588" s="56" t="s">
        <v>545</v>
      </c>
      <c r="M588" s="56" t="s">
        <v>984</v>
      </c>
      <c r="N588" s="56" t="s">
        <v>1043</v>
      </c>
      <c r="O588" s="56" t="s">
        <v>985</v>
      </c>
      <c r="P588" s="1" t="s">
        <v>188</v>
      </c>
      <c r="Q588" s="56" t="s">
        <v>241</v>
      </c>
      <c r="R588" s="56" t="s">
        <v>339</v>
      </c>
      <c r="S588" s="56">
        <v>133865</v>
      </c>
      <c r="T588" s="1" t="s">
        <v>450</v>
      </c>
      <c r="U588" s="56">
        <v>41416</v>
      </c>
      <c r="V588" s="56">
        <v>43100</v>
      </c>
      <c r="W588" s="56">
        <v>41729</v>
      </c>
      <c r="X588" s="56">
        <v>43100</v>
      </c>
      <c r="Y588" s="56" t="s">
        <v>340</v>
      </c>
      <c r="Z588" s="56" t="s">
        <v>341</v>
      </c>
      <c r="AA588" s="56" t="s">
        <v>347</v>
      </c>
      <c r="AB588" s="56" t="s">
        <v>343</v>
      </c>
      <c r="AC588" s="56" t="s">
        <v>342</v>
      </c>
      <c r="AD588" s="56" t="s">
        <v>342</v>
      </c>
      <c r="AE588" s="56" t="s">
        <v>354</v>
      </c>
      <c r="AF588" s="56" t="s">
        <v>291</v>
      </c>
      <c r="AG588" s="56">
        <v>2014</v>
      </c>
      <c r="AH588" s="56" t="s">
        <v>361</v>
      </c>
      <c r="AI588" s="56" t="s">
        <v>384</v>
      </c>
      <c r="AJ588" s="56">
        <v>2</v>
      </c>
      <c r="AK588" s="1">
        <v>41820</v>
      </c>
      <c r="AL588" s="56" t="s">
        <v>515</v>
      </c>
      <c r="AM588" s="56">
        <v>42242</v>
      </c>
      <c r="AN588" s="56" t="s">
        <v>391</v>
      </c>
      <c r="AO588" s="1">
        <v>41856</v>
      </c>
      <c r="AP588" s="56" t="s">
        <v>378</v>
      </c>
      <c r="AQ588" s="56">
        <v>64201</v>
      </c>
      <c r="AR588" s="56">
        <v>0</v>
      </c>
      <c r="AS588" s="56" t="s">
        <v>346</v>
      </c>
      <c r="BA588" s="56" t="s">
        <v>451</v>
      </c>
      <c r="BB588" s="56" t="s">
        <v>339</v>
      </c>
      <c r="BC588" s="56" t="s">
        <v>263</v>
      </c>
      <c r="BD588" s="56" t="s">
        <v>349</v>
      </c>
      <c r="BE588" s="56" t="s">
        <v>347</v>
      </c>
      <c r="BF588" s="56" t="s">
        <v>334</v>
      </c>
      <c r="BG588" s="56" t="s">
        <v>365</v>
      </c>
      <c r="BH588" s="56">
        <v>0</v>
      </c>
      <c r="BI588" s="56">
        <v>0</v>
      </c>
      <c r="BJ588" s="56">
        <v>0</v>
      </c>
    </row>
    <row r="589" spans="1:62" hidden="1" x14ac:dyDescent="0.3">
      <c r="A589" s="56">
        <v>49196338</v>
      </c>
      <c r="B589" s="86">
        <v>599202</v>
      </c>
      <c r="C589" s="1">
        <v>42893</v>
      </c>
      <c r="D589" s="56" t="s">
        <v>357</v>
      </c>
      <c r="E589" s="56" t="s">
        <v>358</v>
      </c>
      <c r="F589" s="56" t="s">
        <v>334</v>
      </c>
      <c r="G589" s="56" t="s">
        <v>335</v>
      </c>
      <c r="H589" s="56" t="s">
        <v>336</v>
      </c>
      <c r="I589" s="56" t="s">
        <v>359</v>
      </c>
      <c r="K589" s="56" t="s">
        <v>337</v>
      </c>
      <c r="L589" s="56" t="s">
        <v>545</v>
      </c>
      <c r="M589" s="56" t="s">
        <v>984</v>
      </c>
      <c r="N589" s="56" t="s">
        <v>1043</v>
      </c>
      <c r="O589" s="56" t="s">
        <v>985</v>
      </c>
      <c r="P589" s="1" t="s">
        <v>110</v>
      </c>
      <c r="Q589" s="56" t="s">
        <v>241</v>
      </c>
      <c r="R589" s="56" t="s">
        <v>339</v>
      </c>
      <c r="S589" s="56">
        <v>107863</v>
      </c>
      <c r="T589" s="1" t="s">
        <v>477</v>
      </c>
      <c r="U589" s="56">
        <v>41416</v>
      </c>
      <c r="V589" s="56">
        <v>43100</v>
      </c>
      <c r="W589" s="56">
        <v>41275</v>
      </c>
      <c r="X589" s="56">
        <v>41291</v>
      </c>
      <c r="Y589" s="56" t="s">
        <v>356</v>
      </c>
      <c r="AA589" s="56" t="s">
        <v>347</v>
      </c>
      <c r="AB589" s="56" t="s">
        <v>343</v>
      </c>
      <c r="AC589" s="56" t="s">
        <v>342</v>
      </c>
      <c r="AD589" s="56" t="s">
        <v>347</v>
      </c>
      <c r="AE589" s="56" t="s">
        <v>352</v>
      </c>
      <c r="AF589" s="56" t="s">
        <v>292</v>
      </c>
      <c r="AG589" s="56">
        <v>2014</v>
      </c>
      <c r="AH589" s="56" t="s">
        <v>80</v>
      </c>
      <c r="AI589" s="56" t="s">
        <v>348</v>
      </c>
      <c r="AJ589" s="56">
        <v>44</v>
      </c>
      <c r="AM589" s="56">
        <v>41291</v>
      </c>
      <c r="AN589" s="56" t="s">
        <v>353</v>
      </c>
      <c r="AO589" s="1">
        <v>41207</v>
      </c>
      <c r="AP589" s="56" t="s">
        <v>353</v>
      </c>
      <c r="AQ589" s="56">
        <v>39640</v>
      </c>
      <c r="AR589" s="56">
        <v>0</v>
      </c>
      <c r="AS589" s="56" t="s">
        <v>346</v>
      </c>
      <c r="BB589" s="56" t="s">
        <v>339</v>
      </c>
      <c r="BC589" s="56" t="s">
        <v>263</v>
      </c>
      <c r="BD589" s="56" t="s">
        <v>349</v>
      </c>
      <c r="BE589" s="56" t="s">
        <v>347</v>
      </c>
      <c r="BF589" s="56" t="s">
        <v>334</v>
      </c>
      <c r="BG589" s="56" t="s">
        <v>365</v>
      </c>
      <c r="BH589" s="56">
        <v>0</v>
      </c>
      <c r="BI589" s="56">
        <v>0</v>
      </c>
      <c r="BJ589" s="56">
        <v>0</v>
      </c>
    </row>
    <row r="590" spans="1:62" hidden="1" x14ac:dyDescent="0.3">
      <c r="A590" s="56">
        <v>49196339</v>
      </c>
      <c r="B590" s="86">
        <v>599202</v>
      </c>
      <c r="C590" s="1">
        <v>42893</v>
      </c>
      <c r="D590" s="56" t="s">
        <v>357</v>
      </c>
      <c r="E590" s="56" t="s">
        <v>358</v>
      </c>
      <c r="F590" s="56" t="s">
        <v>334</v>
      </c>
      <c r="G590" s="56" t="s">
        <v>335</v>
      </c>
      <c r="H590" s="56" t="s">
        <v>336</v>
      </c>
      <c r="I590" s="56" t="s">
        <v>359</v>
      </c>
      <c r="K590" s="56" t="s">
        <v>337</v>
      </c>
      <c r="L590" s="56" t="s">
        <v>545</v>
      </c>
      <c r="M590" s="56" t="s">
        <v>984</v>
      </c>
      <c r="N590" s="56" t="s">
        <v>1043</v>
      </c>
      <c r="O590" s="56" t="s">
        <v>985</v>
      </c>
      <c r="P590" s="1" t="s">
        <v>110</v>
      </c>
      <c r="Q590" s="56" t="s">
        <v>241</v>
      </c>
      <c r="R590" s="56" t="s">
        <v>339</v>
      </c>
      <c r="S590" s="56">
        <v>107863</v>
      </c>
      <c r="T590" s="1" t="s">
        <v>477</v>
      </c>
      <c r="U590" s="56">
        <v>41416</v>
      </c>
      <c r="V590" s="56">
        <v>43100</v>
      </c>
      <c r="W590" s="56">
        <v>41275</v>
      </c>
      <c r="X590" s="56">
        <v>41291</v>
      </c>
      <c r="Y590" s="56" t="s">
        <v>356</v>
      </c>
      <c r="AA590" s="56" t="s">
        <v>347</v>
      </c>
      <c r="AB590" s="56" t="s">
        <v>343</v>
      </c>
      <c r="AC590" s="56" t="s">
        <v>342</v>
      </c>
      <c r="AD590" s="56" t="s">
        <v>347</v>
      </c>
      <c r="AE590" s="56" t="s">
        <v>352</v>
      </c>
      <c r="AF590" s="56" t="s">
        <v>292</v>
      </c>
      <c r="AG590" s="56">
        <v>2014</v>
      </c>
      <c r="AH590" s="56" t="s">
        <v>80</v>
      </c>
      <c r="AI590" s="56" t="s">
        <v>344</v>
      </c>
      <c r="AJ590" s="56">
        <v>72</v>
      </c>
      <c r="AM590" s="56">
        <v>41291</v>
      </c>
      <c r="AN590" s="56" t="s">
        <v>353</v>
      </c>
      <c r="AO590" s="1">
        <v>41207</v>
      </c>
      <c r="AP590" s="56" t="s">
        <v>353</v>
      </c>
      <c r="AQ590" s="56">
        <v>39640</v>
      </c>
      <c r="AR590" s="56">
        <v>0</v>
      </c>
      <c r="AS590" s="56" t="s">
        <v>346</v>
      </c>
      <c r="BB590" s="56" t="s">
        <v>339</v>
      </c>
      <c r="BC590" s="56" t="s">
        <v>263</v>
      </c>
      <c r="BD590" s="56" t="s">
        <v>349</v>
      </c>
      <c r="BE590" s="56" t="s">
        <v>347</v>
      </c>
      <c r="BF590" s="56" t="s">
        <v>334</v>
      </c>
      <c r="BG590" s="56" t="s">
        <v>365</v>
      </c>
      <c r="BH590" s="56">
        <v>0</v>
      </c>
      <c r="BI590" s="56">
        <v>0</v>
      </c>
      <c r="BJ590" s="56">
        <v>0</v>
      </c>
    </row>
    <row r="591" spans="1:62" hidden="1" x14ac:dyDescent="0.3">
      <c r="A591" s="56">
        <v>49196872</v>
      </c>
      <c r="B591" s="86">
        <v>599202</v>
      </c>
      <c r="C591" s="1">
        <v>42893</v>
      </c>
      <c r="D591" s="56" t="s">
        <v>357</v>
      </c>
      <c r="E591" s="56" t="s">
        <v>358</v>
      </c>
      <c r="F591" s="56" t="s">
        <v>334</v>
      </c>
      <c r="G591" s="56" t="s">
        <v>335</v>
      </c>
      <c r="H591" s="56" t="s">
        <v>336</v>
      </c>
      <c r="I591" s="56" t="s">
        <v>359</v>
      </c>
      <c r="K591" s="56" t="s">
        <v>337</v>
      </c>
      <c r="L591" s="56" t="s">
        <v>545</v>
      </c>
      <c r="M591" s="56" t="s">
        <v>984</v>
      </c>
      <c r="N591" s="56" t="s">
        <v>1043</v>
      </c>
      <c r="O591" s="56" t="s">
        <v>985</v>
      </c>
      <c r="P591" s="1" t="s">
        <v>188</v>
      </c>
      <c r="Q591" s="56" t="s">
        <v>241</v>
      </c>
      <c r="R591" s="56" t="s">
        <v>339</v>
      </c>
      <c r="S591" s="56">
        <v>136045</v>
      </c>
      <c r="T591" s="1" t="s">
        <v>453</v>
      </c>
      <c r="U591" s="56">
        <v>41416</v>
      </c>
      <c r="V591" s="56">
        <v>43100</v>
      </c>
      <c r="W591" s="56">
        <v>41548</v>
      </c>
      <c r="X591" s="56">
        <v>43100</v>
      </c>
      <c r="Y591" s="56" t="s">
        <v>356</v>
      </c>
      <c r="Z591" s="56" t="s">
        <v>341</v>
      </c>
      <c r="AA591" s="56" t="s">
        <v>347</v>
      </c>
      <c r="AB591" s="56" t="s">
        <v>343</v>
      </c>
      <c r="AC591" s="56" t="s">
        <v>342</v>
      </c>
      <c r="AD591" s="56" t="s">
        <v>347</v>
      </c>
      <c r="AE591" s="56" t="s">
        <v>334</v>
      </c>
      <c r="AF591" s="56" t="s">
        <v>292</v>
      </c>
      <c r="AG591" s="56">
        <v>2018</v>
      </c>
      <c r="AH591" s="56" t="s">
        <v>361</v>
      </c>
      <c r="AI591" s="56" t="s">
        <v>362</v>
      </c>
      <c r="AJ591" s="56">
        <v>0</v>
      </c>
      <c r="AM591" s="56">
        <v>42748</v>
      </c>
      <c r="AN591" s="56" t="s">
        <v>391</v>
      </c>
      <c r="AO591" s="1">
        <v>42794</v>
      </c>
      <c r="AP591" s="56" t="s">
        <v>391</v>
      </c>
      <c r="AQ591" s="56">
        <v>64641</v>
      </c>
      <c r="AR591" s="56">
        <v>0</v>
      </c>
      <c r="AS591" s="56" t="s">
        <v>346</v>
      </c>
      <c r="BB591" s="56" t="s">
        <v>339</v>
      </c>
      <c r="BC591" s="56" t="s">
        <v>263</v>
      </c>
      <c r="BD591" s="56" t="s">
        <v>349</v>
      </c>
      <c r="BE591" s="56" t="s">
        <v>347</v>
      </c>
      <c r="BF591" s="56" t="s">
        <v>334</v>
      </c>
      <c r="BG591" s="56" t="s">
        <v>365</v>
      </c>
      <c r="BH591" s="56">
        <v>0</v>
      </c>
      <c r="BI591" s="56">
        <v>0</v>
      </c>
      <c r="BJ591" s="56">
        <v>1</v>
      </c>
    </row>
    <row r="592" spans="1:62" hidden="1" x14ac:dyDescent="0.3">
      <c r="A592" s="56">
        <v>49196340</v>
      </c>
      <c r="B592" s="86">
        <v>599202</v>
      </c>
      <c r="C592" s="1">
        <v>42893</v>
      </c>
      <c r="D592" s="56" t="s">
        <v>357</v>
      </c>
      <c r="E592" s="56" t="s">
        <v>358</v>
      </c>
      <c r="F592" s="56" t="s">
        <v>334</v>
      </c>
      <c r="G592" s="56" t="s">
        <v>335</v>
      </c>
      <c r="H592" s="56" t="s">
        <v>336</v>
      </c>
      <c r="I592" s="56" t="s">
        <v>359</v>
      </c>
      <c r="K592" s="56" t="s">
        <v>337</v>
      </c>
      <c r="L592" s="56" t="s">
        <v>545</v>
      </c>
      <c r="M592" s="56" t="s">
        <v>984</v>
      </c>
      <c r="N592" s="56" t="s">
        <v>1043</v>
      </c>
      <c r="O592" s="56" t="s">
        <v>985</v>
      </c>
      <c r="P592" s="1" t="s">
        <v>110</v>
      </c>
      <c r="Q592" s="56" t="s">
        <v>241</v>
      </c>
      <c r="R592" s="56" t="s">
        <v>339</v>
      </c>
      <c r="S592" s="56">
        <v>107863</v>
      </c>
      <c r="T592" s="1" t="s">
        <v>477</v>
      </c>
      <c r="U592" s="56">
        <v>41416</v>
      </c>
      <c r="V592" s="56">
        <v>43100</v>
      </c>
      <c r="W592" s="56">
        <v>41275</v>
      </c>
      <c r="X592" s="56">
        <v>41291</v>
      </c>
      <c r="Y592" s="56" t="s">
        <v>356</v>
      </c>
      <c r="AA592" s="56" t="s">
        <v>347</v>
      </c>
      <c r="AB592" s="56" t="s">
        <v>343</v>
      </c>
      <c r="AC592" s="56" t="s">
        <v>342</v>
      </c>
      <c r="AD592" s="56" t="s">
        <v>347</v>
      </c>
      <c r="AE592" s="56" t="s">
        <v>352</v>
      </c>
      <c r="AF592" s="56" t="s">
        <v>292</v>
      </c>
      <c r="AG592" s="56">
        <v>2015</v>
      </c>
      <c r="AH592" s="56" t="s">
        <v>80</v>
      </c>
      <c r="AI592" s="56" t="s">
        <v>348</v>
      </c>
      <c r="AJ592" s="56">
        <v>94</v>
      </c>
      <c r="AM592" s="56">
        <v>41291</v>
      </c>
      <c r="AN592" s="56" t="s">
        <v>353</v>
      </c>
      <c r="AO592" s="1">
        <v>41207</v>
      </c>
      <c r="AP592" s="56" t="s">
        <v>353</v>
      </c>
      <c r="AQ592" s="56">
        <v>39640</v>
      </c>
      <c r="AR592" s="56">
        <v>0</v>
      </c>
      <c r="AS592" s="56" t="s">
        <v>346</v>
      </c>
      <c r="BB592" s="56" t="s">
        <v>339</v>
      </c>
      <c r="BC592" s="56" t="s">
        <v>263</v>
      </c>
      <c r="BD592" s="56" t="s">
        <v>349</v>
      </c>
      <c r="BE592" s="56" t="s">
        <v>347</v>
      </c>
      <c r="BF592" s="56" t="s">
        <v>334</v>
      </c>
      <c r="BG592" s="56" t="s">
        <v>365</v>
      </c>
      <c r="BH592" s="56">
        <v>0</v>
      </c>
      <c r="BI592" s="56">
        <v>0</v>
      </c>
      <c r="BJ592" s="56">
        <v>0</v>
      </c>
    </row>
    <row r="593" spans="1:62" hidden="1" x14ac:dyDescent="0.3">
      <c r="A593" s="56">
        <v>49196341</v>
      </c>
      <c r="B593" s="86">
        <v>599202</v>
      </c>
      <c r="C593" s="1">
        <v>42893</v>
      </c>
      <c r="D593" s="56" t="s">
        <v>357</v>
      </c>
      <c r="E593" s="56" t="s">
        <v>358</v>
      </c>
      <c r="F593" s="56" t="s">
        <v>334</v>
      </c>
      <c r="G593" s="56" t="s">
        <v>335</v>
      </c>
      <c r="H593" s="56" t="s">
        <v>336</v>
      </c>
      <c r="I593" s="56" t="s">
        <v>359</v>
      </c>
      <c r="K593" s="56" t="s">
        <v>337</v>
      </c>
      <c r="L593" s="56" t="s">
        <v>545</v>
      </c>
      <c r="M593" s="56" t="s">
        <v>984</v>
      </c>
      <c r="N593" s="56" t="s">
        <v>1043</v>
      </c>
      <c r="O593" s="56" t="s">
        <v>985</v>
      </c>
      <c r="P593" s="1" t="s">
        <v>110</v>
      </c>
      <c r="Q593" s="56" t="s">
        <v>241</v>
      </c>
      <c r="R593" s="56" t="s">
        <v>339</v>
      </c>
      <c r="S593" s="56">
        <v>107863</v>
      </c>
      <c r="T593" s="1" t="s">
        <v>477</v>
      </c>
      <c r="U593" s="56">
        <v>41416</v>
      </c>
      <c r="V593" s="56">
        <v>43100</v>
      </c>
      <c r="W593" s="56">
        <v>41275</v>
      </c>
      <c r="X593" s="56">
        <v>41291</v>
      </c>
      <c r="Y593" s="56" t="s">
        <v>356</v>
      </c>
      <c r="AA593" s="56" t="s">
        <v>347</v>
      </c>
      <c r="AB593" s="56" t="s">
        <v>343</v>
      </c>
      <c r="AC593" s="56" t="s">
        <v>342</v>
      </c>
      <c r="AD593" s="56" t="s">
        <v>347</v>
      </c>
      <c r="AE593" s="56" t="s">
        <v>352</v>
      </c>
      <c r="AF593" s="56" t="s">
        <v>292</v>
      </c>
      <c r="AG593" s="56">
        <v>2015</v>
      </c>
      <c r="AH593" s="56" t="s">
        <v>80</v>
      </c>
      <c r="AI593" s="56" t="s">
        <v>344</v>
      </c>
      <c r="AJ593" s="56">
        <v>121</v>
      </c>
      <c r="AM593" s="56">
        <v>41291</v>
      </c>
      <c r="AN593" s="56" t="s">
        <v>353</v>
      </c>
      <c r="AO593" s="1">
        <v>41207</v>
      </c>
      <c r="AP593" s="56" t="s">
        <v>353</v>
      </c>
      <c r="AQ593" s="56">
        <v>39640</v>
      </c>
      <c r="AR593" s="56">
        <v>0</v>
      </c>
      <c r="AS593" s="56" t="s">
        <v>346</v>
      </c>
      <c r="BB593" s="56" t="s">
        <v>339</v>
      </c>
      <c r="BC593" s="56" t="s">
        <v>263</v>
      </c>
      <c r="BD593" s="56" t="s">
        <v>349</v>
      </c>
      <c r="BE593" s="56" t="s">
        <v>347</v>
      </c>
      <c r="BF593" s="56" t="s">
        <v>334</v>
      </c>
      <c r="BG593" s="56" t="s">
        <v>365</v>
      </c>
      <c r="BH593" s="56">
        <v>0</v>
      </c>
      <c r="BI593" s="56">
        <v>0</v>
      </c>
      <c r="BJ593" s="56">
        <v>0</v>
      </c>
    </row>
    <row r="594" spans="1:62" hidden="1" x14ac:dyDescent="0.3">
      <c r="A594" s="56">
        <v>49196881</v>
      </c>
      <c r="B594" s="86">
        <v>599202</v>
      </c>
      <c r="C594" s="1">
        <v>42893</v>
      </c>
      <c r="D594" s="56" t="s">
        <v>357</v>
      </c>
      <c r="E594" s="56" t="s">
        <v>358</v>
      </c>
      <c r="F594" s="56" t="s">
        <v>334</v>
      </c>
      <c r="G594" s="56" t="s">
        <v>335</v>
      </c>
      <c r="H594" s="56" t="s">
        <v>336</v>
      </c>
      <c r="I594" s="56" t="s">
        <v>359</v>
      </c>
      <c r="K594" s="56" t="s">
        <v>337</v>
      </c>
      <c r="L594" s="56" t="s">
        <v>545</v>
      </c>
      <c r="M594" s="56" t="s">
        <v>984</v>
      </c>
      <c r="N594" s="56" t="s">
        <v>1043</v>
      </c>
      <c r="O594" s="56" t="s">
        <v>985</v>
      </c>
      <c r="P594" s="1" t="s">
        <v>188</v>
      </c>
      <c r="Q594" s="56" t="s">
        <v>241</v>
      </c>
      <c r="R594" s="56" t="s">
        <v>339</v>
      </c>
      <c r="S594" s="56">
        <v>133865</v>
      </c>
      <c r="T594" s="1" t="s">
        <v>450</v>
      </c>
      <c r="U594" s="56">
        <v>41416</v>
      </c>
      <c r="V594" s="56">
        <v>43100</v>
      </c>
      <c r="W594" s="56">
        <v>41729</v>
      </c>
      <c r="X594" s="56">
        <v>43100</v>
      </c>
      <c r="Y594" s="56" t="s">
        <v>340</v>
      </c>
      <c r="Z594" s="56" t="s">
        <v>341</v>
      </c>
      <c r="AA594" s="56" t="s">
        <v>347</v>
      </c>
      <c r="AB594" s="56" t="s">
        <v>343</v>
      </c>
      <c r="AC594" s="56" t="s">
        <v>342</v>
      </c>
      <c r="AD594" s="56" t="s">
        <v>342</v>
      </c>
      <c r="AE594" s="56" t="s">
        <v>354</v>
      </c>
      <c r="AF594" s="56" t="s">
        <v>292</v>
      </c>
      <c r="AG594" s="56">
        <v>2015</v>
      </c>
      <c r="AH594" s="56" t="s">
        <v>361</v>
      </c>
      <c r="AI594" s="56" t="s">
        <v>384</v>
      </c>
      <c r="AJ594" s="56">
        <v>0</v>
      </c>
      <c r="AM594" s="56">
        <v>42242</v>
      </c>
      <c r="AN594" s="56" t="s">
        <v>391</v>
      </c>
      <c r="AO594" s="1">
        <v>41584</v>
      </c>
      <c r="AP594" s="56" t="s">
        <v>353</v>
      </c>
      <c r="AQ594" s="56">
        <v>64201</v>
      </c>
      <c r="AR594" s="56">
        <v>0</v>
      </c>
      <c r="AS594" s="56" t="s">
        <v>346</v>
      </c>
      <c r="BA594" s="56" t="s">
        <v>451</v>
      </c>
      <c r="BB594" s="56" t="s">
        <v>339</v>
      </c>
      <c r="BC594" s="56" t="s">
        <v>263</v>
      </c>
      <c r="BD594" s="56" t="s">
        <v>349</v>
      </c>
      <c r="BE594" s="56" t="s">
        <v>347</v>
      </c>
      <c r="BF594" s="56" t="s">
        <v>334</v>
      </c>
      <c r="BG594" s="56" t="s">
        <v>365</v>
      </c>
      <c r="BH594" s="56">
        <v>0</v>
      </c>
      <c r="BI594" s="56">
        <v>0</v>
      </c>
      <c r="BJ594" s="56">
        <v>0</v>
      </c>
    </row>
    <row r="595" spans="1:62" hidden="1" x14ac:dyDescent="0.3">
      <c r="A595" s="56">
        <v>49196876</v>
      </c>
      <c r="B595" s="86">
        <v>599202</v>
      </c>
      <c r="C595" s="1">
        <v>42893</v>
      </c>
      <c r="D595" s="56" t="s">
        <v>357</v>
      </c>
      <c r="E595" s="56" t="s">
        <v>358</v>
      </c>
      <c r="F595" s="56" t="s">
        <v>334</v>
      </c>
      <c r="G595" s="56" t="s">
        <v>335</v>
      </c>
      <c r="H595" s="56" t="s">
        <v>336</v>
      </c>
      <c r="I595" s="56" t="s">
        <v>359</v>
      </c>
      <c r="K595" s="56" t="s">
        <v>337</v>
      </c>
      <c r="L595" s="56" t="s">
        <v>545</v>
      </c>
      <c r="M595" s="56" t="s">
        <v>984</v>
      </c>
      <c r="N595" s="56" t="s">
        <v>1043</v>
      </c>
      <c r="O595" s="56" t="s">
        <v>985</v>
      </c>
      <c r="P595" s="1" t="s">
        <v>188</v>
      </c>
      <c r="Q595" s="56" t="s">
        <v>241</v>
      </c>
      <c r="R595" s="56" t="s">
        <v>339</v>
      </c>
      <c r="S595" s="56">
        <v>133865</v>
      </c>
      <c r="T595" s="1" t="s">
        <v>450</v>
      </c>
      <c r="U595" s="56">
        <v>41416</v>
      </c>
      <c r="V595" s="56">
        <v>43100</v>
      </c>
      <c r="W595" s="56">
        <v>41729</v>
      </c>
      <c r="X595" s="56">
        <v>43100</v>
      </c>
      <c r="Y595" s="56" t="s">
        <v>340</v>
      </c>
      <c r="Z595" s="56" t="s">
        <v>341</v>
      </c>
      <c r="AA595" s="56" t="s">
        <v>347</v>
      </c>
      <c r="AB595" s="56" t="s">
        <v>343</v>
      </c>
      <c r="AC595" s="56" t="s">
        <v>342</v>
      </c>
      <c r="AD595" s="56" t="s">
        <v>342</v>
      </c>
      <c r="AE595" s="56" t="s">
        <v>354</v>
      </c>
      <c r="AF595" s="56" t="s">
        <v>292</v>
      </c>
      <c r="AG595" s="56">
        <v>2014</v>
      </c>
      <c r="AH595" s="56" t="s">
        <v>361</v>
      </c>
      <c r="AI595" s="56" t="s">
        <v>373</v>
      </c>
      <c r="AJ595" s="56">
        <v>1</v>
      </c>
      <c r="AM595" s="56">
        <v>42242</v>
      </c>
      <c r="AN595" s="56" t="s">
        <v>391</v>
      </c>
      <c r="AO595" s="1">
        <v>41393</v>
      </c>
      <c r="AP595" s="56" t="s">
        <v>353</v>
      </c>
      <c r="AQ595" s="56">
        <v>64201</v>
      </c>
      <c r="AR595" s="56">
        <v>0</v>
      </c>
      <c r="AS595" s="56" t="s">
        <v>346</v>
      </c>
      <c r="BA595" s="56" t="s">
        <v>451</v>
      </c>
      <c r="BB595" s="56" t="s">
        <v>339</v>
      </c>
      <c r="BC595" s="56" t="s">
        <v>263</v>
      </c>
      <c r="BD595" s="56" t="s">
        <v>349</v>
      </c>
      <c r="BE595" s="56" t="s">
        <v>347</v>
      </c>
      <c r="BF595" s="56" t="s">
        <v>334</v>
      </c>
      <c r="BG595" s="56" t="s">
        <v>365</v>
      </c>
      <c r="BH595" s="56">
        <v>0</v>
      </c>
      <c r="BI595" s="56">
        <v>0</v>
      </c>
      <c r="BJ595" s="56">
        <v>0</v>
      </c>
    </row>
    <row r="596" spans="1:62" hidden="1" x14ac:dyDescent="0.3">
      <c r="A596" s="56">
        <v>49196342</v>
      </c>
      <c r="B596" s="86">
        <v>599202</v>
      </c>
      <c r="C596" s="1">
        <v>42893</v>
      </c>
      <c r="D596" s="56" t="s">
        <v>357</v>
      </c>
      <c r="E596" s="56" t="s">
        <v>358</v>
      </c>
      <c r="F596" s="56" t="s">
        <v>334</v>
      </c>
      <c r="G596" s="56" t="s">
        <v>335</v>
      </c>
      <c r="H596" s="56" t="s">
        <v>336</v>
      </c>
      <c r="I596" s="56" t="s">
        <v>359</v>
      </c>
      <c r="K596" s="56" t="s">
        <v>337</v>
      </c>
      <c r="L596" s="56" t="s">
        <v>545</v>
      </c>
      <c r="M596" s="56" t="s">
        <v>984</v>
      </c>
      <c r="N596" s="56" t="s">
        <v>1043</v>
      </c>
      <c r="O596" s="56" t="s">
        <v>985</v>
      </c>
      <c r="P596" s="1" t="s">
        <v>110</v>
      </c>
      <c r="Q596" s="56" t="s">
        <v>241</v>
      </c>
      <c r="R596" s="56" t="s">
        <v>339</v>
      </c>
      <c r="S596" s="56">
        <v>107863</v>
      </c>
      <c r="T596" s="1" t="s">
        <v>477</v>
      </c>
      <c r="U596" s="56">
        <v>41416</v>
      </c>
      <c r="V596" s="56">
        <v>43100</v>
      </c>
      <c r="W596" s="56">
        <v>41275</v>
      </c>
      <c r="X596" s="56">
        <v>41291</v>
      </c>
      <c r="Y596" s="56" t="s">
        <v>356</v>
      </c>
      <c r="AA596" s="56" t="s">
        <v>347</v>
      </c>
      <c r="AB596" s="56" t="s">
        <v>343</v>
      </c>
      <c r="AC596" s="56" t="s">
        <v>342</v>
      </c>
      <c r="AD596" s="56" t="s">
        <v>347</v>
      </c>
      <c r="AE596" s="56" t="s">
        <v>352</v>
      </c>
      <c r="AF596" s="56" t="s">
        <v>292</v>
      </c>
      <c r="AG596" s="56">
        <v>2016</v>
      </c>
      <c r="AH596" s="56" t="s">
        <v>80</v>
      </c>
      <c r="AI596" s="56" t="s">
        <v>348</v>
      </c>
      <c r="AJ596" s="56">
        <v>144</v>
      </c>
      <c r="AM596" s="56">
        <v>41291</v>
      </c>
      <c r="AN596" s="56" t="s">
        <v>353</v>
      </c>
      <c r="AO596" s="1">
        <v>41207</v>
      </c>
      <c r="AP596" s="56" t="s">
        <v>353</v>
      </c>
      <c r="AQ596" s="56">
        <v>39640</v>
      </c>
      <c r="AR596" s="56">
        <v>0</v>
      </c>
      <c r="AS596" s="56" t="s">
        <v>346</v>
      </c>
      <c r="BB596" s="56" t="s">
        <v>339</v>
      </c>
      <c r="BC596" s="56" t="s">
        <v>263</v>
      </c>
      <c r="BD596" s="56" t="s">
        <v>349</v>
      </c>
      <c r="BE596" s="56" t="s">
        <v>347</v>
      </c>
      <c r="BF596" s="56" t="s">
        <v>334</v>
      </c>
      <c r="BG596" s="56" t="s">
        <v>365</v>
      </c>
      <c r="BH596" s="56">
        <v>0</v>
      </c>
      <c r="BI596" s="56">
        <v>0</v>
      </c>
      <c r="BJ596" s="56">
        <v>0</v>
      </c>
    </row>
    <row r="597" spans="1:62" hidden="1" x14ac:dyDescent="0.3">
      <c r="A597" s="56">
        <v>49196343</v>
      </c>
      <c r="B597" s="86">
        <v>599202</v>
      </c>
      <c r="C597" s="1">
        <v>42893</v>
      </c>
      <c r="D597" s="56" t="s">
        <v>357</v>
      </c>
      <c r="E597" s="56" t="s">
        <v>358</v>
      </c>
      <c r="F597" s="56" t="s">
        <v>334</v>
      </c>
      <c r="G597" s="56" t="s">
        <v>335</v>
      </c>
      <c r="H597" s="56" t="s">
        <v>336</v>
      </c>
      <c r="I597" s="56" t="s">
        <v>359</v>
      </c>
      <c r="K597" s="56" t="s">
        <v>337</v>
      </c>
      <c r="L597" s="56" t="s">
        <v>545</v>
      </c>
      <c r="M597" s="56" t="s">
        <v>984</v>
      </c>
      <c r="N597" s="56" t="s">
        <v>1043</v>
      </c>
      <c r="O597" s="56" t="s">
        <v>985</v>
      </c>
      <c r="P597" s="1" t="s">
        <v>110</v>
      </c>
      <c r="Q597" s="56" t="s">
        <v>241</v>
      </c>
      <c r="R597" s="56" t="s">
        <v>339</v>
      </c>
      <c r="S597" s="56">
        <v>107863</v>
      </c>
      <c r="T597" s="1" t="s">
        <v>477</v>
      </c>
      <c r="U597" s="56">
        <v>41416</v>
      </c>
      <c r="V597" s="56">
        <v>43100</v>
      </c>
      <c r="W597" s="56">
        <v>41275</v>
      </c>
      <c r="X597" s="56">
        <v>41291</v>
      </c>
      <c r="Y597" s="56" t="s">
        <v>356</v>
      </c>
      <c r="AA597" s="56" t="s">
        <v>347</v>
      </c>
      <c r="AB597" s="56" t="s">
        <v>343</v>
      </c>
      <c r="AC597" s="56" t="s">
        <v>342</v>
      </c>
      <c r="AD597" s="56" t="s">
        <v>347</v>
      </c>
      <c r="AE597" s="56" t="s">
        <v>352</v>
      </c>
      <c r="AF597" s="56" t="s">
        <v>292</v>
      </c>
      <c r="AG597" s="56">
        <v>2016</v>
      </c>
      <c r="AH597" s="56" t="s">
        <v>80</v>
      </c>
      <c r="AI597" s="56" t="s">
        <v>344</v>
      </c>
      <c r="AJ597" s="56">
        <v>159</v>
      </c>
      <c r="AM597" s="56">
        <v>41291</v>
      </c>
      <c r="AN597" s="56" t="s">
        <v>353</v>
      </c>
      <c r="AO597" s="1">
        <v>41207</v>
      </c>
      <c r="AP597" s="56" t="s">
        <v>353</v>
      </c>
      <c r="AQ597" s="56">
        <v>39640</v>
      </c>
      <c r="AR597" s="56">
        <v>0</v>
      </c>
      <c r="AS597" s="56" t="s">
        <v>346</v>
      </c>
      <c r="BB597" s="56" t="s">
        <v>339</v>
      </c>
      <c r="BC597" s="56" t="s">
        <v>263</v>
      </c>
      <c r="BD597" s="56" t="s">
        <v>349</v>
      </c>
      <c r="BE597" s="56" t="s">
        <v>347</v>
      </c>
      <c r="BF597" s="56" t="s">
        <v>334</v>
      </c>
      <c r="BG597" s="56" t="s">
        <v>365</v>
      </c>
      <c r="BH597" s="56">
        <v>0</v>
      </c>
      <c r="BI597" s="56">
        <v>0</v>
      </c>
      <c r="BJ597" s="56">
        <v>0</v>
      </c>
    </row>
    <row r="598" spans="1:62" hidden="1" x14ac:dyDescent="0.3">
      <c r="A598" s="56">
        <v>49196344</v>
      </c>
      <c r="B598" s="86">
        <v>599202</v>
      </c>
      <c r="C598" s="1">
        <v>42893</v>
      </c>
      <c r="D598" s="56" t="s">
        <v>357</v>
      </c>
      <c r="E598" s="56" t="s">
        <v>358</v>
      </c>
      <c r="F598" s="56" t="s">
        <v>334</v>
      </c>
      <c r="G598" s="56" t="s">
        <v>335</v>
      </c>
      <c r="H598" s="56" t="s">
        <v>336</v>
      </c>
      <c r="I598" s="56" t="s">
        <v>359</v>
      </c>
      <c r="K598" s="56" t="s">
        <v>337</v>
      </c>
      <c r="L598" s="56" t="s">
        <v>545</v>
      </c>
      <c r="M598" s="56" t="s">
        <v>984</v>
      </c>
      <c r="N598" s="56" t="s">
        <v>1043</v>
      </c>
      <c r="O598" s="56" t="s">
        <v>985</v>
      </c>
      <c r="P598" s="1" t="s">
        <v>110</v>
      </c>
      <c r="Q598" s="56" t="s">
        <v>241</v>
      </c>
      <c r="R598" s="56" t="s">
        <v>339</v>
      </c>
      <c r="S598" s="56">
        <v>107863</v>
      </c>
      <c r="T598" s="1" t="s">
        <v>477</v>
      </c>
      <c r="U598" s="56">
        <v>41416</v>
      </c>
      <c r="V598" s="56">
        <v>43100</v>
      </c>
      <c r="W598" s="56">
        <v>41275</v>
      </c>
      <c r="X598" s="56">
        <v>41291</v>
      </c>
      <c r="Y598" s="56" t="s">
        <v>356</v>
      </c>
      <c r="AA598" s="56" t="s">
        <v>347</v>
      </c>
      <c r="AB598" s="56" t="s">
        <v>343</v>
      </c>
      <c r="AC598" s="56" t="s">
        <v>342</v>
      </c>
      <c r="AD598" s="56" t="s">
        <v>347</v>
      </c>
      <c r="AE598" s="56" t="s">
        <v>352</v>
      </c>
      <c r="AF598" s="56" t="s">
        <v>292</v>
      </c>
      <c r="AG598" s="56">
        <v>2017</v>
      </c>
      <c r="AH598" s="56" t="s">
        <v>80</v>
      </c>
      <c r="AI598" s="56" t="s">
        <v>348</v>
      </c>
      <c r="AJ598" s="56">
        <v>169</v>
      </c>
      <c r="AM598" s="56">
        <v>41291</v>
      </c>
      <c r="AN598" s="56" t="s">
        <v>353</v>
      </c>
      <c r="AO598" s="1">
        <v>41207</v>
      </c>
      <c r="AP598" s="56" t="s">
        <v>353</v>
      </c>
      <c r="AQ598" s="56">
        <v>39640</v>
      </c>
      <c r="AR598" s="56">
        <v>0</v>
      </c>
      <c r="AS598" s="56" t="s">
        <v>346</v>
      </c>
      <c r="BB598" s="56" t="s">
        <v>339</v>
      </c>
      <c r="BC598" s="56" t="s">
        <v>263</v>
      </c>
      <c r="BD598" s="56" t="s">
        <v>349</v>
      </c>
      <c r="BE598" s="56" t="s">
        <v>347</v>
      </c>
      <c r="BF598" s="56" t="s">
        <v>334</v>
      </c>
      <c r="BG598" s="56" t="s">
        <v>365</v>
      </c>
      <c r="BH598" s="56">
        <v>0</v>
      </c>
      <c r="BI598" s="56">
        <v>0</v>
      </c>
      <c r="BJ598" s="56">
        <v>0</v>
      </c>
    </row>
    <row r="599" spans="1:62" hidden="1" x14ac:dyDescent="0.3">
      <c r="A599" s="56">
        <v>49196345</v>
      </c>
      <c r="B599" s="86">
        <v>599202</v>
      </c>
      <c r="C599" s="1">
        <v>42893</v>
      </c>
      <c r="D599" s="56" t="s">
        <v>357</v>
      </c>
      <c r="E599" s="56" t="s">
        <v>358</v>
      </c>
      <c r="F599" s="56" t="s">
        <v>334</v>
      </c>
      <c r="G599" s="56" t="s">
        <v>335</v>
      </c>
      <c r="H599" s="56" t="s">
        <v>336</v>
      </c>
      <c r="I599" s="56" t="s">
        <v>359</v>
      </c>
      <c r="K599" s="56" t="s">
        <v>337</v>
      </c>
      <c r="L599" s="56" t="s">
        <v>545</v>
      </c>
      <c r="M599" s="56" t="s">
        <v>984</v>
      </c>
      <c r="N599" s="56" t="s">
        <v>1043</v>
      </c>
      <c r="O599" s="56" t="s">
        <v>985</v>
      </c>
      <c r="P599" s="1" t="s">
        <v>110</v>
      </c>
      <c r="Q599" s="56" t="s">
        <v>241</v>
      </c>
      <c r="R599" s="56" t="s">
        <v>339</v>
      </c>
      <c r="S599" s="56">
        <v>107863</v>
      </c>
      <c r="T599" s="1" t="s">
        <v>477</v>
      </c>
      <c r="U599" s="56">
        <v>41416</v>
      </c>
      <c r="V599" s="56">
        <v>43100</v>
      </c>
      <c r="W599" s="56">
        <v>41275</v>
      </c>
      <c r="X599" s="56">
        <v>41291</v>
      </c>
      <c r="Y599" s="56" t="s">
        <v>356</v>
      </c>
      <c r="AA599" s="56" t="s">
        <v>347</v>
      </c>
      <c r="AB599" s="56" t="s">
        <v>343</v>
      </c>
      <c r="AC599" s="56" t="s">
        <v>342</v>
      </c>
      <c r="AD599" s="56" t="s">
        <v>347</v>
      </c>
      <c r="AE599" s="56" t="s">
        <v>352</v>
      </c>
      <c r="AF599" s="56" t="s">
        <v>292</v>
      </c>
      <c r="AG599" s="56">
        <v>2017</v>
      </c>
      <c r="AH599" s="56" t="s">
        <v>80</v>
      </c>
      <c r="AI599" s="56" t="s">
        <v>344</v>
      </c>
      <c r="AJ599" s="56">
        <v>174</v>
      </c>
      <c r="AM599" s="56">
        <v>41291</v>
      </c>
      <c r="AN599" s="56" t="s">
        <v>353</v>
      </c>
      <c r="AO599" s="1">
        <v>41207</v>
      </c>
      <c r="AP599" s="56" t="s">
        <v>353</v>
      </c>
      <c r="AQ599" s="56">
        <v>39640</v>
      </c>
      <c r="AR599" s="56">
        <v>0</v>
      </c>
      <c r="AS599" s="56" t="s">
        <v>346</v>
      </c>
      <c r="BB599" s="56" t="s">
        <v>339</v>
      </c>
      <c r="BC599" s="56" t="s">
        <v>263</v>
      </c>
      <c r="BD599" s="56" t="s">
        <v>349</v>
      </c>
      <c r="BE599" s="56" t="s">
        <v>347</v>
      </c>
      <c r="BF599" s="56" t="s">
        <v>334</v>
      </c>
      <c r="BG599" s="56" t="s">
        <v>365</v>
      </c>
      <c r="BH599" s="56">
        <v>0</v>
      </c>
      <c r="BI599" s="56">
        <v>0</v>
      </c>
      <c r="BJ599" s="56">
        <v>0</v>
      </c>
    </row>
    <row r="600" spans="1:62" hidden="1" x14ac:dyDescent="0.3">
      <c r="A600" s="56">
        <v>49196880</v>
      </c>
      <c r="B600" s="86">
        <v>599202</v>
      </c>
      <c r="C600" s="1">
        <v>42893</v>
      </c>
      <c r="D600" s="56" t="s">
        <v>357</v>
      </c>
      <c r="E600" s="56" t="s">
        <v>358</v>
      </c>
      <c r="F600" s="56" t="s">
        <v>334</v>
      </c>
      <c r="G600" s="56" t="s">
        <v>335</v>
      </c>
      <c r="H600" s="56" t="s">
        <v>336</v>
      </c>
      <c r="I600" s="56" t="s">
        <v>359</v>
      </c>
      <c r="K600" s="56" t="s">
        <v>337</v>
      </c>
      <c r="L600" s="56" t="s">
        <v>545</v>
      </c>
      <c r="M600" s="56" t="s">
        <v>984</v>
      </c>
      <c r="N600" s="56" t="s">
        <v>1043</v>
      </c>
      <c r="O600" s="56" t="s">
        <v>985</v>
      </c>
      <c r="P600" s="1" t="s">
        <v>188</v>
      </c>
      <c r="Q600" s="56" t="s">
        <v>241</v>
      </c>
      <c r="R600" s="56" t="s">
        <v>339</v>
      </c>
      <c r="S600" s="56">
        <v>133865</v>
      </c>
      <c r="T600" s="1" t="s">
        <v>450</v>
      </c>
      <c r="U600" s="56">
        <v>41416</v>
      </c>
      <c r="V600" s="56">
        <v>43100</v>
      </c>
      <c r="W600" s="56">
        <v>41729</v>
      </c>
      <c r="X600" s="56">
        <v>43100</v>
      </c>
      <c r="Y600" s="56" t="s">
        <v>340</v>
      </c>
      <c r="Z600" s="56" t="s">
        <v>341</v>
      </c>
      <c r="AA600" s="56" t="s">
        <v>347</v>
      </c>
      <c r="AB600" s="56" t="s">
        <v>343</v>
      </c>
      <c r="AC600" s="56" t="s">
        <v>342</v>
      </c>
      <c r="AD600" s="56" t="s">
        <v>342</v>
      </c>
      <c r="AE600" s="56" t="s">
        <v>354</v>
      </c>
      <c r="AF600" s="56" t="s">
        <v>292</v>
      </c>
      <c r="AG600" s="56">
        <v>2015</v>
      </c>
      <c r="AH600" s="56" t="s">
        <v>361</v>
      </c>
      <c r="AI600" s="56" t="s">
        <v>373</v>
      </c>
      <c r="AJ600" s="56">
        <v>1</v>
      </c>
      <c r="AM600" s="56">
        <v>42242</v>
      </c>
      <c r="AN600" s="56" t="s">
        <v>391</v>
      </c>
      <c r="AO600" s="1">
        <v>41393</v>
      </c>
      <c r="AP600" s="56" t="s">
        <v>353</v>
      </c>
      <c r="AQ600" s="56">
        <v>64201</v>
      </c>
      <c r="AR600" s="56">
        <v>0</v>
      </c>
      <c r="AS600" s="56" t="s">
        <v>346</v>
      </c>
      <c r="BA600" s="56" t="s">
        <v>451</v>
      </c>
      <c r="BB600" s="56" t="s">
        <v>339</v>
      </c>
      <c r="BC600" s="56" t="s">
        <v>263</v>
      </c>
      <c r="BD600" s="56" t="s">
        <v>349</v>
      </c>
      <c r="BE600" s="56" t="s">
        <v>347</v>
      </c>
      <c r="BF600" s="56" t="s">
        <v>334</v>
      </c>
      <c r="BG600" s="56" t="s">
        <v>365</v>
      </c>
      <c r="BH600" s="56">
        <v>0</v>
      </c>
      <c r="BI600" s="56">
        <v>0</v>
      </c>
      <c r="BJ600" s="56">
        <v>0</v>
      </c>
    </row>
    <row r="601" spans="1:62" hidden="1" x14ac:dyDescent="0.3">
      <c r="A601" s="56">
        <v>49196386</v>
      </c>
      <c r="B601" s="86">
        <v>599202</v>
      </c>
      <c r="C601" s="1">
        <v>42893</v>
      </c>
      <c r="D601" s="56" t="s">
        <v>357</v>
      </c>
      <c r="E601" s="56" t="s">
        <v>358</v>
      </c>
      <c r="F601" s="56" t="s">
        <v>334</v>
      </c>
      <c r="G601" s="56" t="s">
        <v>335</v>
      </c>
      <c r="H601" s="56" t="s">
        <v>336</v>
      </c>
      <c r="I601" s="56" t="s">
        <v>359</v>
      </c>
      <c r="K601" s="56" t="s">
        <v>337</v>
      </c>
      <c r="L601" s="56" t="s">
        <v>545</v>
      </c>
      <c r="M601" s="56" t="s">
        <v>984</v>
      </c>
      <c r="N601" s="56" t="s">
        <v>1043</v>
      </c>
      <c r="O601" s="56" t="s">
        <v>985</v>
      </c>
      <c r="P601" s="1" t="s">
        <v>110</v>
      </c>
      <c r="Q601" s="56" t="s">
        <v>241</v>
      </c>
      <c r="R601" s="56" t="s">
        <v>339</v>
      </c>
      <c r="S601" s="56">
        <v>149234</v>
      </c>
      <c r="T601" s="1" t="s">
        <v>372</v>
      </c>
      <c r="U601" s="56">
        <v>41416</v>
      </c>
      <c r="V601" s="56">
        <v>43100</v>
      </c>
      <c r="W601" s="56">
        <v>41456</v>
      </c>
      <c r="X601" s="56">
        <v>43100</v>
      </c>
      <c r="Y601" s="56" t="s">
        <v>340</v>
      </c>
      <c r="Z601" s="56" t="s">
        <v>341</v>
      </c>
      <c r="AA601" s="56" t="s">
        <v>347</v>
      </c>
      <c r="AB601" s="56" t="s">
        <v>343</v>
      </c>
      <c r="AC601" s="56" t="s">
        <v>342</v>
      </c>
      <c r="AD601" s="56" t="s">
        <v>347</v>
      </c>
      <c r="AE601" s="56" t="s">
        <v>334</v>
      </c>
      <c r="AF601" s="56" t="s">
        <v>292</v>
      </c>
      <c r="AG601" s="56">
        <v>2015</v>
      </c>
      <c r="AH601" s="56" t="s">
        <v>361</v>
      </c>
      <c r="AI601" s="56" t="s">
        <v>362</v>
      </c>
      <c r="AJ601" s="56">
        <v>567564</v>
      </c>
      <c r="AM601" s="56">
        <v>42748</v>
      </c>
      <c r="AN601" s="56" t="s">
        <v>391</v>
      </c>
      <c r="AO601" s="1">
        <v>41404</v>
      </c>
      <c r="AP601" s="56" t="s">
        <v>353</v>
      </c>
      <c r="AQ601" s="56">
        <v>67504</v>
      </c>
      <c r="AR601" s="56">
        <v>0</v>
      </c>
      <c r="AS601" s="56" t="s">
        <v>346</v>
      </c>
      <c r="BB601" s="56" t="s">
        <v>339</v>
      </c>
      <c r="BC601" s="56" t="s">
        <v>263</v>
      </c>
      <c r="BD601" s="56" t="s">
        <v>349</v>
      </c>
      <c r="BE601" s="56" t="s">
        <v>347</v>
      </c>
      <c r="BF601" s="56" t="s">
        <v>334</v>
      </c>
      <c r="BG601" s="56" t="s">
        <v>365</v>
      </c>
      <c r="BH601" s="56">
        <v>0</v>
      </c>
      <c r="BI601" s="56">
        <v>0</v>
      </c>
      <c r="BJ601" s="56">
        <v>1</v>
      </c>
    </row>
    <row r="602" spans="1:62" hidden="1" x14ac:dyDescent="0.3">
      <c r="A602" s="56">
        <v>49196346</v>
      </c>
      <c r="B602" s="86">
        <v>599202</v>
      </c>
      <c r="C602" s="1">
        <v>42893</v>
      </c>
      <c r="D602" s="56" t="s">
        <v>357</v>
      </c>
      <c r="E602" s="56" t="s">
        <v>358</v>
      </c>
      <c r="F602" s="56" t="s">
        <v>334</v>
      </c>
      <c r="G602" s="56" t="s">
        <v>335</v>
      </c>
      <c r="H602" s="56" t="s">
        <v>336</v>
      </c>
      <c r="I602" s="56" t="s">
        <v>359</v>
      </c>
      <c r="K602" s="56" t="s">
        <v>337</v>
      </c>
      <c r="L602" s="56" t="s">
        <v>545</v>
      </c>
      <c r="M602" s="56" t="s">
        <v>984</v>
      </c>
      <c r="N602" s="56" t="s">
        <v>1043</v>
      </c>
      <c r="O602" s="56" t="s">
        <v>985</v>
      </c>
      <c r="P602" s="1" t="s">
        <v>110</v>
      </c>
      <c r="Q602" s="56" t="s">
        <v>241</v>
      </c>
      <c r="R602" s="56" t="s">
        <v>339</v>
      </c>
      <c r="S602" s="56">
        <v>107863</v>
      </c>
      <c r="T602" s="1" t="s">
        <v>477</v>
      </c>
      <c r="U602" s="56">
        <v>41416</v>
      </c>
      <c r="V602" s="56">
        <v>43100</v>
      </c>
      <c r="W602" s="56">
        <v>41275</v>
      </c>
      <c r="X602" s="56">
        <v>41291</v>
      </c>
      <c r="Y602" s="56" t="s">
        <v>356</v>
      </c>
      <c r="AA602" s="56" t="s">
        <v>347</v>
      </c>
      <c r="AB602" s="56" t="s">
        <v>343</v>
      </c>
      <c r="AC602" s="56" t="s">
        <v>342</v>
      </c>
      <c r="AD602" s="56" t="s">
        <v>347</v>
      </c>
      <c r="AE602" s="56" t="s">
        <v>352</v>
      </c>
      <c r="AF602" s="56" t="s">
        <v>292</v>
      </c>
      <c r="AG602" s="56">
        <v>2018</v>
      </c>
      <c r="AH602" s="56" t="s">
        <v>80</v>
      </c>
      <c r="AI602" s="56" t="s">
        <v>348</v>
      </c>
      <c r="AJ602" s="56">
        <v>174</v>
      </c>
      <c r="AM602" s="56">
        <v>41291</v>
      </c>
      <c r="AN602" s="56" t="s">
        <v>353</v>
      </c>
      <c r="AO602" s="1">
        <v>41207</v>
      </c>
      <c r="AP602" s="56" t="s">
        <v>353</v>
      </c>
      <c r="AQ602" s="56">
        <v>39640</v>
      </c>
      <c r="AR602" s="56">
        <v>0</v>
      </c>
      <c r="AS602" s="56" t="s">
        <v>346</v>
      </c>
      <c r="BB602" s="56" t="s">
        <v>339</v>
      </c>
      <c r="BC602" s="56" t="s">
        <v>263</v>
      </c>
      <c r="BD602" s="56" t="s">
        <v>349</v>
      </c>
      <c r="BE602" s="56" t="s">
        <v>347</v>
      </c>
      <c r="BF602" s="56" t="s">
        <v>334</v>
      </c>
      <c r="BG602" s="56" t="s">
        <v>365</v>
      </c>
      <c r="BH602" s="56">
        <v>0</v>
      </c>
      <c r="BI602" s="56">
        <v>0</v>
      </c>
      <c r="BJ602" s="56">
        <v>0</v>
      </c>
    </row>
    <row r="603" spans="1:62" hidden="1" x14ac:dyDescent="0.3">
      <c r="A603" s="56">
        <v>49196347</v>
      </c>
      <c r="B603" s="86">
        <v>599202</v>
      </c>
      <c r="C603" s="1">
        <v>42893</v>
      </c>
      <c r="D603" s="56" t="s">
        <v>357</v>
      </c>
      <c r="E603" s="56" t="s">
        <v>358</v>
      </c>
      <c r="F603" s="56" t="s">
        <v>334</v>
      </c>
      <c r="G603" s="56" t="s">
        <v>335</v>
      </c>
      <c r="H603" s="56" t="s">
        <v>336</v>
      </c>
      <c r="I603" s="56" t="s">
        <v>359</v>
      </c>
      <c r="K603" s="56" t="s">
        <v>337</v>
      </c>
      <c r="L603" s="56" t="s">
        <v>545</v>
      </c>
      <c r="M603" s="56" t="s">
        <v>984</v>
      </c>
      <c r="N603" s="56" t="s">
        <v>1043</v>
      </c>
      <c r="O603" s="56" t="s">
        <v>985</v>
      </c>
      <c r="P603" s="1" t="s">
        <v>110</v>
      </c>
      <c r="Q603" s="56" t="s">
        <v>241</v>
      </c>
      <c r="R603" s="56" t="s">
        <v>339</v>
      </c>
      <c r="S603" s="56">
        <v>197381</v>
      </c>
      <c r="T603" s="1" t="s">
        <v>381</v>
      </c>
      <c r="U603" s="56">
        <v>41416</v>
      </c>
      <c r="V603" s="56">
        <v>43100</v>
      </c>
      <c r="W603" s="56">
        <v>41456</v>
      </c>
      <c r="X603" s="56">
        <v>43100</v>
      </c>
      <c r="Y603" s="56" t="s">
        <v>356</v>
      </c>
      <c r="Z603" s="56" t="s">
        <v>382</v>
      </c>
      <c r="AA603" s="56" t="s">
        <v>342</v>
      </c>
      <c r="AB603" s="56" t="s">
        <v>343</v>
      </c>
      <c r="AC603" s="56" t="s">
        <v>342</v>
      </c>
      <c r="AD603" s="56" t="s">
        <v>347</v>
      </c>
      <c r="AE603" s="56" t="s">
        <v>334</v>
      </c>
      <c r="AF603" s="56" t="s">
        <v>224</v>
      </c>
      <c r="AG603" s="56">
        <v>2013</v>
      </c>
      <c r="AH603" s="56" t="s">
        <v>361</v>
      </c>
      <c r="AI603" s="56" t="s">
        <v>339</v>
      </c>
      <c r="AJ603" s="56">
        <v>0</v>
      </c>
      <c r="AM603" s="56">
        <v>42748</v>
      </c>
      <c r="AN603" s="56" t="s">
        <v>391</v>
      </c>
      <c r="AO603" s="1">
        <v>41855</v>
      </c>
      <c r="AP603" s="56" t="s">
        <v>383</v>
      </c>
      <c r="AQ603" s="56">
        <v>49203</v>
      </c>
      <c r="AR603" s="56">
        <v>0</v>
      </c>
      <c r="AS603" s="56" t="s">
        <v>346</v>
      </c>
      <c r="BB603" s="56" t="s">
        <v>339</v>
      </c>
      <c r="BC603" s="56" t="s">
        <v>263</v>
      </c>
      <c r="BD603" s="56" t="s">
        <v>349</v>
      </c>
      <c r="BE603" s="56" t="s">
        <v>347</v>
      </c>
      <c r="BF603" s="56" t="s">
        <v>334</v>
      </c>
      <c r="BG603" s="56" t="s">
        <v>365</v>
      </c>
      <c r="BH603" s="56">
        <v>0</v>
      </c>
      <c r="BI603" s="56">
        <v>0</v>
      </c>
      <c r="BJ603" s="56">
        <v>1</v>
      </c>
    </row>
    <row r="604" spans="1:62" hidden="1" x14ac:dyDescent="0.3">
      <c r="A604" s="56">
        <v>49196878</v>
      </c>
      <c r="B604" s="86">
        <v>599202</v>
      </c>
      <c r="C604" s="1">
        <v>42893</v>
      </c>
      <c r="D604" s="56" t="s">
        <v>357</v>
      </c>
      <c r="E604" s="56" t="s">
        <v>358</v>
      </c>
      <c r="F604" s="56" t="s">
        <v>334</v>
      </c>
      <c r="G604" s="56" t="s">
        <v>335</v>
      </c>
      <c r="H604" s="56" t="s">
        <v>336</v>
      </c>
      <c r="I604" s="56" t="s">
        <v>359</v>
      </c>
      <c r="K604" s="56" t="s">
        <v>337</v>
      </c>
      <c r="L604" s="56" t="s">
        <v>545</v>
      </c>
      <c r="M604" s="56" t="s">
        <v>984</v>
      </c>
      <c r="N604" s="56" t="s">
        <v>1043</v>
      </c>
      <c r="O604" s="56" t="s">
        <v>985</v>
      </c>
      <c r="P604" s="1" t="s">
        <v>188</v>
      </c>
      <c r="Q604" s="56" t="s">
        <v>241</v>
      </c>
      <c r="R604" s="56" t="s">
        <v>339</v>
      </c>
      <c r="S604" s="56">
        <v>133865</v>
      </c>
      <c r="T604" s="1" t="s">
        <v>450</v>
      </c>
      <c r="U604" s="56">
        <v>41416</v>
      </c>
      <c r="V604" s="56">
        <v>43100</v>
      </c>
      <c r="W604" s="56">
        <v>41729</v>
      </c>
      <c r="X604" s="56">
        <v>43100</v>
      </c>
      <c r="Y604" s="56" t="s">
        <v>340</v>
      </c>
      <c r="Z604" s="56" t="s">
        <v>341</v>
      </c>
      <c r="AA604" s="56" t="s">
        <v>347</v>
      </c>
      <c r="AB604" s="56" t="s">
        <v>343</v>
      </c>
      <c r="AC604" s="56" t="s">
        <v>342</v>
      </c>
      <c r="AD604" s="56" t="s">
        <v>342</v>
      </c>
      <c r="AE604" s="56" t="s">
        <v>354</v>
      </c>
      <c r="AF604" s="56" t="s">
        <v>292</v>
      </c>
      <c r="AG604" s="56">
        <v>2015</v>
      </c>
      <c r="AH604" s="56" t="s">
        <v>361</v>
      </c>
      <c r="AI604" s="56" t="s">
        <v>385</v>
      </c>
      <c r="AJ604" s="56">
        <v>1</v>
      </c>
      <c r="AM604" s="56">
        <v>42242</v>
      </c>
      <c r="AN604" s="56" t="s">
        <v>391</v>
      </c>
      <c r="AO604" s="1">
        <v>41393</v>
      </c>
      <c r="AP604" s="56" t="s">
        <v>353</v>
      </c>
      <c r="AQ604" s="56">
        <v>64201</v>
      </c>
      <c r="AR604" s="56">
        <v>0</v>
      </c>
      <c r="AS604" s="56" t="s">
        <v>346</v>
      </c>
      <c r="BA604" s="56" t="s">
        <v>451</v>
      </c>
      <c r="BB604" s="56" t="s">
        <v>339</v>
      </c>
      <c r="BC604" s="56" t="s">
        <v>263</v>
      </c>
      <c r="BD604" s="56" t="s">
        <v>349</v>
      </c>
      <c r="BE604" s="56" t="s">
        <v>347</v>
      </c>
      <c r="BF604" s="56" t="s">
        <v>334</v>
      </c>
      <c r="BG604" s="56" t="s">
        <v>365</v>
      </c>
      <c r="BH604" s="56">
        <v>0</v>
      </c>
      <c r="BI604" s="56">
        <v>0</v>
      </c>
      <c r="BJ604" s="56">
        <v>0</v>
      </c>
    </row>
    <row r="605" spans="1:62" hidden="1" x14ac:dyDescent="0.3">
      <c r="A605" s="56">
        <v>49196348</v>
      </c>
      <c r="B605" s="86">
        <v>599202</v>
      </c>
      <c r="C605" s="1">
        <v>42893</v>
      </c>
      <c r="D605" s="56" t="s">
        <v>357</v>
      </c>
      <c r="E605" s="56" t="s">
        <v>358</v>
      </c>
      <c r="F605" s="56" t="s">
        <v>334</v>
      </c>
      <c r="G605" s="56" t="s">
        <v>335</v>
      </c>
      <c r="H605" s="56" t="s">
        <v>336</v>
      </c>
      <c r="I605" s="56" t="s">
        <v>359</v>
      </c>
      <c r="K605" s="56" t="s">
        <v>337</v>
      </c>
      <c r="L605" s="56" t="s">
        <v>545</v>
      </c>
      <c r="M605" s="56" t="s">
        <v>984</v>
      </c>
      <c r="N605" s="56" t="s">
        <v>1043</v>
      </c>
      <c r="O605" s="56" t="s">
        <v>985</v>
      </c>
      <c r="P605" s="1" t="s">
        <v>110</v>
      </c>
      <c r="Q605" s="56" t="s">
        <v>241</v>
      </c>
      <c r="R605" s="56" t="s">
        <v>339</v>
      </c>
      <c r="S605" s="56">
        <v>197381</v>
      </c>
      <c r="T605" s="1" t="s">
        <v>381</v>
      </c>
      <c r="U605" s="56">
        <v>41416</v>
      </c>
      <c r="V605" s="56">
        <v>43100</v>
      </c>
      <c r="W605" s="56">
        <v>41456</v>
      </c>
      <c r="X605" s="56">
        <v>43100</v>
      </c>
      <c r="Y605" s="56" t="s">
        <v>356</v>
      </c>
      <c r="Z605" s="56" t="s">
        <v>382</v>
      </c>
      <c r="AA605" s="56" t="s">
        <v>342</v>
      </c>
      <c r="AB605" s="56" t="s">
        <v>343</v>
      </c>
      <c r="AC605" s="56" t="s">
        <v>342</v>
      </c>
      <c r="AD605" s="56" t="s">
        <v>347</v>
      </c>
      <c r="AE605" s="56" t="s">
        <v>334</v>
      </c>
      <c r="AF605" s="56" t="s">
        <v>291</v>
      </c>
      <c r="AG605" s="56">
        <v>2014</v>
      </c>
      <c r="AH605" s="56" t="s">
        <v>361</v>
      </c>
      <c r="AI605" s="56" t="s">
        <v>373</v>
      </c>
      <c r="AJ605" s="56">
        <v>3.25</v>
      </c>
      <c r="AK605" s="1">
        <v>41729</v>
      </c>
      <c r="AL605" s="56" t="s">
        <v>452</v>
      </c>
      <c r="AM605" s="56">
        <v>42748</v>
      </c>
      <c r="AN605" s="56" t="s">
        <v>391</v>
      </c>
      <c r="AO605" s="1">
        <v>41855</v>
      </c>
      <c r="AP605" s="56" t="s">
        <v>383</v>
      </c>
      <c r="AQ605" s="56">
        <v>49203</v>
      </c>
      <c r="AR605" s="56">
        <v>0</v>
      </c>
      <c r="AS605" s="56" t="s">
        <v>346</v>
      </c>
      <c r="BB605" s="56" t="s">
        <v>339</v>
      </c>
      <c r="BC605" s="56" t="s">
        <v>263</v>
      </c>
      <c r="BD605" s="56" t="s">
        <v>349</v>
      </c>
      <c r="BE605" s="56" t="s">
        <v>347</v>
      </c>
      <c r="BF605" s="56" t="s">
        <v>334</v>
      </c>
      <c r="BG605" s="56" t="s">
        <v>365</v>
      </c>
      <c r="BH605" s="56">
        <v>0</v>
      </c>
      <c r="BI605" s="56">
        <v>0</v>
      </c>
      <c r="BJ605" s="56">
        <v>1</v>
      </c>
    </row>
    <row r="606" spans="1:62" hidden="1" x14ac:dyDescent="0.3">
      <c r="A606" s="56">
        <v>49196349</v>
      </c>
      <c r="B606" s="86">
        <v>599202</v>
      </c>
      <c r="C606" s="1">
        <v>42893</v>
      </c>
      <c r="D606" s="56" t="s">
        <v>357</v>
      </c>
      <c r="E606" s="56" t="s">
        <v>358</v>
      </c>
      <c r="F606" s="56" t="s">
        <v>334</v>
      </c>
      <c r="G606" s="56" t="s">
        <v>335</v>
      </c>
      <c r="H606" s="56" t="s">
        <v>336</v>
      </c>
      <c r="I606" s="56" t="s">
        <v>359</v>
      </c>
      <c r="K606" s="56" t="s">
        <v>337</v>
      </c>
      <c r="L606" s="56" t="s">
        <v>545</v>
      </c>
      <c r="M606" s="56" t="s">
        <v>984</v>
      </c>
      <c r="N606" s="56" t="s">
        <v>1043</v>
      </c>
      <c r="O606" s="56" t="s">
        <v>985</v>
      </c>
      <c r="P606" s="1" t="s">
        <v>110</v>
      </c>
      <c r="Q606" s="56" t="s">
        <v>241</v>
      </c>
      <c r="R606" s="56" t="s">
        <v>339</v>
      </c>
      <c r="S606" s="56">
        <v>197381</v>
      </c>
      <c r="T606" s="1" t="s">
        <v>381</v>
      </c>
      <c r="U606" s="56">
        <v>41416</v>
      </c>
      <c r="V606" s="56">
        <v>43100</v>
      </c>
      <c r="W606" s="56">
        <v>41456</v>
      </c>
      <c r="X606" s="56">
        <v>43100</v>
      </c>
      <c r="Y606" s="56" t="s">
        <v>356</v>
      </c>
      <c r="Z606" s="56" t="s">
        <v>382</v>
      </c>
      <c r="AA606" s="56" t="s">
        <v>342</v>
      </c>
      <c r="AB606" s="56" t="s">
        <v>343</v>
      </c>
      <c r="AC606" s="56" t="s">
        <v>342</v>
      </c>
      <c r="AD606" s="56" t="s">
        <v>347</v>
      </c>
      <c r="AE606" s="56" t="s">
        <v>334</v>
      </c>
      <c r="AF606" s="56" t="s">
        <v>291</v>
      </c>
      <c r="AG606" s="56">
        <v>2014</v>
      </c>
      <c r="AH606" s="56" t="s">
        <v>361</v>
      </c>
      <c r="AI606" s="56" t="s">
        <v>384</v>
      </c>
      <c r="AJ606" s="56">
        <v>0.23</v>
      </c>
      <c r="AK606" s="1">
        <v>41820</v>
      </c>
      <c r="AM606" s="56">
        <v>42748</v>
      </c>
      <c r="AN606" s="56" t="s">
        <v>391</v>
      </c>
      <c r="AO606" s="1">
        <v>41857</v>
      </c>
      <c r="AP606" s="56" t="s">
        <v>353</v>
      </c>
      <c r="AQ606" s="56">
        <v>49203</v>
      </c>
      <c r="AR606" s="56">
        <v>0</v>
      </c>
      <c r="AS606" s="56" t="s">
        <v>346</v>
      </c>
      <c r="BB606" s="56" t="s">
        <v>339</v>
      </c>
      <c r="BC606" s="56" t="s">
        <v>263</v>
      </c>
      <c r="BD606" s="56" t="s">
        <v>349</v>
      </c>
      <c r="BE606" s="56" t="s">
        <v>347</v>
      </c>
      <c r="BF606" s="56" t="s">
        <v>334</v>
      </c>
      <c r="BG606" s="56" t="s">
        <v>365</v>
      </c>
      <c r="BH606" s="56">
        <v>0</v>
      </c>
      <c r="BI606" s="56">
        <v>0</v>
      </c>
      <c r="BJ606" s="56">
        <v>1</v>
      </c>
    </row>
    <row r="607" spans="1:62" hidden="1" x14ac:dyDescent="0.3">
      <c r="A607" s="56">
        <v>49196903</v>
      </c>
      <c r="B607" s="86">
        <v>599202</v>
      </c>
      <c r="C607" s="1">
        <v>42893</v>
      </c>
      <c r="D607" s="56" t="s">
        <v>357</v>
      </c>
      <c r="E607" s="56" t="s">
        <v>358</v>
      </c>
      <c r="F607" s="56" t="s">
        <v>334</v>
      </c>
      <c r="G607" s="56" t="s">
        <v>335</v>
      </c>
      <c r="H607" s="56" t="s">
        <v>336</v>
      </c>
      <c r="I607" s="56" t="s">
        <v>359</v>
      </c>
      <c r="K607" s="56" t="s">
        <v>337</v>
      </c>
      <c r="L607" s="56" t="s">
        <v>545</v>
      </c>
      <c r="M607" s="56" t="s">
        <v>984</v>
      </c>
      <c r="N607" s="56" t="s">
        <v>1043</v>
      </c>
      <c r="O607" s="56" t="s">
        <v>985</v>
      </c>
      <c r="P607" s="1" t="s">
        <v>188</v>
      </c>
      <c r="Q607" s="56" t="s">
        <v>366</v>
      </c>
      <c r="R607" s="56" t="s">
        <v>339</v>
      </c>
      <c r="S607" s="56">
        <v>207525</v>
      </c>
      <c r="T607" s="1" t="s">
        <v>519</v>
      </c>
      <c r="U607" s="56">
        <v>41416</v>
      </c>
      <c r="V607" s="56">
        <v>43100</v>
      </c>
      <c r="W607" s="56">
        <v>41416</v>
      </c>
      <c r="X607" s="56">
        <v>43100</v>
      </c>
      <c r="Y607" s="56" t="s">
        <v>340</v>
      </c>
      <c r="Z607" s="56" t="s">
        <v>341</v>
      </c>
      <c r="AA607" s="56" t="s">
        <v>347</v>
      </c>
      <c r="AB607" s="56" t="s">
        <v>343</v>
      </c>
      <c r="AC607" s="56" t="s">
        <v>342</v>
      </c>
      <c r="AD607" s="56" t="s">
        <v>342</v>
      </c>
      <c r="AE607" s="56" t="s">
        <v>334</v>
      </c>
      <c r="AF607" s="56" t="s">
        <v>291</v>
      </c>
      <c r="AG607" s="56">
        <v>2017</v>
      </c>
      <c r="AH607" s="56" t="s">
        <v>80</v>
      </c>
      <c r="AI607" s="56" t="s">
        <v>348</v>
      </c>
      <c r="AJ607" s="56">
        <v>0</v>
      </c>
      <c r="AK607" s="1">
        <v>42734</v>
      </c>
      <c r="AL607" s="56" t="s">
        <v>901</v>
      </c>
      <c r="AM607" s="56">
        <v>42767</v>
      </c>
      <c r="AN607" s="56" t="s">
        <v>353</v>
      </c>
      <c r="AO607" s="1">
        <v>42748</v>
      </c>
      <c r="AP607" s="56" t="s">
        <v>391</v>
      </c>
      <c r="AQ607" s="56">
        <v>62601</v>
      </c>
      <c r="AR607" s="56">
        <v>0</v>
      </c>
      <c r="AS607" s="56" t="s">
        <v>346</v>
      </c>
      <c r="BB607" s="56" t="s">
        <v>339</v>
      </c>
      <c r="BC607" s="56" t="s">
        <v>263</v>
      </c>
      <c r="BD607" s="56" t="s">
        <v>349</v>
      </c>
      <c r="BE607" s="56" t="s">
        <v>347</v>
      </c>
      <c r="BF607" s="56" t="s">
        <v>334</v>
      </c>
      <c r="BG607" s="56" t="s">
        <v>365</v>
      </c>
      <c r="BH607" s="56">
        <v>0</v>
      </c>
      <c r="BI607" s="56">
        <v>0</v>
      </c>
      <c r="BJ607" s="56">
        <v>1</v>
      </c>
    </row>
    <row r="608" spans="1:62" hidden="1" x14ac:dyDescent="0.3">
      <c r="A608" s="56">
        <v>49196902</v>
      </c>
      <c r="B608" s="86">
        <v>599202</v>
      </c>
      <c r="C608" s="1">
        <v>42893</v>
      </c>
      <c r="D608" s="56" t="s">
        <v>357</v>
      </c>
      <c r="E608" s="56" t="s">
        <v>358</v>
      </c>
      <c r="F608" s="56" t="s">
        <v>334</v>
      </c>
      <c r="G608" s="56" t="s">
        <v>335</v>
      </c>
      <c r="H608" s="56" t="s">
        <v>336</v>
      </c>
      <c r="I608" s="56" t="s">
        <v>359</v>
      </c>
      <c r="K608" s="56" t="s">
        <v>337</v>
      </c>
      <c r="L608" s="56" t="s">
        <v>545</v>
      </c>
      <c r="M608" s="56" t="s">
        <v>984</v>
      </c>
      <c r="N608" s="56" t="s">
        <v>1043</v>
      </c>
      <c r="O608" s="56" t="s">
        <v>985</v>
      </c>
      <c r="P608" s="1" t="s">
        <v>188</v>
      </c>
      <c r="Q608" s="56" t="s">
        <v>366</v>
      </c>
      <c r="R608" s="56" t="s">
        <v>339</v>
      </c>
      <c r="S608" s="56">
        <v>207525</v>
      </c>
      <c r="T608" s="1" t="s">
        <v>519</v>
      </c>
      <c r="U608" s="56">
        <v>41416</v>
      </c>
      <c r="V608" s="56">
        <v>43100</v>
      </c>
      <c r="W608" s="56">
        <v>41416</v>
      </c>
      <c r="X608" s="56">
        <v>43100</v>
      </c>
      <c r="Y608" s="56" t="s">
        <v>340</v>
      </c>
      <c r="Z608" s="56" t="s">
        <v>341</v>
      </c>
      <c r="AA608" s="56" t="s">
        <v>347</v>
      </c>
      <c r="AB608" s="56" t="s">
        <v>343</v>
      </c>
      <c r="AC608" s="56" t="s">
        <v>342</v>
      </c>
      <c r="AD608" s="56" t="s">
        <v>342</v>
      </c>
      <c r="AE608" s="56" t="s">
        <v>334</v>
      </c>
      <c r="AF608" s="56" t="s">
        <v>291</v>
      </c>
      <c r="AG608" s="56">
        <v>2015</v>
      </c>
      <c r="AH608" s="56" t="s">
        <v>80</v>
      </c>
      <c r="AI608" s="56" t="s">
        <v>344</v>
      </c>
      <c r="AJ608" s="56">
        <v>1</v>
      </c>
      <c r="AK608" s="1">
        <v>42185</v>
      </c>
      <c r="AL608" s="56" t="s">
        <v>527</v>
      </c>
      <c r="AM608" s="56">
        <v>42767</v>
      </c>
      <c r="AN608" s="56" t="s">
        <v>353</v>
      </c>
      <c r="AO608" s="1">
        <v>42246</v>
      </c>
      <c r="AP608" s="56" t="s">
        <v>391</v>
      </c>
      <c r="AQ608" s="56">
        <v>62601</v>
      </c>
      <c r="AR608" s="56">
        <v>0</v>
      </c>
      <c r="AS608" s="56" t="s">
        <v>346</v>
      </c>
      <c r="BB608" s="56" t="s">
        <v>339</v>
      </c>
      <c r="BC608" s="56" t="s">
        <v>263</v>
      </c>
      <c r="BD608" s="56" t="s">
        <v>349</v>
      </c>
      <c r="BE608" s="56" t="s">
        <v>347</v>
      </c>
      <c r="BF608" s="56" t="s">
        <v>334</v>
      </c>
      <c r="BG608" s="56" t="s">
        <v>365</v>
      </c>
      <c r="BH608" s="56">
        <v>0</v>
      </c>
      <c r="BI608" s="56">
        <v>0</v>
      </c>
      <c r="BJ608" s="56">
        <v>1</v>
      </c>
    </row>
    <row r="609" spans="1:62" hidden="1" x14ac:dyDescent="0.3">
      <c r="A609" s="56">
        <v>49196901</v>
      </c>
      <c r="B609" s="86">
        <v>599202</v>
      </c>
      <c r="C609" s="1">
        <v>42893</v>
      </c>
      <c r="D609" s="56" t="s">
        <v>357</v>
      </c>
      <c r="E609" s="56" t="s">
        <v>358</v>
      </c>
      <c r="F609" s="56" t="s">
        <v>334</v>
      </c>
      <c r="G609" s="56" t="s">
        <v>335</v>
      </c>
      <c r="H609" s="56" t="s">
        <v>336</v>
      </c>
      <c r="I609" s="56" t="s">
        <v>359</v>
      </c>
      <c r="K609" s="56" t="s">
        <v>337</v>
      </c>
      <c r="L609" s="56" t="s">
        <v>545</v>
      </c>
      <c r="M609" s="56" t="s">
        <v>984</v>
      </c>
      <c r="N609" s="56" t="s">
        <v>1043</v>
      </c>
      <c r="O609" s="56" t="s">
        <v>985</v>
      </c>
      <c r="P609" s="1" t="s">
        <v>188</v>
      </c>
      <c r="Q609" s="56" t="s">
        <v>366</v>
      </c>
      <c r="R609" s="56" t="s">
        <v>339</v>
      </c>
      <c r="S609" s="56">
        <v>207525</v>
      </c>
      <c r="T609" s="1" t="s">
        <v>519</v>
      </c>
      <c r="U609" s="56">
        <v>41416</v>
      </c>
      <c r="V609" s="56">
        <v>43100</v>
      </c>
      <c r="W609" s="56">
        <v>41416</v>
      </c>
      <c r="X609" s="56">
        <v>43100</v>
      </c>
      <c r="Y609" s="56" t="s">
        <v>340</v>
      </c>
      <c r="Z609" s="56" t="s">
        <v>341</v>
      </c>
      <c r="AA609" s="56" t="s">
        <v>347</v>
      </c>
      <c r="AB609" s="56" t="s">
        <v>343</v>
      </c>
      <c r="AC609" s="56" t="s">
        <v>342</v>
      </c>
      <c r="AD609" s="56" t="s">
        <v>342</v>
      </c>
      <c r="AE609" s="56" t="s">
        <v>334</v>
      </c>
      <c r="AF609" s="56" t="s">
        <v>291</v>
      </c>
      <c r="AG609" s="56">
        <v>2015</v>
      </c>
      <c r="AH609" s="56" t="s">
        <v>80</v>
      </c>
      <c r="AI609" s="56" t="s">
        <v>348</v>
      </c>
      <c r="AJ609" s="56">
        <v>1</v>
      </c>
      <c r="AK609" s="1">
        <v>42004</v>
      </c>
      <c r="AL609" s="56" t="s">
        <v>528</v>
      </c>
      <c r="AM609" s="56">
        <v>42767</v>
      </c>
      <c r="AN609" s="56" t="s">
        <v>353</v>
      </c>
      <c r="AO609" s="1">
        <v>42055</v>
      </c>
      <c r="AP609" s="56" t="s">
        <v>378</v>
      </c>
      <c r="AQ609" s="56">
        <v>62601</v>
      </c>
      <c r="AR609" s="56">
        <v>0</v>
      </c>
      <c r="AS609" s="56" t="s">
        <v>346</v>
      </c>
      <c r="BB609" s="56" t="s">
        <v>339</v>
      </c>
      <c r="BC609" s="56" t="s">
        <v>263</v>
      </c>
      <c r="BD609" s="56" t="s">
        <v>349</v>
      </c>
      <c r="BE609" s="56" t="s">
        <v>347</v>
      </c>
      <c r="BF609" s="56" t="s">
        <v>334</v>
      </c>
      <c r="BG609" s="56" t="s">
        <v>365</v>
      </c>
      <c r="BH609" s="56">
        <v>0</v>
      </c>
      <c r="BI609" s="56">
        <v>0</v>
      </c>
      <c r="BJ609" s="56">
        <v>1</v>
      </c>
    </row>
    <row r="610" spans="1:62" hidden="1" x14ac:dyDescent="0.3">
      <c r="A610" s="56">
        <v>49196893</v>
      </c>
      <c r="B610" s="86">
        <v>599202</v>
      </c>
      <c r="C610" s="1">
        <v>42893</v>
      </c>
      <c r="D610" s="56" t="s">
        <v>357</v>
      </c>
      <c r="E610" s="56" t="s">
        <v>358</v>
      </c>
      <c r="F610" s="56" t="s">
        <v>334</v>
      </c>
      <c r="G610" s="56" t="s">
        <v>335</v>
      </c>
      <c r="H610" s="56" t="s">
        <v>336</v>
      </c>
      <c r="I610" s="56" t="s">
        <v>359</v>
      </c>
      <c r="K610" s="56" t="s">
        <v>337</v>
      </c>
      <c r="L610" s="56" t="s">
        <v>545</v>
      </c>
      <c r="M610" s="56" t="s">
        <v>984</v>
      </c>
      <c r="N610" s="56" t="s">
        <v>1043</v>
      </c>
      <c r="O610" s="56" t="s">
        <v>985</v>
      </c>
      <c r="P610" s="1" t="s">
        <v>188</v>
      </c>
      <c r="Q610" s="56" t="s">
        <v>360</v>
      </c>
      <c r="R610" s="56" t="s">
        <v>339</v>
      </c>
      <c r="S610" s="56">
        <v>200045</v>
      </c>
      <c r="T610" s="1" t="s">
        <v>195</v>
      </c>
      <c r="U610" s="56">
        <v>41416</v>
      </c>
      <c r="V610" s="56">
        <v>43100</v>
      </c>
      <c r="W610" s="56">
        <v>41456</v>
      </c>
      <c r="X610" s="56">
        <v>43100</v>
      </c>
      <c r="Y610" s="56" t="s">
        <v>340</v>
      </c>
      <c r="Z610" s="56" t="s">
        <v>341</v>
      </c>
      <c r="AA610" s="56" t="s">
        <v>342</v>
      </c>
      <c r="AB610" s="56" t="s">
        <v>343</v>
      </c>
      <c r="AC610" s="56" t="s">
        <v>342</v>
      </c>
      <c r="AD610" s="56" t="s">
        <v>347</v>
      </c>
      <c r="AE610" s="56" t="s">
        <v>334</v>
      </c>
      <c r="AF610" s="56" t="s">
        <v>291</v>
      </c>
      <c r="AG610" s="56">
        <v>2016</v>
      </c>
      <c r="AH610" s="56" t="s">
        <v>361</v>
      </c>
      <c r="AI610" s="56" t="s">
        <v>362</v>
      </c>
      <c r="AJ610" s="56">
        <v>0</v>
      </c>
      <c r="AK610" s="1">
        <v>42369</v>
      </c>
      <c r="AL610" s="56" t="s">
        <v>363</v>
      </c>
      <c r="AM610" s="56">
        <v>42748</v>
      </c>
      <c r="AN610" s="56" t="s">
        <v>391</v>
      </c>
      <c r="AO610" s="1">
        <v>42396</v>
      </c>
      <c r="AP610" s="56" t="s">
        <v>364</v>
      </c>
      <c r="AQ610" s="56">
        <v>252</v>
      </c>
      <c r="AR610" s="56">
        <v>0</v>
      </c>
      <c r="AS610" s="56" t="s">
        <v>346</v>
      </c>
      <c r="BB610" s="56" t="s">
        <v>339</v>
      </c>
      <c r="BC610" s="56" t="s">
        <v>263</v>
      </c>
      <c r="BD610" s="56" t="s">
        <v>349</v>
      </c>
      <c r="BE610" s="56" t="s">
        <v>347</v>
      </c>
      <c r="BF610" s="56" t="s">
        <v>334</v>
      </c>
      <c r="BG610" s="56" t="s">
        <v>365</v>
      </c>
      <c r="BH610" s="56">
        <v>0</v>
      </c>
      <c r="BI610" s="56">
        <v>0</v>
      </c>
      <c r="BJ610" s="56">
        <v>1</v>
      </c>
    </row>
    <row r="611" spans="1:62" hidden="1" x14ac:dyDescent="0.3">
      <c r="A611" s="56">
        <v>49196531</v>
      </c>
      <c r="B611" s="86">
        <v>599202</v>
      </c>
      <c r="C611" s="1">
        <v>42893</v>
      </c>
      <c r="D611" s="56" t="s">
        <v>357</v>
      </c>
      <c r="E611" s="56" t="s">
        <v>358</v>
      </c>
      <c r="F611" s="56" t="s">
        <v>334</v>
      </c>
      <c r="G611" s="56" t="s">
        <v>335</v>
      </c>
      <c r="H611" s="56" t="s">
        <v>336</v>
      </c>
      <c r="I611" s="56" t="s">
        <v>359</v>
      </c>
      <c r="K611" s="56" t="s">
        <v>337</v>
      </c>
      <c r="L611" s="56" t="s">
        <v>545</v>
      </c>
      <c r="M611" s="56" t="s">
        <v>984</v>
      </c>
      <c r="N611" s="56" t="s">
        <v>1043</v>
      </c>
      <c r="O611" s="56" t="s">
        <v>985</v>
      </c>
      <c r="P611" s="1" t="s">
        <v>110</v>
      </c>
      <c r="Q611" s="56" t="s">
        <v>360</v>
      </c>
      <c r="R611" s="56" t="s">
        <v>339</v>
      </c>
      <c r="S611" s="56">
        <v>107904</v>
      </c>
      <c r="T611" s="1" t="s">
        <v>490</v>
      </c>
      <c r="U611" s="56">
        <v>41416</v>
      </c>
      <c r="V611" s="56">
        <v>43100</v>
      </c>
      <c r="W611" s="56">
        <v>41456</v>
      </c>
      <c r="X611" s="56">
        <v>43100</v>
      </c>
      <c r="Y611" s="56" t="s">
        <v>356</v>
      </c>
      <c r="Z611" s="56" t="s">
        <v>341</v>
      </c>
      <c r="AA611" s="56" t="s">
        <v>347</v>
      </c>
      <c r="AB611" s="56" t="s">
        <v>343</v>
      </c>
      <c r="AC611" s="56" t="s">
        <v>342</v>
      </c>
      <c r="AD611" s="56" t="s">
        <v>342</v>
      </c>
      <c r="AE611" s="56" t="s">
        <v>334</v>
      </c>
      <c r="AF611" s="56" t="s">
        <v>292</v>
      </c>
      <c r="AG611" s="56">
        <v>2017</v>
      </c>
      <c r="AH611" s="56" t="s">
        <v>361</v>
      </c>
      <c r="AI611" s="56" t="s">
        <v>385</v>
      </c>
      <c r="AJ611" s="56">
        <v>3555</v>
      </c>
      <c r="AM611" s="56">
        <v>42748</v>
      </c>
      <c r="AN611" s="56" t="s">
        <v>391</v>
      </c>
      <c r="AO611" s="1">
        <v>41393</v>
      </c>
      <c r="AP611" s="56" t="s">
        <v>353</v>
      </c>
      <c r="AQ611" s="56">
        <v>59804</v>
      </c>
      <c r="AR611" s="56">
        <v>0</v>
      </c>
      <c r="AS611" s="56" t="s">
        <v>346</v>
      </c>
      <c r="BB611" s="56" t="s">
        <v>339</v>
      </c>
      <c r="BC611" s="56" t="s">
        <v>263</v>
      </c>
      <c r="BD611" s="56" t="s">
        <v>349</v>
      </c>
      <c r="BE611" s="56" t="s">
        <v>347</v>
      </c>
      <c r="BF611" s="56" t="s">
        <v>334</v>
      </c>
      <c r="BG611" s="56" t="s">
        <v>365</v>
      </c>
      <c r="BH611" s="56">
        <v>0</v>
      </c>
      <c r="BI611" s="56">
        <v>0</v>
      </c>
      <c r="BJ611" s="56">
        <v>1</v>
      </c>
    </row>
    <row r="612" spans="1:62" hidden="1" x14ac:dyDescent="0.3">
      <c r="A612" s="56">
        <v>49196373</v>
      </c>
      <c r="B612" s="86">
        <v>599202</v>
      </c>
      <c r="C612" s="1">
        <v>42893</v>
      </c>
      <c r="D612" s="56" t="s">
        <v>357</v>
      </c>
      <c r="E612" s="56" t="s">
        <v>358</v>
      </c>
      <c r="F612" s="56" t="s">
        <v>334</v>
      </c>
      <c r="G612" s="56" t="s">
        <v>335</v>
      </c>
      <c r="H612" s="56" t="s">
        <v>336</v>
      </c>
      <c r="I612" s="56" t="s">
        <v>359</v>
      </c>
      <c r="K612" s="56" t="s">
        <v>337</v>
      </c>
      <c r="L612" s="56" t="s">
        <v>545</v>
      </c>
      <c r="M612" s="56" t="s">
        <v>984</v>
      </c>
      <c r="N612" s="56" t="s">
        <v>1043</v>
      </c>
      <c r="O612" s="56" t="s">
        <v>985</v>
      </c>
      <c r="P612" s="1" t="s">
        <v>110</v>
      </c>
      <c r="Q612" s="56" t="s">
        <v>241</v>
      </c>
      <c r="R612" s="56" t="s">
        <v>339</v>
      </c>
      <c r="S612" s="56">
        <v>149234</v>
      </c>
      <c r="T612" s="1" t="s">
        <v>372</v>
      </c>
      <c r="U612" s="56">
        <v>41416</v>
      </c>
      <c r="V612" s="56">
        <v>43100</v>
      </c>
      <c r="W612" s="56">
        <v>41456</v>
      </c>
      <c r="X612" s="56">
        <v>43100</v>
      </c>
      <c r="Y612" s="56" t="s">
        <v>340</v>
      </c>
      <c r="Z612" s="56" t="s">
        <v>341</v>
      </c>
      <c r="AA612" s="56" t="s">
        <v>347</v>
      </c>
      <c r="AB612" s="56" t="s">
        <v>343</v>
      </c>
      <c r="AC612" s="56" t="s">
        <v>342</v>
      </c>
      <c r="AD612" s="56" t="s">
        <v>347</v>
      </c>
      <c r="AE612" s="56" t="s">
        <v>334</v>
      </c>
      <c r="AF612" s="56" t="s">
        <v>291</v>
      </c>
      <c r="AG612" s="56">
        <v>2014</v>
      </c>
      <c r="AH612" s="56" t="s">
        <v>361</v>
      </c>
      <c r="AI612" s="56" t="s">
        <v>362</v>
      </c>
      <c r="AJ612" s="56">
        <v>1679852</v>
      </c>
      <c r="AK612" s="1">
        <v>41639</v>
      </c>
      <c r="AL612" s="56" t="s">
        <v>462</v>
      </c>
      <c r="AM612" s="56">
        <v>42748</v>
      </c>
      <c r="AN612" s="56" t="s">
        <v>391</v>
      </c>
      <c r="AO612" s="1">
        <v>41684</v>
      </c>
      <c r="AP612" s="56" t="s">
        <v>378</v>
      </c>
      <c r="AQ612" s="56">
        <v>67504</v>
      </c>
      <c r="AR612" s="56">
        <v>0</v>
      </c>
      <c r="AS612" s="56" t="s">
        <v>346</v>
      </c>
      <c r="BB612" s="56" t="s">
        <v>339</v>
      </c>
      <c r="BC612" s="56" t="s">
        <v>263</v>
      </c>
      <c r="BD612" s="56" t="s">
        <v>349</v>
      </c>
      <c r="BE612" s="56" t="s">
        <v>347</v>
      </c>
      <c r="BF612" s="56" t="s">
        <v>334</v>
      </c>
      <c r="BG612" s="56" t="s">
        <v>365</v>
      </c>
      <c r="BH612" s="56">
        <v>0</v>
      </c>
      <c r="BI612" s="56">
        <v>0</v>
      </c>
      <c r="BJ612" s="56">
        <v>1</v>
      </c>
    </row>
    <row r="613" spans="1:62" hidden="1" x14ac:dyDescent="0.3">
      <c r="A613" s="56">
        <v>49196379</v>
      </c>
      <c r="B613" s="86">
        <v>599202</v>
      </c>
      <c r="C613" s="1">
        <v>42893</v>
      </c>
      <c r="D613" s="56" t="s">
        <v>357</v>
      </c>
      <c r="E613" s="56" t="s">
        <v>358</v>
      </c>
      <c r="F613" s="56" t="s">
        <v>334</v>
      </c>
      <c r="G613" s="56" t="s">
        <v>335</v>
      </c>
      <c r="H613" s="56" t="s">
        <v>336</v>
      </c>
      <c r="I613" s="56" t="s">
        <v>359</v>
      </c>
      <c r="K613" s="56" t="s">
        <v>337</v>
      </c>
      <c r="L613" s="56" t="s">
        <v>545</v>
      </c>
      <c r="M613" s="56" t="s">
        <v>984</v>
      </c>
      <c r="N613" s="56" t="s">
        <v>1043</v>
      </c>
      <c r="O613" s="56" t="s">
        <v>985</v>
      </c>
      <c r="P613" s="1" t="s">
        <v>110</v>
      </c>
      <c r="Q613" s="56" t="s">
        <v>241</v>
      </c>
      <c r="R613" s="56" t="s">
        <v>339</v>
      </c>
      <c r="S613" s="56">
        <v>149234</v>
      </c>
      <c r="T613" s="1" t="s">
        <v>372</v>
      </c>
      <c r="U613" s="56">
        <v>41416</v>
      </c>
      <c r="V613" s="56">
        <v>43100</v>
      </c>
      <c r="W613" s="56">
        <v>41456</v>
      </c>
      <c r="X613" s="56">
        <v>43100</v>
      </c>
      <c r="Y613" s="56" t="s">
        <v>340</v>
      </c>
      <c r="Z613" s="56" t="s">
        <v>341</v>
      </c>
      <c r="AA613" s="56" t="s">
        <v>347</v>
      </c>
      <c r="AB613" s="56" t="s">
        <v>343</v>
      </c>
      <c r="AC613" s="56" t="s">
        <v>342</v>
      </c>
      <c r="AD613" s="56" t="s">
        <v>347</v>
      </c>
      <c r="AE613" s="56" t="s">
        <v>334</v>
      </c>
      <c r="AF613" s="56" t="s">
        <v>291</v>
      </c>
      <c r="AG613" s="56">
        <v>2016</v>
      </c>
      <c r="AH613" s="56" t="s">
        <v>361</v>
      </c>
      <c r="AI613" s="56" t="s">
        <v>384</v>
      </c>
      <c r="AJ613" s="56">
        <v>4963508.09</v>
      </c>
      <c r="AK613" s="1">
        <v>42551</v>
      </c>
      <c r="AL613" s="56" t="s">
        <v>870</v>
      </c>
      <c r="AM613" s="56">
        <v>42748</v>
      </c>
      <c r="AN613" s="56" t="s">
        <v>391</v>
      </c>
      <c r="AO613" s="1">
        <v>42586</v>
      </c>
      <c r="AP613" s="56" t="s">
        <v>353</v>
      </c>
      <c r="AQ613" s="56">
        <v>67504</v>
      </c>
      <c r="AR613" s="56">
        <v>0</v>
      </c>
      <c r="AS613" s="56" t="s">
        <v>346</v>
      </c>
      <c r="BB613" s="56" t="s">
        <v>339</v>
      </c>
      <c r="BC613" s="56" t="s">
        <v>263</v>
      </c>
      <c r="BD613" s="56" t="s">
        <v>349</v>
      </c>
      <c r="BE613" s="56" t="s">
        <v>347</v>
      </c>
      <c r="BF613" s="56" t="s">
        <v>334</v>
      </c>
      <c r="BG613" s="56" t="s">
        <v>365</v>
      </c>
      <c r="BH613" s="56">
        <v>0</v>
      </c>
      <c r="BI613" s="56">
        <v>0</v>
      </c>
      <c r="BJ613" s="56">
        <v>1</v>
      </c>
    </row>
    <row r="614" spans="1:62" hidden="1" x14ac:dyDescent="0.3">
      <c r="A614" s="56">
        <v>49196350</v>
      </c>
      <c r="B614" s="86">
        <v>599202</v>
      </c>
      <c r="C614" s="1">
        <v>42893</v>
      </c>
      <c r="D614" s="56" t="s">
        <v>357</v>
      </c>
      <c r="E614" s="56" t="s">
        <v>358</v>
      </c>
      <c r="F614" s="56" t="s">
        <v>334</v>
      </c>
      <c r="G614" s="56" t="s">
        <v>335</v>
      </c>
      <c r="H614" s="56" t="s">
        <v>336</v>
      </c>
      <c r="I614" s="56" t="s">
        <v>359</v>
      </c>
      <c r="K614" s="56" t="s">
        <v>337</v>
      </c>
      <c r="L614" s="56" t="s">
        <v>545</v>
      </c>
      <c r="M614" s="56" t="s">
        <v>984</v>
      </c>
      <c r="N614" s="56" t="s">
        <v>1043</v>
      </c>
      <c r="O614" s="56" t="s">
        <v>985</v>
      </c>
      <c r="P614" s="1" t="s">
        <v>110</v>
      </c>
      <c r="Q614" s="56" t="s">
        <v>241</v>
      </c>
      <c r="R614" s="56" t="s">
        <v>339</v>
      </c>
      <c r="S614" s="56">
        <v>197381</v>
      </c>
      <c r="T614" s="1" t="s">
        <v>381</v>
      </c>
      <c r="U614" s="56">
        <v>41416</v>
      </c>
      <c r="V614" s="56">
        <v>43100</v>
      </c>
      <c r="W614" s="56">
        <v>41456</v>
      </c>
      <c r="X614" s="56">
        <v>43100</v>
      </c>
      <c r="Y614" s="56" t="s">
        <v>356</v>
      </c>
      <c r="Z614" s="56" t="s">
        <v>382</v>
      </c>
      <c r="AA614" s="56" t="s">
        <v>342</v>
      </c>
      <c r="AB614" s="56" t="s">
        <v>343</v>
      </c>
      <c r="AC614" s="56" t="s">
        <v>342</v>
      </c>
      <c r="AD614" s="56" t="s">
        <v>347</v>
      </c>
      <c r="AE614" s="56" t="s">
        <v>334</v>
      </c>
      <c r="AF614" s="56" t="s">
        <v>291</v>
      </c>
      <c r="AG614" s="56">
        <v>2015</v>
      </c>
      <c r="AH614" s="56" t="s">
        <v>361</v>
      </c>
      <c r="AI614" s="56" t="s">
        <v>362</v>
      </c>
      <c r="AJ614" s="56">
        <v>1.6</v>
      </c>
      <c r="AK614" s="1">
        <v>42004</v>
      </c>
      <c r="AL614" s="56" t="s">
        <v>476</v>
      </c>
      <c r="AM614" s="56">
        <v>42748</v>
      </c>
      <c r="AN614" s="56" t="s">
        <v>391</v>
      </c>
      <c r="AO614" s="1">
        <v>42055</v>
      </c>
      <c r="AP614" s="56" t="s">
        <v>353</v>
      </c>
      <c r="AQ614" s="56">
        <v>49203</v>
      </c>
      <c r="AR614" s="56">
        <v>0</v>
      </c>
      <c r="AS614" s="56" t="s">
        <v>346</v>
      </c>
      <c r="BB614" s="56" t="s">
        <v>339</v>
      </c>
      <c r="BC614" s="56" t="s">
        <v>263</v>
      </c>
      <c r="BD614" s="56" t="s">
        <v>349</v>
      </c>
      <c r="BE614" s="56" t="s">
        <v>347</v>
      </c>
      <c r="BF614" s="56" t="s">
        <v>334</v>
      </c>
      <c r="BG614" s="56" t="s">
        <v>365</v>
      </c>
      <c r="BH614" s="56">
        <v>0</v>
      </c>
      <c r="BI614" s="56">
        <v>0</v>
      </c>
      <c r="BJ614" s="56">
        <v>1</v>
      </c>
    </row>
    <row r="615" spans="1:62" hidden="1" x14ac:dyDescent="0.3">
      <c r="A615" s="56">
        <v>49196351</v>
      </c>
      <c r="B615" s="86">
        <v>599202</v>
      </c>
      <c r="C615" s="1">
        <v>42893</v>
      </c>
      <c r="D615" s="56" t="s">
        <v>357</v>
      </c>
      <c r="E615" s="56" t="s">
        <v>358</v>
      </c>
      <c r="F615" s="56" t="s">
        <v>334</v>
      </c>
      <c r="G615" s="56" t="s">
        <v>335</v>
      </c>
      <c r="H615" s="56" t="s">
        <v>336</v>
      </c>
      <c r="I615" s="56" t="s">
        <v>359</v>
      </c>
      <c r="K615" s="56" t="s">
        <v>337</v>
      </c>
      <c r="L615" s="56" t="s">
        <v>545</v>
      </c>
      <c r="M615" s="56" t="s">
        <v>984</v>
      </c>
      <c r="N615" s="56" t="s">
        <v>1043</v>
      </c>
      <c r="O615" s="56" t="s">
        <v>985</v>
      </c>
      <c r="P615" s="1" t="s">
        <v>110</v>
      </c>
      <c r="Q615" s="56" t="s">
        <v>241</v>
      </c>
      <c r="R615" s="56" t="s">
        <v>339</v>
      </c>
      <c r="S615" s="56">
        <v>197381</v>
      </c>
      <c r="T615" s="1" t="s">
        <v>381</v>
      </c>
      <c r="U615" s="56">
        <v>41416</v>
      </c>
      <c r="V615" s="56">
        <v>43100</v>
      </c>
      <c r="W615" s="56">
        <v>41456</v>
      </c>
      <c r="X615" s="56">
        <v>43100</v>
      </c>
      <c r="Y615" s="56" t="s">
        <v>356</v>
      </c>
      <c r="Z615" s="56" t="s">
        <v>382</v>
      </c>
      <c r="AA615" s="56" t="s">
        <v>342</v>
      </c>
      <c r="AB615" s="56" t="s">
        <v>343</v>
      </c>
      <c r="AC615" s="56" t="s">
        <v>342</v>
      </c>
      <c r="AD615" s="56" t="s">
        <v>347</v>
      </c>
      <c r="AE615" s="56" t="s">
        <v>334</v>
      </c>
      <c r="AF615" s="56" t="s">
        <v>291</v>
      </c>
      <c r="AG615" s="56">
        <v>2015</v>
      </c>
      <c r="AH615" s="56" t="s">
        <v>361</v>
      </c>
      <c r="AI615" s="56" t="s">
        <v>384</v>
      </c>
      <c r="AJ615" s="56">
        <v>2.19</v>
      </c>
      <c r="AK615" s="1">
        <v>42185</v>
      </c>
      <c r="AL615" s="56" t="s">
        <v>390</v>
      </c>
      <c r="AM615" s="56">
        <v>42748</v>
      </c>
      <c r="AN615" s="56" t="s">
        <v>391</v>
      </c>
      <c r="AO615" s="1">
        <v>42242</v>
      </c>
      <c r="AP615" s="56" t="s">
        <v>391</v>
      </c>
      <c r="AQ615" s="56">
        <v>49203</v>
      </c>
      <c r="AR615" s="56">
        <v>0</v>
      </c>
      <c r="AS615" s="56" t="s">
        <v>346</v>
      </c>
      <c r="BB615" s="56" t="s">
        <v>339</v>
      </c>
      <c r="BC615" s="56" t="s">
        <v>263</v>
      </c>
      <c r="BD615" s="56" t="s">
        <v>349</v>
      </c>
      <c r="BE615" s="56" t="s">
        <v>347</v>
      </c>
      <c r="BF615" s="56" t="s">
        <v>334</v>
      </c>
      <c r="BG615" s="56" t="s">
        <v>365</v>
      </c>
      <c r="BH615" s="56">
        <v>0</v>
      </c>
      <c r="BI615" s="56">
        <v>0</v>
      </c>
      <c r="BJ615" s="56">
        <v>1</v>
      </c>
    </row>
    <row r="616" spans="1:62" hidden="1" x14ac:dyDescent="0.3">
      <c r="A616" s="56">
        <v>49196377</v>
      </c>
      <c r="B616" s="86">
        <v>599202</v>
      </c>
      <c r="C616" s="1">
        <v>42893</v>
      </c>
      <c r="D616" s="56" t="s">
        <v>357</v>
      </c>
      <c r="E616" s="56" t="s">
        <v>358</v>
      </c>
      <c r="F616" s="56" t="s">
        <v>334</v>
      </c>
      <c r="G616" s="56" t="s">
        <v>335</v>
      </c>
      <c r="H616" s="56" t="s">
        <v>336</v>
      </c>
      <c r="I616" s="56" t="s">
        <v>359</v>
      </c>
      <c r="K616" s="56" t="s">
        <v>337</v>
      </c>
      <c r="L616" s="56" t="s">
        <v>545</v>
      </c>
      <c r="M616" s="56" t="s">
        <v>984</v>
      </c>
      <c r="N616" s="56" t="s">
        <v>1043</v>
      </c>
      <c r="O616" s="56" t="s">
        <v>985</v>
      </c>
      <c r="P616" s="1" t="s">
        <v>110</v>
      </c>
      <c r="Q616" s="56" t="s">
        <v>241</v>
      </c>
      <c r="R616" s="56" t="s">
        <v>339</v>
      </c>
      <c r="S616" s="56">
        <v>149234</v>
      </c>
      <c r="T616" s="1" t="s">
        <v>372</v>
      </c>
      <c r="U616" s="56">
        <v>41416</v>
      </c>
      <c r="V616" s="56">
        <v>43100</v>
      </c>
      <c r="W616" s="56">
        <v>41456</v>
      </c>
      <c r="X616" s="56">
        <v>43100</v>
      </c>
      <c r="Y616" s="56" t="s">
        <v>340</v>
      </c>
      <c r="Z616" s="56" t="s">
        <v>341</v>
      </c>
      <c r="AA616" s="56" t="s">
        <v>347</v>
      </c>
      <c r="AB616" s="56" t="s">
        <v>343</v>
      </c>
      <c r="AC616" s="56" t="s">
        <v>342</v>
      </c>
      <c r="AD616" s="56" t="s">
        <v>347</v>
      </c>
      <c r="AE616" s="56" t="s">
        <v>334</v>
      </c>
      <c r="AF616" s="56" t="s">
        <v>291</v>
      </c>
      <c r="AG616" s="56">
        <v>2015</v>
      </c>
      <c r="AH616" s="56" t="s">
        <v>361</v>
      </c>
      <c r="AI616" s="56" t="s">
        <v>384</v>
      </c>
      <c r="AJ616" s="56">
        <v>1000457</v>
      </c>
      <c r="AK616" s="1">
        <v>42185</v>
      </c>
      <c r="AL616" s="56" t="s">
        <v>441</v>
      </c>
      <c r="AM616" s="56">
        <v>42748</v>
      </c>
      <c r="AN616" s="56" t="s">
        <v>391</v>
      </c>
      <c r="AO616" s="1">
        <v>42242</v>
      </c>
      <c r="AP616" s="56" t="s">
        <v>391</v>
      </c>
      <c r="AQ616" s="56">
        <v>67504</v>
      </c>
      <c r="AR616" s="56">
        <v>0</v>
      </c>
      <c r="AS616" s="56" t="s">
        <v>346</v>
      </c>
      <c r="BB616" s="56" t="s">
        <v>339</v>
      </c>
      <c r="BC616" s="56" t="s">
        <v>263</v>
      </c>
      <c r="BD616" s="56" t="s">
        <v>349</v>
      </c>
      <c r="BE616" s="56" t="s">
        <v>347</v>
      </c>
      <c r="BF616" s="56" t="s">
        <v>334</v>
      </c>
      <c r="BG616" s="56" t="s">
        <v>365</v>
      </c>
      <c r="BH616" s="56">
        <v>0</v>
      </c>
      <c r="BI616" s="56">
        <v>0</v>
      </c>
      <c r="BJ616" s="56">
        <v>1</v>
      </c>
    </row>
    <row r="617" spans="1:62" hidden="1" x14ac:dyDescent="0.3">
      <c r="A617" s="56">
        <v>49196352</v>
      </c>
      <c r="B617" s="86">
        <v>599202</v>
      </c>
      <c r="C617" s="1">
        <v>42893</v>
      </c>
      <c r="D617" s="56" t="s">
        <v>357</v>
      </c>
      <c r="E617" s="56" t="s">
        <v>358</v>
      </c>
      <c r="F617" s="56" t="s">
        <v>334</v>
      </c>
      <c r="G617" s="56" t="s">
        <v>335</v>
      </c>
      <c r="H617" s="56" t="s">
        <v>336</v>
      </c>
      <c r="I617" s="56" t="s">
        <v>359</v>
      </c>
      <c r="K617" s="56" t="s">
        <v>337</v>
      </c>
      <c r="L617" s="56" t="s">
        <v>545</v>
      </c>
      <c r="M617" s="56" t="s">
        <v>984</v>
      </c>
      <c r="N617" s="56" t="s">
        <v>1043</v>
      </c>
      <c r="O617" s="56" t="s">
        <v>985</v>
      </c>
      <c r="P617" s="1" t="s">
        <v>110</v>
      </c>
      <c r="Q617" s="56" t="s">
        <v>241</v>
      </c>
      <c r="R617" s="56" t="s">
        <v>339</v>
      </c>
      <c r="S617" s="56">
        <v>197381</v>
      </c>
      <c r="T617" s="1" t="s">
        <v>381</v>
      </c>
      <c r="U617" s="56">
        <v>41416</v>
      </c>
      <c r="V617" s="56">
        <v>43100</v>
      </c>
      <c r="W617" s="56">
        <v>41456</v>
      </c>
      <c r="X617" s="56">
        <v>43100</v>
      </c>
      <c r="Y617" s="56" t="s">
        <v>356</v>
      </c>
      <c r="Z617" s="56" t="s">
        <v>382</v>
      </c>
      <c r="AA617" s="56" t="s">
        <v>342</v>
      </c>
      <c r="AB617" s="56" t="s">
        <v>343</v>
      </c>
      <c r="AC617" s="56" t="s">
        <v>342</v>
      </c>
      <c r="AD617" s="56" t="s">
        <v>347</v>
      </c>
      <c r="AE617" s="56" t="s">
        <v>334</v>
      </c>
      <c r="AF617" s="56" t="s">
        <v>291</v>
      </c>
      <c r="AG617" s="56">
        <v>2016</v>
      </c>
      <c r="AH617" s="56" t="s">
        <v>361</v>
      </c>
      <c r="AI617" s="56" t="s">
        <v>362</v>
      </c>
      <c r="AJ617" s="56">
        <v>5.26</v>
      </c>
      <c r="AK617" s="1">
        <v>42369</v>
      </c>
      <c r="AL617" s="56" t="s">
        <v>449</v>
      </c>
      <c r="AM617" s="56">
        <v>42748</v>
      </c>
      <c r="AN617" s="56" t="s">
        <v>391</v>
      </c>
      <c r="AO617" s="1">
        <v>42396</v>
      </c>
      <c r="AP617" s="56" t="s">
        <v>364</v>
      </c>
      <c r="AQ617" s="56">
        <v>49203</v>
      </c>
      <c r="AR617" s="56">
        <v>0</v>
      </c>
      <c r="AS617" s="56" t="s">
        <v>346</v>
      </c>
      <c r="BB617" s="56" t="s">
        <v>339</v>
      </c>
      <c r="BC617" s="56" t="s">
        <v>263</v>
      </c>
      <c r="BD617" s="56" t="s">
        <v>349</v>
      </c>
      <c r="BE617" s="56" t="s">
        <v>347</v>
      </c>
      <c r="BF617" s="56" t="s">
        <v>334</v>
      </c>
      <c r="BG617" s="56" t="s">
        <v>365</v>
      </c>
      <c r="BH617" s="56">
        <v>0</v>
      </c>
      <c r="BI617" s="56">
        <v>0</v>
      </c>
      <c r="BJ617" s="56">
        <v>1</v>
      </c>
    </row>
    <row r="618" spans="1:62" hidden="1" x14ac:dyDescent="0.3">
      <c r="A618" s="56">
        <v>49196353</v>
      </c>
      <c r="B618" s="86">
        <v>599202</v>
      </c>
      <c r="C618" s="1">
        <v>42893</v>
      </c>
      <c r="D618" s="56" t="s">
        <v>357</v>
      </c>
      <c r="E618" s="56" t="s">
        <v>358</v>
      </c>
      <c r="F618" s="56" t="s">
        <v>334</v>
      </c>
      <c r="G618" s="56" t="s">
        <v>335</v>
      </c>
      <c r="H618" s="56" t="s">
        <v>336</v>
      </c>
      <c r="I618" s="56" t="s">
        <v>359</v>
      </c>
      <c r="K618" s="56" t="s">
        <v>337</v>
      </c>
      <c r="L618" s="56" t="s">
        <v>545</v>
      </c>
      <c r="M618" s="56" t="s">
        <v>984</v>
      </c>
      <c r="N618" s="56" t="s">
        <v>1043</v>
      </c>
      <c r="O618" s="56" t="s">
        <v>985</v>
      </c>
      <c r="P618" s="1" t="s">
        <v>110</v>
      </c>
      <c r="Q618" s="56" t="s">
        <v>241</v>
      </c>
      <c r="R618" s="56" t="s">
        <v>339</v>
      </c>
      <c r="S618" s="56">
        <v>197381</v>
      </c>
      <c r="T618" s="1" t="s">
        <v>381</v>
      </c>
      <c r="U618" s="56">
        <v>41416</v>
      </c>
      <c r="V618" s="56">
        <v>43100</v>
      </c>
      <c r="W618" s="56">
        <v>41456</v>
      </c>
      <c r="X618" s="56">
        <v>43100</v>
      </c>
      <c r="Y618" s="56" t="s">
        <v>356</v>
      </c>
      <c r="Z618" s="56" t="s">
        <v>382</v>
      </c>
      <c r="AA618" s="56" t="s">
        <v>342</v>
      </c>
      <c r="AB618" s="56" t="s">
        <v>343</v>
      </c>
      <c r="AC618" s="56" t="s">
        <v>342</v>
      </c>
      <c r="AD618" s="56" t="s">
        <v>347</v>
      </c>
      <c r="AE618" s="56" t="s">
        <v>334</v>
      </c>
      <c r="AF618" s="56" t="s">
        <v>291</v>
      </c>
      <c r="AG618" s="56">
        <v>2016</v>
      </c>
      <c r="AH618" s="56" t="s">
        <v>361</v>
      </c>
      <c r="AI618" s="56" t="s">
        <v>384</v>
      </c>
      <c r="AJ618" s="56">
        <v>5</v>
      </c>
      <c r="AK618" s="1">
        <v>42551</v>
      </c>
      <c r="AL618" s="56" t="s">
        <v>869</v>
      </c>
      <c r="AM618" s="56">
        <v>42748</v>
      </c>
      <c r="AN618" s="56" t="s">
        <v>391</v>
      </c>
      <c r="AO618" s="1">
        <v>42586</v>
      </c>
      <c r="AP618" s="56" t="s">
        <v>353</v>
      </c>
      <c r="AQ618" s="56">
        <v>49203</v>
      </c>
      <c r="AR618" s="56">
        <v>0</v>
      </c>
      <c r="AS618" s="56" t="s">
        <v>346</v>
      </c>
      <c r="BB618" s="56" t="s">
        <v>339</v>
      </c>
      <c r="BC618" s="56" t="s">
        <v>263</v>
      </c>
      <c r="BD618" s="56" t="s">
        <v>349</v>
      </c>
      <c r="BE618" s="56" t="s">
        <v>347</v>
      </c>
      <c r="BF618" s="56" t="s">
        <v>334</v>
      </c>
      <c r="BG618" s="56" t="s">
        <v>365</v>
      </c>
      <c r="BH618" s="56">
        <v>0</v>
      </c>
      <c r="BI618" s="56">
        <v>0</v>
      </c>
      <c r="BJ618" s="56">
        <v>1</v>
      </c>
    </row>
    <row r="619" spans="1:62" hidden="1" x14ac:dyDescent="0.3">
      <c r="A619" s="56">
        <v>49196467</v>
      </c>
      <c r="B619" s="86">
        <v>599202</v>
      </c>
      <c r="C619" s="1">
        <v>42893</v>
      </c>
      <c r="D619" s="56" t="s">
        <v>357</v>
      </c>
      <c r="E619" s="56" t="s">
        <v>358</v>
      </c>
      <c r="F619" s="56" t="s">
        <v>334</v>
      </c>
      <c r="G619" s="56" t="s">
        <v>335</v>
      </c>
      <c r="H619" s="56" t="s">
        <v>336</v>
      </c>
      <c r="I619" s="56" t="s">
        <v>359</v>
      </c>
      <c r="K619" s="56" t="s">
        <v>337</v>
      </c>
      <c r="L619" s="56" t="s">
        <v>545</v>
      </c>
      <c r="M619" s="56" t="s">
        <v>984</v>
      </c>
      <c r="N619" s="56" t="s">
        <v>1043</v>
      </c>
      <c r="O619" s="56" t="s">
        <v>985</v>
      </c>
      <c r="P619" s="1" t="s">
        <v>110</v>
      </c>
      <c r="Q619" s="56" t="s">
        <v>360</v>
      </c>
      <c r="R619" s="56" t="s">
        <v>339</v>
      </c>
      <c r="S619" s="56">
        <v>129565</v>
      </c>
      <c r="T619" s="1" t="s">
        <v>386</v>
      </c>
      <c r="U619" s="56">
        <v>41416</v>
      </c>
      <c r="V619" s="56">
        <v>43100</v>
      </c>
      <c r="W619" s="56">
        <v>41729</v>
      </c>
      <c r="X619" s="56">
        <v>43100</v>
      </c>
      <c r="Y619" s="56" t="s">
        <v>356</v>
      </c>
      <c r="Z619" s="56" t="s">
        <v>341</v>
      </c>
      <c r="AA619" s="56" t="s">
        <v>347</v>
      </c>
      <c r="AB619" s="56" t="s">
        <v>343</v>
      </c>
      <c r="AC619" s="56" t="s">
        <v>342</v>
      </c>
      <c r="AD619" s="56" t="s">
        <v>347</v>
      </c>
      <c r="AE619" s="56" t="s">
        <v>334</v>
      </c>
      <c r="AF619" s="56" t="s">
        <v>292</v>
      </c>
      <c r="AG619" s="56">
        <v>2015</v>
      </c>
      <c r="AH619" s="56" t="s">
        <v>361</v>
      </c>
      <c r="AI619" s="56" t="s">
        <v>385</v>
      </c>
      <c r="AJ619" s="56">
        <v>5</v>
      </c>
      <c r="AM619" s="56">
        <v>42748</v>
      </c>
      <c r="AN619" s="56" t="s">
        <v>391</v>
      </c>
      <c r="AO619" s="1">
        <v>41393</v>
      </c>
      <c r="AP619" s="56" t="s">
        <v>353</v>
      </c>
      <c r="AQ619" s="56">
        <v>64645</v>
      </c>
      <c r="AR619" s="56">
        <v>0</v>
      </c>
      <c r="AS619" s="56" t="s">
        <v>346</v>
      </c>
      <c r="BB619" s="56" t="s">
        <v>339</v>
      </c>
      <c r="BC619" s="56" t="s">
        <v>263</v>
      </c>
      <c r="BD619" s="56" t="s">
        <v>349</v>
      </c>
      <c r="BE619" s="56" t="s">
        <v>347</v>
      </c>
      <c r="BF619" s="56" t="s">
        <v>334</v>
      </c>
      <c r="BG619" s="56" t="s">
        <v>365</v>
      </c>
      <c r="BH619" s="56">
        <v>0</v>
      </c>
      <c r="BI619" s="56">
        <v>0</v>
      </c>
      <c r="BJ619" s="56">
        <v>1</v>
      </c>
    </row>
    <row r="620" spans="1:62" hidden="1" x14ac:dyDescent="0.3">
      <c r="A620" s="56">
        <v>49196354</v>
      </c>
      <c r="B620" s="86">
        <v>599202</v>
      </c>
      <c r="C620" s="1">
        <v>42893</v>
      </c>
      <c r="D620" s="56" t="s">
        <v>357</v>
      </c>
      <c r="E620" s="56" t="s">
        <v>358</v>
      </c>
      <c r="F620" s="56" t="s">
        <v>334</v>
      </c>
      <c r="G620" s="56" t="s">
        <v>335</v>
      </c>
      <c r="H620" s="56" t="s">
        <v>336</v>
      </c>
      <c r="I620" s="56" t="s">
        <v>359</v>
      </c>
      <c r="K620" s="56" t="s">
        <v>337</v>
      </c>
      <c r="L620" s="56" t="s">
        <v>545</v>
      </c>
      <c r="M620" s="56" t="s">
        <v>984</v>
      </c>
      <c r="N620" s="56" t="s">
        <v>1043</v>
      </c>
      <c r="O620" s="56" t="s">
        <v>985</v>
      </c>
      <c r="P620" s="1" t="s">
        <v>110</v>
      </c>
      <c r="Q620" s="56" t="s">
        <v>241</v>
      </c>
      <c r="R620" s="56" t="s">
        <v>339</v>
      </c>
      <c r="S620" s="56">
        <v>197381</v>
      </c>
      <c r="T620" s="1" t="s">
        <v>381</v>
      </c>
      <c r="U620" s="56">
        <v>41416</v>
      </c>
      <c r="V620" s="56">
        <v>43100</v>
      </c>
      <c r="W620" s="56">
        <v>41456</v>
      </c>
      <c r="X620" s="56">
        <v>43100</v>
      </c>
      <c r="Y620" s="56" t="s">
        <v>356</v>
      </c>
      <c r="Z620" s="56" t="s">
        <v>382</v>
      </c>
      <c r="AA620" s="56" t="s">
        <v>342</v>
      </c>
      <c r="AB620" s="56" t="s">
        <v>343</v>
      </c>
      <c r="AC620" s="56" t="s">
        <v>342</v>
      </c>
      <c r="AD620" s="56" t="s">
        <v>347</v>
      </c>
      <c r="AE620" s="56" t="s">
        <v>334</v>
      </c>
      <c r="AF620" s="56" t="s">
        <v>291</v>
      </c>
      <c r="AG620" s="56">
        <v>2017</v>
      </c>
      <c r="AH620" s="56" t="s">
        <v>361</v>
      </c>
      <c r="AI620" s="56" t="s">
        <v>362</v>
      </c>
      <c r="AJ620" s="56">
        <v>5.26</v>
      </c>
      <c r="AK620" s="1">
        <v>42734</v>
      </c>
      <c r="AL620" s="56" t="s">
        <v>892</v>
      </c>
      <c r="AM620" s="56">
        <v>42748</v>
      </c>
      <c r="AN620" s="56" t="s">
        <v>391</v>
      </c>
      <c r="AO620" s="1">
        <v>42748</v>
      </c>
      <c r="AP620" s="56" t="s">
        <v>391</v>
      </c>
      <c r="AQ620" s="56">
        <v>49203</v>
      </c>
      <c r="AR620" s="56">
        <v>0</v>
      </c>
      <c r="AS620" s="56" t="s">
        <v>346</v>
      </c>
      <c r="BB620" s="56" t="s">
        <v>339</v>
      </c>
      <c r="BC620" s="56" t="s">
        <v>263</v>
      </c>
      <c r="BD620" s="56" t="s">
        <v>349</v>
      </c>
      <c r="BE620" s="56" t="s">
        <v>347</v>
      </c>
      <c r="BF620" s="56" t="s">
        <v>334</v>
      </c>
      <c r="BG620" s="56" t="s">
        <v>365</v>
      </c>
      <c r="BH620" s="56">
        <v>0</v>
      </c>
      <c r="BI620" s="56">
        <v>0</v>
      </c>
      <c r="BJ620" s="56">
        <v>1</v>
      </c>
    </row>
    <row r="621" spans="1:62" hidden="1" x14ac:dyDescent="0.3">
      <c r="A621" s="56">
        <v>49196355</v>
      </c>
      <c r="B621" s="86">
        <v>599202</v>
      </c>
      <c r="C621" s="1">
        <v>42893</v>
      </c>
      <c r="D621" s="56" t="s">
        <v>357</v>
      </c>
      <c r="E621" s="56" t="s">
        <v>358</v>
      </c>
      <c r="F621" s="56" t="s">
        <v>334</v>
      </c>
      <c r="G621" s="56" t="s">
        <v>335</v>
      </c>
      <c r="H621" s="56" t="s">
        <v>336</v>
      </c>
      <c r="I621" s="56" t="s">
        <v>359</v>
      </c>
      <c r="K621" s="56" t="s">
        <v>337</v>
      </c>
      <c r="L621" s="56" t="s">
        <v>545</v>
      </c>
      <c r="M621" s="56" t="s">
        <v>984</v>
      </c>
      <c r="N621" s="56" t="s">
        <v>1043</v>
      </c>
      <c r="O621" s="56" t="s">
        <v>985</v>
      </c>
      <c r="P621" s="1" t="s">
        <v>110</v>
      </c>
      <c r="Q621" s="56" t="s">
        <v>241</v>
      </c>
      <c r="R621" s="56" t="s">
        <v>339</v>
      </c>
      <c r="S621" s="56">
        <v>197381</v>
      </c>
      <c r="T621" s="1" t="s">
        <v>381</v>
      </c>
      <c r="U621" s="56">
        <v>41416</v>
      </c>
      <c r="V621" s="56">
        <v>43100</v>
      </c>
      <c r="W621" s="56">
        <v>41456</v>
      </c>
      <c r="X621" s="56">
        <v>43100</v>
      </c>
      <c r="Y621" s="56" t="s">
        <v>356</v>
      </c>
      <c r="Z621" s="56" t="s">
        <v>382</v>
      </c>
      <c r="AA621" s="56" t="s">
        <v>342</v>
      </c>
      <c r="AB621" s="56" t="s">
        <v>343</v>
      </c>
      <c r="AC621" s="56" t="s">
        <v>342</v>
      </c>
      <c r="AD621" s="56" t="s">
        <v>347</v>
      </c>
      <c r="AE621" s="56" t="s">
        <v>334</v>
      </c>
      <c r="AF621" s="56" t="s">
        <v>292</v>
      </c>
      <c r="AG621" s="56">
        <v>2014</v>
      </c>
      <c r="AH621" s="56" t="s">
        <v>361</v>
      </c>
      <c r="AI621" s="56" t="s">
        <v>373</v>
      </c>
      <c r="AJ621" s="56">
        <v>5</v>
      </c>
      <c r="AM621" s="56">
        <v>42748</v>
      </c>
      <c r="AN621" s="56" t="s">
        <v>391</v>
      </c>
      <c r="AO621" s="1">
        <v>41855</v>
      </c>
      <c r="AP621" s="56" t="s">
        <v>383</v>
      </c>
      <c r="AQ621" s="56">
        <v>49203</v>
      </c>
      <c r="AR621" s="56">
        <v>0</v>
      </c>
      <c r="AS621" s="56" t="s">
        <v>346</v>
      </c>
      <c r="BB621" s="56" t="s">
        <v>339</v>
      </c>
      <c r="BC621" s="56" t="s">
        <v>263</v>
      </c>
      <c r="BD621" s="56" t="s">
        <v>349</v>
      </c>
      <c r="BE621" s="56" t="s">
        <v>347</v>
      </c>
      <c r="BF621" s="56" t="s">
        <v>334</v>
      </c>
      <c r="BG621" s="56" t="s">
        <v>365</v>
      </c>
      <c r="BH621" s="56">
        <v>0</v>
      </c>
      <c r="BI621" s="56">
        <v>0</v>
      </c>
      <c r="BJ621" s="56">
        <v>1</v>
      </c>
    </row>
    <row r="622" spans="1:62" hidden="1" x14ac:dyDescent="0.3">
      <c r="A622" s="56">
        <v>49196365</v>
      </c>
      <c r="B622" s="86">
        <v>599202</v>
      </c>
      <c r="C622" s="1">
        <v>42893</v>
      </c>
      <c r="D622" s="56" t="s">
        <v>357</v>
      </c>
      <c r="E622" s="56" t="s">
        <v>358</v>
      </c>
      <c r="F622" s="56" t="s">
        <v>334</v>
      </c>
      <c r="G622" s="56" t="s">
        <v>335</v>
      </c>
      <c r="H622" s="56" t="s">
        <v>336</v>
      </c>
      <c r="I622" s="56" t="s">
        <v>359</v>
      </c>
      <c r="K622" s="56" t="s">
        <v>337</v>
      </c>
      <c r="L622" s="56" t="s">
        <v>545</v>
      </c>
      <c r="M622" s="56" t="s">
        <v>984</v>
      </c>
      <c r="N622" s="56" t="s">
        <v>1043</v>
      </c>
      <c r="O622" s="56" t="s">
        <v>985</v>
      </c>
      <c r="P622" s="1" t="s">
        <v>110</v>
      </c>
      <c r="Q622" s="56" t="s">
        <v>241</v>
      </c>
      <c r="R622" s="56" t="s">
        <v>339</v>
      </c>
      <c r="S622" s="56">
        <v>197381</v>
      </c>
      <c r="T622" s="1" t="s">
        <v>381</v>
      </c>
      <c r="U622" s="56">
        <v>41416</v>
      </c>
      <c r="V622" s="56">
        <v>43100</v>
      </c>
      <c r="W622" s="56">
        <v>41456</v>
      </c>
      <c r="X622" s="56">
        <v>43100</v>
      </c>
      <c r="Y622" s="56" t="s">
        <v>356</v>
      </c>
      <c r="Z622" s="56" t="s">
        <v>382</v>
      </c>
      <c r="AA622" s="56" t="s">
        <v>342</v>
      </c>
      <c r="AB622" s="56" t="s">
        <v>343</v>
      </c>
      <c r="AC622" s="56" t="s">
        <v>342</v>
      </c>
      <c r="AD622" s="56" t="s">
        <v>347</v>
      </c>
      <c r="AE622" s="56" t="s">
        <v>334</v>
      </c>
      <c r="AF622" s="56" t="s">
        <v>292</v>
      </c>
      <c r="AG622" s="56">
        <v>2017</v>
      </c>
      <c r="AH622" s="56" t="s">
        <v>361</v>
      </c>
      <c r="AI622" s="56" t="s">
        <v>385</v>
      </c>
      <c r="AJ622" s="56">
        <v>5</v>
      </c>
      <c r="AM622" s="56">
        <v>42748</v>
      </c>
      <c r="AN622" s="56" t="s">
        <v>391</v>
      </c>
      <c r="AO622" s="1">
        <v>41855</v>
      </c>
      <c r="AP622" s="56" t="s">
        <v>383</v>
      </c>
      <c r="AQ622" s="56">
        <v>49203</v>
      </c>
      <c r="AR622" s="56">
        <v>0</v>
      </c>
      <c r="AS622" s="56" t="s">
        <v>346</v>
      </c>
      <c r="BB622" s="56" t="s">
        <v>339</v>
      </c>
      <c r="BC622" s="56" t="s">
        <v>263</v>
      </c>
      <c r="BD622" s="56" t="s">
        <v>349</v>
      </c>
      <c r="BE622" s="56" t="s">
        <v>347</v>
      </c>
      <c r="BF622" s="56" t="s">
        <v>334</v>
      </c>
      <c r="BG622" s="56" t="s">
        <v>365</v>
      </c>
      <c r="BH622" s="56">
        <v>0</v>
      </c>
      <c r="BI622" s="56">
        <v>0</v>
      </c>
      <c r="BJ622" s="56">
        <v>1</v>
      </c>
    </row>
    <row r="623" spans="1:62" hidden="1" x14ac:dyDescent="0.3">
      <c r="A623" s="56">
        <v>49196356</v>
      </c>
      <c r="B623" s="86">
        <v>599202</v>
      </c>
      <c r="C623" s="1">
        <v>42893</v>
      </c>
      <c r="D623" s="56" t="s">
        <v>357</v>
      </c>
      <c r="E623" s="56" t="s">
        <v>358</v>
      </c>
      <c r="F623" s="56" t="s">
        <v>334</v>
      </c>
      <c r="G623" s="56" t="s">
        <v>335</v>
      </c>
      <c r="H623" s="56" t="s">
        <v>336</v>
      </c>
      <c r="I623" s="56" t="s">
        <v>359</v>
      </c>
      <c r="K623" s="56" t="s">
        <v>337</v>
      </c>
      <c r="L623" s="56" t="s">
        <v>545</v>
      </c>
      <c r="M623" s="56" t="s">
        <v>984</v>
      </c>
      <c r="N623" s="56" t="s">
        <v>1043</v>
      </c>
      <c r="O623" s="56" t="s">
        <v>985</v>
      </c>
      <c r="P623" s="1" t="s">
        <v>110</v>
      </c>
      <c r="Q623" s="56" t="s">
        <v>241</v>
      </c>
      <c r="R623" s="56" t="s">
        <v>339</v>
      </c>
      <c r="S623" s="56">
        <v>197381</v>
      </c>
      <c r="T623" s="1" t="s">
        <v>381</v>
      </c>
      <c r="U623" s="56">
        <v>41416</v>
      </c>
      <c r="V623" s="56">
        <v>43100</v>
      </c>
      <c r="W623" s="56">
        <v>41456</v>
      </c>
      <c r="X623" s="56">
        <v>43100</v>
      </c>
      <c r="Y623" s="56" t="s">
        <v>356</v>
      </c>
      <c r="Z623" s="56" t="s">
        <v>382</v>
      </c>
      <c r="AA623" s="56" t="s">
        <v>342</v>
      </c>
      <c r="AB623" s="56" t="s">
        <v>343</v>
      </c>
      <c r="AC623" s="56" t="s">
        <v>342</v>
      </c>
      <c r="AD623" s="56" t="s">
        <v>347</v>
      </c>
      <c r="AE623" s="56" t="s">
        <v>334</v>
      </c>
      <c r="AF623" s="56" t="s">
        <v>292</v>
      </c>
      <c r="AG623" s="56">
        <v>2014</v>
      </c>
      <c r="AH623" s="56" t="s">
        <v>361</v>
      </c>
      <c r="AI623" s="56" t="s">
        <v>384</v>
      </c>
      <c r="AJ623" s="56">
        <v>5</v>
      </c>
      <c r="AM623" s="56">
        <v>42748</v>
      </c>
      <c r="AN623" s="56" t="s">
        <v>391</v>
      </c>
      <c r="AO623" s="1">
        <v>41855</v>
      </c>
      <c r="AP623" s="56" t="s">
        <v>383</v>
      </c>
      <c r="AQ623" s="56">
        <v>49203</v>
      </c>
      <c r="AR623" s="56">
        <v>0</v>
      </c>
      <c r="AS623" s="56" t="s">
        <v>346</v>
      </c>
      <c r="BB623" s="56" t="s">
        <v>339</v>
      </c>
      <c r="BC623" s="56" t="s">
        <v>263</v>
      </c>
      <c r="BD623" s="56" t="s">
        <v>349</v>
      </c>
      <c r="BE623" s="56" t="s">
        <v>347</v>
      </c>
      <c r="BF623" s="56" t="s">
        <v>334</v>
      </c>
      <c r="BG623" s="56" t="s">
        <v>365</v>
      </c>
      <c r="BH623" s="56">
        <v>0</v>
      </c>
      <c r="BI623" s="56">
        <v>0</v>
      </c>
      <c r="BJ623" s="56">
        <v>1</v>
      </c>
    </row>
    <row r="624" spans="1:62" hidden="1" x14ac:dyDescent="0.3">
      <c r="A624" s="56">
        <v>49196357</v>
      </c>
      <c r="B624" s="86">
        <v>599202</v>
      </c>
      <c r="C624" s="1">
        <v>42893</v>
      </c>
      <c r="D624" s="56" t="s">
        <v>357</v>
      </c>
      <c r="E624" s="56" t="s">
        <v>358</v>
      </c>
      <c r="F624" s="56" t="s">
        <v>334</v>
      </c>
      <c r="G624" s="56" t="s">
        <v>335</v>
      </c>
      <c r="H624" s="56" t="s">
        <v>336</v>
      </c>
      <c r="I624" s="56" t="s">
        <v>359</v>
      </c>
      <c r="K624" s="56" t="s">
        <v>337</v>
      </c>
      <c r="L624" s="56" t="s">
        <v>545</v>
      </c>
      <c r="M624" s="56" t="s">
        <v>984</v>
      </c>
      <c r="N624" s="56" t="s">
        <v>1043</v>
      </c>
      <c r="O624" s="56" t="s">
        <v>985</v>
      </c>
      <c r="P624" s="1" t="s">
        <v>110</v>
      </c>
      <c r="Q624" s="56" t="s">
        <v>241</v>
      </c>
      <c r="R624" s="56" t="s">
        <v>339</v>
      </c>
      <c r="S624" s="56">
        <v>197381</v>
      </c>
      <c r="T624" s="1" t="s">
        <v>381</v>
      </c>
      <c r="U624" s="56">
        <v>41416</v>
      </c>
      <c r="V624" s="56">
        <v>43100</v>
      </c>
      <c r="W624" s="56">
        <v>41456</v>
      </c>
      <c r="X624" s="56">
        <v>43100</v>
      </c>
      <c r="Y624" s="56" t="s">
        <v>356</v>
      </c>
      <c r="Z624" s="56" t="s">
        <v>382</v>
      </c>
      <c r="AA624" s="56" t="s">
        <v>342</v>
      </c>
      <c r="AB624" s="56" t="s">
        <v>343</v>
      </c>
      <c r="AC624" s="56" t="s">
        <v>342</v>
      </c>
      <c r="AD624" s="56" t="s">
        <v>347</v>
      </c>
      <c r="AE624" s="56" t="s">
        <v>334</v>
      </c>
      <c r="AF624" s="56" t="s">
        <v>292</v>
      </c>
      <c r="AG624" s="56">
        <v>2015</v>
      </c>
      <c r="AH624" s="56" t="s">
        <v>361</v>
      </c>
      <c r="AI624" s="56" t="s">
        <v>385</v>
      </c>
      <c r="AJ624" s="56">
        <v>5</v>
      </c>
      <c r="AM624" s="56">
        <v>42748</v>
      </c>
      <c r="AN624" s="56" t="s">
        <v>391</v>
      </c>
      <c r="AO624" s="1">
        <v>41855</v>
      </c>
      <c r="AP624" s="56" t="s">
        <v>383</v>
      </c>
      <c r="AQ624" s="56">
        <v>49203</v>
      </c>
      <c r="AR624" s="56">
        <v>0</v>
      </c>
      <c r="AS624" s="56" t="s">
        <v>346</v>
      </c>
      <c r="BB624" s="56" t="s">
        <v>339</v>
      </c>
      <c r="BC624" s="56" t="s">
        <v>263</v>
      </c>
      <c r="BD624" s="56" t="s">
        <v>349</v>
      </c>
      <c r="BE624" s="56" t="s">
        <v>347</v>
      </c>
      <c r="BF624" s="56" t="s">
        <v>334</v>
      </c>
      <c r="BG624" s="56" t="s">
        <v>365</v>
      </c>
      <c r="BH624" s="56">
        <v>0</v>
      </c>
      <c r="BI624" s="56">
        <v>0</v>
      </c>
      <c r="BJ624" s="56">
        <v>1</v>
      </c>
    </row>
    <row r="625" spans="1:62" hidden="1" x14ac:dyDescent="0.3">
      <c r="A625" s="56">
        <v>49196889</v>
      </c>
      <c r="B625" s="86">
        <v>599202</v>
      </c>
      <c r="C625" s="1">
        <v>42893</v>
      </c>
      <c r="D625" s="56" t="s">
        <v>357</v>
      </c>
      <c r="E625" s="56" t="s">
        <v>358</v>
      </c>
      <c r="F625" s="56" t="s">
        <v>334</v>
      </c>
      <c r="G625" s="56" t="s">
        <v>335</v>
      </c>
      <c r="H625" s="56" t="s">
        <v>336</v>
      </c>
      <c r="I625" s="56" t="s">
        <v>359</v>
      </c>
      <c r="K625" s="56" t="s">
        <v>337</v>
      </c>
      <c r="L625" s="56" t="s">
        <v>545</v>
      </c>
      <c r="M625" s="56" t="s">
        <v>984</v>
      </c>
      <c r="N625" s="56" t="s">
        <v>1043</v>
      </c>
      <c r="O625" s="56" t="s">
        <v>985</v>
      </c>
      <c r="P625" s="1" t="s">
        <v>188</v>
      </c>
      <c r="Q625" s="56" t="s">
        <v>360</v>
      </c>
      <c r="R625" s="56" t="s">
        <v>339</v>
      </c>
      <c r="S625" s="56">
        <v>133885</v>
      </c>
      <c r="T625" s="1" t="s">
        <v>523</v>
      </c>
      <c r="U625" s="56">
        <v>41416</v>
      </c>
      <c r="V625" s="56">
        <v>43100</v>
      </c>
      <c r="W625" s="56">
        <v>41275</v>
      </c>
      <c r="X625" s="56">
        <v>41388</v>
      </c>
      <c r="Y625" s="56" t="s">
        <v>356</v>
      </c>
      <c r="Z625" s="56" t="s">
        <v>341</v>
      </c>
      <c r="AA625" s="56" t="s">
        <v>347</v>
      </c>
      <c r="AB625" s="56" t="s">
        <v>343</v>
      </c>
      <c r="AC625" s="56" t="s">
        <v>342</v>
      </c>
      <c r="AD625" s="56" t="s">
        <v>342</v>
      </c>
      <c r="AE625" s="56" t="s">
        <v>352</v>
      </c>
      <c r="AF625" s="56" t="s">
        <v>292</v>
      </c>
      <c r="AG625" s="56">
        <v>2014</v>
      </c>
      <c r="AH625" s="56" t="s">
        <v>80</v>
      </c>
      <c r="AI625" s="56" t="s">
        <v>348</v>
      </c>
      <c r="AJ625" s="56">
        <v>1</v>
      </c>
      <c r="AM625" s="56">
        <v>41388</v>
      </c>
      <c r="AN625" s="56" t="s">
        <v>353</v>
      </c>
      <c r="AO625" s="1">
        <v>41291</v>
      </c>
      <c r="AP625" s="56" t="s">
        <v>353</v>
      </c>
      <c r="AQ625" s="56">
        <v>64204</v>
      </c>
      <c r="AR625" s="56">
        <v>0</v>
      </c>
      <c r="AS625" s="56" t="s">
        <v>346</v>
      </c>
      <c r="BB625" s="56" t="s">
        <v>339</v>
      </c>
      <c r="BC625" s="56" t="s">
        <v>263</v>
      </c>
      <c r="BD625" s="56" t="s">
        <v>349</v>
      </c>
      <c r="BE625" s="56" t="s">
        <v>347</v>
      </c>
      <c r="BF625" s="56" t="s">
        <v>334</v>
      </c>
      <c r="BG625" s="56" t="s">
        <v>365</v>
      </c>
      <c r="BH625" s="56">
        <v>0</v>
      </c>
      <c r="BI625" s="56">
        <v>0</v>
      </c>
      <c r="BJ625" s="56">
        <v>0</v>
      </c>
    </row>
    <row r="626" spans="1:62" hidden="1" x14ac:dyDescent="0.3">
      <c r="A626" s="56">
        <v>49196886</v>
      </c>
      <c r="B626" s="86">
        <v>599202</v>
      </c>
      <c r="C626" s="1">
        <v>42893</v>
      </c>
      <c r="D626" s="56" t="s">
        <v>357</v>
      </c>
      <c r="E626" s="56" t="s">
        <v>358</v>
      </c>
      <c r="F626" s="56" t="s">
        <v>334</v>
      </c>
      <c r="G626" s="56" t="s">
        <v>335</v>
      </c>
      <c r="H626" s="56" t="s">
        <v>336</v>
      </c>
      <c r="I626" s="56" t="s">
        <v>359</v>
      </c>
      <c r="K626" s="56" t="s">
        <v>337</v>
      </c>
      <c r="L626" s="56" t="s">
        <v>545</v>
      </c>
      <c r="M626" s="56" t="s">
        <v>984</v>
      </c>
      <c r="N626" s="56" t="s">
        <v>1043</v>
      </c>
      <c r="O626" s="56" t="s">
        <v>985</v>
      </c>
      <c r="P626" s="1" t="s">
        <v>188</v>
      </c>
      <c r="Q626" s="56" t="s">
        <v>360</v>
      </c>
      <c r="R626" s="56" t="s">
        <v>339</v>
      </c>
      <c r="S626" s="56">
        <v>155745</v>
      </c>
      <c r="T626" s="1" t="s">
        <v>447</v>
      </c>
      <c r="U626" s="56">
        <v>41416</v>
      </c>
      <c r="V626" s="56">
        <v>43100</v>
      </c>
      <c r="W626" s="56">
        <v>41456</v>
      </c>
      <c r="X626" s="56">
        <v>43100</v>
      </c>
      <c r="Y626" s="56" t="s">
        <v>340</v>
      </c>
      <c r="Z626" s="56" t="s">
        <v>341</v>
      </c>
      <c r="AA626" s="56" t="s">
        <v>342</v>
      </c>
      <c r="AB626" s="56" t="s">
        <v>343</v>
      </c>
      <c r="AC626" s="56" t="s">
        <v>342</v>
      </c>
      <c r="AD626" s="56" t="s">
        <v>342</v>
      </c>
      <c r="AE626" s="56" t="s">
        <v>334</v>
      </c>
      <c r="AF626" s="56" t="s">
        <v>291</v>
      </c>
      <c r="AG626" s="56">
        <v>2015</v>
      </c>
      <c r="AH626" s="56" t="s">
        <v>361</v>
      </c>
      <c r="AI626" s="56" t="s">
        <v>362</v>
      </c>
      <c r="AJ626" s="56">
        <v>0</v>
      </c>
      <c r="AK626" s="1">
        <v>42004</v>
      </c>
      <c r="AL626" s="56" t="s">
        <v>448</v>
      </c>
      <c r="AM626" s="56">
        <v>42748</v>
      </c>
      <c r="AN626" s="56" t="s">
        <v>391</v>
      </c>
      <c r="AO626" s="1">
        <v>42242</v>
      </c>
      <c r="AP626" s="56" t="s">
        <v>391</v>
      </c>
      <c r="AQ626" s="56">
        <v>327</v>
      </c>
      <c r="AR626" s="56">
        <v>0</v>
      </c>
      <c r="AS626" s="56" t="s">
        <v>346</v>
      </c>
      <c r="BB626" s="56" t="s">
        <v>339</v>
      </c>
      <c r="BC626" s="56" t="s">
        <v>263</v>
      </c>
      <c r="BD626" s="56" t="s">
        <v>349</v>
      </c>
      <c r="BE626" s="56" t="s">
        <v>347</v>
      </c>
      <c r="BF626" s="56" t="s">
        <v>334</v>
      </c>
      <c r="BG626" s="56" t="s">
        <v>365</v>
      </c>
      <c r="BH626" s="56">
        <v>0</v>
      </c>
      <c r="BI626" s="56">
        <v>0</v>
      </c>
      <c r="BJ626" s="56">
        <v>1</v>
      </c>
    </row>
    <row r="627" spans="1:62" hidden="1" x14ac:dyDescent="0.3">
      <c r="A627" s="56">
        <v>49196376</v>
      </c>
      <c r="B627" s="86">
        <v>599202</v>
      </c>
      <c r="C627" s="1">
        <v>42893</v>
      </c>
      <c r="D627" s="56" t="s">
        <v>357</v>
      </c>
      <c r="E627" s="56" t="s">
        <v>358</v>
      </c>
      <c r="F627" s="56" t="s">
        <v>334</v>
      </c>
      <c r="G627" s="56" t="s">
        <v>335</v>
      </c>
      <c r="H627" s="56" t="s">
        <v>336</v>
      </c>
      <c r="I627" s="56" t="s">
        <v>359</v>
      </c>
      <c r="K627" s="56" t="s">
        <v>337</v>
      </c>
      <c r="L627" s="56" t="s">
        <v>545</v>
      </c>
      <c r="M627" s="56" t="s">
        <v>984</v>
      </c>
      <c r="N627" s="56" t="s">
        <v>1043</v>
      </c>
      <c r="O627" s="56" t="s">
        <v>985</v>
      </c>
      <c r="P627" s="1" t="s">
        <v>110</v>
      </c>
      <c r="Q627" s="56" t="s">
        <v>241</v>
      </c>
      <c r="R627" s="56" t="s">
        <v>339</v>
      </c>
      <c r="S627" s="56">
        <v>149234</v>
      </c>
      <c r="T627" s="1" t="s">
        <v>372</v>
      </c>
      <c r="U627" s="56">
        <v>41416</v>
      </c>
      <c r="V627" s="56">
        <v>43100</v>
      </c>
      <c r="W627" s="56">
        <v>41456</v>
      </c>
      <c r="X627" s="56">
        <v>43100</v>
      </c>
      <c r="Y627" s="56" t="s">
        <v>340</v>
      </c>
      <c r="Z627" s="56" t="s">
        <v>341</v>
      </c>
      <c r="AA627" s="56" t="s">
        <v>347</v>
      </c>
      <c r="AB627" s="56" t="s">
        <v>343</v>
      </c>
      <c r="AC627" s="56" t="s">
        <v>342</v>
      </c>
      <c r="AD627" s="56" t="s">
        <v>347</v>
      </c>
      <c r="AE627" s="56" t="s">
        <v>334</v>
      </c>
      <c r="AF627" s="56" t="s">
        <v>291</v>
      </c>
      <c r="AG627" s="56">
        <v>2015</v>
      </c>
      <c r="AH627" s="56" t="s">
        <v>361</v>
      </c>
      <c r="AI627" s="56" t="s">
        <v>362</v>
      </c>
      <c r="AJ627" s="56">
        <v>1555793</v>
      </c>
      <c r="AK627" s="1">
        <v>42004</v>
      </c>
      <c r="AL627" s="56" t="s">
        <v>460</v>
      </c>
      <c r="AM627" s="56">
        <v>42748</v>
      </c>
      <c r="AN627" s="56" t="s">
        <v>391</v>
      </c>
      <c r="AO627" s="1">
        <v>42055</v>
      </c>
      <c r="AP627" s="56" t="s">
        <v>353</v>
      </c>
      <c r="AQ627" s="56">
        <v>67504</v>
      </c>
      <c r="AR627" s="56">
        <v>0</v>
      </c>
      <c r="AS627" s="56" t="s">
        <v>346</v>
      </c>
      <c r="BB627" s="56" t="s">
        <v>339</v>
      </c>
      <c r="BC627" s="56" t="s">
        <v>263</v>
      </c>
      <c r="BD627" s="56" t="s">
        <v>349</v>
      </c>
      <c r="BE627" s="56" t="s">
        <v>347</v>
      </c>
      <c r="BF627" s="56" t="s">
        <v>334</v>
      </c>
      <c r="BG627" s="56" t="s">
        <v>365</v>
      </c>
      <c r="BH627" s="56">
        <v>0</v>
      </c>
      <c r="BI627" s="56">
        <v>0</v>
      </c>
      <c r="BJ627" s="56">
        <v>1</v>
      </c>
    </row>
    <row r="628" spans="1:62" hidden="1" x14ac:dyDescent="0.3">
      <c r="A628" s="56">
        <v>49196358</v>
      </c>
      <c r="B628" s="86">
        <v>599202</v>
      </c>
      <c r="C628" s="1">
        <v>42893</v>
      </c>
      <c r="D628" s="56" t="s">
        <v>357</v>
      </c>
      <c r="E628" s="56" t="s">
        <v>358</v>
      </c>
      <c r="F628" s="56" t="s">
        <v>334</v>
      </c>
      <c r="G628" s="56" t="s">
        <v>335</v>
      </c>
      <c r="H628" s="56" t="s">
        <v>336</v>
      </c>
      <c r="I628" s="56" t="s">
        <v>359</v>
      </c>
      <c r="K628" s="56" t="s">
        <v>337</v>
      </c>
      <c r="L628" s="56" t="s">
        <v>545</v>
      </c>
      <c r="M628" s="56" t="s">
        <v>984</v>
      </c>
      <c r="N628" s="56" t="s">
        <v>1043</v>
      </c>
      <c r="O628" s="56" t="s">
        <v>985</v>
      </c>
      <c r="P628" s="1" t="s">
        <v>110</v>
      </c>
      <c r="Q628" s="56" t="s">
        <v>241</v>
      </c>
      <c r="R628" s="56" t="s">
        <v>339</v>
      </c>
      <c r="S628" s="56">
        <v>197381</v>
      </c>
      <c r="T628" s="1" t="s">
        <v>381</v>
      </c>
      <c r="U628" s="56">
        <v>41416</v>
      </c>
      <c r="V628" s="56">
        <v>43100</v>
      </c>
      <c r="W628" s="56">
        <v>41456</v>
      </c>
      <c r="X628" s="56">
        <v>43100</v>
      </c>
      <c r="Y628" s="56" t="s">
        <v>356</v>
      </c>
      <c r="Z628" s="56" t="s">
        <v>382</v>
      </c>
      <c r="AA628" s="56" t="s">
        <v>342</v>
      </c>
      <c r="AB628" s="56" t="s">
        <v>343</v>
      </c>
      <c r="AC628" s="56" t="s">
        <v>342</v>
      </c>
      <c r="AD628" s="56" t="s">
        <v>347</v>
      </c>
      <c r="AE628" s="56" t="s">
        <v>334</v>
      </c>
      <c r="AF628" s="56" t="s">
        <v>292</v>
      </c>
      <c r="AG628" s="56">
        <v>2015</v>
      </c>
      <c r="AH628" s="56" t="s">
        <v>361</v>
      </c>
      <c r="AI628" s="56" t="s">
        <v>362</v>
      </c>
      <c r="AJ628" s="56">
        <v>5</v>
      </c>
      <c r="AM628" s="56">
        <v>42748</v>
      </c>
      <c r="AN628" s="56" t="s">
        <v>391</v>
      </c>
      <c r="AO628" s="1">
        <v>41855</v>
      </c>
      <c r="AP628" s="56" t="s">
        <v>383</v>
      </c>
      <c r="AQ628" s="56">
        <v>49203</v>
      </c>
      <c r="AR628" s="56">
        <v>0</v>
      </c>
      <c r="AS628" s="56" t="s">
        <v>346</v>
      </c>
      <c r="BB628" s="56" t="s">
        <v>339</v>
      </c>
      <c r="BC628" s="56" t="s">
        <v>263</v>
      </c>
      <c r="BD628" s="56" t="s">
        <v>349</v>
      </c>
      <c r="BE628" s="56" t="s">
        <v>347</v>
      </c>
      <c r="BF628" s="56" t="s">
        <v>334</v>
      </c>
      <c r="BG628" s="56" t="s">
        <v>365</v>
      </c>
      <c r="BH628" s="56">
        <v>0</v>
      </c>
      <c r="BI628" s="56">
        <v>0</v>
      </c>
      <c r="BJ628" s="56">
        <v>1</v>
      </c>
    </row>
    <row r="629" spans="1:62" hidden="1" x14ac:dyDescent="0.3">
      <c r="A629" s="56">
        <v>49196359</v>
      </c>
      <c r="B629" s="86">
        <v>599202</v>
      </c>
      <c r="C629" s="1">
        <v>42893</v>
      </c>
      <c r="D629" s="56" t="s">
        <v>357</v>
      </c>
      <c r="E629" s="56" t="s">
        <v>358</v>
      </c>
      <c r="F629" s="56" t="s">
        <v>334</v>
      </c>
      <c r="G629" s="56" t="s">
        <v>335</v>
      </c>
      <c r="H629" s="56" t="s">
        <v>336</v>
      </c>
      <c r="I629" s="56" t="s">
        <v>359</v>
      </c>
      <c r="K629" s="56" t="s">
        <v>337</v>
      </c>
      <c r="L629" s="56" t="s">
        <v>545</v>
      </c>
      <c r="M629" s="56" t="s">
        <v>984</v>
      </c>
      <c r="N629" s="56" t="s">
        <v>1043</v>
      </c>
      <c r="O629" s="56" t="s">
        <v>985</v>
      </c>
      <c r="P629" s="1" t="s">
        <v>110</v>
      </c>
      <c r="Q629" s="56" t="s">
        <v>241</v>
      </c>
      <c r="R629" s="56" t="s">
        <v>339</v>
      </c>
      <c r="S629" s="56">
        <v>197381</v>
      </c>
      <c r="T629" s="1" t="s">
        <v>381</v>
      </c>
      <c r="U629" s="56">
        <v>41416</v>
      </c>
      <c r="V629" s="56">
        <v>43100</v>
      </c>
      <c r="W629" s="56">
        <v>41456</v>
      </c>
      <c r="X629" s="56">
        <v>43100</v>
      </c>
      <c r="Y629" s="56" t="s">
        <v>356</v>
      </c>
      <c r="Z629" s="56" t="s">
        <v>382</v>
      </c>
      <c r="AA629" s="56" t="s">
        <v>342</v>
      </c>
      <c r="AB629" s="56" t="s">
        <v>343</v>
      </c>
      <c r="AC629" s="56" t="s">
        <v>342</v>
      </c>
      <c r="AD629" s="56" t="s">
        <v>347</v>
      </c>
      <c r="AE629" s="56" t="s">
        <v>334</v>
      </c>
      <c r="AF629" s="56" t="s">
        <v>292</v>
      </c>
      <c r="AG629" s="56">
        <v>2015</v>
      </c>
      <c r="AH629" s="56" t="s">
        <v>361</v>
      </c>
      <c r="AI629" s="56" t="s">
        <v>373</v>
      </c>
      <c r="AJ629" s="56">
        <v>5</v>
      </c>
      <c r="AM629" s="56">
        <v>42748</v>
      </c>
      <c r="AN629" s="56" t="s">
        <v>391</v>
      </c>
      <c r="AO629" s="1">
        <v>41855</v>
      </c>
      <c r="AP629" s="56" t="s">
        <v>383</v>
      </c>
      <c r="AQ629" s="56">
        <v>49203</v>
      </c>
      <c r="AR629" s="56">
        <v>0</v>
      </c>
      <c r="AS629" s="56" t="s">
        <v>346</v>
      </c>
      <c r="BB629" s="56" t="s">
        <v>339</v>
      </c>
      <c r="BC629" s="56" t="s">
        <v>263</v>
      </c>
      <c r="BD629" s="56" t="s">
        <v>349</v>
      </c>
      <c r="BE629" s="56" t="s">
        <v>347</v>
      </c>
      <c r="BF629" s="56" t="s">
        <v>334</v>
      </c>
      <c r="BG629" s="56" t="s">
        <v>365</v>
      </c>
      <c r="BH629" s="56">
        <v>0</v>
      </c>
      <c r="BI629" s="56">
        <v>0</v>
      </c>
      <c r="BJ629" s="56">
        <v>1</v>
      </c>
    </row>
    <row r="630" spans="1:62" hidden="1" x14ac:dyDescent="0.3">
      <c r="A630" s="56">
        <v>49196374</v>
      </c>
      <c r="B630" s="86">
        <v>599202</v>
      </c>
      <c r="C630" s="1">
        <v>42893</v>
      </c>
      <c r="D630" s="56" t="s">
        <v>357</v>
      </c>
      <c r="E630" s="56" t="s">
        <v>358</v>
      </c>
      <c r="F630" s="56" t="s">
        <v>334</v>
      </c>
      <c r="G630" s="56" t="s">
        <v>335</v>
      </c>
      <c r="H630" s="56" t="s">
        <v>336</v>
      </c>
      <c r="I630" s="56" t="s">
        <v>359</v>
      </c>
      <c r="K630" s="56" t="s">
        <v>337</v>
      </c>
      <c r="L630" s="56" t="s">
        <v>545</v>
      </c>
      <c r="M630" s="56" t="s">
        <v>984</v>
      </c>
      <c r="N630" s="56" t="s">
        <v>1043</v>
      </c>
      <c r="O630" s="56" t="s">
        <v>985</v>
      </c>
      <c r="P630" s="1" t="s">
        <v>110</v>
      </c>
      <c r="Q630" s="56" t="s">
        <v>241</v>
      </c>
      <c r="R630" s="56" t="s">
        <v>339</v>
      </c>
      <c r="S630" s="56">
        <v>149234</v>
      </c>
      <c r="T630" s="1" t="s">
        <v>372</v>
      </c>
      <c r="U630" s="56">
        <v>41416</v>
      </c>
      <c r="V630" s="56">
        <v>43100</v>
      </c>
      <c r="W630" s="56">
        <v>41456</v>
      </c>
      <c r="X630" s="56">
        <v>43100</v>
      </c>
      <c r="Y630" s="56" t="s">
        <v>340</v>
      </c>
      <c r="Z630" s="56" t="s">
        <v>341</v>
      </c>
      <c r="AA630" s="56" t="s">
        <v>347</v>
      </c>
      <c r="AB630" s="56" t="s">
        <v>343</v>
      </c>
      <c r="AC630" s="56" t="s">
        <v>342</v>
      </c>
      <c r="AD630" s="56" t="s">
        <v>347</v>
      </c>
      <c r="AE630" s="56" t="s">
        <v>334</v>
      </c>
      <c r="AF630" s="56" t="s">
        <v>291</v>
      </c>
      <c r="AG630" s="56">
        <v>2014</v>
      </c>
      <c r="AH630" s="56" t="s">
        <v>361</v>
      </c>
      <c r="AI630" s="56" t="s">
        <v>373</v>
      </c>
      <c r="AJ630" s="56">
        <v>1364986</v>
      </c>
      <c r="AK630" s="1">
        <v>41729</v>
      </c>
      <c r="AL630" s="56" t="s">
        <v>461</v>
      </c>
      <c r="AM630" s="56">
        <v>42748</v>
      </c>
      <c r="AN630" s="56" t="s">
        <v>391</v>
      </c>
      <c r="AO630" s="1">
        <v>41845</v>
      </c>
      <c r="AP630" s="56" t="s">
        <v>353</v>
      </c>
      <c r="AQ630" s="56">
        <v>67504</v>
      </c>
      <c r="AR630" s="56">
        <v>0</v>
      </c>
      <c r="AS630" s="56" t="s">
        <v>346</v>
      </c>
      <c r="BB630" s="56" t="s">
        <v>339</v>
      </c>
      <c r="BC630" s="56" t="s">
        <v>263</v>
      </c>
      <c r="BD630" s="56" t="s">
        <v>349</v>
      </c>
      <c r="BE630" s="56" t="s">
        <v>347</v>
      </c>
      <c r="BF630" s="56" t="s">
        <v>334</v>
      </c>
      <c r="BG630" s="56" t="s">
        <v>365</v>
      </c>
      <c r="BH630" s="56">
        <v>0</v>
      </c>
      <c r="BI630" s="56">
        <v>0</v>
      </c>
      <c r="BJ630" s="56">
        <v>1</v>
      </c>
    </row>
    <row r="631" spans="1:62" hidden="1" x14ac:dyDescent="0.3">
      <c r="A631" s="56">
        <v>49196446</v>
      </c>
      <c r="B631" s="86">
        <v>599202</v>
      </c>
      <c r="C631" s="1">
        <v>42893</v>
      </c>
      <c r="D631" s="56" t="s">
        <v>357</v>
      </c>
      <c r="E631" s="56" t="s">
        <v>358</v>
      </c>
      <c r="F631" s="56" t="s">
        <v>334</v>
      </c>
      <c r="G631" s="56" t="s">
        <v>335</v>
      </c>
      <c r="H631" s="56" t="s">
        <v>336</v>
      </c>
      <c r="I631" s="56" t="s">
        <v>359</v>
      </c>
      <c r="K631" s="56" t="s">
        <v>337</v>
      </c>
      <c r="L631" s="56" t="s">
        <v>545</v>
      </c>
      <c r="M631" s="56" t="s">
        <v>984</v>
      </c>
      <c r="N631" s="56" t="s">
        <v>1043</v>
      </c>
      <c r="O631" s="56" t="s">
        <v>985</v>
      </c>
      <c r="P631" s="1" t="s">
        <v>110</v>
      </c>
      <c r="Q631" s="56" t="s">
        <v>241</v>
      </c>
      <c r="R631" s="56" t="s">
        <v>339</v>
      </c>
      <c r="S631" s="56">
        <v>107906</v>
      </c>
      <c r="T631" s="1" t="s">
        <v>374</v>
      </c>
      <c r="U631" s="56">
        <v>41416</v>
      </c>
      <c r="V631" s="56">
        <v>43100</v>
      </c>
      <c r="W631" s="56">
        <v>41275</v>
      </c>
      <c r="X631" s="56">
        <v>41313</v>
      </c>
      <c r="Y631" s="56" t="s">
        <v>340</v>
      </c>
      <c r="Z631" s="56" t="s">
        <v>367</v>
      </c>
      <c r="AA631" s="56" t="s">
        <v>342</v>
      </c>
      <c r="AB631" s="56" t="s">
        <v>343</v>
      </c>
      <c r="AC631" s="56" t="s">
        <v>342</v>
      </c>
      <c r="AD631" s="56" t="s">
        <v>347</v>
      </c>
      <c r="AE631" s="56" t="s">
        <v>352</v>
      </c>
      <c r="AF631" s="56" t="s">
        <v>292</v>
      </c>
      <c r="AG631" s="56">
        <v>2015</v>
      </c>
      <c r="AH631" s="56" t="s">
        <v>80</v>
      </c>
      <c r="AI631" s="56" t="s">
        <v>348</v>
      </c>
      <c r="AJ631" s="56">
        <v>2577934</v>
      </c>
      <c r="AM631" s="56">
        <v>41313</v>
      </c>
      <c r="AN631" s="56" t="s">
        <v>353</v>
      </c>
      <c r="AO631" s="1">
        <v>41207</v>
      </c>
      <c r="AP631" s="56" t="s">
        <v>353</v>
      </c>
      <c r="AQ631" s="56">
        <v>266</v>
      </c>
      <c r="AR631" s="56">
        <v>0</v>
      </c>
      <c r="AS631" s="56" t="s">
        <v>346</v>
      </c>
      <c r="BB631" s="56" t="s">
        <v>339</v>
      </c>
      <c r="BC631" s="56" t="s">
        <v>263</v>
      </c>
      <c r="BD631" s="56" t="s">
        <v>349</v>
      </c>
      <c r="BE631" s="56" t="s">
        <v>347</v>
      </c>
      <c r="BF631" s="56" t="s">
        <v>334</v>
      </c>
      <c r="BG631" s="56" t="s">
        <v>365</v>
      </c>
      <c r="BH631" s="56">
        <v>0</v>
      </c>
      <c r="BI631" s="56">
        <v>0</v>
      </c>
      <c r="BJ631" s="56">
        <v>0</v>
      </c>
    </row>
    <row r="632" spans="1:62" hidden="1" x14ac:dyDescent="0.3">
      <c r="A632" s="56">
        <v>49196448</v>
      </c>
      <c r="B632" s="86">
        <v>599202</v>
      </c>
      <c r="C632" s="1">
        <v>42893</v>
      </c>
      <c r="D632" s="56" t="s">
        <v>357</v>
      </c>
      <c r="E632" s="56" t="s">
        <v>358</v>
      </c>
      <c r="F632" s="56" t="s">
        <v>334</v>
      </c>
      <c r="G632" s="56" t="s">
        <v>335</v>
      </c>
      <c r="H632" s="56" t="s">
        <v>336</v>
      </c>
      <c r="I632" s="56" t="s">
        <v>359</v>
      </c>
      <c r="K632" s="56" t="s">
        <v>337</v>
      </c>
      <c r="L632" s="56" t="s">
        <v>545</v>
      </c>
      <c r="M632" s="56" t="s">
        <v>984</v>
      </c>
      <c r="N632" s="56" t="s">
        <v>1043</v>
      </c>
      <c r="O632" s="56" t="s">
        <v>985</v>
      </c>
      <c r="P632" s="1" t="s">
        <v>110</v>
      </c>
      <c r="Q632" s="56" t="s">
        <v>241</v>
      </c>
      <c r="R632" s="56" t="s">
        <v>339</v>
      </c>
      <c r="S632" s="56">
        <v>107906</v>
      </c>
      <c r="T632" s="1" t="s">
        <v>374</v>
      </c>
      <c r="U632" s="56">
        <v>41416</v>
      </c>
      <c r="V632" s="56">
        <v>43100</v>
      </c>
      <c r="W632" s="56">
        <v>41275</v>
      </c>
      <c r="X632" s="56">
        <v>41313</v>
      </c>
      <c r="Y632" s="56" t="s">
        <v>340</v>
      </c>
      <c r="Z632" s="56" t="s">
        <v>367</v>
      </c>
      <c r="AA632" s="56" t="s">
        <v>342</v>
      </c>
      <c r="AB632" s="56" t="s">
        <v>343</v>
      </c>
      <c r="AC632" s="56" t="s">
        <v>342</v>
      </c>
      <c r="AD632" s="56" t="s">
        <v>347</v>
      </c>
      <c r="AE632" s="56" t="s">
        <v>352</v>
      </c>
      <c r="AF632" s="56" t="s">
        <v>292</v>
      </c>
      <c r="AG632" s="56">
        <v>2016</v>
      </c>
      <c r="AH632" s="56" t="s">
        <v>80</v>
      </c>
      <c r="AI632" s="56" t="s">
        <v>348</v>
      </c>
      <c r="AJ632" s="56">
        <v>3493645</v>
      </c>
      <c r="AM632" s="56">
        <v>41313</v>
      </c>
      <c r="AN632" s="56" t="s">
        <v>353</v>
      </c>
      <c r="AO632" s="1">
        <v>41207</v>
      </c>
      <c r="AP632" s="56" t="s">
        <v>353</v>
      </c>
      <c r="AQ632" s="56">
        <v>266</v>
      </c>
      <c r="AR632" s="56">
        <v>0</v>
      </c>
      <c r="AS632" s="56" t="s">
        <v>346</v>
      </c>
      <c r="BB632" s="56" t="s">
        <v>339</v>
      </c>
      <c r="BC632" s="56" t="s">
        <v>263</v>
      </c>
      <c r="BD632" s="56" t="s">
        <v>349</v>
      </c>
      <c r="BE632" s="56" t="s">
        <v>347</v>
      </c>
      <c r="BF632" s="56" t="s">
        <v>334</v>
      </c>
      <c r="BG632" s="56" t="s">
        <v>365</v>
      </c>
      <c r="BH632" s="56">
        <v>0</v>
      </c>
      <c r="BI632" s="56">
        <v>0</v>
      </c>
      <c r="BJ632" s="56">
        <v>0</v>
      </c>
    </row>
    <row r="633" spans="1:62" hidden="1" x14ac:dyDescent="0.3">
      <c r="A633" s="56">
        <v>49196888</v>
      </c>
      <c r="B633" s="86">
        <v>599202</v>
      </c>
      <c r="C633" s="1">
        <v>42893</v>
      </c>
      <c r="D633" s="56" t="s">
        <v>357</v>
      </c>
      <c r="E633" s="56" t="s">
        <v>358</v>
      </c>
      <c r="F633" s="56" t="s">
        <v>334</v>
      </c>
      <c r="G633" s="56" t="s">
        <v>335</v>
      </c>
      <c r="H633" s="56" t="s">
        <v>336</v>
      </c>
      <c r="I633" s="56" t="s">
        <v>359</v>
      </c>
      <c r="K633" s="56" t="s">
        <v>337</v>
      </c>
      <c r="L633" s="56" t="s">
        <v>545</v>
      </c>
      <c r="M633" s="56" t="s">
        <v>984</v>
      </c>
      <c r="N633" s="56" t="s">
        <v>1043</v>
      </c>
      <c r="O633" s="56" t="s">
        <v>985</v>
      </c>
      <c r="P633" s="1" t="s">
        <v>188</v>
      </c>
      <c r="Q633" s="56" t="s">
        <v>360</v>
      </c>
      <c r="R633" s="56" t="s">
        <v>339</v>
      </c>
      <c r="S633" s="56">
        <v>155745</v>
      </c>
      <c r="T633" s="1" t="s">
        <v>447</v>
      </c>
      <c r="U633" s="56">
        <v>41416</v>
      </c>
      <c r="V633" s="56">
        <v>43100</v>
      </c>
      <c r="W633" s="56">
        <v>41456</v>
      </c>
      <c r="X633" s="56">
        <v>43100</v>
      </c>
      <c r="Y633" s="56" t="s">
        <v>340</v>
      </c>
      <c r="Z633" s="56" t="s">
        <v>341</v>
      </c>
      <c r="AA633" s="56" t="s">
        <v>342</v>
      </c>
      <c r="AB633" s="56" t="s">
        <v>343</v>
      </c>
      <c r="AC633" s="56" t="s">
        <v>342</v>
      </c>
      <c r="AD633" s="56" t="s">
        <v>342</v>
      </c>
      <c r="AE633" s="56" t="s">
        <v>334</v>
      </c>
      <c r="AF633" s="56" t="s">
        <v>292</v>
      </c>
      <c r="AG633" s="56">
        <v>2014</v>
      </c>
      <c r="AH633" s="56" t="s">
        <v>361</v>
      </c>
      <c r="AI633" s="56" t="s">
        <v>373</v>
      </c>
      <c r="AJ633" s="56">
        <v>1</v>
      </c>
      <c r="AM633" s="56">
        <v>42748</v>
      </c>
      <c r="AN633" s="56" t="s">
        <v>391</v>
      </c>
      <c r="AO633" s="1">
        <v>41393</v>
      </c>
      <c r="AP633" s="56" t="s">
        <v>353</v>
      </c>
      <c r="AQ633" s="56">
        <v>327</v>
      </c>
      <c r="AR633" s="56">
        <v>0</v>
      </c>
      <c r="AS633" s="56" t="s">
        <v>346</v>
      </c>
      <c r="BB633" s="56" t="s">
        <v>339</v>
      </c>
      <c r="BC633" s="56" t="s">
        <v>263</v>
      </c>
      <c r="BD633" s="56" t="s">
        <v>349</v>
      </c>
      <c r="BE633" s="56" t="s">
        <v>347</v>
      </c>
      <c r="BF633" s="56" t="s">
        <v>334</v>
      </c>
      <c r="BG633" s="56" t="s">
        <v>365</v>
      </c>
      <c r="BH633" s="56">
        <v>0</v>
      </c>
      <c r="BI633" s="56">
        <v>0</v>
      </c>
      <c r="BJ633" s="56">
        <v>1</v>
      </c>
    </row>
    <row r="634" spans="1:62" hidden="1" x14ac:dyDescent="0.3">
      <c r="A634" s="56">
        <v>49196375</v>
      </c>
      <c r="B634" s="86">
        <v>599202</v>
      </c>
      <c r="C634" s="1">
        <v>42893</v>
      </c>
      <c r="D634" s="56" t="s">
        <v>357</v>
      </c>
      <c r="E634" s="56" t="s">
        <v>358</v>
      </c>
      <c r="F634" s="56" t="s">
        <v>334</v>
      </c>
      <c r="G634" s="56" t="s">
        <v>335</v>
      </c>
      <c r="H634" s="56" t="s">
        <v>336</v>
      </c>
      <c r="I634" s="56" t="s">
        <v>359</v>
      </c>
      <c r="K634" s="56" t="s">
        <v>337</v>
      </c>
      <c r="L634" s="56" t="s">
        <v>545</v>
      </c>
      <c r="M634" s="56" t="s">
        <v>984</v>
      </c>
      <c r="N634" s="56" t="s">
        <v>1043</v>
      </c>
      <c r="O634" s="56" t="s">
        <v>985</v>
      </c>
      <c r="P634" s="1" t="s">
        <v>110</v>
      </c>
      <c r="Q634" s="56" t="s">
        <v>241</v>
      </c>
      <c r="R634" s="56" t="s">
        <v>339</v>
      </c>
      <c r="S634" s="56">
        <v>149234</v>
      </c>
      <c r="T634" s="1" t="s">
        <v>372</v>
      </c>
      <c r="U634" s="56">
        <v>41416</v>
      </c>
      <c r="V634" s="56">
        <v>43100</v>
      </c>
      <c r="W634" s="56">
        <v>41456</v>
      </c>
      <c r="X634" s="56">
        <v>43100</v>
      </c>
      <c r="Y634" s="56" t="s">
        <v>340</v>
      </c>
      <c r="Z634" s="56" t="s">
        <v>341</v>
      </c>
      <c r="AA634" s="56" t="s">
        <v>347</v>
      </c>
      <c r="AB634" s="56" t="s">
        <v>343</v>
      </c>
      <c r="AC634" s="56" t="s">
        <v>342</v>
      </c>
      <c r="AD634" s="56" t="s">
        <v>347</v>
      </c>
      <c r="AE634" s="56" t="s">
        <v>334</v>
      </c>
      <c r="AF634" s="56" t="s">
        <v>291</v>
      </c>
      <c r="AG634" s="56">
        <v>2014</v>
      </c>
      <c r="AH634" s="56" t="s">
        <v>361</v>
      </c>
      <c r="AI634" s="56" t="s">
        <v>384</v>
      </c>
      <c r="AJ634" s="56">
        <v>1296945</v>
      </c>
      <c r="AK634" s="1">
        <v>41820</v>
      </c>
      <c r="AL634" s="56" t="s">
        <v>459</v>
      </c>
      <c r="AM634" s="56">
        <v>42748</v>
      </c>
      <c r="AN634" s="56" t="s">
        <v>391</v>
      </c>
      <c r="AO634" s="1">
        <v>41857</v>
      </c>
      <c r="AP634" s="56" t="s">
        <v>353</v>
      </c>
      <c r="AQ634" s="56">
        <v>67504</v>
      </c>
      <c r="AR634" s="56">
        <v>0</v>
      </c>
      <c r="AS634" s="56" t="s">
        <v>346</v>
      </c>
      <c r="BB634" s="56" t="s">
        <v>339</v>
      </c>
      <c r="BC634" s="56" t="s">
        <v>263</v>
      </c>
      <c r="BD634" s="56" t="s">
        <v>349</v>
      </c>
      <c r="BE634" s="56" t="s">
        <v>347</v>
      </c>
      <c r="BF634" s="56" t="s">
        <v>334</v>
      </c>
      <c r="BG634" s="56" t="s">
        <v>365</v>
      </c>
      <c r="BH634" s="56">
        <v>0</v>
      </c>
      <c r="BI634" s="56">
        <v>0</v>
      </c>
      <c r="BJ634" s="56">
        <v>1</v>
      </c>
    </row>
    <row r="635" spans="1:62" hidden="1" x14ac:dyDescent="0.3">
      <c r="A635" s="56">
        <v>49196450</v>
      </c>
      <c r="B635" s="86">
        <v>599202</v>
      </c>
      <c r="C635" s="1">
        <v>42893</v>
      </c>
      <c r="D635" s="56" t="s">
        <v>357</v>
      </c>
      <c r="E635" s="56" t="s">
        <v>358</v>
      </c>
      <c r="F635" s="56" t="s">
        <v>334</v>
      </c>
      <c r="G635" s="56" t="s">
        <v>335</v>
      </c>
      <c r="H635" s="56" t="s">
        <v>336</v>
      </c>
      <c r="I635" s="56" t="s">
        <v>359</v>
      </c>
      <c r="K635" s="56" t="s">
        <v>337</v>
      </c>
      <c r="L635" s="56" t="s">
        <v>545</v>
      </c>
      <c r="M635" s="56" t="s">
        <v>984</v>
      </c>
      <c r="N635" s="56" t="s">
        <v>1043</v>
      </c>
      <c r="O635" s="56" t="s">
        <v>985</v>
      </c>
      <c r="P635" s="1" t="s">
        <v>110</v>
      </c>
      <c r="Q635" s="56" t="s">
        <v>241</v>
      </c>
      <c r="R635" s="56" t="s">
        <v>339</v>
      </c>
      <c r="S635" s="56">
        <v>107906</v>
      </c>
      <c r="T635" s="1" t="s">
        <v>374</v>
      </c>
      <c r="U635" s="56">
        <v>41416</v>
      </c>
      <c r="V635" s="56">
        <v>43100</v>
      </c>
      <c r="W635" s="56">
        <v>41275</v>
      </c>
      <c r="X635" s="56">
        <v>41313</v>
      </c>
      <c r="Y635" s="56" t="s">
        <v>340</v>
      </c>
      <c r="Z635" s="56" t="s">
        <v>367</v>
      </c>
      <c r="AA635" s="56" t="s">
        <v>342</v>
      </c>
      <c r="AB635" s="56" t="s">
        <v>343</v>
      </c>
      <c r="AC635" s="56" t="s">
        <v>342</v>
      </c>
      <c r="AD635" s="56" t="s">
        <v>347</v>
      </c>
      <c r="AE635" s="56" t="s">
        <v>352</v>
      </c>
      <c r="AF635" s="56" t="s">
        <v>292</v>
      </c>
      <c r="AG635" s="56">
        <v>2017</v>
      </c>
      <c r="AH635" s="56" t="s">
        <v>80</v>
      </c>
      <c r="AI635" s="56" t="s">
        <v>348</v>
      </c>
      <c r="AJ635" s="56">
        <v>2033608</v>
      </c>
      <c r="AM635" s="56">
        <v>41313</v>
      </c>
      <c r="AN635" s="56" t="s">
        <v>353</v>
      </c>
      <c r="AO635" s="1">
        <v>41207</v>
      </c>
      <c r="AP635" s="56" t="s">
        <v>353</v>
      </c>
      <c r="AQ635" s="56">
        <v>266</v>
      </c>
      <c r="AR635" s="56">
        <v>0</v>
      </c>
      <c r="AS635" s="56" t="s">
        <v>346</v>
      </c>
      <c r="BB635" s="56" t="s">
        <v>339</v>
      </c>
      <c r="BC635" s="56" t="s">
        <v>263</v>
      </c>
      <c r="BD635" s="56" t="s">
        <v>349</v>
      </c>
      <c r="BE635" s="56" t="s">
        <v>347</v>
      </c>
      <c r="BF635" s="56" t="s">
        <v>334</v>
      </c>
      <c r="BG635" s="56" t="s">
        <v>365</v>
      </c>
      <c r="BH635" s="56">
        <v>0</v>
      </c>
      <c r="BI635" s="56">
        <v>0</v>
      </c>
      <c r="BJ635" s="56">
        <v>0</v>
      </c>
    </row>
    <row r="636" spans="1:62" hidden="1" x14ac:dyDescent="0.3">
      <c r="A636" s="56">
        <v>49196452</v>
      </c>
      <c r="B636" s="86">
        <v>599202</v>
      </c>
      <c r="C636" s="1">
        <v>42893</v>
      </c>
      <c r="D636" s="56" t="s">
        <v>357</v>
      </c>
      <c r="E636" s="56" t="s">
        <v>358</v>
      </c>
      <c r="F636" s="56" t="s">
        <v>334</v>
      </c>
      <c r="G636" s="56" t="s">
        <v>335</v>
      </c>
      <c r="H636" s="56" t="s">
        <v>336</v>
      </c>
      <c r="I636" s="56" t="s">
        <v>359</v>
      </c>
      <c r="K636" s="56" t="s">
        <v>337</v>
      </c>
      <c r="L636" s="56" t="s">
        <v>545</v>
      </c>
      <c r="M636" s="56" t="s">
        <v>984</v>
      </c>
      <c r="N636" s="56" t="s">
        <v>1043</v>
      </c>
      <c r="O636" s="56" t="s">
        <v>985</v>
      </c>
      <c r="P636" s="1" t="s">
        <v>110</v>
      </c>
      <c r="Q636" s="56" t="s">
        <v>241</v>
      </c>
      <c r="R636" s="56" t="s">
        <v>339</v>
      </c>
      <c r="S636" s="56">
        <v>107906</v>
      </c>
      <c r="T636" s="1" t="s">
        <v>374</v>
      </c>
      <c r="U636" s="56">
        <v>41416</v>
      </c>
      <c r="V636" s="56">
        <v>43100</v>
      </c>
      <c r="W636" s="56">
        <v>41275</v>
      </c>
      <c r="X636" s="56">
        <v>41313</v>
      </c>
      <c r="Y636" s="56" t="s">
        <v>340</v>
      </c>
      <c r="Z636" s="56" t="s">
        <v>367</v>
      </c>
      <c r="AA636" s="56" t="s">
        <v>342</v>
      </c>
      <c r="AB636" s="56" t="s">
        <v>343</v>
      </c>
      <c r="AC636" s="56" t="s">
        <v>342</v>
      </c>
      <c r="AD636" s="56" t="s">
        <v>347</v>
      </c>
      <c r="AE636" s="56" t="s">
        <v>352</v>
      </c>
      <c r="AF636" s="56" t="s">
        <v>292</v>
      </c>
      <c r="AG636" s="56">
        <v>2018</v>
      </c>
      <c r="AH636" s="56" t="s">
        <v>80</v>
      </c>
      <c r="AI636" s="56" t="s">
        <v>348</v>
      </c>
      <c r="AJ636" s="56">
        <v>0</v>
      </c>
      <c r="AM636" s="56">
        <v>41313</v>
      </c>
      <c r="AN636" s="56" t="s">
        <v>353</v>
      </c>
      <c r="AO636" s="1">
        <v>41207</v>
      </c>
      <c r="AP636" s="56" t="s">
        <v>353</v>
      </c>
      <c r="AQ636" s="56">
        <v>266</v>
      </c>
      <c r="AR636" s="56">
        <v>0</v>
      </c>
      <c r="AS636" s="56" t="s">
        <v>346</v>
      </c>
      <c r="BB636" s="56" t="s">
        <v>339</v>
      </c>
      <c r="BC636" s="56" t="s">
        <v>263</v>
      </c>
      <c r="BD636" s="56" t="s">
        <v>349</v>
      </c>
      <c r="BE636" s="56" t="s">
        <v>347</v>
      </c>
      <c r="BF636" s="56" t="s">
        <v>334</v>
      </c>
      <c r="BG636" s="56" t="s">
        <v>365</v>
      </c>
      <c r="BH636" s="56">
        <v>0</v>
      </c>
      <c r="BI636" s="56">
        <v>0</v>
      </c>
      <c r="BJ636" s="56">
        <v>0</v>
      </c>
    </row>
    <row r="637" spans="1:62" hidden="1" x14ac:dyDescent="0.3">
      <c r="A637" s="56">
        <v>49196887</v>
      </c>
      <c r="B637" s="86">
        <v>599202</v>
      </c>
      <c r="C637" s="1">
        <v>42893</v>
      </c>
      <c r="D637" s="56" t="s">
        <v>357</v>
      </c>
      <c r="E637" s="56" t="s">
        <v>358</v>
      </c>
      <c r="F637" s="56" t="s">
        <v>334</v>
      </c>
      <c r="G637" s="56" t="s">
        <v>335</v>
      </c>
      <c r="H637" s="56" t="s">
        <v>336</v>
      </c>
      <c r="I637" s="56" t="s">
        <v>359</v>
      </c>
      <c r="K637" s="56" t="s">
        <v>337</v>
      </c>
      <c r="L637" s="56" t="s">
        <v>545</v>
      </c>
      <c r="M637" s="56" t="s">
        <v>984</v>
      </c>
      <c r="N637" s="56" t="s">
        <v>1043</v>
      </c>
      <c r="O637" s="56" t="s">
        <v>985</v>
      </c>
      <c r="P637" s="1" t="s">
        <v>188</v>
      </c>
      <c r="Q637" s="56" t="s">
        <v>360</v>
      </c>
      <c r="R637" s="56" t="s">
        <v>339</v>
      </c>
      <c r="S637" s="56">
        <v>155745</v>
      </c>
      <c r="T637" s="1" t="s">
        <v>447</v>
      </c>
      <c r="U637" s="56">
        <v>41416</v>
      </c>
      <c r="V637" s="56">
        <v>43100</v>
      </c>
      <c r="W637" s="56">
        <v>41456</v>
      </c>
      <c r="X637" s="56">
        <v>43100</v>
      </c>
      <c r="Y637" s="56" t="s">
        <v>340</v>
      </c>
      <c r="Z637" s="56" t="s">
        <v>341</v>
      </c>
      <c r="AA637" s="56" t="s">
        <v>342</v>
      </c>
      <c r="AB637" s="56" t="s">
        <v>343</v>
      </c>
      <c r="AC637" s="56" t="s">
        <v>342</v>
      </c>
      <c r="AD637" s="56" t="s">
        <v>342</v>
      </c>
      <c r="AE637" s="56" t="s">
        <v>334</v>
      </c>
      <c r="AF637" s="56" t="s">
        <v>291</v>
      </c>
      <c r="AG637" s="56">
        <v>2017</v>
      </c>
      <c r="AH637" s="56" t="s">
        <v>361</v>
      </c>
      <c r="AI637" s="56" t="s">
        <v>362</v>
      </c>
      <c r="AJ637" s="56">
        <v>0</v>
      </c>
      <c r="AK637" s="1">
        <v>42734</v>
      </c>
      <c r="AL637" s="56" t="s">
        <v>892</v>
      </c>
      <c r="AM637" s="56">
        <v>42748</v>
      </c>
      <c r="AN637" s="56" t="s">
        <v>391</v>
      </c>
      <c r="AO637" s="1">
        <v>42748</v>
      </c>
      <c r="AP637" s="56" t="s">
        <v>391</v>
      </c>
      <c r="AQ637" s="56">
        <v>327</v>
      </c>
      <c r="AR637" s="56">
        <v>0</v>
      </c>
      <c r="AS637" s="56" t="s">
        <v>346</v>
      </c>
      <c r="BB637" s="56" t="s">
        <v>339</v>
      </c>
      <c r="BC637" s="56" t="s">
        <v>263</v>
      </c>
      <c r="BD637" s="56" t="s">
        <v>349</v>
      </c>
      <c r="BE637" s="56" t="s">
        <v>347</v>
      </c>
      <c r="BF637" s="56" t="s">
        <v>334</v>
      </c>
      <c r="BG637" s="56" t="s">
        <v>365</v>
      </c>
      <c r="BH637" s="56">
        <v>0</v>
      </c>
      <c r="BI637" s="56">
        <v>0</v>
      </c>
      <c r="BJ637" s="56">
        <v>1</v>
      </c>
    </row>
    <row r="638" spans="1:62" hidden="1" x14ac:dyDescent="0.3">
      <c r="A638" s="56">
        <v>49196454</v>
      </c>
      <c r="B638" s="86">
        <v>599202</v>
      </c>
      <c r="C638" s="1">
        <v>42893</v>
      </c>
      <c r="D638" s="56" t="s">
        <v>357</v>
      </c>
      <c r="E638" s="56" t="s">
        <v>358</v>
      </c>
      <c r="F638" s="56" t="s">
        <v>334</v>
      </c>
      <c r="G638" s="56" t="s">
        <v>335</v>
      </c>
      <c r="H638" s="56" t="s">
        <v>336</v>
      </c>
      <c r="I638" s="56" t="s">
        <v>359</v>
      </c>
      <c r="K638" s="56" t="s">
        <v>337</v>
      </c>
      <c r="L638" s="56" t="s">
        <v>545</v>
      </c>
      <c r="M638" s="56" t="s">
        <v>984</v>
      </c>
      <c r="N638" s="56" t="s">
        <v>1043</v>
      </c>
      <c r="O638" s="56" t="s">
        <v>985</v>
      </c>
      <c r="P638" s="1" t="s">
        <v>110</v>
      </c>
      <c r="Q638" s="56" t="s">
        <v>360</v>
      </c>
      <c r="R638" s="56" t="s">
        <v>339</v>
      </c>
      <c r="S638" s="56">
        <v>127429</v>
      </c>
      <c r="T638" s="1" t="s">
        <v>442</v>
      </c>
      <c r="U638" s="56">
        <v>41416</v>
      </c>
      <c r="V638" s="56">
        <v>43100</v>
      </c>
      <c r="W638" s="56">
        <v>41334</v>
      </c>
      <c r="X638" s="56">
        <v>41291</v>
      </c>
      <c r="Y638" s="56" t="s">
        <v>356</v>
      </c>
      <c r="AA638" s="56" t="s">
        <v>347</v>
      </c>
      <c r="AB638" s="56" t="s">
        <v>343</v>
      </c>
      <c r="AC638" s="56" t="s">
        <v>342</v>
      </c>
      <c r="AD638" s="56" t="s">
        <v>347</v>
      </c>
      <c r="AE638" s="56" t="s">
        <v>352</v>
      </c>
      <c r="AF638" s="56" t="s">
        <v>292</v>
      </c>
      <c r="AG638" s="56">
        <v>2013</v>
      </c>
      <c r="AH638" s="56" t="s">
        <v>80</v>
      </c>
      <c r="AI638" s="56" t="s">
        <v>344</v>
      </c>
      <c r="AJ638" s="56">
        <v>0</v>
      </c>
      <c r="AM638" s="56">
        <v>41291</v>
      </c>
      <c r="AN638" s="56" t="s">
        <v>353</v>
      </c>
      <c r="AO638" s="1">
        <v>41290</v>
      </c>
      <c r="AP638" s="56" t="s">
        <v>353</v>
      </c>
      <c r="AQ638" s="56">
        <v>64154</v>
      </c>
      <c r="AR638" s="56">
        <v>0</v>
      </c>
      <c r="AS638" s="56" t="s">
        <v>346</v>
      </c>
      <c r="BB638" s="56" t="s">
        <v>339</v>
      </c>
      <c r="BC638" s="56" t="s">
        <v>263</v>
      </c>
      <c r="BD638" s="56" t="s">
        <v>349</v>
      </c>
      <c r="BE638" s="56" t="s">
        <v>347</v>
      </c>
      <c r="BF638" s="56" t="s">
        <v>334</v>
      </c>
      <c r="BG638" s="56" t="s">
        <v>365</v>
      </c>
      <c r="BH638" s="56">
        <v>0</v>
      </c>
      <c r="BI638" s="56">
        <v>0</v>
      </c>
      <c r="BJ638" s="56">
        <v>0</v>
      </c>
    </row>
    <row r="639" spans="1:62" hidden="1" x14ac:dyDescent="0.3">
      <c r="A639" s="56">
        <v>49196456</v>
      </c>
      <c r="B639" s="86">
        <v>599202</v>
      </c>
      <c r="C639" s="1">
        <v>42893</v>
      </c>
      <c r="D639" s="56" t="s">
        <v>357</v>
      </c>
      <c r="E639" s="56" t="s">
        <v>358</v>
      </c>
      <c r="F639" s="56" t="s">
        <v>334</v>
      </c>
      <c r="G639" s="56" t="s">
        <v>335</v>
      </c>
      <c r="H639" s="56" t="s">
        <v>336</v>
      </c>
      <c r="I639" s="56" t="s">
        <v>359</v>
      </c>
      <c r="K639" s="56" t="s">
        <v>337</v>
      </c>
      <c r="L639" s="56" t="s">
        <v>545</v>
      </c>
      <c r="M639" s="56" t="s">
        <v>984</v>
      </c>
      <c r="N639" s="56" t="s">
        <v>1043</v>
      </c>
      <c r="O639" s="56" t="s">
        <v>985</v>
      </c>
      <c r="P639" s="1" t="s">
        <v>110</v>
      </c>
      <c r="Q639" s="56" t="s">
        <v>360</v>
      </c>
      <c r="R639" s="56" t="s">
        <v>339</v>
      </c>
      <c r="S639" s="56">
        <v>127429</v>
      </c>
      <c r="T639" s="1" t="s">
        <v>442</v>
      </c>
      <c r="U639" s="56">
        <v>41416</v>
      </c>
      <c r="V639" s="56">
        <v>43100</v>
      </c>
      <c r="W639" s="56">
        <v>41334</v>
      </c>
      <c r="X639" s="56">
        <v>41291</v>
      </c>
      <c r="Y639" s="56" t="s">
        <v>356</v>
      </c>
      <c r="AA639" s="56" t="s">
        <v>347</v>
      </c>
      <c r="AB639" s="56" t="s">
        <v>343</v>
      </c>
      <c r="AC639" s="56" t="s">
        <v>342</v>
      </c>
      <c r="AD639" s="56" t="s">
        <v>347</v>
      </c>
      <c r="AE639" s="56" t="s">
        <v>352</v>
      </c>
      <c r="AF639" s="56" t="s">
        <v>292</v>
      </c>
      <c r="AG639" s="56">
        <v>2014</v>
      </c>
      <c r="AH639" s="56" t="s">
        <v>80</v>
      </c>
      <c r="AI639" s="56" t="s">
        <v>344</v>
      </c>
      <c r="AJ639" s="56">
        <v>1</v>
      </c>
      <c r="AM639" s="56">
        <v>41291</v>
      </c>
      <c r="AN639" s="56" t="s">
        <v>353</v>
      </c>
      <c r="AO639" s="1">
        <v>41290</v>
      </c>
      <c r="AP639" s="56" t="s">
        <v>353</v>
      </c>
      <c r="AQ639" s="56">
        <v>64154</v>
      </c>
      <c r="AR639" s="56">
        <v>0</v>
      </c>
      <c r="AS639" s="56" t="s">
        <v>346</v>
      </c>
      <c r="BB639" s="56" t="s">
        <v>339</v>
      </c>
      <c r="BC639" s="56" t="s">
        <v>263</v>
      </c>
      <c r="BD639" s="56" t="s">
        <v>349</v>
      </c>
      <c r="BE639" s="56" t="s">
        <v>347</v>
      </c>
      <c r="BF639" s="56" t="s">
        <v>334</v>
      </c>
      <c r="BG639" s="56" t="s">
        <v>365</v>
      </c>
      <c r="BH639" s="56">
        <v>0</v>
      </c>
      <c r="BI639" s="56">
        <v>0</v>
      </c>
      <c r="BJ639" s="56">
        <v>0</v>
      </c>
    </row>
    <row r="640" spans="1:62" hidden="1" x14ac:dyDescent="0.3">
      <c r="A640" s="56">
        <v>49196900</v>
      </c>
      <c r="B640" s="86">
        <v>599202</v>
      </c>
      <c r="C640" s="1">
        <v>42893</v>
      </c>
      <c r="D640" s="56" t="s">
        <v>357</v>
      </c>
      <c r="E640" s="56" t="s">
        <v>358</v>
      </c>
      <c r="F640" s="56" t="s">
        <v>334</v>
      </c>
      <c r="G640" s="56" t="s">
        <v>335</v>
      </c>
      <c r="H640" s="56" t="s">
        <v>336</v>
      </c>
      <c r="I640" s="56" t="s">
        <v>359</v>
      </c>
      <c r="K640" s="56" t="s">
        <v>337</v>
      </c>
      <c r="L640" s="56" t="s">
        <v>545</v>
      </c>
      <c r="M640" s="56" t="s">
        <v>984</v>
      </c>
      <c r="N640" s="56" t="s">
        <v>1043</v>
      </c>
      <c r="O640" s="56" t="s">
        <v>985</v>
      </c>
      <c r="P640" s="1" t="s">
        <v>188</v>
      </c>
      <c r="Q640" s="56" t="s">
        <v>366</v>
      </c>
      <c r="R640" s="56" t="s">
        <v>339</v>
      </c>
      <c r="S640" s="56">
        <v>141245</v>
      </c>
      <c r="T640" s="1" t="s">
        <v>189</v>
      </c>
      <c r="U640" s="56">
        <v>41416</v>
      </c>
      <c r="V640" s="56">
        <v>43100</v>
      </c>
      <c r="W640" s="56">
        <v>41729</v>
      </c>
      <c r="X640" s="56">
        <v>41404</v>
      </c>
      <c r="Y640" s="56" t="s">
        <v>340</v>
      </c>
      <c r="Z640" s="56" t="s">
        <v>341</v>
      </c>
      <c r="AA640" s="56" t="s">
        <v>342</v>
      </c>
      <c r="AB640" s="56" t="s">
        <v>343</v>
      </c>
      <c r="AC640" s="56" t="s">
        <v>342</v>
      </c>
      <c r="AD640" s="56" t="s">
        <v>347</v>
      </c>
      <c r="AE640" s="56" t="s">
        <v>352</v>
      </c>
      <c r="AF640" s="56" t="s">
        <v>292</v>
      </c>
      <c r="AG640" s="56">
        <v>2014</v>
      </c>
      <c r="AH640" s="56" t="s">
        <v>361</v>
      </c>
      <c r="AI640" s="56" t="s">
        <v>384</v>
      </c>
      <c r="AJ640" s="56">
        <v>0</v>
      </c>
      <c r="AM640" s="56">
        <v>41404</v>
      </c>
      <c r="AN640" s="56" t="s">
        <v>378</v>
      </c>
      <c r="AO640" s="1">
        <v>41393</v>
      </c>
      <c r="AP640" s="56" t="s">
        <v>353</v>
      </c>
      <c r="AQ640" s="56">
        <v>247</v>
      </c>
      <c r="AR640" s="56">
        <v>0</v>
      </c>
      <c r="AS640" s="56" t="s">
        <v>346</v>
      </c>
      <c r="BB640" s="56" t="s">
        <v>339</v>
      </c>
      <c r="BC640" s="56" t="s">
        <v>263</v>
      </c>
      <c r="BD640" s="56" t="s">
        <v>349</v>
      </c>
      <c r="BE640" s="56" t="s">
        <v>347</v>
      </c>
      <c r="BF640" s="56" t="s">
        <v>334</v>
      </c>
      <c r="BG640" s="56" t="s">
        <v>365</v>
      </c>
      <c r="BH640" s="56">
        <v>0</v>
      </c>
      <c r="BI640" s="56">
        <v>0</v>
      </c>
      <c r="BJ640" s="56">
        <v>0</v>
      </c>
    </row>
    <row r="641" spans="1:62" hidden="1" x14ac:dyDescent="0.3">
      <c r="A641" s="56">
        <v>49196897</v>
      </c>
      <c r="B641" s="86">
        <v>599202</v>
      </c>
      <c r="C641" s="1">
        <v>42893</v>
      </c>
      <c r="D641" s="56" t="s">
        <v>357</v>
      </c>
      <c r="E641" s="56" t="s">
        <v>358</v>
      </c>
      <c r="F641" s="56" t="s">
        <v>334</v>
      </c>
      <c r="G641" s="56" t="s">
        <v>335</v>
      </c>
      <c r="H641" s="56" t="s">
        <v>336</v>
      </c>
      <c r="I641" s="56" t="s">
        <v>359</v>
      </c>
      <c r="K641" s="56" t="s">
        <v>337</v>
      </c>
      <c r="L641" s="56" t="s">
        <v>545</v>
      </c>
      <c r="M641" s="56" t="s">
        <v>984</v>
      </c>
      <c r="N641" s="56" t="s">
        <v>1043</v>
      </c>
      <c r="O641" s="56" t="s">
        <v>985</v>
      </c>
      <c r="P641" s="1" t="s">
        <v>188</v>
      </c>
      <c r="Q641" s="56" t="s">
        <v>366</v>
      </c>
      <c r="R641" s="56" t="s">
        <v>339</v>
      </c>
      <c r="S641" s="56">
        <v>133669</v>
      </c>
      <c r="T641" s="1" t="s">
        <v>524</v>
      </c>
      <c r="U641" s="56">
        <v>41416</v>
      </c>
      <c r="V641" s="56">
        <v>43100</v>
      </c>
      <c r="W641" s="56">
        <v>41334</v>
      </c>
      <c r="X641" s="56">
        <v>41323</v>
      </c>
      <c r="Y641" s="56" t="s">
        <v>356</v>
      </c>
      <c r="Z641" s="56" t="s">
        <v>341</v>
      </c>
      <c r="AA641" s="56" t="s">
        <v>347</v>
      </c>
      <c r="AB641" s="56" t="s">
        <v>343</v>
      </c>
      <c r="AC641" s="56" t="s">
        <v>342</v>
      </c>
      <c r="AD641" s="56" t="s">
        <v>347</v>
      </c>
      <c r="AE641" s="56" t="s">
        <v>352</v>
      </c>
      <c r="AF641" s="56" t="s">
        <v>292</v>
      </c>
      <c r="AG641" s="56">
        <v>2014</v>
      </c>
      <c r="AH641" s="56" t="s">
        <v>80</v>
      </c>
      <c r="AI641" s="56" t="s">
        <v>348</v>
      </c>
      <c r="AJ641" s="56">
        <v>1</v>
      </c>
      <c r="AM641" s="56">
        <v>41323</v>
      </c>
      <c r="AN641" s="56" t="s">
        <v>378</v>
      </c>
      <c r="AO641" s="1">
        <v>41302</v>
      </c>
      <c r="AP641" s="56" t="s">
        <v>378</v>
      </c>
      <c r="AQ641" s="56">
        <v>64159</v>
      </c>
      <c r="AR641" s="56">
        <v>0</v>
      </c>
      <c r="AS641" s="56" t="s">
        <v>346</v>
      </c>
      <c r="BB641" s="56" t="s">
        <v>339</v>
      </c>
      <c r="BC641" s="56" t="s">
        <v>263</v>
      </c>
      <c r="BD641" s="56" t="s">
        <v>349</v>
      </c>
      <c r="BE641" s="56" t="s">
        <v>347</v>
      </c>
      <c r="BF641" s="56" t="s">
        <v>334</v>
      </c>
      <c r="BG641" s="56" t="s">
        <v>365</v>
      </c>
      <c r="BH641" s="56">
        <v>0</v>
      </c>
      <c r="BI641" s="56">
        <v>0</v>
      </c>
      <c r="BJ641" s="56">
        <v>0</v>
      </c>
    </row>
    <row r="642" spans="1:62" hidden="1" x14ac:dyDescent="0.3">
      <c r="A642" s="56">
        <v>49196366</v>
      </c>
      <c r="B642" s="86">
        <v>599202</v>
      </c>
      <c r="C642" s="1">
        <v>42893</v>
      </c>
      <c r="D642" s="56" t="s">
        <v>357</v>
      </c>
      <c r="E642" s="56" t="s">
        <v>358</v>
      </c>
      <c r="F642" s="56" t="s">
        <v>334</v>
      </c>
      <c r="G642" s="56" t="s">
        <v>335</v>
      </c>
      <c r="H642" s="56" t="s">
        <v>336</v>
      </c>
      <c r="I642" s="56" t="s">
        <v>359</v>
      </c>
      <c r="K642" s="56" t="s">
        <v>337</v>
      </c>
      <c r="L642" s="56" t="s">
        <v>545</v>
      </c>
      <c r="M642" s="56" t="s">
        <v>984</v>
      </c>
      <c r="N642" s="56" t="s">
        <v>1043</v>
      </c>
      <c r="O642" s="56" t="s">
        <v>985</v>
      </c>
      <c r="P642" s="1" t="s">
        <v>110</v>
      </c>
      <c r="Q642" s="56" t="s">
        <v>241</v>
      </c>
      <c r="R642" s="56" t="s">
        <v>339</v>
      </c>
      <c r="S642" s="56">
        <v>197381</v>
      </c>
      <c r="T642" s="1" t="s">
        <v>381</v>
      </c>
      <c r="U642" s="56">
        <v>41416</v>
      </c>
      <c r="V642" s="56">
        <v>43100</v>
      </c>
      <c r="W642" s="56">
        <v>41456</v>
      </c>
      <c r="X642" s="56">
        <v>43100</v>
      </c>
      <c r="Y642" s="56" t="s">
        <v>356</v>
      </c>
      <c r="Z642" s="56" t="s">
        <v>382</v>
      </c>
      <c r="AA642" s="56" t="s">
        <v>342</v>
      </c>
      <c r="AB642" s="56" t="s">
        <v>343</v>
      </c>
      <c r="AC642" s="56" t="s">
        <v>342</v>
      </c>
      <c r="AD642" s="56" t="s">
        <v>347</v>
      </c>
      <c r="AE642" s="56" t="s">
        <v>334</v>
      </c>
      <c r="AF642" s="56" t="s">
        <v>292</v>
      </c>
      <c r="AG642" s="56">
        <v>2017</v>
      </c>
      <c r="AH642" s="56" t="s">
        <v>361</v>
      </c>
      <c r="AI642" s="56" t="s">
        <v>362</v>
      </c>
      <c r="AJ642" s="56">
        <v>5</v>
      </c>
      <c r="AM642" s="56">
        <v>42748</v>
      </c>
      <c r="AN642" s="56" t="s">
        <v>391</v>
      </c>
      <c r="AO642" s="1">
        <v>41855</v>
      </c>
      <c r="AP642" s="56" t="s">
        <v>383</v>
      </c>
      <c r="AQ642" s="56">
        <v>49203</v>
      </c>
      <c r="AR642" s="56">
        <v>0</v>
      </c>
      <c r="AS642" s="56" t="s">
        <v>346</v>
      </c>
      <c r="BB642" s="56" t="s">
        <v>339</v>
      </c>
      <c r="BC642" s="56" t="s">
        <v>263</v>
      </c>
      <c r="BD642" s="56" t="s">
        <v>349</v>
      </c>
      <c r="BE642" s="56" t="s">
        <v>347</v>
      </c>
      <c r="BF642" s="56" t="s">
        <v>334</v>
      </c>
      <c r="BG642" s="56" t="s">
        <v>365</v>
      </c>
      <c r="BH642" s="56">
        <v>0</v>
      </c>
      <c r="BI642" s="56">
        <v>0</v>
      </c>
      <c r="BJ642" s="56">
        <v>1</v>
      </c>
    </row>
    <row r="643" spans="1:62" hidden="1" x14ac:dyDescent="0.3">
      <c r="A643" s="56">
        <v>49196372</v>
      </c>
      <c r="B643" s="86">
        <v>599202</v>
      </c>
      <c r="C643" s="1">
        <v>42893</v>
      </c>
      <c r="D643" s="56" t="s">
        <v>357</v>
      </c>
      <c r="E643" s="56" t="s">
        <v>358</v>
      </c>
      <c r="F643" s="56" t="s">
        <v>334</v>
      </c>
      <c r="G643" s="56" t="s">
        <v>335</v>
      </c>
      <c r="H643" s="56" t="s">
        <v>336</v>
      </c>
      <c r="I643" s="56" t="s">
        <v>359</v>
      </c>
      <c r="K643" s="56" t="s">
        <v>337</v>
      </c>
      <c r="L643" s="56" t="s">
        <v>545</v>
      </c>
      <c r="M643" s="56" t="s">
        <v>984</v>
      </c>
      <c r="N643" s="56" t="s">
        <v>1043</v>
      </c>
      <c r="O643" s="56" t="s">
        <v>985</v>
      </c>
      <c r="P643" s="1" t="s">
        <v>110</v>
      </c>
      <c r="Q643" s="56" t="s">
        <v>241</v>
      </c>
      <c r="R643" s="56" t="s">
        <v>339</v>
      </c>
      <c r="S643" s="56">
        <v>149234</v>
      </c>
      <c r="T643" s="1" t="s">
        <v>372</v>
      </c>
      <c r="U643" s="56">
        <v>41416</v>
      </c>
      <c r="V643" s="56">
        <v>43100</v>
      </c>
      <c r="W643" s="56">
        <v>41456</v>
      </c>
      <c r="X643" s="56">
        <v>43100</v>
      </c>
      <c r="Y643" s="56" t="s">
        <v>340</v>
      </c>
      <c r="Z643" s="56" t="s">
        <v>341</v>
      </c>
      <c r="AA643" s="56" t="s">
        <v>347</v>
      </c>
      <c r="AB643" s="56" t="s">
        <v>343</v>
      </c>
      <c r="AC643" s="56" t="s">
        <v>342</v>
      </c>
      <c r="AD643" s="56" t="s">
        <v>347</v>
      </c>
      <c r="AE643" s="56" t="s">
        <v>334</v>
      </c>
      <c r="AF643" s="56" t="s">
        <v>224</v>
      </c>
      <c r="AG643" s="56">
        <v>2012</v>
      </c>
      <c r="AH643" s="56" t="s">
        <v>361</v>
      </c>
      <c r="AI643" s="56" t="s">
        <v>339</v>
      </c>
      <c r="AJ643" s="56">
        <v>0</v>
      </c>
      <c r="AM643" s="56">
        <v>42748</v>
      </c>
      <c r="AN643" s="56" t="s">
        <v>391</v>
      </c>
      <c r="AO643" s="1">
        <v>41404</v>
      </c>
      <c r="AP643" s="56" t="s">
        <v>353</v>
      </c>
      <c r="AQ643" s="56">
        <v>67504</v>
      </c>
      <c r="AR643" s="56">
        <v>0</v>
      </c>
      <c r="AS643" s="56" t="s">
        <v>346</v>
      </c>
      <c r="BB643" s="56" t="s">
        <v>339</v>
      </c>
      <c r="BC643" s="56" t="s">
        <v>263</v>
      </c>
      <c r="BD643" s="56" t="s">
        <v>349</v>
      </c>
      <c r="BE643" s="56" t="s">
        <v>347</v>
      </c>
      <c r="BF643" s="56" t="s">
        <v>334</v>
      </c>
      <c r="BG643" s="56" t="s">
        <v>365</v>
      </c>
      <c r="BH643" s="56">
        <v>0</v>
      </c>
      <c r="BI643" s="56">
        <v>0</v>
      </c>
      <c r="BJ643" s="56">
        <v>1</v>
      </c>
    </row>
    <row r="644" spans="1:62" hidden="1" x14ac:dyDescent="0.3">
      <c r="A644" s="56">
        <v>49196458</v>
      </c>
      <c r="B644" s="86">
        <v>599202</v>
      </c>
      <c r="C644" s="1">
        <v>42893</v>
      </c>
      <c r="D644" s="56" t="s">
        <v>357</v>
      </c>
      <c r="E644" s="56" t="s">
        <v>358</v>
      </c>
      <c r="F644" s="56" t="s">
        <v>334</v>
      </c>
      <c r="G644" s="56" t="s">
        <v>335</v>
      </c>
      <c r="H644" s="56" t="s">
        <v>336</v>
      </c>
      <c r="I644" s="56" t="s">
        <v>359</v>
      </c>
      <c r="K644" s="56" t="s">
        <v>337</v>
      </c>
      <c r="L644" s="56" t="s">
        <v>545</v>
      </c>
      <c r="M644" s="56" t="s">
        <v>984</v>
      </c>
      <c r="N644" s="56" t="s">
        <v>1043</v>
      </c>
      <c r="O644" s="56" t="s">
        <v>985</v>
      </c>
      <c r="P644" s="1" t="s">
        <v>110</v>
      </c>
      <c r="Q644" s="56" t="s">
        <v>360</v>
      </c>
      <c r="R644" s="56" t="s">
        <v>339</v>
      </c>
      <c r="S644" s="56">
        <v>127429</v>
      </c>
      <c r="T644" s="1" t="s">
        <v>442</v>
      </c>
      <c r="U644" s="56">
        <v>41416</v>
      </c>
      <c r="V644" s="56">
        <v>43100</v>
      </c>
      <c r="W644" s="56">
        <v>41334</v>
      </c>
      <c r="X644" s="56">
        <v>41291</v>
      </c>
      <c r="Y644" s="56" t="s">
        <v>356</v>
      </c>
      <c r="AA644" s="56" t="s">
        <v>347</v>
      </c>
      <c r="AB644" s="56" t="s">
        <v>343</v>
      </c>
      <c r="AC644" s="56" t="s">
        <v>342</v>
      </c>
      <c r="AD644" s="56" t="s">
        <v>347</v>
      </c>
      <c r="AE644" s="56" t="s">
        <v>352</v>
      </c>
      <c r="AF644" s="56" t="s">
        <v>292</v>
      </c>
      <c r="AG644" s="56">
        <v>2015</v>
      </c>
      <c r="AH644" s="56" t="s">
        <v>80</v>
      </c>
      <c r="AI644" s="56" t="s">
        <v>344</v>
      </c>
      <c r="AJ644" s="56">
        <v>1</v>
      </c>
      <c r="AM644" s="56">
        <v>41291</v>
      </c>
      <c r="AN644" s="56" t="s">
        <v>353</v>
      </c>
      <c r="AO644" s="1">
        <v>41290</v>
      </c>
      <c r="AP644" s="56" t="s">
        <v>353</v>
      </c>
      <c r="AQ644" s="56">
        <v>64154</v>
      </c>
      <c r="AR644" s="56">
        <v>0</v>
      </c>
      <c r="AS644" s="56" t="s">
        <v>346</v>
      </c>
      <c r="BB644" s="56" t="s">
        <v>339</v>
      </c>
      <c r="BC644" s="56" t="s">
        <v>263</v>
      </c>
      <c r="BD644" s="56" t="s">
        <v>349</v>
      </c>
      <c r="BE644" s="56" t="s">
        <v>347</v>
      </c>
      <c r="BF644" s="56" t="s">
        <v>334</v>
      </c>
      <c r="BG644" s="56" t="s">
        <v>365</v>
      </c>
      <c r="BH644" s="56">
        <v>0</v>
      </c>
      <c r="BI644" s="56">
        <v>0</v>
      </c>
      <c r="BJ644" s="56">
        <v>0</v>
      </c>
    </row>
    <row r="645" spans="1:62" hidden="1" x14ac:dyDescent="0.3">
      <c r="A645" s="56">
        <v>49196460</v>
      </c>
      <c r="B645" s="86">
        <v>599202</v>
      </c>
      <c r="C645" s="1">
        <v>42893</v>
      </c>
      <c r="D645" s="56" t="s">
        <v>357</v>
      </c>
      <c r="E645" s="56" t="s">
        <v>358</v>
      </c>
      <c r="F645" s="56" t="s">
        <v>334</v>
      </c>
      <c r="G645" s="56" t="s">
        <v>335</v>
      </c>
      <c r="H645" s="56" t="s">
        <v>336</v>
      </c>
      <c r="I645" s="56" t="s">
        <v>359</v>
      </c>
      <c r="K645" s="56" t="s">
        <v>337</v>
      </c>
      <c r="L645" s="56" t="s">
        <v>545</v>
      </c>
      <c r="M645" s="56" t="s">
        <v>984</v>
      </c>
      <c r="N645" s="56" t="s">
        <v>1043</v>
      </c>
      <c r="O645" s="56" t="s">
        <v>985</v>
      </c>
      <c r="P645" s="1" t="s">
        <v>110</v>
      </c>
      <c r="Q645" s="56" t="s">
        <v>360</v>
      </c>
      <c r="R645" s="56" t="s">
        <v>339</v>
      </c>
      <c r="S645" s="56">
        <v>129565</v>
      </c>
      <c r="T645" s="1" t="s">
        <v>386</v>
      </c>
      <c r="U645" s="56">
        <v>41416</v>
      </c>
      <c r="V645" s="56">
        <v>43100</v>
      </c>
      <c r="W645" s="56">
        <v>41729</v>
      </c>
      <c r="X645" s="56">
        <v>43100</v>
      </c>
      <c r="Y645" s="56" t="s">
        <v>356</v>
      </c>
      <c r="Z645" s="56" t="s">
        <v>341</v>
      </c>
      <c r="AA645" s="56" t="s">
        <v>347</v>
      </c>
      <c r="AB645" s="56" t="s">
        <v>343</v>
      </c>
      <c r="AC645" s="56" t="s">
        <v>342</v>
      </c>
      <c r="AD645" s="56" t="s">
        <v>347</v>
      </c>
      <c r="AE645" s="56" t="s">
        <v>334</v>
      </c>
      <c r="AF645" s="56" t="s">
        <v>291</v>
      </c>
      <c r="AG645" s="56">
        <v>2015</v>
      </c>
      <c r="AH645" s="56" t="s">
        <v>361</v>
      </c>
      <c r="AI645" s="56" t="s">
        <v>362</v>
      </c>
      <c r="AJ645" s="56">
        <v>0</v>
      </c>
      <c r="AK645" s="1">
        <v>42004</v>
      </c>
      <c r="AM645" s="56">
        <v>42748</v>
      </c>
      <c r="AN645" s="56" t="s">
        <v>391</v>
      </c>
      <c r="AO645" s="1">
        <v>42055</v>
      </c>
      <c r="AP645" s="56" t="s">
        <v>353</v>
      </c>
      <c r="AQ645" s="56">
        <v>64645</v>
      </c>
      <c r="AR645" s="56">
        <v>0</v>
      </c>
      <c r="AS645" s="56" t="s">
        <v>346</v>
      </c>
      <c r="BB645" s="56" t="s">
        <v>339</v>
      </c>
      <c r="BC645" s="56" t="s">
        <v>263</v>
      </c>
      <c r="BD645" s="56" t="s">
        <v>349</v>
      </c>
      <c r="BE645" s="56" t="s">
        <v>347</v>
      </c>
      <c r="BF645" s="56" t="s">
        <v>334</v>
      </c>
      <c r="BG645" s="56" t="s">
        <v>365</v>
      </c>
      <c r="BH645" s="56">
        <v>0</v>
      </c>
      <c r="BI645" s="56">
        <v>0</v>
      </c>
      <c r="BJ645" s="56">
        <v>1</v>
      </c>
    </row>
    <row r="646" spans="1:62" hidden="1" x14ac:dyDescent="0.3">
      <c r="A646" s="56">
        <v>49196370</v>
      </c>
      <c r="B646" s="86">
        <v>599202</v>
      </c>
      <c r="C646" s="1">
        <v>42893</v>
      </c>
      <c r="D646" s="56" t="s">
        <v>357</v>
      </c>
      <c r="E646" s="56" t="s">
        <v>358</v>
      </c>
      <c r="F646" s="56" t="s">
        <v>334</v>
      </c>
      <c r="G646" s="56" t="s">
        <v>335</v>
      </c>
      <c r="H646" s="56" t="s">
        <v>336</v>
      </c>
      <c r="I646" s="56" t="s">
        <v>359</v>
      </c>
      <c r="K646" s="56" t="s">
        <v>337</v>
      </c>
      <c r="L646" s="56" t="s">
        <v>545</v>
      </c>
      <c r="M646" s="56" t="s">
        <v>984</v>
      </c>
      <c r="N646" s="56" t="s">
        <v>1043</v>
      </c>
      <c r="O646" s="56" t="s">
        <v>985</v>
      </c>
      <c r="P646" s="1" t="s">
        <v>110</v>
      </c>
      <c r="Q646" s="56" t="s">
        <v>241</v>
      </c>
      <c r="R646" s="56" t="s">
        <v>339</v>
      </c>
      <c r="S646" s="56">
        <v>197381</v>
      </c>
      <c r="T646" s="1" t="s">
        <v>381</v>
      </c>
      <c r="U646" s="56">
        <v>41416</v>
      </c>
      <c r="V646" s="56">
        <v>43100</v>
      </c>
      <c r="W646" s="56">
        <v>41456</v>
      </c>
      <c r="X646" s="56">
        <v>43100</v>
      </c>
      <c r="Y646" s="56" t="s">
        <v>356</v>
      </c>
      <c r="Z646" s="56" t="s">
        <v>382</v>
      </c>
      <c r="AA646" s="56" t="s">
        <v>342</v>
      </c>
      <c r="AB646" s="56" t="s">
        <v>343</v>
      </c>
      <c r="AC646" s="56" t="s">
        <v>342</v>
      </c>
      <c r="AD646" s="56" t="s">
        <v>347</v>
      </c>
      <c r="AE646" s="56" t="s">
        <v>334</v>
      </c>
      <c r="AF646" s="56" t="s">
        <v>292</v>
      </c>
      <c r="AG646" s="56">
        <v>2018</v>
      </c>
      <c r="AH646" s="56" t="s">
        <v>361</v>
      </c>
      <c r="AI646" s="56" t="s">
        <v>362</v>
      </c>
      <c r="AJ646" s="56">
        <v>5</v>
      </c>
      <c r="AM646" s="56">
        <v>42748</v>
      </c>
      <c r="AN646" s="56" t="s">
        <v>391</v>
      </c>
      <c r="AO646" s="1">
        <v>41855</v>
      </c>
      <c r="AP646" s="56" t="s">
        <v>383</v>
      </c>
      <c r="AQ646" s="56">
        <v>49203</v>
      </c>
      <c r="AR646" s="56">
        <v>0</v>
      </c>
      <c r="AS646" s="56" t="s">
        <v>346</v>
      </c>
      <c r="BB646" s="56" t="s">
        <v>339</v>
      </c>
      <c r="BC646" s="56" t="s">
        <v>263</v>
      </c>
      <c r="BD646" s="56" t="s">
        <v>349</v>
      </c>
      <c r="BE646" s="56" t="s">
        <v>347</v>
      </c>
      <c r="BF646" s="56" t="s">
        <v>334</v>
      </c>
      <c r="BG646" s="56" t="s">
        <v>365</v>
      </c>
      <c r="BH646" s="56">
        <v>0</v>
      </c>
      <c r="BI646" s="56">
        <v>0</v>
      </c>
      <c r="BJ646" s="56">
        <v>1</v>
      </c>
    </row>
    <row r="647" spans="1:62" hidden="1" x14ac:dyDescent="0.3">
      <c r="A647" s="56">
        <v>49196462</v>
      </c>
      <c r="B647" s="86">
        <v>599202</v>
      </c>
      <c r="C647" s="1">
        <v>42893</v>
      </c>
      <c r="D647" s="56" t="s">
        <v>357</v>
      </c>
      <c r="E647" s="56" t="s">
        <v>358</v>
      </c>
      <c r="F647" s="56" t="s">
        <v>334</v>
      </c>
      <c r="G647" s="56" t="s">
        <v>335</v>
      </c>
      <c r="H647" s="56" t="s">
        <v>336</v>
      </c>
      <c r="I647" s="56" t="s">
        <v>359</v>
      </c>
      <c r="K647" s="56" t="s">
        <v>337</v>
      </c>
      <c r="L647" s="56" t="s">
        <v>545</v>
      </c>
      <c r="M647" s="56" t="s">
        <v>984</v>
      </c>
      <c r="N647" s="56" t="s">
        <v>1043</v>
      </c>
      <c r="O647" s="56" t="s">
        <v>985</v>
      </c>
      <c r="P647" s="1" t="s">
        <v>110</v>
      </c>
      <c r="Q647" s="56" t="s">
        <v>360</v>
      </c>
      <c r="R647" s="56" t="s">
        <v>339</v>
      </c>
      <c r="S647" s="56">
        <v>129565</v>
      </c>
      <c r="T647" s="1" t="s">
        <v>386</v>
      </c>
      <c r="U647" s="56">
        <v>41416</v>
      </c>
      <c r="V647" s="56">
        <v>43100</v>
      </c>
      <c r="W647" s="56">
        <v>41729</v>
      </c>
      <c r="X647" s="56">
        <v>43100</v>
      </c>
      <c r="Y647" s="56" t="s">
        <v>356</v>
      </c>
      <c r="Z647" s="56" t="s">
        <v>341</v>
      </c>
      <c r="AA647" s="56" t="s">
        <v>347</v>
      </c>
      <c r="AB647" s="56" t="s">
        <v>343</v>
      </c>
      <c r="AC647" s="56" t="s">
        <v>342</v>
      </c>
      <c r="AD647" s="56" t="s">
        <v>347</v>
      </c>
      <c r="AE647" s="56" t="s">
        <v>334</v>
      </c>
      <c r="AF647" s="56" t="s">
        <v>291</v>
      </c>
      <c r="AG647" s="56">
        <v>2016</v>
      </c>
      <c r="AH647" s="56" t="s">
        <v>361</v>
      </c>
      <c r="AI647" s="56" t="s">
        <v>362</v>
      </c>
      <c r="AJ647" s="56">
        <v>6.36</v>
      </c>
      <c r="AK647" s="1">
        <v>42369</v>
      </c>
      <c r="AL647" s="56" t="s">
        <v>433</v>
      </c>
      <c r="AM647" s="56">
        <v>42748</v>
      </c>
      <c r="AN647" s="56" t="s">
        <v>391</v>
      </c>
      <c r="AO647" s="1">
        <v>42396</v>
      </c>
      <c r="AP647" s="56" t="s">
        <v>364</v>
      </c>
      <c r="AQ647" s="56">
        <v>64645</v>
      </c>
      <c r="AR647" s="56">
        <v>0</v>
      </c>
      <c r="AS647" s="56" t="s">
        <v>346</v>
      </c>
      <c r="BB647" s="56" t="s">
        <v>339</v>
      </c>
      <c r="BC647" s="56" t="s">
        <v>263</v>
      </c>
      <c r="BD647" s="56" t="s">
        <v>349</v>
      </c>
      <c r="BE647" s="56" t="s">
        <v>347</v>
      </c>
      <c r="BF647" s="56" t="s">
        <v>334</v>
      </c>
      <c r="BG647" s="56" t="s">
        <v>365</v>
      </c>
      <c r="BH647" s="56">
        <v>0</v>
      </c>
      <c r="BI647" s="56">
        <v>0</v>
      </c>
      <c r="BJ647" s="56">
        <v>1</v>
      </c>
    </row>
    <row r="648" spans="1:62" hidden="1" x14ac:dyDescent="0.3">
      <c r="A648" s="56">
        <v>49196464</v>
      </c>
      <c r="B648" s="86">
        <v>599202</v>
      </c>
      <c r="C648" s="1">
        <v>42893</v>
      </c>
      <c r="D648" s="56" t="s">
        <v>357</v>
      </c>
      <c r="E648" s="56" t="s">
        <v>358</v>
      </c>
      <c r="F648" s="56" t="s">
        <v>334</v>
      </c>
      <c r="G648" s="56" t="s">
        <v>335</v>
      </c>
      <c r="H648" s="56" t="s">
        <v>336</v>
      </c>
      <c r="I648" s="56" t="s">
        <v>359</v>
      </c>
      <c r="K648" s="56" t="s">
        <v>337</v>
      </c>
      <c r="L648" s="56" t="s">
        <v>545</v>
      </c>
      <c r="M648" s="56" t="s">
        <v>984</v>
      </c>
      <c r="N648" s="56" t="s">
        <v>1043</v>
      </c>
      <c r="O648" s="56" t="s">
        <v>985</v>
      </c>
      <c r="P648" s="1" t="s">
        <v>110</v>
      </c>
      <c r="Q648" s="56" t="s">
        <v>360</v>
      </c>
      <c r="R648" s="56" t="s">
        <v>339</v>
      </c>
      <c r="S648" s="56">
        <v>129565</v>
      </c>
      <c r="T648" s="1" t="s">
        <v>386</v>
      </c>
      <c r="U648" s="56">
        <v>41416</v>
      </c>
      <c r="V648" s="56">
        <v>43100</v>
      </c>
      <c r="W648" s="56">
        <v>41729</v>
      </c>
      <c r="X648" s="56">
        <v>43100</v>
      </c>
      <c r="Y648" s="56" t="s">
        <v>356</v>
      </c>
      <c r="Z648" s="56" t="s">
        <v>341</v>
      </c>
      <c r="AA648" s="56" t="s">
        <v>347</v>
      </c>
      <c r="AB648" s="56" t="s">
        <v>343</v>
      </c>
      <c r="AC648" s="56" t="s">
        <v>342</v>
      </c>
      <c r="AD648" s="56" t="s">
        <v>347</v>
      </c>
      <c r="AE648" s="56" t="s">
        <v>334</v>
      </c>
      <c r="AF648" s="56" t="s">
        <v>291</v>
      </c>
      <c r="AG648" s="56">
        <v>2017</v>
      </c>
      <c r="AH648" s="56" t="s">
        <v>361</v>
      </c>
      <c r="AI648" s="56" t="s">
        <v>362</v>
      </c>
      <c r="AJ648" s="56">
        <v>12.3</v>
      </c>
      <c r="AK648" s="1">
        <v>42734</v>
      </c>
      <c r="AL648" s="56" t="s">
        <v>893</v>
      </c>
      <c r="AM648" s="56">
        <v>42748</v>
      </c>
      <c r="AN648" s="56" t="s">
        <v>391</v>
      </c>
      <c r="AO648" s="1">
        <v>42748</v>
      </c>
      <c r="AP648" s="56" t="s">
        <v>391</v>
      </c>
      <c r="AQ648" s="56">
        <v>64645</v>
      </c>
      <c r="AR648" s="56">
        <v>0</v>
      </c>
      <c r="AS648" s="56" t="s">
        <v>346</v>
      </c>
      <c r="BB648" s="56" t="s">
        <v>339</v>
      </c>
      <c r="BC648" s="56" t="s">
        <v>263</v>
      </c>
      <c r="BD648" s="56" t="s">
        <v>349</v>
      </c>
      <c r="BE648" s="56" t="s">
        <v>347</v>
      </c>
      <c r="BF648" s="56" t="s">
        <v>334</v>
      </c>
      <c r="BG648" s="56" t="s">
        <v>365</v>
      </c>
      <c r="BH648" s="56">
        <v>0</v>
      </c>
      <c r="BI648" s="56">
        <v>0</v>
      </c>
      <c r="BJ648" s="56">
        <v>1</v>
      </c>
    </row>
    <row r="649" spans="1:62" hidden="1" x14ac:dyDescent="0.3">
      <c r="A649" s="56">
        <v>49196896</v>
      </c>
      <c r="B649" s="86">
        <v>599202</v>
      </c>
      <c r="C649" s="1">
        <v>42893</v>
      </c>
      <c r="D649" s="56" t="s">
        <v>357</v>
      </c>
      <c r="E649" s="56" t="s">
        <v>358</v>
      </c>
      <c r="F649" s="56" t="s">
        <v>334</v>
      </c>
      <c r="G649" s="56" t="s">
        <v>335</v>
      </c>
      <c r="H649" s="56" t="s">
        <v>336</v>
      </c>
      <c r="I649" s="56" t="s">
        <v>359</v>
      </c>
      <c r="K649" s="56" t="s">
        <v>337</v>
      </c>
      <c r="L649" s="56" t="s">
        <v>545</v>
      </c>
      <c r="M649" s="56" t="s">
        <v>984</v>
      </c>
      <c r="N649" s="56" t="s">
        <v>1043</v>
      </c>
      <c r="O649" s="56" t="s">
        <v>985</v>
      </c>
      <c r="P649" s="1" t="s">
        <v>188</v>
      </c>
      <c r="Q649" s="56" t="s">
        <v>360</v>
      </c>
      <c r="R649" s="56" t="s">
        <v>339</v>
      </c>
      <c r="S649" s="56">
        <v>111307</v>
      </c>
      <c r="T649" s="1" t="s">
        <v>526</v>
      </c>
      <c r="U649" s="56">
        <v>41416</v>
      </c>
      <c r="V649" s="56">
        <v>43100</v>
      </c>
      <c r="W649" s="56">
        <v>41275</v>
      </c>
      <c r="X649" s="56">
        <v>41291</v>
      </c>
      <c r="Y649" s="56" t="s">
        <v>356</v>
      </c>
      <c r="Z649" s="56" t="s">
        <v>341</v>
      </c>
      <c r="AA649" s="56" t="s">
        <v>347</v>
      </c>
      <c r="AB649" s="56" t="s">
        <v>343</v>
      </c>
      <c r="AC649" s="56" t="s">
        <v>342</v>
      </c>
      <c r="AD649" s="56" t="s">
        <v>347</v>
      </c>
      <c r="AE649" s="56" t="s">
        <v>352</v>
      </c>
      <c r="AF649" s="56" t="s">
        <v>292</v>
      </c>
      <c r="AG649" s="56">
        <v>2016</v>
      </c>
      <c r="AH649" s="56" t="s">
        <v>80</v>
      </c>
      <c r="AI649" s="56" t="s">
        <v>344</v>
      </c>
      <c r="AJ649" s="56">
        <v>75</v>
      </c>
      <c r="AM649" s="56">
        <v>41291</v>
      </c>
      <c r="AN649" s="56" t="s">
        <v>353</v>
      </c>
      <c r="AO649" s="1">
        <v>41138</v>
      </c>
      <c r="AP649" s="56" t="s">
        <v>378</v>
      </c>
      <c r="AQ649" s="56">
        <v>59807</v>
      </c>
      <c r="AR649" s="56">
        <v>0</v>
      </c>
      <c r="AS649" s="56" t="s">
        <v>346</v>
      </c>
      <c r="BB649" s="56" t="s">
        <v>339</v>
      </c>
      <c r="BC649" s="56" t="s">
        <v>263</v>
      </c>
      <c r="BD649" s="56" t="s">
        <v>349</v>
      </c>
      <c r="BE649" s="56" t="s">
        <v>347</v>
      </c>
      <c r="BF649" s="56" t="s">
        <v>334</v>
      </c>
      <c r="BG649" s="56" t="s">
        <v>365</v>
      </c>
      <c r="BH649" s="56">
        <v>0</v>
      </c>
      <c r="BI649" s="56">
        <v>0</v>
      </c>
      <c r="BJ649" s="56">
        <v>0</v>
      </c>
    </row>
    <row r="650" spans="1:62" hidden="1" x14ac:dyDescent="0.3">
      <c r="A650" s="56">
        <v>49196371</v>
      </c>
      <c r="B650" s="86">
        <v>599202</v>
      </c>
      <c r="C650" s="1">
        <v>42893</v>
      </c>
      <c r="D650" s="56" t="s">
        <v>357</v>
      </c>
      <c r="E650" s="56" t="s">
        <v>358</v>
      </c>
      <c r="F650" s="56" t="s">
        <v>334</v>
      </c>
      <c r="G650" s="56" t="s">
        <v>335</v>
      </c>
      <c r="H650" s="56" t="s">
        <v>336</v>
      </c>
      <c r="I650" s="56" t="s">
        <v>359</v>
      </c>
      <c r="K650" s="56" t="s">
        <v>337</v>
      </c>
      <c r="L650" s="56" t="s">
        <v>545</v>
      </c>
      <c r="M650" s="56" t="s">
        <v>984</v>
      </c>
      <c r="N650" s="56" t="s">
        <v>1043</v>
      </c>
      <c r="O650" s="56" t="s">
        <v>985</v>
      </c>
      <c r="P650" s="1" t="s">
        <v>110</v>
      </c>
      <c r="Q650" s="56" t="s">
        <v>241</v>
      </c>
      <c r="R650" s="56" t="s">
        <v>339</v>
      </c>
      <c r="S650" s="56">
        <v>127422</v>
      </c>
      <c r="T650" s="1" t="s">
        <v>446</v>
      </c>
      <c r="U650" s="56">
        <v>41416</v>
      </c>
      <c r="V650" s="56">
        <v>43100</v>
      </c>
      <c r="W650" s="56">
        <v>41334</v>
      </c>
      <c r="X650" s="56">
        <v>41302</v>
      </c>
      <c r="Y650" s="56" t="s">
        <v>340</v>
      </c>
      <c r="Z650" s="56" t="s">
        <v>341</v>
      </c>
      <c r="AA650" s="56" t="s">
        <v>347</v>
      </c>
      <c r="AB650" s="56" t="s">
        <v>343</v>
      </c>
      <c r="AC650" s="56" t="s">
        <v>342</v>
      </c>
      <c r="AD650" s="56" t="s">
        <v>347</v>
      </c>
      <c r="AE650" s="56" t="s">
        <v>352</v>
      </c>
      <c r="AF650" s="56" t="s">
        <v>224</v>
      </c>
      <c r="AG650" s="56">
        <v>2013</v>
      </c>
      <c r="AH650" s="56" t="s">
        <v>80</v>
      </c>
      <c r="AI650" s="56" t="s">
        <v>339</v>
      </c>
      <c r="AJ650" s="56">
        <v>0</v>
      </c>
      <c r="AM650" s="56">
        <v>41302</v>
      </c>
      <c r="AN650" s="56" t="s">
        <v>353</v>
      </c>
      <c r="AO650" s="1">
        <v>41290</v>
      </c>
      <c r="AP650" s="56" t="s">
        <v>353</v>
      </c>
      <c r="AQ650" s="56">
        <v>64146</v>
      </c>
      <c r="AR650" s="56">
        <v>0</v>
      </c>
      <c r="AS650" s="56" t="s">
        <v>346</v>
      </c>
      <c r="BB650" s="56" t="s">
        <v>339</v>
      </c>
      <c r="BC650" s="56" t="s">
        <v>263</v>
      </c>
      <c r="BD650" s="56" t="s">
        <v>349</v>
      </c>
      <c r="BE650" s="56" t="s">
        <v>347</v>
      </c>
      <c r="BF650" s="56" t="s">
        <v>334</v>
      </c>
      <c r="BG650" s="56" t="s">
        <v>365</v>
      </c>
      <c r="BH650" s="56">
        <v>0</v>
      </c>
      <c r="BI650" s="56">
        <v>0</v>
      </c>
      <c r="BJ650" s="56">
        <v>0</v>
      </c>
    </row>
    <row r="651" spans="1:62" hidden="1" x14ac:dyDescent="0.3">
      <c r="A651" s="56">
        <v>49196466</v>
      </c>
      <c r="B651" s="86">
        <v>599202</v>
      </c>
      <c r="C651" s="1">
        <v>42893</v>
      </c>
      <c r="D651" s="56" t="s">
        <v>357</v>
      </c>
      <c r="E651" s="56" t="s">
        <v>358</v>
      </c>
      <c r="F651" s="56" t="s">
        <v>334</v>
      </c>
      <c r="G651" s="56" t="s">
        <v>335</v>
      </c>
      <c r="H651" s="56" t="s">
        <v>336</v>
      </c>
      <c r="I651" s="56" t="s">
        <v>359</v>
      </c>
      <c r="K651" s="56" t="s">
        <v>337</v>
      </c>
      <c r="L651" s="56" t="s">
        <v>545</v>
      </c>
      <c r="M651" s="56" t="s">
        <v>984</v>
      </c>
      <c r="N651" s="56" t="s">
        <v>1043</v>
      </c>
      <c r="O651" s="56" t="s">
        <v>985</v>
      </c>
      <c r="P651" s="1" t="s">
        <v>110</v>
      </c>
      <c r="Q651" s="56" t="s">
        <v>360</v>
      </c>
      <c r="R651" s="56" t="s">
        <v>339</v>
      </c>
      <c r="S651" s="56">
        <v>129565</v>
      </c>
      <c r="T651" s="1" t="s">
        <v>386</v>
      </c>
      <c r="U651" s="56">
        <v>41416</v>
      </c>
      <c r="V651" s="56">
        <v>43100</v>
      </c>
      <c r="W651" s="56">
        <v>41729</v>
      </c>
      <c r="X651" s="56">
        <v>43100</v>
      </c>
      <c r="Y651" s="56" t="s">
        <v>356</v>
      </c>
      <c r="Z651" s="56" t="s">
        <v>341</v>
      </c>
      <c r="AA651" s="56" t="s">
        <v>347</v>
      </c>
      <c r="AB651" s="56" t="s">
        <v>343</v>
      </c>
      <c r="AC651" s="56" t="s">
        <v>342</v>
      </c>
      <c r="AD651" s="56" t="s">
        <v>347</v>
      </c>
      <c r="AE651" s="56" t="s">
        <v>334</v>
      </c>
      <c r="AF651" s="56" t="s">
        <v>292</v>
      </c>
      <c r="AG651" s="56">
        <v>2014</v>
      </c>
      <c r="AH651" s="56" t="s">
        <v>361</v>
      </c>
      <c r="AI651" s="56" t="s">
        <v>384</v>
      </c>
      <c r="AJ651" s="56">
        <v>5</v>
      </c>
      <c r="AM651" s="56">
        <v>42748</v>
      </c>
      <c r="AN651" s="56" t="s">
        <v>391</v>
      </c>
      <c r="AO651" s="1">
        <v>41393</v>
      </c>
      <c r="AP651" s="56" t="s">
        <v>353</v>
      </c>
      <c r="AQ651" s="56">
        <v>64645</v>
      </c>
      <c r="AR651" s="56">
        <v>0</v>
      </c>
      <c r="AS651" s="56" t="s">
        <v>346</v>
      </c>
      <c r="BB651" s="56" t="s">
        <v>339</v>
      </c>
      <c r="BC651" s="56" t="s">
        <v>263</v>
      </c>
      <c r="BD651" s="56" t="s">
        <v>349</v>
      </c>
      <c r="BE651" s="56" t="s">
        <v>347</v>
      </c>
      <c r="BF651" s="56" t="s">
        <v>334</v>
      </c>
      <c r="BG651" s="56" t="s">
        <v>365</v>
      </c>
      <c r="BH651" s="56">
        <v>0</v>
      </c>
      <c r="BI651" s="56">
        <v>0</v>
      </c>
      <c r="BJ651" s="56">
        <v>1</v>
      </c>
    </row>
    <row r="652" spans="1:62" hidden="1" x14ac:dyDescent="0.3">
      <c r="A652" s="56">
        <v>49196468</v>
      </c>
      <c r="B652" s="86">
        <v>599202</v>
      </c>
      <c r="C652" s="1">
        <v>42893</v>
      </c>
      <c r="D652" s="56" t="s">
        <v>357</v>
      </c>
      <c r="E652" s="56" t="s">
        <v>358</v>
      </c>
      <c r="F652" s="56" t="s">
        <v>334</v>
      </c>
      <c r="G652" s="56" t="s">
        <v>335</v>
      </c>
      <c r="H652" s="56" t="s">
        <v>336</v>
      </c>
      <c r="I652" s="56" t="s">
        <v>359</v>
      </c>
      <c r="K652" s="56" t="s">
        <v>337</v>
      </c>
      <c r="L652" s="56" t="s">
        <v>545</v>
      </c>
      <c r="M652" s="56" t="s">
        <v>984</v>
      </c>
      <c r="N652" s="56" t="s">
        <v>1043</v>
      </c>
      <c r="O652" s="56" t="s">
        <v>985</v>
      </c>
      <c r="P652" s="1" t="s">
        <v>110</v>
      </c>
      <c r="Q652" s="56" t="s">
        <v>360</v>
      </c>
      <c r="R652" s="56" t="s">
        <v>339</v>
      </c>
      <c r="S652" s="56">
        <v>129565</v>
      </c>
      <c r="T652" s="1" t="s">
        <v>386</v>
      </c>
      <c r="U652" s="56">
        <v>41416</v>
      </c>
      <c r="V652" s="56">
        <v>43100</v>
      </c>
      <c r="W652" s="56">
        <v>41729</v>
      </c>
      <c r="X652" s="56">
        <v>43100</v>
      </c>
      <c r="Y652" s="56" t="s">
        <v>356</v>
      </c>
      <c r="Z652" s="56" t="s">
        <v>341</v>
      </c>
      <c r="AA652" s="56" t="s">
        <v>347</v>
      </c>
      <c r="AB652" s="56" t="s">
        <v>343</v>
      </c>
      <c r="AC652" s="56" t="s">
        <v>342</v>
      </c>
      <c r="AD652" s="56" t="s">
        <v>347</v>
      </c>
      <c r="AE652" s="56" t="s">
        <v>334</v>
      </c>
      <c r="AF652" s="56" t="s">
        <v>292</v>
      </c>
      <c r="AG652" s="56">
        <v>2015</v>
      </c>
      <c r="AH652" s="56" t="s">
        <v>361</v>
      </c>
      <c r="AI652" s="56" t="s">
        <v>362</v>
      </c>
      <c r="AJ652" s="56">
        <v>5</v>
      </c>
      <c r="AM652" s="56">
        <v>42748</v>
      </c>
      <c r="AN652" s="56" t="s">
        <v>391</v>
      </c>
      <c r="AO652" s="1">
        <v>41393</v>
      </c>
      <c r="AP652" s="56" t="s">
        <v>353</v>
      </c>
      <c r="AQ652" s="56">
        <v>64645</v>
      </c>
      <c r="AR652" s="56">
        <v>0</v>
      </c>
      <c r="AS652" s="56" t="s">
        <v>346</v>
      </c>
      <c r="BB652" s="56" t="s">
        <v>339</v>
      </c>
      <c r="BC652" s="56" t="s">
        <v>263</v>
      </c>
      <c r="BD652" s="56" t="s">
        <v>349</v>
      </c>
      <c r="BE652" s="56" t="s">
        <v>347</v>
      </c>
      <c r="BF652" s="56" t="s">
        <v>334</v>
      </c>
      <c r="BG652" s="56" t="s">
        <v>365</v>
      </c>
      <c r="BH652" s="56">
        <v>0</v>
      </c>
      <c r="BI652" s="56">
        <v>0</v>
      </c>
      <c r="BJ652" s="56">
        <v>1</v>
      </c>
    </row>
    <row r="653" spans="1:62" hidden="1" x14ac:dyDescent="0.3">
      <c r="A653" s="56">
        <v>49196895</v>
      </c>
      <c r="B653" s="86">
        <v>599202</v>
      </c>
      <c r="C653" s="1">
        <v>42893</v>
      </c>
      <c r="D653" s="56" t="s">
        <v>357</v>
      </c>
      <c r="E653" s="56" t="s">
        <v>358</v>
      </c>
      <c r="F653" s="56" t="s">
        <v>334</v>
      </c>
      <c r="G653" s="56" t="s">
        <v>335</v>
      </c>
      <c r="H653" s="56" t="s">
        <v>336</v>
      </c>
      <c r="I653" s="56" t="s">
        <v>359</v>
      </c>
      <c r="K653" s="56" t="s">
        <v>337</v>
      </c>
      <c r="L653" s="56" t="s">
        <v>545</v>
      </c>
      <c r="M653" s="56" t="s">
        <v>984</v>
      </c>
      <c r="N653" s="56" t="s">
        <v>1043</v>
      </c>
      <c r="O653" s="56" t="s">
        <v>985</v>
      </c>
      <c r="P653" s="1" t="s">
        <v>188</v>
      </c>
      <c r="Q653" s="56" t="s">
        <v>360</v>
      </c>
      <c r="R653" s="56" t="s">
        <v>339</v>
      </c>
      <c r="S653" s="56">
        <v>200045</v>
      </c>
      <c r="T653" s="1" t="s">
        <v>195</v>
      </c>
      <c r="U653" s="56">
        <v>41416</v>
      </c>
      <c r="V653" s="56">
        <v>43100</v>
      </c>
      <c r="W653" s="56">
        <v>41456</v>
      </c>
      <c r="X653" s="56">
        <v>43100</v>
      </c>
      <c r="Y653" s="56" t="s">
        <v>340</v>
      </c>
      <c r="Z653" s="56" t="s">
        <v>341</v>
      </c>
      <c r="AA653" s="56" t="s">
        <v>342</v>
      </c>
      <c r="AB653" s="56" t="s">
        <v>343</v>
      </c>
      <c r="AC653" s="56" t="s">
        <v>342</v>
      </c>
      <c r="AD653" s="56" t="s">
        <v>347</v>
      </c>
      <c r="AE653" s="56" t="s">
        <v>334</v>
      </c>
      <c r="AF653" s="56" t="s">
        <v>292</v>
      </c>
      <c r="AG653" s="56">
        <v>2014</v>
      </c>
      <c r="AH653" s="56" t="s">
        <v>361</v>
      </c>
      <c r="AI653" s="56" t="s">
        <v>373</v>
      </c>
      <c r="AJ653" s="56">
        <v>1</v>
      </c>
      <c r="AM653" s="56">
        <v>42748</v>
      </c>
      <c r="AN653" s="56" t="s">
        <v>391</v>
      </c>
      <c r="AO653" s="1">
        <v>41779</v>
      </c>
      <c r="AP653" s="56" t="s">
        <v>353</v>
      </c>
      <c r="AQ653" s="56">
        <v>252</v>
      </c>
      <c r="AR653" s="56">
        <v>0</v>
      </c>
      <c r="AS653" s="56" t="s">
        <v>346</v>
      </c>
      <c r="BB653" s="56" t="s">
        <v>339</v>
      </c>
      <c r="BC653" s="56" t="s">
        <v>263</v>
      </c>
      <c r="BD653" s="56" t="s">
        <v>349</v>
      </c>
      <c r="BE653" s="56" t="s">
        <v>347</v>
      </c>
      <c r="BF653" s="56" t="s">
        <v>334</v>
      </c>
      <c r="BG653" s="56" t="s">
        <v>365</v>
      </c>
      <c r="BH653" s="56">
        <v>0</v>
      </c>
      <c r="BI653" s="56">
        <v>0</v>
      </c>
      <c r="BJ653" s="56">
        <v>1</v>
      </c>
    </row>
    <row r="654" spans="1:62" hidden="1" x14ac:dyDescent="0.3">
      <c r="A654" s="56">
        <v>49196470</v>
      </c>
      <c r="B654" s="86">
        <v>599202</v>
      </c>
      <c r="C654" s="1">
        <v>42893</v>
      </c>
      <c r="D654" s="56" t="s">
        <v>357</v>
      </c>
      <c r="E654" s="56" t="s">
        <v>358</v>
      </c>
      <c r="F654" s="56" t="s">
        <v>334</v>
      </c>
      <c r="G654" s="56" t="s">
        <v>335</v>
      </c>
      <c r="H654" s="56" t="s">
        <v>336</v>
      </c>
      <c r="I654" s="56" t="s">
        <v>359</v>
      </c>
      <c r="K654" s="56" t="s">
        <v>337</v>
      </c>
      <c r="L654" s="56" t="s">
        <v>545</v>
      </c>
      <c r="M654" s="56" t="s">
        <v>984</v>
      </c>
      <c r="N654" s="56" t="s">
        <v>1043</v>
      </c>
      <c r="O654" s="56" t="s">
        <v>985</v>
      </c>
      <c r="P654" s="1" t="s">
        <v>110</v>
      </c>
      <c r="Q654" s="56" t="s">
        <v>360</v>
      </c>
      <c r="R654" s="56" t="s">
        <v>339</v>
      </c>
      <c r="S654" s="56">
        <v>129565</v>
      </c>
      <c r="T654" s="1" t="s">
        <v>386</v>
      </c>
      <c r="U654" s="56">
        <v>41416</v>
      </c>
      <c r="V654" s="56">
        <v>43100</v>
      </c>
      <c r="W654" s="56">
        <v>41729</v>
      </c>
      <c r="X654" s="56">
        <v>43100</v>
      </c>
      <c r="Y654" s="56" t="s">
        <v>356</v>
      </c>
      <c r="Z654" s="56" t="s">
        <v>341</v>
      </c>
      <c r="AA654" s="56" t="s">
        <v>347</v>
      </c>
      <c r="AB654" s="56" t="s">
        <v>343</v>
      </c>
      <c r="AC654" s="56" t="s">
        <v>342</v>
      </c>
      <c r="AD654" s="56" t="s">
        <v>347</v>
      </c>
      <c r="AE654" s="56" t="s">
        <v>334</v>
      </c>
      <c r="AF654" s="56" t="s">
        <v>292</v>
      </c>
      <c r="AG654" s="56">
        <v>2015</v>
      </c>
      <c r="AH654" s="56" t="s">
        <v>361</v>
      </c>
      <c r="AI654" s="56" t="s">
        <v>384</v>
      </c>
      <c r="AJ654" s="56">
        <v>5</v>
      </c>
      <c r="AM654" s="56">
        <v>42748</v>
      </c>
      <c r="AN654" s="56" t="s">
        <v>391</v>
      </c>
      <c r="AO654" s="1">
        <v>41393</v>
      </c>
      <c r="AP654" s="56" t="s">
        <v>353</v>
      </c>
      <c r="AQ654" s="56">
        <v>64645</v>
      </c>
      <c r="AR654" s="56">
        <v>0</v>
      </c>
      <c r="AS654" s="56" t="s">
        <v>346</v>
      </c>
      <c r="BB654" s="56" t="s">
        <v>339</v>
      </c>
      <c r="BC654" s="56" t="s">
        <v>263</v>
      </c>
      <c r="BD654" s="56" t="s">
        <v>349</v>
      </c>
      <c r="BE654" s="56" t="s">
        <v>347</v>
      </c>
      <c r="BF654" s="56" t="s">
        <v>334</v>
      </c>
      <c r="BG654" s="56" t="s">
        <v>365</v>
      </c>
      <c r="BH654" s="56">
        <v>0</v>
      </c>
      <c r="BI654" s="56">
        <v>0</v>
      </c>
      <c r="BJ654" s="56">
        <v>1</v>
      </c>
    </row>
    <row r="655" spans="1:62" hidden="1" x14ac:dyDescent="0.3">
      <c r="A655" s="56">
        <v>49196472</v>
      </c>
      <c r="B655" s="86">
        <v>599202</v>
      </c>
      <c r="C655" s="1">
        <v>42893</v>
      </c>
      <c r="D655" s="56" t="s">
        <v>357</v>
      </c>
      <c r="E655" s="56" t="s">
        <v>358</v>
      </c>
      <c r="F655" s="56" t="s">
        <v>334</v>
      </c>
      <c r="G655" s="56" t="s">
        <v>335</v>
      </c>
      <c r="H655" s="56" t="s">
        <v>336</v>
      </c>
      <c r="I655" s="56" t="s">
        <v>359</v>
      </c>
      <c r="K655" s="56" t="s">
        <v>337</v>
      </c>
      <c r="L655" s="56" t="s">
        <v>545</v>
      </c>
      <c r="M655" s="56" t="s">
        <v>984</v>
      </c>
      <c r="N655" s="56" t="s">
        <v>1043</v>
      </c>
      <c r="O655" s="56" t="s">
        <v>985</v>
      </c>
      <c r="P655" s="1" t="s">
        <v>110</v>
      </c>
      <c r="Q655" s="56" t="s">
        <v>360</v>
      </c>
      <c r="R655" s="56" t="s">
        <v>339</v>
      </c>
      <c r="S655" s="56">
        <v>129565</v>
      </c>
      <c r="T655" s="1" t="s">
        <v>386</v>
      </c>
      <c r="U655" s="56">
        <v>41416</v>
      </c>
      <c r="V655" s="56">
        <v>43100</v>
      </c>
      <c r="W655" s="56">
        <v>41729</v>
      </c>
      <c r="X655" s="56">
        <v>43100</v>
      </c>
      <c r="Y655" s="56" t="s">
        <v>356</v>
      </c>
      <c r="Z655" s="56" t="s">
        <v>341</v>
      </c>
      <c r="AA655" s="56" t="s">
        <v>347</v>
      </c>
      <c r="AB655" s="56" t="s">
        <v>343</v>
      </c>
      <c r="AC655" s="56" t="s">
        <v>342</v>
      </c>
      <c r="AD655" s="56" t="s">
        <v>347</v>
      </c>
      <c r="AE655" s="56" t="s">
        <v>334</v>
      </c>
      <c r="AF655" s="56" t="s">
        <v>292</v>
      </c>
      <c r="AG655" s="56">
        <v>2016</v>
      </c>
      <c r="AH655" s="56" t="s">
        <v>361</v>
      </c>
      <c r="AI655" s="56" t="s">
        <v>362</v>
      </c>
      <c r="AJ655" s="56">
        <v>5</v>
      </c>
      <c r="AM655" s="56">
        <v>42748</v>
      </c>
      <c r="AN655" s="56" t="s">
        <v>391</v>
      </c>
      <c r="AO655" s="1">
        <v>41393</v>
      </c>
      <c r="AP655" s="56" t="s">
        <v>353</v>
      </c>
      <c r="AQ655" s="56">
        <v>64645</v>
      </c>
      <c r="AR655" s="56">
        <v>0</v>
      </c>
      <c r="AS655" s="56" t="s">
        <v>346</v>
      </c>
      <c r="BB655" s="56" t="s">
        <v>339</v>
      </c>
      <c r="BC655" s="56" t="s">
        <v>263</v>
      </c>
      <c r="BD655" s="56" t="s">
        <v>349</v>
      </c>
      <c r="BE655" s="56" t="s">
        <v>347</v>
      </c>
      <c r="BF655" s="56" t="s">
        <v>334</v>
      </c>
      <c r="BG655" s="56" t="s">
        <v>365</v>
      </c>
      <c r="BH655" s="56">
        <v>0</v>
      </c>
      <c r="BI655" s="56">
        <v>0</v>
      </c>
      <c r="BJ655" s="56">
        <v>1</v>
      </c>
    </row>
    <row r="656" spans="1:62" hidden="1" x14ac:dyDescent="0.3">
      <c r="A656" s="56">
        <v>49196899</v>
      </c>
      <c r="B656" s="86">
        <v>599202</v>
      </c>
      <c r="C656" s="1">
        <v>42893</v>
      </c>
      <c r="D656" s="56" t="s">
        <v>357</v>
      </c>
      <c r="E656" s="56" t="s">
        <v>358</v>
      </c>
      <c r="F656" s="56" t="s">
        <v>334</v>
      </c>
      <c r="G656" s="56" t="s">
        <v>335</v>
      </c>
      <c r="H656" s="56" t="s">
        <v>336</v>
      </c>
      <c r="I656" s="56" t="s">
        <v>359</v>
      </c>
      <c r="K656" s="56" t="s">
        <v>337</v>
      </c>
      <c r="L656" s="56" t="s">
        <v>545</v>
      </c>
      <c r="M656" s="56" t="s">
        <v>984</v>
      </c>
      <c r="N656" s="56" t="s">
        <v>1043</v>
      </c>
      <c r="O656" s="56" t="s">
        <v>985</v>
      </c>
      <c r="P656" s="1" t="s">
        <v>188</v>
      </c>
      <c r="Q656" s="56" t="s">
        <v>366</v>
      </c>
      <c r="R656" s="56" t="s">
        <v>339</v>
      </c>
      <c r="S656" s="56">
        <v>141245</v>
      </c>
      <c r="T656" s="1" t="s">
        <v>189</v>
      </c>
      <c r="U656" s="56">
        <v>41416</v>
      </c>
      <c r="V656" s="56">
        <v>43100</v>
      </c>
      <c r="W656" s="56">
        <v>41729</v>
      </c>
      <c r="X656" s="56">
        <v>41404</v>
      </c>
      <c r="Y656" s="56" t="s">
        <v>340</v>
      </c>
      <c r="Z656" s="56" t="s">
        <v>341</v>
      </c>
      <c r="AA656" s="56" t="s">
        <v>342</v>
      </c>
      <c r="AB656" s="56" t="s">
        <v>343</v>
      </c>
      <c r="AC656" s="56" t="s">
        <v>342</v>
      </c>
      <c r="AD656" s="56" t="s">
        <v>347</v>
      </c>
      <c r="AE656" s="56" t="s">
        <v>352</v>
      </c>
      <c r="AF656" s="56" t="s">
        <v>292</v>
      </c>
      <c r="AG656" s="56">
        <v>2014</v>
      </c>
      <c r="AH656" s="56" t="s">
        <v>361</v>
      </c>
      <c r="AI656" s="56" t="s">
        <v>373</v>
      </c>
      <c r="AJ656" s="56">
        <v>1</v>
      </c>
      <c r="AM656" s="56">
        <v>41404</v>
      </c>
      <c r="AN656" s="56" t="s">
        <v>378</v>
      </c>
      <c r="AO656" s="1">
        <v>41393</v>
      </c>
      <c r="AP656" s="56" t="s">
        <v>353</v>
      </c>
      <c r="AQ656" s="56">
        <v>247</v>
      </c>
      <c r="AR656" s="56">
        <v>0</v>
      </c>
      <c r="AS656" s="56" t="s">
        <v>346</v>
      </c>
      <c r="BB656" s="56" t="s">
        <v>339</v>
      </c>
      <c r="BC656" s="56" t="s">
        <v>263</v>
      </c>
      <c r="BD656" s="56" t="s">
        <v>349</v>
      </c>
      <c r="BE656" s="56" t="s">
        <v>347</v>
      </c>
      <c r="BF656" s="56" t="s">
        <v>334</v>
      </c>
      <c r="BG656" s="56" t="s">
        <v>365</v>
      </c>
      <c r="BH656" s="56">
        <v>0</v>
      </c>
      <c r="BI656" s="56">
        <v>0</v>
      </c>
      <c r="BJ656" s="56">
        <v>0</v>
      </c>
    </row>
    <row r="657" spans="1:62" hidden="1" x14ac:dyDescent="0.3">
      <c r="A657" s="56">
        <v>49196898</v>
      </c>
      <c r="B657" s="86">
        <v>599202</v>
      </c>
      <c r="C657" s="1">
        <v>42893</v>
      </c>
      <c r="D657" s="56" t="s">
        <v>357</v>
      </c>
      <c r="E657" s="56" t="s">
        <v>358</v>
      </c>
      <c r="F657" s="56" t="s">
        <v>334</v>
      </c>
      <c r="G657" s="56" t="s">
        <v>335</v>
      </c>
      <c r="H657" s="56" t="s">
        <v>336</v>
      </c>
      <c r="I657" s="56" t="s">
        <v>359</v>
      </c>
      <c r="K657" s="56" t="s">
        <v>337</v>
      </c>
      <c r="L657" s="56" t="s">
        <v>545</v>
      </c>
      <c r="M657" s="56" t="s">
        <v>984</v>
      </c>
      <c r="N657" s="56" t="s">
        <v>1043</v>
      </c>
      <c r="O657" s="56" t="s">
        <v>985</v>
      </c>
      <c r="P657" s="1" t="s">
        <v>188</v>
      </c>
      <c r="Q657" s="56" t="s">
        <v>366</v>
      </c>
      <c r="R657" s="56" t="s">
        <v>339</v>
      </c>
      <c r="S657" s="56">
        <v>133669</v>
      </c>
      <c r="T657" s="1" t="s">
        <v>524</v>
      </c>
      <c r="U657" s="56">
        <v>41416</v>
      </c>
      <c r="V657" s="56">
        <v>43100</v>
      </c>
      <c r="W657" s="56">
        <v>41334</v>
      </c>
      <c r="X657" s="56">
        <v>41323</v>
      </c>
      <c r="Y657" s="56" t="s">
        <v>356</v>
      </c>
      <c r="Z657" s="56" t="s">
        <v>341</v>
      </c>
      <c r="AA657" s="56" t="s">
        <v>347</v>
      </c>
      <c r="AB657" s="56" t="s">
        <v>343</v>
      </c>
      <c r="AC657" s="56" t="s">
        <v>342</v>
      </c>
      <c r="AD657" s="56" t="s">
        <v>347</v>
      </c>
      <c r="AE657" s="56" t="s">
        <v>352</v>
      </c>
      <c r="AF657" s="56" t="s">
        <v>292</v>
      </c>
      <c r="AG657" s="56">
        <v>2015</v>
      </c>
      <c r="AH657" s="56" t="s">
        <v>80</v>
      </c>
      <c r="AI657" s="56" t="s">
        <v>348</v>
      </c>
      <c r="AJ657" s="56">
        <v>2</v>
      </c>
      <c r="AM657" s="56">
        <v>41323</v>
      </c>
      <c r="AN657" s="56" t="s">
        <v>378</v>
      </c>
      <c r="AO657" s="1">
        <v>41302</v>
      </c>
      <c r="AP657" s="56" t="s">
        <v>378</v>
      </c>
      <c r="AQ657" s="56">
        <v>64159</v>
      </c>
      <c r="AR657" s="56">
        <v>0</v>
      </c>
      <c r="AS657" s="56" t="s">
        <v>346</v>
      </c>
      <c r="BB657" s="56" t="s">
        <v>339</v>
      </c>
      <c r="BC657" s="56" t="s">
        <v>263</v>
      </c>
      <c r="BD657" s="56" t="s">
        <v>349</v>
      </c>
      <c r="BE657" s="56" t="s">
        <v>347</v>
      </c>
      <c r="BF657" s="56" t="s">
        <v>334</v>
      </c>
      <c r="BG657" s="56" t="s">
        <v>365</v>
      </c>
      <c r="BH657" s="56">
        <v>0</v>
      </c>
      <c r="BI657" s="56">
        <v>0</v>
      </c>
      <c r="BJ657" s="56">
        <v>0</v>
      </c>
    </row>
    <row r="658" spans="1:62" hidden="1" x14ac:dyDescent="0.3">
      <c r="A658" s="56">
        <v>49196369</v>
      </c>
      <c r="B658" s="86">
        <v>599202</v>
      </c>
      <c r="C658" s="1">
        <v>42893</v>
      </c>
      <c r="D658" s="56" t="s">
        <v>357</v>
      </c>
      <c r="E658" s="56" t="s">
        <v>358</v>
      </c>
      <c r="F658" s="56" t="s">
        <v>334</v>
      </c>
      <c r="G658" s="56" t="s">
        <v>335</v>
      </c>
      <c r="H658" s="56" t="s">
        <v>336</v>
      </c>
      <c r="I658" s="56" t="s">
        <v>359</v>
      </c>
      <c r="K658" s="56" t="s">
        <v>337</v>
      </c>
      <c r="L658" s="56" t="s">
        <v>545</v>
      </c>
      <c r="M658" s="56" t="s">
        <v>984</v>
      </c>
      <c r="N658" s="56" t="s">
        <v>1043</v>
      </c>
      <c r="O658" s="56" t="s">
        <v>985</v>
      </c>
      <c r="P658" s="1" t="s">
        <v>110</v>
      </c>
      <c r="Q658" s="56" t="s">
        <v>241</v>
      </c>
      <c r="R658" s="56" t="s">
        <v>339</v>
      </c>
      <c r="S658" s="56">
        <v>197381</v>
      </c>
      <c r="T658" s="1" t="s">
        <v>381</v>
      </c>
      <c r="U658" s="56">
        <v>41416</v>
      </c>
      <c r="V658" s="56">
        <v>43100</v>
      </c>
      <c r="W658" s="56">
        <v>41456</v>
      </c>
      <c r="X658" s="56">
        <v>43100</v>
      </c>
      <c r="Y658" s="56" t="s">
        <v>356</v>
      </c>
      <c r="Z658" s="56" t="s">
        <v>382</v>
      </c>
      <c r="AA658" s="56" t="s">
        <v>342</v>
      </c>
      <c r="AB658" s="56" t="s">
        <v>343</v>
      </c>
      <c r="AC658" s="56" t="s">
        <v>342</v>
      </c>
      <c r="AD658" s="56" t="s">
        <v>347</v>
      </c>
      <c r="AE658" s="56" t="s">
        <v>334</v>
      </c>
      <c r="AF658" s="56" t="s">
        <v>292</v>
      </c>
      <c r="AG658" s="56">
        <v>2018</v>
      </c>
      <c r="AH658" s="56" t="s">
        <v>361</v>
      </c>
      <c r="AI658" s="56" t="s">
        <v>385</v>
      </c>
      <c r="AJ658" s="56">
        <v>5</v>
      </c>
      <c r="AM658" s="56">
        <v>42748</v>
      </c>
      <c r="AN658" s="56" t="s">
        <v>391</v>
      </c>
      <c r="AO658" s="1">
        <v>41855</v>
      </c>
      <c r="AP658" s="56" t="s">
        <v>383</v>
      </c>
      <c r="AQ658" s="56">
        <v>49203</v>
      </c>
      <c r="AR658" s="56">
        <v>0</v>
      </c>
      <c r="AS658" s="56" t="s">
        <v>346</v>
      </c>
      <c r="BB658" s="56" t="s">
        <v>339</v>
      </c>
      <c r="BC658" s="56" t="s">
        <v>263</v>
      </c>
      <c r="BD658" s="56" t="s">
        <v>349</v>
      </c>
      <c r="BE658" s="56" t="s">
        <v>347</v>
      </c>
      <c r="BF658" s="56" t="s">
        <v>334</v>
      </c>
      <c r="BG658" s="56" t="s">
        <v>365</v>
      </c>
      <c r="BH658" s="56">
        <v>0</v>
      </c>
      <c r="BI658" s="56">
        <v>0</v>
      </c>
      <c r="BJ658" s="56">
        <v>1</v>
      </c>
    </row>
    <row r="659" spans="1:62" hidden="1" x14ac:dyDescent="0.3">
      <c r="A659" s="56">
        <v>49196474</v>
      </c>
      <c r="B659" s="86">
        <v>599202</v>
      </c>
      <c r="C659" s="1">
        <v>42893</v>
      </c>
      <c r="D659" s="56" t="s">
        <v>357</v>
      </c>
      <c r="E659" s="56" t="s">
        <v>358</v>
      </c>
      <c r="F659" s="56" t="s">
        <v>334</v>
      </c>
      <c r="G659" s="56" t="s">
        <v>335</v>
      </c>
      <c r="H659" s="56" t="s">
        <v>336</v>
      </c>
      <c r="I659" s="56" t="s">
        <v>359</v>
      </c>
      <c r="K659" s="56" t="s">
        <v>337</v>
      </c>
      <c r="L659" s="56" t="s">
        <v>545</v>
      </c>
      <c r="M659" s="56" t="s">
        <v>984</v>
      </c>
      <c r="N659" s="56" t="s">
        <v>1043</v>
      </c>
      <c r="O659" s="56" t="s">
        <v>985</v>
      </c>
      <c r="P659" s="1" t="s">
        <v>110</v>
      </c>
      <c r="Q659" s="56" t="s">
        <v>360</v>
      </c>
      <c r="R659" s="56" t="s">
        <v>339</v>
      </c>
      <c r="S659" s="56">
        <v>129565</v>
      </c>
      <c r="T659" s="1" t="s">
        <v>386</v>
      </c>
      <c r="U659" s="56">
        <v>41416</v>
      </c>
      <c r="V659" s="56">
        <v>43100</v>
      </c>
      <c r="W659" s="56">
        <v>41729</v>
      </c>
      <c r="X659" s="56">
        <v>43100</v>
      </c>
      <c r="Y659" s="56" t="s">
        <v>356</v>
      </c>
      <c r="Z659" s="56" t="s">
        <v>341</v>
      </c>
      <c r="AA659" s="56" t="s">
        <v>347</v>
      </c>
      <c r="AB659" s="56" t="s">
        <v>343</v>
      </c>
      <c r="AC659" s="56" t="s">
        <v>342</v>
      </c>
      <c r="AD659" s="56" t="s">
        <v>347</v>
      </c>
      <c r="AE659" s="56" t="s">
        <v>334</v>
      </c>
      <c r="AF659" s="56" t="s">
        <v>292</v>
      </c>
      <c r="AG659" s="56">
        <v>2016</v>
      </c>
      <c r="AH659" s="56" t="s">
        <v>361</v>
      </c>
      <c r="AI659" s="56" t="s">
        <v>384</v>
      </c>
      <c r="AJ659" s="56">
        <v>5</v>
      </c>
      <c r="AM659" s="56">
        <v>42748</v>
      </c>
      <c r="AN659" s="56" t="s">
        <v>391</v>
      </c>
      <c r="AO659" s="1">
        <v>41393</v>
      </c>
      <c r="AP659" s="56" t="s">
        <v>353</v>
      </c>
      <c r="AQ659" s="56">
        <v>64645</v>
      </c>
      <c r="AR659" s="56">
        <v>0</v>
      </c>
      <c r="AS659" s="56" t="s">
        <v>346</v>
      </c>
      <c r="BB659" s="56" t="s">
        <v>339</v>
      </c>
      <c r="BC659" s="56" t="s">
        <v>263</v>
      </c>
      <c r="BD659" s="56" t="s">
        <v>349</v>
      </c>
      <c r="BE659" s="56" t="s">
        <v>347</v>
      </c>
      <c r="BF659" s="56" t="s">
        <v>334</v>
      </c>
      <c r="BG659" s="56" t="s">
        <v>365</v>
      </c>
      <c r="BH659" s="56">
        <v>0</v>
      </c>
      <c r="BI659" s="56">
        <v>0</v>
      </c>
      <c r="BJ659" s="56">
        <v>1</v>
      </c>
    </row>
    <row r="660" spans="1:62" hidden="1" x14ac:dyDescent="0.3">
      <c r="A660" s="56">
        <v>49196476</v>
      </c>
      <c r="B660" s="86">
        <v>599202</v>
      </c>
      <c r="C660" s="1">
        <v>42893</v>
      </c>
      <c r="D660" s="56" t="s">
        <v>357</v>
      </c>
      <c r="E660" s="56" t="s">
        <v>358</v>
      </c>
      <c r="F660" s="56" t="s">
        <v>334</v>
      </c>
      <c r="G660" s="56" t="s">
        <v>335</v>
      </c>
      <c r="H660" s="56" t="s">
        <v>336</v>
      </c>
      <c r="I660" s="56" t="s">
        <v>359</v>
      </c>
      <c r="K660" s="56" t="s">
        <v>337</v>
      </c>
      <c r="L660" s="56" t="s">
        <v>545</v>
      </c>
      <c r="M660" s="56" t="s">
        <v>984</v>
      </c>
      <c r="N660" s="56" t="s">
        <v>1043</v>
      </c>
      <c r="O660" s="56" t="s">
        <v>985</v>
      </c>
      <c r="P660" s="1" t="s">
        <v>110</v>
      </c>
      <c r="Q660" s="56" t="s">
        <v>360</v>
      </c>
      <c r="R660" s="56" t="s">
        <v>339</v>
      </c>
      <c r="S660" s="56">
        <v>129565</v>
      </c>
      <c r="T660" s="1" t="s">
        <v>386</v>
      </c>
      <c r="U660" s="56">
        <v>41416</v>
      </c>
      <c r="V660" s="56">
        <v>43100</v>
      </c>
      <c r="W660" s="56">
        <v>41729</v>
      </c>
      <c r="X660" s="56">
        <v>43100</v>
      </c>
      <c r="Y660" s="56" t="s">
        <v>356</v>
      </c>
      <c r="Z660" s="56" t="s">
        <v>341</v>
      </c>
      <c r="AA660" s="56" t="s">
        <v>347</v>
      </c>
      <c r="AB660" s="56" t="s">
        <v>343</v>
      </c>
      <c r="AC660" s="56" t="s">
        <v>342</v>
      </c>
      <c r="AD660" s="56" t="s">
        <v>347</v>
      </c>
      <c r="AE660" s="56" t="s">
        <v>334</v>
      </c>
      <c r="AF660" s="56" t="s">
        <v>292</v>
      </c>
      <c r="AG660" s="56">
        <v>2017</v>
      </c>
      <c r="AH660" s="56" t="s">
        <v>361</v>
      </c>
      <c r="AI660" s="56" t="s">
        <v>362</v>
      </c>
      <c r="AJ660" s="56">
        <v>5</v>
      </c>
      <c r="AM660" s="56">
        <v>42748</v>
      </c>
      <c r="AN660" s="56" t="s">
        <v>391</v>
      </c>
      <c r="AO660" s="1">
        <v>41393</v>
      </c>
      <c r="AP660" s="56" t="s">
        <v>353</v>
      </c>
      <c r="AQ660" s="56">
        <v>64645</v>
      </c>
      <c r="AR660" s="56">
        <v>0</v>
      </c>
      <c r="AS660" s="56" t="s">
        <v>346</v>
      </c>
      <c r="BB660" s="56" t="s">
        <v>339</v>
      </c>
      <c r="BC660" s="56" t="s">
        <v>263</v>
      </c>
      <c r="BD660" s="56" t="s">
        <v>349</v>
      </c>
      <c r="BE660" s="56" t="s">
        <v>347</v>
      </c>
      <c r="BF660" s="56" t="s">
        <v>334</v>
      </c>
      <c r="BG660" s="56" t="s">
        <v>365</v>
      </c>
      <c r="BH660" s="56">
        <v>0</v>
      </c>
      <c r="BI660" s="56">
        <v>0</v>
      </c>
      <c r="BJ660" s="56">
        <v>1</v>
      </c>
    </row>
    <row r="661" spans="1:62" hidden="1" x14ac:dyDescent="0.3">
      <c r="A661" s="56">
        <v>49196367</v>
      </c>
      <c r="B661" s="86">
        <v>599202</v>
      </c>
      <c r="C661" s="1">
        <v>42893</v>
      </c>
      <c r="D661" s="56" t="s">
        <v>357</v>
      </c>
      <c r="E661" s="56" t="s">
        <v>358</v>
      </c>
      <c r="F661" s="56" t="s">
        <v>334</v>
      </c>
      <c r="G661" s="56" t="s">
        <v>335</v>
      </c>
      <c r="H661" s="56" t="s">
        <v>336</v>
      </c>
      <c r="I661" s="56" t="s">
        <v>359</v>
      </c>
      <c r="K661" s="56" t="s">
        <v>337</v>
      </c>
      <c r="L661" s="56" t="s">
        <v>545</v>
      </c>
      <c r="M661" s="56" t="s">
        <v>984</v>
      </c>
      <c r="N661" s="56" t="s">
        <v>1043</v>
      </c>
      <c r="O661" s="56" t="s">
        <v>985</v>
      </c>
      <c r="P661" s="1" t="s">
        <v>110</v>
      </c>
      <c r="Q661" s="56" t="s">
        <v>241</v>
      </c>
      <c r="R661" s="56" t="s">
        <v>339</v>
      </c>
      <c r="S661" s="56">
        <v>197381</v>
      </c>
      <c r="T661" s="1" t="s">
        <v>381</v>
      </c>
      <c r="U661" s="56">
        <v>41416</v>
      </c>
      <c r="V661" s="56">
        <v>43100</v>
      </c>
      <c r="W661" s="56">
        <v>41456</v>
      </c>
      <c r="X661" s="56">
        <v>43100</v>
      </c>
      <c r="Y661" s="56" t="s">
        <v>356</v>
      </c>
      <c r="Z661" s="56" t="s">
        <v>382</v>
      </c>
      <c r="AA661" s="56" t="s">
        <v>342</v>
      </c>
      <c r="AB661" s="56" t="s">
        <v>343</v>
      </c>
      <c r="AC661" s="56" t="s">
        <v>342</v>
      </c>
      <c r="AD661" s="56" t="s">
        <v>347</v>
      </c>
      <c r="AE661" s="56" t="s">
        <v>334</v>
      </c>
      <c r="AF661" s="56" t="s">
        <v>292</v>
      </c>
      <c r="AG661" s="56">
        <v>2017</v>
      </c>
      <c r="AH661" s="56" t="s">
        <v>361</v>
      </c>
      <c r="AI661" s="56" t="s">
        <v>373</v>
      </c>
      <c r="AJ661" s="56">
        <v>5</v>
      </c>
      <c r="AM661" s="56">
        <v>42748</v>
      </c>
      <c r="AN661" s="56" t="s">
        <v>391</v>
      </c>
      <c r="AO661" s="1">
        <v>41855</v>
      </c>
      <c r="AP661" s="56" t="s">
        <v>383</v>
      </c>
      <c r="AQ661" s="56">
        <v>49203</v>
      </c>
      <c r="AR661" s="56">
        <v>0</v>
      </c>
      <c r="AS661" s="56" t="s">
        <v>346</v>
      </c>
      <c r="BB661" s="56" t="s">
        <v>339</v>
      </c>
      <c r="BC661" s="56" t="s">
        <v>263</v>
      </c>
      <c r="BD661" s="56" t="s">
        <v>349</v>
      </c>
      <c r="BE661" s="56" t="s">
        <v>347</v>
      </c>
      <c r="BF661" s="56" t="s">
        <v>334</v>
      </c>
      <c r="BG661" s="56" t="s">
        <v>365</v>
      </c>
      <c r="BH661" s="56">
        <v>0</v>
      </c>
      <c r="BI661" s="56">
        <v>0</v>
      </c>
      <c r="BJ661" s="56">
        <v>1</v>
      </c>
    </row>
    <row r="662" spans="1:62" hidden="1" x14ac:dyDescent="0.3">
      <c r="A662" s="56">
        <v>49196478</v>
      </c>
      <c r="B662" s="86">
        <v>599202</v>
      </c>
      <c r="C662" s="1">
        <v>42893</v>
      </c>
      <c r="D662" s="56" t="s">
        <v>357</v>
      </c>
      <c r="E662" s="56" t="s">
        <v>358</v>
      </c>
      <c r="F662" s="56" t="s">
        <v>334</v>
      </c>
      <c r="G662" s="56" t="s">
        <v>335</v>
      </c>
      <c r="H662" s="56" t="s">
        <v>336</v>
      </c>
      <c r="I662" s="56" t="s">
        <v>359</v>
      </c>
      <c r="K662" s="56" t="s">
        <v>337</v>
      </c>
      <c r="L662" s="56" t="s">
        <v>545</v>
      </c>
      <c r="M662" s="56" t="s">
        <v>984</v>
      </c>
      <c r="N662" s="56" t="s">
        <v>1043</v>
      </c>
      <c r="O662" s="56" t="s">
        <v>985</v>
      </c>
      <c r="P662" s="1" t="s">
        <v>110</v>
      </c>
      <c r="Q662" s="56" t="s">
        <v>360</v>
      </c>
      <c r="R662" s="56" t="s">
        <v>339</v>
      </c>
      <c r="S662" s="56">
        <v>129565</v>
      </c>
      <c r="T662" s="1" t="s">
        <v>386</v>
      </c>
      <c r="U662" s="56">
        <v>41416</v>
      </c>
      <c r="V662" s="56">
        <v>43100</v>
      </c>
      <c r="W662" s="56">
        <v>41729</v>
      </c>
      <c r="X662" s="56">
        <v>43100</v>
      </c>
      <c r="Y662" s="56" t="s">
        <v>356</v>
      </c>
      <c r="Z662" s="56" t="s">
        <v>341</v>
      </c>
      <c r="AA662" s="56" t="s">
        <v>347</v>
      </c>
      <c r="AB662" s="56" t="s">
        <v>343</v>
      </c>
      <c r="AC662" s="56" t="s">
        <v>342</v>
      </c>
      <c r="AD662" s="56" t="s">
        <v>347</v>
      </c>
      <c r="AE662" s="56" t="s">
        <v>334</v>
      </c>
      <c r="AF662" s="56" t="s">
        <v>292</v>
      </c>
      <c r="AG662" s="56">
        <v>2017</v>
      </c>
      <c r="AH662" s="56" t="s">
        <v>361</v>
      </c>
      <c r="AI662" s="56" t="s">
        <v>384</v>
      </c>
      <c r="AJ662" s="56">
        <v>5</v>
      </c>
      <c r="AM662" s="56">
        <v>42748</v>
      </c>
      <c r="AN662" s="56" t="s">
        <v>391</v>
      </c>
      <c r="AO662" s="1">
        <v>41393</v>
      </c>
      <c r="AP662" s="56" t="s">
        <v>353</v>
      </c>
      <c r="AQ662" s="56">
        <v>64645</v>
      </c>
      <c r="AR662" s="56">
        <v>0</v>
      </c>
      <c r="AS662" s="56" t="s">
        <v>346</v>
      </c>
      <c r="BB662" s="56" t="s">
        <v>339</v>
      </c>
      <c r="BC662" s="56" t="s">
        <v>263</v>
      </c>
      <c r="BD662" s="56" t="s">
        <v>349</v>
      </c>
      <c r="BE662" s="56" t="s">
        <v>347</v>
      </c>
      <c r="BF662" s="56" t="s">
        <v>334</v>
      </c>
      <c r="BG662" s="56" t="s">
        <v>365</v>
      </c>
      <c r="BH662" s="56">
        <v>0</v>
      </c>
      <c r="BI662" s="56">
        <v>0</v>
      </c>
      <c r="BJ662" s="56">
        <v>1</v>
      </c>
    </row>
    <row r="663" spans="1:62" hidden="1" x14ac:dyDescent="0.3">
      <c r="A663" s="56">
        <v>49196861</v>
      </c>
      <c r="B663" s="86">
        <v>599202</v>
      </c>
      <c r="C663" s="1">
        <v>42893</v>
      </c>
      <c r="D663" s="56" t="s">
        <v>357</v>
      </c>
      <c r="E663" s="56" t="s">
        <v>358</v>
      </c>
      <c r="F663" s="56" t="s">
        <v>334</v>
      </c>
      <c r="G663" s="56" t="s">
        <v>335</v>
      </c>
      <c r="H663" s="56" t="s">
        <v>336</v>
      </c>
      <c r="I663" s="56" t="s">
        <v>359</v>
      </c>
      <c r="K663" s="56" t="s">
        <v>337</v>
      </c>
      <c r="L663" s="56" t="s">
        <v>545</v>
      </c>
      <c r="M663" s="56" t="s">
        <v>984</v>
      </c>
      <c r="N663" s="56" t="s">
        <v>1043</v>
      </c>
      <c r="O663" s="56" t="s">
        <v>985</v>
      </c>
      <c r="P663" s="1" t="s">
        <v>188</v>
      </c>
      <c r="Q663" s="56" t="s">
        <v>241</v>
      </c>
      <c r="R663" s="56" t="s">
        <v>339</v>
      </c>
      <c r="S663" s="56">
        <v>136045</v>
      </c>
      <c r="T663" s="1" t="s">
        <v>453</v>
      </c>
      <c r="U663" s="56">
        <v>41416</v>
      </c>
      <c r="V663" s="56">
        <v>43100</v>
      </c>
      <c r="W663" s="56">
        <v>41548</v>
      </c>
      <c r="X663" s="56">
        <v>43100</v>
      </c>
      <c r="Y663" s="56" t="s">
        <v>356</v>
      </c>
      <c r="Z663" s="56" t="s">
        <v>341</v>
      </c>
      <c r="AA663" s="56" t="s">
        <v>347</v>
      </c>
      <c r="AB663" s="56" t="s">
        <v>343</v>
      </c>
      <c r="AC663" s="56" t="s">
        <v>342</v>
      </c>
      <c r="AD663" s="56" t="s">
        <v>347</v>
      </c>
      <c r="AE663" s="56" t="s">
        <v>334</v>
      </c>
      <c r="AF663" s="56" t="s">
        <v>292</v>
      </c>
      <c r="AG663" s="56">
        <v>2015</v>
      </c>
      <c r="AH663" s="56" t="s">
        <v>361</v>
      </c>
      <c r="AI663" s="56" t="s">
        <v>362</v>
      </c>
      <c r="AJ663" s="56">
        <v>47</v>
      </c>
      <c r="AM663" s="56">
        <v>42748</v>
      </c>
      <c r="AN663" s="56" t="s">
        <v>391</v>
      </c>
      <c r="AO663" s="1">
        <v>41393</v>
      </c>
      <c r="AP663" s="56" t="s">
        <v>353</v>
      </c>
      <c r="AQ663" s="56">
        <v>64641</v>
      </c>
      <c r="AR663" s="56">
        <v>0</v>
      </c>
      <c r="AS663" s="56" t="s">
        <v>346</v>
      </c>
      <c r="BB663" s="56" t="s">
        <v>339</v>
      </c>
      <c r="BC663" s="56" t="s">
        <v>263</v>
      </c>
      <c r="BD663" s="56" t="s">
        <v>349</v>
      </c>
      <c r="BE663" s="56" t="s">
        <v>347</v>
      </c>
      <c r="BF663" s="56" t="s">
        <v>334</v>
      </c>
      <c r="BG663" s="56" t="s">
        <v>365</v>
      </c>
      <c r="BH663" s="56">
        <v>0</v>
      </c>
      <c r="BI663" s="56">
        <v>0</v>
      </c>
      <c r="BJ663" s="56">
        <v>1</v>
      </c>
    </row>
    <row r="664" spans="1:62" hidden="1" x14ac:dyDescent="0.3">
      <c r="A664" s="56">
        <v>49196480</v>
      </c>
      <c r="B664" s="86">
        <v>599202</v>
      </c>
      <c r="C664" s="1">
        <v>42893</v>
      </c>
      <c r="D664" s="56" t="s">
        <v>357</v>
      </c>
      <c r="E664" s="56" t="s">
        <v>358</v>
      </c>
      <c r="F664" s="56" t="s">
        <v>334</v>
      </c>
      <c r="G664" s="56" t="s">
        <v>335</v>
      </c>
      <c r="H664" s="56" t="s">
        <v>336</v>
      </c>
      <c r="I664" s="56" t="s">
        <v>359</v>
      </c>
      <c r="K664" s="56" t="s">
        <v>337</v>
      </c>
      <c r="L664" s="56" t="s">
        <v>545</v>
      </c>
      <c r="M664" s="56" t="s">
        <v>984</v>
      </c>
      <c r="N664" s="56" t="s">
        <v>1043</v>
      </c>
      <c r="O664" s="56" t="s">
        <v>985</v>
      </c>
      <c r="P664" s="1" t="s">
        <v>110</v>
      </c>
      <c r="Q664" s="56" t="s">
        <v>360</v>
      </c>
      <c r="R664" s="56" t="s">
        <v>339</v>
      </c>
      <c r="S664" s="56">
        <v>129565</v>
      </c>
      <c r="T664" s="1" t="s">
        <v>386</v>
      </c>
      <c r="U664" s="56">
        <v>41416</v>
      </c>
      <c r="V664" s="56">
        <v>43100</v>
      </c>
      <c r="W664" s="56">
        <v>41729</v>
      </c>
      <c r="X664" s="56">
        <v>43100</v>
      </c>
      <c r="Y664" s="56" t="s">
        <v>356</v>
      </c>
      <c r="Z664" s="56" t="s">
        <v>341</v>
      </c>
      <c r="AA664" s="56" t="s">
        <v>347</v>
      </c>
      <c r="AB664" s="56" t="s">
        <v>343</v>
      </c>
      <c r="AC664" s="56" t="s">
        <v>342</v>
      </c>
      <c r="AD664" s="56" t="s">
        <v>347</v>
      </c>
      <c r="AE664" s="56" t="s">
        <v>334</v>
      </c>
      <c r="AF664" s="56" t="s">
        <v>292</v>
      </c>
      <c r="AG664" s="56">
        <v>2018</v>
      </c>
      <c r="AH664" s="56" t="s">
        <v>361</v>
      </c>
      <c r="AI664" s="56" t="s">
        <v>362</v>
      </c>
      <c r="AJ664" s="56">
        <v>5</v>
      </c>
      <c r="AM664" s="56">
        <v>42748</v>
      </c>
      <c r="AN664" s="56" t="s">
        <v>391</v>
      </c>
      <c r="AO664" s="1">
        <v>41393</v>
      </c>
      <c r="AP664" s="56" t="s">
        <v>353</v>
      </c>
      <c r="AQ664" s="56">
        <v>64645</v>
      </c>
      <c r="AR664" s="56">
        <v>0</v>
      </c>
      <c r="AS664" s="56" t="s">
        <v>346</v>
      </c>
      <c r="BB664" s="56" t="s">
        <v>339</v>
      </c>
      <c r="BC664" s="56" t="s">
        <v>263</v>
      </c>
      <c r="BD664" s="56" t="s">
        <v>349</v>
      </c>
      <c r="BE664" s="56" t="s">
        <v>347</v>
      </c>
      <c r="BF664" s="56" t="s">
        <v>334</v>
      </c>
      <c r="BG664" s="56" t="s">
        <v>365</v>
      </c>
      <c r="BH664" s="56">
        <v>0</v>
      </c>
      <c r="BI664" s="56">
        <v>0</v>
      </c>
      <c r="BJ664" s="56">
        <v>1</v>
      </c>
    </row>
    <row r="665" spans="1:62" hidden="1" x14ac:dyDescent="0.3">
      <c r="A665" s="56">
        <v>49196368</v>
      </c>
      <c r="B665" s="86">
        <v>599202</v>
      </c>
      <c r="C665" s="1">
        <v>42893</v>
      </c>
      <c r="D665" s="56" t="s">
        <v>357</v>
      </c>
      <c r="E665" s="56" t="s">
        <v>358</v>
      </c>
      <c r="F665" s="56" t="s">
        <v>334</v>
      </c>
      <c r="G665" s="56" t="s">
        <v>335</v>
      </c>
      <c r="H665" s="56" t="s">
        <v>336</v>
      </c>
      <c r="I665" s="56" t="s">
        <v>359</v>
      </c>
      <c r="K665" s="56" t="s">
        <v>337</v>
      </c>
      <c r="L665" s="56" t="s">
        <v>545</v>
      </c>
      <c r="M665" s="56" t="s">
        <v>984</v>
      </c>
      <c r="N665" s="56" t="s">
        <v>1043</v>
      </c>
      <c r="O665" s="56" t="s">
        <v>985</v>
      </c>
      <c r="P665" s="1" t="s">
        <v>110</v>
      </c>
      <c r="Q665" s="56" t="s">
        <v>241</v>
      </c>
      <c r="R665" s="56" t="s">
        <v>339</v>
      </c>
      <c r="S665" s="56">
        <v>197381</v>
      </c>
      <c r="T665" s="1" t="s">
        <v>381</v>
      </c>
      <c r="U665" s="56">
        <v>41416</v>
      </c>
      <c r="V665" s="56">
        <v>43100</v>
      </c>
      <c r="W665" s="56">
        <v>41456</v>
      </c>
      <c r="X665" s="56">
        <v>43100</v>
      </c>
      <c r="Y665" s="56" t="s">
        <v>356</v>
      </c>
      <c r="Z665" s="56" t="s">
        <v>382</v>
      </c>
      <c r="AA665" s="56" t="s">
        <v>342</v>
      </c>
      <c r="AB665" s="56" t="s">
        <v>343</v>
      </c>
      <c r="AC665" s="56" t="s">
        <v>342</v>
      </c>
      <c r="AD665" s="56" t="s">
        <v>347</v>
      </c>
      <c r="AE665" s="56" t="s">
        <v>334</v>
      </c>
      <c r="AF665" s="56" t="s">
        <v>292</v>
      </c>
      <c r="AG665" s="56">
        <v>2017</v>
      </c>
      <c r="AH665" s="56" t="s">
        <v>361</v>
      </c>
      <c r="AI665" s="56" t="s">
        <v>384</v>
      </c>
      <c r="AJ665" s="56">
        <v>5</v>
      </c>
      <c r="AM665" s="56">
        <v>42748</v>
      </c>
      <c r="AN665" s="56" t="s">
        <v>391</v>
      </c>
      <c r="AO665" s="1">
        <v>41855</v>
      </c>
      <c r="AP665" s="56" t="s">
        <v>383</v>
      </c>
      <c r="AQ665" s="56">
        <v>49203</v>
      </c>
      <c r="AR665" s="56">
        <v>0</v>
      </c>
      <c r="AS665" s="56" t="s">
        <v>346</v>
      </c>
      <c r="BB665" s="56" t="s">
        <v>339</v>
      </c>
      <c r="BC665" s="56" t="s">
        <v>263</v>
      </c>
      <c r="BD665" s="56" t="s">
        <v>349</v>
      </c>
      <c r="BE665" s="56" t="s">
        <v>347</v>
      </c>
      <c r="BF665" s="56" t="s">
        <v>334</v>
      </c>
      <c r="BG665" s="56" t="s">
        <v>365</v>
      </c>
      <c r="BH665" s="56">
        <v>0</v>
      </c>
      <c r="BI665" s="56">
        <v>0</v>
      </c>
      <c r="BJ665" s="56">
        <v>1</v>
      </c>
    </row>
    <row r="666" spans="1:62" hidden="1" x14ac:dyDescent="0.3">
      <c r="A666" s="56">
        <v>49196378</v>
      </c>
      <c r="B666" s="86">
        <v>599202</v>
      </c>
      <c r="C666" s="1">
        <v>42893</v>
      </c>
      <c r="D666" s="56" t="s">
        <v>357</v>
      </c>
      <c r="E666" s="56" t="s">
        <v>358</v>
      </c>
      <c r="F666" s="56" t="s">
        <v>334</v>
      </c>
      <c r="G666" s="56" t="s">
        <v>335</v>
      </c>
      <c r="H666" s="56" t="s">
        <v>336</v>
      </c>
      <c r="I666" s="56" t="s">
        <v>359</v>
      </c>
      <c r="K666" s="56" t="s">
        <v>337</v>
      </c>
      <c r="L666" s="56" t="s">
        <v>545</v>
      </c>
      <c r="M666" s="56" t="s">
        <v>984</v>
      </c>
      <c r="N666" s="56" t="s">
        <v>1043</v>
      </c>
      <c r="O666" s="56" t="s">
        <v>985</v>
      </c>
      <c r="P666" s="1" t="s">
        <v>110</v>
      </c>
      <c r="Q666" s="56" t="s">
        <v>241</v>
      </c>
      <c r="R666" s="56" t="s">
        <v>339</v>
      </c>
      <c r="S666" s="56">
        <v>149234</v>
      </c>
      <c r="T666" s="1" t="s">
        <v>372</v>
      </c>
      <c r="U666" s="56">
        <v>41416</v>
      </c>
      <c r="V666" s="56">
        <v>43100</v>
      </c>
      <c r="W666" s="56">
        <v>41456</v>
      </c>
      <c r="X666" s="56">
        <v>43100</v>
      </c>
      <c r="Y666" s="56" t="s">
        <v>340</v>
      </c>
      <c r="Z666" s="56" t="s">
        <v>341</v>
      </c>
      <c r="AA666" s="56" t="s">
        <v>347</v>
      </c>
      <c r="AB666" s="56" t="s">
        <v>343</v>
      </c>
      <c r="AC666" s="56" t="s">
        <v>342</v>
      </c>
      <c r="AD666" s="56" t="s">
        <v>347</v>
      </c>
      <c r="AE666" s="56" t="s">
        <v>334</v>
      </c>
      <c r="AF666" s="56" t="s">
        <v>291</v>
      </c>
      <c r="AG666" s="56">
        <v>2016</v>
      </c>
      <c r="AH666" s="56" t="s">
        <v>361</v>
      </c>
      <c r="AI666" s="56" t="s">
        <v>362</v>
      </c>
      <c r="AJ666" s="56">
        <v>-1721028.96</v>
      </c>
      <c r="AK666" s="1">
        <v>42369</v>
      </c>
      <c r="AL666" s="56" t="s">
        <v>449</v>
      </c>
      <c r="AM666" s="56">
        <v>42748</v>
      </c>
      <c r="AN666" s="56" t="s">
        <v>391</v>
      </c>
      <c r="AO666" s="1">
        <v>42397</v>
      </c>
      <c r="AP666" s="56" t="s">
        <v>364</v>
      </c>
      <c r="AQ666" s="56">
        <v>67504</v>
      </c>
      <c r="AR666" s="56">
        <v>0</v>
      </c>
      <c r="AS666" s="56" t="s">
        <v>346</v>
      </c>
      <c r="BB666" s="56" t="s">
        <v>339</v>
      </c>
      <c r="BC666" s="56" t="s">
        <v>263</v>
      </c>
      <c r="BD666" s="56" t="s">
        <v>349</v>
      </c>
      <c r="BE666" s="56" t="s">
        <v>347</v>
      </c>
      <c r="BF666" s="56" t="s">
        <v>334</v>
      </c>
      <c r="BG666" s="56" t="s">
        <v>365</v>
      </c>
      <c r="BH666" s="56">
        <v>0</v>
      </c>
      <c r="BI666" s="56">
        <v>0</v>
      </c>
      <c r="BJ666" s="56">
        <v>1</v>
      </c>
    </row>
    <row r="667" spans="1:62" hidden="1" x14ac:dyDescent="0.3">
      <c r="A667" s="56">
        <v>49196482</v>
      </c>
      <c r="B667" s="86">
        <v>599202</v>
      </c>
      <c r="C667" s="1">
        <v>42893</v>
      </c>
      <c r="D667" s="56" t="s">
        <v>357</v>
      </c>
      <c r="E667" s="56" t="s">
        <v>358</v>
      </c>
      <c r="F667" s="56" t="s">
        <v>334</v>
      </c>
      <c r="G667" s="56" t="s">
        <v>335</v>
      </c>
      <c r="H667" s="56" t="s">
        <v>336</v>
      </c>
      <c r="I667" s="56" t="s">
        <v>359</v>
      </c>
      <c r="K667" s="56" t="s">
        <v>337</v>
      </c>
      <c r="L667" s="56" t="s">
        <v>545</v>
      </c>
      <c r="M667" s="56" t="s">
        <v>984</v>
      </c>
      <c r="N667" s="56" t="s">
        <v>1043</v>
      </c>
      <c r="O667" s="56" t="s">
        <v>985</v>
      </c>
      <c r="P667" s="1" t="s">
        <v>110</v>
      </c>
      <c r="Q667" s="56" t="s">
        <v>360</v>
      </c>
      <c r="R667" s="56" t="s">
        <v>339</v>
      </c>
      <c r="S667" s="56">
        <v>149237</v>
      </c>
      <c r="T667" s="1" t="s">
        <v>375</v>
      </c>
      <c r="U667" s="56">
        <v>41416</v>
      </c>
      <c r="V667" s="56">
        <v>43100</v>
      </c>
      <c r="W667" s="56">
        <v>41456</v>
      </c>
      <c r="X667" s="56">
        <v>43100</v>
      </c>
      <c r="Y667" s="56" t="s">
        <v>340</v>
      </c>
      <c r="Z667" s="56" t="s">
        <v>341</v>
      </c>
      <c r="AA667" s="56" t="s">
        <v>347</v>
      </c>
      <c r="AB667" s="56" t="s">
        <v>343</v>
      </c>
      <c r="AC667" s="56" t="s">
        <v>342</v>
      </c>
      <c r="AD667" s="56" t="s">
        <v>347</v>
      </c>
      <c r="AE667" s="56" t="s">
        <v>334</v>
      </c>
      <c r="AF667" s="56" t="s">
        <v>291</v>
      </c>
      <c r="AG667" s="56">
        <v>2014</v>
      </c>
      <c r="AH667" s="56" t="s">
        <v>361</v>
      </c>
      <c r="AI667" s="56" t="s">
        <v>385</v>
      </c>
      <c r="AJ667" s="56">
        <v>0</v>
      </c>
      <c r="AK667" s="1">
        <v>41546</v>
      </c>
      <c r="AL667" s="56" t="s">
        <v>398</v>
      </c>
      <c r="AM667" s="56">
        <v>42748</v>
      </c>
      <c r="AN667" s="56" t="s">
        <v>391</v>
      </c>
      <c r="AO667" s="1">
        <v>41684</v>
      </c>
      <c r="AP667" s="56" t="s">
        <v>378</v>
      </c>
      <c r="AQ667" s="56">
        <v>67509</v>
      </c>
      <c r="AR667" s="56">
        <v>0</v>
      </c>
      <c r="AS667" s="56" t="s">
        <v>346</v>
      </c>
      <c r="BB667" s="56" t="s">
        <v>339</v>
      </c>
      <c r="BC667" s="56" t="s">
        <v>263</v>
      </c>
      <c r="BD667" s="56" t="s">
        <v>349</v>
      </c>
      <c r="BE667" s="56" t="s">
        <v>347</v>
      </c>
      <c r="BF667" s="56" t="s">
        <v>334</v>
      </c>
      <c r="BG667" s="56" t="s">
        <v>365</v>
      </c>
      <c r="BH667" s="56">
        <v>0</v>
      </c>
      <c r="BI667" s="56">
        <v>0</v>
      </c>
      <c r="BJ667" s="56">
        <v>1</v>
      </c>
    </row>
    <row r="668" spans="1:62" hidden="1" x14ac:dyDescent="0.3">
      <c r="A668" s="56">
        <v>49196484</v>
      </c>
      <c r="B668" s="86">
        <v>599202</v>
      </c>
      <c r="C668" s="1">
        <v>42893</v>
      </c>
      <c r="D668" s="56" t="s">
        <v>357</v>
      </c>
      <c r="E668" s="56" t="s">
        <v>358</v>
      </c>
      <c r="F668" s="56" t="s">
        <v>334</v>
      </c>
      <c r="G668" s="56" t="s">
        <v>335</v>
      </c>
      <c r="H668" s="56" t="s">
        <v>336</v>
      </c>
      <c r="I668" s="56" t="s">
        <v>359</v>
      </c>
      <c r="K668" s="56" t="s">
        <v>337</v>
      </c>
      <c r="L668" s="56" t="s">
        <v>545</v>
      </c>
      <c r="M668" s="56" t="s">
        <v>984</v>
      </c>
      <c r="N668" s="56" t="s">
        <v>1043</v>
      </c>
      <c r="O668" s="56" t="s">
        <v>985</v>
      </c>
      <c r="P668" s="1" t="s">
        <v>110</v>
      </c>
      <c r="Q668" s="56" t="s">
        <v>360</v>
      </c>
      <c r="R668" s="56" t="s">
        <v>339</v>
      </c>
      <c r="S668" s="56">
        <v>149237</v>
      </c>
      <c r="T668" s="1" t="s">
        <v>375</v>
      </c>
      <c r="U668" s="56">
        <v>41416</v>
      </c>
      <c r="V668" s="56">
        <v>43100</v>
      </c>
      <c r="W668" s="56">
        <v>41456</v>
      </c>
      <c r="X668" s="56">
        <v>43100</v>
      </c>
      <c r="Y668" s="56" t="s">
        <v>340</v>
      </c>
      <c r="Z668" s="56" t="s">
        <v>341</v>
      </c>
      <c r="AA668" s="56" t="s">
        <v>347</v>
      </c>
      <c r="AB668" s="56" t="s">
        <v>343</v>
      </c>
      <c r="AC668" s="56" t="s">
        <v>342</v>
      </c>
      <c r="AD668" s="56" t="s">
        <v>347</v>
      </c>
      <c r="AE668" s="56" t="s">
        <v>334</v>
      </c>
      <c r="AF668" s="56" t="s">
        <v>291</v>
      </c>
      <c r="AG668" s="56">
        <v>2014</v>
      </c>
      <c r="AH668" s="56" t="s">
        <v>361</v>
      </c>
      <c r="AI668" s="56" t="s">
        <v>384</v>
      </c>
      <c r="AJ668" s="56">
        <v>1036</v>
      </c>
      <c r="AK668" s="1">
        <v>41820</v>
      </c>
      <c r="AM668" s="56">
        <v>42748</v>
      </c>
      <c r="AN668" s="56" t="s">
        <v>391</v>
      </c>
      <c r="AO668" s="1">
        <v>41857</v>
      </c>
      <c r="AP668" s="56" t="s">
        <v>353</v>
      </c>
      <c r="AQ668" s="56">
        <v>67509</v>
      </c>
      <c r="AR668" s="56">
        <v>0</v>
      </c>
      <c r="AS668" s="56" t="s">
        <v>346</v>
      </c>
      <c r="BB668" s="56" t="s">
        <v>339</v>
      </c>
      <c r="BC668" s="56" t="s">
        <v>263</v>
      </c>
      <c r="BD668" s="56" t="s">
        <v>349</v>
      </c>
      <c r="BE668" s="56" t="s">
        <v>347</v>
      </c>
      <c r="BF668" s="56" t="s">
        <v>334</v>
      </c>
      <c r="BG668" s="56" t="s">
        <v>365</v>
      </c>
      <c r="BH668" s="56">
        <v>0</v>
      </c>
      <c r="BI668" s="56">
        <v>0</v>
      </c>
      <c r="BJ668" s="56">
        <v>1</v>
      </c>
    </row>
    <row r="669" spans="1:62" hidden="1" x14ac:dyDescent="0.3">
      <c r="A669" s="56">
        <v>49196380</v>
      </c>
      <c r="B669" s="86">
        <v>599202</v>
      </c>
      <c r="C669" s="1">
        <v>42893</v>
      </c>
      <c r="D669" s="56" t="s">
        <v>357</v>
      </c>
      <c r="E669" s="56" t="s">
        <v>358</v>
      </c>
      <c r="F669" s="56" t="s">
        <v>334</v>
      </c>
      <c r="G669" s="56" t="s">
        <v>335</v>
      </c>
      <c r="H669" s="56" t="s">
        <v>336</v>
      </c>
      <c r="I669" s="56" t="s">
        <v>359</v>
      </c>
      <c r="K669" s="56" t="s">
        <v>337</v>
      </c>
      <c r="L669" s="56" t="s">
        <v>545</v>
      </c>
      <c r="M669" s="56" t="s">
        <v>984</v>
      </c>
      <c r="N669" s="56" t="s">
        <v>1043</v>
      </c>
      <c r="O669" s="56" t="s">
        <v>985</v>
      </c>
      <c r="P669" s="1" t="s">
        <v>110</v>
      </c>
      <c r="Q669" s="56" t="s">
        <v>241</v>
      </c>
      <c r="R669" s="56" t="s">
        <v>339</v>
      </c>
      <c r="S669" s="56">
        <v>149234</v>
      </c>
      <c r="T669" s="1" t="s">
        <v>372</v>
      </c>
      <c r="U669" s="56">
        <v>41416</v>
      </c>
      <c r="V669" s="56">
        <v>43100</v>
      </c>
      <c r="W669" s="56">
        <v>41456</v>
      </c>
      <c r="X669" s="56">
        <v>43100</v>
      </c>
      <c r="Y669" s="56" t="s">
        <v>340</v>
      </c>
      <c r="Z669" s="56" t="s">
        <v>341</v>
      </c>
      <c r="AA669" s="56" t="s">
        <v>347</v>
      </c>
      <c r="AB669" s="56" t="s">
        <v>343</v>
      </c>
      <c r="AC669" s="56" t="s">
        <v>342</v>
      </c>
      <c r="AD669" s="56" t="s">
        <v>347</v>
      </c>
      <c r="AE669" s="56" t="s">
        <v>334</v>
      </c>
      <c r="AF669" s="56" t="s">
        <v>291</v>
      </c>
      <c r="AG669" s="56">
        <v>2017</v>
      </c>
      <c r="AH669" s="56" t="s">
        <v>361</v>
      </c>
      <c r="AI669" s="56" t="s">
        <v>362</v>
      </c>
      <c r="AJ669" s="56">
        <v>-43785</v>
      </c>
      <c r="AK669" s="1">
        <v>42734</v>
      </c>
      <c r="AL669" s="56" t="s">
        <v>896</v>
      </c>
      <c r="AM669" s="56">
        <v>42748</v>
      </c>
      <c r="AN669" s="56" t="s">
        <v>391</v>
      </c>
      <c r="AO669" s="1">
        <v>42748</v>
      </c>
      <c r="AP669" s="56" t="s">
        <v>391</v>
      </c>
      <c r="AQ669" s="56">
        <v>67504</v>
      </c>
      <c r="AR669" s="56">
        <v>0</v>
      </c>
      <c r="AS669" s="56" t="s">
        <v>346</v>
      </c>
      <c r="BB669" s="56" t="s">
        <v>339</v>
      </c>
      <c r="BC669" s="56" t="s">
        <v>263</v>
      </c>
      <c r="BD669" s="56" t="s">
        <v>349</v>
      </c>
      <c r="BE669" s="56" t="s">
        <v>347</v>
      </c>
      <c r="BF669" s="56" t="s">
        <v>334</v>
      </c>
      <c r="BG669" s="56" t="s">
        <v>365</v>
      </c>
      <c r="BH669" s="56">
        <v>0</v>
      </c>
      <c r="BI669" s="56">
        <v>0</v>
      </c>
      <c r="BJ669" s="56">
        <v>1</v>
      </c>
    </row>
    <row r="670" spans="1:62" hidden="1" x14ac:dyDescent="0.3">
      <c r="A670" s="56">
        <v>49196486</v>
      </c>
      <c r="B670" s="86">
        <v>599202</v>
      </c>
      <c r="C670" s="1">
        <v>42893</v>
      </c>
      <c r="D670" s="56" t="s">
        <v>357</v>
      </c>
      <c r="E670" s="56" t="s">
        <v>358</v>
      </c>
      <c r="F670" s="56" t="s">
        <v>334</v>
      </c>
      <c r="G670" s="56" t="s">
        <v>335</v>
      </c>
      <c r="H670" s="56" t="s">
        <v>336</v>
      </c>
      <c r="I670" s="56" t="s">
        <v>359</v>
      </c>
      <c r="K670" s="56" t="s">
        <v>337</v>
      </c>
      <c r="L670" s="56" t="s">
        <v>545</v>
      </c>
      <c r="M670" s="56" t="s">
        <v>984</v>
      </c>
      <c r="N670" s="56" t="s">
        <v>1043</v>
      </c>
      <c r="O670" s="56" t="s">
        <v>985</v>
      </c>
      <c r="P670" s="1" t="s">
        <v>110</v>
      </c>
      <c r="Q670" s="56" t="s">
        <v>360</v>
      </c>
      <c r="R670" s="56" t="s">
        <v>339</v>
      </c>
      <c r="S670" s="56">
        <v>149237</v>
      </c>
      <c r="T670" s="1" t="s">
        <v>375</v>
      </c>
      <c r="U670" s="56">
        <v>41416</v>
      </c>
      <c r="V670" s="56">
        <v>43100</v>
      </c>
      <c r="W670" s="56">
        <v>41456</v>
      </c>
      <c r="X670" s="56">
        <v>43100</v>
      </c>
      <c r="Y670" s="56" t="s">
        <v>340</v>
      </c>
      <c r="Z670" s="56" t="s">
        <v>341</v>
      </c>
      <c r="AA670" s="56" t="s">
        <v>347</v>
      </c>
      <c r="AB670" s="56" t="s">
        <v>343</v>
      </c>
      <c r="AC670" s="56" t="s">
        <v>342</v>
      </c>
      <c r="AD670" s="56" t="s">
        <v>347</v>
      </c>
      <c r="AE670" s="56" t="s">
        <v>334</v>
      </c>
      <c r="AF670" s="56" t="s">
        <v>291</v>
      </c>
      <c r="AG670" s="56">
        <v>2015</v>
      </c>
      <c r="AH670" s="56" t="s">
        <v>361</v>
      </c>
      <c r="AI670" s="56" t="s">
        <v>384</v>
      </c>
      <c r="AJ670" s="56">
        <v>514</v>
      </c>
      <c r="AK670" s="1">
        <v>42185</v>
      </c>
      <c r="AL670" s="56" t="s">
        <v>390</v>
      </c>
      <c r="AM670" s="56">
        <v>42748</v>
      </c>
      <c r="AN670" s="56" t="s">
        <v>391</v>
      </c>
      <c r="AO670" s="1">
        <v>42242</v>
      </c>
      <c r="AP670" s="56" t="s">
        <v>391</v>
      </c>
      <c r="AQ670" s="56">
        <v>67509</v>
      </c>
      <c r="AR670" s="56">
        <v>0</v>
      </c>
      <c r="AS670" s="56" t="s">
        <v>346</v>
      </c>
      <c r="BB670" s="56" t="s">
        <v>339</v>
      </c>
      <c r="BC670" s="56" t="s">
        <v>263</v>
      </c>
      <c r="BD670" s="56" t="s">
        <v>349</v>
      </c>
      <c r="BE670" s="56" t="s">
        <v>347</v>
      </c>
      <c r="BF670" s="56" t="s">
        <v>334</v>
      </c>
      <c r="BG670" s="56" t="s">
        <v>365</v>
      </c>
      <c r="BH670" s="56">
        <v>0</v>
      </c>
      <c r="BI670" s="56">
        <v>0</v>
      </c>
      <c r="BJ670" s="56">
        <v>1</v>
      </c>
    </row>
    <row r="671" spans="1:62" hidden="1" x14ac:dyDescent="0.3">
      <c r="A671" s="56">
        <v>49196488</v>
      </c>
      <c r="B671" s="86">
        <v>599202</v>
      </c>
      <c r="C671" s="1">
        <v>42893</v>
      </c>
      <c r="D671" s="56" t="s">
        <v>357</v>
      </c>
      <c r="E671" s="56" t="s">
        <v>358</v>
      </c>
      <c r="F671" s="56" t="s">
        <v>334</v>
      </c>
      <c r="G671" s="56" t="s">
        <v>335</v>
      </c>
      <c r="H671" s="56" t="s">
        <v>336</v>
      </c>
      <c r="I671" s="56" t="s">
        <v>359</v>
      </c>
      <c r="K671" s="56" t="s">
        <v>337</v>
      </c>
      <c r="L671" s="56" t="s">
        <v>545</v>
      </c>
      <c r="M671" s="56" t="s">
        <v>984</v>
      </c>
      <c r="N671" s="56" t="s">
        <v>1043</v>
      </c>
      <c r="O671" s="56" t="s">
        <v>985</v>
      </c>
      <c r="P671" s="1" t="s">
        <v>110</v>
      </c>
      <c r="Q671" s="56" t="s">
        <v>360</v>
      </c>
      <c r="R671" s="56" t="s">
        <v>339</v>
      </c>
      <c r="S671" s="56">
        <v>149237</v>
      </c>
      <c r="T671" s="1" t="s">
        <v>375</v>
      </c>
      <c r="U671" s="56">
        <v>41416</v>
      </c>
      <c r="V671" s="56">
        <v>43100</v>
      </c>
      <c r="W671" s="56">
        <v>41456</v>
      </c>
      <c r="X671" s="56">
        <v>43100</v>
      </c>
      <c r="Y671" s="56" t="s">
        <v>340</v>
      </c>
      <c r="Z671" s="56" t="s">
        <v>341</v>
      </c>
      <c r="AA671" s="56" t="s">
        <v>347</v>
      </c>
      <c r="AB671" s="56" t="s">
        <v>343</v>
      </c>
      <c r="AC671" s="56" t="s">
        <v>342</v>
      </c>
      <c r="AD671" s="56" t="s">
        <v>347</v>
      </c>
      <c r="AE671" s="56" t="s">
        <v>334</v>
      </c>
      <c r="AF671" s="56" t="s">
        <v>291</v>
      </c>
      <c r="AG671" s="56">
        <v>2017</v>
      </c>
      <c r="AH671" s="56" t="s">
        <v>361</v>
      </c>
      <c r="AI671" s="56" t="s">
        <v>362</v>
      </c>
      <c r="AJ671" s="56">
        <v>615</v>
      </c>
      <c r="AK671" s="1">
        <v>42734</v>
      </c>
      <c r="AL671" s="56" t="s">
        <v>892</v>
      </c>
      <c r="AM671" s="56">
        <v>42748</v>
      </c>
      <c r="AN671" s="56" t="s">
        <v>391</v>
      </c>
      <c r="AO671" s="1">
        <v>42748</v>
      </c>
      <c r="AP671" s="56" t="s">
        <v>391</v>
      </c>
      <c r="AQ671" s="56">
        <v>67509</v>
      </c>
      <c r="AR671" s="56">
        <v>0</v>
      </c>
      <c r="AS671" s="56" t="s">
        <v>346</v>
      </c>
      <c r="BB671" s="56" t="s">
        <v>339</v>
      </c>
      <c r="BC671" s="56" t="s">
        <v>263</v>
      </c>
      <c r="BD671" s="56" t="s">
        <v>349</v>
      </c>
      <c r="BE671" s="56" t="s">
        <v>347</v>
      </c>
      <c r="BF671" s="56" t="s">
        <v>334</v>
      </c>
      <c r="BG671" s="56" t="s">
        <v>365</v>
      </c>
      <c r="BH671" s="56">
        <v>0</v>
      </c>
      <c r="BI671" s="56">
        <v>0</v>
      </c>
      <c r="BJ671" s="56">
        <v>1</v>
      </c>
    </row>
    <row r="672" spans="1:62" hidden="1" x14ac:dyDescent="0.3">
      <c r="A672" s="56">
        <v>49196465</v>
      </c>
      <c r="B672" s="86">
        <v>599202</v>
      </c>
      <c r="C672" s="1">
        <v>42893</v>
      </c>
      <c r="D672" s="56" t="s">
        <v>357</v>
      </c>
      <c r="E672" s="56" t="s">
        <v>358</v>
      </c>
      <c r="F672" s="56" t="s">
        <v>334</v>
      </c>
      <c r="G672" s="56" t="s">
        <v>335</v>
      </c>
      <c r="H672" s="56" t="s">
        <v>336</v>
      </c>
      <c r="I672" s="56" t="s">
        <v>359</v>
      </c>
      <c r="K672" s="56" t="s">
        <v>337</v>
      </c>
      <c r="L672" s="56" t="s">
        <v>545</v>
      </c>
      <c r="M672" s="56" t="s">
        <v>984</v>
      </c>
      <c r="N672" s="56" t="s">
        <v>1043</v>
      </c>
      <c r="O672" s="56" t="s">
        <v>985</v>
      </c>
      <c r="P672" s="1" t="s">
        <v>110</v>
      </c>
      <c r="Q672" s="56" t="s">
        <v>360</v>
      </c>
      <c r="R672" s="56" t="s">
        <v>339</v>
      </c>
      <c r="S672" s="56">
        <v>129565</v>
      </c>
      <c r="T672" s="1" t="s">
        <v>386</v>
      </c>
      <c r="U672" s="56">
        <v>41416</v>
      </c>
      <c r="V672" s="56">
        <v>43100</v>
      </c>
      <c r="W672" s="56">
        <v>41729</v>
      </c>
      <c r="X672" s="56">
        <v>43100</v>
      </c>
      <c r="Y672" s="56" t="s">
        <v>356</v>
      </c>
      <c r="Z672" s="56" t="s">
        <v>341</v>
      </c>
      <c r="AA672" s="56" t="s">
        <v>347</v>
      </c>
      <c r="AB672" s="56" t="s">
        <v>343</v>
      </c>
      <c r="AC672" s="56" t="s">
        <v>342</v>
      </c>
      <c r="AD672" s="56" t="s">
        <v>347</v>
      </c>
      <c r="AE672" s="56" t="s">
        <v>334</v>
      </c>
      <c r="AF672" s="56" t="s">
        <v>292</v>
      </c>
      <c r="AG672" s="56">
        <v>2014</v>
      </c>
      <c r="AH672" s="56" t="s">
        <v>361</v>
      </c>
      <c r="AI672" s="56" t="s">
        <v>373</v>
      </c>
      <c r="AJ672" s="56">
        <v>5</v>
      </c>
      <c r="AM672" s="56">
        <v>42748</v>
      </c>
      <c r="AN672" s="56" t="s">
        <v>391</v>
      </c>
      <c r="AO672" s="1">
        <v>41393</v>
      </c>
      <c r="AP672" s="56" t="s">
        <v>353</v>
      </c>
      <c r="AQ672" s="56">
        <v>64645</v>
      </c>
      <c r="AR672" s="56">
        <v>0</v>
      </c>
      <c r="AS672" s="56" t="s">
        <v>346</v>
      </c>
      <c r="BB672" s="56" t="s">
        <v>339</v>
      </c>
      <c r="BC672" s="56" t="s">
        <v>263</v>
      </c>
      <c r="BD672" s="56" t="s">
        <v>349</v>
      </c>
      <c r="BE672" s="56" t="s">
        <v>347</v>
      </c>
      <c r="BF672" s="56" t="s">
        <v>334</v>
      </c>
      <c r="BG672" s="56" t="s">
        <v>365</v>
      </c>
      <c r="BH672" s="56">
        <v>0</v>
      </c>
      <c r="BI672" s="56">
        <v>0</v>
      </c>
      <c r="BJ672" s="56">
        <v>1</v>
      </c>
    </row>
    <row r="673" spans="1:62" hidden="1" x14ac:dyDescent="0.3">
      <c r="A673" s="56">
        <v>49196859</v>
      </c>
      <c r="B673" s="86">
        <v>599202</v>
      </c>
      <c r="C673" s="1">
        <v>42893</v>
      </c>
      <c r="D673" s="56" t="s">
        <v>357</v>
      </c>
      <c r="E673" s="56" t="s">
        <v>358</v>
      </c>
      <c r="F673" s="56" t="s">
        <v>334</v>
      </c>
      <c r="G673" s="56" t="s">
        <v>335</v>
      </c>
      <c r="H673" s="56" t="s">
        <v>336</v>
      </c>
      <c r="I673" s="56" t="s">
        <v>359</v>
      </c>
      <c r="K673" s="56" t="s">
        <v>337</v>
      </c>
      <c r="L673" s="56" t="s">
        <v>545</v>
      </c>
      <c r="M673" s="56" t="s">
        <v>984</v>
      </c>
      <c r="N673" s="56" t="s">
        <v>1043</v>
      </c>
      <c r="O673" s="56" t="s">
        <v>985</v>
      </c>
      <c r="P673" s="1" t="s">
        <v>188</v>
      </c>
      <c r="Q673" s="56" t="s">
        <v>241</v>
      </c>
      <c r="R673" s="56" t="s">
        <v>339</v>
      </c>
      <c r="S673" s="56">
        <v>136045</v>
      </c>
      <c r="T673" s="1" t="s">
        <v>453</v>
      </c>
      <c r="U673" s="56">
        <v>41416</v>
      </c>
      <c r="V673" s="56">
        <v>43100</v>
      </c>
      <c r="W673" s="56">
        <v>41548</v>
      </c>
      <c r="X673" s="56">
        <v>43100</v>
      </c>
      <c r="Y673" s="56" t="s">
        <v>356</v>
      </c>
      <c r="Z673" s="56" t="s">
        <v>341</v>
      </c>
      <c r="AA673" s="56" t="s">
        <v>347</v>
      </c>
      <c r="AB673" s="56" t="s">
        <v>343</v>
      </c>
      <c r="AC673" s="56" t="s">
        <v>342</v>
      </c>
      <c r="AD673" s="56" t="s">
        <v>347</v>
      </c>
      <c r="AE673" s="56" t="s">
        <v>334</v>
      </c>
      <c r="AF673" s="56" t="s">
        <v>292</v>
      </c>
      <c r="AG673" s="56">
        <v>2014</v>
      </c>
      <c r="AH673" s="56" t="s">
        <v>361</v>
      </c>
      <c r="AI673" s="56" t="s">
        <v>384</v>
      </c>
      <c r="AJ673" s="56">
        <v>29</v>
      </c>
      <c r="AM673" s="56">
        <v>42748</v>
      </c>
      <c r="AN673" s="56" t="s">
        <v>391</v>
      </c>
      <c r="AO673" s="1">
        <v>41393</v>
      </c>
      <c r="AP673" s="56" t="s">
        <v>353</v>
      </c>
      <c r="AQ673" s="56">
        <v>64641</v>
      </c>
      <c r="AR673" s="56">
        <v>0</v>
      </c>
      <c r="AS673" s="56" t="s">
        <v>346</v>
      </c>
      <c r="BB673" s="56" t="s">
        <v>339</v>
      </c>
      <c r="BC673" s="56" t="s">
        <v>263</v>
      </c>
      <c r="BD673" s="56" t="s">
        <v>349</v>
      </c>
      <c r="BE673" s="56" t="s">
        <v>347</v>
      </c>
      <c r="BF673" s="56" t="s">
        <v>334</v>
      </c>
      <c r="BG673" s="56" t="s">
        <v>365</v>
      </c>
      <c r="BH673" s="56">
        <v>0</v>
      </c>
      <c r="BI673" s="56">
        <v>0</v>
      </c>
      <c r="BJ673" s="56">
        <v>1</v>
      </c>
    </row>
    <row r="674" spans="1:62" hidden="1" x14ac:dyDescent="0.3">
      <c r="A674" s="56">
        <v>49196449</v>
      </c>
      <c r="B674" s="86">
        <v>599202</v>
      </c>
      <c r="C674" s="1">
        <v>42893</v>
      </c>
      <c r="D674" s="56" t="s">
        <v>357</v>
      </c>
      <c r="E674" s="56" t="s">
        <v>358</v>
      </c>
      <c r="F674" s="56" t="s">
        <v>334</v>
      </c>
      <c r="G674" s="56" t="s">
        <v>335</v>
      </c>
      <c r="H674" s="56" t="s">
        <v>336</v>
      </c>
      <c r="I674" s="56" t="s">
        <v>359</v>
      </c>
      <c r="K674" s="56" t="s">
        <v>337</v>
      </c>
      <c r="L674" s="56" t="s">
        <v>545</v>
      </c>
      <c r="M674" s="56" t="s">
        <v>984</v>
      </c>
      <c r="N674" s="56" t="s">
        <v>1043</v>
      </c>
      <c r="O674" s="56" t="s">
        <v>985</v>
      </c>
      <c r="P674" s="1" t="s">
        <v>110</v>
      </c>
      <c r="Q674" s="56" t="s">
        <v>241</v>
      </c>
      <c r="R674" s="56" t="s">
        <v>339</v>
      </c>
      <c r="S674" s="56">
        <v>107906</v>
      </c>
      <c r="T674" s="1" t="s">
        <v>374</v>
      </c>
      <c r="U674" s="56">
        <v>41416</v>
      </c>
      <c r="V674" s="56">
        <v>43100</v>
      </c>
      <c r="W674" s="56">
        <v>41275</v>
      </c>
      <c r="X674" s="56">
        <v>41313</v>
      </c>
      <c r="Y674" s="56" t="s">
        <v>340</v>
      </c>
      <c r="Z674" s="56" t="s">
        <v>367</v>
      </c>
      <c r="AA674" s="56" t="s">
        <v>342</v>
      </c>
      <c r="AB674" s="56" t="s">
        <v>343</v>
      </c>
      <c r="AC674" s="56" t="s">
        <v>342</v>
      </c>
      <c r="AD674" s="56" t="s">
        <v>347</v>
      </c>
      <c r="AE674" s="56" t="s">
        <v>352</v>
      </c>
      <c r="AF674" s="56" t="s">
        <v>292</v>
      </c>
      <c r="AG674" s="56">
        <v>2016</v>
      </c>
      <c r="AH674" s="56" t="s">
        <v>80</v>
      </c>
      <c r="AI674" s="56" t="s">
        <v>344</v>
      </c>
      <c r="AJ674" s="56">
        <v>3285426</v>
      </c>
      <c r="AM674" s="56">
        <v>41313</v>
      </c>
      <c r="AN674" s="56" t="s">
        <v>353</v>
      </c>
      <c r="AO674" s="1">
        <v>41207</v>
      </c>
      <c r="AP674" s="56" t="s">
        <v>353</v>
      </c>
      <c r="AQ674" s="56">
        <v>266</v>
      </c>
      <c r="AR674" s="56">
        <v>0</v>
      </c>
      <c r="AS674" s="56" t="s">
        <v>346</v>
      </c>
      <c r="BB674" s="56" t="s">
        <v>339</v>
      </c>
      <c r="BC674" s="56" t="s">
        <v>263</v>
      </c>
      <c r="BD674" s="56" t="s">
        <v>349</v>
      </c>
      <c r="BE674" s="56" t="s">
        <v>347</v>
      </c>
      <c r="BF674" s="56" t="s">
        <v>334</v>
      </c>
      <c r="BG674" s="56" t="s">
        <v>365</v>
      </c>
      <c r="BH674" s="56">
        <v>0</v>
      </c>
      <c r="BI674" s="56">
        <v>0</v>
      </c>
      <c r="BJ674" s="56">
        <v>0</v>
      </c>
    </row>
    <row r="675" spans="1:62" hidden="1" x14ac:dyDescent="0.3">
      <c r="A675" s="56">
        <v>49196362</v>
      </c>
      <c r="B675" s="86">
        <v>599202</v>
      </c>
      <c r="C675" s="1">
        <v>42893</v>
      </c>
      <c r="D675" s="56" t="s">
        <v>357</v>
      </c>
      <c r="E675" s="56" t="s">
        <v>358</v>
      </c>
      <c r="F675" s="56" t="s">
        <v>334</v>
      </c>
      <c r="G675" s="56" t="s">
        <v>335</v>
      </c>
      <c r="H675" s="56" t="s">
        <v>336</v>
      </c>
      <c r="I675" s="56" t="s">
        <v>359</v>
      </c>
      <c r="K675" s="56" t="s">
        <v>337</v>
      </c>
      <c r="L675" s="56" t="s">
        <v>545</v>
      </c>
      <c r="M675" s="56" t="s">
        <v>984</v>
      </c>
      <c r="N675" s="56" t="s">
        <v>1043</v>
      </c>
      <c r="O675" s="56" t="s">
        <v>985</v>
      </c>
      <c r="P675" s="1" t="s">
        <v>110</v>
      </c>
      <c r="Q675" s="56" t="s">
        <v>241</v>
      </c>
      <c r="R675" s="56" t="s">
        <v>339</v>
      </c>
      <c r="S675" s="56">
        <v>197381</v>
      </c>
      <c r="T675" s="1" t="s">
        <v>381</v>
      </c>
      <c r="U675" s="56">
        <v>41416</v>
      </c>
      <c r="V675" s="56">
        <v>43100</v>
      </c>
      <c r="W675" s="56">
        <v>41456</v>
      </c>
      <c r="X675" s="56">
        <v>43100</v>
      </c>
      <c r="Y675" s="56" t="s">
        <v>356</v>
      </c>
      <c r="Z675" s="56" t="s">
        <v>382</v>
      </c>
      <c r="AA675" s="56" t="s">
        <v>342</v>
      </c>
      <c r="AB675" s="56" t="s">
        <v>343</v>
      </c>
      <c r="AC675" s="56" t="s">
        <v>342</v>
      </c>
      <c r="AD675" s="56" t="s">
        <v>347</v>
      </c>
      <c r="AE675" s="56" t="s">
        <v>334</v>
      </c>
      <c r="AF675" s="56" t="s">
        <v>292</v>
      </c>
      <c r="AG675" s="56">
        <v>2016</v>
      </c>
      <c r="AH675" s="56" t="s">
        <v>361</v>
      </c>
      <c r="AI675" s="56" t="s">
        <v>362</v>
      </c>
      <c r="AJ675" s="56">
        <v>5</v>
      </c>
      <c r="AM675" s="56">
        <v>42748</v>
      </c>
      <c r="AN675" s="56" t="s">
        <v>391</v>
      </c>
      <c r="AO675" s="1">
        <v>41855</v>
      </c>
      <c r="AP675" s="56" t="s">
        <v>383</v>
      </c>
      <c r="AQ675" s="56">
        <v>49203</v>
      </c>
      <c r="AR675" s="56">
        <v>0</v>
      </c>
      <c r="AS675" s="56" t="s">
        <v>346</v>
      </c>
      <c r="BB675" s="56" t="s">
        <v>339</v>
      </c>
      <c r="BC675" s="56" t="s">
        <v>263</v>
      </c>
      <c r="BD675" s="56" t="s">
        <v>349</v>
      </c>
      <c r="BE675" s="56" t="s">
        <v>347</v>
      </c>
      <c r="BF675" s="56" t="s">
        <v>334</v>
      </c>
      <c r="BG675" s="56" t="s">
        <v>365</v>
      </c>
      <c r="BH675" s="56">
        <v>0</v>
      </c>
      <c r="BI675" s="56">
        <v>0</v>
      </c>
      <c r="BJ675" s="56">
        <v>1</v>
      </c>
    </row>
    <row r="676" spans="1:62" hidden="1" x14ac:dyDescent="0.3">
      <c r="A676" s="56">
        <v>49196364</v>
      </c>
      <c r="B676" s="86">
        <v>599202</v>
      </c>
      <c r="C676" s="1">
        <v>42893</v>
      </c>
      <c r="D676" s="56" t="s">
        <v>357</v>
      </c>
      <c r="E676" s="56" t="s">
        <v>358</v>
      </c>
      <c r="F676" s="56" t="s">
        <v>334</v>
      </c>
      <c r="G676" s="56" t="s">
        <v>335</v>
      </c>
      <c r="H676" s="56" t="s">
        <v>336</v>
      </c>
      <c r="I676" s="56" t="s">
        <v>359</v>
      </c>
      <c r="K676" s="56" t="s">
        <v>337</v>
      </c>
      <c r="L676" s="56" t="s">
        <v>545</v>
      </c>
      <c r="M676" s="56" t="s">
        <v>984</v>
      </c>
      <c r="N676" s="56" t="s">
        <v>1043</v>
      </c>
      <c r="O676" s="56" t="s">
        <v>985</v>
      </c>
      <c r="P676" s="1" t="s">
        <v>110</v>
      </c>
      <c r="Q676" s="56" t="s">
        <v>241</v>
      </c>
      <c r="R676" s="56" t="s">
        <v>339</v>
      </c>
      <c r="S676" s="56">
        <v>197381</v>
      </c>
      <c r="T676" s="1" t="s">
        <v>381</v>
      </c>
      <c r="U676" s="56">
        <v>41416</v>
      </c>
      <c r="V676" s="56">
        <v>43100</v>
      </c>
      <c r="W676" s="56">
        <v>41456</v>
      </c>
      <c r="X676" s="56">
        <v>43100</v>
      </c>
      <c r="Y676" s="56" t="s">
        <v>356</v>
      </c>
      <c r="Z676" s="56" t="s">
        <v>382</v>
      </c>
      <c r="AA676" s="56" t="s">
        <v>342</v>
      </c>
      <c r="AB676" s="56" t="s">
        <v>343</v>
      </c>
      <c r="AC676" s="56" t="s">
        <v>342</v>
      </c>
      <c r="AD676" s="56" t="s">
        <v>347</v>
      </c>
      <c r="AE676" s="56" t="s">
        <v>334</v>
      </c>
      <c r="AF676" s="56" t="s">
        <v>292</v>
      </c>
      <c r="AG676" s="56">
        <v>2016</v>
      </c>
      <c r="AH676" s="56" t="s">
        <v>361</v>
      </c>
      <c r="AI676" s="56" t="s">
        <v>384</v>
      </c>
      <c r="AJ676" s="56">
        <v>5</v>
      </c>
      <c r="AM676" s="56">
        <v>42748</v>
      </c>
      <c r="AN676" s="56" t="s">
        <v>391</v>
      </c>
      <c r="AO676" s="1">
        <v>41855</v>
      </c>
      <c r="AP676" s="56" t="s">
        <v>383</v>
      </c>
      <c r="AQ676" s="56">
        <v>49203</v>
      </c>
      <c r="AR676" s="56">
        <v>0</v>
      </c>
      <c r="AS676" s="56" t="s">
        <v>346</v>
      </c>
      <c r="BB676" s="56" t="s">
        <v>339</v>
      </c>
      <c r="BC676" s="56" t="s">
        <v>263</v>
      </c>
      <c r="BD676" s="56" t="s">
        <v>349</v>
      </c>
      <c r="BE676" s="56" t="s">
        <v>347</v>
      </c>
      <c r="BF676" s="56" t="s">
        <v>334</v>
      </c>
      <c r="BG676" s="56" t="s">
        <v>365</v>
      </c>
      <c r="BH676" s="56">
        <v>0</v>
      </c>
      <c r="BI676" s="56">
        <v>0</v>
      </c>
      <c r="BJ676" s="56">
        <v>1</v>
      </c>
    </row>
    <row r="677" spans="1:62" hidden="1" x14ac:dyDescent="0.3">
      <c r="A677" s="56">
        <v>49196383</v>
      </c>
      <c r="B677" s="86">
        <v>599202</v>
      </c>
      <c r="C677" s="1">
        <v>42893</v>
      </c>
      <c r="D677" s="56" t="s">
        <v>357</v>
      </c>
      <c r="E677" s="56" t="s">
        <v>358</v>
      </c>
      <c r="F677" s="56" t="s">
        <v>334</v>
      </c>
      <c r="G677" s="56" t="s">
        <v>335</v>
      </c>
      <c r="H677" s="56" t="s">
        <v>336</v>
      </c>
      <c r="I677" s="56" t="s">
        <v>359</v>
      </c>
      <c r="K677" s="56" t="s">
        <v>337</v>
      </c>
      <c r="L677" s="56" t="s">
        <v>545</v>
      </c>
      <c r="M677" s="56" t="s">
        <v>984</v>
      </c>
      <c r="N677" s="56" t="s">
        <v>1043</v>
      </c>
      <c r="O677" s="56" t="s">
        <v>985</v>
      </c>
      <c r="P677" s="1" t="s">
        <v>110</v>
      </c>
      <c r="Q677" s="56" t="s">
        <v>241</v>
      </c>
      <c r="R677" s="56" t="s">
        <v>339</v>
      </c>
      <c r="S677" s="56">
        <v>149234</v>
      </c>
      <c r="T677" s="1" t="s">
        <v>372</v>
      </c>
      <c r="U677" s="56">
        <v>41416</v>
      </c>
      <c r="V677" s="56">
        <v>43100</v>
      </c>
      <c r="W677" s="56">
        <v>41456</v>
      </c>
      <c r="X677" s="56">
        <v>43100</v>
      </c>
      <c r="Y677" s="56" t="s">
        <v>340</v>
      </c>
      <c r="Z677" s="56" t="s">
        <v>341</v>
      </c>
      <c r="AA677" s="56" t="s">
        <v>347</v>
      </c>
      <c r="AB677" s="56" t="s">
        <v>343</v>
      </c>
      <c r="AC677" s="56" t="s">
        <v>342</v>
      </c>
      <c r="AD677" s="56" t="s">
        <v>347</v>
      </c>
      <c r="AE677" s="56" t="s">
        <v>334</v>
      </c>
      <c r="AF677" s="56" t="s">
        <v>292</v>
      </c>
      <c r="AG677" s="56">
        <v>2014</v>
      </c>
      <c r="AH677" s="56" t="s">
        <v>361</v>
      </c>
      <c r="AI677" s="56" t="s">
        <v>373</v>
      </c>
      <c r="AJ677" s="56">
        <v>0</v>
      </c>
      <c r="AM677" s="56">
        <v>42748</v>
      </c>
      <c r="AN677" s="56" t="s">
        <v>391</v>
      </c>
      <c r="AO677" s="1">
        <v>41404</v>
      </c>
      <c r="AP677" s="56" t="s">
        <v>353</v>
      </c>
      <c r="AQ677" s="56">
        <v>67504</v>
      </c>
      <c r="AR677" s="56">
        <v>0</v>
      </c>
      <c r="AS677" s="56" t="s">
        <v>346</v>
      </c>
      <c r="BB677" s="56" t="s">
        <v>339</v>
      </c>
      <c r="BC677" s="56" t="s">
        <v>263</v>
      </c>
      <c r="BD677" s="56" t="s">
        <v>349</v>
      </c>
      <c r="BE677" s="56" t="s">
        <v>347</v>
      </c>
      <c r="BF677" s="56" t="s">
        <v>334</v>
      </c>
      <c r="BG677" s="56" t="s">
        <v>365</v>
      </c>
      <c r="BH677" s="56">
        <v>0</v>
      </c>
      <c r="BI677" s="56">
        <v>0</v>
      </c>
      <c r="BJ677" s="56">
        <v>1</v>
      </c>
    </row>
    <row r="678" spans="1:62" hidden="1" x14ac:dyDescent="0.3">
      <c r="A678" s="56">
        <v>49196490</v>
      </c>
      <c r="B678" s="86">
        <v>599202</v>
      </c>
      <c r="C678" s="1">
        <v>42893</v>
      </c>
      <c r="D678" s="56" t="s">
        <v>357</v>
      </c>
      <c r="E678" s="56" t="s">
        <v>358</v>
      </c>
      <c r="F678" s="56" t="s">
        <v>334</v>
      </c>
      <c r="G678" s="56" t="s">
        <v>335</v>
      </c>
      <c r="H678" s="56" t="s">
        <v>336</v>
      </c>
      <c r="I678" s="56" t="s">
        <v>359</v>
      </c>
      <c r="K678" s="56" t="s">
        <v>337</v>
      </c>
      <c r="L678" s="56" t="s">
        <v>545</v>
      </c>
      <c r="M678" s="56" t="s">
        <v>984</v>
      </c>
      <c r="N678" s="56" t="s">
        <v>1043</v>
      </c>
      <c r="O678" s="56" t="s">
        <v>985</v>
      </c>
      <c r="P678" s="1" t="s">
        <v>110</v>
      </c>
      <c r="Q678" s="56" t="s">
        <v>360</v>
      </c>
      <c r="R678" s="56" t="s">
        <v>339</v>
      </c>
      <c r="S678" s="56">
        <v>149237</v>
      </c>
      <c r="T678" s="1" t="s">
        <v>375</v>
      </c>
      <c r="U678" s="56">
        <v>41416</v>
      </c>
      <c r="V678" s="56">
        <v>43100</v>
      </c>
      <c r="W678" s="56">
        <v>41456</v>
      </c>
      <c r="X678" s="56">
        <v>43100</v>
      </c>
      <c r="Y678" s="56" t="s">
        <v>340</v>
      </c>
      <c r="Z678" s="56" t="s">
        <v>341</v>
      </c>
      <c r="AA678" s="56" t="s">
        <v>347</v>
      </c>
      <c r="AB678" s="56" t="s">
        <v>343</v>
      </c>
      <c r="AC678" s="56" t="s">
        <v>342</v>
      </c>
      <c r="AD678" s="56" t="s">
        <v>347</v>
      </c>
      <c r="AE678" s="56" t="s">
        <v>334</v>
      </c>
      <c r="AF678" s="56" t="s">
        <v>292</v>
      </c>
      <c r="AG678" s="56">
        <v>2014</v>
      </c>
      <c r="AH678" s="56" t="s">
        <v>361</v>
      </c>
      <c r="AI678" s="56" t="s">
        <v>362</v>
      </c>
      <c r="AJ678" s="56">
        <v>33</v>
      </c>
      <c r="AM678" s="56">
        <v>42748</v>
      </c>
      <c r="AN678" s="56" t="s">
        <v>391</v>
      </c>
      <c r="AO678" s="1">
        <v>41775</v>
      </c>
      <c r="AP678" s="56" t="s">
        <v>353</v>
      </c>
      <c r="AQ678" s="56">
        <v>67509</v>
      </c>
      <c r="AR678" s="56">
        <v>0</v>
      </c>
      <c r="AS678" s="56" t="s">
        <v>346</v>
      </c>
      <c r="BB678" s="56" t="s">
        <v>339</v>
      </c>
      <c r="BC678" s="56" t="s">
        <v>263</v>
      </c>
      <c r="BD678" s="56" t="s">
        <v>349</v>
      </c>
      <c r="BE678" s="56" t="s">
        <v>347</v>
      </c>
      <c r="BF678" s="56" t="s">
        <v>334</v>
      </c>
      <c r="BG678" s="56" t="s">
        <v>365</v>
      </c>
      <c r="BH678" s="56">
        <v>0</v>
      </c>
      <c r="BI678" s="56">
        <v>0</v>
      </c>
      <c r="BJ678" s="56">
        <v>1</v>
      </c>
    </row>
    <row r="679" spans="1:62" hidden="1" x14ac:dyDescent="0.3">
      <c r="A679" s="56">
        <v>49196492</v>
      </c>
      <c r="B679" s="86">
        <v>599202</v>
      </c>
      <c r="C679" s="1">
        <v>42893</v>
      </c>
      <c r="D679" s="56" t="s">
        <v>357</v>
      </c>
      <c r="E679" s="56" t="s">
        <v>358</v>
      </c>
      <c r="F679" s="56" t="s">
        <v>334</v>
      </c>
      <c r="G679" s="56" t="s">
        <v>335</v>
      </c>
      <c r="H679" s="56" t="s">
        <v>336</v>
      </c>
      <c r="I679" s="56" t="s">
        <v>359</v>
      </c>
      <c r="K679" s="56" t="s">
        <v>337</v>
      </c>
      <c r="L679" s="56" t="s">
        <v>545</v>
      </c>
      <c r="M679" s="56" t="s">
        <v>984</v>
      </c>
      <c r="N679" s="56" t="s">
        <v>1043</v>
      </c>
      <c r="O679" s="56" t="s">
        <v>985</v>
      </c>
      <c r="P679" s="1" t="s">
        <v>110</v>
      </c>
      <c r="Q679" s="56" t="s">
        <v>360</v>
      </c>
      <c r="R679" s="56" t="s">
        <v>339</v>
      </c>
      <c r="S679" s="56">
        <v>149237</v>
      </c>
      <c r="T679" s="1" t="s">
        <v>375</v>
      </c>
      <c r="U679" s="56">
        <v>41416</v>
      </c>
      <c r="V679" s="56">
        <v>43100</v>
      </c>
      <c r="W679" s="56">
        <v>41456</v>
      </c>
      <c r="X679" s="56">
        <v>43100</v>
      </c>
      <c r="Y679" s="56" t="s">
        <v>340</v>
      </c>
      <c r="Z679" s="56" t="s">
        <v>341</v>
      </c>
      <c r="AA679" s="56" t="s">
        <v>347</v>
      </c>
      <c r="AB679" s="56" t="s">
        <v>343</v>
      </c>
      <c r="AC679" s="56" t="s">
        <v>342</v>
      </c>
      <c r="AD679" s="56" t="s">
        <v>347</v>
      </c>
      <c r="AE679" s="56" t="s">
        <v>334</v>
      </c>
      <c r="AF679" s="56" t="s">
        <v>292</v>
      </c>
      <c r="AG679" s="56">
        <v>2014</v>
      </c>
      <c r="AH679" s="56" t="s">
        <v>361</v>
      </c>
      <c r="AI679" s="56" t="s">
        <v>384</v>
      </c>
      <c r="AJ679" s="56">
        <v>287</v>
      </c>
      <c r="AM679" s="56">
        <v>42748</v>
      </c>
      <c r="AN679" s="56" t="s">
        <v>391</v>
      </c>
      <c r="AO679" s="1">
        <v>41775</v>
      </c>
      <c r="AP679" s="56" t="s">
        <v>353</v>
      </c>
      <c r="AQ679" s="56">
        <v>67509</v>
      </c>
      <c r="AR679" s="56">
        <v>0</v>
      </c>
      <c r="AS679" s="56" t="s">
        <v>346</v>
      </c>
      <c r="BB679" s="56" t="s">
        <v>339</v>
      </c>
      <c r="BC679" s="56" t="s">
        <v>263</v>
      </c>
      <c r="BD679" s="56" t="s">
        <v>349</v>
      </c>
      <c r="BE679" s="56" t="s">
        <v>347</v>
      </c>
      <c r="BF679" s="56" t="s">
        <v>334</v>
      </c>
      <c r="BG679" s="56" t="s">
        <v>365</v>
      </c>
      <c r="BH679" s="56">
        <v>0</v>
      </c>
      <c r="BI679" s="56">
        <v>0</v>
      </c>
      <c r="BJ679" s="56">
        <v>1</v>
      </c>
    </row>
    <row r="680" spans="1:62" hidden="1" x14ac:dyDescent="0.3">
      <c r="A680" s="56">
        <v>49196385</v>
      </c>
      <c r="B680" s="86">
        <v>599202</v>
      </c>
      <c r="C680" s="1">
        <v>42893</v>
      </c>
      <c r="D680" s="56" t="s">
        <v>357</v>
      </c>
      <c r="E680" s="56" t="s">
        <v>358</v>
      </c>
      <c r="F680" s="56" t="s">
        <v>334</v>
      </c>
      <c r="G680" s="56" t="s">
        <v>335</v>
      </c>
      <c r="H680" s="56" t="s">
        <v>336</v>
      </c>
      <c r="I680" s="56" t="s">
        <v>359</v>
      </c>
      <c r="K680" s="56" t="s">
        <v>337</v>
      </c>
      <c r="L680" s="56" t="s">
        <v>545</v>
      </c>
      <c r="M680" s="56" t="s">
        <v>984</v>
      </c>
      <c r="N680" s="56" t="s">
        <v>1043</v>
      </c>
      <c r="O680" s="56" t="s">
        <v>985</v>
      </c>
      <c r="P680" s="1" t="s">
        <v>110</v>
      </c>
      <c r="Q680" s="56" t="s">
        <v>241</v>
      </c>
      <c r="R680" s="56" t="s">
        <v>339</v>
      </c>
      <c r="S680" s="56">
        <v>149234</v>
      </c>
      <c r="T680" s="1" t="s">
        <v>372</v>
      </c>
      <c r="U680" s="56">
        <v>41416</v>
      </c>
      <c r="V680" s="56">
        <v>43100</v>
      </c>
      <c r="W680" s="56">
        <v>41456</v>
      </c>
      <c r="X680" s="56">
        <v>43100</v>
      </c>
      <c r="Y680" s="56" t="s">
        <v>340</v>
      </c>
      <c r="Z680" s="56" t="s">
        <v>341</v>
      </c>
      <c r="AA680" s="56" t="s">
        <v>347</v>
      </c>
      <c r="AB680" s="56" t="s">
        <v>343</v>
      </c>
      <c r="AC680" s="56" t="s">
        <v>342</v>
      </c>
      <c r="AD680" s="56" t="s">
        <v>347</v>
      </c>
      <c r="AE680" s="56" t="s">
        <v>334</v>
      </c>
      <c r="AF680" s="56" t="s">
        <v>292</v>
      </c>
      <c r="AG680" s="56">
        <v>2015</v>
      </c>
      <c r="AH680" s="56" t="s">
        <v>361</v>
      </c>
      <c r="AI680" s="56" t="s">
        <v>385</v>
      </c>
      <c r="AJ680" s="56">
        <v>493158</v>
      </c>
      <c r="AM680" s="56">
        <v>42748</v>
      </c>
      <c r="AN680" s="56" t="s">
        <v>391</v>
      </c>
      <c r="AO680" s="1">
        <v>41404</v>
      </c>
      <c r="AP680" s="56" t="s">
        <v>353</v>
      </c>
      <c r="AQ680" s="56">
        <v>67504</v>
      </c>
      <c r="AR680" s="56">
        <v>0</v>
      </c>
      <c r="AS680" s="56" t="s">
        <v>346</v>
      </c>
      <c r="BB680" s="56" t="s">
        <v>339</v>
      </c>
      <c r="BC680" s="56" t="s">
        <v>263</v>
      </c>
      <c r="BD680" s="56" t="s">
        <v>349</v>
      </c>
      <c r="BE680" s="56" t="s">
        <v>347</v>
      </c>
      <c r="BF680" s="56" t="s">
        <v>334</v>
      </c>
      <c r="BG680" s="56" t="s">
        <v>365</v>
      </c>
      <c r="BH680" s="56">
        <v>0</v>
      </c>
      <c r="BI680" s="56">
        <v>0</v>
      </c>
      <c r="BJ680" s="56">
        <v>1</v>
      </c>
    </row>
    <row r="681" spans="1:62" hidden="1" x14ac:dyDescent="0.3">
      <c r="A681" s="56">
        <v>49196494</v>
      </c>
      <c r="B681" s="86">
        <v>599202</v>
      </c>
      <c r="C681" s="1">
        <v>42893</v>
      </c>
      <c r="D681" s="56" t="s">
        <v>357</v>
      </c>
      <c r="E681" s="56" t="s">
        <v>358</v>
      </c>
      <c r="F681" s="56" t="s">
        <v>334</v>
      </c>
      <c r="G681" s="56" t="s">
        <v>335</v>
      </c>
      <c r="H681" s="56" t="s">
        <v>336</v>
      </c>
      <c r="I681" s="56" t="s">
        <v>359</v>
      </c>
      <c r="K681" s="56" t="s">
        <v>337</v>
      </c>
      <c r="L681" s="56" t="s">
        <v>545</v>
      </c>
      <c r="M681" s="56" t="s">
        <v>984</v>
      </c>
      <c r="N681" s="56" t="s">
        <v>1043</v>
      </c>
      <c r="O681" s="56" t="s">
        <v>985</v>
      </c>
      <c r="P681" s="1" t="s">
        <v>110</v>
      </c>
      <c r="Q681" s="56" t="s">
        <v>360</v>
      </c>
      <c r="R681" s="56" t="s">
        <v>339</v>
      </c>
      <c r="S681" s="56">
        <v>149237</v>
      </c>
      <c r="T681" s="1" t="s">
        <v>375</v>
      </c>
      <c r="U681" s="56">
        <v>41416</v>
      </c>
      <c r="V681" s="56">
        <v>43100</v>
      </c>
      <c r="W681" s="56">
        <v>41456</v>
      </c>
      <c r="X681" s="56">
        <v>43100</v>
      </c>
      <c r="Y681" s="56" t="s">
        <v>340</v>
      </c>
      <c r="Z681" s="56" t="s">
        <v>341</v>
      </c>
      <c r="AA681" s="56" t="s">
        <v>347</v>
      </c>
      <c r="AB681" s="56" t="s">
        <v>343</v>
      </c>
      <c r="AC681" s="56" t="s">
        <v>342</v>
      </c>
      <c r="AD681" s="56" t="s">
        <v>347</v>
      </c>
      <c r="AE681" s="56" t="s">
        <v>334</v>
      </c>
      <c r="AF681" s="56" t="s">
        <v>292</v>
      </c>
      <c r="AG681" s="56">
        <v>2015</v>
      </c>
      <c r="AH681" s="56" t="s">
        <v>361</v>
      </c>
      <c r="AI681" s="56" t="s">
        <v>362</v>
      </c>
      <c r="AJ681" s="56">
        <v>443</v>
      </c>
      <c r="AM681" s="56">
        <v>42748</v>
      </c>
      <c r="AN681" s="56" t="s">
        <v>391</v>
      </c>
      <c r="AO681" s="1">
        <v>41404</v>
      </c>
      <c r="AP681" s="56" t="s">
        <v>353</v>
      </c>
      <c r="AQ681" s="56">
        <v>67509</v>
      </c>
      <c r="AR681" s="56">
        <v>0</v>
      </c>
      <c r="AS681" s="56" t="s">
        <v>346</v>
      </c>
      <c r="BB681" s="56" t="s">
        <v>339</v>
      </c>
      <c r="BC681" s="56" t="s">
        <v>263</v>
      </c>
      <c r="BD681" s="56" t="s">
        <v>349</v>
      </c>
      <c r="BE681" s="56" t="s">
        <v>347</v>
      </c>
      <c r="BF681" s="56" t="s">
        <v>334</v>
      </c>
      <c r="BG681" s="56" t="s">
        <v>365</v>
      </c>
      <c r="BH681" s="56">
        <v>0</v>
      </c>
      <c r="BI681" s="56">
        <v>0</v>
      </c>
      <c r="BJ681" s="56">
        <v>1</v>
      </c>
    </row>
    <row r="682" spans="1:62" hidden="1" x14ac:dyDescent="0.3">
      <c r="A682" s="56">
        <v>49196496</v>
      </c>
      <c r="B682" s="86">
        <v>599202</v>
      </c>
      <c r="C682" s="1">
        <v>42893</v>
      </c>
      <c r="D682" s="56" t="s">
        <v>357</v>
      </c>
      <c r="E682" s="56" t="s">
        <v>358</v>
      </c>
      <c r="F682" s="56" t="s">
        <v>334</v>
      </c>
      <c r="G682" s="56" t="s">
        <v>335</v>
      </c>
      <c r="H682" s="56" t="s">
        <v>336</v>
      </c>
      <c r="I682" s="56" t="s">
        <v>359</v>
      </c>
      <c r="K682" s="56" t="s">
        <v>337</v>
      </c>
      <c r="L682" s="56" t="s">
        <v>545</v>
      </c>
      <c r="M682" s="56" t="s">
        <v>984</v>
      </c>
      <c r="N682" s="56" t="s">
        <v>1043</v>
      </c>
      <c r="O682" s="56" t="s">
        <v>985</v>
      </c>
      <c r="P682" s="1" t="s">
        <v>110</v>
      </c>
      <c r="Q682" s="56" t="s">
        <v>360</v>
      </c>
      <c r="R682" s="56" t="s">
        <v>339</v>
      </c>
      <c r="S682" s="56">
        <v>149237</v>
      </c>
      <c r="T682" s="1" t="s">
        <v>375</v>
      </c>
      <c r="U682" s="56">
        <v>41416</v>
      </c>
      <c r="V682" s="56">
        <v>43100</v>
      </c>
      <c r="W682" s="56">
        <v>41456</v>
      </c>
      <c r="X682" s="56">
        <v>43100</v>
      </c>
      <c r="Y682" s="56" t="s">
        <v>340</v>
      </c>
      <c r="Z682" s="56" t="s">
        <v>341</v>
      </c>
      <c r="AA682" s="56" t="s">
        <v>347</v>
      </c>
      <c r="AB682" s="56" t="s">
        <v>343</v>
      </c>
      <c r="AC682" s="56" t="s">
        <v>342</v>
      </c>
      <c r="AD682" s="56" t="s">
        <v>347</v>
      </c>
      <c r="AE682" s="56" t="s">
        <v>334</v>
      </c>
      <c r="AF682" s="56" t="s">
        <v>292</v>
      </c>
      <c r="AG682" s="56">
        <v>2015</v>
      </c>
      <c r="AH682" s="56" t="s">
        <v>361</v>
      </c>
      <c r="AI682" s="56" t="s">
        <v>384</v>
      </c>
      <c r="AJ682" s="56">
        <v>660</v>
      </c>
      <c r="AM682" s="56">
        <v>42748</v>
      </c>
      <c r="AN682" s="56" t="s">
        <v>391</v>
      </c>
      <c r="AO682" s="1">
        <v>41404</v>
      </c>
      <c r="AP682" s="56" t="s">
        <v>353</v>
      </c>
      <c r="AQ682" s="56">
        <v>67509</v>
      </c>
      <c r="AR682" s="56">
        <v>0</v>
      </c>
      <c r="AS682" s="56" t="s">
        <v>346</v>
      </c>
      <c r="BB682" s="56" t="s">
        <v>339</v>
      </c>
      <c r="BC682" s="56" t="s">
        <v>263</v>
      </c>
      <c r="BD682" s="56" t="s">
        <v>349</v>
      </c>
      <c r="BE682" s="56" t="s">
        <v>347</v>
      </c>
      <c r="BF682" s="56" t="s">
        <v>334</v>
      </c>
      <c r="BG682" s="56" t="s">
        <v>365</v>
      </c>
      <c r="BH682" s="56">
        <v>0</v>
      </c>
      <c r="BI682" s="56">
        <v>0</v>
      </c>
      <c r="BJ682" s="56">
        <v>1</v>
      </c>
    </row>
    <row r="683" spans="1:62" hidden="1" x14ac:dyDescent="0.3">
      <c r="A683" s="56">
        <v>49196363</v>
      </c>
      <c r="B683" s="86">
        <v>599202</v>
      </c>
      <c r="C683" s="1">
        <v>42893</v>
      </c>
      <c r="D683" s="56" t="s">
        <v>357</v>
      </c>
      <c r="E683" s="56" t="s">
        <v>358</v>
      </c>
      <c r="F683" s="56" t="s">
        <v>334</v>
      </c>
      <c r="G683" s="56" t="s">
        <v>335</v>
      </c>
      <c r="H683" s="56" t="s">
        <v>336</v>
      </c>
      <c r="I683" s="56" t="s">
        <v>359</v>
      </c>
      <c r="K683" s="56" t="s">
        <v>337</v>
      </c>
      <c r="L683" s="56" t="s">
        <v>545</v>
      </c>
      <c r="M683" s="56" t="s">
        <v>984</v>
      </c>
      <c r="N683" s="56" t="s">
        <v>1043</v>
      </c>
      <c r="O683" s="56" t="s">
        <v>985</v>
      </c>
      <c r="P683" s="1" t="s">
        <v>110</v>
      </c>
      <c r="Q683" s="56" t="s">
        <v>241</v>
      </c>
      <c r="R683" s="56" t="s">
        <v>339</v>
      </c>
      <c r="S683" s="56">
        <v>197381</v>
      </c>
      <c r="T683" s="1" t="s">
        <v>381</v>
      </c>
      <c r="U683" s="56">
        <v>41416</v>
      </c>
      <c r="V683" s="56">
        <v>43100</v>
      </c>
      <c r="W683" s="56">
        <v>41456</v>
      </c>
      <c r="X683" s="56">
        <v>43100</v>
      </c>
      <c r="Y683" s="56" t="s">
        <v>356</v>
      </c>
      <c r="Z683" s="56" t="s">
        <v>382</v>
      </c>
      <c r="AA683" s="56" t="s">
        <v>342</v>
      </c>
      <c r="AB683" s="56" t="s">
        <v>343</v>
      </c>
      <c r="AC683" s="56" t="s">
        <v>342</v>
      </c>
      <c r="AD683" s="56" t="s">
        <v>347</v>
      </c>
      <c r="AE683" s="56" t="s">
        <v>334</v>
      </c>
      <c r="AF683" s="56" t="s">
        <v>292</v>
      </c>
      <c r="AG683" s="56">
        <v>2016</v>
      </c>
      <c r="AH683" s="56" t="s">
        <v>361</v>
      </c>
      <c r="AI683" s="56" t="s">
        <v>373</v>
      </c>
      <c r="AJ683" s="56">
        <v>5</v>
      </c>
      <c r="AM683" s="56">
        <v>42748</v>
      </c>
      <c r="AN683" s="56" t="s">
        <v>391</v>
      </c>
      <c r="AO683" s="1">
        <v>41855</v>
      </c>
      <c r="AP683" s="56" t="s">
        <v>383</v>
      </c>
      <c r="AQ683" s="56">
        <v>49203</v>
      </c>
      <c r="AR683" s="56">
        <v>0</v>
      </c>
      <c r="AS683" s="56" t="s">
        <v>346</v>
      </c>
      <c r="BB683" s="56" t="s">
        <v>339</v>
      </c>
      <c r="BC683" s="56" t="s">
        <v>263</v>
      </c>
      <c r="BD683" s="56" t="s">
        <v>349</v>
      </c>
      <c r="BE683" s="56" t="s">
        <v>347</v>
      </c>
      <c r="BF683" s="56" t="s">
        <v>334</v>
      </c>
      <c r="BG683" s="56" t="s">
        <v>365</v>
      </c>
      <c r="BH683" s="56">
        <v>0</v>
      </c>
      <c r="BI683" s="56">
        <v>0</v>
      </c>
      <c r="BJ683" s="56">
        <v>1</v>
      </c>
    </row>
    <row r="684" spans="1:62" hidden="1" x14ac:dyDescent="0.3">
      <c r="A684" s="56">
        <v>49196387</v>
      </c>
      <c r="B684" s="86">
        <v>599202</v>
      </c>
      <c r="C684" s="1">
        <v>42893</v>
      </c>
      <c r="D684" s="56" t="s">
        <v>357</v>
      </c>
      <c r="E684" s="56" t="s">
        <v>358</v>
      </c>
      <c r="F684" s="56" t="s">
        <v>334</v>
      </c>
      <c r="G684" s="56" t="s">
        <v>335</v>
      </c>
      <c r="H684" s="56" t="s">
        <v>336</v>
      </c>
      <c r="I684" s="56" t="s">
        <v>359</v>
      </c>
      <c r="K684" s="56" t="s">
        <v>337</v>
      </c>
      <c r="L684" s="56" t="s">
        <v>545</v>
      </c>
      <c r="M684" s="56" t="s">
        <v>984</v>
      </c>
      <c r="N684" s="56" t="s">
        <v>1043</v>
      </c>
      <c r="O684" s="56" t="s">
        <v>985</v>
      </c>
      <c r="P684" s="1" t="s">
        <v>110</v>
      </c>
      <c r="Q684" s="56" t="s">
        <v>241</v>
      </c>
      <c r="R684" s="56" t="s">
        <v>339</v>
      </c>
      <c r="S684" s="56">
        <v>149234</v>
      </c>
      <c r="T684" s="1" t="s">
        <v>372</v>
      </c>
      <c r="U684" s="56">
        <v>41416</v>
      </c>
      <c r="V684" s="56">
        <v>43100</v>
      </c>
      <c r="W684" s="56">
        <v>41456</v>
      </c>
      <c r="X684" s="56">
        <v>43100</v>
      </c>
      <c r="Y684" s="56" t="s">
        <v>340</v>
      </c>
      <c r="Z684" s="56" t="s">
        <v>341</v>
      </c>
      <c r="AA684" s="56" t="s">
        <v>347</v>
      </c>
      <c r="AB684" s="56" t="s">
        <v>343</v>
      </c>
      <c r="AC684" s="56" t="s">
        <v>342</v>
      </c>
      <c r="AD684" s="56" t="s">
        <v>347</v>
      </c>
      <c r="AE684" s="56" t="s">
        <v>334</v>
      </c>
      <c r="AF684" s="56" t="s">
        <v>292</v>
      </c>
      <c r="AG684" s="56">
        <v>2015</v>
      </c>
      <c r="AH684" s="56" t="s">
        <v>361</v>
      </c>
      <c r="AI684" s="56" t="s">
        <v>373</v>
      </c>
      <c r="AJ684" s="56">
        <v>1263985</v>
      </c>
      <c r="AM684" s="56">
        <v>42748</v>
      </c>
      <c r="AN684" s="56" t="s">
        <v>391</v>
      </c>
      <c r="AO684" s="1">
        <v>41404</v>
      </c>
      <c r="AP684" s="56" t="s">
        <v>353</v>
      </c>
      <c r="AQ684" s="56">
        <v>67504</v>
      </c>
      <c r="AR684" s="56">
        <v>0</v>
      </c>
      <c r="AS684" s="56" t="s">
        <v>346</v>
      </c>
      <c r="BB684" s="56" t="s">
        <v>339</v>
      </c>
      <c r="BC684" s="56" t="s">
        <v>263</v>
      </c>
      <c r="BD684" s="56" t="s">
        <v>349</v>
      </c>
      <c r="BE684" s="56" t="s">
        <v>347</v>
      </c>
      <c r="BF684" s="56" t="s">
        <v>334</v>
      </c>
      <c r="BG684" s="56" t="s">
        <v>365</v>
      </c>
      <c r="BH684" s="56">
        <v>0</v>
      </c>
      <c r="BI684" s="56">
        <v>0</v>
      </c>
      <c r="BJ684" s="56">
        <v>1</v>
      </c>
    </row>
    <row r="685" spans="1:62" hidden="1" x14ac:dyDescent="0.3">
      <c r="A685" s="56">
        <v>49196498</v>
      </c>
      <c r="B685" s="86">
        <v>599202</v>
      </c>
      <c r="C685" s="1">
        <v>42893</v>
      </c>
      <c r="D685" s="56" t="s">
        <v>357</v>
      </c>
      <c r="E685" s="56" t="s">
        <v>358</v>
      </c>
      <c r="F685" s="56" t="s">
        <v>334</v>
      </c>
      <c r="G685" s="56" t="s">
        <v>335</v>
      </c>
      <c r="H685" s="56" t="s">
        <v>336</v>
      </c>
      <c r="I685" s="56" t="s">
        <v>359</v>
      </c>
      <c r="K685" s="56" t="s">
        <v>337</v>
      </c>
      <c r="L685" s="56" t="s">
        <v>545</v>
      </c>
      <c r="M685" s="56" t="s">
        <v>984</v>
      </c>
      <c r="N685" s="56" t="s">
        <v>1043</v>
      </c>
      <c r="O685" s="56" t="s">
        <v>985</v>
      </c>
      <c r="P685" s="1" t="s">
        <v>110</v>
      </c>
      <c r="Q685" s="56" t="s">
        <v>360</v>
      </c>
      <c r="R685" s="56" t="s">
        <v>339</v>
      </c>
      <c r="S685" s="56">
        <v>149237</v>
      </c>
      <c r="T685" s="1" t="s">
        <v>375</v>
      </c>
      <c r="U685" s="56">
        <v>41416</v>
      </c>
      <c r="V685" s="56">
        <v>43100</v>
      </c>
      <c r="W685" s="56">
        <v>41456</v>
      </c>
      <c r="X685" s="56">
        <v>43100</v>
      </c>
      <c r="Y685" s="56" t="s">
        <v>340</v>
      </c>
      <c r="Z685" s="56" t="s">
        <v>341</v>
      </c>
      <c r="AA685" s="56" t="s">
        <v>347</v>
      </c>
      <c r="AB685" s="56" t="s">
        <v>343</v>
      </c>
      <c r="AC685" s="56" t="s">
        <v>342</v>
      </c>
      <c r="AD685" s="56" t="s">
        <v>347</v>
      </c>
      <c r="AE685" s="56" t="s">
        <v>334</v>
      </c>
      <c r="AF685" s="56" t="s">
        <v>292</v>
      </c>
      <c r="AG685" s="56">
        <v>2016</v>
      </c>
      <c r="AH685" s="56" t="s">
        <v>361</v>
      </c>
      <c r="AI685" s="56" t="s">
        <v>362</v>
      </c>
      <c r="AJ685" s="56">
        <v>939</v>
      </c>
      <c r="AM685" s="56">
        <v>42748</v>
      </c>
      <c r="AN685" s="56" t="s">
        <v>391</v>
      </c>
      <c r="AO685" s="1">
        <v>41404</v>
      </c>
      <c r="AP685" s="56" t="s">
        <v>353</v>
      </c>
      <c r="AQ685" s="56">
        <v>67509</v>
      </c>
      <c r="AR685" s="56">
        <v>0</v>
      </c>
      <c r="AS685" s="56" t="s">
        <v>346</v>
      </c>
      <c r="BB685" s="56" t="s">
        <v>339</v>
      </c>
      <c r="BC685" s="56" t="s">
        <v>263</v>
      </c>
      <c r="BD685" s="56" t="s">
        <v>349</v>
      </c>
      <c r="BE685" s="56" t="s">
        <v>347</v>
      </c>
      <c r="BF685" s="56" t="s">
        <v>334</v>
      </c>
      <c r="BG685" s="56" t="s">
        <v>365</v>
      </c>
      <c r="BH685" s="56">
        <v>0</v>
      </c>
      <c r="BI685" s="56">
        <v>0</v>
      </c>
      <c r="BJ685" s="56">
        <v>1</v>
      </c>
    </row>
    <row r="686" spans="1:62" hidden="1" x14ac:dyDescent="0.3">
      <c r="A686" s="56">
        <v>49196500</v>
      </c>
      <c r="B686" s="86">
        <v>599202</v>
      </c>
      <c r="C686" s="1">
        <v>42893</v>
      </c>
      <c r="D686" s="56" t="s">
        <v>357</v>
      </c>
      <c r="E686" s="56" t="s">
        <v>358</v>
      </c>
      <c r="F686" s="56" t="s">
        <v>334</v>
      </c>
      <c r="G686" s="56" t="s">
        <v>335</v>
      </c>
      <c r="H686" s="56" t="s">
        <v>336</v>
      </c>
      <c r="I686" s="56" t="s">
        <v>359</v>
      </c>
      <c r="K686" s="56" t="s">
        <v>337</v>
      </c>
      <c r="L686" s="56" t="s">
        <v>545</v>
      </c>
      <c r="M686" s="56" t="s">
        <v>984</v>
      </c>
      <c r="N686" s="56" t="s">
        <v>1043</v>
      </c>
      <c r="O686" s="56" t="s">
        <v>985</v>
      </c>
      <c r="P686" s="1" t="s">
        <v>110</v>
      </c>
      <c r="Q686" s="56" t="s">
        <v>360</v>
      </c>
      <c r="R686" s="56" t="s">
        <v>339</v>
      </c>
      <c r="S686" s="56">
        <v>149237</v>
      </c>
      <c r="T686" s="1" t="s">
        <v>375</v>
      </c>
      <c r="U686" s="56">
        <v>41416</v>
      </c>
      <c r="V686" s="56">
        <v>43100</v>
      </c>
      <c r="W686" s="56">
        <v>41456</v>
      </c>
      <c r="X686" s="56">
        <v>43100</v>
      </c>
      <c r="Y686" s="56" t="s">
        <v>340</v>
      </c>
      <c r="Z686" s="56" t="s">
        <v>341</v>
      </c>
      <c r="AA686" s="56" t="s">
        <v>347</v>
      </c>
      <c r="AB686" s="56" t="s">
        <v>343</v>
      </c>
      <c r="AC686" s="56" t="s">
        <v>342</v>
      </c>
      <c r="AD686" s="56" t="s">
        <v>347</v>
      </c>
      <c r="AE686" s="56" t="s">
        <v>334</v>
      </c>
      <c r="AF686" s="56" t="s">
        <v>292</v>
      </c>
      <c r="AG686" s="56">
        <v>2016</v>
      </c>
      <c r="AH686" s="56" t="s">
        <v>361</v>
      </c>
      <c r="AI686" s="56" t="s">
        <v>384</v>
      </c>
      <c r="AJ686" s="56">
        <v>1217</v>
      </c>
      <c r="AM686" s="56">
        <v>42748</v>
      </c>
      <c r="AN686" s="56" t="s">
        <v>391</v>
      </c>
      <c r="AO686" s="1">
        <v>41404</v>
      </c>
      <c r="AP686" s="56" t="s">
        <v>353</v>
      </c>
      <c r="AQ686" s="56">
        <v>67509</v>
      </c>
      <c r="AR686" s="56">
        <v>0</v>
      </c>
      <c r="AS686" s="56" t="s">
        <v>346</v>
      </c>
      <c r="BB686" s="56" t="s">
        <v>339</v>
      </c>
      <c r="BC686" s="56" t="s">
        <v>263</v>
      </c>
      <c r="BD686" s="56" t="s">
        <v>349</v>
      </c>
      <c r="BE686" s="56" t="s">
        <v>347</v>
      </c>
      <c r="BF686" s="56" t="s">
        <v>334</v>
      </c>
      <c r="BG686" s="56" t="s">
        <v>365</v>
      </c>
      <c r="BH686" s="56">
        <v>0</v>
      </c>
      <c r="BI686" s="56">
        <v>0</v>
      </c>
      <c r="BJ686" s="56">
        <v>1</v>
      </c>
    </row>
    <row r="687" spans="1:62" hidden="1" x14ac:dyDescent="0.3">
      <c r="A687" s="56">
        <v>49196389</v>
      </c>
      <c r="B687" s="86">
        <v>599202</v>
      </c>
      <c r="C687" s="1">
        <v>42893</v>
      </c>
      <c r="D687" s="56" t="s">
        <v>357</v>
      </c>
      <c r="E687" s="56" t="s">
        <v>358</v>
      </c>
      <c r="F687" s="56" t="s">
        <v>334</v>
      </c>
      <c r="G687" s="56" t="s">
        <v>335</v>
      </c>
      <c r="H687" s="56" t="s">
        <v>336</v>
      </c>
      <c r="I687" s="56" t="s">
        <v>359</v>
      </c>
      <c r="K687" s="56" t="s">
        <v>337</v>
      </c>
      <c r="L687" s="56" t="s">
        <v>545</v>
      </c>
      <c r="M687" s="56" t="s">
        <v>984</v>
      </c>
      <c r="N687" s="56" t="s">
        <v>1043</v>
      </c>
      <c r="O687" s="56" t="s">
        <v>985</v>
      </c>
      <c r="P687" s="1" t="s">
        <v>110</v>
      </c>
      <c r="Q687" s="56" t="s">
        <v>241</v>
      </c>
      <c r="R687" s="56" t="s">
        <v>339</v>
      </c>
      <c r="S687" s="56">
        <v>149233</v>
      </c>
      <c r="T687" s="1" t="s">
        <v>379</v>
      </c>
      <c r="U687" s="56">
        <v>41416</v>
      </c>
      <c r="V687" s="56">
        <v>43100</v>
      </c>
      <c r="W687" s="56">
        <v>41456</v>
      </c>
      <c r="X687" s="56">
        <v>43100</v>
      </c>
      <c r="Y687" s="56" t="s">
        <v>340</v>
      </c>
      <c r="Z687" s="56" t="s">
        <v>341</v>
      </c>
      <c r="AA687" s="56" t="s">
        <v>347</v>
      </c>
      <c r="AB687" s="56" t="s">
        <v>343</v>
      </c>
      <c r="AC687" s="56" t="s">
        <v>342</v>
      </c>
      <c r="AD687" s="56" t="s">
        <v>342</v>
      </c>
      <c r="AE687" s="56" t="s">
        <v>334</v>
      </c>
      <c r="AF687" s="56" t="s">
        <v>224</v>
      </c>
      <c r="AG687" s="56">
        <v>2012</v>
      </c>
      <c r="AH687" s="56" t="s">
        <v>361</v>
      </c>
      <c r="AI687" s="56" t="s">
        <v>339</v>
      </c>
      <c r="AJ687" s="56">
        <v>0</v>
      </c>
      <c r="AM687" s="56">
        <v>42767</v>
      </c>
      <c r="AN687" s="56" t="s">
        <v>353</v>
      </c>
      <c r="AO687" s="1">
        <v>41404</v>
      </c>
      <c r="AP687" s="56" t="s">
        <v>353</v>
      </c>
      <c r="AQ687" s="56">
        <v>67502</v>
      </c>
      <c r="AR687" s="56">
        <v>0</v>
      </c>
      <c r="AS687" s="56" t="s">
        <v>346</v>
      </c>
      <c r="BB687" s="56" t="s">
        <v>339</v>
      </c>
      <c r="BC687" s="56" t="s">
        <v>263</v>
      </c>
      <c r="BD687" s="56" t="s">
        <v>349</v>
      </c>
      <c r="BE687" s="56" t="s">
        <v>347</v>
      </c>
      <c r="BF687" s="56" t="s">
        <v>334</v>
      </c>
      <c r="BG687" s="56" t="s">
        <v>365</v>
      </c>
      <c r="BH687" s="56">
        <v>0</v>
      </c>
      <c r="BI687" s="56">
        <v>0</v>
      </c>
      <c r="BJ687" s="56">
        <v>1</v>
      </c>
    </row>
    <row r="688" spans="1:62" hidden="1" x14ac:dyDescent="0.3">
      <c r="A688" s="56">
        <v>49196502</v>
      </c>
      <c r="B688" s="86">
        <v>599202</v>
      </c>
      <c r="C688" s="1">
        <v>42893</v>
      </c>
      <c r="D688" s="56" t="s">
        <v>357</v>
      </c>
      <c r="E688" s="56" t="s">
        <v>358</v>
      </c>
      <c r="F688" s="56" t="s">
        <v>334</v>
      </c>
      <c r="G688" s="56" t="s">
        <v>335</v>
      </c>
      <c r="H688" s="56" t="s">
        <v>336</v>
      </c>
      <c r="I688" s="56" t="s">
        <v>359</v>
      </c>
      <c r="K688" s="56" t="s">
        <v>337</v>
      </c>
      <c r="L688" s="56" t="s">
        <v>545</v>
      </c>
      <c r="M688" s="56" t="s">
        <v>984</v>
      </c>
      <c r="N688" s="56" t="s">
        <v>1043</v>
      </c>
      <c r="O688" s="56" t="s">
        <v>985</v>
      </c>
      <c r="P688" s="1" t="s">
        <v>110</v>
      </c>
      <c r="Q688" s="56" t="s">
        <v>360</v>
      </c>
      <c r="R688" s="56" t="s">
        <v>339</v>
      </c>
      <c r="S688" s="56">
        <v>149237</v>
      </c>
      <c r="T688" s="1" t="s">
        <v>375</v>
      </c>
      <c r="U688" s="56">
        <v>41416</v>
      </c>
      <c r="V688" s="56">
        <v>43100</v>
      </c>
      <c r="W688" s="56">
        <v>41456</v>
      </c>
      <c r="X688" s="56">
        <v>43100</v>
      </c>
      <c r="Y688" s="56" t="s">
        <v>340</v>
      </c>
      <c r="Z688" s="56" t="s">
        <v>341</v>
      </c>
      <c r="AA688" s="56" t="s">
        <v>347</v>
      </c>
      <c r="AB688" s="56" t="s">
        <v>343</v>
      </c>
      <c r="AC688" s="56" t="s">
        <v>342</v>
      </c>
      <c r="AD688" s="56" t="s">
        <v>347</v>
      </c>
      <c r="AE688" s="56" t="s">
        <v>334</v>
      </c>
      <c r="AF688" s="56" t="s">
        <v>292</v>
      </c>
      <c r="AG688" s="56">
        <v>2017</v>
      </c>
      <c r="AH688" s="56" t="s">
        <v>361</v>
      </c>
      <c r="AI688" s="56" t="s">
        <v>362</v>
      </c>
      <c r="AJ688" s="56">
        <v>1459</v>
      </c>
      <c r="AM688" s="56">
        <v>42748</v>
      </c>
      <c r="AN688" s="56" t="s">
        <v>391</v>
      </c>
      <c r="AO688" s="1">
        <v>41404</v>
      </c>
      <c r="AP688" s="56" t="s">
        <v>353</v>
      </c>
      <c r="AQ688" s="56">
        <v>67509</v>
      </c>
      <c r="AR688" s="56">
        <v>0</v>
      </c>
      <c r="AS688" s="56" t="s">
        <v>346</v>
      </c>
      <c r="BB688" s="56" t="s">
        <v>339</v>
      </c>
      <c r="BC688" s="56" t="s">
        <v>263</v>
      </c>
      <c r="BD688" s="56" t="s">
        <v>349</v>
      </c>
      <c r="BE688" s="56" t="s">
        <v>347</v>
      </c>
      <c r="BF688" s="56" t="s">
        <v>334</v>
      </c>
      <c r="BG688" s="56" t="s">
        <v>365</v>
      </c>
      <c r="BH688" s="56">
        <v>0</v>
      </c>
      <c r="BI688" s="56">
        <v>0</v>
      </c>
      <c r="BJ688" s="56">
        <v>1</v>
      </c>
    </row>
    <row r="689" spans="1:62" hidden="1" x14ac:dyDescent="0.3">
      <c r="A689" s="56">
        <v>49196504</v>
      </c>
      <c r="B689" s="86">
        <v>599202</v>
      </c>
      <c r="C689" s="1">
        <v>42893</v>
      </c>
      <c r="D689" s="56" t="s">
        <v>357</v>
      </c>
      <c r="E689" s="56" t="s">
        <v>358</v>
      </c>
      <c r="F689" s="56" t="s">
        <v>334</v>
      </c>
      <c r="G689" s="56" t="s">
        <v>335</v>
      </c>
      <c r="H689" s="56" t="s">
        <v>336</v>
      </c>
      <c r="I689" s="56" t="s">
        <v>359</v>
      </c>
      <c r="K689" s="56" t="s">
        <v>337</v>
      </c>
      <c r="L689" s="56" t="s">
        <v>545</v>
      </c>
      <c r="M689" s="56" t="s">
        <v>984</v>
      </c>
      <c r="N689" s="56" t="s">
        <v>1043</v>
      </c>
      <c r="O689" s="56" t="s">
        <v>985</v>
      </c>
      <c r="P689" s="1" t="s">
        <v>110</v>
      </c>
      <c r="Q689" s="56" t="s">
        <v>360</v>
      </c>
      <c r="R689" s="56" t="s">
        <v>339</v>
      </c>
      <c r="S689" s="56">
        <v>149237</v>
      </c>
      <c r="T689" s="1" t="s">
        <v>375</v>
      </c>
      <c r="U689" s="56">
        <v>41416</v>
      </c>
      <c r="V689" s="56">
        <v>43100</v>
      </c>
      <c r="W689" s="56">
        <v>41456</v>
      </c>
      <c r="X689" s="56">
        <v>43100</v>
      </c>
      <c r="Y689" s="56" t="s">
        <v>340</v>
      </c>
      <c r="Z689" s="56" t="s">
        <v>341</v>
      </c>
      <c r="AA689" s="56" t="s">
        <v>347</v>
      </c>
      <c r="AB689" s="56" t="s">
        <v>343</v>
      </c>
      <c r="AC689" s="56" t="s">
        <v>342</v>
      </c>
      <c r="AD689" s="56" t="s">
        <v>347</v>
      </c>
      <c r="AE689" s="56" t="s">
        <v>334</v>
      </c>
      <c r="AF689" s="56" t="s">
        <v>292</v>
      </c>
      <c r="AG689" s="56">
        <v>2017</v>
      </c>
      <c r="AH689" s="56" t="s">
        <v>361</v>
      </c>
      <c r="AI689" s="56" t="s">
        <v>384</v>
      </c>
      <c r="AJ689" s="56">
        <v>1322</v>
      </c>
      <c r="AM689" s="56">
        <v>42748</v>
      </c>
      <c r="AN689" s="56" t="s">
        <v>391</v>
      </c>
      <c r="AO689" s="1">
        <v>41404</v>
      </c>
      <c r="AP689" s="56" t="s">
        <v>353</v>
      </c>
      <c r="AQ689" s="56">
        <v>67509</v>
      </c>
      <c r="AR689" s="56">
        <v>0</v>
      </c>
      <c r="AS689" s="56" t="s">
        <v>346</v>
      </c>
      <c r="BB689" s="56" t="s">
        <v>339</v>
      </c>
      <c r="BC689" s="56" t="s">
        <v>263</v>
      </c>
      <c r="BD689" s="56" t="s">
        <v>349</v>
      </c>
      <c r="BE689" s="56" t="s">
        <v>347</v>
      </c>
      <c r="BF689" s="56" t="s">
        <v>334</v>
      </c>
      <c r="BG689" s="56" t="s">
        <v>365</v>
      </c>
      <c r="BH689" s="56">
        <v>0</v>
      </c>
      <c r="BI689" s="56">
        <v>0</v>
      </c>
      <c r="BJ689" s="56">
        <v>1</v>
      </c>
    </row>
    <row r="690" spans="1:62" hidden="1" x14ac:dyDescent="0.3">
      <c r="A690" s="56">
        <v>49196447</v>
      </c>
      <c r="B690" s="86">
        <v>599202</v>
      </c>
      <c r="C690" s="1">
        <v>42893</v>
      </c>
      <c r="D690" s="56" t="s">
        <v>357</v>
      </c>
      <c r="E690" s="56" t="s">
        <v>358</v>
      </c>
      <c r="F690" s="56" t="s">
        <v>334</v>
      </c>
      <c r="G690" s="56" t="s">
        <v>335</v>
      </c>
      <c r="H690" s="56" t="s">
        <v>336</v>
      </c>
      <c r="I690" s="56" t="s">
        <v>359</v>
      </c>
      <c r="K690" s="56" t="s">
        <v>337</v>
      </c>
      <c r="L690" s="56" t="s">
        <v>545</v>
      </c>
      <c r="M690" s="56" t="s">
        <v>984</v>
      </c>
      <c r="N690" s="56" t="s">
        <v>1043</v>
      </c>
      <c r="O690" s="56" t="s">
        <v>985</v>
      </c>
      <c r="P690" s="1" t="s">
        <v>110</v>
      </c>
      <c r="Q690" s="56" t="s">
        <v>241</v>
      </c>
      <c r="R690" s="56" t="s">
        <v>339</v>
      </c>
      <c r="S690" s="56">
        <v>107906</v>
      </c>
      <c r="T690" s="1" t="s">
        <v>374</v>
      </c>
      <c r="U690" s="56">
        <v>41416</v>
      </c>
      <c r="V690" s="56">
        <v>43100</v>
      </c>
      <c r="W690" s="56">
        <v>41275</v>
      </c>
      <c r="X690" s="56">
        <v>41313</v>
      </c>
      <c r="Y690" s="56" t="s">
        <v>340</v>
      </c>
      <c r="Z690" s="56" t="s">
        <v>367</v>
      </c>
      <c r="AA690" s="56" t="s">
        <v>342</v>
      </c>
      <c r="AB690" s="56" t="s">
        <v>343</v>
      </c>
      <c r="AC690" s="56" t="s">
        <v>342</v>
      </c>
      <c r="AD690" s="56" t="s">
        <v>347</v>
      </c>
      <c r="AE690" s="56" t="s">
        <v>352</v>
      </c>
      <c r="AF690" s="56" t="s">
        <v>292</v>
      </c>
      <c r="AG690" s="56">
        <v>2015</v>
      </c>
      <c r="AH690" s="56" t="s">
        <v>80</v>
      </c>
      <c r="AI690" s="56" t="s">
        <v>344</v>
      </c>
      <c r="AJ690" s="56">
        <v>2615635</v>
      </c>
      <c r="AM690" s="56">
        <v>41313</v>
      </c>
      <c r="AN690" s="56" t="s">
        <v>353</v>
      </c>
      <c r="AO690" s="1">
        <v>41207</v>
      </c>
      <c r="AP690" s="56" t="s">
        <v>353</v>
      </c>
      <c r="AQ690" s="56">
        <v>266</v>
      </c>
      <c r="AR690" s="56">
        <v>0</v>
      </c>
      <c r="AS690" s="56" t="s">
        <v>346</v>
      </c>
      <c r="BB690" s="56" t="s">
        <v>339</v>
      </c>
      <c r="BC690" s="56" t="s">
        <v>263</v>
      </c>
      <c r="BD690" s="56" t="s">
        <v>349</v>
      </c>
      <c r="BE690" s="56" t="s">
        <v>347</v>
      </c>
      <c r="BF690" s="56" t="s">
        <v>334</v>
      </c>
      <c r="BG690" s="56" t="s">
        <v>365</v>
      </c>
      <c r="BH690" s="56">
        <v>0</v>
      </c>
      <c r="BI690" s="56">
        <v>0</v>
      </c>
      <c r="BJ690" s="56">
        <v>0</v>
      </c>
    </row>
    <row r="691" spans="1:62" hidden="1" x14ac:dyDescent="0.3">
      <c r="A691" s="56">
        <v>49196361</v>
      </c>
      <c r="B691" s="86">
        <v>599202</v>
      </c>
      <c r="C691" s="1">
        <v>42893</v>
      </c>
      <c r="D691" s="56" t="s">
        <v>357</v>
      </c>
      <c r="E691" s="56" t="s">
        <v>358</v>
      </c>
      <c r="F691" s="56" t="s">
        <v>334</v>
      </c>
      <c r="G691" s="56" t="s">
        <v>335</v>
      </c>
      <c r="H691" s="56" t="s">
        <v>336</v>
      </c>
      <c r="I691" s="56" t="s">
        <v>359</v>
      </c>
      <c r="K691" s="56" t="s">
        <v>337</v>
      </c>
      <c r="L691" s="56" t="s">
        <v>545</v>
      </c>
      <c r="M691" s="56" t="s">
        <v>984</v>
      </c>
      <c r="N691" s="56" t="s">
        <v>1043</v>
      </c>
      <c r="O691" s="56" t="s">
        <v>985</v>
      </c>
      <c r="P691" s="1" t="s">
        <v>110</v>
      </c>
      <c r="Q691" s="56" t="s">
        <v>241</v>
      </c>
      <c r="R691" s="56" t="s">
        <v>339</v>
      </c>
      <c r="S691" s="56">
        <v>197381</v>
      </c>
      <c r="T691" s="1" t="s">
        <v>381</v>
      </c>
      <c r="U691" s="56">
        <v>41416</v>
      </c>
      <c r="V691" s="56">
        <v>43100</v>
      </c>
      <c r="W691" s="56">
        <v>41456</v>
      </c>
      <c r="X691" s="56">
        <v>43100</v>
      </c>
      <c r="Y691" s="56" t="s">
        <v>356</v>
      </c>
      <c r="Z691" s="56" t="s">
        <v>382</v>
      </c>
      <c r="AA691" s="56" t="s">
        <v>342</v>
      </c>
      <c r="AB691" s="56" t="s">
        <v>343</v>
      </c>
      <c r="AC691" s="56" t="s">
        <v>342</v>
      </c>
      <c r="AD691" s="56" t="s">
        <v>347</v>
      </c>
      <c r="AE691" s="56" t="s">
        <v>334</v>
      </c>
      <c r="AF691" s="56" t="s">
        <v>292</v>
      </c>
      <c r="AG691" s="56">
        <v>2016</v>
      </c>
      <c r="AH691" s="56" t="s">
        <v>361</v>
      </c>
      <c r="AI691" s="56" t="s">
        <v>385</v>
      </c>
      <c r="AJ691" s="56">
        <v>5</v>
      </c>
      <c r="AM691" s="56">
        <v>42748</v>
      </c>
      <c r="AN691" s="56" t="s">
        <v>391</v>
      </c>
      <c r="AO691" s="1">
        <v>41855</v>
      </c>
      <c r="AP691" s="56" t="s">
        <v>383</v>
      </c>
      <c r="AQ691" s="56">
        <v>49203</v>
      </c>
      <c r="AR691" s="56">
        <v>0</v>
      </c>
      <c r="AS691" s="56" t="s">
        <v>346</v>
      </c>
      <c r="BB691" s="56" t="s">
        <v>339</v>
      </c>
      <c r="BC691" s="56" t="s">
        <v>263</v>
      </c>
      <c r="BD691" s="56" t="s">
        <v>349</v>
      </c>
      <c r="BE691" s="56" t="s">
        <v>347</v>
      </c>
      <c r="BF691" s="56" t="s">
        <v>334</v>
      </c>
      <c r="BG691" s="56" t="s">
        <v>365</v>
      </c>
      <c r="BH691" s="56">
        <v>0</v>
      </c>
      <c r="BI691" s="56">
        <v>0</v>
      </c>
      <c r="BJ691" s="56">
        <v>1</v>
      </c>
    </row>
    <row r="692" spans="1:62" hidden="1" x14ac:dyDescent="0.3">
      <c r="A692" s="56">
        <v>49196391</v>
      </c>
      <c r="B692" s="86">
        <v>599202</v>
      </c>
      <c r="C692" s="1">
        <v>42893</v>
      </c>
      <c r="D692" s="56" t="s">
        <v>357</v>
      </c>
      <c r="E692" s="56" t="s">
        <v>358</v>
      </c>
      <c r="F692" s="56" t="s">
        <v>334</v>
      </c>
      <c r="G692" s="56" t="s">
        <v>335</v>
      </c>
      <c r="H692" s="56" t="s">
        <v>336</v>
      </c>
      <c r="I692" s="56" t="s">
        <v>359</v>
      </c>
      <c r="K692" s="56" t="s">
        <v>337</v>
      </c>
      <c r="L692" s="56" t="s">
        <v>545</v>
      </c>
      <c r="M692" s="56" t="s">
        <v>984</v>
      </c>
      <c r="N692" s="56" t="s">
        <v>1043</v>
      </c>
      <c r="O692" s="56" t="s">
        <v>985</v>
      </c>
      <c r="P692" s="1" t="s">
        <v>110</v>
      </c>
      <c r="Q692" s="56" t="s">
        <v>241</v>
      </c>
      <c r="R692" s="56" t="s">
        <v>339</v>
      </c>
      <c r="S692" s="56">
        <v>149233</v>
      </c>
      <c r="T692" s="1" t="s">
        <v>379</v>
      </c>
      <c r="U692" s="56">
        <v>41416</v>
      </c>
      <c r="V692" s="56">
        <v>43100</v>
      </c>
      <c r="W692" s="56">
        <v>41456</v>
      </c>
      <c r="X692" s="56">
        <v>43100</v>
      </c>
      <c r="Y692" s="56" t="s">
        <v>340</v>
      </c>
      <c r="Z692" s="56" t="s">
        <v>341</v>
      </c>
      <c r="AA692" s="56" t="s">
        <v>347</v>
      </c>
      <c r="AB692" s="56" t="s">
        <v>343</v>
      </c>
      <c r="AC692" s="56" t="s">
        <v>342</v>
      </c>
      <c r="AD692" s="56" t="s">
        <v>342</v>
      </c>
      <c r="AE692" s="56" t="s">
        <v>334</v>
      </c>
      <c r="AF692" s="56" t="s">
        <v>291</v>
      </c>
      <c r="AG692" s="56">
        <v>2014</v>
      </c>
      <c r="AH692" s="56" t="s">
        <v>361</v>
      </c>
      <c r="AI692" s="56" t="s">
        <v>362</v>
      </c>
      <c r="AJ692" s="56">
        <v>0</v>
      </c>
      <c r="AK692" s="1">
        <v>41639</v>
      </c>
      <c r="AL692" s="56" t="s">
        <v>421</v>
      </c>
      <c r="AM692" s="56">
        <v>42767</v>
      </c>
      <c r="AN692" s="56" t="s">
        <v>353</v>
      </c>
      <c r="AO692" s="1">
        <v>41684</v>
      </c>
      <c r="AP692" s="56" t="s">
        <v>378</v>
      </c>
      <c r="AQ692" s="56">
        <v>67502</v>
      </c>
      <c r="AR692" s="56">
        <v>0</v>
      </c>
      <c r="AS692" s="56" t="s">
        <v>346</v>
      </c>
      <c r="BB692" s="56" t="s">
        <v>339</v>
      </c>
      <c r="BC692" s="56" t="s">
        <v>263</v>
      </c>
      <c r="BD692" s="56" t="s">
        <v>349</v>
      </c>
      <c r="BE692" s="56" t="s">
        <v>347</v>
      </c>
      <c r="BF692" s="56" t="s">
        <v>334</v>
      </c>
      <c r="BG692" s="56" t="s">
        <v>365</v>
      </c>
      <c r="BH692" s="56">
        <v>0</v>
      </c>
      <c r="BI692" s="56">
        <v>0</v>
      </c>
      <c r="BJ692" s="56">
        <v>1</v>
      </c>
    </row>
    <row r="693" spans="1:62" hidden="1" x14ac:dyDescent="0.3">
      <c r="A693" s="56">
        <v>49196506</v>
      </c>
      <c r="B693" s="86">
        <v>599202</v>
      </c>
      <c r="C693" s="1">
        <v>42893</v>
      </c>
      <c r="D693" s="56" t="s">
        <v>357</v>
      </c>
      <c r="E693" s="56" t="s">
        <v>358</v>
      </c>
      <c r="F693" s="56" t="s">
        <v>334</v>
      </c>
      <c r="G693" s="56" t="s">
        <v>335</v>
      </c>
      <c r="H693" s="56" t="s">
        <v>336</v>
      </c>
      <c r="I693" s="56" t="s">
        <v>359</v>
      </c>
      <c r="K693" s="56" t="s">
        <v>337</v>
      </c>
      <c r="L693" s="56" t="s">
        <v>545</v>
      </c>
      <c r="M693" s="56" t="s">
        <v>984</v>
      </c>
      <c r="N693" s="56" t="s">
        <v>1043</v>
      </c>
      <c r="O693" s="56" t="s">
        <v>985</v>
      </c>
      <c r="P693" s="1" t="s">
        <v>110</v>
      </c>
      <c r="Q693" s="56" t="s">
        <v>360</v>
      </c>
      <c r="R693" s="56" t="s">
        <v>339</v>
      </c>
      <c r="S693" s="56">
        <v>149237</v>
      </c>
      <c r="T693" s="1" t="s">
        <v>375</v>
      </c>
      <c r="U693" s="56">
        <v>41416</v>
      </c>
      <c r="V693" s="56">
        <v>43100</v>
      </c>
      <c r="W693" s="56">
        <v>41456</v>
      </c>
      <c r="X693" s="56">
        <v>43100</v>
      </c>
      <c r="Y693" s="56" t="s">
        <v>340</v>
      </c>
      <c r="Z693" s="56" t="s">
        <v>341</v>
      </c>
      <c r="AA693" s="56" t="s">
        <v>347</v>
      </c>
      <c r="AB693" s="56" t="s">
        <v>343</v>
      </c>
      <c r="AC693" s="56" t="s">
        <v>342</v>
      </c>
      <c r="AD693" s="56" t="s">
        <v>347</v>
      </c>
      <c r="AE693" s="56" t="s">
        <v>334</v>
      </c>
      <c r="AF693" s="56" t="s">
        <v>292</v>
      </c>
      <c r="AG693" s="56">
        <v>2018</v>
      </c>
      <c r="AH693" s="56" t="s">
        <v>361</v>
      </c>
      <c r="AI693" s="56" t="s">
        <v>362</v>
      </c>
      <c r="AJ693" s="56">
        <v>1782</v>
      </c>
      <c r="AM693" s="56">
        <v>42748</v>
      </c>
      <c r="AN693" s="56" t="s">
        <v>391</v>
      </c>
      <c r="AO693" s="1">
        <v>41404</v>
      </c>
      <c r="AP693" s="56" t="s">
        <v>353</v>
      </c>
      <c r="AQ693" s="56">
        <v>67509</v>
      </c>
      <c r="AR693" s="56">
        <v>0</v>
      </c>
      <c r="AS693" s="56" t="s">
        <v>346</v>
      </c>
      <c r="BB693" s="56" t="s">
        <v>339</v>
      </c>
      <c r="BC693" s="56" t="s">
        <v>263</v>
      </c>
      <c r="BD693" s="56" t="s">
        <v>349</v>
      </c>
      <c r="BE693" s="56" t="s">
        <v>347</v>
      </c>
      <c r="BF693" s="56" t="s">
        <v>334</v>
      </c>
      <c r="BG693" s="56" t="s">
        <v>365</v>
      </c>
      <c r="BH693" s="56">
        <v>0</v>
      </c>
      <c r="BI693" s="56">
        <v>0</v>
      </c>
      <c r="BJ693" s="56">
        <v>1</v>
      </c>
    </row>
    <row r="694" spans="1:62" hidden="1" x14ac:dyDescent="0.3">
      <c r="A694" s="56">
        <v>49196508</v>
      </c>
      <c r="B694" s="86">
        <v>599202</v>
      </c>
      <c r="C694" s="1">
        <v>42893</v>
      </c>
      <c r="D694" s="56" t="s">
        <v>357</v>
      </c>
      <c r="E694" s="56" t="s">
        <v>358</v>
      </c>
      <c r="F694" s="56" t="s">
        <v>334</v>
      </c>
      <c r="G694" s="56" t="s">
        <v>335</v>
      </c>
      <c r="H694" s="56" t="s">
        <v>336</v>
      </c>
      <c r="I694" s="56" t="s">
        <v>359</v>
      </c>
      <c r="K694" s="56" t="s">
        <v>337</v>
      </c>
      <c r="L694" s="56" t="s">
        <v>545</v>
      </c>
      <c r="M694" s="56" t="s">
        <v>984</v>
      </c>
      <c r="N694" s="56" t="s">
        <v>1043</v>
      </c>
      <c r="O694" s="56" t="s">
        <v>985</v>
      </c>
      <c r="P694" s="1" t="s">
        <v>110</v>
      </c>
      <c r="Q694" s="56" t="s">
        <v>360</v>
      </c>
      <c r="R694" s="56" t="s">
        <v>339</v>
      </c>
      <c r="S694" s="56">
        <v>107905</v>
      </c>
      <c r="T694" s="1" t="s">
        <v>254</v>
      </c>
      <c r="U694" s="56">
        <v>41416</v>
      </c>
      <c r="V694" s="56">
        <v>43100</v>
      </c>
      <c r="W694" s="56">
        <v>41136</v>
      </c>
      <c r="X694" s="56">
        <v>41290</v>
      </c>
      <c r="Y694" s="56" t="s">
        <v>340</v>
      </c>
      <c r="Z694" s="56" t="s">
        <v>341</v>
      </c>
      <c r="AA694" s="56" t="s">
        <v>342</v>
      </c>
      <c r="AB694" s="56" t="s">
        <v>339</v>
      </c>
      <c r="AC694" s="56" t="s">
        <v>342</v>
      </c>
      <c r="AD694" s="56" t="s">
        <v>347</v>
      </c>
      <c r="AE694" s="56" t="s">
        <v>352</v>
      </c>
      <c r="AF694" s="56" t="s">
        <v>292</v>
      </c>
      <c r="AG694" s="56">
        <v>2016</v>
      </c>
      <c r="AH694" s="56" t="s">
        <v>80</v>
      </c>
      <c r="AI694" s="56" t="s">
        <v>348</v>
      </c>
      <c r="AJ694" s="56">
        <v>124216</v>
      </c>
      <c r="AM694" s="56">
        <v>41290</v>
      </c>
      <c r="AN694" s="56" t="s">
        <v>353</v>
      </c>
      <c r="AO694" s="1">
        <v>41138</v>
      </c>
      <c r="AP694" s="56" t="s">
        <v>378</v>
      </c>
      <c r="AQ694" s="56">
        <v>54348</v>
      </c>
      <c r="AR694" s="56">
        <v>0</v>
      </c>
      <c r="AS694" s="56" t="s">
        <v>346</v>
      </c>
      <c r="AT694" s="56">
        <v>1003</v>
      </c>
      <c r="AU694" s="56" t="s">
        <v>369</v>
      </c>
      <c r="BB694" s="56" t="s">
        <v>339</v>
      </c>
      <c r="BC694" s="56" t="s">
        <v>263</v>
      </c>
      <c r="BD694" s="56" t="s">
        <v>349</v>
      </c>
      <c r="BE694" s="56" t="s">
        <v>347</v>
      </c>
      <c r="BF694" s="56" t="s">
        <v>334</v>
      </c>
      <c r="BG694" s="56" t="s">
        <v>365</v>
      </c>
      <c r="BH694" s="56">
        <v>0</v>
      </c>
      <c r="BI694" s="56">
        <v>0</v>
      </c>
      <c r="BJ694" s="56">
        <v>0</v>
      </c>
    </row>
    <row r="695" spans="1:62" hidden="1" x14ac:dyDescent="0.3">
      <c r="A695" s="56">
        <v>49196393</v>
      </c>
      <c r="B695" s="86">
        <v>599202</v>
      </c>
      <c r="C695" s="1">
        <v>42893</v>
      </c>
      <c r="D695" s="56" t="s">
        <v>357</v>
      </c>
      <c r="E695" s="56" t="s">
        <v>358</v>
      </c>
      <c r="F695" s="56" t="s">
        <v>334</v>
      </c>
      <c r="G695" s="56" t="s">
        <v>335</v>
      </c>
      <c r="H695" s="56" t="s">
        <v>336</v>
      </c>
      <c r="I695" s="56" t="s">
        <v>359</v>
      </c>
      <c r="K695" s="56" t="s">
        <v>337</v>
      </c>
      <c r="L695" s="56" t="s">
        <v>545</v>
      </c>
      <c r="M695" s="56" t="s">
        <v>984</v>
      </c>
      <c r="N695" s="56" t="s">
        <v>1043</v>
      </c>
      <c r="O695" s="56" t="s">
        <v>985</v>
      </c>
      <c r="P695" s="1" t="s">
        <v>110</v>
      </c>
      <c r="Q695" s="56" t="s">
        <v>241</v>
      </c>
      <c r="R695" s="56" t="s">
        <v>339</v>
      </c>
      <c r="S695" s="56">
        <v>149233</v>
      </c>
      <c r="T695" s="1" t="s">
        <v>379</v>
      </c>
      <c r="U695" s="56">
        <v>41416</v>
      </c>
      <c r="V695" s="56">
        <v>43100</v>
      </c>
      <c r="W695" s="56">
        <v>41456</v>
      </c>
      <c r="X695" s="56">
        <v>43100</v>
      </c>
      <c r="Y695" s="56" t="s">
        <v>340</v>
      </c>
      <c r="Z695" s="56" t="s">
        <v>341</v>
      </c>
      <c r="AA695" s="56" t="s">
        <v>347</v>
      </c>
      <c r="AB695" s="56" t="s">
        <v>343</v>
      </c>
      <c r="AC695" s="56" t="s">
        <v>342</v>
      </c>
      <c r="AD695" s="56" t="s">
        <v>342</v>
      </c>
      <c r="AE695" s="56" t="s">
        <v>334</v>
      </c>
      <c r="AF695" s="56" t="s">
        <v>291</v>
      </c>
      <c r="AG695" s="56">
        <v>2015</v>
      </c>
      <c r="AH695" s="56" t="s">
        <v>361</v>
      </c>
      <c r="AI695" s="56" t="s">
        <v>362</v>
      </c>
      <c r="AJ695" s="56">
        <v>0</v>
      </c>
      <c r="AK695" s="1">
        <v>42004</v>
      </c>
      <c r="AL695" s="56" t="s">
        <v>380</v>
      </c>
      <c r="AM695" s="56">
        <v>42767</v>
      </c>
      <c r="AN695" s="56" t="s">
        <v>353</v>
      </c>
      <c r="AO695" s="1">
        <v>42055</v>
      </c>
      <c r="AP695" s="56" t="s">
        <v>378</v>
      </c>
      <c r="AQ695" s="56">
        <v>67502</v>
      </c>
      <c r="AR695" s="56">
        <v>0</v>
      </c>
      <c r="AS695" s="56" t="s">
        <v>346</v>
      </c>
      <c r="BB695" s="56" t="s">
        <v>339</v>
      </c>
      <c r="BC695" s="56" t="s">
        <v>263</v>
      </c>
      <c r="BD695" s="56" t="s">
        <v>349</v>
      </c>
      <c r="BE695" s="56" t="s">
        <v>347</v>
      </c>
      <c r="BF695" s="56" t="s">
        <v>334</v>
      </c>
      <c r="BG695" s="56" t="s">
        <v>365</v>
      </c>
      <c r="BH695" s="56">
        <v>0</v>
      </c>
      <c r="BI695" s="56">
        <v>0</v>
      </c>
      <c r="BJ695" s="56">
        <v>1</v>
      </c>
    </row>
    <row r="696" spans="1:62" hidden="1" x14ac:dyDescent="0.3">
      <c r="A696" s="56">
        <v>49196510</v>
      </c>
      <c r="B696" s="86">
        <v>599202</v>
      </c>
      <c r="C696" s="1">
        <v>42893</v>
      </c>
      <c r="D696" s="56" t="s">
        <v>357</v>
      </c>
      <c r="E696" s="56" t="s">
        <v>358</v>
      </c>
      <c r="F696" s="56" t="s">
        <v>334</v>
      </c>
      <c r="G696" s="56" t="s">
        <v>335</v>
      </c>
      <c r="H696" s="56" t="s">
        <v>336</v>
      </c>
      <c r="I696" s="56" t="s">
        <v>359</v>
      </c>
      <c r="K696" s="56" t="s">
        <v>337</v>
      </c>
      <c r="L696" s="56" t="s">
        <v>545</v>
      </c>
      <c r="M696" s="56" t="s">
        <v>984</v>
      </c>
      <c r="N696" s="56" t="s">
        <v>1043</v>
      </c>
      <c r="O696" s="56" t="s">
        <v>985</v>
      </c>
      <c r="P696" s="1" t="s">
        <v>110</v>
      </c>
      <c r="Q696" s="56" t="s">
        <v>360</v>
      </c>
      <c r="R696" s="56" t="s">
        <v>339</v>
      </c>
      <c r="S696" s="56">
        <v>107904</v>
      </c>
      <c r="T696" s="1" t="s">
        <v>490</v>
      </c>
      <c r="U696" s="56">
        <v>41416</v>
      </c>
      <c r="V696" s="56">
        <v>43100</v>
      </c>
      <c r="W696" s="56">
        <v>41456</v>
      </c>
      <c r="X696" s="56">
        <v>43100</v>
      </c>
      <c r="Y696" s="56" t="s">
        <v>356</v>
      </c>
      <c r="Z696" s="56" t="s">
        <v>341</v>
      </c>
      <c r="AA696" s="56" t="s">
        <v>347</v>
      </c>
      <c r="AB696" s="56" t="s">
        <v>343</v>
      </c>
      <c r="AC696" s="56" t="s">
        <v>342</v>
      </c>
      <c r="AD696" s="56" t="s">
        <v>342</v>
      </c>
      <c r="AE696" s="56" t="s">
        <v>334</v>
      </c>
      <c r="AF696" s="56" t="s">
        <v>291</v>
      </c>
      <c r="AG696" s="56">
        <v>2014</v>
      </c>
      <c r="AH696" s="56" t="s">
        <v>361</v>
      </c>
      <c r="AI696" s="56" t="s">
        <v>385</v>
      </c>
      <c r="AJ696" s="56">
        <v>0</v>
      </c>
      <c r="AK696" s="1">
        <v>41546</v>
      </c>
      <c r="AL696" s="56" t="s">
        <v>398</v>
      </c>
      <c r="AM696" s="56">
        <v>42748</v>
      </c>
      <c r="AN696" s="56" t="s">
        <v>391</v>
      </c>
      <c r="AO696" s="1">
        <v>41684</v>
      </c>
      <c r="AP696" s="56" t="s">
        <v>378</v>
      </c>
      <c r="AQ696" s="56">
        <v>59804</v>
      </c>
      <c r="AR696" s="56">
        <v>0</v>
      </c>
      <c r="AS696" s="56" t="s">
        <v>346</v>
      </c>
      <c r="BB696" s="56" t="s">
        <v>339</v>
      </c>
      <c r="BC696" s="56" t="s">
        <v>263</v>
      </c>
      <c r="BD696" s="56" t="s">
        <v>349</v>
      </c>
      <c r="BE696" s="56" t="s">
        <v>347</v>
      </c>
      <c r="BF696" s="56" t="s">
        <v>334</v>
      </c>
      <c r="BG696" s="56" t="s">
        <v>365</v>
      </c>
      <c r="BH696" s="56">
        <v>0</v>
      </c>
      <c r="BI696" s="56">
        <v>0</v>
      </c>
      <c r="BJ696" s="56">
        <v>1</v>
      </c>
    </row>
    <row r="697" spans="1:62" hidden="1" x14ac:dyDescent="0.3">
      <c r="A697" s="56">
        <v>49196850</v>
      </c>
      <c r="B697" s="86">
        <v>599202</v>
      </c>
      <c r="C697" s="1">
        <v>42893</v>
      </c>
      <c r="D697" s="56" t="s">
        <v>357</v>
      </c>
      <c r="E697" s="56" t="s">
        <v>358</v>
      </c>
      <c r="F697" s="56" t="s">
        <v>334</v>
      </c>
      <c r="G697" s="56" t="s">
        <v>335</v>
      </c>
      <c r="H697" s="56" t="s">
        <v>336</v>
      </c>
      <c r="I697" s="56" t="s">
        <v>359</v>
      </c>
      <c r="K697" s="56" t="s">
        <v>337</v>
      </c>
      <c r="L697" s="56" t="s">
        <v>545</v>
      </c>
      <c r="M697" s="56" t="s">
        <v>984</v>
      </c>
      <c r="N697" s="56" t="s">
        <v>1043</v>
      </c>
      <c r="O697" s="56" t="s">
        <v>985</v>
      </c>
      <c r="P697" s="1" t="s">
        <v>188</v>
      </c>
      <c r="Q697" s="56" t="s">
        <v>241</v>
      </c>
      <c r="R697" s="56" t="s">
        <v>339</v>
      </c>
      <c r="S697" s="56">
        <v>136045</v>
      </c>
      <c r="T697" s="1" t="s">
        <v>453</v>
      </c>
      <c r="U697" s="56">
        <v>41416</v>
      </c>
      <c r="V697" s="56">
        <v>43100</v>
      </c>
      <c r="W697" s="56">
        <v>41548</v>
      </c>
      <c r="X697" s="56">
        <v>43100</v>
      </c>
      <c r="Y697" s="56" t="s">
        <v>356</v>
      </c>
      <c r="Z697" s="56" t="s">
        <v>341</v>
      </c>
      <c r="AA697" s="56" t="s">
        <v>347</v>
      </c>
      <c r="AB697" s="56" t="s">
        <v>343</v>
      </c>
      <c r="AC697" s="56" t="s">
        <v>342</v>
      </c>
      <c r="AD697" s="56" t="s">
        <v>347</v>
      </c>
      <c r="AE697" s="56" t="s">
        <v>334</v>
      </c>
      <c r="AF697" s="56" t="s">
        <v>291</v>
      </c>
      <c r="AG697" s="56">
        <v>2014</v>
      </c>
      <c r="AH697" s="56" t="s">
        <v>361</v>
      </c>
      <c r="AI697" s="56" t="s">
        <v>384</v>
      </c>
      <c r="AJ697" s="56">
        <v>58</v>
      </c>
      <c r="AK697" s="1">
        <v>41820</v>
      </c>
      <c r="AM697" s="56">
        <v>42748</v>
      </c>
      <c r="AN697" s="56" t="s">
        <v>391</v>
      </c>
      <c r="AO697" s="1">
        <v>41857</v>
      </c>
      <c r="AP697" s="56" t="s">
        <v>353</v>
      </c>
      <c r="AQ697" s="56">
        <v>64641</v>
      </c>
      <c r="AR697" s="56">
        <v>0</v>
      </c>
      <c r="AS697" s="56" t="s">
        <v>346</v>
      </c>
      <c r="BB697" s="56" t="s">
        <v>339</v>
      </c>
      <c r="BC697" s="56" t="s">
        <v>263</v>
      </c>
      <c r="BD697" s="56" t="s">
        <v>349</v>
      </c>
      <c r="BE697" s="56" t="s">
        <v>347</v>
      </c>
      <c r="BF697" s="56" t="s">
        <v>334</v>
      </c>
      <c r="BG697" s="56" t="s">
        <v>365</v>
      </c>
      <c r="BH697" s="56">
        <v>0</v>
      </c>
      <c r="BI697" s="56">
        <v>0</v>
      </c>
      <c r="BJ697" s="56">
        <v>1</v>
      </c>
    </row>
    <row r="698" spans="1:62" hidden="1" x14ac:dyDescent="0.3">
      <c r="A698" s="56">
        <v>49196512</v>
      </c>
      <c r="B698" s="86">
        <v>599202</v>
      </c>
      <c r="C698" s="1">
        <v>42893</v>
      </c>
      <c r="D698" s="56" t="s">
        <v>357</v>
      </c>
      <c r="E698" s="56" t="s">
        <v>358</v>
      </c>
      <c r="F698" s="56" t="s">
        <v>334</v>
      </c>
      <c r="G698" s="56" t="s">
        <v>335</v>
      </c>
      <c r="H698" s="56" t="s">
        <v>336</v>
      </c>
      <c r="I698" s="56" t="s">
        <v>359</v>
      </c>
      <c r="K698" s="56" t="s">
        <v>337</v>
      </c>
      <c r="L698" s="56" t="s">
        <v>545</v>
      </c>
      <c r="M698" s="56" t="s">
        <v>984</v>
      </c>
      <c r="N698" s="56" t="s">
        <v>1043</v>
      </c>
      <c r="O698" s="56" t="s">
        <v>985</v>
      </c>
      <c r="P698" s="1" t="s">
        <v>110</v>
      </c>
      <c r="Q698" s="56" t="s">
        <v>360</v>
      </c>
      <c r="R698" s="56" t="s">
        <v>339</v>
      </c>
      <c r="S698" s="56">
        <v>107904</v>
      </c>
      <c r="T698" s="1" t="s">
        <v>490</v>
      </c>
      <c r="U698" s="56">
        <v>41416</v>
      </c>
      <c r="V698" s="56">
        <v>43100</v>
      </c>
      <c r="W698" s="56">
        <v>41456</v>
      </c>
      <c r="X698" s="56">
        <v>43100</v>
      </c>
      <c r="Y698" s="56" t="s">
        <v>356</v>
      </c>
      <c r="Z698" s="56" t="s">
        <v>341</v>
      </c>
      <c r="AA698" s="56" t="s">
        <v>347</v>
      </c>
      <c r="AB698" s="56" t="s">
        <v>343</v>
      </c>
      <c r="AC698" s="56" t="s">
        <v>342</v>
      </c>
      <c r="AD698" s="56" t="s">
        <v>342</v>
      </c>
      <c r="AE698" s="56" t="s">
        <v>334</v>
      </c>
      <c r="AF698" s="56" t="s">
        <v>291</v>
      </c>
      <c r="AG698" s="56">
        <v>2014</v>
      </c>
      <c r="AH698" s="56" t="s">
        <v>361</v>
      </c>
      <c r="AI698" s="56" t="s">
        <v>384</v>
      </c>
      <c r="AJ698" s="56">
        <v>1308</v>
      </c>
      <c r="AK698" s="1">
        <v>41820</v>
      </c>
      <c r="AM698" s="56">
        <v>42748</v>
      </c>
      <c r="AN698" s="56" t="s">
        <v>391</v>
      </c>
      <c r="AO698" s="1">
        <v>41857</v>
      </c>
      <c r="AP698" s="56" t="s">
        <v>353</v>
      </c>
      <c r="AQ698" s="56">
        <v>59804</v>
      </c>
      <c r="AR698" s="56">
        <v>0</v>
      </c>
      <c r="AS698" s="56" t="s">
        <v>346</v>
      </c>
      <c r="BB698" s="56" t="s">
        <v>339</v>
      </c>
      <c r="BC698" s="56" t="s">
        <v>263</v>
      </c>
      <c r="BD698" s="56" t="s">
        <v>349</v>
      </c>
      <c r="BE698" s="56" t="s">
        <v>347</v>
      </c>
      <c r="BF698" s="56" t="s">
        <v>334</v>
      </c>
      <c r="BG698" s="56" t="s">
        <v>365</v>
      </c>
      <c r="BH698" s="56">
        <v>0</v>
      </c>
      <c r="BI698" s="56">
        <v>0</v>
      </c>
      <c r="BJ698" s="56">
        <v>1</v>
      </c>
    </row>
    <row r="699" spans="1:62" hidden="1" x14ac:dyDescent="0.3">
      <c r="A699" s="56">
        <v>49196842</v>
      </c>
      <c r="B699" s="86">
        <v>599202</v>
      </c>
      <c r="C699" s="1">
        <v>42893</v>
      </c>
      <c r="D699" s="56" t="s">
        <v>357</v>
      </c>
      <c r="E699" s="56" t="s">
        <v>358</v>
      </c>
      <c r="F699" s="56" t="s">
        <v>334</v>
      </c>
      <c r="G699" s="56" t="s">
        <v>335</v>
      </c>
      <c r="H699" s="56" t="s">
        <v>336</v>
      </c>
      <c r="I699" s="56" t="s">
        <v>359</v>
      </c>
      <c r="K699" s="56" t="s">
        <v>337</v>
      </c>
      <c r="L699" s="56" t="s">
        <v>545</v>
      </c>
      <c r="M699" s="56" t="s">
        <v>984</v>
      </c>
      <c r="N699" s="56" t="s">
        <v>1043</v>
      </c>
      <c r="O699" s="56" t="s">
        <v>985</v>
      </c>
      <c r="P699" s="1" t="s">
        <v>188</v>
      </c>
      <c r="Q699" s="56" t="s">
        <v>241</v>
      </c>
      <c r="R699" s="56" t="s">
        <v>339</v>
      </c>
      <c r="S699" s="56">
        <v>133625</v>
      </c>
      <c r="T699" s="1" t="s">
        <v>455</v>
      </c>
      <c r="U699" s="56">
        <v>41416</v>
      </c>
      <c r="V699" s="56">
        <v>43100</v>
      </c>
      <c r="W699" s="56">
        <v>41275</v>
      </c>
      <c r="X699" s="56">
        <v>41291</v>
      </c>
      <c r="Y699" s="56" t="s">
        <v>356</v>
      </c>
      <c r="Z699" s="56" t="s">
        <v>341</v>
      </c>
      <c r="AA699" s="56" t="s">
        <v>347</v>
      </c>
      <c r="AB699" s="56" t="s">
        <v>343</v>
      </c>
      <c r="AC699" s="56" t="s">
        <v>342</v>
      </c>
      <c r="AD699" s="56" t="s">
        <v>347</v>
      </c>
      <c r="AE699" s="56" t="s">
        <v>352</v>
      </c>
      <c r="AF699" s="56" t="s">
        <v>292</v>
      </c>
      <c r="AG699" s="56">
        <v>2014</v>
      </c>
      <c r="AH699" s="56" t="s">
        <v>80</v>
      </c>
      <c r="AI699" s="56" t="s">
        <v>344</v>
      </c>
      <c r="AJ699" s="56">
        <v>1</v>
      </c>
      <c r="AM699" s="56">
        <v>41291</v>
      </c>
      <c r="AN699" s="56" t="s">
        <v>353</v>
      </c>
      <c r="AO699" s="1">
        <v>41290</v>
      </c>
      <c r="AP699" s="56" t="s">
        <v>353</v>
      </c>
      <c r="AQ699" s="56">
        <v>64141</v>
      </c>
      <c r="AR699" s="56">
        <v>0</v>
      </c>
      <c r="AS699" s="56" t="s">
        <v>346</v>
      </c>
      <c r="BB699" s="56" t="s">
        <v>339</v>
      </c>
      <c r="BC699" s="56" t="s">
        <v>263</v>
      </c>
      <c r="BD699" s="56" t="s">
        <v>349</v>
      </c>
      <c r="BE699" s="56" t="s">
        <v>347</v>
      </c>
      <c r="BF699" s="56" t="s">
        <v>334</v>
      </c>
      <c r="BG699" s="56" t="s">
        <v>365</v>
      </c>
      <c r="BH699" s="56">
        <v>0</v>
      </c>
      <c r="BI699" s="56">
        <v>0</v>
      </c>
      <c r="BJ699" s="56">
        <v>0</v>
      </c>
    </row>
    <row r="700" spans="1:62" hidden="1" x14ac:dyDescent="0.3">
      <c r="A700" s="56">
        <v>49196360</v>
      </c>
      <c r="B700" s="86">
        <v>599202</v>
      </c>
      <c r="C700" s="1">
        <v>42893</v>
      </c>
      <c r="D700" s="56" t="s">
        <v>357</v>
      </c>
      <c r="E700" s="56" t="s">
        <v>358</v>
      </c>
      <c r="F700" s="56" t="s">
        <v>334</v>
      </c>
      <c r="G700" s="56" t="s">
        <v>335</v>
      </c>
      <c r="H700" s="56" t="s">
        <v>336</v>
      </c>
      <c r="I700" s="56" t="s">
        <v>359</v>
      </c>
      <c r="K700" s="56" t="s">
        <v>337</v>
      </c>
      <c r="L700" s="56" t="s">
        <v>545</v>
      </c>
      <c r="M700" s="56" t="s">
        <v>984</v>
      </c>
      <c r="N700" s="56" t="s">
        <v>1043</v>
      </c>
      <c r="O700" s="56" t="s">
        <v>985</v>
      </c>
      <c r="P700" s="1" t="s">
        <v>110</v>
      </c>
      <c r="Q700" s="56" t="s">
        <v>241</v>
      </c>
      <c r="R700" s="56" t="s">
        <v>339</v>
      </c>
      <c r="S700" s="56">
        <v>197381</v>
      </c>
      <c r="T700" s="1" t="s">
        <v>381</v>
      </c>
      <c r="U700" s="56">
        <v>41416</v>
      </c>
      <c r="V700" s="56">
        <v>43100</v>
      </c>
      <c r="W700" s="56">
        <v>41456</v>
      </c>
      <c r="X700" s="56">
        <v>43100</v>
      </c>
      <c r="Y700" s="56" t="s">
        <v>356</v>
      </c>
      <c r="Z700" s="56" t="s">
        <v>382</v>
      </c>
      <c r="AA700" s="56" t="s">
        <v>342</v>
      </c>
      <c r="AB700" s="56" t="s">
        <v>343</v>
      </c>
      <c r="AC700" s="56" t="s">
        <v>342</v>
      </c>
      <c r="AD700" s="56" t="s">
        <v>347</v>
      </c>
      <c r="AE700" s="56" t="s">
        <v>334</v>
      </c>
      <c r="AF700" s="56" t="s">
        <v>292</v>
      </c>
      <c r="AG700" s="56">
        <v>2015</v>
      </c>
      <c r="AH700" s="56" t="s">
        <v>361</v>
      </c>
      <c r="AI700" s="56" t="s">
        <v>384</v>
      </c>
      <c r="AJ700" s="56">
        <v>5</v>
      </c>
      <c r="AM700" s="56">
        <v>42748</v>
      </c>
      <c r="AN700" s="56" t="s">
        <v>391</v>
      </c>
      <c r="AO700" s="1">
        <v>41855</v>
      </c>
      <c r="AP700" s="56" t="s">
        <v>383</v>
      </c>
      <c r="AQ700" s="56">
        <v>49203</v>
      </c>
      <c r="AR700" s="56">
        <v>0</v>
      </c>
      <c r="AS700" s="56" t="s">
        <v>346</v>
      </c>
      <c r="BB700" s="56" t="s">
        <v>339</v>
      </c>
      <c r="BC700" s="56" t="s">
        <v>263</v>
      </c>
      <c r="BD700" s="56" t="s">
        <v>349</v>
      </c>
      <c r="BE700" s="56" t="s">
        <v>347</v>
      </c>
      <c r="BF700" s="56" t="s">
        <v>334</v>
      </c>
      <c r="BG700" s="56" t="s">
        <v>365</v>
      </c>
      <c r="BH700" s="56">
        <v>0</v>
      </c>
      <c r="BI700" s="56">
        <v>0</v>
      </c>
      <c r="BJ700" s="56">
        <v>1</v>
      </c>
    </row>
    <row r="701" spans="1:62" hidden="1" x14ac:dyDescent="0.3">
      <c r="A701" s="56">
        <v>49196840</v>
      </c>
      <c r="B701" s="86">
        <v>599202</v>
      </c>
      <c r="C701" s="1">
        <v>42893</v>
      </c>
      <c r="D701" s="56" t="s">
        <v>357</v>
      </c>
      <c r="E701" s="56" t="s">
        <v>358</v>
      </c>
      <c r="F701" s="56" t="s">
        <v>334</v>
      </c>
      <c r="G701" s="56" t="s">
        <v>335</v>
      </c>
      <c r="H701" s="56" t="s">
        <v>336</v>
      </c>
      <c r="I701" s="56" t="s">
        <v>359</v>
      </c>
      <c r="K701" s="56" t="s">
        <v>337</v>
      </c>
      <c r="L701" s="56" t="s">
        <v>545</v>
      </c>
      <c r="M701" s="56" t="s">
        <v>984</v>
      </c>
      <c r="N701" s="56" t="s">
        <v>1043</v>
      </c>
      <c r="O701" s="56" t="s">
        <v>985</v>
      </c>
      <c r="P701" s="1" t="s">
        <v>188</v>
      </c>
      <c r="Q701" s="56" t="s">
        <v>241</v>
      </c>
      <c r="R701" s="56" t="s">
        <v>339</v>
      </c>
      <c r="S701" s="56">
        <v>158209</v>
      </c>
      <c r="T701" s="1" t="s">
        <v>457</v>
      </c>
      <c r="U701" s="56">
        <v>41416</v>
      </c>
      <c r="V701" s="56">
        <v>43100</v>
      </c>
      <c r="W701" s="56">
        <v>41334</v>
      </c>
      <c r="X701" s="56">
        <v>43100</v>
      </c>
      <c r="Y701" s="56" t="s">
        <v>340</v>
      </c>
      <c r="AA701" s="56" t="s">
        <v>347</v>
      </c>
      <c r="AB701" s="56" t="s">
        <v>343</v>
      </c>
      <c r="AC701" s="56" t="s">
        <v>342</v>
      </c>
      <c r="AD701" s="56" t="s">
        <v>342</v>
      </c>
      <c r="AE701" s="56" t="s">
        <v>334</v>
      </c>
      <c r="AF701" s="56" t="s">
        <v>292</v>
      </c>
      <c r="AG701" s="56">
        <v>2014</v>
      </c>
      <c r="AH701" s="56" t="s">
        <v>80</v>
      </c>
      <c r="AI701" s="56" t="s">
        <v>344</v>
      </c>
      <c r="AJ701" s="56">
        <v>0</v>
      </c>
      <c r="AM701" s="56">
        <v>42748</v>
      </c>
      <c r="AN701" s="56" t="s">
        <v>391</v>
      </c>
      <c r="AO701" s="1">
        <v>41584</v>
      </c>
      <c r="AP701" s="56" t="s">
        <v>353</v>
      </c>
      <c r="AQ701" s="56">
        <v>34593</v>
      </c>
      <c r="AR701" s="56">
        <v>0</v>
      </c>
      <c r="AS701" s="56" t="s">
        <v>346</v>
      </c>
      <c r="BB701" s="56" t="s">
        <v>339</v>
      </c>
      <c r="BC701" s="56" t="s">
        <v>263</v>
      </c>
      <c r="BD701" s="56" t="s">
        <v>349</v>
      </c>
      <c r="BE701" s="56" t="s">
        <v>347</v>
      </c>
      <c r="BF701" s="56" t="s">
        <v>334</v>
      </c>
      <c r="BG701" s="56" t="s">
        <v>365</v>
      </c>
      <c r="BH701" s="56">
        <v>0</v>
      </c>
      <c r="BI701" s="56">
        <v>0</v>
      </c>
      <c r="BJ701" s="56">
        <v>1</v>
      </c>
    </row>
    <row r="702" spans="1:62" hidden="1" x14ac:dyDescent="0.3">
      <c r="A702" s="56">
        <v>49195611</v>
      </c>
      <c r="B702" s="86">
        <v>599202</v>
      </c>
      <c r="C702" s="1">
        <v>42893</v>
      </c>
      <c r="D702" s="56" t="s">
        <v>357</v>
      </c>
      <c r="E702" s="56" t="s">
        <v>358</v>
      </c>
      <c r="F702" s="56" t="s">
        <v>334</v>
      </c>
      <c r="G702" s="56" t="s">
        <v>335</v>
      </c>
      <c r="H702" s="56" t="s">
        <v>336</v>
      </c>
      <c r="I702" s="56" t="s">
        <v>359</v>
      </c>
      <c r="K702" s="56" t="s">
        <v>337</v>
      </c>
      <c r="L702" s="56" t="s">
        <v>545</v>
      </c>
      <c r="M702" s="56" t="s">
        <v>984</v>
      </c>
      <c r="N702" s="56" t="s">
        <v>1043</v>
      </c>
      <c r="O702" s="56" t="s">
        <v>985</v>
      </c>
      <c r="P702" s="1" t="s">
        <v>110</v>
      </c>
      <c r="Q702" s="56" t="s">
        <v>241</v>
      </c>
      <c r="R702" s="56" t="s">
        <v>339</v>
      </c>
      <c r="S702" s="56">
        <v>127427</v>
      </c>
      <c r="T702" s="1" t="s">
        <v>423</v>
      </c>
      <c r="U702" s="56">
        <v>41416</v>
      </c>
      <c r="V702" s="56">
        <v>43100</v>
      </c>
      <c r="W702" s="56">
        <v>41729</v>
      </c>
      <c r="X702" s="56">
        <v>43100</v>
      </c>
      <c r="Y702" s="56" t="s">
        <v>356</v>
      </c>
      <c r="Z702" s="56" t="s">
        <v>341</v>
      </c>
      <c r="AA702" s="56" t="s">
        <v>347</v>
      </c>
      <c r="AB702" s="56" t="s">
        <v>343</v>
      </c>
      <c r="AC702" s="56" t="s">
        <v>342</v>
      </c>
      <c r="AD702" s="56" t="s">
        <v>347</v>
      </c>
      <c r="AE702" s="56" t="s">
        <v>334</v>
      </c>
      <c r="AF702" s="56" t="s">
        <v>291</v>
      </c>
      <c r="AG702" s="56">
        <v>2016</v>
      </c>
      <c r="AH702" s="56" t="s">
        <v>361</v>
      </c>
      <c r="AI702" s="56" t="s">
        <v>384</v>
      </c>
      <c r="AJ702" s="56">
        <v>33.4</v>
      </c>
      <c r="AK702" s="1">
        <v>42551</v>
      </c>
      <c r="AL702" s="56" t="s">
        <v>424</v>
      </c>
      <c r="AM702" s="56">
        <v>42748</v>
      </c>
      <c r="AN702" s="56" t="s">
        <v>391</v>
      </c>
      <c r="AO702" s="1">
        <v>42582</v>
      </c>
      <c r="AP702" s="56" t="s">
        <v>353</v>
      </c>
      <c r="AQ702" s="56">
        <v>64149</v>
      </c>
      <c r="AR702" s="56">
        <v>0</v>
      </c>
      <c r="AS702" s="56" t="s">
        <v>346</v>
      </c>
      <c r="BB702" s="56" t="s">
        <v>339</v>
      </c>
      <c r="BC702" s="56" t="s">
        <v>263</v>
      </c>
      <c r="BD702" s="56" t="s">
        <v>349</v>
      </c>
      <c r="BE702" s="56" t="s">
        <v>347</v>
      </c>
      <c r="BF702" s="56" t="s">
        <v>334</v>
      </c>
      <c r="BG702" s="56" t="s">
        <v>365</v>
      </c>
      <c r="BH702" s="56">
        <v>0</v>
      </c>
      <c r="BI702" s="56">
        <v>0</v>
      </c>
      <c r="BJ702" s="56">
        <v>1</v>
      </c>
    </row>
    <row r="703" spans="1:62" hidden="1" x14ac:dyDescent="0.3">
      <c r="A703" s="56">
        <v>49196834</v>
      </c>
      <c r="B703" s="86">
        <v>599202</v>
      </c>
      <c r="C703" s="1">
        <v>42893</v>
      </c>
      <c r="D703" s="56" t="s">
        <v>357</v>
      </c>
      <c r="E703" s="56" t="s">
        <v>358</v>
      </c>
      <c r="F703" s="56" t="s">
        <v>334</v>
      </c>
      <c r="G703" s="56" t="s">
        <v>335</v>
      </c>
      <c r="H703" s="56" t="s">
        <v>336</v>
      </c>
      <c r="I703" s="56" t="s">
        <v>359</v>
      </c>
      <c r="K703" s="56" t="s">
        <v>337</v>
      </c>
      <c r="L703" s="56" t="s">
        <v>545</v>
      </c>
      <c r="M703" s="56" t="s">
        <v>984</v>
      </c>
      <c r="N703" s="56" t="s">
        <v>1043</v>
      </c>
      <c r="O703" s="56" t="s">
        <v>985</v>
      </c>
      <c r="P703" s="1" t="s">
        <v>188</v>
      </c>
      <c r="Q703" s="56" t="s">
        <v>241</v>
      </c>
      <c r="R703" s="56" t="s">
        <v>339</v>
      </c>
      <c r="S703" s="56">
        <v>158209</v>
      </c>
      <c r="T703" s="1" t="s">
        <v>457</v>
      </c>
      <c r="U703" s="56">
        <v>41416</v>
      </c>
      <c r="V703" s="56">
        <v>43100</v>
      </c>
      <c r="W703" s="56">
        <v>41334</v>
      </c>
      <c r="X703" s="56">
        <v>43100</v>
      </c>
      <c r="Y703" s="56" t="s">
        <v>340</v>
      </c>
      <c r="AA703" s="56" t="s">
        <v>347</v>
      </c>
      <c r="AB703" s="56" t="s">
        <v>343</v>
      </c>
      <c r="AC703" s="56" t="s">
        <v>342</v>
      </c>
      <c r="AD703" s="56" t="s">
        <v>342</v>
      </c>
      <c r="AE703" s="56" t="s">
        <v>334</v>
      </c>
      <c r="AF703" s="56" t="s">
        <v>291</v>
      </c>
      <c r="AG703" s="56">
        <v>2015</v>
      </c>
      <c r="AH703" s="56" t="s">
        <v>80</v>
      </c>
      <c r="AI703" s="56" t="s">
        <v>348</v>
      </c>
      <c r="AJ703" s="56">
        <v>1</v>
      </c>
      <c r="AK703" s="1">
        <v>41973</v>
      </c>
      <c r="AL703" s="56" t="s">
        <v>512</v>
      </c>
      <c r="AM703" s="56">
        <v>42748</v>
      </c>
      <c r="AN703" s="56" t="s">
        <v>391</v>
      </c>
      <c r="AO703" s="1">
        <v>42396</v>
      </c>
      <c r="AP703" s="56" t="s">
        <v>364</v>
      </c>
      <c r="AQ703" s="56">
        <v>34593</v>
      </c>
      <c r="AR703" s="56">
        <v>0</v>
      </c>
      <c r="AS703" s="56" t="s">
        <v>346</v>
      </c>
      <c r="BB703" s="56" t="s">
        <v>339</v>
      </c>
      <c r="BC703" s="56" t="s">
        <v>263</v>
      </c>
      <c r="BD703" s="56" t="s">
        <v>349</v>
      </c>
      <c r="BE703" s="56" t="s">
        <v>347</v>
      </c>
      <c r="BF703" s="56" t="s">
        <v>334</v>
      </c>
      <c r="BG703" s="56" t="s">
        <v>365</v>
      </c>
      <c r="BH703" s="56">
        <v>0</v>
      </c>
      <c r="BI703" s="56">
        <v>0</v>
      </c>
      <c r="BJ703" s="56">
        <v>1</v>
      </c>
    </row>
    <row r="704" spans="1:62" hidden="1" x14ac:dyDescent="0.3">
      <c r="A704" s="56">
        <v>49196514</v>
      </c>
      <c r="B704" s="86">
        <v>599202</v>
      </c>
      <c r="C704" s="1">
        <v>42893</v>
      </c>
      <c r="D704" s="56" t="s">
        <v>357</v>
      </c>
      <c r="E704" s="56" t="s">
        <v>358</v>
      </c>
      <c r="F704" s="56" t="s">
        <v>334</v>
      </c>
      <c r="G704" s="56" t="s">
        <v>335</v>
      </c>
      <c r="H704" s="56" t="s">
        <v>336</v>
      </c>
      <c r="I704" s="56" t="s">
        <v>359</v>
      </c>
      <c r="K704" s="56" t="s">
        <v>337</v>
      </c>
      <c r="L704" s="56" t="s">
        <v>545</v>
      </c>
      <c r="M704" s="56" t="s">
        <v>984</v>
      </c>
      <c r="N704" s="56" t="s">
        <v>1043</v>
      </c>
      <c r="O704" s="56" t="s">
        <v>985</v>
      </c>
      <c r="P704" s="1" t="s">
        <v>110</v>
      </c>
      <c r="Q704" s="56" t="s">
        <v>360</v>
      </c>
      <c r="R704" s="56" t="s">
        <v>339</v>
      </c>
      <c r="S704" s="56">
        <v>107904</v>
      </c>
      <c r="T704" s="1" t="s">
        <v>490</v>
      </c>
      <c r="U704" s="56">
        <v>41416</v>
      </c>
      <c r="V704" s="56">
        <v>43100</v>
      </c>
      <c r="W704" s="56">
        <v>41456</v>
      </c>
      <c r="X704" s="56">
        <v>43100</v>
      </c>
      <c r="Y704" s="56" t="s">
        <v>356</v>
      </c>
      <c r="Z704" s="56" t="s">
        <v>341</v>
      </c>
      <c r="AA704" s="56" t="s">
        <v>347</v>
      </c>
      <c r="AB704" s="56" t="s">
        <v>343</v>
      </c>
      <c r="AC704" s="56" t="s">
        <v>342</v>
      </c>
      <c r="AD704" s="56" t="s">
        <v>342</v>
      </c>
      <c r="AE704" s="56" t="s">
        <v>334</v>
      </c>
      <c r="AF704" s="56" t="s">
        <v>291</v>
      </c>
      <c r="AG704" s="56">
        <v>2015</v>
      </c>
      <c r="AH704" s="56" t="s">
        <v>361</v>
      </c>
      <c r="AI704" s="56" t="s">
        <v>362</v>
      </c>
      <c r="AJ704" s="56">
        <v>2316</v>
      </c>
      <c r="AK704" s="1">
        <v>42004</v>
      </c>
      <c r="AL704" s="56" t="s">
        <v>492</v>
      </c>
      <c r="AM704" s="56">
        <v>42748</v>
      </c>
      <c r="AN704" s="56" t="s">
        <v>391</v>
      </c>
      <c r="AO704" s="1">
        <v>42055</v>
      </c>
      <c r="AP704" s="56" t="s">
        <v>353</v>
      </c>
      <c r="AQ704" s="56">
        <v>59804</v>
      </c>
      <c r="AR704" s="56">
        <v>0</v>
      </c>
      <c r="AS704" s="56" t="s">
        <v>346</v>
      </c>
      <c r="BB704" s="56" t="s">
        <v>339</v>
      </c>
      <c r="BC704" s="56" t="s">
        <v>263</v>
      </c>
      <c r="BD704" s="56" t="s">
        <v>349</v>
      </c>
      <c r="BE704" s="56" t="s">
        <v>347</v>
      </c>
      <c r="BF704" s="56" t="s">
        <v>334</v>
      </c>
      <c r="BG704" s="56" t="s">
        <v>365</v>
      </c>
      <c r="BH704" s="56">
        <v>0</v>
      </c>
      <c r="BI704" s="56">
        <v>0</v>
      </c>
      <c r="BJ704" s="56">
        <v>1</v>
      </c>
    </row>
    <row r="705" spans="1:62" hidden="1" x14ac:dyDescent="0.3">
      <c r="A705" s="56">
        <v>49196832</v>
      </c>
      <c r="B705" s="86">
        <v>599202</v>
      </c>
      <c r="C705" s="1">
        <v>42893</v>
      </c>
      <c r="D705" s="56" t="s">
        <v>357</v>
      </c>
      <c r="E705" s="56" t="s">
        <v>358</v>
      </c>
      <c r="F705" s="56" t="s">
        <v>334</v>
      </c>
      <c r="G705" s="56" t="s">
        <v>335</v>
      </c>
      <c r="H705" s="56" t="s">
        <v>336</v>
      </c>
      <c r="I705" s="56" t="s">
        <v>359</v>
      </c>
      <c r="K705" s="56" t="s">
        <v>337</v>
      </c>
      <c r="L705" s="56" t="s">
        <v>545</v>
      </c>
      <c r="M705" s="56" t="s">
        <v>984</v>
      </c>
      <c r="N705" s="56" t="s">
        <v>1043</v>
      </c>
      <c r="O705" s="56" t="s">
        <v>985</v>
      </c>
      <c r="P705" s="1" t="s">
        <v>188</v>
      </c>
      <c r="Q705" s="56" t="s">
        <v>241</v>
      </c>
      <c r="R705" s="56" t="s">
        <v>339</v>
      </c>
      <c r="S705" s="56">
        <v>158209</v>
      </c>
      <c r="T705" s="1" t="s">
        <v>457</v>
      </c>
      <c r="U705" s="56">
        <v>41416</v>
      </c>
      <c r="V705" s="56">
        <v>43100</v>
      </c>
      <c r="W705" s="56">
        <v>41334</v>
      </c>
      <c r="X705" s="56">
        <v>43100</v>
      </c>
      <c r="Y705" s="56" t="s">
        <v>340</v>
      </c>
      <c r="AA705" s="56" t="s">
        <v>347</v>
      </c>
      <c r="AB705" s="56" t="s">
        <v>343</v>
      </c>
      <c r="AC705" s="56" t="s">
        <v>342</v>
      </c>
      <c r="AD705" s="56" t="s">
        <v>342</v>
      </c>
      <c r="AE705" s="56" t="s">
        <v>334</v>
      </c>
      <c r="AF705" s="56" t="s">
        <v>291</v>
      </c>
      <c r="AG705" s="56">
        <v>2014</v>
      </c>
      <c r="AH705" s="56" t="s">
        <v>80</v>
      </c>
      <c r="AI705" s="56" t="s">
        <v>348</v>
      </c>
      <c r="AJ705" s="56">
        <v>1</v>
      </c>
      <c r="AK705" s="1">
        <v>41609</v>
      </c>
      <c r="AL705" s="56" t="s">
        <v>513</v>
      </c>
      <c r="AM705" s="56">
        <v>42748</v>
      </c>
      <c r="AN705" s="56" t="s">
        <v>391</v>
      </c>
      <c r="AO705" s="1">
        <v>41856</v>
      </c>
      <c r="AP705" s="56" t="s">
        <v>378</v>
      </c>
      <c r="AQ705" s="56">
        <v>34593</v>
      </c>
      <c r="AR705" s="56">
        <v>0</v>
      </c>
      <c r="AS705" s="56" t="s">
        <v>346</v>
      </c>
      <c r="BB705" s="56" t="s">
        <v>339</v>
      </c>
      <c r="BC705" s="56" t="s">
        <v>263</v>
      </c>
      <c r="BD705" s="56" t="s">
        <v>349</v>
      </c>
      <c r="BE705" s="56" t="s">
        <v>347</v>
      </c>
      <c r="BF705" s="56" t="s">
        <v>334</v>
      </c>
      <c r="BG705" s="56" t="s">
        <v>365</v>
      </c>
      <c r="BH705" s="56">
        <v>0</v>
      </c>
      <c r="BI705" s="56">
        <v>0</v>
      </c>
      <c r="BJ705" s="56">
        <v>1</v>
      </c>
    </row>
    <row r="706" spans="1:62" hidden="1" x14ac:dyDescent="0.3">
      <c r="A706" s="56">
        <v>49196516</v>
      </c>
      <c r="B706" s="86">
        <v>599202</v>
      </c>
      <c r="C706" s="1">
        <v>42893</v>
      </c>
      <c r="D706" s="56" t="s">
        <v>357</v>
      </c>
      <c r="E706" s="56" t="s">
        <v>358</v>
      </c>
      <c r="F706" s="56" t="s">
        <v>334</v>
      </c>
      <c r="G706" s="56" t="s">
        <v>335</v>
      </c>
      <c r="H706" s="56" t="s">
        <v>336</v>
      </c>
      <c r="I706" s="56" t="s">
        <v>359</v>
      </c>
      <c r="K706" s="56" t="s">
        <v>337</v>
      </c>
      <c r="L706" s="56" t="s">
        <v>545</v>
      </c>
      <c r="M706" s="56" t="s">
        <v>984</v>
      </c>
      <c r="N706" s="56" t="s">
        <v>1043</v>
      </c>
      <c r="O706" s="56" t="s">
        <v>985</v>
      </c>
      <c r="P706" s="1" t="s">
        <v>110</v>
      </c>
      <c r="Q706" s="56" t="s">
        <v>360</v>
      </c>
      <c r="R706" s="56" t="s">
        <v>339</v>
      </c>
      <c r="S706" s="56">
        <v>107904</v>
      </c>
      <c r="T706" s="1" t="s">
        <v>490</v>
      </c>
      <c r="U706" s="56">
        <v>41416</v>
      </c>
      <c r="V706" s="56">
        <v>43100</v>
      </c>
      <c r="W706" s="56">
        <v>41456</v>
      </c>
      <c r="X706" s="56">
        <v>43100</v>
      </c>
      <c r="Y706" s="56" t="s">
        <v>356</v>
      </c>
      <c r="Z706" s="56" t="s">
        <v>341</v>
      </c>
      <c r="AA706" s="56" t="s">
        <v>347</v>
      </c>
      <c r="AB706" s="56" t="s">
        <v>343</v>
      </c>
      <c r="AC706" s="56" t="s">
        <v>342</v>
      </c>
      <c r="AD706" s="56" t="s">
        <v>342</v>
      </c>
      <c r="AE706" s="56" t="s">
        <v>334</v>
      </c>
      <c r="AF706" s="56" t="s">
        <v>291</v>
      </c>
      <c r="AG706" s="56">
        <v>2016</v>
      </c>
      <c r="AH706" s="56" t="s">
        <v>361</v>
      </c>
      <c r="AI706" s="56" t="s">
        <v>362</v>
      </c>
      <c r="AJ706" s="56">
        <v>4515</v>
      </c>
      <c r="AK706" s="1">
        <v>42369</v>
      </c>
      <c r="AL706" s="56" t="s">
        <v>433</v>
      </c>
      <c r="AM706" s="56">
        <v>42748</v>
      </c>
      <c r="AN706" s="56" t="s">
        <v>391</v>
      </c>
      <c r="AO706" s="1">
        <v>42388</v>
      </c>
      <c r="AP706" s="56" t="s">
        <v>353</v>
      </c>
      <c r="AQ706" s="56">
        <v>59804</v>
      </c>
      <c r="AR706" s="56">
        <v>0</v>
      </c>
      <c r="AS706" s="56" t="s">
        <v>346</v>
      </c>
      <c r="BB706" s="56" t="s">
        <v>339</v>
      </c>
      <c r="BC706" s="56" t="s">
        <v>263</v>
      </c>
      <c r="BD706" s="56" t="s">
        <v>349</v>
      </c>
      <c r="BE706" s="56" t="s">
        <v>347</v>
      </c>
      <c r="BF706" s="56" t="s">
        <v>334</v>
      </c>
      <c r="BG706" s="56" t="s">
        <v>365</v>
      </c>
      <c r="BH706" s="56">
        <v>0</v>
      </c>
      <c r="BI706" s="56">
        <v>0</v>
      </c>
      <c r="BJ706" s="56">
        <v>1</v>
      </c>
    </row>
    <row r="707" spans="1:62" hidden="1" x14ac:dyDescent="0.3">
      <c r="A707" s="56">
        <v>49196815</v>
      </c>
      <c r="B707" s="86">
        <v>599202</v>
      </c>
      <c r="C707" s="1">
        <v>42893</v>
      </c>
      <c r="D707" s="56" t="s">
        <v>357</v>
      </c>
      <c r="E707" s="56" t="s">
        <v>358</v>
      </c>
      <c r="F707" s="56" t="s">
        <v>334</v>
      </c>
      <c r="G707" s="56" t="s">
        <v>335</v>
      </c>
      <c r="H707" s="56" t="s">
        <v>336</v>
      </c>
      <c r="I707" s="56" t="s">
        <v>359</v>
      </c>
      <c r="K707" s="56" t="s">
        <v>337</v>
      </c>
      <c r="L707" s="56" t="s">
        <v>545</v>
      </c>
      <c r="M707" s="56" t="s">
        <v>984</v>
      </c>
      <c r="N707" s="56" t="s">
        <v>1043</v>
      </c>
      <c r="O707" s="56" t="s">
        <v>985</v>
      </c>
      <c r="P707" s="1" t="s">
        <v>110</v>
      </c>
      <c r="Q707" s="56" t="s">
        <v>366</v>
      </c>
      <c r="R707" s="56" t="s">
        <v>339</v>
      </c>
      <c r="S707" s="56">
        <v>190146</v>
      </c>
      <c r="T707" s="1" t="s">
        <v>487</v>
      </c>
      <c r="U707" s="56">
        <v>41416</v>
      </c>
      <c r="V707" s="56">
        <v>43100</v>
      </c>
      <c r="W707" s="56">
        <v>41456</v>
      </c>
      <c r="X707" s="56">
        <v>43100</v>
      </c>
      <c r="Y707" s="56" t="s">
        <v>340</v>
      </c>
      <c r="Z707" s="56" t="s">
        <v>341</v>
      </c>
      <c r="AA707" s="56" t="s">
        <v>347</v>
      </c>
      <c r="AB707" s="56" t="s">
        <v>343</v>
      </c>
      <c r="AC707" s="56" t="s">
        <v>342</v>
      </c>
      <c r="AD707" s="56" t="s">
        <v>342</v>
      </c>
      <c r="AE707" s="56" t="s">
        <v>334</v>
      </c>
      <c r="AF707" s="56" t="s">
        <v>292</v>
      </c>
      <c r="AG707" s="56">
        <v>2017</v>
      </c>
      <c r="AH707" s="56" t="s">
        <v>361</v>
      </c>
      <c r="AI707" s="56" t="s">
        <v>362</v>
      </c>
      <c r="AJ707" s="56">
        <v>1079335</v>
      </c>
      <c r="AM707" s="56">
        <v>42767</v>
      </c>
      <c r="AN707" s="56" t="s">
        <v>353</v>
      </c>
      <c r="AO707" s="1">
        <v>41784</v>
      </c>
      <c r="AP707" s="56" t="s">
        <v>353</v>
      </c>
      <c r="AQ707" s="56">
        <v>75565</v>
      </c>
      <c r="AR707" s="56">
        <v>0</v>
      </c>
      <c r="AS707" s="56" t="s">
        <v>346</v>
      </c>
      <c r="BB707" s="56" t="s">
        <v>339</v>
      </c>
      <c r="BC707" s="56" t="s">
        <v>263</v>
      </c>
      <c r="BD707" s="56" t="s">
        <v>349</v>
      </c>
      <c r="BE707" s="56" t="s">
        <v>347</v>
      </c>
      <c r="BF707" s="56" t="s">
        <v>334</v>
      </c>
      <c r="BG707" s="56" t="s">
        <v>365</v>
      </c>
      <c r="BH707" s="56">
        <v>0</v>
      </c>
      <c r="BI707" s="56">
        <v>0</v>
      </c>
      <c r="BJ707" s="56">
        <v>1</v>
      </c>
    </row>
    <row r="708" spans="1:62" hidden="1" x14ac:dyDescent="0.3">
      <c r="A708" s="56">
        <v>49195612</v>
      </c>
      <c r="B708" s="86">
        <v>599202</v>
      </c>
      <c r="C708" s="1">
        <v>42893</v>
      </c>
      <c r="D708" s="56" t="s">
        <v>357</v>
      </c>
      <c r="E708" s="56" t="s">
        <v>358</v>
      </c>
      <c r="F708" s="56" t="s">
        <v>334</v>
      </c>
      <c r="G708" s="56" t="s">
        <v>335</v>
      </c>
      <c r="H708" s="56" t="s">
        <v>336</v>
      </c>
      <c r="I708" s="56" t="s">
        <v>359</v>
      </c>
      <c r="K708" s="56" t="s">
        <v>337</v>
      </c>
      <c r="L708" s="56" t="s">
        <v>545</v>
      </c>
      <c r="M708" s="56" t="s">
        <v>984</v>
      </c>
      <c r="N708" s="56" t="s">
        <v>1043</v>
      </c>
      <c r="O708" s="56" t="s">
        <v>985</v>
      </c>
      <c r="P708" s="1" t="s">
        <v>110</v>
      </c>
      <c r="Q708" s="56" t="s">
        <v>241</v>
      </c>
      <c r="R708" s="56" t="s">
        <v>339</v>
      </c>
      <c r="S708" s="56">
        <v>127427</v>
      </c>
      <c r="T708" s="1" t="s">
        <v>423</v>
      </c>
      <c r="U708" s="56">
        <v>41416</v>
      </c>
      <c r="V708" s="56">
        <v>43100</v>
      </c>
      <c r="W708" s="56">
        <v>41729</v>
      </c>
      <c r="X708" s="56">
        <v>43100</v>
      </c>
      <c r="Y708" s="56" t="s">
        <v>356</v>
      </c>
      <c r="Z708" s="56" t="s">
        <v>341</v>
      </c>
      <c r="AA708" s="56" t="s">
        <v>347</v>
      </c>
      <c r="AB708" s="56" t="s">
        <v>343</v>
      </c>
      <c r="AC708" s="56" t="s">
        <v>342</v>
      </c>
      <c r="AD708" s="56" t="s">
        <v>347</v>
      </c>
      <c r="AE708" s="56" t="s">
        <v>334</v>
      </c>
      <c r="AF708" s="56" t="s">
        <v>291</v>
      </c>
      <c r="AG708" s="56">
        <v>2017</v>
      </c>
      <c r="AH708" s="56" t="s">
        <v>361</v>
      </c>
      <c r="AI708" s="56" t="s">
        <v>362</v>
      </c>
      <c r="AJ708" s="56">
        <v>33.299999999999997</v>
      </c>
      <c r="AK708" s="1">
        <v>42734</v>
      </c>
      <c r="AL708" s="56" t="s">
        <v>892</v>
      </c>
      <c r="AM708" s="56">
        <v>42748</v>
      </c>
      <c r="AN708" s="56" t="s">
        <v>391</v>
      </c>
      <c r="AO708" s="1">
        <v>42748</v>
      </c>
      <c r="AP708" s="56" t="s">
        <v>391</v>
      </c>
      <c r="AQ708" s="56">
        <v>64149</v>
      </c>
      <c r="AR708" s="56">
        <v>0</v>
      </c>
      <c r="AS708" s="56" t="s">
        <v>346</v>
      </c>
      <c r="BB708" s="56" t="s">
        <v>339</v>
      </c>
      <c r="BC708" s="56" t="s">
        <v>263</v>
      </c>
      <c r="BD708" s="56" t="s">
        <v>349</v>
      </c>
      <c r="BE708" s="56" t="s">
        <v>347</v>
      </c>
      <c r="BF708" s="56" t="s">
        <v>334</v>
      </c>
      <c r="BG708" s="56" t="s">
        <v>365</v>
      </c>
      <c r="BH708" s="56">
        <v>0</v>
      </c>
      <c r="BI708" s="56">
        <v>0</v>
      </c>
      <c r="BJ708" s="56">
        <v>1</v>
      </c>
    </row>
    <row r="709" spans="1:62" hidden="1" x14ac:dyDescent="0.3">
      <c r="A709" s="56">
        <v>49196813</v>
      </c>
      <c r="B709" s="86">
        <v>599202</v>
      </c>
      <c r="C709" s="1">
        <v>42893</v>
      </c>
      <c r="D709" s="56" t="s">
        <v>357</v>
      </c>
      <c r="E709" s="56" t="s">
        <v>358</v>
      </c>
      <c r="F709" s="56" t="s">
        <v>334</v>
      </c>
      <c r="G709" s="56" t="s">
        <v>335</v>
      </c>
      <c r="H709" s="56" t="s">
        <v>336</v>
      </c>
      <c r="I709" s="56" t="s">
        <v>359</v>
      </c>
      <c r="K709" s="56" t="s">
        <v>337</v>
      </c>
      <c r="L709" s="56" t="s">
        <v>545</v>
      </c>
      <c r="M709" s="56" t="s">
        <v>984</v>
      </c>
      <c r="N709" s="56" t="s">
        <v>1043</v>
      </c>
      <c r="O709" s="56" t="s">
        <v>985</v>
      </c>
      <c r="P709" s="1" t="s">
        <v>110</v>
      </c>
      <c r="Q709" s="56" t="s">
        <v>366</v>
      </c>
      <c r="R709" s="56" t="s">
        <v>339</v>
      </c>
      <c r="S709" s="56">
        <v>190146</v>
      </c>
      <c r="T709" s="1" t="s">
        <v>487</v>
      </c>
      <c r="U709" s="56">
        <v>41416</v>
      </c>
      <c r="V709" s="56">
        <v>43100</v>
      </c>
      <c r="W709" s="56">
        <v>41456</v>
      </c>
      <c r="X709" s="56">
        <v>43100</v>
      </c>
      <c r="Y709" s="56" t="s">
        <v>340</v>
      </c>
      <c r="Z709" s="56" t="s">
        <v>341</v>
      </c>
      <c r="AA709" s="56" t="s">
        <v>347</v>
      </c>
      <c r="AB709" s="56" t="s">
        <v>343</v>
      </c>
      <c r="AC709" s="56" t="s">
        <v>342</v>
      </c>
      <c r="AD709" s="56" t="s">
        <v>342</v>
      </c>
      <c r="AE709" s="56" t="s">
        <v>334</v>
      </c>
      <c r="AF709" s="56" t="s">
        <v>292</v>
      </c>
      <c r="AG709" s="56">
        <v>2016</v>
      </c>
      <c r="AH709" s="56" t="s">
        <v>361</v>
      </c>
      <c r="AI709" s="56" t="s">
        <v>384</v>
      </c>
      <c r="AJ709" s="56">
        <v>858673</v>
      </c>
      <c r="AM709" s="56">
        <v>42767</v>
      </c>
      <c r="AN709" s="56" t="s">
        <v>353</v>
      </c>
      <c r="AO709" s="1">
        <v>41784</v>
      </c>
      <c r="AP709" s="56" t="s">
        <v>353</v>
      </c>
      <c r="AQ709" s="56">
        <v>75565</v>
      </c>
      <c r="AR709" s="56">
        <v>0</v>
      </c>
      <c r="AS709" s="56" t="s">
        <v>346</v>
      </c>
      <c r="BB709" s="56" t="s">
        <v>339</v>
      </c>
      <c r="BC709" s="56" t="s">
        <v>263</v>
      </c>
      <c r="BD709" s="56" t="s">
        <v>349</v>
      </c>
      <c r="BE709" s="56" t="s">
        <v>347</v>
      </c>
      <c r="BF709" s="56" t="s">
        <v>334</v>
      </c>
      <c r="BG709" s="56" t="s">
        <v>365</v>
      </c>
      <c r="BH709" s="56">
        <v>0</v>
      </c>
      <c r="BI709" s="56">
        <v>0</v>
      </c>
      <c r="BJ709" s="56">
        <v>1</v>
      </c>
    </row>
    <row r="710" spans="1:62" hidden="1" x14ac:dyDescent="0.3">
      <c r="A710" s="56">
        <v>49196518</v>
      </c>
      <c r="B710" s="86">
        <v>599202</v>
      </c>
      <c r="C710" s="1">
        <v>42893</v>
      </c>
      <c r="D710" s="56" t="s">
        <v>357</v>
      </c>
      <c r="E710" s="56" t="s">
        <v>358</v>
      </c>
      <c r="F710" s="56" t="s">
        <v>334</v>
      </c>
      <c r="G710" s="56" t="s">
        <v>335</v>
      </c>
      <c r="H710" s="56" t="s">
        <v>336</v>
      </c>
      <c r="I710" s="56" t="s">
        <v>359</v>
      </c>
      <c r="K710" s="56" t="s">
        <v>337</v>
      </c>
      <c r="L710" s="56" t="s">
        <v>545</v>
      </c>
      <c r="M710" s="56" t="s">
        <v>984</v>
      </c>
      <c r="N710" s="56" t="s">
        <v>1043</v>
      </c>
      <c r="O710" s="56" t="s">
        <v>985</v>
      </c>
      <c r="P710" s="1" t="s">
        <v>110</v>
      </c>
      <c r="Q710" s="56" t="s">
        <v>360</v>
      </c>
      <c r="R710" s="56" t="s">
        <v>339</v>
      </c>
      <c r="S710" s="56">
        <v>107904</v>
      </c>
      <c r="T710" s="1" t="s">
        <v>490</v>
      </c>
      <c r="U710" s="56">
        <v>41416</v>
      </c>
      <c r="V710" s="56">
        <v>43100</v>
      </c>
      <c r="W710" s="56">
        <v>41456</v>
      </c>
      <c r="X710" s="56">
        <v>43100</v>
      </c>
      <c r="Y710" s="56" t="s">
        <v>356</v>
      </c>
      <c r="Z710" s="56" t="s">
        <v>341</v>
      </c>
      <c r="AA710" s="56" t="s">
        <v>347</v>
      </c>
      <c r="AB710" s="56" t="s">
        <v>343</v>
      </c>
      <c r="AC710" s="56" t="s">
        <v>342</v>
      </c>
      <c r="AD710" s="56" t="s">
        <v>342</v>
      </c>
      <c r="AE710" s="56" t="s">
        <v>334</v>
      </c>
      <c r="AF710" s="56" t="s">
        <v>291</v>
      </c>
      <c r="AG710" s="56">
        <v>2017</v>
      </c>
      <c r="AH710" s="56" t="s">
        <v>361</v>
      </c>
      <c r="AI710" s="56" t="s">
        <v>362</v>
      </c>
      <c r="AJ710" s="56">
        <v>5855</v>
      </c>
      <c r="AK710" s="1">
        <v>42734</v>
      </c>
      <c r="AL710" s="56" t="s">
        <v>900</v>
      </c>
      <c r="AM710" s="56">
        <v>42748</v>
      </c>
      <c r="AN710" s="56" t="s">
        <v>391</v>
      </c>
      <c r="AO710" s="1">
        <v>42748</v>
      </c>
      <c r="AP710" s="56" t="s">
        <v>391</v>
      </c>
      <c r="AQ710" s="56">
        <v>59804</v>
      </c>
      <c r="AR710" s="56">
        <v>0</v>
      </c>
      <c r="AS710" s="56" t="s">
        <v>346</v>
      </c>
      <c r="BB710" s="56" t="s">
        <v>339</v>
      </c>
      <c r="BC710" s="56" t="s">
        <v>263</v>
      </c>
      <c r="BD710" s="56" t="s">
        <v>349</v>
      </c>
      <c r="BE710" s="56" t="s">
        <v>347</v>
      </c>
      <c r="BF710" s="56" t="s">
        <v>334</v>
      </c>
      <c r="BG710" s="56" t="s">
        <v>365</v>
      </c>
      <c r="BH710" s="56">
        <v>0</v>
      </c>
      <c r="BI710" s="56">
        <v>0</v>
      </c>
      <c r="BJ710" s="56">
        <v>1</v>
      </c>
    </row>
    <row r="711" spans="1:62" hidden="1" x14ac:dyDescent="0.3">
      <c r="A711" s="56">
        <v>49196811</v>
      </c>
      <c r="B711" s="86">
        <v>599202</v>
      </c>
      <c r="C711" s="1">
        <v>42893</v>
      </c>
      <c r="D711" s="56" t="s">
        <v>357</v>
      </c>
      <c r="E711" s="56" t="s">
        <v>358</v>
      </c>
      <c r="F711" s="56" t="s">
        <v>334</v>
      </c>
      <c r="G711" s="56" t="s">
        <v>335</v>
      </c>
      <c r="H711" s="56" t="s">
        <v>336</v>
      </c>
      <c r="I711" s="56" t="s">
        <v>359</v>
      </c>
      <c r="K711" s="56" t="s">
        <v>337</v>
      </c>
      <c r="L711" s="56" t="s">
        <v>545</v>
      </c>
      <c r="M711" s="56" t="s">
        <v>984</v>
      </c>
      <c r="N711" s="56" t="s">
        <v>1043</v>
      </c>
      <c r="O711" s="56" t="s">
        <v>985</v>
      </c>
      <c r="P711" s="1" t="s">
        <v>110</v>
      </c>
      <c r="Q711" s="56" t="s">
        <v>366</v>
      </c>
      <c r="R711" s="56" t="s">
        <v>339</v>
      </c>
      <c r="S711" s="56">
        <v>190146</v>
      </c>
      <c r="T711" s="1" t="s">
        <v>487</v>
      </c>
      <c r="U711" s="56">
        <v>41416</v>
      </c>
      <c r="V711" s="56">
        <v>43100</v>
      </c>
      <c r="W711" s="56">
        <v>41456</v>
      </c>
      <c r="X711" s="56">
        <v>43100</v>
      </c>
      <c r="Y711" s="56" t="s">
        <v>340</v>
      </c>
      <c r="Z711" s="56" t="s">
        <v>341</v>
      </c>
      <c r="AA711" s="56" t="s">
        <v>347</v>
      </c>
      <c r="AB711" s="56" t="s">
        <v>343</v>
      </c>
      <c r="AC711" s="56" t="s">
        <v>342</v>
      </c>
      <c r="AD711" s="56" t="s">
        <v>342</v>
      </c>
      <c r="AE711" s="56" t="s">
        <v>334</v>
      </c>
      <c r="AF711" s="56" t="s">
        <v>292</v>
      </c>
      <c r="AG711" s="56">
        <v>2016</v>
      </c>
      <c r="AH711" s="56" t="s">
        <v>361</v>
      </c>
      <c r="AI711" s="56" t="s">
        <v>362</v>
      </c>
      <c r="AJ711" s="56">
        <v>560200</v>
      </c>
      <c r="AM711" s="56">
        <v>42767</v>
      </c>
      <c r="AN711" s="56" t="s">
        <v>353</v>
      </c>
      <c r="AO711" s="1">
        <v>41784</v>
      </c>
      <c r="AP711" s="56" t="s">
        <v>353</v>
      </c>
      <c r="AQ711" s="56">
        <v>75565</v>
      </c>
      <c r="AR711" s="56">
        <v>0</v>
      </c>
      <c r="AS711" s="56" t="s">
        <v>346</v>
      </c>
      <c r="BB711" s="56" t="s">
        <v>339</v>
      </c>
      <c r="BC711" s="56" t="s">
        <v>263</v>
      </c>
      <c r="BD711" s="56" t="s">
        <v>349</v>
      </c>
      <c r="BE711" s="56" t="s">
        <v>347</v>
      </c>
      <c r="BF711" s="56" t="s">
        <v>334</v>
      </c>
      <c r="BG711" s="56" t="s">
        <v>365</v>
      </c>
      <c r="BH711" s="56">
        <v>0</v>
      </c>
      <c r="BI711" s="56">
        <v>0</v>
      </c>
      <c r="BJ711" s="56">
        <v>1</v>
      </c>
    </row>
    <row r="712" spans="1:62" hidden="1" x14ac:dyDescent="0.3">
      <c r="A712" s="56">
        <v>49196520</v>
      </c>
      <c r="B712" s="86">
        <v>599202</v>
      </c>
      <c r="C712" s="1">
        <v>42893</v>
      </c>
      <c r="D712" s="56" t="s">
        <v>357</v>
      </c>
      <c r="E712" s="56" t="s">
        <v>358</v>
      </c>
      <c r="F712" s="56" t="s">
        <v>334</v>
      </c>
      <c r="G712" s="56" t="s">
        <v>335</v>
      </c>
      <c r="H712" s="56" t="s">
        <v>336</v>
      </c>
      <c r="I712" s="56" t="s">
        <v>359</v>
      </c>
      <c r="K712" s="56" t="s">
        <v>337</v>
      </c>
      <c r="L712" s="56" t="s">
        <v>545</v>
      </c>
      <c r="M712" s="56" t="s">
        <v>984</v>
      </c>
      <c r="N712" s="56" t="s">
        <v>1043</v>
      </c>
      <c r="O712" s="56" t="s">
        <v>985</v>
      </c>
      <c r="P712" s="1" t="s">
        <v>110</v>
      </c>
      <c r="Q712" s="56" t="s">
        <v>360</v>
      </c>
      <c r="R712" s="56" t="s">
        <v>339</v>
      </c>
      <c r="S712" s="56">
        <v>107904</v>
      </c>
      <c r="T712" s="1" t="s">
        <v>490</v>
      </c>
      <c r="U712" s="56">
        <v>41416</v>
      </c>
      <c r="V712" s="56">
        <v>43100</v>
      </c>
      <c r="W712" s="56">
        <v>41456</v>
      </c>
      <c r="X712" s="56">
        <v>43100</v>
      </c>
      <c r="Y712" s="56" t="s">
        <v>356</v>
      </c>
      <c r="Z712" s="56" t="s">
        <v>341</v>
      </c>
      <c r="AA712" s="56" t="s">
        <v>347</v>
      </c>
      <c r="AB712" s="56" t="s">
        <v>343</v>
      </c>
      <c r="AC712" s="56" t="s">
        <v>342</v>
      </c>
      <c r="AD712" s="56" t="s">
        <v>342</v>
      </c>
      <c r="AE712" s="56" t="s">
        <v>334</v>
      </c>
      <c r="AF712" s="56" t="s">
        <v>292</v>
      </c>
      <c r="AG712" s="56">
        <v>2014</v>
      </c>
      <c r="AH712" s="56" t="s">
        <v>361</v>
      </c>
      <c r="AI712" s="56" t="s">
        <v>362</v>
      </c>
      <c r="AJ712" s="56">
        <v>95</v>
      </c>
      <c r="AM712" s="56">
        <v>42748</v>
      </c>
      <c r="AN712" s="56" t="s">
        <v>391</v>
      </c>
      <c r="AO712" s="1">
        <v>41684</v>
      </c>
      <c r="AP712" s="56" t="s">
        <v>378</v>
      </c>
      <c r="AQ712" s="56">
        <v>59804</v>
      </c>
      <c r="AR712" s="56">
        <v>0</v>
      </c>
      <c r="AS712" s="56" t="s">
        <v>346</v>
      </c>
      <c r="BB712" s="56" t="s">
        <v>339</v>
      </c>
      <c r="BC712" s="56" t="s">
        <v>263</v>
      </c>
      <c r="BD712" s="56" t="s">
        <v>349</v>
      </c>
      <c r="BE712" s="56" t="s">
        <v>347</v>
      </c>
      <c r="BF712" s="56" t="s">
        <v>334</v>
      </c>
      <c r="BG712" s="56" t="s">
        <v>365</v>
      </c>
      <c r="BH712" s="56">
        <v>0</v>
      </c>
      <c r="BI712" s="56">
        <v>0</v>
      </c>
      <c r="BJ712" s="56">
        <v>1</v>
      </c>
    </row>
    <row r="713" spans="1:62" hidden="1" x14ac:dyDescent="0.3">
      <c r="A713" s="56">
        <v>49196809</v>
      </c>
      <c r="B713" s="86">
        <v>599202</v>
      </c>
      <c r="C713" s="1">
        <v>42893</v>
      </c>
      <c r="D713" s="56" t="s">
        <v>357</v>
      </c>
      <c r="E713" s="56" t="s">
        <v>358</v>
      </c>
      <c r="F713" s="56" t="s">
        <v>334</v>
      </c>
      <c r="G713" s="56" t="s">
        <v>335</v>
      </c>
      <c r="H713" s="56" t="s">
        <v>336</v>
      </c>
      <c r="I713" s="56" t="s">
        <v>359</v>
      </c>
      <c r="K713" s="56" t="s">
        <v>337</v>
      </c>
      <c r="L713" s="56" t="s">
        <v>545</v>
      </c>
      <c r="M713" s="56" t="s">
        <v>984</v>
      </c>
      <c r="N713" s="56" t="s">
        <v>1043</v>
      </c>
      <c r="O713" s="56" t="s">
        <v>985</v>
      </c>
      <c r="P713" s="1" t="s">
        <v>110</v>
      </c>
      <c r="Q713" s="56" t="s">
        <v>366</v>
      </c>
      <c r="R713" s="56" t="s">
        <v>339</v>
      </c>
      <c r="S713" s="56">
        <v>190146</v>
      </c>
      <c r="T713" s="1" t="s">
        <v>487</v>
      </c>
      <c r="U713" s="56">
        <v>41416</v>
      </c>
      <c r="V713" s="56">
        <v>43100</v>
      </c>
      <c r="W713" s="56">
        <v>41456</v>
      </c>
      <c r="X713" s="56">
        <v>43100</v>
      </c>
      <c r="Y713" s="56" t="s">
        <v>340</v>
      </c>
      <c r="Z713" s="56" t="s">
        <v>341</v>
      </c>
      <c r="AA713" s="56" t="s">
        <v>347</v>
      </c>
      <c r="AB713" s="56" t="s">
        <v>343</v>
      </c>
      <c r="AC713" s="56" t="s">
        <v>342</v>
      </c>
      <c r="AD713" s="56" t="s">
        <v>342</v>
      </c>
      <c r="AE713" s="56" t="s">
        <v>334</v>
      </c>
      <c r="AF713" s="56" t="s">
        <v>292</v>
      </c>
      <c r="AG713" s="56">
        <v>2015</v>
      </c>
      <c r="AH713" s="56" t="s">
        <v>361</v>
      </c>
      <c r="AI713" s="56" t="s">
        <v>384</v>
      </c>
      <c r="AJ713" s="56">
        <v>374157</v>
      </c>
      <c r="AM713" s="56">
        <v>42767</v>
      </c>
      <c r="AN713" s="56" t="s">
        <v>353</v>
      </c>
      <c r="AO713" s="1">
        <v>41784</v>
      </c>
      <c r="AP713" s="56" t="s">
        <v>353</v>
      </c>
      <c r="AQ713" s="56">
        <v>75565</v>
      </c>
      <c r="AR713" s="56">
        <v>0</v>
      </c>
      <c r="AS713" s="56" t="s">
        <v>346</v>
      </c>
      <c r="BB713" s="56" t="s">
        <v>339</v>
      </c>
      <c r="BC713" s="56" t="s">
        <v>263</v>
      </c>
      <c r="BD713" s="56" t="s">
        <v>349</v>
      </c>
      <c r="BE713" s="56" t="s">
        <v>347</v>
      </c>
      <c r="BF713" s="56" t="s">
        <v>334</v>
      </c>
      <c r="BG713" s="56" t="s">
        <v>365</v>
      </c>
      <c r="BH713" s="56">
        <v>0</v>
      </c>
      <c r="BI713" s="56">
        <v>0</v>
      </c>
      <c r="BJ713" s="56">
        <v>1</v>
      </c>
    </row>
    <row r="714" spans="1:62" hidden="1" x14ac:dyDescent="0.3">
      <c r="A714" s="56">
        <v>49196463</v>
      </c>
      <c r="B714" s="86">
        <v>599202</v>
      </c>
      <c r="C714" s="1">
        <v>42893</v>
      </c>
      <c r="D714" s="56" t="s">
        <v>357</v>
      </c>
      <c r="E714" s="56" t="s">
        <v>358</v>
      </c>
      <c r="F714" s="56" t="s">
        <v>334</v>
      </c>
      <c r="G714" s="56" t="s">
        <v>335</v>
      </c>
      <c r="H714" s="56" t="s">
        <v>336</v>
      </c>
      <c r="I714" s="56" t="s">
        <v>359</v>
      </c>
      <c r="K714" s="56" t="s">
        <v>337</v>
      </c>
      <c r="L714" s="56" t="s">
        <v>545</v>
      </c>
      <c r="M714" s="56" t="s">
        <v>984</v>
      </c>
      <c r="N714" s="56" t="s">
        <v>1043</v>
      </c>
      <c r="O714" s="56" t="s">
        <v>985</v>
      </c>
      <c r="P714" s="1" t="s">
        <v>110</v>
      </c>
      <c r="Q714" s="56" t="s">
        <v>360</v>
      </c>
      <c r="R714" s="56" t="s">
        <v>339</v>
      </c>
      <c r="S714" s="56">
        <v>129565</v>
      </c>
      <c r="T714" s="1" t="s">
        <v>386</v>
      </c>
      <c r="U714" s="56">
        <v>41416</v>
      </c>
      <c r="V714" s="56">
        <v>43100</v>
      </c>
      <c r="W714" s="56">
        <v>41729</v>
      </c>
      <c r="X714" s="56">
        <v>43100</v>
      </c>
      <c r="Y714" s="56" t="s">
        <v>356</v>
      </c>
      <c r="Z714" s="56" t="s">
        <v>341</v>
      </c>
      <c r="AA714" s="56" t="s">
        <v>347</v>
      </c>
      <c r="AB714" s="56" t="s">
        <v>343</v>
      </c>
      <c r="AC714" s="56" t="s">
        <v>342</v>
      </c>
      <c r="AD714" s="56" t="s">
        <v>347</v>
      </c>
      <c r="AE714" s="56" t="s">
        <v>334</v>
      </c>
      <c r="AF714" s="56" t="s">
        <v>291</v>
      </c>
      <c r="AG714" s="56">
        <v>2016</v>
      </c>
      <c r="AH714" s="56" t="s">
        <v>361</v>
      </c>
      <c r="AI714" s="56" t="s">
        <v>384</v>
      </c>
      <c r="AJ714" s="56">
        <v>2.6</v>
      </c>
      <c r="AK714" s="1">
        <v>42521</v>
      </c>
      <c r="AL714" s="56" t="s">
        <v>437</v>
      </c>
      <c r="AM714" s="56">
        <v>42748</v>
      </c>
      <c r="AN714" s="56" t="s">
        <v>391</v>
      </c>
      <c r="AO714" s="1">
        <v>42572</v>
      </c>
      <c r="AP714" s="56" t="s">
        <v>353</v>
      </c>
      <c r="AQ714" s="56">
        <v>64645</v>
      </c>
      <c r="AR714" s="56">
        <v>0</v>
      </c>
      <c r="AS714" s="56" t="s">
        <v>346</v>
      </c>
      <c r="BB714" s="56" t="s">
        <v>339</v>
      </c>
      <c r="BC714" s="56" t="s">
        <v>263</v>
      </c>
      <c r="BD714" s="56" t="s">
        <v>349</v>
      </c>
      <c r="BE714" s="56" t="s">
        <v>347</v>
      </c>
      <c r="BF714" s="56" t="s">
        <v>334</v>
      </c>
      <c r="BG714" s="56" t="s">
        <v>365</v>
      </c>
      <c r="BH714" s="56">
        <v>0</v>
      </c>
      <c r="BI714" s="56">
        <v>0</v>
      </c>
      <c r="BJ714" s="56">
        <v>1</v>
      </c>
    </row>
    <row r="715" spans="1:62" hidden="1" x14ac:dyDescent="0.3">
      <c r="A715" s="56">
        <v>49196807</v>
      </c>
      <c r="B715" s="86">
        <v>599202</v>
      </c>
      <c r="C715" s="1">
        <v>42893</v>
      </c>
      <c r="D715" s="56" t="s">
        <v>357</v>
      </c>
      <c r="E715" s="56" t="s">
        <v>358</v>
      </c>
      <c r="F715" s="56" t="s">
        <v>334</v>
      </c>
      <c r="G715" s="56" t="s">
        <v>335</v>
      </c>
      <c r="H715" s="56" t="s">
        <v>336</v>
      </c>
      <c r="I715" s="56" t="s">
        <v>359</v>
      </c>
      <c r="K715" s="56" t="s">
        <v>337</v>
      </c>
      <c r="L715" s="56" t="s">
        <v>545</v>
      </c>
      <c r="M715" s="56" t="s">
        <v>984</v>
      </c>
      <c r="N715" s="56" t="s">
        <v>1043</v>
      </c>
      <c r="O715" s="56" t="s">
        <v>985</v>
      </c>
      <c r="P715" s="1" t="s">
        <v>110</v>
      </c>
      <c r="Q715" s="56" t="s">
        <v>366</v>
      </c>
      <c r="R715" s="56" t="s">
        <v>339</v>
      </c>
      <c r="S715" s="56">
        <v>190146</v>
      </c>
      <c r="T715" s="1" t="s">
        <v>487</v>
      </c>
      <c r="U715" s="56">
        <v>41416</v>
      </c>
      <c r="V715" s="56">
        <v>43100</v>
      </c>
      <c r="W715" s="56">
        <v>41456</v>
      </c>
      <c r="X715" s="56">
        <v>43100</v>
      </c>
      <c r="Y715" s="56" t="s">
        <v>340</v>
      </c>
      <c r="Z715" s="56" t="s">
        <v>341</v>
      </c>
      <c r="AA715" s="56" t="s">
        <v>347</v>
      </c>
      <c r="AB715" s="56" t="s">
        <v>343</v>
      </c>
      <c r="AC715" s="56" t="s">
        <v>342</v>
      </c>
      <c r="AD715" s="56" t="s">
        <v>342</v>
      </c>
      <c r="AE715" s="56" t="s">
        <v>334</v>
      </c>
      <c r="AF715" s="56" t="s">
        <v>292</v>
      </c>
      <c r="AG715" s="56">
        <v>2015</v>
      </c>
      <c r="AH715" s="56" t="s">
        <v>361</v>
      </c>
      <c r="AI715" s="56" t="s">
        <v>362</v>
      </c>
      <c r="AJ715" s="56">
        <v>76827</v>
      </c>
      <c r="AM715" s="56">
        <v>42767</v>
      </c>
      <c r="AN715" s="56" t="s">
        <v>353</v>
      </c>
      <c r="AO715" s="1">
        <v>41784</v>
      </c>
      <c r="AP715" s="56" t="s">
        <v>353</v>
      </c>
      <c r="AQ715" s="56">
        <v>75565</v>
      </c>
      <c r="AR715" s="56">
        <v>0</v>
      </c>
      <c r="AS715" s="56" t="s">
        <v>346</v>
      </c>
      <c r="BB715" s="56" t="s">
        <v>339</v>
      </c>
      <c r="BC715" s="56" t="s">
        <v>263</v>
      </c>
      <c r="BD715" s="56" t="s">
        <v>349</v>
      </c>
      <c r="BE715" s="56" t="s">
        <v>347</v>
      </c>
      <c r="BF715" s="56" t="s">
        <v>334</v>
      </c>
      <c r="BG715" s="56" t="s">
        <v>365</v>
      </c>
      <c r="BH715" s="56">
        <v>0</v>
      </c>
      <c r="BI715" s="56">
        <v>0</v>
      </c>
      <c r="BJ715" s="56">
        <v>1</v>
      </c>
    </row>
    <row r="716" spans="1:62" hidden="1" x14ac:dyDescent="0.3">
      <c r="A716" s="56">
        <v>49196455</v>
      </c>
      <c r="B716" s="86">
        <v>599202</v>
      </c>
      <c r="C716" s="1">
        <v>42893</v>
      </c>
      <c r="D716" s="56" t="s">
        <v>357</v>
      </c>
      <c r="E716" s="56" t="s">
        <v>358</v>
      </c>
      <c r="F716" s="56" t="s">
        <v>334</v>
      </c>
      <c r="G716" s="56" t="s">
        <v>335</v>
      </c>
      <c r="H716" s="56" t="s">
        <v>336</v>
      </c>
      <c r="I716" s="56" t="s">
        <v>359</v>
      </c>
      <c r="K716" s="56" t="s">
        <v>337</v>
      </c>
      <c r="L716" s="56" t="s">
        <v>545</v>
      </c>
      <c r="M716" s="56" t="s">
        <v>984</v>
      </c>
      <c r="N716" s="56" t="s">
        <v>1043</v>
      </c>
      <c r="O716" s="56" t="s">
        <v>985</v>
      </c>
      <c r="P716" s="1" t="s">
        <v>110</v>
      </c>
      <c r="Q716" s="56" t="s">
        <v>360</v>
      </c>
      <c r="R716" s="56" t="s">
        <v>339</v>
      </c>
      <c r="S716" s="56">
        <v>127429</v>
      </c>
      <c r="T716" s="1" t="s">
        <v>442</v>
      </c>
      <c r="U716" s="56">
        <v>41416</v>
      </c>
      <c r="V716" s="56">
        <v>43100</v>
      </c>
      <c r="W716" s="56">
        <v>41334</v>
      </c>
      <c r="X716" s="56">
        <v>41291</v>
      </c>
      <c r="Y716" s="56" t="s">
        <v>356</v>
      </c>
      <c r="AA716" s="56" t="s">
        <v>347</v>
      </c>
      <c r="AB716" s="56" t="s">
        <v>343</v>
      </c>
      <c r="AC716" s="56" t="s">
        <v>342</v>
      </c>
      <c r="AD716" s="56" t="s">
        <v>347</v>
      </c>
      <c r="AE716" s="56" t="s">
        <v>352</v>
      </c>
      <c r="AF716" s="56" t="s">
        <v>292</v>
      </c>
      <c r="AG716" s="56">
        <v>2014</v>
      </c>
      <c r="AH716" s="56" t="s">
        <v>80</v>
      </c>
      <c r="AI716" s="56" t="s">
        <v>348</v>
      </c>
      <c r="AJ716" s="56">
        <v>2</v>
      </c>
      <c r="AM716" s="56">
        <v>41291</v>
      </c>
      <c r="AN716" s="56" t="s">
        <v>353</v>
      </c>
      <c r="AO716" s="1">
        <v>41290</v>
      </c>
      <c r="AP716" s="56" t="s">
        <v>353</v>
      </c>
      <c r="AQ716" s="56">
        <v>64154</v>
      </c>
      <c r="AR716" s="56">
        <v>0</v>
      </c>
      <c r="AS716" s="56" t="s">
        <v>346</v>
      </c>
      <c r="BB716" s="56" t="s">
        <v>339</v>
      </c>
      <c r="BC716" s="56" t="s">
        <v>263</v>
      </c>
      <c r="BD716" s="56" t="s">
        <v>349</v>
      </c>
      <c r="BE716" s="56" t="s">
        <v>347</v>
      </c>
      <c r="BF716" s="56" t="s">
        <v>334</v>
      </c>
      <c r="BG716" s="56" t="s">
        <v>365</v>
      </c>
      <c r="BH716" s="56">
        <v>0</v>
      </c>
      <c r="BI716" s="56">
        <v>0</v>
      </c>
      <c r="BJ716" s="56">
        <v>0</v>
      </c>
    </row>
    <row r="717" spans="1:62" hidden="1" x14ac:dyDescent="0.3">
      <c r="A717" s="56">
        <v>49196805</v>
      </c>
      <c r="B717" s="86">
        <v>599202</v>
      </c>
      <c r="C717" s="1">
        <v>42893</v>
      </c>
      <c r="D717" s="56" t="s">
        <v>357</v>
      </c>
      <c r="E717" s="56" t="s">
        <v>358</v>
      </c>
      <c r="F717" s="56" t="s">
        <v>334</v>
      </c>
      <c r="G717" s="56" t="s">
        <v>335</v>
      </c>
      <c r="H717" s="56" t="s">
        <v>336</v>
      </c>
      <c r="I717" s="56" t="s">
        <v>359</v>
      </c>
      <c r="K717" s="56" t="s">
        <v>337</v>
      </c>
      <c r="L717" s="56" t="s">
        <v>545</v>
      </c>
      <c r="M717" s="56" t="s">
        <v>984</v>
      </c>
      <c r="N717" s="56" t="s">
        <v>1043</v>
      </c>
      <c r="O717" s="56" t="s">
        <v>985</v>
      </c>
      <c r="P717" s="1" t="s">
        <v>110</v>
      </c>
      <c r="Q717" s="56" t="s">
        <v>366</v>
      </c>
      <c r="R717" s="56" t="s">
        <v>339</v>
      </c>
      <c r="S717" s="56">
        <v>190146</v>
      </c>
      <c r="T717" s="1" t="s">
        <v>487</v>
      </c>
      <c r="U717" s="56">
        <v>41416</v>
      </c>
      <c r="V717" s="56">
        <v>43100</v>
      </c>
      <c r="W717" s="56">
        <v>41456</v>
      </c>
      <c r="X717" s="56">
        <v>43100</v>
      </c>
      <c r="Y717" s="56" t="s">
        <v>340</v>
      </c>
      <c r="Z717" s="56" t="s">
        <v>341</v>
      </c>
      <c r="AA717" s="56" t="s">
        <v>347</v>
      </c>
      <c r="AB717" s="56" t="s">
        <v>343</v>
      </c>
      <c r="AC717" s="56" t="s">
        <v>342</v>
      </c>
      <c r="AD717" s="56" t="s">
        <v>342</v>
      </c>
      <c r="AE717" s="56" t="s">
        <v>334</v>
      </c>
      <c r="AF717" s="56" t="s">
        <v>292</v>
      </c>
      <c r="AG717" s="56">
        <v>2014</v>
      </c>
      <c r="AH717" s="56" t="s">
        <v>361</v>
      </c>
      <c r="AI717" s="56" t="s">
        <v>384</v>
      </c>
      <c r="AJ717" s="56">
        <v>0</v>
      </c>
      <c r="AM717" s="56">
        <v>42767</v>
      </c>
      <c r="AN717" s="56" t="s">
        <v>353</v>
      </c>
      <c r="AO717" s="1">
        <v>41784</v>
      </c>
      <c r="AP717" s="56" t="s">
        <v>353</v>
      </c>
      <c r="AQ717" s="56">
        <v>75565</v>
      </c>
      <c r="AR717" s="56">
        <v>0</v>
      </c>
      <c r="AS717" s="56" t="s">
        <v>346</v>
      </c>
      <c r="BB717" s="56" t="s">
        <v>339</v>
      </c>
      <c r="BC717" s="56" t="s">
        <v>263</v>
      </c>
      <c r="BD717" s="56" t="s">
        <v>349</v>
      </c>
      <c r="BE717" s="56" t="s">
        <v>347</v>
      </c>
      <c r="BF717" s="56" t="s">
        <v>334</v>
      </c>
      <c r="BG717" s="56" t="s">
        <v>365</v>
      </c>
      <c r="BH717" s="56">
        <v>0</v>
      </c>
      <c r="BI717" s="56">
        <v>0</v>
      </c>
      <c r="BJ717" s="56">
        <v>1</v>
      </c>
    </row>
    <row r="718" spans="1:62" hidden="1" x14ac:dyDescent="0.3">
      <c r="A718" s="56">
        <v>49196451</v>
      </c>
      <c r="B718" s="86">
        <v>599202</v>
      </c>
      <c r="C718" s="1">
        <v>42893</v>
      </c>
      <c r="D718" s="56" t="s">
        <v>357</v>
      </c>
      <c r="E718" s="56" t="s">
        <v>358</v>
      </c>
      <c r="F718" s="56" t="s">
        <v>334</v>
      </c>
      <c r="G718" s="56" t="s">
        <v>335</v>
      </c>
      <c r="H718" s="56" t="s">
        <v>336</v>
      </c>
      <c r="I718" s="56" t="s">
        <v>359</v>
      </c>
      <c r="K718" s="56" t="s">
        <v>337</v>
      </c>
      <c r="L718" s="56" t="s">
        <v>545</v>
      </c>
      <c r="M718" s="56" t="s">
        <v>984</v>
      </c>
      <c r="N718" s="56" t="s">
        <v>1043</v>
      </c>
      <c r="O718" s="56" t="s">
        <v>985</v>
      </c>
      <c r="P718" s="1" t="s">
        <v>110</v>
      </c>
      <c r="Q718" s="56" t="s">
        <v>241</v>
      </c>
      <c r="R718" s="56" t="s">
        <v>339</v>
      </c>
      <c r="S718" s="56">
        <v>107906</v>
      </c>
      <c r="T718" s="1" t="s">
        <v>374</v>
      </c>
      <c r="U718" s="56">
        <v>41416</v>
      </c>
      <c r="V718" s="56">
        <v>43100</v>
      </c>
      <c r="W718" s="56">
        <v>41275</v>
      </c>
      <c r="X718" s="56">
        <v>41313</v>
      </c>
      <c r="Y718" s="56" t="s">
        <v>340</v>
      </c>
      <c r="Z718" s="56" t="s">
        <v>367</v>
      </c>
      <c r="AA718" s="56" t="s">
        <v>342</v>
      </c>
      <c r="AB718" s="56" t="s">
        <v>343</v>
      </c>
      <c r="AC718" s="56" t="s">
        <v>342</v>
      </c>
      <c r="AD718" s="56" t="s">
        <v>347</v>
      </c>
      <c r="AE718" s="56" t="s">
        <v>352</v>
      </c>
      <c r="AF718" s="56" t="s">
        <v>292</v>
      </c>
      <c r="AG718" s="56">
        <v>2017</v>
      </c>
      <c r="AH718" s="56" t="s">
        <v>80</v>
      </c>
      <c r="AI718" s="56" t="s">
        <v>344</v>
      </c>
      <c r="AJ718" s="56">
        <v>2175819</v>
      </c>
      <c r="AM718" s="56">
        <v>41313</v>
      </c>
      <c r="AN718" s="56" t="s">
        <v>353</v>
      </c>
      <c r="AO718" s="1">
        <v>41207</v>
      </c>
      <c r="AP718" s="56" t="s">
        <v>353</v>
      </c>
      <c r="AQ718" s="56">
        <v>266</v>
      </c>
      <c r="AR718" s="56">
        <v>0</v>
      </c>
      <c r="AS718" s="56" t="s">
        <v>346</v>
      </c>
      <c r="BB718" s="56" t="s">
        <v>339</v>
      </c>
      <c r="BC718" s="56" t="s">
        <v>263</v>
      </c>
      <c r="BD718" s="56" t="s">
        <v>349</v>
      </c>
      <c r="BE718" s="56" t="s">
        <v>347</v>
      </c>
      <c r="BF718" s="56" t="s">
        <v>334</v>
      </c>
      <c r="BG718" s="56" t="s">
        <v>365</v>
      </c>
      <c r="BH718" s="56">
        <v>0</v>
      </c>
      <c r="BI718" s="56">
        <v>0</v>
      </c>
      <c r="BJ718" s="56">
        <v>0</v>
      </c>
    </row>
    <row r="719" spans="1:62" hidden="1" x14ac:dyDescent="0.3">
      <c r="A719" s="56">
        <v>49196803</v>
      </c>
      <c r="B719" s="86">
        <v>599202</v>
      </c>
      <c r="C719" s="1">
        <v>42893</v>
      </c>
      <c r="D719" s="56" t="s">
        <v>357</v>
      </c>
      <c r="E719" s="56" t="s">
        <v>358</v>
      </c>
      <c r="F719" s="56" t="s">
        <v>334</v>
      </c>
      <c r="G719" s="56" t="s">
        <v>335</v>
      </c>
      <c r="H719" s="56" t="s">
        <v>336</v>
      </c>
      <c r="I719" s="56" t="s">
        <v>359</v>
      </c>
      <c r="K719" s="56" t="s">
        <v>337</v>
      </c>
      <c r="L719" s="56" t="s">
        <v>545</v>
      </c>
      <c r="M719" s="56" t="s">
        <v>984</v>
      </c>
      <c r="N719" s="56" t="s">
        <v>1043</v>
      </c>
      <c r="O719" s="56" t="s">
        <v>985</v>
      </c>
      <c r="P719" s="1" t="s">
        <v>110</v>
      </c>
      <c r="Q719" s="56" t="s">
        <v>366</v>
      </c>
      <c r="R719" s="56" t="s">
        <v>339</v>
      </c>
      <c r="S719" s="56">
        <v>190146</v>
      </c>
      <c r="T719" s="1" t="s">
        <v>487</v>
      </c>
      <c r="U719" s="56">
        <v>41416</v>
      </c>
      <c r="V719" s="56">
        <v>43100</v>
      </c>
      <c r="W719" s="56">
        <v>41456</v>
      </c>
      <c r="X719" s="56">
        <v>43100</v>
      </c>
      <c r="Y719" s="56" t="s">
        <v>340</v>
      </c>
      <c r="Z719" s="56" t="s">
        <v>341</v>
      </c>
      <c r="AA719" s="56" t="s">
        <v>347</v>
      </c>
      <c r="AB719" s="56" t="s">
        <v>343</v>
      </c>
      <c r="AC719" s="56" t="s">
        <v>342</v>
      </c>
      <c r="AD719" s="56" t="s">
        <v>342</v>
      </c>
      <c r="AE719" s="56" t="s">
        <v>334</v>
      </c>
      <c r="AF719" s="56" t="s">
        <v>292</v>
      </c>
      <c r="AG719" s="56">
        <v>2014</v>
      </c>
      <c r="AH719" s="56" t="s">
        <v>361</v>
      </c>
      <c r="AI719" s="56" t="s">
        <v>362</v>
      </c>
      <c r="AJ719" s="56">
        <v>0</v>
      </c>
      <c r="AM719" s="56">
        <v>42767</v>
      </c>
      <c r="AN719" s="56" t="s">
        <v>353</v>
      </c>
      <c r="AO719" s="1">
        <v>41784</v>
      </c>
      <c r="AP719" s="56" t="s">
        <v>353</v>
      </c>
      <c r="AQ719" s="56">
        <v>75565</v>
      </c>
      <c r="AR719" s="56">
        <v>0</v>
      </c>
      <c r="AS719" s="56" t="s">
        <v>346</v>
      </c>
      <c r="BB719" s="56" t="s">
        <v>339</v>
      </c>
      <c r="BC719" s="56" t="s">
        <v>263</v>
      </c>
      <c r="BD719" s="56" t="s">
        <v>349</v>
      </c>
      <c r="BE719" s="56" t="s">
        <v>347</v>
      </c>
      <c r="BF719" s="56" t="s">
        <v>334</v>
      </c>
      <c r="BG719" s="56" t="s">
        <v>365</v>
      </c>
      <c r="BH719" s="56">
        <v>0</v>
      </c>
      <c r="BI719" s="56">
        <v>0</v>
      </c>
      <c r="BJ719" s="56">
        <v>1</v>
      </c>
    </row>
    <row r="720" spans="1:62" hidden="1" x14ac:dyDescent="0.3">
      <c r="A720" s="56">
        <v>49195613</v>
      </c>
      <c r="B720" s="86">
        <v>599202</v>
      </c>
      <c r="C720" s="1">
        <v>42893</v>
      </c>
      <c r="D720" s="56" t="s">
        <v>357</v>
      </c>
      <c r="E720" s="56" t="s">
        <v>358</v>
      </c>
      <c r="F720" s="56" t="s">
        <v>334</v>
      </c>
      <c r="G720" s="56" t="s">
        <v>335</v>
      </c>
      <c r="H720" s="56" t="s">
        <v>336</v>
      </c>
      <c r="I720" s="56" t="s">
        <v>359</v>
      </c>
      <c r="K720" s="56" t="s">
        <v>337</v>
      </c>
      <c r="L720" s="56" t="s">
        <v>545</v>
      </c>
      <c r="M720" s="56" t="s">
        <v>984</v>
      </c>
      <c r="N720" s="56" t="s">
        <v>1043</v>
      </c>
      <c r="O720" s="56" t="s">
        <v>985</v>
      </c>
      <c r="P720" s="1" t="s">
        <v>110</v>
      </c>
      <c r="Q720" s="56" t="s">
        <v>241</v>
      </c>
      <c r="R720" s="56" t="s">
        <v>339</v>
      </c>
      <c r="S720" s="56">
        <v>127427</v>
      </c>
      <c r="T720" s="1" t="s">
        <v>423</v>
      </c>
      <c r="U720" s="56">
        <v>41416</v>
      </c>
      <c r="V720" s="56">
        <v>43100</v>
      </c>
      <c r="W720" s="56">
        <v>41729</v>
      </c>
      <c r="X720" s="56">
        <v>43100</v>
      </c>
      <c r="Y720" s="56" t="s">
        <v>356</v>
      </c>
      <c r="Z720" s="56" t="s">
        <v>341</v>
      </c>
      <c r="AA720" s="56" t="s">
        <v>347</v>
      </c>
      <c r="AB720" s="56" t="s">
        <v>343</v>
      </c>
      <c r="AC720" s="56" t="s">
        <v>342</v>
      </c>
      <c r="AD720" s="56" t="s">
        <v>347</v>
      </c>
      <c r="AE720" s="56" t="s">
        <v>334</v>
      </c>
      <c r="AF720" s="56" t="s">
        <v>292</v>
      </c>
      <c r="AG720" s="56">
        <v>2014</v>
      </c>
      <c r="AH720" s="56" t="s">
        <v>361</v>
      </c>
      <c r="AI720" s="56" t="s">
        <v>373</v>
      </c>
      <c r="AJ720" s="56">
        <v>25</v>
      </c>
      <c r="AM720" s="56">
        <v>42748</v>
      </c>
      <c r="AN720" s="56" t="s">
        <v>391</v>
      </c>
      <c r="AO720" s="1">
        <v>41393</v>
      </c>
      <c r="AP720" s="56" t="s">
        <v>353</v>
      </c>
      <c r="AQ720" s="56">
        <v>64149</v>
      </c>
      <c r="AR720" s="56">
        <v>0</v>
      </c>
      <c r="AS720" s="56" t="s">
        <v>346</v>
      </c>
      <c r="BB720" s="56" t="s">
        <v>339</v>
      </c>
      <c r="BC720" s="56" t="s">
        <v>263</v>
      </c>
      <c r="BD720" s="56" t="s">
        <v>349</v>
      </c>
      <c r="BE720" s="56" t="s">
        <v>347</v>
      </c>
      <c r="BF720" s="56" t="s">
        <v>334</v>
      </c>
      <c r="BG720" s="56" t="s">
        <v>365</v>
      </c>
      <c r="BH720" s="56">
        <v>0</v>
      </c>
      <c r="BI720" s="56">
        <v>0</v>
      </c>
      <c r="BJ720" s="56">
        <v>1</v>
      </c>
    </row>
    <row r="721" spans="1:62" hidden="1" x14ac:dyDescent="0.3">
      <c r="A721" s="56">
        <v>49196799</v>
      </c>
      <c r="B721" s="86">
        <v>599202</v>
      </c>
      <c r="C721" s="1">
        <v>42893</v>
      </c>
      <c r="D721" s="56" t="s">
        <v>357</v>
      </c>
      <c r="E721" s="56" t="s">
        <v>358</v>
      </c>
      <c r="F721" s="56" t="s">
        <v>334</v>
      </c>
      <c r="G721" s="56" t="s">
        <v>335</v>
      </c>
      <c r="H721" s="56" t="s">
        <v>336</v>
      </c>
      <c r="I721" s="56" t="s">
        <v>359</v>
      </c>
      <c r="K721" s="56" t="s">
        <v>337</v>
      </c>
      <c r="L721" s="56" t="s">
        <v>545</v>
      </c>
      <c r="M721" s="56" t="s">
        <v>984</v>
      </c>
      <c r="N721" s="56" t="s">
        <v>1043</v>
      </c>
      <c r="O721" s="56" t="s">
        <v>985</v>
      </c>
      <c r="P721" s="1" t="s">
        <v>110</v>
      </c>
      <c r="Q721" s="56" t="s">
        <v>366</v>
      </c>
      <c r="R721" s="56" t="s">
        <v>339</v>
      </c>
      <c r="S721" s="56">
        <v>190146</v>
      </c>
      <c r="T721" s="1" t="s">
        <v>487</v>
      </c>
      <c r="U721" s="56">
        <v>41416</v>
      </c>
      <c r="V721" s="56">
        <v>43100</v>
      </c>
      <c r="W721" s="56">
        <v>41456</v>
      </c>
      <c r="X721" s="56">
        <v>43100</v>
      </c>
      <c r="Y721" s="56" t="s">
        <v>340</v>
      </c>
      <c r="Z721" s="56" t="s">
        <v>341</v>
      </c>
      <c r="AA721" s="56" t="s">
        <v>347</v>
      </c>
      <c r="AB721" s="56" t="s">
        <v>343</v>
      </c>
      <c r="AC721" s="56" t="s">
        <v>342</v>
      </c>
      <c r="AD721" s="56" t="s">
        <v>342</v>
      </c>
      <c r="AE721" s="56" t="s">
        <v>334</v>
      </c>
      <c r="AF721" s="56" t="s">
        <v>291</v>
      </c>
      <c r="AG721" s="56">
        <v>2017</v>
      </c>
      <c r="AH721" s="56" t="s">
        <v>361</v>
      </c>
      <c r="AI721" s="56" t="s">
        <v>362</v>
      </c>
      <c r="AJ721" s="56">
        <v>581330.36</v>
      </c>
      <c r="AK721" s="1">
        <v>42734</v>
      </c>
      <c r="AL721" s="56" t="s">
        <v>903</v>
      </c>
      <c r="AM721" s="56">
        <v>42767</v>
      </c>
      <c r="AN721" s="56" t="s">
        <v>353</v>
      </c>
      <c r="AO721" s="1">
        <v>42767</v>
      </c>
      <c r="AP721" s="56" t="s">
        <v>353</v>
      </c>
      <c r="AQ721" s="56">
        <v>75565</v>
      </c>
      <c r="AR721" s="56">
        <v>0</v>
      </c>
      <c r="AS721" s="56" t="s">
        <v>346</v>
      </c>
      <c r="BB721" s="56" t="s">
        <v>339</v>
      </c>
      <c r="BC721" s="56" t="s">
        <v>263</v>
      </c>
      <c r="BD721" s="56" t="s">
        <v>349</v>
      </c>
      <c r="BE721" s="56" t="s">
        <v>347</v>
      </c>
      <c r="BF721" s="56" t="s">
        <v>334</v>
      </c>
      <c r="BG721" s="56" t="s">
        <v>365</v>
      </c>
      <c r="BH721" s="56">
        <v>0</v>
      </c>
      <c r="BI721" s="56">
        <v>0</v>
      </c>
      <c r="BJ721" s="56">
        <v>1</v>
      </c>
    </row>
    <row r="722" spans="1:62" hidden="1" x14ac:dyDescent="0.3">
      <c r="A722" s="56">
        <v>49196522</v>
      </c>
      <c r="B722" s="86">
        <v>599202</v>
      </c>
      <c r="C722" s="1">
        <v>42893</v>
      </c>
      <c r="D722" s="56" t="s">
        <v>357</v>
      </c>
      <c r="E722" s="56" t="s">
        <v>358</v>
      </c>
      <c r="F722" s="56" t="s">
        <v>334</v>
      </c>
      <c r="G722" s="56" t="s">
        <v>335</v>
      </c>
      <c r="H722" s="56" t="s">
        <v>336</v>
      </c>
      <c r="I722" s="56" t="s">
        <v>359</v>
      </c>
      <c r="K722" s="56" t="s">
        <v>337</v>
      </c>
      <c r="L722" s="56" t="s">
        <v>545</v>
      </c>
      <c r="M722" s="56" t="s">
        <v>984</v>
      </c>
      <c r="N722" s="56" t="s">
        <v>1043</v>
      </c>
      <c r="O722" s="56" t="s">
        <v>985</v>
      </c>
      <c r="P722" s="1" t="s">
        <v>110</v>
      </c>
      <c r="Q722" s="56" t="s">
        <v>360</v>
      </c>
      <c r="R722" s="56" t="s">
        <v>339</v>
      </c>
      <c r="S722" s="56">
        <v>107904</v>
      </c>
      <c r="T722" s="1" t="s">
        <v>490</v>
      </c>
      <c r="U722" s="56">
        <v>41416</v>
      </c>
      <c r="V722" s="56">
        <v>43100</v>
      </c>
      <c r="W722" s="56">
        <v>41456</v>
      </c>
      <c r="X722" s="56">
        <v>43100</v>
      </c>
      <c r="Y722" s="56" t="s">
        <v>356</v>
      </c>
      <c r="Z722" s="56" t="s">
        <v>341</v>
      </c>
      <c r="AA722" s="56" t="s">
        <v>347</v>
      </c>
      <c r="AB722" s="56" t="s">
        <v>343</v>
      </c>
      <c r="AC722" s="56" t="s">
        <v>342</v>
      </c>
      <c r="AD722" s="56" t="s">
        <v>342</v>
      </c>
      <c r="AE722" s="56" t="s">
        <v>334</v>
      </c>
      <c r="AF722" s="56" t="s">
        <v>292</v>
      </c>
      <c r="AG722" s="56">
        <v>2014</v>
      </c>
      <c r="AH722" s="56" t="s">
        <v>361</v>
      </c>
      <c r="AI722" s="56" t="s">
        <v>384</v>
      </c>
      <c r="AJ722" s="56">
        <v>410</v>
      </c>
      <c r="AM722" s="56">
        <v>42748</v>
      </c>
      <c r="AN722" s="56" t="s">
        <v>391</v>
      </c>
      <c r="AO722" s="1">
        <v>41393</v>
      </c>
      <c r="AP722" s="56" t="s">
        <v>353</v>
      </c>
      <c r="AQ722" s="56">
        <v>59804</v>
      </c>
      <c r="AR722" s="56">
        <v>0</v>
      </c>
      <c r="AS722" s="56" t="s">
        <v>346</v>
      </c>
      <c r="BB722" s="56" t="s">
        <v>339</v>
      </c>
      <c r="BC722" s="56" t="s">
        <v>263</v>
      </c>
      <c r="BD722" s="56" t="s">
        <v>349</v>
      </c>
      <c r="BE722" s="56" t="s">
        <v>347</v>
      </c>
      <c r="BF722" s="56" t="s">
        <v>334</v>
      </c>
      <c r="BG722" s="56" t="s">
        <v>365</v>
      </c>
      <c r="BH722" s="56">
        <v>0</v>
      </c>
      <c r="BI722" s="56">
        <v>0</v>
      </c>
      <c r="BJ722" s="56">
        <v>1</v>
      </c>
    </row>
    <row r="723" spans="1:62" hidden="1" x14ac:dyDescent="0.3">
      <c r="A723" s="56">
        <v>49196797</v>
      </c>
      <c r="B723" s="86">
        <v>599202</v>
      </c>
      <c r="C723" s="1">
        <v>42893</v>
      </c>
      <c r="D723" s="56" t="s">
        <v>357</v>
      </c>
      <c r="E723" s="56" t="s">
        <v>358</v>
      </c>
      <c r="F723" s="56" t="s">
        <v>334</v>
      </c>
      <c r="G723" s="56" t="s">
        <v>335</v>
      </c>
      <c r="H723" s="56" t="s">
        <v>336</v>
      </c>
      <c r="I723" s="56" t="s">
        <v>359</v>
      </c>
      <c r="K723" s="56" t="s">
        <v>337</v>
      </c>
      <c r="L723" s="56" t="s">
        <v>545</v>
      </c>
      <c r="M723" s="56" t="s">
        <v>984</v>
      </c>
      <c r="N723" s="56" t="s">
        <v>1043</v>
      </c>
      <c r="O723" s="56" t="s">
        <v>985</v>
      </c>
      <c r="P723" s="1" t="s">
        <v>110</v>
      </c>
      <c r="Q723" s="56" t="s">
        <v>366</v>
      </c>
      <c r="R723" s="56" t="s">
        <v>339</v>
      </c>
      <c r="S723" s="56">
        <v>190146</v>
      </c>
      <c r="T723" s="1" t="s">
        <v>487</v>
      </c>
      <c r="U723" s="56">
        <v>41416</v>
      </c>
      <c r="V723" s="56">
        <v>43100</v>
      </c>
      <c r="W723" s="56">
        <v>41456</v>
      </c>
      <c r="X723" s="56">
        <v>43100</v>
      </c>
      <c r="Y723" s="56" t="s">
        <v>340</v>
      </c>
      <c r="Z723" s="56" t="s">
        <v>341</v>
      </c>
      <c r="AA723" s="56" t="s">
        <v>347</v>
      </c>
      <c r="AB723" s="56" t="s">
        <v>343</v>
      </c>
      <c r="AC723" s="56" t="s">
        <v>342</v>
      </c>
      <c r="AD723" s="56" t="s">
        <v>342</v>
      </c>
      <c r="AE723" s="56" t="s">
        <v>334</v>
      </c>
      <c r="AF723" s="56" t="s">
        <v>291</v>
      </c>
      <c r="AG723" s="56">
        <v>2016</v>
      </c>
      <c r="AH723" s="56" t="s">
        <v>361</v>
      </c>
      <c r="AI723" s="56" t="s">
        <v>362</v>
      </c>
      <c r="AJ723" s="56">
        <v>264010</v>
      </c>
      <c r="AK723" s="1">
        <v>42369</v>
      </c>
      <c r="AL723" s="56" t="s">
        <v>488</v>
      </c>
      <c r="AM723" s="56">
        <v>42767</v>
      </c>
      <c r="AN723" s="56" t="s">
        <v>353</v>
      </c>
      <c r="AO723" s="1">
        <v>42388</v>
      </c>
      <c r="AP723" s="56" t="s">
        <v>353</v>
      </c>
      <c r="AQ723" s="56">
        <v>75565</v>
      </c>
      <c r="AR723" s="56">
        <v>0</v>
      </c>
      <c r="AS723" s="56" t="s">
        <v>346</v>
      </c>
      <c r="BB723" s="56" t="s">
        <v>339</v>
      </c>
      <c r="BC723" s="56" t="s">
        <v>263</v>
      </c>
      <c r="BD723" s="56" t="s">
        <v>349</v>
      </c>
      <c r="BE723" s="56" t="s">
        <v>347</v>
      </c>
      <c r="BF723" s="56" t="s">
        <v>334</v>
      </c>
      <c r="BG723" s="56" t="s">
        <v>365</v>
      </c>
      <c r="BH723" s="56">
        <v>0</v>
      </c>
      <c r="BI723" s="56">
        <v>0</v>
      </c>
      <c r="BJ723" s="56">
        <v>1</v>
      </c>
    </row>
    <row r="724" spans="1:62" hidden="1" x14ac:dyDescent="0.3">
      <c r="A724" s="56">
        <v>49196524</v>
      </c>
      <c r="B724" s="86">
        <v>599202</v>
      </c>
      <c r="C724" s="1">
        <v>42893</v>
      </c>
      <c r="D724" s="56" t="s">
        <v>357</v>
      </c>
      <c r="E724" s="56" t="s">
        <v>358</v>
      </c>
      <c r="F724" s="56" t="s">
        <v>334</v>
      </c>
      <c r="G724" s="56" t="s">
        <v>335</v>
      </c>
      <c r="H724" s="56" t="s">
        <v>336</v>
      </c>
      <c r="I724" s="56" t="s">
        <v>359</v>
      </c>
      <c r="K724" s="56" t="s">
        <v>337</v>
      </c>
      <c r="L724" s="56" t="s">
        <v>545</v>
      </c>
      <c r="M724" s="56" t="s">
        <v>984</v>
      </c>
      <c r="N724" s="56" t="s">
        <v>1043</v>
      </c>
      <c r="O724" s="56" t="s">
        <v>985</v>
      </c>
      <c r="P724" s="1" t="s">
        <v>110</v>
      </c>
      <c r="Q724" s="56" t="s">
        <v>360</v>
      </c>
      <c r="R724" s="56" t="s">
        <v>339</v>
      </c>
      <c r="S724" s="56">
        <v>107904</v>
      </c>
      <c r="T724" s="1" t="s">
        <v>490</v>
      </c>
      <c r="U724" s="56">
        <v>41416</v>
      </c>
      <c r="V724" s="56">
        <v>43100</v>
      </c>
      <c r="W724" s="56">
        <v>41456</v>
      </c>
      <c r="X724" s="56">
        <v>43100</v>
      </c>
      <c r="Y724" s="56" t="s">
        <v>356</v>
      </c>
      <c r="Z724" s="56" t="s">
        <v>341</v>
      </c>
      <c r="AA724" s="56" t="s">
        <v>347</v>
      </c>
      <c r="AB724" s="56" t="s">
        <v>343</v>
      </c>
      <c r="AC724" s="56" t="s">
        <v>342</v>
      </c>
      <c r="AD724" s="56" t="s">
        <v>342</v>
      </c>
      <c r="AE724" s="56" t="s">
        <v>334</v>
      </c>
      <c r="AF724" s="56" t="s">
        <v>292</v>
      </c>
      <c r="AG724" s="56">
        <v>2015</v>
      </c>
      <c r="AH724" s="56" t="s">
        <v>361</v>
      </c>
      <c r="AI724" s="56" t="s">
        <v>362</v>
      </c>
      <c r="AJ724" s="56">
        <v>871</v>
      </c>
      <c r="AM724" s="56">
        <v>42748</v>
      </c>
      <c r="AN724" s="56" t="s">
        <v>391</v>
      </c>
      <c r="AO724" s="1">
        <v>41393</v>
      </c>
      <c r="AP724" s="56" t="s">
        <v>353</v>
      </c>
      <c r="AQ724" s="56">
        <v>59804</v>
      </c>
      <c r="AR724" s="56">
        <v>0</v>
      </c>
      <c r="AS724" s="56" t="s">
        <v>346</v>
      </c>
      <c r="BB724" s="56" t="s">
        <v>339</v>
      </c>
      <c r="BC724" s="56" t="s">
        <v>263</v>
      </c>
      <c r="BD724" s="56" t="s">
        <v>349</v>
      </c>
      <c r="BE724" s="56" t="s">
        <v>347</v>
      </c>
      <c r="BF724" s="56" t="s">
        <v>334</v>
      </c>
      <c r="BG724" s="56" t="s">
        <v>365</v>
      </c>
      <c r="BH724" s="56">
        <v>0</v>
      </c>
      <c r="BI724" s="56">
        <v>0</v>
      </c>
      <c r="BJ724" s="56">
        <v>1</v>
      </c>
    </row>
    <row r="725" spans="1:62" hidden="1" x14ac:dyDescent="0.3">
      <c r="A725" s="56">
        <v>49196795</v>
      </c>
      <c r="B725" s="86">
        <v>599202</v>
      </c>
      <c r="C725" s="1">
        <v>42893</v>
      </c>
      <c r="D725" s="56" t="s">
        <v>357</v>
      </c>
      <c r="E725" s="56" t="s">
        <v>358</v>
      </c>
      <c r="F725" s="56" t="s">
        <v>334</v>
      </c>
      <c r="G725" s="56" t="s">
        <v>335</v>
      </c>
      <c r="H725" s="56" t="s">
        <v>336</v>
      </c>
      <c r="I725" s="56" t="s">
        <v>359</v>
      </c>
      <c r="K725" s="56" t="s">
        <v>337</v>
      </c>
      <c r="L725" s="56" t="s">
        <v>545</v>
      </c>
      <c r="M725" s="56" t="s">
        <v>984</v>
      </c>
      <c r="N725" s="56" t="s">
        <v>1043</v>
      </c>
      <c r="O725" s="56" t="s">
        <v>985</v>
      </c>
      <c r="P725" s="1" t="s">
        <v>110</v>
      </c>
      <c r="Q725" s="56" t="s">
        <v>366</v>
      </c>
      <c r="R725" s="56" t="s">
        <v>339</v>
      </c>
      <c r="S725" s="56">
        <v>190146</v>
      </c>
      <c r="T725" s="1" t="s">
        <v>487</v>
      </c>
      <c r="U725" s="56">
        <v>41416</v>
      </c>
      <c r="V725" s="56">
        <v>43100</v>
      </c>
      <c r="W725" s="56">
        <v>41456</v>
      </c>
      <c r="X725" s="56">
        <v>43100</v>
      </c>
      <c r="Y725" s="56" t="s">
        <v>340</v>
      </c>
      <c r="Z725" s="56" t="s">
        <v>341</v>
      </c>
      <c r="AA725" s="56" t="s">
        <v>347</v>
      </c>
      <c r="AB725" s="56" t="s">
        <v>343</v>
      </c>
      <c r="AC725" s="56" t="s">
        <v>342</v>
      </c>
      <c r="AD725" s="56" t="s">
        <v>342</v>
      </c>
      <c r="AE725" s="56" t="s">
        <v>334</v>
      </c>
      <c r="AF725" s="56" t="s">
        <v>291</v>
      </c>
      <c r="AG725" s="56">
        <v>2015</v>
      </c>
      <c r="AH725" s="56" t="s">
        <v>361</v>
      </c>
      <c r="AI725" s="56" t="s">
        <v>362</v>
      </c>
      <c r="AJ725" s="56">
        <v>0</v>
      </c>
      <c r="AK725" s="1">
        <v>42004</v>
      </c>
      <c r="AL725" s="56" t="s">
        <v>495</v>
      </c>
      <c r="AM725" s="56">
        <v>42767</v>
      </c>
      <c r="AN725" s="56" t="s">
        <v>353</v>
      </c>
      <c r="AO725" s="1">
        <v>42055</v>
      </c>
      <c r="AP725" s="56" t="s">
        <v>378</v>
      </c>
      <c r="AQ725" s="56">
        <v>75565</v>
      </c>
      <c r="AR725" s="56">
        <v>0</v>
      </c>
      <c r="AS725" s="56" t="s">
        <v>346</v>
      </c>
      <c r="BB725" s="56" t="s">
        <v>339</v>
      </c>
      <c r="BC725" s="56" t="s">
        <v>263</v>
      </c>
      <c r="BD725" s="56" t="s">
        <v>349</v>
      </c>
      <c r="BE725" s="56" t="s">
        <v>347</v>
      </c>
      <c r="BF725" s="56" t="s">
        <v>334</v>
      </c>
      <c r="BG725" s="56" t="s">
        <v>365</v>
      </c>
      <c r="BH725" s="56">
        <v>0</v>
      </c>
      <c r="BI725" s="56">
        <v>0</v>
      </c>
      <c r="BJ725" s="56">
        <v>1</v>
      </c>
    </row>
    <row r="726" spans="1:62" hidden="1" x14ac:dyDescent="0.3">
      <c r="A726" s="56">
        <v>49195614</v>
      </c>
      <c r="B726" s="86">
        <v>599202</v>
      </c>
      <c r="C726" s="1">
        <v>42893</v>
      </c>
      <c r="D726" s="56" t="s">
        <v>357</v>
      </c>
      <c r="E726" s="56" t="s">
        <v>358</v>
      </c>
      <c r="F726" s="56" t="s">
        <v>334</v>
      </c>
      <c r="G726" s="56" t="s">
        <v>335</v>
      </c>
      <c r="H726" s="56" t="s">
        <v>336</v>
      </c>
      <c r="I726" s="56" t="s">
        <v>359</v>
      </c>
      <c r="K726" s="56" t="s">
        <v>337</v>
      </c>
      <c r="L726" s="56" t="s">
        <v>545</v>
      </c>
      <c r="M726" s="56" t="s">
        <v>984</v>
      </c>
      <c r="N726" s="56" t="s">
        <v>1043</v>
      </c>
      <c r="O726" s="56" t="s">
        <v>985</v>
      </c>
      <c r="P726" s="1" t="s">
        <v>110</v>
      </c>
      <c r="Q726" s="56" t="s">
        <v>241</v>
      </c>
      <c r="R726" s="56" t="s">
        <v>339</v>
      </c>
      <c r="S726" s="56">
        <v>127427</v>
      </c>
      <c r="T726" s="1" t="s">
        <v>423</v>
      </c>
      <c r="U726" s="56">
        <v>41416</v>
      </c>
      <c r="V726" s="56">
        <v>43100</v>
      </c>
      <c r="W726" s="56">
        <v>41729</v>
      </c>
      <c r="X726" s="56">
        <v>43100</v>
      </c>
      <c r="Y726" s="56" t="s">
        <v>356</v>
      </c>
      <c r="Z726" s="56" t="s">
        <v>341</v>
      </c>
      <c r="AA726" s="56" t="s">
        <v>347</v>
      </c>
      <c r="AB726" s="56" t="s">
        <v>343</v>
      </c>
      <c r="AC726" s="56" t="s">
        <v>342</v>
      </c>
      <c r="AD726" s="56" t="s">
        <v>347</v>
      </c>
      <c r="AE726" s="56" t="s">
        <v>334</v>
      </c>
      <c r="AF726" s="56" t="s">
        <v>292</v>
      </c>
      <c r="AG726" s="56">
        <v>2014</v>
      </c>
      <c r="AH726" s="56" t="s">
        <v>361</v>
      </c>
      <c r="AI726" s="56" t="s">
        <v>384</v>
      </c>
      <c r="AJ726" s="56">
        <v>25</v>
      </c>
      <c r="AM726" s="56">
        <v>42748</v>
      </c>
      <c r="AN726" s="56" t="s">
        <v>391</v>
      </c>
      <c r="AO726" s="1">
        <v>41393</v>
      </c>
      <c r="AP726" s="56" t="s">
        <v>353</v>
      </c>
      <c r="AQ726" s="56">
        <v>64149</v>
      </c>
      <c r="AR726" s="56">
        <v>0</v>
      </c>
      <c r="AS726" s="56" t="s">
        <v>346</v>
      </c>
      <c r="BB726" s="56" t="s">
        <v>339</v>
      </c>
      <c r="BC726" s="56" t="s">
        <v>263</v>
      </c>
      <c r="BD726" s="56" t="s">
        <v>349</v>
      </c>
      <c r="BE726" s="56" t="s">
        <v>347</v>
      </c>
      <c r="BF726" s="56" t="s">
        <v>334</v>
      </c>
      <c r="BG726" s="56" t="s">
        <v>365</v>
      </c>
      <c r="BH726" s="56">
        <v>0</v>
      </c>
      <c r="BI726" s="56">
        <v>0</v>
      </c>
      <c r="BJ726" s="56">
        <v>1</v>
      </c>
    </row>
    <row r="727" spans="1:62" hidden="1" x14ac:dyDescent="0.3">
      <c r="A727" s="56">
        <v>49196793</v>
      </c>
      <c r="B727" s="86">
        <v>599202</v>
      </c>
      <c r="C727" s="1">
        <v>42893</v>
      </c>
      <c r="D727" s="56" t="s">
        <v>357</v>
      </c>
      <c r="E727" s="56" t="s">
        <v>358</v>
      </c>
      <c r="F727" s="56" t="s">
        <v>334</v>
      </c>
      <c r="G727" s="56" t="s">
        <v>335</v>
      </c>
      <c r="H727" s="56" t="s">
        <v>336</v>
      </c>
      <c r="I727" s="56" t="s">
        <v>359</v>
      </c>
      <c r="K727" s="56" t="s">
        <v>337</v>
      </c>
      <c r="L727" s="56" t="s">
        <v>545</v>
      </c>
      <c r="M727" s="56" t="s">
        <v>984</v>
      </c>
      <c r="N727" s="56" t="s">
        <v>1043</v>
      </c>
      <c r="O727" s="56" t="s">
        <v>985</v>
      </c>
      <c r="P727" s="1" t="s">
        <v>110</v>
      </c>
      <c r="Q727" s="56" t="s">
        <v>366</v>
      </c>
      <c r="R727" s="56" t="s">
        <v>339</v>
      </c>
      <c r="S727" s="56">
        <v>190146</v>
      </c>
      <c r="T727" s="1" t="s">
        <v>487</v>
      </c>
      <c r="U727" s="56">
        <v>41416</v>
      </c>
      <c r="V727" s="56">
        <v>43100</v>
      </c>
      <c r="W727" s="56">
        <v>41456</v>
      </c>
      <c r="X727" s="56">
        <v>43100</v>
      </c>
      <c r="Y727" s="56" t="s">
        <v>340</v>
      </c>
      <c r="Z727" s="56" t="s">
        <v>341</v>
      </c>
      <c r="AA727" s="56" t="s">
        <v>347</v>
      </c>
      <c r="AB727" s="56" t="s">
        <v>343</v>
      </c>
      <c r="AC727" s="56" t="s">
        <v>342</v>
      </c>
      <c r="AD727" s="56" t="s">
        <v>342</v>
      </c>
      <c r="AE727" s="56" t="s">
        <v>334</v>
      </c>
      <c r="AF727" s="56" t="s">
        <v>224</v>
      </c>
      <c r="AG727" s="56">
        <v>2013</v>
      </c>
      <c r="AH727" s="56" t="s">
        <v>361</v>
      </c>
      <c r="AI727" s="56" t="s">
        <v>339</v>
      </c>
      <c r="AJ727" s="56">
        <v>0</v>
      </c>
      <c r="AM727" s="56">
        <v>42767</v>
      </c>
      <c r="AN727" s="56" t="s">
        <v>353</v>
      </c>
      <c r="AO727" s="1">
        <v>41780</v>
      </c>
      <c r="AP727" s="56" t="s">
        <v>353</v>
      </c>
      <c r="AQ727" s="56">
        <v>75565</v>
      </c>
      <c r="AR727" s="56">
        <v>0</v>
      </c>
      <c r="AS727" s="56" t="s">
        <v>346</v>
      </c>
      <c r="BB727" s="56" t="s">
        <v>339</v>
      </c>
      <c r="BC727" s="56" t="s">
        <v>263</v>
      </c>
      <c r="BD727" s="56" t="s">
        <v>349</v>
      </c>
      <c r="BE727" s="56" t="s">
        <v>347</v>
      </c>
      <c r="BF727" s="56" t="s">
        <v>334</v>
      </c>
      <c r="BG727" s="56" t="s">
        <v>365</v>
      </c>
      <c r="BH727" s="56">
        <v>0</v>
      </c>
      <c r="BI727" s="56">
        <v>0</v>
      </c>
      <c r="BJ727" s="56">
        <v>1</v>
      </c>
    </row>
    <row r="728" spans="1:62" hidden="1" x14ac:dyDescent="0.3">
      <c r="A728" s="56">
        <v>49196526</v>
      </c>
      <c r="B728" s="86">
        <v>599202</v>
      </c>
      <c r="C728" s="1">
        <v>42893</v>
      </c>
      <c r="D728" s="56" t="s">
        <v>357</v>
      </c>
      <c r="E728" s="56" t="s">
        <v>358</v>
      </c>
      <c r="F728" s="56" t="s">
        <v>334</v>
      </c>
      <c r="G728" s="56" t="s">
        <v>335</v>
      </c>
      <c r="H728" s="56" t="s">
        <v>336</v>
      </c>
      <c r="I728" s="56" t="s">
        <v>359</v>
      </c>
      <c r="K728" s="56" t="s">
        <v>337</v>
      </c>
      <c r="L728" s="56" t="s">
        <v>545</v>
      </c>
      <c r="M728" s="56" t="s">
        <v>984</v>
      </c>
      <c r="N728" s="56" t="s">
        <v>1043</v>
      </c>
      <c r="O728" s="56" t="s">
        <v>985</v>
      </c>
      <c r="P728" s="1" t="s">
        <v>110</v>
      </c>
      <c r="Q728" s="56" t="s">
        <v>360</v>
      </c>
      <c r="R728" s="56" t="s">
        <v>339</v>
      </c>
      <c r="S728" s="56">
        <v>107904</v>
      </c>
      <c r="T728" s="1" t="s">
        <v>490</v>
      </c>
      <c r="U728" s="56">
        <v>41416</v>
      </c>
      <c r="V728" s="56">
        <v>43100</v>
      </c>
      <c r="W728" s="56">
        <v>41456</v>
      </c>
      <c r="X728" s="56">
        <v>43100</v>
      </c>
      <c r="Y728" s="56" t="s">
        <v>356</v>
      </c>
      <c r="Z728" s="56" t="s">
        <v>341</v>
      </c>
      <c r="AA728" s="56" t="s">
        <v>347</v>
      </c>
      <c r="AB728" s="56" t="s">
        <v>343</v>
      </c>
      <c r="AC728" s="56" t="s">
        <v>342</v>
      </c>
      <c r="AD728" s="56" t="s">
        <v>342</v>
      </c>
      <c r="AE728" s="56" t="s">
        <v>334</v>
      </c>
      <c r="AF728" s="56" t="s">
        <v>292</v>
      </c>
      <c r="AG728" s="56">
        <v>2015</v>
      </c>
      <c r="AH728" s="56" t="s">
        <v>361</v>
      </c>
      <c r="AI728" s="56" t="s">
        <v>384</v>
      </c>
      <c r="AJ728" s="56">
        <v>1472</v>
      </c>
      <c r="AM728" s="56">
        <v>42748</v>
      </c>
      <c r="AN728" s="56" t="s">
        <v>391</v>
      </c>
      <c r="AO728" s="1">
        <v>41393</v>
      </c>
      <c r="AP728" s="56" t="s">
        <v>353</v>
      </c>
      <c r="AQ728" s="56">
        <v>59804</v>
      </c>
      <c r="AR728" s="56">
        <v>0</v>
      </c>
      <c r="AS728" s="56" t="s">
        <v>346</v>
      </c>
      <c r="BB728" s="56" t="s">
        <v>339</v>
      </c>
      <c r="BC728" s="56" t="s">
        <v>263</v>
      </c>
      <c r="BD728" s="56" t="s">
        <v>349</v>
      </c>
      <c r="BE728" s="56" t="s">
        <v>347</v>
      </c>
      <c r="BF728" s="56" t="s">
        <v>334</v>
      </c>
      <c r="BG728" s="56" t="s">
        <v>365</v>
      </c>
      <c r="BH728" s="56">
        <v>0</v>
      </c>
      <c r="BI728" s="56">
        <v>0</v>
      </c>
      <c r="BJ728" s="56">
        <v>1</v>
      </c>
    </row>
    <row r="729" spans="1:62" hidden="1" x14ac:dyDescent="0.3">
      <c r="A729" s="56">
        <v>49196791</v>
      </c>
      <c r="B729" s="86">
        <v>599202</v>
      </c>
      <c r="C729" s="1">
        <v>42893</v>
      </c>
      <c r="D729" s="56" t="s">
        <v>357</v>
      </c>
      <c r="E729" s="56" t="s">
        <v>358</v>
      </c>
      <c r="F729" s="56" t="s">
        <v>334</v>
      </c>
      <c r="G729" s="56" t="s">
        <v>335</v>
      </c>
      <c r="H729" s="56" t="s">
        <v>336</v>
      </c>
      <c r="I729" s="56" t="s">
        <v>359</v>
      </c>
      <c r="K729" s="56" t="s">
        <v>337</v>
      </c>
      <c r="L729" s="56" t="s">
        <v>545</v>
      </c>
      <c r="M729" s="56" t="s">
        <v>984</v>
      </c>
      <c r="N729" s="56" t="s">
        <v>1043</v>
      </c>
      <c r="O729" s="56" t="s">
        <v>985</v>
      </c>
      <c r="P729" s="1" t="s">
        <v>110</v>
      </c>
      <c r="Q729" s="56" t="s">
        <v>366</v>
      </c>
      <c r="R729" s="56" t="s">
        <v>339</v>
      </c>
      <c r="S729" s="56">
        <v>190104</v>
      </c>
      <c r="T729" s="1" t="s">
        <v>255</v>
      </c>
      <c r="U729" s="56">
        <v>41416</v>
      </c>
      <c r="V729" s="56">
        <v>43100</v>
      </c>
      <c r="W729" s="56">
        <v>41456</v>
      </c>
      <c r="X729" s="56">
        <v>43100</v>
      </c>
      <c r="Y729" s="56" t="s">
        <v>340</v>
      </c>
      <c r="Z729" s="56" t="s">
        <v>367</v>
      </c>
      <c r="AA729" s="56" t="s">
        <v>342</v>
      </c>
      <c r="AB729" s="56" t="s">
        <v>343</v>
      </c>
      <c r="AC729" s="56" t="s">
        <v>342</v>
      </c>
      <c r="AD729" s="56" t="s">
        <v>347</v>
      </c>
      <c r="AE729" s="56" t="s">
        <v>334</v>
      </c>
      <c r="AF729" s="56" t="s">
        <v>292</v>
      </c>
      <c r="AG729" s="56">
        <v>2017</v>
      </c>
      <c r="AH729" s="56" t="s">
        <v>80</v>
      </c>
      <c r="AI729" s="56" t="s">
        <v>344</v>
      </c>
      <c r="AJ729" s="56">
        <v>6204105</v>
      </c>
      <c r="AM729" s="56">
        <v>42767</v>
      </c>
      <c r="AN729" s="56" t="s">
        <v>353</v>
      </c>
      <c r="AO729" s="1">
        <v>41784</v>
      </c>
      <c r="AP729" s="56" t="s">
        <v>353</v>
      </c>
      <c r="AQ729" s="56">
        <v>269</v>
      </c>
      <c r="AR729" s="56">
        <v>0</v>
      </c>
      <c r="AS729" s="56" t="s">
        <v>346</v>
      </c>
      <c r="BB729" s="56" t="s">
        <v>339</v>
      </c>
      <c r="BC729" s="56" t="s">
        <v>263</v>
      </c>
      <c r="BD729" s="56" t="s">
        <v>349</v>
      </c>
      <c r="BE729" s="56" t="s">
        <v>347</v>
      </c>
      <c r="BF729" s="56" t="s">
        <v>334</v>
      </c>
      <c r="BG729" s="56" t="s">
        <v>365</v>
      </c>
      <c r="BH729" s="56">
        <v>0</v>
      </c>
      <c r="BI729" s="56">
        <v>0</v>
      </c>
      <c r="BJ729" s="56">
        <v>1</v>
      </c>
    </row>
    <row r="730" spans="1:62" hidden="1" x14ac:dyDescent="0.3">
      <c r="A730" s="56">
        <v>49196528</v>
      </c>
      <c r="B730" s="86">
        <v>599202</v>
      </c>
      <c r="C730" s="1">
        <v>42893</v>
      </c>
      <c r="D730" s="56" t="s">
        <v>357</v>
      </c>
      <c r="E730" s="56" t="s">
        <v>358</v>
      </c>
      <c r="F730" s="56" t="s">
        <v>334</v>
      </c>
      <c r="G730" s="56" t="s">
        <v>335</v>
      </c>
      <c r="H730" s="56" t="s">
        <v>336</v>
      </c>
      <c r="I730" s="56" t="s">
        <v>359</v>
      </c>
      <c r="K730" s="56" t="s">
        <v>337</v>
      </c>
      <c r="L730" s="56" t="s">
        <v>545</v>
      </c>
      <c r="M730" s="56" t="s">
        <v>984</v>
      </c>
      <c r="N730" s="56" t="s">
        <v>1043</v>
      </c>
      <c r="O730" s="56" t="s">
        <v>985</v>
      </c>
      <c r="P730" s="1" t="s">
        <v>110</v>
      </c>
      <c r="Q730" s="56" t="s">
        <v>360</v>
      </c>
      <c r="R730" s="56" t="s">
        <v>339</v>
      </c>
      <c r="S730" s="56">
        <v>107904</v>
      </c>
      <c r="T730" s="1" t="s">
        <v>490</v>
      </c>
      <c r="U730" s="56">
        <v>41416</v>
      </c>
      <c r="V730" s="56">
        <v>43100</v>
      </c>
      <c r="W730" s="56">
        <v>41456</v>
      </c>
      <c r="X730" s="56">
        <v>43100</v>
      </c>
      <c r="Y730" s="56" t="s">
        <v>356</v>
      </c>
      <c r="Z730" s="56" t="s">
        <v>341</v>
      </c>
      <c r="AA730" s="56" t="s">
        <v>347</v>
      </c>
      <c r="AB730" s="56" t="s">
        <v>343</v>
      </c>
      <c r="AC730" s="56" t="s">
        <v>342</v>
      </c>
      <c r="AD730" s="56" t="s">
        <v>342</v>
      </c>
      <c r="AE730" s="56" t="s">
        <v>334</v>
      </c>
      <c r="AF730" s="56" t="s">
        <v>292</v>
      </c>
      <c r="AG730" s="56">
        <v>2016</v>
      </c>
      <c r="AH730" s="56" t="s">
        <v>361</v>
      </c>
      <c r="AI730" s="56" t="s">
        <v>362</v>
      </c>
      <c r="AJ730" s="56">
        <v>2247</v>
      </c>
      <c r="AM730" s="56">
        <v>42748</v>
      </c>
      <c r="AN730" s="56" t="s">
        <v>391</v>
      </c>
      <c r="AO730" s="1">
        <v>41393</v>
      </c>
      <c r="AP730" s="56" t="s">
        <v>353</v>
      </c>
      <c r="AQ730" s="56">
        <v>59804</v>
      </c>
      <c r="AR730" s="56">
        <v>0</v>
      </c>
      <c r="AS730" s="56" t="s">
        <v>346</v>
      </c>
      <c r="BB730" s="56" t="s">
        <v>339</v>
      </c>
      <c r="BC730" s="56" t="s">
        <v>263</v>
      </c>
      <c r="BD730" s="56" t="s">
        <v>349</v>
      </c>
      <c r="BE730" s="56" t="s">
        <v>347</v>
      </c>
      <c r="BF730" s="56" t="s">
        <v>334</v>
      </c>
      <c r="BG730" s="56" t="s">
        <v>365</v>
      </c>
      <c r="BH730" s="56">
        <v>0</v>
      </c>
      <c r="BI730" s="56">
        <v>0</v>
      </c>
      <c r="BJ730" s="56">
        <v>1</v>
      </c>
    </row>
    <row r="731" spans="1:62" hidden="1" x14ac:dyDescent="0.3">
      <c r="A731" s="56">
        <v>49196789</v>
      </c>
      <c r="B731" s="86">
        <v>599202</v>
      </c>
      <c r="C731" s="1">
        <v>42893</v>
      </c>
      <c r="D731" s="56" t="s">
        <v>357</v>
      </c>
      <c r="E731" s="56" t="s">
        <v>358</v>
      </c>
      <c r="F731" s="56" t="s">
        <v>334</v>
      </c>
      <c r="G731" s="56" t="s">
        <v>335</v>
      </c>
      <c r="H731" s="56" t="s">
        <v>336</v>
      </c>
      <c r="I731" s="56" t="s">
        <v>359</v>
      </c>
      <c r="K731" s="56" t="s">
        <v>337</v>
      </c>
      <c r="L731" s="56" t="s">
        <v>545</v>
      </c>
      <c r="M731" s="56" t="s">
        <v>984</v>
      </c>
      <c r="N731" s="56" t="s">
        <v>1043</v>
      </c>
      <c r="O731" s="56" t="s">
        <v>985</v>
      </c>
      <c r="P731" s="1" t="s">
        <v>110</v>
      </c>
      <c r="Q731" s="56" t="s">
        <v>366</v>
      </c>
      <c r="R731" s="56" t="s">
        <v>339</v>
      </c>
      <c r="S731" s="56">
        <v>190104</v>
      </c>
      <c r="T731" s="1" t="s">
        <v>255</v>
      </c>
      <c r="U731" s="56">
        <v>41416</v>
      </c>
      <c r="V731" s="56">
        <v>43100</v>
      </c>
      <c r="W731" s="56">
        <v>41456</v>
      </c>
      <c r="X731" s="56">
        <v>43100</v>
      </c>
      <c r="Y731" s="56" t="s">
        <v>340</v>
      </c>
      <c r="Z731" s="56" t="s">
        <v>367</v>
      </c>
      <c r="AA731" s="56" t="s">
        <v>342</v>
      </c>
      <c r="AB731" s="56" t="s">
        <v>343</v>
      </c>
      <c r="AC731" s="56" t="s">
        <v>342</v>
      </c>
      <c r="AD731" s="56" t="s">
        <v>347</v>
      </c>
      <c r="AE731" s="56" t="s">
        <v>334</v>
      </c>
      <c r="AF731" s="56" t="s">
        <v>292</v>
      </c>
      <c r="AG731" s="56">
        <v>2016</v>
      </c>
      <c r="AH731" s="56" t="s">
        <v>80</v>
      </c>
      <c r="AI731" s="56" t="s">
        <v>344</v>
      </c>
      <c r="AJ731" s="56">
        <v>3607863</v>
      </c>
      <c r="AM731" s="56">
        <v>42767</v>
      </c>
      <c r="AN731" s="56" t="s">
        <v>353</v>
      </c>
      <c r="AO731" s="1">
        <v>41784</v>
      </c>
      <c r="AP731" s="56" t="s">
        <v>353</v>
      </c>
      <c r="AQ731" s="56">
        <v>269</v>
      </c>
      <c r="AR731" s="56">
        <v>0</v>
      </c>
      <c r="AS731" s="56" t="s">
        <v>346</v>
      </c>
      <c r="BB731" s="56" t="s">
        <v>339</v>
      </c>
      <c r="BC731" s="56" t="s">
        <v>263</v>
      </c>
      <c r="BD731" s="56" t="s">
        <v>349</v>
      </c>
      <c r="BE731" s="56" t="s">
        <v>347</v>
      </c>
      <c r="BF731" s="56" t="s">
        <v>334</v>
      </c>
      <c r="BG731" s="56" t="s">
        <v>365</v>
      </c>
      <c r="BH731" s="56">
        <v>0</v>
      </c>
      <c r="BI731" s="56">
        <v>0</v>
      </c>
      <c r="BJ731" s="56">
        <v>1</v>
      </c>
    </row>
    <row r="732" spans="1:62" hidden="1" x14ac:dyDescent="0.3">
      <c r="A732" s="56">
        <v>49196453</v>
      </c>
      <c r="B732" s="86">
        <v>599202</v>
      </c>
      <c r="C732" s="1">
        <v>42893</v>
      </c>
      <c r="D732" s="56" t="s">
        <v>357</v>
      </c>
      <c r="E732" s="56" t="s">
        <v>358</v>
      </c>
      <c r="F732" s="56" t="s">
        <v>334</v>
      </c>
      <c r="G732" s="56" t="s">
        <v>335</v>
      </c>
      <c r="H732" s="56" t="s">
        <v>336</v>
      </c>
      <c r="I732" s="56" t="s">
        <v>359</v>
      </c>
      <c r="K732" s="56" t="s">
        <v>337</v>
      </c>
      <c r="L732" s="56" t="s">
        <v>545</v>
      </c>
      <c r="M732" s="56" t="s">
        <v>984</v>
      </c>
      <c r="N732" s="56" t="s">
        <v>1043</v>
      </c>
      <c r="O732" s="56" t="s">
        <v>985</v>
      </c>
      <c r="P732" s="1" t="s">
        <v>110</v>
      </c>
      <c r="Q732" s="56" t="s">
        <v>360</v>
      </c>
      <c r="R732" s="56" t="s">
        <v>339</v>
      </c>
      <c r="S732" s="56">
        <v>127429</v>
      </c>
      <c r="T732" s="1" t="s">
        <v>442</v>
      </c>
      <c r="U732" s="56">
        <v>41416</v>
      </c>
      <c r="V732" s="56">
        <v>43100</v>
      </c>
      <c r="W732" s="56">
        <v>41334</v>
      </c>
      <c r="X732" s="56">
        <v>41291</v>
      </c>
      <c r="Y732" s="56" t="s">
        <v>356</v>
      </c>
      <c r="AA732" s="56" t="s">
        <v>347</v>
      </c>
      <c r="AB732" s="56" t="s">
        <v>343</v>
      </c>
      <c r="AC732" s="56" t="s">
        <v>342</v>
      </c>
      <c r="AD732" s="56" t="s">
        <v>347</v>
      </c>
      <c r="AE732" s="56" t="s">
        <v>352</v>
      </c>
      <c r="AF732" s="56" t="s">
        <v>224</v>
      </c>
      <c r="AG732" s="56">
        <v>2013</v>
      </c>
      <c r="AH732" s="56" t="s">
        <v>80</v>
      </c>
      <c r="AI732" s="56" t="s">
        <v>339</v>
      </c>
      <c r="AJ732" s="56">
        <v>0</v>
      </c>
      <c r="AM732" s="56">
        <v>41291</v>
      </c>
      <c r="AN732" s="56" t="s">
        <v>353</v>
      </c>
      <c r="AO732" s="1">
        <v>41290</v>
      </c>
      <c r="AP732" s="56" t="s">
        <v>353</v>
      </c>
      <c r="AQ732" s="56">
        <v>64154</v>
      </c>
      <c r="AR732" s="56">
        <v>0</v>
      </c>
      <c r="AS732" s="56" t="s">
        <v>346</v>
      </c>
      <c r="BB732" s="56" t="s">
        <v>339</v>
      </c>
      <c r="BC732" s="56" t="s">
        <v>263</v>
      </c>
      <c r="BD732" s="56" t="s">
        <v>349</v>
      </c>
      <c r="BE732" s="56" t="s">
        <v>347</v>
      </c>
      <c r="BF732" s="56" t="s">
        <v>334</v>
      </c>
      <c r="BG732" s="56" t="s">
        <v>365</v>
      </c>
      <c r="BH732" s="56">
        <v>0</v>
      </c>
      <c r="BI732" s="56">
        <v>0</v>
      </c>
      <c r="BJ732" s="56">
        <v>0</v>
      </c>
    </row>
    <row r="733" spans="1:62" hidden="1" x14ac:dyDescent="0.3">
      <c r="A733" s="56">
        <v>49196787</v>
      </c>
      <c r="B733" s="86">
        <v>599202</v>
      </c>
      <c r="C733" s="1">
        <v>42893</v>
      </c>
      <c r="D733" s="56" t="s">
        <v>357</v>
      </c>
      <c r="E733" s="56" t="s">
        <v>358</v>
      </c>
      <c r="F733" s="56" t="s">
        <v>334</v>
      </c>
      <c r="G733" s="56" t="s">
        <v>335</v>
      </c>
      <c r="H733" s="56" t="s">
        <v>336</v>
      </c>
      <c r="I733" s="56" t="s">
        <v>359</v>
      </c>
      <c r="K733" s="56" t="s">
        <v>337</v>
      </c>
      <c r="L733" s="56" t="s">
        <v>545</v>
      </c>
      <c r="M733" s="56" t="s">
        <v>984</v>
      </c>
      <c r="N733" s="56" t="s">
        <v>1043</v>
      </c>
      <c r="O733" s="56" t="s">
        <v>985</v>
      </c>
      <c r="P733" s="1" t="s">
        <v>110</v>
      </c>
      <c r="Q733" s="56" t="s">
        <v>366</v>
      </c>
      <c r="R733" s="56" t="s">
        <v>339</v>
      </c>
      <c r="S733" s="56">
        <v>190104</v>
      </c>
      <c r="T733" s="1" t="s">
        <v>255</v>
      </c>
      <c r="U733" s="56">
        <v>41416</v>
      </c>
      <c r="V733" s="56">
        <v>43100</v>
      </c>
      <c r="W733" s="56">
        <v>41456</v>
      </c>
      <c r="X733" s="56">
        <v>43100</v>
      </c>
      <c r="Y733" s="56" t="s">
        <v>340</v>
      </c>
      <c r="Z733" s="56" t="s">
        <v>367</v>
      </c>
      <c r="AA733" s="56" t="s">
        <v>342</v>
      </c>
      <c r="AB733" s="56" t="s">
        <v>343</v>
      </c>
      <c r="AC733" s="56" t="s">
        <v>342</v>
      </c>
      <c r="AD733" s="56" t="s">
        <v>347</v>
      </c>
      <c r="AE733" s="56" t="s">
        <v>334</v>
      </c>
      <c r="AF733" s="56" t="s">
        <v>292</v>
      </c>
      <c r="AG733" s="56">
        <v>2015</v>
      </c>
      <c r="AH733" s="56" t="s">
        <v>80</v>
      </c>
      <c r="AI733" s="56" t="s">
        <v>344</v>
      </c>
      <c r="AJ733" s="56">
        <v>2160103</v>
      </c>
      <c r="AM733" s="56">
        <v>42767</v>
      </c>
      <c r="AN733" s="56" t="s">
        <v>353</v>
      </c>
      <c r="AO733" s="1">
        <v>41784</v>
      </c>
      <c r="AP733" s="56" t="s">
        <v>353</v>
      </c>
      <c r="AQ733" s="56">
        <v>269</v>
      </c>
      <c r="AR733" s="56">
        <v>0</v>
      </c>
      <c r="AS733" s="56" t="s">
        <v>346</v>
      </c>
      <c r="BB733" s="56" t="s">
        <v>339</v>
      </c>
      <c r="BC733" s="56" t="s">
        <v>263</v>
      </c>
      <c r="BD733" s="56" t="s">
        <v>349</v>
      </c>
      <c r="BE733" s="56" t="s">
        <v>347</v>
      </c>
      <c r="BF733" s="56" t="s">
        <v>334</v>
      </c>
      <c r="BG733" s="56" t="s">
        <v>365</v>
      </c>
      <c r="BH733" s="56">
        <v>0</v>
      </c>
      <c r="BI733" s="56">
        <v>0</v>
      </c>
      <c r="BJ733" s="56">
        <v>1</v>
      </c>
    </row>
    <row r="734" spans="1:62" hidden="1" x14ac:dyDescent="0.3">
      <c r="A734" s="56">
        <v>49195909</v>
      </c>
      <c r="B734" s="86">
        <v>599202</v>
      </c>
      <c r="C734" s="1">
        <v>42893</v>
      </c>
      <c r="D734" s="56" t="s">
        <v>357</v>
      </c>
      <c r="E734" s="56" t="s">
        <v>358</v>
      </c>
      <c r="F734" s="56" t="s">
        <v>334</v>
      </c>
      <c r="G734" s="56" t="s">
        <v>335</v>
      </c>
      <c r="H734" s="56" t="s">
        <v>336</v>
      </c>
      <c r="I734" s="56" t="s">
        <v>359</v>
      </c>
      <c r="K734" s="56" t="s">
        <v>337</v>
      </c>
      <c r="L734" s="56" t="s">
        <v>545</v>
      </c>
      <c r="M734" s="56" t="s">
        <v>984</v>
      </c>
      <c r="N734" s="56" t="s">
        <v>1043</v>
      </c>
      <c r="O734" s="56" t="s">
        <v>985</v>
      </c>
      <c r="P734" s="1" t="s">
        <v>105</v>
      </c>
      <c r="S734" s="56">
        <v>105505</v>
      </c>
      <c r="T734" s="1" t="s">
        <v>393</v>
      </c>
      <c r="U734" s="56">
        <v>41416</v>
      </c>
      <c r="V734" s="56">
        <v>43100</v>
      </c>
      <c r="W734" s="56">
        <v>41334</v>
      </c>
      <c r="X734" s="56">
        <v>41323</v>
      </c>
      <c r="Y734" s="56" t="s">
        <v>356</v>
      </c>
      <c r="Z734" s="56" t="s">
        <v>341</v>
      </c>
      <c r="AA734" s="56" t="s">
        <v>347</v>
      </c>
      <c r="AB734" s="56" t="s">
        <v>343</v>
      </c>
      <c r="AC734" s="56" t="s">
        <v>342</v>
      </c>
      <c r="AD734" s="56" t="s">
        <v>347</v>
      </c>
      <c r="AE734" s="56" t="s">
        <v>352</v>
      </c>
      <c r="AF734" s="56" t="s">
        <v>292</v>
      </c>
      <c r="AG734" s="56">
        <v>2017</v>
      </c>
      <c r="AH734" s="56" t="s">
        <v>80</v>
      </c>
      <c r="AI734" s="56" t="s">
        <v>348</v>
      </c>
      <c r="AJ734" s="56">
        <v>120</v>
      </c>
      <c r="AM734" s="56">
        <v>41323</v>
      </c>
      <c r="AN734" s="56" t="s">
        <v>378</v>
      </c>
      <c r="AO734" s="1">
        <v>41302</v>
      </c>
      <c r="AP734" s="56" t="s">
        <v>378</v>
      </c>
      <c r="AQ734" s="56">
        <v>64652</v>
      </c>
      <c r="AR734" s="56">
        <v>0</v>
      </c>
      <c r="AS734" s="56" t="s">
        <v>346</v>
      </c>
      <c r="BB734" s="56" t="s">
        <v>339</v>
      </c>
      <c r="BC734" s="56" t="s">
        <v>263</v>
      </c>
      <c r="BD734" s="56" t="s">
        <v>349</v>
      </c>
      <c r="BE734" s="56" t="s">
        <v>347</v>
      </c>
      <c r="BF734" s="56" t="s">
        <v>334</v>
      </c>
      <c r="BG734" s="56" t="s">
        <v>365</v>
      </c>
      <c r="BH734" s="56">
        <v>0</v>
      </c>
      <c r="BI734" s="56">
        <v>0</v>
      </c>
      <c r="BJ734" s="56">
        <v>0</v>
      </c>
    </row>
    <row r="735" spans="1:62" hidden="1" x14ac:dyDescent="0.3">
      <c r="A735" s="56">
        <v>49196785</v>
      </c>
      <c r="B735" s="86">
        <v>599202</v>
      </c>
      <c r="C735" s="1">
        <v>42893</v>
      </c>
      <c r="D735" s="56" t="s">
        <v>357</v>
      </c>
      <c r="E735" s="56" t="s">
        <v>358</v>
      </c>
      <c r="F735" s="56" t="s">
        <v>334</v>
      </c>
      <c r="G735" s="56" t="s">
        <v>335</v>
      </c>
      <c r="H735" s="56" t="s">
        <v>336</v>
      </c>
      <c r="I735" s="56" t="s">
        <v>359</v>
      </c>
      <c r="K735" s="56" t="s">
        <v>337</v>
      </c>
      <c r="L735" s="56" t="s">
        <v>545</v>
      </c>
      <c r="M735" s="56" t="s">
        <v>984</v>
      </c>
      <c r="N735" s="56" t="s">
        <v>1043</v>
      </c>
      <c r="O735" s="56" t="s">
        <v>985</v>
      </c>
      <c r="P735" s="1" t="s">
        <v>110</v>
      </c>
      <c r="Q735" s="56" t="s">
        <v>366</v>
      </c>
      <c r="R735" s="56" t="s">
        <v>339</v>
      </c>
      <c r="S735" s="56">
        <v>190104</v>
      </c>
      <c r="T735" s="1" t="s">
        <v>255</v>
      </c>
      <c r="U735" s="56">
        <v>41416</v>
      </c>
      <c r="V735" s="56">
        <v>43100</v>
      </c>
      <c r="W735" s="56">
        <v>41456</v>
      </c>
      <c r="X735" s="56">
        <v>43100</v>
      </c>
      <c r="Y735" s="56" t="s">
        <v>340</v>
      </c>
      <c r="Z735" s="56" t="s">
        <v>367</v>
      </c>
      <c r="AA735" s="56" t="s">
        <v>342</v>
      </c>
      <c r="AB735" s="56" t="s">
        <v>343</v>
      </c>
      <c r="AC735" s="56" t="s">
        <v>342</v>
      </c>
      <c r="AD735" s="56" t="s">
        <v>347</v>
      </c>
      <c r="AE735" s="56" t="s">
        <v>334</v>
      </c>
      <c r="AF735" s="56" t="s">
        <v>292</v>
      </c>
      <c r="AG735" s="56">
        <v>2014</v>
      </c>
      <c r="AH735" s="56" t="s">
        <v>80</v>
      </c>
      <c r="AI735" s="56" t="s">
        <v>344</v>
      </c>
      <c r="AJ735" s="56">
        <v>3134697</v>
      </c>
      <c r="AM735" s="56">
        <v>42767</v>
      </c>
      <c r="AN735" s="56" t="s">
        <v>353</v>
      </c>
      <c r="AO735" s="1">
        <v>41784</v>
      </c>
      <c r="AP735" s="56" t="s">
        <v>353</v>
      </c>
      <c r="AQ735" s="56">
        <v>269</v>
      </c>
      <c r="AR735" s="56">
        <v>0</v>
      </c>
      <c r="AS735" s="56" t="s">
        <v>346</v>
      </c>
      <c r="BB735" s="56" t="s">
        <v>339</v>
      </c>
      <c r="BC735" s="56" t="s">
        <v>263</v>
      </c>
      <c r="BD735" s="56" t="s">
        <v>349</v>
      </c>
      <c r="BE735" s="56" t="s">
        <v>347</v>
      </c>
      <c r="BF735" s="56" t="s">
        <v>334</v>
      </c>
      <c r="BG735" s="56" t="s">
        <v>365</v>
      </c>
      <c r="BH735" s="56">
        <v>0</v>
      </c>
      <c r="BI735" s="56">
        <v>0</v>
      </c>
      <c r="BJ735" s="56">
        <v>1</v>
      </c>
    </row>
    <row r="736" spans="1:62" hidden="1" x14ac:dyDescent="0.3">
      <c r="A736" s="56">
        <v>49196530</v>
      </c>
      <c r="B736" s="86">
        <v>599202</v>
      </c>
      <c r="C736" s="1">
        <v>42893</v>
      </c>
      <c r="D736" s="56" t="s">
        <v>357</v>
      </c>
      <c r="E736" s="56" t="s">
        <v>358</v>
      </c>
      <c r="F736" s="56" t="s">
        <v>334</v>
      </c>
      <c r="G736" s="56" t="s">
        <v>335</v>
      </c>
      <c r="H736" s="56" t="s">
        <v>336</v>
      </c>
      <c r="I736" s="56" t="s">
        <v>359</v>
      </c>
      <c r="K736" s="56" t="s">
        <v>337</v>
      </c>
      <c r="L736" s="56" t="s">
        <v>545</v>
      </c>
      <c r="M736" s="56" t="s">
        <v>984</v>
      </c>
      <c r="N736" s="56" t="s">
        <v>1043</v>
      </c>
      <c r="O736" s="56" t="s">
        <v>985</v>
      </c>
      <c r="P736" s="1" t="s">
        <v>110</v>
      </c>
      <c r="Q736" s="56" t="s">
        <v>360</v>
      </c>
      <c r="R736" s="56" t="s">
        <v>339</v>
      </c>
      <c r="S736" s="56">
        <v>107904</v>
      </c>
      <c r="T736" s="1" t="s">
        <v>490</v>
      </c>
      <c r="U736" s="56">
        <v>41416</v>
      </c>
      <c r="V736" s="56">
        <v>43100</v>
      </c>
      <c r="W736" s="56">
        <v>41456</v>
      </c>
      <c r="X736" s="56">
        <v>43100</v>
      </c>
      <c r="Y736" s="56" t="s">
        <v>356</v>
      </c>
      <c r="Z736" s="56" t="s">
        <v>341</v>
      </c>
      <c r="AA736" s="56" t="s">
        <v>347</v>
      </c>
      <c r="AB736" s="56" t="s">
        <v>343</v>
      </c>
      <c r="AC736" s="56" t="s">
        <v>342</v>
      </c>
      <c r="AD736" s="56" t="s">
        <v>342</v>
      </c>
      <c r="AE736" s="56" t="s">
        <v>334</v>
      </c>
      <c r="AF736" s="56" t="s">
        <v>292</v>
      </c>
      <c r="AG736" s="56">
        <v>2016</v>
      </c>
      <c r="AH736" s="56" t="s">
        <v>361</v>
      </c>
      <c r="AI736" s="56" t="s">
        <v>384</v>
      </c>
      <c r="AJ736" s="56">
        <v>3108</v>
      </c>
      <c r="AM736" s="56">
        <v>42748</v>
      </c>
      <c r="AN736" s="56" t="s">
        <v>391</v>
      </c>
      <c r="AO736" s="1">
        <v>41393</v>
      </c>
      <c r="AP736" s="56" t="s">
        <v>353</v>
      </c>
      <c r="AQ736" s="56">
        <v>59804</v>
      </c>
      <c r="AR736" s="56">
        <v>0</v>
      </c>
      <c r="AS736" s="56" t="s">
        <v>346</v>
      </c>
      <c r="BB736" s="56" t="s">
        <v>339</v>
      </c>
      <c r="BC736" s="56" t="s">
        <v>263</v>
      </c>
      <c r="BD736" s="56" t="s">
        <v>349</v>
      </c>
      <c r="BE736" s="56" t="s">
        <v>347</v>
      </c>
      <c r="BF736" s="56" t="s">
        <v>334</v>
      </c>
      <c r="BG736" s="56" t="s">
        <v>365</v>
      </c>
      <c r="BH736" s="56">
        <v>0</v>
      </c>
      <c r="BI736" s="56">
        <v>0</v>
      </c>
      <c r="BJ736" s="56">
        <v>1</v>
      </c>
    </row>
    <row r="737" spans="1:62" hidden="1" x14ac:dyDescent="0.3">
      <c r="A737" s="56">
        <v>49196783</v>
      </c>
      <c r="B737" s="86">
        <v>599202</v>
      </c>
      <c r="C737" s="1">
        <v>42893</v>
      </c>
      <c r="D737" s="56" t="s">
        <v>357</v>
      </c>
      <c r="E737" s="56" t="s">
        <v>358</v>
      </c>
      <c r="F737" s="56" t="s">
        <v>334</v>
      </c>
      <c r="G737" s="56" t="s">
        <v>335</v>
      </c>
      <c r="H737" s="56" t="s">
        <v>336</v>
      </c>
      <c r="I737" s="56" t="s">
        <v>359</v>
      </c>
      <c r="K737" s="56" t="s">
        <v>337</v>
      </c>
      <c r="L737" s="56" t="s">
        <v>545</v>
      </c>
      <c r="M737" s="56" t="s">
        <v>984</v>
      </c>
      <c r="N737" s="56" t="s">
        <v>1043</v>
      </c>
      <c r="O737" s="56" t="s">
        <v>985</v>
      </c>
      <c r="P737" s="1" t="s">
        <v>110</v>
      </c>
      <c r="Q737" s="56" t="s">
        <v>366</v>
      </c>
      <c r="R737" s="56" t="s">
        <v>339</v>
      </c>
      <c r="S737" s="56">
        <v>190104</v>
      </c>
      <c r="T737" s="1" t="s">
        <v>255</v>
      </c>
      <c r="U737" s="56">
        <v>41416</v>
      </c>
      <c r="V737" s="56">
        <v>43100</v>
      </c>
      <c r="W737" s="56">
        <v>41456</v>
      </c>
      <c r="X737" s="56">
        <v>43100</v>
      </c>
      <c r="Y737" s="56" t="s">
        <v>340</v>
      </c>
      <c r="Z737" s="56" t="s">
        <v>367</v>
      </c>
      <c r="AA737" s="56" t="s">
        <v>342</v>
      </c>
      <c r="AB737" s="56" t="s">
        <v>343</v>
      </c>
      <c r="AC737" s="56" t="s">
        <v>342</v>
      </c>
      <c r="AD737" s="56" t="s">
        <v>347</v>
      </c>
      <c r="AE737" s="56" t="s">
        <v>334</v>
      </c>
      <c r="AF737" s="56" t="s">
        <v>291</v>
      </c>
      <c r="AG737" s="56">
        <v>2017</v>
      </c>
      <c r="AH737" s="56" t="s">
        <v>80</v>
      </c>
      <c r="AI737" s="56" t="s">
        <v>348</v>
      </c>
      <c r="AJ737" s="56">
        <v>181200.45</v>
      </c>
      <c r="AK737" s="1">
        <v>42735</v>
      </c>
      <c r="AL737" s="56" t="s">
        <v>948</v>
      </c>
      <c r="AM737" s="56">
        <v>42767</v>
      </c>
      <c r="AN737" s="56" t="s">
        <v>353</v>
      </c>
      <c r="AO737" s="1">
        <v>42767</v>
      </c>
      <c r="AP737" s="56" t="s">
        <v>353</v>
      </c>
      <c r="AQ737" s="56">
        <v>269</v>
      </c>
      <c r="AR737" s="56">
        <v>0</v>
      </c>
      <c r="AS737" s="56" t="s">
        <v>346</v>
      </c>
      <c r="BB737" s="56" t="s">
        <v>339</v>
      </c>
      <c r="BC737" s="56" t="s">
        <v>263</v>
      </c>
      <c r="BD737" s="56" t="s">
        <v>349</v>
      </c>
      <c r="BE737" s="56" t="s">
        <v>347</v>
      </c>
      <c r="BF737" s="56" t="s">
        <v>334</v>
      </c>
      <c r="BG737" s="56" t="s">
        <v>365</v>
      </c>
      <c r="BH737" s="56">
        <v>0</v>
      </c>
      <c r="BI737" s="56">
        <v>0</v>
      </c>
      <c r="BJ737" s="56">
        <v>1</v>
      </c>
    </row>
    <row r="738" spans="1:62" hidden="1" x14ac:dyDescent="0.3">
      <c r="A738" s="56">
        <v>49196532</v>
      </c>
      <c r="B738" s="86">
        <v>599202</v>
      </c>
      <c r="C738" s="1">
        <v>42893</v>
      </c>
      <c r="D738" s="56" t="s">
        <v>357</v>
      </c>
      <c r="E738" s="56" t="s">
        <v>358</v>
      </c>
      <c r="F738" s="56" t="s">
        <v>334</v>
      </c>
      <c r="G738" s="56" t="s">
        <v>335</v>
      </c>
      <c r="H738" s="56" t="s">
        <v>336</v>
      </c>
      <c r="I738" s="56" t="s">
        <v>359</v>
      </c>
      <c r="K738" s="56" t="s">
        <v>337</v>
      </c>
      <c r="L738" s="56" t="s">
        <v>545</v>
      </c>
      <c r="M738" s="56" t="s">
        <v>984</v>
      </c>
      <c r="N738" s="56" t="s">
        <v>1043</v>
      </c>
      <c r="O738" s="56" t="s">
        <v>985</v>
      </c>
      <c r="P738" s="1" t="s">
        <v>110</v>
      </c>
      <c r="Q738" s="56" t="s">
        <v>360</v>
      </c>
      <c r="R738" s="56" t="s">
        <v>339</v>
      </c>
      <c r="S738" s="56">
        <v>107904</v>
      </c>
      <c r="T738" s="1" t="s">
        <v>490</v>
      </c>
      <c r="U738" s="56">
        <v>41416</v>
      </c>
      <c r="V738" s="56">
        <v>43100</v>
      </c>
      <c r="W738" s="56">
        <v>41456</v>
      </c>
      <c r="X738" s="56">
        <v>43100</v>
      </c>
      <c r="Y738" s="56" t="s">
        <v>356</v>
      </c>
      <c r="Z738" s="56" t="s">
        <v>341</v>
      </c>
      <c r="AA738" s="56" t="s">
        <v>347</v>
      </c>
      <c r="AB738" s="56" t="s">
        <v>343</v>
      </c>
      <c r="AC738" s="56" t="s">
        <v>342</v>
      </c>
      <c r="AD738" s="56" t="s">
        <v>342</v>
      </c>
      <c r="AE738" s="56" t="s">
        <v>334</v>
      </c>
      <c r="AF738" s="56" t="s">
        <v>292</v>
      </c>
      <c r="AG738" s="56">
        <v>2017</v>
      </c>
      <c r="AH738" s="56" t="s">
        <v>361</v>
      </c>
      <c r="AI738" s="56" t="s">
        <v>362</v>
      </c>
      <c r="AJ738" s="56">
        <v>2007</v>
      </c>
      <c r="AM738" s="56">
        <v>42748</v>
      </c>
      <c r="AN738" s="56" t="s">
        <v>391</v>
      </c>
      <c r="AO738" s="1">
        <v>41393</v>
      </c>
      <c r="AP738" s="56" t="s">
        <v>353</v>
      </c>
      <c r="AQ738" s="56">
        <v>59804</v>
      </c>
      <c r="AR738" s="56">
        <v>0</v>
      </c>
      <c r="AS738" s="56" t="s">
        <v>346</v>
      </c>
      <c r="BB738" s="56" t="s">
        <v>339</v>
      </c>
      <c r="BC738" s="56" t="s">
        <v>263</v>
      </c>
      <c r="BD738" s="56" t="s">
        <v>349</v>
      </c>
      <c r="BE738" s="56" t="s">
        <v>347</v>
      </c>
      <c r="BF738" s="56" t="s">
        <v>334</v>
      </c>
      <c r="BG738" s="56" t="s">
        <v>365</v>
      </c>
      <c r="BH738" s="56">
        <v>0</v>
      </c>
      <c r="BI738" s="56">
        <v>0</v>
      </c>
      <c r="BJ738" s="56">
        <v>1</v>
      </c>
    </row>
    <row r="739" spans="1:62" hidden="1" x14ac:dyDescent="0.3">
      <c r="A739" s="56">
        <v>49196781</v>
      </c>
      <c r="B739" s="86">
        <v>599202</v>
      </c>
      <c r="C739" s="1">
        <v>42893</v>
      </c>
      <c r="D739" s="56" t="s">
        <v>357</v>
      </c>
      <c r="E739" s="56" t="s">
        <v>358</v>
      </c>
      <c r="F739" s="56" t="s">
        <v>334</v>
      </c>
      <c r="G739" s="56" t="s">
        <v>335</v>
      </c>
      <c r="H739" s="56" t="s">
        <v>336</v>
      </c>
      <c r="I739" s="56" t="s">
        <v>359</v>
      </c>
      <c r="K739" s="56" t="s">
        <v>337</v>
      </c>
      <c r="L739" s="56" t="s">
        <v>545</v>
      </c>
      <c r="M739" s="56" t="s">
        <v>984</v>
      </c>
      <c r="N739" s="56" t="s">
        <v>1043</v>
      </c>
      <c r="O739" s="56" t="s">
        <v>985</v>
      </c>
      <c r="P739" s="1" t="s">
        <v>110</v>
      </c>
      <c r="Q739" s="56" t="s">
        <v>366</v>
      </c>
      <c r="R739" s="56" t="s">
        <v>339</v>
      </c>
      <c r="S739" s="56">
        <v>190104</v>
      </c>
      <c r="T739" s="1" t="s">
        <v>255</v>
      </c>
      <c r="U739" s="56">
        <v>41416</v>
      </c>
      <c r="V739" s="56">
        <v>43100</v>
      </c>
      <c r="W739" s="56">
        <v>41456</v>
      </c>
      <c r="X739" s="56">
        <v>43100</v>
      </c>
      <c r="Y739" s="56" t="s">
        <v>340</v>
      </c>
      <c r="Z739" s="56" t="s">
        <v>367</v>
      </c>
      <c r="AA739" s="56" t="s">
        <v>342</v>
      </c>
      <c r="AB739" s="56" t="s">
        <v>343</v>
      </c>
      <c r="AC739" s="56" t="s">
        <v>342</v>
      </c>
      <c r="AD739" s="56" t="s">
        <v>347</v>
      </c>
      <c r="AE739" s="56" t="s">
        <v>334</v>
      </c>
      <c r="AF739" s="56" t="s">
        <v>291</v>
      </c>
      <c r="AG739" s="56">
        <v>2016</v>
      </c>
      <c r="AH739" s="56" t="s">
        <v>80</v>
      </c>
      <c r="AI739" s="56" t="s">
        <v>348</v>
      </c>
      <c r="AJ739" s="56">
        <v>2226900</v>
      </c>
      <c r="AK739" s="1">
        <v>42369</v>
      </c>
      <c r="AL739" s="56" t="s">
        <v>484</v>
      </c>
      <c r="AM739" s="56">
        <v>42767</v>
      </c>
      <c r="AN739" s="56" t="s">
        <v>353</v>
      </c>
      <c r="AO739" s="1">
        <v>42397</v>
      </c>
      <c r="AP739" s="56" t="s">
        <v>364</v>
      </c>
      <c r="AQ739" s="56">
        <v>269</v>
      </c>
      <c r="AR739" s="56">
        <v>0</v>
      </c>
      <c r="AS739" s="56" t="s">
        <v>346</v>
      </c>
      <c r="BB739" s="56" t="s">
        <v>339</v>
      </c>
      <c r="BC739" s="56" t="s">
        <v>263</v>
      </c>
      <c r="BD739" s="56" t="s">
        <v>349</v>
      </c>
      <c r="BE739" s="56" t="s">
        <v>347</v>
      </c>
      <c r="BF739" s="56" t="s">
        <v>334</v>
      </c>
      <c r="BG739" s="56" t="s">
        <v>365</v>
      </c>
      <c r="BH739" s="56">
        <v>0</v>
      </c>
      <c r="BI739" s="56">
        <v>0</v>
      </c>
      <c r="BJ739" s="56">
        <v>1</v>
      </c>
    </row>
    <row r="740" spans="1:62" hidden="1" x14ac:dyDescent="0.3">
      <c r="A740" s="56">
        <v>49195910</v>
      </c>
      <c r="B740" s="86">
        <v>599202</v>
      </c>
      <c r="C740" s="1">
        <v>42893</v>
      </c>
      <c r="D740" s="56" t="s">
        <v>357</v>
      </c>
      <c r="E740" s="56" t="s">
        <v>358</v>
      </c>
      <c r="F740" s="56" t="s">
        <v>334</v>
      </c>
      <c r="G740" s="56" t="s">
        <v>335</v>
      </c>
      <c r="H740" s="56" t="s">
        <v>336</v>
      </c>
      <c r="I740" s="56" t="s">
        <v>359</v>
      </c>
      <c r="K740" s="56" t="s">
        <v>337</v>
      </c>
      <c r="L740" s="56" t="s">
        <v>545</v>
      </c>
      <c r="M740" s="56" t="s">
        <v>984</v>
      </c>
      <c r="N740" s="56" t="s">
        <v>1043</v>
      </c>
      <c r="O740" s="56" t="s">
        <v>985</v>
      </c>
      <c r="P740" s="1" t="s">
        <v>105</v>
      </c>
      <c r="S740" s="56">
        <v>103750</v>
      </c>
      <c r="T740" s="1" t="s">
        <v>395</v>
      </c>
      <c r="U740" s="56">
        <v>41416</v>
      </c>
      <c r="V740" s="56">
        <v>43100</v>
      </c>
      <c r="W740" s="56">
        <v>41334</v>
      </c>
      <c r="X740" s="56">
        <v>41302</v>
      </c>
      <c r="Y740" s="56" t="s">
        <v>356</v>
      </c>
      <c r="Z740" s="56" t="s">
        <v>341</v>
      </c>
      <c r="AA740" s="56" t="s">
        <v>347</v>
      </c>
      <c r="AB740" s="56" t="s">
        <v>343</v>
      </c>
      <c r="AC740" s="56" t="s">
        <v>342</v>
      </c>
      <c r="AD740" s="56" t="s">
        <v>347</v>
      </c>
      <c r="AE740" s="56" t="s">
        <v>352</v>
      </c>
      <c r="AF740" s="56" t="s">
        <v>224</v>
      </c>
      <c r="AG740" s="56">
        <v>2013</v>
      </c>
      <c r="AH740" s="56" t="s">
        <v>80</v>
      </c>
      <c r="AI740" s="56" t="s">
        <v>339</v>
      </c>
      <c r="AJ740" s="56">
        <v>0</v>
      </c>
      <c r="AM740" s="56">
        <v>41302</v>
      </c>
      <c r="AN740" s="56" t="s">
        <v>378</v>
      </c>
      <c r="AO740" s="1">
        <v>41290</v>
      </c>
      <c r="AP740" s="56" t="s">
        <v>353</v>
      </c>
      <c r="AQ740" s="56">
        <v>64168</v>
      </c>
      <c r="AR740" s="56">
        <v>0</v>
      </c>
      <c r="AS740" s="56" t="s">
        <v>346</v>
      </c>
      <c r="BB740" s="56" t="s">
        <v>339</v>
      </c>
      <c r="BC740" s="56" t="s">
        <v>263</v>
      </c>
      <c r="BD740" s="56" t="s">
        <v>349</v>
      </c>
      <c r="BE740" s="56" t="s">
        <v>347</v>
      </c>
      <c r="BF740" s="56" t="s">
        <v>334</v>
      </c>
      <c r="BG740" s="56" t="s">
        <v>365</v>
      </c>
      <c r="BH740" s="56">
        <v>0</v>
      </c>
      <c r="BI740" s="56">
        <v>0</v>
      </c>
      <c r="BJ740" s="56">
        <v>0</v>
      </c>
    </row>
    <row r="741" spans="1:62" hidden="1" x14ac:dyDescent="0.3">
      <c r="A741" s="56">
        <v>49196779</v>
      </c>
      <c r="B741" s="86">
        <v>599202</v>
      </c>
      <c r="C741" s="1">
        <v>42893</v>
      </c>
      <c r="D741" s="56" t="s">
        <v>357</v>
      </c>
      <c r="E741" s="56" t="s">
        <v>358</v>
      </c>
      <c r="F741" s="56" t="s">
        <v>334</v>
      </c>
      <c r="G741" s="56" t="s">
        <v>335</v>
      </c>
      <c r="H741" s="56" t="s">
        <v>336</v>
      </c>
      <c r="I741" s="56" t="s">
        <v>359</v>
      </c>
      <c r="K741" s="56" t="s">
        <v>337</v>
      </c>
      <c r="L741" s="56" t="s">
        <v>545</v>
      </c>
      <c r="M741" s="56" t="s">
        <v>984</v>
      </c>
      <c r="N741" s="56" t="s">
        <v>1043</v>
      </c>
      <c r="O741" s="56" t="s">
        <v>985</v>
      </c>
      <c r="P741" s="1" t="s">
        <v>110</v>
      </c>
      <c r="Q741" s="56" t="s">
        <v>366</v>
      </c>
      <c r="R741" s="56" t="s">
        <v>339</v>
      </c>
      <c r="S741" s="56">
        <v>190104</v>
      </c>
      <c r="T741" s="1" t="s">
        <v>255</v>
      </c>
      <c r="U741" s="56">
        <v>41416</v>
      </c>
      <c r="V741" s="56">
        <v>43100</v>
      </c>
      <c r="W741" s="56">
        <v>41456</v>
      </c>
      <c r="X741" s="56">
        <v>43100</v>
      </c>
      <c r="Y741" s="56" t="s">
        <v>340</v>
      </c>
      <c r="Z741" s="56" t="s">
        <v>367</v>
      </c>
      <c r="AA741" s="56" t="s">
        <v>342</v>
      </c>
      <c r="AB741" s="56" t="s">
        <v>343</v>
      </c>
      <c r="AC741" s="56" t="s">
        <v>342</v>
      </c>
      <c r="AD741" s="56" t="s">
        <v>347</v>
      </c>
      <c r="AE741" s="56" t="s">
        <v>334</v>
      </c>
      <c r="AF741" s="56" t="s">
        <v>291</v>
      </c>
      <c r="AG741" s="56">
        <v>2015</v>
      </c>
      <c r="AH741" s="56" t="s">
        <v>80</v>
      </c>
      <c r="AI741" s="56" t="s">
        <v>348</v>
      </c>
      <c r="AJ741" s="56">
        <v>273961.13</v>
      </c>
      <c r="AK741" s="1">
        <v>41973</v>
      </c>
      <c r="AL741" s="56" t="s">
        <v>482</v>
      </c>
      <c r="AM741" s="56">
        <v>42767</v>
      </c>
      <c r="AN741" s="56" t="s">
        <v>353</v>
      </c>
      <c r="AO741" s="1">
        <v>42055</v>
      </c>
      <c r="AP741" s="56" t="s">
        <v>353</v>
      </c>
      <c r="AQ741" s="56">
        <v>269</v>
      </c>
      <c r="AR741" s="56">
        <v>0</v>
      </c>
      <c r="AS741" s="56" t="s">
        <v>346</v>
      </c>
      <c r="BB741" s="56" t="s">
        <v>339</v>
      </c>
      <c r="BC741" s="56" t="s">
        <v>263</v>
      </c>
      <c r="BD741" s="56" t="s">
        <v>349</v>
      </c>
      <c r="BE741" s="56" t="s">
        <v>347</v>
      </c>
      <c r="BF741" s="56" t="s">
        <v>334</v>
      </c>
      <c r="BG741" s="56" t="s">
        <v>365</v>
      </c>
      <c r="BH741" s="56">
        <v>0</v>
      </c>
      <c r="BI741" s="56">
        <v>0</v>
      </c>
      <c r="BJ741" s="56">
        <v>1</v>
      </c>
    </row>
    <row r="742" spans="1:62" hidden="1" x14ac:dyDescent="0.3">
      <c r="A742" s="56">
        <v>49196534</v>
      </c>
      <c r="B742" s="86">
        <v>599202</v>
      </c>
      <c r="C742" s="1">
        <v>42893</v>
      </c>
      <c r="D742" s="56" t="s">
        <v>357</v>
      </c>
      <c r="E742" s="56" t="s">
        <v>358</v>
      </c>
      <c r="F742" s="56" t="s">
        <v>334</v>
      </c>
      <c r="G742" s="56" t="s">
        <v>335</v>
      </c>
      <c r="H742" s="56" t="s">
        <v>336</v>
      </c>
      <c r="I742" s="56" t="s">
        <v>359</v>
      </c>
      <c r="K742" s="56" t="s">
        <v>337</v>
      </c>
      <c r="L742" s="56" t="s">
        <v>545</v>
      </c>
      <c r="M742" s="56" t="s">
        <v>984</v>
      </c>
      <c r="N742" s="56" t="s">
        <v>1043</v>
      </c>
      <c r="O742" s="56" t="s">
        <v>985</v>
      </c>
      <c r="P742" s="1" t="s">
        <v>110</v>
      </c>
      <c r="Q742" s="56" t="s">
        <v>360</v>
      </c>
      <c r="R742" s="56" t="s">
        <v>339</v>
      </c>
      <c r="S742" s="56">
        <v>107904</v>
      </c>
      <c r="T742" s="1" t="s">
        <v>490</v>
      </c>
      <c r="U742" s="56">
        <v>41416</v>
      </c>
      <c r="V742" s="56">
        <v>43100</v>
      </c>
      <c r="W742" s="56">
        <v>41456</v>
      </c>
      <c r="X742" s="56">
        <v>43100</v>
      </c>
      <c r="Y742" s="56" t="s">
        <v>356</v>
      </c>
      <c r="Z742" s="56" t="s">
        <v>341</v>
      </c>
      <c r="AA742" s="56" t="s">
        <v>347</v>
      </c>
      <c r="AB742" s="56" t="s">
        <v>343</v>
      </c>
      <c r="AC742" s="56" t="s">
        <v>342</v>
      </c>
      <c r="AD742" s="56" t="s">
        <v>342</v>
      </c>
      <c r="AE742" s="56" t="s">
        <v>334</v>
      </c>
      <c r="AF742" s="56" t="s">
        <v>292</v>
      </c>
      <c r="AG742" s="56">
        <v>2017</v>
      </c>
      <c r="AH742" s="56" t="s">
        <v>361</v>
      </c>
      <c r="AI742" s="56" t="s">
        <v>384</v>
      </c>
      <c r="AJ742" s="56">
        <v>4398</v>
      </c>
      <c r="AM742" s="56">
        <v>42748</v>
      </c>
      <c r="AN742" s="56" t="s">
        <v>391</v>
      </c>
      <c r="AO742" s="1">
        <v>41393</v>
      </c>
      <c r="AP742" s="56" t="s">
        <v>353</v>
      </c>
      <c r="AQ742" s="56">
        <v>59804</v>
      </c>
      <c r="AR742" s="56">
        <v>0</v>
      </c>
      <c r="AS742" s="56" t="s">
        <v>346</v>
      </c>
      <c r="BB742" s="56" t="s">
        <v>339</v>
      </c>
      <c r="BC742" s="56" t="s">
        <v>263</v>
      </c>
      <c r="BD742" s="56" t="s">
        <v>349</v>
      </c>
      <c r="BE742" s="56" t="s">
        <v>347</v>
      </c>
      <c r="BF742" s="56" t="s">
        <v>334</v>
      </c>
      <c r="BG742" s="56" t="s">
        <v>365</v>
      </c>
      <c r="BH742" s="56">
        <v>0</v>
      </c>
      <c r="BI742" s="56">
        <v>0</v>
      </c>
      <c r="BJ742" s="56">
        <v>1</v>
      </c>
    </row>
    <row r="743" spans="1:62" hidden="1" x14ac:dyDescent="0.3">
      <c r="A743" s="56">
        <v>49196777</v>
      </c>
      <c r="B743" s="86">
        <v>599202</v>
      </c>
      <c r="C743" s="1">
        <v>42893</v>
      </c>
      <c r="D743" s="56" t="s">
        <v>357</v>
      </c>
      <c r="E743" s="56" t="s">
        <v>358</v>
      </c>
      <c r="F743" s="56" t="s">
        <v>334</v>
      </c>
      <c r="G743" s="56" t="s">
        <v>335</v>
      </c>
      <c r="H743" s="56" t="s">
        <v>336</v>
      </c>
      <c r="I743" s="56" t="s">
        <v>359</v>
      </c>
      <c r="K743" s="56" t="s">
        <v>337</v>
      </c>
      <c r="L743" s="56" t="s">
        <v>545</v>
      </c>
      <c r="M743" s="56" t="s">
        <v>984</v>
      </c>
      <c r="N743" s="56" t="s">
        <v>1043</v>
      </c>
      <c r="O743" s="56" t="s">
        <v>985</v>
      </c>
      <c r="P743" s="1" t="s">
        <v>110</v>
      </c>
      <c r="Q743" s="56" t="s">
        <v>366</v>
      </c>
      <c r="R743" s="56" t="s">
        <v>339</v>
      </c>
      <c r="S743" s="56">
        <v>190145</v>
      </c>
      <c r="T743" s="1" t="s">
        <v>474</v>
      </c>
      <c r="U743" s="56">
        <v>41416</v>
      </c>
      <c r="V743" s="56">
        <v>43100</v>
      </c>
      <c r="W743" s="56">
        <v>41456</v>
      </c>
      <c r="X743" s="56">
        <v>43100</v>
      </c>
      <c r="Y743" s="56" t="s">
        <v>356</v>
      </c>
      <c r="Z743" s="56" t="s">
        <v>382</v>
      </c>
      <c r="AA743" s="56" t="s">
        <v>347</v>
      </c>
      <c r="AB743" s="56" t="s">
        <v>343</v>
      </c>
      <c r="AC743" s="56" t="s">
        <v>342</v>
      </c>
      <c r="AD743" s="56" t="s">
        <v>342</v>
      </c>
      <c r="AE743" s="56" t="s">
        <v>334</v>
      </c>
      <c r="AF743" s="56" t="s">
        <v>292</v>
      </c>
      <c r="AG743" s="56">
        <v>2018</v>
      </c>
      <c r="AH743" s="56" t="s">
        <v>361</v>
      </c>
      <c r="AI743" s="56" t="s">
        <v>362</v>
      </c>
      <c r="AJ743" s="56">
        <v>12</v>
      </c>
      <c r="AM743" s="56">
        <v>42767</v>
      </c>
      <c r="AN743" s="56" t="s">
        <v>353</v>
      </c>
      <c r="AO743" s="1">
        <v>41784</v>
      </c>
      <c r="AP743" s="56" t="s">
        <v>353</v>
      </c>
      <c r="AQ743" s="56">
        <v>75564</v>
      </c>
      <c r="AR743" s="56">
        <v>0</v>
      </c>
      <c r="AS743" s="56" t="s">
        <v>346</v>
      </c>
      <c r="BB743" s="56" t="s">
        <v>339</v>
      </c>
      <c r="BC743" s="56" t="s">
        <v>263</v>
      </c>
      <c r="BD743" s="56" t="s">
        <v>349</v>
      </c>
      <c r="BE743" s="56" t="s">
        <v>347</v>
      </c>
      <c r="BF743" s="56" t="s">
        <v>334</v>
      </c>
      <c r="BG743" s="56" t="s">
        <v>365</v>
      </c>
      <c r="BH743" s="56">
        <v>0</v>
      </c>
      <c r="BI743" s="56">
        <v>0</v>
      </c>
      <c r="BJ743" s="56">
        <v>1</v>
      </c>
    </row>
    <row r="744" spans="1:62" hidden="1" x14ac:dyDescent="0.3">
      <c r="A744" s="56">
        <v>49196536</v>
      </c>
      <c r="B744" s="86">
        <v>599202</v>
      </c>
      <c r="C744" s="1">
        <v>42893</v>
      </c>
      <c r="D744" s="56" t="s">
        <v>357</v>
      </c>
      <c r="E744" s="56" t="s">
        <v>358</v>
      </c>
      <c r="F744" s="56" t="s">
        <v>334</v>
      </c>
      <c r="G744" s="56" t="s">
        <v>335</v>
      </c>
      <c r="H744" s="56" t="s">
        <v>336</v>
      </c>
      <c r="I744" s="56" t="s">
        <v>359</v>
      </c>
      <c r="K744" s="56" t="s">
        <v>337</v>
      </c>
      <c r="L744" s="56" t="s">
        <v>545</v>
      </c>
      <c r="M744" s="56" t="s">
        <v>984</v>
      </c>
      <c r="N744" s="56" t="s">
        <v>1043</v>
      </c>
      <c r="O744" s="56" t="s">
        <v>985</v>
      </c>
      <c r="P744" s="1" t="s">
        <v>110</v>
      </c>
      <c r="Q744" s="56" t="s">
        <v>360</v>
      </c>
      <c r="R744" s="56" t="s">
        <v>339</v>
      </c>
      <c r="S744" s="56">
        <v>107904</v>
      </c>
      <c r="T744" s="1" t="s">
        <v>490</v>
      </c>
      <c r="U744" s="56">
        <v>41416</v>
      </c>
      <c r="V744" s="56">
        <v>43100</v>
      </c>
      <c r="W744" s="56">
        <v>41456</v>
      </c>
      <c r="X744" s="56">
        <v>43100</v>
      </c>
      <c r="Y744" s="56" t="s">
        <v>356</v>
      </c>
      <c r="Z744" s="56" t="s">
        <v>341</v>
      </c>
      <c r="AA744" s="56" t="s">
        <v>347</v>
      </c>
      <c r="AB744" s="56" t="s">
        <v>343</v>
      </c>
      <c r="AC744" s="56" t="s">
        <v>342</v>
      </c>
      <c r="AD744" s="56" t="s">
        <v>342</v>
      </c>
      <c r="AE744" s="56" t="s">
        <v>334</v>
      </c>
      <c r="AF744" s="56" t="s">
        <v>292</v>
      </c>
      <c r="AG744" s="56">
        <v>2018</v>
      </c>
      <c r="AH744" s="56" t="s">
        <v>361</v>
      </c>
      <c r="AI744" s="56" t="s">
        <v>362</v>
      </c>
      <c r="AJ744" s="56">
        <v>4880</v>
      </c>
      <c r="AM744" s="56">
        <v>42748</v>
      </c>
      <c r="AN744" s="56" t="s">
        <v>391</v>
      </c>
      <c r="AO744" s="1">
        <v>41393</v>
      </c>
      <c r="AP744" s="56" t="s">
        <v>353</v>
      </c>
      <c r="AQ744" s="56">
        <v>59804</v>
      </c>
      <c r="AR744" s="56">
        <v>0</v>
      </c>
      <c r="AS744" s="56" t="s">
        <v>346</v>
      </c>
      <c r="BB744" s="56" t="s">
        <v>339</v>
      </c>
      <c r="BC744" s="56" t="s">
        <v>263</v>
      </c>
      <c r="BD744" s="56" t="s">
        <v>349</v>
      </c>
      <c r="BE744" s="56" t="s">
        <v>347</v>
      </c>
      <c r="BF744" s="56" t="s">
        <v>334</v>
      </c>
      <c r="BG744" s="56" t="s">
        <v>365</v>
      </c>
      <c r="BH744" s="56">
        <v>0</v>
      </c>
      <c r="BI744" s="56">
        <v>0</v>
      </c>
      <c r="BJ744" s="56">
        <v>1</v>
      </c>
    </row>
    <row r="745" spans="1:62" hidden="1" x14ac:dyDescent="0.3">
      <c r="A745" s="56">
        <v>49196775</v>
      </c>
      <c r="B745" s="86">
        <v>599202</v>
      </c>
      <c r="C745" s="1">
        <v>42893</v>
      </c>
      <c r="D745" s="56" t="s">
        <v>357</v>
      </c>
      <c r="E745" s="56" t="s">
        <v>358</v>
      </c>
      <c r="F745" s="56" t="s">
        <v>334</v>
      </c>
      <c r="G745" s="56" t="s">
        <v>335</v>
      </c>
      <c r="H745" s="56" t="s">
        <v>336</v>
      </c>
      <c r="I745" s="56" t="s">
        <v>359</v>
      </c>
      <c r="K745" s="56" t="s">
        <v>337</v>
      </c>
      <c r="L745" s="56" t="s">
        <v>545</v>
      </c>
      <c r="M745" s="56" t="s">
        <v>984</v>
      </c>
      <c r="N745" s="56" t="s">
        <v>1043</v>
      </c>
      <c r="O745" s="56" t="s">
        <v>985</v>
      </c>
      <c r="P745" s="1" t="s">
        <v>110</v>
      </c>
      <c r="Q745" s="56" t="s">
        <v>366</v>
      </c>
      <c r="R745" s="56" t="s">
        <v>339</v>
      </c>
      <c r="S745" s="56">
        <v>190145</v>
      </c>
      <c r="T745" s="1" t="s">
        <v>474</v>
      </c>
      <c r="U745" s="56">
        <v>41416</v>
      </c>
      <c r="V745" s="56">
        <v>43100</v>
      </c>
      <c r="W745" s="56">
        <v>41456</v>
      </c>
      <c r="X745" s="56">
        <v>43100</v>
      </c>
      <c r="Y745" s="56" t="s">
        <v>356</v>
      </c>
      <c r="Z745" s="56" t="s">
        <v>382</v>
      </c>
      <c r="AA745" s="56" t="s">
        <v>347</v>
      </c>
      <c r="AB745" s="56" t="s">
        <v>343</v>
      </c>
      <c r="AC745" s="56" t="s">
        <v>342</v>
      </c>
      <c r="AD745" s="56" t="s">
        <v>342</v>
      </c>
      <c r="AE745" s="56" t="s">
        <v>334</v>
      </c>
      <c r="AF745" s="56" t="s">
        <v>292</v>
      </c>
      <c r="AG745" s="56">
        <v>2017</v>
      </c>
      <c r="AH745" s="56" t="s">
        <v>361</v>
      </c>
      <c r="AI745" s="56" t="s">
        <v>384</v>
      </c>
      <c r="AJ745" s="56">
        <v>10</v>
      </c>
      <c r="AM745" s="56">
        <v>42767</v>
      </c>
      <c r="AN745" s="56" t="s">
        <v>353</v>
      </c>
      <c r="AO745" s="1">
        <v>41784</v>
      </c>
      <c r="AP745" s="56" t="s">
        <v>353</v>
      </c>
      <c r="AQ745" s="56">
        <v>75564</v>
      </c>
      <c r="AR745" s="56">
        <v>0</v>
      </c>
      <c r="AS745" s="56" t="s">
        <v>346</v>
      </c>
      <c r="BB745" s="56" t="s">
        <v>339</v>
      </c>
      <c r="BC745" s="56" t="s">
        <v>263</v>
      </c>
      <c r="BD745" s="56" t="s">
        <v>349</v>
      </c>
      <c r="BE745" s="56" t="s">
        <v>347</v>
      </c>
      <c r="BF745" s="56" t="s">
        <v>334</v>
      </c>
      <c r="BG745" s="56" t="s">
        <v>365</v>
      </c>
      <c r="BH745" s="56">
        <v>0</v>
      </c>
      <c r="BI745" s="56">
        <v>0</v>
      </c>
      <c r="BJ745" s="56">
        <v>1</v>
      </c>
    </row>
    <row r="746" spans="1:62" hidden="1" x14ac:dyDescent="0.3">
      <c r="A746" s="56">
        <v>49196461</v>
      </c>
      <c r="B746" s="86">
        <v>599202</v>
      </c>
      <c r="C746" s="1">
        <v>42893</v>
      </c>
      <c r="D746" s="56" t="s">
        <v>357</v>
      </c>
      <c r="E746" s="56" t="s">
        <v>358</v>
      </c>
      <c r="F746" s="56" t="s">
        <v>334</v>
      </c>
      <c r="G746" s="56" t="s">
        <v>335</v>
      </c>
      <c r="H746" s="56" t="s">
        <v>336</v>
      </c>
      <c r="I746" s="56" t="s">
        <v>359</v>
      </c>
      <c r="K746" s="56" t="s">
        <v>337</v>
      </c>
      <c r="L746" s="56" t="s">
        <v>545</v>
      </c>
      <c r="M746" s="56" t="s">
        <v>984</v>
      </c>
      <c r="N746" s="56" t="s">
        <v>1043</v>
      </c>
      <c r="O746" s="56" t="s">
        <v>985</v>
      </c>
      <c r="P746" s="1" t="s">
        <v>110</v>
      </c>
      <c r="Q746" s="56" t="s">
        <v>360</v>
      </c>
      <c r="R746" s="56" t="s">
        <v>339</v>
      </c>
      <c r="S746" s="56">
        <v>129565</v>
      </c>
      <c r="T746" s="1" t="s">
        <v>386</v>
      </c>
      <c r="U746" s="56">
        <v>41416</v>
      </c>
      <c r="V746" s="56">
        <v>43100</v>
      </c>
      <c r="W746" s="56">
        <v>41729</v>
      </c>
      <c r="X746" s="56">
        <v>43100</v>
      </c>
      <c r="Y746" s="56" t="s">
        <v>356</v>
      </c>
      <c r="Z746" s="56" t="s">
        <v>341</v>
      </c>
      <c r="AA746" s="56" t="s">
        <v>347</v>
      </c>
      <c r="AB746" s="56" t="s">
        <v>343</v>
      </c>
      <c r="AC746" s="56" t="s">
        <v>342</v>
      </c>
      <c r="AD746" s="56" t="s">
        <v>347</v>
      </c>
      <c r="AE746" s="56" t="s">
        <v>334</v>
      </c>
      <c r="AF746" s="56" t="s">
        <v>291</v>
      </c>
      <c r="AG746" s="56">
        <v>2015</v>
      </c>
      <c r="AH746" s="56" t="s">
        <v>361</v>
      </c>
      <c r="AI746" s="56" t="s">
        <v>384</v>
      </c>
      <c r="AJ746" s="56">
        <v>1.2</v>
      </c>
      <c r="AK746" s="1">
        <v>42155</v>
      </c>
      <c r="AL746" s="56" t="s">
        <v>425</v>
      </c>
      <c r="AM746" s="56">
        <v>42748</v>
      </c>
      <c r="AN746" s="56" t="s">
        <v>391</v>
      </c>
      <c r="AO746" s="1">
        <v>42225</v>
      </c>
      <c r="AP746" s="56" t="s">
        <v>353</v>
      </c>
      <c r="AQ746" s="56">
        <v>64645</v>
      </c>
      <c r="AR746" s="56">
        <v>0</v>
      </c>
      <c r="AS746" s="56" t="s">
        <v>346</v>
      </c>
      <c r="BB746" s="56" t="s">
        <v>339</v>
      </c>
      <c r="BC746" s="56" t="s">
        <v>263</v>
      </c>
      <c r="BD746" s="56" t="s">
        <v>349</v>
      </c>
      <c r="BE746" s="56" t="s">
        <v>347</v>
      </c>
      <c r="BF746" s="56" t="s">
        <v>334</v>
      </c>
      <c r="BG746" s="56" t="s">
        <v>365</v>
      </c>
      <c r="BH746" s="56">
        <v>0</v>
      </c>
      <c r="BI746" s="56">
        <v>0</v>
      </c>
      <c r="BJ746" s="56">
        <v>1</v>
      </c>
    </row>
    <row r="747" spans="1:62" hidden="1" x14ac:dyDescent="0.3">
      <c r="A747" s="56">
        <v>49196773</v>
      </c>
      <c r="B747" s="86">
        <v>599202</v>
      </c>
      <c r="C747" s="1">
        <v>42893</v>
      </c>
      <c r="D747" s="56" t="s">
        <v>357</v>
      </c>
      <c r="E747" s="56" t="s">
        <v>358</v>
      </c>
      <c r="F747" s="56" t="s">
        <v>334</v>
      </c>
      <c r="G747" s="56" t="s">
        <v>335</v>
      </c>
      <c r="H747" s="56" t="s">
        <v>336</v>
      </c>
      <c r="I747" s="56" t="s">
        <v>359</v>
      </c>
      <c r="K747" s="56" t="s">
        <v>337</v>
      </c>
      <c r="L747" s="56" t="s">
        <v>545</v>
      </c>
      <c r="M747" s="56" t="s">
        <v>984</v>
      </c>
      <c r="N747" s="56" t="s">
        <v>1043</v>
      </c>
      <c r="O747" s="56" t="s">
        <v>985</v>
      </c>
      <c r="P747" s="1" t="s">
        <v>110</v>
      </c>
      <c r="Q747" s="56" t="s">
        <v>366</v>
      </c>
      <c r="R747" s="56" t="s">
        <v>339</v>
      </c>
      <c r="S747" s="56">
        <v>190145</v>
      </c>
      <c r="T747" s="1" t="s">
        <v>474</v>
      </c>
      <c r="U747" s="56">
        <v>41416</v>
      </c>
      <c r="V747" s="56">
        <v>43100</v>
      </c>
      <c r="W747" s="56">
        <v>41456</v>
      </c>
      <c r="X747" s="56">
        <v>43100</v>
      </c>
      <c r="Y747" s="56" t="s">
        <v>356</v>
      </c>
      <c r="Z747" s="56" t="s">
        <v>382</v>
      </c>
      <c r="AA747" s="56" t="s">
        <v>347</v>
      </c>
      <c r="AB747" s="56" t="s">
        <v>343</v>
      </c>
      <c r="AC747" s="56" t="s">
        <v>342</v>
      </c>
      <c r="AD747" s="56" t="s">
        <v>342</v>
      </c>
      <c r="AE747" s="56" t="s">
        <v>334</v>
      </c>
      <c r="AF747" s="56" t="s">
        <v>292</v>
      </c>
      <c r="AG747" s="56">
        <v>2017</v>
      </c>
      <c r="AH747" s="56" t="s">
        <v>361</v>
      </c>
      <c r="AI747" s="56" t="s">
        <v>362</v>
      </c>
      <c r="AJ747" s="56">
        <v>8</v>
      </c>
      <c r="AM747" s="56">
        <v>42767</v>
      </c>
      <c r="AN747" s="56" t="s">
        <v>353</v>
      </c>
      <c r="AO747" s="1">
        <v>41784</v>
      </c>
      <c r="AP747" s="56" t="s">
        <v>353</v>
      </c>
      <c r="AQ747" s="56">
        <v>75564</v>
      </c>
      <c r="AR747" s="56">
        <v>0</v>
      </c>
      <c r="AS747" s="56" t="s">
        <v>346</v>
      </c>
      <c r="BB747" s="56" t="s">
        <v>339</v>
      </c>
      <c r="BC747" s="56" t="s">
        <v>263</v>
      </c>
      <c r="BD747" s="56" t="s">
        <v>349</v>
      </c>
      <c r="BE747" s="56" t="s">
        <v>347</v>
      </c>
      <c r="BF747" s="56" t="s">
        <v>334</v>
      </c>
      <c r="BG747" s="56" t="s">
        <v>365</v>
      </c>
      <c r="BH747" s="56">
        <v>0</v>
      </c>
      <c r="BI747" s="56">
        <v>0</v>
      </c>
      <c r="BJ747" s="56">
        <v>1</v>
      </c>
    </row>
    <row r="748" spans="1:62" hidden="1" x14ac:dyDescent="0.3">
      <c r="A748" s="56">
        <v>49196457</v>
      </c>
      <c r="B748" s="86">
        <v>599202</v>
      </c>
      <c r="C748" s="1">
        <v>42893</v>
      </c>
      <c r="D748" s="56" t="s">
        <v>357</v>
      </c>
      <c r="E748" s="56" t="s">
        <v>358</v>
      </c>
      <c r="F748" s="56" t="s">
        <v>334</v>
      </c>
      <c r="G748" s="56" t="s">
        <v>335</v>
      </c>
      <c r="H748" s="56" t="s">
        <v>336</v>
      </c>
      <c r="I748" s="56" t="s">
        <v>359</v>
      </c>
      <c r="K748" s="56" t="s">
        <v>337</v>
      </c>
      <c r="L748" s="56" t="s">
        <v>545</v>
      </c>
      <c r="M748" s="56" t="s">
        <v>984</v>
      </c>
      <c r="N748" s="56" t="s">
        <v>1043</v>
      </c>
      <c r="O748" s="56" t="s">
        <v>985</v>
      </c>
      <c r="P748" s="1" t="s">
        <v>110</v>
      </c>
      <c r="Q748" s="56" t="s">
        <v>360</v>
      </c>
      <c r="R748" s="56" t="s">
        <v>339</v>
      </c>
      <c r="S748" s="56">
        <v>127429</v>
      </c>
      <c r="T748" s="1" t="s">
        <v>442</v>
      </c>
      <c r="U748" s="56">
        <v>41416</v>
      </c>
      <c r="V748" s="56">
        <v>43100</v>
      </c>
      <c r="W748" s="56">
        <v>41334</v>
      </c>
      <c r="X748" s="56">
        <v>41291</v>
      </c>
      <c r="Y748" s="56" t="s">
        <v>356</v>
      </c>
      <c r="AA748" s="56" t="s">
        <v>347</v>
      </c>
      <c r="AB748" s="56" t="s">
        <v>343</v>
      </c>
      <c r="AC748" s="56" t="s">
        <v>342</v>
      </c>
      <c r="AD748" s="56" t="s">
        <v>347</v>
      </c>
      <c r="AE748" s="56" t="s">
        <v>352</v>
      </c>
      <c r="AF748" s="56" t="s">
        <v>292</v>
      </c>
      <c r="AG748" s="56">
        <v>2015</v>
      </c>
      <c r="AH748" s="56" t="s">
        <v>80</v>
      </c>
      <c r="AI748" s="56" t="s">
        <v>348</v>
      </c>
      <c r="AJ748" s="56">
        <v>2</v>
      </c>
      <c r="AM748" s="56">
        <v>41291</v>
      </c>
      <c r="AN748" s="56" t="s">
        <v>353</v>
      </c>
      <c r="AO748" s="1">
        <v>41290</v>
      </c>
      <c r="AP748" s="56" t="s">
        <v>353</v>
      </c>
      <c r="AQ748" s="56">
        <v>64154</v>
      </c>
      <c r="AR748" s="56">
        <v>0</v>
      </c>
      <c r="AS748" s="56" t="s">
        <v>346</v>
      </c>
      <c r="BB748" s="56" t="s">
        <v>339</v>
      </c>
      <c r="BC748" s="56" t="s">
        <v>263</v>
      </c>
      <c r="BD748" s="56" t="s">
        <v>349</v>
      </c>
      <c r="BE748" s="56" t="s">
        <v>347</v>
      </c>
      <c r="BF748" s="56" t="s">
        <v>334</v>
      </c>
      <c r="BG748" s="56" t="s">
        <v>365</v>
      </c>
      <c r="BH748" s="56">
        <v>0</v>
      </c>
      <c r="BI748" s="56">
        <v>0</v>
      </c>
      <c r="BJ748" s="56">
        <v>0</v>
      </c>
    </row>
    <row r="749" spans="1:62" hidden="1" x14ac:dyDescent="0.3">
      <c r="A749" s="56">
        <v>49196771</v>
      </c>
      <c r="B749" s="86">
        <v>599202</v>
      </c>
      <c r="C749" s="1">
        <v>42893</v>
      </c>
      <c r="D749" s="56" t="s">
        <v>357</v>
      </c>
      <c r="E749" s="56" t="s">
        <v>358</v>
      </c>
      <c r="F749" s="56" t="s">
        <v>334</v>
      </c>
      <c r="G749" s="56" t="s">
        <v>335</v>
      </c>
      <c r="H749" s="56" t="s">
        <v>336</v>
      </c>
      <c r="I749" s="56" t="s">
        <v>359</v>
      </c>
      <c r="K749" s="56" t="s">
        <v>337</v>
      </c>
      <c r="L749" s="56" t="s">
        <v>545</v>
      </c>
      <c r="M749" s="56" t="s">
        <v>984</v>
      </c>
      <c r="N749" s="56" t="s">
        <v>1043</v>
      </c>
      <c r="O749" s="56" t="s">
        <v>985</v>
      </c>
      <c r="P749" s="1" t="s">
        <v>110</v>
      </c>
      <c r="Q749" s="56" t="s">
        <v>366</v>
      </c>
      <c r="R749" s="56" t="s">
        <v>339</v>
      </c>
      <c r="S749" s="56">
        <v>190145</v>
      </c>
      <c r="T749" s="1" t="s">
        <v>474</v>
      </c>
      <c r="U749" s="56">
        <v>41416</v>
      </c>
      <c r="V749" s="56">
        <v>43100</v>
      </c>
      <c r="W749" s="56">
        <v>41456</v>
      </c>
      <c r="X749" s="56">
        <v>43100</v>
      </c>
      <c r="Y749" s="56" t="s">
        <v>356</v>
      </c>
      <c r="Z749" s="56" t="s">
        <v>382</v>
      </c>
      <c r="AA749" s="56" t="s">
        <v>347</v>
      </c>
      <c r="AB749" s="56" t="s">
        <v>343</v>
      </c>
      <c r="AC749" s="56" t="s">
        <v>342</v>
      </c>
      <c r="AD749" s="56" t="s">
        <v>342</v>
      </c>
      <c r="AE749" s="56" t="s">
        <v>334</v>
      </c>
      <c r="AF749" s="56" t="s">
        <v>292</v>
      </c>
      <c r="AG749" s="56">
        <v>2016</v>
      </c>
      <c r="AH749" s="56" t="s">
        <v>361</v>
      </c>
      <c r="AI749" s="56" t="s">
        <v>384</v>
      </c>
      <c r="AJ749" s="56">
        <v>6</v>
      </c>
      <c r="AM749" s="56">
        <v>42767</v>
      </c>
      <c r="AN749" s="56" t="s">
        <v>353</v>
      </c>
      <c r="AO749" s="1">
        <v>41784</v>
      </c>
      <c r="AP749" s="56" t="s">
        <v>353</v>
      </c>
      <c r="AQ749" s="56">
        <v>75564</v>
      </c>
      <c r="AR749" s="56">
        <v>0</v>
      </c>
      <c r="AS749" s="56" t="s">
        <v>346</v>
      </c>
      <c r="BB749" s="56" t="s">
        <v>339</v>
      </c>
      <c r="BC749" s="56" t="s">
        <v>263</v>
      </c>
      <c r="BD749" s="56" t="s">
        <v>349</v>
      </c>
      <c r="BE749" s="56" t="s">
        <v>347</v>
      </c>
      <c r="BF749" s="56" t="s">
        <v>334</v>
      </c>
      <c r="BG749" s="56" t="s">
        <v>365</v>
      </c>
      <c r="BH749" s="56">
        <v>0</v>
      </c>
      <c r="BI749" s="56">
        <v>0</v>
      </c>
      <c r="BJ749" s="56">
        <v>1</v>
      </c>
    </row>
    <row r="750" spans="1:62" hidden="1" x14ac:dyDescent="0.3">
      <c r="A750" s="56">
        <v>49195911</v>
      </c>
      <c r="B750" s="86">
        <v>599202</v>
      </c>
      <c r="C750" s="1">
        <v>42893</v>
      </c>
      <c r="D750" s="56" t="s">
        <v>357</v>
      </c>
      <c r="E750" s="56" t="s">
        <v>358</v>
      </c>
      <c r="F750" s="56" t="s">
        <v>334</v>
      </c>
      <c r="G750" s="56" t="s">
        <v>335</v>
      </c>
      <c r="H750" s="56" t="s">
        <v>336</v>
      </c>
      <c r="I750" s="56" t="s">
        <v>359</v>
      </c>
      <c r="K750" s="56" t="s">
        <v>337</v>
      </c>
      <c r="L750" s="56" t="s">
        <v>545</v>
      </c>
      <c r="M750" s="56" t="s">
        <v>984</v>
      </c>
      <c r="N750" s="56" t="s">
        <v>1043</v>
      </c>
      <c r="O750" s="56" t="s">
        <v>985</v>
      </c>
      <c r="P750" s="1" t="s">
        <v>105</v>
      </c>
      <c r="S750" s="56">
        <v>105502</v>
      </c>
      <c r="T750" s="1" t="s">
        <v>396</v>
      </c>
      <c r="U750" s="56">
        <v>41416</v>
      </c>
      <c r="V750" s="56">
        <v>43100</v>
      </c>
      <c r="W750" s="56">
        <v>41334</v>
      </c>
      <c r="X750" s="56">
        <v>41323</v>
      </c>
      <c r="Y750" s="56" t="s">
        <v>356</v>
      </c>
      <c r="Z750" s="56" t="s">
        <v>382</v>
      </c>
      <c r="AA750" s="56" t="s">
        <v>347</v>
      </c>
      <c r="AB750" s="56" t="s">
        <v>343</v>
      </c>
      <c r="AC750" s="56" t="s">
        <v>342</v>
      </c>
      <c r="AD750" s="56" t="s">
        <v>347</v>
      </c>
      <c r="AE750" s="56" t="s">
        <v>352</v>
      </c>
      <c r="AF750" s="56" t="s">
        <v>224</v>
      </c>
      <c r="AG750" s="56">
        <v>2013</v>
      </c>
      <c r="AH750" s="56" t="s">
        <v>80</v>
      </c>
      <c r="AI750" s="56" t="s">
        <v>339</v>
      </c>
      <c r="AJ750" s="56">
        <v>0</v>
      </c>
      <c r="AM750" s="56">
        <v>41323</v>
      </c>
      <c r="AN750" s="56" t="s">
        <v>378</v>
      </c>
      <c r="AO750" s="1">
        <v>41302</v>
      </c>
      <c r="AP750" s="56" t="s">
        <v>378</v>
      </c>
      <c r="AQ750" s="56">
        <v>64649</v>
      </c>
      <c r="AR750" s="56">
        <v>0</v>
      </c>
      <c r="AS750" s="56" t="s">
        <v>346</v>
      </c>
      <c r="BB750" s="56" t="s">
        <v>339</v>
      </c>
      <c r="BC750" s="56" t="s">
        <v>263</v>
      </c>
      <c r="BD750" s="56" t="s">
        <v>349</v>
      </c>
      <c r="BE750" s="56" t="s">
        <v>347</v>
      </c>
      <c r="BF750" s="56" t="s">
        <v>334</v>
      </c>
      <c r="BG750" s="56" t="s">
        <v>365</v>
      </c>
      <c r="BH750" s="56">
        <v>0</v>
      </c>
      <c r="BI750" s="56">
        <v>0</v>
      </c>
      <c r="BJ750" s="56">
        <v>0</v>
      </c>
    </row>
    <row r="751" spans="1:62" hidden="1" x14ac:dyDescent="0.3">
      <c r="A751" s="56">
        <v>49196769</v>
      </c>
      <c r="B751" s="86">
        <v>599202</v>
      </c>
      <c r="C751" s="1">
        <v>42893</v>
      </c>
      <c r="D751" s="56" t="s">
        <v>357</v>
      </c>
      <c r="E751" s="56" t="s">
        <v>358</v>
      </c>
      <c r="F751" s="56" t="s">
        <v>334</v>
      </c>
      <c r="G751" s="56" t="s">
        <v>335</v>
      </c>
      <c r="H751" s="56" t="s">
        <v>336</v>
      </c>
      <c r="I751" s="56" t="s">
        <v>359</v>
      </c>
      <c r="K751" s="56" t="s">
        <v>337</v>
      </c>
      <c r="L751" s="56" t="s">
        <v>545</v>
      </c>
      <c r="M751" s="56" t="s">
        <v>984</v>
      </c>
      <c r="N751" s="56" t="s">
        <v>1043</v>
      </c>
      <c r="O751" s="56" t="s">
        <v>985</v>
      </c>
      <c r="P751" s="1" t="s">
        <v>110</v>
      </c>
      <c r="Q751" s="56" t="s">
        <v>366</v>
      </c>
      <c r="R751" s="56" t="s">
        <v>339</v>
      </c>
      <c r="S751" s="56">
        <v>190145</v>
      </c>
      <c r="T751" s="1" t="s">
        <v>474</v>
      </c>
      <c r="U751" s="56">
        <v>41416</v>
      </c>
      <c r="V751" s="56">
        <v>43100</v>
      </c>
      <c r="W751" s="56">
        <v>41456</v>
      </c>
      <c r="X751" s="56">
        <v>43100</v>
      </c>
      <c r="Y751" s="56" t="s">
        <v>356</v>
      </c>
      <c r="Z751" s="56" t="s">
        <v>382</v>
      </c>
      <c r="AA751" s="56" t="s">
        <v>347</v>
      </c>
      <c r="AB751" s="56" t="s">
        <v>343</v>
      </c>
      <c r="AC751" s="56" t="s">
        <v>342</v>
      </c>
      <c r="AD751" s="56" t="s">
        <v>342</v>
      </c>
      <c r="AE751" s="56" t="s">
        <v>334</v>
      </c>
      <c r="AF751" s="56" t="s">
        <v>292</v>
      </c>
      <c r="AG751" s="56">
        <v>2016</v>
      </c>
      <c r="AH751" s="56" t="s">
        <v>361</v>
      </c>
      <c r="AI751" s="56" t="s">
        <v>362</v>
      </c>
      <c r="AJ751" s="56">
        <v>3</v>
      </c>
      <c r="AM751" s="56">
        <v>42767</v>
      </c>
      <c r="AN751" s="56" t="s">
        <v>353</v>
      </c>
      <c r="AO751" s="1">
        <v>41784</v>
      </c>
      <c r="AP751" s="56" t="s">
        <v>353</v>
      </c>
      <c r="AQ751" s="56">
        <v>75564</v>
      </c>
      <c r="AR751" s="56">
        <v>0</v>
      </c>
      <c r="AS751" s="56" t="s">
        <v>346</v>
      </c>
      <c r="BB751" s="56" t="s">
        <v>339</v>
      </c>
      <c r="BC751" s="56" t="s">
        <v>263</v>
      </c>
      <c r="BD751" s="56" t="s">
        <v>349</v>
      </c>
      <c r="BE751" s="56" t="s">
        <v>347</v>
      </c>
      <c r="BF751" s="56" t="s">
        <v>334</v>
      </c>
      <c r="BG751" s="56" t="s">
        <v>365</v>
      </c>
      <c r="BH751" s="56">
        <v>0</v>
      </c>
      <c r="BI751" s="56">
        <v>0</v>
      </c>
      <c r="BJ751" s="56">
        <v>1</v>
      </c>
    </row>
    <row r="752" spans="1:62" hidden="1" x14ac:dyDescent="0.3">
      <c r="A752" s="56">
        <v>49196538</v>
      </c>
      <c r="B752" s="86">
        <v>599202</v>
      </c>
      <c r="C752" s="1">
        <v>42893</v>
      </c>
      <c r="D752" s="56" t="s">
        <v>357</v>
      </c>
      <c r="E752" s="56" t="s">
        <v>358</v>
      </c>
      <c r="F752" s="56" t="s">
        <v>334</v>
      </c>
      <c r="G752" s="56" t="s">
        <v>335</v>
      </c>
      <c r="H752" s="56" t="s">
        <v>336</v>
      </c>
      <c r="I752" s="56" t="s">
        <v>359</v>
      </c>
      <c r="K752" s="56" t="s">
        <v>337</v>
      </c>
      <c r="L752" s="56" t="s">
        <v>545</v>
      </c>
      <c r="M752" s="56" t="s">
        <v>984</v>
      </c>
      <c r="N752" s="56" t="s">
        <v>1043</v>
      </c>
      <c r="O752" s="56" t="s">
        <v>985</v>
      </c>
      <c r="P752" s="1" t="s">
        <v>110</v>
      </c>
      <c r="Q752" s="56" t="s">
        <v>360</v>
      </c>
      <c r="R752" s="56" t="s">
        <v>339</v>
      </c>
      <c r="S752" s="56">
        <v>147121</v>
      </c>
      <c r="T752" s="1" t="s">
        <v>253</v>
      </c>
      <c r="U752" s="56">
        <v>41416</v>
      </c>
      <c r="V752" s="56">
        <v>43100</v>
      </c>
      <c r="W752" s="56">
        <v>41456</v>
      </c>
      <c r="X752" s="56">
        <v>43100</v>
      </c>
      <c r="Y752" s="56" t="s">
        <v>340</v>
      </c>
      <c r="Z752" s="56" t="s">
        <v>341</v>
      </c>
      <c r="AA752" s="56" t="s">
        <v>342</v>
      </c>
      <c r="AB752" s="56" t="s">
        <v>343</v>
      </c>
      <c r="AC752" s="56" t="s">
        <v>342</v>
      </c>
      <c r="AD752" s="56" t="s">
        <v>347</v>
      </c>
      <c r="AE752" s="56" t="s">
        <v>334</v>
      </c>
      <c r="AF752" s="56" t="s">
        <v>291</v>
      </c>
      <c r="AG752" s="56">
        <v>2014</v>
      </c>
      <c r="AH752" s="56" t="s">
        <v>361</v>
      </c>
      <c r="AI752" s="56" t="s">
        <v>385</v>
      </c>
      <c r="AJ752" s="56">
        <v>0</v>
      </c>
      <c r="AK752" s="1">
        <v>41487</v>
      </c>
      <c r="AL752" s="56" t="s">
        <v>514</v>
      </c>
      <c r="AM752" s="56">
        <v>42748</v>
      </c>
      <c r="AN752" s="56" t="s">
        <v>391</v>
      </c>
      <c r="AO752" s="1">
        <v>41684</v>
      </c>
      <c r="AP752" s="56" t="s">
        <v>378</v>
      </c>
      <c r="AQ752" s="56">
        <v>328</v>
      </c>
      <c r="AR752" s="56">
        <v>0</v>
      </c>
      <c r="AS752" s="56" t="s">
        <v>346</v>
      </c>
      <c r="BB752" s="56" t="s">
        <v>339</v>
      </c>
      <c r="BC752" s="56" t="s">
        <v>263</v>
      </c>
      <c r="BD752" s="56" t="s">
        <v>349</v>
      </c>
      <c r="BE752" s="56" t="s">
        <v>347</v>
      </c>
      <c r="BF752" s="56" t="s">
        <v>334</v>
      </c>
      <c r="BG752" s="56" t="s">
        <v>365</v>
      </c>
      <c r="BH752" s="56">
        <v>0</v>
      </c>
      <c r="BI752" s="56">
        <v>0</v>
      </c>
      <c r="BJ752" s="56">
        <v>1</v>
      </c>
    </row>
    <row r="753" spans="1:62" hidden="1" x14ac:dyDescent="0.3">
      <c r="A753" s="56">
        <v>49196767</v>
      </c>
      <c r="B753" s="86">
        <v>599202</v>
      </c>
      <c r="C753" s="1">
        <v>42893</v>
      </c>
      <c r="D753" s="56" t="s">
        <v>357</v>
      </c>
      <c r="E753" s="56" t="s">
        <v>358</v>
      </c>
      <c r="F753" s="56" t="s">
        <v>334</v>
      </c>
      <c r="G753" s="56" t="s">
        <v>335</v>
      </c>
      <c r="H753" s="56" t="s">
        <v>336</v>
      </c>
      <c r="I753" s="56" t="s">
        <v>359</v>
      </c>
      <c r="K753" s="56" t="s">
        <v>337</v>
      </c>
      <c r="L753" s="56" t="s">
        <v>545</v>
      </c>
      <c r="M753" s="56" t="s">
        <v>984</v>
      </c>
      <c r="N753" s="56" t="s">
        <v>1043</v>
      </c>
      <c r="O753" s="56" t="s">
        <v>985</v>
      </c>
      <c r="P753" s="1" t="s">
        <v>110</v>
      </c>
      <c r="Q753" s="56" t="s">
        <v>366</v>
      </c>
      <c r="R753" s="56" t="s">
        <v>339</v>
      </c>
      <c r="S753" s="56">
        <v>190145</v>
      </c>
      <c r="T753" s="1" t="s">
        <v>474</v>
      </c>
      <c r="U753" s="56">
        <v>41416</v>
      </c>
      <c r="V753" s="56">
        <v>43100</v>
      </c>
      <c r="W753" s="56">
        <v>41456</v>
      </c>
      <c r="X753" s="56">
        <v>43100</v>
      </c>
      <c r="Y753" s="56" t="s">
        <v>356</v>
      </c>
      <c r="Z753" s="56" t="s">
        <v>382</v>
      </c>
      <c r="AA753" s="56" t="s">
        <v>347</v>
      </c>
      <c r="AB753" s="56" t="s">
        <v>343</v>
      </c>
      <c r="AC753" s="56" t="s">
        <v>342</v>
      </c>
      <c r="AD753" s="56" t="s">
        <v>342</v>
      </c>
      <c r="AE753" s="56" t="s">
        <v>334</v>
      </c>
      <c r="AF753" s="56" t="s">
        <v>292</v>
      </c>
      <c r="AG753" s="56">
        <v>2015</v>
      </c>
      <c r="AH753" s="56" t="s">
        <v>361</v>
      </c>
      <c r="AI753" s="56" t="s">
        <v>384</v>
      </c>
      <c r="AJ753" s="56">
        <v>1</v>
      </c>
      <c r="AM753" s="56">
        <v>42767</v>
      </c>
      <c r="AN753" s="56" t="s">
        <v>353</v>
      </c>
      <c r="AO753" s="1">
        <v>41784</v>
      </c>
      <c r="AP753" s="56" t="s">
        <v>353</v>
      </c>
      <c r="AQ753" s="56">
        <v>75564</v>
      </c>
      <c r="AR753" s="56">
        <v>0</v>
      </c>
      <c r="AS753" s="56" t="s">
        <v>346</v>
      </c>
      <c r="BB753" s="56" t="s">
        <v>339</v>
      </c>
      <c r="BC753" s="56" t="s">
        <v>263</v>
      </c>
      <c r="BD753" s="56" t="s">
        <v>349</v>
      </c>
      <c r="BE753" s="56" t="s">
        <v>347</v>
      </c>
      <c r="BF753" s="56" t="s">
        <v>334</v>
      </c>
      <c r="BG753" s="56" t="s">
        <v>365</v>
      </c>
      <c r="BH753" s="56">
        <v>0</v>
      </c>
      <c r="BI753" s="56">
        <v>0</v>
      </c>
      <c r="BJ753" s="56">
        <v>1</v>
      </c>
    </row>
    <row r="754" spans="1:62" hidden="1" x14ac:dyDescent="0.3">
      <c r="A754" s="56">
        <v>49196540</v>
      </c>
      <c r="B754" s="86">
        <v>599202</v>
      </c>
      <c r="C754" s="1">
        <v>42893</v>
      </c>
      <c r="D754" s="56" t="s">
        <v>357</v>
      </c>
      <c r="E754" s="56" t="s">
        <v>358</v>
      </c>
      <c r="F754" s="56" t="s">
        <v>334</v>
      </c>
      <c r="G754" s="56" t="s">
        <v>335</v>
      </c>
      <c r="H754" s="56" t="s">
        <v>336</v>
      </c>
      <c r="I754" s="56" t="s">
        <v>359</v>
      </c>
      <c r="K754" s="56" t="s">
        <v>337</v>
      </c>
      <c r="L754" s="56" t="s">
        <v>545</v>
      </c>
      <c r="M754" s="56" t="s">
        <v>984</v>
      </c>
      <c r="N754" s="56" t="s">
        <v>1043</v>
      </c>
      <c r="O754" s="56" t="s">
        <v>985</v>
      </c>
      <c r="P754" s="1" t="s">
        <v>110</v>
      </c>
      <c r="Q754" s="56" t="s">
        <v>360</v>
      </c>
      <c r="R754" s="56" t="s">
        <v>339</v>
      </c>
      <c r="S754" s="56">
        <v>147121</v>
      </c>
      <c r="T754" s="1" t="s">
        <v>253</v>
      </c>
      <c r="U754" s="56">
        <v>41416</v>
      </c>
      <c r="V754" s="56">
        <v>43100</v>
      </c>
      <c r="W754" s="56">
        <v>41456</v>
      </c>
      <c r="X754" s="56">
        <v>43100</v>
      </c>
      <c r="Y754" s="56" t="s">
        <v>340</v>
      </c>
      <c r="Z754" s="56" t="s">
        <v>341</v>
      </c>
      <c r="AA754" s="56" t="s">
        <v>342</v>
      </c>
      <c r="AB754" s="56" t="s">
        <v>343</v>
      </c>
      <c r="AC754" s="56" t="s">
        <v>342</v>
      </c>
      <c r="AD754" s="56" t="s">
        <v>347</v>
      </c>
      <c r="AE754" s="56" t="s">
        <v>334</v>
      </c>
      <c r="AF754" s="56" t="s">
        <v>291</v>
      </c>
      <c r="AG754" s="56">
        <v>2014</v>
      </c>
      <c r="AH754" s="56" t="s">
        <v>361</v>
      </c>
      <c r="AI754" s="56" t="s">
        <v>384</v>
      </c>
      <c r="AJ754" s="56">
        <v>0</v>
      </c>
      <c r="AK754" s="1">
        <v>41820</v>
      </c>
      <c r="AL754" s="56" t="s">
        <v>517</v>
      </c>
      <c r="AM754" s="56">
        <v>42748</v>
      </c>
      <c r="AN754" s="56" t="s">
        <v>391</v>
      </c>
      <c r="AO754" s="1">
        <v>41856</v>
      </c>
      <c r="AP754" s="56" t="s">
        <v>378</v>
      </c>
      <c r="AQ754" s="56">
        <v>328</v>
      </c>
      <c r="AR754" s="56">
        <v>0</v>
      </c>
      <c r="AS754" s="56" t="s">
        <v>346</v>
      </c>
      <c r="BB754" s="56" t="s">
        <v>339</v>
      </c>
      <c r="BC754" s="56" t="s">
        <v>263</v>
      </c>
      <c r="BD754" s="56" t="s">
        <v>349</v>
      </c>
      <c r="BE754" s="56" t="s">
        <v>347</v>
      </c>
      <c r="BF754" s="56" t="s">
        <v>334</v>
      </c>
      <c r="BG754" s="56" t="s">
        <v>365</v>
      </c>
      <c r="BH754" s="56">
        <v>0</v>
      </c>
      <c r="BI754" s="56">
        <v>0</v>
      </c>
      <c r="BJ754" s="56">
        <v>1</v>
      </c>
    </row>
    <row r="755" spans="1:62" hidden="1" x14ac:dyDescent="0.3">
      <c r="A755" s="56">
        <v>49196765</v>
      </c>
      <c r="B755" s="86">
        <v>599202</v>
      </c>
      <c r="C755" s="1">
        <v>42893</v>
      </c>
      <c r="D755" s="56" t="s">
        <v>357</v>
      </c>
      <c r="E755" s="56" t="s">
        <v>358</v>
      </c>
      <c r="F755" s="56" t="s">
        <v>334</v>
      </c>
      <c r="G755" s="56" t="s">
        <v>335</v>
      </c>
      <c r="H755" s="56" t="s">
        <v>336</v>
      </c>
      <c r="I755" s="56" t="s">
        <v>359</v>
      </c>
      <c r="K755" s="56" t="s">
        <v>337</v>
      </c>
      <c r="L755" s="56" t="s">
        <v>545</v>
      </c>
      <c r="M755" s="56" t="s">
        <v>984</v>
      </c>
      <c r="N755" s="56" t="s">
        <v>1043</v>
      </c>
      <c r="O755" s="56" t="s">
        <v>985</v>
      </c>
      <c r="P755" s="1" t="s">
        <v>110</v>
      </c>
      <c r="Q755" s="56" t="s">
        <v>366</v>
      </c>
      <c r="R755" s="56" t="s">
        <v>339</v>
      </c>
      <c r="S755" s="56">
        <v>190145</v>
      </c>
      <c r="T755" s="1" t="s">
        <v>474</v>
      </c>
      <c r="U755" s="56">
        <v>41416</v>
      </c>
      <c r="V755" s="56">
        <v>43100</v>
      </c>
      <c r="W755" s="56">
        <v>41456</v>
      </c>
      <c r="X755" s="56">
        <v>43100</v>
      </c>
      <c r="Y755" s="56" t="s">
        <v>356</v>
      </c>
      <c r="Z755" s="56" t="s">
        <v>382</v>
      </c>
      <c r="AA755" s="56" t="s">
        <v>347</v>
      </c>
      <c r="AB755" s="56" t="s">
        <v>343</v>
      </c>
      <c r="AC755" s="56" t="s">
        <v>342</v>
      </c>
      <c r="AD755" s="56" t="s">
        <v>342</v>
      </c>
      <c r="AE755" s="56" t="s">
        <v>334</v>
      </c>
      <c r="AF755" s="56" t="s">
        <v>292</v>
      </c>
      <c r="AG755" s="56">
        <v>2015</v>
      </c>
      <c r="AH755" s="56" t="s">
        <v>361</v>
      </c>
      <c r="AI755" s="56" t="s">
        <v>385</v>
      </c>
      <c r="AJ755" s="56">
        <v>0</v>
      </c>
      <c r="AM755" s="56">
        <v>42767</v>
      </c>
      <c r="AN755" s="56" t="s">
        <v>353</v>
      </c>
      <c r="AO755" s="1">
        <v>41784</v>
      </c>
      <c r="AP755" s="56" t="s">
        <v>353</v>
      </c>
      <c r="AQ755" s="56">
        <v>75564</v>
      </c>
      <c r="AR755" s="56">
        <v>0</v>
      </c>
      <c r="AS755" s="56" t="s">
        <v>346</v>
      </c>
      <c r="BB755" s="56" t="s">
        <v>339</v>
      </c>
      <c r="BC755" s="56" t="s">
        <v>263</v>
      </c>
      <c r="BD755" s="56" t="s">
        <v>349</v>
      </c>
      <c r="BE755" s="56" t="s">
        <v>347</v>
      </c>
      <c r="BF755" s="56" t="s">
        <v>334</v>
      </c>
      <c r="BG755" s="56" t="s">
        <v>365</v>
      </c>
      <c r="BH755" s="56">
        <v>0</v>
      </c>
      <c r="BI755" s="56">
        <v>0</v>
      </c>
      <c r="BJ755" s="56">
        <v>1</v>
      </c>
    </row>
    <row r="756" spans="1:62" hidden="1" x14ac:dyDescent="0.3">
      <c r="A756" s="56">
        <v>49195912</v>
      </c>
      <c r="B756" s="86">
        <v>599202</v>
      </c>
      <c r="C756" s="1">
        <v>42893</v>
      </c>
      <c r="D756" s="56" t="s">
        <v>357</v>
      </c>
      <c r="E756" s="56" t="s">
        <v>358</v>
      </c>
      <c r="F756" s="56" t="s">
        <v>334</v>
      </c>
      <c r="G756" s="56" t="s">
        <v>335</v>
      </c>
      <c r="H756" s="56" t="s">
        <v>336</v>
      </c>
      <c r="I756" s="56" t="s">
        <v>359</v>
      </c>
      <c r="K756" s="56" t="s">
        <v>337</v>
      </c>
      <c r="L756" s="56" t="s">
        <v>545</v>
      </c>
      <c r="M756" s="56" t="s">
        <v>984</v>
      </c>
      <c r="N756" s="56" t="s">
        <v>1043</v>
      </c>
      <c r="O756" s="56" t="s">
        <v>985</v>
      </c>
      <c r="P756" s="1" t="s">
        <v>105</v>
      </c>
      <c r="S756" s="56">
        <v>105502</v>
      </c>
      <c r="T756" s="1" t="s">
        <v>396</v>
      </c>
      <c r="U756" s="56">
        <v>41416</v>
      </c>
      <c r="V756" s="56">
        <v>43100</v>
      </c>
      <c r="W756" s="56">
        <v>41334</v>
      </c>
      <c r="X756" s="56">
        <v>41323</v>
      </c>
      <c r="Y756" s="56" t="s">
        <v>356</v>
      </c>
      <c r="Z756" s="56" t="s">
        <v>382</v>
      </c>
      <c r="AA756" s="56" t="s">
        <v>347</v>
      </c>
      <c r="AB756" s="56" t="s">
        <v>343</v>
      </c>
      <c r="AC756" s="56" t="s">
        <v>342</v>
      </c>
      <c r="AD756" s="56" t="s">
        <v>347</v>
      </c>
      <c r="AE756" s="56" t="s">
        <v>352</v>
      </c>
      <c r="AF756" s="56" t="s">
        <v>292</v>
      </c>
      <c r="AG756" s="56">
        <v>2014</v>
      </c>
      <c r="AH756" s="56" t="s">
        <v>80</v>
      </c>
      <c r="AI756" s="56" t="s">
        <v>344</v>
      </c>
      <c r="AJ756" s="56">
        <v>30</v>
      </c>
      <c r="AM756" s="56">
        <v>41323</v>
      </c>
      <c r="AN756" s="56" t="s">
        <v>378</v>
      </c>
      <c r="AO756" s="1">
        <v>41302</v>
      </c>
      <c r="AP756" s="56" t="s">
        <v>378</v>
      </c>
      <c r="AQ756" s="56">
        <v>64649</v>
      </c>
      <c r="AR756" s="56">
        <v>0</v>
      </c>
      <c r="AS756" s="56" t="s">
        <v>346</v>
      </c>
      <c r="BB756" s="56" t="s">
        <v>339</v>
      </c>
      <c r="BC756" s="56" t="s">
        <v>263</v>
      </c>
      <c r="BD756" s="56" t="s">
        <v>349</v>
      </c>
      <c r="BE756" s="56" t="s">
        <v>347</v>
      </c>
      <c r="BF756" s="56" t="s">
        <v>334</v>
      </c>
      <c r="BG756" s="56" t="s">
        <v>365</v>
      </c>
      <c r="BH756" s="56">
        <v>0</v>
      </c>
      <c r="BI756" s="56">
        <v>0</v>
      </c>
      <c r="BJ756" s="56">
        <v>0</v>
      </c>
    </row>
    <row r="757" spans="1:62" hidden="1" x14ac:dyDescent="0.3">
      <c r="A757" s="56">
        <v>49196763</v>
      </c>
      <c r="B757" s="86">
        <v>599202</v>
      </c>
      <c r="C757" s="1">
        <v>42893</v>
      </c>
      <c r="D757" s="56" t="s">
        <v>357</v>
      </c>
      <c r="E757" s="56" t="s">
        <v>358</v>
      </c>
      <c r="F757" s="56" t="s">
        <v>334</v>
      </c>
      <c r="G757" s="56" t="s">
        <v>335</v>
      </c>
      <c r="H757" s="56" t="s">
        <v>336</v>
      </c>
      <c r="I757" s="56" t="s">
        <v>359</v>
      </c>
      <c r="K757" s="56" t="s">
        <v>337</v>
      </c>
      <c r="L757" s="56" t="s">
        <v>545</v>
      </c>
      <c r="M757" s="56" t="s">
        <v>984</v>
      </c>
      <c r="N757" s="56" t="s">
        <v>1043</v>
      </c>
      <c r="O757" s="56" t="s">
        <v>985</v>
      </c>
      <c r="P757" s="1" t="s">
        <v>110</v>
      </c>
      <c r="Q757" s="56" t="s">
        <v>366</v>
      </c>
      <c r="R757" s="56" t="s">
        <v>339</v>
      </c>
      <c r="S757" s="56">
        <v>190145</v>
      </c>
      <c r="T757" s="1" t="s">
        <v>474</v>
      </c>
      <c r="U757" s="56">
        <v>41416</v>
      </c>
      <c r="V757" s="56">
        <v>43100</v>
      </c>
      <c r="W757" s="56">
        <v>41456</v>
      </c>
      <c r="X757" s="56">
        <v>43100</v>
      </c>
      <c r="Y757" s="56" t="s">
        <v>356</v>
      </c>
      <c r="Z757" s="56" t="s">
        <v>382</v>
      </c>
      <c r="AA757" s="56" t="s">
        <v>347</v>
      </c>
      <c r="AB757" s="56" t="s">
        <v>343</v>
      </c>
      <c r="AC757" s="56" t="s">
        <v>342</v>
      </c>
      <c r="AD757" s="56" t="s">
        <v>342</v>
      </c>
      <c r="AE757" s="56" t="s">
        <v>334</v>
      </c>
      <c r="AF757" s="56" t="s">
        <v>292</v>
      </c>
      <c r="AG757" s="56">
        <v>2014</v>
      </c>
      <c r="AH757" s="56" t="s">
        <v>361</v>
      </c>
      <c r="AI757" s="56" t="s">
        <v>373</v>
      </c>
      <c r="AJ757" s="56">
        <v>0</v>
      </c>
      <c r="AM757" s="56">
        <v>42767</v>
      </c>
      <c r="AN757" s="56" t="s">
        <v>353</v>
      </c>
      <c r="AO757" s="1">
        <v>41784</v>
      </c>
      <c r="AP757" s="56" t="s">
        <v>353</v>
      </c>
      <c r="AQ757" s="56">
        <v>75564</v>
      </c>
      <c r="AR757" s="56">
        <v>0</v>
      </c>
      <c r="AS757" s="56" t="s">
        <v>346</v>
      </c>
      <c r="BB757" s="56" t="s">
        <v>339</v>
      </c>
      <c r="BC757" s="56" t="s">
        <v>263</v>
      </c>
      <c r="BD757" s="56" t="s">
        <v>349</v>
      </c>
      <c r="BE757" s="56" t="s">
        <v>347</v>
      </c>
      <c r="BF757" s="56" t="s">
        <v>334</v>
      </c>
      <c r="BG757" s="56" t="s">
        <v>365</v>
      </c>
      <c r="BH757" s="56">
        <v>0</v>
      </c>
      <c r="BI757" s="56">
        <v>0</v>
      </c>
      <c r="BJ757" s="56">
        <v>1</v>
      </c>
    </row>
    <row r="758" spans="1:62" hidden="1" x14ac:dyDescent="0.3">
      <c r="A758" s="56">
        <v>49196542</v>
      </c>
      <c r="B758" s="86">
        <v>599202</v>
      </c>
      <c r="C758" s="1">
        <v>42893</v>
      </c>
      <c r="D758" s="56" t="s">
        <v>357</v>
      </c>
      <c r="E758" s="56" t="s">
        <v>358</v>
      </c>
      <c r="F758" s="56" t="s">
        <v>334</v>
      </c>
      <c r="G758" s="56" t="s">
        <v>335</v>
      </c>
      <c r="H758" s="56" t="s">
        <v>336</v>
      </c>
      <c r="I758" s="56" t="s">
        <v>359</v>
      </c>
      <c r="K758" s="56" t="s">
        <v>337</v>
      </c>
      <c r="L758" s="56" t="s">
        <v>545</v>
      </c>
      <c r="M758" s="56" t="s">
        <v>984</v>
      </c>
      <c r="N758" s="56" t="s">
        <v>1043</v>
      </c>
      <c r="O758" s="56" t="s">
        <v>985</v>
      </c>
      <c r="P758" s="1" t="s">
        <v>110</v>
      </c>
      <c r="Q758" s="56" t="s">
        <v>360</v>
      </c>
      <c r="R758" s="56" t="s">
        <v>339</v>
      </c>
      <c r="S758" s="56">
        <v>147121</v>
      </c>
      <c r="T758" s="1" t="s">
        <v>253</v>
      </c>
      <c r="U758" s="56">
        <v>41416</v>
      </c>
      <c r="V758" s="56">
        <v>43100</v>
      </c>
      <c r="W758" s="56">
        <v>41456</v>
      </c>
      <c r="X758" s="56">
        <v>43100</v>
      </c>
      <c r="Y758" s="56" t="s">
        <v>340</v>
      </c>
      <c r="Z758" s="56" t="s">
        <v>341</v>
      </c>
      <c r="AA758" s="56" t="s">
        <v>342</v>
      </c>
      <c r="AB758" s="56" t="s">
        <v>343</v>
      </c>
      <c r="AC758" s="56" t="s">
        <v>342</v>
      </c>
      <c r="AD758" s="56" t="s">
        <v>347</v>
      </c>
      <c r="AE758" s="56" t="s">
        <v>334</v>
      </c>
      <c r="AF758" s="56" t="s">
        <v>291</v>
      </c>
      <c r="AG758" s="56">
        <v>2017</v>
      </c>
      <c r="AH758" s="56" t="s">
        <v>361</v>
      </c>
      <c r="AI758" s="56" t="s">
        <v>362</v>
      </c>
      <c r="AJ758" s="56">
        <v>0</v>
      </c>
      <c r="AK758" s="1">
        <v>42734</v>
      </c>
      <c r="AL758" s="56" t="s">
        <v>893</v>
      </c>
      <c r="AM758" s="56">
        <v>42748</v>
      </c>
      <c r="AN758" s="56" t="s">
        <v>391</v>
      </c>
      <c r="AO758" s="1">
        <v>42748</v>
      </c>
      <c r="AP758" s="56" t="s">
        <v>391</v>
      </c>
      <c r="AQ758" s="56">
        <v>328</v>
      </c>
      <c r="AR758" s="56">
        <v>0</v>
      </c>
      <c r="AS758" s="56" t="s">
        <v>346</v>
      </c>
      <c r="BB758" s="56" t="s">
        <v>339</v>
      </c>
      <c r="BC758" s="56" t="s">
        <v>263</v>
      </c>
      <c r="BD758" s="56" t="s">
        <v>349</v>
      </c>
      <c r="BE758" s="56" t="s">
        <v>347</v>
      </c>
      <c r="BF758" s="56" t="s">
        <v>334</v>
      </c>
      <c r="BG758" s="56" t="s">
        <v>365</v>
      </c>
      <c r="BH758" s="56">
        <v>0</v>
      </c>
      <c r="BI758" s="56">
        <v>0</v>
      </c>
      <c r="BJ758" s="56">
        <v>1</v>
      </c>
    </row>
    <row r="759" spans="1:62" hidden="1" x14ac:dyDescent="0.3">
      <c r="A759" s="56">
        <v>49196761</v>
      </c>
      <c r="B759" s="86">
        <v>599202</v>
      </c>
      <c r="C759" s="1">
        <v>42893</v>
      </c>
      <c r="D759" s="56" t="s">
        <v>357</v>
      </c>
      <c r="E759" s="56" t="s">
        <v>358</v>
      </c>
      <c r="F759" s="56" t="s">
        <v>334</v>
      </c>
      <c r="G759" s="56" t="s">
        <v>335</v>
      </c>
      <c r="H759" s="56" t="s">
        <v>336</v>
      </c>
      <c r="I759" s="56" t="s">
        <v>359</v>
      </c>
      <c r="K759" s="56" t="s">
        <v>337</v>
      </c>
      <c r="L759" s="56" t="s">
        <v>545</v>
      </c>
      <c r="M759" s="56" t="s">
        <v>984</v>
      </c>
      <c r="N759" s="56" t="s">
        <v>1043</v>
      </c>
      <c r="O759" s="56" t="s">
        <v>985</v>
      </c>
      <c r="P759" s="1" t="s">
        <v>110</v>
      </c>
      <c r="Q759" s="56" t="s">
        <v>366</v>
      </c>
      <c r="R759" s="56" t="s">
        <v>339</v>
      </c>
      <c r="S759" s="56">
        <v>190145</v>
      </c>
      <c r="T759" s="1" t="s">
        <v>474</v>
      </c>
      <c r="U759" s="56">
        <v>41416</v>
      </c>
      <c r="V759" s="56">
        <v>43100</v>
      </c>
      <c r="W759" s="56">
        <v>41456</v>
      </c>
      <c r="X759" s="56">
        <v>43100</v>
      </c>
      <c r="Y759" s="56" t="s">
        <v>356</v>
      </c>
      <c r="Z759" s="56" t="s">
        <v>382</v>
      </c>
      <c r="AA759" s="56" t="s">
        <v>347</v>
      </c>
      <c r="AB759" s="56" t="s">
        <v>343</v>
      </c>
      <c r="AC759" s="56" t="s">
        <v>342</v>
      </c>
      <c r="AD759" s="56" t="s">
        <v>342</v>
      </c>
      <c r="AE759" s="56" t="s">
        <v>334</v>
      </c>
      <c r="AF759" s="56" t="s">
        <v>292</v>
      </c>
      <c r="AG759" s="56">
        <v>2014</v>
      </c>
      <c r="AH759" s="56" t="s">
        <v>361</v>
      </c>
      <c r="AI759" s="56" t="s">
        <v>385</v>
      </c>
      <c r="AJ759" s="56">
        <v>0</v>
      </c>
      <c r="AM759" s="56">
        <v>42767</v>
      </c>
      <c r="AN759" s="56" t="s">
        <v>353</v>
      </c>
      <c r="AO759" s="1">
        <v>41784</v>
      </c>
      <c r="AP759" s="56" t="s">
        <v>353</v>
      </c>
      <c r="AQ759" s="56">
        <v>75564</v>
      </c>
      <c r="AR759" s="56">
        <v>0</v>
      </c>
      <c r="AS759" s="56" t="s">
        <v>346</v>
      </c>
      <c r="BB759" s="56" t="s">
        <v>339</v>
      </c>
      <c r="BC759" s="56" t="s">
        <v>263</v>
      </c>
      <c r="BD759" s="56" t="s">
        <v>349</v>
      </c>
      <c r="BE759" s="56" t="s">
        <v>347</v>
      </c>
      <c r="BF759" s="56" t="s">
        <v>334</v>
      </c>
      <c r="BG759" s="56" t="s">
        <v>365</v>
      </c>
      <c r="BH759" s="56">
        <v>0</v>
      </c>
      <c r="BI759" s="56">
        <v>0</v>
      </c>
      <c r="BJ759" s="56">
        <v>1</v>
      </c>
    </row>
    <row r="760" spans="1:62" hidden="1" x14ac:dyDescent="0.3">
      <c r="A760" s="56">
        <v>49196544</v>
      </c>
      <c r="B760" s="86">
        <v>599202</v>
      </c>
      <c r="C760" s="1">
        <v>42893</v>
      </c>
      <c r="D760" s="56" t="s">
        <v>357</v>
      </c>
      <c r="E760" s="56" t="s">
        <v>358</v>
      </c>
      <c r="F760" s="56" t="s">
        <v>334</v>
      </c>
      <c r="G760" s="56" t="s">
        <v>335</v>
      </c>
      <c r="H760" s="56" t="s">
        <v>336</v>
      </c>
      <c r="I760" s="56" t="s">
        <v>359</v>
      </c>
      <c r="K760" s="56" t="s">
        <v>337</v>
      </c>
      <c r="L760" s="56" t="s">
        <v>545</v>
      </c>
      <c r="M760" s="56" t="s">
        <v>984</v>
      </c>
      <c r="N760" s="56" t="s">
        <v>1043</v>
      </c>
      <c r="O760" s="56" t="s">
        <v>985</v>
      </c>
      <c r="P760" s="1" t="s">
        <v>110</v>
      </c>
      <c r="Q760" s="56" t="s">
        <v>360</v>
      </c>
      <c r="R760" s="56" t="s">
        <v>339</v>
      </c>
      <c r="S760" s="56">
        <v>147121</v>
      </c>
      <c r="T760" s="1" t="s">
        <v>253</v>
      </c>
      <c r="U760" s="56">
        <v>41416</v>
      </c>
      <c r="V760" s="56">
        <v>43100</v>
      </c>
      <c r="W760" s="56">
        <v>41456</v>
      </c>
      <c r="X760" s="56">
        <v>43100</v>
      </c>
      <c r="Y760" s="56" t="s">
        <v>340</v>
      </c>
      <c r="Z760" s="56" t="s">
        <v>341</v>
      </c>
      <c r="AA760" s="56" t="s">
        <v>342</v>
      </c>
      <c r="AB760" s="56" t="s">
        <v>343</v>
      </c>
      <c r="AC760" s="56" t="s">
        <v>342</v>
      </c>
      <c r="AD760" s="56" t="s">
        <v>347</v>
      </c>
      <c r="AE760" s="56" t="s">
        <v>334</v>
      </c>
      <c r="AF760" s="56" t="s">
        <v>292</v>
      </c>
      <c r="AG760" s="56">
        <v>2014</v>
      </c>
      <c r="AH760" s="56" t="s">
        <v>361</v>
      </c>
      <c r="AI760" s="56" t="s">
        <v>384</v>
      </c>
      <c r="AJ760" s="56">
        <v>0</v>
      </c>
      <c r="AM760" s="56">
        <v>42748</v>
      </c>
      <c r="AN760" s="56" t="s">
        <v>391</v>
      </c>
      <c r="AO760" s="1">
        <v>41584</v>
      </c>
      <c r="AP760" s="56" t="s">
        <v>353</v>
      </c>
      <c r="AQ760" s="56">
        <v>328</v>
      </c>
      <c r="AR760" s="56">
        <v>0</v>
      </c>
      <c r="AS760" s="56" t="s">
        <v>346</v>
      </c>
      <c r="BB760" s="56" t="s">
        <v>339</v>
      </c>
      <c r="BC760" s="56" t="s">
        <v>263</v>
      </c>
      <c r="BD760" s="56" t="s">
        <v>349</v>
      </c>
      <c r="BE760" s="56" t="s">
        <v>347</v>
      </c>
      <c r="BF760" s="56" t="s">
        <v>334</v>
      </c>
      <c r="BG760" s="56" t="s">
        <v>365</v>
      </c>
      <c r="BH760" s="56">
        <v>0</v>
      </c>
      <c r="BI760" s="56">
        <v>0</v>
      </c>
      <c r="BJ760" s="56">
        <v>1</v>
      </c>
    </row>
    <row r="761" spans="1:62" hidden="1" x14ac:dyDescent="0.3">
      <c r="A761" s="56">
        <v>49196758</v>
      </c>
      <c r="B761" s="86">
        <v>599202</v>
      </c>
      <c r="C761" s="1">
        <v>42893</v>
      </c>
      <c r="D761" s="56" t="s">
        <v>357</v>
      </c>
      <c r="E761" s="56" t="s">
        <v>358</v>
      </c>
      <c r="F761" s="56" t="s">
        <v>334</v>
      </c>
      <c r="G761" s="56" t="s">
        <v>335</v>
      </c>
      <c r="H761" s="56" t="s">
        <v>336</v>
      </c>
      <c r="I761" s="56" t="s">
        <v>359</v>
      </c>
      <c r="K761" s="56" t="s">
        <v>337</v>
      </c>
      <c r="L761" s="56" t="s">
        <v>545</v>
      </c>
      <c r="M761" s="56" t="s">
        <v>984</v>
      </c>
      <c r="N761" s="56" t="s">
        <v>1043</v>
      </c>
      <c r="O761" s="56" t="s">
        <v>985</v>
      </c>
      <c r="P761" s="1" t="s">
        <v>110</v>
      </c>
      <c r="Q761" s="56" t="s">
        <v>366</v>
      </c>
      <c r="R761" s="56" t="s">
        <v>339</v>
      </c>
      <c r="S761" s="56">
        <v>190145</v>
      </c>
      <c r="T761" s="1" t="s">
        <v>474</v>
      </c>
      <c r="U761" s="56">
        <v>41416</v>
      </c>
      <c r="V761" s="56">
        <v>43100</v>
      </c>
      <c r="W761" s="56">
        <v>41456</v>
      </c>
      <c r="X761" s="56">
        <v>43100</v>
      </c>
      <c r="Y761" s="56" t="s">
        <v>356</v>
      </c>
      <c r="Z761" s="56" t="s">
        <v>382</v>
      </c>
      <c r="AA761" s="56" t="s">
        <v>347</v>
      </c>
      <c r="AB761" s="56" t="s">
        <v>343</v>
      </c>
      <c r="AC761" s="56" t="s">
        <v>342</v>
      </c>
      <c r="AD761" s="56" t="s">
        <v>342</v>
      </c>
      <c r="AE761" s="56" t="s">
        <v>334</v>
      </c>
      <c r="AF761" s="56" t="s">
        <v>292</v>
      </c>
      <c r="AG761" s="56">
        <v>2015</v>
      </c>
      <c r="AH761" s="56" t="s">
        <v>361</v>
      </c>
      <c r="AI761" s="56" t="s">
        <v>373</v>
      </c>
      <c r="AJ761" s="56">
        <v>1</v>
      </c>
      <c r="AM761" s="56">
        <v>42767</v>
      </c>
      <c r="AN761" s="56" t="s">
        <v>353</v>
      </c>
      <c r="AO761" s="1">
        <v>41784</v>
      </c>
      <c r="AP761" s="56" t="s">
        <v>353</v>
      </c>
      <c r="AQ761" s="56">
        <v>75564</v>
      </c>
      <c r="AR761" s="56">
        <v>0</v>
      </c>
      <c r="AS761" s="56" t="s">
        <v>346</v>
      </c>
      <c r="BB761" s="56" t="s">
        <v>339</v>
      </c>
      <c r="BC761" s="56" t="s">
        <v>263</v>
      </c>
      <c r="BD761" s="56" t="s">
        <v>349</v>
      </c>
      <c r="BE761" s="56" t="s">
        <v>347</v>
      </c>
      <c r="BF761" s="56" t="s">
        <v>334</v>
      </c>
      <c r="BG761" s="56" t="s">
        <v>365</v>
      </c>
      <c r="BH761" s="56">
        <v>0</v>
      </c>
      <c r="BI761" s="56">
        <v>0</v>
      </c>
      <c r="BJ761" s="56">
        <v>1</v>
      </c>
    </row>
    <row r="762" spans="1:62" hidden="1" x14ac:dyDescent="0.3">
      <c r="A762" s="56">
        <v>49196459</v>
      </c>
      <c r="B762" s="86">
        <v>599202</v>
      </c>
      <c r="C762" s="1">
        <v>42893</v>
      </c>
      <c r="D762" s="56" t="s">
        <v>357</v>
      </c>
      <c r="E762" s="56" t="s">
        <v>358</v>
      </c>
      <c r="F762" s="56" t="s">
        <v>334</v>
      </c>
      <c r="G762" s="56" t="s">
        <v>335</v>
      </c>
      <c r="H762" s="56" t="s">
        <v>336</v>
      </c>
      <c r="I762" s="56" t="s">
        <v>359</v>
      </c>
      <c r="K762" s="56" t="s">
        <v>337</v>
      </c>
      <c r="L762" s="56" t="s">
        <v>545</v>
      </c>
      <c r="M762" s="56" t="s">
        <v>984</v>
      </c>
      <c r="N762" s="56" t="s">
        <v>1043</v>
      </c>
      <c r="O762" s="56" t="s">
        <v>985</v>
      </c>
      <c r="P762" s="1" t="s">
        <v>110</v>
      </c>
      <c r="Q762" s="56" t="s">
        <v>360</v>
      </c>
      <c r="R762" s="56" t="s">
        <v>339</v>
      </c>
      <c r="S762" s="56">
        <v>129565</v>
      </c>
      <c r="T762" s="1" t="s">
        <v>386</v>
      </c>
      <c r="U762" s="56">
        <v>41416</v>
      </c>
      <c r="V762" s="56">
        <v>43100</v>
      </c>
      <c r="W762" s="56">
        <v>41729</v>
      </c>
      <c r="X762" s="56">
        <v>43100</v>
      </c>
      <c r="Y762" s="56" t="s">
        <v>356</v>
      </c>
      <c r="Z762" s="56" t="s">
        <v>341</v>
      </c>
      <c r="AA762" s="56" t="s">
        <v>347</v>
      </c>
      <c r="AB762" s="56" t="s">
        <v>343</v>
      </c>
      <c r="AC762" s="56" t="s">
        <v>342</v>
      </c>
      <c r="AD762" s="56" t="s">
        <v>347</v>
      </c>
      <c r="AE762" s="56" t="s">
        <v>334</v>
      </c>
      <c r="AF762" s="56" t="s">
        <v>291</v>
      </c>
      <c r="AG762" s="56">
        <v>2015</v>
      </c>
      <c r="AH762" s="56" t="s">
        <v>361</v>
      </c>
      <c r="AI762" s="56" t="s">
        <v>362</v>
      </c>
      <c r="AJ762" s="56">
        <v>0</v>
      </c>
      <c r="AK762" s="1">
        <v>41973</v>
      </c>
      <c r="AM762" s="56">
        <v>42748</v>
      </c>
      <c r="AN762" s="56" t="s">
        <v>391</v>
      </c>
      <c r="AO762" s="1">
        <v>42045</v>
      </c>
      <c r="AP762" s="56" t="s">
        <v>353</v>
      </c>
      <c r="AQ762" s="56">
        <v>64645</v>
      </c>
      <c r="AR762" s="56">
        <v>0</v>
      </c>
      <c r="AS762" s="56" t="s">
        <v>346</v>
      </c>
      <c r="BB762" s="56" t="s">
        <v>339</v>
      </c>
      <c r="BC762" s="56" t="s">
        <v>263</v>
      </c>
      <c r="BD762" s="56" t="s">
        <v>349</v>
      </c>
      <c r="BE762" s="56" t="s">
        <v>347</v>
      </c>
      <c r="BF762" s="56" t="s">
        <v>334</v>
      </c>
      <c r="BG762" s="56" t="s">
        <v>365</v>
      </c>
      <c r="BH762" s="56">
        <v>0</v>
      </c>
      <c r="BI762" s="56">
        <v>0</v>
      </c>
      <c r="BJ762" s="56">
        <v>1</v>
      </c>
    </row>
    <row r="763" spans="1:62" hidden="1" x14ac:dyDescent="0.3">
      <c r="A763" s="56">
        <v>49196756</v>
      </c>
      <c r="B763" s="86">
        <v>599202</v>
      </c>
      <c r="C763" s="1">
        <v>42893</v>
      </c>
      <c r="D763" s="56" t="s">
        <v>357</v>
      </c>
      <c r="E763" s="56" t="s">
        <v>358</v>
      </c>
      <c r="F763" s="56" t="s">
        <v>334</v>
      </c>
      <c r="G763" s="56" t="s">
        <v>335</v>
      </c>
      <c r="H763" s="56" t="s">
        <v>336</v>
      </c>
      <c r="I763" s="56" t="s">
        <v>359</v>
      </c>
      <c r="K763" s="56" t="s">
        <v>337</v>
      </c>
      <c r="L763" s="56" t="s">
        <v>545</v>
      </c>
      <c r="M763" s="56" t="s">
        <v>984</v>
      </c>
      <c r="N763" s="56" t="s">
        <v>1043</v>
      </c>
      <c r="O763" s="56" t="s">
        <v>985</v>
      </c>
      <c r="P763" s="1" t="s">
        <v>110</v>
      </c>
      <c r="Q763" s="56" t="s">
        <v>366</v>
      </c>
      <c r="R763" s="56" t="s">
        <v>339</v>
      </c>
      <c r="S763" s="56">
        <v>190145</v>
      </c>
      <c r="T763" s="1" t="s">
        <v>474</v>
      </c>
      <c r="U763" s="56">
        <v>41416</v>
      </c>
      <c r="V763" s="56">
        <v>43100</v>
      </c>
      <c r="W763" s="56">
        <v>41456</v>
      </c>
      <c r="X763" s="56">
        <v>43100</v>
      </c>
      <c r="Y763" s="56" t="s">
        <v>356</v>
      </c>
      <c r="Z763" s="56" t="s">
        <v>382</v>
      </c>
      <c r="AA763" s="56" t="s">
        <v>347</v>
      </c>
      <c r="AB763" s="56" t="s">
        <v>343</v>
      </c>
      <c r="AC763" s="56" t="s">
        <v>342</v>
      </c>
      <c r="AD763" s="56" t="s">
        <v>342</v>
      </c>
      <c r="AE763" s="56" t="s">
        <v>334</v>
      </c>
      <c r="AF763" s="56" t="s">
        <v>291</v>
      </c>
      <c r="AG763" s="56">
        <v>2016</v>
      </c>
      <c r="AH763" s="56" t="s">
        <v>361</v>
      </c>
      <c r="AI763" s="56" t="s">
        <v>362</v>
      </c>
      <c r="AJ763" s="56">
        <v>0.5</v>
      </c>
      <c r="AK763" s="1">
        <v>42369</v>
      </c>
      <c r="AL763" s="56" t="s">
        <v>363</v>
      </c>
      <c r="AM763" s="56">
        <v>42767</v>
      </c>
      <c r="AN763" s="56" t="s">
        <v>353</v>
      </c>
      <c r="AO763" s="1">
        <v>42397</v>
      </c>
      <c r="AP763" s="56" t="s">
        <v>364</v>
      </c>
      <c r="AQ763" s="56">
        <v>75564</v>
      </c>
      <c r="AR763" s="56">
        <v>0</v>
      </c>
      <c r="AS763" s="56" t="s">
        <v>346</v>
      </c>
      <c r="BB763" s="56" t="s">
        <v>339</v>
      </c>
      <c r="BC763" s="56" t="s">
        <v>263</v>
      </c>
      <c r="BD763" s="56" t="s">
        <v>349</v>
      </c>
      <c r="BE763" s="56" t="s">
        <v>347</v>
      </c>
      <c r="BF763" s="56" t="s">
        <v>334</v>
      </c>
      <c r="BG763" s="56" t="s">
        <v>365</v>
      </c>
      <c r="BH763" s="56">
        <v>0</v>
      </c>
      <c r="BI763" s="56">
        <v>0</v>
      </c>
      <c r="BJ763" s="56">
        <v>1</v>
      </c>
    </row>
    <row r="764" spans="1:62" hidden="1" x14ac:dyDescent="0.3">
      <c r="A764" s="56">
        <v>49195913</v>
      </c>
      <c r="B764" s="86">
        <v>599202</v>
      </c>
      <c r="C764" s="1">
        <v>42893</v>
      </c>
      <c r="D764" s="56" t="s">
        <v>357</v>
      </c>
      <c r="E764" s="56" t="s">
        <v>358</v>
      </c>
      <c r="F764" s="56" t="s">
        <v>334</v>
      </c>
      <c r="G764" s="56" t="s">
        <v>335</v>
      </c>
      <c r="H764" s="56" t="s">
        <v>336</v>
      </c>
      <c r="I764" s="56" t="s">
        <v>359</v>
      </c>
      <c r="K764" s="56" t="s">
        <v>337</v>
      </c>
      <c r="L764" s="56" t="s">
        <v>545</v>
      </c>
      <c r="M764" s="56" t="s">
        <v>984</v>
      </c>
      <c r="N764" s="56" t="s">
        <v>1043</v>
      </c>
      <c r="O764" s="56" t="s">
        <v>985</v>
      </c>
      <c r="P764" s="1" t="s">
        <v>105</v>
      </c>
      <c r="S764" s="56">
        <v>105502</v>
      </c>
      <c r="T764" s="1" t="s">
        <v>396</v>
      </c>
      <c r="U764" s="56">
        <v>41416</v>
      </c>
      <c r="V764" s="56">
        <v>43100</v>
      </c>
      <c r="W764" s="56">
        <v>41334</v>
      </c>
      <c r="X764" s="56">
        <v>41323</v>
      </c>
      <c r="Y764" s="56" t="s">
        <v>356</v>
      </c>
      <c r="Z764" s="56" t="s">
        <v>382</v>
      </c>
      <c r="AA764" s="56" t="s">
        <v>347</v>
      </c>
      <c r="AB764" s="56" t="s">
        <v>343</v>
      </c>
      <c r="AC764" s="56" t="s">
        <v>342</v>
      </c>
      <c r="AD764" s="56" t="s">
        <v>347</v>
      </c>
      <c r="AE764" s="56" t="s">
        <v>352</v>
      </c>
      <c r="AF764" s="56" t="s">
        <v>292</v>
      </c>
      <c r="AG764" s="56">
        <v>2015</v>
      </c>
      <c r="AH764" s="56" t="s">
        <v>80</v>
      </c>
      <c r="AI764" s="56" t="s">
        <v>348</v>
      </c>
      <c r="AJ764" s="56">
        <v>30</v>
      </c>
      <c r="AM764" s="56">
        <v>41323</v>
      </c>
      <c r="AN764" s="56" t="s">
        <v>378</v>
      </c>
      <c r="AO764" s="1">
        <v>41302</v>
      </c>
      <c r="AP764" s="56" t="s">
        <v>378</v>
      </c>
      <c r="AQ764" s="56">
        <v>64649</v>
      </c>
      <c r="AR764" s="56">
        <v>0</v>
      </c>
      <c r="AS764" s="56" t="s">
        <v>346</v>
      </c>
      <c r="BB764" s="56" t="s">
        <v>339</v>
      </c>
      <c r="BC764" s="56" t="s">
        <v>263</v>
      </c>
      <c r="BD764" s="56" t="s">
        <v>349</v>
      </c>
      <c r="BE764" s="56" t="s">
        <v>347</v>
      </c>
      <c r="BF764" s="56" t="s">
        <v>334</v>
      </c>
      <c r="BG764" s="56" t="s">
        <v>365</v>
      </c>
      <c r="BH764" s="56">
        <v>0</v>
      </c>
      <c r="BI764" s="56">
        <v>0</v>
      </c>
      <c r="BJ764" s="56">
        <v>0</v>
      </c>
    </row>
    <row r="765" spans="1:62" hidden="1" x14ac:dyDescent="0.3">
      <c r="A765" s="56">
        <v>49196754</v>
      </c>
      <c r="B765" s="86">
        <v>599202</v>
      </c>
      <c r="C765" s="1">
        <v>42893</v>
      </c>
      <c r="D765" s="56" t="s">
        <v>357</v>
      </c>
      <c r="E765" s="56" t="s">
        <v>358</v>
      </c>
      <c r="F765" s="56" t="s">
        <v>334</v>
      </c>
      <c r="G765" s="56" t="s">
        <v>335</v>
      </c>
      <c r="H765" s="56" t="s">
        <v>336</v>
      </c>
      <c r="I765" s="56" t="s">
        <v>359</v>
      </c>
      <c r="K765" s="56" t="s">
        <v>337</v>
      </c>
      <c r="L765" s="56" t="s">
        <v>545</v>
      </c>
      <c r="M765" s="56" t="s">
        <v>984</v>
      </c>
      <c r="N765" s="56" t="s">
        <v>1043</v>
      </c>
      <c r="O765" s="56" t="s">
        <v>985</v>
      </c>
      <c r="P765" s="1" t="s">
        <v>110</v>
      </c>
      <c r="Q765" s="56" t="s">
        <v>366</v>
      </c>
      <c r="R765" s="56" t="s">
        <v>339</v>
      </c>
      <c r="S765" s="56">
        <v>190145</v>
      </c>
      <c r="T765" s="1" t="s">
        <v>474</v>
      </c>
      <c r="U765" s="56">
        <v>41416</v>
      </c>
      <c r="V765" s="56">
        <v>43100</v>
      </c>
      <c r="W765" s="56">
        <v>41456</v>
      </c>
      <c r="X765" s="56">
        <v>43100</v>
      </c>
      <c r="Y765" s="56" t="s">
        <v>356</v>
      </c>
      <c r="Z765" s="56" t="s">
        <v>382</v>
      </c>
      <c r="AA765" s="56" t="s">
        <v>347</v>
      </c>
      <c r="AB765" s="56" t="s">
        <v>343</v>
      </c>
      <c r="AC765" s="56" t="s">
        <v>342</v>
      </c>
      <c r="AD765" s="56" t="s">
        <v>342</v>
      </c>
      <c r="AE765" s="56" t="s">
        <v>334</v>
      </c>
      <c r="AF765" s="56" t="s">
        <v>291</v>
      </c>
      <c r="AG765" s="56">
        <v>2015</v>
      </c>
      <c r="AH765" s="56" t="s">
        <v>361</v>
      </c>
      <c r="AI765" s="56" t="s">
        <v>362</v>
      </c>
      <c r="AJ765" s="56">
        <v>0</v>
      </c>
      <c r="AK765" s="1">
        <v>41973</v>
      </c>
      <c r="AM765" s="56">
        <v>42767</v>
      </c>
      <c r="AN765" s="56" t="s">
        <v>353</v>
      </c>
      <c r="AO765" s="1">
        <v>42045</v>
      </c>
      <c r="AP765" s="56" t="s">
        <v>353</v>
      </c>
      <c r="AQ765" s="56">
        <v>75564</v>
      </c>
      <c r="AR765" s="56">
        <v>0</v>
      </c>
      <c r="AS765" s="56" t="s">
        <v>346</v>
      </c>
      <c r="BB765" s="56" t="s">
        <v>339</v>
      </c>
      <c r="BC765" s="56" t="s">
        <v>263</v>
      </c>
      <c r="BD765" s="56" t="s">
        <v>349</v>
      </c>
      <c r="BE765" s="56" t="s">
        <v>347</v>
      </c>
      <c r="BF765" s="56" t="s">
        <v>334</v>
      </c>
      <c r="BG765" s="56" t="s">
        <v>365</v>
      </c>
      <c r="BH765" s="56">
        <v>0</v>
      </c>
      <c r="BI765" s="56">
        <v>0</v>
      </c>
      <c r="BJ765" s="56">
        <v>1</v>
      </c>
    </row>
    <row r="766" spans="1:62" hidden="1" x14ac:dyDescent="0.3">
      <c r="A766" s="56">
        <v>49196546</v>
      </c>
      <c r="B766" s="86">
        <v>599202</v>
      </c>
      <c r="C766" s="1">
        <v>42893</v>
      </c>
      <c r="D766" s="56" t="s">
        <v>357</v>
      </c>
      <c r="E766" s="56" t="s">
        <v>358</v>
      </c>
      <c r="F766" s="56" t="s">
        <v>334</v>
      </c>
      <c r="G766" s="56" t="s">
        <v>335</v>
      </c>
      <c r="H766" s="56" t="s">
        <v>336</v>
      </c>
      <c r="I766" s="56" t="s">
        <v>359</v>
      </c>
      <c r="K766" s="56" t="s">
        <v>337</v>
      </c>
      <c r="L766" s="56" t="s">
        <v>545</v>
      </c>
      <c r="M766" s="56" t="s">
        <v>984</v>
      </c>
      <c r="N766" s="56" t="s">
        <v>1043</v>
      </c>
      <c r="O766" s="56" t="s">
        <v>985</v>
      </c>
      <c r="P766" s="1" t="s">
        <v>110</v>
      </c>
      <c r="Q766" s="56" t="s">
        <v>360</v>
      </c>
      <c r="R766" s="56" t="s">
        <v>339</v>
      </c>
      <c r="S766" s="56">
        <v>147121</v>
      </c>
      <c r="T766" s="1" t="s">
        <v>253</v>
      </c>
      <c r="U766" s="56">
        <v>41416</v>
      </c>
      <c r="V766" s="56">
        <v>43100</v>
      </c>
      <c r="W766" s="56">
        <v>41456</v>
      </c>
      <c r="X766" s="56">
        <v>43100</v>
      </c>
      <c r="Y766" s="56" t="s">
        <v>340</v>
      </c>
      <c r="Z766" s="56" t="s">
        <v>341</v>
      </c>
      <c r="AA766" s="56" t="s">
        <v>342</v>
      </c>
      <c r="AB766" s="56" t="s">
        <v>343</v>
      </c>
      <c r="AC766" s="56" t="s">
        <v>342</v>
      </c>
      <c r="AD766" s="56" t="s">
        <v>347</v>
      </c>
      <c r="AE766" s="56" t="s">
        <v>334</v>
      </c>
      <c r="AF766" s="56" t="s">
        <v>292</v>
      </c>
      <c r="AG766" s="56">
        <v>2015</v>
      </c>
      <c r="AH766" s="56" t="s">
        <v>361</v>
      </c>
      <c r="AI766" s="56" t="s">
        <v>362</v>
      </c>
      <c r="AJ766" s="56">
        <v>0</v>
      </c>
      <c r="AM766" s="56">
        <v>42748</v>
      </c>
      <c r="AN766" s="56" t="s">
        <v>391</v>
      </c>
      <c r="AO766" s="1">
        <v>41393</v>
      </c>
      <c r="AP766" s="56" t="s">
        <v>353</v>
      </c>
      <c r="AQ766" s="56">
        <v>328</v>
      </c>
      <c r="AR766" s="56">
        <v>0</v>
      </c>
      <c r="AS766" s="56" t="s">
        <v>346</v>
      </c>
      <c r="BB766" s="56" t="s">
        <v>339</v>
      </c>
      <c r="BC766" s="56" t="s">
        <v>263</v>
      </c>
      <c r="BD766" s="56" t="s">
        <v>349</v>
      </c>
      <c r="BE766" s="56" t="s">
        <v>347</v>
      </c>
      <c r="BF766" s="56" t="s">
        <v>334</v>
      </c>
      <c r="BG766" s="56" t="s">
        <v>365</v>
      </c>
      <c r="BH766" s="56">
        <v>0</v>
      </c>
      <c r="BI766" s="56">
        <v>0</v>
      </c>
      <c r="BJ766" s="56">
        <v>1</v>
      </c>
    </row>
    <row r="767" spans="1:62" hidden="1" x14ac:dyDescent="0.3">
      <c r="A767" s="56">
        <v>49196751</v>
      </c>
      <c r="B767" s="86">
        <v>599202</v>
      </c>
      <c r="C767" s="1">
        <v>42893</v>
      </c>
      <c r="D767" s="56" t="s">
        <v>357</v>
      </c>
      <c r="E767" s="56" t="s">
        <v>358</v>
      </c>
      <c r="F767" s="56" t="s">
        <v>334</v>
      </c>
      <c r="G767" s="56" t="s">
        <v>335</v>
      </c>
      <c r="H767" s="56" t="s">
        <v>336</v>
      </c>
      <c r="I767" s="56" t="s">
        <v>359</v>
      </c>
      <c r="K767" s="56" t="s">
        <v>337</v>
      </c>
      <c r="L767" s="56" t="s">
        <v>545</v>
      </c>
      <c r="M767" s="56" t="s">
        <v>984</v>
      </c>
      <c r="N767" s="56" t="s">
        <v>1043</v>
      </c>
      <c r="O767" s="56" t="s">
        <v>985</v>
      </c>
      <c r="P767" s="1" t="s">
        <v>110</v>
      </c>
      <c r="Q767" s="56" t="s">
        <v>366</v>
      </c>
      <c r="R767" s="56" t="s">
        <v>339</v>
      </c>
      <c r="S767" s="56">
        <v>190145</v>
      </c>
      <c r="T767" s="1" t="s">
        <v>474</v>
      </c>
      <c r="U767" s="56">
        <v>41416</v>
      </c>
      <c r="V767" s="56">
        <v>43100</v>
      </c>
      <c r="W767" s="56">
        <v>41456</v>
      </c>
      <c r="X767" s="56">
        <v>43100</v>
      </c>
      <c r="Y767" s="56" t="s">
        <v>356</v>
      </c>
      <c r="Z767" s="56" t="s">
        <v>382</v>
      </c>
      <c r="AA767" s="56" t="s">
        <v>347</v>
      </c>
      <c r="AB767" s="56" t="s">
        <v>343</v>
      </c>
      <c r="AC767" s="56" t="s">
        <v>342</v>
      </c>
      <c r="AD767" s="56" t="s">
        <v>342</v>
      </c>
      <c r="AE767" s="56" t="s">
        <v>334</v>
      </c>
      <c r="AF767" s="56" t="s">
        <v>224</v>
      </c>
      <c r="AG767" s="56">
        <v>2014</v>
      </c>
      <c r="AH767" s="56" t="s">
        <v>361</v>
      </c>
      <c r="AI767" s="56" t="s">
        <v>339</v>
      </c>
      <c r="AJ767" s="56">
        <v>0</v>
      </c>
      <c r="AM767" s="56">
        <v>42767</v>
      </c>
      <c r="AN767" s="56" t="s">
        <v>353</v>
      </c>
      <c r="AO767" s="1">
        <v>41864</v>
      </c>
      <c r="AP767" s="56" t="s">
        <v>378</v>
      </c>
      <c r="AQ767" s="56">
        <v>75564</v>
      </c>
      <c r="AR767" s="56">
        <v>0</v>
      </c>
      <c r="AS767" s="56" t="s">
        <v>346</v>
      </c>
      <c r="BB767" s="56" t="s">
        <v>339</v>
      </c>
      <c r="BC767" s="56" t="s">
        <v>263</v>
      </c>
      <c r="BD767" s="56" t="s">
        <v>349</v>
      </c>
      <c r="BE767" s="56" t="s">
        <v>347</v>
      </c>
      <c r="BF767" s="56" t="s">
        <v>334</v>
      </c>
      <c r="BG767" s="56" t="s">
        <v>365</v>
      </c>
      <c r="BH767" s="56">
        <v>0</v>
      </c>
      <c r="BI767" s="56">
        <v>0</v>
      </c>
      <c r="BJ767" s="56">
        <v>1</v>
      </c>
    </row>
    <row r="768" spans="1:62" hidden="1" x14ac:dyDescent="0.3">
      <c r="A768" s="56">
        <v>49196548</v>
      </c>
      <c r="B768" s="86">
        <v>599202</v>
      </c>
      <c r="C768" s="1">
        <v>42893</v>
      </c>
      <c r="D768" s="56" t="s">
        <v>357</v>
      </c>
      <c r="E768" s="56" t="s">
        <v>358</v>
      </c>
      <c r="F768" s="56" t="s">
        <v>334</v>
      </c>
      <c r="G768" s="56" t="s">
        <v>335</v>
      </c>
      <c r="H768" s="56" t="s">
        <v>336</v>
      </c>
      <c r="I768" s="56" t="s">
        <v>359</v>
      </c>
      <c r="K768" s="56" t="s">
        <v>337</v>
      </c>
      <c r="L768" s="56" t="s">
        <v>545</v>
      </c>
      <c r="M768" s="56" t="s">
        <v>984</v>
      </c>
      <c r="N768" s="56" t="s">
        <v>1043</v>
      </c>
      <c r="O768" s="56" t="s">
        <v>985</v>
      </c>
      <c r="P768" s="1" t="s">
        <v>110</v>
      </c>
      <c r="Q768" s="56" t="s">
        <v>360</v>
      </c>
      <c r="R768" s="56" t="s">
        <v>339</v>
      </c>
      <c r="S768" s="56">
        <v>190641</v>
      </c>
      <c r="T768" s="1" t="s">
        <v>112</v>
      </c>
      <c r="U768" s="56">
        <v>41416</v>
      </c>
      <c r="V768" s="56">
        <v>43100</v>
      </c>
      <c r="W768" s="56">
        <v>41729</v>
      </c>
      <c r="X768" s="56">
        <v>43100</v>
      </c>
      <c r="Y768" s="56" t="s">
        <v>340</v>
      </c>
      <c r="Z768" s="56" t="s">
        <v>341</v>
      </c>
      <c r="AA768" s="56" t="s">
        <v>342</v>
      </c>
      <c r="AB768" s="56" t="s">
        <v>343</v>
      </c>
      <c r="AC768" s="56" t="s">
        <v>342</v>
      </c>
      <c r="AD768" s="56" t="s">
        <v>347</v>
      </c>
      <c r="AE768" s="56" t="s">
        <v>334</v>
      </c>
      <c r="AF768" s="56" t="s">
        <v>224</v>
      </c>
      <c r="AG768" s="56">
        <v>2012</v>
      </c>
      <c r="AH768" s="56" t="s">
        <v>361</v>
      </c>
      <c r="AI768" s="56" t="s">
        <v>339</v>
      </c>
      <c r="AJ768" s="56">
        <v>0</v>
      </c>
      <c r="AM768" s="56">
        <v>42748</v>
      </c>
      <c r="AN768" s="56" t="s">
        <v>391</v>
      </c>
      <c r="AO768" s="1">
        <v>41779</v>
      </c>
      <c r="AP768" s="56" t="s">
        <v>353</v>
      </c>
      <c r="AQ768" s="56">
        <v>260</v>
      </c>
      <c r="AR768" s="56">
        <v>0</v>
      </c>
      <c r="AS768" s="56" t="s">
        <v>346</v>
      </c>
      <c r="BB768" s="56" t="s">
        <v>339</v>
      </c>
      <c r="BC768" s="56" t="s">
        <v>263</v>
      </c>
      <c r="BD768" s="56" t="s">
        <v>349</v>
      </c>
      <c r="BE768" s="56" t="s">
        <v>347</v>
      </c>
      <c r="BF768" s="56" t="s">
        <v>334</v>
      </c>
      <c r="BG768" s="56" t="s">
        <v>365</v>
      </c>
      <c r="BH768" s="56">
        <v>0</v>
      </c>
      <c r="BI768" s="56">
        <v>0</v>
      </c>
      <c r="BJ768" s="56">
        <v>1</v>
      </c>
    </row>
    <row r="769" spans="1:62" hidden="1" x14ac:dyDescent="0.3">
      <c r="A769" s="56">
        <v>49196749</v>
      </c>
      <c r="B769" s="86">
        <v>599202</v>
      </c>
      <c r="C769" s="1">
        <v>42893</v>
      </c>
      <c r="D769" s="56" t="s">
        <v>357</v>
      </c>
      <c r="E769" s="56" t="s">
        <v>358</v>
      </c>
      <c r="F769" s="56" t="s">
        <v>334</v>
      </c>
      <c r="G769" s="56" t="s">
        <v>335</v>
      </c>
      <c r="H769" s="56" t="s">
        <v>336</v>
      </c>
      <c r="I769" s="56" t="s">
        <v>359</v>
      </c>
      <c r="K769" s="56" t="s">
        <v>337</v>
      </c>
      <c r="L769" s="56" t="s">
        <v>545</v>
      </c>
      <c r="M769" s="56" t="s">
        <v>984</v>
      </c>
      <c r="N769" s="56" t="s">
        <v>1043</v>
      </c>
      <c r="O769" s="56" t="s">
        <v>985</v>
      </c>
      <c r="P769" s="1" t="s">
        <v>110</v>
      </c>
      <c r="Q769" s="56" t="s">
        <v>366</v>
      </c>
      <c r="R769" s="56" t="s">
        <v>339</v>
      </c>
      <c r="S769" s="56">
        <v>190147</v>
      </c>
      <c r="T769" s="1" t="s">
        <v>439</v>
      </c>
      <c r="U769" s="56">
        <v>41416</v>
      </c>
      <c r="V769" s="56">
        <v>43100</v>
      </c>
      <c r="W769" s="56">
        <v>41456</v>
      </c>
      <c r="X769" s="56">
        <v>43100</v>
      </c>
      <c r="Y769" s="56" t="s">
        <v>340</v>
      </c>
      <c r="Z769" s="56" t="s">
        <v>341</v>
      </c>
      <c r="AA769" s="56" t="s">
        <v>347</v>
      </c>
      <c r="AB769" s="56" t="s">
        <v>343</v>
      </c>
      <c r="AC769" s="56" t="s">
        <v>342</v>
      </c>
      <c r="AD769" s="56" t="s">
        <v>342</v>
      </c>
      <c r="AE769" s="56" t="s">
        <v>334</v>
      </c>
      <c r="AF769" s="56" t="s">
        <v>292</v>
      </c>
      <c r="AG769" s="56">
        <v>2017</v>
      </c>
      <c r="AH769" s="56" t="s">
        <v>80</v>
      </c>
      <c r="AI769" s="56" t="s">
        <v>344</v>
      </c>
      <c r="AJ769" s="56">
        <v>59374</v>
      </c>
      <c r="AM769" s="56">
        <v>42767</v>
      </c>
      <c r="AN769" s="56" t="s">
        <v>353</v>
      </c>
      <c r="AO769" s="1">
        <v>41784</v>
      </c>
      <c r="AP769" s="56" t="s">
        <v>353</v>
      </c>
      <c r="AQ769" s="56">
        <v>75566</v>
      </c>
      <c r="AR769" s="56">
        <v>0</v>
      </c>
      <c r="AS769" s="56" t="s">
        <v>346</v>
      </c>
      <c r="BB769" s="56" t="s">
        <v>339</v>
      </c>
      <c r="BC769" s="56" t="s">
        <v>263</v>
      </c>
      <c r="BD769" s="56" t="s">
        <v>349</v>
      </c>
      <c r="BE769" s="56" t="s">
        <v>347</v>
      </c>
      <c r="BF769" s="56" t="s">
        <v>334</v>
      </c>
      <c r="BG769" s="56" t="s">
        <v>365</v>
      </c>
      <c r="BH769" s="56">
        <v>0</v>
      </c>
      <c r="BI769" s="56">
        <v>0</v>
      </c>
      <c r="BJ769" s="56">
        <v>1</v>
      </c>
    </row>
    <row r="770" spans="1:62" hidden="1" x14ac:dyDescent="0.3">
      <c r="A770" s="56">
        <v>49195914</v>
      </c>
      <c r="B770" s="86">
        <v>599202</v>
      </c>
      <c r="C770" s="1">
        <v>42893</v>
      </c>
      <c r="D770" s="56" t="s">
        <v>357</v>
      </c>
      <c r="E770" s="56" t="s">
        <v>358</v>
      </c>
      <c r="F770" s="56" t="s">
        <v>334</v>
      </c>
      <c r="G770" s="56" t="s">
        <v>335</v>
      </c>
      <c r="H770" s="56" t="s">
        <v>336</v>
      </c>
      <c r="I770" s="56" t="s">
        <v>359</v>
      </c>
      <c r="K770" s="56" t="s">
        <v>337</v>
      </c>
      <c r="L770" s="56" t="s">
        <v>545</v>
      </c>
      <c r="M770" s="56" t="s">
        <v>984</v>
      </c>
      <c r="N770" s="56" t="s">
        <v>1043</v>
      </c>
      <c r="O770" s="56" t="s">
        <v>985</v>
      </c>
      <c r="P770" s="1" t="s">
        <v>110</v>
      </c>
      <c r="Q770" s="56" t="s">
        <v>241</v>
      </c>
      <c r="R770" s="56" t="s">
        <v>339</v>
      </c>
      <c r="S770" s="56">
        <v>229103</v>
      </c>
      <c r="T770" s="1" t="s">
        <v>418</v>
      </c>
      <c r="U770" s="56">
        <v>41416</v>
      </c>
      <c r="V770" s="56">
        <v>43100</v>
      </c>
      <c r="W770" s="56">
        <v>41416</v>
      </c>
      <c r="X770" s="56">
        <v>43100</v>
      </c>
      <c r="Y770" s="56" t="s">
        <v>356</v>
      </c>
      <c r="Z770" s="56" t="s">
        <v>341</v>
      </c>
      <c r="AA770" s="56" t="s">
        <v>342</v>
      </c>
      <c r="AB770" s="56" t="s">
        <v>339</v>
      </c>
      <c r="AC770" s="56" t="s">
        <v>342</v>
      </c>
      <c r="AD770" s="56" t="s">
        <v>342</v>
      </c>
      <c r="AE770" s="56" t="s">
        <v>334</v>
      </c>
      <c r="AF770" s="56" t="s">
        <v>292</v>
      </c>
      <c r="AG770" s="56">
        <v>2017</v>
      </c>
      <c r="AH770" s="56" t="s">
        <v>361</v>
      </c>
      <c r="AI770" s="56" t="s">
        <v>384</v>
      </c>
      <c r="AJ770" s="56">
        <v>308413</v>
      </c>
      <c r="AM770" s="56">
        <v>42748</v>
      </c>
      <c r="AN770" s="56" t="s">
        <v>391</v>
      </c>
      <c r="AO770" s="1">
        <v>42200</v>
      </c>
      <c r="AP770" s="56" t="s">
        <v>383</v>
      </c>
      <c r="AQ770" s="56">
        <v>75665</v>
      </c>
      <c r="AR770" s="56">
        <v>0</v>
      </c>
      <c r="AS770" s="56" t="s">
        <v>346</v>
      </c>
      <c r="AT770" s="56">
        <v>1003</v>
      </c>
      <c r="AU770" s="56" t="s">
        <v>369</v>
      </c>
      <c r="AX770" s="56">
        <v>0</v>
      </c>
      <c r="BB770" s="56" t="s">
        <v>339</v>
      </c>
      <c r="BC770" s="56" t="s">
        <v>263</v>
      </c>
      <c r="BD770" s="56" t="s">
        <v>349</v>
      </c>
      <c r="BE770" s="56" t="s">
        <v>347</v>
      </c>
      <c r="BF770" s="56" t="s">
        <v>334</v>
      </c>
      <c r="BG770" s="56" t="s">
        <v>365</v>
      </c>
      <c r="BH770" s="56">
        <v>0</v>
      </c>
      <c r="BI770" s="56">
        <v>0</v>
      </c>
      <c r="BJ770" s="56">
        <v>1</v>
      </c>
    </row>
    <row r="771" spans="1:62" hidden="1" x14ac:dyDescent="0.3">
      <c r="A771" s="56">
        <v>49196747</v>
      </c>
      <c r="B771" s="86">
        <v>599202</v>
      </c>
      <c r="C771" s="1">
        <v>42893</v>
      </c>
      <c r="D771" s="56" t="s">
        <v>357</v>
      </c>
      <c r="E771" s="56" t="s">
        <v>358</v>
      </c>
      <c r="F771" s="56" t="s">
        <v>334</v>
      </c>
      <c r="G771" s="56" t="s">
        <v>335</v>
      </c>
      <c r="H771" s="56" t="s">
        <v>336</v>
      </c>
      <c r="I771" s="56" t="s">
        <v>359</v>
      </c>
      <c r="K771" s="56" t="s">
        <v>337</v>
      </c>
      <c r="L771" s="56" t="s">
        <v>545</v>
      </c>
      <c r="M771" s="56" t="s">
        <v>984</v>
      </c>
      <c r="N771" s="56" t="s">
        <v>1043</v>
      </c>
      <c r="O771" s="56" t="s">
        <v>985</v>
      </c>
      <c r="P771" s="1" t="s">
        <v>110</v>
      </c>
      <c r="Q771" s="56" t="s">
        <v>366</v>
      </c>
      <c r="R771" s="56" t="s">
        <v>339</v>
      </c>
      <c r="S771" s="56">
        <v>190147</v>
      </c>
      <c r="T771" s="1" t="s">
        <v>439</v>
      </c>
      <c r="U771" s="56">
        <v>41416</v>
      </c>
      <c r="V771" s="56">
        <v>43100</v>
      </c>
      <c r="W771" s="56">
        <v>41456</v>
      </c>
      <c r="X771" s="56">
        <v>43100</v>
      </c>
      <c r="Y771" s="56" t="s">
        <v>340</v>
      </c>
      <c r="Z771" s="56" t="s">
        <v>341</v>
      </c>
      <c r="AA771" s="56" t="s">
        <v>347</v>
      </c>
      <c r="AB771" s="56" t="s">
        <v>343</v>
      </c>
      <c r="AC771" s="56" t="s">
        <v>342</v>
      </c>
      <c r="AD771" s="56" t="s">
        <v>342</v>
      </c>
      <c r="AE771" s="56" t="s">
        <v>334</v>
      </c>
      <c r="AF771" s="56" t="s">
        <v>292</v>
      </c>
      <c r="AG771" s="56">
        <v>2016</v>
      </c>
      <c r="AH771" s="56" t="s">
        <v>80</v>
      </c>
      <c r="AI771" s="56" t="s">
        <v>344</v>
      </c>
      <c r="AJ771" s="56">
        <v>42240</v>
      </c>
      <c r="AM771" s="56">
        <v>42767</v>
      </c>
      <c r="AN771" s="56" t="s">
        <v>353</v>
      </c>
      <c r="AO771" s="1">
        <v>41784</v>
      </c>
      <c r="AP771" s="56" t="s">
        <v>353</v>
      </c>
      <c r="AQ771" s="56">
        <v>75566</v>
      </c>
      <c r="AR771" s="56">
        <v>0</v>
      </c>
      <c r="AS771" s="56" t="s">
        <v>346</v>
      </c>
      <c r="BB771" s="56" t="s">
        <v>339</v>
      </c>
      <c r="BC771" s="56" t="s">
        <v>263</v>
      </c>
      <c r="BD771" s="56" t="s">
        <v>349</v>
      </c>
      <c r="BE771" s="56" t="s">
        <v>347</v>
      </c>
      <c r="BF771" s="56" t="s">
        <v>334</v>
      </c>
      <c r="BG771" s="56" t="s">
        <v>365</v>
      </c>
      <c r="BH771" s="56">
        <v>0</v>
      </c>
      <c r="BI771" s="56">
        <v>0</v>
      </c>
      <c r="BJ771" s="56">
        <v>1</v>
      </c>
    </row>
    <row r="772" spans="1:62" hidden="1" x14ac:dyDescent="0.3">
      <c r="A772" s="56">
        <v>49196551</v>
      </c>
      <c r="B772" s="86">
        <v>599202</v>
      </c>
      <c r="C772" s="1">
        <v>42893</v>
      </c>
      <c r="D772" s="56" t="s">
        <v>357</v>
      </c>
      <c r="E772" s="56" t="s">
        <v>358</v>
      </c>
      <c r="F772" s="56" t="s">
        <v>334</v>
      </c>
      <c r="G772" s="56" t="s">
        <v>335</v>
      </c>
      <c r="H772" s="56" t="s">
        <v>336</v>
      </c>
      <c r="I772" s="56" t="s">
        <v>359</v>
      </c>
      <c r="K772" s="56" t="s">
        <v>337</v>
      </c>
      <c r="L772" s="56" t="s">
        <v>545</v>
      </c>
      <c r="M772" s="56" t="s">
        <v>984</v>
      </c>
      <c r="N772" s="56" t="s">
        <v>1043</v>
      </c>
      <c r="O772" s="56" t="s">
        <v>985</v>
      </c>
      <c r="P772" s="1" t="s">
        <v>110</v>
      </c>
      <c r="Q772" s="56" t="s">
        <v>360</v>
      </c>
      <c r="R772" s="56" t="s">
        <v>339</v>
      </c>
      <c r="S772" s="56">
        <v>190641</v>
      </c>
      <c r="T772" s="1" t="s">
        <v>112</v>
      </c>
      <c r="U772" s="56">
        <v>41416</v>
      </c>
      <c r="V772" s="56">
        <v>43100</v>
      </c>
      <c r="W772" s="56">
        <v>41729</v>
      </c>
      <c r="X772" s="56">
        <v>43100</v>
      </c>
      <c r="Y772" s="56" t="s">
        <v>340</v>
      </c>
      <c r="Z772" s="56" t="s">
        <v>341</v>
      </c>
      <c r="AA772" s="56" t="s">
        <v>342</v>
      </c>
      <c r="AB772" s="56" t="s">
        <v>343</v>
      </c>
      <c r="AC772" s="56" t="s">
        <v>342</v>
      </c>
      <c r="AD772" s="56" t="s">
        <v>347</v>
      </c>
      <c r="AE772" s="56" t="s">
        <v>334</v>
      </c>
      <c r="AF772" s="56" t="s">
        <v>292</v>
      </c>
      <c r="AG772" s="56">
        <v>2014</v>
      </c>
      <c r="AH772" s="56" t="s">
        <v>361</v>
      </c>
      <c r="AI772" s="56" t="s">
        <v>373</v>
      </c>
      <c r="AJ772" s="56">
        <v>0</v>
      </c>
      <c r="AM772" s="56">
        <v>42748</v>
      </c>
      <c r="AN772" s="56" t="s">
        <v>391</v>
      </c>
      <c r="AO772" s="1">
        <v>41779</v>
      </c>
      <c r="AP772" s="56" t="s">
        <v>353</v>
      </c>
      <c r="AQ772" s="56">
        <v>260</v>
      </c>
      <c r="AR772" s="56">
        <v>0</v>
      </c>
      <c r="AS772" s="56" t="s">
        <v>346</v>
      </c>
      <c r="BB772" s="56" t="s">
        <v>339</v>
      </c>
      <c r="BC772" s="56" t="s">
        <v>263</v>
      </c>
      <c r="BD772" s="56" t="s">
        <v>349</v>
      </c>
      <c r="BE772" s="56" t="s">
        <v>347</v>
      </c>
      <c r="BF772" s="56" t="s">
        <v>334</v>
      </c>
      <c r="BG772" s="56" t="s">
        <v>365</v>
      </c>
      <c r="BH772" s="56">
        <v>0</v>
      </c>
      <c r="BI772" s="56">
        <v>0</v>
      </c>
      <c r="BJ772" s="56">
        <v>1</v>
      </c>
    </row>
    <row r="773" spans="1:62" hidden="1" x14ac:dyDescent="0.3">
      <c r="A773" s="56">
        <v>49196745</v>
      </c>
      <c r="B773" s="86">
        <v>599202</v>
      </c>
      <c r="C773" s="1">
        <v>42893</v>
      </c>
      <c r="D773" s="56" t="s">
        <v>357</v>
      </c>
      <c r="E773" s="56" t="s">
        <v>358</v>
      </c>
      <c r="F773" s="56" t="s">
        <v>334</v>
      </c>
      <c r="G773" s="56" t="s">
        <v>335</v>
      </c>
      <c r="H773" s="56" t="s">
        <v>336</v>
      </c>
      <c r="I773" s="56" t="s">
        <v>359</v>
      </c>
      <c r="K773" s="56" t="s">
        <v>337</v>
      </c>
      <c r="L773" s="56" t="s">
        <v>545</v>
      </c>
      <c r="M773" s="56" t="s">
        <v>984</v>
      </c>
      <c r="N773" s="56" t="s">
        <v>1043</v>
      </c>
      <c r="O773" s="56" t="s">
        <v>985</v>
      </c>
      <c r="P773" s="1" t="s">
        <v>110</v>
      </c>
      <c r="Q773" s="56" t="s">
        <v>366</v>
      </c>
      <c r="R773" s="56" t="s">
        <v>339</v>
      </c>
      <c r="S773" s="56">
        <v>190147</v>
      </c>
      <c r="T773" s="1" t="s">
        <v>439</v>
      </c>
      <c r="U773" s="56">
        <v>41416</v>
      </c>
      <c r="V773" s="56">
        <v>43100</v>
      </c>
      <c r="W773" s="56">
        <v>41456</v>
      </c>
      <c r="X773" s="56">
        <v>43100</v>
      </c>
      <c r="Y773" s="56" t="s">
        <v>340</v>
      </c>
      <c r="Z773" s="56" t="s">
        <v>341</v>
      </c>
      <c r="AA773" s="56" t="s">
        <v>347</v>
      </c>
      <c r="AB773" s="56" t="s">
        <v>343</v>
      </c>
      <c r="AC773" s="56" t="s">
        <v>342</v>
      </c>
      <c r="AD773" s="56" t="s">
        <v>342</v>
      </c>
      <c r="AE773" s="56" t="s">
        <v>334</v>
      </c>
      <c r="AF773" s="56" t="s">
        <v>292</v>
      </c>
      <c r="AG773" s="56">
        <v>2015</v>
      </c>
      <c r="AH773" s="56" t="s">
        <v>80</v>
      </c>
      <c r="AI773" s="56" t="s">
        <v>344</v>
      </c>
      <c r="AJ773" s="56">
        <v>22364</v>
      </c>
      <c r="AM773" s="56">
        <v>42767</v>
      </c>
      <c r="AN773" s="56" t="s">
        <v>353</v>
      </c>
      <c r="AO773" s="1">
        <v>41784</v>
      </c>
      <c r="AP773" s="56" t="s">
        <v>353</v>
      </c>
      <c r="AQ773" s="56">
        <v>75566</v>
      </c>
      <c r="AR773" s="56">
        <v>0</v>
      </c>
      <c r="AS773" s="56" t="s">
        <v>346</v>
      </c>
      <c r="BB773" s="56" t="s">
        <v>339</v>
      </c>
      <c r="BC773" s="56" t="s">
        <v>263</v>
      </c>
      <c r="BD773" s="56" t="s">
        <v>349</v>
      </c>
      <c r="BE773" s="56" t="s">
        <v>347</v>
      </c>
      <c r="BF773" s="56" t="s">
        <v>334</v>
      </c>
      <c r="BG773" s="56" t="s">
        <v>365</v>
      </c>
      <c r="BH773" s="56">
        <v>0</v>
      </c>
      <c r="BI773" s="56">
        <v>0</v>
      </c>
      <c r="BJ773" s="56">
        <v>1</v>
      </c>
    </row>
    <row r="774" spans="1:62" hidden="1" x14ac:dyDescent="0.3">
      <c r="A774" s="56">
        <v>49196554</v>
      </c>
      <c r="B774" s="86">
        <v>599202</v>
      </c>
      <c r="C774" s="1">
        <v>42893</v>
      </c>
      <c r="D774" s="56" t="s">
        <v>357</v>
      </c>
      <c r="E774" s="56" t="s">
        <v>358</v>
      </c>
      <c r="F774" s="56" t="s">
        <v>334</v>
      </c>
      <c r="G774" s="56" t="s">
        <v>335</v>
      </c>
      <c r="H774" s="56" t="s">
        <v>336</v>
      </c>
      <c r="I774" s="56" t="s">
        <v>359</v>
      </c>
      <c r="K774" s="56" t="s">
        <v>337</v>
      </c>
      <c r="L774" s="56" t="s">
        <v>545</v>
      </c>
      <c r="M774" s="56" t="s">
        <v>984</v>
      </c>
      <c r="N774" s="56" t="s">
        <v>1043</v>
      </c>
      <c r="O774" s="56" t="s">
        <v>985</v>
      </c>
      <c r="P774" s="1" t="s">
        <v>110</v>
      </c>
      <c r="Q774" s="56" t="s">
        <v>360</v>
      </c>
      <c r="R774" s="56" t="s">
        <v>339</v>
      </c>
      <c r="S774" s="56">
        <v>190641</v>
      </c>
      <c r="T774" s="1" t="s">
        <v>112</v>
      </c>
      <c r="U774" s="56">
        <v>41416</v>
      </c>
      <c r="V774" s="56">
        <v>43100</v>
      </c>
      <c r="W774" s="56">
        <v>41729</v>
      </c>
      <c r="X774" s="56">
        <v>43100</v>
      </c>
      <c r="Y774" s="56" t="s">
        <v>340</v>
      </c>
      <c r="Z774" s="56" t="s">
        <v>341</v>
      </c>
      <c r="AA774" s="56" t="s">
        <v>342</v>
      </c>
      <c r="AB774" s="56" t="s">
        <v>343</v>
      </c>
      <c r="AC774" s="56" t="s">
        <v>342</v>
      </c>
      <c r="AD774" s="56" t="s">
        <v>347</v>
      </c>
      <c r="AE774" s="56" t="s">
        <v>334</v>
      </c>
      <c r="AF774" s="56" t="s">
        <v>292</v>
      </c>
      <c r="AG774" s="56">
        <v>2015</v>
      </c>
      <c r="AH774" s="56" t="s">
        <v>361</v>
      </c>
      <c r="AI774" s="56" t="s">
        <v>385</v>
      </c>
      <c r="AJ774" s="56">
        <v>0</v>
      </c>
      <c r="AM774" s="56">
        <v>42748</v>
      </c>
      <c r="AN774" s="56" t="s">
        <v>391</v>
      </c>
      <c r="AO774" s="1">
        <v>41779</v>
      </c>
      <c r="AP774" s="56" t="s">
        <v>353</v>
      </c>
      <c r="AQ774" s="56">
        <v>260</v>
      </c>
      <c r="AR774" s="56">
        <v>0</v>
      </c>
      <c r="AS774" s="56" t="s">
        <v>346</v>
      </c>
      <c r="BB774" s="56" t="s">
        <v>339</v>
      </c>
      <c r="BC774" s="56" t="s">
        <v>263</v>
      </c>
      <c r="BD774" s="56" t="s">
        <v>349</v>
      </c>
      <c r="BE774" s="56" t="s">
        <v>347</v>
      </c>
      <c r="BF774" s="56" t="s">
        <v>334</v>
      </c>
      <c r="BG774" s="56" t="s">
        <v>365</v>
      </c>
      <c r="BH774" s="56">
        <v>0</v>
      </c>
      <c r="BI774" s="56">
        <v>0</v>
      </c>
      <c r="BJ774" s="56">
        <v>1</v>
      </c>
    </row>
    <row r="775" spans="1:62" hidden="1" x14ac:dyDescent="0.3">
      <c r="A775" s="56">
        <v>49196743</v>
      </c>
      <c r="B775" s="86">
        <v>599202</v>
      </c>
      <c r="C775" s="1">
        <v>42893</v>
      </c>
      <c r="D775" s="56" t="s">
        <v>357</v>
      </c>
      <c r="E775" s="56" t="s">
        <v>358</v>
      </c>
      <c r="F775" s="56" t="s">
        <v>334</v>
      </c>
      <c r="G775" s="56" t="s">
        <v>335</v>
      </c>
      <c r="H775" s="56" t="s">
        <v>336</v>
      </c>
      <c r="I775" s="56" t="s">
        <v>359</v>
      </c>
      <c r="K775" s="56" t="s">
        <v>337</v>
      </c>
      <c r="L775" s="56" t="s">
        <v>545</v>
      </c>
      <c r="M775" s="56" t="s">
        <v>984</v>
      </c>
      <c r="N775" s="56" t="s">
        <v>1043</v>
      </c>
      <c r="O775" s="56" t="s">
        <v>985</v>
      </c>
      <c r="P775" s="1" t="s">
        <v>110</v>
      </c>
      <c r="Q775" s="56" t="s">
        <v>366</v>
      </c>
      <c r="R775" s="56" t="s">
        <v>339</v>
      </c>
      <c r="S775" s="56">
        <v>190147</v>
      </c>
      <c r="T775" s="1" t="s">
        <v>439</v>
      </c>
      <c r="U775" s="56">
        <v>41416</v>
      </c>
      <c r="V775" s="56">
        <v>43100</v>
      </c>
      <c r="W775" s="56">
        <v>41456</v>
      </c>
      <c r="X775" s="56">
        <v>43100</v>
      </c>
      <c r="Y775" s="56" t="s">
        <v>340</v>
      </c>
      <c r="Z775" s="56" t="s">
        <v>341</v>
      </c>
      <c r="AA775" s="56" t="s">
        <v>347</v>
      </c>
      <c r="AB775" s="56" t="s">
        <v>343</v>
      </c>
      <c r="AC775" s="56" t="s">
        <v>342</v>
      </c>
      <c r="AD775" s="56" t="s">
        <v>342</v>
      </c>
      <c r="AE775" s="56" t="s">
        <v>334</v>
      </c>
      <c r="AF775" s="56" t="s">
        <v>292</v>
      </c>
      <c r="AG775" s="56">
        <v>2014</v>
      </c>
      <c r="AH775" s="56" t="s">
        <v>80</v>
      </c>
      <c r="AI775" s="56" t="s">
        <v>344</v>
      </c>
      <c r="AJ775" s="56">
        <v>0</v>
      </c>
      <c r="AM775" s="56">
        <v>42767</v>
      </c>
      <c r="AN775" s="56" t="s">
        <v>353</v>
      </c>
      <c r="AO775" s="1">
        <v>41859</v>
      </c>
      <c r="AP775" s="56" t="s">
        <v>353</v>
      </c>
      <c r="AQ775" s="56">
        <v>75566</v>
      </c>
      <c r="AR775" s="56">
        <v>0</v>
      </c>
      <c r="AS775" s="56" t="s">
        <v>346</v>
      </c>
      <c r="BB775" s="56" t="s">
        <v>339</v>
      </c>
      <c r="BC775" s="56" t="s">
        <v>263</v>
      </c>
      <c r="BD775" s="56" t="s">
        <v>349</v>
      </c>
      <c r="BE775" s="56" t="s">
        <v>347</v>
      </c>
      <c r="BF775" s="56" t="s">
        <v>334</v>
      </c>
      <c r="BG775" s="56" t="s">
        <v>365</v>
      </c>
      <c r="BH775" s="56">
        <v>0</v>
      </c>
      <c r="BI775" s="56">
        <v>0</v>
      </c>
      <c r="BJ775" s="56">
        <v>1</v>
      </c>
    </row>
    <row r="776" spans="1:62" hidden="1" x14ac:dyDescent="0.3">
      <c r="A776" s="56">
        <v>49196529</v>
      </c>
      <c r="B776" s="86">
        <v>599202</v>
      </c>
      <c r="C776" s="1">
        <v>42893</v>
      </c>
      <c r="D776" s="56" t="s">
        <v>357</v>
      </c>
      <c r="E776" s="56" t="s">
        <v>358</v>
      </c>
      <c r="F776" s="56" t="s">
        <v>334</v>
      </c>
      <c r="G776" s="56" t="s">
        <v>335</v>
      </c>
      <c r="H776" s="56" t="s">
        <v>336</v>
      </c>
      <c r="I776" s="56" t="s">
        <v>359</v>
      </c>
      <c r="K776" s="56" t="s">
        <v>337</v>
      </c>
      <c r="L776" s="56" t="s">
        <v>545</v>
      </c>
      <c r="M776" s="56" t="s">
        <v>984</v>
      </c>
      <c r="N776" s="56" t="s">
        <v>1043</v>
      </c>
      <c r="O776" s="56" t="s">
        <v>985</v>
      </c>
      <c r="P776" s="1" t="s">
        <v>110</v>
      </c>
      <c r="Q776" s="56" t="s">
        <v>360</v>
      </c>
      <c r="R776" s="56" t="s">
        <v>339</v>
      </c>
      <c r="S776" s="56">
        <v>107904</v>
      </c>
      <c r="T776" s="1" t="s">
        <v>490</v>
      </c>
      <c r="U776" s="56">
        <v>41416</v>
      </c>
      <c r="V776" s="56">
        <v>43100</v>
      </c>
      <c r="W776" s="56">
        <v>41456</v>
      </c>
      <c r="X776" s="56">
        <v>43100</v>
      </c>
      <c r="Y776" s="56" t="s">
        <v>356</v>
      </c>
      <c r="Z776" s="56" t="s">
        <v>341</v>
      </c>
      <c r="AA776" s="56" t="s">
        <v>347</v>
      </c>
      <c r="AB776" s="56" t="s">
        <v>343</v>
      </c>
      <c r="AC776" s="56" t="s">
        <v>342</v>
      </c>
      <c r="AD776" s="56" t="s">
        <v>342</v>
      </c>
      <c r="AE776" s="56" t="s">
        <v>334</v>
      </c>
      <c r="AF776" s="56" t="s">
        <v>292</v>
      </c>
      <c r="AG776" s="56">
        <v>2016</v>
      </c>
      <c r="AH776" s="56" t="s">
        <v>361</v>
      </c>
      <c r="AI776" s="56" t="s">
        <v>373</v>
      </c>
      <c r="AJ776" s="56">
        <v>2648</v>
      </c>
      <c r="AM776" s="56">
        <v>42748</v>
      </c>
      <c r="AN776" s="56" t="s">
        <v>391</v>
      </c>
      <c r="AO776" s="1">
        <v>41393</v>
      </c>
      <c r="AP776" s="56" t="s">
        <v>353</v>
      </c>
      <c r="AQ776" s="56">
        <v>59804</v>
      </c>
      <c r="AR776" s="56">
        <v>0</v>
      </c>
      <c r="AS776" s="56" t="s">
        <v>346</v>
      </c>
      <c r="BB776" s="56" t="s">
        <v>339</v>
      </c>
      <c r="BC776" s="56" t="s">
        <v>263</v>
      </c>
      <c r="BD776" s="56" t="s">
        <v>349</v>
      </c>
      <c r="BE776" s="56" t="s">
        <v>347</v>
      </c>
      <c r="BF776" s="56" t="s">
        <v>334</v>
      </c>
      <c r="BG776" s="56" t="s">
        <v>365</v>
      </c>
      <c r="BH776" s="56">
        <v>0</v>
      </c>
      <c r="BI776" s="56">
        <v>0</v>
      </c>
      <c r="BJ776" s="56">
        <v>1</v>
      </c>
    </row>
    <row r="777" spans="1:62" hidden="1" x14ac:dyDescent="0.3">
      <c r="A777" s="56">
        <v>49196741</v>
      </c>
      <c r="B777" s="86">
        <v>599202</v>
      </c>
      <c r="C777" s="1">
        <v>42893</v>
      </c>
      <c r="D777" s="56" t="s">
        <v>357</v>
      </c>
      <c r="E777" s="56" t="s">
        <v>358</v>
      </c>
      <c r="F777" s="56" t="s">
        <v>334</v>
      </c>
      <c r="G777" s="56" t="s">
        <v>335</v>
      </c>
      <c r="H777" s="56" t="s">
        <v>336</v>
      </c>
      <c r="I777" s="56" t="s">
        <v>359</v>
      </c>
      <c r="K777" s="56" t="s">
        <v>337</v>
      </c>
      <c r="L777" s="56" t="s">
        <v>545</v>
      </c>
      <c r="M777" s="56" t="s">
        <v>984</v>
      </c>
      <c r="N777" s="56" t="s">
        <v>1043</v>
      </c>
      <c r="O777" s="56" t="s">
        <v>985</v>
      </c>
      <c r="P777" s="1" t="s">
        <v>110</v>
      </c>
      <c r="Q777" s="56" t="s">
        <v>366</v>
      </c>
      <c r="R777" s="56" t="s">
        <v>339</v>
      </c>
      <c r="S777" s="56">
        <v>190147</v>
      </c>
      <c r="T777" s="1" t="s">
        <v>439</v>
      </c>
      <c r="U777" s="56">
        <v>41416</v>
      </c>
      <c r="V777" s="56">
        <v>43100</v>
      </c>
      <c r="W777" s="56">
        <v>41456</v>
      </c>
      <c r="X777" s="56">
        <v>43100</v>
      </c>
      <c r="Y777" s="56" t="s">
        <v>340</v>
      </c>
      <c r="Z777" s="56" t="s">
        <v>341</v>
      </c>
      <c r="AA777" s="56" t="s">
        <v>347</v>
      </c>
      <c r="AB777" s="56" t="s">
        <v>343</v>
      </c>
      <c r="AC777" s="56" t="s">
        <v>342</v>
      </c>
      <c r="AD777" s="56" t="s">
        <v>342</v>
      </c>
      <c r="AE777" s="56" t="s">
        <v>334</v>
      </c>
      <c r="AF777" s="56" t="s">
        <v>291</v>
      </c>
      <c r="AG777" s="56">
        <v>2017</v>
      </c>
      <c r="AH777" s="56" t="s">
        <v>80</v>
      </c>
      <c r="AI777" s="56" t="s">
        <v>348</v>
      </c>
      <c r="AJ777" s="56">
        <v>33917</v>
      </c>
      <c r="AK777" s="1">
        <v>42734</v>
      </c>
      <c r="AL777" s="56" t="s">
        <v>946</v>
      </c>
      <c r="AM777" s="56">
        <v>42767</v>
      </c>
      <c r="AN777" s="56" t="s">
        <v>353</v>
      </c>
      <c r="AO777" s="1">
        <v>42767</v>
      </c>
      <c r="AP777" s="56" t="s">
        <v>353</v>
      </c>
      <c r="AQ777" s="56">
        <v>75566</v>
      </c>
      <c r="AR777" s="56">
        <v>0</v>
      </c>
      <c r="AS777" s="56" t="s">
        <v>346</v>
      </c>
      <c r="BB777" s="56" t="s">
        <v>339</v>
      </c>
      <c r="BC777" s="56" t="s">
        <v>263</v>
      </c>
      <c r="BD777" s="56" t="s">
        <v>349</v>
      </c>
      <c r="BE777" s="56" t="s">
        <v>347</v>
      </c>
      <c r="BF777" s="56" t="s">
        <v>334</v>
      </c>
      <c r="BG777" s="56" t="s">
        <v>365</v>
      </c>
      <c r="BH777" s="56">
        <v>0</v>
      </c>
      <c r="BI777" s="56">
        <v>0</v>
      </c>
      <c r="BJ777" s="56">
        <v>1</v>
      </c>
    </row>
    <row r="778" spans="1:62" hidden="1" x14ac:dyDescent="0.3">
      <c r="A778" s="56">
        <v>49196497</v>
      </c>
      <c r="B778" s="86">
        <v>599202</v>
      </c>
      <c r="C778" s="1">
        <v>42893</v>
      </c>
      <c r="D778" s="56" t="s">
        <v>357</v>
      </c>
      <c r="E778" s="56" t="s">
        <v>358</v>
      </c>
      <c r="F778" s="56" t="s">
        <v>334</v>
      </c>
      <c r="G778" s="56" t="s">
        <v>335</v>
      </c>
      <c r="H778" s="56" t="s">
        <v>336</v>
      </c>
      <c r="I778" s="56" t="s">
        <v>359</v>
      </c>
      <c r="K778" s="56" t="s">
        <v>337</v>
      </c>
      <c r="L778" s="56" t="s">
        <v>545</v>
      </c>
      <c r="M778" s="56" t="s">
        <v>984</v>
      </c>
      <c r="N778" s="56" t="s">
        <v>1043</v>
      </c>
      <c r="O778" s="56" t="s">
        <v>985</v>
      </c>
      <c r="P778" s="1" t="s">
        <v>110</v>
      </c>
      <c r="Q778" s="56" t="s">
        <v>360</v>
      </c>
      <c r="R778" s="56" t="s">
        <v>339</v>
      </c>
      <c r="S778" s="56">
        <v>149237</v>
      </c>
      <c r="T778" s="1" t="s">
        <v>375</v>
      </c>
      <c r="U778" s="56">
        <v>41416</v>
      </c>
      <c r="V778" s="56">
        <v>43100</v>
      </c>
      <c r="W778" s="56">
        <v>41456</v>
      </c>
      <c r="X778" s="56">
        <v>43100</v>
      </c>
      <c r="Y778" s="56" t="s">
        <v>340</v>
      </c>
      <c r="Z778" s="56" t="s">
        <v>341</v>
      </c>
      <c r="AA778" s="56" t="s">
        <v>347</v>
      </c>
      <c r="AB778" s="56" t="s">
        <v>343</v>
      </c>
      <c r="AC778" s="56" t="s">
        <v>342</v>
      </c>
      <c r="AD778" s="56" t="s">
        <v>347</v>
      </c>
      <c r="AE778" s="56" t="s">
        <v>334</v>
      </c>
      <c r="AF778" s="56" t="s">
        <v>292</v>
      </c>
      <c r="AG778" s="56">
        <v>2016</v>
      </c>
      <c r="AH778" s="56" t="s">
        <v>361</v>
      </c>
      <c r="AI778" s="56" t="s">
        <v>385</v>
      </c>
      <c r="AJ778" s="56">
        <v>797</v>
      </c>
      <c r="AM778" s="56">
        <v>42748</v>
      </c>
      <c r="AN778" s="56" t="s">
        <v>391</v>
      </c>
      <c r="AO778" s="1">
        <v>41404</v>
      </c>
      <c r="AP778" s="56" t="s">
        <v>353</v>
      </c>
      <c r="AQ778" s="56">
        <v>67509</v>
      </c>
      <c r="AR778" s="56">
        <v>0</v>
      </c>
      <c r="AS778" s="56" t="s">
        <v>346</v>
      </c>
      <c r="BB778" s="56" t="s">
        <v>339</v>
      </c>
      <c r="BC778" s="56" t="s">
        <v>263</v>
      </c>
      <c r="BD778" s="56" t="s">
        <v>349</v>
      </c>
      <c r="BE778" s="56" t="s">
        <v>347</v>
      </c>
      <c r="BF778" s="56" t="s">
        <v>334</v>
      </c>
      <c r="BG778" s="56" t="s">
        <v>365</v>
      </c>
      <c r="BH778" s="56">
        <v>0</v>
      </c>
      <c r="BI778" s="56">
        <v>0</v>
      </c>
      <c r="BJ778" s="56">
        <v>1</v>
      </c>
    </row>
    <row r="779" spans="1:62" hidden="1" x14ac:dyDescent="0.3">
      <c r="A779" s="56">
        <v>49196739</v>
      </c>
      <c r="B779" s="86">
        <v>599202</v>
      </c>
      <c r="C779" s="1">
        <v>42893</v>
      </c>
      <c r="D779" s="56" t="s">
        <v>357</v>
      </c>
      <c r="E779" s="56" t="s">
        <v>358</v>
      </c>
      <c r="F779" s="56" t="s">
        <v>334</v>
      </c>
      <c r="G779" s="56" t="s">
        <v>335</v>
      </c>
      <c r="H779" s="56" t="s">
        <v>336</v>
      </c>
      <c r="I779" s="56" t="s">
        <v>359</v>
      </c>
      <c r="K779" s="56" t="s">
        <v>337</v>
      </c>
      <c r="L779" s="56" t="s">
        <v>545</v>
      </c>
      <c r="M779" s="56" t="s">
        <v>984</v>
      </c>
      <c r="N779" s="56" t="s">
        <v>1043</v>
      </c>
      <c r="O779" s="56" t="s">
        <v>985</v>
      </c>
      <c r="P779" s="1" t="s">
        <v>110</v>
      </c>
      <c r="Q779" s="56" t="s">
        <v>366</v>
      </c>
      <c r="R779" s="56" t="s">
        <v>339</v>
      </c>
      <c r="S779" s="56">
        <v>190147</v>
      </c>
      <c r="T779" s="1" t="s">
        <v>439</v>
      </c>
      <c r="U779" s="56">
        <v>41416</v>
      </c>
      <c r="V779" s="56">
        <v>43100</v>
      </c>
      <c r="W779" s="56">
        <v>41456</v>
      </c>
      <c r="X779" s="56">
        <v>43100</v>
      </c>
      <c r="Y779" s="56" t="s">
        <v>340</v>
      </c>
      <c r="Z779" s="56" t="s">
        <v>341</v>
      </c>
      <c r="AA779" s="56" t="s">
        <v>347</v>
      </c>
      <c r="AB779" s="56" t="s">
        <v>343</v>
      </c>
      <c r="AC779" s="56" t="s">
        <v>342</v>
      </c>
      <c r="AD779" s="56" t="s">
        <v>342</v>
      </c>
      <c r="AE779" s="56" t="s">
        <v>334</v>
      </c>
      <c r="AF779" s="56" t="s">
        <v>291</v>
      </c>
      <c r="AG779" s="56">
        <v>2016</v>
      </c>
      <c r="AH779" s="56" t="s">
        <v>80</v>
      </c>
      <c r="AI779" s="56" t="s">
        <v>348</v>
      </c>
      <c r="AJ779" s="56">
        <v>-1453</v>
      </c>
      <c r="AK779" s="1">
        <v>42369</v>
      </c>
      <c r="AL779" s="56" t="s">
        <v>470</v>
      </c>
      <c r="AM779" s="56">
        <v>42767</v>
      </c>
      <c r="AN779" s="56" t="s">
        <v>353</v>
      </c>
      <c r="AO779" s="1">
        <v>42388</v>
      </c>
      <c r="AP779" s="56" t="s">
        <v>353</v>
      </c>
      <c r="AQ779" s="56">
        <v>75566</v>
      </c>
      <c r="AR779" s="56">
        <v>0</v>
      </c>
      <c r="AS779" s="56" t="s">
        <v>346</v>
      </c>
      <c r="BB779" s="56" t="s">
        <v>339</v>
      </c>
      <c r="BC779" s="56" t="s">
        <v>263</v>
      </c>
      <c r="BD779" s="56" t="s">
        <v>349</v>
      </c>
      <c r="BE779" s="56" t="s">
        <v>347</v>
      </c>
      <c r="BF779" s="56" t="s">
        <v>334</v>
      </c>
      <c r="BG779" s="56" t="s">
        <v>365</v>
      </c>
      <c r="BH779" s="56">
        <v>0</v>
      </c>
      <c r="BI779" s="56">
        <v>0</v>
      </c>
      <c r="BJ779" s="56">
        <v>1</v>
      </c>
    </row>
    <row r="780" spans="1:62" hidden="1" x14ac:dyDescent="0.3">
      <c r="A780" s="56">
        <v>49196481</v>
      </c>
      <c r="B780" s="86">
        <v>599202</v>
      </c>
      <c r="C780" s="1">
        <v>42893</v>
      </c>
      <c r="D780" s="56" t="s">
        <v>357</v>
      </c>
      <c r="E780" s="56" t="s">
        <v>358</v>
      </c>
      <c r="F780" s="56" t="s">
        <v>334</v>
      </c>
      <c r="G780" s="56" t="s">
        <v>335</v>
      </c>
      <c r="H780" s="56" t="s">
        <v>336</v>
      </c>
      <c r="I780" s="56" t="s">
        <v>359</v>
      </c>
      <c r="K780" s="56" t="s">
        <v>337</v>
      </c>
      <c r="L780" s="56" t="s">
        <v>545</v>
      </c>
      <c r="M780" s="56" t="s">
        <v>984</v>
      </c>
      <c r="N780" s="56" t="s">
        <v>1043</v>
      </c>
      <c r="O780" s="56" t="s">
        <v>985</v>
      </c>
      <c r="P780" s="1" t="s">
        <v>110</v>
      </c>
      <c r="Q780" s="56" t="s">
        <v>360</v>
      </c>
      <c r="R780" s="56" t="s">
        <v>339</v>
      </c>
      <c r="S780" s="56">
        <v>149237</v>
      </c>
      <c r="T780" s="1" t="s">
        <v>375</v>
      </c>
      <c r="U780" s="56">
        <v>41416</v>
      </c>
      <c r="V780" s="56">
        <v>43100</v>
      </c>
      <c r="W780" s="56">
        <v>41456</v>
      </c>
      <c r="X780" s="56">
        <v>43100</v>
      </c>
      <c r="Y780" s="56" t="s">
        <v>340</v>
      </c>
      <c r="Z780" s="56" t="s">
        <v>341</v>
      </c>
      <c r="AA780" s="56" t="s">
        <v>347</v>
      </c>
      <c r="AB780" s="56" t="s">
        <v>343</v>
      </c>
      <c r="AC780" s="56" t="s">
        <v>342</v>
      </c>
      <c r="AD780" s="56" t="s">
        <v>347</v>
      </c>
      <c r="AE780" s="56" t="s">
        <v>334</v>
      </c>
      <c r="AF780" s="56" t="s">
        <v>224</v>
      </c>
      <c r="AG780" s="56">
        <v>2012</v>
      </c>
      <c r="AH780" s="56" t="s">
        <v>361</v>
      </c>
      <c r="AI780" s="56" t="s">
        <v>339</v>
      </c>
      <c r="AJ780" s="56">
        <v>0</v>
      </c>
      <c r="AM780" s="56">
        <v>42748</v>
      </c>
      <c r="AN780" s="56" t="s">
        <v>391</v>
      </c>
      <c r="AO780" s="1">
        <v>41404</v>
      </c>
      <c r="AP780" s="56" t="s">
        <v>353</v>
      </c>
      <c r="AQ780" s="56">
        <v>67509</v>
      </c>
      <c r="AR780" s="56">
        <v>0</v>
      </c>
      <c r="AS780" s="56" t="s">
        <v>346</v>
      </c>
      <c r="BB780" s="56" t="s">
        <v>339</v>
      </c>
      <c r="BC780" s="56" t="s">
        <v>263</v>
      </c>
      <c r="BD780" s="56" t="s">
        <v>349</v>
      </c>
      <c r="BE780" s="56" t="s">
        <v>347</v>
      </c>
      <c r="BF780" s="56" t="s">
        <v>334</v>
      </c>
      <c r="BG780" s="56" t="s">
        <v>365</v>
      </c>
      <c r="BH780" s="56">
        <v>0</v>
      </c>
      <c r="BI780" s="56">
        <v>0</v>
      </c>
      <c r="BJ780" s="56">
        <v>1</v>
      </c>
    </row>
    <row r="781" spans="1:62" hidden="1" x14ac:dyDescent="0.3">
      <c r="A781" s="56">
        <v>49196737</v>
      </c>
      <c r="B781" s="86">
        <v>599202</v>
      </c>
      <c r="C781" s="1">
        <v>42893</v>
      </c>
      <c r="D781" s="56" t="s">
        <v>357</v>
      </c>
      <c r="E781" s="56" t="s">
        <v>358</v>
      </c>
      <c r="F781" s="56" t="s">
        <v>334</v>
      </c>
      <c r="G781" s="56" t="s">
        <v>335</v>
      </c>
      <c r="H781" s="56" t="s">
        <v>336</v>
      </c>
      <c r="I781" s="56" t="s">
        <v>359</v>
      </c>
      <c r="K781" s="56" t="s">
        <v>337</v>
      </c>
      <c r="L781" s="56" t="s">
        <v>545</v>
      </c>
      <c r="M781" s="56" t="s">
        <v>984</v>
      </c>
      <c r="N781" s="56" t="s">
        <v>1043</v>
      </c>
      <c r="O781" s="56" t="s">
        <v>985</v>
      </c>
      <c r="P781" s="1" t="s">
        <v>110</v>
      </c>
      <c r="Q781" s="56" t="s">
        <v>366</v>
      </c>
      <c r="R781" s="56" t="s">
        <v>339</v>
      </c>
      <c r="S781" s="56">
        <v>190147</v>
      </c>
      <c r="T781" s="1" t="s">
        <v>439</v>
      </c>
      <c r="U781" s="56">
        <v>41416</v>
      </c>
      <c r="V781" s="56">
        <v>43100</v>
      </c>
      <c r="W781" s="56">
        <v>41456</v>
      </c>
      <c r="X781" s="56">
        <v>43100</v>
      </c>
      <c r="Y781" s="56" t="s">
        <v>340</v>
      </c>
      <c r="Z781" s="56" t="s">
        <v>341</v>
      </c>
      <c r="AA781" s="56" t="s">
        <v>347</v>
      </c>
      <c r="AB781" s="56" t="s">
        <v>343</v>
      </c>
      <c r="AC781" s="56" t="s">
        <v>342</v>
      </c>
      <c r="AD781" s="56" t="s">
        <v>342</v>
      </c>
      <c r="AE781" s="56" t="s">
        <v>334</v>
      </c>
      <c r="AF781" s="56" t="s">
        <v>291</v>
      </c>
      <c r="AG781" s="56">
        <v>2015</v>
      </c>
      <c r="AH781" s="56" t="s">
        <v>80</v>
      </c>
      <c r="AI781" s="56" t="s">
        <v>348</v>
      </c>
      <c r="AJ781" s="56">
        <v>3941</v>
      </c>
      <c r="AK781" s="1">
        <v>42004</v>
      </c>
      <c r="AL781" s="56" t="s">
        <v>412</v>
      </c>
      <c r="AM781" s="56">
        <v>42767</v>
      </c>
      <c r="AN781" s="56" t="s">
        <v>353</v>
      </c>
      <c r="AO781" s="1">
        <v>42055</v>
      </c>
      <c r="AP781" s="56" t="s">
        <v>353</v>
      </c>
      <c r="AQ781" s="56">
        <v>75566</v>
      </c>
      <c r="AR781" s="56">
        <v>0</v>
      </c>
      <c r="AS781" s="56" t="s">
        <v>346</v>
      </c>
      <c r="BB781" s="56" t="s">
        <v>339</v>
      </c>
      <c r="BC781" s="56" t="s">
        <v>263</v>
      </c>
      <c r="BD781" s="56" t="s">
        <v>349</v>
      </c>
      <c r="BE781" s="56" t="s">
        <v>347</v>
      </c>
      <c r="BF781" s="56" t="s">
        <v>334</v>
      </c>
      <c r="BG781" s="56" t="s">
        <v>365</v>
      </c>
      <c r="BH781" s="56">
        <v>0</v>
      </c>
      <c r="BI781" s="56">
        <v>0</v>
      </c>
      <c r="BJ781" s="56">
        <v>1</v>
      </c>
    </row>
    <row r="782" spans="1:62" hidden="1" x14ac:dyDescent="0.3">
      <c r="A782" s="56">
        <v>49196473</v>
      </c>
      <c r="B782" s="86">
        <v>599202</v>
      </c>
      <c r="C782" s="1">
        <v>42893</v>
      </c>
      <c r="D782" s="56" t="s">
        <v>357</v>
      </c>
      <c r="E782" s="56" t="s">
        <v>358</v>
      </c>
      <c r="F782" s="56" t="s">
        <v>334</v>
      </c>
      <c r="G782" s="56" t="s">
        <v>335</v>
      </c>
      <c r="H782" s="56" t="s">
        <v>336</v>
      </c>
      <c r="I782" s="56" t="s">
        <v>359</v>
      </c>
      <c r="K782" s="56" t="s">
        <v>337</v>
      </c>
      <c r="L782" s="56" t="s">
        <v>545</v>
      </c>
      <c r="M782" s="56" t="s">
        <v>984</v>
      </c>
      <c r="N782" s="56" t="s">
        <v>1043</v>
      </c>
      <c r="O782" s="56" t="s">
        <v>985</v>
      </c>
      <c r="P782" s="1" t="s">
        <v>110</v>
      </c>
      <c r="Q782" s="56" t="s">
        <v>360</v>
      </c>
      <c r="R782" s="56" t="s">
        <v>339</v>
      </c>
      <c r="S782" s="56">
        <v>129565</v>
      </c>
      <c r="T782" s="1" t="s">
        <v>386</v>
      </c>
      <c r="U782" s="56">
        <v>41416</v>
      </c>
      <c r="V782" s="56">
        <v>43100</v>
      </c>
      <c r="W782" s="56">
        <v>41729</v>
      </c>
      <c r="X782" s="56">
        <v>43100</v>
      </c>
      <c r="Y782" s="56" t="s">
        <v>356</v>
      </c>
      <c r="Z782" s="56" t="s">
        <v>341</v>
      </c>
      <c r="AA782" s="56" t="s">
        <v>347</v>
      </c>
      <c r="AB782" s="56" t="s">
        <v>343</v>
      </c>
      <c r="AC782" s="56" t="s">
        <v>342</v>
      </c>
      <c r="AD782" s="56" t="s">
        <v>347</v>
      </c>
      <c r="AE782" s="56" t="s">
        <v>334</v>
      </c>
      <c r="AF782" s="56" t="s">
        <v>292</v>
      </c>
      <c r="AG782" s="56">
        <v>2016</v>
      </c>
      <c r="AH782" s="56" t="s">
        <v>361</v>
      </c>
      <c r="AI782" s="56" t="s">
        <v>373</v>
      </c>
      <c r="AJ782" s="56">
        <v>5</v>
      </c>
      <c r="AM782" s="56">
        <v>42748</v>
      </c>
      <c r="AN782" s="56" t="s">
        <v>391</v>
      </c>
      <c r="AO782" s="1">
        <v>41393</v>
      </c>
      <c r="AP782" s="56" t="s">
        <v>353</v>
      </c>
      <c r="AQ782" s="56">
        <v>64645</v>
      </c>
      <c r="AR782" s="56">
        <v>0</v>
      </c>
      <c r="AS782" s="56" t="s">
        <v>346</v>
      </c>
      <c r="BB782" s="56" t="s">
        <v>339</v>
      </c>
      <c r="BC782" s="56" t="s">
        <v>263</v>
      </c>
      <c r="BD782" s="56" t="s">
        <v>349</v>
      </c>
      <c r="BE782" s="56" t="s">
        <v>347</v>
      </c>
      <c r="BF782" s="56" t="s">
        <v>334</v>
      </c>
      <c r="BG782" s="56" t="s">
        <v>365</v>
      </c>
      <c r="BH782" s="56">
        <v>0</v>
      </c>
      <c r="BI782" s="56">
        <v>0</v>
      </c>
      <c r="BJ782" s="56">
        <v>1</v>
      </c>
    </row>
    <row r="783" spans="1:62" hidden="1" x14ac:dyDescent="0.3">
      <c r="A783" s="56">
        <v>49196735</v>
      </c>
      <c r="B783" s="86">
        <v>599202</v>
      </c>
      <c r="C783" s="1">
        <v>42893</v>
      </c>
      <c r="D783" s="56" t="s">
        <v>357</v>
      </c>
      <c r="E783" s="56" t="s">
        <v>358</v>
      </c>
      <c r="F783" s="56" t="s">
        <v>334</v>
      </c>
      <c r="G783" s="56" t="s">
        <v>335</v>
      </c>
      <c r="H783" s="56" t="s">
        <v>336</v>
      </c>
      <c r="I783" s="56" t="s">
        <v>359</v>
      </c>
      <c r="K783" s="56" t="s">
        <v>337</v>
      </c>
      <c r="L783" s="56" t="s">
        <v>545</v>
      </c>
      <c r="M783" s="56" t="s">
        <v>984</v>
      </c>
      <c r="N783" s="56" t="s">
        <v>1043</v>
      </c>
      <c r="O783" s="56" t="s">
        <v>985</v>
      </c>
      <c r="P783" s="1" t="s">
        <v>110</v>
      </c>
      <c r="Q783" s="56" t="s">
        <v>366</v>
      </c>
      <c r="R783" s="56" t="s">
        <v>339</v>
      </c>
      <c r="S783" s="56">
        <v>190147</v>
      </c>
      <c r="T783" s="1" t="s">
        <v>439</v>
      </c>
      <c r="U783" s="56">
        <v>41416</v>
      </c>
      <c r="V783" s="56">
        <v>43100</v>
      </c>
      <c r="W783" s="56">
        <v>41456</v>
      </c>
      <c r="X783" s="56">
        <v>43100</v>
      </c>
      <c r="Y783" s="56" t="s">
        <v>340</v>
      </c>
      <c r="Z783" s="56" t="s">
        <v>341</v>
      </c>
      <c r="AA783" s="56" t="s">
        <v>347</v>
      </c>
      <c r="AB783" s="56" t="s">
        <v>343</v>
      </c>
      <c r="AC783" s="56" t="s">
        <v>342</v>
      </c>
      <c r="AD783" s="56" t="s">
        <v>342</v>
      </c>
      <c r="AE783" s="56" t="s">
        <v>334</v>
      </c>
      <c r="AF783" s="56" t="s">
        <v>224</v>
      </c>
      <c r="AG783" s="56">
        <v>2014</v>
      </c>
      <c r="AH783" s="56" t="s">
        <v>80</v>
      </c>
      <c r="AI783" s="56" t="s">
        <v>339</v>
      </c>
      <c r="AJ783" s="56">
        <v>0</v>
      </c>
      <c r="AM783" s="56">
        <v>42767</v>
      </c>
      <c r="AN783" s="56" t="s">
        <v>353</v>
      </c>
      <c r="AO783" s="1">
        <v>41859</v>
      </c>
      <c r="AP783" s="56" t="s">
        <v>353</v>
      </c>
      <c r="AQ783" s="56">
        <v>75566</v>
      </c>
      <c r="AR783" s="56">
        <v>0</v>
      </c>
      <c r="AS783" s="56" t="s">
        <v>346</v>
      </c>
      <c r="BB783" s="56" t="s">
        <v>339</v>
      </c>
      <c r="BC783" s="56" t="s">
        <v>263</v>
      </c>
      <c r="BD783" s="56" t="s">
        <v>349</v>
      </c>
      <c r="BE783" s="56" t="s">
        <v>347</v>
      </c>
      <c r="BF783" s="56" t="s">
        <v>334</v>
      </c>
      <c r="BG783" s="56" t="s">
        <v>365</v>
      </c>
      <c r="BH783" s="56">
        <v>0</v>
      </c>
      <c r="BI783" s="56">
        <v>0</v>
      </c>
      <c r="BJ783" s="56">
        <v>1</v>
      </c>
    </row>
    <row r="784" spans="1:62" hidden="1" x14ac:dyDescent="0.3">
      <c r="A784" s="56">
        <v>49196469</v>
      </c>
      <c r="B784" s="86">
        <v>599202</v>
      </c>
      <c r="C784" s="1">
        <v>42893</v>
      </c>
      <c r="D784" s="56" t="s">
        <v>357</v>
      </c>
      <c r="E784" s="56" t="s">
        <v>358</v>
      </c>
      <c r="F784" s="56" t="s">
        <v>334</v>
      </c>
      <c r="G784" s="56" t="s">
        <v>335</v>
      </c>
      <c r="H784" s="56" t="s">
        <v>336</v>
      </c>
      <c r="I784" s="56" t="s">
        <v>359</v>
      </c>
      <c r="K784" s="56" t="s">
        <v>337</v>
      </c>
      <c r="L784" s="56" t="s">
        <v>545</v>
      </c>
      <c r="M784" s="56" t="s">
        <v>984</v>
      </c>
      <c r="N784" s="56" t="s">
        <v>1043</v>
      </c>
      <c r="O784" s="56" t="s">
        <v>985</v>
      </c>
      <c r="P784" s="1" t="s">
        <v>110</v>
      </c>
      <c r="Q784" s="56" t="s">
        <v>360</v>
      </c>
      <c r="R784" s="56" t="s">
        <v>339</v>
      </c>
      <c r="S784" s="56">
        <v>129565</v>
      </c>
      <c r="T784" s="1" t="s">
        <v>386</v>
      </c>
      <c r="U784" s="56">
        <v>41416</v>
      </c>
      <c r="V784" s="56">
        <v>43100</v>
      </c>
      <c r="W784" s="56">
        <v>41729</v>
      </c>
      <c r="X784" s="56">
        <v>43100</v>
      </c>
      <c r="Y784" s="56" t="s">
        <v>356</v>
      </c>
      <c r="Z784" s="56" t="s">
        <v>341</v>
      </c>
      <c r="AA784" s="56" t="s">
        <v>347</v>
      </c>
      <c r="AB784" s="56" t="s">
        <v>343</v>
      </c>
      <c r="AC784" s="56" t="s">
        <v>342</v>
      </c>
      <c r="AD784" s="56" t="s">
        <v>347</v>
      </c>
      <c r="AE784" s="56" t="s">
        <v>334</v>
      </c>
      <c r="AF784" s="56" t="s">
        <v>292</v>
      </c>
      <c r="AG784" s="56">
        <v>2015</v>
      </c>
      <c r="AH784" s="56" t="s">
        <v>361</v>
      </c>
      <c r="AI784" s="56" t="s">
        <v>373</v>
      </c>
      <c r="AJ784" s="56">
        <v>5</v>
      </c>
      <c r="AM784" s="56">
        <v>42748</v>
      </c>
      <c r="AN784" s="56" t="s">
        <v>391</v>
      </c>
      <c r="AO784" s="1">
        <v>41393</v>
      </c>
      <c r="AP784" s="56" t="s">
        <v>353</v>
      </c>
      <c r="AQ784" s="56">
        <v>64645</v>
      </c>
      <c r="AR784" s="56">
        <v>0</v>
      </c>
      <c r="AS784" s="56" t="s">
        <v>346</v>
      </c>
      <c r="BB784" s="56" t="s">
        <v>339</v>
      </c>
      <c r="BC784" s="56" t="s">
        <v>263</v>
      </c>
      <c r="BD784" s="56" t="s">
        <v>349</v>
      </c>
      <c r="BE784" s="56" t="s">
        <v>347</v>
      </c>
      <c r="BF784" s="56" t="s">
        <v>334</v>
      </c>
      <c r="BG784" s="56" t="s">
        <v>365</v>
      </c>
      <c r="BH784" s="56">
        <v>0</v>
      </c>
      <c r="BI784" s="56">
        <v>0</v>
      </c>
      <c r="BJ784" s="56">
        <v>1</v>
      </c>
    </row>
    <row r="785" spans="1:62" hidden="1" x14ac:dyDescent="0.3">
      <c r="A785" s="56">
        <v>49196733</v>
      </c>
      <c r="B785" s="86">
        <v>599202</v>
      </c>
      <c r="C785" s="1">
        <v>42893</v>
      </c>
      <c r="D785" s="56" t="s">
        <v>357</v>
      </c>
      <c r="E785" s="56" t="s">
        <v>358</v>
      </c>
      <c r="F785" s="56" t="s">
        <v>334</v>
      </c>
      <c r="G785" s="56" t="s">
        <v>335</v>
      </c>
      <c r="H785" s="56" t="s">
        <v>336</v>
      </c>
      <c r="I785" s="56" t="s">
        <v>359</v>
      </c>
      <c r="K785" s="56" t="s">
        <v>337</v>
      </c>
      <c r="L785" s="56" t="s">
        <v>545</v>
      </c>
      <c r="M785" s="56" t="s">
        <v>984</v>
      </c>
      <c r="N785" s="56" t="s">
        <v>1043</v>
      </c>
      <c r="O785" s="56" t="s">
        <v>985</v>
      </c>
      <c r="P785" s="1" t="s">
        <v>110</v>
      </c>
      <c r="Q785" s="56" t="s">
        <v>366</v>
      </c>
      <c r="R785" s="56" t="s">
        <v>339</v>
      </c>
      <c r="S785" s="56">
        <v>190123</v>
      </c>
      <c r="T785" s="1" t="s">
        <v>253</v>
      </c>
      <c r="U785" s="56">
        <v>41416</v>
      </c>
      <c r="V785" s="56">
        <v>43100</v>
      </c>
      <c r="W785" s="56">
        <v>41456</v>
      </c>
      <c r="X785" s="56">
        <v>43100</v>
      </c>
      <c r="Y785" s="56" t="s">
        <v>340</v>
      </c>
      <c r="Z785" s="56" t="s">
        <v>341</v>
      </c>
      <c r="AA785" s="56" t="s">
        <v>342</v>
      </c>
      <c r="AB785" s="56" t="s">
        <v>343</v>
      </c>
      <c r="AC785" s="56" t="s">
        <v>342</v>
      </c>
      <c r="AD785" s="56" t="s">
        <v>347</v>
      </c>
      <c r="AE785" s="56" t="s">
        <v>354</v>
      </c>
      <c r="AF785" s="56" t="s">
        <v>292</v>
      </c>
      <c r="AG785" s="56">
        <v>2014</v>
      </c>
      <c r="AH785" s="56" t="s">
        <v>361</v>
      </c>
      <c r="AI785" s="56" t="s">
        <v>385</v>
      </c>
      <c r="AJ785" s="56">
        <v>0</v>
      </c>
      <c r="AM785" s="56">
        <v>42748</v>
      </c>
      <c r="AN785" s="56" t="s">
        <v>391</v>
      </c>
      <c r="AO785" s="1">
        <v>41784</v>
      </c>
      <c r="AP785" s="56" t="s">
        <v>353</v>
      </c>
      <c r="AQ785" s="56">
        <v>328</v>
      </c>
      <c r="AR785" s="56">
        <v>0</v>
      </c>
      <c r="AS785" s="56" t="s">
        <v>346</v>
      </c>
      <c r="BB785" s="56" t="s">
        <v>339</v>
      </c>
      <c r="BC785" s="56" t="s">
        <v>263</v>
      </c>
      <c r="BD785" s="56" t="s">
        <v>349</v>
      </c>
      <c r="BE785" s="56" t="s">
        <v>347</v>
      </c>
      <c r="BF785" s="56" t="s">
        <v>334</v>
      </c>
      <c r="BG785" s="56" t="s">
        <v>365</v>
      </c>
      <c r="BH785" s="56">
        <v>0</v>
      </c>
      <c r="BI785" s="56">
        <v>0</v>
      </c>
      <c r="BJ785" s="56">
        <v>0</v>
      </c>
    </row>
    <row r="786" spans="1:62" hidden="1" x14ac:dyDescent="0.3">
      <c r="A786" s="56">
        <v>49195915</v>
      </c>
      <c r="B786" s="86">
        <v>599202</v>
      </c>
      <c r="C786" s="1">
        <v>42893</v>
      </c>
      <c r="D786" s="56" t="s">
        <v>357</v>
      </c>
      <c r="E786" s="56" t="s">
        <v>358</v>
      </c>
      <c r="F786" s="56" t="s">
        <v>334</v>
      </c>
      <c r="G786" s="56" t="s">
        <v>335</v>
      </c>
      <c r="H786" s="56" t="s">
        <v>336</v>
      </c>
      <c r="I786" s="56" t="s">
        <v>359</v>
      </c>
      <c r="K786" s="56" t="s">
        <v>337</v>
      </c>
      <c r="L786" s="56" t="s">
        <v>545</v>
      </c>
      <c r="M786" s="56" t="s">
        <v>984</v>
      </c>
      <c r="N786" s="56" t="s">
        <v>1043</v>
      </c>
      <c r="O786" s="56" t="s">
        <v>985</v>
      </c>
      <c r="P786" s="1" t="s">
        <v>110</v>
      </c>
      <c r="Q786" s="56" t="s">
        <v>241</v>
      </c>
      <c r="R786" s="56" t="s">
        <v>339</v>
      </c>
      <c r="S786" s="56">
        <v>229103</v>
      </c>
      <c r="T786" s="1" t="s">
        <v>418</v>
      </c>
      <c r="U786" s="56">
        <v>41416</v>
      </c>
      <c r="V786" s="56">
        <v>43100</v>
      </c>
      <c r="W786" s="56">
        <v>41416</v>
      </c>
      <c r="X786" s="56">
        <v>43100</v>
      </c>
      <c r="Y786" s="56" t="s">
        <v>356</v>
      </c>
      <c r="Z786" s="56" t="s">
        <v>341</v>
      </c>
      <c r="AA786" s="56" t="s">
        <v>342</v>
      </c>
      <c r="AB786" s="56" t="s">
        <v>339</v>
      </c>
      <c r="AC786" s="56" t="s">
        <v>342</v>
      </c>
      <c r="AD786" s="56" t="s">
        <v>342</v>
      </c>
      <c r="AE786" s="56" t="s">
        <v>334</v>
      </c>
      <c r="AF786" s="56" t="s">
        <v>292</v>
      </c>
      <c r="AG786" s="56">
        <v>2018</v>
      </c>
      <c r="AH786" s="56" t="s">
        <v>361</v>
      </c>
      <c r="AI786" s="56" t="s">
        <v>385</v>
      </c>
      <c r="AJ786" s="56">
        <v>325952</v>
      </c>
      <c r="AM786" s="56">
        <v>42748</v>
      </c>
      <c r="AN786" s="56" t="s">
        <v>391</v>
      </c>
      <c r="AO786" s="1">
        <v>42200</v>
      </c>
      <c r="AP786" s="56" t="s">
        <v>383</v>
      </c>
      <c r="AQ786" s="56">
        <v>75665</v>
      </c>
      <c r="AR786" s="56">
        <v>0</v>
      </c>
      <c r="AS786" s="56" t="s">
        <v>346</v>
      </c>
      <c r="AT786" s="56">
        <v>1003</v>
      </c>
      <c r="AU786" s="56" t="s">
        <v>369</v>
      </c>
      <c r="AX786" s="56">
        <v>0</v>
      </c>
      <c r="BB786" s="56" t="s">
        <v>339</v>
      </c>
      <c r="BC786" s="56" t="s">
        <v>263</v>
      </c>
      <c r="BD786" s="56" t="s">
        <v>349</v>
      </c>
      <c r="BE786" s="56" t="s">
        <v>347</v>
      </c>
      <c r="BF786" s="56" t="s">
        <v>334</v>
      </c>
      <c r="BG786" s="56" t="s">
        <v>365</v>
      </c>
      <c r="BH786" s="56">
        <v>0</v>
      </c>
      <c r="BI786" s="56">
        <v>0</v>
      </c>
      <c r="BJ786" s="56">
        <v>1</v>
      </c>
    </row>
    <row r="787" spans="1:62" hidden="1" x14ac:dyDescent="0.3">
      <c r="A787" s="56">
        <v>49196731</v>
      </c>
      <c r="B787" s="86">
        <v>599202</v>
      </c>
      <c r="C787" s="1">
        <v>42893</v>
      </c>
      <c r="D787" s="56" t="s">
        <v>357</v>
      </c>
      <c r="E787" s="56" t="s">
        <v>358</v>
      </c>
      <c r="F787" s="56" t="s">
        <v>334</v>
      </c>
      <c r="G787" s="56" t="s">
        <v>335</v>
      </c>
      <c r="H787" s="56" t="s">
        <v>336</v>
      </c>
      <c r="I787" s="56" t="s">
        <v>359</v>
      </c>
      <c r="K787" s="56" t="s">
        <v>337</v>
      </c>
      <c r="L787" s="56" t="s">
        <v>545</v>
      </c>
      <c r="M787" s="56" t="s">
        <v>984</v>
      </c>
      <c r="N787" s="56" t="s">
        <v>1043</v>
      </c>
      <c r="O787" s="56" t="s">
        <v>985</v>
      </c>
      <c r="P787" s="1" t="s">
        <v>110</v>
      </c>
      <c r="Q787" s="56" t="s">
        <v>366</v>
      </c>
      <c r="R787" s="56" t="s">
        <v>339</v>
      </c>
      <c r="S787" s="56">
        <v>190123</v>
      </c>
      <c r="T787" s="1" t="s">
        <v>253</v>
      </c>
      <c r="U787" s="56">
        <v>41416</v>
      </c>
      <c r="V787" s="56">
        <v>43100</v>
      </c>
      <c r="W787" s="56">
        <v>41456</v>
      </c>
      <c r="X787" s="56">
        <v>43100</v>
      </c>
      <c r="Y787" s="56" t="s">
        <v>340</v>
      </c>
      <c r="Z787" s="56" t="s">
        <v>341</v>
      </c>
      <c r="AA787" s="56" t="s">
        <v>342</v>
      </c>
      <c r="AB787" s="56" t="s">
        <v>343</v>
      </c>
      <c r="AC787" s="56" t="s">
        <v>342</v>
      </c>
      <c r="AD787" s="56" t="s">
        <v>347</v>
      </c>
      <c r="AE787" s="56" t="s">
        <v>354</v>
      </c>
      <c r="AF787" s="56" t="s">
        <v>291</v>
      </c>
      <c r="AG787" s="56">
        <v>2017</v>
      </c>
      <c r="AH787" s="56" t="s">
        <v>361</v>
      </c>
      <c r="AI787" s="56" t="s">
        <v>362</v>
      </c>
      <c r="AJ787" s="56">
        <v>1</v>
      </c>
      <c r="AK787" s="1">
        <v>42734</v>
      </c>
      <c r="AL787" s="56" t="s">
        <v>899</v>
      </c>
      <c r="AM787" s="56">
        <v>42748</v>
      </c>
      <c r="AN787" s="56" t="s">
        <v>391</v>
      </c>
      <c r="AO787" s="1">
        <v>42748</v>
      </c>
      <c r="AP787" s="56" t="s">
        <v>391</v>
      </c>
      <c r="AQ787" s="56">
        <v>328</v>
      </c>
      <c r="AR787" s="56">
        <v>0</v>
      </c>
      <c r="AS787" s="56" t="s">
        <v>346</v>
      </c>
      <c r="BB787" s="56" t="s">
        <v>339</v>
      </c>
      <c r="BC787" s="56" t="s">
        <v>263</v>
      </c>
      <c r="BD787" s="56" t="s">
        <v>349</v>
      </c>
      <c r="BE787" s="56" t="s">
        <v>347</v>
      </c>
      <c r="BF787" s="56" t="s">
        <v>334</v>
      </c>
      <c r="BG787" s="56" t="s">
        <v>365</v>
      </c>
      <c r="BH787" s="56">
        <v>0</v>
      </c>
      <c r="BI787" s="56">
        <v>0</v>
      </c>
      <c r="BJ787" s="56">
        <v>0</v>
      </c>
    </row>
    <row r="788" spans="1:62" hidden="1" x14ac:dyDescent="0.3">
      <c r="A788" s="56">
        <v>49196556</v>
      </c>
      <c r="B788" s="86">
        <v>599202</v>
      </c>
      <c r="C788" s="1">
        <v>42893</v>
      </c>
      <c r="D788" s="56" t="s">
        <v>357</v>
      </c>
      <c r="E788" s="56" t="s">
        <v>358</v>
      </c>
      <c r="F788" s="56" t="s">
        <v>334</v>
      </c>
      <c r="G788" s="56" t="s">
        <v>335</v>
      </c>
      <c r="H788" s="56" t="s">
        <v>336</v>
      </c>
      <c r="I788" s="56" t="s">
        <v>359</v>
      </c>
      <c r="K788" s="56" t="s">
        <v>337</v>
      </c>
      <c r="L788" s="56" t="s">
        <v>545</v>
      </c>
      <c r="M788" s="56" t="s">
        <v>984</v>
      </c>
      <c r="N788" s="56" t="s">
        <v>1043</v>
      </c>
      <c r="O788" s="56" t="s">
        <v>985</v>
      </c>
      <c r="P788" s="1" t="s">
        <v>110</v>
      </c>
      <c r="Q788" s="56" t="s">
        <v>360</v>
      </c>
      <c r="R788" s="56" t="s">
        <v>339</v>
      </c>
      <c r="S788" s="56">
        <v>190641</v>
      </c>
      <c r="T788" s="1" t="s">
        <v>112</v>
      </c>
      <c r="U788" s="56">
        <v>41416</v>
      </c>
      <c r="V788" s="56">
        <v>43100</v>
      </c>
      <c r="W788" s="56">
        <v>41729</v>
      </c>
      <c r="X788" s="56">
        <v>43100</v>
      </c>
      <c r="Y788" s="56" t="s">
        <v>340</v>
      </c>
      <c r="Z788" s="56" t="s">
        <v>341</v>
      </c>
      <c r="AA788" s="56" t="s">
        <v>342</v>
      </c>
      <c r="AB788" s="56" t="s">
        <v>343</v>
      </c>
      <c r="AC788" s="56" t="s">
        <v>342</v>
      </c>
      <c r="AD788" s="56" t="s">
        <v>347</v>
      </c>
      <c r="AE788" s="56" t="s">
        <v>334</v>
      </c>
      <c r="AF788" s="56" t="s">
        <v>292</v>
      </c>
      <c r="AG788" s="56">
        <v>2015</v>
      </c>
      <c r="AH788" s="56" t="s">
        <v>361</v>
      </c>
      <c r="AI788" s="56" t="s">
        <v>373</v>
      </c>
      <c r="AJ788" s="56">
        <v>1</v>
      </c>
      <c r="AM788" s="56">
        <v>42748</v>
      </c>
      <c r="AN788" s="56" t="s">
        <v>391</v>
      </c>
      <c r="AO788" s="1">
        <v>41779</v>
      </c>
      <c r="AP788" s="56" t="s">
        <v>353</v>
      </c>
      <c r="AQ788" s="56">
        <v>260</v>
      </c>
      <c r="AR788" s="56">
        <v>0</v>
      </c>
      <c r="AS788" s="56" t="s">
        <v>346</v>
      </c>
      <c r="BB788" s="56" t="s">
        <v>339</v>
      </c>
      <c r="BC788" s="56" t="s">
        <v>263</v>
      </c>
      <c r="BD788" s="56" t="s">
        <v>349</v>
      </c>
      <c r="BE788" s="56" t="s">
        <v>347</v>
      </c>
      <c r="BF788" s="56" t="s">
        <v>334</v>
      </c>
      <c r="BG788" s="56" t="s">
        <v>365</v>
      </c>
      <c r="BH788" s="56">
        <v>0</v>
      </c>
      <c r="BI788" s="56">
        <v>0</v>
      </c>
      <c r="BJ788" s="56">
        <v>1</v>
      </c>
    </row>
    <row r="789" spans="1:62" hidden="1" x14ac:dyDescent="0.3">
      <c r="A789" s="56">
        <v>49196729</v>
      </c>
      <c r="B789" s="86">
        <v>599202</v>
      </c>
      <c r="C789" s="1">
        <v>42893</v>
      </c>
      <c r="D789" s="56" t="s">
        <v>357</v>
      </c>
      <c r="E789" s="56" t="s">
        <v>358</v>
      </c>
      <c r="F789" s="56" t="s">
        <v>334</v>
      </c>
      <c r="G789" s="56" t="s">
        <v>335</v>
      </c>
      <c r="H789" s="56" t="s">
        <v>336</v>
      </c>
      <c r="I789" s="56" t="s">
        <v>359</v>
      </c>
      <c r="K789" s="56" t="s">
        <v>337</v>
      </c>
      <c r="L789" s="56" t="s">
        <v>545</v>
      </c>
      <c r="M789" s="56" t="s">
        <v>984</v>
      </c>
      <c r="N789" s="56" t="s">
        <v>1043</v>
      </c>
      <c r="O789" s="56" t="s">
        <v>985</v>
      </c>
      <c r="P789" s="1" t="s">
        <v>110</v>
      </c>
      <c r="Q789" s="56" t="s">
        <v>366</v>
      </c>
      <c r="R789" s="56" t="s">
        <v>339</v>
      </c>
      <c r="S789" s="56">
        <v>190123</v>
      </c>
      <c r="T789" s="1" t="s">
        <v>253</v>
      </c>
      <c r="U789" s="56">
        <v>41416</v>
      </c>
      <c r="V789" s="56">
        <v>43100</v>
      </c>
      <c r="W789" s="56">
        <v>41456</v>
      </c>
      <c r="X789" s="56">
        <v>43100</v>
      </c>
      <c r="Y789" s="56" t="s">
        <v>340</v>
      </c>
      <c r="Z789" s="56" t="s">
        <v>341</v>
      </c>
      <c r="AA789" s="56" t="s">
        <v>342</v>
      </c>
      <c r="AB789" s="56" t="s">
        <v>343</v>
      </c>
      <c r="AC789" s="56" t="s">
        <v>342</v>
      </c>
      <c r="AD789" s="56" t="s">
        <v>347</v>
      </c>
      <c r="AE789" s="56" t="s">
        <v>354</v>
      </c>
      <c r="AF789" s="56" t="s">
        <v>224</v>
      </c>
      <c r="AG789" s="56">
        <v>2013</v>
      </c>
      <c r="AH789" s="56" t="s">
        <v>361</v>
      </c>
      <c r="AI789" s="56" t="s">
        <v>339</v>
      </c>
      <c r="AJ789" s="56">
        <v>0</v>
      </c>
      <c r="AM789" s="56">
        <v>42748</v>
      </c>
      <c r="AN789" s="56" t="s">
        <v>391</v>
      </c>
      <c r="AO789" s="1">
        <v>41780</v>
      </c>
      <c r="AP789" s="56" t="s">
        <v>353</v>
      </c>
      <c r="AQ789" s="56">
        <v>328</v>
      </c>
      <c r="AR789" s="56">
        <v>0</v>
      </c>
      <c r="AS789" s="56" t="s">
        <v>346</v>
      </c>
      <c r="BB789" s="56" t="s">
        <v>339</v>
      </c>
      <c r="BC789" s="56" t="s">
        <v>263</v>
      </c>
      <c r="BD789" s="56" t="s">
        <v>349</v>
      </c>
      <c r="BE789" s="56" t="s">
        <v>347</v>
      </c>
      <c r="BF789" s="56" t="s">
        <v>334</v>
      </c>
      <c r="BG789" s="56" t="s">
        <v>365</v>
      </c>
      <c r="BH789" s="56">
        <v>0</v>
      </c>
      <c r="BI789" s="56">
        <v>0</v>
      </c>
      <c r="BJ789" s="56">
        <v>0</v>
      </c>
    </row>
    <row r="790" spans="1:62" hidden="1" x14ac:dyDescent="0.3">
      <c r="A790" s="56">
        <v>49196558</v>
      </c>
      <c r="B790" s="86">
        <v>599202</v>
      </c>
      <c r="C790" s="1">
        <v>42893</v>
      </c>
      <c r="D790" s="56" t="s">
        <v>357</v>
      </c>
      <c r="E790" s="56" t="s">
        <v>358</v>
      </c>
      <c r="F790" s="56" t="s">
        <v>334</v>
      </c>
      <c r="G790" s="56" t="s">
        <v>335</v>
      </c>
      <c r="H790" s="56" t="s">
        <v>336</v>
      </c>
      <c r="I790" s="56" t="s">
        <v>359</v>
      </c>
      <c r="K790" s="56" t="s">
        <v>337</v>
      </c>
      <c r="L790" s="56" t="s">
        <v>545</v>
      </c>
      <c r="M790" s="56" t="s">
        <v>984</v>
      </c>
      <c r="N790" s="56" t="s">
        <v>1043</v>
      </c>
      <c r="O790" s="56" t="s">
        <v>985</v>
      </c>
      <c r="P790" s="1" t="s">
        <v>110</v>
      </c>
      <c r="Q790" s="56" t="s">
        <v>360</v>
      </c>
      <c r="R790" s="56" t="s">
        <v>339</v>
      </c>
      <c r="S790" s="56">
        <v>107914</v>
      </c>
      <c r="T790" s="1" t="s">
        <v>489</v>
      </c>
      <c r="U790" s="56">
        <v>41416</v>
      </c>
      <c r="V790" s="56">
        <v>43100</v>
      </c>
      <c r="W790" s="56">
        <v>41275</v>
      </c>
      <c r="X790" s="56">
        <v>41290</v>
      </c>
      <c r="Y790" s="56" t="s">
        <v>356</v>
      </c>
      <c r="AA790" s="56" t="s">
        <v>347</v>
      </c>
      <c r="AB790" s="56" t="s">
        <v>343</v>
      </c>
      <c r="AC790" s="56" t="s">
        <v>342</v>
      </c>
      <c r="AD790" s="56" t="s">
        <v>347</v>
      </c>
      <c r="AE790" s="56" t="s">
        <v>352</v>
      </c>
      <c r="AF790" s="56" t="s">
        <v>292</v>
      </c>
      <c r="AG790" s="56">
        <v>2013</v>
      </c>
      <c r="AH790" s="56" t="s">
        <v>80</v>
      </c>
      <c r="AI790" s="56" t="s">
        <v>344</v>
      </c>
      <c r="AJ790" s="56">
        <v>4350</v>
      </c>
      <c r="AM790" s="56">
        <v>41290</v>
      </c>
      <c r="AN790" s="56" t="s">
        <v>353</v>
      </c>
      <c r="AO790" s="1">
        <v>41207</v>
      </c>
      <c r="AP790" s="56" t="s">
        <v>353</v>
      </c>
      <c r="AQ790" s="56">
        <v>46883</v>
      </c>
      <c r="AR790" s="56">
        <v>0</v>
      </c>
      <c r="AS790" s="56" t="s">
        <v>346</v>
      </c>
      <c r="BB790" s="56" t="s">
        <v>339</v>
      </c>
      <c r="BC790" s="56" t="s">
        <v>263</v>
      </c>
      <c r="BD790" s="56" t="s">
        <v>349</v>
      </c>
      <c r="BE790" s="56" t="s">
        <v>347</v>
      </c>
      <c r="BF790" s="56" t="s">
        <v>334</v>
      </c>
      <c r="BG790" s="56" t="s">
        <v>365</v>
      </c>
      <c r="BH790" s="56">
        <v>0</v>
      </c>
      <c r="BI790" s="56">
        <v>0</v>
      </c>
      <c r="BJ790" s="56">
        <v>0</v>
      </c>
    </row>
    <row r="791" spans="1:62" hidden="1" x14ac:dyDescent="0.3">
      <c r="A791" s="56">
        <v>49196727</v>
      </c>
      <c r="B791" s="86">
        <v>599202</v>
      </c>
      <c r="C791" s="1">
        <v>42893</v>
      </c>
      <c r="D791" s="56" t="s">
        <v>357</v>
      </c>
      <c r="E791" s="56" t="s">
        <v>358</v>
      </c>
      <c r="F791" s="56" t="s">
        <v>334</v>
      </c>
      <c r="G791" s="56" t="s">
        <v>335</v>
      </c>
      <c r="H791" s="56" t="s">
        <v>336</v>
      </c>
      <c r="I791" s="56" t="s">
        <v>359</v>
      </c>
      <c r="K791" s="56" t="s">
        <v>337</v>
      </c>
      <c r="L791" s="56" t="s">
        <v>545</v>
      </c>
      <c r="M791" s="56" t="s">
        <v>984</v>
      </c>
      <c r="N791" s="56" t="s">
        <v>1043</v>
      </c>
      <c r="O791" s="56" t="s">
        <v>985</v>
      </c>
      <c r="P791" s="1" t="s">
        <v>110</v>
      </c>
      <c r="Q791" s="56" t="s">
        <v>366</v>
      </c>
      <c r="R791" s="56" t="s">
        <v>339</v>
      </c>
      <c r="S791" s="56">
        <v>198381</v>
      </c>
      <c r="T791" s="1" t="s">
        <v>440</v>
      </c>
      <c r="U791" s="56">
        <v>41416</v>
      </c>
      <c r="V791" s="56">
        <v>43100</v>
      </c>
      <c r="W791" s="56">
        <v>41416</v>
      </c>
      <c r="X791" s="56">
        <v>43100</v>
      </c>
      <c r="Y791" s="56" t="s">
        <v>340</v>
      </c>
      <c r="Z791" s="56" t="s">
        <v>341</v>
      </c>
      <c r="AA791" s="56" t="s">
        <v>347</v>
      </c>
      <c r="AB791" s="56" t="s">
        <v>343</v>
      </c>
      <c r="AC791" s="56" t="s">
        <v>342</v>
      </c>
      <c r="AD791" s="56" t="s">
        <v>342</v>
      </c>
      <c r="AE791" s="56" t="s">
        <v>334</v>
      </c>
      <c r="AF791" s="56" t="s">
        <v>292</v>
      </c>
      <c r="AG791" s="56">
        <v>2017</v>
      </c>
      <c r="AH791" s="56" t="s">
        <v>80</v>
      </c>
      <c r="AI791" s="56" t="s">
        <v>348</v>
      </c>
      <c r="AJ791" s="56">
        <v>0</v>
      </c>
      <c r="AM791" s="56">
        <v>42767</v>
      </c>
      <c r="AN791" s="56" t="s">
        <v>353</v>
      </c>
      <c r="AO791" s="1">
        <v>41864</v>
      </c>
      <c r="AP791" s="56" t="s">
        <v>378</v>
      </c>
      <c r="AQ791" s="56">
        <v>62603</v>
      </c>
      <c r="AR791" s="56">
        <v>0</v>
      </c>
      <c r="AS791" s="56" t="s">
        <v>346</v>
      </c>
      <c r="BB791" s="56" t="s">
        <v>339</v>
      </c>
      <c r="BC791" s="56" t="s">
        <v>263</v>
      </c>
      <c r="BD791" s="56" t="s">
        <v>349</v>
      </c>
      <c r="BE791" s="56" t="s">
        <v>347</v>
      </c>
      <c r="BF791" s="56" t="s">
        <v>334</v>
      </c>
      <c r="BG791" s="56" t="s">
        <v>365</v>
      </c>
      <c r="BH791" s="56">
        <v>0</v>
      </c>
      <c r="BI791" s="56">
        <v>0</v>
      </c>
      <c r="BJ791" s="56">
        <v>1</v>
      </c>
    </row>
    <row r="792" spans="1:62" hidden="1" x14ac:dyDescent="0.3">
      <c r="A792" s="56">
        <v>49195916</v>
      </c>
      <c r="B792" s="86">
        <v>599202</v>
      </c>
      <c r="C792" s="1">
        <v>42893</v>
      </c>
      <c r="D792" s="56" t="s">
        <v>357</v>
      </c>
      <c r="E792" s="56" t="s">
        <v>358</v>
      </c>
      <c r="F792" s="56" t="s">
        <v>334</v>
      </c>
      <c r="G792" s="56" t="s">
        <v>335</v>
      </c>
      <c r="H792" s="56" t="s">
        <v>336</v>
      </c>
      <c r="I792" s="56" t="s">
        <v>359</v>
      </c>
      <c r="K792" s="56" t="s">
        <v>337</v>
      </c>
      <c r="L792" s="56" t="s">
        <v>545</v>
      </c>
      <c r="M792" s="56" t="s">
        <v>984</v>
      </c>
      <c r="N792" s="56" t="s">
        <v>1043</v>
      </c>
      <c r="O792" s="56" t="s">
        <v>985</v>
      </c>
      <c r="P792" s="1" t="s">
        <v>110</v>
      </c>
      <c r="Q792" s="56" t="s">
        <v>241</v>
      </c>
      <c r="R792" s="56" t="s">
        <v>339</v>
      </c>
      <c r="S792" s="56">
        <v>149234</v>
      </c>
      <c r="T792" s="1" t="s">
        <v>372</v>
      </c>
      <c r="U792" s="56">
        <v>41416</v>
      </c>
      <c r="V792" s="56">
        <v>43100</v>
      </c>
      <c r="W792" s="56">
        <v>41456</v>
      </c>
      <c r="X792" s="56">
        <v>43100</v>
      </c>
      <c r="Y792" s="56" t="s">
        <v>340</v>
      </c>
      <c r="Z792" s="56" t="s">
        <v>341</v>
      </c>
      <c r="AA792" s="56" t="s">
        <v>347</v>
      </c>
      <c r="AB792" s="56" t="s">
        <v>343</v>
      </c>
      <c r="AC792" s="56" t="s">
        <v>342</v>
      </c>
      <c r="AD792" s="56" t="s">
        <v>347</v>
      </c>
      <c r="AE792" s="56" t="s">
        <v>334</v>
      </c>
      <c r="AF792" s="56" t="s">
        <v>292</v>
      </c>
      <c r="AG792" s="56">
        <v>2016</v>
      </c>
      <c r="AH792" s="56" t="s">
        <v>361</v>
      </c>
      <c r="AI792" s="56" t="s">
        <v>373</v>
      </c>
      <c r="AJ792" s="56">
        <v>527843</v>
      </c>
      <c r="AM792" s="56">
        <v>42748</v>
      </c>
      <c r="AN792" s="56" t="s">
        <v>391</v>
      </c>
      <c r="AO792" s="1">
        <v>41404</v>
      </c>
      <c r="AP792" s="56" t="s">
        <v>353</v>
      </c>
      <c r="AQ792" s="56">
        <v>67504</v>
      </c>
      <c r="AR792" s="56">
        <v>0</v>
      </c>
      <c r="AS792" s="56" t="s">
        <v>346</v>
      </c>
      <c r="BB792" s="56" t="s">
        <v>339</v>
      </c>
      <c r="BC792" s="56" t="s">
        <v>263</v>
      </c>
      <c r="BD792" s="56" t="s">
        <v>349</v>
      </c>
      <c r="BE792" s="56" t="s">
        <v>347</v>
      </c>
      <c r="BF792" s="56" t="s">
        <v>334</v>
      </c>
      <c r="BG792" s="56" t="s">
        <v>365</v>
      </c>
      <c r="BH792" s="56">
        <v>0</v>
      </c>
      <c r="BI792" s="56">
        <v>0</v>
      </c>
      <c r="BJ792" s="56">
        <v>1</v>
      </c>
    </row>
    <row r="793" spans="1:62" hidden="1" x14ac:dyDescent="0.3">
      <c r="A793" s="56">
        <v>49196725</v>
      </c>
      <c r="B793" s="86">
        <v>599202</v>
      </c>
      <c r="C793" s="1">
        <v>42893</v>
      </c>
      <c r="D793" s="56" t="s">
        <v>357</v>
      </c>
      <c r="E793" s="56" t="s">
        <v>358</v>
      </c>
      <c r="F793" s="56" t="s">
        <v>334</v>
      </c>
      <c r="G793" s="56" t="s">
        <v>335</v>
      </c>
      <c r="H793" s="56" t="s">
        <v>336</v>
      </c>
      <c r="I793" s="56" t="s">
        <v>359</v>
      </c>
      <c r="K793" s="56" t="s">
        <v>337</v>
      </c>
      <c r="L793" s="56" t="s">
        <v>545</v>
      </c>
      <c r="M793" s="56" t="s">
        <v>984</v>
      </c>
      <c r="N793" s="56" t="s">
        <v>1043</v>
      </c>
      <c r="O793" s="56" t="s">
        <v>985</v>
      </c>
      <c r="P793" s="1" t="s">
        <v>110</v>
      </c>
      <c r="Q793" s="56" t="s">
        <v>366</v>
      </c>
      <c r="R793" s="56" t="s">
        <v>339</v>
      </c>
      <c r="S793" s="56">
        <v>198381</v>
      </c>
      <c r="T793" s="1" t="s">
        <v>440</v>
      </c>
      <c r="U793" s="56">
        <v>41416</v>
      </c>
      <c r="V793" s="56">
        <v>43100</v>
      </c>
      <c r="W793" s="56">
        <v>41416</v>
      </c>
      <c r="X793" s="56">
        <v>43100</v>
      </c>
      <c r="Y793" s="56" t="s">
        <v>340</v>
      </c>
      <c r="Z793" s="56" t="s">
        <v>341</v>
      </c>
      <c r="AA793" s="56" t="s">
        <v>347</v>
      </c>
      <c r="AB793" s="56" t="s">
        <v>343</v>
      </c>
      <c r="AC793" s="56" t="s">
        <v>342</v>
      </c>
      <c r="AD793" s="56" t="s">
        <v>342</v>
      </c>
      <c r="AE793" s="56" t="s">
        <v>334</v>
      </c>
      <c r="AF793" s="56" t="s">
        <v>292</v>
      </c>
      <c r="AG793" s="56">
        <v>2016</v>
      </c>
      <c r="AH793" s="56" t="s">
        <v>80</v>
      </c>
      <c r="AI793" s="56" t="s">
        <v>348</v>
      </c>
      <c r="AJ793" s="56">
        <v>1</v>
      </c>
      <c r="AM793" s="56">
        <v>42767</v>
      </c>
      <c r="AN793" s="56" t="s">
        <v>353</v>
      </c>
      <c r="AO793" s="1">
        <v>41864</v>
      </c>
      <c r="AP793" s="56" t="s">
        <v>378</v>
      </c>
      <c r="AQ793" s="56">
        <v>62603</v>
      </c>
      <c r="AR793" s="56">
        <v>0</v>
      </c>
      <c r="AS793" s="56" t="s">
        <v>346</v>
      </c>
      <c r="BB793" s="56" t="s">
        <v>339</v>
      </c>
      <c r="BC793" s="56" t="s">
        <v>263</v>
      </c>
      <c r="BD793" s="56" t="s">
        <v>349</v>
      </c>
      <c r="BE793" s="56" t="s">
        <v>347</v>
      </c>
      <c r="BF793" s="56" t="s">
        <v>334</v>
      </c>
      <c r="BG793" s="56" t="s">
        <v>365</v>
      </c>
      <c r="BH793" s="56">
        <v>0</v>
      </c>
      <c r="BI793" s="56">
        <v>0</v>
      </c>
      <c r="BJ793" s="56">
        <v>1</v>
      </c>
    </row>
    <row r="794" spans="1:62" hidden="1" x14ac:dyDescent="0.3">
      <c r="A794" s="56">
        <v>49196560</v>
      </c>
      <c r="B794" s="86">
        <v>599202</v>
      </c>
      <c r="C794" s="1">
        <v>42893</v>
      </c>
      <c r="D794" s="56" t="s">
        <v>357</v>
      </c>
      <c r="E794" s="56" t="s">
        <v>358</v>
      </c>
      <c r="F794" s="56" t="s">
        <v>334</v>
      </c>
      <c r="G794" s="56" t="s">
        <v>335</v>
      </c>
      <c r="H794" s="56" t="s">
        <v>336</v>
      </c>
      <c r="I794" s="56" t="s">
        <v>359</v>
      </c>
      <c r="K794" s="56" t="s">
        <v>337</v>
      </c>
      <c r="L794" s="56" t="s">
        <v>545</v>
      </c>
      <c r="M794" s="56" t="s">
        <v>984</v>
      </c>
      <c r="N794" s="56" t="s">
        <v>1043</v>
      </c>
      <c r="O794" s="56" t="s">
        <v>985</v>
      </c>
      <c r="P794" s="1" t="s">
        <v>110</v>
      </c>
      <c r="Q794" s="56" t="s">
        <v>360</v>
      </c>
      <c r="R794" s="56" t="s">
        <v>339</v>
      </c>
      <c r="S794" s="56">
        <v>107914</v>
      </c>
      <c r="T794" s="1" t="s">
        <v>489</v>
      </c>
      <c r="U794" s="56">
        <v>41416</v>
      </c>
      <c r="V794" s="56">
        <v>43100</v>
      </c>
      <c r="W794" s="56">
        <v>41275</v>
      </c>
      <c r="X794" s="56">
        <v>41290</v>
      </c>
      <c r="Y794" s="56" t="s">
        <v>356</v>
      </c>
      <c r="AA794" s="56" t="s">
        <v>347</v>
      </c>
      <c r="AB794" s="56" t="s">
        <v>343</v>
      </c>
      <c r="AC794" s="56" t="s">
        <v>342</v>
      </c>
      <c r="AD794" s="56" t="s">
        <v>347</v>
      </c>
      <c r="AE794" s="56" t="s">
        <v>352</v>
      </c>
      <c r="AF794" s="56" t="s">
        <v>292</v>
      </c>
      <c r="AG794" s="56">
        <v>2014</v>
      </c>
      <c r="AH794" s="56" t="s">
        <v>80</v>
      </c>
      <c r="AI794" s="56" t="s">
        <v>344</v>
      </c>
      <c r="AJ794" s="56">
        <v>15745</v>
      </c>
      <c r="AM794" s="56">
        <v>41290</v>
      </c>
      <c r="AN794" s="56" t="s">
        <v>353</v>
      </c>
      <c r="AO794" s="1">
        <v>41207</v>
      </c>
      <c r="AP794" s="56" t="s">
        <v>353</v>
      </c>
      <c r="AQ794" s="56">
        <v>46883</v>
      </c>
      <c r="AR794" s="56">
        <v>0</v>
      </c>
      <c r="AS794" s="56" t="s">
        <v>346</v>
      </c>
      <c r="BB794" s="56" t="s">
        <v>339</v>
      </c>
      <c r="BC794" s="56" t="s">
        <v>263</v>
      </c>
      <c r="BD794" s="56" t="s">
        <v>349</v>
      </c>
      <c r="BE794" s="56" t="s">
        <v>347</v>
      </c>
      <c r="BF794" s="56" t="s">
        <v>334</v>
      </c>
      <c r="BG794" s="56" t="s">
        <v>365</v>
      </c>
      <c r="BH794" s="56">
        <v>0</v>
      </c>
      <c r="BI794" s="56">
        <v>0</v>
      </c>
      <c r="BJ794" s="56">
        <v>0</v>
      </c>
    </row>
    <row r="795" spans="1:62" hidden="1" x14ac:dyDescent="0.3">
      <c r="A795" s="56">
        <v>49196722</v>
      </c>
      <c r="B795" s="86">
        <v>599202</v>
      </c>
      <c r="C795" s="1">
        <v>42893</v>
      </c>
      <c r="D795" s="56" t="s">
        <v>357</v>
      </c>
      <c r="E795" s="56" t="s">
        <v>358</v>
      </c>
      <c r="F795" s="56" t="s">
        <v>334</v>
      </c>
      <c r="G795" s="56" t="s">
        <v>335</v>
      </c>
      <c r="H795" s="56" t="s">
        <v>336</v>
      </c>
      <c r="I795" s="56" t="s">
        <v>359</v>
      </c>
      <c r="K795" s="56" t="s">
        <v>337</v>
      </c>
      <c r="L795" s="56" t="s">
        <v>545</v>
      </c>
      <c r="M795" s="56" t="s">
        <v>984</v>
      </c>
      <c r="N795" s="56" t="s">
        <v>1043</v>
      </c>
      <c r="O795" s="56" t="s">
        <v>985</v>
      </c>
      <c r="P795" s="1" t="s">
        <v>110</v>
      </c>
      <c r="Q795" s="56" t="s">
        <v>366</v>
      </c>
      <c r="R795" s="56" t="s">
        <v>339</v>
      </c>
      <c r="S795" s="56">
        <v>198381</v>
      </c>
      <c r="T795" s="1" t="s">
        <v>440</v>
      </c>
      <c r="U795" s="56">
        <v>41416</v>
      </c>
      <c r="V795" s="56">
        <v>43100</v>
      </c>
      <c r="W795" s="56">
        <v>41416</v>
      </c>
      <c r="X795" s="56">
        <v>43100</v>
      </c>
      <c r="Y795" s="56" t="s">
        <v>340</v>
      </c>
      <c r="Z795" s="56" t="s">
        <v>341</v>
      </c>
      <c r="AA795" s="56" t="s">
        <v>347</v>
      </c>
      <c r="AB795" s="56" t="s">
        <v>343</v>
      </c>
      <c r="AC795" s="56" t="s">
        <v>342</v>
      </c>
      <c r="AD795" s="56" t="s">
        <v>342</v>
      </c>
      <c r="AE795" s="56" t="s">
        <v>334</v>
      </c>
      <c r="AF795" s="56" t="s">
        <v>292</v>
      </c>
      <c r="AG795" s="56">
        <v>2015</v>
      </c>
      <c r="AH795" s="56" t="s">
        <v>80</v>
      </c>
      <c r="AI795" s="56" t="s">
        <v>348</v>
      </c>
      <c r="AJ795" s="56">
        <v>0</v>
      </c>
      <c r="AM795" s="56">
        <v>42767</v>
      </c>
      <c r="AN795" s="56" t="s">
        <v>353</v>
      </c>
      <c r="AO795" s="1">
        <v>41864</v>
      </c>
      <c r="AP795" s="56" t="s">
        <v>378</v>
      </c>
      <c r="AQ795" s="56">
        <v>62603</v>
      </c>
      <c r="AR795" s="56">
        <v>0</v>
      </c>
      <c r="AS795" s="56" t="s">
        <v>346</v>
      </c>
      <c r="BB795" s="56" t="s">
        <v>339</v>
      </c>
      <c r="BC795" s="56" t="s">
        <v>263</v>
      </c>
      <c r="BD795" s="56" t="s">
        <v>349</v>
      </c>
      <c r="BE795" s="56" t="s">
        <v>347</v>
      </c>
      <c r="BF795" s="56" t="s">
        <v>334</v>
      </c>
      <c r="BG795" s="56" t="s">
        <v>365</v>
      </c>
      <c r="BH795" s="56">
        <v>0</v>
      </c>
      <c r="BI795" s="56">
        <v>0</v>
      </c>
      <c r="BJ795" s="56">
        <v>1</v>
      </c>
    </row>
    <row r="796" spans="1:62" hidden="1" x14ac:dyDescent="0.3">
      <c r="A796" s="56">
        <v>49196562</v>
      </c>
      <c r="B796" s="86">
        <v>599202</v>
      </c>
      <c r="C796" s="1">
        <v>42893</v>
      </c>
      <c r="D796" s="56" t="s">
        <v>357</v>
      </c>
      <c r="E796" s="56" t="s">
        <v>358</v>
      </c>
      <c r="F796" s="56" t="s">
        <v>334</v>
      </c>
      <c r="G796" s="56" t="s">
        <v>335</v>
      </c>
      <c r="H796" s="56" t="s">
        <v>336</v>
      </c>
      <c r="I796" s="56" t="s">
        <v>359</v>
      </c>
      <c r="K796" s="56" t="s">
        <v>337</v>
      </c>
      <c r="L796" s="56" t="s">
        <v>545</v>
      </c>
      <c r="M796" s="56" t="s">
        <v>984</v>
      </c>
      <c r="N796" s="56" t="s">
        <v>1043</v>
      </c>
      <c r="O796" s="56" t="s">
        <v>985</v>
      </c>
      <c r="P796" s="1" t="s">
        <v>110</v>
      </c>
      <c r="Q796" s="56" t="s">
        <v>360</v>
      </c>
      <c r="R796" s="56" t="s">
        <v>339</v>
      </c>
      <c r="S796" s="56">
        <v>107914</v>
      </c>
      <c r="T796" s="1" t="s">
        <v>489</v>
      </c>
      <c r="U796" s="56">
        <v>41416</v>
      </c>
      <c r="V796" s="56">
        <v>43100</v>
      </c>
      <c r="W796" s="56">
        <v>41275</v>
      </c>
      <c r="X796" s="56">
        <v>41290</v>
      </c>
      <c r="Y796" s="56" t="s">
        <v>356</v>
      </c>
      <c r="AA796" s="56" t="s">
        <v>347</v>
      </c>
      <c r="AB796" s="56" t="s">
        <v>343</v>
      </c>
      <c r="AC796" s="56" t="s">
        <v>342</v>
      </c>
      <c r="AD796" s="56" t="s">
        <v>347</v>
      </c>
      <c r="AE796" s="56" t="s">
        <v>352</v>
      </c>
      <c r="AF796" s="56" t="s">
        <v>292</v>
      </c>
      <c r="AG796" s="56">
        <v>2015</v>
      </c>
      <c r="AH796" s="56" t="s">
        <v>80</v>
      </c>
      <c r="AI796" s="56" t="s">
        <v>344</v>
      </c>
      <c r="AJ796" s="56">
        <v>31627</v>
      </c>
      <c r="AM796" s="56">
        <v>41290</v>
      </c>
      <c r="AN796" s="56" t="s">
        <v>353</v>
      </c>
      <c r="AO796" s="1">
        <v>41207</v>
      </c>
      <c r="AP796" s="56" t="s">
        <v>353</v>
      </c>
      <c r="AQ796" s="56">
        <v>46883</v>
      </c>
      <c r="AR796" s="56">
        <v>0</v>
      </c>
      <c r="AS796" s="56" t="s">
        <v>346</v>
      </c>
      <c r="BB796" s="56" t="s">
        <v>339</v>
      </c>
      <c r="BC796" s="56" t="s">
        <v>263</v>
      </c>
      <c r="BD796" s="56" t="s">
        <v>349</v>
      </c>
      <c r="BE796" s="56" t="s">
        <v>347</v>
      </c>
      <c r="BF796" s="56" t="s">
        <v>334</v>
      </c>
      <c r="BG796" s="56" t="s">
        <v>365</v>
      </c>
      <c r="BH796" s="56">
        <v>0</v>
      </c>
      <c r="BI796" s="56">
        <v>0</v>
      </c>
      <c r="BJ796" s="56">
        <v>0</v>
      </c>
    </row>
    <row r="797" spans="1:62" hidden="1" x14ac:dyDescent="0.3">
      <c r="A797" s="56">
        <v>49196720</v>
      </c>
      <c r="B797" s="86">
        <v>599202</v>
      </c>
      <c r="C797" s="1">
        <v>42893</v>
      </c>
      <c r="D797" s="56" t="s">
        <v>357</v>
      </c>
      <c r="E797" s="56" t="s">
        <v>358</v>
      </c>
      <c r="F797" s="56" t="s">
        <v>334</v>
      </c>
      <c r="G797" s="56" t="s">
        <v>335</v>
      </c>
      <c r="H797" s="56" t="s">
        <v>336</v>
      </c>
      <c r="I797" s="56" t="s">
        <v>359</v>
      </c>
      <c r="K797" s="56" t="s">
        <v>337</v>
      </c>
      <c r="L797" s="56" t="s">
        <v>545</v>
      </c>
      <c r="M797" s="56" t="s">
        <v>984</v>
      </c>
      <c r="N797" s="56" t="s">
        <v>1043</v>
      </c>
      <c r="O797" s="56" t="s">
        <v>985</v>
      </c>
      <c r="P797" s="1" t="s">
        <v>110</v>
      </c>
      <c r="Q797" s="56" t="s">
        <v>366</v>
      </c>
      <c r="R797" s="56" t="s">
        <v>339</v>
      </c>
      <c r="S797" s="56">
        <v>198381</v>
      </c>
      <c r="T797" s="1" t="s">
        <v>440</v>
      </c>
      <c r="U797" s="56">
        <v>41416</v>
      </c>
      <c r="V797" s="56">
        <v>43100</v>
      </c>
      <c r="W797" s="56">
        <v>41416</v>
      </c>
      <c r="X797" s="56">
        <v>43100</v>
      </c>
      <c r="Y797" s="56" t="s">
        <v>340</v>
      </c>
      <c r="Z797" s="56" t="s">
        <v>341</v>
      </c>
      <c r="AA797" s="56" t="s">
        <v>347</v>
      </c>
      <c r="AB797" s="56" t="s">
        <v>343</v>
      </c>
      <c r="AC797" s="56" t="s">
        <v>342</v>
      </c>
      <c r="AD797" s="56" t="s">
        <v>342</v>
      </c>
      <c r="AE797" s="56" t="s">
        <v>334</v>
      </c>
      <c r="AF797" s="56" t="s">
        <v>291</v>
      </c>
      <c r="AG797" s="56">
        <v>2017</v>
      </c>
      <c r="AH797" s="56" t="s">
        <v>80</v>
      </c>
      <c r="AI797" s="56" t="s">
        <v>348</v>
      </c>
      <c r="AJ797" s="56">
        <v>2</v>
      </c>
      <c r="AK797" s="1">
        <v>42735</v>
      </c>
      <c r="AL797" s="56" t="s">
        <v>945</v>
      </c>
      <c r="AM797" s="56">
        <v>42767</v>
      </c>
      <c r="AN797" s="56" t="s">
        <v>353</v>
      </c>
      <c r="AO797" s="1">
        <v>42767</v>
      </c>
      <c r="AP797" s="56" t="s">
        <v>353</v>
      </c>
      <c r="AQ797" s="56">
        <v>62603</v>
      </c>
      <c r="AR797" s="56">
        <v>0</v>
      </c>
      <c r="AS797" s="56" t="s">
        <v>346</v>
      </c>
      <c r="BB797" s="56" t="s">
        <v>339</v>
      </c>
      <c r="BC797" s="56" t="s">
        <v>263</v>
      </c>
      <c r="BD797" s="56" t="s">
        <v>349</v>
      </c>
      <c r="BE797" s="56" t="s">
        <v>347</v>
      </c>
      <c r="BF797" s="56" t="s">
        <v>334</v>
      </c>
      <c r="BG797" s="56" t="s">
        <v>365</v>
      </c>
      <c r="BH797" s="56">
        <v>0</v>
      </c>
      <c r="BI797" s="56">
        <v>0</v>
      </c>
      <c r="BJ797" s="56">
        <v>1</v>
      </c>
    </row>
    <row r="798" spans="1:62" hidden="1" x14ac:dyDescent="0.3">
      <c r="A798" s="56">
        <v>49196471</v>
      </c>
      <c r="B798" s="86">
        <v>599202</v>
      </c>
      <c r="C798" s="1">
        <v>42893</v>
      </c>
      <c r="D798" s="56" t="s">
        <v>357</v>
      </c>
      <c r="E798" s="56" t="s">
        <v>358</v>
      </c>
      <c r="F798" s="56" t="s">
        <v>334</v>
      </c>
      <c r="G798" s="56" t="s">
        <v>335</v>
      </c>
      <c r="H798" s="56" t="s">
        <v>336</v>
      </c>
      <c r="I798" s="56" t="s">
        <v>359</v>
      </c>
      <c r="K798" s="56" t="s">
        <v>337</v>
      </c>
      <c r="L798" s="56" t="s">
        <v>545</v>
      </c>
      <c r="M798" s="56" t="s">
        <v>984</v>
      </c>
      <c r="N798" s="56" t="s">
        <v>1043</v>
      </c>
      <c r="O798" s="56" t="s">
        <v>985</v>
      </c>
      <c r="P798" s="1" t="s">
        <v>110</v>
      </c>
      <c r="Q798" s="56" t="s">
        <v>360</v>
      </c>
      <c r="R798" s="56" t="s">
        <v>339</v>
      </c>
      <c r="S798" s="56">
        <v>129565</v>
      </c>
      <c r="T798" s="1" t="s">
        <v>386</v>
      </c>
      <c r="U798" s="56">
        <v>41416</v>
      </c>
      <c r="V798" s="56">
        <v>43100</v>
      </c>
      <c r="W798" s="56">
        <v>41729</v>
      </c>
      <c r="X798" s="56">
        <v>43100</v>
      </c>
      <c r="Y798" s="56" t="s">
        <v>356</v>
      </c>
      <c r="Z798" s="56" t="s">
        <v>341</v>
      </c>
      <c r="AA798" s="56" t="s">
        <v>347</v>
      </c>
      <c r="AB798" s="56" t="s">
        <v>343</v>
      </c>
      <c r="AC798" s="56" t="s">
        <v>342</v>
      </c>
      <c r="AD798" s="56" t="s">
        <v>347</v>
      </c>
      <c r="AE798" s="56" t="s">
        <v>334</v>
      </c>
      <c r="AF798" s="56" t="s">
        <v>292</v>
      </c>
      <c r="AG798" s="56">
        <v>2016</v>
      </c>
      <c r="AH798" s="56" t="s">
        <v>361</v>
      </c>
      <c r="AI798" s="56" t="s">
        <v>385</v>
      </c>
      <c r="AJ798" s="56">
        <v>5</v>
      </c>
      <c r="AM798" s="56">
        <v>42748</v>
      </c>
      <c r="AN798" s="56" t="s">
        <v>391</v>
      </c>
      <c r="AO798" s="1">
        <v>41393</v>
      </c>
      <c r="AP798" s="56" t="s">
        <v>353</v>
      </c>
      <c r="AQ798" s="56">
        <v>64645</v>
      </c>
      <c r="AR798" s="56">
        <v>0</v>
      </c>
      <c r="AS798" s="56" t="s">
        <v>346</v>
      </c>
      <c r="BB798" s="56" t="s">
        <v>339</v>
      </c>
      <c r="BC798" s="56" t="s">
        <v>263</v>
      </c>
      <c r="BD798" s="56" t="s">
        <v>349</v>
      </c>
      <c r="BE798" s="56" t="s">
        <v>347</v>
      </c>
      <c r="BF798" s="56" t="s">
        <v>334</v>
      </c>
      <c r="BG798" s="56" t="s">
        <v>365</v>
      </c>
      <c r="BH798" s="56">
        <v>0</v>
      </c>
      <c r="BI798" s="56">
        <v>0</v>
      </c>
      <c r="BJ798" s="56">
        <v>1</v>
      </c>
    </row>
    <row r="799" spans="1:62" hidden="1" x14ac:dyDescent="0.3">
      <c r="A799" s="56">
        <v>49196718</v>
      </c>
      <c r="B799" s="86">
        <v>599202</v>
      </c>
      <c r="C799" s="1">
        <v>42893</v>
      </c>
      <c r="D799" s="56" t="s">
        <v>357</v>
      </c>
      <c r="E799" s="56" t="s">
        <v>358</v>
      </c>
      <c r="F799" s="56" t="s">
        <v>334</v>
      </c>
      <c r="G799" s="56" t="s">
        <v>335</v>
      </c>
      <c r="H799" s="56" t="s">
        <v>336</v>
      </c>
      <c r="I799" s="56" t="s">
        <v>359</v>
      </c>
      <c r="K799" s="56" t="s">
        <v>337</v>
      </c>
      <c r="L799" s="56" t="s">
        <v>545</v>
      </c>
      <c r="M799" s="56" t="s">
        <v>984</v>
      </c>
      <c r="N799" s="56" t="s">
        <v>1043</v>
      </c>
      <c r="O799" s="56" t="s">
        <v>985</v>
      </c>
      <c r="P799" s="1" t="s">
        <v>110</v>
      </c>
      <c r="Q799" s="56" t="s">
        <v>366</v>
      </c>
      <c r="R799" s="56" t="s">
        <v>339</v>
      </c>
      <c r="S799" s="56">
        <v>198381</v>
      </c>
      <c r="T799" s="1" t="s">
        <v>440</v>
      </c>
      <c r="U799" s="56">
        <v>41416</v>
      </c>
      <c r="V799" s="56">
        <v>43100</v>
      </c>
      <c r="W799" s="56">
        <v>41416</v>
      </c>
      <c r="X799" s="56">
        <v>43100</v>
      </c>
      <c r="Y799" s="56" t="s">
        <v>340</v>
      </c>
      <c r="Z799" s="56" t="s">
        <v>341</v>
      </c>
      <c r="AA799" s="56" t="s">
        <v>347</v>
      </c>
      <c r="AB799" s="56" t="s">
        <v>343</v>
      </c>
      <c r="AC799" s="56" t="s">
        <v>342</v>
      </c>
      <c r="AD799" s="56" t="s">
        <v>342</v>
      </c>
      <c r="AE799" s="56" t="s">
        <v>334</v>
      </c>
      <c r="AF799" s="56" t="s">
        <v>292</v>
      </c>
      <c r="AG799" s="56">
        <v>2017</v>
      </c>
      <c r="AH799" s="56" t="s">
        <v>80</v>
      </c>
      <c r="AI799" s="56" t="s">
        <v>344</v>
      </c>
      <c r="AJ799" s="56">
        <v>0</v>
      </c>
      <c r="AM799" s="56">
        <v>42767</v>
      </c>
      <c r="AN799" s="56" t="s">
        <v>353</v>
      </c>
      <c r="AO799" s="1">
        <v>41864</v>
      </c>
      <c r="AP799" s="56" t="s">
        <v>378</v>
      </c>
      <c r="AQ799" s="56">
        <v>62603</v>
      </c>
      <c r="AR799" s="56">
        <v>0</v>
      </c>
      <c r="AS799" s="56" t="s">
        <v>346</v>
      </c>
      <c r="BB799" s="56" t="s">
        <v>339</v>
      </c>
      <c r="BC799" s="56" t="s">
        <v>263</v>
      </c>
      <c r="BD799" s="56" t="s">
        <v>349</v>
      </c>
      <c r="BE799" s="56" t="s">
        <v>347</v>
      </c>
      <c r="BF799" s="56" t="s">
        <v>334</v>
      </c>
      <c r="BG799" s="56" t="s">
        <v>365</v>
      </c>
      <c r="BH799" s="56">
        <v>0</v>
      </c>
      <c r="BI799" s="56">
        <v>0</v>
      </c>
      <c r="BJ799" s="56">
        <v>1</v>
      </c>
    </row>
    <row r="800" spans="1:62" hidden="1" x14ac:dyDescent="0.3">
      <c r="A800" s="56">
        <v>49195917</v>
      </c>
      <c r="B800" s="86">
        <v>599202</v>
      </c>
      <c r="C800" s="1">
        <v>42893</v>
      </c>
      <c r="D800" s="56" t="s">
        <v>357</v>
      </c>
      <c r="E800" s="56" t="s">
        <v>358</v>
      </c>
      <c r="F800" s="56" t="s">
        <v>334</v>
      </c>
      <c r="G800" s="56" t="s">
        <v>335</v>
      </c>
      <c r="H800" s="56" t="s">
        <v>336</v>
      </c>
      <c r="I800" s="56" t="s">
        <v>359</v>
      </c>
      <c r="K800" s="56" t="s">
        <v>337</v>
      </c>
      <c r="L800" s="56" t="s">
        <v>545</v>
      </c>
      <c r="M800" s="56" t="s">
        <v>984</v>
      </c>
      <c r="N800" s="56" t="s">
        <v>1043</v>
      </c>
      <c r="O800" s="56" t="s">
        <v>985</v>
      </c>
      <c r="P800" s="1" t="s">
        <v>110</v>
      </c>
      <c r="Q800" s="56" t="s">
        <v>241</v>
      </c>
      <c r="R800" s="56" t="s">
        <v>339</v>
      </c>
      <c r="S800" s="56">
        <v>229103</v>
      </c>
      <c r="T800" s="1" t="s">
        <v>418</v>
      </c>
      <c r="U800" s="56">
        <v>41416</v>
      </c>
      <c r="V800" s="56">
        <v>43100</v>
      </c>
      <c r="W800" s="56">
        <v>41416</v>
      </c>
      <c r="X800" s="56">
        <v>43100</v>
      </c>
      <c r="Y800" s="56" t="s">
        <v>356</v>
      </c>
      <c r="Z800" s="56" t="s">
        <v>341</v>
      </c>
      <c r="AA800" s="56" t="s">
        <v>342</v>
      </c>
      <c r="AB800" s="56" t="s">
        <v>339</v>
      </c>
      <c r="AC800" s="56" t="s">
        <v>342</v>
      </c>
      <c r="AD800" s="56" t="s">
        <v>342</v>
      </c>
      <c r="AE800" s="56" t="s">
        <v>334</v>
      </c>
      <c r="AF800" s="56" t="s">
        <v>292</v>
      </c>
      <c r="AG800" s="56">
        <v>2018</v>
      </c>
      <c r="AH800" s="56" t="s">
        <v>361</v>
      </c>
      <c r="AI800" s="56" t="s">
        <v>362</v>
      </c>
      <c r="AJ800" s="56">
        <v>343867</v>
      </c>
      <c r="AM800" s="56">
        <v>42748</v>
      </c>
      <c r="AN800" s="56" t="s">
        <v>391</v>
      </c>
      <c r="AO800" s="1">
        <v>42200</v>
      </c>
      <c r="AP800" s="56" t="s">
        <v>383</v>
      </c>
      <c r="AQ800" s="56">
        <v>75665</v>
      </c>
      <c r="AR800" s="56">
        <v>0</v>
      </c>
      <c r="AS800" s="56" t="s">
        <v>346</v>
      </c>
      <c r="AT800" s="56">
        <v>1003</v>
      </c>
      <c r="AU800" s="56" t="s">
        <v>369</v>
      </c>
      <c r="AX800" s="56">
        <v>0</v>
      </c>
      <c r="BB800" s="56" t="s">
        <v>339</v>
      </c>
      <c r="BC800" s="56" t="s">
        <v>263</v>
      </c>
      <c r="BD800" s="56" t="s">
        <v>349</v>
      </c>
      <c r="BE800" s="56" t="s">
        <v>347</v>
      </c>
      <c r="BF800" s="56" t="s">
        <v>334</v>
      </c>
      <c r="BG800" s="56" t="s">
        <v>365</v>
      </c>
      <c r="BH800" s="56">
        <v>0</v>
      </c>
      <c r="BI800" s="56">
        <v>0</v>
      </c>
      <c r="BJ800" s="56">
        <v>1</v>
      </c>
    </row>
    <row r="801" spans="1:62" hidden="1" x14ac:dyDescent="0.3">
      <c r="A801" s="56">
        <v>49196716</v>
      </c>
      <c r="B801" s="86">
        <v>599202</v>
      </c>
      <c r="C801" s="1">
        <v>42893</v>
      </c>
      <c r="D801" s="56" t="s">
        <v>357</v>
      </c>
      <c r="E801" s="56" t="s">
        <v>358</v>
      </c>
      <c r="F801" s="56" t="s">
        <v>334</v>
      </c>
      <c r="G801" s="56" t="s">
        <v>335</v>
      </c>
      <c r="H801" s="56" t="s">
        <v>336</v>
      </c>
      <c r="I801" s="56" t="s">
        <v>359</v>
      </c>
      <c r="K801" s="56" t="s">
        <v>337</v>
      </c>
      <c r="L801" s="56" t="s">
        <v>545</v>
      </c>
      <c r="M801" s="56" t="s">
        <v>984</v>
      </c>
      <c r="N801" s="56" t="s">
        <v>1043</v>
      </c>
      <c r="O801" s="56" t="s">
        <v>985</v>
      </c>
      <c r="P801" s="1" t="s">
        <v>110</v>
      </c>
      <c r="Q801" s="56" t="s">
        <v>366</v>
      </c>
      <c r="R801" s="56" t="s">
        <v>339</v>
      </c>
      <c r="S801" s="56">
        <v>198381</v>
      </c>
      <c r="T801" s="1" t="s">
        <v>440</v>
      </c>
      <c r="U801" s="56">
        <v>41416</v>
      </c>
      <c r="V801" s="56">
        <v>43100</v>
      </c>
      <c r="W801" s="56">
        <v>41416</v>
      </c>
      <c r="X801" s="56">
        <v>43100</v>
      </c>
      <c r="Y801" s="56" t="s">
        <v>340</v>
      </c>
      <c r="Z801" s="56" t="s">
        <v>341</v>
      </c>
      <c r="AA801" s="56" t="s">
        <v>347</v>
      </c>
      <c r="AB801" s="56" t="s">
        <v>343</v>
      </c>
      <c r="AC801" s="56" t="s">
        <v>342</v>
      </c>
      <c r="AD801" s="56" t="s">
        <v>342</v>
      </c>
      <c r="AE801" s="56" t="s">
        <v>334</v>
      </c>
      <c r="AF801" s="56" t="s">
        <v>224</v>
      </c>
      <c r="AG801" s="56">
        <v>2014</v>
      </c>
      <c r="AH801" s="56" t="s">
        <v>80</v>
      </c>
      <c r="AI801" s="56" t="s">
        <v>339</v>
      </c>
      <c r="AJ801" s="56">
        <v>0</v>
      </c>
      <c r="AM801" s="56">
        <v>42767</v>
      </c>
      <c r="AN801" s="56" t="s">
        <v>353</v>
      </c>
      <c r="AO801" s="1">
        <v>41864</v>
      </c>
      <c r="AP801" s="56" t="s">
        <v>378</v>
      </c>
      <c r="AQ801" s="56">
        <v>62603</v>
      </c>
      <c r="AR801" s="56">
        <v>0</v>
      </c>
      <c r="AS801" s="56" t="s">
        <v>346</v>
      </c>
      <c r="BB801" s="56" t="s">
        <v>339</v>
      </c>
      <c r="BC801" s="56" t="s">
        <v>263</v>
      </c>
      <c r="BD801" s="56" t="s">
        <v>349</v>
      </c>
      <c r="BE801" s="56" t="s">
        <v>347</v>
      </c>
      <c r="BF801" s="56" t="s">
        <v>334</v>
      </c>
      <c r="BG801" s="56" t="s">
        <v>365</v>
      </c>
      <c r="BH801" s="56">
        <v>0</v>
      </c>
      <c r="BI801" s="56">
        <v>0</v>
      </c>
      <c r="BJ801" s="56">
        <v>1</v>
      </c>
    </row>
    <row r="802" spans="1:62" hidden="1" x14ac:dyDescent="0.3">
      <c r="A802" s="56">
        <v>49196564</v>
      </c>
      <c r="B802" s="86">
        <v>599202</v>
      </c>
      <c r="C802" s="1">
        <v>42893</v>
      </c>
      <c r="D802" s="56" t="s">
        <v>357</v>
      </c>
      <c r="E802" s="56" t="s">
        <v>358</v>
      </c>
      <c r="F802" s="56" t="s">
        <v>334</v>
      </c>
      <c r="G802" s="56" t="s">
        <v>335</v>
      </c>
      <c r="H802" s="56" t="s">
        <v>336</v>
      </c>
      <c r="I802" s="56" t="s">
        <v>359</v>
      </c>
      <c r="K802" s="56" t="s">
        <v>337</v>
      </c>
      <c r="L802" s="56" t="s">
        <v>545</v>
      </c>
      <c r="M802" s="56" t="s">
        <v>984</v>
      </c>
      <c r="N802" s="56" t="s">
        <v>1043</v>
      </c>
      <c r="O802" s="56" t="s">
        <v>985</v>
      </c>
      <c r="P802" s="1" t="s">
        <v>110</v>
      </c>
      <c r="Q802" s="56" t="s">
        <v>360</v>
      </c>
      <c r="R802" s="56" t="s">
        <v>339</v>
      </c>
      <c r="S802" s="56">
        <v>107914</v>
      </c>
      <c r="T802" s="1" t="s">
        <v>489</v>
      </c>
      <c r="U802" s="56">
        <v>41416</v>
      </c>
      <c r="V802" s="56">
        <v>43100</v>
      </c>
      <c r="W802" s="56">
        <v>41275</v>
      </c>
      <c r="X802" s="56">
        <v>41290</v>
      </c>
      <c r="Y802" s="56" t="s">
        <v>356</v>
      </c>
      <c r="AA802" s="56" t="s">
        <v>347</v>
      </c>
      <c r="AB802" s="56" t="s">
        <v>343</v>
      </c>
      <c r="AC802" s="56" t="s">
        <v>342</v>
      </c>
      <c r="AD802" s="56" t="s">
        <v>347</v>
      </c>
      <c r="AE802" s="56" t="s">
        <v>352</v>
      </c>
      <c r="AF802" s="56" t="s">
        <v>292</v>
      </c>
      <c r="AG802" s="56">
        <v>2016</v>
      </c>
      <c r="AH802" s="56" t="s">
        <v>80</v>
      </c>
      <c r="AI802" s="56" t="s">
        <v>344</v>
      </c>
      <c r="AJ802" s="56">
        <v>52225</v>
      </c>
      <c r="AM802" s="56">
        <v>41290</v>
      </c>
      <c r="AN802" s="56" t="s">
        <v>353</v>
      </c>
      <c r="AO802" s="1">
        <v>41207</v>
      </c>
      <c r="AP802" s="56" t="s">
        <v>353</v>
      </c>
      <c r="AQ802" s="56">
        <v>46883</v>
      </c>
      <c r="AR802" s="56">
        <v>0</v>
      </c>
      <c r="AS802" s="56" t="s">
        <v>346</v>
      </c>
      <c r="BB802" s="56" t="s">
        <v>339</v>
      </c>
      <c r="BC802" s="56" t="s">
        <v>263</v>
      </c>
      <c r="BD802" s="56" t="s">
        <v>349</v>
      </c>
      <c r="BE802" s="56" t="s">
        <v>347</v>
      </c>
      <c r="BF802" s="56" t="s">
        <v>334</v>
      </c>
      <c r="BG802" s="56" t="s">
        <v>365</v>
      </c>
      <c r="BH802" s="56">
        <v>0</v>
      </c>
      <c r="BI802" s="56">
        <v>0</v>
      </c>
      <c r="BJ802" s="56">
        <v>0</v>
      </c>
    </row>
    <row r="803" spans="1:62" hidden="1" x14ac:dyDescent="0.3">
      <c r="A803" s="56">
        <v>49196714</v>
      </c>
      <c r="B803" s="86">
        <v>599202</v>
      </c>
      <c r="C803" s="1">
        <v>42893</v>
      </c>
      <c r="D803" s="56" t="s">
        <v>357</v>
      </c>
      <c r="E803" s="56" t="s">
        <v>358</v>
      </c>
      <c r="F803" s="56" t="s">
        <v>334</v>
      </c>
      <c r="G803" s="56" t="s">
        <v>335</v>
      </c>
      <c r="H803" s="56" t="s">
        <v>336</v>
      </c>
      <c r="I803" s="56" t="s">
        <v>359</v>
      </c>
      <c r="K803" s="56" t="s">
        <v>337</v>
      </c>
      <c r="L803" s="56" t="s">
        <v>545</v>
      </c>
      <c r="M803" s="56" t="s">
        <v>984</v>
      </c>
      <c r="N803" s="56" t="s">
        <v>1043</v>
      </c>
      <c r="O803" s="56" t="s">
        <v>985</v>
      </c>
      <c r="P803" s="1" t="s">
        <v>110</v>
      </c>
      <c r="Q803" s="56" t="s">
        <v>366</v>
      </c>
      <c r="R803" s="56" t="s">
        <v>339</v>
      </c>
      <c r="S803" s="56">
        <v>133981</v>
      </c>
      <c r="T803" s="1" t="s">
        <v>111</v>
      </c>
      <c r="U803" s="56">
        <v>41416</v>
      </c>
      <c r="V803" s="56">
        <v>43100</v>
      </c>
      <c r="W803" s="56">
        <v>41729</v>
      </c>
      <c r="X803" s="56">
        <v>41404</v>
      </c>
      <c r="Y803" s="56" t="s">
        <v>340</v>
      </c>
      <c r="Z803" s="56" t="s">
        <v>341</v>
      </c>
      <c r="AA803" s="56" t="s">
        <v>342</v>
      </c>
      <c r="AB803" s="56" t="s">
        <v>343</v>
      </c>
      <c r="AC803" s="56" t="s">
        <v>342</v>
      </c>
      <c r="AD803" s="56" t="s">
        <v>347</v>
      </c>
      <c r="AE803" s="56" t="s">
        <v>352</v>
      </c>
      <c r="AF803" s="56" t="s">
        <v>292</v>
      </c>
      <c r="AG803" s="56">
        <v>2015</v>
      </c>
      <c r="AH803" s="56" t="s">
        <v>361</v>
      </c>
      <c r="AI803" s="56" t="s">
        <v>362</v>
      </c>
      <c r="AJ803" s="56">
        <v>1</v>
      </c>
      <c r="AM803" s="56">
        <v>41404</v>
      </c>
      <c r="AN803" s="56" t="s">
        <v>353</v>
      </c>
      <c r="AO803" s="1">
        <v>41393</v>
      </c>
      <c r="AP803" s="56" t="s">
        <v>353</v>
      </c>
      <c r="AQ803" s="56">
        <v>257</v>
      </c>
      <c r="AR803" s="56">
        <v>0</v>
      </c>
      <c r="AS803" s="56" t="s">
        <v>346</v>
      </c>
      <c r="BB803" s="56" t="s">
        <v>339</v>
      </c>
      <c r="BC803" s="56" t="s">
        <v>263</v>
      </c>
      <c r="BD803" s="56" t="s">
        <v>349</v>
      </c>
      <c r="BE803" s="56" t="s">
        <v>347</v>
      </c>
      <c r="BF803" s="56" t="s">
        <v>334</v>
      </c>
      <c r="BG803" s="56" t="s">
        <v>365</v>
      </c>
      <c r="BH803" s="56">
        <v>0</v>
      </c>
      <c r="BI803" s="56">
        <v>0</v>
      </c>
      <c r="BJ803" s="56">
        <v>0</v>
      </c>
    </row>
    <row r="804" spans="1:62" hidden="1" x14ac:dyDescent="0.3">
      <c r="A804" s="56">
        <v>49196566</v>
      </c>
      <c r="B804" s="86">
        <v>599202</v>
      </c>
      <c r="C804" s="1">
        <v>42893</v>
      </c>
      <c r="D804" s="56" t="s">
        <v>357</v>
      </c>
      <c r="E804" s="56" t="s">
        <v>358</v>
      </c>
      <c r="F804" s="56" t="s">
        <v>334</v>
      </c>
      <c r="G804" s="56" t="s">
        <v>335</v>
      </c>
      <c r="H804" s="56" t="s">
        <v>336</v>
      </c>
      <c r="I804" s="56" t="s">
        <v>359</v>
      </c>
      <c r="K804" s="56" t="s">
        <v>337</v>
      </c>
      <c r="L804" s="56" t="s">
        <v>545</v>
      </c>
      <c r="M804" s="56" t="s">
        <v>984</v>
      </c>
      <c r="N804" s="56" t="s">
        <v>1043</v>
      </c>
      <c r="O804" s="56" t="s">
        <v>985</v>
      </c>
      <c r="P804" s="1" t="s">
        <v>110</v>
      </c>
      <c r="Q804" s="56" t="s">
        <v>360</v>
      </c>
      <c r="R804" s="56" t="s">
        <v>339</v>
      </c>
      <c r="S804" s="56">
        <v>107914</v>
      </c>
      <c r="T804" s="1" t="s">
        <v>489</v>
      </c>
      <c r="U804" s="56">
        <v>41416</v>
      </c>
      <c r="V804" s="56">
        <v>43100</v>
      </c>
      <c r="W804" s="56">
        <v>41275</v>
      </c>
      <c r="X804" s="56">
        <v>41290</v>
      </c>
      <c r="Y804" s="56" t="s">
        <v>356</v>
      </c>
      <c r="AA804" s="56" t="s">
        <v>347</v>
      </c>
      <c r="AB804" s="56" t="s">
        <v>343</v>
      </c>
      <c r="AC804" s="56" t="s">
        <v>342</v>
      </c>
      <c r="AD804" s="56" t="s">
        <v>347</v>
      </c>
      <c r="AE804" s="56" t="s">
        <v>352</v>
      </c>
      <c r="AF804" s="56" t="s">
        <v>292</v>
      </c>
      <c r="AG804" s="56">
        <v>2017</v>
      </c>
      <c r="AH804" s="56" t="s">
        <v>80</v>
      </c>
      <c r="AI804" s="56" t="s">
        <v>344</v>
      </c>
      <c r="AJ804" s="56">
        <v>73451</v>
      </c>
      <c r="AM804" s="56">
        <v>41290</v>
      </c>
      <c r="AN804" s="56" t="s">
        <v>353</v>
      </c>
      <c r="AO804" s="1">
        <v>41207</v>
      </c>
      <c r="AP804" s="56" t="s">
        <v>353</v>
      </c>
      <c r="AQ804" s="56">
        <v>46883</v>
      </c>
      <c r="AR804" s="56">
        <v>0</v>
      </c>
      <c r="AS804" s="56" t="s">
        <v>346</v>
      </c>
      <c r="BB804" s="56" t="s">
        <v>339</v>
      </c>
      <c r="BC804" s="56" t="s">
        <v>263</v>
      </c>
      <c r="BD804" s="56" t="s">
        <v>349</v>
      </c>
      <c r="BE804" s="56" t="s">
        <v>347</v>
      </c>
      <c r="BF804" s="56" t="s">
        <v>334</v>
      </c>
      <c r="BG804" s="56" t="s">
        <v>365</v>
      </c>
      <c r="BH804" s="56">
        <v>0</v>
      </c>
      <c r="BI804" s="56">
        <v>0</v>
      </c>
      <c r="BJ804" s="56">
        <v>0</v>
      </c>
    </row>
    <row r="805" spans="1:62" hidden="1" x14ac:dyDescent="0.3">
      <c r="A805" s="56">
        <v>49196712</v>
      </c>
      <c r="B805" s="86">
        <v>599202</v>
      </c>
      <c r="C805" s="1">
        <v>42893</v>
      </c>
      <c r="D805" s="56" t="s">
        <v>357</v>
      </c>
      <c r="E805" s="56" t="s">
        <v>358</v>
      </c>
      <c r="F805" s="56" t="s">
        <v>334</v>
      </c>
      <c r="G805" s="56" t="s">
        <v>335</v>
      </c>
      <c r="H805" s="56" t="s">
        <v>336</v>
      </c>
      <c r="I805" s="56" t="s">
        <v>359</v>
      </c>
      <c r="K805" s="56" t="s">
        <v>337</v>
      </c>
      <c r="L805" s="56" t="s">
        <v>545</v>
      </c>
      <c r="M805" s="56" t="s">
        <v>984</v>
      </c>
      <c r="N805" s="56" t="s">
        <v>1043</v>
      </c>
      <c r="O805" s="56" t="s">
        <v>985</v>
      </c>
      <c r="P805" s="1" t="s">
        <v>110</v>
      </c>
      <c r="Q805" s="56" t="s">
        <v>366</v>
      </c>
      <c r="R805" s="56" t="s">
        <v>339</v>
      </c>
      <c r="S805" s="56">
        <v>190642</v>
      </c>
      <c r="T805" s="1" t="s">
        <v>111</v>
      </c>
      <c r="U805" s="56">
        <v>41416</v>
      </c>
      <c r="V805" s="56">
        <v>43100</v>
      </c>
      <c r="W805" s="56">
        <v>41334</v>
      </c>
      <c r="X805" s="56">
        <v>42734</v>
      </c>
      <c r="Y805" s="56" t="s">
        <v>340</v>
      </c>
      <c r="Z805" s="56" t="s">
        <v>341</v>
      </c>
      <c r="AA805" s="56" t="s">
        <v>342</v>
      </c>
      <c r="AB805" s="56" t="s">
        <v>343</v>
      </c>
      <c r="AC805" s="56" t="s">
        <v>342</v>
      </c>
      <c r="AD805" s="56" t="s">
        <v>347</v>
      </c>
      <c r="AE805" s="56" t="s">
        <v>334</v>
      </c>
      <c r="AF805" s="56" t="s">
        <v>292</v>
      </c>
      <c r="AG805" s="56">
        <v>2014</v>
      </c>
      <c r="AH805" s="56" t="s">
        <v>80</v>
      </c>
      <c r="AI805" s="56" t="s">
        <v>344</v>
      </c>
      <c r="AJ805" s="56">
        <v>0</v>
      </c>
      <c r="AM805" s="56">
        <v>42748</v>
      </c>
      <c r="AN805" s="56" t="s">
        <v>391</v>
      </c>
      <c r="AO805" s="1">
        <v>41779</v>
      </c>
      <c r="AP805" s="56" t="s">
        <v>353</v>
      </c>
      <c r="AQ805" s="56">
        <v>257</v>
      </c>
      <c r="AR805" s="56">
        <v>0</v>
      </c>
      <c r="AS805" s="56" t="s">
        <v>346</v>
      </c>
      <c r="BB805" s="56" t="s">
        <v>339</v>
      </c>
      <c r="BC805" s="56" t="s">
        <v>263</v>
      </c>
      <c r="BD805" s="56" t="s">
        <v>349</v>
      </c>
      <c r="BE805" s="56" t="s">
        <v>347</v>
      </c>
      <c r="BF805" s="56" t="s">
        <v>334</v>
      </c>
      <c r="BG805" s="56" t="s">
        <v>365</v>
      </c>
      <c r="BH805" s="56">
        <v>0</v>
      </c>
      <c r="BI805" s="56">
        <v>0</v>
      </c>
      <c r="BJ805" s="56">
        <v>1</v>
      </c>
    </row>
    <row r="806" spans="1:62" hidden="1" x14ac:dyDescent="0.3">
      <c r="A806" s="56">
        <v>49195918</v>
      </c>
      <c r="B806" s="86">
        <v>599202</v>
      </c>
      <c r="C806" s="1">
        <v>42893</v>
      </c>
      <c r="D806" s="56" t="s">
        <v>357</v>
      </c>
      <c r="E806" s="56" t="s">
        <v>358</v>
      </c>
      <c r="F806" s="56" t="s">
        <v>334</v>
      </c>
      <c r="G806" s="56" t="s">
        <v>335</v>
      </c>
      <c r="H806" s="56" t="s">
        <v>336</v>
      </c>
      <c r="I806" s="56" t="s">
        <v>359</v>
      </c>
      <c r="K806" s="56" t="s">
        <v>337</v>
      </c>
      <c r="L806" s="56" t="s">
        <v>545</v>
      </c>
      <c r="M806" s="56" t="s">
        <v>984</v>
      </c>
      <c r="N806" s="56" t="s">
        <v>1043</v>
      </c>
      <c r="O806" s="56" t="s">
        <v>985</v>
      </c>
      <c r="P806" s="1" t="s">
        <v>110</v>
      </c>
      <c r="Q806" s="56" t="s">
        <v>241</v>
      </c>
      <c r="R806" s="56" t="s">
        <v>339</v>
      </c>
      <c r="S806" s="56">
        <v>107909</v>
      </c>
      <c r="T806" s="1" t="s">
        <v>465</v>
      </c>
      <c r="U806" s="56">
        <v>41416</v>
      </c>
      <c r="V806" s="56">
        <v>43100</v>
      </c>
      <c r="W806" s="56">
        <v>41275</v>
      </c>
      <c r="X806" s="56">
        <v>41313</v>
      </c>
      <c r="Y806" s="56" t="s">
        <v>340</v>
      </c>
      <c r="Z806" s="56" t="s">
        <v>341</v>
      </c>
      <c r="AA806" s="56" t="s">
        <v>342</v>
      </c>
      <c r="AB806" s="56" t="s">
        <v>339</v>
      </c>
      <c r="AC806" s="56" t="s">
        <v>342</v>
      </c>
      <c r="AD806" s="56" t="s">
        <v>347</v>
      </c>
      <c r="AE806" s="56" t="s">
        <v>352</v>
      </c>
      <c r="AF806" s="56" t="s">
        <v>224</v>
      </c>
      <c r="AG806" s="56">
        <v>2012</v>
      </c>
      <c r="AH806" s="56" t="s">
        <v>80</v>
      </c>
      <c r="AI806" s="56" t="s">
        <v>339</v>
      </c>
      <c r="AJ806" s="56">
        <v>91500</v>
      </c>
      <c r="AM806" s="56">
        <v>41313</v>
      </c>
      <c r="AN806" s="56" t="s">
        <v>378</v>
      </c>
      <c r="AO806" s="1">
        <v>41138</v>
      </c>
      <c r="AP806" s="56" t="s">
        <v>378</v>
      </c>
      <c r="AQ806" s="56">
        <v>268</v>
      </c>
      <c r="AR806" s="56">
        <v>0</v>
      </c>
      <c r="AS806" s="56" t="s">
        <v>346</v>
      </c>
      <c r="AT806" s="56">
        <v>1003</v>
      </c>
      <c r="AU806" s="56" t="s">
        <v>369</v>
      </c>
      <c r="BB806" s="56" t="s">
        <v>339</v>
      </c>
      <c r="BC806" s="56" t="s">
        <v>263</v>
      </c>
      <c r="BD806" s="56" t="s">
        <v>349</v>
      </c>
      <c r="BE806" s="56" t="s">
        <v>347</v>
      </c>
      <c r="BF806" s="56" t="s">
        <v>334</v>
      </c>
      <c r="BG806" s="56" t="s">
        <v>365</v>
      </c>
      <c r="BH806" s="56">
        <v>0</v>
      </c>
      <c r="BI806" s="56">
        <v>0</v>
      </c>
      <c r="BJ806" s="56">
        <v>0</v>
      </c>
    </row>
    <row r="807" spans="1:62" hidden="1" x14ac:dyDescent="0.3">
      <c r="A807" s="56">
        <v>49196710</v>
      </c>
      <c r="B807" s="86">
        <v>599202</v>
      </c>
      <c r="C807" s="1">
        <v>42893</v>
      </c>
      <c r="D807" s="56" t="s">
        <v>357</v>
      </c>
      <c r="E807" s="56" t="s">
        <v>358</v>
      </c>
      <c r="F807" s="56" t="s">
        <v>334</v>
      </c>
      <c r="G807" s="56" t="s">
        <v>335</v>
      </c>
      <c r="H807" s="56" t="s">
        <v>336</v>
      </c>
      <c r="I807" s="56" t="s">
        <v>359</v>
      </c>
      <c r="K807" s="56" t="s">
        <v>337</v>
      </c>
      <c r="L807" s="56" t="s">
        <v>545</v>
      </c>
      <c r="M807" s="56" t="s">
        <v>984</v>
      </c>
      <c r="N807" s="56" t="s">
        <v>1043</v>
      </c>
      <c r="O807" s="56" t="s">
        <v>985</v>
      </c>
      <c r="P807" s="1" t="s">
        <v>110</v>
      </c>
      <c r="Q807" s="56" t="s">
        <v>366</v>
      </c>
      <c r="R807" s="56" t="s">
        <v>339</v>
      </c>
      <c r="S807" s="56">
        <v>133981</v>
      </c>
      <c r="T807" s="1" t="s">
        <v>111</v>
      </c>
      <c r="U807" s="56">
        <v>41416</v>
      </c>
      <c r="V807" s="56">
        <v>43100</v>
      </c>
      <c r="W807" s="56">
        <v>41729</v>
      </c>
      <c r="X807" s="56">
        <v>41404</v>
      </c>
      <c r="Y807" s="56" t="s">
        <v>340</v>
      </c>
      <c r="Z807" s="56" t="s">
        <v>341</v>
      </c>
      <c r="AA807" s="56" t="s">
        <v>342</v>
      </c>
      <c r="AB807" s="56" t="s">
        <v>343</v>
      </c>
      <c r="AC807" s="56" t="s">
        <v>342</v>
      </c>
      <c r="AD807" s="56" t="s">
        <v>347</v>
      </c>
      <c r="AE807" s="56" t="s">
        <v>352</v>
      </c>
      <c r="AF807" s="56" t="s">
        <v>292</v>
      </c>
      <c r="AG807" s="56">
        <v>2014</v>
      </c>
      <c r="AH807" s="56" t="s">
        <v>361</v>
      </c>
      <c r="AI807" s="56" t="s">
        <v>384</v>
      </c>
      <c r="AJ807" s="56">
        <v>1</v>
      </c>
      <c r="AM807" s="56">
        <v>41404</v>
      </c>
      <c r="AN807" s="56" t="s">
        <v>353</v>
      </c>
      <c r="AO807" s="1">
        <v>41393</v>
      </c>
      <c r="AP807" s="56" t="s">
        <v>353</v>
      </c>
      <c r="AQ807" s="56">
        <v>257</v>
      </c>
      <c r="AR807" s="56">
        <v>0</v>
      </c>
      <c r="AS807" s="56" t="s">
        <v>346</v>
      </c>
      <c r="BB807" s="56" t="s">
        <v>339</v>
      </c>
      <c r="BC807" s="56" t="s">
        <v>263</v>
      </c>
      <c r="BD807" s="56" t="s">
        <v>349</v>
      </c>
      <c r="BE807" s="56" t="s">
        <v>347</v>
      </c>
      <c r="BF807" s="56" t="s">
        <v>334</v>
      </c>
      <c r="BG807" s="56" t="s">
        <v>365</v>
      </c>
      <c r="BH807" s="56">
        <v>0</v>
      </c>
      <c r="BI807" s="56">
        <v>0</v>
      </c>
      <c r="BJ807" s="56">
        <v>0</v>
      </c>
    </row>
    <row r="808" spans="1:62" hidden="1" x14ac:dyDescent="0.3">
      <c r="A808" s="56">
        <v>49196568</v>
      </c>
      <c r="B808" s="86">
        <v>599202</v>
      </c>
      <c r="C808" s="1">
        <v>42893</v>
      </c>
      <c r="D808" s="56" t="s">
        <v>357</v>
      </c>
      <c r="E808" s="56" t="s">
        <v>358</v>
      </c>
      <c r="F808" s="56" t="s">
        <v>334</v>
      </c>
      <c r="G808" s="56" t="s">
        <v>335</v>
      </c>
      <c r="H808" s="56" t="s">
        <v>336</v>
      </c>
      <c r="I808" s="56" t="s">
        <v>359</v>
      </c>
      <c r="K808" s="56" t="s">
        <v>337</v>
      </c>
      <c r="L808" s="56" t="s">
        <v>545</v>
      </c>
      <c r="M808" s="56" t="s">
        <v>984</v>
      </c>
      <c r="N808" s="56" t="s">
        <v>1043</v>
      </c>
      <c r="O808" s="56" t="s">
        <v>985</v>
      </c>
      <c r="P808" s="1" t="s">
        <v>110</v>
      </c>
      <c r="Q808" s="56" t="s">
        <v>360</v>
      </c>
      <c r="R808" s="56" t="s">
        <v>339</v>
      </c>
      <c r="S808" s="56">
        <v>127428</v>
      </c>
      <c r="T808" s="1" t="s">
        <v>496</v>
      </c>
      <c r="U808" s="56">
        <v>41416</v>
      </c>
      <c r="V808" s="56">
        <v>43100</v>
      </c>
      <c r="W808" s="56">
        <v>41334</v>
      </c>
      <c r="X808" s="56">
        <v>41290</v>
      </c>
      <c r="Y808" s="56" t="s">
        <v>340</v>
      </c>
      <c r="Z808" s="56" t="s">
        <v>341</v>
      </c>
      <c r="AA808" s="56" t="s">
        <v>347</v>
      </c>
      <c r="AB808" s="56" t="s">
        <v>343</v>
      </c>
      <c r="AC808" s="56" t="s">
        <v>342</v>
      </c>
      <c r="AD808" s="56" t="s">
        <v>347</v>
      </c>
      <c r="AE808" s="56" t="s">
        <v>352</v>
      </c>
      <c r="AF808" s="56" t="s">
        <v>224</v>
      </c>
      <c r="AG808" s="56">
        <v>2013</v>
      </c>
      <c r="AH808" s="56" t="s">
        <v>80</v>
      </c>
      <c r="AI808" s="56" t="s">
        <v>339</v>
      </c>
      <c r="AJ808" s="56">
        <v>0</v>
      </c>
      <c r="AM808" s="56">
        <v>41290</v>
      </c>
      <c r="AN808" s="56" t="s">
        <v>353</v>
      </c>
      <c r="AO808" s="1">
        <v>41290</v>
      </c>
      <c r="AP808" s="56" t="s">
        <v>353</v>
      </c>
      <c r="AQ808" s="56">
        <v>64153</v>
      </c>
      <c r="AR808" s="56">
        <v>0</v>
      </c>
      <c r="AS808" s="56" t="s">
        <v>346</v>
      </c>
      <c r="BB808" s="56" t="s">
        <v>339</v>
      </c>
      <c r="BC808" s="56" t="s">
        <v>263</v>
      </c>
      <c r="BD808" s="56" t="s">
        <v>349</v>
      </c>
      <c r="BE808" s="56" t="s">
        <v>347</v>
      </c>
      <c r="BF808" s="56" t="s">
        <v>334</v>
      </c>
      <c r="BG808" s="56" t="s">
        <v>365</v>
      </c>
      <c r="BH808" s="56">
        <v>0</v>
      </c>
      <c r="BI808" s="56">
        <v>0</v>
      </c>
      <c r="BJ808" s="56">
        <v>0</v>
      </c>
    </row>
    <row r="809" spans="1:62" hidden="1" x14ac:dyDescent="0.3">
      <c r="A809" s="56">
        <v>49196708</v>
      </c>
      <c r="B809" s="86">
        <v>599202</v>
      </c>
      <c r="C809" s="1">
        <v>42893</v>
      </c>
      <c r="D809" s="56" t="s">
        <v>357</v>
      </c>
      <c r="E809" s="56" t="s">
        <v>358</v>
      </c>
      <c r="F809" s="56" t="s">
        <v>334</v>
      </c>
      <c r="G809" s="56" t="s">
        <v>335</v>
      </c>
      <c r="H809" s="56" t="s">
        <v>336</v>
      </c>
      <c r="I809" s="56" t="s">
        <v>359</v>
      </c>
      <c r="K809" s="56" t="s">
        <v>337</v>
      </c>
      <c r="L809" s="56" t="s">
        <v>545</v>
      </c>
      <c r="M809" s="56" t="s">
        <v>984</v>
      </c>
      <c r="N809" s="56" t="s">
        <v>1043</v>
      </c>
      <c r="O809" s="56" t="s">
        <v>985</v>
      </c>
      <c r="P809" s="1" t="s">
        <v>110</v>
      </c>
      <c r="Q809" s="56" t="s">
        <v>366</v>
      </c>
      <c r="R809" s="56" t="s">
        <v>339</v>
      </c>
      <c r="S809" s="56">
        <v>190642</v>
      </c>
      <c r="T809" s="1" t="s">
        <v>111</v>
      </c>
      <c r="U809" s="56">
        <v>41416</v>
      </c>
      <c r="V809" s="56">
        <v>43100</v>
      </c>
      <c r="W809" s="56">
        <v>41334</v>
      </c>
      <c r="X809" s="56">
        <v>42734</v>
      </c>
      <c r="Y809" s="56" t="s">
        <v>340</v>
      </c>
      <c r="Z809" s="56" t="s">
        <v>341</v>
      </c>
      <c r="AA809" s="56" t="s">
        <v>342</v>
      </c>
      <c r="AB809" s="56" t="s">
        <v>343</v>
      </c>
      <c r="AC809" s="56" t="s">
        <v>342</v>
      </c>
      <c r="AD809" s="56" t="s">
        <v>347</v>
      </c>
      <c r="AE809" s="56" t="s">
        <v>334</v>
      </c>
      <c r="AF809" s="56" t="s">
        <v>292</v>
      </c>
      <c r="AG809" s="56">
        <v>2013</v>
      </c>
      <c r="AH809" s="56" t="s">
        <v>80</v>
      </c>
      <c r="AI809" s="56" t="s">
        <v>344</v>
      </c>
      <c r="AJ809" s="56">
        <v>0</v>
      </c>
      <c r="AM809" s="56">
        <v>42748</v>
      </c>
      <c r="AN809" s="56" t="s">
        <v>391</v>
      </c>
      <c r="AO809" s="1">
        <v>41779</v>
      </c>
      <c r="AP809" s="56" t="s">
        <v>353</v>
      </c>
      <c r="AQ809" s="56">
        <v>257</v>
      </c>
      <c r="AR809" s="56">
        <v>0</v>
      </c>
      <c r="AS809" s="56" t="s">
        <v>346</v>
      </c>
      <c r="BB809" s="56" t="s">
        <v>339</v>
      </c>
      <c r="BC809" s="56" t="s">
        <v>263</v>
      </c>
      <c r="BD809" s="56" t="s">
        <v>349</v>
      </c>
      <c r="BE809" s="56" t="s">
        <v>347</v>
      </c>
      <c r="BF809" s="56" t="s">
        <v>334</v>
      </c>
      <c r="BG809" s="56" t="s">
        <v>365</v>
      </c>
      <c r="BH809" s="56">
        <v>0</v>
      </c>
      <c r="BI809" s="56">
        <v>0</v>
      </c>
      <c r="BJ809" s="56">
        <v>1</v>
      </c>
    </row>
    <row r="810" spans="1:62" hidden="1" x14ac:dyDescent="0.3">
      <c r="A810" s="56">
        <v>49196570</v>
      </c>
      <c r="B810" s="86">
        <v>599202</v>
      </c>
      <c r="C810" s="1">
        <v>42893</v>
      </c>
      <c r="D810" s="56" t="s">
        <v>357</v>
      </c>
      <c r="E810" s="56" t="s">
        <v>358</v>
      </c>
      <c r="F810" s="56" t="s">
        <v>334</v>
      </c>
      <c r="G810" s="56" t="s">
        <v>335</v>
      </c>
      <c r="H810" s="56" t="s">
        <v>336</v>
      </c>
      <c r="I810" s="56" t="s">
        <v>359</v>
      </c>
      <c r="K810" s="56" t="s">
        <v>337</v>
      </c>
      <c r="L810" s="56" t="s">
        <v>545</v>
      </c>
      <c r="M810" s="56" t="s">
        <v>984</v>
      </c>
      <c r="N810" s="56" t="s">
        <v>1043</v>
      </c>
      <c r="O810" s="56" t="s">
        <v>985</v>
      </c>
      <c r="P810" s="1" t="s">
        <v>110</v>
      </c>
      <c r="Q810" s="56" t="s">
        <v>360</v>
      </c>
      <c r="R810" s="56" t="s">
        <v>339</v>
      </c>
      <c r="S810" s="56">
        <v>107913</v>
      </c>
      <c r="T810" s="1" t="s">
        <v>497</v>
      </c>
      <c r="U810" s="56">
        <v>41416</v>
      </c>
      <c r="V810" s="56">
        <v>43100</v>
      </c>
      <c r="W810" s="56">
        <v>41456</v>
      </c>
      <c r="X810" s="56">
        <v>43100</v>
      </c>
      <c r="Y810" s="56" t="s">
        <v>340</v>
      </c>
      <c r="Z810" s="56" t="s">
        <v>367</v>
      </c>
      <c r="AA810" s="56" t="s">
        <v>347</v>
      </c>
      <c r="AB810" s="56" t="s">
        <v>343</v>
      </c>
      <c r="AC810" s="56" t="s">
        <v>342</v>
      </c>
      <c r="AD810" s="56" t="s">
        <v>347</v>
      </c>
      <c r="AE810" s="56" t="s">
        <v>334</v>
      </c>
      <c r="AF810" s="56" t="s">
        <v>291</v>
      </c>
      <c r="AG810" s="56">
        <v>2014</v>
      </c>
      <c r="AH810" s="56" t="s">
        <v>361</v>
      </c>
      <c r="AI810" s="56" t="s">
        <v>385</v>
      </c>
      <c r="AJ810" s="56">
        <v>0</v>
      </c>
      <c r="AK810" s="1">
        <v>41546</v>
      </c>
      <c r="AL810" s="56" t="s">
        <v>398</v>
      </c>
      <c r="AM810" s="56">
        <v>42748</v>
      </c>
      <c r="AN810" s="56" t="s">
        <v>391</v>
      </c>
      <c r="AO810" s="1">
        <v>41684</v>
      </c>
      <c r="AP810" s="56" t="s">
        <v>378</v>
      </c>
      <c r="AQ810" s="56">
        <v>59808</v>
      </c>
      <c r="AR810" s="56">
        <v>0</v>
      </c>
      <c r="AS810" s="56" t="s">
        <v>346</v>
      </c>
      <c r="BB810" s="56" t="s">
        <v>339</v>
      </c>
      <c r="BC810" s="56" t="s">
        <v>263</v>
      </c>
      <c r="BD810" s="56" t="s">
        <v>349</v>
      </c>
      <c r="BE810" s="56" t="s">
        <v>347</v>
      </c>
      <c r="BF810" s="56" t="s">
        <v>334</v>
      </c>
      <c r="BG810" s="56" t="s">
        <v>365</v>
      </c>
      <c r="BH810" s="56">
        <v>0</v>
      </c>
      <c r="BI810" s="56">
        <v>0</v>
      </c>
      <c r="BJ810" s="56">
        <v>1</v>
      </c>
    </row>
    <row r="811" spans="1:62" hidden="1" x14ac:dyDescent="0.3">
      <c r="A811" s="56">
        <v>49196479</v>
      </c>
      <c r="B811" s="86">
        <v>599202</v>
      </c>
      <c r="C811" s="1">
        <v>42893</v>
      </c>
      <c r="D811" s="56" t="s">
        <v>357</v>
      </c>
      <c r="E811" s="56" t="s">
        <v>358</v>
      </c>
      <c r="F811" s="56" t="s">
        <v>334</v>
      </c>
      <c r="G811" s="56" t="s">
        <v>335</v>
      </c>
      <c r="H811" s="56" t="s">
        <v>336</v>
      </c>
      <c r="I811" s="56" t="s">
        <v>359</v>
      </c>
      <c r="K811" s="56" t="s">
        <v>337</v>
      </c>
      <c r="L811" s="56" t="s">
        <v>545</v>
      </c>
      <c r="M811" s="56" t="s">
        <v>984</v>
      </c>
      <c r="N811" s="56" t="s">
        <v>1043</v>
      </c>
      <c r="O811" s="56" t="s">
        <v>985</v>
      </c>
      <c r="P811" s="1" t="s">
        <v>110</v>
      </c>
      <c r="Q811" s="56" t="s">
        <v>360</v>
      </c>
      <c r="R811" s="56" t="s">
        <v>339</v>
      </c>
      <c r="S811" s="56">
        <v>129565</v>
      </c>
      <c r="T811" s="1" t="s">
        <v>386</v>
      </c>
      <c r="U811" s="56">
        <v>41416</v>
      </c>
      <c r="V811" s="56">
        <v>43100</v>
      </c>
      <c r="W811" s="56">
        <v>41729</v>
      </c>
      <c r="X811" s="56">
        <v>43100</v>
      </c>
      <c r="Y811" s="56" t="s">
        <v>356</v>
      </c>
      <c r="Z811" s="56" t="s">
        <v>341</v>
      </c>
      <c r="AA811" s="56" t="s">
        <v>347</v>
      </c>
      <c r="AB811" s="56" t="s">
        <v>343</v>
      </c>
      <c r="AC811" s="56" t="s">
        <v>342</v>
      </c>
      <c r="AD811" s="56" t="s">
        <v>347</v>
      </c>
      <c r="AE811" s="56" t="s">
        <v>334</v>
      </c>
      <c r="AF811" s="56" t="s">
        <v>292</v>
      </c>
      <c r="AG811" s="56">
        <v>2018</v>
      </c>
      <c r="AH811" s="56" t="s">
        <v>361</v>
      </c>
      <c r="AI811" s="56" t="s">
        <v>385</v>
      </c>
      <c r="AJ811" s="56">
        <v>5</v>
      </c>
      <c r="AM811" s="56">
        <v>42748</v>
      </c>
      <c r="AN811" s="56" t="s">
        <v>391</v>
      </c>
      <c r="AO811" s="1">
        <v>41393</v>
      </c>
      <c r="AP811" s="56" t="s">
        <v>353</v>
      </c>
      <c r="AQ811" s="56">
        <v>64645</v>
      </c>
      <c r="AR811" s="56">
        <v>0</v>
      </c>
      <c r="AS811" s="56" t="s">
        <v>346</v>
      </c>
      <c r="BB811" s="56" t="s">
        <v>339</v>
      </c>
      <c r="BC811" s="56" t="s">
        <v>263</v>
      </c>
      <c r="BD811" s="56" t="s">
        <v>349</v>
      </c>
      <c r="BE811" s="56" t="s">
        <v>347</v>
      </c>
      <c r="BF811" s="56" t="s">
        <v>334</v>
      </c>
      <c r="BG811" s="56" t="s">
        <v>365</v>
      </c>
      <c r="BH811" s="56">
        <v>0</v>
      </c>
      <c r="BI811" s="56">
        <v>0</v>
      </c>
      <c r="BJ811" s="56">
        <v>1</v>
      </c>
    </row>
    <row r="812" spans="1:62" hidden="1" x14ac:dyDescent="0.3">
      <c r="A812" s="56">
        <v>49196705</v>
      </c>
      <c r="B812" s="86">
        <v>599202</v>
      </c>
      <c r="C812" s="1">
        <v>42893</v>
      </c>
      <c r="D812" s="56" t="s">
        <v>357</v>
      </c>
      <c r="E812" s="56" t="s">
        <v>358</v>
      </c>
      <c r="F812" s="56" t="s">
        <v>334</v>
      </c>
      <c r="G812" s="56" t="s">
        <v>335</v>
      </c>
      <c r="H812" s="56" t="s">
        <v>336</v>
      </c>
      <c r="I812" s="56" t="s">
        <v>359</v>
      </c>
      <c r="K812" s="56" t="s">
        <v>337</v>
      </c>
      <c r="L812" s="56" t="s">
        <v>545</v>
      </c>
      <c r="M812" s="56" t="s">
        <v>984</v>
      </c>
      <c r="N812" s="56" t="s">
        <v>1043</v>
      </c>
      <c r="O812" s="56" t="s">
        <v>985</v>
      </c>
      <c r="P812" s="1" t="s">
        <v>110</v>
      </c>
      <c r="Q812" s="56" t="s">
        <v>366</v>
      </c>
      <c r="R812" s="56" t="s">
        <v>339</v>
      </c>
      <c r="S812" s="56">
        <v>190642</v>
      </c>
      <c r="T812" s="1" t="s">
        <v>111</v>
      </c>
      <c r="U812" s="56">
        <v>41416</v>
      </c>
      <c r="V812" s="56">
        <v>43100</v>
      </c>
      <c r="W812" s="56">
        <v>41334</v>
      </c>
      <c r="X812" s="56">
        <v>42734</v>
      </c>
      <c r="Y812" s="56" t="s">
        <v>340</v>
      </c>
      <c r="Z812" s="56" t="s">
        <v>341</v>
      </c>
      <c r="AA812" s="56" t="s">
        <v>342</v>
      </c>
      <c r="AB812" s="56" t="s">
        <v>343</v>
      </c>
      <c r="AC812" s="56" t="s">
        <v>342</v>
      </c>
      <c r="AD812" s="56" t="s">
        <v>347</v>
      </c>
      <c r="AE812" s="56" t="s">
        <v>334</v>
      </c>
      <c r="AF812" s="56" t="s">
        <v>291</v>
      </c>
      <c r="AG812" s="56">
        <v>2015</v>
      </c>
      <c r="AH812" s="56" t="s">
        <v>80</v>
      </c>
      <c r="AI812" s="56" t="s">
        <v>348</v>
      </c>
      <c r="AJ812" s="56">
        <v>1</v>
      </c>
      <c r="AK812" s="1">
        <v>42004</v>
      </c>
      <c r="AL812" s="56" t="s">
        <v>419</v>
      </c>
      <c r="AM812" s="56">
        <v>42748</v>
      </c>
      <c r="AN812" s="56" t="s">
        <v>391</v>
      </c>
      <c r="AO812" s="1">
        <v>42055</v>
      </c>
      <c r="AP812" s="56" t="s">
        <v>353</v>
      </c>
      <c r="AQ812" s="56">
        <v>257</v>
      </c>
      <c r="AR812" s="56">
        <v>0</v>
      </c>
      <c r="AS812" s="56" t="s">
        <v>346</v>
      </c>
      <c r="BB812" s="56" t="s">
        <v>339</v>
      </c>
      <c r="BC812" s="56" t="s">
        <v>263</v>
      </c>
      <c r="BD812" s="56" t="s">
        <v>349</v>
      </c>
      <c r="BE812" s="56" t="s">
        <v>347</v>
      </c>
      <c r="BF812" s="56" t="s">
        <v>334</v>
      </c>
      <c r="BG812" s="56" t="s">
        <v>365</v>
      </c>
      <c r="BH812" s="56">
        <v>0</v>
      </c>
      <c r="BI812" s="56">
        <v>0</v>
      </c>
      <c r="BJ812" s="56">
        <v>1</v>
      </c>
    </row>
    <row r="813" spans="1:62" hidden="1" x14ac:dyDescent="0.3">
      <c r="A813" s="56">
        <v>49196475</v>
      </c>
      <c r="B813" s="86">
        <v>599202</v>
      </c>
      <c r="C813" s="1">
        <v>42893</v>
      </c>
      <c r="D813" s="56" t="s">
        <v>357</v>
      </c>
      <c r="E813" s="56" t="s">
        <v>358</v>
      </c>
      <c r="F813" s="56" t="s">
        <v>334</v>
      </c>
      <c r="G813" s="56" t="s">
        <v>335</v>
      </c>
      <c r="H813" s="56" t="s">
        <v>336</v>
      </c>
      <c r="I813" s="56" t="s">
        <v>359</v>
      </c>
      <c r="K813" s="56" t="s">
        <v>337</v>
      </c>
      <c r="L813" s="56" t="s">
        <v>545</v>
      </c>
      <c r="M813" s="56" t="s">
        <v>984</v>
      </c>
      <c r="N813" s="56" t="s">
        <v>1043</v>
      </c>
      <c r="O813" s="56" t="s">
        <v>985</v>
      </c>
      <c r="P813" s="1" t="s">
        <v>110</v>
      </c>
      <c r="Q813" s="56" t="s">
        <v>360</v>
      </c>
      <c r="R813" s="56" t="s">
        <v>339</v>
      </c>
      <c r="S813" s="56">
        <v>129565</v>
      </c>
      <c r="T813" s="1" t="s">
        <v>386</v>
      </c>
      <c r="U813" s="56">
        <v>41416</v>
      </c>
      <c r="V813" s="56">
        <v>43100</v>
      </c>
      <c r="W813" s="56">
        <v>41729</v>
      </c>
      <c r="X813" s="56">
        <v>43100</v>
      </c>
      <c r="Y813" s="56" t="s">
        <v>356</v>
      </c>
      <c r="Z813" s="56" t="s">
        <v>341</v>
      </c>
      <c r="AA813" s="56" t="s">
        <v>347</v>
      </c>
      <c r="AB813" s="56" t="s">
        <v>343</v>
      </c>
      <c r="AC813" s="56" t="s">
        <v>342</v>
      </c>
      <c r="AD813" s="56" t="s">
        <v>347</v>
      </c>
      <c r="AE813" s="56" t="s">
        <v>334</v>
      </c>
      <c r="AF813" s="56" t="s">
        <v>292</v>
      </c>
      <c r="AG813" s="56">
        <v>2017</v>
      </c>
      <c r="AH813" s="56" t="s">
        <v>361</v>
      </c>
      <c r="AI813" s="56" t="s">
        <v>385</v>
      </c>
      <c r="AJ813" s="56">
        <v>5</v>
      </c>
      <c r="AM813" s="56">
        <v>42748</v>
      </c>
      <c r="AN813" s="56" t="s">
        <v>391</v>
      </c>
      <c r="AO813" s="1">
        <v>41393</v>
      </c>
      <c r="AP813" s="56" t="s">
        <v>353</v>
      </c>
      <c r="AQ813" s="56">
        <v>64645</v>
      </c>
      <c r="AR813" s="56">
        <v>0</v>
      </c>
      <c r="AS813" s="56" t="s">
        <v>346</v>
      </c>
      <c r="BB813" s="56" t="s">
        <v>339</v>
      </c>
      <c r="BC813" s="56" t="s">
        <v>263</v>
      </c>
      <c r="BD813" s="56" t="s">
        <v>349</v>
      </c>
      <c r="BE813" s="56" t="s">
        <v>347</v>
      </c>
      <c r="BF813" s="56" t="s">
        <v>334</v>
      </c>
      <c r="BG813" s="56" t="s">
        <v>365</v>
      </c>
      <c r="BH813" s="56">
        <v>0</v>
      </c>
      <c r="BI813" s="56">
        <v>0</v>
      </c>
      <c r="BJ813" s="56">
        <v>1</v>
      </c>
    </row>
    <row r="814" spans="1:62" hidden="1" x14ac:dyDescent="0.3">
      <c r="A814" s="56">
        <v>49196703</v>
      </c>
      <c r="B814" s="86">
        <v>599202</v>
      </c>
      <c r="C814" s="1">
        <v>42893</v>
      </c>
      <c r="D814" s="56" t="s">
        <v>357</v>
      </c>
      <c r="E814" s="56" t="s">
        <v>358</v>
      </c>
      <c r="F814" s="56" t="s">
        <v>334</v>
      </c>
      <c r="G814" s="56" t="s">
        <v>335</v>
      </c>
      <c r="H814" s="56" t="s">
        <v>336</v>
      </c>
      <c r="I814" s="56" t="s">
        <v>359</v>
      </c>
      <c r="K814" s="56" t="s">
        <v>337</v>
      </c>
      <c r="L814" s="56" t="s">
        <v>545</v>
      </c>
      <c r="M814" s="56" t="s">
        <v>984</v>
      </c>
      <c r="N814" s="56" t="s">
        <v>1043</v>
      </c>
      <c r="O814" s="56" t="s">
        <v>985</v>
      </c>
      <c r="P814" s="1" t="s">
        <v>110</v>
      </c>
      <c r="Q814" s="56" t="s">
        <v>366</v>
      </c>
      <c r="R814" s="56" t="s">
        <v>339</v>
      </c>
      <c r="S814" s="56">
        <v>190642</v>
      </c>
      <c r="T814" s="1" t="s">
        <v>111</v>
      </c>
      <c r="U814" s="56">
        <v>41416</v>
      </c>
      <c r="V814" s="56">
        <v>43100</v>
      </c>
      <c r="W814" s="56">
        <v>41334</v>
      </c>
      <c r="X814" s="56">
        <v>42734</v>
      </c>
      <c r="Y814" s="56" t="s">
        <v>340</v>
      </c>
      <c r="Z814" s="56" t="s">
        <v>341</v>
      </c>
      <c r="AA814" s="56" t="s">
        <v>342</v>
      </c>
      <c r="AB814" s="56" t="s">
        <v>343</v>
      </c>
      <c r="AC814" s="56" t="s">
        <v>342</v>
      </c>
      <c r="AD814" s="56" t="s">
        <v>347</v>
      </c>
      <c r="AE814" s="56" t="s">
        <v>334</v>
      </c>
      <c r="AF814" s="56" t="s">
        <v>224</v>
      </c>
      <c r="AG814" s="56">
        <v>2012</v>
      </c>
      <c r="AH814" s="56" t="s">
        <v>80</v>
      </c>
      <c r="AI814" s="56" t="s">
        <v>339</v>
      </c>
      <c r="AJ814" s="56">
        <v>0</v>
      </c>
      <c r="AM814" s="56">
        <v>42748</v>
      </c>
      <c r="AN814" s="56" t="s">
        <v>391</v>
      </c>
      <c r="AO814" s="1">
        <v>41779</v>
      </c>
      <c r="AP814" s="56" t="s">
        <v>353</v>
      </c>
      <c r="AQ814" s="56">
        <v>257</v>
      </c>
      <c r="AR814" s="56">
        <v>0</v>
      </c>
      <c r="AS814" s="56" t="s">
        <v>346</v>
      </c>
      <c r="BB814" s="56" t="s">
        <v>339</v>
      </c>
      <c r="BC814" s="56" t="s">
        <v>263</v>
      </c>
      <c r="BD814" s="56" t="s">
        <v>349</v>
      </c>
      <c r="BE814" s="56" t="s">
        <v>347</v>
      </c>
      <c r="BF814" s="56" t="s">
        <v>334</v>
      </c>
      <c r="BG814" s="56" t="s">
        <v>365</v>
      </c>
      <c r="BH814" s="56">
        <v>0</v>
      </c>
      <c r="BI814" s="56">
        <v>0</v>
      </c>
      <c r="BJ814" s="56">
        <v>1</v>
      </c>
    </row>
    <row r="815" spans="1:62" hidden="1" x14ac:dyDescent="0.3">
      <c r="A815" s="56">
        <v>49195919</v>
      </c>
      <c r="B815" s="86">
        <v>599202</v>
      </c>
      <c r="C815" s="1">
        <v>42893</v>
      </c>
      <c r="D815" s="56" t="s">
        <v>357</v>
      </c>
      <c r="E815" s="56" t="s">
        <v>358</v>
      </c>
      <c r="F815" s="56" t="s">
        <v>334</v>
      </c>
      <c r="G815" s="56" t="s">
        <v>335</v>
      </c>
      <c r="H815" s="56" t="s">
        <v>336</v>
      </c>
      <c r="I815" s="56" t="s">
        <v>359</v>
      </c>
      <c r="K815" s="56" t="s">
        <v>337</v>
      </c>
      <c r="L815" s="56" t="s">
        <v>545</v>
      </c>
      <c r="M815" s="56" t="s">
        <v>984</v>
      </c>
      <c r="N815" s="56" t="s">
        <v>1043</v>
      </c>
      <c r="O815" s="56" t="s">
        <v>985</v>
      </c>
      <c r="P815" s="1" t="s">
        <v>110</v>
      </c>
      <c r="Q815" s="56" t="s">
        <v>241</v>
      </c>
      <c r="R815" s="56" t="s">
        <v>339</v>
      </c>
      <c r="S815" s="56">
        <v>149225</v>
      </c>
      <c r="T815" s="1" t="s">
        <v>479</v>
      </c>
      <c r="U815" s="56">
        <v>41416</v>
      </c>
      <c r="V815" s="56">
        <v>43100</v>
      </c>
      <c r="W815" s="56">
        <v>41456</v>
      </c>
      <c r="X815" s="56">
        <v>43100</v>
      </c>
      <c r="Y815" s="56" t="s">
        <v>356</v>
      </c>
      <c r="Z815" s="56" t="s">
        <v>341</v>
      </c>
      <c r="AA815" s="56" t="s">
        <v>347</v>
      </c>
      <c r="AB815" s="56" t="s">
        <v>343</v>
      </c>
      <c r="AC815" s="56" t="s">
        <v>342</v>
      </c>
      <c r="AD815" s="56" t="s">
        <v>342</v>
      </c>
      <c r="AE815" s="56" t="s">
        <v>334</v>
      </c>
      <c r="AF815" s="56" t="s">
        <v>291</v>
      </c>
      <c r="AG815" s="56">
        <v>2015</v>
      </c>
      <c r="AH815" s="56" t="s">
        <v>361</v>
      </c>
      <c r="AI815" s="56" t="s">
        <v>384</v>
      </c>
      <c r="AJ815" s="56">
        <v>20441</v>
      </c>
      <c r="AK815" s="1">
        <v>42185</v>
      </c>
      <c r="AL815" s="56" t="s">
        <v>390</v>
      </c>
      <c r="AM815" s="56">
        <v>42748</v>
      </c>
      <c r="AN815" s="56" t="s">
        <v>391</v>
      </c>
      <c r="AO815" s="1">
        <v>42242</v>
      </c>
      <c r="AP815" s="56" t="s">
        <v>391</v>
      </c>
      <c r="AQ815" s="56">
        <v>67501</v>
      </c>
      <c r="AR815" s="56">
        <v>0</v>
      </c>
      <c r="AS815" s="56" t="s">
        <v>346</v>
      </c>
      <c r="BB815" s="56" t="s">
        <v>339</v>
      </c>
      <c r="BC815" s="56" t="s">
        <v>263</v>
      </c>
      <c r="BD815" s="56" t="s">
        <v>349</v>
      </c>
      <c r="BE815" s="56" t="s">
        <v>347</v>
      </c>
      <c r="BF815" s="56" t="s">
        <v>334</v>
      </c>
      <c r="BG815" s="56" t="s">
        <v>365</v>
      </c>
      <c r="BH815" s="56">
        <v>0</v>
      </c>
      <c r="BI815" s="56">
        <v>0</v>
      </c>
      <c r="BJ815" s="56">
        <v>1</v>
      </c>
    </row>
    <row r="816" spans="1:62" hidden="1" x14ac:dyDescent="0.3">
      <c r="A816" s="56">
        <v>49196701</v>
      </c>
      <c r="B816" s="86">
        <v>599202</v>
      </c>
      <c r="C816" s="1">
        <v>42893</v>
      </c>
      <c r="D816" s="56" t="s">
        <v>357</v>
      </c>
      <c r="E816" s="56" t="s">
        <v>358</v>
      </c>
      <c r="F816" s="56" t="s">
        <v>334</v>
      </c>
      <c r="G816" s="56" t="s">
        <v>335</v>
      </c>
      <c r="H816" s="56" t="s">
        <v>336</v>
      </c>
      <c r="I816" s="56" t="s">
        <v>359</v>
      </c>
      <c r="K816" s="56" t="s">
        <v>337</v>
      </c>
      <c r="L816" s="56" t="s">
        <v>545</v>
      </c>
      <c r="M816" s="56" t="s">
        <v>984</v>
      </c>
      <c r="N816" s="56" t="s">
        <v>1043</v>
      </c>
      <c r="O816" s="56" t="s">
        <v>985</v>
      </c>
      <c r="P816" s="1" t="s">
        <v>110</v>
      </c>
      <c r="Q816" s="56" t="s">
        <v>366</v>
      </c>
      <c r="R816" s="56" t="s">
        <v>339</v>
      </c>
      <c r="S816" s="56">
        <v>129568</v>
      </c>
      <c r="T816" s="1" t="s">
        <v>436</v>
      </c>
      <c r="U816" s="56">
        <v>41416</v>
      </c>
      <c r="V816" s="56">
        <v>43100</v>
      </c>
      <c r="W816" s="56">
        <v>41334</v>
      </c>
      <c r="X816" s="56">
        <v>41323</v>
      </c>
      <c r="Y816" s="56" t="s">
        <v>356</v>
      </c>
      <c r="Z816" s="56" t="s">
        <v>341</v>
      </c>
      <c r="AA816" s="56" t="s">
        <v>347</v>
      </c>
      <c r="AB816" s="56" t="s">
        <v>343</v>
      </c>
      <c r="AC816" s="56" t="s">
        <v>342</v>
      </c>
      <c r="AD816" s="56" t="s">
        <v>347</v>
      </c>
      <c r="AE816" s="56" t="s">
        <v>352</v>
      </c>
      <c r="AF816" s="56" t="s">
        <v>292</v>
      </c>
      <c r="AG816" s="56">
        <v>2014</v>
      </c>
      <c r="AH816" s="56" t="s">
        <v>80</v>
      </c>
      <c r="AI816" s="56" t="s">
        <v>344</v>
      </c>
      <c r="AJ816" s="56">
        <v>1</v>
      </c>
      <c r="AM816" s="56">
        <v>41323</v>
      </c>
      <c r="AN816" s="56" t="s">
        <v>378</v>
      </c>
      <c r="AO816" s="1">
        <v>41302</v>
      </c>
      <c r="AP816" s="56" t="s">
        <v>378</v>
      </c>
      <c r="AQ816" s="56">
        <v>64647</v>
      </c>
      <c r="AR816" s="56">
        <v>0</v>
      </c>
      <c r="AS816" s="56" t="s">
        <v>346</v>
      </c>
      <c r="BB816" s="56" t="s">
        <v>339</v>
      </c>
      <c r="BC816" s="56" t="s">
        <v>263</v>
      </c>
      <c r="BD816" s="56" t="s">
        <v>349</v>
      </c>
      <c r="BE816" s="56" t="s">
        <v>347</v>
      </c>
      <c r="BF816" s="56" t="s">
        <v>334</v>
      </c>
      <c r="BG816" s="56" t="s">
        <v>365</v>
      </c>
      <c r="BH816" s="56">
        <v>0</v>
      </c>
      <c r="BI816" s="56">
        <v>0</v>
      </c>
      <c r="BJ816" s="56">
        <v>0</v>
      </c>
    </row>
    <row r="817" spans="1:62" hidden="1" x14ac:dyDescent="0.3">
      <c r="A817" s="56">
        <v>49196572</v>
      </c>
      <c r="B817" s="86">
        <v>599202</v>
      </c>
      <c r="C817" s="1">
        <v>42893</v>
      </c>
      <c r="D817" s="56" t="s">
        <v>357</v>
      </c>
      <c r="E817" s="56" t="s">
        <v>358</v>
      </c>
      <c r="F817" s="56" t="s">
        <v>334</v>
      </c>
      <c r="G817" s="56" t="s">
        <v>335</v>
      </c>
      <c r="H817" s="56" t="s">
        <v>336</v>
      </c>
      <c r="I817" s="56" t="s">
        <v>359</v>
      </c>
      <c r="K817" s="56" t="s">
        <v>337</v>
      </c>
      <c r="L817" s="56" t="s">
        <v>545</v>
      </c>
      <c r="M817" s="56" t="s">
        <v>984</v>
      </c>
      <c r="N817" s="56" t="s">
        <v>1043</v>
      </c>
      <c r="O817" s="56" t="s">
        <v>985</v>
      </c>
      <c r="P817" s="1" t="s">
        <v>110</v>
      </c>
      <c r="Q817" s="56" t="s">
        <v>360</v>
      </c>
      <c r="R817" s="56" t="s">
        <v>339</v>
      </c>
      <c r="S817" s="56">
        <v>107913</v>
      </c>
      <c r="T817" s="1" t="s">
        <v>497</v>
      </c>
      <c r="U817" s="56">
        <v>41416</v>
      </c>
      <c r="V817" s="56">
        <v>43100</v>
      </c>
      <c r="W817" s="56">
        <v>41456</v>
      </c>
      <c r="X817" s="56">
        <v>43100</v>
      </c>
      <c r="Y817" s="56" t="s">
        <v>340</v>
      </c>
      <c r="Z817" s="56" t="s">
        <v>367</v>
      </c>
      <c r="AA817" s="56" t="s">
        <v>347</v>
      </c>
      <c r="AB817" s="56" t="s">
        <v>343</v>
      </c>
      <c r="AC817" s="56" t="s">
        <v>342</v>
      </c>
      <c r="AD817" s="56" t="s">
        <v>347</v>
      </c>
      <c r="AE817" s="56" t="s">
        <v>334</v>
      </c>
      <c r="AF817" s="56" t="s">
        <v>291</v>
      </c>
      <c r="AG817" s="56">
        <v>2014</v>
      </c>
      <c r="AH817" s="56" t="s">
        <v>361</v>
      </c>
      <c r="AI817" s="56" t="s">
        <v>384</v>
      </c>
      <c r="AJ817" s="56">
        <v>985000</v>
      </c>
      <c r="AK817" s="1">
        <v>41820</v>
      </c>
      <c r="AL817" s="56" t="s">
        <v>521</v>
      </c>
      <c r="AM817" s="56">
        <v>42748</v>
      </c>
      <c r="AN817" s="56" t="s">
        <v>391</v>
      </c>
      <c r="AO817" s="1">
        <v>41857</v>
      </c>
      <c r="AP817" s="56" t="s">
        <v>353</v>
      </c>
      <c r="AQ817" s="56">
        <v>59808</v>
      </c>
      <c r="AR817" s="56">
        <v>0</v>
      </c>
      <c r="AS817" s="56" t="s">
        <v>346</v>
      </c>
      <c r="BB817" s="56" t="s">
        <v>339</v>
      </c>
      <c r="BC817" s="56" t="s">
        <v>263</v>
      </c>
      <c r="BD817" s="56" t="s">
        <v>349</v>
      </c>
      <c r="BE817" s="56" t="s">
        <v>347</v>
      </c>
      <c r="BF817" s="56" t="s">
        <v>334</v>
      </c>
      <c r="BG817" s="56" t="s">
        <v>365</v>
      </c>
      <c r="BH817" s="56">
        <v>0</v>
      </c>
      <c r="BI817" s="56">
        <v>0</v>
      </c>
      <c r="BJ817" s="56">
        <v>1</v>
      </c>
    </row>
    <row r="818" spans="1:62" hidden="1" x14ac:dyDescent="0.3">
      <c r="A818" s="56">
        <v>49196699</v>
      </c>
      <c r="B818" s="86">
        <v>599202</v>
      </c>
      <c r="C818" s="1">
        <v>42893</v>
      </c>
      <c r="D818" s="56" t="s">
        <v>357</v>
      </c>
      <c r="E818" s="56" t="s">
        <v>358</v>
      </c>
      <c r="F818" s="56" t="s">
        <v>334</v>
      </c>
      <c r="G818" s="56" t="s">
        <v>335</v>
      </c>
      <c r="H818" s="56" t="s">
        <v>336</v>
      </c>
      <c r="I818" s="56" t="s">
        <v>359</v>
      </c>
      <c r="K818" s="56" t="s">
        <v>337</v>
      </c>
      <c r="L818" s="56" t="s">
        <v>545</v>
      </c>
      <c r="M818" s="56" t="s">
        <v>984</v>
      </c>
      <c r="N818" s="56" t="s">
        <v>1043</v>
      </c>
      <c r="O818" s="56" t="s">
        <v>985</v>
      </c>
      <c r="P818" s="1" t="s">
        <v>110</v>
      </c>
      <c r="Q818" s="56" t="s">
        <v>366</v>
      </c>
      <c r="R818" s="56" t="s">
        <v>339</v>
      </c>
      <c r="S818" s="56">
        <v>190481</v>
      </c>
      <c r="T818" s="1" t="s">
        <v>420</v>
      </c>
      <c r="U818" s="56">
        <v>41416</v>
      </c>
      <c r="V818" s="56">
        <v>43100</v>
      </c>
      <c r="W818" s="56">
        <v>41456</v>
      </c>
      <c r="X818" s="56">
        <v>43100</v>
      </c>
      <c r="Y818" s="56" t="s">
        <v>356</v>
      </c>
      <c r="Z818" s="56" t="s">
        <v>341</v>
      </c>
      <c r="AA818" s="56" t="s">
        <v>347</v>
      </c>
      <c r="AB818" s="56" t="s">
        <v>343</v>
      </c>
      <c r="AC818" s="56" t="s">
        <v>342</v>
      </c>
      <c r="AD818" s="56" t="s">
        <v>342</v>
      </c>
      <c r="AE818" s="56" t="s">
        <v>334</v>
      </c>
      <c r="AF818" s="56" t="s">
        <v>292</v>
      </c>
      <c r="AG818" s="56">
        <v>2018</v>
      </c>
      <c r="AH818" s="56" t="s">
        <v>361</v>
      </c>
      <c r="AI818" s="56" t="s">
        <v>362</v>
      </c>
      <c r="AJ818" s="56">
        <v>272</v>
      </c>
      <c r="AM818" s="56">
        <v>42748</v>
      </c>
      <c r="AN818" s="56" t="s">
        <v>391</v>
      </c>
      <c r="AO818" s="1">
        <v>41787</v>
      </c>
      <c r="AP818" s="56" t="s">
        <v>353</v>
      </c>
      <c r="AQ818" s="56">
        <v>75715</v>
      </c>
      <c r="AR818" s="56">
        <v>0</v>
      </c>
      <c r="AS818" s="56" t="s">
        <v>346</v>
      </c>
      <c r="BB818" s="56" t="s">
        <v>339</v>
      </c>
      <c r="BC818" s="56" t="s">
        <v>263</v>
      </c>
      <c r="BD818" s="56" t="s">
        <v>349</v>
      </c>
      <c r="BE818" s="56" t="s">
        <v>347</v>
      </c>
      <c r="BF818" s="56" t="s">
        <v>334</v>
      </c>
      <c r="BG818" s="56" t="s">
        <v>365</v>
      </c>
      <c r="BH818" s="56">
        <v>0</v>
      </c>
      <c r="BI818" s="56">
        <v>0</v>
      </c>
      <c r="BJ818" s="56">
        <v>1</v>
      </c>
    </row>
    <row r="819" spans="1:62" hidden="1" x14ac:dyDescent="0.3">
      <c r="A819" s="56">
        <v>49196574</v>
      </c>
      <c r="B819" s="86">
        <v>599202</v>
      </c>
      <c r="C819" s="1">
        <v>42893</v>
      </c>
      <c r="D819" s="56" t="s">
        <v>357</v>
      </c>
      <c r="E819" s="56" t="s">
        <v>358</v>
      </c>
      <c r="F819" s="56" t="s">
        <v>334</v>
      </c>
      <c r="G819" s="56" t="s">
        <v>335</v>
      </c>
      <c r="H819" s="56" t="s">
        <v>336</v>
      </c>
      <c r="I819" s="56" t="s">
        <v>359</v>
      </c>
      <c r="K819" s="56" t="s">
        <v>337</v>
      </c>
      <c r="L819" s="56" t="s">
        <v>545</v>
      </c>
      <c r="M819" s="56" t="s">
        <v>984</v>
      </c>
      <c r="N819" s="56" t="s">
        <v>1043</v>
      </c>
      <c r="O819" s="56" t="s">
        <v>985</v>
      </c>
      <c r="P819" s="1" t="s">
        <v>110</v>
      </c>
      <c r="Q819" s="56" t="s">
        <v>360</v>
      </c>
      <c r="R819" s="56" t="s">
        <v>339</v>
      </c>
      <c r="S819" s="56">
        <v>107913</v>
      </c>
      <c r="T819" s="1" t="s">
        <v>497</v>
      </c>
      <c r="U819" s="56">
        <v>41416</v>
      </c>
      <c r="V819" s="56">
        <v>43100</v>
      </c>
      <c r="W819" s="56">
        <v>41456</v>
      </c>
      <c r="X819" s="56">
        <v>43100</v>
      </c>
      <c r="Y819" s="56" t="s">
        <v>340</v>
      </c>
      <c r="Z819" s="56" t="s">
        <v>367</v>
      </c>
      <c r="AA819" s="56" t="s">
        <v>347</v>
      </c>
      <c r="AB819" s="56" t="s">
        <v>343</v>
      </c>
      <c r="AC819" s="56" t="s">
        <v>342</v>
      </c>
      <c r="AD819" s="56" t="s">
        <v>347</v>
      </c>
      <c r="AE819" s="56" t="s">
        <v>334</v>
      </c>
      <c r="AF819" s="56" t="s">
        <v>291</v>
      </c>
      <c r="AG819" s="56">
        <v>2015</v>
      </c>
      <c r="AH819" s="56" t="s">
        <v>361</v>
      </c>
      <c r="AI819" s="56" t="s">
        <v>384</v>
      </c>
      <c r="AJ819" s="56">
        <v>19668</v>
      </c>
      <c r="AK819" s="1">
        <v>42185</v>
      </c>
      <c r="AL819" s="56" t="s">
        <v>531</v>
      </c>
      <c r="AM819" s="56">
        <v>42748</v>
      </c>
      <c r="AN819" s="56" t="s">
        <v>391</v>
      </c>
      <c r="AO819" s="1">
        <v>42242</v>
      </c>
      <c r="AP819" s="56" t="s">
        <v>391</v>
      </c>
      <c r="AQ819" s="56">
        <v>59808</v>
      </c>
      <c r="AR819" s="56">
        <v>0</v>
      </c>
      <c r="AS819" s="56" t="s">
        <v>346</v>
      </c>
      <c r="BB819" s="56" t="s">
        <v>339</v>
      </c>
      <c r="BC819" s="56" t="s">
        <v>263</v>
      </c>
      <c r="BD819" s="56" t="s">
        <v>349</v>
      </c>
      <c r="BE819" s="56" t="s">
        <v>347</v>
      </c>
      <c r="BF819" s="56" t="s">
        <v>334</v>
      </c>
      <c r="BG819" s="56" t="s">
        <v>365</v>
      </c>
      <c r="BH819" s="56">
        <v>0</v>
      </c>
      <c r="BI819" s="56">
        <v>0</v>
      </c>
      <c r="BJ819" s="56">
        <v>1</v>
      </c>
    </row>
    <row r="820" spans="1:62" hidden="1" x14ac:dyDescent="0.3">
      <c r="A820" s="56">
        <v>49196697</v>
      </c>
      <c r="B820" s="86">
        <v>599202</v>
      </c>
      <c r="C820" s="1">
        <v>42893</v>
      </c>
      <c r="D820" s="56" t="s">
        <v>357</v>
      </c>
      <c r="E820" s="56" t="s">
        <v>358</v>
      </c>
      <c r="F820" s="56" t="s">
        <v>334</v>
      </c>
      <c r="G820" s="56" t="s">
        <v>335</v>
      </c>
      <c r="H820" s="56" t="s">
        <v>336</v>
      </c>
      <c r="I820" s="56" t="s">
        <v>359</v>
      </c>
      <c r="K820" s="56" t="s">
        <v>337</v>
      </c>
      <c r="L820" s="56" t="s">
        <v>545</v>
      </c>
      <c r="M820" s="56" t="s">
        <v>984</v>
      </c>
      <c r="N820" s="56" t="s">
        <v>1043</v>
      </c>
      <c r="O820" s="56" t="s">
        <v>985</v>
      </c>
      <c r="P820" s="1" t="s">
        <v>110</v>
      </c>
      <c r="Q820" s="56" t="s">
        <v>366</v>
      </c>
      <c r="R820" s="56" t="s">
        <v>339</v>
      </c>
      <c r="S820" s="56">
        <v>190481</v>
      </c>
      <c r="T820" s="1" t="s">
        <v>420</v>
      </c>
      <c r="U820" s="56">
        <v>41416</v>
      </c>
      <c r="V820" s="56">
        <v>43100</v>
      </c>
      <c r="W820" s="56">
        <v>41456</v>
      </c>
      <c r="X820" s="56">
        <v>43100</v>
      </c>
      <c r="Y820" s="56" t="s">
        <v>356</v>
      </c>
      <c r="Z820" s="56" t="s">
        <v>341</v>
      </c>
      <c r="AA820" s="56" t="s">
        <v>347</v>
      </c>
      <c r="AB820" s="56" t="s">
        <v>343</v>
      </c>
      <c r="AC820" s="56" t="s">
        <v>342</v>
      </c>
      <c r="AD820" s="56" t="s">
        <v>342</v>
      </c>
      <c r="AE820" s="56" t="s">
        <v>334</v>
      </c>
      <c r="AF820" s="56" t="s">
        <v>292</v>
      </c>
      <c r="AG820" s="56">
        <v>2016</v>
      </c>
      <c r="AH820" s="56" t="s">
        <v>361</v>
      </c>
      <c r="AI820" s="56" t="s">
        <v>373</v>
      </c>
      <c r="AJ820" s="56">
        <v>92</v>
      </c>
      <c r="AM820" s="56">
        <v>42748</v>
      </c>
      <c r="AN820" s="56" t="s">
        <v>391</v>
      </c>
      <c r="AO820" s="1">
        <v>41787</v>
      </c>
      <c r="AP820" s="56" t="s">
        <v>353</v>
      </c>
      <c r="AQ820" s="56">
        <v>75715</v>
      </c>
      <c r="AR820" s="56">
        <v>0</v>
      </c>
      <c r="AS820" s="56" t="s">
        <v>346</v>
      </c>
      <c r="BB820" s="56" t="s">
        <v>339</v>
      </c>
      <c r="BC820" s="56" t="s">
        <v>263</v>
      </c>
      <c r="BD820" s="56" t="s">
        <v>349</v>
      </c>
      <c r="BE820" s="56" t="s">
        <v>347</v>
      </c>
      <c r="BF820" s="56" t="s">
        <v>334</v>
      </c>
      <c r="BG820" s="56" t="s">
        <v>365</v>
      </c>
      <c r="BH820" s="56">
        <v>0</v>
      </c>
      <c r="BI820" s="56">
        <v>0</v>
      </c>
      <c r="BJ820" s="56">
        <v>1</v>
      </c>
    </row>
    <row r="821" spans="1:62" hidden="1" x14ac:dyDescent="0.3">
      <c r="A821" s="56">
        <v>49195920</v>
      </c>
      <c r="B821" s="86">
        <v>599202</v>
      </c>
      <c r="C821" s="1">
        <v>42893</v>
      </c>
      <c r="D821" s="56" t="s">
        <v>357</v>
      </c>
      <c r="E821" s="56" t="s">
        <v>358</v>
      </c>
      <c r="F821" s="56" t="s">
        <v>334</v>
      </c>
      <c r="G821" s="56" t="s">
        <v>335</v>
      </c>
      <c r="H821" s="56" t="s">
        <v>336</v>
      </c>
      <c r="I821" s="56" t="s">
        <v>359</v>
      </c>
      <c r="K821" s="56" t="s">
        <v>337</v>
      </c>
      <c r="L821" s="56" t="s">
        <v>545</v>
      </c>
      <c r="M821" s="56" t="s">
        <v>984</v>
      </c>
      <c r="N821" s="56" t="s">
        <v>1043</v>
      </c>
      <c r="O821" s="56" t="s">
        <v>985</v>
      </c>
      <c r="P821" s="1" t="s">
        <v>110</v>
      </c>
      <c r="Q821" s="56" t="s">
        <v>241</v>
      </c>
      <c r="R821" s="56" t="s">
        <v>339</v>
      </c>
      <c r="S821" s="56">
        <v>149225</v>
      </c>
      <c r="T821" s="1" t="s">
        <v>479</v>
      </c>
      <c r="U821" s="56">
        <v>41416</v>
      </c>
      <c r="V821" s="56">
        <v>43100</v>
      </c>
      <c r="W821" s="56">
        <v>41456</v>
      </c>
      <c r="X821" s="56">
        <v>43100</v>
      </c>
      <c r="Y821" s="56" t="s">
        <v>356</v>
      </c>
      <c r="Z821" s="56" t="s">
        <v>341</v>
      </c>
      <c r="AA821" s="56" t="s">
        <v>347</v>
      </c>
      <c r="AB821" s="56" t="s">
        <v>343</v>
      </c>
      <c r="AC821" s="56" t="s">
        <v>342</v>
      </c>
      <c r="AD821" s="56" t="s">
        <v>342</v>
      </c>
      <c r="AE821" s="56" t="s">
        <v>334</v>
      </c>
      <c r="AF821" s="56" t="s">
        <v>291</v>
      </c>
      <c r="AG821" s="56">
        <v>2016</v>
      </c>
      <c r="AH821" s="56" t="s">
        <v>361</v>
      </c>
      <c r="AI821" s="56" t="s">
        <v>362</v>
      </c>
      <c r="AJ821" s="56">
        <v>21796</v>
      </c>
      <c r="AK821" s="1">
        <v>42369</v>
      </c>
      <c r="AL821" s="56" t="s">
        <v>363</v>
      </c>
      <c r="AM821" s="56">
        <v>42748</v>
      </c>
      <c r="AN821" s="56" t="s">
        <v>391</v>
      </c>
      <c r="AO821" s="1">
        <v>42396</v>
      </c>
      <c r="AP821" s="56" t="s">
        <v>353</v>
      </c>
      <c r="AQ821" s="56">
        <v>67501</v>
      </c>
      <c r="AR821" s="56">
        <v>0</v>
      </c>
      <c r="AS821" s="56" t="s">
        <v>346</v>
      </c>
      <c r="BB821" s="56" t="s">
        <v>339</v>
      </c>
      <c r="BC821" s="56" t="s">
        <v>263</v>
      </c>
      <c r="BD821" s="56" t="s">
        <v>349</v>
      </c>
      <c r="BE821" s="56" t="s">
        <v>347</v>
      </c>
      <c r="BF821" s="56" t="s">
        <v>334</v>
      </c>
      <c r="BG821" s="56" t="s">
        <v>365</v>
      </c>
      <c r="BH821" s="56">
        <v>0</v>
      </c>
      <c r="BI821" s="56">
        <v>0</v>
      </c>
      <c r="BJ821" s="56">
        <v>1</v>
      </c>
    </row>
    <row r="822" spans="1:62" hidden="1" x14ac:dyDescent="0.3">
      <c r="A822" s="56">
        <v>49196695</v>
      </c>
      <c r="B822" s="86">
        <v>599202</v>
      </c>
      <c r="C822" s="1">
        <v>42893</v>
      </c>
      <c r="D822" s="56" t="s">
        <v>357</v>
      </c>
      <c r="E822" s="56" t="s">
        <v>358</v>
      </c>
      <c r="F822" s="56" t="s">
        <v>334</v>
      </c>
      <c r="G822" s="56" t="s">
        <v>335</v>
      </c>
      <c r="H822" s="56" t="s">
        <v>336</v>
      </c>
      <c r="I822" s="56" t="s">
        <v>359</v>
      </c>
      <c r="K822" s="56" t="s">
        <v>337</v>
      </c>
      <c r="L822" s="56" t="s">
        <v>545</v>
      </c>
      <c r="M822" s="56" t="s">
        <v>984</v>
      </c>
      <c r="N822" s="56" t="s">
        <v>1043</v>
      </c>
      <c r="O822" s="56" t="s">
        <v>985</v>
      </c>
      <c r="P822" s="1" t="s">
        <v>110</v>
      </c>
      <c r="Q822" s="56" t="s">
        <v>366</v>
      </c>
      <c r="R822" s="56" t="s">
        <v>339</v>
      </c>
      <c r="S822" s="56">
        <v>190481</v>
      </c>
      <c r="T822" s="1" t="s">
        <v>420</v>
      </c>
      <c r="U822" s="56">
        <v>41416</v>
      </c>
      <c r="V822" s="56">
        <v>43100</v>
      </c>
      <c r="W822" s="56">
        <v>41456</v>
      </c>
      <c r="X822" s="56">
        <v>43100</v>
      </c>
      <c r="Y822" s="56" t="s">
        <v>356</v>
      </c>
      <c r="Z822" s="56" t="s">
        <v>341</v>
      </c>
      <c r="AA822" s="56" t="s">
        <v>347</v>
      </c>
      <c r="AB822" s="56" t="s">
        <v>343</v>
      </c>
      <c r="AC822" s="56" t="s">
        <v>342</v>
      </c>
      <c r="AD822" s="56" t="s">
        <v>342</v>
      </c>
      <c r="AE822" s="56" t="s">
        <v>334</v>
      </c>
      <c r="AF822" s="56" t="s">
        <v>292</v>
      </c>
      <c r="AG822" s="56">
        <v>2016</v>
      </c>
      <c r="AH822" s="56" t="s">
        <v>361</v>
      </c>
      <c r="AI822" s="56" t="s">
        <v>385</v>
      </c>
      <c r="AJ822" s="56">
        <v>48</v>
      </c>
      <c r="AM822" s="56">
        <v>42748</v>
      </c>
      <c r="AN822" s="56" t="s">
        <v>391</v>
      </c>
      <c r="AO822" s="1">
        <v>41787</v>
      </c>
      <c r="AP822" s="56" t="s">
        <v>353</v>
      </c>
      <c r="AQ822" s="56">
        <v>75715</v>
      </c>
      <c r="AR822" s="56">
        <v>0</v>
      </c>
      <c r="AS822" s="56" t="s">
        <v>346</v>
      </c>
      <c r="BB822" s="56" t="s">
        <v>339</v>
      </c>
      <c r="BC822" s="56" t="s">
        <v>263</v>
      </c>
      <c r="BD822" s="56" t="s">
        <v>349</v>
      </c>
      <c r="BE822" s="56" t="s">
        <v>347</v>
      </c>
      <c r="BF822" s="56" t="s">
        <v>334</v>
      </c>
      <c r="BG822" s="56" t="s">
        <v>365</v>
      </c>
      <c r="BH822" s="56">
        <v>0</v>
      </c>
      <c r="BI822" s="56">
        <v>0</v>
      </c>
      <c r="BJ822" s="56">
        <v>1</v>
      </c>
    </row>
    <row r="823" spans="1:62" hidden="1" x14ac:dyDescent="0.3">
      <c r="A823" s="56">
        <v>49196576</v>
      </c>
      <c r="B823" s="86">
        <v>599202</v>
      </c>
      <c r="C823" s="1">
        <v>42893</v>
      </c>
      <c r="D823" s="56" t="s">
        <v>357</v>
      </c>
      <c r="E823" s="56" t="s">
        <v>358</v>
      </c>
      <c r="F823" s="56" t="s">
        <v>334</v>
      </c>
      <c r="G823" s="56" t="s">
        <v>335</v>
      </c>
      <c r="H823" s="56" t="s">
        <v>336</v>
      </c>
      <c r="I823" s="56" t="s">
        <v>359</v>
      </c>
      <c r="K823" s="56" t="s">
        <v>337</v>
      </c>
      <c r="L823" s="56" t="s">
        <v>545</v>
      </c>
      <c r="M823" s="56" t="s">
        <v>984</v>
      </c>
      <c r="N823" s="56" t="s">
        <v>1043</v>
      </c>
      <c r="O823" s="56" t="s">
        <v>985</v>
      </c>
      <c r="P823" s="1" t="s">
        <v>110</v>
      </c>
      <c r="Q823" s="56" t="s">
        <v>360</v>
      </c>
      <c r="R823" s="56" t="s">
        <v>339</v>
      </c>
      <c r="S823" s="56">
        <v>107913</v>
      </c>
      <c r="T823" s="1" t="s">
        <v>497</v>
      </c>
      <c r="U823" s="56">
        <v>41416</v>
      </c>
      <c r="V823" s="56">
        <v>43100</v>
      </c>
      <c r="W823" s="56">
        <v>41456</v>
      </c>
      <c r="X823" s="56">
        <v>43100</v>
      </c>
      <c r="Y823" s="56" t="s">
        <v>340</v>
      </c>
      <c r="Z823" s="56" t="s">
        <v>367</v>
      </c>
      <c r="AA823" s="56" t="s">
        <v>347</v>
      </c>
      <c r="AB823" s="56" t="s">
        <v>343</v>
      </c>
      <c r="AC823" s="56" t="s">
        <v>342</v>
      </c>
      <c r="AD823" s="56" t="s">
        <v>347</v>
      </c>
      <c r="AE823" s="56" t="s">
        <v>334</v>
      </c>
      <c r="AF823" s="56" t="s">
        <v>291</v>
      </c>
      <c r="AG823" s="56">
        <v>2017</v>
      </c>
      <c r="AH823" s="56" t="s">
        <v>361</v>
      </c>
      <c r="AI823" s="56" t="s">
        <v>362</v>
      </c>
      <c r="AJ823" s="56">
        <v>751333</v>
      </c>
      <c r="AK823" s="1">
        <v>42734</v>
      </c>
      <c r="AL823" s="56" t="s">
        <v>893</v>
      </c>
      <c r="AM823" s="56">
        <v>42748</v>
      </c>
      <c r="AN823" s="56" t="s">
        <v>391</v>
      </c>
      <c r="AO823" s="1">
        <v>42748</v>
      </c>
      <c r="AP823" s="56" t="s">
        <v>391</v>
      </c>
      <c r="AQ823" s="56">
        <v>59808</v>
      </c>
      <c r="AR823" s="56">
        <v>0</v>
      </c>
      <c r="AS823" s="56" t="s">
        <v>346</v>
      </c>
      <c r="BB823" s="56" t="s">
        <v>339</v>
      </c>
      <c r="BC823" s="56" t="s">
        <v>263</v>
      </c>
      <c r="BD823" s="56" t="s">
        <v>349</v>
      </c>
      <c r="BE823" s="56" t="s">
        <v>347</v>
      </c>
      <c r="BF823" s="56" t="s">
        <v>334</v>
      </c>
      <c r="BG823" s="56" t="s">
        <v>365</v>
      </c>
      <c r="BH823" s="56">
        <v>0</v>
      </c>
      <c r="BI823" s="56">
        <v>0</v>
      </c>
      <c r="BJ823" s="56">
        <v>1</v>
      </c>
    </row>
    <row r="824" spans="1:62" hidden="1" x14ac:dyDescent="0.3">
      <c r="A824" s="56">
        <v>49196693</v>
      </c>
      <c r="B824" s="86">
        <v>599202</v>
      </c>
      <c r="C824" s="1">
        <v>42893</v>
      </c>
      <c r="D824" s="56" t="s">
        <v>357</v>
      </c>
      <c r="E824" s="56" t="s">
        <v>358</v>
      </c>
      <c r="F824" s="56" t="s">
        <v>334</v>
      </c>
      <c r="G824" s="56" t="s">
        <v>335</v>
      </c>
      <c r="H824" s="56" t="s">
        <v>336</v>
      </c>
      <c r="I824" s="56" t="s">
        <v>359</v>
      </c>
      <c r="K824" s="56" t="s">
        <v>337</v>
      </c>
      <c r="L824" s="56" t="s">
        <v>545</v>
      </c>
      <c r="M824" s="56" t="s">
        <v>984</v>
      </c>
      <c r="N824" s="56" t="s">
        <v>1043</v>
      </c>
      <c r="O824" s="56" t="s">
        <v>985</v>
      </c>
      <c r="P824" s="1" t="s">
        <v>110</v>
      </c>
      <c r="Q824" s="56" t="s">
        <v>366</v>
      </c>
      <c r="R824" s="56" t="s">
        <v>339</v>
      </c>
      <c r="S824" s="56">
        <v>190481</v>
      </c>
      <c r="T824" s="1" t="s">
        <v>420</v>
      </c>
      <c r="U824" s="56">
        <v>41416</v>
      </c>
      <c r="V824" s="56">
        <v>43100</v>
      </c>
      <c r="W824" s="56">
        <v>41456</v>
      </c>
      <c r="X824" s="56">
        <v>43100</v>
      </c>
      <c r="Y824" s="56" t="s">
        <v>356</v>
      </c>
      <c r="Z824" s="56" t="s">
        <v>341</v>
      </c>
      <c r="AA824" s="56" t="s">
        <v>347</v>
      </c>
      <c r="AB824" s="56" t="s">
        <v>343</v>
      </c>
      <c r="AC824" s="56" t="s">
        <v>342</v>
      </c>
      <c r="AD824" s="56" t="s">
        <v>342</v>
      </c>
      <c r="AE824" s="56" t="s">
        <v>334</v>
      </c>
      <c r="AF824" s="56" t="s">
        <v>292</v>
      </c>
      <c r="AG824" s="56">
        <v>2015</v>
      </c>
      <c r="AH824" s="56" t="s">
        <v>361</v>
      </c>
      <c r="AI824" s="56" t="s">
        <v>373</v>
      </c>
      <c r="AJ824" s="56">
        <v>13</v>
      </c>
      <c r="AM824" s="56">
        <v>42748</v>
      </c>
      <c r="AN824" s="56" t="s">
        <v>391</v>
      </c>
      <c r="AO824" s="1">
        <v>41787</v>
      </c>
      <c r="AP824" s="56" t="s">
        <v>353</v>
      </c>
      <c r="AQ824" s="56">
        <v>75715</v>
      </c>
      <c r="AR824" s="56">
        <v>0</v>
      </c>
      <c r="AS824" s="56" t="s">
        <v>346</v>
      </c>
      <c r="BB824" s="56" t="s">
        <v>339</v>
      </c>
      <c r="BC824" s="56" t="s">
        <v>263</v>
      </c>
      <c r="BD824" s="56" t="s">
        <v>349</v>
      </c>
      <c r="BE824" s="56" t="s">
        <v>347</v>
      </c>
      <c r="BF824" s="56" t="s">
        <v>334</v>
      </c>
      <c r="BG824" s="56" t="s">
        <v>365</v>
      </c>
      <c r="BH824" s="56">
        <v>0</v>
      </c>
      <c r="BI824" s="56">
        <v>0</v>
      </c>
      <c r="BJ824" s="56">
        <v>1</v>
      </c>
    </row>
    <row r="825" spans="1:62" hidden="1" x14ac:dyDescent="0.3">
      <c r="A825" s="56">
        <v>49196578</v>
      </c>
      <c r="B825" s="86">
        <v>599202</v>
      </c>
      <c r="C825" s="1">
        <v>42893</v>
      </c>
      <c r="D825" s="56" t="s">
        <v>357</v>
      </c>
      <c r="E825" s="56" t="s">
        <v>358</v>
      </c>
      <c r="F825" s="56" t="s">
        <v>334</v>
      </c>
      <c r="G825" s="56" t="s">
        <v>335</v>
      </c>
      <c r="H825" s="56" t="s">
        <v>336</v>
      </c>
      <c r="I825" s="56" t="s">
        <v>359</v>
      </c>
      <c r="K825" s="56" t="s">
        <v>337</v>
      </c>
      <c r="L825" s="56" t="s">
        <v>545</v>
      </c>
      <c r="M825" s="56" t="s">
        <v>984</v>
      </c>
      <c r="N825" s="56" t="s">
        <v>1043</v>
      </c>
      <c r="O825" s="56" t="s">
        <v>985</v>
      </c>
      <c r="P825" s="1" t="s">
        <v>110</v>
      </c>
      <c r="Q825" s="56" t="s">
        <v>360</v>
      </c>
      <c r="R825" s="56" t="s">
        <v>339</v>
      </c>
      <c r="S825" s="56">
        <v>107913</v>
      </c>
      <c r="T825" s="1" t="s">
        <v>497</v>
      </c>
      <c r="U825" s="56">
        <v>41416</v>
      </c>
      <c r="V825" s="56">
        <v>43100</v>
      </c>
      <c r="W825" s="56">
        <v>41456</v>
      </c>
      <c r="X825" s="56">
        <v>43100</v>
      </c>
      <c r="Y825" s="56" t="s">
        <v>340</v>
      </c>
      <c r="Z825" s="56" t="s">
        <v>367</v>
      </c>
      <c r="AA825" s="56" t="s">
        <v>347</v>
      </c>
      <c r="AB825" s="56" t="s">
        <v>343</v>
      </c>
      <c r="AC825" s="56" t="s">
        <v>342</v>
      </c>
      <c r="AD825" s="56" t="s">
        <v>347</v>
      </c>
      <c r="AE825" s="56" t="s">
        <v>334</v>
      </c>
      <c r="AF825" s="56" t="s">
        <v>292</v>
      </c>
      <c r="AG825" s="56">
        <v>2014</v>
      </c>
      <c r="AH825" s="56" t="s">
        <v>361</v>
      </c>
      <c r="AI825" s="56" t="s">
        <v>362</v>
      </c>
      <c r="AJ825" s="56">
        <v>37985</v>
      </c>
      <c r="AM825" s="56">
        <v>42748</v>
      </c>
      <c r="AN825" s="56" t="s">
        <v>391</v>
      </c>
      <c r="AO825" s="1">
        <v>41775</v>
      </c>
      <c r="AP825" s="56" t="s">
        <v>353</v>
      </c>
      <c r="AQ825" s="56">
        <v>59808</v>
      </c>
      <c r="AR825" s="56">
        <v>0</v>
      </c>
      <c r="AS825" s="56" t="s">
        <v>346</v>
      </c>
      <c r="BB825" s="56" t="s">
        <v>339</v>
      </c>
      <c r="BC825" s="56" t="s">
        <v>263</v>
      </c>
      <c r="BD825" s="56" t="s">
        <v>349</v>
      </c>
      <c r="BE825" s="56" t="s">
        <v>347</v>
      </c>
      <c r="BF825" s="56" t="s">
        <v>334</v>
      </c>
      <c r="BG825" s="56" t="s">
        <v>365</v>
      </c>
      <c r="BH825" s="56">
        <v>0</v>
      </c>
      <c r="BI825" s="56">
        <v>0</v>
      </c>
      <c r="BJ825" s="56">
        <v>1</v>
      </c>
    </row>
    <row r="826" spans="1:62" hidden="1" x14ac:dyDescent="0.3">
      <c r="A826" s="56">
        <v>49196691</v>
      </c>
      <c r="B826" s="86">
        <v>599202</v>
      </c>
      <c r="C826" s="1">
        <v>42893</v>
      </c>
      <c r="D826" s="56" t="s">
        <v>357</v>
      </c>
      <c r="E826" s="56" t="s">
        <v>358</v>
      </c>
      <c r="F826" s="56" t="s">
        <v>334</v>
      </c>
      <c r="G826" s="56" t="s">
        <v>335</v>
      </c>
      <c r="H826" s="56" t="s">
        <v>336</v>
      </c>
      <c r="I826" s="56" t="s">
        <v>359</v>
      </c>
      <c r="K826" s="56" t="s">
        <v>337</v>
      </c>
      <c r="L826" s="56" t="s">
        <v>545</v>
      </c>
      <c r="M826" s="56" t="s">
        <v>984</v>
      </c>
      <c r="N826" s="56" t="s">
        <v>1043</v>
      </c>
      <c r="O826" s="56" t="s">
        <v>985</v>
      </c>
      <c r="P826" s="1" t="s">
        <v>110</v>
      </c>
      <c r="Q826" s="56" t="s">
        <v>366</v>
      </c>
      <c r="R826" s="56" t="s">
        <v>339</v>
      </c>
      <c r="S826" s="56">
        <v>190481</v>
      </c>
      <c r="T826" s="1" t="s">
        <v>420</v>
      </c>
      <c r="U826" s="56">
        <v>41416</v>
      </c>
      <c r="V826" s="56">
        <v>43100</v>
      </c>
      <c r="W826" s="56">
        <v>41456</v>
      </c>
      <c r="X826" s="56">
        <v>43100</v>
      </c>
      <c r="Y826" s="56" t="s">
        <v>356</v>
      </c>
      <c r="Z826" s="56" t="s">
        <v>341</v>
      </c>
      <c r="AA826" s="56" t="s">
        <v>347</v>
      </c>
      <c r="AB826" s="56" t="s">
        <v>343</v>
      </c>
      <c r="AC826" s="56" t="s">
        <v>342</v>
      </c>
      <c r="AD826" s="56" t="s">
        <v>342</v>
      </c>
      <c r="AE826" s="56" t="s">
        <v>334</v>
      </c>
      <c r="AF826" s="56" t="s">
        <v>292</v>
      </c>
      <c r="AG826" s="56">
        <v>2014</v>
      </c>
      <c r="AH826" s="56" t="s">
        <v>361</v>
      </c>
      <c r="AI826" s="56" t="s">
        <v>384</v>
      </c>
      <c r="AJ826" s="56">
        <v>0</v>
      </c>
      <c r="AM826" s="56">
        <v>42748</v>
      </c>
      <c r="AN826" s="56" t="s">
        <v>391</v>
      </c>
      <c r="AO826" s="1">
        <v>41787</v>
      </c>
      <c r="AP826" s="56" t="s">
        <v>353</v>
      </c>
      <c r="AQ826" s="56">
        <v>75715</v>
      </c>
      <c r="AR826" s="56">
        <v>0</v>
      </c>
      <c r="AS826" s="56" t="s">
        <v>346</v>
      </c>
      <c r="BB826" s="56" t="s">
        <v>339</v>
      </c>
      <c r="BC826" s="56" t="s">
        <v>263</v>
      </c>
      <c r="BD826" s="56" t="s">
        <v>349</v>
      </c>
      <c r="BE826" s="56" t="s">
        <v>347</v>
      </c>
      <c r="BF826" s="56" t="s">
        <v>334</v>
      </c>
      <c r="BG826" s="56" t="s">
        <v>365</v>
      </c>
      <c r="BH826" s="56">
        <v>0</v>
      </c>
      <c r="BI826" s="56">
        <v>0</v>
      </c>
      <c r="BJ826" s="56">
        <v>1</v>
      </c>
    </row>
    <row r="827" spans="1:62" hidden="1" x14ac:dyDescent="0.3">
      <c r="A827" s="56">
        <v>49196477</v>
      </c>
      <c r="B827" s="86">
        <v>599202</v>
      </c>
      <c r="C827" s="1">
        <v>42893</v>
      </c>
      <c r="D827" s="56" t="s">
        <v>357</v>
      </c>
      <c r="E827" s="56" t="s">
        <v>358</v>
      </c>
      <c r="F827" s="56" t="s">
        <v>334</v>
      </c>
      <c r="G827" s="56" t="s">
        <v>335</v>
      </c>
      <c r="H827" s="56" t="s">
        <v>336</v>
      </c>
      <c r="I827" s="56" t="s">
        <v>359</v>
      </c>
      <c r="K827" s="56" t="s">
        <v>337</v>
      </c>
      <c r="L827" s="56" t="s">
        <v>545</v>
      </c>
      <c r="M827" s="56" t="s">
        <v>984</v>
      </c>
      <c r="N827" s="56" t="s">
        <v>1043</v>
      </c>
      <c r="O827" s="56" t="s">
        <v>985</v>
      </c>
      <c r="P827" s="1" t="s">
        <v>110</v>
      </c>
      <c r="Q827" s="56" t="s">
        <v>360</v>
      </c>
      <c r="R827" s="56" t="s">
        <v>339</v>
      </c>
      <c r="S827" s="56">
        <v>129565</v>
      </c>
      <c r="T827" s="1" t="s">
        <v>386</v>
      </c>
      <c r="U827" s="56">
        <v>41416</v>
      </c>
      <c r="V827" s="56">
        <v>43100</v>
      </c>
      <c r="W827" s="56">
        <v>41729</v>
      </c>
      <c r="X827" s="56">
        <v>43100</v>
      </c>
      <c r="Y827" s="56" t="s">
        <v>356</v>
      </c>
      <c r="Z827" s="56" t="s">
        <v>341</v>
      </c>
      <c r="AA827" s="56" t="s">
        <v>347</v>
      </c>
      <c r="AB827" s="56" t="s">
        <v>343</v>
      </c>
      <c r="AC827" s="56" t="s">
        <v>342</v>
      </c>
      <c r="AD827" s="56" t="s">
        <v>347</v>
      </c>
      <c r="AE827" s="56" t="s">
        <v>334</v>
      </c>
      <c r="AF827" s="56" t="s">
        <v>292</v>
      </c>
      <c r="AG827" s="56">
        <v>2017</v>
      </c>
      <c r="AH827" s="56" t="s">
        <v>361</v>
      </c>
      <c r="AI827" s="56" t="s">
        <v>373</v>
      </c>
      <c r="AJ827" s="56">
        <v>5</v>
      </c>
      <c r="AM827" s="56">
        <v>42748</v>
      </c>
      <c r="AN827" s="56" t="s">
        <v>391</v>
      </c>
      <c r="AO827" s="1">
        <v>41393</v>
      </c>
      <c r="AP827" s="56" t="s">
        <v>353</v>
      </c>
      <c r="AQ827" s="56">
        <v>64645</v>
      </c>
      <c r="AR827" s="56">
        <v>0</v>
      </c>
      <c r="AS827" s="56" t="s">
        <v>346</v>
      </c>
      <c r="BB827" s="56" t="s">
        <v>339</v>
      </c>
      <c r="BC827" s="56" t="s">
        <v>263</v>
      </c>
      <c r="BD827" s="56" t="s">
        <v>349</v>
      </c>
      <c r="BE827" s="56" t="s">
        <v>347</v>
      </c>
      <c r="BF827" s="56" t="s">
        <v>334</v>
      </c>
      <c r="BG827" s="56" t="s">
        <v>365</v>
      </c>
      <c r="BH827" s="56">
        <v>0</v>
      </c>
      <c r="BI827" s="56">
        <v>0</v>
      </c>
      <c r="BJ827" s="56">
        <v>1</v>
      </c>
    </row>
    <row r="828" spans="1:62" hidden="1" x14ac:dyDescent="0.3">
      <c r="A828" s="56">
        <v>49196689</v>
      </c>
      <c r="B828" s="86">
        <v>599202</v>
      </c>
      <c r="C828" s="1">
        <v>42893</v>
      </c>
      <c r="D828" s="56" t="s">
        <v>357</v>
      </c>
      <c r="E828" s="56" t="s">
        <v>358</v>
      </c>
      <c r="F828" s="56" t="s">
        <v>334</v>
      </c>
      <c r="G828" s="56" t="s">
        <v>335</v>
      </c>
      <c r="H828" s="56" t="s">
        <v>336</v>
      </c>
      <c r="I828" s="56" t="s">
        <v>359</v>
      </c>
      <c r="K828" s="56" t="s">
        <v>337</v>
      </c>
      <c r="L828" s="56" t="s">
        <v>545</v>
      </c>
      <c r="M828" s="56" t="s">
        <v>984</v>
      </c>
      <c r="N828" s="56" t="s">
        <v>1043</v>
      </c>
      <c r="O828" s="56" t="s">
        <v>985</v>
      </c>
      <c r="P828" s="1" t="s">
        <v>110</v>
      </c>
      <c r="Q828" s="56" t="s">
        <v>366</v>
      </c>
      <c r="R828" s="56" t="s">
        <v>339</v>
      </c>
      <c r="S828" s="56">
        <v>190481</v>
      </c>
      <c r="T828" s="1" t="s">
        <v>420</v>
      </c>
      <c r="U828" s="56">
        <v>41416</v>
      </c>
      <c r="V828" s="56">
        <v>43100</v>
      </c>
      <c r="W828" s="56">
        <v>41456</v>
      </c>
      <c r="X828" s="56">
        <v>43100</v>
      </c>
      <c r="Y828" s="56" t="s">
        <v>356</v>
      </c>
      <c r="Z828" s="56" t="s">
        <v>341</v>
      </c>
      <c r="AA828" s="56" t="s">
        <v>347</v>
      </c>
      <c r="AB828" s="56" t="s">
        <v>343</v>
      </c>
      <c r="AC828" s="56" t="s">
        <v>342</v>
      </c>
      <c r="AD828" s="56" t="s">
        <v>342</v>
      </c>
      <c r="AE828" s="56" t="s">
        <v>334</v>
      </c>
      <c r="AF828" s="56" t="s">
        <v>292</v>
      </c>
      <c r="AG828" s="56">
        <v>2014</v>
      </c>
      <c r="AH828" s="56" t="s">
        <v>361</v>
      </c>
      <c r="AI828" s="56" t="s">
        <v>362</v>
      </c>
      <c r="AJ828" s="56">
        <v>0</v>
      </c>
      <c r="AM828" s="56">
        <v>42748</v>
      </c>
      <c r="AN828" s="56" t="s">
        <v>391</v>
      </c>
      <c r="AO828" s="1">
        <v>41787</v>
      </c>
      <c r="AP828" s="56" t="s">
        <v>353</v>
      </c>
      <c r="AQ828" s="56">
        <v>75715</v>
      </c>
      <c r="AR828" s="56">
        <v>0</v>
      </c>
      <c r="AS828" s="56" t="s">
        <v>346</v>
      </c>
      <c r="BB828" s="56" t="s">
        <v>339</v>
      </c>
      <c r="BC828" s="56" t="s">
        <v>263</v>
      </c>
      <c r="BD828" s="56" t="s">
        <v>349</v>
      </c>
      <c r="BE828" s="56" t="s">
        <v>347</v>
      </c>
      <c r="BF828" s="56" t="s">
        <v>334</v>
      </c>
      <c r="BG828" s="56" t="s">
        <v>365</v>
      </c>
      <c r="BH828" s="56">
        <v>0</v>
      </c>
      <c r="BI828" s="56">
        <v>0</v>
      </c>
      <c r="BJ828" s="56">
        <v>1</v>
      </c>
    </row>
    <row r="829" spans="1:62" hidden="1" x14ac:dyDescent="0.3">
      <c r="A829" s="56">
        <v>49195921</v>
      </c>
      <c r="B829" s="86">
        <v>599202</v>
      </c>
      <c r="C829" s="1">
        <v>42893</v>
      </c>
      <c r="D829" s="56" t="s">
        <v>357</v>
      </c>
      <c r="E829" s="56" t="s">
        <v>358</v>
      </c>
      <c r="F829" s="56" t="s">
        <v>334</v>
      </c>
      <c r="G829" s="56" t="s">
        <v>335</v>
      </c>
      <c r="H829" s="56" t="s">
        <v>336</v>
      </c>
      <c r="I829" s="56" t="s">
        <v>359</v>
      </c>
      <c r="K829" s="56" t="s">
        <v>337</v>
      </c>
      <c r="L829" s="56" t="s">
        <v>545</v>
      </c>
      <c r="M829" s="56" t="s">
        <v>984</v>
      </c>
      <c r="N829" s="56" t="s">
        <v>1043</v>
      </c>
      <c r="O829" s="56" t="s">
        <v>985</v>
      </c>
      <c r="P829" s="1" t="s">
        <v>110</v>
      </c>
      <c r="Q829" s="56" t="s">
        <v>241</v>
      </c>
      <c r="R829" s="56" t="s">
        <v>339</v>
      </c>
      <c r="S829" s="56">
        <v>149225</v>
      </c>
      <c r="T829" s="1" t="s">
        <v>479</v>
      </c>
      <c r="U829" s="56">
        <v>41416</v>
      </c>
      <c r="V829" s="56">
        <v>43100</v>
      </c>
      <c r="W829" s="56">
        <v>41456</v>
      </c>
      <c r="X829" s="56">
        <v>43100</v>
      </c>
      <c r="Y829" s="56" t="s">
        <v>356</v>
      </c>
      <c r="Z829" s="56" t="s">
        <v>341</v>
      </c>
      <c r="AA829" s="56" t="s">
        <v>347</v>
      </c>
      <c r="AB829" s="56" t="s">
        <v>343</v>
      </c>
      <c r="AC829" s="56" t="s">
        <v>342</v>
      </c>
      <c r="AD829" s="56" t="s">
        <v>342</v>
      </c>
      <c r="AE829" s="56" t="s">
        <v>334</v>
      </c>
      <c r="AF829" s="56" t="s">
        <v>291</v>
      </c>
      <c r="AG829" s="56">
        <v>2016</v>
      </c>
      <c r="AH829" s="56" t="s">
        <v>361</v>
      </c>
      <c r="AI829" s="56" t="s">
        <v>384</v>
      </c>
      <c r="AJ829" s="56">
        <v>42879</v>
      </c>
      <c r="AK829" s="1">
        <v>42551</v>
      </c>
      <c r="AL829" s="56" t="s">
        <v>869</v>
      </c>
      <c r="AM829" s="56">
        <v>42748</v>
      </c>
      <c r="AN829" s="56" t="s">
        <v>391</v>
      </c>
      <c r="AO829" s="1">
        <v>42586</v>
      </c>
      <c r="AP829" s="56" t="s">
        <v>353</v>
      </c>
      <c r="AQ829" s="56">
        <v>67501</v>
      </c>
      <c r="AR829" s="56">
        <v>0</v>
      </c>
      <c r="AS829" s="56" t="s">
        <v>346</v>
      </c>
      <c r="BB829" s="56" t="s">
        <v>339</v>
      </c>
      <c r="BC829" s="56" t="s">
        <v>263</v>
      </c>
      <c r="BD829" s="56" t="s">
        <v>349</v>
      </c>
      <c r="BE829" s="56" t="s">
        <v>347</v>
      </c>
      <c r="BF829" s="56" t="s">
        <v>334</v>
      </c>
      <c r="BG829" s="56" t="s">
        <v>365</v>
      </c>
      <c r="BH829" s="56">
        <v>0</v>
      </c>
      <c r="BI829" s="56">
        <v>0</v>
      </c>
      <c r="BJ829" s="56">
        <v>1</v>
      </c>
    </row>
    <row r="830" spans="1:62" hidden="1" x14ac:dyDescent="0.3">
      <c r="A830" s="56">
        <v>49196687</v>
      </c>
      <c r="B830" s="86">
        <v>599202</v>
      </c>
      <c r="C830" s="1">
        <v>42893</v>
      </c>
      <c r="D830" s="56" t="s">
        <v>357</v>
      </c>
      <c r="E830" s="56" t="s">
        <v>358</v>
      </c>
      <c r="F830" s="56" t="s">
        <v>334</v>
      </c>
      <c r="G830" s="56" t="s">
        <v>335</v>
      </c>
      <c r="H830" s="56" t="s">
        <v>336</v>
      </c>
      <c r="I830" s="56" t="s">
        <v>359</v>
      </c>
      <c r="K830" s="56" t="s">
        <v>337</v>
      </c>
      <c r="L830" s="56" t="s">
        <v>545</v>
      </c>
      <c r="M830" s="56" t="s">
        <v>984</v>
      </c>
      <c r="N830" s="56" t="s">
        <v>1043</v>
      </c>
      <c r="O830" s="56" t="s">
        <v>985</v>
      </c>
      <c r="P830" s="1" t="s">
        <v>110</v>
      </c>
      <c r="Q830" s="56" t="s">
        <v>366</v>
      </c>
      <c r="R830" s="56" t="s">
        <v>339</v>
      </c>
      <c r="S830" s="56">
        <v>190481</v>
      </c>
      <c r="T830" s="1" t="s">
        <v>420</v>
      </c>
      <c r="U830" s="56">
        <v>41416</v>
      </c>
      <c r="V830" s="56">
        <v>43100</v>
      </c>
      <c r="W830" s="56">
        <v>41456</v>
      </c>
      <c r="X830" s="56">
        <v>43100</v>
      </c>
      <c r="Y830" s="56" t="s">
        <v>356</v>
      </c>
      <c r="Z830" s="56" t="s">
        <v>341</v>
      </c>
      <c r="AA830" s="56" t="s">
        <v>347</v>
      </c>
      <c r="AB830" s="56" t="s">
        <v>343</v>
      </c>
      <c r="AC830" s="56" t="s">
        <v>342</v>
      </c>
      <c r="AD830" s="56" t="s">
        <v>342</v>
      </c>
      <c r="AE830" s="56" t="s">
        <v>334</v>
      </c>
      <c r="AF830" s="56" t="s">
        <v>291</v>
      </c>
      <c r="AG830" s="56">
        <v>2017</v>
      </c>
      <c r="AH830" s="56" t="s">
        <v>361</v>
      </c>
      <c r="AI830" s="56" t="s">
        <v>362</v>
      </c>
      <c r="AJ830" s="56">
        <v>104</v>
      </c>
      <c r="AK830" s="1">
        <v>42734</v>
      </c>
      <c r="AL830" s="56" t="s">
        <v>893</v>
      </c>
      <c r="AM830" s="56">
        <v>42748</v>
      </c>
      <c r="AN830" s="56" t="s">
        <v>391</v>
      </c>
      <c r="AO830" s="1">
        <v>42748</v>
      </c>
      <c r="AP830" s="56" t="s">
        <v>391</v>
      </c>
      <c r="AQ830" s="56">
        <v>75715</v>
      </c>
      <c r="AR830" s="56">
        <v>0</v>
      </c>
      <c r="AS830" s="56" t="s">
        <v>346</v>
      </c>
      <c r="BB830" s="56" t="s">
        <v>339</v>
      </c>
      <c r="BC830" s="56" t="s">
        <v>263</v>
      </c>
      <c r="BD830" s="56" t="s">
        <v>349</v>
      </c>
      <c r="BE830" s="56" t="s">
        <v>347</v>
      </c>
      <c r="BF830" s="56" t="s">
        <v>334</v>
      </c>
      <c r="BG830" s="56" t="s">
        <v>365</v>
      </c>
      <c r="BH830" s="56">
        <v>0</v>
      </c>
      <c r="BI830" s="56">
        <v>0</v>
      </c>
      <c r="BJ830" s="56">
        <v>1</v>
      </c>
    </row>
    <row r="831" spans="1:62" hidden="1" x14ac:dyDescent="0.3">
      <c r="A831" s="56">
        <v>49196580</v>
      </c>
      <c r="B831" s="86">
        <v>599202</v>
      </c>
      <c r="C831" s="1">
        <v>42893</v>
      </c>
      <c r="D831" s="56" t="s">
        <v>357</v>
      </c>
      <c r="E831" s="56" t="s">
        <v>358</v>
      </c>
      <c r="F831" s="56" t="s">
        <v>334</v>
      </c>
      <c r="G831" s="56" t="s">
        <v>335</v>
      </c>
      <c r="H831" s="56" t="s">
        <v>336</v>
      </c>
      <c r="I831" s="56" t="s">
        <v>359</v>
      </c>
      <c r="K831" s="56" t="s">
        <v>337</v>
      </c>
      <c r="L831" s="56" t="s">
        <v>545</v>
      </c>
      <c r="M831" s="56" t="s">
        <v>984</v>
      </c>
      <c r="N831" s="56" t="s">
        <v>1043</v>
      </c>
      <c r="O831" s="56" t="s">
        <v>985</v>
      </c>
      <c r="P831" s="1" t="s">
        <v>110</v>
      </c>
      <c r="Q831" s="56" t="s">
        <v>360</v>
      </c>
      <c r="R831" s="56" t="s">
        <v>339</v>
      </c>
      <c r="S831" s="56">
        <v>107913</v>
      </c>
      <c r="T831" s="1" t="s">
        <v>497</v>
      </c>
      <c r="U831" s="56">
        <v>41416</v>
      </c>
      <c r="V831" s="56">
        <v>43100</v>
      </c>
      <c r="W831" s="56">
        <v>41456</v>
      </c>
      <c r="X831" s="56">
        <v>43100</v>
      </c>
      <c r="Y831" s="56" t="s">
        <v>340</v>
      </c>
      <c r="Z831" s="56" t="s">
        <v>367</v>
      </c>
      <c r="AA831" s="56" t="s">
        <v>347</v>
      </c>
      <c r="AB831" s="56" t="s">
        <v>343</v>
      </c>
      <c r="AC831" s="56" t="s">
        <v>342</v>
      </c>
      <c r="AD831" s="56" t="s">
        <v>347</v>
      </c>
      <c r="AE831" s="56" t="s">
        <v>334</v>
      </c>
      <c r="AF831" s="56" t="s">
        <v>292</v>
      </c>
      <c r="AG831" s="56">
        <v>2014</v>
      </c>
      <c r="AH831" s="56" t="s">
        <v>361</v>
      </c>
      <c r="AI831" s="56" t="s">
        <v>384</v>
      </c>
      <c r="AJ831" s="56">
        <v>303157</v>
      </c>
      <c r="AM831" s="56">
        <v>42748</v>
      </c>
      <c r="AN831" s="56" t="s">
        <v>391</v>
      </c>
      <c r="AO831" s="1">
        <v>41393</v>
      </c>
      <c r="AP831" s="56" t="s">
        <v>353</v>
      </c>
      <c r="AQ831" s="56">
        <v>59808</v>
      </c>
      <c r="AR831" s="56">
        <v>0</v>
      </c>
      <c r="AS831" s="56" t="s">
        <v>346</v>
      </c>
      <c r="BB831" s="56" t="s">
        <v>339</v>
      </c>
      <c r="BC831" s="56" t="s">
        <v>263</v>
      </c>
      <c r="BD831" s="56" t="s">
        <v>349</v>
      </c>
      <c r="BE831" s="56" t="s">
        <v>347</v>
      </c>
      <c r="BF831" s="56" t="s">
        <v>334</v>
      </c>
      <c r="BG831" s="56" t="s">
        <v>365</v>
      </c>
      <c r="BH831" s="56">
        <v>0</v>
      </c>
      <c r="BI831" s="56">
        <v>0</v>
      </c>
      <c r="BJ831" s="56">
        <v>1</v>
      </c>
    </row>
    <row r="832" spans="1:62" hidden="1" x14ac:dyDescent="0.3">
      <c r="A832" s="56">
        <v>49196685</v>
      </c>
      <c r="B832" s="86">
        <v>599202</v>
      </c>
      <c r="C832" s="1">
        <v>42893</v>
      </c>
      <c r="D832" s="56" t="s">
        <v>357</v>
      </c>
      <c r="E832" s="56" t="s">
        <v>358</v>
      </c>
      <c r="F832" s="56" t="s">
        <v>334</v>
      </c>
      <c r="G832" s="56" t="s">
        <v>335</v>
      </c>
      <c r="H832" s="56" t="s">
        <v>336</v>
      </c>
      <c r="I832" s="56" t="s">
        <v>359</v>
      </c>
      <c r="K832" s="56" t="s">
        <v>337</v>
      </c>
      <c r="L832" s="56" t="s">
        <v>545</v>
      </c>
      <c r="M832" s="56" t="s">
        <v>984</v>
      </c>
      <c r="N832" s="56" t="s">
        <v>1043</v>
      </c>
      <c r="O832" s="56" t="s">
        <v>985</v>
      </c>
      <c r="P832" s="1" t="s">
        <v>110</v>
      </c>
      <c r="Q832" s="56" t="s">
        <v>366</v>
      </c>
      <c r="R832" s="56" t="s">
        <v>339</v>
      </c>
      <c r="S832" s="56">
        <v>190481</v>
      </c>
      <c r="T832" s="1" t="s">
        <v>420</v>
      </c>
      <c r="U832" s="56">
        <v>41416</v>
      </c>
      <c r="V832" s="56">
        <v>43100</v>
      </c>
      <c r="W832" s="56">
        <v>41456</v>
      </c>
      <c r="X832" s="56">
        <v>43100</v>
      </c>
      <c r="Y832" s="56" t="s">
        <v>356</v>
      </c>
      <c r="Z832" s="56" t="s">
        <v>341</v>
      </c>
      <c r="AA832" s="56" t="s">
        <v>347</v>
      </c>
      <c r="AB832" s="56" t="s">
        <v>343</v>
      </c>
      <c r="AC832" s="56" t="s">
        <v>342</v>
      </c>
      <c r="AD832" s="56" t="s">
        <v>342</v>
      </c>
      <c r="AE832" s="56" t="s">
        <v>334</v>
      </c>
      <c r="AF832" s="56" t="s">
        <v>291</v>
      </c>
      <c r="AG832" s="56">
        <v>2016</v>
      </c>
      <c r="AH832" s="56" t="s">
        <v>361</v>
      </c>
      <c r="AI832" s="56" t="s">
        <v>362</v>
      </c>
      <c r="AJ832" s="56">
        <v>41</v>
      </c>
      <c r="AK832" s="1">
        <v>42369</v>
      </c>
      <c r="AL832" s="56" t="s">
        <v>434</v>
      </c>
      <c r="AM832" s="56">
        <v>42748</v>
      </c>
      <c r="AN832" s="56" t="s">
        <v>391</v>
      </c>
      <c r="AO832" s="1">
        <v>42400</v>
      </c>
      <c r="AP832" s="56" t="s">
        <v>391</v>
      </c>
      <c r="AQ832" s="56">
        <v>75715</v>
      </c>
      <c r="AR832" s="56">
        <v>0</v>
      </c>
      <c r="AS832" s="56" t="s">
        <v>346</v>
      </c>
      <c r="BB832" s="56" t="s">
        <v>339</v>
      </c>
      <c r="BC832" s="56" t="s">
        <v>263</v>
      </c>
      <c r="BD832" s="56" t="s">
        <v>349</v>
      </c>
      <c r="BE832" s="56" t="s">
        <v>347</v>
      </c>
      <c r="BF832" s="56" t="s">
        <v>334</v>
      </c>
      <c r="BG832" s="56" t="s">
        <v>365</v>
      </c>
      <c r="BH832" s="56">
        <v>0</v>
      </c>
      <c r="BI832" s="56">
        <v>0</v>
      </c>
      <c r="BJ832" s="56">
        <v>1</v>
      </c>
    </row>
    <row r="833" spans="1:62" hidden="1" x14ac:dyDescent="0.3">
      <c r="A833" s="56">
        <v>49196582</v>
      </c>
      <c r="B833" s="86">
        <v>599202</v>
      </c>
      <c r="C833" s="1">
        <v>42893</v>
      </c>
      <c r="D833" s="56" t="s">
        <v>357</v>
      </c>
      <c r="E833" s="56" t="s">
        <v>358</v>
      </c>
      <c r="F833" s="56" t="s">
        <v>334</v>
      </c>
      <c r="G833" s="56" t="s">
        <v>335</v>
      </c>
      <c r="H833" s="56" t="s">
        <v>336</v>
      </c>
      <c r="I833" s="56" t="s">
        <v>359</v>
      </c>
      <c r="K833" s="56" t="s">
        <v>337</v>
      </c>
      <c r="L833" s="56" t="s">
        <v>545</v>
      </c>
      <c r="M833" s="56" t="s">
        <v>984</v>
      </c>
      <c r="N833" s="56" t="s">
        <v>1043</v>
      </c>
      <c r="O833" s="56" t="s">
        <v>985</v>
      </c>
      <c r="P833" s="1" t="s">
        <v>110</v>
      </c>
      <c r="Q833" s="56" t="s">
        <v>360</v>
      </c>
      <c r="R833" s="56" t="s">
        <v>339</v>
      </c>
      <c r="S833" s="56">
        <v>107913</v>
      </c>
      <c r="T833" s="1" t="s">
        <v>497</v>
      </c>
      <c r="U833" s="56">
        <v>41416</v>
      </c>
      <c r="V833" s="56">
        <v>43100</v>
      </c>
      <c r="W833" s="56">
        <v>41456</v>
      </c>
      <c r="X833" s="56">
        <v>43100</v>
      </c>
      <c r="Y833" s="56" t="s">
        <v>340</v>
      </c>
      <c r="Z833" s="56" t="s">
        <v>367</v>
      </c>
      <c r="AA833" s="56" t="s">
        <v>347</v>
      </c>
      <c r="AB833" s="56" t="s">
        <v>343</v>
      </c>
      <c r="AC833" s="56" t="s">
        <v>342</v>
      </c>
      <c r="AD833" s="56" t="s">
        <v>347</v>
      </c>
      <c r="AE833" s="56" t="s">
        <v>334</v>
      </c>
      <c r="AF833" s="56" t="s">
        <v>292</v>
      </c>
      <c r="AG833" s="56">
        <v>2015</v>
      </c>
      <c r="AH833" s="56" t="s">
        <v>361</v>
      </c>
      <c r="AI833" s="56" t="s">
        <v>362</v>
      </c>
      <c r="AJ833" s="56">
        <v>550635</v>
      </c>
      <c r="AM833" s="56">
        <v>42748</v>
      </c>
      <c r="AN833" s="56" t="s">
        <v>391</v>
      </c>
      <c r="AO833" s="1">
        <v>41393</v>
      </c>
      <c r="AP833" s="56" t="s">
        <v>353</v>
      </c>
      <c r="AQ833" s="56">
        <v>59808</v>
      </c>
      <c r="AR833" s="56">
        <v>0</v>
      </c>
      <c r="AS833" s="56" t="s">
        <v>346</v>
      </c>
      <c r="BB833" s="56" t="s">
        <v>339</v>
      </c>
      <c r="BC833" s="56" t="s">
        <v>263</v>
      </c>
      <c r="BD833" s="56" t="s">
        <v>349</v>
      </c>
      <c r="BE833" s="56" t="s">
        <v>347</v>
      </c>
      <c r="BF833" s="56" t="s">
        <v>334</v>
      </c>
      <c r="BG833" s="56" t="s">
        <v>365</v>
      </c>
      <c r="BH833" s="56">
        <v>0</v>
      </c>
      <c r="BI833" s="56">
        <v>0</v>
      </c>
      <c r="BJ833" s="56">
        <v>1</v>
      </c>
    </row>
    <row r="834" spans="1:62" hidden="1" x14ac:dyDescent="0.3">
      <c r="A834" s="56">
        <v>49196683</v>
      </c>
      <c r="B834" s="86">
        <v>599202</v>
      </c>
      <c r="C834" s="1">
        <v>42893</v>
      </c>
      <c r="D834" s="56" t="s">
        <v>357</v>
      </c>
      <c r="E834" s="56" t="s">
        <v>358</v>
      </c>
      <c r="F834" s="56" t="s">
        <v>334</v>
      </c>
      <c r="G834" s="56" t="s">
        <v>335</v>
      </c>
      <c r="H834" s="56" t="s">
        <v>336</v>
      </c>
      <c r="I834" s="56" t="s">
        <v>359</v>
      </c>
      <c r="K834" s="56" t="s">
        <v>337</v>
      </c>
      <c r="L834" s="56" t="s">
        <v>545</v>
      </c>
      <c r="M834" s="56" t="s">
        <v>984</v>
      </c>
      <c r="N834" s="56" t="s">
        <v>1043</v>
      </c>
      <c r="O834" s="56" t="s">
        <v>985</v>
      </c>
      <c r="P834" s="1" t="s">
        <v>110</v>
      </c>
      <c r="Q834" s="56" t="s">
        <v>366</v>
      </c>
      <c r="R834" s="56" t="s">
        <v>339</v>
      </c>
      <c r="S834" s="56">
        <v>190481</v>
      </c>
      <c r="T834" s="1" t="s">
        <v>420</v>
      </c>
      <c r="U834" s="56">
        <v>41416</v>
      </c>
      <c r="V834" s="56">
        <v>43100</v>
      </c>
      <c r="W834" s="56">
        <v>41456</v>
      </c>
      <c r="X834" s="56">
        <v>43100</v>
      </c>
      <c r="Y834" s="56" t="s">
        <v>356</v>
      </c>
      <c r="Z834" s="56" t="s">
        <v>341</v>
      </c>
      <c r="AA834" s="56" t="s">
        <v>347</v>
      </c>
      <c r="AB834" s="56" t="s">
        <v>343</v>
      </c>
      <c r="AC834" s="56" t="s">
        <v>342</v>
      </c>
      <c r="AD834" s="56" t="s">
        <v>342</v>
      </c>
      <c r="AE834" s="56" t="s">
        <v>334</v>
      </c>
      <c r="AF834" s="56" t="s">
        <v>291</v>
      </c>
      <c r="AG834" s="56">
        <v>2015</v>
      </c>
      <c r="AH834" s="56" t="s">
        <v>361</v>
      </c>
      <c r="AI834" s="56" t="s">
        <v>362</v>
      </c>
      <c r="AJ834" s="56">
        <v>0</v>
      </c>
      <c r="AK834" s="1">
        <v>41973</v>
      </c>
      <c r="AM834" s="56">
        <v>42748</v>
      </c>
      <c r="AN834" s="56" t="s">
        <v>391</v>
      </c>
      <c r="AO834" s="1">
        <v>42045</v>
      </c>
      <c r="AP834" s="56" t="s">
        <v>353</v>
      </c>
      <c r="AQ834" s="56">
        <v>75715</v>
      </c>
      <c r="AR834" s="56">
        <v>0</v>
      </c>
      <c r="AS834" s="56" t="s">
        <v>346</v>
      </c>
      <c r="BB834" s="56" t="s">
        <v>339</v>
      </c>
      <c r="BC834" s="56" t="s">
        <v>263</v>
      </c>
      <c r="BD834" s="56" t="s">
        <v>349</v>
      </c>
      <c r="BE834" s="56" t="s">
        <v>347</v>
      </c>
      <c r="BF834" s="56" t="s">
        <v>334</v>
      </c>
      <c r="BG834" s="56" t="s">
        <v>365</v>
      </c>
      <c r="BH834" s="56">
        <v>0</v>
      </c>
      <c r="BI834" s="56">
        <v>0</v>
      </c>
      <c r="BJ834" s="56">
        <v>1</v>
      </c>
    </row>
    <row r="835" spans="1:62" hidden="1" x14ac:dyDescent="0.3">
      <c r="A835" s="56">
        <v>49195922</v>
      </c>
      <c r="B835" s="86">
        <v>599202</v>
      </c>
      <c r="C835" s="1">
        <v>42893</v>
      </c>
      <c r="D835" s="56" t="s">
        <v>357</v>
      </c>
      <c r="E835" s="56" t="s">
        <v>358</v>
      </c>
      <c r="F835" s="56" t="s">
        <v>334</v>
      </c>
      <c r="G835" s="56" t="s">
        <v>335</v>
      </c>
      <c r="H835" s="56" t="s">
        <v>336</v>
      </c>
      <c r="I835" s="56" t="s">
        <v>359</v>
      </c>
      <c r="K835" s="56" t="s">
        <v>337</v>
      </c>
      <c r="L835" s="56" t="s">
        <v>545</v>
      </c>
      <c r="M835" s="56" t="s">
        <v>984</v>
      </c>
      <c r="N835" s="56" t="s">
        <v>1043</v>
      </c>
      <c r="O835" s="56" t="s">
        <v>985</v>
      </c>
      <c r="P835" s="1" t="s">
        <v>110</v>
      </c>
      <c r="Q835" s="56" t="s">
        <v>241</v>
      </c>
      <c r="R835" s="56" t="s">
        <v>339</v>
      </c>
      <c r="S835" s="56">
        <v>149225</v>
      </c>
      <c r="T835" s="1" t="s">
        <v>479</v>
      </c>
      <c r="U835" s="56">
        <v>41416</v>
      </c>
      <c r="V835" s="56">
        <v>43100</v>
      </c>
      <c r="W835" s="56">
        <v>41456</v>
      </c>
      <c r="X835" s="56">
        <v>43100</v>
      </c>
      <c r="Y835" s="56" t="s">
        <v>356</v>
      </c>
      <c r="Z835" s="56" t="s">
        <v>341</v>
      </c>
      <c r="AA835" s="56" t="s">
        <v>347</v>
      </c>
      <c r="AB835" s="56" t="s">
        <v>343</v>
      </c>
      <c r="AC835" s="56" t="s">
        <v>342</v>
      </c>
      <c r="AD835" s="56" t="s">
        <v>342</v>
      </c>
      <c r="AE835" s="56" t="s">
        <v>334</v>
      </c>
      <c r="AF835" s="56" t="s">
        <v>291</v>
      </c>
      <c r="AG835" s="56">
        <v>2017</v>
      </c>
      <c r="AH835" s="56" t="s">
        <v>361</v>
      </c>
      <c r="AI835" s="56" t="s">
        <v>362</v>
      </c>
      <c r="AJ835" s="56">
        <v>24138</v>
      </c>
      <c r="AK835" s="1">
        <v>42734</v>
      </c>
      <c r="AL835" s="56" t="s">
        <v>896</v>
      </c>
      <c r="AM835" s="56">
        <v>42748</v>
      </c>
      <c r="AN835" s="56" t="s">
        <v>391</v>
      </c>
      <c r="AO835" s="1">
        <v>42748</v>
      </c>
      <c r="AP835" s="56" t="s">
        <v>391</v>
      </c>
      <c r="AQ835" s="56">
        <v>67501</v>
      </c>
      <c r="AR835" s="56">
        <v>0</v>
      </c>
      <c r="AS835" s="56" t="s">
        <v>346</v>
      </c>
      <c r="BB835" s="56" t="s">
        <v>339</v>
      </c>
      <c r="BC835" s="56" t="s">
        <v>263</v>
      </c>
      <c r="BD835" s="56" t="s">
        <v>349</v>
      </c>
      <c r="BE835" s="56" t="s">
        <v>347</v>
      </c>
      <c r="BF835" s="56" t="s">
        <v>334</v>
      </c>
      <c r="BG835" s="56" t="s">
        <v>365</v>
      </c>
      <c r="BH835" s="56">
        <v>0</v>
      </c>
      <c r="BI835" s="56">
        <v>0</v>
      </c>
      <c r="BJ835" s="56">
        <v>1</v>
      </c>
    </row>
    <row r="836" spans="1:62" hidden="1" x14ac:dyDescent="0.3">
      <c r="A836" s="56">
        <v>49196681</v>
      </c>
      <c r="B836" s="86">
        <v>599202</v>
      </c>
      <c r="C836" s="1">
        <v>42893</v>
      </c>
      <c r="D836" s="56" t="s">
        <v>357</v>
      </c>
      <c r="E836" s="56" t="s">
        <v>358</v>
      </c>
      <c r="F836" s="56" t="s">
        <v>334</v>
      </c>
      <c r="G836" s="56" t="s">
        <v>335</v>
      </c>
      <c r="H836" s="56" t="s">
        <v>336</v>
      </c>
      <c r="I836" s="56" t="s">
        <v>359</v>
      </c>
      <c r="K836" s="56" t="s">
        <v>337</v>
      </c>
      <c r="L836" s="56" t="s">
        <v>545</v>
      </c>
      <c r="M836" s="56" t="s">
        <v>984</v>
      </c>
      <c r="N836" s="56" t="s">
        <v>1043</v>
      </c>
      <c r="O836" s="56" t="s">
        <v>985</v>
      </c>
      <c r="P836" s="1" t="s">
        <v>110</v>
      </c>
      <c r="Q836" s="56" t="s">
        <v>366</v>
      </c>
      <c r="R836" s="56" t="s">
        <v>339</v>
      </c>
      <c r="S836" s="56">
        <v>190481</v>
      </c>
      <c r="T836" s="1" t="s">
        <v>420</v>
      </c>
      <c r="U836" s="56">
        <v>41416</v>
      </c>
      <c r="V836" s="56">
        <v>43100</v>
      </c>
      <c r="W836" s="56">
        <v>41456</v>
      </c>
      <c r="X836" s="56">
        <v>43100</v>
      </c>
      <c r="Y836" s="56" t="s">
        <v>356</v>
      </c>
      <c r="Z836" s="56" t="s">
        <v>341</v>
      </c>
      <c r="AA836" s="56" t="s">
        <v>347</v>
      </c>
      <c r="AB836" s="56" t="s">
        <v>343</v>
      </c>
      <c r="AC836" s="56" t="s">
        <v>342</v>
      </c>
      <c r="AD836" s="56" t="s">
        <v>342</v>
      </c>
      <c r="AE836" s="56" t="s">
        <v>334</v>
      </c>
      <c r="AF836" s="56" t="s">
        <v>224</v>
      </c>
      <c r="AG836" s="56">
        <v>2013</v>
      </c>
      <c r="AH836" s="56" t="s">
        <v>361</v>
      </c>
      <c r="AI836" s="56" t="s">
        <v>339</v>
      </c>
      <c r="AJ836" s="56">
        <v>0</v>
      </c>
      <c r="AM836" s="56">
        <v>42748</v>
      </c>
      <c r="AN836" s="56" t="s">
        <v>391</v>
      </c>
      <c r="AO836" s="1">
        <v>41780</v>
      </c>
      <c r="AP836" s="56" t="s">
        <v>353</v>
      </c>
      <c r="AQ836" s="56">
        <v>75715</v>
      </c>
      <c r="AR836" s="56">
        <v>0</v>
      </c>
      <c r="AS836" s="56" t="s">
        <v>346</v>
      </c>
      <c r="BB836" s="56" t="s">
        <v>339</v>
      </c>
      <c r="BC836" s="56" t="s">
        <v>263</v>
      </c>
      <c r="BD836" s="56" t="s">
        <v>349</v>
      </c>
      <c r="BE836" s="56" t="s">
        <v>347</v>
      </c>
      <c r="BF836" s="56" t="s">
        <v>334</v>
      </c>
      <c r="BG836" s="56" t="s">
        <v>365</v>
      </c>
      <c r="BH836" s="56">
        <v>0</v>
      </c>
      <c r="BI836" s="56">
        <v>0</v>
      </c>
      <c r="BJ836" s="56">
        <v>1</v>
      </c>
    </row>
    <row r="837" spans="1:62" hidden="1" x14ac:dyDescent="0.3">
      <c r="A837" s="56">
        <v>49196584</v>
      </c>
      <c r="B837" s="86">
        <v>599202</v>
      </c>
      <c r="C837" s="1">
        <v>42893</v>
      </c>
      <c r="D837" s="56" t="s">
        <v>357</v>
      </c>
      <c r="E837" s="56" t="s">
        <v>358</v>
      </c>
      <c r="F837" s="56" t="s">
        <v>334</v>
      </c>
      <c r="G837" s="56" t="s">
        <v>335</v>
      </c>
      <c r="H837" s="56" t="s">
        <v>336</v>
      </c>
      <c r="I837" s="56" t="s">
        <v>359</v>
      </c>
      <c r="K837" s="56" t="s">
        <v>337</v>
      </c>
      <c r="L837" s="56" t="s">
        <v>545</v>
      </c>
      <c r="M837" s="56" t="s">
        <v>984</v>
      </c>
      <c r="N837" s="56" t="s">
        <v>1043</v>
      </c>
      <c r="O837" s="56" t="s">
        <v>985</v>
      </c>
      <c r="P837" s="1" t="s">
        <v>110</v>
      </c>
      <c r="Q837" s="56" t="s">
        <v>360</v>
      </c>
      <c r="R837" s="56" t="s">
        <v>339</v>
      </c>
      <c r="S837" s="56">
        <v>107913</v>
      </c>
      <c r="T837" s="1" t="s">
        <v>497</v>
      </c>
      <c r="U837" s="56">
        <v>41416</v>
      </c>
      <c r="V837" s="56">
        <v>43100</v>
      </c>
      <c r="W837" s="56">
        <v>41456</v>
      </c>
      <c r="X837" s="56">
        <v>43100</v>
      </c>
      <c r="Y837" s="56" t="s">
        <v>340</v>
      </c>
      <c r="Z837" s="56" t="s">
        <v>367</v>
      </c>
      <c r="AA837" s="56" t="s">
        <v>347</v>
      </c>
      <c r="AB837" s="56" t="s">
        <v>343</v>
      </c>
      <c r="AC837" s="56" t="s">
        <v>342</v>
      </c>
      <c r="AD837" s="56" t="s">
        <v>347</v>
      </c>
      <c r="AE837" s="56" t="s">
        <v>334</v>
      </c>
      <c r="AF837" s="56" t="s">
        <v>292</v>
      </c>
      <c r="AG837" s="56">
        <v>2015</v>
      </c>
      <c r="AH837" s="56" t="s">
        <v>361</v>
      </c>
      <c r="AI837" s="56" t="s">
        <v>384</v>
      </c>
      <c r="AJ837" s="56">
        <v>845113</v>
      </c>
      <c r="AM837" s="56">
        <v>42748</v>
      </c>
      <c r="AN837" s="56" t="s">
        <v>391</v>
      </c>
      <c r="AO837" s="1">
        <v>41393</v>
      </c>
      <c r="AP837" s="56" t="s">
        <v>353</v>
      </c>
      <c r="AQ837" s="56">
        <v>59808</v>
      </c>
      <c r="AR837" s="56">
        <v>0</v>
      </c>
      <c r="AS837" s="56" t="s">
        <v>346</v>
      </c>
      <c r="BB837" s="56" t="s">
        <v>339</v>
      </c>
      <c r="BC837" s="56" t="s">
        <v>263</v>
      </c>
      <c r="BD837" s="56" t="s">
        <v>349</v>
      </c>
      <c r="BE837" s="56" t="s">
        <v>347</v>
      </c>
      <c r="BF837" s="56" t="s">
        <v>334</v>
      </c>
      <c r="BG837" s="56" t="s">
        <v>365</v>
      </c>
      <c r="BH837" s="56">
        <v>0</v>
      </c>
      <c r="BI837" s="56">
        <v>0</v>
      </c>
      <c r="BJ837" s="56">
        <v>1</v>
      </c>
    </row>
    <row r="838" spans="1:62" hidden="1" x14ac:dyDescent="0.3">
      <c r="A838" s="56">
        <v>49196679</v>
      </c>
      <c r="B838" s="86">
        <v>599202</v>
      </c>
      <c r="C838" s="1">
        <v>42893</v>
      </c>
      <c r="D838" s="56" t="s">
        <v>357</v>
      </c>
      <c r="E838" s="56" t="s">
        <v>358</v>
      </c>
      <c r="F838" s="56" t="s">
        <v>334</v>
      </c>
      <c r="G838" s="56" t="s">
        <v>335</v>
      </c>
      <c r="H838" s="56" t="s">
        <v>336</v>
      </c>
      <c r="I838" s="56" t="s">
        <v>359</v>
      </c>
      <c r="K838" s="56" t="s">
        <v>337</v>
      </c>
      <c r="L838" s="56" t="s">
        <v>545</v>
      </c>
      <c r="M838" s="56" t="s">
        <v>984</v>
      </c>
      <c r="N838" s="56" t="s">
        <v>1043</v>
      </c>
      <c r="O838" s="56" t="s">
        <v>985</v>
      </c>
      <c r="P838" s="1" t="s">
        <v>110</v>
      </c>
      <c r="Q838" s="56" t="s">
        <v>366</v>
      </c>
      <c r="R838" s="56" t="s">
        <v>339</v>
      </c>
      <c r="S838" s="56">
        <v>190122</v>
      </c>
      <c r="T838" s="1" t="s">
        <v>254</v>
      </c>
      <c r="U838" s="56">
        <v>41416</v>
      </c>
      <c r="V838" s="56">
        <v>43100</v>
      </c>
      <c r="W838" s="56">
        <v>41456</v>
      </c>
      <c r="X838" s="56">
        <v>43100</v>
      </c>
      <c r="Y838" s="56" t="s">
        <v>340</v>
      </c>
      <c r="Z838" s="56" t="s">
        <v>341</v>
      </c>
      <c r="AA838" s="56" t="s">
        <v>342</v>
      </c>
      <c r="AB838" s="56" t="s">
        <v>339</v>
      </c>
      <c r="AC838" s="56" t="s">
        <v>342</v>
      </c>
      <c r="AD838" s="56" t="s">
        <v>342</v>
      </c>
      <c r="AE838" s="56" t="s">
        <v>334</v>
      </c>
      <c r="AF838" s="56" t="s">
        <v>292</v>
      </c>
      <c r="AG838" s="56">
        <v>2018</v>
      </c>
      <c r="AH838" s="56" t="s">
        <v>361</v>
      </c>
      <c r="AI838" s="56" t="s">
        <v>385</v>
      </c>
      <c r="AJ838" s="56">
        <v>8169</v>
      </c>
      <c r="AM838" s="56">
        <v>42748</v>
      </c>
      <c r="AN838" s="56" t="s">
        <v>391</v>
      </c>
      <c r="AO838" s="1">
        <v>41784</v>
      </c>
      <c r="AP838" s="56" t="s">
        <v>353</v>
      </c>
      <c r="AQ838" s="56">
        <v>54348</v>
      </c>
      <c r="AR838" s="56">
        <v>0</v>
      </c>
      <c r="AS838" s="56" t="s">
        <v>346</v>
      </c>
      <c r="AT838" s="56">
        <v>1003</v>
      </c>
      <c r="AU838" s="56" t="s">
        <v>369</v>
      </c>
      <c r="BB838" s="56" t="s">
        <v>339</v>
      </c>
      <c r="BC838" s="56" t="s">
        <v>263</v>
      </c>
      <c r="BD838" s="56" t="s">
        <v>349</v>
      </c>
      <c r="BE838" s="56" t="s">
        <v>347</v>
      </c>
      <c r="BF838" s="56" t="s">
        <v>334</v>
      </c>
      <c r="BG838" s="56" t="s">
        <v>365</v>
      </c>
      <c r="BH838" s="56">
        <v>0</v>
      </c>
      <c r="BI838" s="56">
        <v>0</v>
      </c>
      <c r="BJ838" s="56">
        <v>1</v>
      </c>
    </row>
    <row r="839" spans="1:62" hidden="1" x14ac:dyDescent="0.3">
      <c r="A839" s="56">
        <v>49196586</v>
      </c>
      <c r="B839" s="86">
        <v>599202</v>
      </c>
      <c r="C839" s="1">
        <v>42893</v>
      </c>
      <c r="D839" s="56" t="s">
        <v>357</v>
      </c>
      <c r="E839" s="56" t="s">
        <v>358</v>
      </c>
      <c r="F839" s="56" t="s">
        <v>334</v>
      </c>
      <c r="G839" s="56" t="s">
        <v>335</v>
      </c>
      <c r="H839" s="56" t="s">
        <v>336</v>
      </c>
      <c r="I839" s="56" t="s">
        <v>359</v>
      </c>
      <c r="K839" s="56" t="s">
        <v>337</v>
      </c>
      <c r="L839" s="56" t="s">
        <v>545</v>
      </c>
      <c r="M839" s="56" t="s">
        <v>984</v>
      </c>
      <c r="N839" s="56" t="s">
        <v>1043</v>
      </c>
      <c r="O839" s="56" t="s">
        <v>985</v>
      </c>
      <c r="P839" s="1" t="s">
        <v>110</v>
      </c>
      <c r="Q839" s="56" t="s">
        <v>360</v>
      </c>
      <c r="R839" s="56" t="s">
        <v>339</v>
      </c>
      <c r="S839" s="56">
        <v>107913</v>
      </c>
      <c r="T839" s="1" t="s">
        <v>497</v>
      </c>
      <c r="U839" s="56">
        <v>41416</v>
      </c>
      <c r="V839" s="56">
        <v>43100</v>
      </c>
      <c r="W839" s="56">
        <v>41456</v>
      </c>
      <c r="X839" s="56">
        <v>43100</v>
      </c>
      <c r="Y839" s="56" t="s">
        <v>340</v>
      </c>
      <c r="Z839" s="56" t="s">
        <v>367</v>
      </c>
      <c r="AA839" s="56" t="s">
        <v>347</v>
      </c>
      <c r="AB839" s="56" t="s">
        <v>343</v>
      </c>
      <c r="AC839" s="56" t="s">
        <v>342</v>
      </c>
      <c r="AD839" s="56" t="s">
        <v>347</v>
      </c>
      <c r="AE839" s="56" t="s">
        <v>334</v>
      </c>
      <c r="AF839" s="56" t="s">
        <v>292</v>
      </c>
      <c r="AG839" s="56">
        <v>2016</v>
      </c>
      <c r="AH839" s="56" t="s">
        <v>361</v>
      </c>
      <c r="AI839" s="56" t="s">
        <v>362</v>
      </c>
      <c r="AJ839" s="56">
        <v>1235046</v>
      </c>
      <c r="AM839" s="56">
        <v>42748</v>
      </c>
      <c r="AN839" s="56" t="s">
        <v>391</v>
      </c>
      <c r="AO839" s="1">
        <v>41393</v>
      </c>
      <c r="AP839" s="56" t="s">
        <v>353</v>
      </c>
      <c r="AQ839" s="56">
        <v>59808</v>
      </c>
      <c r="AR839" s="56">
        <v>0</v>
      </c>
      <c r="AS839" s="56" t="s">
        <v>346</v>
      </c>
      <c r="BB839" s="56" t="s">
        <v>339</v>
      </c>
      <c r="BC839" s="56" t="s">
        <v>263</v>
      </c>
      <c r="BD839" s="56" t="s">
        <v>349</v>
      </c>
      <c r="BE839" s="56" t="s">
        <v>347</v>
      </c>
      <c r="BF839" s="56" t="s">
        <v>334</v>
      </c>
      <c r="BG839" s="56" t="s">
        <v>365</v>
      </c>
      <c r="BH839" s="56">
        <v>0</v>
      </c>
      <c r="BI839" s="56">
        <v>0</v>
      </c>
      <c r="BJ839" s="56">
        <v>1</v>
      </c>
    </row>
    <row r="840" spans="1:62" hidden="1" x14ac:dyDescent="0.3">
      <c r="A840" s="56">
        <v>49196676</v>
      </c>
      <c r="B840" s="86">
        <v>599202</v>
      </c>
      <c r="C840" s="1">
        <v>42893</v>
      </c>
      <c r="D840" s="56" t="s">
        <v>357</v>
      </c>
      <c r="E840" s="56" t="s">
        <v>358</v>
      </c>
      <c r="F840" s="56" t="s">
        <v>334</v>
      </c>
      <c r="G840" s="56" t="s">
        <v>335</v>
      </c>
      <c r="H840" s="56" t="s">
        <v>336</v>
      </c>
      <c r="I840" s="56" t="s">
        <v>359</v>
      </c>
      <c r="K840" s="56" t="s">
        <v>337</v>
      </c>
      <c r="L840" s="56" t="s">
        <v>545</v>
      </c>
      <c r="M840" s="56" t="s">
        <v>984</v>
      </c>
      <c r="N840" s="56" t="s">
        <v>1043</v>
      </c>
      <c r="O840" s="56" t="s">
        <v>985</v>
      </c>
      <c r="P840" s="1" t="s">
        <v>110</v>
      </c>
      <c r="Q840" s="56" t="s">
        <v>366</v>
      </c>
      <c r="R840" s="56" t="s">
        <v>339</v>
      </c>
      <c r="S840" s="56">
        <v>190122</v>
      </c>
      <c r="T840" s="1" t="s">
        <v>254</v>
      </c>
      <c r="U840" s="56">
        <v>41416</v>
      </c>
      <c r="V840" s="56">
        <v>43100</v>
      </c>
      <c r="W840" s="56">
        <v>41456</v>
      </c>
      <c r="X840" s="56">
        <v>43100</v>
      </c>
      <c r="Y840" s="56" t="s">
        <v>340</v>
      </c>
      <c r="Z840" s="56" t="s">
        <v>341</v>
      </c>
      <c r="AA840" s="56" t="s">
        <v>342</v>
      </c>
      <c r="AB840" s="56" t="s">
        <v>339</v>
      </c>
      <c r="AC840" s="56" t="s">
        <v>342</v>
      </c>
      <c r="AD840" s="56" t="s">
        <v>342</v>
      </c>
      <c r="AE840" s="56" t="s">
        <v>334</v>
      </c>
      <c r="AF840" s="56" t="s">
        <v>292</v>
      </c>
      <c r="AG840" s="56">
        <v>2017</v>
      </c>
      <c r="AH840" s="56" t="s">
        <v>361</v>
      </c>
      <c r="AI840" s="56" t="s">
        <v>373</v>
      </c>
      <c r="AJ840" s="56">
        <v>6218</v>
      </c>
      <c r="AM840" s="56">
        <v>42748</v>
      </c>
      <c r="AN840" s="56" t="s">
        <v>391</v>
      </c>
      <c r="AO840" s="1">
        <v>41784</v>
      </c>
      <c r="AP840" s="56" t="s">
        <v>353</v>
      </c>
      <c r="AQ840" s="56">
        <v>54348</v>
      </c>
      <c r="AR840" s="56">
        <v>0</v>
      </c>
      <c r="AS840" s="56" t="s">
        <v>346</v>
      </c>
      <c r="AT840" s="56">
        <v>1003</v>
      </c>
      <c r="AU840" s="56" t="s">
        <v>369</v>
      </c>
      <c r="BB840" s="56" t="s">
        <v>339</v>
      </c>
      <c r="BC840" s="56" t="s">
        <v>263</v>
      </c>
      <c r="BD840" s="56" t="s">
        <v>349</v>
      </c>
      <c r="BE840" s="56" t="s">
        <v>347</v>
      </c>
      <c r="BF840" s="56" t="s">
        <v>334</v>
      </c>
      <c r="BG840" s="56" t="s">
        <v>365</v>
      </c>
      <c r="BH840" s="56">
        <v>0</v>
      </c>
      <c r="BI840" s="56">
        <v>0</v>
      </c>
      <c r="BJ840" s="56">
        <v>1</v>
      </c>
    </row>
    <row r="841" spans="1:62" hidden="1" x14ac:dyDescent="0.3">
      <c r="A841" s="56">
        <v>49196495</v>
      </c>
      <c r="B841" s="86">
        <v>599202</v>
      </c>
      <c r="C841" s="1">
        <v>42893</v>
      </c>
      <c r="D841" s="56" t="s">
        <v>357</v>
      </c>
      <c r="E841" s="56" t="s">
        <v>358</v>
      </c>
      <c r="F841" s="56" t="s">
        <v>334</v>
      </c>
      <c r="G841" s="56" t="s">
        <v>335</v>
      </c>
      <c r="H841" s="56" t="s">
        <v>336</v>
      </c>
      <c r="I841" s="56" t="s">
        <v>359</v>
      </c>
      <c r="K841" s="56" t="s">
        <v>337</v>
      </c>
      <c r="L841" s="56" t="s">
        <v>545</v>
      </c>
      <c r="M841" s="56" t="s">
        <v>984</v>
      </c>
      <c r="N841" s="56" t="s">
        <v>1043</v>
      </c>
      <c r="O841" s="56" t="s">
        <v>985</v>
      </c>
      <c r="P841" s="1" t="s">
        <v>110</v>
      </c>
      <c r="Q841" s="56" t="s">
        <v>360</v>
      </c>
      <c r="R841" s="56" t="s">
        <v>339</v>
      </c>
      <c r="S841" s="56">
        <v>149237</v>
      </c>
      <c r="T841" s="1" t="s">
        <v>375</v>
      </c>
      <c r="U841" s="56">
        <v>41416</v>
      </c>
      <c r="V841" s="56">
        <v>43100</v>
      </c>
      <c r="W841" s="56">
        <v>41456</v>
      </c>
      <c r="X841" s="56">
        <v>43100</v>
      </c>
      <c r="Y841" s="56" t="s">
        <v>340</v>
      </c>
      <c r="Z841" s="56" t="s">
        <v>341</v>
      </c>
      <c r="AA841" s="56" t="s">
        <v>347</v>
      </c>
      <c r="AB841" s="56" t="s">
        <v>343</v>
      </c>
      <c r="AC841" s="56" t="s">
        <v>342</v>
      </c>
      <c r="AD841" s="56" t="s">
        <v>347</v>
      </c>
      <c r="AE841" s="56" t="s">
        <v>334</v>
      </c>
      <c r="AF841" s="56" t="s">
        <v>292</v>
      </c>
      <c r="AG841" s="56">
        <v>2015</v>
      </c>
      <c r="AH841" s="56" t="s">
        <v>361</v>
      </c>
      <c r="AI841" s="56" t="s">
        <v>373</v>
      </c>
      <c r="AJ841" s="56">
        <v>539</v>
      </c>
      <c r="AM841" s="56">
        <v>42748</v>
      </c>
      <c r="AN841" s="56" t="s">
        <v>391</v>
      </c>
      <c r="AO841" s="1">
        <v>41404</v>
      </c>
      <c r="AP841" s="56" t="s">
        <v>353</v>
      </c>
      <c r="AQ841" s="56">
        <v>67509</v>
      </c>
      <c r="AR841" s="56">
        <v>0</v>
      </c>
      <c r="AS841" s="56" t="s">
        <v>346</v>
      </c>
      <c r="BB841" s="56" t="s">
        <v>339</v>
      </c>
      <c r="BC841" s="56" t="s">
        <v>263</v>
      </c>
      <c r="BD841" s="56" t="s">
        <v>349</v>
      </c>
      <c r="BE841" s="56" t="s">
        <v>347</v>
      </c>
      <c r="BF841" s="56" t="s">
        <v>334</v>
      </c>
      <c r="BG841" s="56" t="s">
        <v>365</v>
      </c>
      <c r="BH841" s="56">
        <v>0</v>
      </c>
      <c r="BI841" s="56">
        <v>0</v>
      </c>
      <c r="BJ841" s="56">
        <v>1</v>
      </c>
    </row>
    <row r="842" spans="1:62" hidden="1" x14ac:dyDescent="0.3">
      <c r="A842" s="56">
        <v>49196674</v>
      </c>
      <c r="B842" s="86">
        <v>599202</v>
      </c>
      <c r="C842" s="1">
        <v>42893</v>
      </c>
      <c r="D842" s="56" t="s">
        <v>357</v>
      </c>
      <c r="E842" s="56" t="s">
        <v>358</v>
      </c>
      <c r="F842" s="56" t="s">
        <v>334</v>
      </c>
      <c r="G842" s="56" t="s">
        <v>335</v>
      </c>
      <c r="H842" s="56" t="s">
        <v>336</v>
      </c>
      <c r="I842" s="56" t="s">
        <v>359</v>
      </c>
      <c r="K842" s="56" t="s">
        <v>337</v>
      </c>
      <c r="L842" s="56" t="s">
        <v>545</v>
      </c>
      <c r="M842" s="56" t="s">
        <v>984</v>
      </c>
      <c r="N842" s="56" t="s">
        <v>1043</v>
      </c>
      <c r="O842" s="56" t="s">
        <v>985</v>
      </c>
      <c r="P842" s="1" t="s">
        <v>110</v>
      </c>
      <c r="Q842" s="56" t="s">
        <v>366</v>
      </c>
      <c r="R842" s="56" t="s">
        <v>339</v>
      </c>
      <c r="S842" s="56">
        <v>190122</v>
      </c>
      <c r="T842" s="1" t="s">
        <v>254</v>
      </c>
      <c r="U842" s="56">
        <v>41416</v>
      </c>
      <c r="V842" s="56">
        <v>43100</v>
      </c>
      <c r="W842" s="56">
        <v>41456</v>
      </c>
      <c r="X842" s="56">
        <v>43100</v>
      </c>
      <c r="Y842" s="56" t="s">
        <v>340</v>
      </c>
      <c r="Z842" s="56" t="s">
        <v>341</v>
      </c>
      <c r="AA842" s="56" t="s">
        <v>342</v>
      </c>
      <c r="AB842" s="56" t="s">
        <v>339</v>
      </c>
      <c r="AC842" s="56" t="s">
        <v>342</v>
      </c>
      <c r="AD842" s="56" t="s">
        <v>342</v>
      </c>
      <c r="AE842" s="56" t="s">
        <v>334</v>
      </c>
      <c r="AF842" s="56" t="s">
        <v>292</v>
      </c>
      <c r="AG842" s="56">
        <v>2017</v>
      </c>
      <c r="AH842" s="56" t="s">
        <v>361</v>
      </c>
      <c r="AI842" s="56" t="s">
        <v>385</v>
      </c>
      <c r="AJ842" s="56">
        <v>8278</v>
      </c>
      <c r="AM842" s="56">
        <v>42748</v>
      </c>
      <c r="AN842" s="56" t="s">
        <v>391</v>
      </c>
      <c r="AO842" s="1">
        <v>41784</v>
      </c>
      <c r="AP842" s="56" t="s">
        <v>353</v>
      </c>
      <c r="AQ842" s="56">
        <v>54348</v>
      </c>
      <c r="AR842" s="56">
        <v>0</v>
      </c>
      <c r="AS842" s="56" t="s">
        <v>346</v>
      </c>
      <c r="AT842" s="56">
        <v>1003</v>
      </c>
      <c r="AU842" s="56" t="s">
        <v>369</v>
      </c>
      <c r="BB842" s="56" t="s">
        <v>339</v>
      </c>
      <c r="BC842" s="56" t="s">
        <v>263</v>
      </c>
      <c r="BD842" s="56" t="s">
        <v>349</v>
      </c>
      <c r="BE842" s="56" t="s">
        <v>347</v>
      </c>
      <c r="BF842" s="56" t="s">
        <v>334</v>
      </c>
      <c r="BG842" s="56" t="s">
        <v>365</v>
      </c>
      <c r="BH842" s="56">
        <v>0</v>
      </c>
      <c r="BI842" s="56">
        <v>0</v>
      </c>
      <c r="BJ842" s="56">
        <v>1</v>
      </c>
    </row>
    <row r="843" spans="1:62" hidden="1" x14ac:dyDescent="0.3">
      <c r="A843" s="56">
        <v>49196487</v>
      </c>
      <c r="B843" s="86">
        <v>599202</v>
      </c>
      <c r="C843" s="1">
        <v>42893</v>
      </c>
      <c r="D843" s="56" t="s">
        <v>357</v>
      </c>
      <c r="E843" s="56" t="s">
        <v>358</v>
      </c>
      <c r="F843" s="56" t="s">
        <v>334</v>
      </c>
      <c r="G843" s="56" t="s">
        <v>335</v>
      </c>
      <c r="H843" s="56" t="s">
        <v>336</v>
      </c>
      <c r="I843" s="56" t="s">
        <v>359</v>
      </c>
      <c r="K843" s="56" t="s">
        <v>337</v>
      </c>
      <c r="L843" s="56" t="s">
        <v>545</v>
      </c>
      <c r="M843" s="56" t="s">
        <v>984</v>
      </c>
      <c r="N843" s="56" t="s">
        <v>1043</v>
      </c>
      <c r="O843" s="56" t="s">
        <v>985</v>
      </c>
      <c r="P843" s="1" t="s">
        <v>110</v>
      </c>
      <c r="Q843" s="56" t="s">
        <v>360</v>
      </c>
      <c r="R843" s="56" t="s">
        <v>339</v>
      </c>
      <c r="S843" s="56">
        <v>149237</v>
      </c>
      <c r="T843" s="1" t="s">
        <v>375</v>
      </c>
      <c r="U843" s="56">
        <v>41416</v>
      </c>
      <c r="V843" s="56">
        <v>43100</v>
      </c>
      <c r="W843" s="56">
        <v>41456</v>
      </c>
      <c r="X843" s="56">
        <v>43100</v>
      </c>
      <c r="Y843" s="56" t="s">
        <v>340</v>
      </c>
      <c r="Z843" s="56" t="s">
        <v>341</v>
      </c>
      <c r="AA843" s="56" t="s">
        <v>347</v>
      </c>
      <c r="AB843" s="56" t="s">
        <v>343</v>
      </c>
      <c r="AC843" s="56" t="s">
        <v>342</v>
      </c>
      <c r="AD843" s="56" t="s">
        <v>347</v>
      </c>
      <c r="AE843" s="56" t="s">
        <v>334</v>
      </c>
      <c r="AF843" s="56" t="s">
        <v>291</v>
      </c>
      <c r="AG843" s="56">
        <v>2016</v>
      </c>
      <c r="AH843" s="56" t="s">
        <v>361</v>
      </c>
      <c r="AI843" s="56" t="s">
        <v>362</v>
      </c>
      <c r="AJ843" s="56">
        <v>6565</v>
      </c>
      <c r="AK843" s="1">
        <v>42369</v>
      </c>
      <c r="AL843" s="56" t="s">
        <v>363</v>
      </c>
      <c r="AM843" s="56">
        <v>42748</v>
      </c>
      <c r="AN843" s="56" t="s">
        <v>391</v>
      </c>
      <c r="AO843" s="1">
        <v>42396</v>
      </c>
      <c r="AP843" s="56" t="s">
        <v>364</v>
      </c>
      <c r="AQ843" s="56">
        <v>67509</v>
      </c>
      <c r="AR843" s="56">
        <v>0</v>
      </c>
      <c r="AS843" s="56" t="s">
        <v>346</v>
      </c>
      <c r="BB843" s="56" t="s">
        <v>339</v>
      </c>
      <c r="BC843" s="56" t="s">
        <v>263</v>
      </c>
      <c r="BD843" s="56" t="s">
        <v>349</v>
      </c>
      <c r="BE843" s="56" t="s">
        <v>347</v>
      </c>
      <c r="BF843" s="56" t="s">
        <v>334</v>
      </c>
      <c r="BG843" s="56" t="s">
        <v>365</v>
      </c>
      <c r="BH843" s="56">
        <v>0</v>
      </c>
      <c r="BI843" s="56">
        <v>0</v>
      </c>
      <c r="BJ843" s="56">
        <v>1</v>
      </c>
    </row>
    <row r="844" spans="1:62" hidden="1" x14ac:dyDescent="0.3">
      <c r="A844" s="56">
        <v>49196672</v>
      </c>
      <c r="B844" s="86">
        <v>599202</v>
      </c>
      <c r="C844" s="1">
        <v>42893</v>
      </c>
      <c r="D844" s="56" t="s">
        <v>357</v>
      </c>
      <c r="E844" s="56" t="s">
        <v>358</v>
      </c>
      <c r="F844" s="56" t="s">
        <v>334</v>
      </c>
      <c r="G844" s="56" t="s">
        <v>335</v>
      </c>
      <c r="H844" s="56" t="s">
        <v>336</v>
      </c>
      <c r="I844" s="56" t="s">
        <v>359</v>
      </c>
      <c r="K844" s="56" t="s">
        <v>337</v>
      </c>
      <c r="L844" s="56" t="s">
        <v>545</v>
      </c>
      <c r="M844" s="56" t="s">
        <v>984</v>
      </c>
      <c r="N844" s="56" t="s">
        <v>1043</v>
      </c>
      <c r="O844" s="56" t="s">
        <v>985</v>
      </c>
      <c r="P844" s="1" t="s">
        <v>110</v>
      </c>
      <c r="Q844" s="56" t="s">
        <v>366</v>
      </c>
      <c r="R844" s="56" t="s">
        <v>339</v>
      </c>
      <c r="S844" s="56">
        <v>127441</v>
      </c>
      <c r="T844" s="1" t="s">
        <v>254</v>
      </c>
      <c r="U844" s="56">
        <v>41416</v>
      </c>
      <c r="V844" s="56">
        <v>43100</v>
      </c>
      <c r="W844" s="56">
        <v>41136</v>
      </c>
      <c r="X844" s="56">
        <v>41291</v>
      </c>
      <c r="Y844" s="56" t="s">
        <v>340</v>
      </c>
      <c r="Z844" s="56" t="s">
        <v>341</v>
      </c>
      <c r="AA844" s="56" t="s">
        <v>342</v>
      </c>
      <c r="AB844" s="56" t="s">
        <v>339</v>
      </c>
      <c r="AC844" s="56" t="s">
        <v>342</v>
      </c>
      <c r="AD844" s="56" t="s">
        <v>347</v>
      </c>
      <c r="AE844" s="56" t="s">
        <v>352</v>
      </c>
      <c r="AF844" s="56" t="s">
        <v>292</v>
      </c>
      <c r="AG844" s="56">
        <v>2016</v>
      </c>
      <c r="AH844" s="56" t="s">
        <v>80</v>
      </c>
      <c r="AI844" s="56" t="s">
        <v>348</v>
      </c>
      <c r="AJ844" s="56">
        <v>124216</v>
      </c>
      <c r="AM844" s="56">
        <v>41291</v>
      </c>
      <c r="AN844" s="56" t="s">
        <v>353</v>
      </c>
      <c r="AO844" s="1">
        <v>41290</v>
      </c>
      <c r="AP844" s="56" t="s">
        <v>353</v>
      </c>
      <c r="AQ844" s="56">
        <v>54348</v>
      </c>
      <c r="AR844" s="56">
        <v>0</v>
      </c>
      <c r="AS844" s="56" t="s">
        <v>346</v>
      </c>
      <c r="AT844" s="56">
        <v>1003</v>
      </c>
      <c r="AU844" s="56" t="s">
        <v>369</v>
      </c>
      <c r="BB844" s="56" t="s">
        <v>339</v>
      </c>
      <c r="BC844" s="56" t="s">
        <v>263</v>
      </c>
      <c r="BD844" s="56" t="s">
        <v>349</v>
      </c>
      <c r="BE844" s="56" t="s">
        <v>347</v>
      </c>
      <c r="BF844" s="56" t="s">
        <v>334</v>
      </c>
      <c r="BG844" s="56" t="s">
        <v>365</v>
      </c>
      <c r="BH844" s="56">
        <v>0</v>
      </c>
      <c r="BI844" s="56">
        <v>0</v>
      </c>
      <c r="BJ844" s="56">
        <v>0</v>
      </c>
    </row>
    <row r="845" spans="1:62" hidden="1" x14ac:dyDescent="0.3">
      <c r="A845" s="56">
        <v>49196483</v>
      </c>
      <c r="B845" s="86">
        <v>599202</v>
      </c>
      <c r="C845" s="1">
        <v>42893</v>
      </c>
      <c r="D845" s="56" t="s">
        <v>357</v>
      </c>
      <c r="E845" s="56" t="s">
        <v>358</v>
      </c>
      <c r="F845" s="56" t="s">
        <v>334</v>
      </c>
      <c r="G845" s="56" t="s">
        <v>335</v>
      </c>
      <c r="H845" s="56" t="s">
        <v>336</v>
      </c>
      <c r="I845" s="56" t="s">
        <v>359</v>
      </c>
      <c r="K845" s="56" t="s">
        <v>337</v>
      </c>
      <c r="L845" s="56" t="s">
        <v>545</v>
      </c>
      <c r="M845" s="56" t="s">
        <v>984</v>
      </c>
      <c r="N845" s="56" t="s">
        <v>1043</v>
      </c>
      <c r="O845" s="56" t="s">
        <v>985</v>
      </c>
      <c r="P845" s="1" t="s">
        <v>110</v>
      </c>
      <c r="Q845" s="56" t="s">
        <v>360</v>
      </c>
      <c r="R845" s="56" t="s">
        <v>339</v>
      </c>
      <c r="S845" s="56">
        <v>149237</v>
      </c>
      <c r="T845" s="1" t="s">
        <v>375</v>
      </c>
      <c r="U845" s="56">
        <v>41416</v>
      </c>
      <c r="V845" s="56">
        <v>43100</v>
      </c>
      <c r="W845" s="56">
        <v>41456</v>
      </c>
      <c r="X845" s="56">
        <v>43100</v>
      </c>
      <c r="Y845" s="56" t="s">
        <v>340</v>
      </c>
      <c r="Z845" s="56" t="s">
        <v>341</v>
      </c>
      <c r="AA845" s="56" t="s">
        <v>347</v>
      </c>
      <c r="AB845" s="56" t="s">
        <v>343</v>
      </c>
      <c r="AC845" s="56" t="s">
        <v>342</v>
      </c>
      <c r="AD845" s="56" t="s">
        <v>347</v>
      </c>
      <c r="AE845" s="56" t="s">
        <v>334</v>
      </c>
      <c r="AF845" s="56" t="s">
        <v>291</v>
      </c>
      <c r="AG845" s="56">
        <v>2014</v>
      </c>
      <c r="AH845" s="56" t="s">
        <v>361</v>
      </c>
      <c r="AI845" s="56" t="s">
        <v>362</v>
      </c>
      <c r="AJ845" s="56">
        <v>300</v>
      </c>
      <c r="AK845" s="1">
        <v>41639</v>
      </c>
      <c r="AL845" s="56" t="s">
        <v>377</v>
      </c>
      <c r="AM845" s="56">
        <v>42748</v>
      </c>
      <c r="AN845" s="56" t="s">
        <v>391</v>
      </c>
      <c r="AO845" s="1">
        <v>41684</v>
      </c>
      <c r="AP845" s="56" t="s">
        <v>378</v>
      </c>
      <c r="AQ845" s="56">
        <v>67509</v>
      </c>
      <c r="AR845" s="56">
        <v>0</v>
      </c>
      <c r="AS845" s="56" t="s">
        <v>346</v>
      </c>
      <c r="BB845" s="56" t="s">
        <v>339</v>
      </c>
      <c r="BC845" s="56" t="s">
        <v>263</v>
      </c>
      <c r="BD845" s="56" t="s">
        <v>349</v>
      </c>
      <c r="BE845" s="56" t="s">
        <v>347</v>
      </c>
      <c r="BF845" s="56" t="s">
        <v>334</v>
      </c>
      <c r="BG845" s="56" t="s">
        <v>365</v>
      </c>
      <c r="BH845" s="56">
        <v>0</v>
      </c>
      <c r="BI845" s="56">
        <v>0</v>
      </c>
      <c r="BJ845" s="56">
        <v>1</v>
      </c>
    </row>
    <row r="846" spans="1:62" hidden="1" x14ac:dyDescent="0.3">
      <c r="A846" s="56">
        <v>49196670</v>
      </c>
      <c r="B846" s="86">
        <v>599202</v>
      </c>
      <c r="C846" s="1">
        <v>42893</v>
      </c>
      <c r="D846" s="56" t="s">
        <v>357</v>
      </c>
      <c r="E846" s="56" t="s">
        <v>358</v>
      </c>
      <c r="F846" s="56" t="s">
        <v>334</v>
      </c>
      <c r="G846" s="56" t="s">
        <v>335</v>
      </c>
      <c r="H846" s="56" t="s">
        <v>336</v>
      </c>
      <c r="I846" s="56" t="s">
        <v>359</v>
      </c>
      <c r="K846" s="56" t="s">
        <v>337</v>
      </c>
      <c r="L846" s="56" t="s">
        <v>545</v>
      </c>
      <c r="M846" s="56" t="s">
        <v>984</v>
      </c>
      <c r="N846" s="56" t="s">
        <v>1043</v>
      </c>
      <c r="O846" s="56" t="s">
        <v>985</v>
      </c>
      <c r="P846" s="1" t="s">
        <v>110</v>
      </c>
      <c r="Q846" s="56" t="s">
        <v>366</v>
      </c>
      <c r="R846" s="56" t="s">
        <v>339</v>
      </c>
      <c r="S846" s="56">
        <v>190122</v>
      </c>
      <c r="T846" s="1" t="s">
        <v>254</v>
      </c>
      <c r="U846" s="56">
        <v>41416</v>
      </c>
      <c r="V846" s="56">
        <v>43100</v>
      </c>
      <c r="W846" s="56">
        <v>41456</v>
      </c>
      <c r="X846" s="56">
        <v>43100</v>
      </c>
      <c r="Y846" s="56" t="s">
        <v>340</v>
      </c>
      <c r="Z846" s="56" t="s">
        <v>341</v>
      </c>
      <c r="AA846" s="56" t="s">
        <v>342</v>
      </c>
      <c r="AB846" s="56" t="s">
        <v>339</v>
      </c>
      <c r="AC846" s="56" t="s">
        <v>342</v>
      </c>
      <c r="AD846" s="56" t="s">
        <v>342</v>
      </c>
      <c r="AE846" s="56" t="s">
        <v>334</v>
      </c>
      <c r="AF846" s="56" t="s">
        <v>292</v>
      </c>
      <c r="AG846" s="56">
        <v>2016</v>
      </c>
      <c r="AH846" s="56" t="s">
        <v>361</v>
      </c>
      <c r="AI846" s="56" t="s">
        <v>373</v>
      </c>
      <c r="AJ846" s="56">
        <v>6330</v>
      </c>
      <c r="AM846" s="56">
        <v>42748</v>
      </c>
      <c r="AN846" s="56" t="s">
        <v>391</v>
      </c>
      <c r="AO846" s="1">
        <v>41784</v>
      </c>
      <c r="AP846" s="56" t="s">
        <v>353</v>
      </c>
      <c r="AQ846" s="56">
        <v>54348</v>
      </c>
      <c r="AR846" s="56">
        <v>0</v>
      </c>
      <c r="AS846" s="56" t="s">
        <v>346</v>
      </c>
      <c r="AT846" s="56">
        <v>1003</v>
      </c>
      <c r="AU846" s="56" t="s">
        <v>369</v>
      </c>
      <c r="BB846" s="56" t="s">
        <v>339</v>
      </c>
      <c r="BC846" s="56" t="s">
        <v>263</v>
      </c>
      <c r="BD846" s="56" t="s">
        <v>349</v>
      </c>
      <c r="BE846" s="56" t="s">
        <v>347</v>
      </c>
      <c r="BF846" s="56" t="s">
        <v>334</v>
      </c>
      <c r="BG846" s="56" t="s">
        <v>365</v>
      </c>
      <c r="BH846" s="56">
        <v>0</v>
      </c>
      <c r="BI846" s="56">
        <v>0</v>
      </c>
      <c r="BJ846" s="56">
        <v>1</v>
      </c>
    </row>
    <row r="847" spans="1:62" hidden="1" x14ac:dyDescent="0.3">
      <c r="A847" s="56">
        <v>49195923</v>
      </c>
      <c r="B847" s="86">
        <v>599202</v>
      </c>
      <c r="C847" s="1">
        <v>42893</v>
      </c>
      <c r="D847" s="56" t="s">
        <v>357</v>
      </c>
      <c r="E847" s="56" t="s">
        <v>358</v>
      </c>
      <c r="F847" s="56" t="s">
        <v>334</v>
      </c>
      <c r="G847" s="56" t="s">
        <v>335</v>
      </c>
      <c r="H847" s="56" t="s">
        <v>336</v>
      </c>
      <c r="I847" s="56" t="s">
        <v>359</v>
      </c>
      <c r="K847" s="56" t="s">
        <v>337</v>
      </c>
      <c r="L847" s="56" t="s">
        <v>545</v>
      </c>
      <c r="M847" s="56" t="s">
        <v>984</v>
      </c>
      <c r="N847" s="56" t="s">
        <v>1043</v>
      </c>
      <c r="O847" s="56" t="s">
        <v>985</v>
      </c>
      <c r="P847" s="1" t="s">
        <v>110</v>
      </c>
      <c r="Q847" s="56" t="s">
        <v>241</v>
      </c>
      <c r="R847" s="56" t="s">
        <v>339</v>
      </c>
      <c r="S847" s="56">
        <v>149234</v>
      </c>
      <c r="T847" s="1" t="s">
        <v>372</v>
      </c>
      <c r="U847" s="56">
        <v>41416</v>
      </c>
      <c r="V847" s="56">
        <v>43100</v>
      </c>
      <c r="W847" s="56">
        <v>41456</v>
      </c>
      <c r="X847" s="56">
        <v>43100</v>
      </c>
      <c r="Y847" s="56" t="s">
        <v>340</v>
      </c>
      <c r="Z847" s="56" t="s">
        <v>341</v>
      </c>
      <c r="AA847" s="56" t="s">
        <v>347</v>
      </c>
      <c r="AB847" s="56" t="s">
        <v>343</v>
      </c>
      <c r="AC847" s="56" t="s">
        <v>342</v>
      </c>
      <c r="AD847" s="56" t="s">
        <v>347</v>
      </c>
      <c r="AE847" s="56" t="s">
        <v>334</v>
      </c>
      <c r="AF847" s="56" t="s">
        <v>292</v>
      </c>
      <c r="AG847" s="56">
        <v>2016</v>
      </c>
      <c r="AH847" s="56" t="s">
        <v>361</v>
      </c>
      <c r="AI847" s="56" t="s">
        <v>385</v>
      </c>
      <c r="AJ847" s="56">
        <v>413327</v>
      </c>
      <c r="AM847" s="56">
        <v>42748</v>
      </c>
      <c r="AN847" s="56" t="s">
        <v>391</v>
      </c>
      <c r="AO847" s="1">
        <v>41404</v>
      </c>
      <c r="AP847" s="56" t="s">
        <v>353</v>
      </c>
      <c r="AQ847" s="56">
        <v>67504</v>
      </c>
      <c r="AR847" s="56">
        <v>0</v>
      </c>
      <c r="AS847" s="56" t="s">
        <v>346</v>
      </c>
      <c r="BB847" s="56" t="s">
        <v>339</v>
      </c>
      <c r="BC847" s="56" t="s">
        <v>263</v>
      </c>
      <c r="BD847" s="56" t="s">
        <v>349</v>
      </c>
      <c r="BE847" s="56" t="s">
        <v>347</v>
      </c>
      <c r="BF847" s="56" t="s">
        <v>334</v>
      </c>
      <c r="BG847" s="56" t="s">
        <v>365</v>
      </c>
      <c r="BH847" s="56">
        <v>0</v>
      </c>
      <c r="BI847" s="56">
        <v>0</v>
      </c>
      <c r="BJ847" s="56">
        <v>1</v>
      </c>
    </row>
    <row r="848" spans="1:62" hidden="1" x14ac:dyDescent="0.3">
      <c r="A848" s="56">
        <v>49196667</v>
      </c>
      <c r="B848" s="86">
        <v>599202</v>
      </c>
      <c r="C848" s="1">
        <v>42893</v>
      </c>
      <c r="D848" s="56" t="s">
        <v>357</v>
      </c>
      <c r="E848" s="56" t="s">
        <v>358</v>
      </c>
      <c r="F848" s="56" t="s">
        <v>334</v>
      </c>
      <c r="G848" s="56" t="s">
        <v>335</v>
      </c>
      <c r="H848" s="56" t="s">
        <v>336</v>
      </c>
      <c r="I848" s="56" t="s">
        <v>359</v>
      </c>
      <c r="K848" s="56" t="s">
        <v>337</v>
      </c>
      <c r="L848" s="56" t="s">
        <v>545</v>
      </c>
      <c r="M848" s="56" t="s">
        <v>984</v>
      </c>
      <c r="N848" s="56" t="s">
        <v>1043</v>
      </c>
      <c r="O848" s="56" t="s">
        <v>985</v>
      </c>
      <c r="P848" s="1" t="s">
        <v>110</v>
      </c>
      <c r="Q848" s="56" t="s">
        <v>366</v>
      </c>
      <c r="R848" s="56" t="s">
        <v>339</v>
      </c>
      <c r="S848" s="56">
        <v>190122</v>
      </c>
      <c r="T848" s="1" t="s">
        <v>254</v>
      </c>
      <c r="U848" s="56">
        <v>41416</v>
      </c>
      <c r="V848" s="56">
        <v>43100</v>
      </c>
      <c r="W848" s="56">
        <v>41456</v>
      </c>
      <c r="X848" s="56">
        <v>43100</v>
      </c>
      <c r="Y848" s="56" t="s">
        <v>340</v>
      </c>
      <c r="Z848" s="56" t="s">
        <v>341</v>
      </c>
      <c r="AA848" s="56" t="s">
        <v>342</v>
      </c>
      <c r="AB848" s="56" t="s">
        <v>339</v>
      </c>
      <c r="AC848" s="56" t="s">
        <v>342</v>
      </c>
      <c r="AD848" s="56" t="s">
        <v>342</v>
      </c>
      <c r="AE848" s="56" t="s">
        <v>334</v>
      </c>
      <c r="AF848" s="56" t="s">
        <v>292</v>
      </c>
      <c r="AG848" s="56">
        <v>2016</v>
      </c>
      <c r="AH848" s="56" t="s">
        <v>361</v>
      </c>
      <c r="AI848" s="56" t="s">
        <v>385</v>
      </c>
      <c r="AJ848" s="56">
        <v>4283</v>
      </c>
      <c r="AM848" s="56">
        <v>42748</v>
      </c>
      <c r="AN848" s="56" t="s">
        <v>391</v>
      </c>
      <c r="AO848" s="1">
        <v>41784</v>
      </c>
      <c r="AP848" s="56" t="s">
        <v>353</v>
      </c>
      <c r="AQ848" s="56">
        <v>54348</v>
      </c>
      <c r="AR848" s="56">
        <v>0</v>
      </c>
      <c r="AS848" s="56" t="s">
        <v>346</v>
      </c>
      <c r="AT848" s="56">
        <v>1003</v>
      </c>
      <c r="AU848" s="56" t="s">
        <v>369</v>
      </c>
      <c r="BB848" s="56" t="s">
        <v>339</v>
      </c>
      <c r="BC848" s="56" t="s">
        <v>263</v>
      </c>
      <c r="BD848" s="56" t="s">
        <v>349</v>
      </c>
      <c r="BE848" s="56" t="s">
        <v>347</v>
      </c>
      <c r="BF848" s="56" t="s">
        <v>334</v>
      </c>
      <c r="BG848" s="56" t="s">
        <v>365</v>
      </c>
      <c r="BH848" s="56">
        <v>0</v>
      </c>
      <c r="BI848" s="56">
        <v>0</v>
      </c>
      <c r="BJ848" s="56">
        <v>1</v>
      </c>
    </row>
    <row r="849" spans="1:62" hidden="1" x14ac:dyDescent="0.3">
      <c r="A849" s="56">
        <v>49196588</v>
      </c>
      <c r="B849" s="86">
        <v>599202</v>
      </c>
      <c r="C849" s="1">
        <v>42893</v>
      </c>
      <c r="D849" s="56" t="s">
        <v>357</v>
      </c>
      <c r="E849" s="56" t="s">
        <v>358</v>
      </c>
      <c r="F849" s="56" t="s">
        <v>334</v>
      </c>
      <c r="G849" s="56" t="s">
        <v>335</v>
      </c>
      <c r="H849" s="56" t="s">
        <v>336</v>
      </c>
      <c r="I849" s="56" t="s">
        <v>359</v>
      </c>
      <c r="K849" s="56" t="s">
        <v>337</v>
      </c>
      <c r="L849" s="56" t="s">
        <v>545</v>
      </c>
      <c r="M849" s="56" t="s">
        <v>984</v>
      </c>
      <c r="N849" s="56" t="s">
        <v>1043</v>
      </c>
      <c r="O849" s="56" t="s">
        <v>985</v>
      </c>
      <c r="P849" s="1" t="s">
        <v>110</v>
      </c>
      <c r="Q849" s="56" t="s">
        <v>360</v>
      </c>
      <c r="R849" s="56" t="s">
        <v>339</v>
      </c>
      <c r="S849" s="56">
        <v>107913</v>
      </c>
      <c r="T849" s="1" t="s">
        <v>497</v>
      </c>
      <c r="U849" s="56">
        <v>41416</v>
      </c>
      <c r="V849" s="56">
        <v>43100</v>
      </c>
      <c r="W849" s="56">
        <v>41456</v>
      </c>
      <c r="X849" s="56">
        <v>43100</v>
      </c>
      <c r="Y849" s="56" t="s">
        <v>340</v>
      </c>
      <c r="Z849" s="56" t="s">
        <v>367</v>
      </c>
      <c r="AA849" s="56" t="s">
        <v>347</v>
      </c>
      <c r="AB849" s="56" t="s">
        <v>343</v>
      </c>
      <c r="AC849" s="56" t="s">
        <v>342</v>
      </c>
      <c r="AD849" s="56" t="s">
        <v>347</v>
      </c>
      <c r="AE849" s="56" t="s">
        <v>334</v>
      </c>
      <c r="AF849" s="56" t="s">
        <v>292</v>
      </c>
      <c r="AG849" s="56">
        <v>2016</v>
      </c>
      <c r="AH849" s="56" t="s">
        <v>361</v>
      </c>
      <c r="AI849" s="56" t="s">
        <v>384</v>
      </c>
      <c r="AJ849" s="56">
        <v>1650852</v>
      </c>
      <c r="AM849" s="56">
        <v>42748</v>
      </c>
      <c r="AN849" s="56" t="s">
        <v>391</v>
      </c>
      <c r="AO849" s="1">
        <v>41393</v>
      </c>
      <c r="AP849" s="56" t="s">
        <v>353</v>
      </c>
      <c r="AQ849" s="56">
        <v>59808</v>
      </c>
      <c r="AR849" s="56">
        <v>0</v>
      </c>
      <c r="AS849" s="56" t="s">
        <v>346</v>
      </c>
      <c r="BB849" s="56" t="s">
        <v>339</v>
      </c>
      <c r="BC849" s="56" t="s">
        <v>263</v>
      </c>
      <c r="BD849" s="56" t="s">
        <v>349</v>
      </c>
      <c r="BE849" s="56" t="s">
        <v>347</v>
      </c>
      <c r="BF849" s="56" t="s">
        <v>334</v>
      </c>
      <c r="BG849" s="56" t="s">
        <v>365</v>
      </c>
      <c r="BH849" s="56">
        <v>0</v>
      </c>
      <c r="BI849" s="56">
        <v>0</v>
      </c>
      <c r="BJ849" s="56">
        <v>1</v>
      </c>
    </row>
    <row r="850" spans="1:62" hidden="1" x14ac:dyDescent="0.3">
      <c r="A850" s="56">
        <v>49196665</v>
      </c>
      <c r="B850" s="86">
        <v>599202</v>
      </c>
      <c r="C850" s="1">
        <v>42893</v>
      </c>
      <c r="D850" s="56" t="s">
        <v>357</v>
      </c>
      <c r="E850" s="56" t="s">
        <v>358</v>
      </c>
      <c r="F850" s="56" t="s">
        <v>334</v>
      </c>
      <c r="G850" s="56" t="s">
        <v>335</v>
      </c>
      <c r="H850" s="56" t="s">
        <v>336</v>
      </c>
      <c r="I850" s="56" t="s">
        <v>359</v>
      </c>
      <c r="K850" s="56" t="s">
        <v>337</v>
      </c>
      <c r="L850" s="56" t="s">
        <v>545</v>
      </c>
      <c r="M850" s="56" t="s">
        <v>984</v>
      </c>
      <c r="N850" s="56" t="s">
        <v>1043</v>
      </c>
      <c r="O850" s="56" t="s">
        <v>985</v>
      </c>
      <c r="P850" s="1" t="s">
        <v>110</v>
      </c>
      <c r="Q850" s="56" t="s">
        <v>366</v>
      </c>
      <c r="R850" s="56" t="s">
        <v>339</v>
      </c>
      <c r="S850" s="56">
        <v>190122</v>
      </c>
      <c r="T850" s="1" t="s">
        <v>254</v>
      </c>
      <c r="U850" s="56">
        <v>41416</v>
      </c>
      <c r="V850" s="56">
        <v>43100</v>
      </c>
      <c r="W850" s="56">
        <v>41456</v>
      </c>
      <c r="X850" s="56">
        <v>43100</v>
      </c>
      <c r="Y850" s="56" t="s">
        <v>340</v>
      </c>
      <c r="Z850" s="56" t="s">
        <v>341</v>
      </c>
      <c r="AA850" s="56" t="s">
        <v>342</v>
      </c>
      <c r="AB850" s="56" t="s">
        <v>339</v>
      </c>
      <c r="AC850" s="56" t="s">
        <v>342</v>
      </c>
      <c r="AD850" s="56" t="s">
        <v>342</v>
      </c>
      <c r="AE850" s="56" t="s">
        <v>334</v>
      </c>
      <c r="AF850" s="56" t="s">
        <v>292</v>
      </c>
      <c r="AG850" s="56">
        <v>2015</v>
      </c>
      <c r="AH850" s="56" t="s">
        <v>361</v>
      </c>
      <c r="AI850" s="56" t="s">
        <v>373</v>
      </c>
      <c r="AJ850" s="56">
        <v>2865</v>
      </c>
      <c r="AM850" s="56">
        <v>42748</v>
      </c>
      <c r="AN850" s="56" t="s">
        <v>391</v>
      </c>
      <c r="AO850" s="1">
        <v>41784</v>
      </c>
      <c r="AP850" s="56" t="s">
        <v>353</v>
      </c>
      <c r="AQ850" s="56">
        <v>54348</v>
      </c>
      <c r="AR850" s="56">
        <v>0</v>
      </c>
      <c r="AS850" s="56" t="s">
        <v>346</v>
      </c>
      <c r="AT850" s="56">
        <v>1003</v>
      </c>
      <c r="AU850" s="56" t="s">
        <v>369</v>
      </c>
      <c r="BB850" s="56" t="s">
        <v>339</v>
      </c>
      <c r="BC850" s="56" t="s">
        <v>263</v>
      </c>
      <c r="BD850" s="56" t="s">
        <v>349</v>
      </c>
      <c r="BE850" s="56" t="s">
        <v>347</v>
      </c>
      <c r="BF850" s="56" t="s">
        <v>334</v>
      </c>
      <c r="BG850" s="56" t="s">
        <v>365</v>
      </c>
      <c r="BH850" s="56">
        <v>0</v>
      </c>
      <c r="BI850" s="56">
        <v>0</v>
      </c>
      <c r="BJ850" s="56">
        <v>1</v>
      </c>
    </row>
    <row r="851" spans="1:62" hidden="1" x14ac:dyDescent="0.3">
      <c r="A851" s="56">
        <v>49196590</v>
      </c>
      <c r="B851" s="86">
        <v>599202</v>
      </c>
      <c r="C851" s="1">
        <v>42893</v>
      </c>
      <c r="D851" s="56" t="s">
        <v>357</v>
      </c>
      <c r="E851" s="56" t="s">
        <v>358</v>
      </c>
      <c r="F851" s="56" t="s">
        <v>334</v>
      </c>
      <c r="G851" s="56" t="s">
        <v>335</v>
      </c>
      <c r="H851" s="56" t="s">
        <v>336</v>
      </c>
      <c r="I851" s="56" t="s">
        <v>359</v>
      </c>
      <c r="K851" s="56" t="s">
        <v>337</v>
      </c>
      <c r="L851" s="56" t="s">
        <v>545</v>
      </c>
      <c r="M851" s="56" t="s">
        <v>984</v>
      </c>
      <c r="N851" s="56" t="s">
        <v>1043</v>
      </c>
      <c r="O851" s="56" t="s">
        <v>985</v>
      </c>
      <c r="P851" s="1" t="s">
        <v>110</v>
      </c>
      <c r="Q851" s="56" t="s">
        <v>360</v>
      </c>
      <c r="R851" s="56" t="s">
        <v>339</v>
      </c>
      <c r="S851" s="56">
        <v>107913</v>
      </c>
      <c r="T851" s="1" t="s">
        <v>497</v>
      </c>
      <c r="U851" s="56">
        <v>41416</v>
      </c>
      <c r="V851" s="56">
        <v>43100</v>
      </c>
      <c r="W851" s="56">
        <v>41456</v>
      </c>
      <c r="X851" s="56">
        <v>43100</v>
      </c>
      <c r="Y851" s="56" t="s">
        <v>340</v>
      </c>
      <c r="Z851" s="56" t="s">
        <v>367</v>
      </c>
      <c r="AA851" s="56" t="s">
        <v>347</v>
      </c>
      <c r="AB851" s="56" t="s">
        <v>343</v>
      </c>
      <c r="AC851" s="56" t="s">
        <v>342</v>
      </c>
      <c r="AD851" s="56" t="s">
        <v>347</v>
      </c>
      <c r="AE851" s="56" t="s">
        <v>334</v>
      </c>
      <c r="AF851" s="56" t="s">
        <v>292</v>
      </c>
      <c r="AG851" s="56">
        <v>2017</v>
      </c>
      <c r="AH851" s="56" t="s">
        <v>361</v>
      </c>
      <c r="AI851" s="56" t="s">
        <v>362</v>
      </c>
      <c r="AJ851" s="56">
        <v>2052951</v>
      </c>
      <c r="AM851" s="56">
        <v>42748</v>
      </c>
      <c r="AN851" s="56" t="s">
        <v>391</v>
      </c>
      <c r="AO851" s="1">
        <v>41393</v>
      </c>
      <c r="AP851" s="56" t="s">
        <v>353</v>
      </c>
      <c r="AQ851" s="56">
        <v>59808</v>
      </c>
      <c r="AR851" s="56">
        <v>0</v>
      </c>
      <c r="AS851" s="56" t="s">
        <v>346</v>
      </c>
      <c r="BB851" s="56" t="s">
        <v>339</v>
      </c>
      <c r="BC851" s="56" t="s">
        <v>263</v>
      </c>
      <c r="BD851" s="56" t="s">
        <v>349</v>
      </c>
      <c r="BE851" s="56" t="s">
        <v>347</v>
      </c>
      <c r="BF851" s="56" t="s">
        <v>334</v>
      </c>
      <c r="BG851" s="56" t="s">
        <v>365</v>
      </c>
      <c r="BH851" s="56">
        <v>0</v>
      </c>
      <c r="BI851" s="56">
        <v>0</v>
      </c>
      <c r="BJ851" s="56">
        <v>1</v>
      </c>
    </row>
    <row r="852" spans="1:62" hidden="1" x14ac:dyDescent="0.3">
      <c r="A852" s="56">
        <v>49196663</v>
      </c>
      <c r="B852" s="86">
        <v>599202</v>
      </c>
      <c r="C852" s="1">
        <v>42893</v>
      </c>
      <c r="D852" s="56" t="s">
        <v>357</v>
      </c>
      <c r="E852" s="56" t="s">
        <v>358</v>
      </c>
      <c r="F852" s="56" t="s">
        <v>334</v>
      </c>
      <c r="G852" s="56" t="s">
        <v>335</v>
      </c>
      <c r="H852" s="56" t="s">
        <v>336</v>
      </c>
      <c r="I852" s="56" t="s">
        <v>359</v>
      </c>
      <c r="K852" s="56" t="s">
        <v>337</v>
      </c>
      <c r="L852" s="56" t="s">
        <v>545</v>
      </c>
      <c r="M852" s="56" t="s">
        <v>984</v>
      </c>
      <c r="N852" s="56" t="s">
        <v>1043</v>
      </c>
      <c r="O852" s="56" t="s">
        <v>985</v>
      </c>
      <c r="P852" s="1" t="s">
        <v>110</v>
      </c>
      <c r="Q852" s="56" t="s">
        <v>366</v>
      </c>
      <c r="R852" s="56" t="s">
        <v>339</v>
      </c>
      <c r="S852" s="56">
        <v>190122</v>
      </c>
      <c r="T852" s="1" t="s">
        <v>254</v>
      </c>
      <c r="U852" s="56">
        <v>41416</v>
      </c>
      <c r="V852" s="56">
        <v>43100</v>
      </c>
      <c r="W852" s="56">
        <v>41456</v>
      </c>
      <c r="X852" s="56">
        <v>43100</v>
      </c>
      <c r="Y852" s="56" t="s">
        <v>340</v>
      </c>
      <c r="Z852" s="56" t="s">
        <v>341</v>
      </c>
      <c r="AA852" s="56" t="s">
        <v>342</v>
      </c>
      <c r="AB852" s="56" t="s">
        <v>339</v>
      </c>
      <c r="AC852" s="56" t="s">
        <v>342</v>
      </c>
      <c r="AD852" s="56" t="s">
        <v>342</v>
      </c>
      <c r="AE852" s="56" t="s">
        <v>334</v>
      </c>
      <c r="AF852" s="56" t="s">
        <v>292</v>
      </c>
      <c r="AG852" s="56">
        <v>2014</v>
      </c>
      <c r="AH852" s="56" t="s">
        <v>361</v>
      </c>
      <c r="AI852" s="56" t="s">
        <v>384</v>
      </c>
      <c r="AJ852" s="56">
        <v>0</v>
      </c>
      <c r="AM852" s="56">
        <v>42748</v>
      </c>
      <c r="AN852" s="56" t="s">
        <v>391</v>
      </c>
      <c r="AO852" s="1">
        <v>41784</v>
      </c>
      <c r="AP852" s="56" t="s">
        <v>353</v>
      </c>
      <c r="AQ852" s="56">
        <v>54348</v>
      </c>
      <c r="AR852" s="56">
        <v>0</v>
      </c>
      <c r="AS852" s="56" t="s">
        <v>346</v>
      </c>
      <c r="AT852" s="56">
        <v>1003</v>
      </c>
      <c r="AU852" s="56" t="s">
        <v>369</v>
      </c>
      <c r="BB852" s="56" t="s">
        <v>339</v>
      </c>
      <c r="BC852" s="56" t="s">
        <v>263</v>
      </c>
      <c r="BD852" s="56" t="s">
        <v>349</v>
      </c>
      <c r="BE852" s="56" t="s">
        <v>347</v>
      </c>
      <c r="BF852" s="56" t="s">
        <v>334</v>
      </c>
      <c r="BG852" s="56" t="s">
        <v>365</v>
      </c>
      <c r="BH852" s="56">
        <v>0</v>
      </c>
      <c r="BI852" s="56">
        <v>0</v>
      </c>
      <c r="BJ852" s="56">
        <v>1</v>
      </c>
    </row>
    <row r="853" spans="1:62" hidden="1" x14ac:dyDescent="0.3">
      <c r="A853" s="56">
        <v>49195924</v>
      </c>
      <c r="B853" s="86">
        <v>599202</v>
      </c>
      <c r="C853" s="1">
        <v>42893</v>
      </c>
      <c r="D853" s="56" t="s">
        <v>357</v>
      </c>
      <c r="E853" s="56" t="s">
        <v>358</v>
      </c>
      <c r="F853" s="56" t="s">
        <v>334</v>
      </c>
      <c r="G853" s="56" t="s">
        <v>335</v>
      </c>
      <c r="H853" s="56" t="s">
        <v>336</v>
      </c>
      <c r="I853" s="56" t="s">
        <v>359</v>
      </c>
      <c r="K853" s="56" t="s">
        <v>337</v>
      </c>
      <c r="L853" s="56" t="s">
        <v>545</v>
      </c>
      <c r="M853" s="56" t="s">
        <v>984</v>
      </c>
      <c r="N853" s="56" t="s">
        <v>1043</v>
      </c>
      <c r="O853" s="56" t="s">
        <v>985</v>
      </c>
      <c r="P853" s="1" t="s">
        <v>110</v>
      </c>
      <c r="Q853" s="56" t="s">
        <v>241</v>
      </c>
      <c r="R853" s="56" t="s">
        <v>339</v>
      </c>
      <c r="S853" s="56">
        <v>149234</v>
      </c>
      <c r="T853" s="1" t="s">
        <v>372</v>
      </c>
      <c r="U853" s="56">
        <v>41416</v>
      </c>
      <c r="V853" s="56">
        <v>43100</v>
      </c>
      <c r="W853" s="56">
        <v>41456</v>
      </c>
      <c r="X853" s="56">
        <v>43100</v>
      </c>
      <c r="Y853" s="56" t="s">
        <v>340</v>
      </c>
      <c r="Z853" s="56" t="s">
        <v>341</v>
      </c>
      <c r="AA853" s="56" t="s">
        <v>347</v>
      </c>
      <c r="AB853" s="56" t="s">
        <v>343</v>
      </c>
      <c r="AC853" s="56" t="s">
        <v>342</v>
      </c>
      <c r="AD853" s="56" t="s">
        <v>347</v>
      </c>
      <c r="AE853" s="56" t="s">
        <v>334</v>
      </c>
      <c r="AF853" s="56" t="s">
        <v>292</v>
      </c>
      <c r="AG853" s="56">
        <v>2016</v>
      </c>
      <c r="AH853" s="56" t="s">
        <v>361</v>
      </c>
      <c r="AI853" s="56" t="s">
        <v>362</v>
      </c>
      <c r="AJ853" s="56">
        <v>499113</v>
      </c>
      <c r="AM853" s="56">
        <v>42748</v>
      </c>
      <c r="AN853" s="56" t="s">
        <v>391</v>
      </c>
      <c r="AO853" s="1">
        <v>41404</v>
      </c>
      <c r="AP853" s="56" t="s">
        <v>353</v>
      </c>
      <c r="AQ853" s="56">
        <v>67504</v>
      </c>
      <c r="AR853" s="56">
        <v>0</v>
      </c>
      <c r="AS853" s="56" t="s">
        <v>346</v>
      </c>
      <c r="BB853" s="56" t="s">
        <v>339</v>
      </c>
      <c r="BC853" s="56" t="s">
        <v>263</v>
      </c>
      <c r="BD853" s="56" t="s">
        <v>349</v>
      </c>
      <c r="BE853" s="56" t="s">
        <v>347</v>
      </c>
      <c r="BF853" s="56" t="s">
        <v>334</v>
      </c>
      <c r="BG853" s="56" t="s">
        <v>365</v>
      </c>
      <c r="BH853" s="56">
        <v>0</v>
      </c>
      <c r="BI853" s="56">
        <v>0</v>
      </c>
      <c r="BJ853" s="56">
        <v>1</v>
      </c>
    </row>
    <row r="854" spans="1:62" hidden="1" x14ac:dyDescent="0.3">
      <c r="A854" s="56">
        <v>49196661</v>
      </c>
      <c r="B854" s="86">
        <v>599202</v>
      </c>
      <c r="C854" s="1">
        <v>42893</v>
      </c>
      <c r="D854" s="56" t="s">
        <v>357</v>
      </c>
      <c r="E854" s="56" t="s">
        <v>358</v>
      </c>
      <c r="F854" s="56" t="s">
        <v>334</v>
      </c>
      <c r="G854" s="56" t="s">
        <v>335</v>
      </c>
      <c r="H854" s="56" t="s">
        <v>336</v>
      </c>
      <c r="I854" s="56" t="s">
        <v>359</v>
      </c>
      <c r="K854" s="56" t="s">
        <v>337</v>
      </c>
      <c r="L854" s="56" t="s">
        <v>545</v>
      </c>
      <c r="M854" s="56" t="s">
        <v>984</v>
      </c>
      <c r="N854" s="56" t="s">
        <v>1043</v>
      </c>
      <c r="O854" s="56" t="s">
        <v>985</v>
      </c>
      <c r="P854" s="1" t="s">
        <v>110</v>
      </c>
      <c r="Q854" s="56" t="s">
        <v>366</v>
      </c>
      <c r="R854" s="56" t="s">
        <v>339</v>
      </c>
      <c r="S854" s="56">
        <v>190122</v>
      </c>
      <c r="T854" s="1" t="s">
        <v>254</v>
      </c>
      <c r="U854" s="56">
        <v>41416</v>
      </c>
      <c r="V854" s="56">
        <v>43100</v>
      </c>
      <c r="W854" s="56">
        <v>41456</v>
      </c>
      <c r="X854" s="56">
        <v>43100</v>
      </c>
      <c r="Y854" s="56" t="s">
        <v>340</v>
      </c>
      <c r="Z854" s="56" t="s">
        <v>341</v>
      </c>
      <c r="AA854" s="56" t="s">
        <v>342</v>
      </c>
      <c r="AB854" s="56" t="s">
        <v>339</v>
      </c>
      <c r="AC854" s="56" t="s">
        <v>342</v>
      </c>
      <c r="AD854" s="56" t="s">
        <v>342</v>
      </c>
      <c r="AE854" s="56" t="s">
        <v>334</v>
      </c>
      <c r="AF854" s="56" t="s">
        <v>292</v>
      </c>
      <c r="AG854" s="56">
        <v>2014</v>
      </c>
      <c r="AH854" s="56" t="s">
        <v>361</v>
      </c>
      <c r="AI854" s="56" t="s">
        <v>362</v>
      </c>
      <c r="AJ854" s="56">
        <v>0</v>
      </c>
      <c r="AM854" s="56">
        <v>42748</v>
      </c>
      <c r="AN854" s="56" t="s">
        <v>391</v>
      </c>
      <c r="AO854" s="1">
        <v>41784</v>
      </c>
      <c r="AP854" s="56" t="s">
        <v>353</v>
      </c>
      <c r="AQ854" s="56">
        <v>54348</v>
      </c>
      <c r="AR854" s="56">
        <v>0</v>
      </c>
      <c r="AS854" s="56" t="s">
        <v>346</v>
      </c>
      <c r="AT854" s="56">
        <v>1003</v>
      </c>
      <c r="AU854" s="56" t="s">
        <v>369</v>
      </c>
      <c r="BB854" s="56" t="s">
        <v>339</v>
      </c>
      <c r="BC854" s="56" t="s">
        <v>263</v>
      </c>
      <c r="BD854" s="56" t="s">
        <v>349</v>
      </c>
      <c r="BE854" s="56" t="s">
        <v>347</v>
      </c>
      <c r="BF854" s="56" t="s">
        <v>334</v>
      </c>
      <c r="BG854" s="56" t="s">
        <v>365</v>
      </c>
      <c r="BH854" s="56">
        <v>0</v>
      </c>
      <c r="BI854" s="56">
        <v>0</v>
      </c>
      <c r="BJ854" s="56">
        <v>1</v>
      </c>
    </row>
    <row r="855" spans="1:62" hidden="1" x14ac:dyDescent="0.3">
      <c r="A855" s="56">
        <v>49196592</v>
      </c>
      <c r="B855" s="86">
        <v>599202</v>
      </c>
      <c r="C855" s="1">
        <v>42893</v>
      </c>
      <c r="D855" s="56" t="s">
        <v>357</v>
      </c>
      <c r="E855" s="56" t="s">
        <v>358</v>
      </c>
      <c r="F855" s="56" t="s">
        <v>334</v>
      </c>
      <c r="G855" s="56" t="s">
        <v>335</v>
      </c>
      <c r="H855" s="56" t="s">
        <v>336</v>
      </c>
      <c r="I855" s="56" t="s">
        <v>359</v>
      </c>
      <c r="K855" s="56" t="s">
        <v>337</v>
      </c>
      <c r="L855" s="56" t="s">
        <v>545</v>
      </c>
      <c r="M855" s="56" t="s">
        <v>984</v>
      </c>
      <c r="N855" s="56" t="s">
        <v>1043</v>
      </c>
      <c r="O855" s="56" t="s">
        <v>985</v>
      </c>
      <c r="P855" s="1" t="s">
        <v>110</v>
      </c>
      <c r="Q855" s="56" t="s">
        <v>360</v>
      </c>
      <c r="R855" s="56" t="s">
        <v>339</v>
      </c>
      <c r="S855" s="56">
        <v>107913</v>
      </c>
      <c r="T855" s="1" t="s">
        <v>497</v>
      </c>
      <c r="U855" s="56">
        <v>41416</v>
      </c>
      <c r="V855" s="56">
        <v>43100</v>
      </c>
      <c r="W855" s="56">
        <v>41456</v>
      </c>
      <c r="X855" s="56">
        <v>43100</v>
      </c>
      <c r="Y855" s="56" t="s">
        <v>340</v>
      </c>
      <c r="Z855" s="56" t="s">
        <v>367</v>
      </c>
      <c r="AA855" s="56" t="s">
        <v>347</v>
      </c>
      <c r="AB855" s="56" t="s">
        <v>343</v>
      </c>
      <c r="AC855" s="56" t="s">
        <v>342</v>
      </c>
      <c r="AD855" s="56" t="s">
        <v>347</v>
      </c>
      <c r="AE855" s="56" t="s">
        <v>334</v>
      </c>
      <c r="AF855" s="56" t="s">
        <v>292</v>
      </c>
      <c r="AG855" s="56">
        <v>2017</v>
      </c>
      <c r="AH855" s="56" t="s">
        <v>361</v>
      </c>
      <c r="AI855" s="56" t="s">
        <v>384</v>
      </c>
      <c r="AJ855" s="56">
        <v>2008363</v>
      </c>
      <c r="AM855" s="56">
        <v>42748</v>
      </c>
      <c r="AN855" s="56" t="s">
        <v>391</v>
      </c>
      <c r="AO855" s="1">
        <v>41393</v>
      </c>
      <c r="AP855" s="56" t="s">
        <v>353</v>
      </c>
      <c r="AQ855" s="56">
        <v>59808</v>
      </c>
      <c r="AR855" s="56">
        <v>0</v>
      </c>
      <c r="AS855" s="56" t="s">
        <v>346</v>
      </c>
      <c r="BB855" s="56" t="s">
        <v>339</v>
      </c>
      <c r="BC855" s="56" t="s">
        <v>263</v>
      </c>
      <c r="BD855" s="56" t="s">
        <v>349</v>
      </c>
      <c r="BE855" s="56" t="s">
        <v>347</v>
      </c>
      <c r="BF855" s="56" t="s">
        <v>334</v>
      </c>
      <c r="BG855" s="56" t="s">
        <v>365</v>
      </c>
      <c r="BH855" s="56">
        <v>0</v>
      </c>
      <c r="BI855" s="56">
        <v>0</v>
      </c>
      <c r="BJ855" s="56">
        <v>1</v>
      </c>
    </row>
    <row r="856" spans="1:62" hidden="1" x14ac:dyDescent="0.3">
      <c r="A856" s="56">
        <v>49196659</v>
      </c>
      <c r="B856" s="86">
        <v>599202</v>
      </c>
      <c r="C856" s="1">
        <v>42893</v>
      </c>
      <c r="D856" s="56" t="s">
        <v>357</v>
      </c>
      <c r="E856" s="56" t="s">
        <v>358</v>
      </c>
      <c r="F856" s="56" t="s">
        <v>334</v>
      </c>
      <c r="G856" s="56" t="s">
        <v>335</v>
      </c>
      <c r="H856" s="56" t="s">
        <v>336</v>
      </c>
      <c r="I856" s="56" t="s">
        <v>359</v>
      </c>
      <c r="K856" s="56" t="s">
        <v>337</v>
      </c>
      <c r="L856" s="56" t="s">
        <v>545</v>
      </c>
      <c r="M856" s="56" t="s">
        <v>984</v>
      </c>
      <c r="N856" s="56" t="s">
        <v>1043</v>
      </c>
      <c r="O856" s="56" t="s">
        <v>985</v>
      </c>
      <c r="P856" s="1" t="s">
        <v>110</v>
      </c>
      <c r="Q856" s="56" t="s">
        <v>366</v>
      </c>
      <c r="R856" s="56" t="s">
        <v>339</v>
      </c>
      <c r="S856" s="56">
        <v>190122</v>
      </c>
      <c r="T856" s="1" t="s">
        <v>254</v>
      </c>
      <c r="U856" s="56">
        <v>41416</v>
      </c>
      <c r="V856" s="56">
        <v>43100</v>
      </c>
      <c r="W856" s="56">
        <v>41456</v>
      </c>
      <c r="X856" s="56">
        <v>43100</v>
      </c>
      <c r="Y856" s="56" t="s">
        <v>340</v>
      </c>
      <c r="Z856" s="56" t="s">
        <v>341</v>
      </c>
      <c r="AA856" s="56" t="s">
        <v>342</v>
      </c>
      <c r="AB856" s="56" t="s">
        <v>339</v>
      </c>
      <c r="AC856" s="56" t="s">
        <v>342</v>
      </c>
      <c r="AD856" s="56" t="s">
        <v>342</v>
      </c>
      <c r="AE856" s="56" t="s">
        <v>334</v>
      </c>
      <c r="AF856" s="56" t="s">
        <v>291</v>
      </c>
      <c r="AG856" s="56">
        <v>2017</v>
      </c>
      <c r="AH856" s="56" t="s">
        <v>361</v>
      </c>
      <c r="AI856" s="56" t="s">
        <v>362</v>
      </c>
      <c r="AJ856" s="56">
        <v>11498</v>
      </c>
      <c r="AK856" s="1">
        <v>42734</v>
      </c>
      <c r="AL856" s="56" t="s">
        <v>893</v>
      </c>
      <c r="AM856" s="56">
        <v>42748</v>
      </c>
      <c r="AN856" s="56" t="s">
        <v>391</v>
      </c>
      <c r="AO856" s="1">
        <v>42748</v>
      </c>
      <c r="AP856" s="56" t="s">
        <v>391</v>
      </c>
      <c r="AQ856" s="56">
        <v>54348</v>
      </c>
      <c r="AR856" s="56">
        <v>0</v>
      </c>
      <c r="AS856" s="56" t="s">
        <v>346</v>
      </c>
      <c r="AT856" s="56">
        <v>1003</v>
      </c>
      <c r="AU856" s="56" t="s">
        <v>369</v>
      </c>
      <c r="BB856" s="56" t="s">
        <v>339</v>
      </c>
      <c r="BC856" s="56" t="s">
        <v>263</v>
      </c>
      <c r="BD856" s="56" t="s">
        <v>349</v>
      </c>
      <c r="BE856" s="56" t="s">
        <v>347</v>
      </c>
      <c r="BF856" s="56" t="s">
        <v>334</v>
      </c>
      <c r="BG856" s="56" t="s">
        <v>365</v>
      </c>
      <c r="BH856" s="56">
        <v>0</v>
      </c>
      <c r="BI856" s="56">
        <v>0</v>
      </c>
      <c r="BJ856" s="56">
        <v>1</v>
      </c>
    </row>
    <row r="857" spans="1:62" hidden="1" x14ac:dyDescent="0.3">
      <c r="A857" s="56">
        <v>49196594</v>
      </c>
      <c r="B857" s="86">
        <v>599202</v>
      </c>
      <c r="C857" s="1">
        <v>42893</v>
      </c>
      <c r="D857" s="56" t="s">
        <v>357</v>
      </c>
      <c r="E857" s="56" t="s">
        <v>358</v>
      </c>
      <c r="F857" s="56" t="s">
        <v>334</v>
      </c>
      <c r="G857" s="56" t="s">
        <v>335</v>
      </c>
      <c r="H857" s="56" t="s">
        <v>336</v>
      </c>
      <c r="I857" s="56" t="s">
        <v>359</v>
      </c>
      <c r="K857" s="56" t="s">
        <v>337</v>
      </c>
      <c r="L857" s="56" t="s">
        <v>545</v>
      </c>
      <c r="M857" s="56" t="s">
        <v>984</v>
      </c>
      <c r="N857" s="56" t="s">
        <v>1043</v>
      </c>
      <c r="O857" s="56" t="s">
        <v>985</v>
      </c>
      <c r="P857" s="1" t="s">
        <v>110</v>
      </c>
      <c r="Q857" s="56" t="s">
        <v>360</v>
      </c>
      <c r="R857" s="56" t="s">
        <v>339</v>
      </c>
      <c r="S857" s="56">
        <v>107913</v>
      </c>
      <c r="T857" s="1" t="s">
        <v>497</v>
      </c>
      <c r="U857" s="56">
        <v>41416</v>
      </c>
      <c r="V857" s="56">
        <v>43100</v>
      </c>
      <c r="W857" s="56">
        <v>41456</v>
      </c>
      <c r="X857" s="56">
        <v>43100</v>
      </c>
      <c r="Y857" s="56" t="s">
        <v>340</v>
      </c>
      <c r="Z857" s="56" t="s">
        <v>367</v>
      </c>
      <c r="AA857" s="56" t="s">
        <v>347</v>
      </c>
      <c r="AB857" s="56" t="s">
        <v>343</v>
      </c>
      <c r="AC857" s="56" t="s">
        <v>342</v>
      </c>
      <c r="AD857" s="56" t="s">
        <v>347</v>
      </c>
      <c r="AE857" s="56" t="s">
        <v>334</v>
      </c>
      <c r="AF857" s="56" t="s">
        <v>292</v>
      </c>
      <c r="AG857" s="56">
        <v>2018</v>
      </c>
      <c r="AH857" s="56" t="s">
        <v>361</v>
      </c>
      <c r="AI857" s="56" t="s">
        <v>362</v>
      </c>
      <c r="AJ857" s="56">
        <v>2386748</v>
      </c>
      <c r="AM857" s="56">
        <v>42748</v>
      </c>
      <c r="AN857" s="56" t="s">
        <v>391</v>
      </c>
      <c r="AO857" s="1">
        <v>41393</v>
      </c>
      <c r="AP857" s="56" t="s">
        <v>353</v>
      </c>
      <c r="AQ857" s="56">
        <v>59808</v>
      </c>
      <c r="AR857" s="56">
        <v>0</v>
      </c>
      <c r="AS857" s="56" t="s">
        <v>346</v>
      </c>
      <c r="BB857" s="56" t="s">
        <v>339</v>
      </c>
      <c r="BC857" s="56" t="s">
        <v>263</v>
      </c>
      <c r="BD857" s="56" t="s">
        <v>349</v>
      </c>
      <c r="BE857" s="56" t="s">
        <v>347</v>
      </c>
      <c r="BF857" s="56" t="s">
        <v>334</v>
      </c>
      <c r="BG857" s="56" t="s">
        <v>365</v>
      </c>
      <c r="BH857" s="56">
        <v>0</v>
      </c>
      <c r="BI857" s="56">
        <v>0</v>
      </c>
      <c r="BJ857" s="56">
        <v>1</v>
      </c>
    </row>
    <row r="858" spans="1:62" hidden="1" x14ac:dyDescent="0.3">
      <c r="A858" s="56">
        <v>49196657</v>
      </c>
      <c r="B858" s="86">
        <v>599202</v>
      </c>
      <c r="C858" s="1">
        <v>42893</v>
      </c>
      <c r="D858" s="56" t="s">
        <v>357</v>
      </c>
      <c r="E858" s="56" t="s">
        <v>358</v>
      </c>
      <c r="F858" s="56" t="s">
        <v>334</v>
      </c>
      <c r="G858" s="56" t="s">
        <v>335</v>
      </c>
      <c r="H858" s="56" t="s">
        <v>336</v>
      </c>
      <c r="I858" s="56" t="s">
        <v>359</v>
      </c>
      <c r="K858" s="56" t="s">
        <v>337</v>
      </c>
      <c r="L858" s="56" t="s">
        <v>545</v>
      </c>
      <c r="M858" s="56" t="s">
        <v>984</v>
      </c>
      <c r="N858" s="56" t="s">
        <v>1043</v>
      </c>
      <c r="O858" s="56" t="s">
        <v>985</v>
      </c>
      <c r="P858" s="1" t="s">
        <v>110</v>
      </c>
      <c r="Q858" s="56" t="s">
        <v>366</v>
      </c>
      <c r="R858" s="56" t="s">
        <v>339</v>
      </c>
      <c r="S858" s="56">
        <v>190122</v>
      </c>
      <c r="T858" s="1" t="s">
        <v>254</v>
      </c>
      <c r="U858" s="56">
        <v>41416</v>
      </c>
      <c r="V858" s="56">
        <v>43100</v>
      </c>
      <c r="W858" s="56">
        <v>41456</v>
      </c>
      <c r="X858" s="56">
        <v>43100</v>
      </c>
      <c r="Y858" s="56" t="s">
        <v>340</v>
      </c>
      <c r="Z858" s="56" t="s">
        <v>341</v>
      </c>
      <c r="AA858" s="56" t="s">
        <v>342</v>
      </c>
      <c r="AB858" s="56" t="s">
        <v>339</v>
      </c>
      <c r="AC858" s="56" t="s">
        <v>342</v>
      </c>
      <c r="AD858" s="56" t="s">
        <v>342</v>
      </c>
      <c r="AE858" s="56" t="s">
        <v>334</v>
      </c>
      <c r="AF858" s="56" t="s">
        <v>291</v>
      </c>
      <c r="AG858" s="56">
        <v>2016</v>
      </c>
      <c r="AH858" s="56" t="s">
        <v>361</v>
      </c>
      <c r="AI858" s="56" t="s">
        <v>362</v>
      </c>
      <c r="AJ858" s="56">
        <v>9541</v>
      </c>
      <c r="AK858" s="1">
        <v>42369</v>
      </c>
      <c r="AL858" s="56" t="s">
        <v>368</v>
      </c>
      <c r="AM858" s="56">
        <v>42748</v>
      </c>
      <c r="AN858" s="56" t="s">
        <v>391</v>
      </c>
      <c r="AO858" s="1">
        <v>42537</v>
      </c>
      <c r="AP858" s="56" t="s">
        <v>353</v>
      </c>
      <c r="AQ858" s="56">
        <v>54348</v>
      </c>
      <c r="AR858" s="56">
        <v>0</v>
      </c>
      <c r="AS858" s="56" t="s">
        <v>346</v>
      </c>
      <c r="AT858" s="56">
        <v>1003</v>
      </c>
      <c r="AU858" s="56" t="s">
        <v>369</v>
      </c>
      <c r="BB858" s="56" t="s">
        <v>339</v>
      </c>
      <c r="BC858" s="56" t="s">
        <v>263</v>
      </c>
      <c r="BD858" s="56" t="s">
        <v>349</v>
      </c>
      <c r="BE858" s="56" t="s">
        <v>347</v>
      </c>
      <c r="BF858" s="56" t="s">
        <v>334</v>
      </c>
      <c r="BG858" s="56" t="s">
        <v>365</v>
      </c>
      <c r="BH858" s="56">
        <v>0</v>
      </c>
      <c r="BI858" s="56">
        <v>0</v>
      </c>
      <c r="BJ858" s="56">
        <v>1</v>
      </c>
    </row>
    <row r="859" spans="1:62" hidden="1" x14ac:dyDescent="0.3">
      <c r="A859" s="56">
        <v>49196485</v>
      </c>
      <c r="B859" s="86">
        <v>599202</v>
      </c>
      <c r="C859" s="1">
        <v>42893</v>
      </c>
      <c r="D859" s="56" t="s">
        <v>357</v>
      </c>
      <c r="E859" s="56" t="s">
        <v>358</v>
      </c>
      <c r="F859" s="56" t="s">
        <v>334</v>
      </c>
      <c r="G859" s="56" t="s">
        <v>335</v>
      </c>
      <c r="H859" s="56" t="s">
        <v>336</v>
      </c>
      <c r="I859" s="56" t="s">
        <v>359</v>
      </c>
      <c r="K859" s="56" t="s">
        <v>337</v>
      </c>
      <c r="L859" s="56" t="s">
        <v>545</v>
      </c>
      <c r="M859" s="56" t="s">
        <v>984</v>
      </c>
      <c r="N859" s="56" t="s">
        <v>1043</v>
      </c>
      <c r="O859" s="56" t="s">
        <v>985</v>
      </c>
      <c r="P859" s="1" t="s">
        <v>110</v>
      </c>
      <c r="Q859" s="56" t="s">
        <v>360</v>
      </c>
      <c r="R859" s="56" t="s">
        <v>339</v>
      </c>
      <c r="S859" s="56">
        <v>149237</v>
      </c>
      <c r="T859" s="1" t="s">
        <v>375</v>
      </c>
      <c r="U859" s="56">
        <v>41416</v>
      </c>
      <c r="V859" s="56">
        <v>43100</v>
      </c>
      <c r="W859" s="56">
        <v>41456</v>
      </c>
      <c r="X859" s="56">
        <v>43100</v>
      </c>
      <c r="Y859" s="56" t="s">
        <v>340</v>
      </c>
      <c r="Z859" s="56" t="s">
        <v>341</v>
      </c>
      <c r="AA859" s="56" t="s">
        <v>347</v>
      </c>
      <c r="AB859" s="56" t="s">
        <v>343</v>
      </c>
      <c r="AC859" s="56" t="s">
        <v>342</v>
      </c>
      <c r="AD859" s="56" t="s">
        <v>347</v>
      </c>
      <c r="AE859" s="56" t="s">
        <v>334</v>
      </c>
      <c r="AF859" s="56" t="s">
        <v>291</v>
      </c>
      <c r="AG859" s="56">
        <v>2015</v>
      </c>
      <c r="AH859" s="56" t="s">
        <v>361</v>
      </c>
      <c r="AI859" s="56" t="s">
        <v>362</v>
      </c>
      <c r="AJ859" s="56">
        <v>348</v>
      </c>
      <c r="AK859" s="1">
        <v>42004</v>
      </c>
      <c r="AL859" s="56" t="s">
        <v>394</v>
      </c>
      <c r="AM859" s="56">
        <v>42748</v>
      </c>
      <c r="AN859" s="56" t="s">
        <v>391</v>
      </c>
      <c r="AO859" s="1">
        <v>42055</v>
      </c>
      <c r="AP859" s="56" t="s">
        <v>353</v>
      </c>
      <c r="AQ859" s="56">
        <v>67509</v>
      </c>
      <c r="AR859" s="56">
        <v>0</v>
      </c>
      <c r="AS859" s="56" t="s">
        <v>346</v>
      </c>
      <c r="BB859" s="56" t="s">
        <v>339</v>
      </c>
      <c r="BC859" s="56" t="s">
        <v>263</v>
      </c>
      <c r="BD859" s="56" t="s">
        <v>349</v>
      </c>
      <c r="BE859" s="56" t="s">
        <v>347</v>
      </c>
      <c r="BF859" s="56" t="s">
        <v>334</v>
      </c>
      <c r="BG859" s="56" t="s">
        <v>365</v>
      </c>
      <c r="BH859" s="56">
        <v>0</v>
      </c>
      <c r="BI859" s="56">
        <v>0</v>
      </c>
      <c r="BJ859" s="56">
        <v>1</v>
      </c>
    </row>
    <row r="860" spans="1:62" hidden="1" x14ac:dyDescent="0.3">
      <c r="A860" s="56">
        <v>49196655</v>
      </c>
      <c r="B860" s="86">
        <v>599202</v>
      </c>
      <c r="C860" s="1">
        <v>42893</v>
      </c>
      <c r="D860" s="56" t="s">
        <v>357</v>
      </c>
      <c r="E860" s="56" t="s">
        <v>358</v>
      </c>
      <c r="F860" s="56" t="s">
        <v>334</v>
      </c>
      <c r="G860" s="56" t="s">
        <v>335</v>
      </c>
      <c r="H860" s="56" t="s">
        <v>336</v>
      </c>
      <c r="I860" s="56" t="s">
        <v>359</v>
      </c>
      <c r="K860" s="56" t="s">
        <v>337</v>
      </c>
      <c r="L860" s="56" t="s">
        <v>545</v>
      </c>
      <c r="M860" s="56" t="s">
        <v>984</v>
      </c>
      <c r="N860" s="56" t="s">
        <v>1043</v>
      </c>
      <c r="O860" s="56" t="s">
        <v>985</v>
      </c>
      <c r="P860" s="1" t="s">
        <v>110</v>
      </c>
      <c r="Q860" s="56" t="s">
        <v>366</v>
      </c>
      <c r="R860" s="56" t="s">
        <v>339</v>
      </c>
      <c r="S860" s="56">
        <v>190122</v>
      </c>
      <c r="T860" s="1" t="s">
        <v>254</v>
      </c>
      <c r="U860" s="56">
        <v>41416</v>
      </c>
      <c r="V860" s="56">
        <v>43100</v>
      </c>
      <c r="W860" s="56">
        <v>41456</v>
      </c>
      <c r="X860" s="56">
        <v>43100</v>
      </c>
      <c r="Y860" s="56" t="s">
        <v>340</v>
      </c>
      <c r="Z860" s="56" t="s">
        <v>341</v>
      </c>
      <c r="AA860" s="56" t="s">
        <v>342</v>
      </c>
      <c r="AB860" s="56" t="s">
        <v>339</v>
      </c>
      <c r="AC860" s="56" t="s">
        <v>342</v>
      </c>
      <c r="AD860" s="56" t="s">
        <v>342</v>
      </c>
      <c r="AE860" s="56" t="s">
        <v>334</v>
      </c>
      <c r="AF860" s="56" t="s">
        <v>291</v>
      </c>
      <c r="AG860" s="56">
        <v>2015</v>
      </c>
      <c r="AH860" s="56" t="s">
        <v>361</v>
      </c>
      <c r="AI860" s="56" t="s">
        <v>384</v>
      </c>
      <c r="AJ860" s="56">
        <v>26737</v>
      </c>
      <c r="AK860" s="1">
        <v>42185</v>
      </c>
      <c r="AL860" s="56" t="s">
        <v>397</v>
      </c>
      <c r="AM860" s="56">
        <v>42748</v>
      </c>
      <c r="AN860" s="56" t="s">
        <v>391</v>
      </c>
      <c r="AO860" s="1">
        <v>42243</v>
      </c>
      <c r="AP860" s="56" t="s">
        <v>391</v>
      </c>
      <c r="AQ860" s="56">
        <v>54348</v>
      </c>
      <c r="AR860" s="56">
        <v>0</v>
      </c>
      <c r="AS860" s="56" t="s">
        <v>346</v>
      </c>
      <c r="AT860" s="56">
        <v>1003</v>
      </c>
      <c r="AU860" s="56" t="s">
        <v>369</v>
      </c>
      <c r="BB860" s="56" t="s">
        <v>339</v>
      </c>
      <c r="BC860" s="56" t="s">
        <v>263</v>
      </c>
      <c r="BD860" s="56" t="s">
        <v>349</v>
      </c>
      <c r="BE860" s="56" t="s">
        <v>347</v>
      </c>
      <c r="BF860" s="56" t="s">
        <v>334</v>
      </c>
      <c r="BG860" s="56" t="s">
        <v>365</v>
      </c>
      <c r="BH860" s="56">
        <v>0</v>
      </c>
      <c r="BI860" s="56">
        <v>0</v>
      </c>
      <c r="BJ860" s="56">
        <v>1</v>
      </c>
    </row>
    <row r="861" spans="1:62" hidden="1" x14ac:dyDescent="0.3">
      <c r="A861" s="56">
        <v>49195926</v>
      </c>
      <c r="B861" s="86">
        <v>599202</v>
      </c>
      <c r="C861" s="1">
        <v>42893</v>
      </c>
      <c r="D861" s="56" t="s">
        <v>357</v>
      </c>
      <c r="E861" s="56" t="s">
        <v>358</v>
      </c>
      <c r="F861" s="56" t="s">
        <v>334</v>
      </c>
      <c r="G861" s="56" t="s">
        <v>335</v>
      </c>
      <c r="H861" s="56" t="s">
        <v>336</v>
      </c>
      <c r="I861" s="56" t="s">
        <v>359</v>
      </c>
      <c r="K861" s="56" t="s">
        <v>337</v>
      </c>
      <c r="L861" s="56" t="s">
        <v>545</v>
      </c>
      <c r="M861" s="56" t="s">
        <v>984</v>
      </c>
      <c r="N861" s="56" t="s">
        <v>1043</v>
      </c>
      <c r="O861" s="56" t="s">
        <v>985</v>
      </c>
      <c r="P861" s="1" t="s">
        <v>110</v>
      </c>
      <c r="Q861" s="56" t="s">
        <v>241</v>
      </c>
      <c r="R861" s="56" t="s">
        <v>339</v>
      </c>
      <c r="S861" s="56">
        <v>149234</v>
      </c>
      <c r="T861" s="1" t="s">
        <v>372</v>
      </c>
      <c r="U861" s="56">
        <v>41416</v>
      </c>
      <c r="V861" s="56">
        <v>43100</v>
      </c>
      <c r="W861" s="56">
        <v>41456</v>
      </c>
      <c r="X861" s="56">
        <v>43100</v>
      </c>
      <c r="Y861" s="56" t="s">
        <v>340</v>
      </c>
      <c r="Z861" s="56" t="s">
        <v>341</v>
      </c>
      <c r="AA861" s="56" t="s">
        <v>347</v>
      </c>
      <c r="AB861" s="56" t="s">
        <v>343</v>
      </c>
      <c r="AC861" s="56" t="s">
        <v>342</v>
      </c>
      <c r="AD861" s="56" t="s">
        <v>347</v>
      </c>
      <c r="AE861" s="56" t="s">
        <v>334</v>
      </c>
      <c r="AF861" s="56" t="s">
        <v>292</v>
      </c>
      <c r="AG861" s="56">
        <v>2016</v>
      </c>
      <c r="AH861" s="56" t="s">
        <v>361</v>
      </c>
      <c r="AI861" s="56" t="s">
        <v>384</v>
      </c>
      <c r="AJ861" s="56">
        <v>801385</v>
      </c>
      <c r="AM861" s="56">
        <v>42748</v>
      </c>
      <c r="AN861" s="56" t="s">
        <v>391</v>
      </c>
      <c r="AO861" s="1">
        <v>41404</v>
      </c>
      <c r="AP861" s="56" t="s">
        <v>353</v>
      </c>
      <c r="AQ861" s="56">
        <v>67504</v>
      </c>
      <c r="AR861" s="56">
        <v>0</v>
      </c>
      <c r="AS861" s="56" t="s">
        <v>346</v>
      </c>
      <c r="BB861" s="56" t="s">
        <v>339</v>
      </c>
      <c r="BC861" s="56" t="s">
        <v>263</v>
      </c>
      <c r="BD861" s="56" t="s">
        <v>349</v>
      </c>
      <c r="BE861" s="56" t="s">
        <v>347</v>
      </c>
      <c r="BF861" s="56" t="s">
        <v>334</v>
      </c>
      <c r="BG861" s="56" t="s">
        <v>365</v>
      </c>
      <c r="BH861" s="56">
        <v>0</v>
      </c>
      <c r="BI861" s="56">
        <v>0</v>
      </c>
      <c r="BJ861" s="56">
        <v>1</v>
      </c>
    </row>
    <row r="862" spans="1:62" hidden="1" x14ac:dyDescent="0.3">
      <c r="A862" s="56">
        <v>49196653</v>
      </c>
      <c r="B862" s="86">
        <v>599202</v>
      </c>
      <c r="C862" s="1">
        <v>42893</v>
      </c>
      <c r="D862" s="56" t="s">
        <v>357</v>
      </c>
      <c r="E862" s="56" t="s">
        <v>358</v>
      </c>
      <c r="F862" s="56" t="s">
        <v>334</v>
      </c>
      <c r="G862" s="56" t="s">
        <v>335</v>
      </c>
      <c r="H862" s="56" t="s">
        <v>336</v>
      </c>
      <c r="I862" s="56" t="s">
        <v>359</v>
      </c>
      <c r="K862" s="56" t="s">
        <v>337</v>
      </c>
      <c r="L862" s="56" t="s">
        <v>545</v>
      </c>
      <c r="M862" s="56" t="s">
        <v>984</v>
      </c>
      <c r="N862" s="56" t="s">
        <v>1043</v>
      </c>
      <c r="O862" s="56" t="s">
        <v>985</v>
      </c>
      <c r="P862" s="1" t="s">
        <v>110</v>
      </c>
      <c r="Q862" s="56" t="s">
        <v>366</v>
      </c>
      <c r="R862" s="56" t="s">
        <v>339</v>
      </c>
      <c r="S862" s="56">
        <v>127495</v>
      </c>
      <c r="T862" s="1" t="s">
        <v>415</v>
      </c>
      <c r="U862" s="56">
        <v>41416</v>
      </c>
      <c r="V862" s="56">
        <v>43100</v>
      </c>
      <c r="W862" s="56">
        <v>41334</v>
      </c>
      <c r="X862" s="56">
        <v>41302</v>
      </c>
      <c r="Y862" s="56" t="s">
        <v>356</v>
      </c>
      <c r="Z862" s="56" t="s">
        <v>341</v>
      </c>
      <c r="AA862" s="56" t="s">
        <v>347</v>
      </c>
      <c r="AB862" s="56" t="s">
        <v>343</v>
      </c>
      <c r="AC862" s="56" t="s">
        <v>342</v>
      </c>
      <c r="AD862" s="56" t="s">
        <v>347</v>
      </c>
      <c r="AE862" s="56" t="s">
        <v>352</v>
      </c>
      <c r="AF862" s="56" t="s">
        <v>224</v>
      </c>
      <c r="AG862" s="56">
        <v>2012</v>
      </c>
      <c r="AH862" s="56" t="s">
        <v>80</v>
      </c>
      <c r="AI862" s="56" t="s">
        <v>339</v>
      </c>
      <c r="AJ862" s="56">
        <v>0</v>
      </c>
      <c r="AM862" s="56">
        <v>41302</v>
      </c>
      <c r="AN862" s="56" t="s">
        <v>353</v>
      </c>
      <c r="AO862" s="1">
        <v>41290</v>
      </c>
      <c r="AP862" s="56" t="s">
        <v>353</v>
      </c>
      <c r="AQ862" s="56">
        <v>64167</v>
      </c>
      <c r="AR862" s="56">
        <v>0</v>
      </c>
      <c r="AS862" s="56" t="s">
        <v>346</v>
      </c>
      <c r="BB862" s="56" t="s">
        <v>339</v>
      </c>
      <c r="BC862" s="56" t="s">
        <v>263</v>
      </c>
      <c r="BD862" s="56" t="s">
        <v>349</v>
      </c>
      <c r="BE862" s="56" t="s">
        <v>347</v>
      </c>
      <c r="BF862" s="56" t="s">
        <v>334</v>
      </c>
      <c r="BG862" s="56" t="s">
        <v>365</v>
      </c>
      <c r="BH862" s="56">
        <v>0</v>
      </c>
      <c r="BI862" s="56">
        <v>0</v>
      </c>
      <c r="BJ862" s="56">
        <v>0</v>
      </c>
    </row>
    <row r="863" spans="1:62" hidden="1" x14ac:dyDescent="0.3">
      <c r="A863" s="56">
        <v>49196596</v>
      </c>
      <c r="B863" s="86">
        <v>599202</v>
      </c>
      <c r="C863" s="1">
        <v>42893</v>
      </c>
      <c r="D863" s="56" t="s">
        <v>357</v>
      </c>
      <c r="E863" s="56" t="s">
        <v>358</v>
      </c>
      <c r="F863" s="56" t="s">
        <v>334</v>
      </c>
      <c r="G863" s="56" t="s">
        <v>335</v>
      </c>
      <c r="H863" s="56" t="s">
        <v>336</v>
      </c>
      <c r="I863" s="56" t="s">
        <v>359</v>
      </c>
      <c r="K863" s="56" t="s">
        <v>337</v>
      </c>
      <c r="L863" s="56" t="s">
        <v>545</v>
      </c>
      <c r="M863" s="56" t="s">
        <v>984</v>
      </c>
      <c r="N863" s="56" t="s">
        <v>1043</v>
      </c>
      <c r="O863" s="56" t="s">
        <v>985</v>
      </c>
      <c r="P863" s="1" t="s">
        <v>110</v>
      </c>
      <c r="Q863" s="56" t="s">
        <v>360</v>
      </c>
      <c r="R863" s="56" t="s">
        <v>339</v>
      </c>
      <c r="S863" s="56">
        <v>107908</v>
      </c>
      <c r="T863" s="1" t="s">
        <v>371</v>
      </c>
      <c r="U863" s="56">
        <v>41416</v>
      </c>
      <c r="V863" s="56">
        <v>43100</v>
      </c>
      <c r="W863" s="56">
        <v>41456</v>
      </c>
      <c r="X863" s="56">
        <v>43100</v>
      </c>
      <c r="Y863" s="56" t="s">
        <v>340</v>
      </c>
      <c r="Z863" s="56" t="s">
        <v>367</v>
      </c>
      <c r="AA863" s="56" t="s">
        <v>347</v>
      </c>
      <c r="AB863" s="56" t="s">
        <v>343</v>
      </c>
      <c r="AC863" s="56" t="s">
        <v>342</v>
      </c>
      <c r="AD863" s="56" t="s">
        <v>342</v>
      </c>
      <c r="AE863" s="56" t="s">
        <v>334</v>
      </c>
      <c r="AF863" s="56" t="s">
        <v>291</v>
      </c>
      <c r="AG863" s="56">
        <v>2014</v>
      </c>
      <c r="AH863" s="56" t="s">
        <v>361</v>
      </c>
      <c r="AI863" s="56" t="s">
        <v>385</v>
      </c>
      <c r="AJ863" s="56">
        <v>0</v>
      </c>
      <c r="AK863" s="1">
        <v>41546</v>
      </c>
      <c r="AL863" s="56" t="s">
        <v>398</v>
      </c>
      <c r="AM863" s="56">
        <v>42748</v>
      </c>
      <c r="AN863" s="56" t="s">
        <v>391</v>
      </c>
      <c r="AO863" s="1">
        <v>41684</v>
      </c>
      <c r="AP863" s="56" t="s">
        <v>378</v>
      </c>
      <c r="AQ863" s="56">
        <v>59806</v>
      </c>
      <c r="AR863" s="56">
        <v>0</v>
      </c>
      <c r="AS863" s="56" t="s">
        <v>346</v>
      </c>
      <c r="BB863" s="56" t="s">
        <v>339</v>
      </c>
      <c r="BC863" s="56" t="s">
        <v>263</v>
      </c>
      <c r="BD863" s="56" t="s">
        <v>349</v>
      </c>
      <c r="BE863" s="56" t="s">
        <v>347</v>
      </c>
      <c r="BF863" s="56" t="s">
        <v>334</v>
      </c>
      <c r="BG863" s="56" t="s">
        <v>365</v>
      </c>
      <c r="BH863" s="56">
        <v>0</v>
      </c>
      <c r="BI863" s="56">
        <v>0</v>
      </c>
      <c r="BJ863" s="56">
        <v>1</v>
      </c>
    </row>
    <row r="864" spans="1:62" hidden="1" x14ac:dyDescent="0.3">
      <c r="A864" s="56">
        <v>49196651</v>
      </c>
      <c r="B864" s="86">
        <v>599202</v>
      </c>
      <c r="C864" s="1">
        <v>42893</v>
      </c>
      <c r="D864" s="56" t="s">
        <v>357</v>
      </c>
      <c r="E864" s="56" t="s">
        <v>358</v>
      </c>
      <c r="F864" s="56" t="s">
        <v>334</v>
      </c>
      <c r="G864" s="56" t="s">
        <v>335</v>
      </c>
      <c r="H864" s="56" t="s">
        <v>336</v>
      </c>
      <c r="I864" s="56" t="s">
        <v>359</v>
      </c>
      <c r="K864" s="56" t="s">
        <v>337</v>
      </c>
      <c r="L864" s="56" t="s">
        <v>545</v>
      </c>
      <c r="M864" s="56" t="s">
        <v>984</v>
      </c>
      <c r="N864" s="56" t="s">
        <v>1043</v>
      </c>
      <c r="O864" s="56" t="s">
        <v>985</v>
      </c>
      <c r="P864" s="1" t="s">
        <v>110</v>
      </c>
      <c r="Q864" s="56" t="s">
        <v>366</v>
      </c>
      <c r="R864" s="56" t="s">
        <v>339</v>
      </c>
      <c r="S864" s="56">
        <v>127442</v>
      </c>
      <c r="T864" s="1" t="s">
        <v>370</v>
      </c>
      <c r="U864" s="56">
        <v>41416</v>
      </c>
      <c r="V864" s="56">
        <v>43100</v>
      </c>
      <c r="W864" s="56">
        <v>41334</v>
      </c>
      <c r="X864" s="56">
        <v>41291</v>
      </c>
      <c r="Y864" s="56" t="s">
        <v>356</v>
      </c>
      <c r="Z864" s="56" t="s">
        <v>341</v>
      </c>
      <c r="AA864" s="56" t="s">
        <v>347</v>
      </c>
      <c r="AB864" s="56" t="s">
        <v>343</v>
      </c>
      <c r="AC864" s="56" t="s">
        <v>342</v>
      </c>
      <c r="AD864" s="56" t="s">
        <v>347</v>
      </c>
      <c r="AE864" s="56" t="s">
        <v>352</v>
      </c>
      <c r="AF864" s="56" t="s">
        <v>292</v>
      </c>
      <c r="AG864" s="56">
        <v>2018</v>
      </c>
      <c r="AH864" s="56" t="s">
        <v>80</v>
      </c>
      <c r="AI864" s="56" t="s">
        <v>348</v>
      </c>
      <c r="AJ864" s="56">
        <v>84064</v>
      </c>
      <c r="AM864" s="56">
        <v>41291</v>
      </c>
      <c r="AN864" s="56" t="s">
        <v>353</v>
      </c>
      <c r="AO864" s="1">
        <v>41290</v>
      </c>
      <c r="AP864" s="56" t="s">
        <v>353</v>
      </c>
      <c r="AQ864" s="56">
        <v>64162</v>
      </c>
      <c r="AR864" s="56">
        <v>0</v>
      </c>
      <c r="AS864" s="56" t="s">
        <v>346</v>
      </c>
      <c r="BB864" s="56" t="s">
        <v>339</v>
      </c>
      <c r="BC864" s="56" t="s">
        <v>263</v>
      </c>
      <c r="BD864" s="56" t="s">
        <v>349</v>
      </c>
      <c r="BE864" s="56" t="s">
        <v>347</v>
      </c>
      <c r="BF864" s="56" t="s">
        <v>334</v>
      </c>
      <c r="BG864" s="56" t="s">
        <v>365</v>
      </c>
      <c r="BH864" s="56">
        <v>0</v>
      </c>
      <c r="BI864" s="56">
        <v>0</v>
      </c>
      <c r="BJ864" s="56">
        <v>0</v>
      </c>
    </row>
    <row r="865" spans="1:62" hidden="1" x14ac:dyDescent="0.3">
      <c r="A865" s="56">
        <v>49196598</v>
      </c>
      <c r="B865" s="86">
        <v>599202</v>
      </c>
      <c r="C865" s="1">
        <v>42893</v>
      </c>
      <c r="D865" s="56" t="s">
        <v>357</v>
      </c>
      <c r="E865" s="56" t="s">
        <v>358</v>
      </c>
      <c r="F865" s="56" t="s">
        <v>334</v>
      </c>
      <c r="G865" s="56" t="s">
        <v>335</v>
      </c>
      <c r="H865" s="56" t="s">
        <v>336</v>
      </c>
      <c r="I865" s="56" t="s">
        <v>359</v>
      </c>
      <c r="K865" s="56" t="s">
        <v>337</v>
      </c>
      <c r="L865" s="56" t="s">
        <v>545</v>
      </c>
      <c r="M865" s="56" t="s">
        <v>984</v>
      </c>
      <c r="N865" s="56" t="s">
        <v>1043</v>
      </c>
      <c r="O865" s="56" t="s">
        <v>985</v>
      </c>
      <c r="P865" s="1" t="s">
        <v>110</v>
      </c>
      <c r="Q865" s="56" t="s">
        <v>360</v>
      </c>
      <c r="R865" s="56" t="s">
        <v>339</v>
      </c>
      <c r="S865" s="56">
        <v>107908</v>
      </c>
      <c r="T865" s="1" t="s">
        <v>371</v>
      </c>
      <c r="U865" s="56">
        <v>41416</v>
      </c>
      <c r="V865" s="56">
        <v>43100</v>
      </c>
      <c r="W865" s="56">
        <v>41456</v>
      </c>
      <c r="X865" s="56">
        <v>43100</v>
      </c>
      <c r="Y865" s="56" t="s">
        <v>340</v>
      </c>
      <c r="Z865" s="56" t="s">
        <v>367</v>
      </c>
      <c r="AA865" s="56" t="s">
        <v>347</v>
      </c>
      <c r="AB865" s="56" t="s">
        <v>343</v>
      </c>
      <c r="AC865" s="56" t="s">
        <v>342</v>
      </c>
      <c r="AD865" s="56" t="s">
        <v>342</v>
      </c>
      <c r="AE865" s="56" t="s">
        <v>334</v>
      </c>
      <c r="AF865" s="56" t="s">
        <v>291</v>
      </c>
      <c r="AG865" s="56">
        <v>2014</v>
      </c>
      <c r="AH865" s="56" t="s">
        <v>361</v>
      </c>
      <c r="AI865" s="56" t="s">
        <v>373</v>
      </c>
      <c r="AJ865" s="56">
        <v>295491</v>
      </c>
      <c r="AK865" s="1">
        <v>41729</v>
      </c>
      <c r="AL865" s="56" t="s">
        <v>452</v>
      </c>
      <c r="AM865" s="56">
        <v>42748</v>
      </c>
      <c r="AN865" s="56" t="s">
        <v>391</v>
      </c>
      <c r="AO865" s="1">
        <v>41845</v>
      </c>
      <c r="AP865" s="56" t="s">
        <v>353</v>
      </c>
      <c r="AQ865" s="56">
        <v>59806</v>
      </c>
      <c r="AR865" s="56">
        <v>0</v>
      </c>
      <c r="AS865" s="56" t="s">
        <v>346</v>
      </c>
      <c r="BB865" s="56" t="s">
        <v>339</v>
      </c>
      <c r="BC865" s="56" t="s">
        <v>263</v>
      </c>
      <c r="BD865" s="56" t="s">
        <v>349</v>
      </c>
      <c r="BE865" s="56" t="s">
        <v>347</v>
      </c>
      <c r="BF865" s="56" t="s">
        <v>334</v>
      </c>
      <c r="BG865" s="56" t="s">
        <v>365</v>
      </c>
      <c r="BH865" s="56">
        <v>0</v>
      </c>
      <c r="BI865" s="56">
        <v>0</v>
      </c>
      <c r="BJ865" s="56">
        <v>1</v>
      </c>
    </row>
    <row r="866" spans="1:62" hidden="1" x14ac:dyDescent="0.3">
      <c r="A866" s="56">
        <v>49196649</v>
      </c>
      <c r="B866" s="86">
        <v>599202</v>
      </c>
      <c r="C866" s="1">
        <v>42893</v>
      </c>
      <c r="D866" s="56" t="s">
        <v>357</v>
      </c>
      <c r="E866" s="56" t="s">
        <v>358</v>
      </c>
      <c r="F866" s="56" t="s">
        <v>334</v>
      </c>
      <c r="G866" s="56" t="s">
        <v>335</v>
      </c>
      <c r="H866" s="56" t="s">
        <v>336</v>
      </c>
      <c r="I866" s="56" t="s">
        <v>359</v>
      </c>
      <c r="K866" s="56" t="s">
        <v>337</v>
      </c>
      <c r="L866" s="56" t="s">
        <v>545</v>
      </c>
      <c r="M866" s="56" t="s">
        <v>984</v>
      </c>
      <c r="N866" s="56" t="s">
        <v>1043</v>
      </c>
      <c r="O866" s="56" t="s">
        <v>985</v>
      </c>
      <c r="P866" s="1" t="s">
        <v>110</v>
      </c>
      <c r="Q866" s="56" t="s">
        <v>366</v>
      </c>
      <c r="R866" s="56" t="s">
        <v>339</v>
      </c>
      <c r="S866" s="56">
        <v>127442</v>
      </c>
      <c r="T866" s="1" t="s">
        <v>370</v>
      </c>
      <c r="U866" s="56">
        <v>41416</v>
      </c>
      <c r="V866" s="56">
        <v>43100</v>
      </c>
      <c r="W866" s="56">
        <v>41334</v>
      </c>
      <c r="X866" s="56">
        <v>41291</v>
      </c>
      <c r="Y866" s="56" t="s">
        <v>356</v>
      </c>
      <c r="Z866" s="56" t="s">
        <v>341</v>
      </c>
      <c r="AA866" s="56" t="s">
        <v>347</v>
      </c>
      <c r="AB866" s="56" t="s">
        <v>343</v>
      </c>
      <c r="AC866" s="56" t="s">
        <v>342</v>
      </c>
      <c r="AD866" s="56" t="s">
        <v>347</v>
      </c>
      <c r="AE866" s="56" t="s">
        <v>352</v>
      </c>
      <c r="AF866" s="56" t="s">
        <v>292</v>
      </c>
      <c r="AG866" s="56">
        <v>2017</v>
      </c>
      <c r="AH866" s="56" t="s">
        <v>80</v>
      </c>
      <c r="AI866" s="56" t="s">
        <v>348</v>
      </c>
      <c r="AJ866" s="56">
        <v>62838</v>
      </c>
      <c r="AM866" s="56">
        <v>41291</v>
      </c>
      <c r="AN866" s="56" t="s">
        <v>353</v>
      </c>
      <c r="AO866" s="1">
        <v>41290</v>
      </c>
      <c r="AP866" s="56" t="s">
        <v>353</v>
      </c>
      <c r="AQ866" s="56">
        <v>64162</v>
      </c>
      <c r="AR866" s="56">
        <v>0</v>
      </c>
      <c r="AS866" s="56" t="s">
        <v>346</v>
      </c>
      <c r="BB866" s="56" t="s">
        <v>339</v>
      </c>
      <c r="BC866" s="56" t="s">
        <v>263</v>
      </c>
      <c r="BD866" s="56" t="s">
        <v>349</v>
      </c>
      <c r="BE866" s="56" t="s">
        <v>347</v>
      </c>
      <c r="BF866" s="56" t="s">
        <v>334</v>
      </c>
      <c r="BG866" s="56" t="s">
        <v>365</v>
      </c>
      <c r="BH866" s="56">
        <v>0</v>
      </c>
      <c r="BI866" s="56">
        <v>0</v>
      </c>
      <c r="BJ866" s="56">
        <v>0</v>
      </c>
    </row>
    <row r="867" spans="1:62" hidden="1" x14ac:dyDescent="0.3">
      <c r="A867" s="56">
        <v>49195927</v>
      </c>
      <c r="B867" s="86">
        <v>599202</v>
      </c>
      <c r="C867" s="1">
        <v>42893</v>
      </c>
      <c r="D867" s="56" t="s">
        <v>357</v>
      </c>
      <c r="E867" s="56" t="s">
        <v>358</v>
      </c>
      <c r="F867" s="56" t="s">
        <v>334</v>
      </c>
      <c r="G867" s="56" t="s">
        <v>335</v>
      </c>
      <c r="H867" s="56" t="s">
        <v>336</v>
      </c>
      <c r="I867" s="56" t="s">
        <v>359</v>
      </c>
      <c r="K867" s="56" t="s">
        <v>337</v>
      </c>
      <c r="L867" s="56" t="s">
        <v>545</v>
      </c>
      <c r="M867" s="56" t="s">
        <v>984</v>
      </c>
      <c r="N867" s="56" t="s">
        <v>1043</v>
      </c>
      <c r="O867" s="56" t="s">
        <v>985</v>
      </c>
      <c r="P867" s="1" t="s">
        <v>110</v>
      </c>
      <c r="Q867" s="56" t="s">
        <v>241</v>
      </c>
      <c r="R867" s="56" t="s">
        <v>339</v>
      </c>
      <c r="S867" s="56">
        <v>149234</v>
      </c>
      <c r="T867" s="1" t="s">
        <v>372</v>
      </c>
      <c r="U867" s="56">
        <v>41416</v>
      </c>
      <c r="V867" s="56">
        <v>43100</v>
      </c>
      <c r="W867" s="56">
        <v>41456</v>
      </c>
      <c r="X867" s="56">
        <v>43100</v>
      </c>
      <c r="Y867" s="56" t="s">
        <v>340</v>
      </c>
      <c r="Z867" s="56" t="s">
        <v>341</v>
      </c>
      <c r="AA867" s="56" t="s">
        <v>347</v>
      </c>
      <c r="AB867" s="56" t="s">
        <v>343</v>
      </c>
      <c r="AC867" s="56" t="s">
        <v>342</v>
      </c>
      <c r="AD867" s="56" t="s">
        <v>347</v>
      </c>
      <c r="AE867" s="56" t="s">
        <v>334</v>
      </c>
      <c r="AF867" s="56" t="s">
        <v>292</v>
      </c>
      <c r="AG867" s="56">
        <v>2017</v>
      </c>
      <c r="AH867" s="56" t="s">
        <v>361</v>
      </c>
      <c r="AI867" s="56" t="s">
        <v>385</v>
      </c>
      <c r="AJ867" s="56">
        <v>603686</v>
      </c>
      <c r="AM867" s="56">
        <v>42748</v>
      </c>
      <c r="AN867" s="56" t="s">
        <v>391</v>
      </c>
      <c r="AO867" s="1">
        <v>41404</v>
      </c>
      <c r="AP867" s="56" t="s">
        <v>353</v>
      </c>
      <c r="AQ867" s="56">
        <v>67504</v>
      </c>
      <c r="AR867" s="56">
        <v>0</v>
      </c>
      <c r="AS867" s="56" t="s">
        <v>346</v>
      </c>
      <c r="BB867" s="56" t="s">
        <v>339</v>
      </c>
      <c r="BC867" s="56" t="s">
        <v>263</v>
      </c>
      <c r="BD867" s="56" t="s">
        <v>349</v>
      </c>
      <c r="BE867" s="56" t="s">
        <v>347</v>
      </c>
      <c r="BF867" s="56" t="s">
        <v>334</v>
      </c>
      <c r="BG867" s="56" t="s">
        <v>365</v>
      </c>
      <c r="BH867" s="56">
        <v>0</v>
      </c>
      <c r="BI867" s="56">
        <v>0</v>
      </c>
      <c r="BJ867" s="56">
        <v>1</v>
      </c>
    </row>
    <row r="868" spans="1:62" hidden="1" x14ac:dyDescent="0.3">
      <c r="A868" s="56">
        <v>49196647</v>
      </c>
      <c r="B868" s="86">
        <v>599202</v>
      </c>
      <c r="C868" s="1">
        <v>42893</v>
      </c>
      <c r="D868" s="56" t="s">
        <v>357</v>
      </c>
      <c r="E868" s="56" t="s">
        <v>358</v>
      </c>
      <c r="F868" s="56" t="s">
        <v>334</v>
      </c>
      <c r="G868" s="56" t="s">
        <v>335</v>
      </c>
      <c r="H868" s="56" t="s">
        <v>336</v>
      </c>
      <c r="I868" s="56" t="s">
        <v>359</v>
      </c>
      <c r="K868" s="56" t="s">
        <v>337</v>
      </c>
      <c r="L868" s="56" t="s">
        <v>545</v>
      </c>
      <c r="M868" s="56" t="s">
        <v>984</v>
      </c>
      <c r="N868" s="56" t="s">
        <v>1043</v>
      </c>
      <c r="O868" s="56" t="s">
        <v>985</v>
      </c>
      <c r="P868" s="1" t="s">
        <v>110</v>
      </c>
      <c r="Q868" s="56" t="s">
        <v>366</v>
      </c>
      <c r="R868" s="56" t="s">
        <v>339</v>
      </c>
      <c r="S868" s="56">
        <v>127442</v>
      </c>
      <c r="T868" s="1" t="s">
        <v>370</v>
      </c>
      <c r="U868" s="56">
        <v>41416</v>
      </c>
      <c r="V868" s="56">
        <v>43100</v>
      </c>
      <c r="W868" s="56">
        <v>41334</v>
      </c>
      <c r="X868" s="56">
        <v>41291</v>
      </c>
      <c r="Y868" s="56" t="s">
        <v>356</v>
      </c>
      <c r="Z868" s="56" t="s">
        <v>341</v>
      </c>
      <c r="AA868" s="56" t="s">
        <v>347</v>
      </c>
      <c r="AB868" s="56" t="s">
        <v>343</v>
      </c>
      <c r="AC868" s="56" t="s">
        <v>342</v>
      </c>
      <c r="AD868" s="56" t="s">
        <v>347</v>
      </c>
      <c r="AE868" s="56" t="s">
        <v>352</v>
      </c>
      <c r="AF868" s="56" t="s">
        <v>292</v>
      </c>
      <c r="AG868" s="56">
        <v>2016</v>
      </c>
      <c r="AH868" s="56" t="s">
        <v>80</v>
      </c>
      <c r="AI868" s="56" t="s">
        <v>348</v>
      </c>
      <c r="AJ868" s="56">
        <v>41612</v>
      </c>
      <c r="AM868" s="56">
        <v>41291</v>
      </c>
      <c r="AN868" s="56" t="s">
        <v>353</v>
      </c>
      <c r="AO868" s="1">
        <v>41290</v>
      </c>
      <c r="AP868" s="56" t="s">
        <v>353</v>
      </c>
      <c r="AQ868" s="56">
        <v>64162</v>
      </c>
      <c r="AR868" s="56">
        <v>0</v>
      </c>
      <c r="AS868" s="56" t="s">
        <v>346</v>
      </c>
      <c r="BB868" s="56" t="s">
        <v>339</v>
      </c>
      <c r="BC868" s="56" t="s">
        <v>263</v>
      </c>
      <c r="BD868" s="56" t="s">
        <v>349</v>
      </c>
      <c r="BE868" s="56" t="s">
        <v>347</v>
      </c>
      <c r="BF868" s="56" t="s">
        <v>334</v>
      </c>
      <c r="BG868" s="56" t="s">
        <v>365</v>
      </c>
      <c r="BH868" s="56">
        <v>0</v>
      </c>
      <c r="BI868" s="56">
        <v>0</v>
      </c>
      <c r="BJ868" s="56">
        <v>0</v>
      </c>
    </row>
    <row r="869" spans="1:62" hidden="1" x14ac:dyDescent="0.3">
      <c r="A869" s="56">
        <v>49196600</v>
      </c>
      <c r="B869" s="86">
        <v>599202</v>
      </c>
      <c r="C869" s="1">
        <v>42893</v>
      </c>
      <c r="D869" s="56" t="s">
        <v>357</v>
      </c>
      <c r="E869" s="56" t="s">
        <v>358</v>
      </c>
      <c r="F869" s="56" t="s">
        <v>334</v>
      </c>
      <c r="G869" s="56" t="s">
        <v>335</v>
      </c>
      <c r="H869" s="56" t="s">
        <v>336</v>
      </c>
      <c r="I869" s="56" t="s">
        <v>359</v>
      </c>
      <c r="K869" s="56" t="s">
        <v>337</v>
      </c>
      <c r="L869" s="56" t="s">
        <v>545</v>
      </c>
      <c r="M869" s="56" t="s">
        <v>984</v>
      </c>
      <c r="N869" s="56" t="s">
        <v>1043</v>
      </c>
      <c r="O869" s="56" t="s">
        <v>985</v>
      </c>
      <c r="P869" s="1" t="s">
        <v>110</v>
      </c>
      <c r="Q869" s="56" t="s">
        <v>360</v>
      </c>
      <c r="R869" s="56" t="s">
        <v>339</v>
      </c>
      <c r="S869" s="56">
        <v>107908</v>
      </c>
      <c r="T869" s="1" t="s">
        <v>371</v>
      </c>
      <c r="U869" s="56">
        <v>41416</v>
      </c>
      <c r="V869" s="56">
        <v>43100</v>
      </c>
      <c r="W869" s="56">
        <v>41456</v>
      </c>
      <c r="X869" s="56">
        <v>43100</v>
      </c>
      <c r="Y869" s="56" t="s">
        <v>340</v>
      </c>
      <c r="Z869" s="56" t="s">
        <v>367</v>
      </c>
      <c r="AA869" s="56" t="s">
        <v>347</v>
      </c>
      <c r="AB869" s="56" t="s">
        <v>343</v>
      </c>
      <c r="AC869" s="56" t="s">
        <v>342</v>
      </c>
      <c r="AD869" s="56" t="s">
        <v>342</v>
      </c>
      <c r="AE869" s="56" t="s">
        <v>334</v>
      </c>
      <c r="AF869" s="56" t="s">
        <v>291</v>
      </c>
      <c r="AG869" s="56">
        <v>2015</v>
      </c>
      <c r="AH869" s="56" t="s">
        <v>361</v>
      </c>
      <c r="AI869" s="56" t="s">
        <v>362</v>
      </c>
      <c r="AJ869" s="56">
        <v>172287</v>
      </c>
      <c r="AK869" s="1">
        <v>42004</v>
      </c>
      <c r="AL869" s="56" t="s">
        <v>539</v>
      </c>
      <c r="AM869" s="56">
        <v>42748</v>
      </c>
      <c r="AN869" s="56" t="s">
        <v>391</v>
      </c>
      <c r="AO869" s="1">
        <v>42055</v>
      </c>
      <c r="AP869" s="56" t="s">
        <v>353</v>
      </c>
      <c r="AQ869" s="56">
        <v>59806</v>
      </c>
      <c r="AR869" s="56">
        <v>0</v>
      </c>
      <c r="AS869" s="56" t="s">
        <v>346</v>
      </c>
      <c r="BB869" s="56" t="s">
        <v>339</v>
      </c>
      <c r="BC869" s="56" t="s">
        <v>263</v>
      </c>
      <c r="BD869" s="56" t="s">
        <v>349</v>
      </c>
      <c r="BE869" s="56" t="s">
        <v>347</v>
      </c>
      <c r="BF869" s="56" t="s">
        <v>334</v>
      </c>
      <c r="BG869" s="56" t="s">
        <v>365</v>
      </c>
      <c r="BH869" s="56">
        <v>0</v>
      </c>
      <c r="BI869" s="56">
        <v>0</v>
      </c>
      <c r="BJ869" s="56">
        <v>1</v>
      </c>
    </row>
    <row r="870" spans="1:62" hidden="1" x14ac:dyDescent="0.3">
      <c r="A870" s="56">
        <v>49196645</v>
      </c>
      <c r="B870" s="86">
        <v>599202</v>
      </c>
      <c r="C870" s="1">
        <v>42893</v>
      </c>
      <c r="D870" s="56" t="s">
        <v>357</v>
      </c>
      <c r="E870" s="56" t="s">
        <v>358</v>
      </c>
      <c r="F870" s="56" t="s">
        <v>334</v>
      </c>
      <c r="G870" s="56" t="s">
        <v>335</v>
      </c>
      <c r="H870" s="56" t="s">
        <v>336</v>
      </c>
      <c r="I870" s="56" t="s">
        <v>359</v>
      </c>
      <c r="K870" s="56" t="s">
        <v>337</v>
      </c>
      <c r="L870" s="56" t="s">
        <v>545</v>
      </c>
      <c r="M870" s="56" t="s">
        <v>984</v>
      </c>
      <c r="N870" s="56" t="s">
        <v>1043</v>
      </c>
      <c r="O870" s="56" t="s">
        <v>985</v>
      </c>
      <c r="P870" s="1" t="s">
        <v>110</v>
      </c>
      <c r="Q870" s="56" t="s">
        <v>366</v>
      </c>
      <c r="R870" s="56" t="s">
        <v>339</v>
      </c>
      <c r="S870" s="56">
        <v>127442</v>
      </c>
      <c r="T870" s="1" t="s">
        <v>370</v>
      </c>
      <c r="U870" s="56">
        <v>41416</v>
      </c>
      <c r="V870" s="56">
        <v>43100</v>
      </c>
      <c r="W870" s="56">
        <v>41334</v>
      </c>
      <c r="X870" s="56">
        <v>41291</v>
      </c>
      <c r="Y870" s="56" t="s">
        <v>356</v>
      </c>
      <c r="Z870" s="56" t="s">
        <v>341</v>
      </c>
      <c r="AA870" s="56" t="s">
        <v>347</v>
      </c>
      <c r="AB870" s="56" t="s">
        <v>343</v>
      </c>
      <c r="AC870" s="56" t="s">
        <v>342</v>
      </c>
      <c r="AD870" s="56" t="s">
        <v>347</v>
      </c>
      <c r="AE870" s="56" t="s">
        <v>352</v>
      </c>
      <c r="AF870" s="56" t="s">
        <v>292</v>
      </c>
      <c r="AG870" s="56">
        <v>2015</v>
      </c>
      <c r="AH870" s="56" t="s">
        <v>80</v>
      </c>
      <c r="AI870" s="56" t="s">
        <v>348</v>
      </c>
      <c r="AJ870" s="56">
        <v>23053</v>
      </c>
      <c r="AM870" s="56">
        <v>41291</v>
      </c>
      <c r="AN870" s="56" t="s">
        <v>353</v>
      </c>
      <c r="AO870" s="1">
        <v>41290</v>
      </c>
      <c r="AP870" s="56" t="s">
        <v>353</v>
      </c>
      <c r="AQ870" s="56">
        <v>64162</v>
      </c>
      <c r="AR870" s="56">
        <v>0</v>
      </c>
      <c r="AS870" s="56" t="s">
        <v>346</v>
      </c>
      <c r="BB870" s="56" t="s">
        <v>339</v>
      </c>
      <c r="BC870" s="56" t="s">
        <v>263</v>
      </c>
      <c r="BD870" s="56" t="s">
        <v>349</v>
      </c>
      <c r="BE870" s="56" t="s">
        <v>347</v>
      </c>
      <c r="BF870" s="56" t="s">
        <v>334</v>
      </c>
      <c r="BG870" s="56" t="s">
        <v>365</v>
      </c>
      <c r="BH870" s="56">
        <v>0</v>
      </c>
      <c r="BI870" s="56">
        <v>0</v>
      </c>
      <c r="BJ870" s="56">
        <v>0</v>
      </c>
    </row>
    <row r="871" spans="1:62" hidden="1" x14ac:dyDescent="0.3">
      <c r="A871" s="56">
        <v>49196602</v>
      </c>
      <c r="B871" s="86">
        <v>599202</v>
      </c>
      <c r="C871" s="1">
        <v>42893</v>
      </c>
      <c r="D871" s="56" t="s">
        <v>357</v>
      </c>
      <c r="E871" s="56" t="s">
        <v>358</v>
      </c>
      <c r="F871" s="56" t="s">
        <v>334</v>
      </c>
      <c r="G871" s="56" t="s">
        <v>335</v>
      </c>
      <c r="H871" s="56" t="s">
        <v>336</v>
      </c>
      <c r="I871" s="56" t="s">
        <v>359</v>
      </c>
      <c r="K871" s="56" t="s">
        <v>337</v>
      </c>
      <c r="L871" s="56" t="s">
        <v>545</v>
      </c>
      <c r="M871" s="56" t="s">
        <v>984</v>
      </c>
      <c r="N871" s="56" t="s">
        <v>1043</v>
      </c>
      <c r="O871" s="56" t="s">
        <v>985</v>
      </c>
      <c r="P871" s="1" t="s">
        <v>110</v>
      </c>
      <c r="Q871" s="56" t="s">
        <v>360</v>
      </c>
      <c r="R871" s="56" t="s">
        <v>339</v>
      </c>
      <c r="S871" s="56">
        <v>107908</v>
      </c>
      <c r="T871" s="1" t="s">
        <v>371</v>
      </c>
      <c r="U871" s="56">
        <v>41416</v>
      </c>
      <c r="V871" s="56">
        <v>43100</v>
      </c>
      <c r="W871" s="56">
        <v>41456</v>
      </c>
      <c r="X871" s="56">
        <v>43100</v>
      </c>
      <c r="Y871" s="56" t="s">
        <v>340</v>
      </c>
      <c r="Z871" s="56" t="s">
        <v>367</v>
      </c>
      <c r="AA871" s="56" t="s">
        <v>347</v>
      </c>
      <c r="AB871" s="56" t="s">
        <v>343</v>
      </c>
      <c r="AC871" s="56" t="s">
        <v>342</v>
      </c>
      <c r="AD871" s="56" t="s">
        <v>342</v>
      </c>
      <c r="AE871" s="56" t="s">
        <v>334</v>
      </c>
      <c r="AF871" s="56" t="s">
        <v>292</v>
      </c>
      <c r="AG871" s="56">
        <v>2017</v>
      </c>
      <c r="AH871" s="56" t="s">
        <v>361</v>
      </c>
      <c r="AI871" s="56" t="s">
        <v>373</v>
      </c>
      <c r="AJ871" s="56">
        <v>242467</v>
      </c>
      <c r="AM871" s="56">
        <v>42748</v>
      </c>
      <c r="AN871" s="56" t="s">
        <v>391</v>
      </c>
      <c r="AO871" s="1">
        <v>41393</v>
      </c>
      <c r="AP871" s="56" t="s">
        <v>353</v>
      </c>
      <c r="AQ871" s="56">
        <v>59806</v>
      </c>
      <c r="AR871" s="56">
        <v>0</v>
      </c>
      <c r="AS871" s="56" t="s">
        <v>346</v>
      </c>
      <c r="BB871" s="56" t="s">
        <v>339</v>
      </c>
      <c r="BC871" s="56" t="s">
        <v>263</v>
      </c>
      <c r="BD871" s="56" t="s">
        <v>349</v>
      </c>
      <c r="BE871" s="56" t="s">
        <v>347</v>
      </c>
      <c r="BF871" s="56" t="s">
        <v>334</v>
      </c>
      <c r="BG871" s="56" t="s">
        <v>365</v>
      </c>
      <c r="BH871" s="56">
        <v>0</v>
      </c>
      <c r="BI871" s="56">
        <v>0</v>
      </c>
      <c r="BJ871" s="56">
        <v>1</v>
      </c>
    </row>
    <row r="872" spans="1:62" hidden="1" x14ac:dyDescent="0.3">
      <c r="A872" s="56">
        <v>49196643</v>
      </c>
      <c r="B872" s="86">
        <v>599202</v>
      </c>
      <c r="C872" s="1">
        <v>42893</v>
      </c>
      <c r="D872" s="56" t="s">
        <v>357</v>
      </c>
      <c r="E872" s="56" t="s">
        <v>358</v>
      </c>
      <c r="F872" s="56" t="s">
        <v>334</v>
      </c>
      <c r="G872" s="56" t="s">
        <v>335</v>
      </c>
      <c r="H872" s="56" t="s">
        <v>336</v>
      </c>
      <c r="I872" s="56" t="s">
        <v>359</v>
      </c>
      <c r="K872" s="56" t="s">
        <v>337</v>
      </c>
      <c r="L872" s="56" t="s">
        <v>545</v>
      </c>
      <c r="M872" s="56" t="s">
        <v>984</v>
      </c>
      <c r="N872" s="56" t="s">
        <v>1043</v>
      </c>
      <c r="O872" s="56" t="s">
        <v>985</v>
      </c>
      <c r="P872" s="1" t="s">
        <v>110</v>
      </c>
      <c r="Q872" s="56" t="s">
        <v>366</v>
      </c>
      <c r="R872" s="56" t="s">
        <v>339</v>
      </c>
      <c r="S872" s="56">
        <v>127442</v>
      </c>
      <c r="T872" s="1" t="s">
        <v>370</v>
      </c>
      <c r="U872" s="56">
        <v>41416</v>
      </c>
      <c r="V872" s="56">
        <v>43100</v>
      </c>
      <c r="W872" s="56">
        <v>41334</v>
      </c>
      <c r="X872" s="56">
        <v>41291</v>
      </c>
      <c r="Y872" s="56" t="s">
        <v>356</v>
      </c>
      <c r="Z872" s="56" t="s">
        <v>341</v>
      </c>
      <c r="AA872" s="56" t="s">
        <v>347</v>
      </c>
      <c r="AB872" s="56" t="s">
        <v>343</v>
      </c>
      <c r="AC872" s="56" t="s">
        <v>342</v>
      </c>
      <c r="AD872" s="56" t="s">
        <v>347</v>
      </c>
      <c r="AE872" s="56" t="s">
        <v>352</v>
      </c>
      <c r="AF872" s="56" t="s">
        <v>292</v>
      </c>
      <c r="AG872" s="56">
        <v>2014</v>
      </c>
      <c r="AH872" s="56" t="s">
        <v>80</v>
      </c>
      <c r="AI872" s="56" t="s">
        <v>348</v>
      </c>
      <c r="AJ872" s="56">
        <v>9560</v>
      </c>
      <c r="AM872" s="56">
        <v>41291</v>
      </c>
      <c r="AN872" s="56" t="s">
        <v>353</v>
      </c>
      <c r="AO872" s="1">
        <v>41290</v>
      </c>
      <c r="AP872" s="56" t="s">
        <v>353</v>
      </c>
      <c r="AQ872" s="56">
        <v>64162</v>
      </c>
      <c r="AR872" s="56">
        <v>0</v>
      </c>
      <c r="AS872" s="56" t="s">
        <v>346</v>
      </c>
      <c r="BB872" s="56" t="s">
        <v>339</v>
      </c>
      <c r="BC872" s="56" t="s">
        <v>263</v>
      </c>
      <c r="BD872" s="56" t="s">
        <v>349</v>
      </c>
      <c r="BE872" s="56" t="s">
        <v>347</v>
      </c>
      <c r="BF872" s="56" t="s">
        <v>334</v>
      </c>
      <c r="BG872" s="56" t="s">
        <v>365</v>
      </c>
      <c r="BH872" s="56">
        <v>0</v>
      </c>
      <c r="BI872" s="56">
        <v>0</v>
      </c>
      <c r="BJ872" s="56">
        <v>0</v>
      </c>
    </row>
    <row r="873" spans="1:62" hidden="1" x14ac:dyDescent="0.3">
      <c r="A873" s="56">
        <v>49196493</v>
      </c>
      <c r="B873" s="86">
        <v>599202</v>
      </c>
      <c r="C873" s="1">
        <v>42893</v>
      </c>
      <c r="D873" s="56" t="s">
        <v>357</v>
      </c>
      <c r="E873" s="56" t="s">
        <v>358</v>
      </c>
      <c r="F873" s="56" t="s">
        <v>334</v>
      </c>
      <c r="G873" s="56" t="s">
        <v>335</v>
      </c>
      <c r="H873" s="56" t="s">
        <v>336</v>
      </c>
      <c r="I873" s="56" t="s">
        <v>359</v>
      </c>
      <c r="K873" s="56" t="s">
        <v>337</v>
      </c>
      <c r="L873" s="56" t="s">
        <v>545</v>
      </c>
      <c r="M873" s="56" t="s">
        <v>984</v>
      </c>
      <c r="N873" s="56" t="s">
        <v>1043</v>
      </c>
      <c r="O873" s="56" t="s">
        <v>985</v>
      </c>
      <c r="P873" s="1" t="s">
        <v>110</v>
      </c>
      <c r="Q873" s="56" t="s">
        <v>360</v>
      </c>
      <c r="R873" s="56" t="s">
        <v>339</v>
      </c>
      <c r="S873" s="56">
        <v>149237</v>
      </c>
      <c r="T873" s="1" t="s">
        <v>375</v>
      </c>
      <c r="U873" s="56">
        <v>41416</v>
      </c>
      <c r="V873" s="56">
        <v>43100</v>
      </c>
      <c r="W873" s="56">
        <v>41456</v>
      </c>
      <c r="X873" s="56">
        <v>43100</v>
      </c>
      <c r="Y873" s="56" t="s">
        <v>340</v>
      </c>
      <c r="Z873" s="56" t="s">
        <v>341</v>
      </c>
      <c r="AA873" s="56" t="s">
        <v>347</v>
      </c>
      <c r="AB873" s="56" t="s">
        <v>343</v>
      </c>
      <c r="AC873" s="56" t="s">
        <v>342</v>
      </c>
      <c r="AD873" s="56" t="s">
        <v>347</v>
      </c>
      <c r="AE873" s="56" t="s">
        <v>334</v>
      </c>
      <c r="AF873" s="56" t="s">
        <v>292</v>
      </c>
      <c r="AG873" s="56">
        <v>2015</v>
      </c>
      <c r="AH873" s="56" t="s">
        <v>361</v>
      </c>
      <c r="AI873" s="56" t="s">
        <v>385</v>
      </c>
      <c r="AJ873" s="56">
        <v>335</v>
      </c>
      <c r="AM873" s="56">
        <v>42748</v>
      </c>
      <c r="AN873" s="56" t="s">
        <v>391</v>
      </c>
      <c r="AO873" s="1">
        <v>41404</v>
      </c>
      <c r="AP873" s="56" t="s">
        <v>353</v>
      </c>
      <c r="AQ873" s="56">
        <v>67509</v>
      </c>
      <c r="AR873" s="56">
        <v>0</v>
      </c>
      <c r="AS873" s="56" t="s">
        <v>346</v>
      </c>
      <c r="BB873" s="56" t="s">
        <v>339</v>
      </c>
      <c r="BC873" s="56" t="s">
        <v>263</v>
      </c>
      <c r="BD873" s="56" t="s">
        <v>349</v>
      </c>
      <c r="BE873" s="56" t="s">
        <v>347</v>
      </c>
      <c r="BF873" s="56" t="s">
        <v>334</v>
      </c>
      <c r="BG873" s="56" t="s">
        <v>365</v>
      </c>
      <c r="BH873" s="56">
        <v>0</v>
      </c>
      <c r="BI873" s="56">
        <v>0</v>
      </c>
      <c r="BJ873" s="56">
        <v>1</v>
      </c>
    </row>
    <row r="874" spans="1:62" hidden="1" x14ac:dyDescent="0.3">
      <c r="A874" s="56">
        <v>49196641</v>
      </c>
      <c r="B874" s="86">
        <v>599202</v>
      </c>
      <c r="C874" s="1">
        <v>42893</v>
      </c>
      <c r="D874" s="56" t="s">
        <v>357</v>
      </c>
      <c r="E874" s="56" t="s">
        <v>358</v>
      </c>
      <c r="F874" s="56" t="s">
        <v>334</v>
      </c>
      <c r="G874" s="56" t="s">
        <v>335</v>
      </c>
      <c r="H874" s="56" t="s">
        <v>336</v>
      </c>
      <c r="I874" s="56" t="s">
        <v>359</v>
      </c>
      <c r="K874" s="56" t="s">
        <v>337</v>
      </c>
      <c r="L874" s="56" t="s">
        <v>545</v>
      </c>
      <c r="M874" s="56" t="s">
        <v>984</v>
      </c>
      <c r="N874" s="56" t="s">
        <v>1043</v>
      </c>
      <c r="O874" s="56" t="s">
        <v>985</v>
      </c>
      <c r="P874" s="1" t="s">
        <v>110</v>
      </c>
      <c r="Q874" s="56" t="s">
        <v>366</v>
      </c>
      <c r="R874" s="56" t="s">
        <v>339</v>
      </c>
      <c r="S874" s="56">
        <v>127442</v>
      </c>
      <c r="T874" s="1" t="s">
        <v>370</v>
      </c>
      <c r="U874" s="56">
        <v>41416</v>
      </c>
      <c r="V874" s="56">
        <v>43100</v>
      </c>
      <c r="W874" s="56">
        <v>41334</v>
      </c>
      <c r="X874" s="56">
        <v>41291</v>
      </c>
      <c r="Y874" s="56" t="s">
        <v>356</v>
      </c>
      <c r="Z874" s="56" t="s">
        <v>341</v>
      </c>
      <c r="AA874" s="56" t="s">
        <v>347</v>
      </c>
      <c r="AB874" s="56" t="s">
        <v>343</v>
      </c>
      <c r="AC874" s="56" t="s">
        <v>342</v>
      </c>
      <c r="AD874" s="56" t="s">
        <v>347</v>
      </c>
      <c r="AE874" s="56" t="s">
        <v>352</v>
      </c>
      <c r="AF874" s="56" t="s">
        <v>224</v>
      </c>
      <c r="AG874" s="56">
        <v>2012</v>
      </c>
      <c r="AH874" s="56" t="s">
        <v>80</v>
      </c>
      <c r="AI874" s="56" t="s">
        <v>339</v>
      </c>
      <c r="AJ874" s="56">
        <v>0</v>
      </c>
      <c r="AM874" s="56">
        <v>41291</v>
      </c>
      <c r="AN874" s="56" t="s">
        <v>353</v>
      </c>
      <c r="AO874" s="1">
        <v>41290</v>
      </c>
      <c r="AP874" s="56" t="s">
        <v>353</v>
      </c>
      <c r="AQ874" s="56">
        <v>64162</v>
      </c>
      <c r="AR874" s="56">
        <v>0</v>
      </c>
      <c r="AS874" s="56" t="s">
        <v>346</v>
      </c>
      <c r="BB874" s="56" t="s">
        <v>339</v>
      </c>
      <c r="BC874" s="56" t="s">
        <v>263</v>
      </c>
      <c r="BD874" s="56" t="s">
        <v>349</v>
      </c>
      <c r="BE874" s="56" t="s">
        <v>347</v>
      </c>
      <c r="BF874" s="56" t="s">
        <v>334</v>
      </c>
      <c r="BG874" s="56" t="s">
        <v>365</v>
      </c>
      <c r="BH874" s="56">
        <v>0</v>
      </c>
      <c r="BI874" s="56">
        <v>0</v>
      </c>
      <c r="BJ874" s="56">
        <v>0</v>
      </c>
    </row>
    <row r="875" spans="1:62" hidden="1" x14ac:dyDescent="0.3">
      <c r="A875" s="56">
        <v>49196489</v>
      </c>
      <c r="B875" s="86">
        <v>599202</v>
      </c>
      <c r="C875" s="1">
        <v>42893</v>
      </c>
      <c r="D875" s="56" t="s">
        <v>357</v>
      </c>
      <c r="E875" s="56" t="s">
        <v>358</v>
      </c>
      <c r="F875" s="56" t="s">
        <v>334</v>
      </c>
      <c r="G875" s="56" t="s">
        <v>335</v>
      </c>
      <c r="H875" s="56" t="s">
        <v>336</v>
      </c>
      <c r="I875" s="56" t="s">
        <v>359</v>
      </c>
      <c r="K875" s="56" t="s">
        <v>337</v>
      </c>
      <c r="L875" s="56" t="s">
        <v>545</v>
      </c>
      <c r="M875" s="56" t="s">
        <v>984</v>
      </c>
      <c r="N875" s="56" t="s">
        <v>1043</v>
      </c>
      <c r="O875" s="56" t="s">
        <v>985</v>
      </c>
      <c r="P875" s="1" t="s">
        <v>110</v>
      </c>
      <c r="Q875" s="56" t="s">
        <v>360</v>
      </c>
      <c r="R875" s="56" t="s">
        <v>339</v>
      </c>
      <c r="S875" s="56">
        <v>149237</v>
      </c>
      <c r="T875" s="1" t="s">
        <v>375</v>
      </c>
      <c r="U875" s="56">
        <v>41416</v>
      </c>
      <c r="V875" s="56">
        <v>43100</v>
      </c>
      <c r="W875" s="56">
        <v>41456</v>
      </c>
      <c r="X875" s="56">
        <v>43100</v>
      </c>
      <c r="Y875" s="56" t="s">
        <v>340</v>
      </c>
      <c r="Z875" s="56" t="s">
        <v>341</v>
      </c>
      <c r="AA875" s="56" t="s">
        <v>347</v>
      </c>
      <c r="AB875" s="56" t="s">
        <v>343</v>
      </c>
      <c r="AC875" s="56" t="s">
        <v>342</v>
      </c>
      <c r="AD875" s="56" t="s">
        <v>347</v>
      </c>
      <c r="AE875" s="56" t="s">
        <v>334</v>
      </c>
      <c r="AF875" s="56" t="s">
        <v>292</v>
      </c>
      <c r="AG875" s="56">
        <v>2014</v>
      </c>
      <c r="AH875" s="56" t="s">
        <v>361</v>
      </c>
      <c r="AI875" s="56" t="s">
        <v>385</v>
      </c>
      <c r="AJ875" s="56">
        <v>0</v>
      </c>
      <c r="AM875" s="56">
        <v>42748</v>
      </c>
      <c r="AN875" s="56" t="s">
        <v>391</v>
      </c>
      <c r="AO875" s="1">
        <v>41684</v>
      </c>
      <c r="AP875" s="56" t="s">
        <v>378</v>
      </c>
      <c r="AQ875" s="56">
        <v>67509</v>
      </c>
      <c r="AR875" s="56">
        <v>0</v>
      </c>
      <c r="AS875" s="56" t="s">
        <v>346</v>
      </c>
      <c r="BB875" s="56" t="s">
        <v>339</v>
      </c>
      <c r="BC875" s="56" t="s">
        <v>263</v>
      </c>
      <c r="BD875" s="56" t="s">
        <v>349</v>
      </c>
      <c r="BE875" s="56" t="s">
        <v>347</v>
      </c>
      <c r="BF875" s="56" t="s">
        <v>334</v>
      </c>
      <c r="BG875" s="56" t="s">
        <v>365</v>
      </c>
      <c r="BH875" s="56">
        <v>0</v>
      </c>
      <c r="BI875" s="56">
        <v>0</v>
      </c>
      <c r="BJ875" s="56">
        <v>1</v>
      </c>
    </row>
    <row r="876" spans="1:62" hidden="1" x14ac:dyDescent="0.3">
      <c r="A876" s="56">
        <v>49196639</v>
      </c>
      <c r="B876" s="86">
        <v>599202</v>
      </c>
      <c r="C876" s="1">
        <v>42893</v>
      </c>
      <c r="D876" s="56" t="s">
        <v>357</v>
      </c>
      <c r="E876" s="56" t="s">
        <v>358</v>
      </c>
      <c r="F876" s="56" t="s">
        <v>334</v>
      </c>
      <c r="G876" s="56" t="s">
        <v>335</v>
      </c>
      <c r="H876" s="56" t="s">
        <v>336</v>
      </c>
      <c r="I876" s="56" t="s">
        <v>359</v>
      </c>
      <c r="K876" s="56" t="s">
        <v>337</v>
      </c>
      <c r="L876" s="56" t="s">
        <v>545</v>
      </c>
      <c r="M876" s="56" t="s">
        <v>984</v>
      </c>
      <c r="N876" s="56" t="s">
        <v>1043</v>
      </c>
      <c r="O876" s="56" t="s">
        <v>985</v>
      </c>
      <c r="P876" s="1" t="s">
        <v>110</v>
      </c>
      <c r="Q876" s="56" t="s">
        <v>360</v>
      </c>
      <c r="R876" s="56" t="s">
        <v>339</v>
      </c>
      <c r="S876" s="56">
        <v>107908</v>
      </c>
      <c r="T876" s="1" t="s">
        <v>371</v>
      </c>
      <c r="U876" s="56">
        <v>41416</v>
      </c>
      <c r="V876" s="56">
        <v>43100</v>
      </c>
      <c r="W876" s="56">
        <v>41456</v>
      </c>
      <c r="X876" s="56">
        <v>43100</v>
      </c>
      <c r="Y876" s="56" t="s">
        <v>340</v>
      </c>
      <c r="Z876" s="56" t="s">
        <v>367</v>
      </c>
      <c r="AA876" s="56" t="s">
        <v>347</v>
      </c>
      <c r="AB876" s="56" t="s">
        <v>343</v>
      </c>
      <c r="AC876" s="56" t="s">
        <v>342</v>
      </c>
      <c r="AD876" s="56" t="s">
        <v>342</v>
      </c>
      <c r="AE876" s="56" t="s">
        <v>334</v>
      </c>
      <c r="AF876" s="56" t="s">
        <v>292</v>
      </c>
      <c r="AG876" s="56">
        <v>2018</v>
      </c>
      <c r="AH876" s="56" t="s">
        <v>361</v>
      </c>
      <c r="AI876" s="56" t="s">
        <v>362</v>
      </c>
      <c r="AJ876" s="56">
        <v>352171</v>
      </c>
      <c r="AM876" s="56">
        <v>42748</v>
      </c>
      <c r="AN876" s="56" t="s">
        <v>391</v>
      </c>
      <c r="AO876" s="1">
        <v>41393</v>
      </c>
      <c r="AP876" s="56" t="s">
        <v>353</v>
      </c>
      <c r="AQ876" s="56">
        <v>59806</v>
      </c>
      <c r="AR876" s="56">
        <v>0</v>
      </c>
      <c r="AS876" s="56" t="s">
        <v>346</v>
      </c>
      <c r="BB876" s="56" t="s">
        <v>339</v>
      </c>
      <c r="BC876" s="56" t="s">
        <v>263</v>
      </c>
      <c r="BD876" s="56" t="s">
        <v>349</v>
      </c>
      <c r="BE876" s="56" t="s">
        <v>347</v>
      </c>
      <c r="BF876" s="56" t="s">
        <v>334</v>
      </c>
      <c r="BG876" s="56" t="s">
        <v>365</v>
      </c>
      <c r="BH876" s="56">
        <v>0</v>
      </c>
      <c r="BI876" s="56">
        <v>0</v>
      </c>
      <c r="BJ876" s="56">
        <v>1</v>
      </c>
    </row>
    <row r="877" spans="1:62" hidden="1" x14ac:dyDescent="0.3">
      <c r="A877" s="56">
        <v>49195928</v>
      </c>
      <c r="B877" s="86">
        <v>599202</v>
      </c>
      <c r="C877" s="1">
        <v>42893</v>
      </c>
      <c r="D877" s="56" t="s">
        <v>357</v>
      </c>
      <c r="E877" s="56" t="s">
        <v>358</v>
      </c>
      <c r="F877" s="56" t="s">
        <v>334</v>
      </c>
      <c r="G877" s="56" t="s">
        <v>335</v>
      </c>
      <c r="H877" s="56" t="s">
        <v>336</v>
      </c>
      <c r="I877" s="56" t="s">
        <v>359</v>
      </c>
      <c r="K877" s="56" t="s">
        <v>337</v>
      </c>
      <c r="L877" s="56" t="s">
        <v>545</v>
      </c>
      <c r="M877" s="56" t="s">
        <v>984</v>
      </c>
      <c r="N877" s="56" t="s">
        <v>1043</v>
      </c>
      <c r="O877" s="56" t="s">
        <v>985</v>
      </c>
      <c r="P877" s="1" t="s">
        <v>110</v>
      </c>
      <c r="Q877" s="56" t="s">
        <v>241</v>
      </c>
      <c r="R877" s="56" t="s">
        <v>339</v>
      </c>
      <c r="S877" s="56">
        <v>149234</v>
      </c>
      <c r="T877" s="1" t="s">
        <v>372</v>
      </c>
      <c r="U877" s="56">
        <v>41416</v>
      </c>
      <c r="V877" s="56">
        <v>43100</v>
      </c>
      <c r="W877" s="56">
        <v>41456</v>
      </c>
      <c r="X877" s="56">
        <v>43100</v>
      </c>
      <c r="Y877" s="56" t="s">
        <v>340</v>
      </c>
      <c r="Z877" s="56" t="s">
        <v>341</v>
      </c>
      <c r="AA877" s="56" t="s">
        <v>347</v>
      </c>
      <c r="AB877" s="56" t="s">
        <v>343</v>
      </c>
      <c r="AC877" s="56" t="s">
        <v>342</v>
      </c>
      <c r="AD877" s="56" t="s">
        <v>347</v>
      </c>
      <c r="AE877" s="56" t="s">
        <v>334</v>
      </c>
      <c r="AF877" s="56" t="s">
        <v>292</v>
      </c>
      <c r="AG877" s="56">
        <v>2017</v>
      </c>
      <c r="AH877" s="56" t="s">
        <v>361</v>
      </c>
      <c r="AI877" s="56" t="s">
        <v>362</v>
      </c>
      <c r="AJ877" s="56">
        <v>475802</v>
      </c>
      <c r="AM877" s="56">
        <v>42748</v>
      </c>
      <c r="AN877" s="56" t="s">
        <v>391</v>
      </c>
      <c r="AO877" s="1">
        <v>41404</v>
      </c>
      <c r="AP877" s="56" t="s">
        <v>353</v>
      </c>
      <c r="AQ877" s="56">
        <v>67504</v>
      </c>
      <c r="AR877" s="56">
        <v>0</v>
      </c>
      <c r="AS877" s="56" t="s">
        <v>346</v>
      </c>
      <c r="BB877" s="56" t="s">
        <v>339</v>
      </c>
      <c r="BC877" s="56" t="s">
        <v>263</v>
      </c>
      <c r="BD877" s="56" t="s">
        <v>349</v>
      </c>
      <c r="BE877" s="56" t="s">
        <v>347</v>
      </c>
      <c r="BF877" s="56" t="s">
        <v>334</v>
      </c>
      <c r="BG877" s="56" t="s">
        <v>365</v>
      </c>
      <c r="BH877" s="56">
        <v>0</v>
      </c>
      <c r="BI877" s="56">
        <v>0</v>
      </c>
      <c r="BJ877" s="56">
        <v>1</v>
      </c>
    </row>
    <row r="878" spans="1:62" hidden="1" x14ac:dyDescent="0.3">
      <c r="A878" s="56">
        <v>49196637</v>
      </c>
      <c r="B878" s="86">
        <v>599202</v>
      </c>
      <c r="C878" s="1">
        <v>42893</v>
      </c>
      <c r="D878" s="56" t="s">
        <v>357</v>
      </c>
      <c r="E878" s="56" t="s">
        <v>358</v>
      </c>
      <c r="F878" s="56" t="s">
        <v>334</v>
      </c>
      <c r="G878" s="56" t="s">
        <v>335</v>
      </c>
      <c r="H878" s="56" t="s">
        <v>336</v>
      </c>
      <c r="I878" s="56" t="s">
        <v>359</v>
      </c>
      <c r="K878" s="56" t="s">
        <v>337</v>
      </c>
      <c r="L878" s="56" t="s">
        <v>545</v>
      </c>
      <c r="M878" s="56" t="s">
        <v>984</v>
      </c>
      <c r="N878" s="56" t="s">
        <v>1043</v>
      </c>
      <c r="O878" s="56" t="s">
        <v>985</v>
      </c>
      <c r="P878" s="1" t="s">
        <v>110</v>
      </c>
      <c r="Q878" s="56" t="s">
        <v>360</v>
      </c>
      <c r="R878" s="56" t="s">
        <v>339</v>
      </c>
      <c r="S878" s="56">
        <v>107908</v>
      </c>
      <c r="T878" s="1" t="s">
        <v>371</v>
      </c>
      <c r="U878" s="56">
        <v>41416</v>
      </c>
      <c r="V878" s="56">
        <v>43100</v>
      </c>
      <c r="W878" s="56">
        <v>41456</v>
      </c>
      <c r="X878" s="56">
        <v>43100</v>
      </c>
      <c r="Y878" s="56" t="s">
        <v>340</v>
      </c>
      <c r="Z878" s="56" t="s">
        <v>367</v>
      </c>
      <c r="AA878" s="56" t="s">
        <v>347</v>
      </c>
      <c r="AB878" s="56" t="s">
        <v>343</v>
      </c>
      <c r="AC878" s="56" t="s">
        <v>342</v>
      </c>
      <c r="AD878" s="56" t="s">
        <v>342</v>
      </c>
      <c r="AE878" s="56" t="s">
        <v>334</v>
      </c>
      <c r="AF878" s="56" t="s">
        <v>292</v>
      </c>
      <c r="AG878" s="56">
        <v>2017</v>
      </c>
      <c r="AH878" s="56" t="s">
        <v>361</v>
      </c>
      <c r="AI878" s="56" t="s">
        <v>385</v>
      </c>
      <c r="AJ878" s="56">
        <v>496487</v>
      </c>
      <c r="AM878" s="56">
        <v>42748</v>
      </c>
      <c r="AN878" s="56" t="s">
        <v>391</v>
      </c>
      <c r="AO878" s="1">
        <v>41393</v>
      </c>
      <c r="AP878" s="56" t="s">
        <v>353</v>
      </c>
      <c r="AQ878" s="56">
        <v>59806</v>
      </c>
      <c r="AR878" s="56">
        <v>0</v>
      </c>
      <c r="AS878" s="56" t="s">
        <v>346</v>
      </c>
      <c r="BB878" s="56" t="s">
        <v>339</v>
      </c>
      <c r="BC878" s="56" t="s">
        <v>263</v>
      </c>
      <c r="BD878" s="56" t="s">
        <v>349</v>
      </c>
      <c r="BE878" s="56" t="s">
        <v>347</v>
      </c>
      <c r="BF878" s="56" t="s">
        <v>334</v>
      </c>
      <c r="BG878" s="56" t="s">
        <v>365</v>
      </c>
      <c r="BH878" s="56">
        <v>0</v>
      </c>
      <c r="BI878" s="56">
        <v>0</v>
      </c>
      <c r="BJ878" s="56">
        <v>1</v>
      </c>
    </row>
    <row r="879" spans="1:62" hidden="1" x14ac:dyDescent="0.3">
      <c r="A879" s="56">
        <v>49196604</v>
      </c>
      <c r="B879" s="86">
        <v>599202</v>
      </c>
      <c r="C879" s="1">
        <v>42893</v>
      </c>
      <c r="D879" s="56" t="s">
        <v>357</v>
      </c>
      <c r="E879" s="56" t="s">
        <v>358</v>
      </c>
      <c r="F879" s="56" t="s">
        <v>334</v>
      </c>
      <c r="G879" s="56" t="s">
        <v>335</v>
      </c>
      <c r="H879" s="56" t="s">
        <v>336</v>
      </c>
      <c r="I879" s="56" t="s">
        <v>359</v>
      </c>
      <c r="K879" s="56" t="s">
        <v>337</v>
      </c>
      <c r="L879" s="56" t="s">
        <v>545</v>
      </c>
      <c r="M879" s="56" t="s">
        <v>984</v>
      </c>
      <c r="N879" s="56" t="s">
        <v>1043</v>
      </c>
      <c r="O879" s="56" t="s">
        <v>985</v>
      </c>
      <c r="P879" s="1" t="s">
        <v>188</v>
      </c>
      <c r="Q879" s="56" t="s">
        <v>241</v>
      </c>
      <c r="R879" s="56" t="s">
        <v>339</v>
      </c>
      <c r="S879" s="56">
        <v>158209</v>
      </c>
      <c r="T879" s="1" t="s">
        <v>457</v>
      </c>
      <c r="U879" s="56">
        <v>41416</v>
      </c>
      <c r="V879" s="56">
        <v>43100</v>
      </c>
      <c r="W879" s="56">
        <v>41334</v>
      </c>
      <c r="X879" s="56">
        <v>43100</v>
      </c>
      <c r="Y879" s="56" t="s">
        <v>340</v>
      </c>
      <c r="AA879" s="56" t="s">
        <v>347</v>
      </c>
      <c r="AB879" s="56" t="s">
        <v>343</v>
      </c>
      <c r="AC879" s="56" t="s">
        <v>342</v>
      </c>
      <c r="AD879" s="56" t="s">
        <v>342</v>
      </c>
      <c r="AE879" s="56" t="s">
        <v>334</v>
      </c>
      <c r="AF879" s="56" t="s">
        <v>292</v>
      </c>
      <c r="AG879" s="56">
        <v>2015</v>
      </c>
      <c r="AH879" s="56" t="s">
        <v>80</v>
      </c>
      <c r="AI879" s="56" t="s">
        <v>348</v>
      </c>
      <c r="AJ879" s="56">
        <v>1</v>
      </c>
      <c r="AM879" s="56">
        <v>42748</v>
      </c>
      <c r="AN879" s="56" t="s">
        <v>391</v>
      </c>
      <c r="AO879" s="1">
        <v>41404</v>
      </c>
      <c r="AP879" s="56" t="s">
        <v>378</v>
      </c>
      <c r="AQ879" s="56">
        <v>34593</v>
      </c>
      <c r="AR879" s="56">
        <v>0</v>
      </c>
      <c r="AS879" s="56" t="s">
        <v>346</v>
      </c>
      <c r="BB879" s="56" t="s">
        <v>339</v>
      </c>
      <c r="BC879" s="56" t="s">
        <v>263</v>
      </c>
      <c r="BD879" s="56" t="s">
        <v>349</v>
      </c>
      <c r="BE879" s="56" t="s">
        <v>347</v>
      </c>
      <c r="BF879" s="56" t="s">
        <v>334</v>
      </c>
      <c r="BG879" s="56" t="s">
        <v>365</v>
      </c>
      <c r="BH879" s="56">
        <v>0</v>
      </c>
      <c r="BI879" s="56">
        <v>0</v>
      </c>
      <c r="BJ879" s="56">
        <v>1</v>
      </c>
    </row>
    <row r="880" spans="1:62" hidden="1" x14ac:dyDescent="0.3">
      <c r="A880" s="56">
        <v>49196606</v>
      </c>
      <c r="B880" s="86">
        <v>599202</v>
      </c>
      <c r="C880" s="1">
        <v>42893</v>
      </c>
      <c r="D880" s="56" t="s">
        <v>357</v>
      </c>
      <c r="E880" s="56" t="s">
        <v>358</v>
      </c>
      <c r="F880" s="56" t="s">
        <v>334</v>
      </c>
      <c r="G880" s="56" t="s">
        <v>335</v>
      </c>
      <c r="H880" s="56" t="s">
        <v>336</v>
      </c>
      <c r="I880" s="56" t="s">
        <v>359</v>
      </c>
      <c r="K880" s="56" t="s">
        <v>337</v>
      </c>
      <c r="L880" s="56" t="s">
        <v>545</v>
      </c>
      <c r="M880" s="56" t="s">
        <v>984</v>
      </c>
      <c r="N880" s="56" t="s">
        <v>1043</v>
      </c>
      <c r="O880" s="56" t="s">
        <v>985</v>
      </c>
      <c r="P880" s="1" t="s">
        <v>188</v>
      </c>
      <c r="Q880" s="56" t="s">
        <v>241</v>
      </c>
      <c r="R880" s="56" t="s">
        <v>339</v>
      </c>
      <c r="S880" s="56">
        <v>158209</v>
      </c>
      <c r="T880" s="1" t="s">
        <v>457</v>
      </c>
      <c r="U880" s="56">
        <v>41416</v>
      </c>
      <c r="V880" s="56">
        <v>43100</v>
      </c>
      <c r="W880" s="56">
        <v>41334</v>
      </c>
      <c r="X880" s="56">
        <v>43100</v>
      </c>
      <c r="Y880" s="56" t="s">
        <v>340</v>
      </c>
      <c r="AA880" s="56" t="s">
        <v>347</v>
      </c>
      <c r="AB880" s="56" t="s">
        <v>343</v>
      </c>
      <c r="AC880" s="56" t="s">
        <v>342</v>
      </c>
      <c r="AD880" s="56" t="s">
        <v>342</v>
      </c>
      <c r="AE880" s="56" t="s">
        <v>334</v>
      </c>
      <c r="AF880" s="56" t="s">
        <v>292</v>
      </c>
      <c r="AG880" s="56">
        <v>2016</v>
      </c>
      <c r="AH880" s="56" t="s">
        <v>80</v>
      </c>
      <c r="AI880" s="56" t="s">
        <v>348</v>
      </c>
      <c r="AJ880" s="56">
        <v>1</v>
      </c>
      <c r="AM880" s="56">
        <v>42748</v>
      </c>
      <c r="AN880" s="56" t="s">
        <v>391</v>
      </c>
      <c r="AO880" s="1">
        <v>41404</v>
      </c>
      <c r="AP880" s="56" t="s">
        <v>378</v>
      </c>
      <c r="AQ880" s="56">
        <v>34593</v>
      </c>
      <c r="AR880" s="56">
        <v>0</v>
      </c>
      <c r="AS880" s="56" t="s">
        <v>346</v>
      </c>
      <c r="BB880" s="56" t="s">
        <v>339</v>
      </c>
      <c r="BC880" s="56" t="s">
        <v>263</v>
      </c>
      <c r="BD880" s="56" t="s">
        <v>349</v>
      </c>
      <c r="BE880" s="56" t="s">
        <v>347</v>
      </c>
      <c r="BF880" s="56" t="s">
        <v>334</v>
      </c>
      <c r="BG880" s="56" t="s">
        <v>365</v>
      </c>
      <c r="BH880" s="56">
        <v>0</v>
      </c>
      <c r="BI880" s="56">
        <v>0</v>
      </c>
      <c r="BJ880" s="56">
        <v>1</v>
      </c>
    </row>
    <row r="881" spans="1:62" hidden="1" x14ac:dyDescent="0.3">
      <c r="A881" s="56">
        <v>49195929</v>
      </c>
      <c r="B881" s="86">
        <v>599202</v>
      </c>
      <c r="C881" s="1">
        <v>42893</v>
      </c>
      <c r="D881" s="56" t="s">
        <v>357</v>
      </c>
      <c r="E881" s="56" t="s">
        <v>358</v>
      </c>
      <c r="F881" s="56" t="s">
        <v>334</v>
      </c>
      <c r="G881" s="56" t="s">
        <v>335</v>
      </c>
      <c r="H881" s="56" t="s">
        <v>336</v>
      </c>
      <c r="I881" s="56" t="s">
        <v>359</v>
      </c>
      <c r="K881" s="56" t="s">
        <v>337</v>
      </c>
      <c r="L881" s="56" t="s">
        <v>545</v>
      </c>
      <c r="M881" s="56" t="s">
        <v>984</v>
      </c>
      <c r="N881" s="56" t="s">
        <v>1043</v>
      </c>
      <c r="O881" s="56" t="s">
        <v>985</v>
      </c>
      <c r="P881" s="1" t="s">
        <v>110</v>
      </c>
      <c r="Q881" s="56" t="s">
        <v>241</v>
      </c>
      <c r="R881" s="56" t="s">
        <v>339</v>
      </c>
      <c r="S881" s="56">
        <v>149234</v>
      </c>
      <c r="T881" s="1" t="s">
        <v>372</v>
      </c>
      <c r="U881" s="56">
        <v>41416</v>
      </c>
      <c r="V881" s="56">
        <v>43100</v>
      </c>
      <c r="W881" s="56">
        <v>41456</v>
      </c>
      <c r="X881" s="56">
        <v>43100</v>
      </c>
      <c r="Y881" s="56" t="s">
        <v>340</v>
      </c>
      <c r="Z881" s="56" t="s">
        <v>341</v>
      </c>
      <c r="AA881" s="56" t="s">
        <v>347</v>
      </c>
      <c r="AB881" s="56" t="s">
        <v>343</v>
      </c>
      <c r="AC881" s="56" t="s">
        <v>342</v>
      </c>
      <c r="AD881" s="56" t="s">
        <v>347</v>
      </c>
      <c r="AE881" s="56" t="s">
        <v>334</v>
      </c>
      <c r="AF881" s="56" t="s">
        <v>292</v>
      </c>
      <c r="AG881" s="56">
        <v>2017</v>
      </c>
      <c r="AH881" s="56" t="s">
        <v>361</v>
      </c>
      <c r="AI881" s="56" t="s">
        <v>373</v>
      </c>
      <c r="AJ881" s="56">
        <v>393962</v>
      </c>
      <c r="AM881" s="56">
        <v>42748</v>
      </c>
      <c r="AN881" s="56" t="s">
        <v>391</v>
      </c>
      <c r="AO881" s="1">
        <v>41404</v>
      </c>
      <c r="AP881" s="56" t="s">
        <v>353</v>
      </c>
      <c r="AQ881" s="56">
        <v>67504</v>
      </c>
      <c r="AR881" s="56">
        <v>0</v>
      </c>
      <c r="AS881" s="56" t="s">
        <v>346</v>
      </c>
      <c r="BB881" s="56" t="s">
        <v>339</v>
      </c>
      <c r="BC881" s="56" t="s">
        <v>263</v>
      </c>
      <c r="BD881" s="56" t="s">
        <v>349</v>
      </c>
      <c r="BE881" s="56" t="s">
        <v>347</v>
      </c>
      <c r="BF881" s="56" t="s">
        <v>334</v>
      </c>
      <c r="BG881" s="56" t="s">
        <v>365</v>
      </c>
      <c r="BH881" s="56">
        <v>0</v>
      </c>
      <c r="BI881" s="56">
        <v>0</v>
      </c>
      <c r="BJ881" s="56">
        <v>1</v>
      </c>
    </row>
    <row r="882" spans="1:62" hidden="1" x14ac:dyDescent="0.3">
      <c r="A882" s="56">
        <v>49196608</v>
      </c>
      <c r="B882" s="86">
        <v>599202</v>
      </c>
      <c r="C882" s="1">
        <v>42893</v>
      </c>
      <c r="D882" s="56" t="s">
        <v>357</v>
      </c>
      <c r="E882" s="56" t="s">
        <v>358</v>
      </c>
      <c r="F882" s="56" t="s">
        <v>334</v>
      </c>
      <c r="G882" s="56" t="s">
        <v>335</v>
      </c>
      <c r="H882" s="56" t="s">
        <v>336</v>
      </c>
      <c r="I882" s="56" t="s">
        <v>359</v>
      </c>
      <c r="K882" s="56" t="s">
        <v>337</v>
      </c>
      <c r="L882" s="56" t="s">
        <v>545</v>
      </c>
      <c r="M882" s="56" t="s">
        <v>984</v>
      </c>
      <c r="N882" s="56" t="s">
        <v>1043</v>
      </c>
      <c r="O882" s="56" t="s">
        <v>985</v>
      </c>
      <c r="P882" s="1" t="s">
        <v>188</v>
      </c>
      <c r="Q882" s="56" t="s">
        <v>241</v>
      </c>
      <c r="R882" s="56" t="s">
        <v>339</v>
      </c>
      <c r="S882" s="56">
        <v>133625</v>
      </c>
      <c r="T882" s="1" t="s">
        <v>455</v>
      </c>
      <c r="U882" s="56">
        <v>41416</v>
      </c>
      <c r="V882" s="56">
        <v>43100</v>
      </c>
      <c r="W882" s="56">
        <v>41275</v>
      </c>
      <c r="X882" s="56">
        <v>41291</v>
      </c>
      <c r="Y882" s="56" t="s">
        <v>356</v>
      </c>
      <c r="Z882" s="56" t="s">
        <v>341</v>
      </c>
      <c r="AA882" s="56" t="s">
        <v>347</v>
      </c>
      <c r="AB882" s="56" t="s">
        <v>343</v>
      </c>
      <c r="AC882" s="56" t="s">
        <v>342</v>
      </c>
      <c r="AD882" s="56" t="s">
        <v>347</v>
      </c>
      <c r="AE882" s="56" t="s">
        <v>352</v>
      </c>
      <c r="AF882" s="56" t="s">
        <v>292</v>
      </c>
      <c r="AG882" s="56">
        <v>2013</v>
      </c>
      <c r="AH882" s="56" t="s">
        <v>80</v>
      </c>
      <c r="AI882" s="56" t="s">
        <v>344</v>
      </c>
      <c r="AJ882" s="56">
        <v>1</v>
      </c>
      <c r="AM882" s="56">
        <v>41291</v>
      </c>
      <c r="AN882" s="56" t="s">
        <v>353</v>
      </c>
      <c r="AO882" s="1">
        <v>41290</v>
      </c>
      <c r="AP882" s="56" t="s">
        <v>353</v>
      </c>
      <c r="AQ882" s="56">
        <v>64141</v>
      </c>
      <c r="AR882" s="56">
        <v>0</v>
      </c>
      <c r="AS882" s="56" t="s">
        <v>346</v>
      </c>
      <c r="BB882" s="56" t="s">
        <v>339</v>
      </c>
      <c r="BC882" s="56" t="s">
        <v>263</v>
      </c>
      <c r="BD882" s="56" t="s">
        <v>349</v>
      </c>
      <c r="BE882" s="56" t="s">
        <v>347</v>
      </c>
      <c r="BF882" s="56" t="s">
        <v>334</v>
      </c>
      <c r="BG882" s="56" t="s">
        <v>365</v>
      </c>
      <c r="BH882" s="56">
        <v>0</v>
      </c>
      <c r="BI882" s="56">
        <v>0</v>
      </c>
      <c r="BJ882" s="56">
        <v>0</v>
      </c>
    </row>
    <row r="883" spans="1:62" hidden="1" x14ac:dyDescent="0.3">
      <c r="A883" s="56">
        <v>49196616</v>
      </c>
      <c r="B883" s="86">
        <v>599202</v>
      </c>
      <c r="C883" s="1">
        <v>42893</v>
      </c>
      <c r="D883" s="56" t="s">
        <v>357</v>
      </c>
      <c r="E883" s="56" t="s">
        <v>358</v>
      </c>
      <c r="F883" s="56" t="s">
        <v>334</v>
      </c>
      <c r="G883" s="56" t="s">
        <v>335</v>
      </c>
      <c r="H883" s="56" t="s">
        <v>336</v>
      </c>
      <c r="I883" s="56" t="s">
        <v>359</v>
      </c>
      <c r="K883" s="56" t="s">
        <v>337</v>
      </c>
      <c r="L883" s="56" t="s">
        <v>545</v>
      </c>
      <c r="M883" s="56" t="s">
        <v>984</v>
      </c>
      <c r="N883" s="56" t="s">
        <v>1043</v>
      </c>
      <c r="O883" s="56" t="s">
        <v>985</v>
      </c>
      <c r="P883" s="1" t="s">
        <v>110</v>
      </c>
      <c r="Q883" s="56" t="s">
        <v>360</v>
      </c>
      <c r="R883" s="56" t="s">
        <v>339</v>
      </c>
      <c r="S883" s="56">
        <v>107908</v>
      </c>
      <c r="T883" s="1" t="s">
        <v>371</v>
      </c>
      <c r="U883" s="56">
        <v>41416</v>
      </c>
      <c r="V883" s="56">
        <v>43100</v>
      </c>
      <c r="W883" s="56">
        <v>41456</v>
      </c>
      <c r="X883" s="56">
        <v>43100</v>
      </c>
      <c r="Y883" s="56" t="s">
        <v>340</v>
      </c>
      <c r="Z883" s="56" t="s">
        <v>367</v>
      </c>
      <c r="AA883" s="56" t="s">
        <v>347</v>
      </c>
      <c r="AB883" s="56" t="s">
        <v>343</v>
      </c>
      <c r="AC883" s="56" t="s">
        <v>342</v>
      </c>
      <c r="AD883" s="56" t="s">
        <v>342</v>
      </c>
      <c r="AE883" s="56" t="s">
        <v>334</v>
      </c>
      <c r="AF883" s="56" t="s">
        <v>292</v>
      </c>
      <c r="AG883" s="56">
        <v>2018</v>
      </c>
      <c r="AH883" s="56" t="s">
        <v>361</v>
      </c>
      <c r="AI883" s="56" t="s">
        <v>385</v>
      </c>
      <c r="AJ883" s="56">
        <v>347557</v>
      </c>
      <c r="AM883" s="56">
        <v>42748</v>
      </c>
      <c r="AN883" s="56" t="s">
        <v>391</v>
      </c>
      <c r="AO883" s="1">
        <v>41393</v>
      </c>
      <c r="AP883" s="56" t="s">
        <v>353</v>
      </c>
      <c r="AQ883" s="56">
        <v>59806</v>
      </c>
      <c r="AR883" s="56">
        <v>0</v>
      </c>
      <c r="AS883" s="56" t="s">
        <v>346</v>
      </c>
      <c r="BB883" s="56" t="s">
        <v>339</v>
      </c>
      <c r="BC883" s="56" t="s">
        <v>263</v>
      </c>
      <c r="BD883" s="56" t="s">
        <v>349</v>
      </c>
      <c r="BE883" s="56" t="s">
        <v>347</v>
      </c>
      <c r="BF883" s="56" t="s">
        <v>334</v>
      </c>
      <c r="BG883" s="56" t="s">
        <v>365</v>
      </c>
      <c r="BH883" s="56">
        <v>0</v>
      </c>
      <c r="BI883" s="56">
        <v>0</v>
      </c>
      <c r="BJ883" s="56">
        <v>1</v>
      </c>
    </row>
    <row r="884" spans="1:62" hidden="1" x14ac:dyDescent="0.3">
      <c r="A884" s="56">
        <v>49196491</v>
      </c>
      <c r="B884" s="86">
        <v>599202</v>
      </c>
      <c r="C884" s="1">
        <v>42893</v>
      </c>
      <c r="D884" s="56" t="s">
        <v>357</v>
      </c>
      <c r="E884" s="56" t="s">
        <v>358</v>
      </c>
      <c r="F884" s="56" t="s">
        <v>334</v>
      </c>
      <c r="G884" s="56" t="s">
        <v>335</v>
      </c>
      <c r="H884" s="56" t="s">
        <v>336</v>
      </c>
      <c r="I884" s="56" t="s">
        <v>359</v>
      </c>
      <c r="K884" s="56" t="s">
        <v>337</v>
      </c>
      <c r="L884" s="56" t="s">
        <v>545</v>
      </c>
      <c r="M884" s="56" t="s">
        <v>984</v>
      </c>
      <c r="N884" s="56" t="s">
        <v>1043</v>
      </c>
      <c r="O884" s="56" t="s">
        <v>985</v>
      </c>
      <c r="P884" s="1" t="s">
        <v>110</v>
      </c>
      <c r="Q884" s="56" t="s">
        <v>360</v>
      </c>
      <c r="R884" s="56" t="s">
        <v>339</v>
      </c>
      <c r="S884" s="56">
        <v>149237</v>
      </c>
      <c r="T884" s="1" t="s">
        <v>375</v>
      </c>
      <c r="U884" s="56">
        <v>41416</v>
      </c>
      <c r="V884" s="56">
        <v>43100</v>
      </c>
      <c r="W884" s="56">
        <v>41456</v>
      </c>
      <c r="X884" s="56">
        <v>43100</v>
      </c>
      <c r="Y884" s="56" t="s">
        <v>340</v>
      </c>
      <c r="Z884" s="56" t="s">
        <v>341</v>
      </c>
      <c r="AA884" s="56" t="s">
        <v>347</v>
      </c>
      <c r="AB884" s="56" t="s">
        <v>343</v>
      </c>
      <c r="AC884" s="56" t="s">
        <v>342</v>
      </c>
      <c r="AD884" s="56" t="s">
        <v>347</v>
      </c>
      <c r="AE884" s="56" t="s">
        <v>334</v>
      </c>
      <c r="AF884" s="56" t="s">
        <v>292</v>
      </c>
      <c r="AG884" s="56">
        <v>2014</v>
      </c>
      <c r="AH884" s="56" t="s">
        <v>361</v>
      </c>
      <c r="AI884" s="56" t="s">
        <v>373</v>
      </c>
      <c r="AJ884" s="56">
        <v>142</v>
      </c>
      <c r="AM884" s="56">
        <v>42748</v>
      </c>
      <c r="AN884" s="56" t="s">
        <v>391</v>
      </c>
      <c r="AO884" s="1">
        <v>41775</v>
      </c>
      <c r="AP884" s="56" t="s">
        <v>353</v>
      </c>
      <c r="AQ884" s="56">
        <v>67509</v>
      </c>
      <c r="AR884" s="56">
        <v>0</v>
      </c>
      <c r="AS884" s="56" t="s">
        <v>346</v>
      </c>
      <c r="BB884" s="56" t="s">
        <v>339</v>
      </c>
      <c r="BC884" s="56" t="s">
        <v>263</v>
      </c>
      <c r="BD884" s="56" t="s">
        <v>349</v>
      </c>
      <c r="BE884" s="56" t="s">
        <v>347</v>
      </c>
      <c r="BF884" s="56" t="s">
        <v>334</v>
      </c>
      <c r="BG884" s="56" t="s">
        <v>365</v>
      </c>
      <c r="BH884" s="56">
        <v>0</v>
      </c>
      <c r="BI884" s="56">
        <v>0</v>
      </c>
      <c r="BJ884" s="56">
        <v>1</v>
      </c>
    </row>
    <row r="885" spans="1:62" hidden="1" x14ac:dyDescent="0.3">
      <c r="A885" s="56">
        <v>49195930</v>
      </c>
      <c r="B885" s="86">
        <v>599202</v>
      </c>
      <c r="C885" s="1">
        <v>42893</v>
      </c>
      <c r="D885" s="56" t="s">
        <v>357</v>
      </c>
      <c r="E885" s="56" t="s">
        <v>358</v>
      </c>
      <c r="F885" s="56" t="s">
        <v>334</v>
      </c>
      <c r="G885" s="56" t="s">
        <v>335</v>
      </c>
      <c r="H885" s="56" t="s">
        <v>336</v>
      </c>
      <c r="I885" s="56" t="s">
        <v>359</v>
      </c>
      <c r="K885" s="56" t="s">
        <v>337</v>
      </c>
      <c r="L885" s="56" t="s">
        <v>545</v>
      </c>
      <c r="M885" s="56" t="s">
        <v>984</v>
      </c>
      <c r="N885" s="56" t="s">
        <v>1043</v>
      </c>
      <c r="O885" s="56" t="s">
        <v>985</v>
      </c>
      <c r="P885" s="1" t="s">
        <v>110</v>
      </c>
      <c r="Q885" s="56" t="s">
        <v>241</v>
      </c>
      <c r="R885" s="56" t="s">
        <v>339</v>
      </c>
      <c r="S885" s="56">
        <v>149234</v>
      </c>
      <c r="T885" s="1" t="s">
        <v>372</v>
      </c>
      <c r="U885" s="56">
        <v>41416</v>
      </c>
      <c r="V885" s="56">
        <v>43100</v>
      </c>
      <c r="W885" s="56">
        <v>41456</v>
      </c>
      <c r="X885" s="56">
        <v>43100</v>
      </c>
      <c r="Y885" s="56" t="s">
        <v>340</v>
      </c>
      <c r="Z885" s="56" t="s">
        <v>341</v>
      </c>
      <c r="AA885" s="56" t="s">
        <v>347</v>
      </c>
      <c r="AB885" s="56" t="s">
        <v>343</v>
      </c>
      <c r="AC885" s="56" t="s">
        <v>342</v>
      </c>
      <c r="AD885" s="56" t="s">
        <v>347</v>
      </c>
      <c r="AE885" s="56" t="s">
        <v>334</v>
      </c>
      <c r="AF885" s="56" t="s">
        <v>292</v>
      </c>
      <c r="AG885" s="56">
        <v>2017</v>
      </c>
      <c r="AH885" s="56" t="s">
        <v>361</v>
      </c>
      <c r="AI885" s="56" t="s">
        <v>384</v>
      </c>
      <c r="AJ885" s="56">
        <v>342514</v>
      </c>
      <c r="AM885" s="56">
        <v>42748</v>
      </c>
      <c r="AN885" s="56" t="s">
        <v>391</v>
      </c>
      <c r="AO885" s="1">
        <v>41404</v>
      </c>
      <c r="AP885" s="56" t="s">
        <v>353</v>
      </c>
      <c r="AQ885" s="56">
        <v>67504</v>
      </c>
      <c r="AR885" s="56">
        <v>0</v>
      </c>
      <c r="AS885" s="56" t="s">
        <v>346</v>
      </c>
      <c r="BB885" s="56" t="s">
        <v>339</v>
      </c>
      <c r="BC885" s="56" t="s">
        <v>263</v>
      </c>
      <c r="BD885" s="56" t="s">
        <v>349</v>
      </c>
      <c r="BE885" s="56" t="s">
        <v>347</v>
      </c>
      <c r="BF885" s="56" t="s">
        <v>334</v>
      </c>
      <c r="BG885" s="56" t="s">
        <v>365</v>
      </c>
      <c r="BH885" s="56">
        <v>0</v>
      </c>
      <c r="BI885" s="56">
        <v>0</v>
      </c>
      <c r="BJ885" s="56">
        <v>1</v>
      </c>
    </row>
    <row r="886" spans="1:62" hidden="1" x14ac:dyDescent="0.3">
      <c r="A886" s="56">
        <v>49196630</v>
      </c>
      <c r="B886" s="86">
        <v>599202</v>
      </c>
      <c r="C886" s="1">
        <v>42893</v>
      </c>
      <c r="D886" s="56" t="s">
        <v>357</v>
      </c>
      <c r="E886" s="56" t="s">
        <v>358</v>
      </c>
      <c r="F886" s="56" t="s">
        <v>334</v>
      </c>
      <c r="G886" s="56" t="s">
        <v>335</v>
      </c>
      <c r="H886" s="56" t="s">
        <v>336</v>
      </c>
      <c r="I886" s="56" t="s">
        <v>359</v>
      </c>
      <c r="K886" s="56" t="s">
        <v>337</v>
      </c>
      <c r="L886" s="56" t="s">
        <v>545</v>
      </c>
      <c r="M886" s="56" t="s">
        <v>984</v>
      </c>
      <c r="N886" s="56" t="s">
        <v>1043</v>
      </c>
      <c r="O886" s="56" t="s">
        <v>985</v>
      </c>
      <c r="P886" s="1" t="s">
        <v>110</v>
      </c>
      <c r="Q886" s="56" t="s">
        <v>360</v>
      </c>
      <c r="R886" s="56" t="s">
        <v>339</v>
      </c>
      <c r="S886" s="56">
        <v>107908</v>
      </c>
      <c r="T886" s="1" t="s">
        <v>371</v>
      </c>
      <c r="U886" s="56">
        <v>41416</v>
      </c>
      <c r="V886" s="56">
        <v>43100</v>
      </c>
      <c r="W886" s="56">
        <v>41456</v>
      </c>
      <c r="X886" s="56">
        <v>43100</v>
      </c>
      <c r="Y886" s="56" t="s">
        <v>340</v>
      </c>
      <c r="Z886" s="56" t="s">
        <v>367</v>
      </c>
      <c r="AA886" s="56" t="s">
        <v>347</v>
      </c>
      <c r="AB886" s="56" t="s">
        <v>343</v>
      </c>
      <c r="AC886" s="56" t="s">
        <v>342</v>
      </c>
      <c r="AD886" s="56" t="s">
        <v>342</v>
      </c>
      <c r="AE886" s="56" t="s">
        <v>334</v>
      </c>
      <c r="AF886" s="56" t="s">
        <v>292</v>
      </c>
      <c r="AG886" s="56">
        <v>2016</v>
      </c>
      <c r="AH886" s="56" t="s">
        <v>361</v>
      </c>
      <c r="AI886" s="56" t="s">
        <v>384</v>
      </c>
      <c r="AJ886" s="56">
        <v>497330.5</v>
      </c>
      <c r="AM886" s="56">
        <v>42748</v>
      </c>
      <c r="AN886" s="56" t="s">
        <v>391</v>
      </c>
      <c r="AO886" s="1">
        <v>41393</v>
      </c>
      <c r="AP886" s="56" t="s">
        <v>353</v>
      </c>
      <c r="AQ886" s="56">
        <v>59806</v>
      </c>
      <c r="AR886" s="56">
        <v>0</v>
      </c>
      <c r="AS886" s="56" t="s">
        <v>346</v>
      </c>
      <c r="BB886" s="56" t="s">
        <v>339</v>
      </c>
      <c r="BC886" s="56" t="s">
        <v>263</v>
      </c>
      <c r="BD886" s="56" t="s">
        <v>349</v>
      </c>
      <c r="BE886" s="56" t="s">
        <v>347</v>
      </c>
      <c r="BF886" s="56" t="s">
        <v>334</v>
      </c>
      <c r="BG886" s="56" t="s">
        <v>365</v>
      </c>
      <c r="BH886" s="56">
        <v>0</v>
      </c>
      <c r="BI886" s="56">
        <v>0</v>
      </c>
      <c r="BJ886" s="56">
        <v>1</v>
      </c>
    </row>
    <row r="887" spans="1:62" hidden="1" x14ac:dyDescent="0.3">
      <c r="A887" s="56">
        <v>49196635</v>
      </c>
      <c r="B887" s="86">
        <v>599202</v>
      </c>
      <c r="C887" s="1">
        <v>42893</v>
      </c>
      <c r="D887" s="56" t="s">
        <v>357</v>
      </c>
      <c r="E887" s="56" t="s">
        <v>358</v>
      </c>
      <c r="F887" s="56" t="s">
        <v>334</v>
      </c>
      <c r="G887" s="56" t="s">
        <v>335</v>
      </c>
      <c r="H887" s="56" t="s">
        <v>336</v>
      </c>
      <c r="I887" s="56" t="s">
        <v>359</v>
      </c>
      <c r="K887" s="56" t="s">
        <v>337</v>
      </c>
      <c r="L887" s="56" t="s">
        <v>545</v>
      </c>
      <c r="M887" s="56" t="s">
        <v>984</v>
      </c>
      <c r="N887" s="56" t="s">
        <v>1043</v>
      </c>
      <c r="O887" s="56" t="s">
        <v>985</v>
      </c>
      <c r="P887" s="1" t="s">
        <v>110</v>
      </c>
      <c r="Q887" s="56" t="s">
        <v>360</v>
      </c>
      <c r="R887" s="56" t="s">
        <v>339</v>
      </c>
      <c r="S887" s="56">
        <v>107908</v>
      </c>
      <c r="T887" s="1" t="s">
        <v>371</v>
      </c>
      <c r="U887" s="56">
        <v>41416</v>
      </c>
      <c r="V887" s="56">
        <v>43100</v>
      </c>
      <c r="W887" s="56">
        <v>41456</v>
      </c>
      <c r="X887" s="56">
        <v>43100</v>
      </c>
      <c r="Y887" s="56" t="s">
        <v>340</v>
      </c>
      <c r="Z887" s="56" t="s">
        <v>367</v>
      </c>
      <c r="AA887" s="56" t="s">
        <v>347</v>
      </c>
      <c r="AB887" s="56" t="s">
        <v>343</v>
      </c>
      <c r="AC887" s="56" t="s">
        <v>342</v>
      </c>
      <c r="AD887" s="56" t="s">
        <v>342</v>
      </c>
      <c r="AE887" s="56" t="s">
        <v>334</v>
      </c>
      <c r="AF887" s="56" t="s">
        <v>292</v>
      </c>
      <c r="AG887" s="56">
        <v>2016</v>
      </c>
      <c r="AH887" s="56" t="s">
        <v>361</v>
      </c>
      <c r="AI887" s="56" t="s">
        <v>385</v>
      </c>
      <c r="AJ887" s="56">
        <v>387471</v>
      </c>
      <c r="AM887" s="56">
        <v>42748</v>
      </c>
      <c r="AN887" s="56" t="s">
        <v>391</v>
      </c>
      <c r="AO887" s="1">
        <v>41393</v>
      </c>
      <c r="AP887" s="56" t="s">
        <v>353</v>
      </c>
      <c r="AQ887" s="56">
        <v>59806</v>
      </c>
      <c r="AR887" s="56">
        <v>0</v>
      </c>
      <c r="AS887" s="56" t="s">
        <v>346</v>
      </c>
      <c r="BB887" s="56" t="s">
        <v>339</v>
      </c>
      <c r="BC887" s="56" t="s">
        <v>263</v>
      </c>
      <c r="BD887" s="56" t="s">
        <v>349</v>
      </c>
      <c r="BE887" s="56" t="s">
        <v>347</v>
      </c>
      <c r="BF887" s="56" t="s">
        <v>334</v>
      </c>
      <c r="BG887" s="56" t="s">
        <v>365</v>
      </c>
      <c r="BH887" s="56">
        <v>0</v>
      </c>
      <c r="BI887" s="56">
        <v>0</v>
      </c>
      <c r="BJ887" s="56">
        <v>1</v>
      </c>
    </row>
    <row r="888" spans="1:62" hidden="1" x14ac:dyDescent="0.3">
      <c r="A888" s="56">
        <v>49195931</v>
      </c>
      <c r="B888" s="86">
        <v>599202</v>
      </c>
      <c r="C888" s="1">
        <v>42893</v>
      </c>
      <c r="D888" s="56" t="s">
        <v>357</v>
      </c>
      <c r="E888" s="56" t="s">
        <v>358</v>
      </c>
      <c r="F888" s="56" t="s">
        <v>334</v>
      </c>
      <c r="G888" s="56" t="s">
        <v>335</v>
      </c>
      <c r="H888" s="56" t="s">
        <v>336</v>
      </c>
      <c r="I888" s="56" t="s">
        <v>359</v>
      </c>
      <c r="K888" s="56" t="s">
        <v>337</v>
      </c>
      <c r="L888" s="56" t="s">
        <v>545</v>
      </c>
      <c r="M888" s="56" t="s">
        <v>984</v>
      </c>
      <c r="N888" s="56" t="s">
        <v>1043</v>
      </c>
      <c r="O888" s="56" t="s">
        <v>985</v>
      </c>
      <c r="P888" s="1" t="s">
        <v>110</v>
      </c>
      <c r="Q888" s="56" t="s">
        <v>241</v>
      </c>
      <c r="R888" s="56" t="s">
        <v>339</v>
      </c>
      <c r="S888" s="56">
        <v>149234</v>
      </c>
      <c r="T888" s="1" t="s">
        <v>372</v>
      </c>
      <c r="U888" s="56">
        <v>41416</v>
      </c>
      <c r="V888" s="56">
        <v>43100</v>
      </c>
      <c r="W888" s="56">
        <v>41456</v>
      </c>
      <c r="X888" s="56">
        <v>43100</v>
      </c>
      <c r="Y888" s="56" t="s">
        <v>340</v>
      </c>
      <c r="Z888" s="56" t="s">
        <v>341</v>
      </c>
      <c r="AA888" s="56" t="s">
        <v>347</v>
      </c>
      <c r="AB888" s="56" t="s">
        <v>343</v>
      </c>
      <c r="AC888" s="56" t="s">
        <v>342</v>
      </c>
      <c r="AD888" s="56" t="s">
        <v>347</v>
      </c>
      <c r="AE888" s="56" t="s">
        <v>334</v>
      </c>
      <c r="AF888" s="56" t="s">
        <v>292</v>
      </c>
      <c r="AG888" s="56">
        <v>2018</v>
      </c>
      <c r="AH888" s="56" t="s">
        <v>361</v>
      </c>
      <c r="AI888" s="56" t="s">
        <v>385</v>
      </c>
      <c r="AJ888" s="56">
        <v>311153</v>
      </c>
      <c r="AM888" s="56">
        <v>42748</v>
      </c>
      <c r="AN888" s="56" t="s">
        <v>391</v>
      </c>
      <c r="AO888" s="1">
        <v>41404</v>
      </c>
      <c r="AP888" s="56" t="s">
        <v>353</v>
      </c>
      <c r="AQ888" s="56">
        <v>67504</v>
      </c>
      <c r="AR888" s="56">
        <v>0</v>
      </c>
      <c r="AS888" s="56" t="s">
        <v>346</v>
      </c>
      <c r="BB888" s="56" t="s">
        <v>339</v>
      </c>
      <c r="BC888" s="56" t="s">
        <v>263</v>
      </c>
      <c r="BD888" s="56" t="s">
        <v>349</v>
      </c>
      <c r="BE888" s="56" t="s">
        <v>347</v>
      </c>
      <c r="BF888" s="56" t="s">
        <v>334</v>
      </c>
      <c r="BG888" s="56" t="s">
        <v>365</v>
      </c>
      <c r="BH888" s="56">
        <v>0</v>
      </c>
      <c r="BI888" s="56">
        <v>0</v>
      </c>
      <c r="BJ888" s="56">
        <v>1</v>
      </c>
    </row>
    <row r="889" spans="1:62" hidden="1" x14ac:dyDescent="0.3">
      <c r="A889" s="56">
        <v>49196527</v>
      </c>
      <c r="B889" s="86">
        <v>599202</v>
      </c>
      <c r="C889" s="1">
        <v>42893</v>
      </c>
      <c r="D889" s="56" t="s">
        <v>357</v>
      </c>
      <c r="E889" s="56" t="s">
        <v>358</v>
      </c>
      <c r="F889" s="56" t="s">
        <v>334</v>
      </c>
      <c r="G889" s="56" t="s">
        <v>335</v>
      </c>
      <c r="H889" s="56" t="s">
        <v>336</v>
      </c>
      <c r="I889" s="56" t="s">
        <v>359</v>
      </c>
      <c r="K889" s="56" t="s">
        <v>337</v>
      </c>
      <c r="L889" s="56" t="s">
        <v>545</v>
      </c>
      <c r="M889" s="56" t="s">
        <v>984</v>
      </c>
      <c r="N889" s="56" t="s">
        <v>1043</v>
      </c>
      <c r="O889" s="56" t="s">
        <v>985</v>
      </c>
      <c r="P889" s="1" t="s">
        <v>110</v>
      </c>
      <c r="Q889" s="56" t="s">
        <v>360</v>
      </c>
      <c r="R889" s="56" t="s">
        <v>339</v>
      </c>
      <c r="S889" s="56">
        <v>107904</v>
      </c>
      <c r="T889" s="1" t="s">
        <v>490</v>
      </c>
      <c r="U889" s="56">
        <v>41416</v>
      </c>
      <c r="V889" s="56">
        <v>43100</v>
      </c>
      <c r="W889" s="56">
        <v>41456</v>
      </c>
      <c r="X889" s="56">
        <v>43100</v>
      </c>
      <c r="Y889" s="56" t="s">
        <v>356</v>
      </c>
      <c r="Z889" s="56" t="s">
        <v>341</v>
      </c>
      <c r="AA889" s="56" t="s">
        <v>347</v>
      </c>
      <c r="AB889" s="56" t="s">
        <v>343</v>
      </c>
      <c r="AC889" s="56" t="s">
        <v>342</v>
      </c>
      <c r="AD889" s="56" t="s">
        <v>342</v>
      </c>
      <c r="AE889" s="56" t="s">
        <v>334</v>
      </c>
      <c r="AF889" s="56" t="s">
        <v>292</v>
      </c>
      <c r="AG889" s="56">
        <v>2016</v>
      </c>
      <c r="AH889" s="56" t="s">
        <v>361</v>
      </c>
      <c r="AI889" s="56" t="s">
        <v>385</v>
      </c>
      <c r="AJ889" s="56">
        <v>1840</v>
      </c>
      <c r="AM889" s="56">
        <v>42748</v>
      </c>
      <c r="AN889" s="56" t="s">
        <v>391</v>
      </c>
      <c r="AO889" s="1">
        <v>41393</v>
      </c>
      <c r="AP889" s="56" t="s">
        <v>353</v>
      </c>
      <c r="AQ889" s="56">
        <v>59804</v>
      </c>
      <c r="AR889" s="56">
        <v>0</v>
      </c>
      <c r="AS889" s="56" t="s">
        <v>346</v>
      </c>
      <c r="BB889" s="56" t="s">
        <v>339</v>
      </c>
      <c r="BC889" s="56" t="s">
        <v>263</v>
      </c>
      <c r="BD889" s="56" t="s">
        <v>349</v>
      </c>
      <c r="BE889" s="56" t="s">
        <v>347</v>
      </c>
      <c r="BF889" s="56" t="s">
        <v>334</v>
      </c>
      <c r="BG889" s="56" t="s">
        <v>365</v>
      </c>
      <c r="BH889" s="56">
        <v>0</v>
      </c>
      <c r="BI889" s="56">
        <v>0</v>
      </c>
      <c r="BJ889" s="56">
        <v>1</v>
      </c>
    </row>
    <row r="890" spans="1:62" hidden="1" x14ac:dyDescent="0.3">
      <c r="A890" s="56">
        <v>49196511</v>
      </c>
      <c r="B890" s="86">
        <v>599202</v>
      </c>
      <c r="C890" s="1">
        <v>42893</v>
      </c>
      <c r="D890" s="56" t="s">
        <v>357</v>
      </c>
      <c r="E890" s="56" t="s">
        <v>358</v>
      </c>
      <c r="F890" s="56" t="s">
        <v>334</v>
      </c>
      <c r="G890" s="56" t="s">
        <v>335</v>
      </c>
      <c r="H890" s="56" t="s">
        <v>336</v>
      </c>
      <c r="I890" s="56" t="s">
        <v>359</v>
      </c>
      <c r="K890" s="56" t="s">
        <v>337</v>
      </c>
      <c r="L890" s="56" t="s">
        <v>545</v>
      </c>
      <c r="M890" s="56" t="s">
        <v>984</v>
      </c>
      <c r="N890" s="56" t="s">
        <v>1043</v>
      </c>
      <c r="O890" s="56" t="s">
        <v>985</v>
      </c>
      <c r="P890" s="1" t="s">
        <v>110</v>
      </c>
      <c r="Q890" s="56" t="s">
        <v>360</v>
      </c>
      <c r="R890" s="56" t="s">
        <v>339</v>
      </c>
      <c r="S890" s="56">
        <v>107904</v>
      </c>
      <c r="T890" s="1" t="s">
        <v>490</v>
      </c>
      <c r="U890" s="56">
        <v>41416</v>
      </c>
      <c r="V890" s="56">
        <v>43100</v>
      </c>
      <c r="W890" s="56">
        <v>41456</v>
      </c>
      <c r="X890" s="56">
        <v>43100</v>
      </c>
      <c r="Y890" s="56" t="s">
        <v>356</v>
      </c>
      <c r="Z890" s="56" t="s">
        <v>341</v>
      </c>
      <c r="AA890" s="56" t="s">
        <v>347</v>
      </c>
      <c r="AB890" s="56" t="s">
        <v>343</v>
      </c>
      <c r="AC890" s="56" t="s">
        <v>342</v>
      </c>
      <c r="AD890" s="56" t="s">
        <v>342</v>
      </c>
      <c r="AE890" s="56" t="s">
        <v>334</v>
      </c>
      <c r="AF890" s="56" t="s">
        <v>291</v>
      </c>
      <c r="AG890" s="56">
        <v>2014</v>
      </c>
      <c r="AH890" s="56" t="s">
        <v>361</v>
      </c>
      <c r="AI890" s="56" t="s">
        <v>362</v>
      </c>
      <c r="AJ890" s="56">
        <v>300</v>
      </c>
      <c r="AK890" s="1">
        <v>41639</v>
      </c>
      <c r="AL890" s="56" t="s">
        <v>491</v>
      </c>
      <c r="AM890" s="56">
        <v>42748</v>
      </c>
      <c r="AN890" s="56" t="s">
        <v>391</v>
      </c>
      <c r="AO890" s="1">
        <v>41684</v>
      </c>
      <c r="AP890" s="56" t="s">
        <v>378</v>
      </c>
      <c r="AQ890" s="56">
        <v>59804</v>
      </c>
      <c r="AR890" s="56">
        <v>0</v>
      </c>
      <c r="AS890" s="56" t="s">
        <v>346</v>
      </c>
      <c r="BB890" s="56" t="s">
        <v>339</v>
      </c>
      <c r="BC890" s="56" t="s">
        <v>263</v>
      </c>
      <c r="BD890" s="56" t="s">
        <v>349</v>
      </c>
      <c r="BE890" s="56" t="s">
        <v>347</v>
      </c>
      <c r="BF890" s="56" t="s">
        <v>334</v>
      </c>
      <c r="BG890" s="56" t="s">
        <v>365</v>
      </c>
      <c r="BH890" s="56">
        <v>0</v>
      </c>
      <c r="BI890" s="56">
        <v>0</v>
      </c>
      <c r="BJ890" s="56">
        <v>1</v>
      </c>
    </row>
    <row r="891" spans="1:62" hidden="1" x14ac:dyDescent="0.3">
      <c r="A891" s="56">
        <v>49196503</v>
      </c>
      <c r="B891" s="86">
        <v>599202</v>
      </c>
      <c r="C891" s="1">
        <v>42893</v>
      </c>
      <c r="D891" s="56" t="s">
        <v>357</v>
      </c>
      <c r="E891" s="56" t="s">
        <v>358</v>
      </c>
      <c r="F891" s="56" t="s">
        <v>334</v>
      </c>
      <c r="G891" s="56" t="s">
        <v>335</v>
      </c>
      <c r="H891" s="56" t="s">
        <v>336</v>
      </c>
      <c r="I891" s="56" t="s">
        <v>359</v>
      </c>
      <c r="K891" s="56" t="s">
        <v>337</v>
      </c>
      <c r="L891" s="56" t="s">
        <v>545</v>
      </c>
      <c r="M891" s="56" t="s">
        <v>984</v>
      </c>
      <c r="N891" s="56" t="s">
        <v>1043</v>
      </c>
      <c r="O891" s="56" t="s">
        <v>985</v>
      </c>
      <c r="P891" s="1" t="s">
        <v>110</v>
      </c>
      <c r="Q891" s="56" t="s">
        <v>360</v>
      </c>
      <c r="R891" s="56" t="s">
        <v>339</v>
      </c>
      <c r="S891" s="56">
        <v>149237</v>
      </c>
      <c r="T891" s="1" t="s">
        <v>375</v>
      </c>
      <c r="U891" s="56">
        <v>41416</v>
      </c>
      <c r="V891" s="56">
        <v>43100</v>
      </c>
      <c r="W891" s="56">
        <v>41456</v>
      </c>
      <c r="X891" s="56">
        <v>43100</v>
      </c>
      <c r="Y891" s="56" t="s">
        <v>340</v>
      </c>
      <c r="Z891" s="56" t="s">
        <v>341</v>
      </c>
      <c r="AA891" s="56" t="s">
        <v>347</v>
      </c>
      <c r="AB891" s="56" t="s">
        <v>343</v>
      </c>
      <c r="AC891" s="56" t="s">
        <v>342</v>
      </c>
      <c r="AD891" s="56" t="s">
        <v>347</v>
      </c>
      <c r="AE891" s="56" t="s">
        <v>334</v>
      </c>
      <c r="AF891" s="56" t="s">
        <v>292</v>
      </c>
      <c r="AG891" s="56">
        <v>2017</v>
      </c>
      <c r="AH891" s="56" t="s">
        <v>361</v>
      </c>
      <c r="AI891" s="56" t="s">
        <v>373</v>
      </c>
      <c r="AJ891" s="56">
        <v>1322</v>
      </c>
      <c r="AM891" s="56">
        <v>42748</v>
      </c>
      <c r="AN891" s="56" t="s">
        <v>391</v>
      </c>
      <c r="AO891" s="1">
        <v>41404</v>
      </c>
      <c r="AP891" s="56" t="s">
        <v>353</v>
      </c>
      <c r="AQ891" s="56">
        <v>67509</v>
      </c>
      <c r="AR891" s="56">
        <v>0</v>
      </c>
      <c r="AS891" s="56" t="s">
        <v>346</v>
      </c>
      <c r="BB891" s="56" t="s">
        <v>339</v>
      </c>
      <c r="BC891" s="56" t="s">
        <v>263</v>
      </c>
      <c r="BD891" s="56" t="s">
        <v>349</v>
      </c>
      <c r="BE891" s="56" t="s">
        <v>347</v>
      </c>
      <c r="BF891" s="56" t="s">
        <v>334</v>
      </c>
      <c r="BG891" s="56" t="s">
        <v>365</v>
      </c>
      <c r="BH891" s="56">
        <v>0</v>
      </c>
      <c r="BI891" s="56">
        <v>0</v>
      </c>
      <c r="BJ891" s="56">
        <v>1</v>
      </c>
    </row>
    <row r="892" spans="1:62" hidden="1" x14ac:dyDescent="0.3">
      <c r="A892" s="56">
        <v>49196499</v>
      </c>
      <c r="B892" s="86">
        <v>599202</v>
      </c>
      <c r="C892" s="1">
        <v>42893</v>
      </c>
      <c r="D892" s="56" t="s">
        <v>357</v>
      </c>
      <c r="E892" s="56" t="s">
        <v>358</v>
      </c>
      <c r="F892" s="56" t="s">
        <v>334</v>
      </c>
      <c r="G892" s="56" t="s">
        <v>335</v>
      </c>
      <c r="H892" s="56" t="s">
        <v>336</v>
      </c>
      <c r="I892" s="56" t="s">
        <v>359</v>
      </c>
      <c r="K892" s="56" t="s">
        <v>337</v>
      </c>
      <c r="L892" s="56" t="s">
        <v>545</v>
      </c>
      <c r="M892" s="56" t="s">
        <v>984</v>
      </c>
      <c r="N892" s="56" t="s">
        <v>1043</v>
      </c>
      <c r="O892" s="56" t="s">
        <v>985</v>
      </c>
      <c r="P892" s="1" t="s">
        <v>110</v>
      </c>
      <c r="Q892" s="56" t="s">
        <v>360</v>
      </c>
      <c r="R892" s="56" t="s">
        <v>339</v>
      </c>
      <c r="S892" s="56">
        <v>149237</v>
      </c>
      <c r="T892" s="1" t="s">
        <v>375</v>
      </c>
      <c r="U892" s="56">
        <v>41416</v>
      </c>
      <c r="V892" s="56">
        <v>43100</v>
      </c>
      <c r="W892" s="56">
        <v>41456</v>
      </c>
      <c r="X892" s="56">
        <v>43100</v>
      </c>
      <c r="Y892" s="56" t="s">
        <v>340</v>
      </c>
      <c r="Z892" s="56" t="s">
        <v>341</v>
      </c>
      <c r="AA892" s="56" t="s">
        <v>347</v>
      </c>
      <c r="AB892" s="56" t="s">
        <v>343</v>
      </c>
      <c r="AC892" s="56" t="s">
        <v>342</v>
      </c>
      <c r="AD892" s="56" t="s">
        <v>347</v>
      </c>
      <c r="AE892" s="56" t="s">
        <v>334</v>
      </c>
      <c r="AF892" s="56" t="s">
        <v>292</v>
      </c>
      <c r="AG892" s="56">
        <v>2016</v>
      </c>
      <c r="AH892" s="56" t="s">
        <v>361</v>
      </c>
      <c r="AI892" s="56" t="s">
        <v>373</v>
      </c>
      <c r="AJ892" s="56">
        <v>1045</v>
      </c>
      <c r="AM892" s="56">
        <v>42748</v>
      </c>
      <c r="AN892" s="56" t="s">
        <v>391</v>
      </c>
      <c r="AO892" s="1">
        <v>41404</v>
      </c>
      <c r="AP892" s="56" t="s">
        <v>353</v>
      </c>
      <c r="AQ892" s="56">
        <v>67509</v>
      </c>
      <c r="AR892" s="56">
        <v>0</v>
      </c>
      <c r="AS892" s="56" t="s">
        <v>346</v>
      </c>
      <c r="BB892" s="56" t="s">
        <v>339</v>
      </c>
      <c r="BC892" s="56" t="s">
        <v>263</v>
      </c>
      <c r="BD892" s="56" t="s">
        <v>349</v>
      </c>
      <c r="BE892" s="56" t="s">
        <v>347</v>
      </c>
      <c r="BF892" s="56" t="s">
        <v>334</v>
      </c>
      <c r="BG892" s="56" t="s">
        <v>365</v>
      </c>
      <c r="BH892" s="56">
        <v>0</v>
      </c>
      <c r="BI892" s="56">
        <v>0</v>
      </c>
      <c r="BJ892" s="56">
        <v>1</v>
      </c>
    </row>
    <row r="893" spans="1:62" hidden="1" x14ac:dyDescent="0.3">
      <c r="A893" s="56">
        <v>49195932</v>
      </c>
      <c r="B893" s="86">
        <v>599202</v>
      </c>
      <c r="C893" s="1">
        <v>42893</v>
      </c>
      <c r="D893" s="56" t="s">
        <v>357</v>
      </c>
      <c r="E893" s="56" t="s">
        <v>358</v>
      </c>
      <c r="F893" s="56" t="s">
        <v>334</v>
      </c>
      <c r="G893" s="56" t="s">
        <v>335</v>
      </c>
      <c r="H893" s="56" t="s">
        <v>336</v>
      </c>
      <c r="I893" s="56" t="s">
        <v>359</v>
      </c>
      <c r="K893" s="56" t="s">
        <v>337</v>
      </c>
      <c r="L893" s="56" t="s">
        <v>545</v>
      </c>
      <c r="M893" s="56" t="s">
        <v>984</v>
      </c>
      <c r="N893" s="56" t="s">
        <v>1043</v>
      </c>
      <c r="O893" s="56" t="s">
        <v>985</v>
      </c>
      <c r="P893" s="1" t="s">
        <v>110</v>
      </c>
      <c r="Q893" s="56" t="s">
        <v>241</v>
      </c>
      <c r="R893" s="56" t="s">
        <v>339</v>
      </c>
      <c r="S893" s="56">
        <v>149234</v>
      </c>
      <c r="T893" s="1" t="s">
        <v>372</v>
      </c>
      <c r="U893" s="56">
        <v>41416</v>
      </c>
      <c r="V893" s="56">
        <v>43100</v>
      </c>
      <c r="W893" s="56">
        <v>41456</v>
      </c>
      <c r="X893" s="56">
        <v>43100</v>
      </c>
      <c r="Y893" s="56" t="s">
        <v>340</v>
      </c>
      <c r="Z893" s="56" t="s">
        <v>341</v>
      </c>
      <c r="AA893" s="56" t="s">
        <v>347</v>
      </c>
      <c r="AB893" s="56" t="s">
        <v>343</v>
      </c>
      <c r="AC893" s="56" t="s">
        <v>342</v>
      </c>
      <c r="AD893" s="56" t="s">
        <v>347</v>
      </c>
      <c r="AE893" s="56" t="s">
        <v>334</v>
      </c>
      <c r="AF893" s="56" t="s">
        <v>292</v>
      </c>
      <c r="AG893" s="56">
        <v>2018</v>
      </c>
      <c r="AH893" s="56" t="s">
        <v>361</v>
      </c>
      <c r="AI893" s="56" t="s">
        <v>362</v>
      </c>
      <c r="AJ893" s="56">
        <v>293096</v>
      </c>
      <c r="AM893" s="56">
        <v>42748</v>
      </c>
      <c r="AN893" s="56" t="s">
        <v>391</v>
      </c>
      <c r="AO893" s="1">
        <v>41404</v>
      </c>
      <c r="AP893" s="56" t="s">
        <v>353</v>
      </c>
      <c r="AQ893" s="56">
        <v>67504</v>
      </c>
      <c r="AR893" s="56">
        <v>0</v>
      </c>
      <c r="AS893" s="56" t="s">
        <v>346</v>
      </c>
      <c r="BB893" s="56" t="s">
        <v>339</v>
      </c>
      <c r="BC893" s="56" t="s">
        <v>263</v>
      </c>
      <c r="BD893" s="56" t="s">
        <v>349</v>
      </c>
      <c r="BE893" s="56" t="s">
        <v>347</v>
      </c>
      <c r="BF893" s="56" t="s">
        <v>334</v>
      </c>
      <c r="BG893" s="56" t="s">
        <v>365</v>
      </c>
      <c r="BH893" s="56">
        <v>0</v>
      </c>
      <c r="BI893" s="56">
        <v>0</v>
      </c>
      <c r="BJ893" s="56">
        <v>1</v>
      </c>
    </row>
    <row r="894" spans="1:62" hidden="1" x14ac:dyDescent="0.3">
      <c r="A894" s="56">
        <v>49195933</v>
      </c>
      <c r="B894" s="86">
        <v>599202</v>
      </c>
      <c r="C894" s="1">
        <v>42893</v>
      </c>
      <c r="D894" s="56" t="s">
        <v>357</v>
      </c>
      <c r="E894" s="56" t="s">
        <v>358</v>
      </c>
      <c r="F894" s="56" t="s">
        <v>334</v>
      </c>
      <c r="G894" s="56" t="s">
        <v>335</v>
      </c>
      <c r="H894" s="56" t="s">
        <v>336</v>
      </c>
      <c r="I894" s="56" t="s">
        <v>359</v>
      </c>
      <c r="K894" s="56" t="s">
        <v>337</v>
      </c>
      <c r="L894" s="56" t="s">
        <v>545</v>
      </c>
      <c r="M894" s="56" t="s">
        <v>984</v>
      </c>
      <c r="N894" s="56" t="s">
        <v>1043</v>
      </c>
      <c r="O894" s="56" t="s">
        <v>985</v>
      </c>
      <c r="P894" s="1" t="s">
        <v>110</v>
      </c>
      <c r="Q894" s="56" t="s">
        <v>360</v>
      </c>
      <c r="R894" s="56" t="s">
        <v>339</v>
      </c>
      <c r="S894" s="56">
        <v>127429</v>
      </c>
      <c r="T894" s="1" t="s">
        <v>442</v>
      </c>
      <c r="U894" s="56">
        <v>41416</v>
      </c>
      <c r="V894" s="56">
        <v>43100</v>
      </c>
      <c r="W894" s="56">
        <v>41334</v>
      </c>
      <c r="X894" s="56">
        <v>41291</v>
      </c>
      <c r="Y894" s="56" t="s">
        <v>356</v>
      </c>
      <c r="AA894" s="56" t="s">
        <v>347</v>
      </c>
      <c r="AB894" s="56" t="s">
        <v>343</v>
      </c>
      <c r="AC894" s="56" t="s">
        <v>342</v>
      </c>
      <c r="AD894" s="56" t="s">
        <v>347</v>
      </c>
      <c r="AE894" s="56" t="s">
        <v>352</v>
      </c>
      <c r="AF894" s="56" t="s">
        <v>292</v>
      </c>
      <c r="AG894" s="56">
        <v>2016</v>
      </c>
      <c r="AH894" s="56" t="s">
        <v>80</v>
      </c>
      <c r="AI894" s="56" t="s">
        <v>348</v>
      </c>
      <c r="AJ894" s="56">
        <v>1</v>
      </c>
      <c r="AM894" s="56">
        <v>41291</v>
      </c>
      <c r="AN894" s="56" t="s">
        <v>353</v>
      </c>
      <c r="AO894" s="1">
        <v>41290</v>
      </c>
      <c r="AP894" s="56" t="s">
        <v>353</v>
      </c>
      <c r="AQ894" s="56">
        <v>64154</v>
      </c>
      <c r="AR894" s="56">
        <v>0</v>
      </c>
      <c r="AS894" s="56" t="s">
        <v>346</v>
      </c>
      <c r="BB894" s="56" t="s">
        <v>339</v>
      </c>
      <c r="BC894" s="56" t="s">
        <v>263</v>
      </c>
      <c r="BD894" s="56" t="s">
        <v>349</v>
      </c>
      <c r="BE894" s="56" t="s">
        <v>347</v>
      </c>
      <c r="BF894" s="56" t="s">
        <v>334</v>
      </c>
      <c r="BG894" s="56" t="s">
        <v>365</v>
      </c>
      <c r="BH894" s="56">
        <v>0</v>
      </c>
      <c r="BI894" s="56">
        <v>0</v>
      </c>
      <c r="BJ894" s="56">
        <v>0</v>
      </c>
    </row>
    <row r="895" spans="1:62" hidden="1" x14ac:dyDescent="0.3">
      <c r="A895" s="56">
        <v>49196501</v>
      </c>
      <c r="B895" s="86">
        <v>599202</v>
      </c>
      <c r="C895" s="1">
        <v>42893</v>
      </c>
      <c r="D895" s="56" t="s">
        <v>357</v>
      </c>
      <c r="E895" s="56" t="s">
        <v>358</v>
      </c>
      <c r="F895" s="56" t="s">
        <v>334</v>
      </c>
      <c r="G895" s="56" t="s">
        <v>335</v>
      </c>
      <c r="H895" s="56" t="s">
        <v>336</v>
      </c>
      <c r="I895" s="56" t="s">
        <v>359</v>
      </c>
      <c r="K895" s="56" t="s">
        <v>337</v>
      </c>
      <c r="L895" s="56" t="s">
        <v>545</v>
      </c>
      <c r="M895" s="56" t="s">
        <v>984</v>
      </c>
      <c r="N895" s="56" t="s">
        <v>1043</v>
      </c>
      <c r="O895" s="56" t="s">
        <v>985</v>
      </c>
      <c r="P895" s="1" t="s">
        <v>110</v>
      </c>
      <c r="Q895" s="56" t="s">
        <v>360</v>
      </c>
      <c r="R895" s="56" t="s">
        <v>339</v>
      </c>
      <c r="S895" s="56">
        <v>149237</v>
      </c>
      <c r="T895" s="1" t="s">
        <v>375</v>
      </c>
      <c r="U895" s="56">
        <v>41416</v>
      </c>
      <c r="V895" s="56">
        <v>43100</v>
      </c>
      <c r="W895" s="56">
        <v>41456</v>
      </c>
      <c r="X895" s="56">
        <v>43100</v>
      </c>
      <c r="Y895" s="56" t="s">
        <v>340</v>
      </c>
      <c r="Z895" s="56" t="s">
        <v>341</v>
      </c>
      <c r="AA895" s="56" t="s">
        <v>347</v>
      </c>
      <c r="AB895" s="56" t="s">
        <v>343</v>
      </c>
      <c r="AC895" s="56" t="s">
        <v>342</v>
      </c>
      <c r="AD895" s="56" t="s">
        <v>347</v>
      </c>
      <c r="AE895" s="56" t="s">
        <v>334</v>
      </c>
      <c r="AF895" s="56" t="s">
        <v>292</v>
      </c>
      <c r="AG895" s="56">
        <v>2017</v>
      </c>
      <c r="AH895" s="56" t="s">
        <v>361</v>
      </c>
      <c r="AI895" s="56" t="s">
        <v>385</v>
      </c>
      <c r="AJ895" s="56">
        <v>1327</v>
      </c>
      <c r="AM895" s="56">
        <v>42748</v>
      </c>
      <c r="AN895" s="56" t="s">
        <v>391</v>
      </c>
      <c r="AO895" s="1">
        <v>41404</v>
      </c>
      <c r="AP895" s="56" t="s">
        <v>353</v>
      </c>
      <c r="AQ895" s="56">
        <v>67509</v>
      </c>
      <c r="AR895" s="56">
        <v>0</v>
      </c>
      <c r="AS895" s="56" t="s">
        <v>346</v>
      </c>
      <c r="BB895" s="56" t="s">
        <v>339</v>
      </c>
      <c r="BC895" s="56" t="s">
        <v>263</v>
      </c>
      <c r="BD895" s="56" t="s">
        <v>349</v>
      </c>
      <c r="BE895" s="56" t="s">
        <v>347</v>
      </c>
      <c r="BF895" s="56" t="s">
        <v>334</v>
      </c>
      <c r="BG895" s="56" t="s">
        <v>365</v>
      </c>
      <c r="BH895" s="56">
        <v>0</v>
      </c>
      <c r="BI895" s="56">
        <v>0</v>
      </c>
      <c r="BJ895" s="56">
        <v>1</v>
      </c>
    </row>
    <row r="896" spans="1:62" hidden="1" x14ac:dyDescent="0.3">
      <c r="A896" s="56">
        <v>49195934</v>
      </c>
      <c r="B896" s="86">
        <v>599202</v>
      </c>
      <c r="C896" s="1">
        <v>42893</v>
      </c>
      <c r="D896" s="56" t="s">
        <v>357</v>
      </c>
      <c r="E896" s="56" t="s">
        <v>358</v>
      </c>
      <c r="F896" s="56" t="s">
        <v>334</v>
      </c>
      <c r="G896" s="56" t="s">
        <v>335</v>
      </c>
      <c r="H896" s="56" t="s">
        <v>336</v>
      </c>
      <c r="I896" s="56" t="s">
        <v>359</v>
      </c>
      <c r="K896" s="56" t="s">
        <v>337</v>
      </c>
      <c r="L896" s="56" t="s">
        <v>545</v>
      </c>
      <c r="M896" s="56" t="s">
        <v>984</v>
      </c>
      <c r="N896" s="56" t="s">
        <v>1043</v>
      </c>
      <c r="O896" s="56" t="s">
        <v>985</v>
      </c>
      <c r="P896" s="1" t="s">
        <v>110</v>
      </c>
      <c r="Q896" s="56" t="s">
        <v>360</v>
      </c>
      <c r="R896" s="56" t="s">
        <v>339</v>
      </c>
      <c r="S896" s="56">
        <v>127429</v>
      </c>
      <c r="T896" s="1" t="s">
        <v>442</v>
      </c>
      <c r="U896" s="56">
        <v>41416</v>
      </c>
      <c r="V896" s="56">
        <v>43100</v>
      </c>
      <c r="W896" s="56">
        <v>41334</v>
      </c>
      <c r="X896" s="56">
        <v>41291</v>
      </c>
      <c r="Y896" s="56" t="s">
        <v>356</v>
      </c>
      <c r="AA896" s="56" t="s">
        <v>347</v>
      </c>
      <c r="AB896" s="56" t="s">
        <v>343</v>
      </c>
      <c r="AC896" s="56" t="s">
        <v>342</v>
      </c>
      <c r="AD896" s="56" t="s">
        <v>347</v>
      </c>
      <c r="AE896" s="56" t="s">
        <v>352</v>
      </c>
      <c r="AF896" s="56" t="s">
        <v>292</v>
      </c>
      <c r="AG896" s="56">
        <v>2016</v>
      </c>
      <c r="AH896" s="56" t="s">
        <v>80</v>
      </c>
      <c r="AI896" s="56" t="s">
        <v>344</v>
      </c>
      <c r="AJ896" s="56">
        <v>1</v>
      </c>
      <c r="AM896" s="56">
        <v>41291</v>
      </c>
      <c r="AN896" s="56" t="s">
        <v>353</v>
      </c>
      <c r="AO896" s="1">
        <v>41290</v>
      </c>
      <c r="AP896" s="56" t="s">
        <v>353</v>
      </c>
      <c r="AQ896" s="56">
        <v>64154</v>
      </c>
      <c r="AR896" s="56">
        <v>0</v>
      </c>
      <c r="AS896" s="56" t="s">
        <v>346</v>
      </c>
      <c r="BB896" s="56" t="s">
        <v>339</v>
      </c>
      <c r="BC896" s="56" t="s">
        <v>263</v>
      </c>
      <c r="BD896" s="56" t="s">
        <v>349</v>
      </c>
      <c r="BE896" s="56" t="s">
        <v>347</v>
      </c>
      <c r="BF896" s="56" t="s">
        <v>334</v>
      </c>
      <c r="BG896" s="56" t="s">
        <v>365</v>
      </c>
      <c r="BH896" s="56">
        <v>0</v>
      </c>
      <c r="BI896" s="56">
        <v>0</v>
      </c>
      <c r="BJ896" s="56">
        <v>0</v>
      </c>
    </row>
    <row r="897" spans="1:62" hidden="1" x14ac:dyDescent="0.3">
      <c r="A897" s="56">
        <v>49195935</v>
      </c>
      <c r="B897" s="86">
        <v>599202</v>
      </c>
      <c r="C897" s="1">
        <v>42893</v>
      </c>
      <c r="D897" s="56" t="s">
        <v>357</v>
      </c>
      <c r="E897" s="56" t="s">
        <v>358</v>
      </c>
      <c r="F897" s="56" t="s">
        <v>334</v>
      </c>
      <c r="G897" s="56" t="s">
        <v>335</v>
      </c>
      <c r="H897" s="56" t="s">
        <v>336</v>
      </c>
      <c r="I897" s="56" t="s">
        <v>359</v>
      </c>
      <c r="K897" s="56" t="s">
        <v>337</v>
      </c>
      <c r="L897" s="56" t="s">
        <v>545</v>
      </c>
      <c r="M897" s="56" t="s">
        <v>984</v>
      </c>
      <c r="N897" s="56" t="s">
        <v>1043</v>
      </c>
      <c r="O897" s="56" t="s">
        <v>985</v>
      </c>
      <c r="P897" s="1" t="s">
        <v>110</v>
      </c>
      <c r="Q897" s="56" t="s">
        <v>360</v>
      </c>
      <c r="R897" s="56" t="s">
        <v>339</v>
      </c>
      <c r="S897" s="56">
        <v>127429</v>
      </c>
      <c r="T897" s="1" t="s">
        <v>442</v>
      </c>
      <c r="U897" s="56">
        <v>41416</v>
      </c>
      <c r="V897" s="56">
        <v>43100</v>
      </c>
      <c r="W897" s="56">
        <v>41334</v>
      </c>
      <c r="X897" s="56">
        <v>41291</v>
      </c>
      <c r="Y897" s="56" t="s">
        <v>356</v>
      </c>
      <c r="AA897" s="56" t="s">
        <v>347</v>
      </c>
      <c r="AB897" s="56" t="s">
        <v>343</v>
      </c>
      <c r="AC897" s="56" t="s">
        <v>342</v>
      </c>
      <c r="AD897" s="56" t="s">
        <v>347</v>
      </c>
      <c r="AE897" s="56" t="s">
        <v>352</v>
      </c>
      <c r="AF897" s="56" t="s">
        <v>292</v>
      </c>
      <c r="AG897" s="56">
        <v>2017</v>
      </c>
      <c r="AH897" s="56" t="s">
        <v>80</v>
      </c>
      <c r="AI897" s="56" t="s">
        <v>348</v>
      </c>
      <c r="AJ897" s="56">
        <v>1</v>
      </c>
      <c r="AM897" s="56">
        <v>41291</v>
      </c>
      <c r="AN897" s="56" t="s">
        <v>353</v>
      </c>
      <c r="AO897" s="1">
        <v>41290</v>
      </c>
      <c r="AP897" s="56" t="s">
        <v>353</v>
      </c>
      <c r="AQ897" s="56">
        <v>64154</v>
      </c>
      <c r="AR897" s="56">
        <v>0</v>
      </c>
      <c r="AS897" s="56" t="s">
        <v>346</v>
      </c>
      <c r="BB897" s="56" t="s">
        <v>339</v>
      </c>
      <c r="BC897" s="56" t="s">
        <v>263</v>
      </c>
      <c r="BD897" s="56" t="s">
        <v>349</v>
      </c>
      <c r="BE897" s="56" t="s">
        <v>347</v>
      </c>
      <c r="BF897" s="56" t="s">
        <v>334</v>
      </c>
      <c r="BG897" s="56" t="s">
        <v>365</v>
      </c>
      <c r="BH897" s="56">
        <v>0</v>
      </c>
      <c r="BI897" s="56">
        <v>0</v>
      </c>
      <c r="BJ897" s="56">
        <v>0</v>
      </c>
    </row>
    <row r="898" spans="1:62" hidden="1" x14ac:dyDescent="0.3">
      <c r="A898" s="56">
        <v>49196509</v>
      </c>
      <c r="B898" s="86">
        <v>599202</v>
      </c>
      <c r="C898" s="1">
        <v>42893</v>
      </c>
      <c r="D898" s="56" t="s">
        <v>357</v>
      </c>
      <c r="E898" s="56" t="s">
        <v>358</v>
      </c>
      <c r="F898" s="56" t="s">
        <v>334</v>
      </c>
      <c r="G898" s="56" t="s">
        <v>335</v>
      </c>
      <c r="H898" s="56" t="s">
        <v>336</v>
      </c>
      <c r="I898" s="56" t="s">
        <v>359</v>
      </c>
      <c r="K898" s="56" t="s">
        <v>337</v>
      </c>
      <c r="L898" s="56" t="s">
        <v>545</v>
      </c>
      <c r="M898" s="56" t="s">
        <v>984</v>
      </c>
      <c r="N898" s="56" t="s">
        <v>1043</v>
      </c>
      <c r="O898" s="56" t="s">
        <v>985</v>
      </c>
      <c r="P898" s="1" t="s">
        <v>110</v>
      </c>
      <c r="Q898" s="56" t="s">
        <v>360</v>
      </c>
      <c r="R898" s="56" t="s">
        <v>339</v>
      </c>
      <c r="S898" s="56">
        <v>107904</v>
      </c>
      <c r="T898" s="1" t="s">
        <v>490</v>
      </c>
      <c r="U898" s="56">
        <v>41416</v>
      </c>
      <c r="V898" s="56">
        <v>43100</v>
      </c>
      <c r="W898" s="56">
        <v>41456</v>
      </c>
      <c r="X898" s="56">
        <v>43100</v>
      </c>
      <c r="Y898" s="56" t="s">
        <v>356</v>
      </c>
      <c r="Z898" s="56" t="s">
        <v>341</v>
      </c>
      <c r="AA898" s="56" t="s">
        <v>347</v>
      </c>
      <c r="AB898" s="56" t="s">
        <v>343</v>
      </c>
      <c r="AC898" s="56" t="s">
        <v>342</v>
      </c>
      <c r="AD898" s="56" t="s">
        <v>342</v>
      </c>
      <c r="AE898" s="56" t="s">
        <v>334</v>
      </c>
      <c r="AF898" s="56" t="s">
        <v>224</v>
      </c>
      <c r="AG898" s="56">
        <v>2012</v>
      </c>
      <c r="AH898" s="56" t="s">
        <v>361</v>
      </c>
      <c r="AI898" s="56" t="s">
        <v>339</v>
      </c>
      <c r="AJ898" s="56">
        <v>0</v>
      </c>
      <c r="AM898" s="56">
        <v>42748</v>
      </c>
      <c r="AN898" s="56" t="s">
        <v>391</v>
      </c>
      <c r="AO898" s="1">
        <v>41136</v>
      </c>
      <c r="AP898" s="56" t="s">
        <v>378</v>
      </c>
      <c r="AQ898" s="56">
        <v>59804</v>
      </c>
      <c r="AR898" s="56">
        <v>0</v>
      </c>
      <c r="AS898" s="56" t="s">
        <v>346</v>
      </c>
      <c r="BB898" s="56" t="s">
        <v>339</v>
      </c>
      <c r="BC898" s="56" t="s">
        <v>263</v>
      </c>
      <c r="BD898" s="56" t="s">
        <v>349</v>
      </c>
      <c r="BE898" s="56" t="s">
        <v>347</v>
      </c>
      <c r="BF898" s="56" t="s">
        <v>334</v>
      </c>
      <c r="BG898" s="56" t="s">
        <v>365</v>
      </c>
      <c r="BH898" s="56">
        <v>0</v>
      </c>
      <c r="BI898" s="56">
        <v>0</v>
      </c>
      <c r="BJ898" s="56">
        <v>1</v>
      </c>
    </row>
    <row r="899" spans="1:62" hidden="1" x14ac:dyDescent="0.3">
      <c r="A899" s="56">
        <v>49196505</v>
      </c>
      <c r="B899" s="86">
        <v>599202</v>
      </c>
      <c r="C899" s="1">
        <v>42893</v>
      </c>
      <c r="D899" s="56" t="s">
        <v>357</v>
      </c>
      <c r="E899" s="56" t="s">
        <v>358</v>
      </c>
      <c r="F899" s="56" t="s">
        <v>334</v>
      </c>
      <c r="G899" s="56" t="s">
        <v>335</v>
      </c>
      <c r="H899" s="56" t="s">
        <v>336</v>
      </c>
      <c r="I899" s="56" t="s">
        <v>359</v>
      </c>
      <c r="K899" s="56" t="s">
        <v>337</v>
      </c>
      <c r="L899" s="56" t="s">
        <v>545</v>
      </c>
      <c r="M899" s="56" t="s">
        <v>984</v>
      </c>
      <c r="N899" s="56" t="s">
        <v>1043</v>
      </c>
      <c r="O899" s="56" t="s">
        <v>985</v>
      </c>
      <c r="P899" s="1" t="s">
        <v>110</v>
      </c>
      <c r="Q899" s="56" t="s">
        <v>360</v>
      </c>
      <c r="R899" s="56" t="s">
        <v>339</v>
      </c>
      <c r="S899" s="56">
        <v>149237</v>
      </c>
      <c r="T899" s="1" t="s">
        <v>375</v>
      </c>
      <c r="U899" s="56">
        <v>41416</v>
      </c>
      <c r="V899" s="56">
        <v>43100</v>
      </c>
      <c r="W899" s="56">
        <v>41456</v>
      </c>
      <c r="X899" s="56">
        <v>43100</v>
      </c>
      <c r="Y899" s="56" t="s">
        <v>340</v>
      </c>
      <c r="Z899" s="56" t="s">
        <v>341</v>
      </c>
      <c r="AA899" s="56" t="s">
        <v>347</v>
      </c>
      <c r="AB899" s="56" t="s">
        <v>343</v>
      </c>
      <c r="AC899" s="56" t="s">
        <v>342</v>
      </c>
      <c r="AD899" s="56" t="s">
        <v>347</v>
      </c>
      <c r="AE899" s="56" t="s">
        <v>334</v>
      </c>
      <c r="AF899" s="56" t="s">
        <v>292</v>
      </c>
      <c r="AG899" s="56">
        <v>2018</v>
      </c>
      <c r="AH899" s="56" t="s">
        <v>361</v>
      </c>
      <c r="AI899" s="56" t="s">
        <v>385</v>
      </c>
      <c r="AJ899" s="56">
        <v>1584</v>
      </c>
      <c r="AM899" s="56">
        <v>42748</v>
      </c>
      <c r="AN899" s="56" t="s">
        <v>391</v>
      </c>
      <c r="AO899" s="1">
        <v>41404</v>
      </c>
      <c r="AP899" s="56" t="s">
        <v>353</v>
      </c>
      <c r="AQ899" s="56">
        <v>67509</v>
      </c>
      <c r="AR899" s="56">
        <v>0</v>
      </c>
      <c r="AS899" s="56" t="s">
        <v>346</v>
      </c>
      <c r="BB899" s="56" t="s">
        <v>339</v>
      </c>
      <c r="BC899" s="56" t="s">
        <v>263</v>
      </c>
      <c r="BD899" s="56" t="s">
        <v>349</v>
      </c>
      <c r="BE899" s="56" t="s">
        <v>347</v>
      </c>
      <c r="BF899" s="56" t="s">
        <v>334</v>
      </c>
      <c r="BG899" s="56" t="s">
        <v>365</v>
      </c>
      <c r="BH899" s="56">
        <v>0</v>
      </c>
      <c r="BI899" s="56">
        <v>0</v>
      </c>
      <c r="BJ899" s="56">
        <v>1</v>
      </c>
    </row>
    <row r="900" spans="1:62" hidden="1" x14ac:dyDescent="0.3">
      <c r="A900" s="56">
        <v>49195936</v>
      </c>
      <c r="B900" s="86">
        <v>599202</v>
      </c>
      <c r="C900" s="1">
        <v>42893</v>
      </c>
      <c r="D900" s="56" t="s">
        <v>357</v>
      </c>
      <c r="E900" s="56" t="s">
        <v>358</v>
      </c>
      <c r="F900" s="56" t="s">
        <v>334</v>
      </c>
      <c r="G900" s="56" t="s">
        <v>335</v>
      </c>
      <c r="H900" s="56" t="s">
        <v>336</v>
      </c>
      <c r="I900" s="56" t="s">
        <v>359</v>
      </c>
      <c r="K900" s="56" t="s">
        <v>337</v>
      </c>
      <c r="L900" s="56" t="s">
        <v>545</v>
      </c>
      <c r="M900" s="56" t="s">
        <v>984</v>
      </c>
      <c r="N900" s="56" t="s">
        <v>1043</v>
      </c>
      <c r="O900" s="56" t="s">
        <v>985</v>
      </c>
      <c r="P900" s="1" t="s">
        <v>110</v>
      </c>
      <c r="Q900" s="56" t="s">
        <v>360</v>
      </c>
      <c r="R900" s="56" t="s">
        <v>339</v>
      </c>
      <c r="S900" s="56">
        <v>129565</v>
      </c>
      <c r="T900" s="1" t="s">
        <v>386</v>
      </c>
      <c r="U900" s="56">
        <v>41416</v>
      </c>
      <c r="V900" s="56">
        <v>43100</v>
      </c>
      <c r="W900" s="56">
        <v>41729</v>
      </c>
      <c r="X900" s="56">
        <v>43100</v>
      </c>
      <c r="Y900" s="56" t="s">
        <v>356</v>
      </c>
      <c r="Z900" s="56" t="s">
        <v>341</v>
      </c>
      <c r="AA900" s="56" t="s">
        <v>347</v>
      </c>
      <c r="AB900" s="56" t="s">
        <v>343</v>
      </c>
      <c r="AC900" s="56" t="s">
        <v>342</v>
      </c>
      <c r="AD900" s="56" t="s">
        <v>347</v>
      </c>
      <c r="AE900" s="56" t="s">
        <v>334</v>
      </c>
      <c r="AF900" s="56" t="s">
        <v>224</v>
      </c>
      <c r="AG900" s="56">
        <v>2012</v>
      </c>
      <c r="AH900" s="56" t="s">
        <v>361</v>
      </c>
      <c r="AI900" s="56" t="s">
        <v>339</v>
      </c>
      <c r="AJ900" s="56">
        <v>0</v>
      </c>
      <c r="AM900" s="56">
        <v>42748</v>
      </c>
      <c r="AN900" s="56" t="s">
        <v>391</v>
      </c>
      <c r="AO900" s="1">
        <v>41302</v>
      </c>
      <c r="AP900" s="56" t="s">
        <v>378</v>
      </c>
      <c r="AQ900" s="56">
        <v>64645</v>
      </c>
      <c r="AR900" s="56">
        <v>0</v>
      </c>
      <c r="AS900" s="56" t="s">
        <v>346</v>
      </c>
      <c r="BB900" s="56" t="s">
        <v>339</v>
      </c>
      <c r="BC900" s="56" t="s">
        <v>263</v>
      </c>
      <c r="BD900" s="56" t="s">
        <v>349</v>
      </c>
      <c r="BE900" s="56" t="s">
        <v>347</v>
      </c>
      <c r="BF900" s="56" t="s">
        <v>334</v>
      </c>
      <c r="BG900" s="56" t="s">
        <v>365</v>
      </c>
      <c r="BH900" s="56">
        <v>0</v>
      </c>
      <c r="BI900" s="56">
        <v>0</v>
      </c>
      <c r="BJ900" s="56">
        <v>1</v>
      </c>
    </row>
    <row r="901" spans="1:62" hidden="1" x14ac:dyDescent="0.3">
      <c r="A901" s="56">
        <v>49195937</v>
      </c>
      <c r="B901" s="86">
        <v>599202</v>
      </c>
      <c r="C901" s="1">
        <v>42893</v>
      </c>
      <c r="D901" s="56" t="s">
        <v>357</v>
      </c>
      <c r="E901" s="56" t="s">
        <v>358</v>
      </c>
      <c r="F901" s="56" t="s">
        <v>334</v>
      </c>
      <c r="G901" s="56" t="s">
        <v>335</v>
      </c>
      <c r="H901" s="56" t="s">
        <v>336</v>
      </c>
      <c r="I901" s="56" t="s">
        <v>359</v>
      </c>
      <c r="K901" s="56" t="s">
        <v>337</v>
      </c>
      <c r="L901" s="56" t="s">
        <v>545</v>
      </c>
      <c r="M901" s="56" t="s">
        <v>984</v>
      </c>
      <c r="N901" s="56" t="s">
        <v>1043</v>
      </c>
      <c r="O901" s="56" t="s">
        <v>985</v>
      </c>
      <c r="P901" s="1" t="s">
        <v>110</v>
      </c>
      <c r="Q901" s="56" t="s">
        <v>360</v>
      </c>
      <c r="R901" s="56" t="s">
        <v>339</v>
      </c>
      <c r="S901" s="56">
        <v>129565</v>
      </c>
      <c r="T901" s="1" t="s">
        <v>386</v>
      </c>
      <c r="U901" s="56">
        <v>41416</v>
      </c>
      <c r="V901" s="56">
        <v>43100</v>
      </c>
      <c r="W901" s="56">
        <v>41729</v>
      </c>
      <c r="X901" s="56">
        <v>43100</v>
      </c>
      <c r="Y901" s="56" t="s">
        <v>356</v>
      </c>
      <c r="Z901" s="56" t="s">
        <v>341</v>
      </c>
      <c r="AA901" s="56" t="s">
        <v>347</v>
      </c>
      <c r="AB901" s="56" t="s">
        <v>343</v>
      </c>
      <c r="AC901" s="56" t="s">
        <v>342</v>
      </c>
      <c r="AD901" s="56" t="s">
        <v>347</v>
      </c>
      <c r="AE901" s="56" t="s">
        <v>334</v>
      </c>
      <c r="AF901" s="56" t="s">
        <v>291</v>
      </c>
      <c r="AG901" s="56">
        <v>2014</v>
      </c>
      <c r="AH901" s="56" t="s">
        <v>361</v>
      </c>
      <c r="AI901" s="56" t="s">
        <v>384</v>
      </c>
      <c r="AJ901" s="56">
        <v>0</v>
      </c>
      <c r="AK901" s="1">
        <v>41820</v>
      </c>
      <c r="AM901" s="56">
        <v>42748</v>
      </c>
      <c r="AN901" s="56" t="s">
        <v>391</v>
      </c>
      <c r="AO901" s="1">
        <v>41857</v>
      </c>
      <c r="AP901" s="56" t="s">
        <v>353</v>
      </c>
      <c r="AQ901" s="56">
        <v>64645</v>
      </c>
      <c r="AR901" s="56">
        <v>0</v>
      </c>
      <c r="AS901" s="56" t="s">
        <v>346</v>
      </c>
      <c r="BB901" s="56" t="s">
        <v>339</v>
      </c>
      <c r="BC901" s="56" t="s">
        <v>263</v>
      </c>
      <c r="BD901" s="56" t="s">
        <v>349</v>
      </c>
      <c r="BE901" s="56" t="s">
        <v>347</v>
      </c>
      <c r="BF901" s="56" t="s">
        <v>334</v>
      </c>
      <c r="BG901" s="56" t="s">
        <v>365</v>
      </c>
      <c r="BH901" s="56">
        <v>0</v>
      </c>
      <c r="BI901" s="56">
        <v>0</v>
      </c>
      <c r="BJ901" s="56">
        <v>1</v>
      </c>
    </row>
    <row r="902" spans="1:62" hidden="1" x14ac:dyDescent="0.3">
      <c r="A902" s="56">
        <v>49196507</v>
      </c>
      <c r="B902" s="86">
        <v>599202</v>
      </c>
      <c r="C902" s="1">
        <v>42893</v>
      </c>
      <c r="D902" s="56" t="s">
        <v>357</v>
      </c>
      <c r="E902" s="56" t="s">
        <v>358</v>
      </c>
      <c r="F902" s="56" t="s">
        <v>334</v>
      </c>
      <c r="G902" s="56" t="s">
        <v>335</v>
      </c>
      <c r="H902" s="56" t="s">
        <v>336</v>
      </c>
      <c r="I902" s="56" t="s">
        <v>359</v>
      </c>
      <c r="K902" s="56" t="s">
        <v>337</v>
      </c>
      <c r="L902" s="56" t="s">
        <v>545</v>
      </c>
      <c r="M902" s="56" t="s">
        <v>984</v>
      </c>
      <c r="N902" s="56" t="s">
        <v>1043</v>
      </c>
      <c r="O902" s="56" t="s">
        <v>985</v>
      </c>
      <c r="P902" s="1" t="s">
        <v>110</v>
      </c>
      <c r="Q902" s="56" t="s">
        <v>360</v>
      </c>
      <c r="R902" s="56" t="s">
        <v>339</v>
      </c>
      <c r="S902" s="56">
        <v>107905</v>
      </c>
      <c r="T902" s="1" t="s">
        <v>254</v>
      </c>
      <c r="U902" s="56">
        <v>41416</v>
      </c>
      <c r="V902" s="56">
        <v>43100</v>
      </c>
      <c r="W902" s="56">
        <v>41136</v>
      </c>
      <c r="X902" s="56">
        <v>41290</v>
      </c>
      <c r="Y902" s="56" t="s">
        <v>340</v>
      </c>
      <c r="Z902" s="56" t="s">
        <v>341</v>
      </c>
      <c r="AA902" s="56" t="s">
        <v>342</v>
      </c>
      <c r="AB902" s="56" t="s">
        <v>339</v>
      </c>
      <c r="AC902" s="56" t="s">
        <v>342</v>
      </c>
      <c r="AD902" s="56" t="s">
        <v>347</v>
      </c>
      <c r="AE902" s="56" t="s">
        <v>352</v>
      </c>
      <c r="AF902" s="56" t="s">
        <v>224</v>
      </c>
      <c r="AG902" s="56">
        <v>2012</v>
      </c>
      <c r="AH902" s="56" t="s">
        <v>80</v>
      </c>
      <c r="AI902" s="56" t="s">
        <v>339</v>
      </c>
      <c r="AJ902" s="56">
        <v>0</v>
      </c>
      <c r="AM902" s="56">
        <v>41290</v>
      </c>
      <c r="AN902" s="56" t="s">
        <v>353</v>
      </c>
      <c r="AO902" s="1">
        <v>41138</v>
      </c>
      <c r="AP902" s="56" t="s">
        <v>378</v>
      </c>
      <c r="AQ902" s="56">
        <v>54348</v>
      </c>
      <c r="AR902" s="56">
        <v>0</v>
      </c>
      <c r="AS902" s="56" t="s">
        <v>346</v>
      </c>
      <c r="AT902" s="56">
        <v>1003</v>
      </c>
      <c r="AU902" s="56" t="s">
        <v>369</v>
      </c>
      <c r="BB902" s="56" t="s">
        <v>339</v>
      </c>
      <c r="BC902" s="56" t="s">
        <v>263</v>
      </c>
      <c r="BD902" s="56" t="s">
        <v>349</v>
      </c>
      <c r="BE902" s="56" t="s">
        <v>347</v>
      </c>
      <c r="BF902" s="56" t="s">
        <v>334</v>
      </c>
      <c r="BG902" s="56" t="s">
        <v>365</v>
      </c>
      <c r="BH902" s="56">
        <v>0</v>
      </c>
      <c r="BI902" s="56">
        <v>0</v>
      </c>
      <c r="BJ902" s="56">
        <v>0</v>
      </c>
    </row>
    <row r="903" spans="1:62" hidden="1" x14ac:dyDescent="0.3">
      <c r="A903" s="56">
        <v>49195938</v>
      </c>
      <c r="B903" s="86">
        <v>599202</v>
      </c>
      <c r="C903" s="1">
        <v>42893</v>
      </c>
      <c r="D903" s="56" t="s">
        <v>357</v>
      </c>
      <c r="E903" s="56" t="s">
        <v>358</v>
      </c>
      <c r="F903" s="56" t="s">
        <v>334</v>
      </c>
      <c r="G903" s="56" t="s">
        <v>335</v>
      </c>
      <c r="H903" s="56" t="s">
        <v>336</v>
      </c>
      <c r="I903" s="56" t="s">
        <v>359</v>
      </c>
      <c r="K903" s="56" t="s">
        <v>337</v>
      </c>
      <c r="L903" s="56" t="s">
        <v>545</v>
      </c>
      <c r="M903" s="56" t="s">
        <v>984</v>
      </c>
      <c r="N903" s="56" t="s">
        <v>1043</v>
      </c>
      <c r="O903" s="56" t="s">
        <v>985</v>
      </c>
      <c r="P903" s="1" t="s">
        <v>110</v>
      </c>
      <c r="Q903" s="56" t="s">
        <v>360</v>
      </c>
      <c r="R903" s="56" t="s">
        <v>339</v>
      </c>
      <c r="S903" s="56">
        <v>107908</v>
      </c>
      <c r="T903" s="1" t="s">
        <v>371</v>
      </c>
      <c r="U903" s="56">
        <v>41416</v>
      </c>
      <c r="V903" s="56">
        <v>43100</v>
      </c>
      <c r="W903" s="56">
        <v>41456</v>
      </c>
      <c r="X903" s="56">
        <v>43100</v>
      </c>
      <c r="Y903" s="56" t="s">
        <v>340</v>
      </c>
      <c r="Z903" s="56" t="s">
        <v>367</v>
      </c>
      <c r="AA903" s="56" t="s">
        <v>347</v>
      </c>
      <c r="AB903" s="56" t="s">
        <v>343</v>
      </c>
      <c r="AC903" s="56" t="s">
        <v>342</v>
      </c>
      <c r="AD903" s="56" t="s">
        <v>342</v>
      </c>
      <c r="AE903" s="56" t="s">
        <v>334</v>
      </c>
      <c r="AF903" s="56" t="s">
        <v>291</v>
      </c>
      <c r="AG903" s="56">
        <v>2016</v>
      </c>
      <c r="AH903" s="56" t="s">
        <v>361</v>
      </c>
      <c r="AI903" s="56" t="s">
        <v>362</v>
      </c>
      <c r="AJ903" s="56">
        <v>-94665</v>
      </c>
      <c r="AK903" s="1">
        <v>42369</v>
      </c>
      <c r="AL903" s="56" t="s">
        <v>540</v>
      </c>
      <c r="AM903" s="56">
        <v>42748</v>
      </c>
      <c r="AN903" s="56" t="s">
        <v>391</v>
      </c>
      <c r="AO903" s="1">
        <v>42397</v>
      </c>
      <c r="AP903" s="56" t="s">
        <v>353</v>
      </c>
      <c r="AQ903" s="56">
        <v>59806</v>
      </c>
      <c r="AR903" s="56">
        <v>0</v>
      </c>
      <c r="AS903" s="56" t="s">
        <v>346</v>
      </c>
      <c r="BB903" s="56" t="s">
        <v>339</v>
      </c>
      <c r="BC903" s="56" t="s">
        <v>263</v>
      </c>
      <c r="BD903" s="56" t="s">
        <v>349</v>
      </c>
      <c r="BE903" s="56" t="s">
        <v>347</v>
      </c>
      <c r="BF903" s="56" t="s">
        <v>334</v>
      </c>
      <c r="BG903" s="56" t="s">
        <v>365</v>
      </c>
      <c r="BH903" s="56">
        <v>0</v>
      </c>
      <c r="BI903" s="56">
        <v>0</v>
      </c>
      <c r="BJ903" s="56">
        <v>1</v>
      </c>
    </row>
    <row r="904" spans="1:62" hidden="1" x14ac:dyDescent="0.3">
      <c r="A904" s="56">
        <v>49195939</v>
      </c>
      <c r="B904" s="86">
        <v>599202</v>
      </c>
      <c r="C904" s="1">
        <v>42893</v>
      </c>
      <c r="D904" s="56" t="s">
        <v>357</v>
      </c>
      <c r="E904" s="56" t="s">
        <v>358</v>
      </c>
      <c r="F904" s="56" t="s">
        <v>334</v>
      </c>
      <c r="G904" s="56" t="s">
        <v>335</v>
      </c>
      <c r="H904" s="56" t="s">
        <v>336</v>
      </c>
      <c r="I904" s="56" t="s">
        <v>359</v>
      </c>
      <c r="K904" s="56" t="s">
        <v>337</v>
      </c>
      <c r="L904" s="56" t="s">
        <v>545</v>
      </c>
      <c r="M904" s="56" t="s">
        <v>984</v>
      </c>
      <c r="N904" s="56" t="s">
        <v>1043</v>
      </c>
      <c r="O904" s="56" t="s">
        <v>985</v>
      </c>
      <c r="P904" s="1" t="s">
        <v>110</v>
      </c>
      <c r="Q904" s="56" t="s">
        <v>360</v>
      </c>
      <c r="R904" s="56" t="s">
        <v>339</v>
      </c>
      <c r="S904" s="56">
        <v>107908</v>
      </c>
      <c r="T904" s="1" t="s">
        <v>371</v>
      </c>
      <c r="U904" s="56">
        <v>41416</v>
      </c>
      <c r="V904" s="56">
        <v>43100</v>
      </c>
      <c r="W904" s="56">
        <v>41456</v>
      </c>
      <c r="X904" s="56">
        <v>43100</v>
      </c>
      <c r="Y904" s="56" t="s">
        <v>340</v>
      </c>
      <c r="Z904" s="56" t="s">
        <v>367</v>
      </c>
      <c r="AA904" s="56" t="s">
        <v>347</v>
      </c>
      <c r="AB904" s="56" t="s">
        <v>343</v>
      </c>
      <c r="AC904" s="56" t="s">
        <v>342</v>
      </c>
      <c r="AD904" s="56" t="s">
        <v>342</v>
      </c>
      <c r="AE904" s="56" t="s">
        <v>334</v>
      </c>
      <c r="AF904" s="56" t="s">
        <v>291</v>
      </c>
      <c r="AG904" s="56">
        <v>2016</v>
      </c>
      <c r="AH904" s="56" t="s">
        <v>361</v>
      </c>
      <c r="AI904" s="56" t="s">
        <v>384</v>
      </c>
      <c r="AJ904" s="56">
        <v>2826827</v>
      </c>
      <c r="AK904" s="1">
        <v>42521</v>
      </c>
      <c r="AL904" s="56" t="s">
        <v>483</v>
      </c>
      <c r="AM904" s="56">
        <v>42748</v>
      </c>
      <c r="AN904" s="56" t="s">
        <v>391</v>
      </c>
      <c r="AO904" s="1">
        <v>42572</v>
      </c>
      <c r="AP904" s="56" t="s">
        <v>353</v>
      </c>
      <c r="AQ904" s="56">
        <v>59806</v>
      </c>
      <c r="AR904" s="56">
        <v>0</v>
      </c>
      <c r="AS904" s="56" t="s">
        <v>346</v>
      </c>
      <c r="BB904" s="56" t="s">
        <v>339</v>
      </c>
      <c r="BC904" s="56" t="s">
        <v>263</v>
      </c>
      <c r="BD904" s="56" t="s">
        <v>349</v>
      </c>
      <c r="BE904" s="56" t="s">
        <v>347</v>
      </c>
      <c r="BF904" s="56" t="s">
        <v>334</v>
      </c>
      <c r="BG904" s="56" t="s">
        <v>365</v>
      </c>
      <c r="BH904" s="56">
        <v>0</v>
      </c>
      <c r="BI904" s="56">
        <v>0</v>
      </c>
      <c r="BJ904" s="56">
        <v>1</v>
      </c>
    </row>
    <row r="905" spans="1:62" hidden="1" x14ac:dyDescent="0.3">
      <c r="A905" s="56">
        <v>49196525</v>
      </c>
      <c r="B905" s="86">
        <v>599202</v>
      </c>
      <c r="C905" s="1">
        <v>42893</v>
      </c>
      <c r="D905" s="56" t="s">
        <v>357</v>
      </c>
      <c r="E905" s="56" t="s">
        <v>358</v>
      </c>
      <c r="F905" s="56" t="s">
        <v>334</v>
      </c>
      <c r="G905" s="56" t="s">
        <v>335</v>
      </c>
      <c r="H905" s="56" t="s">
        <v>336</v>
      </c>
      <c r="I905" s="56" t="s">
        <v>359</v>
      </c>
      <c r="K905" s="56" t="s">
        <v>337</v>
      </c>
      <c r="L905" s="56" t="s">
        <v>545</v>
      </c>
      <c r="M905" s="56" t="s">
        <v>984</v>
      </c>
      <c r="N905" s="56" t="s">
        <v>1043</v>
      </c>
      <c r="O905" s="56" t="s">
        <v>985</v>
      </c>
      <c r="P905" s="1" t="s">
        <v>110</v>
      </c>
      <c r="Q905" s="56" t="s">
        <v>360</v>
      </c>
      <c r="R905" s="56" t="s">
        <v>339</v>
      </c>
      <c r="S905" s="56">
        <v>107904</v>
      </c>
      <c r="T905" s="1" t="s">
        <v>490</v>
      </c>
      <c r="U905" s="56">
        <v>41416</v>
      </c>
      <c r="V905" s="56">
        <v>43100</v>
      </c>
      <c r="W905" s="56">
        <v>41456</v>
      </c>
      <c r="X905" s="56">
        <v>43100</v>
      </c>
      <c r="Y905" s="56" t="s">
        <v>356</v>
      </c>
      <c r="Z905" s="56" t="s">
        <v>341</v>
      </c>
      <c r="AA905" s="56" t="s">
        <v>347</v>
      </c>
      <c r="AB905" s="56" t="s">
        <v>343</v>
      </c>
      <c r="AC905" s="56" t="s">
        <v>342</v>
      </c>
      <c r="AD905" s="56" t="s">
        <v>342</v>
      </c>
      <c r="AE905" s="56" t="s">
        <v>334</v>
      </c>
      <c r="AF905" s="56" t="s">
        <v>292</v>
      </c>
      <c r="AG905" s="56">
        <v>2015</v>
      </c>
      <c r="AH905" s="56" t="s">
        <v>361</v>
      </c>
      <c r="AI905" s="56" t="s">
        <v>373</v>
      </c>
      <c r="AJ905" s="56">
        <v>1152</v>
      </c>
      <c r="AM905" s="56">
        <v>42748</v>
      </c>
      <c r="AN905" s="56" t="s">
        <v>391</v>
      </c>
      <c r="AO905" s="1">
        <v>41393</v>
      </c>
      <c r="AP905" s="56" t="s">
        <v>353</v>
      </c>
      <c r="AQ905" s="56">
        <v>59804</v>
      </c>
      <c r="AR905" s="56">
        <v>0</v>
      </c>
      <c r="AS905" s="56" t="s">
        <v>346</v>
      </c>
      <c r="BB905" s="56" t="s">
        <v>339</v>
      </c>
      <c r="BC905" s="56" t="s">
        <v>263</v>
      </c>
      <c r="BD905" s="56" t="s">
        <v>349</v>
      </c>
      <c r="BE905" s="56" t="s">
        <v>347</v>
      </c>
      <c r="BF905" s="56" t="s">
        <v>334</v>
      </c>
      <c r="BG905" s="56" t="s">
        <v>365</v>
      </c>
      <c r="BH905" s="56">
        <v>0</v>
      </c>
      <c r="BI905" s="56">
        <v>0</v>
      </c>
      <c r="BJ905" s="56">
        <v>1</v>
      </c>
    </row>
    <row r="906" spans="1:62" hidden="1" x14ac:dyDescent="0.3">
      <c r="A906" s="56">
        <v>49196517</v>
      </c>
      <c r="B906" s="86">
        <v>599202</v>
      </c>
      <c r="C906" s="1">
        <v>42893</v>
      </c>
      <c r="D906" s="56" t="s">
        <v>357</v>
      </c>
      <c r="E906" s="56" t="s">
        <v>358</v>
      </c>
      <c r="F906" s="56" t="s">
        <v>334</v>
      </c>
      <c r="G906" s="56" t="s">
        <v>335</v>
      </c>
      <c r="H906" s="56" t="s">
        <v>336</v>
      </c>
      <c r="I906" s="56" t="s">
        <v>359</v>
      </c>
      <c r="K906" s="56" t="s">
        <v>337</v>
      </c>
      <c r="L906" s="56" t="s">
        <v>545</v>
      </c>
      <c r="M906" s="56" t="s">
        <v>984</v>
      </c>
      <c r="N906" s="56" t="s">
        <v>1043</v>
      </c>
      <c r="O906" s="56" t="s">
        <v>985</v>
      </c>
      <c r="P906" s="1" t="s">
        <v>110</v>
      </c>
      <c r="Q906" s="56" t="s">
        <v>360</v>
      </c>
      <c r="R906" s="56" t="s">
        <v>339</v>
      </c>
      <c r="S906" s="56">
        <v>107904</v>
      </c>
      <c r="T906" s="1" t="s">
        <v>490</v>
      </c>
      <c r="U906" s="56">
        <v>41416</v>
      </c>
      <c r="V906" s="56">
        <v>43100</v>
      </c>
      <c r="W906" s="56">
        <v>41456</v>
      </c>
      <c r="X906" s="56">
        <v>43100</v>
      </c>
      <c r="Y906" s="56" t="s">
        <v>356</v>
      </c>
      <c r="Z906" s="56" t="s">
        <v>341</v>
      </c>
      <c r="AA906" s="56" t="s">
        <v>347</v>
      </c>
      <c r="AB906" s="56" t="s">
        <v>343</v>
      </c>
      <c r="AC906" s="56" t="s">
        <v>342</v>
      </c>
      <c r="AD906" s="56" t="s">
        <v>342</v>
      </c>
      <c r="AE906" s="56" t="s">
        <v>334</v>
      </c>
      <c r="AF906" s="56" t="s">
        <v>291</v>
      </c>
      <c r="AG906" s="56">
        <v>2016</v>
      </c>
      <c r="AH906" s="56" t="s">
        <v>361</v>
      </c>
      <c r="AI906" s="56" t="s">
        <v>384</v>
      </c>
      <c r="AJ906" s="56">
        <v>5233</v>
      </c>
      <c r="AK906" s="1">
        <v>42521</v>
      </c>
      <c r="AL906" s="56" t="s">
        <v>502</v>
      </c>
      <c r="AM906" s="56">
        <v>42748</v>
      </c>
      <c r="AN906" s="56" t="s">
        <v>391</v>
      </c>
      <c r="AO906" s="1">
        <v>42572</v>
      </c>
      <c r="AP906" s="56" t="s">
        <v>353</v>
      </c>
      <c r="AQ906" s="56">
        <v>59804</v>
      </c>
      <c r="AR906" s="56">
        <v>0</v>
      </c>
      <c r="AS906" s="56" t="s">
        <v>346</v>
      </c>
      <c r="BB906" s="56" t="s">
        <v>339</v>
      </c>
      <c r="BC906" s="56" t="s">
        <v>263</v>
      </c>
      <c r="BD906" s="56" t="s">
        <v>349</v>
      </c>
      <c r="BE906" s="56" t="s">
        <v>347</v>
      </c>
      <c r="BF906" s="56" t="s">
        <v>334</v>
      </c>
      <c r="BG906" s="56" t="s">
        <v>365</v>
      </c>
      <c r="BH906" s="56">
        <v>0</v>
      </c>
      <c r="BI906" s="56">
        <v>0</v>
      </c>
      <c r="BJ906" s="56">
        <v>1</v>
      </c>
    </row>
    <row r="907" spans="1:62" hidden="1" x14ac:dyDescent="0.3">
      <c r="A907" s="56">
        <v>49196513</v>
      </c>
      <c r="B907" s="86">
        <v>599202</v>
      </c>
      <c r="C907" s="1">
        <v>42893</v>
      </c>
      <c r="D907" s="56" t="s">
        <v>357</v>
      </c>
      <c r="E907" s="56" t="s">
        <v>358</v>
      </c>
      <c r="F907" s="56" t="s">
        <v>334</v>
      </c>
      <c r="G907" s="56" t="s">
        <v>335</v>
      </c>
      <c r="H907" s="56" t="s">
        <v>336</v>
      </c>
      <c r="I907" s="56" t="s">
        <v>359</v>
      </c>
      <c r="K907" s="56" t="s">
        <v>337</v>
      </c>
      <c r="L907" s="56" t="s">
        <v>545</v>
      </c>
      <c r="M907" s="56" t="s">
        <v>984</v>
      </c>
      <c r="N907" s="56" t="s">
        <v>1043</v>
      </c>
      <c r="O907" s="56" t="s">
        <v>985</v>
      </c>
      <c r="P907" s="1" t="s">
        <v>110</v>
      </c>
      <c r="Q907" s="56" t="s">
        <v>360</v>
      </c>
      <c r="R907" s="56" t="s">
        <v>339</v>
      </c>
      <c r="S907" s="56">
        <v>107904</v>
      </c>
      <c r="T907" s="1" t="s">
        <v>490</v>
      </c>
      <c r="U907" s="56">
        <v>41416</v>
      </c>
      <c r="V907" s="56">
        <v>43100</v>
      </c>
      <c r="W907" s="56">
        <v>41456</v>
      </c>
      <c r="X907" s="56">
        <v>43100</v>
      </c>
      <c r="Y907" s="56" t="s">
        <v>356</v>
      </c>
      <c r="Z907" s="56" t="s">
        <v>341</v>
      </c>
      <c r="AA907" s="56" t="s">
        <v>347</v>
      </c>
      <c r="AB907" s="56" t="s">
        <v>343</v>
      </c>
      <c r="AC907" s="56" t="s">
        <v>342</v>
      </c>
      <c r="AD907" s="56" t="s">
        <v>342</v>
      </c>
      <c r="AE907" s="56" t="s">
        <v>334</v>
      </c>
      <c r="AF907" s="56" t="s">
        <v>291</v>
      </c>
      <c r="AG907" s="56">
        <v>2015</v>
      </c>
      <c r="AH907" s="56" t="s">
        <v>361</v>
      </c>
      <c r="AI907" s="56" t="s">
        <v>362</v>
      </c>
      <c r="AJ907" s="56">
        <v>2135</v>
      </c>
      <c r="AK907" s="1">
        <v>41973</v>
      </c>
      <c r="AM907" s="56">
        <v>42748</v>
      </c>
      <c r="AN907" s="56" t="s">
        <v>391</v>
      </c>
      <c r="AO907" s="1">
        <v>42045</v>
      </c>
      <c r="AP907" s="56" t="s">
        <v>353</v>
      </c>
      <c r="AQ907" s="56">
        <v>59804</v>
      </c>
      <c r="AR907" s="56">
        <v>0</v>
      </c>
      <c r="AS907" s="56" t="s">
        <v>346</v>
      </c>
      <c r="BB907" s="56" t="s">
        <v>339</v>
      </c>
      <c r="BC907" s="56" t="s">
        <v>263</v>
      </c>
      <c r="BD907" s="56" t="s">
        <v>349</v>
      </c>
      <c r="BE907" s="56" t="s">
        <v>347</v>
      </c>
      <c r="BF907" s="56" t="s">
        <v>334</v>
      </c>
      <c r="BG907" s="56" t="s">
        <v>365</v>
      </c>
      <c r="BH907" s="56">
        <v>0</v>
      </c>
      <c r="BI907" s="56">
        <v>0</v>
      </c>
      <c r="BJ907" s="56">
        <v>1</v>
      </c>
    </row>
    <row r="908" spans="1:62" hidden="1" x14ac:dyDescent="0.3">
      <c r="A908" s="56">
        <v>49195940</v>
      </c>
      <c r="B908" s="86">
        <v>599202</v>
      </c>
      <c r="C908" s="1">
        <v>42893</v>
      </c>
      <c r="D908" s="56" t="s">
        <v>357</v>
      </c>
      <c r="E908" s="56" t="s">
        <v>358</v>
      </c>
      <c r="F908" s="56" t="s">
        <v>334</v>
      </c>
      <c r="G908" s="56" t="s">
        <v>335</v>
      </c>
      <c r="H908" s="56" t="s">
        <v>336</v>
      </c>
      <c r="I908" s="56" t="s">
        <v>359</v>
      </c>
      <c r="K908" s="56" t="s">
        <v>337</v>
      </c>
      <c r="L908" s="56" t="s">
        <v>545</v>
      </c>
      <c r="M908" s="56" t="s">
        <v>984</v>
      </c>
      <c r="N908" s="56" t="s">
        <v>1043</v>
      </c>
      <c r="O908" s="56" t="s">
        <v>985</v>
      </c>
      <c r="P908" s="1" t="s">
        <v>110</v>
      </c>
      <c r="Q908" s="56" t="s">
        <v>360</v>
      </c>
      <c r="R908" s="56" t="s">
        <v>339</v>
      </c>
      <c r="S908" s="56">
        <v>107908</v>
      </c>
      <c r="T908" s="1" t="s">
        <v>371</v>
      </c>
      <c r="U908" s="56">
        <v>41416</v>
      </c>
      <c r="V908" s="56">
        <v>43100</v>
      </c>
      <c r="W908" s="56">
        <v>41456</v>
      </c>
      <c r="X908" s="56">
        <v>43100</v>
      </c>
      <c r="Y908" s="56" t="s">
        <v>340</v>
      </c>
      <c r="Z908" s="56" t="s">
        <v>367</v>
      </c>
      <c r="AA908" s="56" t="s">
        <v>347</v>
      </c>
      <c r="AB908" s="56" t="s">
        <v>343</v>
      </c>
      <c r="AC908" s="56" t="s">
        <v>342</v>
      </c>
      <c r="AD908" s="56" t="s">
        <v>342</v>
      </c>
      <c r="AE908" s="56" t="s">
        <v>334</v>
      </c>
      <c r="AF908" s="56" t="s">
        <v>291</v>
      </c>
      <c r="AG908" s="56">
        <v>2017</v>
      </c>
      <c r="AH908" s="56" t="s">
        <v>361</v>
      </c>
      <c r="AI908" s="56" t="s">
        <v>362</v>
      </c>
      <c r="AJ908" s="56">
        <v>-273266.64</v>
      </c>
      <c r="AK908" s="1">
        <v>42734</v>
      </c>
      <c r="AL908" s="56" t="s">
        <v>892</v>
      </c>
      <c r="AM908" s="56">
        <v>42748</v>
      </c>
      <c r="AN908" s="56" t="s">
        <v>391</v>
      </c>
      <c r="AO908" s="1">
        <v>42748</v>
      </c>
      <c r="AP908" s="56" t="s">
        <v>391</v>
      </c>
      <c r="AQ908" s="56">
        <v>59806</v>
      </c>
      <c r="AR908" s="56">
        <v>0</v>
      </c>
      <c r="AS908" s="56" t="s">
        <v>346</v>
      </c>
      <c r="BB908" s="56" t="s">
        <v>339</v>
      </c>
      <c r="BC908" s="56" t="s">
        <v>263</v>
      </c>
      <c r="BD908" s="56" t="s">
        <v>349</v>
      </c>
      <c r="BE908" s="56" t="s">
        <v>347</v>
      </c>
      <c r="BF908" s="56" t="s">
        <v>334</v>
      </c>
      <c r="BG908" s="56" t="s">
        <v>365</v>
      </c>
      <c r="BH908" s="56">
        <v>0</v>
      </c>
      <c r="BI908" s="56">
        <v>0</v>
      </c>
      <c r="BJ908" s="56">
        <v>1</v>
      </c>
    </row>
    <row r="909" spans="1:62" hidden="1" x14ac:dyDescent="0.3">
      <c r="A909" s="56">
        <v>49195941</v>
      </c>
      <c r="B909" s="86">
        <v>599202</v>
      </c>
      <c r="C909" s="1">
        <v>42893</v>
      </c>
      <c r="D909" s="56" t="s">
        <v>357</v>
      </c>
      <c r="E909" s="56" t="s">
        <v>358</v>
      </c>
      <c r="F909" s="56" t="s">
        <v>334</v>
      </c>
      <c r="G909" s="56" t="s">
        <v>335</v>
      </c>
      <c r="H909" s="56" t="s">
        <v>336</v>
      </c>
      <c r="I909" s="56" t="s">
        <v>359</v>
      </c>
      <c r="K909" s="56" t="s">
        <v>337</v>
      </c>
      <c r="L909" s="56" t="s">
        <v>545</v>
      </c>
      <c r="M909" s="56" t="s">
        <v>984</v>
      </c>
      <c r="N909" s="56" t="s">
        <v>1043</v>
      </c>
      <c r="O909" s="56" t="s">
        <v>985</v>
      </c>
      <c r="P909" s="1" t="s">
        <v>110</v>
      </c>
      <c r="Q909" s="56" t="s">
        <v>360</v>
      </c>
      <c r="R909" s="56" t="s">
        <v>339</v>
      </c>
      <c r="S909" s="56">
        <v>107908</v>
      </c>
      <c r="T909" s="1" t="s">
        <v>371</v>
      </c>
      <c r="U909" s="56">
        <v>41416</v>
      </c>
      <c r="V909" s="56">
        <v>43100</v>
      </c>
      <c r="W909" s="56">
        <v>41456</v>
      </c>
      <c r="X909" s="56">
        <v>43100</v>
      </c>
      <c r="Y909" s="56" t="s">
        <v>340</v>
      </c>
      <c r="Z909" s="56" t="s">
        <v>367</v>
      </c>
      <c r="AA909" s="56" t="s">
        <v>347</v>
      </c>
      <c r="AB909" s="56" t="s">
        <v>343</v>
      </c>
      <c r="AC909" s="56" t="s">
        <v>342</v>
      </c>
      <c r="AD909" s="56" t="s">
        <v>342</v>
      </c>
      <c r="AE909" s="56" t="s">
        <v>334</v>
      </c>
      <c r="AF909" s="56" t="s">
        <v>292</v>
      </c>
      <c r="AG909" s="56">
        <v>2014</v>
      </c>
      <c r="AH909" s="56" t="s">
        <v>361</v>
      </c>
      <c r="AI909" s="56" t="s">
        <v>385</v>
      </c>
      <c r="AJ909" s="56">
        <v>0</v>
      </c>
      <c r="AM909" s="56">
        <v>42748</v>
      </c>
      <c r="AN909" s="56" t="s">
        <v>391</v>
      </c>
      <c r="AO909" s="1">
        <v>41684</v>
      </c>
      <c r="AP909" s="56" t="s">
        <v>378</v>
      </c>
      <c r="AQ909" s="56">
        <v>59806</v>
      </c>
      <c r="AR909" s="56">
        <v>0</v>
      </c>
      <c r="AS909" s="56" t="s">
        <v>346</v>
      </c>
      <c r="BB909" s="56" t="s">
        <v>339</v>
      </c>
      <c r="BC909" s="56" t="s">
        <v>263</v>
      </c>
      <c r="BD909" s="56" t="s">
        <v>349</v>
      </c>
      <c r="BE909" s="56" t="s">
        <v>347</v>
      </c>
      <c r="BF909" s="56" t="s">
        <v>334</v>
      </c>
      <c r="BG909" s="56" t="s">
        <v>365</v>
      </c>
      <c r="BH909" s="56">
        <v>0</v>
      </c>
      <c r="BI909" s="56">
        <v>0</v>
      </c>
      <c r="BJ909" s="56">
        <v>1</v>
      </c>
    </row>
    <row r="910" spans="1:62" hidden="1" x14ac:dyDescent="0.3">
      <c r="A910" s="56">
        <v>49196515</v>
      </c>
      <c r="B910" s="86">
        <v>599202</v>
      </c>
      <c r="C910" s="1">
        <v>42893</v>
      </c>
      <c r="D910" s="56" t="s">
        <v>357</v>
      </c>
      <c r="E910" s="56" t="s">
        <v>358</v>
      </c>
      <c r="F910" s="56" t="s">
        <v>334</v>
      </c>
      <c r="G910" s="56" t="s">
        <v>335</v>
      </c>
      <c r="H910" s="56" t="s">
        <v>336</v>
      </c>
      <c r="I910" s="56" t="s">
        <v>359</v>
      </c>
      <c r="K910" s="56" t="s">
        <v>337</v>
      </c>
      <c r="L910" s="56" t="s">
        <v>545</v>
      </c>
      <c r="M910" s="56" t="s">
        <v>984</v>
      </c>
      <c r="N910" s="56" t="s">
        <v>1043</v>
      </c>
      <c r="O910" s="56" t="s">
        <v>985</v>
      </c>
      <c r="P910" s="1" t="s">
        <v>110</v>
      </c>
      <c r="Q910" s="56" t="s">
        <v>360</v>
      </c>
      <c r="R910" s="56" t="s">
        <v>339</v>
      </c>
      <c r="S910" s="56">
        <v>107904</v>
      </c>
      <c r="T910" s="1" t="s">
        <v>490</v>
      </c>
      <c r="U910" s="56">
        <v>41416</v>
      </c>
      <c r="V910" s="56">
        <v>43100</v>
      </c>
      <c r="W910" s="56">
        <v>41456</v>
      </c>
      <c r="X910" s="56">
        <v>43100</v>
      </c>
      <c r="Y910" s="56" t="s">
        <v>356</v>
      </c>
      <c r="Z910" s="56" t="s">
        <v>341</v>
      </c>
      <c r="AA910" s="56" t="s">
        <v>347</v>
      </c>
      <c r="AB910" s="56" t="s">
        <v>343</v>
      </c>
      <c r="AC910" s="56" t="s">
        <v>342</v>
      </c>
      <c r="AD910" s="56" t="s">
        <v>342</v>
      </c>
      <c r="AE910" s="56" t="s">
        <v>334</v>
      </c>
      <c r="AF910" s="56" t="s">
        <v>291</v>
      </c>
      <c r="AG910" s="56">
        <v>2015</v>
      </c>
      <c r="AH910" s="56" t="s">
        <v>361</v>
      </c>
      <c r="AI910" s="56" t="s">
        <v>384</v>
      </c>
      <c r="AJ910" s="56">
        <v>3569</v>
      </c>
      <c r="AK910" s="1">
        <v>42155</v>
      </c>
      <c r="AL910" s="56" t="s">
        <v>499</v>
      </c>
      <c r="AM910" s="56">
        <v>42748</v>
      </c>
      <c r="AN910" s="56" t="s">
        <v>391</v>
      </c>
      <c r="AO910" s="1">
        <v>42229</v>
      </c>
      <c r="AP910" s="56" t="s">
        <v>353</v>
      </c>
      <c r="AQ910" s="56">
        <v>59804</v>
      </c>
      <c r="AR910" s="56">
        <v>0</v>
      </c>
      <c r="AS910" s="56" t="s">
        <v>346</v>
      </c>
      <c r="BB910" s="56" t="s">
        <v>339</v>
      </c>
      <c r="BC910" s="56" t="s">
        <v>263</v>
      </c>
      <c r="BD910" s="56" t="s">
        <v>349</v>
      </c>
      <c r="BE910" s="56" t="s">
        <v>347</v>
      </c>
      <c r="BF910" s="56" t="s">
        <v>334</v>
      </c>
      <c r="BG910" s="56" t="s">
        <v>365</v>
      </c>
      <c r="BH910" s="56">
        <v>0</v>
      </c>
      <c r="BI910" s="56">
        <v>0</v>
      </c>
      <c r="BJ910" s="56">
        <v>1</v>
      </c>
    </row>
    <row r="911" spans="1:62" hidden="1" x14ac:dyDescent="0.3">
      <c r="A911" s="56">
        <v>49195942</v>
      </c>
      <c r="B911" s="86">
        <v>599202</v>
      </c>
      <c r="C911" s="1">
        <v>42893</v>
      </c>
      <c r="D911" s="56" t="s">
        <v>357</v>
      </c>
      <c r="E911" s="56" t="s">
        <v>358</v>
      </c>
      <c r="F911" s="56" t="s">
        <v>334</v>
      </c>
      <c r="G911" s="56" t="s">
        <v>335</v>
      </c>
      <c r="H911" s="56" t="s">
        <v>336</v>
      </c>
      <c r="I911" s="56" t="s">
        <v>359</v>
      </c>
      <c r="K911" s="56" t="s">
        <v>337</v>
      </c>
      <c r="L911" s="56" t="s">
        <v>545</v>
      </c>
      <c r="M911" s="56" t="s">
        <v>984</v>
      </c>
      <c r="N911" s="56" t="s">
        <v>1043</v>
      </c>
      <c r="O911" s="56" t="s">
        <v>985</v>
      </c>
      <c r="P911" s="1" t="s">
        <v>110</v>
      </c>
      <c r="Q911" s="56" t="s">
        <v>360</v>
      </c>
      <c r="R911" s="56" t="s">
        <v>339</v>
      </c>
      <c r="S911" s="56">
        <v>107908</v>
      </c>
      <c r="T911" s="1" t="s">
        <v>371</v>
      </c>
      <c r="U911" s="56">
        <v>41416</v>
      </c>
      <c r="V911" s="56">
        <v>43100</v>
      </c>
      <c r="W911" s="56">
        <v>41456</v>
      </c>
      <c r="X911" s="56">
        <v>43100</v>
      </c>
      <c r="Y911" s="56" t="s">
        <v>340</v>
      </c>
      <c r="Z911" s="56" t="s">
        <v>367</v>
      </c>
      <c r="AA911" s="56" t="s">
        <v>347</v>
      </c>
      <c r="AB911" s="56" t="s">
        <v>343</v>
      </c>
      <c r="AC911" s="56" t="s">
        <v>342</v>
      </c>
      <c r="AD911" s="56" t="s">
        <v>342</v>
      </c>
      <c r="AE911" s="56" t="s">
        <v>334</v>
      </c>
      <c r="AF911" s="56" t="s">
        <v>292</v>
      </c>
      <c r="AG911" s="56">
        <v>2014</v>
      </c>
      <c r="AH911" s="56" t="s">
        <v>361</v>
      </c>
      <c r="AI911" s="56" t="s">
        <v>362</v>
      </c>
      <c r="AJ911" s="56">
        <v>96534</v>
      </c>
      <c r="AM911" s="56">
        <v>42748</v>
      </c>
      <c r="AN911" s="56" t="s">
        <v>391</v>
      </c>
      <c r="AO911" s="1">
        <v>41684</v>
      </c>
      <c r="AP911" s="56" t="s">
        <v>378</v>
      </c>
      <c r="AQ911" s="56">
        <v>59806</v>
      </c>
      <c r="AR911" s="56">
        <v>0</v>
      </c>
      <c r="AS911" s="56" t="s">
        <v>346</v>
      </c>
      <c r="BB911" s="56" t="s">
        <v>339</v>
      </c>
      <c r="BC911" s="56" t="s">
        <v>263</v>
      </c>
      <c r="BD911" s="56" t="s">
        <v>349</v>
      </c>
      <c r="BE911" s="56" t="s">
        <v>347</v>
      </c>
      <c r="BF911" s="56" t="s">
        <v>334</v>
      </c>
      <c r="BG911" s="56" t="s">
        <v>365</v>
      </c>
      <c r="BH911" s="56">
        <v>0</v>
      </c>
      <c r="BI911" s="56">
        <v>0</v>
      </c>
      <c r="BJ911" s="56">
        <v>1</v>
      </c>
    </row>
    <row r="912" spans="1:62" hidden="1" x14ac:dyDescent="0.3">
      <c r="A912" s="56">
        <v>49196055</v>
      </c>
      <c r="B912" s="86">
        <v>599202</v>
      </c>
      <c r="C912" s="1">
        <v>42893</v>
      </c>
      <c r="D912" s="56" t="s">
        <v>357</v>
      </c>
      <c r="E912" s="56" t="s">
        <v>358</v>
      </c>
      <c r="F912" s="56" t="s">
        <v>334</v>
      </c>
      <c r="G912" s="56" t="s">
        <v>335</v>
      </c>
      <c r="H912" s="56" t="s">
        <v>336</v>
      </c>
      <c r="I912" s="56" t="s">
        <v>359</v>
      </c>
      <c r="K912" s="56" t="s">
        <v>337</v>
      </c>
      <c r="L912" s="56" t="s">
        <v>545</v>
      </c>
      <c r="M912" s="56" t="s">
        <v>984</v>
      </c>
      <c r="N912" s="56" t="s">
        <v>1043</v>
      </c>
      <c r="O912" s="56" t="s">
        <v>985</v>
      </c>
      <c r="P912" s="1" t="s">
        <v>110</v>
      </c>
      <c r="Q912" s="56" t="s">
        <v>417</v>
      </c>
      <c r="R912" s="56" t="s">
        <v>339</v>
      </c>
      <c r="S912" s="56">
        <v>236864</v>
      </c>
      <c r="T912" s="1" t="s">
        <v>381</v>
      </c>
      <c r="U912" s="56">
        <v>41416</v>
      </c>
      <c r="V912" s="56">
        <v>43100</v>
      </c>
      <c r="W912" s="56">
        <v>41416</v>
      </c>
      <c r="X912" s="56">
        <v>43100</v>
      </c>
      <c r="Y912" s="56" t="s">
        <v>356</v>
      </c>
      <c r="Z912" s="56" t="s">
        <v>382</v>
      </c>
      <c r="AA912" s="56" t="s">
        <v>342</v>
      </c>
      <c r="AB912" s="56" t="s">
        <v>343</v>
      </c>
      <c r="AC912" s="56" t="s">
        <v>342</v>
      </c>
      <c r="AD912" s="56" t="s">
        <v>347</v>
      </c>
      <c r="AE912" s="56" t="s">
        <v>334</v>
      </c>
      <c r="AF912" s="56" t="s">
        <v>292</v>
      </c>
      <c r="AG912" s="56">
        <v>2016</v>
      </c>
      <c r="AH912" s="56" t="s">
        <v>80</v>
      </c>
      <c r="AI912" s="56" t="s">
        <v>344</v>
      </c>
      <c r="AJ912" s="56">
        <v>5</v>
      </c>
      <c r="AM912" s="56">
        <v>42748</v>
      </c>
      <c r="AN912" s="56" t="s">
        <v>353</v>
      </c>
      <c r="AO912" s="1">
        <v>42410</v>
      </c>
      <c r="AP912" s="56" t="s">
        <v>391</v>
      </c>
      <c r="AQ912" s="56">
        <v>49203</v>
      </c>
      <c r="AR912" s="56">
        <v>0</v>
      </c>
      <c r="AS912" s="56" t="s">
        <v>346</v>
      </c>
      <c r="BB912" s="56" t="s">
        <v>339</v>
      </c>
      <c r="BC912" s="56" t="s">
        <v>263</v>
      </c>
      <c r="BD912" s="56" t="s">
        <v>349</v>
      </c>
      <c r="BE912" s="56" t="s">
        <v>347</v>
      </c>
      <c r="BF912" s="56" t="s">
        <v>334</v>
      </c>
      <c r="BG912" s="56" t="s">
        <v>365</v>
      </c>
      <c r="BH912" s="56">
        <v>0</v>
      </c>
      <c r="BI912" s="56">
        <v>0</v>
      </c>
      <c r="BJ912" s="56">
        <v>1</v>
      </c>
    </row>
    <row r="913" spans="1:62" hidden="1" x14ac:dyDescent="0.3">
      <c r="A913" s="56">
        <v>49196523</v>
      </c>
      <c r="B913" s="86">
        <v>599202</v>
      </c>
      <c r="C913" s="1">
        <v>42893</v>
      </c>
      <c r="D913" s="56" t="s">
        <v>357</v>
      </c>
      <c r="E913" s="56" t="s">
        <v>358</v>
      </c>
      <c r="F913" s="56" t="s">
        <v>334</v>
      </c>
      <c r="G913" s="56" t="s">
        <v>335</v>
      </c>
      <c r="H913" s="56" t="s">
        <v>336</v>
      </c>
      <c r="I913" s="56" t="s">
        <v>359</v>
      </c>
      <c r="K913" s="56" t="s">
        <v>337</v>
      </c>
      <c r="L913" s="56" t="s">
        <v>545</v>
      </c>
      <c r="M913" s="56" t="s">
        <v>984</v>
      </c>
      <c r="N913" s="56" t="s">
        <v>1043</v>
      </c>
      <c r="O913" s="56" t="s">
        <v>985</v>
      </c>
      <c r="P913" s="1" t="s">
        <v>110</v>
      </c>
      <c r="Q913" s="56" t="s">
        <v>360</v>
      </c>
      <c r="R913" s="56" t="s">
        <v>339</v>
      </c>
      <c r="S913" s="56">
        <v>107904</v>
      </c>
      <c r="T913" s="1" t="s">
        <v>490</v>
      </c>
      <c r="U913" s="56">
        <v>41416</v>
      </c>
      <c r="V913" s="56">
        <v>43100</v>
      </c>
      <c r="W913" s="56">
        <v>41456</v>
      </c>
      <c r="X913" s="56">
        <v>43100</v>
      </c>
      <c r="Y913" s="56" t="s">
        <v>356</v>
      </c>
      <c r="Z913" s="56" t="s">
        <v>341</v>
      </c>
      <c r="AA913" s="56" t="s">
        <v>347</v>
      </c>
      <c r="AB913" s="56" t="s">
        <v>343</v>
      </c>
      <c r="AC913" s="56" t="s">
        <v>342</v>
      </c>
      <c r="AD913" s="56" t="s">
        <v>342</v>
      </c>
      <c r="AE913" s="56" t="s">
        <v>334</v>
      </c>
      <c r="AF913" s="56" t="s">
        <v>292</v>
      </c>
      <c r="AG913" s="56">
        <v>2015</v>
      </c>
      <c r="AH913" s="56" t="s">
        <v>361</v>
      </c>
      <c r="AI913" s="56" t="s">
        <v>385</v>
      </c>
      <c r="AJ913" s="56">
        <v>618</v>
      </c>
      <c r="AM913" s="56">
        <v>42748</v>
      </c>
      <c r="AN913" s="56" t="s">
        <v>391</v>
      </c>
      <c r="AO913" s="1">
        <v>41393</v>
      </c>
      <c r="AP913" s="56" t="s">
        <v>353</v>
      </c>
      <c r="AQ913" s="56">
        <v>59804</v>
      </c>
      <c r="AR913" s="56">
        <v>0</v>
      </c>
      <c r="AS913" s="56" t="s">
        <v>346</v>
      </c>
      <c r="BB913" s="56" t="s">
        <v>339</v>
      </c>
      <c r="BC913" s="56" t="s">
        <v>263</v>
      </c>
      <c r="BD913" s="56" t="s">
        <v>349</v>
      </c>
      <c r="BE913" s="56" t="s">
        <v>347</v>
      </c>
      <c r="BF913" s="56" t="s">
        <v>334</v>
      </c>
      <c r="BG913" s="56" t="s">
        <v>365</v>
      </c>
      <c r="BH913" s="56">
        <v>0</v>
      </c>
      <c r="BI913" s="56">
        <v>0</v>
      </c>
      <c r="BJ913" s="56">
        <v>1</v>
      </c>
    </row>
    <row r="914" spans="1:62" hidden="1" x14ac:dyDescent="0.3">
      <c r="A914" s="56">
        <v>49196519</v>
      </c>
      <c r="B914" s="86">
        <v>599202</v>
      </c>
      <c r="C914" s="1">
        <v>42893</v>
      </c>
      <c r="D914" s="56" t="s">
        <v>357</v>
      </c>
      <c r="E914" s="56" t="s">
        <v>358</v>
      </c>
      <c r="F914" s="56" t="s">
        <v>334</v>
      </c>
      <c r="G914" s="56" t="s">
        <v>335</v>
      </c>
      <c r="H914" s="56" t="s">
        <v>336</v>
      </c>
      <c r="I914" s="56" t="s">
        <v>359</v>
      </c>
      <c r="K914" s="56" t="s">
        <v>337</v>
      </c>
      <c r="L914" s="56" t="s">
        <v>545</v>
      </c>
      <c r="M914" s="56" t="s">
        <v>984</v>
      </c>
      <c r="N914" s="56" t="s">
        <v>1043</v>
      </c>
      <c r="O914" s="56" t="s">
        <v>985</v>
      </c>
      <c r="P914" s="1" t="s">
        <v>110</v>
      </c>
      <c r="Q914" s="56" t="s">
        <v>360</v>
      </c>
      <c r="R914" s="56" t="s">
        <v>339</v>
      </c>
      <c r="S914" s="56">
        <v>107904</v>
      </c>
      <c r="T914" s="1" t="s">
        <v>490</v>
      </c>
      <c r="U914" s="56">
        <v>41416</v>
      </c>
      <c r="V914" s="56">
        <v>43100</v>
      </c>
      <c r="W914" s="56">
        <v>41456</v>
      </c>
      <c r="X914" s="56">
        <v>43100</v>
      </c>
      <c r="Y914" s="56" t="s">
        <v>356</v>
      </c>
      <c r="Z914" s="56" t="s">
        <v>341</v>
      </c>
      <c r="AA914" s="56" t="s">
        <v>347</v>
      </c>
      <c r="AB914" s="56" t="s">
        <v>343</v>
      </c>
      <c r="AC914" s="56" t="s">
        <v>342</v>
      </c>
      <c r="AD914" s="56" t="s">
        <v>342</v>
      </c>
      <c r="AE914" s="56" t="s">
        <v>334</v>
      </c>
      <c r="AF914" s="56" t="s">
        <v>292</v>
      </c>
      <c r="AG914" s="56">
        <v>2014</v>
      </c>
      <c r="AH914" s="56" t="s">
        <v>361</v>
      </c>
      <c r="AI914" s="56" t="s">
        <v>385</v>
      </c>
      <c r="AJ914" s="56">
        <v>0</v>
      </c>
      <c r="AM914" s="56">
        <v>42748</v>
      </c>
      <c r="AN914" s="56" t="s">
        <v>391</v>
      </c>
      <c r="AO914" s="1">
        <v>41684</v>
      </c>
      <c r="AP914" s="56" t="s">
        <v>378</v>
      </c>
      <c r="AQ914" s="56">
        <v>59804</v>
      </c>
      <c r="AR914" s="56">
        <v>0</v>
      </c>
      <c r="AS914" s="56" t="s">
        <v>346</v>
      </c>
      <c r="BB914" s="56" t="s">
        <v>339</v>
      </c>
      <c r="BC914" s="56" t="s">
        <v>263</v>
      </c>
      <c r="BD914" s="56" t="s">
        <v>349</v>
      </c>
      <c r="BE914" s="56" t="s">
        <v>347</v>
      </c>
      <c r="BF914" s="56" t="s">
        <v>334</v>
      </c>
      <c r="BG914" s="56" t="s">
        <v>365</v>
      </c>
      <c r="BH914" s="56">
        <v>0</v>
      </c>
      <c r="BI914" s="56">
        <v>0</v>
      </c>
      <c r="BJ914" s="56">
        <v>1</v>
      </c>
    </row>
    <row r="915" spans="1:62" hidden="1" x14ac:dyDescent="0.3">
      <c r="A915" s="56">
        <v>49196067</v>
      </c>
      <c r="B915" s="86">
        <v>599202</v>
      </c>
      <c r="C915" s="1">
        <v>42893</v>
      </c>
      <c r="D915" s="56" t="s">
        <v>357</v>
      </c>
      <c r="E915" s="56" t="s">
        <v>358</v>
      </c>
      <c r="F915" s="56" t="s">
        <v>334</v>
      </c>
      <c r="G915" s="56" t="s">
        <v>335</v>
      </c>
      <c r="H915" s="56" t="s">
        <v>336</v>
      </c>
      <c r="I915" s="56" t="s">
        <v>359</v>
      </c>
      <c r="K915" s="56" t="s">
        <v>337</v>
      </c>
      <c r="L915" s="56" t="s">
        <v>545</v>
      </c>
      <c r="M915" s="56" t="s">
        <v>984</v>
      </c>
      <c r="N915" s="56" t="s">
        <v>1043</v>
      </c>
      <c r="O915" s="56" t="s">
        <v>985</v>
      </c>
      <c r="P915" s="1" t="s">
        <v>105</v>
      </c>
      <c r="S915" s="56">
        <v>103752</v>
      </c>
      <c r="T915" s="1" t="s">
        <v>392</v>
      </c>
      <c r="U915" s="56">
        <v>41416</v>
      </c>
      <c r="V915" s="56">
        <v>43100</v>
      </c>
      <c r="W915" s="56">
        <v>41334</v>
      </c>
      <c r="X915" s="56">
        <v>41302</v>
      </c>
      <c r="Y915" s="56" t="s">
        <v>356</v>
      </c>
      <c r="Z915" s="56" t="s">
        <v>341</v>
      </c>
      <c r="AA915" s="56" t="s">
        <v>347</v>
      </c>
      <c r="AB915" s="56" t="s">
        <v>343</v>
      </c>
      <c r="AC915" s="56" t="s">
        <v>342</v>
      </c>
      <c r="AD915" s="56" t="s">
        <v>347</v>
      </c>
      <c r="AE915" s="56" t="s">
        <v>352</v>
      </c>
      <c r="AF915" s="56" t="s">
        <v>224</v>
      </c>
      <c r="AG915" s="56">
        <v>2013</v>
      </c>
      <c r="AH915" s="56" t="s">
        <v>80</v>
      </c>
      <c r="AI915" s="56" t="s">
        <v>339</v>
      </c>
      <c r="AJ915" s="56">
        <v>0</v>
      </c>
      <c r="AM915" s="56">
        <v>41302</v>
      </c>
      <c r="AN915" s="56" t="s">
        <v>378</v>
      </c>
      <c r="AO915" s="1">
        <v>41290</v>
      </c>
      <c r="AP915" s="56" t="s">
        <v>353</v>
      </c>
      <c r="AQ915" s="56">
        <v>64170</v>
      </c>
      <c r="AR915" s="56">
        <v>0</v>
      </c>
      <c r="AS915" s="56" t="s">
        <v>346</v>
      </c>
      <c r="BB915" s="56" t="s">
        <v>339</v>
      </c>
      <c r="BC915" s="56" t="s">
        <v>263</v>
      </c>
      <c r="BD915" s="56" t="s">
        <v>349</v>
      </c>
      <c r="BE915" s="56" t="s">
        <v>347</v>
      </c>
      <c r="BF915" s="56" t="s">
        <v>334</v>
      </c>
      <c r="BG915" s="56" t="s">
        <v>365</v>
      </c>
      <c r="BH915" s="56">
        <v>0</v>
      </c>
      <c r="BI915" s="56">
        <v>0</v>
      </c>
      <c r="BJ915" s="56">
        <v>0</v>
      </c>
    </row>
    <row r="916" spans="1:62" hidden="1" x14ac:dyDescent="0.3">
      <c r="A916" s="56">
        <v>49196068</v>
      </c>
      <c r="B916" s="86">
        <v>599202</v>
      </c>
      <c r="C916" s="1">
        <v>42893</v>
      </c>
      <c r="D916" s="56" t="s">
        <v>357</v>
      </c>
      <c r="E916" s="56" t="s">
        <v>358</v>
      </c>
      <c r="F916" s="56" t="s">
        <v>334</v>
      </c>
      <c r="G916" s="56" t="s">
        <v>335</v>
      </c>
      <c r="H916" s="56" t="s">
        <v>336</v>
      </c>
      <c r="I916" s="56" t="s">
        <v>359</v>
      </c>
      <c r="K916" s="56" t="s">
        <v>337</v>
      </c>
      <c r="L916" s="56" t="s">
        <v>545</v>
      </c>
      <c r="M916" s="56" t="s">
        <v>984</v>
      </c>
      <c r="N916" s="56" t="s">
        <v>1043</v>
      </c>
      <c r="O916" s="56" t="s">
        <v>985</v>
      </c>
      <c r="P916" s="1" t="s">
        <v>105</v>
      </c>
      <c r="S916" s="56">
        <v>105505</v>
      </c>
      <c r="T916" s="1" t="s">
        <v>393</v>
      </c>
      <c r="U916" s="56">
        <v>41416</v>
      </c>
      <c r="V916" s="56">
        <v>43100</v>
      </c>
      <c r="W916" s="56">
        <v>41334</v>
      </c>
      <c r="X916" s="56">
        <v>41323</v>
      </c>
      <c r="Y916" s="56" t="s">
        <v>356</v>
      </c>
      <c r="Z916" s="56" t="s">
        <v>341</v>
      </c>
      <c r="AA916" s="56" t="s">
        <v>347</v>
      </c>
      <c r="AB916" s="56" t="s">
        <v>343</v>
      </c>
      <c r="AC916" s="56" t="s">
        <v>342</v>
      </c>
      <c r="AD916" s="56" t="s">
        <v>347</v>
      </c>
      <c r="AE916" s="56" t="s">
        <v>352</v>
      </c>
      <c r="AF916" s="56" t="s">
        <v>224</v>
      </c>
      <c r="AG916" s="56">
        <v>2013</v>
      </c>
      <c r="AH916" s="56" t="s">
        <v>80</v>
      </c>
      <c r="AI916" s="56" t="s">
        <v>339</v>
      </c>
      <c r="AJ916" s="56">
        <v>0</v>
      </c>
      <c r="AM916" s="56">
        <v>41323</v>
      </c>
      <c r="AN916" s="56" t="s">
        <v>378</v>
      </c>
      <c r="AO916" s="1">
        <v>41302</v>
      </c>
      <c r="AP916" s="56" t="s">
        <v>378</v>
      </c>
      <c r="AQ916" s="56">
        <v>64652</v>
      </c>
      <c r="AR916" s="56">
        <v>0</v>
      </c>
      <c r="AS916" s="56" t="s">
        <v>346</v>
      </c>
      <c r="BB916" s="56" t="s">
        <v>339</v>
      </c>
      <c r="BC916" s="56" t="s">
        <v>263</v>
      </c>
      <c r="BD916" s="56" t="s">
        <v>349</v>
      </c>
      <c r="BE916" s="56" t="s">
        <v>347</v>
      </c>
      <c r="BF916" s="56" t="s">
        <v>334</v>
      </c>
      <c r="BG916" s="56" t="s">
        <v>365</v>
      </c>
      <c r="BH916" s="56">
        <v>0</v>
      </c>
      <c r="BI916" s="56">
        <v>0</v>
      </c>
      <c r="BJ916" s="56">
        <v>0</v>
      </c>
    </row>
    <row r="917" spans="1:62" hidden="1" x14ac:dyDescent="0.3">
      <c r="A917" s="56">
        <v>49196521</v>
      </c>
      <c r="B917" s="86">
        <v>599202</v>
      </c>
      <c r="C917" s="1">
        <v>42893</v>
      </c>
      <c r="D917" s="56" t="s">
        <v>357</v>
      </c>
      <c r="E917" s="56" t="s">
        <v>358</v>
      </c>
      <c r="F917" s="56" t="s">
        <v>334</v>
      </c>
      <c r="G917" s="56" t="s">
        <v>335</v>
      </c>
      <c r="H917" s="56" t="s">
        <v>336</v>
      </c>
      <c r="I917" s="56" t="s">
        <v>359</v>
      </c>
      <c r="K917" s="56" t="s">
        <v>337</v>
      </c>
      <c r="L917" s="56" t="s">
        <v>545</v>
      </c>
      <c r="M917" s="56" t="s">
        <v>984</v>
      </c>
      <c r="N917" s="56" t="s">
        <v>1043</v>
      </c>
      <c r="O917" s="56" t="s">
        <v>985</v>
      </c>
      <c r="P917" s="1" t="s">
        <v>110</v>
      </c>
      <c r="Q917" s="56" t="s">
        <v>360</v>
      </c>
      <c r="R917" s="56" t="s">
        <v>339</v>
      </c>
      <c r="S917" s="56">
        <v>107904</v>
      </c>
      <c r="T917" s="1" t="s">
        <v>490</v>
      </c>
      <c r="U917" s="56">
        <v>41416</v>
      </c>
      <c r="V917" s="56">
        <v>43100</v>
      </c>
      <c r="W917" s="56">
        <v>41456</v>
      </c>
      <c r="X917" s="56">
        <v>43100</v>
      </c>
      <c r="Y917" s="56" t="s">
        <v>356</v>
      </c>
      <c r="Z917" s="56" t="s">
        <v>341</v>
      </c>
      <c r="AA917" s="56" t="s">
        <v>347</v>
      </c>
      <c r="AB917" s="56" t="s">
        <v>343</v>
      </c>
      <c r="AC917" s="56" t="s">
        <v>342</v>
      </c>
      <c r="AD917" s="56" t="s">
        <v>342</v>
      </c>
      <c r="AE917" s="56" t="s">
        <v>334</v>
      </c>
      <c r="AF917" s="56" t="s">
        <v>292</v>
      </c>
      <c r="AG917" s="56">
        <v>2014</v>
      </c>
      <c r="AH917" s="56" t="s">
        <v>361</v>
      </c>
      <c r="AI917" s="56" t="s">
        <v>373</v>
      </c>
      <c r="AJ917" s="56">
        <v>235</v>
      </c>
      <c r="AM917" s="56">
        <v>42748</v>
      </c>
      <c r="AN917" s="56" t="s">
        <v>391</v>
      </c>
      <c r="AO917" s="1">
        <v>41393</v>
      </c>
      <c r="AP917" s="56" t="s">
        <v>353</v>
      </c>
      <c r="AQ917" s="56">
        <v>59804</v>
      </c>
      <c r="AR917" s="56">
        <v>0</v>
      </c>
      <c r="AS917" s="56" t="s">
        <v>346</v>
      </c>
      <c r="BB917" s="56" t="s">
        <v>339</v>
      </c>
      <c r="BC917" s="56" t="s">
        <v>263</v>
      </c>
      <c r="BD917" s="56" t="s">
        <v>349</v>
      </c>
      <c r="BE917" s="56" t="s">
        <v>347</v>
      </c>
      <c r="BF917" s="56" t="s">
        <v>334</v>
      </c>
      <c r="BG917" s="56" t="s">
        <v>365</v>
      </c>
      <c r="BH917" s="56">
        <v>0</v>
      </c>
      <c r="BI917" s="56">
        <v>0</v>
      </c>
      <c r="BJ917" s="56">
        <v>1</v>
      </c>
    </row>
    <row r="918" spans="1:62" hidden="1" x14ac:dyDescent="0.3">
      <c r="A918" s="56">
        <v>49196069</v>
      </c>
      <c r="B918" s="86">
        <v>599202</v>
      </c>
      <c r="C918" s="1">
        <v>42893</v>
      </c>
      <c r="D918" s="56" t="s">
        <v>357</v>
      </c>
      <c r="E918" s="56" t="s">
        <v>358</v>
      </c>
      <c r="F918" s="56" t="s">
        <v>334</v>
      </c>
      <c r="G918" s="56" t="s">
        <v>335</v>
      </c>
      <c r="H918" s="56" t="s">
        <v>336</v>
      </c>
      <c r="I918" s="56" t="s">
        <v>359</v>
      </c>
      <c r="K918" s="56" t="s">
        <v>337</v>
      </c>
      <c r="L918" s="56" t="s">
        <v>545</v>
      </c>
      <c r="M918" s="56" t="s">
        <v>984</v>
      </c>
      <c r="N918" s="56" t="s">
        <v>1043</v>
      </c>
      <c r="O918" s="56" t="s">
        <v>985</v>
      </c>
      <c r="P918" s="1" t="s">
        <v>105</v>
      </c>
      <c r="S918" s="56">
        <v>105505</v>
      </c>
      <c r="T918" s="1" t="s">
        <v>393</v>
      </c>
      <c r="U918" s="56">
        <v>41416</v>
      </c>
      <c r="V918" s="56">
        <v>43100</v>
      </c>
      <c r="W918" s="56">
        <v>41334</v>
      </c>
      <c r="X918" s="56">
        <v>41323</v>
      </c>
      <c r="Y918" s="56" t="s">
        <v>356</v>
      </c>
      <c r="Z918" s="56" t="s">
        <v>341</v>
      </c>
      <c r="AA918" s="56" t="s">
        <v>347</v>
      </c>
      <c r="AB918" s="56" t="s">
        <v>343</v>
      </c>
      <c r="AC918" s="56" t="s">
        <v>342</v>
      </c>
      <c r="AD918" s="56" t="s">
        <v>347</v>
      </c>
      <c r="AE918" s="56" t="s">
        <v>352</v>
      </c>
      <c r="AF918" s="56" t="s">
        <v>292</v>
      </c>
      <c r="AG918" s="56">
        <v>2014</v>
      </c>
      <c r="AH918" s="56" t="s">
        <v>80</v>
      </c>
      <c r="AI918" s="56" t="s">
        <v>344</v>
      </c>
      <c r="AJ918" s="56">
        <v>30</v>
      </c>
      <c r="AM918" s="56">
        <v>41323</v>
      </c>
      <c r="AN918" s="56" t="s">
        <v>378</v>
      </c>
      <c r="AO918" s="1">
        <v>41302</v>
      </c>
      <c r="AP918" s="56" t="s">
        <v>378</v>
      </c>
      <c r="AQ918" s="56">
        <v>64652</v>
      </c>
      <c r="AR918" s="56">
        <v>0</v>
      </c>
      <c r="AS918" s="56" t="s">
        <v>346</v>
      </c>
      <c r="BB918" s="56" t="s">
        <v>339</v>
      </c>
      <c r="BC918" s="56" t="s">
        <v>263</v>
      </c>
      <c r="BD918" s="56" t="s">
        <v>349</v>
      </c>
      <c r="BE918" s="56" t="s">
        <v>347</v>
      </c>
      <c r="BF918" s="56" t="s">
        <v>334</v>
      </c>
      <c r="BG918" s="56" t="s">
        <v>365</v>
      </c>
      <c r="BH918" s="56">
        <v>0</v>
      </c>
      <c r="BI918" s="56">
        <v>0</v>
      </c>
      <c r="BJ918" s="56">
        <v>0</v>
      </c>
    </row>
    <row r="919" spans="1:62" hidden="1" x14ac:dyDescent="0.3">
      <c r="A919" s="56">
        <v>49196070</v>
      </c>
      <c r="B919" s="86">
        <v>599202</v>
      </c>
      <c r="C919" s="1">
        <v>42893</v>
      </c>
      <c r="D919" s="56" t="s">
        <v>357</v>
      </c>
      <c r="E919" s="56" t="s">
        <v>358</v>
      </c>
      <c r="F919" s="56" t="s">
        <v>334</v>
      </c>
      <c r="G919" s="56" t="s">
        <v>335</v>
      </c>
      <c r="H919" s="56" t="s">
        <v>336</v>
      </c>
      <c r="I919" s="56" t="s">
        <v>359</v>
      </c>
      <c r="K919" s="56" t="s">
        <v>337</v>
      </c>
      <c r="L919" s="56" t="s">
        <v>545</v>
      </c>
      <c r="M919" s="56" t="s">
        <v>984</v>
      </c>
      <c r="N919" s="56" t="s">
        <v>1043</v>
      </c>
      <c r="O919" s="56" t="s">
        <v>985</v>
      </c>
      <c r="P919" s="1" t="s">
        <v>105</v>
      </c>
      <c r="S919" s="56">
        <v>105505</v>
      </c>
      <c r="T919" s="1" t="s">
        <v>393</v>
      </c>
      <c r="U919" s="56">
        <v>41416</v>
      </c>
      <c r="V919" s="56">
        <v>43100</v>
      </c>
      <c r="W919" s="56">
        <v>41334</v>
      </c>
      <c r="X919" s="56">
        <v>41323</v>
      </c>
      <c r="Y919" s="56" t="s">
        <v>356</v>
      </c>
      <c r="Z919" s="56" t="s">
        <v>341</v>
      </c>
      <c r="AA919" s="56" t="s">
        <v>347</v>
      </c>
      <c r="AB919" s="56" t="s">
        <v>343</v>
      </c>
      <c r="AC919" s="56" t="s">
        <v>342</v>
      </c>
      <c r="AD919" s="56" t="s">
        <v>347</v>
      </c>
      <c r="AE919" s="56" t="s">
        <v>352</v>
      </c>
      <c r="AF919" s="56" t="s">
        <v>292</v>
      </c>
      <c r="AG919" s="56">
        <v>2015</v>
      </c>
      <c r="AH919" s="56" t="s">
        <v>80</v>
      </c>
      <c r="AI919" s="56" t="s">
        <v>348</v>
      </c>
      <c r="AJ919" s="56">
        <v>35</v>
      </c>
      <c r="AM919" s="56">
        <v>41323</v>
      </c>
      <c r="AN919" s="56" t="s">
        <v>378</v>
      </c>
      <c r="AO919" s="1">
        <v>41302</v>
      </c>
      <c r="AP919" s="56" t="s">
        <v>378</v>
      </c>
      <c r="AQ919" s="56">
        <v>64652</v>
      </c>
      <c r="AR919" s="56">
        <v>0</v>
      </c>
      <c r="AS919" s="56" t="s">
        <v>346</v>
      </c>
      <c r="BB919" s="56" t="s">
        <v>339</v>
      </c>
      <c r="BC919" s="56" t="s">
        <v>263</v>
      </c>
      <c r="BD919" s="56" t="s">
        <v>349</v>
      </c>
      <c r="BE919" s="56" t="s">
        <v>347</v>
      </c>
      <c r="BF919" s="56" t="s">
        <v>334</v>
      </c>
      <c r="BG919" s="56" t="s">
        <v>365</v>
      </c>
      <c r="BH919" s="56">
        <v>0</v>
      </c>
      <c r="BI919" s="56">
        <v>0</v>
      </c>
      <c r="BJ919" s="56">
        <v>0</v>
      </c>
    </row>
    <row r="920" spans="1:62" hidden="1" x14ac:dyDescent="0.3">
      <c r="A920" s="56">
        <v>49196812</v>
      </c>
      <c r="B920" s="86">
        <v>599202</v>
      </c>
      <c r="C920" s="1">
        <v>42893</v>
      </c>
      <c r="D920" s="56" t="s">
        <v>357</v>
      </c>
      <c r="E920" s="56" t="s">
        <v>358</v>
      </c>
      <c r="F920" s="56" t="s">
        <v>334</v>
      </c>
      <c r="G920" s="56" t="s">
        <v>335</v>
      </c>
      <c r="H920" s="56" t="s">
        <v>336</v>
      </c>
      <c r="I920" s="56" t="s">
        <v>359</v>
      </c>
      <c r="K920" s="56" t="s">
        <v>337</v>
      </c>
      <c r="L920" s="56" t="s">
        <v>545</v>
      </c>
      <c r="M920" s="56" t="s">
        <v>984</v>
      </c>
      <c r="N920" s="56" t="s">
        <v>1043</v>
      </c>
      <c r="O920" s="56" t="s">
        <v>985</v>
      </c>
      <c r="P920" s="1" t="s">
        <v>110</v>
      </c>
      <c r="Q920" s="56" t="s">
        <v>366</v>
      </c>
      <c r="R920" s="56" t="s">
        <v>339</v>
      </c>
      <c r="S920" s="56">
        <v>190146</v>
      </c>
      <c r="T920" s="1" t="s">
        <v>487</v>
      </c>
      <c r="U920" s="56">
        <v>41416</v>
      </c>
      <c r="V920" s="56">
        <v>43100</v>
      </c>
      <c r="W920" s="56">
        <v>41456</v>
      </c>
      <c r="X920" s="56">
        <v>43100</v>
      </c>
      <c r="Y920" s="56" t="s">
        <v>340</v>
      </c>
      <c r="Z920" s="56" t="s">
        <v>341</v>
      </c>
      <c r="AA920" s="56" t="s">
        <v>347</v>
      </c>
      <c r="AB920" s="56" t="s">
        <v>343</v>
      </c>
      <c r="AC920" s="56" t="s">
        <v>342</v>
      </c>
      <c r="AD920" s="56" t="s">
        <v>342</v>
      </c>
      <c r="AE920" s="56" t="s">
        <v>334</v>
      </c>
      <c r="AF920" s="56" t="s">
        <v>292</v>
      </c>
      <c r="AG920" s="56">
        <v>2016</v>
      </c>
      <c r="AH920" s="56" t="s">
        <v>361</v>
      </c>
      <c r="AI920" s="56" t="s">
        <v>373</v>
      </c>
      <c r="AJ920" s="56">
        <v>878196</v>
      </c>
      <c r="AM920" s="56">
        <v>42767</v>
      </c>
      <c r="AN920" s="56" t="s">
        <v>353</v>
      </c>
      <c r="AO920" s="1">
        <v>41784</v>
      </c>
      <c r="AP920" s="56" t="s">
        <v>353</v>
      </c>
      <c r="AQ920" s="56">
        <v>75565</v>
      </c>
      <c r="AR920" s="56">
        <v>0</v>
      </c>
      <c r="AS920" s="56" t="s">
        <v>346</v>
      </c>
      <c r="BB920" s="56" t="s">
        <v>339</v>
      </c>
      <c r="BC920" s="56" t="s">
        <v>263</v>
      </c>
      <c r="BD920" s="56" t="s">
        <v>349</v>
      </c>
      <c r="BE920" s="56" t="s">
        <v>347</v>
      </c>
      <c r="BF920" s="56" t="s">
        <v>334</v>
      </c>
      <c r="BG920" s="56" t="s">
        <v>365</v>
      </c>
      <c r="BH920" s="56">
        <v>0</v>
      </c>
      <c r="BI920" s="56">
        <v>0</v>
      </c>
      <c r="BJ920" s="56">
        <v>1</v>
      </c>
    </row>
    <row r="921" spans="1:62" hidden="1" x14ac:dyDescent="0.3">
      <c r="A921" s="56">
        <v>49196682</v>
      </c>
      <c r="B921" s="86">
        <v>599202</v>
      </c>
      <c r="C921" s="1">
        <v>42893</v>
      </c>
      <c r="D921" s="56" t="s">
        <v>357</v>
      </c>
      <c r="E921" s="56" t="s">
        <v>358</v>
      </c>
      <c r="F921" s="56" t="s">
        <v>334</v>
      </c>
      <c r="G921" s="56" t="s">
        <v>335</v>
      </c>
      <c r="H921" s="56" t="s">
        <v>336</v>
      </c>
      <c r="I921" s="56" t="s">
        <v>359</v>
      </c>
      <c r="K921" s="56" t="s">
        <v>337</v>
      </c>
      <c r="L921" s="56" t="s">
        <v>545</v>
      </c>
      <c r="M921" s="56" t="s">
        <v>984</v>
      </c>
      <c r="N921" s="56" t="s">
        <v>1043</v>
      </c>
      <c r="O921" s="56" t="s">
        <v>985</v>
      </c>
      <c r="P921" s="1" t="s">
        <v>110</v>
      </c>
      <c r="Q921" s="56" t="s">
        <v>366</v>
      </c>
      <c r="R921" s="56" t="s">
        <v>339</v>
      </c>
      <c r="S921" s="56">
        <v>190481</v>
      </c>
      <c r="T921" s="1" t="s">
        <v>420</v>
      </c>
      <c r="U921" s="56">
        <v>41416</v>
      </c>
      <c r="V921" s="56">
        <v>43100</v>
      </c>
      <c r="W921" s="56">
        <v>41456</v>
      </c>
      <c r="X921" s="56">
        <v>43100</v>
      </c>
      <c r="Y921" s="56" t="s">
        <v>356</v>
      </c>
      <c r="Z921" s="56" t="s">
        <v>341</v>
      </c>
      <c r="AA921" s="56" t="s">
        <v>347</v>
      </c>
      <c r="AB921" s="56" t="s">
        <v>343</v>
      </c>
      <c r="AC921" s="56" t="s">
        <v>342</v>
      </c>
      <c r="AD921" s="56" t="s">
        <v>342</v>
      </c>
      <c r="AE921" s="56" t="s">
        <v>334</v>
      </c>
      <c r="AF921" s="56" t="s">
        <v>291</v>
      </c>
      <c r="AG921" s="56">
        <v>2014</v>
      </c>
      <c r="AH921" s="56" t="s">
        <v>361</v>
      </c>
      <c r="AI921" s="56" t="s">
        <v>384</v>
      </c>
      <c r="AJ921" s="56">
        <v>0</v>
      </c>
      <c r="AK921" s="1">
        <v>41820</v>
      </c>
      <c r="AM921" s="56">
        <v>42748</v>
      </c>
      <c r="AN921" s="56" t="s">
        <v>391</v>
      </c>
      <c r="AO921" s="1">
        <v>41856</v>
      </c>
      <c r="AP921" s="56" t="s">
        <v>378</v>
      </c>
      <c r="AQ921" s="56">
        <v>75715</v>
      </c>
      <c r="AR921" s="56">
        <v>0</v>
      </c>
      <c r="AS921" s="56" t="s">
        <v>346</v>
      </c>
      <c r="BB921" s="56" t="s">
        <v>339</v>
      </c>
      <c r="BC921" s="56" t="s">
        <v>263</v>
      </c>
      <c r="BD921" s="56" t="s">
        <v>349</v>
      </c>
      <c r="BE921" s="56" t="s">
        <v>347</v>
      </c>
      <c r="BF921" s="56" t="s">
        <v>334</v>
      </c>
      <c r="BG921" s="56" t="s">
        <v>365</v>
      </c>
      <c r="BH921" s="56">
        <v>0</v>
      </c>
      <c r="BI921" s="56">
        <v>0</v>
      </c>
      <c r="BJ921" s="56">
        <v>1</v>
      </c>
    </row>
    <row r="922" spans="1:62" hidden="1" x14ac:dyDescent="0.3">
      <c r="A922" s="56">
        <v>49196595</v>
      </c>
      <c r="B922" s="86">
        <v>599202</v>
      </c>
      <c r="C922" s="1">
        <v>42893</v>
      </c>
      <c r="D922" s="56" t="s">
        <v>357</v>
      </c>
      <c r="E922" s="56" t="s">
        <v>358</v>
      </c>
      <c r="F922" s="56" t="s">
        <v>334</v>
      </c>
      <c r="G922" s="56" t="s">
        <v>335</v>
      </c>
      <c r="H922" s="56" t="s">
        <v>336</v>
      </c>
      <c r="I922" s="56" t="s">
        <v>359</v>
      </c>
      <c r="K922" s="56" t="s">
        <v>337</v>
      </c>
      <c r="L922" s="56" t="s">
        <v>545</v>
      </c>
      <c r="M922" s="56" t="s">
        <v>984</v>
      </c>
      <c r="N922" s="56" t="s">
        <v>1043</v>
      </c>
      <c r="O922" s="56" t="s">
        <v>985</v>
      </c>
      <c r="P922" s="1" t="s">
        <v>110</v>
      </c>
      <c r="Q922" s="56" t="s">
        <v>360</v>
      </c>
      <c r="R922" s="56" t="s">
        <v>339</v>
      </c>
      <c r="S922" s="56">
        <v>107908</v>
      </c>
      <c r="T922" s="1" t="s">
        <v>371</v>
      </c>
      <c r="U922" s="56">
        <v>41416</v>
      </c>
      <c r="V922" s="56">
        <v>43100</v>
      </c>
      <c r="W922" s="56">
        <v>41456</v>
      </c>
      <c r="X922" s="56">
        <v>43100</v>
      </c>
      <c r="Y922" s="56" t="s">
        <v>340</v>
      </c>
      <c r="Z922" s="56" t="s">
        <v>367</v>
      </c>
      <c r="AA922" s="56" t="s">
        <v>347</v>
      </c>
      <c r="AB922" s="56" t="s">
        <v>343</v>
      </c>
      <c r="AC922" s="56" t="s">
        <v>342</v>
      </c>
      <c r="AD922" s="56" t="s">
        <v>342</v>
      </c>
      <c r="AE922" s="56" t="s">
        <v>334</v>
      </c>
      <c r="AF922" s="56" t="s">
        <v>224</v>
      </c>
      <c r="AG922" s="56">
        <v>2012</v>
      </c>
      <c r="AH922" s="56" t="s">
        <v>361</v>
      </c>
      <c r="AI922" s="56" t="s">
        <v>339</v>
      </c>
      <c r="AJ922" s="56">
        <v>0</v>
      </c>
      <c r="AM922" s="56">
        <v>42748</v>
      </c>
      <c r="AN922" s="56" t="s">
        <v>391</v>
      </c>
      <c r="AO922" s="1">
        <v>41138</v>
      </c>
      <c r="AP922" s="56" t="s">
        <v>378</v>
      </c>
      <c r="AQ922" s="56">
        <v>59806</v>
      </c>
      <c r="AR922" s="56">
        <v>0</v>
      </c>
      <c r="AS922" s="56" t="s">
        <v>346</v>
      </c>
      <c r="BB922" s="56" t="s">
        <v>339</v>
      </c>
      <c r="BC922" s="56" t="s">
        <v>263</v>
      </c>
      <c r="BD922" s="56" t="s">
        <v>349</v>
      </c>
      <c r="BE922" s="56" t="s">
        <v>347</v>
      </c>
      <c r="BF922" s="56" t="s">
        <v>334</v>
      </c>
      <c r="BG922" s="56" t="s">
        <v>365</v>
      </c>
      <c r="BH922" s="56">
        <v>0</v>
      </c>
      <c r="BI922" s="56">
        <v>0</v>
      </c>
      <c r="BJ922" s="56">
        <v>1</v>
      </c>
    </row>
    <row r="923" spans="1:62" hidden="1" x14ac:dyDescent="0.3">
      <c r="A923" s="56">
        <v>49196563</v>
      </c>
      <c r="B923" s="86">
        <v>599202</v>
      </c>
      <c r="C923" s="1">
        <v>42893</v>
      </c>
      <c r="D923" s="56" t="s">
        <v>357</v>
      </c>
      <c r="E923" s="56" t="s">
        <v>358</v>
      </c>
      <c r="F923" s="56" t="s">
        <v>334</v>
      </c>
      <c r="G923" s="56" t="s">
        <v>335</v>
      </c>
      <c r="H923" s="56" t="s">
        <v>336</v>
      </c>
      <c r="I923" s="56" t="s">
        <v>359</v>
      </c>
      <c r="K923" s="56" t="s">
        <v>337</v>
      </c>
      <c r="L923" s="56" t="s">
        <v>545</v>
      </c>
      <c r="M923" s="56" t="s">
        <v>984</v>
      </c>
      <c r="N923" s="56" t="s">
        <v>1043</v>
      </c>
      <c r="O923" s="56" t="s">
        <v>985</v>
      </c>
      <c r="P923" s="1" t="s">
        <v>110</v>
      </c>
      <c r="Q923" s="56" t="s">
        <v>360</v>
      </c>
      <c r="R923" s="56" t="s">
        <v>339</v>
      </c>
      <c r="S923" s="56">
        <v>107914</v>
      </c>
      <c r="T923" s="1" t="s">
        <v>489</v>
      </c>
      <c r="U923" s="56">
        <v>41416</v>
      </c>
      <c r="V923" s="56">
        <v>43100</v>
      </c>
      <c r="W923" s="56">
        <v>41275</v>
      </c>
      <c r="X923" s="56">
        <v>41290</v>
      </c>
      <c r="Y923" s="56" t="s">
        <v>356</v>
      </c>
      <c r="AA923" s="56" t="s">
        <v>347</v>
      </c>
      <c r="AB923" s="56" t="s">
        <v>343</v>
      </c>
      <c r="AC923" s="56" t="s">
        <v>342</v>
      </c>
      <c r="AD923" s="56" t="s">
        <v>347</v>
      </c>
      <c r="AE923" s="56" t="s">
        <v>352</v>
      </c>
      <c r="AF923" s="56" t="s">
        <v>292</v>
      </c>
      <c r="AG923" s="56">
        <v>2016</v>
      </c>
      <c r="AH923" s="56" t="s">
        <v>80</v>
      </c>
      <c r="AI923" s="56" t="s">
        <v>348</v>
      </c>
      <c r="AJ923" s="56">
        <v>41612</v>
      </c>
      <c r="AM923" s="56">
        <v>41290</v>
      </c>
      <c r="AN923" s="56" t="s">
        <v>353</v>
      </c>
      <c r="AO923" s="1">
        <v>41207</v>
      </c>
      <c r="AP923" s="56" t="s">
        <v>353</v>
      </c>
      <c r="AQ923" s="56">
        <v>46883</v>
      </c>
      <c r="AR923" s="56">
        <v>0</v>
      </c>
      <c r="AS923" s="56" t="s">
        <v>346</v>
      </c>
      <c r="BB923" s="56" t="s">
        <v>339</v>
      </c>
      <c r="BC923" s="56" t="s">
        <v>263</v>
      </c>
      <c r="BD923" s="56" t="s">
        <v>349</v>
      </c>
      <c r="BE923" s="56" t="s">
        <v>347</v>
      </c>
      <c r="BF923" s="56" t="s">
        <v>334</v>
      </c>
      <c r="BG923" s="56" t="s">
        <v>365</v>
      </c>
      <c r="BH923" s="56">
        <v>0</v>
      </c>
      <c r="BI923" s="56">
        <v>0</v>
      </c>
      <c r="BJ923" s="56">
        <v>0</v>
      </c>
    </row>
    <row r="924" spans="1:62" hidden="1" x14ac:dyDescent="0.3">
      <c r="A924" s="56">
        <v>49196547</v>
      </c>
      <c r="B924" s="86">
        <v>599202</v>
      </c>
      <c r="C924" s="1">
        <v>42893</v>
      </c>
      <c r="D924" s="56" t="s">
        <v>357</v>
      </c>
      <c r="E924" s="56" t="s">
        <v>358</v>
      </c>
      <c r="F924" s="56" t="s">
        <v>334</v>
      </c>
      <c r="G924" s="56" t="s">
        <v>335</v>
      </c>
      <c r="H924" s="56" t="s">
        <v>336</v>
      </c>
      <c r="I924" s="56" t="s">
        <v>359</v>
      </c>
      <c r="K924" s="56" t="s">
        <v>337</v>
      </c>
      <c r="L924" s="56" t="s">
        <v>545</v>
      </c>
      <c r="M924" s="56" t="s">
        <v>984</v>
      </c>
      <c r="N924" s="56" t="s">
        <v>1043</v>
      </c>
      <c r="O924" s="56" t="s">
        <v>985</v>
      </c>
      <c r="P924" s="1" t="s">
        <v>110</v>
      </c>
      <c r="Q924" s="56" t="s">
        <v>360</v>
      </c>
      <c r="R924" s="56" t="s">
        <v>339</v>
      </c>
      <c r="S924" s="56">
        <v>147121</v>
      </c>
      <c r="T924" s="1" t="s">
        <v>253</v>
      </c>
      <c r="U924" s="56">
        <v>41416</v>
      </c>
      <c r="V924" s="56">
        <v>43100</v>
      </c>
      <c r="W924" s="56">
        <v>41456</v>
      </c>
      <c r="X924" s="56">
        <v>43100</v>
      </c>
      <c r="Y924" s="56" t="s">
        <v>340</v>
      </c>
      <c r="Z924" s="56" t="s">
        <v>341</v>
      </c>
      <c r="AA924" s="56" t="s">
        <v>342</v>
      </c>
      <c r="AB924" s="56" t="s">
        <v>343</v>
      </c>
      <c r="AC924" s="56" t="s">
        <v>342</v>
      </c>
      <c r="AD924" s="56" t="s">
        <v>347</v>
      </c>
      <c r="AE924" s="56" t="s">
        <v>334</v>
      </c>
      <c r="AF924" s="56" t="s">
        <v>292</v>
      </c>
      <c r="AG924" s="56">
        <v>2015</v>
      </c>
      <c r="AH924" s="56" t="s">
        <v>361</v>
      </c>
      <c r="AI924" s="56" t="s">
        <v>373</v>
      </c>
      <c r="AJ924" s="56">
        <v>1</v>
      </c>
      <c r="AM924" s="56">
        <v>42748</v>
      </c>
      <c r="AN924" s="56" t="s">
        <v>391</v>
      </c>
      <c r="AO924" s="1">
        <v>41393</v>
      </c>
      <c r="AP924" s="56" t="s">
        <v>353</v>
      </c>
      <c r="AQ924" s="56">
        <v>328</v>
      </c>
      <c r="AR924" s="56">
        <v>0</v>
      </c>
      <c r="AS924" s="56" t="s">
        <v>346</v>
      </c>
      <c r="BB924" s="56" t="s">
        <v>339</v>
      </c>
      <c r="BC924" s="56" t="s">
        <v>263</v>
      </c>
      <c r="BD924" s="56" t="s">
        <v>349</v>
      </c>
      <c r="BE924" s="56" t="s">
        <v>347</v>
      </c>
      <c r="BF924" s="56" t="s">
        <v>334</v>
      </c>
      <c r="BG924" s="56" t="s">
        <v>365</v>
      </c>
      <c r="BH924" s="56">
        <v>0</v>
      </c>
      <c r="BI924" s="56">
        <v>0</v>
      </c>
      <c r="BJ924" s="56">
        <v>1</v>
      </c>
    </row>
    <row r="925" spans="1:62" hidden="1" x14ac:dyDescent="0.3">
      <c r="A925" s="56">
        <v>49196539</v>
      </c>
      <c r="B925" s="86">
        <v>599202</v>
      </c>
      <c r="C925" s="1">
        <v>42893</v>
      </c>
      <c r="D925" s="56" t="s">
        <v>357</v>
      </c>
      <c r="E925" s="56" t="s">
        <v>358</v>
      </c>
      <c r="F925" s="56" t="s">
        <v>334</v>
      </c>
      <c r="G925" s="56" t="s">
        <v>335</v>
      </c>
      <c r="H925" s="56" t="s">
        <v>336</v>
      </c>
      <c r="I925" s="56" t="s">
        <v>359</v>
      </c>
      <c r="K925" s="56" t="s">
        <v>337</v>
      </c>
      <c r="L925" s="56" t="s">
        <v>545</v>
      </c>
      <c r="M925" s="56" t="s">
        <v>984</v>
      </c>
      <c r="N925" s="56" t="s">
        <v>1043</v>
      </c>
      <c r="O925" s="56" t="s">
        <v>985</v>
      </c>
      <c r="P925" s="1" t="s">
        <v>110</v>
      </c>
      <c r="Q925" s="56" t="s">
        <v>360</v>
      </c>
      <c r="R925" s="56" t="s">
        <v>339</v>
      </c>
      <c r="S925" s="56">
        <v>147121</v>
      </c>
      <c r="T925" s="1" t="s">
        <v>253</v>
      </c>
      <c r="U925" s="56">
        <v>41416</v>
      </c>
      <c r="V925" s="56">
        <v>43100</v>
      </c>
      <c r="W925" s="56">
        <v>41456</v>
      </c>
      <c r="X925" s="56">
        <v>43100</v>
      </c>
      <c r="Y925" s="56" t="s">
        <v>340</v>
      </c>
      <c r="Z925" s="56" t="s">
        <v>341</v>
      </c>
      <c r="AA925" s="56" t="s">
        <v>342</v>
      </c>
      <c r="AB925" s="56" t="s">
        <v>343</v>
      </c>
      <c r="AC925" s="56" t="s">
        <v>342</v>
      </c>
      <c r="AD925" s="56" t="s">
        <v>347</v>
      </c>
      <c r="AE925" s="56" t="s">
        <v>334</v>
      </c>
      <c r="AF925" s="56" t="s">
        <v>291</v>
      </c>
      <c r="AG925" s="56">
        <v>2014</v>
      </c>
      <c r="AH925" s="56" t="s">
        <v>361</v>
      </c>
      <c r="AI925" s="56" t="s">
        <v>362</v>
      </c>
      <c r="AJ925" s="56">
        <v>0</v>
      </c>
      <c r="AK925" s="1">
        <v>41639</v>
      </c>
      <c r="AL925" s="56" t="s">
        <v>510</v>
      </c>
      <c r="AM925" s="56">
        <v>42748</v>
      </c>
      <c r="AN925" s="56" t="s">
        <v>391</v>
      </c>
      <c r="AO925" s="1">
        <v>41684</v>
      </c>
      <c r="AP925" s="56" t="s">
        <v>378</v>
      </c>
      <c r="AQ925" s="56">
        <v>328</v>
      </c>
      <c r="AR925" s="56">
        <v>0</v>
      </c>
      <c r="AS925" s="56" t="s">
        <v>346</v>
      </c>
      <c r="BB925" s="56" t="s">
        <v>339</v>
      </c>
      <c r="BC925" s="56" t="s">
        <v>263</v>
      </c>
      <c r="BD925" s="56" t="s">
        <v>349</v>
      </c>
      <c r="BE925" s="56" t="s">
        <v>347</v>
      </c>
      <c r="BF925" s="56" t="s">
        <v>334</v>
      </c>
      <c r="BG925" s="56" t="s">
        <v>365</v>
      </c>
      <c r="BH925" s="56">
        <v>0</v>
      </c>
      <c r="BI925" s="56">
        <v>0</v>
      </c>
      <c r="BJ925" s="56">
        <v>1</v>
      </c>
    </row>
    <row r="926" spans="1:62" hidden="1" x14ac:dyDescent="0.3">
      <c r="A926" s="56">
        <v>49196535</v>
      </c>
      <c r="B926" s="86">
        <v>599202</v>
      </c>
      <c r="C926" s="1">
        <v>42893</v>
      </c>
      <c r="D926" s="56" t="s">
        <v>357</v>
      </c>
      <c r="E926" s="56" t="s">
        <v>358</v>
      </c>
      <c r="F926" s="56" t="s">
        <v>334</v>
      </c>
      <c r="G926" s="56" t="s">
        <v>335</v>
      </c>
      <c r="H926" s="56" t="s">
        <v>336</v>
      </c>
      <c r="I926" s="56" t="s">
        <v>359</v>
      </c>
      <c r="K926" s="56" t="s">
        <v>337</v>
      </c>
      <c r="L926" s="56" t="s">
        <v>545</v>
      </c>
      <c r="M926" s="56" t="s">
        <v>984</v>
      </c>
      <c r="N926" s="56" t="s">
        <v>1043</v>
      </c>
      <c r="O926" s="56" t="s">
        <v>985</v>
      </c>
      <c r="P926" s="1" t="s">
        <v>110</v>
      </c>
      <c r="Q926" s="56" t="s">
        <v>360</v>
      </c>
      <c r="R926" s="56" t="s">
        <v>339</v>
      </c>
      <c r="S926" s="56">
        <v>107904</v>
      </c>
      <c r="T926" s="1" t="s">
        <v>490</v>
      </c>
      <c r="U926" s="56">
        <v>41416</v>
      </c>
      <c r="V926" s="56">
        <v>43100</v>
      </c>
      <c r="W926" s="56">
        <v>41456</v>
      </c>
      <c r="X926" s="56">
        <v>43100</v>
      </c>
      <c r="Y926" s="56" t="s">
        <v>356</v>
      </c>
      <c r="Z926" s="56" t="s">
        <v>341</v>
      </c>
      <c r="AA926" s="56" t="s">
        <v>347</v>
      </c>
      <c r="AB926" s="56" t="s">
        <v>343</v>
      </c>
      <c r="AC926" s="56" t="s">
        <v>342</v>
      </c>
      <c r="AD926" s="56" t="s">
        <v>342</v>
      </c>
      <c r="AE926" s="56" t="s">
        <v>334</v>
      </c>
      <c r="AF926" s="56" t="s">
        <v>292</v>
      </c>
      <c r="AG926" s="56">
        <v>2018</v>
      </c>
      <c r="AH926" s="56" t="s">
        <v>361</v>
      </c>
      <c r="AI926" s="56" t="s">
        <v>385</v>
      </c>
      <c r="AJ926" s="56">
        <v>4642</v>
      </c>
      <c r="AM926" s="56">
        <v>42748</v>
      </c>
      <c r="AN926" s="56" t="s">
        <v>391</v>
      </c>
      <c r="AO926" s="1">
        <v>41393</v>
      </c>
      <c r="AP926" s="56" t="s">
        <v>353</v>
      </c>
      <c r="AQ926" s="56">
        <v>59804</v>
      </c>
      <c r="AR926" s="56">
        <v>0</v>
      </c>
      <c r="AS926" s="56" t="s">
        <v>346</v>
      </c>
      <c r="BB926" s="56" t="s">
        <v>339</v>
      </c>
      <c r="BC926" s="56" t="s">
        <v>263</v>
      </c>
      <c r="BD926" s="56" t="s">
        <v>349</v>
      </c>
      <c r="BE926" s="56" t="s">
        <v>347</v>
      </c>
      <c r="BF926" s="56" t="s">
        <v>334</v>
      </c>
      <c r="BG926" s="56" t="s">
        <v>365</v>
      </c>
      <c r="BH926" s="56">
        <v>0</v>
      </c>
      <c r="BI926" s="56">
        <v>0</v>
      </c>
      <c r="BJ926" s="56">
        <v>1</v>
      </c>
    </row>
    <row r="927" spans="1:62" hidden="1" x14ac:dyDescent="0.3">
      <c r="A927" s="56">
        <v>49196071</v>
      </c>
      <c r="B927" s="86">
        <v>599202</v>
      </c>
      <c r="C927" s="1">
        <v>42893</v>
      </c>
      <c r="D927" s="56" t="s">
        <v>357</v>
      </c>
      <c r="E927" s="56" t="s">
        <v>358</v>
      </c>
      <c r="F927" s="56" t="s">
        <v>334</v>
      </c>
      <c r="G927" s="56" t="s">
        <v>335</v>
      </c>
      <c r="H927" s="56" t="s">
        <v>336</v>
      </c>
      <c r="I927" s="56" t="s">
        <v>359</v>
      </c>
      <c r="K927" s="56" t="s">
        <v>337</v>
      </c>
      <c r="L927" s="56" t="s">
        <v>545</v>
      </c>
      <c r="M927" s="56" t="s">
        <v>984</v>
      </c>
      <c r="N927" s="56" t="s">
        <v>1043</v>
      </c>
      <c r="O927" s="56" t="s">
        <v>985</v>
      </c>
      <c r="P927" s="1" t="s">
        <v>105</v>
      </c>
      <c r="S927" s="56">
        <v>105505</v>
      </c>
      <c r="T927" s="1" t="s">
        <v>393</v>
      </c>
      <c r="U927" s="56">
        <v>41416</v>
      </c>
      <c r="V927" s="56">
        <v>43100</v>
      </c>
      <c r="W927" s="56">
        <v>41334</v>
      </c>
      <c r="X927" s="56">
        <v>41323</v>
      </c>
      <c r="Y927" s="56" t="s">
        <v>356</v>
      </c>
      <c r="Z927" s="56" t="s">
        <v>341</v>
      </c>
      <c r="AA927" s="56" t="s">
        <v>347</v>
      </c>
      <c r="AB927" s="56" t="s">
        <v>343</v>
      </c>
      <c r="AC927" s="56" t="s">
        <v>342</v>
      </c>
      <c r="AD927" s="56" t="s">
        <v>347</v>
      </c>
      <c r="AE927" s="56" t="s">
        <v>352</v>
      </c>
      <c r="AF927" s="56" t="s">
        <v>292</v>
      </c>
      <c r="AG927" s="56">
        <v>2015</v>
      </c>
      <c r="AH927" s="56" t="s">
        <v>80</v>
      </c>
      <c r="AI927" s="56" t="s">
        <v>344</v>
      </c>
      <c r="AJ927" s="56">
        <v>60</v>
      </c>
      <c r="AM927" s="56">
        <v>41323</v>
      </c>
      <c r="AN927" s="56" t="s">
        <v>378</v>
      </c>
      <c r="AO927" s="1">
        <v>41302</v>
      </c>
      <c r="AP927" s="56" t="s">
        <v>378</v>
      </c>
      <c r="AQ927" s="56">
        <v>64652</v>
      </c>
      <c r="AR927" s="56">
        <v>0</v>
      </c>
      <c r="AS927" s="56" t="s">
        <v>346</v>
      </c>
      <c r="BB927" s="56" t="s">
        <v>339</v>
      </c>
      <c r="BC927" s="56" t="s">
        <v>263</v>
      </c>
      <c r="BD927" s="56" t="s">
        <v>349</v>
      </c>
      <c r="BE927" s="56" t="s">
        <v>347</v>
      </c>
      <c r="BF927" s="56" t="s">
        <v>334</v>
      </c>
      <c r="BG927" s="56" t="s">
        <v>365</v>
      </c>
      <c r="BH927" s="56">
        <v>0</v>
      </c>
      <c r="BI927" s="56">
        <v>0</v>
      </c>
      <c r="BJ927" s="56">
        <v>0</v>
      </c>
    </row>
    <row r="928" spans="1:62" hidden="1" x14ac:dyDescent="0.3">
      <c r="A928" s="56">
        <v>49196072</v>
      </c>
      <c r="B928" s="86">
        <v>599202</v>
      </c>
      <c r="C928" s="1">
        <v>42893</v>
      </c>
      <c r="D928" s="56" t="s">
        <v>357</v>
      </c>
      <c r="E928" s="56" t="s">
        <v>358</v>
      </c>
      <c r="F928" s="56" t="s">
        <v>334</v>
      </c>
      <c r="G928" s="56" t="s">
        <v>335</v>
      </c>
      <c r="H928" s="56" t="s">
        <v>336</v>
      </c>
      <c r="I928" s="56" t="s">
        <v>359</v>
      </c>
      <c r="K928" s="56" t="s">
        <v>337</v>
      </c>
      <c r="L928" s="56" t="s">
        <v>545</v>
      </c>
      <c r="M928" s="56" t="s">
        <v>984</v>
      </c>
      <c r="N928" s="56" t="s">
        <v>1043</v>
      </c>
      <c r="O928" s="56" t="s">
        <v>985</v>
      </c>
      <c r="P928" s="1" t="s">
        <v>105</v>
      </c>
      <c r="S928" s="56">
        <v>105505</v>
      </c>
      <c r="T928" s="1" t="s">
        <v>393</v>
      </c>
      <c r="U928" s="56">
        <v>41416</v>
      </c>
      <c r="V928" s="56">
        <v>43100</v>
      </c>
      <c r="W928" s="56">
        <v>41334</v>
      </c>
      <c r="X928" s="56">
        <v>41323</v>
      </c>
      <c r="Y928" s="56" t="s">
        <v>356</v>
      </c>
      <c r="Z928" s="56" t="s">
        <v>341</v>
      </c>
      <c r="AA928" s="56" t="s">
        <v>347</v>
      </c>
      <c r="AB928" s="56" t="s">
        <v>343</v>
      </c>
      <c r="AC928" s="56" t="s">
        <v>342</v>
      </c>
      <c r="AD928" s="56" t="s">
        <v>347</v>
      </c>
      <c r="AE928" s="56" t="s">
        <v>352</v>
      </c>
      <c r="AF928" s="56" t="s">
        <v>292</v>
      </c>
      <c r="AG928" s="56">
        <v>2016</v>
      </c>
      <c r="AH928" s="56" t="s">
        <v>80</v>
      </c>
      <c r="AI928" s="56" t="s">
        <v>348</v>
      </c>
      <c r="AJ928" s="56">
        <v>80</v>
      </c>
      <c r="AM928" s="56">
        <v>41323</v>
      </c>
      <c r="AN928" s="56" t="s">
        <v>378</v>
      </c>
      <c r="AO928" s="1">
        <v>41302</v>
      </c>
      <c r="AP928" s="56" t="s">
        <v>378</v>
      </c>
      <c r="AQ928" s="56">
        <v>64652</v>
      </c>
      <c r="AR928" s="56">
        <v>0</v>
      </c>
      <c r="AS928" s="56" t="s">
        <v>346</v>
      </c>
      <c r="BB928" s="56" t="s">
        <v>339</v>
      </c>
      <c r="BC928" s="56" t="s">
        <v>263</v>
      </c>
      <c r="BD928" s="56" t="s">
        <v>349</v>
      </c>
      <c r="BE928" s="56" t="s">
        <v>347</v>
      </c>
      <c r="BF928" s="56" t="s">
        <v>334</v>
      </c>
      <c r="BG928" s="56" t="s">
        <v>365</v>
      </c>
      <c r="BH928" s="56">
        <v>0</v>
      </c>
      <c r="BI928" s="56">
        <v>0</v>
      </c>
      <c r="BJ928" s="56">
        <v>0</v>
      </c>
    </row>
    <row r="929" spans="1:62" hidden="1" x14ac:dyDescent="0.3">
      <c r="A929" s="56">
        <v>49196537</v>
      </c>
      <c r="B929" s="86">
        <v>599202</v>
      </c>
      <c r="C929" s="1">
        <v>42893</v>
      </c>
      <c r="D929" s="56" t="s">
        <v>357</v>
      </c>
      <c r="E929" s="56" t="s">
        <v>358</v>
      </c>
      <c r="F929" s="56" t="s">
        <v>334</v>
      </c>
      <c r="G929" s="56" t="s">
        <v>335</v>
      </c>
      <c r="H929" s="56" t="s">
        <v>336</v>
      </c>
      <c r="I929" s="56" t="s">
        <v>359</v>
      </c>
      <c r="K929" s="56" t="s">
        <v>337</v>
      </c>
      <c r="L929" s="56" t="s">
        <v>545</v>
      </c>
      <c r="M929" s="56" t="s">
        <v>984</v>
      </c>
      <c r="N929" s="56" t="s">
        <v>1043</v>
      </c>
      <c r="O929" s="56" t="s">
        <v>985</v>
      </c>
      <c r="P929" s="1" t="s">
        <v>110</v>
      </c>
      <c r="Q929" s="56" t="s">
        <v>360</v>
      </c>
      <c r="R929" s="56" t="s">
        <v>339</v>
      </c>
      <c r="S929" s="56">
        <v>147121</v>
      </c>
      <c r="T929" s="1" t="s">
        <v>253</v>
      </c>
      <c r="U929" s="56">
        <v>41416</v>
      </c>
      <c r="V929" s="56">
        <v>43100</v>
      </c>
      <c r="W929" s="56">
        <v>41456</v>
      </c>
      <c r="X929" s="56">
        <v>43100</v>
      </c>
      <c r="Y929" s="56" t="s">
        <v>340</v>
      </c>
      <c r="Z929" s="56" t="s">
        <v>341</v>
      </c>
      <c r="AA929" s="56" t="s">
        <v>342</v>
      </c>
      <c r="AB929" s="56" t="s">
        <v>343</v>
      </c>
      <c r="AC929" s="56" t="s">
        <v>342</v>
      </c>
      <c r="AD929" s="56" t="s">
        <v>347</v>
      </c>
      <c r="AE929" s="56" t="s">
        <v>334</v>
      </c>
      <c r="AF929" s="56" t="s">
        <v>224</v>
      </c>
      <c r="AG929" s="56">
        <v>2012</v>
      </c>
      <c r="AH929" s="56" t="s">
        <v>361</v>
      </c>
      <c r="AI929" s="56" t="s">
        <v>339</v>
      </c>
      <c r="AJ929" s="56">
        <v>0</v>
      </c>
      <c r="AM929" s="56">
        <v>42748</v>
      </c>
      <c r="AN929" s="56" t="s">
        <v>391</v>
      </c>
      <c r="AO929" s="1">
        <v>41388</v>
      </c>
      <c r="AP929" s="56" t="s">
        <v>353</v>
      </c>
      <c r="AQ929" s="56">
        <v>328</v>
      </c>
      <c r="AR929" s="56">
        <v>0</v>
      </c>
      <c r="AS929" s="56" t="s">
        <v>346</v>
      </c>
      <c r="BB929" s="56" t="s">
        <v>339</v>
      </c>
      <c r="BC929" s="56" t="s">
        <v>263</v>
      </c>
      <c r="BD929" s="56" t="s">
        <v>349</v>
      </c>
      <c r="BE929" s="56" t="s">
        <v>347</v>
      </c>
      <c r="BF929" s="56" t="s">
        <v>334</v>
      </c>
      <c r="BG929" s="56" t="s">
        <v>365</v>
      </c>
      <c r="BH929" s="56">
        <v>0</v>
      </c>
      <c r="BI929" s="56">
        <v>0</v>
      </c>
      <c r="BJ929" s="56">
        <v>1</v>
      </c>
    </row>
    <row r="930" spans="1:62" hidden="1" x14ac:dyDescent="0.3">
      <c r="A930" s="56">
        <v>49196073</v>
      </c>
      <c r="B930" s="86">
        <v>599202</v>
      </c>
      <c r="C930" s="1">
        <v>42893</v>
      </c>
      <c r="D930" s="56" t="s">
        <v>357</v>
      </c>
      <c r="E930" s="56" t="s">
        <v>358</v>
      </c>
      <c r="F930" s="56" t="s">
        <v>334</v>
      </c>
      <c r="G930" s="56" t="s">
        <v>335</v>
      </c>
      <c r="H930" s="56" t="s">
        <v>336</v>
      </c>
      <c r="I930" s="56" t="s">
        <v>359</v>
      </c>
      <c r="K930" s="56" t="s">
        <v>337</v>
      </c>
      <c r="L930" s="56" t="s">
        <v>545</v>
      </c>
      <c r="M930" s="56" t="s">
        <v>984</v>
      </c>
      <c r="N930" s="56" t="s">
        <v>1043</v>
      </c>
      <c r="O930" s="56" t="s">
        <v>985</v>
      </c>
      <c r="P930" s="1" t="s">
        <v>105</v>
      </c>
      <c r="S930" s="56">
        <v>105505</v>
      </c>
      <c r="T930" s="1" t="s">
        <v>393</v>
      </c>
      <c r="U930" s="56">
        <v>41416</v>
      </c>
      <c r="V930" s="56">
        <v>43100</v>
      </c>
      <c r="W930" s="56">
        <v>41334</v>
      </c>
      <c r="X930" s="56">
        <v>41323</v>
      </c>
      <c r="Y930" s="56" t="s">
        <v>356</v>
      </c>
      <c r="Z930" s="56" t="s">
        <v>341</v>
      </c>
      <c r="AA930" s="56" t="s">
        <v>347</v>
      </c>
      <c r="AB930" s="56" t="s">
        <v>343</v>
      </c>
      <c r="AC930" s="56" t="s">
        <v>342</v>
      </c>
      <c r="AD930" s="56" t="s">
        <v>347</v>
      </c>
      <c r="AE930" s="56" t="s">
        <v>352</v>
      </c>
      <c r="AF930" s="56" t="s">
        <v>292</v>
      </c>
      <c r="AG930" s="56">
        <v>2016</v>
      </c>
      <c r="AH930" s="56" t="s">
        <v>80</v>
      </c>
      <c r="AI930" s="56" t="s">
        <v>344</v>
      </c>
      <c r="AJ930" s="56">
        <v>100</v>
      </c>
      <c r="AM930" s="56">
        <v>41323</v>
      </c>
      <c r="AN930" s="56" t="s">
        <v>378</v>
      </c>
      <c r="AO930" s="1">
        <v>41302</v>
      </c>
      <c r="AP930" s="56" t="s">
        <v>378</v>
      </c>
      <c r="AQ930" s="56">
        <v>64652</v>
      </c>
      <c r="AR930" s="56">
        <v>0</v>
      </c>
      <c r="AS930" s="56" t="s">
        <v>346</v>
      </c>
      <c r="BB930" s="56" t="s">
        <v>339</v>
      </c>
      <c r="BC930" s="56" t="s">
        <v>263</v>
      </c>
      <c r="BD930" s="56" t="s">
        <v>349</v>
      </c>
      <c r="BE930" s="56" t="s">
        <v>347</v>
      </c>
      <c r="BF930" s="56" t="s">
        <v>334</v>
      </c>
      <c r="BG930" s="56" t="s">
        <v>365</v>
      </c>
      <c r="BH930" s="56">
        <v>0</v>
      </c>
      <c r="BI930" s="56">
        <v>0</v>
      </c>
      <c r="BJ930" s="56">
        <v>0</v>
      </c>
    </row>
    <row r="931" spans="1:62" hidden="1" x14ac:dyDescent="0.3">
      <c r="A931" s="56">
        <v>49196074</v>
      </c>
      <c r="B931" s="86">
        <v>599202</v>
      </c>
      <c r="C931" s="1">
        <v>42893</v>
      </c>
      <c r="D931" s="56" t="s">
        <v>357</v>
      </c>
      <c r="E931" s="56" t="s">
        <v>358</v>
      </c>
      <c r="F931" s="56" t="s">
        <v>334</v>
      </c>
      <c r="G931" s="56" t="s">
        <v>335</v>
      </c>
      <c r="H931" s="56" t="s">
        <v>336</v>
      </c>
      <c r="I931" s="56" t="s">
        <v>359</v>
      </c>
      <c r="K931" s="56" t="s">
        <v>337</v>
      </c>
      <c r="L931" s="56" t="s">
        <v>545</v>
      </c>
      <c r="M931" s="56" t="s">
        <v>984</v>
      </c>
      <c r="N931" s="56" t="s">
        <v>1043</v>
      </c>
      <c r="O931" s="56" t="s">
        <v>985</v>
      </c>
      <c r="P931" s="1" t="s">
        <v>105</v>
      </c>
      <c r="S931" s="56">
        <v>105502</v>
      </c>
      <c r="T931" s="1" t="s">
        <v>396</v>
      </c>
      <c r="U931" s="56">
        <v>41416</v>
      </c>
      <c r="V931" s="56">
        <v>43100</v>
      </c>
      <c r="W931" s="56">
        <v>41334</v>
      </c>
      <c r="X931" s="56">
        <v>41323</v>
      </c>
      <c r="Y931" s="56" t="s">
        <v>356</v>
      </c>
      <c r="Z931" s="56" t="s">
        <v>382</v>
      </c>
      <c r="AA931" s="56" t="s">
        <v>347</v>
      </c>
      <c r="AB931" s="56" t="s">
        <v>343</v>
      </c>
      <c r="AC931" s="56" t="s">
        <v>342</v>
      </c>
      <c r="AD931" s="56" t="s">
        <v>347</v>
      </c>
      <c r="AE931" s="56" t="s">
        <v>352</v>
      </c>
      <c r="AF931" s="56" t="s">
        <v>292</v>
      </c>
      <c r="AG931" s="56">
        <v>2015</v>
      </c>
      <c r="AH931" s="56" t="s">
        <v>80</v>
      </c>
      <c r="AI931" s="56" t="s">
        <v>344</v>
      </c>
      <c r="AJ931" s="56">
        <v>30</v>
      </c>
      <c r="AM931" s="56">
        <v>41323</v>
      </c>
      <c r="AN931" s="56" t="s">
        <v>378</v>
      </c>
      <c r="AO931" s="1">
        <v>41302</v>
      </c>
      <c r="AP931" s="56" t="s">
        <v>378</v>
      </c>
      <c r="AQ931" s="56">
        <v>64649</v>
      </c>
      <c r="AR931" s="56">
        <v>0</v>
      </c>
      <c r="AS931" s="56" t="s">
        <v>346</v>
      </c>
      <c r="BB931" s="56" t="s">
        <v>339</v>
      </c>
      <c r="BC931" s="56" t="s">
        <v>263</v>
      </c>
      <c r="BD931" s="56" t="s">
        <v>349</v>
      </c>
      <c r="BE931" s="56" t="s">
        <v>347</v>
      </c>
      <c r="BF931" s="56" t="s">
        <v>334</v>
      </c>
      <c r="BG931" s="56" t="s">
        <v>365</v>
      </c>
      <c r="BH931" s="56">
        <v>0</v>
      </c>
      <c r="BI931" s="56">
        <v>0</v>
      </c>
      <c r="BJ931" s="56">
        <v>0</v>
      </c>
    </row>
    <row r="932" spans="1:62" hidden="1" x14ac:dyDescent="0.3">
      <c r="A932" s="56">
        <v>49196545</v>
      </c>
      <c r="B932" s="86">
        <v>599202</v>
      </c>
      <c r="C932" s="1">
        <v>42893</v>
      </c>
      <c r="D932" s="56" t="s">
        <v>357</v>
      </c>
      <c r="E932" s="56" t="s">
        <v>358</v>
      </c>
      <c r="F932" s="56" t="s">
        <v>334</v>
      </c>
      <c r="G932" s="56" t="s">
        <v>335</v>
      </c>
      <c r="H932" s="56" t="s">
        <v>336</v>
      </c>
      <c r="I932" s="56" t="s">
        <v>359</v>
      </c>
      <c r="K932" s="56" t="s">
        <v>337</v>
      </c>
      <c r="L932" s="56" t="s">
        <v>545</v>
      </c>
      <c r="M932" s="56" t="s">
        <v>984</v>
      </c>
      <c r="N932" s="56" t="s">
        <v>1043</v>
      </c>
      <c r="O932" s="56" t="s">
        <v>985</v>
      </c>
      <c r="P932" s="1" t="s">
        <v>110</v>
      </c>
      <c r="Q932" s="56" t="s">
        <v>360</v>
      </c>
      <c r="R932" s="56" t="s">
        <v>339</v>
      </c>
      <c r="S932" s="56">
        <v>147121</v>
      </c>
      <c r="T932" s="1" t="s">
        <v>253</v>
      </c>
      <c r="U932" s="56">
        <v>41416</v>
      </c>
      <c r="V932" s="56">
        <v>43100</v>
      </c>
      <c r="W932" s="56">
        <v>41456</v>
      </c>
      <c r="X932" s="56">
        <v>43100</v>
      </c>
      <c r="Y932" s="56" t="s">
        <v>340</v>
      </c>
      <c r="Z932" s="56" t="s">
        <v>341</v>
      </c>
      <c r="AA932" s="56" t="s">
        <v>342</v>
      </c>
      <c r="AB932" s="56" t="s">
        <v>343</v>
      </c>
      <c r="AC932" s="56" t="s">
        <v>342</v>
      </c>
      <c r="AD932" s="56" t="s">
        <v>347</v>
      </c>
      <c r="AE932" s="56" t="s">
        <v>334</v>
      </c>
      <c r="AF932" s="56" t="s">
        <v>292</v>
      </c>
      <c r="AG932" s="56">
        <v>2015</v>
      </c>
      <c r="AH932" s="56" t="s">
        <v>361</v>
      </c>
      <c r="AI932" s="56" t="s">
        <v>385</v>
      </c>
      <c r="AJ932" s="56">
        <v>0</v>
      </c>
      <c r="AM932" s="56">
        <v>42748</v>
      </c>
      <c r="AN932" s="56" t="s">
        <v>391</v>
      </c>
      <c r="AO932" s="1">
        <v>41393</v>
      </c>
      <c r="AP932" s="56" t="s">
        <v>353</v>
      </c>
      <c r="AQ932" s="56">
        <v>328</v>
      </c>
      <c r="AR932" s="56">
        <v>0</v>
      </c>
      <c r="AS932" s="56" t="s">
        <v>346</v>
      </c>
      <c r="BB932" s="56" t="s">
        <v>339</v>
      </c>
      <c r="BC932" s="56" t="s">
        <v>263</v>
      </c>
      <c r="BD932" s="56" t="s">
        <v>349</v>
      </c>
      <c r="BE932" s="56" t="s">
        <v>347</v>
      </c>
      <c r="BF932" s="56" t="s">
        <v>334</v>
      </c>
      <c r="BG932" s="56" t="s">
        <v>365</v>
      </c>
      <c r="BH932" s="56">
        <v>0</v>
      </c>
      <c r="BI932" s="56">
        <v>0</v>
      </c>
      <c r="BJ932" s="56">
        <v>1</v>
      </c>
    </row>
    <row r="933" spans="1:62" hidden="1" x14ac:dyDescent="0.3">
      <c r="A933" s="56">
        <v>49196541</v>
      </c>
      <c r="B933" s="86">
        <v>599202</v>
      </c>
      <c r="C933" s="1">
        <v>42893</v>
      </c>
      <c r="D933" s="56" t="s">
        <v>357</v>
      </c>
      <c r="E933" s="56" t="s">
        <v>358</v>
      </c>
      <c r="F933" s="56" t="s">
        <v>334</v>
      </c>
      <c r="G933" s="56" t="s">
        <v>335</v>
      </c>
      <c r="H933" s="56" t="s">
        <v>336</v>
      </c>
      <c r="I933" s="56" t="s">
        <v>359</v>
      </c>
      <c r="K933" s="56" t="s">
        <v>337</v>
      </c>
      <c r="L933" s="56" t="s">
        <v>545</v>
      </c>
      <c r="M933" s="56" t="s">
        <v>984</v>
      </c>
      <c r="N933" s="56" t="s">
        <v>1043</v>
      </c>
      <c r="O933" s="56" t="s">
        <v>985</v>
      </c>
      <c r="P933" s="1" t="s">
        <v>110</v>
      </c>
      <c r="Q933" s="56" t="s">
        <v>360</v>
      </c>
      <c r="R933" s="56" t="s">
        <v>339</v>
      </c>
      <c r="S933" s="56">
        <v>147121</v>
      </c>
      <c r="T933" s="1" t="s">
        <v>253</v>
      </c>
      <c r="U933" s="56">
        <v>41416</v>
      </c>
      <c r="V933" s="56">
        <v>43100</v>
      </c>
      <c r="W933" s="56">
        <v>41456</v>
      </c>
      <c r="X933" s="56">
        <v>43100</v>
      </c>
      <c r="Y933" s="56" t="s">
        <v>340</v>
      </c>
      <c r="Z933" s="56" t="s">
        <v>341</v>
      </c>
      <c r="AA933" s="56" t="s">
        <v>342</v>
      </c>
      <c r="AB933" s="56" t="s">
        <v>343</v>
      </c>
      <c r="AC933" s="56" t="s">
        <v>342</v>
      </c>
      <c r="AD933" s="56" t="s">
        <v>347</v>
      </c>
      <c r="AE933" s="56" t="s">
        <v>334</v>
      </c>
      <c r="AF933" s="56" t="s">
        <v>291</v>
      </c>
      <c r="AG933" s="56">
        <v>2015</v>
      </c>
      <c r="AH933" s="56" t="s">
        <v>361</v>
      </c>
      <c r="AI933" s="56" t="s">
        <v>362</v>
      </c>
      <c r="AJ933" s="56">
        <v>1</v>
      </c>
      <c r="AK933" s="1">
        <v>42004</v>
      </c>
      <c r="AL933" s="56" t="s">
        <v>494</v>
      </c>
      <c r="AM933" s="56">
        <v>42748</v>
      </c>
      <c r="AN933" s="56" t="s">
        <v>391</v>
      </c>
      <c r="AO933" s="1">
        <v>42055</v>
      </c>
      <c r="AP933" s="56" t="s">
        <v>353</v>
      </c>
      <c r="AQ933" s="56">
        <v>328</v>
      </c>
      <c r="AR933" s="56">
        <v>0</v>
      </c>
      <c r="AS933" s="56" t="s">
        <v>346</v>
      </c>
      <c r="BB933" s="56" t="s">
        <v>339</v>
      </c>
      <c r="BC933" s="56" t="s">
        <v>263</v>
      </c>
      <c r="BD933" s="56" t="s">
        <v>349</v>
      </c>
      <c r="BE933" s="56" t="s">
        <v>347</v>
      </c>
      <c r="BF933" s="56" t="s">
        <v>334</v>
      </c>
      <c r="BG933" s="56" t="s">
        <v>365</v>
      </c>
      <c r="BH933" s="56">
        <v>0</v>
      </c>
      <c r="BI933" s="56">
        <v>0</v>
      </c>
      <c r="BJ933" s="56">
        <v>1</v>
      </c>
    </row>
    <row r="934" spans="1:62" hidden="1" x14ac:dyDescent="0.3">
      <c r="A934" s="56">
        <v>49196075</v>
      </c>
      <c r="B934" s="86">
        <v>599202</v>
      </c>
      <c r="C934" s="1">
        <v>42893</v>
      </c>
      <c r="D934" s="56" t="s">
        <v>357</v>
      </c>
      <c r="E934" s="56" t="s">
        <v>358</v>
      </c>
      <c r="F934" s="56" t="s">
        <v>334</v>
      </c>
      <c r="G934" s="56" t="s">
        <v>335</v>
      </c>
      <c r="H934" s="56" t="s">
        <v>336</v>
      </c>
      <c r="I934" s="56" t="s">
        <v>359</v>
      </c>
      <c r="K934" s="56" t="s">
        <v>337</v>
      </c>
      <c r="L934" s="56" t="s">
        <v>545</v>
      </c>
      <c r="M934" s="56" t="s">
        <v>984</v>
      </c>
      <c r="N934" s="56" t="s">
        <v>1043</v>
      </c>
      <c r="O934" s="56" t="s">
        <v>985</v>
      </c>
      <c r="P934" s="1" t="s">
        <v>105</v>
      </c>
      <c r="S934" s="56">
        <v>105502</v>
      </c>
      <c r="T934" s="1" t="s">
        <v>396</v>
      </c>
      <c r="U934" s="56">
        <v>41416</v>
      </c>
      <c r="V934" s="56">
        <v>43100</v>
      </c>
      <c r="W934" s="56">
        <v>41334</v>
      </c>
      <c r="X934" s="56">
        <v>41323</v>
      </c>
      <c r="Y934" s="56" t="s">
        <v>356</v>
      </c>
      <c r="Z934" s="56" t="s">
        <v>382</v>
      </c>
      <c r="AA934" s="56" t="s">
        <v>347</v>
      </c>
      <c r="AB934" s="56" t="s">
        <v>343</v>
      </c>
      <c r="AC934" s="56" t="s">
        <v>342</v>
      </c>
      <c r="AD934" s="56" t="s">
        <v>347</v>
      </c>
      <c r="AE934" s="56" t="s">
        <v>352</v>
      </c>
      <c r="AF934" s="56" t="s">
        <v>292</v>
      </c>
      <c r="AG934" s="56">
        <v>2016</v>
      </c>
      <c r="AH934" s="56" t="s">
        <v>80</v>
      </c>
      <c r="AI934" s="56" t="s">
        <v>348</v>
      </c>
      <c r="AJ934" s="56">
        <v>30</v>
      </c>
      <c r="AM934" s="56">
        <v>41323</v>
      </c>
      <c r="AN934" s="56" t="s">
        <v>378</v>
      </c>
      <c r="AO934" s="1">
        <v>41302</v>
      </c>
      <c r="AP934" s="56" t="s">
        <v>378</v>
      </c>
      <c r="AQ934" s="56">
        <v>64649</v>
      </c>
      <c r="AR934" s="56">
        <v>0</v>
      </c>
      <c r="AS934" s="56" t="s">
        <v>346</v>
      </c>
      <c r="BB934" s="56" t="s">
        <v>339</v>
      </c>
      <c r="BC934" s="56" t="s">
        <v>263</v>
      </c>
      <c r="BD934" s="56" t="s">
        <v>349</v>
      </c>
      <c r="BE934" s="56" t="s">
        <v>347</v>
      </c>
      <c r="BF934" s="56" t="s">
        <v>334</v>
      </c>
      <c r="BG934" s="56" t="s">
        <v>365</v>
      </c>
      <c r="BH934" s="56">
        <v>0</v>
      </c>
      <c r="BI934" s="56">
        <v>0</v>
      </c>
      <c r="BJ934" s="56">
        <v>0</v>
      </c>
    </row>
    <row r="935" spans="1:62" hidden="1" x14ac:dyDescent="0.3">
      <c r="A935" s="56">
        <v>49196076</v>
      </c>
      <c r="B935" s="86">
        <v>599202</v>
      </c>
      <c r="C935" s="1">
        <v>42893</v>
      </c>
      <c r="D935" s="56" t="s">
        <v>357</v>
      </c>
      <c r="E935" s="56" t="s">
        <v>358</v>
      </c>
      <c r="F935" s="56" t="s">
        <v>334</v>
      </c>
      <c r="G935" s="56" t="s">
        <v>335</v>
      </c>
      <c r="H935" s="56" t="s">
        <v>336</v>
      </c>
      <c r="I935" s="56" t="s">
        <v>359</v>
      </c>
      <c r="K935" s="56" t="s">
        <v>337</v>
      </c>
      <c r="L935" s="56" t="s">
        <v>545</v>
      </c>
      <c r="M935" s="56" t="s">
        <v>984</v>
      </c>
      <c r="N935" s="56" t="s">
        <v>1043</v>
      </c>
      <c r="O935" s="56" t="s">
        <v>985</v>
      </c>
      <c r="P935" s="1" t="s">
        <v>105</v>
      </c>
      <c r="S935" s="56">
        <v>105502</v>
      </c>
      <c r="T935" s="1" t="s">
        <v>396</v>
      </c>
      <c r="U935" s="56">
        <v>41416</v>
      </c>
      <c r="V935" s="56">
        <v>43100</v>
      </c>
      <c r="W935" s="56">
        <v>41334</v>
      </c>
      <c r="X935" s="56">
        <v>41323</v>
      </c>
      <c r="Y935" s="56" t="s">
        <v>356</v>
      </c>
      <c r="Z935" s="56" t="s">
        <v>382</v>
      </c>
      <c r="AA935" s="56" t="s">
        <v>347</v>
      </c>
      <c r="AB935" s="56" t="s">
        <v>343</v>
      </c>
      <c r="AC935" s="56" t="s">
        <v>342</v>
      </c>
      <c r="AD935" s="56" t="s">
        <v>347</v>
      </c>
      <c r="AE935" s="56" t="s">
        <v>352</v>
      </c>
      <c r="AF935" s="56" t="s">
        <v>292</v>
      </c>
      <c r="AG935" s="56">
        <v>2016</v>
      </c>
      <c r="AH935" s="56" t="s">
        <v>80</v>
      </c>
      <c r="AI935" s="56" t="s">
        <v>344</v>
      </c>
      <c r="AJ935" s="56">
        <v>30</v>
      </c>
      <c r="AM935" s="56">
        <v>41323</v>
      </c>
      <c r="AN935" s="56" t="s">
        <v>378</v>
      </c>
      <c r="AO935" s="1">
        <v>41302</v>
      </c>
      <c r="AP935" s="56" t="s">
        <v>378</v>
      </c>
      <c r="AQ935" s="56">
        <v>64649</v>
      </c>
      <c r="AR935" s="56">
        <v>0</v>
      </c>
      <c r="AS935" s="56" t="s">
        <v>346</v>
      </c>
      <c r="BB935" s="56" t="s">
        <v>339</v>
      </c>
      <c r="BC935" s="56" t="s">
        <v>263</v>
      </c>
      <c r="BD935" s="56" t="s">
        <v>349</v>
      </c>
      <c r="BE935" s="56" t="s">
        <v>347</v>
      </c>
      <c r="BF935" s="56" t="s">
        <v>334</v>
      </c>
      <c r="BG935" s="56" t="s">
        <v>365</v>
      </c>
      <c r="BH935" s="56">
        <v>0</v>
      </c>
      <c r="BI935" s="56">
        <v>0</v>
      </c>
      <c r="BJ935" s="56">
        <v>0</v>
      </c>
    </row>
    <row r="936" spans="1:62" hidden="1" x14ac:dyDescent="0.3">
      <c r="A936" s="56">
        <v>49196543</v>
      </c>
      <c r="B936" s="86">
        <v>599202</v>
      </c>
      <c r="C936" s="1">
        <v>42893</v>
      </c>
      <c r="D936" s="56" t="s">
        <v>357</v>
      </c>
      <c r="E936" s="56" t="s">
        <v>358</v>
      </c>
      <c r="F936" s="56" t="s">
        <v>334</v>
      </c>
      <c r="G936" s="56" t="s">
        <v>335</v>
      </c>
      <c r="H936" s="56" t="s">
        <v>336</v>
      </c>
      <c r="I936" s="56" t="s">
        <v>359</v>
      </c>
      <c r="K936" s="56" t="s">
        <v>337</v>
      </c>
      <c r="L936" s="56" t="s">
        <v>545</v>
      </c>
      <c r="M936" s="56" t="s">
        <v>984</v>
      </c>
      <c r="N936" s="56" t="s">
        <v>1043</v>
      </c>
      <c r="O936" s="56" t="s">
        <v>985</v>
      </c>
      <c r="P936" s="1" t="s">
        <v>110</v>
      </c>
      <c r="Q936" s="56" t="s">
        <v>360</v>
      </c>
      <c r="R936" s="56" t="s">
        <v>339</v>
      </c>
      <c r="S936" s="56">
        <v>147121</v>
      </c>
      <c r="T936" s="1" t="s">
        <v>253</v>
      </c>
      <c r="U936" s="56">
        <v>41416</v>
      </c>
      <c r="V936" s="56">
        <v>43100</v>
      </c>
      <c r="W936" s="56">
        <v>41456</v>
      </c>
      <c r="X936" s="56">
        <v>43100</v>
      </c>
      <c r="Y936" s="56" t="s">
        <v>340</v>
      </c>
      <c r="Z936" s="56" t="s">
        <v>341</v>
      </c>
      <c r="AA936" s="56" t="s">
        <v>342</v>
      </c>
      <c r="AB936" s="56" t="s">
        <v>343</v>
      </c>
      <c r="AC936" s="56" t="s">
        <v>342</v>
      </c>
      <c r="AD936" s="56" t="s">
        <v>347</v>
      </c>
      <c r="AE936" s="56" t="s">
        <v>334</v>
      </c>
      <c r="AF936" s="56" t="s">
        <v>292</v>
      </c>
      <c r="AG936" s="56">
        <v>2014</v>
      </c>
      <c r="AH936" s="56" t="s">
        <v>361</v>
      </c>
      <c r="AI936" s="56" t="s">
        <v>373</v>
      </c>
      <c r="AJ936" s="56">
        <v>0</v>
      </c>
      <c r="AM936" s="56">
        <v>42748</v>
      </c>
      <c r="AN936" s="56" t="s">
        <v>391</v>
      </c>
      <c r="AO936" s="1">
        <v>41584</v>
      </c>
      <c r="AP936" s="56" t="s">
        <v>353</v>
      </c>
      <c r="AQ936" s="56">
        <v>328</v>
      </c>
      <c r="AR936" s="56">
        <v>0</v>
      </c>
      <c r="AS936" s="56" t="s">
        <v>346</v>
      </c>
      <c r="BB936" s="56" t="s">
        <v>339</v>
      </c>
      <c r="BC936" s="56" t="s">
        <v>263</v>
      </c>
      <c r="BD936" s="56" t="s">
        <v>349</v>
      </c>
      <c r="BE936" s="56" t="s">
        <v>347</v>
      </c>
      <c r="BF936" s="56" t="s">
        <v>334</v>
      </c>
      <c r="BG936" s="56" t="s">
        <v>365</v>
      </c>
      <c r="BH936" s="56">
        <v>0</v>
      </c>
      <c r="BI936" s="56">
        <v>0</v>
      </c>
      <c r="BJ936" s="56">
        <v>1</v>
      </c>
    </row>
    <row r="937" spans="1:62" hidden="1" x14ac:dyDescent="0.3">
      <c r="A937" s="56">
        <v>49196077</v>
      </c>
      <c r="B937" s="86">
        <v>599202</v>
      </c>
      <c r="C937" s="1">
        <v>42893</v>
      </c>
      <c r="D937" s="56" t="s">
        <v>357</v>
      </c>
      <c r="E937" s="56" t="s">
        <v>358</v>
      </c>
      <c r="F937" s="56" t="s">
        <v>334</v>
      </c>
      <c r="G937" s="56" t="s">
        <v>335</v>
      </c>
      <c r="H937" s="56" t="s">
        <v>336</v>
      </c>
      <c r="I937" s="56" t="s">
        <v>359</v>
      </c>
      <c r="K937" s="56" t="s">
        <v>337</v>
      </c>
      <c r="L937" s="56" t="s">
        <v>545</v>
      </c>
      <c r="M937" s="56" t="s">
        <v>984</v>
      </c>
      <c r="N937" s="56" t="s">
        <v>1043</v>
      </c>
      <c r="O937" s="56" t="s">
        <v>985</v>
      </c>
      <c r="P937" s="1" t="s">
        <v>105</v>
      </c>
      <c r="S937" s="56">
        <v>105502</v>
      </c>
      <c r="T937" s="1" t="s">
        <v>396</v>
      </c>
      <c r="U937" s="56">
        <v>41416</v>
      </c>
      <c r="V937" s="56">
        <v>43100</v>
      </c>
      <c r="W937" s="56">
        <v>41334</v>
      </c>
      <c r="X937" s="56">
        <v>41323</v>
      </c>
      <c r="Y937" s="56" t="s">
        <v>356</v>
      </c>
      <c r="Z937" s="56" t="s">
        <v>382</v>
      </c>
      <c r="AA937" s="56" t="s">
        <v>347</v>
      </c>
      <c r="AB937" s="56" t="s">
        <v>343</v>
      </c>
      <c r="AC937" s="56" t="s">
        <v>342</v>
      </c>
      <c r="AD937" s="56" t="s">
        <v>347</v>
      </c>
      <c r="AE937" s="56" t="s">
        <v>352</v>
      </c>
      <c r="AF937" s="56" t="s">
        <v>292</v>
      </c>
      <c r="AG937" s="56">
        <v>2017</v>
      </c>
      <c r="AH937" s="56" t="s">
        <v>80</v>
      </c>
      <c r="AI937" s="56" t="s">
        <v>348</v>
      </c>
      <c r="AJ937" s="56">
        <v>30</v>
      </c>
      <c r="AM937" s="56">
        <v>41323</v>
      </c>
      <c r="AN937" s="56" t="s">
        <v>378</v>
      </c>
      <c r="AO937" s="1">
        <v>41302</v>
      </c>
      <c r="AP937" s="56" t="s">
        <v>378</v>
      </c>
      <c r="AQ937" s="56">
        <v>64649</v>
      </c>
      <c r="AR937" s="56">
        <v>0</v>
      </c>
      <c r="AS937" s="56" t="s">
        <v>346</v>
      </c>
      <c r="BB937" s="56" t="s">
        <v>339</v>
      </c>
      <c r="BC937" s="56" t="s">
        <v>263</v>
      </c>
      <c r="BD937" s="56" t="s">
        <v>349</v>
      </c>
      <c r="BE937" s="56" t="s">
        <v>347</v>
      </c>
      <c r="BF937" s="56" t="s">
        <v>334</v>
      </c>
      <c r="BG937" s="56" t="s">
        <v>365</v>
      </c>
      <c r="BH937" s="56">
        <v>0</v>
      </c>
      <c r="BI937" s="56">
        <v>0</v>
      </c>
      <c r="BJ937" s="56">
        <v>0</v>
      </c>
    </row>
    <row r="938" spans="1:62" hidden="1" x14ac:dyDescent="0.3">
      <c r="A938" s="56">
        <v>49196078</v>
      </c>
      <c r="B938" s="86">
        <v>599202</v>
      </c>
      <c r="C938" s="1">
        <v>42893</v>
      </c>
      <c r="D938" s="56" t="s">
        <v>357</v>
      </c>
      <c r="E938" s="56" t="s">
        <v>358</v>
      </c>
      <c r="F938" s="56" t="s">
        <v>334</v>
      </c>
      <c r="G938" s="56" t="s">
        <v>335</v>
      </c>
      <c r="H938" s="56" t="s">
        <v>336</v>
      </c>
      <c r="I938" s="56" t="s">
        <v>359</v>
      </c>
      <c r="K938" s="56" t="s">
        <v>337</v>
      </c>
      <c r="L938" s="56" t="s">
        <v>545</v>
      </c>
      <c r="M938" s="56" t="s">
        <v>984</v>
      </c>
      <c r="N938" s="56" t="s">
        <v>1043</v>
      </c>
      <c r="O938" s="56" t="s">
        <v>985</v>
      </c>
      <c r="P938" s="1" t="s">
        <v>105</v>
      </c>
      <c r="S938" s="56">
        <v>103683</v>
      </c>
      <c r="T938" s="1" t="s">
        <v>399</v>
      </c>
      <c r="U938" s="56">
        <v>41416</v>
      </c>
      <c r="V938" s="56">
        <v>43100</v>
      </c>
      <c r="W938" s="56">
        <v>41334</v>
      </c>
      <c r="X938" s="56">
        <v>41302</v>
      </c>
      <c r="Y938" s="56" t="s">
        <v>340</v>
      </c>
      <c r="Z938" s="56" t="s">
        <v>341</v>
      </c>
      <c r="AA938" s="56" t="s">
        <v>347</v>
      </c>
      <c r="AB938" s="56" t="s">
        <v>343</v>
      </c>
      <c r="AC938" s="56" t="s">
        <v>342</v>
      </c>
      <c r="AD938" s="56" t="s">
        <v>347</v>
      </c>
      <c r="AE938" s="56" t="s">
        <v>352</v>
      </c>
      <c r="AF938" s="56" t="s">
        <v>224</v>
      </c>
      <c r="AG938" s="56">
        <v>2013</v>
      </c>
      <c r="AH938" s="56" t="s">
        <v>80</v>
      </c>
      <c r="AI938" s="56" t="s">
        <v>339</v>
      </c>
      <c r="AJ938" s="56">
        <v>0</v>
      </c>
      <c r="AM938" s="56">
        <v>41302</v>
      </c>
      <c r="AN938" s="56" t="s">
        <v>378</v>
      </c>
      <c r="AO938" s="1">
        <v>41290</v>
      </c>
      <c r="AP938" s="56" t="s">
        <v>353</v>
      </c>
      <c r="AQ938" s="56">
        <v>64151</v>
      </c>
      <c r="AR938" s="56">
        <v>0</v>
      </c>
      <c r="AS938" s="56" t="s">
        <v>346</v>
      </c>
      <c r="BB938" s="56" t="s">
        <v>339</v>
      </c>
      <c r="BC938" s="56" t="s">
        <v>263</v>
      </c>
      <c r="BD938" s="56" t="s">
        <v>349</v>
      </c>
      <c r="BE938" s="56" t="s">
        <v>347</v>
      </c>
      <c r="BF938" s="56" t="s">
        <v>334</v>
      </c>
      <c r="BG938" s="56" t="s">
        <v>365</v>
      </c>
      <c r="BH938" s="56">
        <v>0</v>
      </c>
      <c r="BI938" s="56">
        <v>0</v>
      </c>
      <c r="BJ938" s="56">
        <v>0</v>
      </c>
    </row>
    <row r="939" spans="1:62" hidden="1" x14ac:dyDescent="0.3">
      <c r="A939" s="56">
        <v>49196561</v>
      </c>
      <c r="B939" s="86">
        <v>599202</v>
      </c>
      <c r="C939" s="1">
        <v>42893</v>
      </c>
      <c r="D939" s="56" t="s">
        <v>357</v>
      </c>
      <c r="E939" s="56" t="s">
        <v>358</v>
      </c>
      <c r="F939" s="56" t="s">
        <v>334</v>
      </c>
      <c r="G939" s="56" t="s">
        <v>335</v>
      </c>
      <c r="H939" s="56" t="s">
        <v>336</v>
      </c>
      <c r="I939" s="56" t="s">
        <v>359</v>
      </c>
      <c r="K939" s="56" t="s">
        <v>337</v>
      </c>
      <c r="L939" s="56" t="s">
        <v>545</v>
      </c>
      <c r="M939" s="56" t="s">
        <v>984</v>
      </c>
      <c r="N939" s="56" t="s">
        <v>1043</v>
      </c>
      <c r="O939" s="56" t="s">
        <v>985</v>
      </c>
      <c r="P939" s="1" t="s">
        <v>110</v>
      </c>
      <c r="Q939" s="56" t="s">
        <v>360</v>
      </c>
      <c r="R939" s="56" t="s">
        <v>339</v>
      </c>
      <c r="S939" s="56">
        <v>107914</v>
      </c>
      <c r="T939" s="1" t="s">
        <v>489</v>
      </c>
      <c r="U939" s="56">
        <v>41416</v>
      </c>
      <c r="V939" s="56">
        <v>43100</v>
      </c>
      <c r="W939" s="56">
        <v>41275</v>
      </c>
      <c r="X939" s="56">
        <v>41290</v>
      </c>
      <c r="Y939" s="56" t="s">
        <v>356</v>
      </c>
      <c r="AA939" s="56" t="s">
        <v>347</v>
      </c>
      <c r="AB939" s="56" t="s">
        <v>343</v>
      </c>
      <c r="AC939" s="56" t="s">
        <v>342</v>
      </c>
      <c r="AD939" s="56" t="s">
        <v>347</v>
      </c>
      <c r="AE939" s="56" t="s">
        <v>352</v>
      </c>
      <c r="AF939" s="56" t="s">
        <v>292</v>
      </c>
      <c r="AG939" s="56">
        <v>2015</v>
      </c>
      <c r="AH939" s="56" t="s">
        <v>80</v>
      </c>
      <c r="AI939" s="56" t="s">
        <v>348</v>
      </c>
      <c r="AJ939" s="56">
        <v>23053</v>
      </c>
      <c r="AM939" s="56">
        <v>41290</v>
      </c>
      <c r="AN939" s="56" t="s">
        <v>353</v>
      </c>
      <c r="AO939" s="1">
        <v>41207</v>
      </c>
      <c r="AP939" s="56" t="s">
        <v>353</v>
      </c>
      <c r="AQ939" s="56">
        <v>46883</v>
      </c>
      <c r="AR939" s="56">
        <v>0</v>
      </c>
      <c r="AS939" s="56" t="s">
        <v>346</v>
      </c>
      <c r="BB939" s="56" t="s">
        <v>339</v>
      </c>
      <c r="BC939" s="56" t="s">
        <v>263</v>
      </c>
      <c r="BD939" s="56" t="s">
        <v>349</v>
      </c>
      <c r="BE939" s="56" t="s">
        <v>347</v>
      </c>
      <c r="BF939" s="56" t="s">
        <v>334</v>
      </c>
      <c r="BG939" s="56" t="s">
        <v>365</v>
      </c>
      <c r="BH939" s="56">
        <v>0</v>
      </c>
      <c r="BI939" s="56">
        <v>0</v>
      </c>
      <c r="BJ939" s="56">
        <v>0</v>
      </c>
    </row>
    <row r="940" spans="1:62" hidden="1" x14ac:dyDescent="0.3">
      <c r="A940" s="56">
        <v>49196553</v>
      </c>
      <c r="B940" s="86">
        <v>599202</v>
      </c>
      <c r="C940" s="1">
        <v>42893</v>
      </c>
      <c r="D940" s="56" t="s">
        <v>357</v>
      </c>
      <c r="E940" s="56" t="s">
        <v>358</v>
      </c>
      <c r="F940" s="56" t="s">
        <v>334</v>
      </c>
      <c r="G940" s="56" t="s">
        <v>335</v>
      </c>
      <c r="H940" s="56" t="s">
        <v>336</v>
      </c>
      <c r="I940" s="56" t="s">
        <v>359</v>
      </c>
      <c r="K940" s="56" t="s">
        <v>337</v>
      </c>
      <c r="L940" s="56" t="s">
        <v>545</v>
      </c>
      <c r="M940" s="56" t="s">
        <v>984</v>
      </c>
      <c r="N940" s="56" t="s">
        <v>1043</v>
      </c>
      <c r="O940" s="56" t="s">
        <v>985</v>
      </c>
      <c r="P940" s="1" t="s">
        <v>110</v>
      </c>
      <c r="Q940" s="56" t="s">
        <v>360</v>
      </c>
      <c r="R940" s="56" t="s">
        <v>339</v>
      </c>
      <c r="S940" s="56">
        <v>190641</v>
      </c>
      <c r="T940" s="1" t="s">
        <v>112</v>
      </c>
      <c r="U940" s="56">
        <v>41416</v>
      </c>
      <c r="V940" s="56">
        <v>43100</v>
      </c>
      <c r="W940" s="56">
        <v>41729</v>
      </c>
      <c r="X940" s="56">
        <v>43100</v>
      </c>
      <c r="Y940" s="56" t="s">
        <v>340</v>
      </c>
      <c r="Z940" s="56" t="s">
        <v>341</v>
      </c>
      <c r="AA940" s="56" t="s">
        <v>342</v>
      </c>
      <c r="AB940" s="56" t="s">
        <v>343</v>
      </c>
      <c r="AC940" s="56" t="s">
        <v>342</v>
      </c>
      <c r="AD940" s="56" t="s">
        <v>347</v>
      </c>
      <c r="AE940" s="56" t="s">
        <v>334</v>
      </c>
      <c r="AF940" s="56" t="s">
        <v>292</v>
      </c>
      <c r="AG940" s="56">
        <v>2014</v>
      </c>
      <c r="AH940" s="56" t="s">
        <v>361</v>
      </c>
      <c r="AI940" s="56" t="s">
        <v>384</v>
      </c>
      <c r="AJ940" s="56">
        <v>0</v>
      </c>
      <c r="AM940" s="56">
        <v>42748</v>
      </c>
      <c r="AN940" s="56" t="s">
        <v>391</v>
      </c>
      <c r="AO940" s="1">
        <v>41779</v>
      </c>
      <c r="AP940" s="56" t="s">
        <v>353</v>
      </c>
      <c r="AQ940" s="56">
        <v>260</v>
      </c>
      <c r="AR940" s="56">
        <v>0</v>
      </c>
      <c r="AS940" s="56" t="s">
        <v>346</v>
      </c>
      <c r="BB940" s="56" t="s">
        <v>339</v>
      </c>
      <c r="BC940" s="56" t="s">
        <v>263</v>
      </c>
      <c r="BD940" s="56" t="s">
        <v>349</v>
      </c>
      <c r="BE940" s="56" t="s">
        <v>347</v>
      </c>
      <c r="BF940" s="56" t="s">
        <v>334</v>
      </c>
      <c r="BG940" s="56" t="s">
        <v>365</v>
      </c>
      <c r="BH940" s="56">
        <v>0</v>
      </c>
      <c r="BI940" s="56">
        <v>0</v>
      </c>
      <c r="BJ940" s="56">
        <v>1</v>
      </c>
    </row>
    <row r="941" spans="1:62" hidden="1" x14ac:dyDescent="0.3">
      <c r="A941" s="56">
        <v>49196549</v>
      </c>
      <c r="B941" s="86">
        <v>599202</v>
      </c>
      <c r="C941" s="1">
        <v>42893</v>
      </c>
      <c r="D941" s="56" t="s">
        <v>357</v>
      </c>
      <c r="E941" s="56" t="s">
        <v>358</v>
      </c>
      <c r="F941" s="56" t="s">
        <v>334</v>
      </c>
      <c r="G941" s="56" t="s">
        <v>335</v>
      </c>
      <c r="H941" s="56" t="s">
        <v>336</v>
      </c>
      <c r="I941" s="56" t="s">
        <v>359</v>
      </c>
      <c r="K941" s="56" t="s">
        <v>337</v>
      </c>
      <c r="L941" s="56" t="s">
        <v>545</v>
      </c>
      <c r="M941" s="56" t="s">
        <v>984</v>
      </c>
      <c r="N941" s="56" t="s">
        <v>1043</v>
      </c>
      <c r="O941" s="56" t="s">
        <v>985</v>
      </c>
      <c r="P941" s="1" t="s">
        <v>110</v>
      </c>
      <c r="Q941" s="56" t="s">
        <v>360</v>
      </c>
      <c r="R941" s="56" t="s">
        <v>339</v>
      </c>
      <c r="S941" s="56">
        <v>190641</v>
      </c>
      <c r="T941" s="1" t="s">
        <v>112</v>
      </c>
      <c r="U941" s="56">
        <v>41416</v>
      </c>
      <c r="V941" s="56">
        <v>43100</v>
      </c>
      <c r="W941" s="56">
        <v>41729</v>
      </c>
      <c r="X941" s="56">
        <v>43100</v>
      </c>
      <c r="Y941" s="56" t="s">
        <v>340</v>
      </c>
      <c r="Z941" s="56" t="s">
        <v>341</v>
      </c>
      <c r="AA941" s="56" t="s">
        <v>342</v>
      </c>
      <c r="AB941" s="56" t="s">
        <v>343</v>
      </c>
      <c r="AC941" s="56" t="s">
        <v>342</v>
      </c>
      <c r="AD941" s="56" t="s">
        <v>347</v>
      </c>
      <c r="AE941" s="56" t="s">
        <v>334</v>
      </c>
      <c r="AF941" s="56" t="s">
        <v>291</v>
      </c>
      <c r="AG941" s="56">
        <v>2016</v>
      </c>
      <c r="AH941" s="56" t="s">
        <v>361</v>
      </c>
      <c r="AI941" s="56" t="s">
        <v>362</v>
      </c>
      <c r="AJ941" s="56">
        <v>0</v>
      </c>
      <c r="AK941" s="1">
        <v>42369</v>
      </c>
      <c r="AL941" s="56" t="s">
        <v>518</v>
      </c>
      <c r="AM941" s="56">
        <v>42748</v>
      </c>
      <c r="AN941" s="56" t="s">
        <v>391</v>
      </c>
      <c r="AO941" s="1">
        <v>42397</v>
      </c>
      <c r="AP941" s="56" t="s">
        <v>364</v>
      </c>
      <c r="AQ941" s="56">
        <v>260</v>
      </c>
      <c r="AR941" s="56">
        <v>0</v>
      </c>
      <c r="AS941" s="56" t="s">
        <v>346</v>
      </c>
      <c r="BB941" s="56" t="s">
        <v>339</v>
      </c>
      <c r="BC941" s="56" t="s">
        <v>263</v>
      </c>
      <c r="BD941" s="56" t="s">
        <v>349</v>
      </c>
      <c r="BE941" s="56" t="s">
        <v>347</v>
      </c>
      <c r="BF941" s="56" t="s">
        <v>334</v>
      </c>
      <c r="BG941" s="56" t="s">
        <v>365</v>
      </c>
      <c r="BH941" s="56">
        <v>0</v>
      </c>
      <c r="BI941" s="56">
        <v>0</v>
      </c>
      <c r="BJ941" s="56">
        <v>1</v>
      </c>
    </row>
    <row r="942" spans="1:62" hidden="1" x14ac:dyDescent="0.3">
      <c r="A942" s="56">
        <v>49196079</v>
      </c>
      <c r="B942" s="86">
        <v>599202</v>
      </c>
      <c r="C942" s="1">
        <v>42893</v>
      </c>
      <c r="D942" s="56" t="s">
        <v>357</v>
      </c>
      <c r="E942" s="56" t="s">
        <v>358</v>
      </c>
      <c r="F942" s="56" t="s">
        <v>334</v>
      </c>
      <c r="G942" s="56" t="s">
        <v>335</v>
      </c>
      <c r="H942" s="56" t="s">
        <v>336</v>
      </c>
      <c r="I942" s="56" t="s">
        <v>359</v>
      </c>
      <c r="K942" s="56" t="s">
        <v>337</v>
      </c>
      <c r="L942" s="56" t="s">
        <v>545</v>
      </c>
      <c r="M942" s="56" t="s">
        <v>984</v>
      </c>
      <c r="N942" s="56" t="s">
        <v>1043</v>
      </c>
      <c r="O942" s="56" t="s">
        <v>985</v>
      </c>
      <c r="P942" s="1" t="s">
        <v>105</v>
      </c>
      <c r="S942" s="56">
        <v>103823</v>
      </c>
      <c r="T942" s="1" t="s">
        <v>400</v>
      </c>
      <c r="U942" s="56">
        <v>41416</v>
      </c>
      <c r="V942" s="56">
        <v>43100</v>
      </c>
      <c r="W942" s="56">
        <v>41334</v>
      </c>
      <c r="X942" s="56">
        <v>41302</v>
      </c>
      <c r="Y942" s="56" t="s">
        <v>340</v>
      </c>
      <c r="Z942" s="56" t="s">
        <v>341</v>
      </c>
      <c r="AA942" s="56" t="s">
        <v>347</v>
      </c>
      <c r="AB942" s="56" t="s">
        <v>343</v>
      </c>
      <c r="AC942" s="56" t="s">
        <v>342</v>
      </c>
      <c r="AD942" s="56" t="s">
        <v>347</v>
      </c>
      <c r="AE942" s="56" t="s">
        <v>352</v>
      </c>
      <c r="AF942" s="56" t="s">
        <v>224</v>
      </c>
      <c r="AG942" s="56">
        <v>2013</v>
      </c>
      <c r="AH942" s="56" t="s">
        <v>80</v>
      </c>
      <c r="AI942" s="56" t="s">
        <v>339</v>
      </c>
      <c r="AJ942" s="56">
        <v>0</v>
      </c>
      <c r="AM942" s="56">
        <v>41302</v>
      </c>
      <c r="AN942" s="56" t="s">
        <v>378</v>
      </c>
      <c r="AO942" s="1">
        <v>41291</v>
      </c>
      <c r="AP942" s="56" t="s">
        <v>353</v>
      </c>
      <c r="AQ942" s="56">
        <v>64207</v>
      </c>
      <c r="AR942" s="56">
        <v>0</v>
      </c>
      <c r="AS942" s="56" t="s">
        <v>346</v>
      </c>
      <c r="BB942" s="56" t="s">
        <v>339</v>
      </c>
      <c r="BC942" s="56" t="s">
        <v>263</v>
      </c>
      <c r="BD942" s="56" t="s">
        <v>349</v>
      </c>
      <c r="BE942" s="56" t="s">
        <v>347</v>
      </c>
      <c r="BF942" s="56" t="s">
        <v>334</v>
      </c>
      <c r="BG942" s="56" t="s">
        <v>365</v>
      </c>
      <c r="BH942" s="56">
        <v>0</v>
      </c>
      <c r="BI942" s="56">
        <v>0</v>
      </c>
      <c r="BJ942" s="56">
        <v>0</v>
      </c>
    </row>
    <row r="943" spans="1:62" hidden="1" x14ac:dyDescent="0.3">
      <c r="A943" s="56">
        <v>49196080</v>
      </c>
      <c r="B943" s="86">
        <v>599202</v>
      </c>
      <c r="C943" s="1">
        <v>42893</v>
      </c>
      <c r="D943" s="56" t="s">
        <v>357</v>
      </c>
      <c r="E943" s="56" t="s">
        <v>358</v>
      </c>
      <c r="F943" s="56" t="s">
        <v>334</v>
      </c>
      <c r="G943" s="56" t="s">
        <v>335</v>
      </c>
      <c r="H943" s="56" t="s">
        <v>336</v>
      </c>
      <c r="I943" s="56" t="s">
        <v>359</v>
      </c>
      <c r="K943" s="56" t="s">
        <v>337</v>
      </c>
      <c r="L943" s="56" t="s">
        <v>545</v>
      </c>
      <c r="M943" s="56" t="s">
        <v>984</v>
      </c>
      <c r="N943" s="56" t="s">
        <v>1043</v>
      </c>
      <c r="O943" s="56" t="s">
        <v>985</v>
      </c>
      <c r="P943" s="1" t="s">
        <v>105</v>
      </c>
      <c r="S943" s="56">
        <v>123347</v>
      </c>
      <c r="T943" s="1" t="s">
        <v>401</v>
      </c>
      <c r="U943" s="56">
        <v>41416</v>
      </c>
      <c r="V943" s="56">
        <v>43100</v>
      </c>
      <c r="W943" s="56">
        <v>41334</v>
      </c>
      <c r="X943" s="56">
        <v>43100</v>
      </c>
      <c r="Y943" s="56" t="s">
        <v>356</v>
      </c>
      <c r="AA943" s="56" t="s">
        <v>347</v>
      </c>
      <c r="AB943" s="56" t="s">
        <v>343</v>
      </c>
      <c r="AC943" s="56" t="s">
        <v>342</v>
      </c>
      <c r="AD943" s="56" t="s">
        <v>347</v>
      </c>
      <c r="AE943" s="56" t="s">
        <v>334</v>
      </c>
      <c r="AF943" s="56" t="s">
        <v>224</v>
      </c>
      <c r="AG943" s="56">
        <v>2012</v>
      </c>
      <c r="AH943" s="56" t="s">
        <v>80</v>
      </c>
      <c r="AI943" s="56" t="s">
        <v>339</v>
      </c>
      <c r="AJ943" s="56">
        <v>93</v>
      </c>
      <c r="AM943" s="56">
        <v>42748</v>
      </c>
      <c r="AN943" s="56" t="s">
        <v>391</v>
      </c>
      <c r="AO943" s="1">
        <v>41404</v>
      </c>
      <c r="AP943" s="56" t="s">
        <v>378</v>
      </c>
      <c r="AQ943" s="56">
        <v>67510</v>
      </c>
      <c r="AR943" s="56">
        <v>0</v>
      </c>
      <c r="AS943" s="56" t="s">
        <v>346</v>
      </c>
      <c r="BB943" s="56" t="s">
        <v>339</v>
      </c>
      <c r="BC943" s="56" t="s">
        <v>263</v>
      </c>
      <c r="BD943" s="56" t="s">
        <v>349</v>
      </c>
      <c r="BE943" s="56" t="s">
        <v>347</v>
      </c>
      <c r="BF943" s="56" t="s">
        <v>334</v>
      </c>
      <c r="BG943" s="56" t="s">
        <v>365</v>
      </c>
      <c r="BH943" s="56">
        <v>0</v>
      </c>
      <c r="BI943" s="56">
        <v>0</v>
      </c>
      <c r="BJ943" s="56">
        <v>1</v>
      </c>
    </row>
    <row r="944" spans="1:62" hidden="1" x14ac:dyDescent="0.3">
      <c r="A944" s="56">
        <v>49196550</v>
      </c>
      <c r="B944" s="86">
        <v>599202</v>
      </c>
      <c r="C944" s="1">
        <v>42893</v>
      </c>
      <c r="D944" s="56" t="s">
        <v>357</v>
      </c>
      <c r="E944" s="56" t="s">
        <v>358</v>
      </c>
      <c r="F944" s="56" t="s">
        <v>334</v>
      </c>
      <c r="G944" s="56" t="s">
        <v>335</v>
      </c>
      <c r="H944" s="56" t="s">
        <v>336</v>
      </c>
      <c r="I944" s="56" t="s">
        <v>359</v>
      </c>
      <c r="K944" s="56" t="s">
        <v>337</v>
      </c>
      <c r="L944" s="56" t="s">
        <v>545</v>
      </c>
      <c r="M944" s="56" t="s">
        <v>984</v>
      </c>
      <c r="N944" s="56" t="s">
        <v>1043</v>
      </c>
      <c r="O944" s="56" t="s">
        <v>985</v>
      </c>
      <c r="P944" s="1" t="s">
        <v>110</v>
      </c>
      <c r="Q944" s="56" t="s">
        <v>360</v>
      </c>
      <c r="R944" s="56" t="s">
        <v>339</v>
      </c>
      <c r="S944" s="56">
        <v>190641</v>
      </c>
      <c r="T944" s="1" t="s">
        <v>112</v>
      </c>
      <c r="U944" s="56">
        <v>41416</v>
      </c>
      <c r="V944" s="56">
        <v>43100</v>
      </c>
      <c r="W944" s="56">
        <v>41729</v>
      </c>
      <c r="X944" s="56">
        <v>43100</v>
      </c>
      <c r="Y944" s="56" t="s">
        <v>340</v>
      </c>
      <c r="Z944" s="56" t="s">
        <v>341</v>
      </c>
      <c r="AA944" s="56" t="s">
        <v>342</v>
      </c>
      <c r="AB944" s="56" t="s">
        <v>343</v>
      </c>
      <c r="AC944" s="56" t="s">
        <v>342</v>
      </c>
      <c r="AD944" s="56" t="s">
        <v>347</v>
      </c>
      <c r="AE944" s="56" t="s">
        <v>334</v>
      </c>
      <c r="AF944" s="56" t="s">
        <v>291</v>
      </c>
      <c r="AG944" s="56">
        <v>2017</v>
      </c>
      <c r="AH944" s="56" t="s">
        <v>361</v>
      </c>
      <c r="AI944" s="56" t="s">
        <v>362</v>
      </c>
      <c r="AJ944" s="56">
        <v>2</v>
      </c>
      <c r="AK944" s="1">
        <v>42734</v>
      </c>
      <c r="AL944" s="56" t="s">
        <v>904</v>
      </c>
      <c r="AM944" s="56">
        <v>42748</v>
      </c>
      <c r="AN944" s="56" t="s">
        <v>391</v>
      </c>
      <c r="AO944" s="1">
        <v>42748</v>
      </c>
      <c r="AP944" s="56" t="s">
        <v>391</v>
      </c>
      <c r="AQ944" s="56">
        <v>260</v>
      </c>
      <c r="AR944" s="56">
        <v>0</v>
      </c>
      <c r="AS944" s="56" t="s">
        <v>346</v>
      </c>
      <c r="BB944" s="56" t="s">
        <v>339</v>
      </c>
      <c r="BC944" s="56" t="s">
        <v>263</v>
      </c>
      <c r="BD944" s="56" t="s">
        <v>349</v>
      </c>
      <c r="BE944" s="56" t="s">
        <v>347</v>
      </c>
      <c r="BF944" s="56" t="s">
        <v>334</v>
      </c>
      <c r="BG944" s="56" t="s">
        <v>365</v>
      </c>
      <c r="BH944" s="56">
        <v>0</v>
      </c>
      <c r="BI944" s="56">
        <v>0</v>
      </c>
      <c r="BJ944" s="56">
        <v>1</v>
      </c>
    </row>
    <row r="945" spans="1:62" hidden="1" x14ac:dyDescent="0.3">
      <c r="A945" s="56">
        <v>49196081</v>
      </c>
      <c r="B945" s="86">
        <v>599202</v>
      </c>
      <c r="C945" s="1">
        <v>42893</v>
      </c>
      <c r="D945" s="56" t="s">
        <v>357</v>
      </c>
      <c r="E945" s="56" t="s">
        <v>358</v>
      </c>
      <c r="F945" s="56" t="s">
        <v>334</v>
      </c>
      <c r="G945" s="56" t="s">
        <v>335</v>
      </c>
      <c r="H945" s="56" t="s">
        <v>336</v>
      </c>
      <c r="I945" s="56" t="s">
        <v>359</v>
      </c>
      <c r="K945" s="56" t="s">
        <v>337</v>
      </c>
      <c r="L945" s="56" t="s">
        <v>545</v>
      </c>
      <c r="M945" s="56" t="s">
        <v>984</v>
      </c>
      <c r="N945" s="56" t="s">
        <v>1043</v>
      </c>
      <c r="O945" s="56" t="s">
        <v>985</v>
      </c>
      <c r="P945" s="1" t="s">
        <v>105</v>
      </c>
      <c r="S945" s="56">
        <v>123347</v>
      </c>
      <c r="T945" s="1" t="s">
        <v>401</v>
      </c>
      <c r="U945" s="56">
        <v>41416</v>
      </c>
      <c r="V945" s="56">
        <v>43100</v>
      </c>
      <c r="W945" s="56">
        <v>41334</v>
      </c>
      <c r="X945" s="56">
        <v>43100</v>
      </c>
      <c r="Y945" s="56" t="s">
        <v>356</v>
      </c>
      <c r="AA945" s="56" t="s">
        <v>347</v>
      </c>
      <c r="AB945" s="56" t="s">
        <v>343</v>
      </c>
      <c r="AC945" s="56" t="s">
        <v>342</v>
      </c>
      <c r="AD945" s="56" t="s">
        <v>347</v>
      </c>
      <c r="AE945" s="56" t="s">
        <v>334</v>
      </c>
      <c r="AF945" s="56" t="s">
        <v>291</v>
      </c>
      <c r="AG945" s="56">
        <v>2014</v>
      </c>
      <c r="AH945" s="56" t="s">
        <v>80</v>
      </c>
      <c r="AI945" s="56" t="s">
        <v>348</v>
      </c>
      <c r="AJ945" s="56">
        <v>114</v>
      </c>
      <c r="AK945" s="1">
        <v>41639</v>
      </c>
      <c r="AL945" s="56" t="s">
        <v>402</v>
      </c>
      <c r="AM945" s="56">
        <v>42748</v>
      </c>
      <c r="AN945" s="56" t="s">
        <v>391</v>
      </c>
      <c r="AO945" s="1">
        <v>41681</v>
      </c>
      <c r="AP945" s="56" t="s">
        <v>378</v>
      </c>
      <c r="AQ945" s="56">
        <v>67510</v>
      </c>
      <c r="AR945" s="56">
        <v>0</v>
      </c>
      <c r="AS945" s="56" t="s">
        <v>346</v>
      </c>
      <c r="BB945" s="56" t="s">
        <v>339</v>
      </c>
      <c r="BC945" s="56" t="s">
        <v>263</v>
      </c>
      <c r="BD945" s="56" t="s">
        <v>349</v>
      </c>
      <c r="BE945" s="56" t="s">
        <v>347</v>
      </c>
      <c r="BF945" s="56" t="s">
        <v>334</v>
      </c>
      <c r="BG945" s="56" t="s">
        <v>365</v>
      </c>
      <c r="BH945" s="56">
        <v>0</v>
      </c>
      <c r="BI945" s="56">
        <v>0</v>
      </c>
      <c r="BJ945" s="56">
        <v>1</v>
      </c>
    </row>
    <row r="946" spans="1:62" hidden="1" x14ac:dyDescent="0.3">
      <c r="A946" s="56">
        <v>49196082</v>
      </c>
      <c r="B946" s="86">
        <v>599202</v>
      </c>
      <c r="C946" s="1">
        <v>42893</v>
      </c>
      <c r="D946" s="56" t="s">
        <v>357</v>
      </c>
      <c r="E946" s="56" t="s">
        <v>358</v>
      </c>
      <c r="F946" s="56" t="s">
        <v>334</v>
      </c>
      <c r="G946" s="56" t="s">
        <v>335</v>
      </c>
      <c r="H946" s="56" t="s">
        <v>336</v>
      </c>
      <c r="I946" s="56" t="s">
        <v>359</v>
      </c>
      <c r="K946" s="56" t="s">
        <v>337</v>
      </c>
      <c r="L946" s="56" t="s">
        <v>545</v>
      </c>
      <c r="M946" s="56" t="s">
        <v>984</v>
      </c>
      <c r="N946" s="56" t="s">
        <v>1043</v>
      </c>
      <c r="O946" s="56" t="s">
        <v>985</v>
      </c>
      <c r="P946" s="1" t="s">
        <v>105</v>
      </c>
      <c r="S946" s="56">
        <v>123347</v>
      </c>
      <c r="T946" s="1" t="s">
        <v>401</v>
      </c>
      <c r="U946" s="56">
        <v>41416</v>
      </c>
      <c r="V946" s="56">
        <v>43100</v>
      </c>
      <c r="W946" s="56">
        <v>41334</v>
      </c>
      <c r="X946" s="56">
        <v>43100</v>
      </c>
      <c r="Y946" s="56" t="s">
        <v>356</v>
      </c>
      <c r="AA946" s="56" t="s">
        <v>347</v>
      </c>
      <c r="AB946" s="56" t="s">
        <v>343</v>
      </c>
      <c r="AC946" s="56" t="s">
        <v>342</v>
      </c>
      <c r="AD946" s="56" t="s">
        <v>347</v>
      </c>
      <c r="AE946" s="56" t="s">
        <v>334</v>
      </c>
      <c r="AF946" s="56" t="s">
        <v>291</v>
      </c>
      <c r="AG946" s="56">
        <v>2015</v>
      </c>
      <c r="AH946" s="56" t="s">
        <v>80</v>
      </c>
      <c r="AI946" s="56" t="s">
        <v>344</v>
      </c>
      <c r="AJ946" s="56">
        <v>96.9</v>
      </c>
      <c r="AK946" s="1">
        <v>42185</v>
      </c>
      <c r="AL946" s="56" t="s">
        <v>403</v>
      </c>
      <c r="AM946" s="56">
        <v>42748</v>
      </c>
      <c r="AN946" s="56" t="s">
        <v>391</v>
      </c>
      <c r="AO946" s="1">
        <v>42243</v>
      </c>
      <c r="AP946" s="56" t="s">
        <v>391</v>
      </c>
      <c r="AQ946" s="56">
        <v>67510</v>
      </c>
      <c r="AR946" s="56">
        <v>0</v>
      </c>
      <c r="AS946" s="56" t="s">
        <v>346</v>
      </c>
      <c r="BB946" s="56" t="s">
        <v>339</v>
      </c>
      <c r="BC946" s="56" t="s">
        <v>263</v>
      </c>
      <c r="BD946" s="56" t="s">
        <v>349</v>
      </c>
      <c r="BE946" s="56" t="s">
        <v>347</v>
      </c>
      <c r="BF946" s="56" t="s">
        <v>334</v>
      </c>
      <c r="BG946" s="56" t="s">
        <v>365</v>
      </c>
      <c r="BH946" s="56">
        <v>0</v>
      </c>
      <c r="BI946" s="56">
        <v>0</v>
      </c>
      <c r="BJ946" s="56">
        <v>1</v>
      </c>
    </row>
    <row r="947" spans="1:62" hidden="1" x14ac:dyDescent="0.3">
      <c r="A947" s="56">
        <v>49196559</v>
      </c>
      <c r="B947" s="86">
        <v>599202</v>
      </c>
      <c r="C947" s="1">
        <v>42893</v>
      </c>
      <c r="D947" s="56" t="s">
        <v>357</v>
      </c>
      <c r="E947" s="56" t="s">
        <v>358</v>
      </c>
      <c r="F947" s="56" t="s">
        <v>334</v>
      </c>
      <c r="G947" s="56" t="s">
        <v>335</v>
      </c>
      <c r="H947" s="56" t="s">
        <v>336</v>
      </c>
      <c r="I947" s="56" t="s">
        <v>359</v>
      </c>
      <c r="K947" s="56" t="s">
        <v>337</v>
      </c>
      <c r="L947" s="56" t="s">
        <v>545</v>
      </c>
      <c r="M947" s="56" t="s">
        <v>984</v>
      </c>
      <c r="N947" s="56" t="s">
        <v>1043</v>
      </c>
      <c r="O947" s="56" t="s">
        <v>985</v>
      </c>
      <c r="P947" s="1" t="s">
        <v>110</v>
      </c>
      <c r="Q947" s="56" t="s">
        <v>360</v>
      </c>
      <c r="R947" s="56" t="s">
        <v>339</v>
      </c>
      <c r="S947" s="56">
        <v>107914</v>
      </c>
      <c r="T947" s="1" t="s">
        <v>489</v>
      </c>
      <c r="U947" s="56">
        <v>41416</v>
      </c>
      <c r="V947" s="56">
        <v>43100</v>
      </c>
      <c r="W947" s="56">
        <v>41275</v>
      </c>
      <c r="X947" s="56">
        <v>41290</v>
      </c>
      <c r="Y947" s="56" t="s">
        <v>356</v>
      </c>
      <c r="AA947" s="56" t="s">
        <v>347</v>
      </c>
      <c r="AB947" s="56" t="s">
        <v>343</v>
      </c>
      <c r="AC947" s="56" t="s">
        <v>342</v>
      </c>
      <c r="AD947" s="56" t="s">
        <v>347</v>
      </c>
      <c r="AE947" s="56" t="s">
        <v>352</v>
      </c>
      <c r="AF947" s="56" t="s">
        <v>292</v>
      </c>
      <c r="AG947" s="56">
        <v>2014</v>
      </c>
      <c r="AH947" s="56" t="s">
        <v>80</v>
      </c>
      <c r="AI947" s="56" t="s">
        <v>348</v>
      </c>
      <c r="AJ947" s="56">
        <v>9560</v>
      </c>
      <c r="AM947" s="56">
        <v>41290</v>
      </c>
      <c r="AN947" s="56" t="s">
        <v>353</v>
      </c>
      <c r="AO947" s="1">
        <v>41207</v>
      </c>
      <c r="AP947" s="56" t="s">
        <v>353</v>
      </c>
      <c r="AQ947" s="56">
        <v>46883</v>
      </c>
      <c r="AR947" s="56">
        <v>0</v>
      </c>
      <c r="AS947" s="56" t="s">
        <v>346</v>
      </c>
      <c r="BB947" s="56" t="s">
        <v>339</v>
      </c>
      <c r="BC947" s="56" t="s">
        <v>263</v>
      </c>
      <c r="BD947" s="56" t="s">
        <v>349</v>
      </c>
      <c r="BE947" s="56" t="s">
        <v>347</v>
      </c>
      <c r="BF947" s="56" t="s">
        <v>334</v>
      </c>
      <c r="BG947" s="56" t="s">
        <v>365</v>
      </c>
      <c r="BH947" s="56">
        <v>0</v>
      </c>
      <c r="BI947" s="56">
        <v>0</v>
      </c>
      <c r="BJ947" s="56">
        <v>0</v>
      </c>
    </row>
    <row r="948" spans="1:62" hidden="1" x14ac:dyDescent="0.3">
      <c r="A948" s="56">
        <v>49196555</v>
      </c>
      <c r="B948" s="86">
        <v>599202</v>
      </c>
      <c r="C948" s="1">
        <v>42893</v>
      </c>
      <c r="D948" s="56" t="s">
        <v>357</v>
      </c>
      <c r="E948" s="56" t="s">
        <v>358</v>
      </c>
      <c r="F948" s="56" t="s">
        <v>334</v>
      </c>
      <c r="G948" s="56" t="s">
        <v>335</v>
      </c>
      <c r="H948" s="56" t="s">
        <v>336</v>
      </c>
      <c r="I948" s="56" t="s">
        <v>359</v>
      </c>
      <c r="K948" s="56" t="s">
        <v>337</v>
      </c>
      <c r="L948" s="56" t="s">
        <v>545</v>
      </c>
      <c r="M948" s="56" t="s">
        <v>984</v>
      </c>
      <c r="N948" s="56" t="s">
        <v>1043</v>
      </c>
      <c r="O948" s="56" t="s">
        <v>985</v>
      </c>
      <c r="P948" s="1" t="s">
        <v>110</v>
      </c>
      <c r="Q948" s="56" t="s">
        <v>360</v>
      </c>
      <c r="R948" s="56" t="s">
        <v>339</v>
      </c>
      <c r="S948" s="56">
        <v>190641</v>
      </c>
      <c r="T948" s="1" t="s">
        <v>112</v>
      </c>
      <c r="U948" s="56">
        <v>41416</v>
      </c>
      <c r="V948" s="56">
        <v>43100</v>
      </c>
      <c r="W948" s="56">
        <v>41729</v>
      </c>
      <c r="X948" s="56">
        <v>43100</v>
      </c>
      <c r="Y948" s="56" t="s">
        <v>340</v>
      </c>
      <c r="Z948" s="56" t="s">
        <v>341</v>
      </c>
      <c r="AA948" s="56" t="s">
        <v>342</v>
      </c>
      <c r="AB948" s="56" t="s">
        <v>343</v>
      </c>
      <c r="AC948" s="56" t="s">
        <v>342</v>
      </c>
      <c r="AD948" s="56" t="s">
        <v>347</v>
      </c>
      <c r="AE948" s="56" t="s">
        <v>334</v>
      </c>
      <c r="AF948" s="56" t="s">
        <v>292</v>
      </c>
      <c r="AG948" s="56">
        <v>2015</v>
      </c>
      <c r="AH948" s="56" t="s">
        <v>361</v>
      </c>
      <c r="AI948" s="56" t="s">
        <v>362</v>
      </c>
      <c r="AJ948" s="56">
        <v>0</v>
      </c>
      <c r="AM948" s="56">
        <v>42748</v>
      </c>
      <c r="AN948" s="56" t="s">
        <v>391</v>
      </c>
      <c r="AO948" s="1">
        <v>41779</v>
      </c>
      <c r="AP948" s="56" t="s">
        <v>353</v>
      </c>
      <c r="AQ948" s="56">
        <v>260</v>
      </c>
      <c r="AR948" s="56">
        <v>0</v>
      </c>
      <c r="AS948" s="56" t="s">
        <v>346</v>
      </c>
      <c r="BB948" s="56" t="s">
        <v>339</v>
      </c>
      <c r="BC948" s="56" t="s">
        <v>263</v>
      </c>
      <c r="BD948" s="56" t="s">
        <v>349</v>
      </c>
      <c r="BE948" s="56" t="s">
        <v>347</v>
      </c>
      <c r="BF948" s="56" t="s">
        <v>334</v>
      </c>
      <c r="BG948" s="56" t="s">
        <v>365</v>
      </c>
      <c r="BH948" s="56">
        <v>0</v>
      </c>
      <c r="BI948" s="56">
        <v>0</v>
      </c>
      <c r="BJ948" s="56">
        <v>1</v>
      </c>
    </row>
    <row r="949" spans="1:62" hidden="1" x14ac:dyDescent="0.3">
      <c r="A949" s="56">
        <v>49196083</v>
      </c>
      <c r="B949" s="86">
        <v>599202</v>
      </c>
      <c r="C949" s="1">
        <v>42893</v>
      </c>
      <c r="D949" s="56" t="s">
        <v>357</v>
      </c>
      <c r="E949" s="56" t="s">
        <v>358</v>
      </c>
      <c r="F949" s="56" t="s">
        <v>334</v>
      </c>
      <c r="G949" s="56" t="s">
        <v>335</v>
      </c>
      <c r="H949" s="56" t="s">
        <v>336</v>
      </c>
      <c r="I949" s="56" t="s">
        <v>359</v>
      </c>
      <c r="K949" s="56" t="s">
        <v>337</v>
      </c>
      <c r="L949" s="56" t="s">
        <v>545</v>
      </c>
      <c r="M949" s="56" t="s">
        <v>984</v>
      </c>
      <c r="N949" s="56" t="s">
        <v>1043</v>
      </c>
      <c r="O949" s="56" t="s">
        <v>985</v>
      </c>
      <c r="P949" s="1" t="s">
        <v>105</v>
      </c>
      <c r="S949" s="56">
        <v>123347</v>
      </c>
      <c r="T949" s="1" t="s">
        <v>401</v>
      </c>
      <c r="U949" s="56">
        <v>41416</v>
      </c>
      <c r="V949" s="56">
        <v>43100</v>
      </c>
      <c r="W949" s="56">
        <v>41334</v>
      </c>
      <c r="X949" s="56">
        <v>43100</v>
      </c>
      <c r="Y949" s="56" t="s">
        <v>356</v>
      </c>
      <c r="AA949" s="56" t="s">
        <v>347</v>
      </c>
      <c r="AB949" s="56" t="s">
        <v>343</v>
      </c>
      <c r="AC949" s="56" t="s">
        <v>342</v>
      </c>
      <c r="AD949" s="56" t="s">
        <v>347</v>
      </c>
      <c r="AE949" s="56" t="s">
        <v>334</v>
      </c>
      <c r="AF949" s="56" t="s">
        <v>291</v>
      </c>
      <c r="AG949" s="56">
        <v>2016</v>
      </c>
      <c r="AH949" s="56" t="s">
        <v>80</v>
      </c>
      <c r="AI949" s="56" t="s">
        <v>348</v>
      </c>
      <c r="AJ949" s="56">
        <v>110.3</v>
      </c>
      <c r="AK949" s="1">
        <v>42369</v>
      </c>
      <c r="AL949" s="56" t="s">
        <v>404</v>
      </c>
      <c r="AM949" s="56">
        <v>42748</v>
      </c>
      <c r="AN949" s="56" t="s">
        <v>391</v>
      </c>
      <c r="AO949" s="1">
        <v>42572</v>
      </c>
      <c r="AP949" s="56" t="s">
        <v>353</v>
      </c>
      <c r="AQ949" s="56">
        <v>67510</v>
      </c>
      <c r="AR949" s="56">
        <v>0</v>
      </c>
      <c r="AS949" s="56" t="s">
        <v>346</v>
      </c>
      <c r="BB949" s="56" t="s">
        <v>339</v>
      </c>
      <c r="BC949" s="56" t="s">
        <v>263</v>
      </c>
      <c r="BD949" s="56" t="s">
        <v>349</v>
      </c>
      <c r="BE949" s="56" t="s">
        <v>347</v>
      </c>
      <c r="BF949" s="56" t="s">
        <v>334</v>
      </c>
      <c r="BG949" s="56" t="s">
        <v>365</v>
      </c>
      <c r="BH949" s="56">
        <v>0</v>
      </c>
      <c r="BI949" s="56">
        <v>0</v>
      </c>
      <c r="BJ949" s="56">
        <v>1</v>
      </c>
    </row>
    <row r="950" spans="1:62" hidden="1" x14ac:dyDescent="0.3">
      <c r="A950" s="56">
        <v>49196084</v>
      </c>
      <c r="B950" s="86">
        <v>599202</v>
      </c>
      <c r="C950" s="1">
        <v>42893</v>
      </c>
      <c r="D950" s="56" t="s">
        <v>357</v>
      </c>
      <c r="E950" s="56" t="s">
        <v>358</v>
      </c>
      <c r="F950" s="56" t="s">
        <v>334</v>
      </c>
      <c r="G950" s="56" t="s">
        <v>335</v>
      </c>
      <c r="H950" s="56" t="s">
        <v>336</v>
      </c>
      <c r="I950" s="56" t="s">
        <v>359</v>
      </c>
      <c r="K950" s="56" t="s">
        <v>337</v>
      </c>
      <c r="L950" s="56" t="s">
        <v>545</v>
      </c>
      <c r="M950" s="56" t="s">
        <v>984</v>
      </c>
      <c r="N950" s="56" t="s">
        <v>1043</v>
      </c>
      <c r="O950" s="56" t="s">
        <v>985</v>
      </c>
      <c r="P950" s="1" t="s">
        <v>105</v>
      </c>
      <c r="S950" s="56">
        <v>123347</v>
      </c>
      <c r="T950" s="1" t="s">
        <v>401</v>
      </c>
      <c r="U950" s="56">
        <v>41416</v>
      </c>
      <c r="V950" s="56">
        <v>43100</v>
      </c>
      <c r="W950" s="56">
        <v>41334</v>
      </c>
      <c r="X950" s="56">
        <v>43100</v>
      </c>
      <c r="Y950" s="56" t="s">
        <v>356</v>
      </c>
      <c r="AA950" s="56" t="s">
        <v>347</v>
      </c>
      <c r="AB950" s="56" t="s">
        <v>343</v>
      </c>
      <c r="AC950" s="56" t="s">
        <v>342</v>
      </c>
      <c r="AD950" s="56" t="s">
        <v>347</v>
      </c>
      <c r="AE950" s="56" t="s">
        <v>334</v>
      </c>
      <c r="AF950" s="56" t="s">
        <v>291</v>
      </c>
      <c r="AG950" s="56">
        <v>2016</v>
      </c>
      <c r="AH950" s="56" t="s">
        <v>80</v>
      </c>
      <c r="AI950" s="56" t="s">
        <v>344</v>
      </c>
      <c r="AJ950" s="56">
        <v>107.3</v>
      </c>
      <c r="AK950" s="1">
        <v>42551</v>
      </c>
      <c r="AL950" s="56" t="s">
        <v>405</v>
      </c>
      <c r="AM950" s="56">
        <v>42748</v>
      </c>
      <c r="AN950" s="56" t="s">
        <v>391</v>
      </c>
      <c r="AO950" s="1">
        <v>42572</v>
      </c>
      <c r="AP950" s="56" t="s">
        <v>353</v>
      </c>
      <c r="AQ950" s="56">
        <v>67510</v>
      </c>
      <c r="AR950" s="56">
        <v>0</v>
      </c>
      <c r="AS950" s="56" t="s">
        <v>346</v>
      </c>
      <c r="BB950" s="56" t="s">
        <v>339</v>
      </c>
      <c r="BC950" s="56" t="s">
        <v>263</v>
      </c>
      <c r="BD950" s="56" t="s">
        <v>349</v>
      </c>
      <c r="BE950" s="56" t="s">
        <v>347</v>
      </c>
      <c r="BF950" s="56" t="s">
        <v>334</v>
      </c>
      <c r="BG950" s="56" t="s">
        <v>365</v>
      </c>
      <c r="BH950" s="56">
        <v>0</v>
      </c>
      <c r="BI950" s="56">
        <v>0</v>
      </c>
      <c r="BJ950" s="56">
        <v>1</v>
      </c>
    </row>
    <row r="951" spans="1:62" hidden="1" x14ac:dyDescent="0.3">
      <c r="A951" s="56">
        <v>49196557</v>
      </c>
      <c r="B951" s="86">
        <v>599202</v>
      </c>
      <c r="C951" s="1">
        <v>42893</v>
      </c>
      <c r="D951" s="56" t="s">
        <v>357</v>
      </c>
      <c r="E951" s="56" t="s">
        <v>358</v>
      </c>
      <c r="F951" s="56" t="s">
        <v>334</v>
      </c>
      <c r="G951" s="56" t="s">
        <v>335</v>
      </c>
      <c r="H951" s="56" t="s">
        <v>336</v>
      </c>
      <c r="I951" s="56" t="s">
        <v>359</v>
      </c>
      <c r="K951" s="56" t="s">
        <v>337</v>
      </c>
      <c r="L951" s="56" t="s">
        <v>545</v>
      </c>
      <c r="M951" s="56" t="s">
        <v>984</v>
      </c>
      <c r="N951" s="56" t="s">
        <v>1043</v>
      </c>
      <c r="O951" s="56" t="s">
        <v>985</v>
      </c>
      <c r="P951" s="1" t="s">
        <v>110</v>
      </c>
      <c r="Q951" s="56" t="s">
        <v>360</v>
      </c>
      <c r="R951" s="56" t="s">
        <v>339</v>
      </c>
      <c r="S951" s="56">
        <v>107914</v>
      </c>
      <c r="T951" s="1" t="s">
        <v>489</v>
      </c>
      <c r="U951" s="56">
        <v>41416</v>
      </c>
      <c r="V951" s="56">
        <v>43100</v>
      </c>
      <c r="W951" s="56">
        <v>41275</v>
      </c>
      <c r="X951" s="56">
        <v>41290</v>
      </c>
      <c r="Y951" s="56" t="s">
        <v>356</v>
      </c>
      <c r="AA951" s="56" t="s">
        <v>347</v>
      </c>
      <c r="AB951" s="56" t="s">
        <v>343</v>
      </c>
      <c r="AC951" s="56" t="s">
        <v>342</v>
      </c>
      <c r="AD951" s="56" t="s">
        <v>347</v>
      </c>
      <c r="AE951" s="56" t="s">
        <v>352</v>
      </c>
      <c r="AF951" s="56" t="s">
        <v>224</v>
      </c>
      <c r="AG951" s="56">
        <v>2012</v>
      </c>
      <c r="AH951" s="56" t="s">
        <v>80</v>
      </c>
      <c r="AI951" s="56" t="s">
        <v>339</v>
      </c>
      <c r="AJ951" s="56">
        <v>0</v>
      </c>
      <c r="AM951" s="56">
        <v>41290</v>
      </c>
      <c r="AN951" s="56" t="s">
        <v>353</v>
      </c>
      <c r="AO951" s="1">
        <v>41138</v>
      </c>
      <c r="AP951" s="56" t="s">
        <v>378</v>
      </c>
      <c r="AQ951" s="56">
        <v>46883</v>
      </c>
      <c r="AR951" s="56">
        <v>0</v>
      </c>
      <c r="AS951" s="56" t="s">
        <v>346</v>
      </c>
      <c r="BB951" s="56" t="s">
        <v>339</v>
      </c>
      <c r="BC951" s="56" t="s">
        <v>263</v>
      </c>
      <c r="BD951" s="56" t="s">
        <v>349</v>
      </c>
      <c r="BE951" s="56" t="s">
        <v>347</v>
      </c>
      <c r="BF951" s="56" t="s">
        <v>334</v>
      </c>
      <c r="BG951" s="56" t="s">
        <v>365</v>
      </c>
      <c r="BH951" s="56">
        <v>0</v>
      </c>
      <c r="BI951" s="56">
        <v>0</v>
      </c>
      <c r="BJ951" s="56">
        <v>0</v>
      </c>
    </row>
    <row r="952" spans="1:62" hidden="1" x14ac:dyDescent="0.3">
      <c r="A952" s="56">
        <v>49196085</v>
      </c>
      <c r="B952" s="86">
        <v>599202</v>
      </c>
      <c r="C952" s="1">
        <v>42893</v>
      </c>
      <c r="D952" s="56" t="s">
        <v>357</v>
      </c>
      <c r="E952" s="56" t="s">
        <v>358</v>
      </c>
      <c r="F952" s="56" t="s">
        <v>334</v>
      </c>
      <c r="G952" s="56" t="s">
        <v>335</v>
      </c>
      <c r="H952" s="56" t="s">
        <v>336</v>
      </c>
      <c r="I952" s="56" t="s">
        <v>359</v>
      </c>
      <c r="K952" s="56" t="s">
        <v>337</v>
      </c>
      <c r="L952" s="56" t="s">
        <v>545</v>
      </c>
      <c r="M952" s="56" t="s">
        <v>984</v>
      </c>
      <c r="N952" s="56" t="s">
        <v>1043</v>
      </c>
      <c r="O952" s="56" t="s">
        <v>985</v>
      </c>
      <c r="P952" s="1" t="s">
        <v>105</v>
      </c>
      <c r="S952" s="56">
        <v>123347</v>
      </c>
      <c r="T952" s="1" t="s">
        <v>401</v>
      </c>
      <c r="U952" s="56">
        <v>41416</v>
      </c>
      <c r="V952" s="56">
        <v>43100</v>
      </c>
      <c r="W952" s="56">
        <v>41334</v>
      </c>
      <c r="X952" s="56">
        <v>43100</v>
      </c>
      <c r="Y952" s="56" t="s">
        <v>356</v>
      </c>
      <c r="AA952" s="56" t="s">
        <v>347</v>
      </c>
      <c r="AB952" s="56" t="s">
        <v>343</v>
      </c>
      <c r="AC952" s="56" t="s">
        <v>342</v>
      </c>
      <c r="AD952" s="56" t="s">
        <v>347</v>
      </c>
      <c r="AE952" s="56" t="s">
        <v>334</v>
      </c>
      <c r="AF952" s="56" t="s">
        <v>291</v>
      </c>
      <c r="AG952" s="56">
        <v>2017</v>
      </c>
      <c r="AH952" s="56" t="s">
        <v>80</v>
      </c>
      <c r="AI952" s="56" t="s">
        <v>348</v>
      </c>
      <c r="AJ952" s="56">
        <v>147</v>
      </c>
      <c r="AK952" s="1">
        <v>42734</v>
      </c>
      <c r="AL952" s="56" t="s">
        <v>903</v>
      </c>
      <c r="AM952" s="56">
        <v>42748</v>
      </c>
      <c r="AN952" s="56" t="s">
        <v>391</v>
      </c>
      <c r="AO952" s="1">
        <v>42748</v>
      </c>
      <c r="AP952" s="56" t="s">
        <v>391</v>
      </c>
      <c r="AQ952" s="56">
        <v>67510</v>
      </c>
      <c r="AR952" s="56">
        <v>0</v>
      </c>
      <c r="AS952" s="56" t="s">
        <v>346</v>
      </c>
      <c r="BB952" s="56" t="s">
        <v>339</v>
      </c>
      <c r="BC952" s="56" t="s">
        <v>263</v>
      </c>
      <c r="BD952" s="56" t="s">
        <v>349</v>
      </c>
      <c r="BE952" s="56" t="s">
        <v>347</v>
      </c>
      <c r="BF952" s="56" t="s">
        <v>334</v>
      </c>
      <c r="BG952" s="56" t="s">
        <v>365</v>
      </c>
      <c r="BH952" s="56">
        <v>0</v>
      </c>
      <c r="BI952" s="56">
        <v>0</v>
      </c>
      <c r="BJ952" s="56">
        <v>1</v>
      </c>
    </row>
    <row r="953" spans="1:62" hidden="1" x14ac:dyDescent="0.3">
      <c r="A953" s="56">
        <v>49196086</v>
      </c>
      <c r="B953" s="86">
        <v>599202</v>
      </c>
      <c r="C953" s="1">
        <v>42893</v>
      </c>
      <c r="D953" s="56" t="s">
        <v>357</v>
      </c>
      <c r="E953" s="56" t="s">
        <v>358</v>
      </c>
      <c r="F953" s="56" t="s">
        <v>334</v>
      </c>
      <c r="G953" s="56" t="s">
        <v>335</v>
      </c>
      <c r="H953" s="56" t="s">
        <v>336</v>
      </c>
      <c r="I953" s="56" t="s">
        <v>359</v>
      </c>
      <c r="K953" s="56" t="s">
        <v>337</v>
      </c>
      <c r="L953" s="56" t="s">
        <v>545</v>
      </c>
      <c r="M953" s="56" t="s">
        <v>984</v>
      </c>
      <c r="N953" s="56" t="s">
        <v>1043</v>
      </c>
      <c r="O953" s="56" t="s">
        <v>985</v>
      </c>
      <c r="P953" s="1" t="s">
        <v>105</v>
      </c>
      <c r="S953" s="56">
        <v>123347</v>
      </c>
      <c r="T953" s="1" t="s">
        <v>401</v>
      </c>
      <c r="U953" s="56">
        <v>41416</v>
      </c>
      <c r="V953" s="56">
        <v>43100</v>
      </c>
      <c r="W953" s="56">
        <v>41334</v>
      </c>
      <c r="X953" s="56">
        <v>43100</v>
      </c>
      <c r="Y953" s="56" t="s">
        <v>356</v>
      </c>
      <c r="AA953" s="56" t="s">
        <v>347</v>
      </c>
      <c r="AB953" s="56" t="s">
        <v>343</v>
      </c>
      <c r="AC953" s="56" t="s">
        <v>342</v>
      </c>
      <c r="AD953" s="56" t="s">
        <v>347</v>
      </c>
      <c r="AE953" s="56" t="s">
        <v>334</v>
      </c>
      <c r="AF953" s="56" t="s">
        <v>292</v>
      </c>
      <c r="AG953" s="56">
        <v>2018</v>
      </c>
      <c r="AH953" s="56" t="s">
        <v>80</v>
      </c>
      <c r="AI953" s="56" t="s">
        <v>348</v>
      </c>
      <c r="AJ953" s="56">
        <v>120</v>
      </c>
      <c r="AM953" s="56">
        <v>42748</v>
      </c>
      <c r="AN953" s="56" t="s">
        <v>391</v>
      </c>
      <c r="AO953" s="1">
        <v>41404</v>
      </c>
      <c r="AP953" s="56" t="s">
        <v>378</v>
      </c>
      <c r="AQ953" s="56">
        <v>67510</v>
      </c>
      <c r="AR953" s="56">
        <v>0</v>
      </c>
      <c r="AS953" s="56" t="s">
        <v>346</v>
      </c>
      <c r="BB953" s="56" t="s">
        <v>339</v>
      </c>
      <c r="BC953" s="56" t="s">
        <v>263</v>
      </c>
      <c r="BD953" s="56" t="s">
        <v>349</v>
      </c>
      <c r="BE953" s="56" t="s">
        <v>347</v>
      </c>
      <c r="BF953" s="56" t="s">
        <v>334</v>
      </c>
      <c r="BG953" s="56" t="s">
        <v>365</v>
      </c>
      <c r="BH953" s="56">
        <v>0</v>
      </c>
      <c r="BI953" s="56">
        <v>0</v>
      </c>
      <c r="BJ953" s="56">
        <v>1</v>
      </c>
    </row>
    <row r="954" spans="1:62" hidden="1" x14ac:dyDescent="0.3">
      <c r="A954" s="56">
        <v>49196593</v>
      </c>
      <c r="B954" s="86">
        <v>599202</v>
      </c>
      <c r="C954" s="1">
        <v>42893</v>
      </c>
      <c r="D954" s="56" t="s">
        <v>357</v>
      </c>
      <c r="E954" s="56" t="s">
        <v>358</v>
      </c>
      <c r="F954" s="56" t="s">
        <v>334</v>
      </c>
      <c r="G954" s="56" t="s">
        <v>335</v>
      </c>
      <c r="H954" s="56" t="s">
        <v>336</v>
      </c>
      <c r="I954" s="56" t="s">
        <v>359</v>
      </c>
      <c r="K954" s="56" t="s">
        <v>337</v>
      </c>
      <c r="L954" s="56" t="s">
        <v>545</v>
      </c>
      <c r="M954" s="56" t="s">
        <v>984</v>
      </c>
      <c r="N954" s="56" t="s">
        <v>1043</v>
      </c>
      <c r="O954" s="56" t="s">
        <v>985</v>
      </c>
      <c r="P954" s="1" t="s">
        <v>110</v>
      </c>
      <c r="Q954" s="56" t="s">
        <v>360</v>
      </c>
      <c r="R954" s="56" t="s">
        <v>339</v>
      </c>
      <c r="S954" s="56">
        <v>107913</v>
      </c>
      <c r="T954" s="1" t="s">
        <v>497</v>
      </c>
      <c r="U954" s="56">
        <v>41416</v>
      </c>
      <c r="V954" s="56">
        <v>43100</v>
      </c>
      <c r="W954" s="56">
        <v>41456</v>
      </c>
      <c r="X954" s="56">
        <v>43100</v>
      </c>
      <c r="Y954" s="56" t="s">
        <v>340</v>
      </c>
      <c r="Z954" s="56" t="s">
        <v>367</v>
      </c>
      <c r="AA954" s="56" t="s">
        <v>347</v>
      </c>
      <c r="AB954" s="56" t="s">
        <v>343</v>
      </c>
      <c r="AC954" s="56" t="s">
        <v>342</v>
      </c>
      <c r="AD954" s="56" t="s">
        <v>347</v>
      </c>
      <c r="AE954" s="56" t="s">
        <v>334</v>
      </c>
      <c r="AF954" s="56" t="s">
        <v>292</v>
      </c>
      <c r="AG954" s="56">
        <v>2018</v>
      </c>
      <c r="AH954" s="56" t="s">
        <v>361</v>
      </c>
      <c r="AI954" s="56" t="s">
        <v>385</v>
      </c>
      <c r="AJ954" s="56">
        <v>2234928</v>
      </c>
      <c r="AM954" s="56">
        <v>42748</v>
      </c>
      <c r="AN954" s="56" t="s">
        <v>391</v>
      </c>
      <c r="AO954" s="1">
        <v>41393</v>
      </c>
      <c r="AP954" s="56" t="s">
        <v>353</v>
      </c>
      <c r="AQ954" s="56">
        <v>59808</v>
      </c>
      <c r="AR954" s="56">
        <v>0</v>
      </c>
      <c r="AS954" s="56" t="s">
        <v>346</v>
      </c>
      <c r="BB954" s="56" t="s">
        <v>339</v>
      </c>
      <c r="BC954" s="56" t="s">
        <v>263</v>
      </c>
      <c r="BD954" s="56" t="s">
        <v>349</v>
      </c>
      <c r="BE954" s="56" t="s">
        <v>347</v>
      </c>
      <c r="BF954" s="56" t="s">
        <v>334</v>
      </c>
      <c r="BG954" s="56" t="s">
        <v>365</v>
      </c>
      <c r="BH954" s="56">
        <v>0</v>
      </c>
      <c r="BI954" s="56">
        <v>0</v>
      </c>
      <c r="BJ954" s="56">
        <v>1</v>
      </c>
    </row>
    <row r="955" spans="1:62" hidden="1" x14ac:dyDescent="0.3">
      <c r="A955" s="56">
        <v>49196577</v>
      </c>
      <c r="B955" s="86">
        <v>599202</v>
      </c>
      <c r="C955" s="1">
        <v>42893</v>
      </c>
      <c r="D955" s="56" t="s">
        <v>357</v>
      </c>
      <c r="E955" s="56" t="s">
        <v>358</v>
      </c>
      <c r="F955" s="56" t="s">
        <v>334</v>
      </c>
      <c r="G955" s="56" t="s">
        <v>335</v>
      </c>
      <c r="H955" s="56" t="s">
        <v>336</v>
      </c>
      <c r="I955" s="56" t="s">
        <v>359</v>
      </c>
      <c r="K955" s="56" t="s">
        <v>337</v>
      </c>
      <c r="L955" s="56" t="s">
        <v>545</v>
      </c>
      <c r="M955" s="56" t="s">
        <v>984</v>
      </c>
      <c r="N955" s="56" t="s">
        <v>1043</v>
      </c>
      <c r="O955" s="56" t="s">
        <v>985</v>
      </c>
      <c r="P955" s="1" t="s">
        <v>110</v>
      </c>
      <c r="Q955" s="56" t="s">
        <v>360</v>
      </c>
      <c r="R955" s="56" t="s">
        <v>339</v>
      </c>
      <c r="S955" s="56">
        <v>107913</v>
      </c>
      <c r="T955" s="1" t="s">
        <v>497</v>
      </c>
      <c r="U955" s="56">
        <v>41416</v>
      </c>
      <c r="V955" s="56">
        <v>43100</v>
      </c>
      <c r="W955" s="56">
        <v>41456</v>
      </c>
      <c r="X955" s="56">
        <v>43100</v>
      </c>
      <c r="Y955" s="56" t="s">
        <v>340</v>
      </c>
      <c r="Z955" s="56" t="s">
        <v>367</v>
      </c>
      <c r="AA955" s="56" t="s">
        <v>347</v>
      </c>
      <c r="AB955" s="56" t="s">
        <v>343</v>
      </c>
      <c r="AC955" s="56" t="s">
        <v>342</v>
      </c>
      <c r="AD955" s="56" t="s">
        <v>347</v>
      </c>
      <c r="AE955" s="56" t="s">
        <v>334</v>
      </c>
      <c r="AF955" s="56" t="s">
        <v>292</v>
      </c>
      <c r="AG955" s="56">
        <v>2014</v>
      </c>
      <c r="AH955" s="56" t="s">
        <v>361</v>
      </c>
      <c r="AI955" s="56" t="s">
        <v>385</v>
      </c>
      <c r="AJ955" s="56">
        <v>0</v>
      </c>
      <c r="AM955" s="56">
        <v>42748</v>
      </c>
      <c r="AN955" s="56" t="s">
        <v>391</v>
      </c>
      <c r="AO955" s="1">
        <v>41684</v>
      </c>
      <c r="AP955" s="56" t="s">
        <v>378</v>
      </c>
      <c r="AQ955" s="56">
        <v>59808</v>
      </c>
      <c r="AR955" s="56">
        <v>0</v>
      </c>
      <c r="AS955" s="56" t="s">
        <v>346</v>
      </c>
      <c r="BB955" s="56" t="s">
        <v>339</v>
      </c>
      <c r="BC955" s="56" t="s">
        <v>263</v>
      </c>
      <c r="BD955" s="56" t="s">
        <v>349</v>
      </c>
      <c r="BE955" s="56" t="s">
        <v>347</v>
      </c>
      <c r="BF955" s="56" t="s">
        <v>334</v>
      </c>
      <c r="BG955" s="56" t="s">
        <v>365</v>
      </c>
      <c r="BH955" s="56">
        <v>0</v>
      </c>
      <c r="BI955" s="56">
        <v>0</v>
      </c>
      <c r="BJ955" s="56">
        <v>1</v>
      </c>
    </row>
    <row r="956" spans="1:62" hidden="1" x14ac:dyDescent="0.3">
      <c r="A956" s="56">
        <v>49196569</v>
      </c>
      <c r="B956" s="86">
        <v>599202</v>
      </c>
      <c r="C956" s="1">
        <v>42893</v>
      </c>
      <c r="D956" s="56" t="s">
        <v>357</v>
      </c>
      <c r="E956" s="56" t="s">
        <v>358</v>
      </c>
      <c r="F956" s="56" t="s">
        <v>334</v>
      </c>
      <c r="G956" s="56" t="s">
        <v>335</v>
      </c>
      <c r="H956" s="56" t="s">
        <v>336</v>
      </c>
      <c r="I956" s="56" t="s">
        <v>359</v>
      </c>
      <c r="K956" s="56" t="s">
        <v>337</v>
      </c>
      <c r="L956" s="56" t="s">
        <v>545</v>
      </c>
      <c r="M956" s="56" t="s">
        <v>984</v>
      </c>
      <c r="N956" s="56" t="s">
        <v>1043</v>
      </c>
      <c r="O956" s="56" t="s">
        <v>985</v>
      </c>
      <c r="P956" s="1" t="s">
        <v>110</v>
      </c>
      <c r="Q956" s="56" t="s">
        <v>360</v>
      </c>
      <c r="R956" s="56" t="s">
        <v>339</v>
      </c>
      <c r="S956" s="56">
        <v>107913</v>
      </c>
      <c r="T956" s="1" t="s">
        <v>497</v>
      </c>
      <c r="U956" s="56">
        <v>41416</v>
      </c>
      <c r="V956" s="56">
        <v>43100</v>
      </c>
      <c r="W956" s="56">
        <v>41456</v>
      </c>
      <c r="X956" s="56">
        <v>43100</v>
      </c>
      <c r="Y956" s="56" t="s">
        <v>340</v>
      </c>
      <c r="Z956" s="56" t="s">
        <v>367</v>
      </c>
      <c r="AA956" s="56" t="s">
        <v>347</v>
      </c>
      <c r="AB956" s="56" t="s">
        <v>343</v>
      </c>
      <c r="AC956" s="56" t="s">
        <v>342</v>
      </c>
      <c r="AD956" s="56" t="s">
        <v>347</v>
      </c>
      <c r="AE956" s="56" t="s">
        <v>334</v>
      </c>
      <c r="AF956" s="56" t="s">
        <v>224</v>
      </c>
      <c r="AG956" s="56">
        <v>2012</v>
      </c>
      <c r="AH956" s="56" t="s">
        <v>361</v>
      </c>
      <c r="AI956" s="56" t="s">
        <v>339</v>
      </c>
      <c r="AJ956" s="56">
        <v>0</v>
      </c>
      <c r="AM956" s="56">
        <v>42748</v>
      </c>
      <c r="AN956" s="56" t="s">
        <v>391</v>
      </c>
      <c r="AO956" s="1">
        <v>41138</v>
      </c>
      <c r="AP956" s="56" t="s">
        <v>378</v>
      </c>
      <c r="AQ956" s="56">
        <v>59808</v>
      </c>
      <c r="AR956" s="56">
        <v>0</v>
      </c>
      <c r="AS956" s="56" t="s">
        <v>346</v>
      </c>
      <c r="BB956" s="56" t="s">
        <v>339</v>
      </c>
      <c r="BC956" s="56" t="s">
        <v>263</v>
      </c>
      <c r="BD956" s="56" t="s">
        <v>349</v>
      </c>
      <c r="BE956" s="56" t="s">
        <v>347</v>
      </c>
      <c r="BF956" s="56" t="s">
        <v>334</v>
      </c>
      <c r="BG956" s="56" t="s">
        <v>365</v>
      </c>
      <c r="BH956" s="56">
        <v>0</v>
      </c>
      <c r="BI956" s="56">
        <v>0</v>
      </c>
      <c r="BJ956" s="56">
        <v>1</v>
      </c>
    </row>
    <row r="957" spans="1:62" hidden="1" x14ac:dyDescent="0.3">
      <c r="A957" s="56">
        <v>49196565</v>
      </c>
      <c r="B957" s="86">
        <v>599202</v>
      </c>
      <c r="C957" s="1">
        <v>42893</v>
      </c>
      <c r="D957" s="56" t="s">
        <v>357</v>
      </c>
      <c r="E957" s="56" t="s">
        <v>358</v>
      </c>
      <c r="F957" s="56" t="s">
        <v>334</v>
      </c>
      <c r="G957" s="56" t="s">
        <v>335</v>
      </c>
      <c r="H957" s="56" t="s">
        <v>336</v>
      </c>
      <c r="I957" s="56" t="s">
        <v>359</v>
      </c>
      <c r="K957" s="56" t="s">
        <v>337</v>
      </c>
      <c r="L957" s="56" t="s">
        <v>545</v>
      </c>
      <c r="M957" s="56" t="s">
        <v>984</v>
      </c>
      <c r="N957" s="56" t="s">
        <v>1043</v>
      </c>
      <c r="O957" s="56" t="s">
        <v>985</v>
      </c>
      <c r="P957" s="1" t="s">
        <v>110</v>
      </c>
      <c r="Q957" s="56" t="s">
        <v>360</v>
      </c>
      <c r="R957" s="56" t="s">
        <v>339</v>
      </c>
      <c r="S957" s="56">
        <v>107914</v>
      </c>
      <c r="T957" s="1" t="s">
        <v>489</v>
      </c>
      <c r="U957" s="56">
        <v>41416</v>
      </c>
      <c r="V957" s="56">
        <v>43100</v>
      </c>
      <c r="W957" s="56">
        <v>41275</v>
      </c>
      <c r="X957" s="56">
        <v>41290</v>
      </c>
      <c r="Y957" s="56" t="s">
        <v>356</v>
      </c>
      <c r="AA957" s="56" t="s">
        <v>347</v>
      </c>
      <c r="AB957" s="56" t="s">
        <v>343</v>
      </c>
      <c r="AC957" s="56" t="s">
        <v>342</v>
      </c>
      <c r="AD957" s="56" t="s">
        <v>347</v>
      </c>
      <c r="AE957" s="56" t="s">
        <v>352</v>
      </c>
      <c r="AF957" s="56" t="s">
        <v>292</v>
      </c>
      <c r="AG957" s="56">
        <v>2017</v>
      </c>
      <c r="AH957" s="56" t="s">
        <v>80</v>
      </c>
      <c r="AI957" s="56" t="s">
        <v>348</v>
      </c>
      <c r="AJ957" s="56">
        <v>62838</v>
      </c>
      <c r="AM957" s="56">
        <v>41290</v>
      </c>
      <c r="AN957" s="56" t="s">
        <v>353</v>
      </c>
      <c r="AO957" s="1">
        <v>41207</v>
      </c>
      <c r="AP957" s="56" t="s">
        <v>353</v>
      </c>
      <c r="AQ957" s="56">
        <v>46883</v>
      </c>
      <c r="AR957" s="56">
        <v>0</v>
      </c>
      <c r="AS957" s="56" t="s">
        <v>346</v>
      </c>
      <c r="BB957" s="56" t="s">
        <v>339</v>
      </c>
      <c r="BC957" s="56" t="s">
        <v>263</v>
      </c>
      <c r="BD957" s="56" t="s">
        <v>349</v>
      </c>
      <c r="BE957" s="56" t="s">
        <v>347</v>
      </c>
      <c r="BF957" s="56" t="s">
        <v>334</v>
      </c>
      <c r="BG957" s="56" t="s">
        <v>365</v>
      </c>
      <c r="BH957" s="56">
        <v>0</v>
      </c>
      <c r="BI957" s="56">
        <v>0</v>
      </c>
      <c r="BJ957" s="56">
        <v>0</v>
      </c>
    </row>
    <row r="958" spans="1:62" hidden="1" x14ac:dyDescent="0.3">
      <c r="A958" s="56">
        <v>49196087</v>
      </c>
      <c r="B958" s="86">
        <v>599202</v>
      </c>
      <c r="C958" s="1">
        <v>42893</v>
      </c>
      <c r="D958" s="56" t="s">
        <v>357</v>
      </c>
      <c r="E958" s="56" t="s">
        <v>358</v>
      </c>
      <c r="F958" s="56" t="s">
        <v>334</v>
      </c>
      <c r="G958" s="56" t="s">
        <v>335</v>
      </c>
      <c r="H958" s="56" t="s">
        <v>336</v>
      </c>
      <c r="I958" s="56" t="s">
        <v>359</v>
      </c>
      <c r="K958" s="56" t="s">
        <v>337</v>
      </c>
      <c r="L958" s="56" t="s">
        <v>545</v>
      </c>
      <c r="M958" s="56" t="s">
        <v>984</v>
      </c>
      <c r="N958" s="56" t="s">
        <v>1043</v>
      </c>
      <c r="O958" s="56" t="s">
        <v>985</v>
      </c>
      <c r="P958" s="1" t="s">
        <v>105</v>
      </c>
      <c r="S958" s="56">
        <v>103684</v>
      </c>
      <c r="T958" s="1" t="s">
        <v>406</v>
      </c>
      <c r="U958" s="56">
        <v>41416</v>
      </c>
      <c r="V958" s="56">
        <v>43100</v>
      </c>
      <c r="W958" s="56">
        <v>41334</v>
      </c>
      <c r="X958" s="56">
        <v>41302</v>
      </c>
      <c r="Y958" s="56" t="s">
        <v>356</v>
      </c>
      <c r="Z958" s="56" t="s">
        <v>341</v>
      </c>
      <c r="AA958" s="56" t="s">
        <v>347</v>
      </c>
      <c r="AB958" s="56" t="s">
        <v>343</v>
      </c>
      <c r="AC958" s="56" t="s">
        <v>342</v>
      </c>
      <c r="AD958" s="56" t="s">
        <v>347</v>
      </c>
      <c r="AE958" s="56" t="s">
        <v>352</v>
      </c>
      <c r="AF958" s="56" t="s">
        <v>224</v>
      </c>
      <c r="AG958" s="56">
        <v>2013</v>
      </c>
      <c r="AH958" s="56" t="s">
        <v>80</v>
      </c>
      <c r="AI958" s="56" t="s">
        <v>339</v>
      </c>
      <c r="AJ958" s="56">
        <v>0</v>
      </c>
      <c r="AM958" s="56">
        <v>41302</v>
      </c>
      <c r="AN958" s="56" t="s">
        <v>378</v>
      </c>
      <c r="AO958" s="1">
        <v>41290</v>
      </c>
      <c r="AP958" s="56" t="s">
        <v>353</v>
      </c>
      <c r="AQ958" s="56">
        <v>64152</v>
      </c>
      <c r="AR958" s="56">
        <v>0</v>
      </c>
      <c r="AS958" s="56" t="s">
        <v>346</v>
      </c>
      <c r="BB958" s="56" t="s">
        <v>339</v>
      </c>
      <c r="BC958" s="56" t="s">
        <v>263</v>
      </c>
      <c r="BD958" s="56" t="s">
        <v>349</v>
      </c>
      <c r="BE958" s="56" t="s">
        <v>347</v>
      </c>
      <c r="BF958" s="56" t="s">
        <v>334</v>
      </c>
      <c r="BG958" s="56" t="s">
        <v>365</v>
      </c>
      <c r="BH958" s="56">
        <v>0</v>
      </c>
      <c r="BI958" s="56">
        <v>0</v>
      </c>
      <c r="BJ958" s="56">
        <v>0</v>
      </c>
    </row>
    <row r="959" spans="1:62" hidden="1" x14ac:dyDescent="0.3">
      <c r="A959" s="56">
        <v>49196088</v>
      </c>
      <c r="B959" s="86">
        <v>599202</v>
      </c>
      <c r="C959" s="1">
        <v>42893</v>
      </c>
      <c r="D959" s="56" t="s">
        <v>357</v>
      </c>
      <c r="E959" s="56" t="s">
        <v>358</v>
      </c>
      <c r="F959" s="56" t="s">
        <v>334</v>
      </c>
      <c r="G959" s="56" t="s">
        <v>335</v>
      </c>
      <c r="H959" s="56" t="s">
        <v>336</v>
      </c>
      <c r="I959" s="56" t="s">
        <v>359</v>
      </c>
      <c r="K959" s="56" t="s">
        <v>337</v>
      </c>
      <c r="L959" s="56" t="s">
        <v>545</v>
      </c>
      <c r="M959" s="56" t="s">
        <v>984</v>
      </c>
      <c r="N959" s="56" t="s">
        <v>1043</v>
      </c>
      <c r="O959" s="56" t="s">
        <v>985</v>
      </c>
      <c r="P959" s="1" t="s">
        <v>105</v>
      </c>
      <c r="S959" s="56">
        <v>103682</v>
      </c>
      <c r="T959" s="1" t="s">
        <v>407</v>
      </c>
      <c r="U959" s="56">
        <v>41416</v>
      </c>
      <c r="V959" s="56">
        <v>43100</v>
      </c>
      <c r="W959" s="56">
        <v>41334</v>
      </c>
      <c r="X959" s="56">
        <v>41302</v>
      </c>
      <c r="Y959" s="56" t="s">
        <v>340</v>
      </c>
      <c r="Z959" s="56" t="s">
        <v>341</v>
      </c>
      <c r="AA959" s="56" t="s">
        <v>347</v>
      </c>
      <c r="AB959" s="56" t="s">
        <v>343</v>
      </c>
      <c r="AC959" s="56" t="s">
        <v>342</v>
      </c>
      <c r="AD959" s="56" t="s">
        <v>347</v>
      </c>
      <c r="AE959" s="56" t="s">
        <v>352</v>
      </c>
      <c r="AF959" s="56" t="s">
        <v>224</v>
      </c>
      <c r="AG959" s="56">
        <v>2013</v>
      </c>
      <c r="AH959" s="56" t="s">
        <v>80</v>
      </c>
      <c r="AI959" s="56" t="s">
        <v>339</v>
      </c>
      <c r="AJ959" s="56">
        <v>0</v>
      </c>
      <c r="AM959" s="56">
        <v>41302</v>
      </c>
      <c r="AN959" s="56" t="s">
        <v>378</v>
      </c>
      <c r="AO959" s="1">
        <v>41290</v>
      </c>
      <c r="AP959" s="56" t="s">
        <v>353</v>
      </c>
      <c r="AQ959" s="56">
        <v>64150</v>
      </c>
      <c r="AR959" s="56">
        <v>0</v>
      </c>
      <c r="AS959" s="56" t="s">
        <v>346</v>
      </c>
      <c r="BB959" s="56" t="s">
        <v>339</v>
      </c>
      <c r="BC959" s="56" t="s">
        <v>263</v>
      </c>
      <c r="BD959" s="56" t="s">
        <v>349</v>
      </c>
      <c r="BE959" s="56" t="s">
        <v>347</v>
      </c>
      <c r="BF959" s="56" t="s">
        <v>334</v>
      </c>
      <c r="BG959" s="56" t="s">
        <v>365</v>
      </c>
      <c r="BH959" s="56">
        <v>0</v>
      </c>
      <c r="BI959" s="56">
        <v>0</v>
      </c>
      <c r="BJ959" s="56">
        <v>0</v>
      </c>
    </row>
    <row r="960" spans="1:62" hidden="1" x14ac:dyDescent="0.3">
      <c r="A960" s="56">
        <v>49196567</v>
      </c>
      <c r="B960" s="86">
        <v>599202</v>
      </c>
      <c r="C960" s="1">
        <v>42893</v>
      </c>
      <c r="D960" s="56" t="s">
        <v>357</v>
      </c>
      <c r="E960" s="56" t="s">
        <v>358</v>
      </c>
      <c r="F960" s="56" t="s">
        <v>334</v>
      </c>
      <c r="G960" s="56" t="s">
        <v>335</v>
      </c>
      <c r="H960" s="56" t="s">
        <v>336</v>
      </c>
      <c r="I960" s="56" t="s">
        <v>359</v>
      </c>
      <c r="K960" s="56" t="s">
        <v>337</v>
      </c>
      <c r="L960" s="56" t="s">
        <v>545</v>
      </c>
      <c r="M960" s="56" t="s">
        <v>984</v>
      </c>
      <c r="N960" s="56" t="s">
        <v>1043</v>
      </c>
      <c r="O960" s="56" t="s">
        <v>985</v>
      </c>
      <c r="P960" s="1" t="s">
        <v>110</v>
      </c>
      <c r="Q960" s="56" t="s">
        <v>360</v>
      </c>
      <c r="R960" s="56" t="s">
        <v>339</v>
      </c>
      <c r="S960" s="56">
        <v>107914</v>
      </c>
      <c r="T960" s="1" t="s">
        <v>489</v>
      </c>
      <c r="U960" s="56">
        <v>41416</v>
      </c>
      <c r="V960" s="56">
        <v>43100</v>
      </c>
      <c r="W960" s="56">
        <v>41275</v>
      </c>
      <c r="X960" s="56">
        <v>41290</v>
      </c>
      <c r="Y960" s="56" t="s">
        <v>356</v>
      </c>
      <c r="AA960" s="56" t="s">
        <v>347</v>
      </c>
      <c r="AB960" s="56" t="s">
        <v>343</v>
      </c>
      <c r="AC960" s="56" t="s">
        <v>342</v>
      </c>
      <c r="AD960" s="56" t="s">
        <v>347</v>
      </c>
      <c r="AE960" s="56" t="s">
        <v>352</v>
      </c>
      <c r="AF960" s="56" t="s">
        <v>292</v>
      </c>
      <c r="AG960" s="56">
        <v>2018</v>
      </c>
      <c r="AH960" s="56" t="s">
        <v>80</v>
      </c>
      <c r="AI960" s="56" t="s">
        <v>348</v>
      </c>
      <c r="AJ960" s="56">
        <v>84064</v>
      </c>
      <c r="AM960" s="56">
        <v>41290</v>
      </c>
      <c r="AN960" s="56" t="s">
        <v>353</v>
      </c>
      <c r="AO960" s="1">
        <v>41207</v>
      </c>
      <c r="AP960" s="56" t="s">
        <v>353</v>
      </c>
      <c r="AQ960" s="56">
        <v>46883</v>
      </c>
      <c r="AR960" s="56">
        <v>0</v>
      </c>
      <c r="AS960" s="56" t="s">
        <v>346</v>
      </c>
      <c r="BB960" s="56" t="s">
        <v>339</v>
      </c>
      <c r="BC960" s="56" t="s">
        <v>263</v>
      </c>
      <c r="BD960" s="56" t="s">
        <v>349</v>
      </c>
      <c r="BE960" s="56" t="s">
        <v>347</v>
      </c>
      <c r="BF960" s="56" t="s">
        <v>334</v>
      </c>
      <c r="BG960" s="56" t="s">
        <v>365</v>
      </c>
      <c r="BH960" s="56">
        <v>0</v>
      </c>
      <c r="BI960" s="56">
        <v>0</v>
      </c>
      <c r="BJ960" s="56">
        <v>0</v>
      </c>
    </row>
    <row r="961" spans="1:62" hidden="1" x14ac:dyDescent="0.3">
      <c r="A961" s="56">
        <v>49196089</v>
      </c>
      <c r="B961" s="86">
        <v>599202</v>
      </c>
      <c r="C961" s="1">
        <v>42893</v>
      </c>
      <c r="D961" s="56" t="s">
        <v>357</v>
      </c>
      <c r="E961" s="56" t="s">
        <v>358</v>
      </c>
      <c r="F961" s="56" t="s">
        <v>334</v>
      </c>
      <c r="G961" s="56" t="s">
        <v>335</v>
      </c>
      <c r="H961" s="56" t="s">
        <v>336</v>
      </c>
      <c r="I961" s="56" t="s">
        <v>359</v>
      </c>
      <c r="K961" s="56" t="s">
        <v>337</v>
      </c>
      <c r="L961" s="56" t="s">
        <v>545</v>
      </c>
      <c r="M961" s="56" t="s">
        <v>984</v>
      </c>
      <c r="N961" s="56" t="s">
        <v>1043</v>
      </c>
      <c r="O961" s="56" t="s">
        <v>985</v>
      </c>
      <c r="P961" s="1" t="s">
        <v>105</v>
      </c>
      <c r="S961" s="56">
        <v>159042</v>
      </c>
      <c r="T961" s="1" t="s">
        <v>408</v>
      </c>
      <c r="U961" s="56">
        <v>41416</v>
      </c>
      <c r="V961" s="56">
        <v>43100</v>
      </c>
      <c r="W961" s="56">
        <v>41416</v>
      </c>
      <c r="X961" s="56">
        <v>43100</v>
      </c>
      <c r="Y961" s="56" t="s">
        <v>356</v>
      </c>
      <c r="Z961" s="56" t="s">
        <v>382</v>
      </c>
      <c r="AA961" s="56" t="s">
        <v>347</v>
      </c>
      <c r="AB961" s="56" t="s">
        <v>343</v>
      </c>
      <c r="AC961" s="56" t="s">
        <v>342</v>
      </c>
      <c r="AD961" s="56" t="s">
        <v>342</v>
      </c>
      <c r="AE961" s="56" t="s">
        <v>334</v>
      </c>
      <c r="AF961" s="56" t="s">
        <v>224</v>
      </c>
      <c r="AG961" s="56">
        <v>2014</v>
      </c>
      <c r="AH961" s="56" t="s">
        <v>361</v>
      </c>
      <c r="AI961" s="56" t="s">
        <v>339</v>
      </c>
      <c r="AJ961" s="56">
        <v>0</v>
      </c>
      <c r="AM961" s="56">
        <v>42396</v>
      </c>
      <c r="AN961" s="56" t="s">
        <v>364</v>
      </c>
      <c r="AO961" s="1">
        <v>41864</v>
      </c>
      <c r="AP961" s="56" t="s">
        <v>378</v>
      </c>
      <c r="AQ961" s="56">
        <v>75562</v>
      </c>
      <c r="AR961" s="56">
        <v>0</v>
      </c>
      <c r="AS961" s="56" t="s">
        <v>346</v>
      </c>
      <c r="BB961" s="56" t="s">
        <v>339</v>
      </c>
      <c r="BC961" s="56" t="s">
        <v>263</v>
      </c>
      <c r="BD961" s="56" t="s">
        <v>349</v>
      </c>
      <c r="BE961" s="56" t="s">
        <v>347</v>
      </c>
      <c r="BF961" s="56" t="s">
        <v>334</v>
      </c>
      <c r="BG961" s="56" t="s">
        <v>365</v>
      </c>
      <c r="BH961" s="56">
        <v>0</v>
      </c>
      <c r="BI961" s="56">
        <v>0</v>
      </c>
      <c r="BJ961" s="56">
        <v>1</v>
      </c>
    </row>
    <row r="962" spans="1:62" hidden="1" x14ac:dyDescent="0.3">
      <c r="A962" s="56">
        <v>49196090</v>
      </c>
      <c r="B962" s="86">
        <v>599202</v>
      </c>
      <c r="C962" s="1">
        <v>42893</v>
      </c>
      <c r="D962" s="56" t="s">
        <v>357</v>
      </c>
      <c r="E962" s="56" t="s">
        <v>358</v>
      </c>
      <c r="F962" s="56" t="s">
        <v>334</v>
      </c>
      <c r="G962" s="56" t="s">
        <v>335</v>
      </c>
      <c r="H962" s="56" t="s">
        <v>336</v>
      </c>
      <c r="I962" s="56" t="s">
        <v>359</v>
      </c>
      <c r="K962" s="56" t="s">
        <v>337</v>
      </c>
      <c r="L962" s="56" t="s">
        <v>545</v>
      </c>
      <c r="M962" s="56" t="s">
        <v>984</v>
      </c>
      <c r="N962" s="56" t="s">
        <v>1043</v>
      </c>
      <c r="O962" s="56" t="s">
        <v>985</v>
      </c>
      <c r="P962" s="1" t="s">
        <v>105</v>
      </c>
      <c r="S962" s="56">
        <v>159042</v>
      </c>
      <c r="T962" s="1" t="s">
        <v>408</v>
      </c>
      <c r="U962" s="56">
        <v>41416</v>
      </c>
      <c r="V962" s="56">
        <v>43100</v>
      </c>
      <c r="W962" s="56">
        <v>41416</v>
      </c>
      <c r="X962" s="56">
        <v>43100</v>
      </c>
      <c r="Y962" s="56" t="s">
        <v>356</v>
      </c>
      <c r="Z962" s="56" t="s">
        <v>382</v>
      </c>
      <c r="AA962" s="56" t="s">
        <v>347</v>
      </c>
      <c r="AB962" s="56" t="s">
        <v>343</v>
      </c>
      <c r="AC962" s="56" t="s">
        <v>342</v>
      </c>
      <c r="AD962" s="56" t="s">
        <v>342</v>
      </c>
      <c r="AE962" s="56" t="s">
        <v>334</v>
      </c>
      <c r="AF962" s="56" t="s">
        <v>291</v>
      </c>
      <c r="AG962" s="56">
        <v>2015</v>
      </c>
      <c r="AH962" s="56" t="s">
        <v>361</v>
      </c>
      <c r="AI962" s="56" t="s">
        <v>362</v>
      </c>
      <c r="AJ962" s="56">
        <v>13</v>
      </c>
      <c r="AK962" s="1">
        <v>42004</v>
      </c>
      <c r="AL962" s="56" t="s">
        <v>409</v>
      </c>
      <c r="AM962" s="56">
        <v>42396</v>
      </c>
      <c r="AN962" s="56" t="s">
        <v>364</v>
      </c>
      <c r="AO962" s="1">
        <v>42055</v>
      </c>
      <c r="AP962" s="56" t="s">
        <v>378</v>
      </c>
      <c r="AQ962" s="56">
        <v>75562</v>
      </c>
      <c r="AR962" s="56">
        <v>0</v>
      </c>
      <c r="AS962" s="56" t="s">
        <v>346</v>
      </c>
      <c r="BB962" s="56" t="s">
        <v>339</v>
      </c>
      <c r="BC962" s="56" t="s">
        <v>263</v>
      </c>
      <c r="BD962" s="56" t="s">
        <v>349</v>
      </c>
      <c r="BE962" s="56" t="s">
        <v>347</v>
      </c>
      <c r="BF962" s="56" t="s">
        <v>334</v>
      </c>
      <c r="BG962" s="56" t="s">
        <v>365</v>
      </c>
      <c r="BH962" s="56">
        <v>0</v>
      </c>
      <c r="BI962" s="56">
        <v>0</v>
      </c>
      <c r="BJ962" s="56">
        <v>1</v>
      </c>
    </row>
    <row r="963" spans="1:62" hidden="1" x14ac:dyDescent="0.3">
      <c r="A963" s="56">
        <v>49196575</v>
      </c>
      <c r="B963" s="86">
        <v>599202</v>
      </c>
      <c r="C963" s="1">
        <v>42893</v>
      </c>
      <c r="D963" s="56" t="s">
        <v>357</v>
      </c>
      <c r="E963" s="56" t="s">
        <v>358</v>
      </c>
      <c r="F963" s="56" t="s">
        <v>334</v>
      </c>
      <c r="G963" s="56" t="s">
        <v>335</v>
      </c>
      <c r="H963" s="56" t="s">
        <v>336</v>
      </c>
      <c r="I963" s="56" t="s">
        <v>359</v>
      </c>
      <c r="K963" s="56" t="s">
        <v>337</v>
      </c>
      <c r="L963" s="56" t="s">
        <v>545</v>
      </c>
      <c r="M963" s="56" t="s">
        <v>984</v>
      </c>
      <c r="N963" s="56" t="s">
        <v>1043</v>
      </c>
      <c r="O963" s="56" t="s">
        <v>985</v>
      </c>
      <c r="P963" s="1" t="s">
        <v>110</v>
      </c>
      <c r="Q963" s="56" t="s">
        <v>360</v>
      </c>
      <c r="R963" s="56" t="s">
        <v>339</v>
      </c>
      <c r="S963" s="56">
        <v>107913</v>
      </c>
      <c r="T963" s="1" t="s">
        <v>497</v>
      </c>
      <c r="U963" s="56">
        <v>41416</v>
      </c>
      <c r="V963" s="56">
        <v>43100</v>
      </c>
      <c r="W963" s="56">
        <v>41456</v>
      </c>
      <c r="X963" s="56">
        <v>43100</v>
      </c>
      <c r="Y963" s="56" t="s">
        <v>340</v>
      </c>
      <c r="Z963" s="56" t="s">
        <v>367</v>
      </c>
      <c r="AA963" s="56" t="s">
        <v>347</v>
      </c>
      <c r="AB963" s="56" t="s">
        <v>343</v>
      </c>
      <c r="AC963" s="56" t="s">
        <v>342</v>
      </c>
      <c r="AD963" s="56" t="s">
        <v>347</v>
      </c>
      <c r="AE963" s="56" t="s">
        <v>334</v>
      </c>
      <c r="AF963" s="56" t="s">
        <v>291</v>
      </c>
      <c r="AG963" s="56">
        <v>2016</v>
      </c>
      <c r="AH963" s="56" t="s">
        <v>361</v>
      </c>
      <c r="AI963" s="56" t="s">
        <v>362</v>
      </c>
      <c r="AJ963" s="56">
        <v>6321727</v>
      </c>
      <c r="AK963" s="1">
        <v>42365</v>
      </c>
      <c r="AL963" s="56" t="s">
        <v>363</v>
      </c>
      <c r="AM963" s="56">
        <v>42748</v>
      </c>
      <c r="AN963" s="56" t="s">
        <v>391</v>
      </c>
      <c r="AO963" s="1">
        <v>42396</v>
      </c>
      <c r="AP963" s="56" t="s">
        <v>364</v>
      </c>
      <c r="AQ963" s="56">
        <v>59808</v>
      </c>
      <c r="AR963" s="56">
        <v>0</v>
      </c>
      <c r="AS963" s="56" t="s">
        <v>346</v>
      </c>
      <c r="BB963" s="56" t="s">
        <v>339</v>
      </c>
      <c r="BC963" s="56" t="s">
        <v>263</v>
      </c>
      <c r="BD963" s="56" t="s">
        <v>349</v>
      </c>
      <c r="BE963" s="56" t="s">
        <v>347</v>
      </c>
      <c r="BF963" s="56" t="s">
        <v>334</v>
      </c>
      <c r="BG963" s="56" t="s">
        <v>365</v>
      </c>
      <c r="BH963" s="56">
        <v>0</v>
      </c>
      <c r="BI963" s="56">
        <v>0</v>
      </c>
      <c r="BJ963" s="56">
        <v>1</v>
      </c>
    </row>
    <row r="964" spans="1:62" hidden="1" x14ac:dyDescent="0.3">
      <c r="A964" s="56">
        <v>49196571</v>
      </c>
      <c r="B964" s="86">
        <v>599202</v>
      </c>
      <c r="C964" s="1">
        <v>42893</v>
      </c>
      <c r="D964" s="56" t="s">
        <v>357</v>
      </c>
      <c r="E964" s="56" t="s">
        <v>358</v>
      </c>
      <c r="F964" s="56" t="s">
        <v>334</v>
      </c>
      <c r="G964" s="56" t="s">
        <v>335</v>
      </c>
      <c r="H964" s="56" t="s">
        <v>336</v>
      </c>
      <c r="I964" s="56" t="s">
        <v>359</v>
      </c>
      <c r="K964" s="56" t="s">
        <v>337</v>
      </c>
      <c r="L964" s="56" t="s">
        <v>545</v>
      </c>
      <c r="M964" s="56" t="s">
        <v>984</v>
      </c>
      <c r="N964" s="56" t="s">
        <v>1043</v>
      </c>
      <c r="O964" s="56" t="s">
        <v>985</v>
      </c>
      <c r="P964" s="1" t="s">
        <v>110</v>
      </c>
      <c r="Q964" s="56" t="s">
        <v>360</v>
      </c>
      <c r="R964" s="56" t="s">
        <v>339</v>
      </c>
      <c r="S964" s="56">
        <v>107913</v>
      </c>
      <c r="T964" s="1" t="s">
        <v>497</v>
      </c>
      <c r="U964" s="56">
        <v>41416</v>
      </c>
      <c r="V964" s="56">
        <v>43100</v>
      </c>
      <c r="W964" s="56">
        <v>41456</v>
      </c>
      <c r="X964" s="56">
        <v>43100</v>
      </c>
      <c r="Y964" s="56" t="s">
        <v>340</v>
      </c>
      <c r="Z964" s="56" t="s">
        <v>367</v>
      </c>
      <c r="AA964" s="56" t="s">
        <v>347</v>
      </c>
      <c r="AB964" s="56" t="s">
        <v>343</v>
      </c>
      <c r="AC964" s="56" t="s">
        <v>342</v>
      </c>
      <c r="AD964" s="56" t="s">
        <v>347</v>
      </c>
      <c r="AE964" s="56" t="s">
        <v>334</v>
      </c>
      <c r="AF964" s="56" t="s">
        <v>291</v>
      </c>
      <c r="AG964" s="56">
        <v>2014</v>
      </c>
      <c r="AH964" s="56" t="s">
        <v>361</v>
      </c>
      <c r="AI964" s="56" t="s">
        <v>362</v>
      </c>
      <c r="AJ964" s="56">
        <v>200558</v>
      </c>
      <c r="AK964" s="1">
        <v>41639</v>
      </c>
      <c r="AL964" s="56" t="s">
        <v>525</v>
      </c>
      <c r="AM964" s="56">
        <v>42748</v>
      </c>
      <c r="AN964" s="56" t="s">
        <v>391</v>
      </c>
      <c r="AO964" s="1">
        <v>41684</v>
      </c>
      <c r="AP964" s="56" t="s">
        <v>378</v>
      </c>
      <c r="AQ964" s="56">
        <v>59808</v>
      </c>
      <c r="AR964" s="56">
        <v>0</v>
      </c>
      <c r="AS964" s="56" t="s">
        <v>346</v>
      </c>
      <c r="BB964" s="56" t="s">
        <v>339</v>
      </c>
      <c r="BC964" s="56" t="s">
        <v>263</v>
      </c>
      <c r="BD964" s="56" t="s">
        <v>349</v>
      </c>
      <c r="BE964" s="56" t="s">
        <v>347</v>
      </c>
      <c r="BF964" s="56" t="s">
        <v>334</v>
      </c>
      <c r="BG964" s="56" t="s">
        <v>365</v>
      </c>
      <c r="BH964" s="56">
        <v>0</v>
      </c>
      <c r="BI964" s="56">
        <v>0</v>
      </c>
      <c r="BJ964" s="56">
        <v>1</v>
      </c>
    </row>
    <row r="965" spans="1:62" hidden="1" x14ac:dyDescent="0.3">
      <c r="A965" s="56">
        <v>49196091</v>
      </c>
      <c r="B965" s="86">
        <v>599202</v>
      </c>
      <c r="C965" s="1">
        <v>42893</v>
      </c>
      <c r="D965" s="56" t="s">
        <v>357</v>
      </c>
      <c r="E965" s="56" t="s">
        <v>358</v>
      </c>
      <c r="F965" s="56" t="s">
        <v>334</v>
      </c>
      <c r="G965" s="56" t="s">
        <v>335</v>
      </c>
      <c r="H965" s="56" t="s">
        <v>336</v>
      </c>
      <c r="I965" s="56" t="s">
        <v>359</v>
      </c>
      <c r="K965" s="56" t="s">
        <v>337</v>
      </c>
      <c r="L965" s="56" t="s">
        <v>545</v>
      </c>
      <c r="M965" s="56" t="s">
        <v>984</v>
      </c>
      <c r="N965" s="56" t="s">
        <v>1043</v>
      </c>
      <c r="O965" s="56" t="s">
        <v>985</v>
      </c>
      <c r="P965" s="1" t="s">
        <v>105</v>
      </c>
      <c r="S965" s="56">
        <v>159042</v>
      </c>
      <c r="T965" s="1" t="s">
        <v>408</v>
      </c>
      <c r="U965" s="56">
        <v>41416</v>
      </c>
      <c r="V965" s="56">
        <v>43100</v>
      </c>
      <c r="W965" s="56">
        <v>41416</v>
      </c>
      <c r="X965" s="56">
        <v>43100</v>
      </c>
      <c r="Y965" s="56" t="s">
        <v>356</v>
      </c>
      <c r="Z965" s="56" t="s">
        <v>382</v>
      </c>
      <c r="AA965" s="56" t="s">
        <v>347</v>
      </c>
      <c r="AB965" s="56" t="s">
        <v>343</v>
      </c>
      <c r="AC965" s="56" t="s">
        <v>342</v>
      </c>
      <c r="AD965" s="56" t="s">
        <v>342</v>
      </c>
      <c r="AE965" s="56" t="s">
        <v>334</v>
      </c>
      <c r="AF965" s="56" t="s">
        <v>292</v>
      </c>
      <c r="AG965" s="56">
        <v>2015</v>
      </c>
      <c r="AH965" s="56" t="s">
        <v>361</v>
      </c>
      <c r="AI965" s="56" t="s">
        <v>384</v>
      </c>
      <c r="AJ965" s="56">
        <v>13</v>
      </c>
      <c r="AM965" s="56">
        <v>42396</v>
      </c>
      <c r="AN965" s="56" t="s">
        <v>364</v>
      </c>
      <c r="AO965" s="1">
        <v>41784</v>
      </c>
      <c r="AP965" s="56" t="s">
        <v>353</v>
      </c>
      <c r="AQ965" s="56">
        <v>75562</v>
      </c>
      <c r="AR965" s="56">
        <v>0</v>
      </c>
      <c r="AS965" s="56" t="s">
        <v>346</v>
      </c>
      <c r="BB965" s="56" t="s">
        <v>339</v>
      </c>
      <c r="BC965" s="56" t="s">
        <v>263</v>
      </c>
      <c r="BD965" s="56" t="s">
        <v>349</v>
      </c>
      <c r="BE965" s="56" t="s">
        <v>347</v>
      </c>
      <c r="BF965" s="56" t="s">
        <v>334</v>
      </c>
      <c r="BG965" s="56" t="s">
        <v>365</v>
      </c>
      <c r="BH965" s="56">
        <v>0</v>
      </c>
      <c r="BI965" s="56">
        <v>0</v>
      </c>
      <c r="BJ965" s="56">
        <v>1</v>
      </c>
    </row>
    <row r="966" spans="1:62" hidden="1" x14ac:dyDescent="0.3">
      <c r="A966" s="56">
        <v>49196092</v>
      </c>
      <c r="B966" s="86">
        <v>599202</v>
      </c>
      <c r="C966" s="1">
        <v>42893</v>
      </c>
      <c r="D966" s="56" t="s">
        <v>357</v>
      </c>
      <c r="E966" s="56" t="s">
        <v>358</v>
      </c>
      <c r="F966" s="56" t="s">
        <v>334</v>
      </c>
      <c r="G966" s="56" t="s">
        <v>335</v>
      </c>
      <c r="H966" s="56" t="s">
        <v>336</v>
      </c>
      <c r="I966" s="56" t="s">
        <v>359</v>
      </c>
      <c r="K966" s="56" t="s">
        <v>337</v>
      </c>
      <c r="L966" s="56" t="s">
        <v>545</v>
      </c>
      <c r="M966" s="56" t="s">
        <v>984</v>
      </c>
      <c r="N966" s="56" t="s">
        <v>1043</v>
      </c>
      <c r="O966" s="56" t="s">
        <v>985</v>
      </c>
      <c r="P966" s="1" t="s">
        <v>105</v>
      </c>
      <c r="S966" s="56">
        <v>159042</v>
      </c>
      <c r="T966" s="1" t="s">
        <v>408</v>
      </c>
      <c r="U966" s="56">
        <v>41416</v>
      </c>
      <c r="V966" s="56">
        <v>43100</v>
      </c>
      <c r="W966" s="56">
        <v>41416</v>
      </c>
      <c r="X966" s="56">
        <v>43100</v>
      </c>
      <c r="Y966" s="56" t="s">
        <v>356</v>
      </c>
      <c r="Z966" s="56" t="s">
        <v>382</v>
      </c>
      <c r="AA966" s="56" t="s">
        <v>347</v>
      </c>
      <c r="AB966" s="56" t="s">
        <v>343</v>
      </c>
      <c r="AC966" s="56" t="s">
        <v>342</v>
      </c>
      <c r="AD966" s="56" t="s">
        <v>342</v>
      </c>
      <c r="AE966" s="56" t="s">
        <v>334</v>
      </c>
      <c r="AF966" s="56" t="s">
        <v>291</v>
      </c>
      <c r="AG966" s="56">
        <v>2015</v>
      </c>
      <c r="AH966" s="56" t="s">
        <v>361</v>
      </c>
      <c r="AI966" s="56" t="s">
        <v>384</v>
      </c>
      <c r="AJ966" s="56">
        <v>109.4</v>
      </c>
      <c r="AK966" s="1">
        <v>42185</v>
      </c>
      <c r="AL966" s="56" t="s">
        <v>410</v>
      </c>
      <c r="AM966" s="56">
        <v>42396</v>
      </c>
      <c r="AN966" s="56" t="s">
        <v>364</v>
      </c>
      <c r="AO966" s="1">
        <v>42243</v>
      </c>
      <c r="AP966" s="56" t="s">
        <v>391</v>
      </c>
      <c r="AQ966" s="56">
        <v>75562</v>
      </c>
      <c r="AR966" s="56">
        <v>0</v>
      </c>
      <c r="AS966" s="56" t="s">
        <v>346</v>
      </c>
      <c r="BB966" s="56" t="s">
        <v>339</v>
      </c>
      <c r="BC966" s="56" t="s">
        <v>263</v>
      </c>
      <c r="BD966" s="56" t="s">
        <v>349</v>
      </c>
      <c r="BE966" s="56" t="s">
        <v>347</v>
      </c>
      <c r="BF966" s="56" t="s">
        <v>334</v>
      </c>
      <c r="BG966" s="56" t="s">
        <v>365</v>
      </c>
      <c r="BH966" s="56">
        <v>0</v>
      </c>
      <c r="BI966" s="56">
        <v>0</v>
      </c>
      <c r="BJ966" s="56">
        <v>1</v>
      </c>
    </row>
    <row r="967" spans="1:62" hidden="1" x14ac:dyDescent="0.3">
      <c r="A967" s="56">
        <v>49196573</v>
      </c>
      <c r="B967" s="86">
        <v>599202</v>
      </c>
      <c r="C967" s="1">
        <v>42893</v>
      </c>
      <c r="D967" s="56" t="s">
        <v>357</v>
      </c>
      <c r="E967" s="56" t="s">
        <v>358</v>
      </c>
      <c r="F967" s="56" t="s">
        <v>334</v>
      </c>
      <c r="G967" s="56" t="s">
        <v>335</v>
      </c>
      <c r="H967" s="56" t="s">
        <v>336</v>
      </c>
      <c r="I967" s="56" t="s">
        <v>359</v>
      </c>
      <c r="K967" s="56" t="s">
        <v>337</v>
      </c>
      <c r="L967" s="56" t="s">
        <v>545</v>
      </c>
      <c r="M967" s="56" t="s">
        <v>984</v>
      </c>
      <c r="N967" s="56" t="s">
        <v>1043</v>
      </c>
      <c r="O967" s="56" t="s">
        <v>985</v>
      </c>
      <c r="P967" s="1" t="s">
        <v>110</v>
      </c>
      <c r="Q967" s="56" t="s">
        <v>360</v>
      </c>
      <c r="R967" s="56" t="s">
        <v>339</v>
      </c>
      <c r="S967" s="56">
        <v>107913</v>
      </c>
      <c r="T967" s="1" t="s">
        <v>497</v>
      </c>
      <c r="U967" s="56">
        <v>41416</v>
      </c>
      <c r="V967" s="56">
        <v>43100</v>
      </c>
      <c r="W967" s="56">
        <v>41456</v>
      </c>
      <c r="X967" s="56">
        <v>43100</v>
      </c>
      <c r="Y967" s="56" t="s">
        <v>340</v>
      </c>
      <c r="Z967" s="56" t="s">
        <v>367</v>
      </c>
      <c r="AA967" s="56" t="s">
        <v>347</v>
      </c>
      <c r="AB967" s="56" t="s">
        <v>343</v>
      </c>
      <c r="AC967" s="56" t="s">
        <v>342</v>
      </c>
      <c r="AD967" s="56" t="s">
        <v>347</v>
      </c>
      <c r="AE967" s="56" t="s">
        <v>334</v>
      </c>
      <c r="AF967" s="56" t="s">
        <v>291</v>
      </c>
      <c r="AG967" s="56">
        <v>2015</v>
      </c>
      <c r="AH967" s="56" t="s">
        <v>361</v>
      </c>
      <c r="AI967" s="56" t="s">
        <v>362</v>
      </c>
      <c r="AJ967" s="56">
        <v>376877</v>
      </c>
      <c r="AK967" s="1">
        <v>42004</v>
      </c>
      <c r="AL967" s="56" t="s">
        <v>498</v>
      </c>
      <c r="AM967" s="56">
        <v>42748</v>
      </c>
      <c r="AN967" s="56" t="s">
        <v>391</v>
      </c>
      <c r="AO967" s="1">
        <v>42055</v>
      </c>
      <c r="AP967" s="56" t="s">
        <v>353</v>
      </c>
      <c r="AQ967" s="56">
        <v>59808</v>
      </c>
      <c r="AR967" s="56">
        <v>0</v>
      </c>
      <c r="AS967" s="56" t="s">
        <v>346</v>
      </c>
      <c r="BB967" s="56" t="s">
        <v>339</v>
      </c>
      <c r="BC967" s="56" t="s">
        <v>263</v>
      </c>
      <c r="BD967" s="56" t="s">
        <v>349</v>
      </c>
      <c r="BE967" s="56" t="s">
        <v>347</v>
      </c>
      <c r="BF967" s="56" t="s">
        <v>334</v>
      </c>
      <c r="BG967" s="56" t="s">
        <v>365</v>
      </c>
      <c r="BH967" s="56">
        <v>0</v>
      </c>
      <c r="BI967" s="56">
        <v>0</v>
      </c>
      <c r="BJ967" s="56">
        <v>1</v>
      </c>
    </row>
    <row r="968" spans="1:62" hidden="1" x14ac:dyDescent="0.3">
      <c r="A968" s="56">
        <v>49196093</v>
      </c>
      <c r="B968" s="86">
        <v>599202</v>
      </c>
      <c r="C968" s="1">
        <v>42893</v>
      </c>
      <c r="D968" s="56" t="s">
        <v>357</v>
      </c>
      <c r="E968" s="56" t="s">
        <v>358</v>
      </c>
      <c r="F968" s="56" t="s">
        <v>334</v>
      </c>
      <c r="G968" s="56" t="s">
        <v>335</v>
      </c>
      <c r="H968" s="56" t="s">
        <v>336</v>
      </c>
      <c r="I968" s="56" t="s">
        <v>359</v>
      </c>
      <c r="K968" s="56" t="s">
        <v>337</v>
      </c>
      <c r="L968" s="56" t="s">
        <v>545</v>
      </c>
      <c r="M968" s="56" t="s">
        <v>984</v>
      </c>
      <c r="N968" s="56" t="s">
        <v>1043</v>
      </c>
      <c r="O968" s="56" t="s">
        <v>985</v>
      </c>
      <c r="P968" s="1" t="s">
        <v>105</v>
      </c>
      <c r="S968" s="56">
        <v>159042</v>
      </c>
      <c r="T968" s="1" t="s">
        <v>408</v>
      </c>
      <c r="U968" s="56">
        <v>41416</v>
      </c>
      <c r="V968" s="56">
        <v>43100</v>
      </c>
      <c r="W968" s="56">
        <v>41416</v>
      </c>
      <c r="X968" s="56">
        <v>43100</v>
      </c>
      <c r="Y968" s="56" t="s">
        <v>356</v>
      </c>
      <c r="Z968" s="56" t="s">
        <v>382</v>
      </c>
      <c r="AA968" s="56" t="s">
        <v>347</v>
      </c>
      <c r="AB968" s="56" t="s">
        <v>343</v>
      </c>
      <c r="AC968" s="56" t="s">
        <v>342</v>
      </c>
      <c r="AD968" s="56" t="s">
        <v>342</v>
      </c>
      <c r="AE968" s="56" t="s">
        <v>334</v>
      </c>
      <c r="AF968" s="56" t="s">
        <v>291</v>
      </c>
      <c r="AG968" s="56">
        <v>2016</v>
      </c>
      <c r="AH968" s="56" t="s">
        <v>361</v>
      </c>
      <c r="AI968" s="56" t="s">
        <v>362</v>
      </c>
      <c r="AJ968" s="56">
        <v>117.5</v>
      </c>
      <c r="AK968" s="1">
        <v>42369</v>
      </c>
      <c r="AL968" s="56" t="s">
        <v>411</v>
      </c>
      <c r="AM968" s="56">
        <v>42396</v>
      </c>
      <c r="AN968" s="56" t="s">
        <v>364</v>
      </c>
      <c r="AO968" s="1">
        <v>42396</v>
      </c>
      <c r="AP968" s="56" t="s">
        <v>364</v>
      </c>
      <c r="AQ968" s="56">
        <v>75562</v>
      </c>
      <c r="AR968" s="56">
        <v>0</v>
      </c>
      <c r="AS968" s="56" t="s">
        <v>346</v>
      </c>
      <c r="BB968" s="56" t="s">
        <v>339</v>
      </c>
      <c r="BC968" s="56" t="s">
        <v>263</v>
      </c>
      <c r="BD968" s="56" t="s">
        <v>349</v>
      </c>
      <c r="BE968" s="56" t="s">
        <v>347</v>
      </c>
      <c r="BF968" s="56" t="s">
        <v>334</v>
      </c>
      <c r="BG968" s="56" t="s">
        <v>365</v>
      </c>
      <c r="BH968" s="56">
        <v>0</v>
      </c>
      <c r="BI968" s="56">
        <v>0</v>
      </c>
      <c r="BJ968" s="56">
        <v>1</v>
      </c>
    </row>
    <row r="969" spans="1:62" hidden="1" x14ac:dyDescent="0.3">
      <c r="A969" s="56">
        <v>49196094</v>
      </c>
      <c r="B969" s="86">
        <v>599202</v>
      </c>
      <c r="C969" s="1">
        <v>42893</v>
      </c>
      <c r="D969" s="56" t="s">
        <v>357</v>
      </c>
      <c r="E969" s="56" t="s">
        <v>358</v>
      </c>
      <c r="F969" s="56" t="s">
        <v>334</v>
      </c>
      <c r="G969" s="56" t="s">
        <v>335</v>
      </c>
      <c r="H969" s="56" t="s">
        <v>336</v>
      </c>
      <c r="I969" s="56" t="s">
        <v>359</v>
      </c>
      <c r="K969" s="56" t="s">
        <v>337</v>
      </c>
      <c r="L969" s="56" t="s">
        <v>545</v>
      </c>
      <c r="M969" s="56" t="s">
        <v>984</v>
      </c>
      <c r="N969" s="56" t="s">
        <v>1043</v>
      </c>
      <c r="O969" s="56" t="s">
        <v>985</v>
      </c>
      <c r="P969" s="1" t="s">
        <v>105</v>
      </c>
      <c r="S969" s="56">
        <v>159042</v>
      </c>
      <c r="T969" s="1" t="s">
        <v>408</v>
      </c>
      <c r="U969" s="56">
        <v>41416</v>
      </c>
      <c r="V969" s="56">
        <v>43100</v>
      </c>
      <c r="W969" s="56">
        <v>41416</v>
      </c>
      <c r="X969" s="56">
        <v>43100</v>
      </c>
      <c r="Y969" s="56" t="s">
        <v>356</v>
      </c>
      <c r="Z969" s="56" t="s">
        <v>382</v>
      </c>
      <c r="AA969" s="56" t="s">
        <v>347</v>
      </c>
      <c r="AB969" s="56" t="s">
        <v>343</v>
      </c>
      <c r="AC969" s="56" t="s">
        <v>342</v>
      </c>
      <c r="AD969" s="56" t="s">
        <v>342</v>
      </c>
      <c r="AE969" s="56" t="s">
        <v>334</v>
      </c>
      <c r="AF969" s="56" t="s">
        <v>292</v>
      </c>
      <c r="AG969" s="56">
        <v>2014</v>
      </c>
      <c r="AH969" s="56" t="s">
        <v>361</v>
      </c>
      <c r="AI969" s="56" t="s">
        <v>362</v>
      </c>
      <c r="AJ969" s="56">
        <v>16</v>
      </c>
      <c r="AM969" s="56">
        <v>42396</v>
      </c>
      <c r="AN969" s="56" t="s">
        <v>364</v>
      </c>
      <c r="AO969" s="1">
        <v>41784</v>
      </c>
      <c r="AP969" s="56" t="s">
        <v>353</v>
      </c>
      <c r="AQ969" s="56">
        <v>75562</v>
      </c>
      <c r="AR969" s="56">
        <v>0</v>
      </c>
      <c r="AS969" s="56" t="s">
        <v>346</v>
      </c>
      <c r="BB969" s="56" t="s">
        <v>339</v>
      </c>
      <c r="BC969" s="56" t="s">
        <v>263</v>
      </c>
      <c r="BD969" s="56" t="s">
        <v>349</v>
      </c>
      <c r="BE969" s="56" t="s">
        <v>347</v>
      </c>
      <c r="BF969" s="56" t="s">
        <v>334</v>
      </c>
      <c r="BG969" s="56" t="s">
        <v>365</v>
      </c>
      <c r="BH969" s="56">
        <v>0</v>
      </c>
      <c r="BI969" s="56">
        <v>0</v>
      </c>
      <c r="BJ969" s="56">
        <v>1</v>
      </c>
    </row>
    <row r="970" spans="1:62" hidden="1" x14ac:dyDescent="0.3">
      <c r="A970" s="56">
        <v>49196591</v>
      </c>
      <c r="B970" s="86">
        <v>599202</v>
      </c>
      <c r="C970" s="1">
        <v>42893</v>
      </c>
      <c r="D970" s="56" t="s">
        <v>357</v>
      </c>
      <c r="E970" s="56" t="s">
        <v>358</v>
      </c>
      <c r="F970" s="56" t="s">
        <v>334</v>
      </c>
      <c r="G970" s="56" t="s">
        <v>335</v>
      </c>
      <c r="H970" s="56" t="s">
        <v>336</v>
      </c>
      <c r="I970" s="56" t="s">
        <v>359</v>
      </c>
      <c r="K970" s="56" t="s">
        <v>337</v>
      </c>
      <c r="L970" s="56" t="s">
        <v>545</v>
      </c>
      <c r="M970" s="56" t="s">
        <v>984</v>
      </c>
      <c r="N970" s="56" t="s">
        <v>1043</v>
      </c>
      <c r="O970" s="56" t="s">
        <v>985</v>
      </c>
      <c r="P970" s="1" t="s">
        <v>110</v>
      </c>
      <c r="Q970" s="56" t="s">
        <v>360</v>
      </c>
      <c r="R970" s="56" t="s">
        <v>339</v>
      </c>
      <c r="S970" s="56">
        <v>107913</v>
      </c>
      <c r="T970" s="1" t="s">
        <v>497</v>
      </c>
      <c r="U970" s="56">
        <v>41416</v>
      </c>
      <c r="V970" s="56">
        <v>43100</v>
      </c>
      <c r="W970" s="56">
        <v>41456</v>
      </c>
      <c r="X970" s="56">
        <v>43100</v>
      </c>
      <c r="Y970" s="56" t="s">
        <v>340</v>
      </c>
      <c r="Z970" s="56" t="s">
        <v>367</v>
      </c>
      <c r="AA970" s="56" t="s">
        <v>347</v>
      </c>
      <c r="AB970" s="56" t="s">
        <v>343</v>
      </c>
      <c r="AC970" s="56" t="s">
        <v>342</v>
      </c>
      <c r="AD970" s="56" t="s">
        <v>347</v>
      </c>
      <c r="AE970" s="56" t="s">
        <v>334</v>
      </c>
      <c r="AF970" s="56" t="s">
        <v>292</v>
      </c>
      <c r="AG970" s="56">
        <v>2017</v>
      </c>
      <c r="AH970" s="56" t="s">
        <v>361</v>
      </c>
      <c r="AI970" s="56" t="s">
        <v>373</v>
      </c>
      <c r="AJ970" s="56">
        <v>1949297</v>
      </c>
      <c r="AM970" s="56">
        <v>42748</v>
      </c>
      <c r="AN970" s="56" t="s">
        <v>391</v>
      </c>
      <c r="AO970" s="1">
        <v>41393</v>
      </c>
      <c r="AP970" s="56" t="s">
        <v>353</v>
      </c>
      <c r="AQ970" s="56">
        <v>59808</v>
      </c>
      <c r="AR970" s="56">
        <v>0</v>
      </c>
      <c r="AS970" s="56" t="s">
        <v>346</v>
      </c>
      <c r="BB970" s="56" t="s">
        <v>339</v>
      </c>
      <c r="BC970" s="56" t="s">
        <v>263</v>
      </c>
      <c r="BD970" s="56" t="s">
        <v>349</v>
      </c>
      <c r="BE970" s="56" t="s">
        <v>347</v>
      </c>
      <c r="BF970" s="56" t="s">
        <v>334</v>
      </c>
      <c r="BG970" s="56" t="s">
        <v>365</v>
      </c>
      <c r="BH970" s="56">
        <v>0</v>
      </c>
      <c r="BI970" s="56">
        <v>0</v>
      </c>
      <c r="BJ970" s="56">
        <v>1</v>
      </c>
    </row>
    <row r="971" spans="1:62" hidden="1" x14ac:dyDescent="0.3">
      <c r="A971" s="56">
        <v>49196583</v>
      </c>
      <c r="B971" s="86">
        <v>599202</v>
      </c>
      <c r="C971" s="1">
        <v>42893</v>
      </c>
      <c r="D971" s="56" t="s">
        <v>357</v>
      </c>
      <c r="E971" s="56" t="s">
        <v>358</v>
      </c>
      <c r="F971" s="56" t="s">
        <v>334</v>
      </c>
      <c r="G971" s="56" t="s">
        <v>335</v>
      </c>
      <c r="H971" s="56" t="s">
        <v>336</v>
      </c>
      <c r="I971" s="56" t="s">
        <v>359</v>
      </c>
      <c r="K971" s="56" t="s">
        <v>337</v>
      </c>
      <c r="L971" s="56" t="s">
        <v>545</v>
      </c>
      <c r="M971" s="56" t="s">
        <v>984</v>
      </c>
      <c r="N971" s="56" t="s">
        <v>1043</v>
      </c>
      <c r="O971" s="56" t="s">
        <v>985</v>
      </c>
      <c r="P971" s="1" t="s">
        <v>110</v>
      </c>
      <c r="Q971" s="56" t="s">
        <v>360</v>
      </c>
      <c r="R971" s="56" t="s">
        <v>339</v>
      </c>
      <c r="S971" s="56">
        <v>107913</v>
      </c>
      <c r="T971" s="1" t="s">
        <v>497</v>
      </c>
      <c r="U971" s="56">
        <v>41416</v>
      </c>
      <c r="V971" s="56">
        <v>43100</v>
      </c>
      <c r="W971" s="56">
        <v>41456</v>
      </c>
      <c r="X971" s="56">
        <v>43100</v>
      </c>
      <c r="Y971" s="56" t="s">
        <v>340</v>
      </c>
      <c r="Z971" s="56" t="s">
        <v>367</v>
      </c>
      <c r="AA971" s="56" t="s">
        <v>347</v>
      </c>
      <c r="AB971" s="56" t="s">
        <v>343</v>
      </c>
      <c r="AC971" s="56" t="s">
        <v>342</v>
      </c>
      <c r="AD971" s="56" t="s">
        <v>347</v>
      </c>
      <c r="AE971" s="56" t="s">
        <v>334</v>
      </c>
      <c r="AF971" s="56" t="s">
        <v>292</v>
      </c>
      <c r="AG971" s="56">
        <v>2015</v>
      </c>
      <c r="AH971" s="56" t="s">
        <v>361</v>
      </c>
      <c r="AI971" s="56" t="s">
        <v>373</v>
      </c>
      <c r="AJ971" s="56">
        <v>683383</v>
      </c>
      <c r="AM971" s="56">
        <v>42748</v>
      </c>
      <c r="AN971" s="56" t="s">
        <v>391</v>
      </c>
      <c r="AO971" s="1">
        <v>41393</v>
      </c>
      <c r="AP971" s="56" t="s">
        <v>353</v>
      </c>
      <c r="AQ971" s="56">
        <v>59808</v>
      </c>
      <c r="AR971" s="56">
        <v>0</v>
      </c>
      <c r="AS971" s="56" t="s">
        <v>346</v>
      </c>
      <c r="BB971" s="56" t="s">
        <v>339</v>
      </c>
      <c r="BC971" s="56" t="s">
        <v>263</v>
      </c>
      <c r="BD971" s="56" t="s">
        <v>349</v>
      </c>
      <c r="BE971" s="56" t="s">
        <v>347</v>
      </c>
      <c r="BF971" s="56" t="s">
        <v>334</v>
      </c>
      <c r="BG971" s="56" t="s">
        <v>365</v>
      </c>
      <c r="BH971" s="56">
        <v>0</v>
      </c>
      <c r="BI971" s="56">
        <v>0</v>
      </c>
      <c r="BJ971" s="56">
        <v>1</v>
      </c>
    </row>
    <row r="972" spans="1:62" hidden="1" x14ac:dyDescent="0.3">
      <c r="A972" s="56">
        <v>49196579</v>
      </c>
      <c r="B972" s="86">
        <v>599202</v>
      </c>
      <c r="C972" s="1">
        <v>42893</v>
      </c>
      <c r="D972" s="56" t="s">
        <v>357</v>
      </c>
      <c r="E972" s="56" t="s">
        <v>358</v>
      </c>
      <c r="F972" s="56" t="s">
        <v>334</v>
      </c>
      <c r="G972" s="56" t="s">
        <v>335</v>
      </c>
      <c r="H972" s="56" t="s">
        <v>336</v>
      </c>
      <c r="I972" s="56" t="s">
        <v>359</v>
      </c>
      <c r="K972" s="56" t="s">
        <v>337</v>
      </c>
      <c r="L972" s="56" t="s">
        <v>545</v>
      </c>
      <c r="M972" s="56" t="s">
        <v>984</v>
      </c>
      <c r="N972" s="56" t="s">
        <v>1043</v>
      </c>
      <c r="O972" s="56" t="s">
        <v>985</v>
      </c>
      <c r="P972" s="1" t="s">
        <v>110</v>
      </c>
      <c r="Q972" s="56" t="s">
        <v>360</v>
      </c>
      <c r="R972" s="56" t="s">
        <v>339</v>
      </c>
      <c r="S972" s="56">
        <v>107913</v>
      </c>
      <c r="T972" s="1" t="s">
        <v>497</v>
      </c>
      <c r="U972" s="56">
        <v>41416</v>
      </c>
      <c r="V972" s="56">
        <v>43100</v>
      </c>
      <c r="W972" s="56">
        <v>41456</v>
      </c>
      <c r="X972" s="56">
        <v>43100</v>
      </c>
      <c r="Y972" s="56" t="s">
        <v>340</v>
      </c>
      <c r="Z972" s="56" t="s">
        <v>367</v>
      </c>
      <c r="AA972" s="56" t="s">
        <v>347</v>
      </c>
      <c r="AB972" s="56" t="s">
        <v>343</v>
      </c>
      <c r="AC972" s="56" t="s">
        <v>342</v>
      </c>
      <c r="AD972" s="56" t="s">
        <v>347</v>
      </c>
      <c r="AE972" s="56" t="s">
        <v>334</v>
      </c>
      <c r="AF972" s="56" t="s">
        <v>292</v>
      </c>
      <c r="AG972" s="56">
        <v>2014</v>
      </c>
      <c r="AH972" s="56" t="s">
        <v>361</v>
      </c>
      <c r="AI972" s="56" t="s">
        <v>373</v>
      </c>
      <c r="AJ972" s="56">
        <v>209268</v>
      </c>
      <c r="AM972" s="56">
        <v>42748</v>
      </c>
      <c r="AN972" s="56" t="s">
        <v>391</v>
      </c>
      <c r="AO972" s="1">
        <v>41775</v>
      </c>
      <c r="AP972" s="56" t="s">
        <v>353</v>
      </c>
      <c r="AQ972" s="56">
        <v>59808</v>
      </c>
      <c r="AR972" s="56">
        <v>0</v>
      </c>
      <c r="AS972" s="56" t="s">
        <v>346</v>
      </c>
      <c r="BB972" s="56" t="s">
        <v>339</v>
      </c>
      <c r="BC972" s="56" t="s">
        <v>263</v>
      </c>
      <c r="BD972" s="56" t="s">
        <v>349</v>
      </c>
      <c r="BE972" s="56" t="s">
        <v>347</v>
      </c>
      <c r="BF972" s="56" t="s">
        <v>334</v>
      </c>
      <c r="BG972" s="56" t="s">
        <v>365</v>
      </c>
      <c r="BH972" s="56">
        <v>0</v>
      </c>
      <c r="BI972" s="56">
        <v>0</v>
      </c>
      <c r="BJ972" s="56">
        <v>1</v>
      </c>
    </row>
    <row r="973" spans="1:62" hidden="1" x14ac:dyDescent="0.3">
      <c r="A973" s="56">
        <v>49196095</v>
      </c>
      <c r="B973" s="86">
        <v>599202</v>
      </c>
      <c r="C973" s="1">
        <v>42893</v>
      </c>
      <c r="D973" s="56" t="s">
        <v>357</v>
      </c>
      <c r="E973" s="56" t="s">
        <v>358</v>
      </c>
      <c r="F973" s="56" t="s">
        <v>334</v>
      </c>
      <c r="G973" s="56" t="s">
        <v>335</v>
      </c>
      <c r="H973" s="56" t="s">
        <v>336</v>
      </c>
      <c r="I973" s="56" t="s">
        <v>359</v>
      </c>
      <c r="K973" s="56" t="s">
        <v>337</v>
      </c>
      <c r="L973" s="56" t="s">
        <v>545</v>
      </c>
      <c r="M973" s="56" t="s">
        <v>984</v>
      </c>
      <c r="N973" s="56" t="s">
        <v>1043</v>
      </c>
      <c r="O973" s="56" t="s">
        <v>985</v>
      </c>
      <c r="P973" s="1" t="s">
        <v>105</v>
      </c>
      <c r="S973" s="56">
        <v>159042</v>
      </c>
      <c r="T973" s="1" t="s">
        <v>408</v>
      </c>
      <c r="U973" s="56">
        <v>41416</v>
      </c>
      <c r="V973" s="56">
        <v>43100</v>
      </c>
      <c r="W973" s="56">
        <v>41416</v>
      </c>
      <c r="X973" s="56">
        <v>43100</v>
      </c>
      <c r="Y973" s="56" t="s">
        <v>356</v>
      </c>
      <c r="Z973" s="56" t="s">
        <v>382</v>
      </c>
      <c r="AA973" s="56" t="s">
        <v>347</v>
      </c>
      <c r="AB973" s="56" t="s">
        <v>343</v>
      </c>
      <c r="AC973" s="56" t="s">
        <v>342</v>
      </c>
      <c r="AD973" s="56" t="s">
        <v>342</v>
      </c>
      <c r="AE973" s="56" t="s">
        <v>334</v>
      </c>
      <c r="AF973" s="56" t="s">
        <v>292</v>
      </c>
      <c r="AG973" s="56">
        <v>2014</v>
      </c>
      <c r="AH973" s="56" t="s">
        <v>361</v>
      </c>
      <c r="AI973" s="56" t="s">
        <v>373</v>
      </c>
      <c r="AJ973" s="56">
        <v>16</v>
      </c>
      <c r="AM973" s="56">
        <v>42396</v>
      </c>
      <c r="AN973" s="56" t="s">
        <v>364</v>
      </c>
      <c r="AO973" s="1">
        <v>41784</v>
      </c>
      <c r="AP973" s="56" t="s">
        <v>353</v>
      </c>
      <c r="AQ973" s="56">
        <v>75562</v>
      </c>
      <c r="AR973" s="56">
        <v>0</v>
      </c>
      <c r="AS973" s="56" t="s">
        <v>346</v>
      </c>
      <c r="BB973" s="56" t="s">
        <v>339</v>
      </c>
      <c r="BC973" s="56" t="s">
        <v>263</v>
      </c>
      <c r="BD973" s="56" t="s">
        <v>349</v>
      </c>
      <c r="BE973" s="56" t="s">
        <v>347</v>
      </c>
      <c r="BF973" s="56" t="s">
        <v>334</v>
      </c>
      <c r="BG973" s="56" t="s">
        <v>365</v>
      </c>
      <c r="BH973" s="56">
        <v>0</v>
      </c>
      <c r="BI973" s="56">
        <v>0</v>
      </c>
      <c r="BJ973" s="56">
        <v>1</v>
      </c>
    </row>
    <row r="974" spans="1:62" hidden="1" x14ac:dyDescent="0.3">
      <c r="A974" s="56">
        <v>49196096</v>
      </c>
      <c r="B974" s="86">
        <v>599202</v>
      </c>
      <c r="C974" s="1">
        <v>42893</v>
      </c>
      <c r="D974" s="56" t="s">
        <v>357</v>
      </c>
      <c r="E974" s="56" t="s">
        <v>358</v>
      </c>
      <c r="F974" s="56" t="s">
        <v>334</v>
      </c>
      <c r="G974" s="56" t="s">
        <v>335</v>
      </c>
      <c r="H974" s="56" t="s">
        <v>336</v>
      </c>
      <c r="I974" s="56" t="s">
        <v>359</v>
      </c>
      <c r="K974" s="56" t="s">
        <v>337</v>
      </c>
      <c r="L974" s="56" t="s">
        <v>545</v>
      </c>
      <c r="M974" s="56" t="s">
        <v>984</v>
      </c>
      <c r="N974" s="56" t="s">
        <v>1043</v>
      </c>
      <c r="O974" s="56" t="s">
        <v>985</v>
      </c>
      <c r="P974" s="1" t="s">
        <v>105</v>
      </c>
      <c r="S974" s="56">
        <v>159042</v>
      </c>
      <c r="T974" s="1" t="s">
        <v>408</v>
      </c>
      <c r="U974" s="56">
        <v>41416</v>
      </c>
      <c r="V974" s="56">
        <v>43100</v>
      </c>
      <c r="W974" s="56">
        <v>41416</v>
      </c>
      <c r="X974" s="56">
        <v>43100</v>
      </c>
      <c r="Y974" s="56" t="s">
        <v>356</v>
      </c>
      <c r="Z974" s="56" t="s">
        <v>382</v>
      </c>
      <c r="AA974" s="56" t="s">
        <v>347</v>
      </c>
      <c r="AB974" s="56" t="s">
        <v>343</v>
      </c>
      <c r="AC974" s="56" t="s">
        <v>342</v>
      </c>
      <c r="AD974" s="56" t="s">
        <v>342</v>
      </c>
      <c r="AE974" s="56" t="s">
        <v>334</v>
      </c>
      <c r="AF974" s="56" t="s">
        <v>292</v>
      </c>
      <c r="AG974" s="56">
        <v>2014</v>
      </c>
      <c r="AH974" s="56" t="s">
        <v>361</v>
      </c>
      <c r="AI974" s="56" t="s">
        <v>384</v>
      </c>
      <c r="AJ974" s="56">
        <v>15</v>
      </c>
      <c r="AM974" s="56">
        <v>42396</v>
      </c>
      <c r="AN974" s="56" t="s">
        <v>364</v>
      </c>
      <c r="AO974" s="1">
        <v>41784</v>
      </c>
      <c r="AP974" s="56" t="s">
        <v>353</v>
      </c>
      <c r="AQ974" s="56">
        <v>75562</v>
      </c>
      <c r="AR974" s="56">
        <v>0</v>
      </c>
      <c r="AS974" s="56" t="s">
        <v>346</v>
      </c>
      <c r="BB974" s="56" t="s">
        <v>339</v>
      </c>
      <c r="BC974" s="56" t="s">
        <v>263</v>
      </c>
      <c r="BD974" s="56" t="s">
        <v>349</v>
      </c>
      <c r="BE974" s="56" t="s">
        <v>347</v>
      </c>
      <c r="BF974" s="56" t="s">
        <v>334</v>
      </c>
      <c r="BG974" s="56" t="s">
        <v>365</v>
      </c>
      <c r="BH974" s="56">
        <v>0</v>
      </c>
      <c r="BI974" s="56">
        <v>0</v>
      </c>
      <c r="BJ974" s="56">
        <v>1</v>
      </c>
    </row>
    <row r="975" spans="1:62" hidden="1" x14ac:dyDescent="0.3">
      <c r="A975" s="56">
        <v>49196581</v>
      </c>
      <c r="B975" s="86">
        <v>599202</v>
      </c>
      <c r="C975" s="1">
        <v>42893</v>
      </c>
      <c r="D975" s="56" t="s">
        <v>357</v>
      </c>
      <c r="E975" s="56" t="s">
        <v>358</v>
      </c>
      <c r="F975" s="56" t="s">
        <v>334</v>
      </c>
      <c r="G975" s="56" t="s">
        <v>335</v>
      </c>
      <c r="H975" s="56" t="s">
        <v>336</v>
      </c>
      <c r="I975" s="56" t="s">
        <v>359</v>
      </c>
      <c r="K975" s="56" t="s">
        <v>337</v>
      </c>
      <c r="L975" s="56" t="s">
        <v>545</v>
      </c>
      <c r="M975" s="56" t="s">
        <v>984</v>
      </c>
      <c r="N975" s="56" t="s">
        <v>1043</v>
      </c>
      <c r="O975" s="56" t="s">
        <v>985</v>
      </c>
      <c r="P975" s="1" t="s">
        <v>110</v>
      </c>
      <c r="Q975" s="56" t="s">
        <v>360</v>
      </c>
      <c r="R975" s="56" t="s">
        <v>339</v>
      </c>
      <c r="S975" s="56">
        <v>107913</v>
      </c>
      <c r="T975" s="1" t="s">
        <v>497</v>
      </c>
      <c r="U975" s="56">
        <v>41416</v>
      </c>
      <c r="V975" s="56">
        <v>43100</v>
      </c>
      <c r="W975" s="56">
        <v>41456</v>
      </c>
      <c r="X975" s="56">
        <v>43100</v>
      </c>
      <c r="Y975" s="56" t="s">
        <v>340</v>
      </c>
      <c r="Z975" s="56" t="s">
        <v>367</v>
      </c>
      <c r="AA975" s="56" t="s">
        <v>347</v>
      </c>
      <c r="AB975" s="56" t="s">
        <v>343</v>
      </c>
      <c r="AC975" s="56" t="s">
        <v>342</v>
      </c>
      <c r="AD975" s="56" t="s">
        <v>347</v>
      </c>
      <c r="AE975" s="56" t="s">
        <v>334</v>
      </c>
      <c r="AF975" s="56" t="s">
        <v>292</v>
      </c>
      <c r="AG975" s="56">
        <v>2015</v>
      </c>
      <c r="AH975" s="56" t="s">
        <v>361</v>
      </c>
      <c r="AI975" s="56" t="s">
        <v>385</v>
      </c>
      <c r="AJ975" s="56">
        <v>412819</v>
      </c>
      <c r="AM975" s="56">
        <v>42748</v>
      </c>
      <c r="AN975" s="56" t="s">
        <v>391</v>
      </c>
      <c r="AO975" s="1">
        <v>41393</v>
      </c>
      <c r="AP975" s="56" t="s">
        <v>353</v>
      </c>
      <c r="AQ975" s="56">
        <v>59808</v>
      </c>
      <c r="AR975" s="56">
        <v>0</v>
      </c>
      <c r="AS975" s="56" t="s">
        <v>346</v>
      </c>
      <c r="BB975" s="56" t="s">
        <v>339</v>
      </c>
      <c r="BC975" s="56" t="s">
        <v>263</v>
      </c>
      <c r="BD975" s="56" t="s">
        <v>349</v>
      </c>
      <c r="BE975" s="56" t="s">
        <v>347</v>
      </c>
      <c r="BF975" s="56" t="s">
        <v>334</v>
      </c>
      <c r="BG975" s="56" t="s">
        <v>365</v>
      </c>
      <c r="BH975" s="56">
        <v>0</v>
      </c>
      <c r="BI975" s="56">
        <v>0</v>
      </c>
      <c r="BJ975" s="56">
        <v>1</v>
      </c>
    </row>
    <row r="976" spans="1:62" hidden="1" x14ac:dyDescent="0.3">
      <c r="A976" s="56">
        <v>49196097</v>
      </c>
      <c r="B976" s="86">
        <v>599202</v>
      </c>
      <c r="C976" s="1">
        <v>42893</v>
      </c>
      <c r="D976" s="56" t="s">
        <v>357</v>
      </c>
      <c r="E976" s="56" t="s">
        <v>358</v>
      </c>
      <c r="F976" s="56" t="s">
        <v>334</v>
      </c>
      <c r="G976" s="56" t="s">
        <v>335</v>
      </c>
      <c r="H976" s="56" t="s">
        <v>336</v>
      </c>
      <c r="I976" s="56" t="s">
        <v>359</v>
      </c>
      <c r="K976" s="56" t="s">
        <v>337</v>
      </c>
      <c r="L976" s="56" t="s">
        <v>545</v>
      </c>
      <c r="M976" s="56" t="s">
        <v>984</v>
      </c>
      <c r="N976" s="56" t="s">
        <v>1043</v>
      </c>
      <c r="O976" s="56" t="s">
        <v>985</v>
      </c>
      <c r="P976" s="1" t="s">
        <v>105</v>
      </c>
      <c r="S976" s="56">
        <v>159042</v>
      </c>
      <c r="T976" s="1" t="s">
        <v>408</v>
      </c>
      <c r="U976" s="56">
        <v>41416</v>
      </c>
      <c r="V976" s="56">
        <v>43100</v>
      </c>
      <c r="W976" s="56">
        <v>41416</v>
      </c>
      <c r="X976" s="56">
        <v>43100</v>
      </c>
      <c r="Y976" s="56" t="s">
        <v>356</v>
      </c>
      <c r="Z976" s="56" t="s">
        <v>382</v>
      </c>
      <c r="AA976" s="56" t="s">
        <v>347</v>
      </c>
      <c r="AB976" s="56" t="s">
        <v>343</v>
      </c>
      <c r="AC976" s="56" t="s">
        <v>342</v>
      </c>
      <c r="AD976" s="56" t="s">
        <v>342</v>
      </c>
      <c r="AE976" s="56" t="s">
        <v>334</v>
      </c>
      <c r="AF976" s="56" t="s">
        <v>292</v>
      </c>
      <c r="AG976" s="56">
        <v>2015</v>
      </c>
      <c r="AH976" s="56" t="s">
        <v>361</v>
      </c>
      <c r="AI976" s="56" t="s">
        <v>385</v>
      </c>
      <c r="AJ976" s="56">
        <v>15</v>
      </c>
      <c r="AM976" s="56">
        <v>42396</v>
      </c>
      <c r="AN976" s="56" t="s">
        <v>364</v>
      </c>
      <c r="AO976" s="1">
        <v>41784</v>
      </c>
      <c r="AP976" s="56" t="s">
        <v>353</v>
      </c>
      <c r="AQ976" s="56">
        <v>75562</v>
      </c>
      <c r="AR976" s="56">
        <v>0</v>
      </c>
      <c r="AS976" s="56" t="s">
        <v>346</v>
      </c>
      <c r="BB976" s="56" t="s">
        <v>339</v>
      </c>
      <c r="BC976" s="56" t="s">
        <v>263</v>
      </c>
      <c r="BD976" s="56" t="s">
        <v>349</v>
      </c>
      <c r="BE976" s="56" t="s">
        <v>347</v>
      </c>
      <c r="BF976" s="56" t="s">
        <v>334</v>
      </c>
      <c r="BG976" s="56" t="s">
        <v>365</v>
      </c>
      <c r="BH976" s="56">
        <v>0</v>
      </c>
      <c r="BI976" s="56">
        <v>0</v>
      </c>
      <c r="BJ976" s="56">
        <v>1</v>
      </c>
    </row>
    <row r="977" spans="1:62" hidden="1" x14ac:dyDescent="0.3">
      <c r="A977" s="56">
        <v>49196099</v>
      </c>
      <c r="B977" s="86">
        <v>599202</v>
      </c>
      <c r="C977" s="1">
        <v>42893</v>
      </c>
      <c r="D977" s="56" t="s">
        <v>357</v>
      </c>
      <c r="E977" s="56" t="s">
        <v>358</v>
      </c>
      <c r="F977" s="56" t="s">
        <v>334</v>
      </c>
      <c r="G977" s="56" t="s">
        <v>335</v>
      </c>
      <c r="H977" s="56" t="s">
        <v>336</v>
      </c>
      <c r="I977" s="56" t="s">
        <v>359</v>
      </c>
      <c r="K977" s="56" t="s">
        <v>337</v>
      </c>
      <c r="L977" s="56" t="s">
        <v>545</v>
      </c>
      <c r="M977" s="56" t="s">
        <v>984</v>
      </c>
      <c r="N977" s="56" t="s">
        <v>1043</v>
      </c>
      <c r="O977" s="56" t="s">
        <v>985</v>
      </c>
      <c r="P977" s="1" t="s">
        <v>105</v>
      </c>
      <c r="S977" s="56">
        <v>159042</v>
      </c>
      <c r="T977" s="1" t="s">
        <v>408</v>
      </c>
      <c r="U977" s="56">
        <v>41416</v>
      </c>
      <c r="V977" s="56">
        <v>43100</v>
      </c>
      <c r="W977" s="56">
        <v>41416</v>
      </c>
      <c r="X977" s="56">
        <v>43100</v>
      </c>
      <c r="Y977" s="56" t="s">
        <v>356</v>
      </c>
      <c r="Z977" s="56" t="s">
        <v>382</v>
      </c>
      <c r="AA977" s="56" t="s">
        <v>347</v>
      </c>
      <c r="AB977" s="56" t="s">
        <v>343</v>
      </c>
      <c r="AC977" s="56" t="s">
        <v>342</v>
      </c>
      <c r="AD977" s="56" t="s">
        <v>342</v>
      </c>
      <c r="AE977" s="56" t="s">
        <v>334</v>
      </c>
      <c r="AF977" s="56" t="s">
        <v>292</v>
      </c>
      <c r="AG977" s="56">
        <v>2015</v>
      </c>
      <c r="AH977" s="56" t="s">
        <v>361</v>
      </c>
      <c r="AI977" s="56" t="s">
        <v>362</v>
      </c>
      <c r="AJ977" s="56">
        <v>14</v>
      </c>
      <c r="AM977" s="56">
        <v>42396</v>
      </c>
      <c r="AN977" s="56" t="s">
        <v>364</v>
      </c>
      <c r="AO977" s="1">
        <v>41784</v>
      </c>
      <c r="AP977" s="56" t="s">
        <v>353</v>
      </c>
      <c r="AQ977" s="56">
        <v>75562</v>
      </c>
      <c r="AR977" s="56">
        <v>0</v>
      </c>
      <c r="AS977" s="56" t="s">
        <v>346</v>
      </c>
      <c r="BB977" s="56" t="s">
        <v>339</v>
      </c>
      <c r="BC977" s="56" t="s">
        <v>263</v>
      </c>
      <c r="BD977" s="56" t="s">
        <v>349</v>
      </c>
      <c r="BE977" s="56" t="s">
        <v>347</v>
      </c>
      <c r="BF977" s="56" t="s">
        <v>334</v>
      </c>
      <c r="BG977" s="56" t="s">
        <v>365</v>
      </c>
      <c r="BH977" s="56">
        <v>0</v>
      </c>
      <c r="BI977" s="56">
        <v>0</v>
      </c>
      <c r="BJ977" s="56">
        <v>1</v>
      </c>
    </row>
    <row r="978" spans="1:62" hidden="1" x14ac:dyDescent="0.3">
      <c r="A978" s="56">
        <v>49196589</v>
      </c>
      <c r="B978" s="86">
        <v>599202</v>
      </c>
      <c r="C978" s="1">
        <v>42893</v>
      </c>
      <c r="D978" s="56" t="s">
        <v>357</v>
      </c>
      <c r="E978" s="56" t="s">
        <v>358</v>
      </c>
      <c r="F978" s="56" t="s">
        <v>334</v>
      </c>
      <c r="G978" s="56" t="s">
        <v>335</v>
      </c>
      <c r="H978" s="56" t="s">
        <v>336</v>
      </c>
      <c r="I978" s="56" t="s">
        <v>359</v>
      </c>
      <c r="K978" s="56" t="s">
        <v>337</v>
      </c>
      <c r="L978" s="56" t="s">
        <v>545</v>
      </c>
      <c r="M978" s="56" t="s">
        <v>984</v>
      </c>
      <c r="N978" s="56" t="s">
        <v>1043</v>
      </c>
      <c r="O978" s="56" t="s">
        <v>985</v>
      </c>
      <c r="P978" s="1" t="s">
        <v>110</v>
      </c>
      <c r="Q978" s="56" t="s">
        <v>360</v>
      </c>
      <c r="R978" s="56" t="s">
        <v>339</v>
      </c>
      <c r="S978" s="56">
        <v>107913</v>
      </c>
      <c r="T978" s="1" t="s">
        <v>497</v>
      </c>
      <c r="U978" s="56">
        <v>41416</v>
      </c>
      <c r="V978" s="56">
        <v>43100</v>
      </c>
      <c r="W978" s="56">
        <v>41456</v>
      </c>
      <c r="X978" s="56">
        <v>43100</v>
      </c>
      <c r="Y978" s="56" t="s">
        <v>340</v>
      </c>
      <c r="Z978" s="56" t="s">
        <v>367</v>
      </c>
      <c r="AA978" s="56" t="s">
        <v>347</v>
      </c>
      <c r="AB978" s="56" t="s">
        <v>343</v>
      </c>
      <c r="AC978" s="56" t="s">
        <v>342</v>
      </c>
      <c r="AD978" s="56" t="s">
        <v>347</v>
      </c>
      <c r="AE978" s="56" t="s">
        <v>334</v>
      </c>
      <c r="AF978" s="56" t="s">
        <v>292</v>
      </c>
      <c r="AG978" s="56">
        <v>2017</v>
      </c>
      <c r="AH978" s="56" t="s">
        <v>361</v>
      </c>
      <c r="AI978" s="56" t="s">
        <v>385</v>
      </c>
      <c r="AJ978" s="56">
        <v>1837654</v>
      </c>
      <c r="AM978" s="56">
        <v>42748</v>
      </c>
      <c r="AN978" s="56" t="s">
        <v>391</v>
      </c>
      <c r="AO978" s="1">
        <v>41393</v>
      </c>
      <c r="AP978" s="56" t="s">
        <v>353</v>
      </c>
      <c r="AQ978" s="56">
        <v>59808</v>
      </c>
      <c r="AR978" s="56">
        <v>0</v>
      </c>
      <c r="AS978" s="56" t="s">
        <v>346</v>
      </c>
      <c r="BB978" s="56" t="s">
        <v>339</v>
      </c>
      <c r="BC978" s="56" t="s">
        <v>263</v>
      </c>
      <c r="BD978" s="56" t="s">
        <v>349</v>
      </c>
      <c r="BE978" s="56" t="s">
        <v>347</v>
      </c>
      <c r="BF978" s="56" t="s">
        <v>334</v>
      </c>
      <c r="BG978" s="56" t="s">
        <v>365</v>
      </c>
      <c r="BH978" s="56">
        <v>0</v>
      </c>
      <c r="BI978" s="56">
        <v>0</v>
      </c>
      <c r="BJ978" s="56">
        <v>1</v>
      </c>
    </row>
    <row r="979" spans="1:62" hidden="1" x14ac:dyDescent="0.3">
      <c r="A979" s="56">
        <v>49196585</v>
      </c>
      <c r="B979" s="86">
        <v>599202</v>
      </c>
      <c r="C979" s="1">
        <v>42893</v>
      </c>
      <c r="D979" s="56" t="s">
        <v>357</v>
      </c>
      <c r="E979" s="56" t="s">
        <v>358</v>
      </c>
      <c r="F979" s="56" t="s">
        <v>334</v>
      </c>
      <c r="G979" s="56" t="s">
        <v>335</v>
      </c>
      <c r="H979" s="56" t="s">
        <v>336</v>
      </c>
      <c r="I979" s="56" t="s">
        <v>359</v>
      </c>
      <c r="K979" s="56" t="s">
        <v>337</v>
      </c>
      <c r="L979" s="56" t="s">
        <v>545</v>
      </c>
      <c r="M979" s="56" t="s">
        <v>984</v>
      </c>
      <c r="N979" s="56" t="s">
        <v>1043</v>
      </c>
      <c r="O979" s="56" t="s">
        <v>985</v>
      </c>
      <c r="P979" s="1" t="s">
        <v>110</v>
      </c>
      <c r="Q979" s="56" t="s">
        <v>360</v>
      </c>
      <c r="R979" s="56" t="s">
        <v>339</v>
      </c>
      <c r="S979" s="56">
        <v>107913</v>
      </c>
      <c r="T979" s="1" t="s">
        <v>497</v>
      </c>
      <c r="U979" s="56">
        <v>41416</v>
      </c>
      <c r="V979" s="56">
        <v>43100</v>
      </c>
      <c r="W979" s="56">
        <v>41456</v>
      </c>
      <c r="X979" s="56">
        <v>43100</v>
      </c>
      <c r="Y979" s="56" t="s">
        <v>340</v>
      </c>
      <c r="Z979" s="56" t="s">
        <v>367</v>
      </c>
      <c r="AA979" s="56" t="s">
        <v>347</v>
      </c>
      <c r="AB979" s="56" t="s">
        <v>343</v>
      </c>
      <c r="AC979" s="56" t="s">
        <v>342</v>
      </c>
      <c r="AD979" s="56" t="s">
        <v>347</v>
      </c>
      <c r="AE979" s="56" t="s">
        <v>334</v>
      </c>
      <c r="AF979" s="56" t="s">
        <v>292</v>
      </c>
      <c r="AG979" s="56">
        <v>2016</v>
      </c>
      <c r="AH979" s="56" t="s">
        <v>361</v>
      </c>
      <c r="AI979" s="56" t="s">
        <v>385</v>
      </c>
      <c r="AJ979" s="56">
        <v>1035822</v>
      </c>
      <c r="AM979" s="56">
        <v>42748</v>
      </c>
      <c r="AN979" s="56" t="s">
        <v>391</v>
      </c>
      <c r="AO979" s="1">
        <v>41393</v>
      </c>
      <c r="AP979" s="56" t="s">
        <v>353</v>
      </c>
      <c r="AQ979" s="56">
        <v>59808</v>
      </c>
      <c r="AR979" s="56">
        <v>0</v>
      </c>
      <c r="AS979" s="56" t="s">
        <v>346</v>
      </c>
      <c r="BB979" s="56" t="s">
        <v>339</v>
      </c>
      <c r="BC979" s="56" t="s">
        <v>263</v>
      </c>
      <c r="BD979" s="56" t="s">
        <v>349</v>
      </c>
      <c r="BE979" s="56" t="s">
        <v>347</v>
      </c>
      <c r="BF979" s="56" t="s">
        <v>334</v>
      </c>
      <c r="BG979" s="56" t="s">
        <v>365</v>
      </c>
      <c r="BH979" s="56">
        <v>0</v>
      </c>
      <c r="BI979" s="56">
        <v>0</v>
      </c>
      <c r="BJ979" s="56">
        <v>1</v>
      </c>
    </row>
    <row r="980" spans="1:62" hidden="1" x14ac:dyDescent="0.3">
      <c r="A980" s="56">
        <v>49196100</v>
      </c>
      <c r="B980" s="86">
        <v>599202</v>
      </c>
      <c r="C980" s="1">
        <v>42893</v>
      </c>
      <c r="D980" s="56" t="s">
        <v>357</v>
      </c>
      <c r="E980" s="56" t="s">
        <v>358</v>
      </c>
      <c r="F980" s="56" t="s">
        <v>334</v>
      </c>
      <c r="G980" s="56" t="s">
        <v>335</v>
      </c>
      <c r="H980" s="56" t="s">
        <v>336</v>
      </c>
      <c r="I980" s="56" t="s">
        <v>359</v>
      </c>
      <c r="K980" s="56" t="s">
        <v>337</v>
      </c>
      <c r="L980" s="56" t="s">
        <v>545</v>
      </c>
      <c r="M980" s="56" t="s">
        <v>984</v>
      </c>
      <c r="N980" s="56" t="s">
        <v>1043</v>
      </c>
      <c r="O980" s="56" t="s">
        <v>985</v>
      </c>
      <c r="P980" s="1" t="s">
        <v>105</v>
      </c>
      <c r="S980" s="56">
        <v>159042</v>
      </c>
      <c r="T980" s="1" t="s">
        <v>408</v>
      </c>
      <c r="U980" s="56">
        <v>41416</v>
      </c>
      <c r="V980" s="56">
        <v>43100</v>
      </c>
      <c r="W980" s="56">
        <v>41416</v>
      </c>
      <c r="X980" s="56">
        <v>43100</v>
      </c>
      <c r="Y980" s="56" t="s">
        <v>356</v>
      </c>
      <c r="Z980" s="56" t="s">
        <v>382</v>
      </c>
      <c r="AA980" s="56" t="s">
        <v>347</v>
      </c>
      <c r="AB980" s="56" t="s">
        <v>343</v>
      </c>
      <c r="AC980" s="56" t="s">
        <v>342</v>
      </c>
      <c r="AD980" s="56" t="s">
        <v>342</v>
      </c>
      <c r="AE980" s="56" t="s">
        <v>334</v>
      </c>
      <c r="AF980" s="56" t="s">
        <v>292</v>
      </c>
      <c r="AG980" s="56">
        <v>2015</v>
      </c>
      <c r="AH980" s="56" t="s">
        <v>361</v>
      </c>
      <c r="AI980" s="56" t="s">
        <v>373</v>
      </c>
      <c r="AJ980" s="56">
        <v>14</v>
      </c>
      <c r="AM980" s="56">
        <v>42396</v>
      </c>
      <c r="AN980" s="56" t="s">
        <v>364</v>
      </c>
      <c r="AO980" s="1">
        <v>41784</v>
      </c>
      <c r="AP980" s="56" t="s">
        <v>353</v>
      </c>
      <c r="AQ980" s="56">
        <v>75562</v>
      </c>
      <c r="AR980" s="56">
        <v>0</v>
      </c>
      <c r="AS980" s="56" t="s">
        <v>346</v>
      </c>
      <c r="BB980" s="56" t="s">
        <v>339</v>
      </c>
      <c r="BC980" s="56" t="s">
        <v>263</v>
      </c>
      <c r="BD980" s="56" t="s">
        <v>349</v>
      </c>
      <c r="BE980" s="56" t="s">
        <v>347</v>
      </c>
      <c r="BF980" s="56" t="s">
        <v>334</v>
      </c>
      <c r="BG980" s="56" t="s">
        <v>365</v>
      </c>
      <c r="BH980" s="56">
        <v>0</v>
      </c>
      <c r="BI980" s="56">
        <v>0</v>
      </c>
      <c r="BJ980" s="56">
        <v>1</v>
      </c>
    </row>
    <row r="981" spans="1:62" hidden="1" x14ac:dyDescent="0.3">
      <c r="A981" s="56">
        <v>49196101</v>
      </c>
      <c r="B981" s="86">
        <v>599202</v>
      </c>
      <c r="C981" s="1">
        <v>42893</v>
      </c>
      <c r="D981" s="56" t="s">
        <v>357</v>
      </c>
      <c r="E981" s="56" t="s">
        <v>358</v>
      </c>
      <c r="F981" s="56" t="s">
        <v>334</v>
      </c>
      <c r="G981" s="56" t="s">
        <v>335</v>
      </c>
      <c r="H981" s="56" t="s">
        <v>336</v>
      </c>
      <c r="I981" s="56" t="s">
        <v>359</v>
      </c>
      <c r="K981" s="56" t="s">
        <v>337</v>
      </c>
      <c r="L981" s="56" t="s">
        <v>545</v>
      </c>
      <c r="M981" s="56" t="s">
        <v>984</v>
      </c>
      <c r="N981" s="56" t="s">
        <v>1043</v>
      </c>
      <c r="O981" s="56" t="s">
        <v>985</v>
      </c>
      <c r="P981" s="1" t="s">
        <v>105</v>
      </c>
      <c r="S981" s="56">
        <v>159042</v>
      </c>
      <c r="T981" s="1" t="s">
        <v>408</v>
      </c>
      <c r="U981" s="56">
        <v>41416</v>
      </c>
      <c r="V981" s="56">
        <v>43100</v>
      </c>
      <c r="W981" s="56">
        <v>41416</v>
      </c>
      <c r="X981" s="56">
        <v>43100</v>
      </c>
      <c r="Y981" s="56" t="s">
        <v>356</v>
      </c>
      <c r="Z981" s="56" t="s">
        <v>382</v>
      </c>
      <c r="AA981" s="56" t="s">
        <v>347</v>
      </c>
      <c r="AB981" s="56" t="s">
        <v>343</v>
      </c>
      <c r="AC981" s="56" t="s">
        <v>342</v>
      </c>
      <c r="AD981" s="56" t="s">
        <v>342</v>
      </c>
      <c r="AE981" s="56" t="s">
        <v>334</v>
      </c>
      <c r="AF981" s="56" t="s">
        <v>292</v>
      </c>
      <c r="AG981" s="56">
        <v>2016</v>
      </c>
      <c r="AH981" s="56" t="s">
        <v>361</v>
      </c>
      <c r="AI981" s="56" t="s">
        <v>385</v>
      </c>
      <c r="AJ981" s="56">
        <v>13</v>
      </c>
      <c r="AM981" s="56">
        <v>42396</v>
      </c>
      <c r="AN981" s="56" t="s">
        <v>364</v>
      </c>
      <c r="AO981" s="1">
        <v>41784</v>
      </c>
      <c r="AP981" s="56" t="s">
        <v>353</v>
      </c>
      <c r="AQ981" s="56">
        <v>75562</v>
      </c>
      <c r="AR981" s="56">
        <v>0</v>
      </c>
      <c r="AS981" s="56" t="s">
        <v>346</v>
      </c>
      <c r="BB981" s="56" t="s">
        <v>339</v>
      </c>
      <c r="BC981" s="56" t="s">
        <v>263</v>
      </c>
      <c r="BD981" s="56" t="s">
        <v>349</v>
      </c>
      <c r="BE981" s="56" t="s">
        <v>347</v>
      </c>
      <c r="BF981" s="56" t="s">
        <v>334</v>
      </c>
      <c r="BG981" s="56" t="s">
        <v>365</v>
      </c>
      <c r="BH981" s="56">
        <v>0</v>
      </c>
      <c r="BI981" s="56">
        <v>0</v>
      </c>
      <c r="BJ981" s="56">
        <v>1</v>
      </c>
    </row>
    <row r="982" spans="1:62" hidden="1" x14ac:dyDescent="0.3">
      <c r="A982" s="56">
        <v>49196587</v>
      </c>
      <c r="B982" s="86">
        <v>599202</v>
      </c>
      <c r="C982" s="1">
        <v>42893</v>
      </c>
      <c r="D982" s="56" t="s">
        <v>357</v>
      </c>
      <c r="E982" s="56" t="s">
        <v>358</v>
      </c>
      <c r="F982" s="56" t="s">
        <v>334</v>
      </c>
      <c r="G982" s="56" t="s">
        <v>335</v>
      </c>
      <c r="H982" s="56" t="s">
        <v>336</v>
      </c>
      <c r="I982" s="56" t="s">
        <v>359</v>
      </c>
      <c r="K982" s="56" t="s">
        <v>337</v>
      </c>
      <c r="L982" s="56" t="s">
        <v>545</v>
      </c>
      <c r="M982" s="56" t="s">
        <v>984</v>
      </c>
      <c r="N982" s="56" t="s">
        <v>1043</v>
      </c>
      <c r="O982" s="56" t="s">
        <v>985</v>
      </c>
      <c r="P982" s="1" t="s">
        <v>110</v>
      </c>
      <c r="Q982" s="56" t="s">
        <v>360</v>
      </c>
      <c r="R982" s="56" t="s">
        <v>339</v>
      </c>
      <c r="S982" s="56">
        <v>107913</v>
      </c>
      <c r="T982" s="1" t="s">
        <v>497</v>
      </c>
      <c r="U982" s="56">
        <v>41416</v>
      </c>
      <c r="V982" s="56">
        <v>43100</v>
      </c>
      <c r="W982" s="56">
        <v>41456</v>
      </c>
      <c r="X982" s="56">
        <v>43100</v>
      </c>
      <c r="Y982" s="56" t="s">
        <v>340</v>
      </c>
      <c r="Z982" s="56" t="s">
        <v>367</v>
      </c>
      <c r="AA982" s="56" t="s">
        <v>347</v>
      </c>
      <c r="AB982" s="56" t="s">
        <v>343</v>
      </c>
      <c r="AC982" s="56" t="s">
        <v>342</v>
      </c>
      <c r="AD982" s="56" t="s">
        <v>347</v>
      </c>
      <c r="AE982" s="56" t="s">
        <v>334</v>
      </c>
      <c r="AF982" s="56" t="s">
        <v>292</v>
      </c>
      <c r="AG982" s="56">
        <v>2016</v>
      </c>
      <c r="AH982" s="56" t="s">
        <v>361</v>
      </c>
      <c r="AI982" s="56" t="s">
        <v>373</v>
      </c>
      <c r="AJ982" s="56">
        <v>1405513</v>
      </c>
      <c r="AM982" s="56">
        <v>42748</v>
      </c>
      <c r="AN982" s="56" t="s">
        <v>391</v>
      </c>
      <c r="AO982" s="1">
        <v>41393</v>
      </c>
      <c r="AP982" s="56" t="s">
        <v>353</v>
      </c>
      <c r="AQ982" s="56">
        <v>59808</v>
      </c>
      <c r="AR982" s="56">
        <v>0</v>
      </c>
      <c r="AS982" s="56" t="s">
        <v>346</v>
      </c>
      <c r="BB982" s="56" t="s">
        <v>339</v>
      </c>
      <c r="BC982" s="56" t="s">
        <v>263</v>
      </c>
      <c r="BD982" s="56" t="s">
        <v>349</v>
      </c>
      <c r="BE982" s="56" t="s">
        <v>347</v>
      </c>
      <c r="BF982" s="56" t="s">
        <v>334</v>
      </c>
      <c r="BG982" s="56" t="s">
        <v>365</v>
      </c>
      <c r="BH982" s="56">
        <v>0</v>
      </c>
      <c r="BI982" s="56">
        <v>0</v>
      </c>
      <c r="BJ982" s="56">
        <v>1</v>
      </c>
    </row>
    <row r="983" spans="1:62" hidden="1" x14ac:dyDescent="0.3">
      <c r="A983" s="56">
        <v>49196102</v>
      </c>
      <c r="B983" s="86">
        <v>599202</v>
      </c>
      <c r="C983" s="1">
        <v>42893</v>
      </c>
      <c r="D983" s="56" t="s">
        <v>357</v>
      </c>
      <c r="E983" s="56" t="s">
        <v>358</v>
      </c>
      <c r="F983" s="56" t="s">
        <v>334</v>
      </c>
      <c r="G983" s="56" t="s">
        <v>335</v>
      </c>
      <c r="H983" s="56" t="s">
        <v>336</v>
      </c>
      <c r="I983" s="56" t="s">
        <v>359</v>
      </c>
      <c r="K983" s="56" t="s">
        <v>337</v>
      </c>
      <c r="L983" s="56" t="s">
        <v>545</v>
      </c>
      <c r="M983" s="56" t="s">
        <v>984</v>
      </c>
      <c r="N983" s="56" t="s">
        <v>1043</v>
      </c>
      <c r="O983" s="56" t="s">
        <v>985</v>
      </c>
      <c r="P983" s="1" t="s">
        <v>105</v>
      </c>
      <c r="S983" s="56">
        <v>159042</v>
      </c>
      <c r="T983" s="1" t="s">
        <v>408</v>
      </c>
      <c r="U983" s="56">
        <v>41416</v>
      </c>
      <c r="V983" s="56">
        <v>43100</v>
      </c>
      <c r="W983" s="56">
        <v>41416</v>
      </c>
      <c r="X983" s="56">
        <v>43100</v>
      </c>
      <c r="Y983" s="56" t="s">
        <v>356</v>
      </c>
      <c r="Z983" s="56" t="s">
        <v>382</v>
      </c>
      <c r="AA983" s="56" t="s">
        <v>347</v>
      </c>
      <c r="AB983" s="56" t="s">
        <v>343</v>
      </c>
      <c r="AC983" s="56" t="s">
        <v>342</v>
      </c>
      <c r="AD983" s="56" t="s">
        <v>342</v>
      </c>
      <c r="AE983" s="56" t="s">
        <v>334</v>
      </c>
      <c r="AF983" s="56" t="s">
        <v>292</v>
      </c>
      <c r="AG983" s="56">
        <v>2016</v>
      </c>
      <c r="AH983" s="56" t="s">
        <v>361</v>
      </c>
      <c r="AI983" s="56" t="s">
        <v>362</v>
      </c>
      <c r="AJ983" s="56">
        <v>12</v>
      </c>
      <c r="AM983" s="56">
        <v>42396</v>
      </c>
      <c r="AN983" s="56" t="s">
        <v>364</v>
      </c>
      <c r="AO983" s="1">
        <v>41784</v>
      </c>
      <c r="AP983" s="56" t="s">
        <v>353</v>
      </c>
      <c r="AQ983" s="56">
        <v>75562</v>
      </c>
      <c r="AR983" s="56">
        <v>0</v>
      </c>
      <c r="AS983" s="56" t="s">
        <v>346</v>
      </c>
      <c r="BB983" s="56" t="s">
        <v>339</v>
      </c>
      <c r="BC983" s="56" t="s">
        <v>263</v>
      </c>
      <c r="BD983" s="56" t="s">
        <v>349</v>
      </c>
      <c r="BE983" s="56" t="s">
        <v>347</v>
      </c>
      <c r="BF983" s="56" t="s">
        <v>334</v>
      </c>
      <c r="BG983" s="56" t="s">
        <v>365</v>
      </c>
      <c r="BH983" s="56">
        <v>0</v>
      </c>
      <c r="BI983" s="56">
        <v>0</v>
      </c>
      <c r="BJ983" s="56">
        <v>1</v>
      </c>
    </row>
    <row r="984" spans="1:62" hidden="1" x14ac:dyDescent="0.3">
      <c r="A984" s="56">
        <v>49196103</v>
      </c>
      <c r="B984" s="86">
        <v>599202</v>
      </c>
      <c r="C984" s="1">
        <v>42893</v>
      </c>
      <c r="D984" s="56" t="s">
        <v>357</v>
      </c>
      <c r="E984" s="56" t="s">
        <v>358</v>
      </c>
      <c r="F984" s="56" t="s">
        <v>334</v>
      </c>
      <c r="G984" s="56" t="s">
        <v>335</v>
      </c>
      <c r="H984" s="56" t="s">
        <v>336</v>
      </c>
      <c r="I984" s="56" t="s">
        <v>359</v>
      </c>
      <c r="K984" s="56" t="s">
        <v>337</v>
      </c>
      <c r="L984" s="56" t="s">
        <v>545</v>
      </c>
      <c r="M984" s="56" t="s">
        <v>984</v>
      </c>
      <c r="N984" s="56" t="s">
        <v>1043</v>
      </c>
      <c r="O984" s="56" t="s">
        <v>985</v>
      </c>
      <c r="P984" s="1" t="s">
        <v>105</v>
      </c>
      <c r="S984" s="56">
        <v>159042</v>
      </c>
      <c r="T984" s="1" t="s">
        <v>408</v>
      </c>
      <c r="U984" s="56">
        <v>41416</v>
      </c>
      <c r="V984" s="56">
        <v>43100</v>
      </c>
      <c r="W984" s="56">
        <v>41416</v>
      </c>
      <c r="X984" s="56">
        <v>43100</v>
      </c>
      <c r="Y984" s="56" t="s">
        <v>356</v>
      </c>
      <c r="Z984" s="56" t="s">
        <v>382</v>
      </c>
      <c r="AA984" s="56" t="s">
        <v>347</v>
      </c>
      <c r="AB984" s="56" t="s">
        <v>343</v>
      </c>
      <c r="AC984" s="56" t="s">
        <v>342</v>
      </c>
      <c r="AD984" s="56" t="s">
        <v>342</v>
      </c>
      <c r="AE984" s="56" t="s">
        <v>334</v>
      </c>
      <c r="AF984" s="56" t="s">
        <v>292</v>
      </c>
      <c r="AG984" s="56">
        <v>2016</v>
      </c>
      <c r="AH984" s="56" t="s">
        <v>361</v>
      </c>
      <c r="AI984" s="56" t="s">
        <v>373</v>
      </c>
      <c r="AJ984" s="56">
        <v>12</v>
      </c>
      <c r="AM984" s="56">
        <v>42396</v>
      </c>
      <c r="AN984" s="56" t="s">
        <v>364</v>
      </c>
      <c r="AO984" s="1">
        <v>41784</v>
      </c>
      <c r="AP984" s="56" t="s">
        <v>353</v>
      </c>
      <c r="AQ984" s="56">
        <v>75562</v>
      </c>
      <c r="AR984" s="56">
        <v>0</v>
      </c>
      <c r="AS984" s="56" t="s">
        <v>346</v>
      </c>
      <c r="BB984" s="56" t="s">
        <v>339</v>
      </c>
      <c r="BC984" s="56" t="s">
        <v>263</v>
      </c>
      <c r="BD984" s="56" t="s">
        <v>349</v>
      </c>
      <c r="BE984" s="56" t="s">
        <v>347</v>
      </c>
      <c r="BF984" s="56" t="s">
        <v>334</v>
      </c>
      <c r="BG984" s="56" t="s">
        <v>365</v>
      </c>
      <c r="BH984" s="56">
        <v>0</v>
      </c>
      <c r="BI984" s="56">
        <v>0</v>
      </c>
      <c r="BJ984" s="56">
        <v>1</v>
      </c>
    </row>
    <row r="985" spans="1:62" hidden="1" x14ac:dyDescent="0.3">
      <c r="A985" s="56">
        <v>49196680</v>
      </c>
      <c r="B985" s="86">
        <v>599202</v>
      </c>
      <c r="C985" s="1">
        <v>42893</v>
      </c>
      <c r="D985" s="56" t="s">
        <v>357</v>
      </c>
      <c r="E985" s="56" t="s">
        <v>358</v>
      </c>
      <c r="F985" s="56" t="s">
        <v>334</v>
      </c>
      <c r="G985" s="56" t="s">
        <v>335</v>
      </c>
      <c r="H985" s="56" t="s">
        <v>336</v>
      </c>
      <c r="I985" s="56" t="s">
        <v>359</v>
      </c>
      <c r="K985" s="56" t="s">
        <v>337</v>
      </c>
      <c r="L985" s="56" t="s">
        <v>545</v>
      </c>
      <c r="M985" s="56" t="s">
        <v>984</v>
      </c>
      <c r="N985" s="56" t="s">
        <v>1043</v>
      </c>
      <c r="O985" s="56" t="s">
        <v>985</v>
      </c>
      <c r="P985" s="1" t="s">
        <v>110</v>
      </c>
      <c r="Q985" s="56" t="s">
        <v>366</v>
      </c>
      <c r="R985" s="56" t="s">
        <v>339</v>
      </c>
      <c r="S985" s="56">
        <v>190122</v>
      </c>
      <c r="T985" s="1" t="s">
        <v>254</v>
      </c>
      <c r="U985" s="56">
        <v>41416</v>
      </c>
      <c r="V985" s="56">
        <v>43100</v>
      </c>
      <c r="W985" s="56">
        <v>41456</v>
      </c>
      <c r="X985" s="56">
        <v>43100</v>
      </c>
      <c r="Y985" s="56" t="s">
        <v>340</v>
      </c>
      <c r="Z985" s="56" t="s">
        <v>341</v>
      </c>
      <c r="AA985" s="56" t="s">
        <v>342</v>
      </c>
      <c r="AB985" s="56" t="s">
        <v>339</v>
      </c>
      <c r="AC985" s="56" t="s">
        <v>342</v>
      </c>
      <c r="AD985" s="56" t="s">
        <v>342</v>
      </c>
      <c r="AE985" s="56" t="s">
        <v>334</v>
      </c>
      <c r="AF985" s="56" t="s">
        <v>292</v>
      </c>
      <c r="AG985" s="56">
        <v>2018</v>
      </c>
      <c r="AH985" s="56" t="s">
        <v>361</v>
      </c>
      <c r="AI985" s="56" t="s">
        <v>362</v>
      </c>
      <c r="AJ985" s="56">
        <v>8835</v>
      </c>
      <c r="AM985" s="56">
        <v>42748</v>
      </c>
      <c r="AN985" s="56" t="s">
        <v>391</v>
      </c>
      <c r="AO985" s="1">
        <v>41784</v>
      </c>
      <c r="AP985" s="56" t="s">
        <v>353</v>
      </c>
      <c r="AQ985" s="56">
        <v>54348</v>
      </c>
      <c r="AR985" s="56">
        <v>0</v>
      </c>
      <c r="AS985" s="56" t="s">
        <v>346</v>
      </c>
      <c r="AT985" s="56">
        <v>1003</v>
      </c>
      <c r="AU985" s="56" t="s">
        <v>369</v>
      </c>
      <c r="BB985" s="56" t="s">
        <v>339</v>
      </c>
      <c r="BC985" s="56" t="s">
        <v>263</v>
      </c>
      <c r="BD985" s="56" t="s">
        <v>349</v>
      </c>
      <c r="BE985" s="56" t="s">
        <v>347</v>
      </c>
      <c r="BF985" s="56" t="s">
        <v>334</v>
      </c>
      <c r="BG985" s="56" t="s">
        <v>365</v>
      </c>
      <c r="BH985" s="56">
        <v>0</v>
      </c>
      <c r="BI985" s="56">
        <v>0</v>
      </c>
      <c r="BJ985" s="56">
        <v>1</v>
      </c>
    </row>
    <row r="986" spans="1:62" hidden="1" x14ac:dyDescent="0.3">
      <c r="A986" s="56">
        <v>49196646</v>
      </c>
      <c r="B986" s="86">
        <v>599202</v>
      </c>
      <c r="C986" s="1">
        <v>42893</v>
      </c>
      <c r="D986" s="56" t="s">
        <v>357</v>
      </c>
      <c r="E986" s="56" t="s">
        <v>358</v>
      </c>
      <c r="F986" s="56" t="s">
        <v>334</v>
      </c>
      <c r="G986" s="56" t="s">
        <v>335</v>
      </c>
      <c r="H986" s="56" t="s">
        <v>336</v>
      </c>
      <c r="I986" s="56" t="s">
        <v>359</v>
      </c>
      <c r="K986" s="56" t="s">
        <v>337</v>
      </c>
      <c r="L986" s="56" t="s">
        <v>545</v>
      </c>
      <c r="M986" s="56" t="s">
        <v>984</v>
      </c>
      <c r="N986" s="56" t="s">
        <v>1043</v>
      </c>
      <c r="O986" s="56" t="s">
        <v>985</v>
      </c>
      <c r="P986" s="1" t="s">
        <v>110</v>
      </c>
      <c r="Q986" s="56" t="s">
        <v>366</v>
      </c>
      <c r="R986" s="56" t="s">
        <v>339</v>
      </c>
      <c r="S986" s="56">
        <v>127442</v>
      </c>
      <c r="T986" s="1" t="s">
        <v>370</v>
      </c>
      <c r="U986" s="56">
        <v>41416</v>
      </c>
      <c r="V986" s="56">
        <v>43100</v>
      </c>
      <c r="W986" s="56">
        <v>41334</v>
      </c>
      <c r="X986" s="56">
        <v>41291</v>
      </c>
      <c r="Y986" s="56" t="s">
        <v>356</v>
      </c>
      <c r="Z986" s="56" t="s">
        <v>341</v>
      </c>
      <c r="AA986" s="56" t="s">
        <v>347</v>
      </c>
      <c r="AB986" s="56" t="s">
        <v>343</v>
      </c>
      <c r="AC986" s="56" t="s">
        <v>342</v>
      </c>
      <c r="AD986" s="56" t="s">
        <v>347</v>
      </c>
      <c r="AE986" s="56" t="s">
        <v>352</v>
      </c>
      <c r="AF986" s="56" t="s">
        <v>292</v>
      </c>
      <c r="AG986" s="56">
        <v>2015</v>
      </c>
      <c r="AH986" s="56" t="s">
        <v>80</v>
      </c>
      <c r="AI986" s="56" t="s">
        <v>344</v>
      </c>
      <c r="AJ986" s="56">
        <v>31627</v>
      </c>
      <c r="AM986" s="56">
        <v>41291</v>
      </c>
      <c r="AN986" s="56" t="s">
        <v>353</v>
      </c>
      <c r="AO986" s="1">
        <v>41290</v>
      </c>
      <c r="AP986" s="56" t="s">
        <v>353</v>
      </c>
      <c r="AQ986" s="56">
        <v>64162</v>
      </c>
      <c r="AR986" s="56">
        <v>0</v>
      </c>
      <c r="AS986" s="56" t="s">
        <v>346</v>
      </c>
      <c r="BB986" s="56" t="s">
        <v>339</v>
      </c>
      <c r="BC986" s="56" t="s">
        <v>263</v>
      </c>
      <c r="BD986" s="56" t="s">
        <v>349</v>
      </c>
      <c r="BE986" s="56" t="s">
        <v>347</v>
      </c>
      <c r="BF986" s="56" t="s">
        <v>334</v>
      </c>
      <c r="BG986" s="56" t="s">
        <v>365</v>
      </c>
      <c r="BH986" s="56">
        <v>0</v>
      </c>
      <c r="BI986" s="56">
        <v>0</v>
      </c>
      <c r="BJ986" s="56">
        <v>0</v>
      </c>
    </row>
    <row r="987" spans="1:62" hidden="1" x14ac:dyDescent="0.3">
      <c r="A987" s="56">
        <v>49196610</v>
      </c>
      <c r="B987" s="86">
        <v>599202</v>
      </c>
      <c r="C987" s="1">
        <v>42893</v>
      </c>
      <c r="D987" s="56" t="s">
        <v>357</v>
      </c>
      <c r="E987" s="56" t="s">
        <v>358</v>
      </c>
      <c r="F987" s="56" t="s">
        <v>334</v>
      </c>
      <c r="G987" s="56" t="s">
        <v>335</v>
      </c>
      <c r="H987" s="56" t="s">
        <v>336</v>
      </c>
      <c r="I987" s="56" t="s">
        <v>359</v>
      </c>
      <c r="K987" s="56" t="s">
        <v>337</v>
      </c>
      <c r="L987" s="56" t="s">
        <v>545</v>
      </c>
      <c r="M987" s="56" t="s">
        <v>984</v>
      </c>
      <c r="N987" s="56" t="s">
        <v>1043</v>
      </c>
      <c r="O987" s="56" t="s">
        <v>985</v>
      </c>
      <c r="P987" s="1" t="s">
        <v>110</v>
      </c>
      <c r="Q987" s="56" t="s">
        <v>360</v>
      </c>
      <c r="R987" s="56" t="s">
        <v>339</v>
      </c>
      <c r="S987" s="56">
        <v>107908</v>
      </c>
      <c r="T987" s="1" t="s">
        <v>371</v>
      </c>
      <c r="U987" s="56">
        <v>41416</v>
      </c>
      <c r="V987" s="56">
        <v>43100</v>
      </c>
      <c r="W987" s="56">
        <v>41456</v>
      </c>
      <c r="X987" s="56">
        <v>43100</v>
      </c>
      <c r="Y987" s="56" t="s">
        <v>340</v>
      </c>
      <c r="Z987" s="56" t="s">
        <v>367</v>
      </c>
      <c r="AA987" s="56" t="s">
        <v>347</v>
      </c>
      <c r="AB987" s="56" t="s">
        <v>343</v>
      </c>
      <c r="AC987" s="56" t="s">
        <v>342</v>
      </c>
      <c r="AD987" s="56" t="s">
        <v>342</v>
      </c>
      <c r="AE987" s="56" t="s">
        <v>334</v>
      </c>
      <c r="AF987" s="56" t="s">
        <v>292</v>
      </c>
      <c r="AG987" s="56">
        <v>2017</v>
      </c>
      <c r="AH987" s="56" t="s">
        <v>361</v>
      </c>
      <c r="AI987" s="56" t="s">
        <v>384</v>
      </c>
      <c r="AJ987" s="56">
        <v>211433</v>
      </c>
      <c r="AM987" s="56">
        <v>42748</v>
      </c>
      <c r="AN987" s="56" t="s">
        <v>391</v>
      </c>
      <c r="AO987" s="1">
        <v>41393</v>
      </c>
      <c r="AP987" s="56" t="s">
        <v>353</v>
      </c>
      <c r="AQ987" s="56">
        <v>59806</v>
      </c>
      <c r="AR987" s="56">
        <v>0</v>
      </c>
      <c r="AS987" s="56" t="s">
        <v>346</v>
      </c>
      <c r="BB987" s="56" t="s">
        <v>339</v>
      </c>
      <c r="BC987" s="56" t="s">
        <v>263</v>
      </c>
      <c r="BD987" s="56" t="s">
        <v>349</v>
      </c>
      <c r="BE987" s="56" t="s">
        <v>347</v>
      </c>
      <c r="BF987" s="56" t="s">
        <v>334</v>
      </c>
      <c r="BG987" s="56" t="s">
        <v>365</v>
      </c>
      <c r="BH987" s="56">
        <v>0</v>
      </c>
      <c r="BI987" s="56">
        <v>0</v>
      </c>
      <c r="BJ987" s="56">
        <v>1</v>
      </c>
    </row>
    <row r="988" spans="1:62" hidden="1" x14ac:dyDescent="0.3">
      <c r="A988" s="56">
        <v>49196601</v>
      </c>
      <c r="B988" s="86">
        <v>599202</v>
      </c>
      <c r="C988" s="1">
        <v>42893</v>
      </c>
      <c r="D988" s="56" t="s">
        <v>357</v>
      </c>
      <c r="E988" s="56" t="s">
        <v>358</v>
      </c>
      <c r="F988" s="56" t="s">
        <v>334</v>
      </c>
      <c r="G988" s="56" t="s">
        <v>335</v>
      </c>
      <c r="H988" s="56" t="s">
        <v>336</v>
      </c>
      <c r="I988" s="56" t="s">
        <v>359</v>
      </c>
      <c r="K988" s="56" t="s">
        <v>337</v>
      </c>
      <c r="L988" s="56" t="s">
        <v>545</v>
      </c>
      <c r="M988" s="56" t="s">
        <v>984</v>
      </c>
      <c r="N988" s="56" t="s">
        <v>1043</v>
      </c>
      <c r="O988" s="56" t="s">
        <v>985</v>
      </c>
      <c r="P988" s="1" t="s">
        <v>110</v>
      </c>
      <c r="Q988" s="56" t="s">
        <v>360</v>
      </c>
      <c r="R988" s="56" t="s">
        <v>339</v>
      </c>
      <c r="S988" s="56">
        <v>107908</v>
      </c>
      <c r="T988" s="1" t="s">
        <v>371</v>
      </c>
      <c r="U988" s="56">
        <v>41416</v>
      </c>
      <c r="V988" s="56">
        <v>43100</v>
      </c>
      <c r="W988" s="56">
        <v>41456</v>
      </c>
      <c r="X988" s="56">
        <v>43100</v>
      </c>
      <c r="Y988" s="56" t="s">
        <v>340</v>
      </c>
      <c r="Z988" s="56" t="s">
        <v>367</v>
      </c>
      <c r="AA988" s="56" t="s">
        <v>347</v>
      </c>
      <c r="AB988" s="56" t="s">
        <v>343</v>
      </c>
      <c r="AC988" s="56" t="s">
        <v>342</v>
      </c>
      <c r="AD988" s="56" t="s">
        <v>342</v>
      </c>
      <c r="AE988" s="56" t="s">
        <v>334</v>
      </c>
      <c r="AF988" s="56" t="s">
        <v>291</v>
      </c>
      <c r="AG988" s="56">
        <v>2015</v>
      </c>
      <c r="AH988" s="56" t="s">
        <v>361</v>
      </c>
      <c r="AI988" s="56" t="s">
        <v>362</v>
      </c>
      <c r="AJ988" s="56">
        <v>729329</v>
      </c>
      <c r="AK988" s="1">
        <v>41973</v>
      </c>
      <c r="AL988" s="56" t="s">
        <v>537</v>
      </c>
      <c r="AM988" s="56">
        <v>42748</v>
      </c>
      <c r="AN988" s="56" t="s">
        <v>391</v>
      </c>
      <c r="AO988" s="1">
        <v>42045</v>
      </c>
      <c r="AP988" s="56" t="s">
        <v>353</v>
      </c>
      <c r="AQ988" s="56">
        <v>59806</v>
      </c>
      <c r="AR988" s="56">
        <v>0</v>
      </c>
      <c r="AS988" s="56" t="s">
        <v>346</v>
      </c>
      <c r="BB988" s="56" t="s">
        <v>339</v>
      </c>
      <c r="BC988" s="56" t="s">
        <v>263</v>
      </c>
      <c r="BD988" s="56" t="s">
        <v>349</v>
      </c>
      <c r="BE988" s="56" t="s">
        <v>347</v>
      </c>
      <c r="BF988" s="56" t="s">
        <v>334</v>
      </c>
      <c r="BG988" s="56" t="s">
        <v>365</v>
      </c>
      <c r="BH988" s="56">
        <v>0</v>
      </c>
      <c r="BI988" s="56">
        <v>0</v>
      </c>
      <c r="BJ988" s="56">
        <v>1</v>
      </c>
    </row>
    <row r="989" spans="1:62" hidden="1" x14ac:dyDescent="0.3">
      <c r="A989" s="56">
        <v>49196597</v>
      </c>
      <c r="B989" s="86">
        <v>599202</v>
      </c>
      <c r="C989" s="1">
        <v>42893</v>
      </c>
      <c r="D989" s="56" t="s">
        <v>357</v>
      </c>
      <c r="E989" s="56" t="s">
        <v>358</v>
      </c>
      <c r="F989" s="56" t="s">
        <v>334</v>
      </c>
      <c r="G989" s="56" t="s">
        <v>335</v>
      </c>
      <c r="H989" s="56" t="s">
        <v>336</v>
      </c>
      <c r="I989" s="56" t="s">
        <v>359</v>
      </c>
      <c r="K989" s="56" t="s">
        <v>337</v>
      </c>
      <c r="L989" s="56" t="s">
        <v>545</v>
      </c>
      <c r="M989" s="56" t="s">
        <v>984</v>
      </c>
      <c r="N989" s="56" t="s">
        <v>1043</v>
      </c>
      <c r="O989" s="56" t="s">
        <v>985</v>
      </c>
      <c r="P989" s="1" t="s">
        <v>110</v>
      </c>
      <c r="Q989" s="56" t="s">
        <v>360</v>
      </c>
      <c r="R989" s="56" t="s">
        <v>339</v>
      </c>
      <c r="S989" s="56">
        <v>107908</v>
      </c>
      <c r="T989" s="1" t="s">
        <v>371</v>
      </c>
      <c r="U989" s="56">
        <v>41416</v>
      </c>
      <c r="V989" s="56">
        <v>43100</v>
      </c>
      <c r="W989" s="56">
        <v>41456</v>
      </c>
      <c r="X989" s="56">
        <v>43100</v>
      </c>
      <c r="Y989" s="56" t="s">
        <v>340</v>
      </c>
      <c r="Z989" s="56" t="s">
        <v>367</v>
      </c>
      <c r="AA989" s="56" t="s">
        <v>347</v>
      </c>
      <c r="AB989" s="56" t="s">
        <v>343</v>
      </c>
      <c r="AC989" s="56" t="s">
        <v>342</v>
      </c>
      <c r="AD989" s="56" t="s">
        <v>342</v>
      </c>
      <c r="AE989" s="56" t="s">
        <v>334</v>
      </c>
      <c r="AF989" s="56" t="s">
        <v>291</v>
      </c>
      <c r="AG989" s="56">
        <v>2014</v>
      </c>
      <c r="AH989" s="56" t="s">
        <v>361</v>
      </c>
      <c r="AI989" s="56" t="s">
        <v>362</v>
      </c>
      <c r="AJ989" s="56">
        <v>180395</v>
      </c>
      <c r="AK989" s="1">
        <v>41639</v>
      </c>
      <c r="AL989" s="56" t="s">
        <v>538</v>
      </c>
      <c r="AM989" s="56">
        <v>42748</v>
      </c>
      <c r="AN989" s="56" t="s">
        <v>391</v>
      </c>
      <c r="AO989" s="1">
        <v>41684</v>
      </c>
      <c r="AP989" s="56" t="s">
        <v>378</v>
      </c>
      <c r="AQ989" s="56">
        <v>59806</v>
      </c>
      <c r="AR989" s="56">
        <v>0</v>
      </c>
      <c r="AS989" s="56" t="s">
        <v>346</v>
      </c>
      <c r="BB989" s="56" t="s">
        <v>339</v>
      </c>
      <c r="BC989" s="56" t="s">
        <v>263</v>
      </c>
      <c r="BD989" s="56" t="s">
        <v>349</v>
      </c>
      <c r="BE989" s="56" t="s">
        <v>347</v>
      </c>
      <c r="BF989" s="56" t="s">
        <v>334</v>
      </c>
      <c r="BG989" s="56" t="s">
        <v>365</v>
      </c>
      <c r="BH989" s="56">
        <v>0</v>
      </c>
      <c r="BI989" s="56">
        <v>0</v>
      </c>
      <c r="BJ989" s="56">
        <v>1</v>
      </c>
    </row>
    <row r="990" spans="1:62" hidden="1" x14ac:dyDescent="0.3">
      <c r="A990" s="56">
        <v>49196104</v>
      </c>
      <c r="B990" s="86">
        <v>599202</v>
      </c>
      <c r="C990" s="1">
        <v>42893</v>
      </c>
      <c r="D990" s="56" t="s">
        <v>357</v>
      </c>
      <c r="E990" s="56" t="s">
        <v>358</v>
      </c>
      <c r="F990" s="56" t="s">
        <v>334</v>
      </c>
      <c r="G990" s="56" t="s">
        <v>335</v>
      </c>
      <c r="H990" s="56" t="s">
        <v>336</v>
      </c>
      <c r="I990" s="56" t="s">
        <v>359</v>
      </c>
      <c r="K990" s="56" t="s">
        <v>337</v>
      </c>
      <c r="L990" s="56" t="s">
        <v>545</v>
      </c>
      <c r="M990" s="56" t="s">
        <v>984</v>
      </c>
      <c r="N990" s="56" t="s">
        <v>1043</v>
      </c>
      <c r="O990" s="56" t="s">
        <v>985</v>
      </c>
      <c r="P990" s="1" t="s">
        <v>105</v>
      </c>
      <c r="S990" s="56">
        <v>159042</v>
      </c>
      <c r="T990" s="1" t="s">
        <v>408</v>
      </c>
      <c r="U990" s="56">
        <v>41416</v>
      </c>
      <c r="V990" s="56">
        <v>43100</v>
      </c>
      <c r="W990" s="56">
        <v>41416</v>
      </c>
      <c r="X990" s="56">
        <v>43100</v>
      </c>
      <c r="Y990" s="56" t="s">
        <v>356</v>
      </c>
      <c r="Z990" s="56" t="s">
        <v>382</v>
      </c>
      <c r="AA990" s="56" t="s">
        <v>347</v>
      </c>
      <c r="AB990" s="56" t="s">
        <v>343</v>
      </c>
      <c r="AC990" s="56" t="s">
        <v>342</v>
      </c>
      <c r="AD990" s="56" t="s">
        <v>342</v>
      </c>
      <c r="AE990" s="56" t="s">
        <v>334</v>
      </c>
      <c r="AF990" s="56" t="s">
        <v>292</v>
      </c>
      <c r="AG990" s="56">
        <v>2016</v>
      </c>
      <c r="AH990" s="56" t="s">
        <v>361</v>
      </c>
      <c r="AI990" s="56" t="s">
        <v>384</v>
      </c>
      <c r="AJ990" s="56">
        <v>11</v>
      </c>
      <c r="AM990" s="56">
        <v>42396</v>
      </c>
      <c r="AN990" s="56" t="s">
        <v>364</v>
      </c>
      <c r="AO990" s="1">
        <v>41784</v>
      </c>
      <c r="AP990" s="56" t="s">
        <v>353</v>
      </c>
      <c r="AQ990" s="56">
        <v>75562</v>
      </c>
      <c r="AR990" s="56">
        <v>0</v>
      </c>
      <c r="AS990" s="56" t="s">
        <v>346</v>
      </c>
      <c r="BB990" s="56" t="s">
        <v>339</v>
      </c>
      <c r="BC990" s="56" t="s">
        <v>263</v>
      </c>
      <c r="BD990" s="56" t="s">
        <v>349</v>
      </c>
      <c r="BE990" s="56" t="s">
        <v>347</v>
      </c>
      <c r="BF990" s="56" t="s">
        <v>334</v>
      </c>
      <c r="BG990" s="56" t="s">
        <v>365</v>
      </c>
      <c r="BH990" s="56">
        <v>0</v>
      </c>
      <c r="BI990" s="56">
        <v>0</v>
      </c>
      <c r="BJ990" s="56">
        <v>1</v>
      </c>
    </row>
    <row r="991" spans="1:62" hidden="1" x14ac:dyDescent="0.3">
      <c r="A991" s="56">
        <v>49196105</v>
      </c>
      <c r="B991" s="86">
        <v>599202</v>
      </c>
      <c r="C991" s="1">
        <v>42893</v>
      </c>
      <c r="D991" s="56" t="s">
        <v>357</v>
      </c>
      <c r="E991" s="56" t="s">
        <v>358</v>
      </c>
      <c r="F991" s="56" t="s">
        <v>334</v>
      </c>
      <c r="G991" s="56" t="s">
        <v>335</v>
      </c>
      <c r="H991" s="56" t="s">
        <v>336</v>
      </c>
      <c r="I991" s="56" t="s">
        <v>359</v>
      </c>
      <c r="K991" s="56" t="s">
        <v>337</v>
      </c>
      <c r="L991" s="56" t="s">
        <v>545</v>
      </c>
      <c r="M991" s="56" t="s">
        <v>984</v>
      </c>
      <c r="N991" s="56" t="s">
        <v>1043</v>
      </c>
      <c r="O991" s="56" t="s">
        <v>985</v>
      </c>
      <c r="P991" s="1" t="s">
        <v>105</v>
      </c>
      <c r="S991" s="56">
        <v>159042</v>
      </c>
      <c r="T991" s="1" t="s">
        <v>408</v>
      </c>
      <c r="U991" s="56">
        <v>41416</v>
      </c>
      <c r="V991" s="56">
        <v>43100</v>
      </c>
      <c r="W991" s="56">
        <v>41416</v>
      </c>
      <c r="X991" s="56">
        <v>43100</v>
      </c>
      <c r="Y991" s="56" t="s">
        <v>356</v>
      </c>
      <c r="Z991" s="56" t="s">
        <v>382</v>
      </c>
      <c r="AA991" s="56" t="s">
        <v>347</v>
      </c>
      <c r="AB991" s="56" t="s">
        <v>343</v>
      </c>
      <c r="AC991" s="56" t="s">
        <v>342</v>
      </c>
      <c r="AD991" s="56" t="s">
        <v>342</v>
      </c>
      <c r="AE991" s="56" t="s">
        <v>334</v>
      </c>
      <c r="AF991" s="56" t="s">
        <v>292</v>
      </c>
      <c r="AG991" s="56">
        <v>2017</v>
      </c>
      <c r="AH991" s="56" t="s">
        <v>361</v>
      </c>
      <c r="AI991" s="56" t="s">
        <v>385</v>
      </c>
      <c r="AJ991" s="56">
        <v>11</v>
      </c>
      <c r="AM991" s="56">
        <v>42396</v>
      </c>
      <c r="AN991" s="56" t="s">
        <v>364</v>
      </c>
      <c r="AO991" s="1">
        <v>41784</v>
      </c>
      <c r="AP991" s="56" t="s">
        <v>353</v>
      </c>
      <c r="AQ991" s="56">
        <v>75562</v>
      </c>
      <c r="AR991" s="56">
        <v>0</v>
      </c>
      <c r="AS991" s="56" t="s">
        <v>346</v>
      </c>
      <c r="BB991" s="56" t="s">
        <v>339</v>
      </c>
      <c r="BC991" s="56" t="s">
        <v>263</v>
      </c>
      <c r="BD991" s="56" t="s">
        <v>349</v>
      </c>
      <c r="BE991" s="56" t="s">
        <v>347</v>
      </c>
      <c r="BF991" s="56" t="s">
        <v>334</v>
      </c>
      <c r="BG991" s="56" t="s">
        <v>365</v>
      </c>
      <c r="BH991" s="56">
        <v>0</v>
      </c>
      <c r="BI991" s="56">
        <v>0</v>
      </c>
      <c r="BJ991" s="56">
        <v>1</v>
      </c>
    </row>
    <row r="992" spans="1:62" hidden="1" x14ac:dyDescent="0.3">
      <c r="A992" s="56">
        <v>49196599</v>
      </c>
      <c r="B992" s="86">
        <v>599202</v>
      </c>
      <c r="C992" s="1">
        <v>42893</v>
      </c>
      <c r="D992" s="56" t="s">
        <v>357</v>
      </c>
      <c r="E992" s="56" t="s">
        <v>358</v>
      </c>
      <c r="F992" s="56" t="s">
        <v>334</v>
      </c>
      <c r="G992" s="56" t="s">
        <v>335</v>
      </c>
      <c r="H992" s="56" t="s">
        <v>336</v>
      </c>
      <c r="I992" s="56" t="s">
        <v>359</v>
      </c>
      <c r="K992" s="56" t="s">
        <v>337</v>
      </c>
      <c r="L992" s="56" t="s">
        <v>545</v>
      </c>
      <c r="M992" s="56" t="s">
        <v>984</v>
      </c>
      <c r="N992" s="56" t="s">
        <v>1043</v>
      </c>
      <c r="O992" s="56" t="s">
        <v>985</v>
      </c>
      <c r="P992" s="1" t="s">
        <v>110</v>
      </c>
      <c r="Q992" s="56" t="s">
        <v>360</v>
      </c>
      <c r="R992" s="56" t="s">
        <v>339</v>
      </c>
      <c r="S992" s="56">
        <v>107908</v>
      </c>
      <c r="T992" s="1" t="s">
        <v>371</v>
      </c>
      <c r="U992" s="56">
        <v>41416</v>
      </c>
      <c r="V992" s="56">
        <v>43100</v>
      </c>
      <c r="W992" s="56">
        <v>41456</v>
      </c>
      <c r="X992" s="56">
        <v>43100</v>
      </c>
      <c r="Y992" s="56" t="s">
        <v>340</v>
      </c>
      <c r="Z992" s="56" t="s">
        <v>367</v>
      </c>
      <c r="AA992" s="56" t="s">
        <v>347</v>
      </c>
      <c r="AB992" s="56" t="s">
        <v>343</v>
      </c>
      <c r="AC992" s="56" t="s">
        <v>342</v>
      </c>
      <c r="AD992" s="56" t="s">
        <v>342</v>
      </c>
      <c r="AE992" s="56" t="s">
        <v>334</v>
      </c>
      <c r="AF992" s="56" t="s">
        <v>291</v>
      </c>
      <c r="AG992" s="56">
        <v>2014</v>
      </c>
      <c r="AH992" s="56" t="s">
        <v>361</v>
      </c>
      <c r="AI992" s="56" t="s">
        <v>384</v>
      </c>
      <c r="AJ992" s="56">
        <v>558386</v>
      </c>
      <c r="AK992" s="1">
        <v>41820</v>
      </c>
      <c r="AL992" s="56" t="s">
        <v>521</v>
      </c>
      <c r="AM992" s="56">
        <v>42748</v>
      </c>
      <c r="AN992" s="56" t="s">
        <v>391</v>
      </c>
      <c r="AO992" s="1">
        <v>41857</v>
      </c>
      <c r="AP992" s="56" t="s">
        <v>353</v>
      </c>
      <c r="AQ992" s="56">
        <v>59806</v>
      </c>
      <c r="AR992" s="56">
        <v>0</v>
      </c>
      <c r="AS992" s="56" t="s">
        <v>346</v>
      </c>
      <c r="BB992" s="56" t="s">
        <v>339</v>
      </c>
      <c r="BC992" s="56" t="s">
        <v>263</v>
      </c>
      <c r="BD992" s="56" t="s">
        <v>349</v>
      </c>
      <c r="BE992" s="56" t="s">
        <v>347</v>
      </c>
      <c r="BF992" s="56" t="s">
        <v>334</v>
      </c>
      <c r="BG992" s="56" t="s">
        <v>365</v>
      </c>
      <c r="BH992" s="56">
        <v>0</v>
      </c>
      <c r="BI992" s="56">
        <v>0</v>
      </c>
      <c r="BJ992" s="56">
        <v>1</v>
      </c>
    </row>
    <row r="993" spans="1:62" hidden="1" x14ac:dyDescent="0.3">
      <c r="A993" s="56">
        <v>49196106</v>
      </c>
      <c r="B993" s="86">
        <v>599202</v>
      </c>
      <c r="C993" s="1">
        <v>42893</v>
      </c>
      <c r="D993" s="56" t="s">
        <v>357</v>
      </c>
      <c r="E993" s="56" t="s">
        <v>358</v>
      </c>
      <c r="F993" s="56" t="s">
        <v>334</v>
      </c>
      <c r="G993" s="56" t="s">
        <v>335</v>
      </c>
      <c r="H993" s="56" t="s">
        <v>336</v>
      </c>
      <c r="I993" s="56" t="s">
        <v>359</v>
      </c>
      <c r="K993" s="56" t="s">
        <v>337</v>
      </c>
      <c r="L993" s="56" t="s">
        <v>545</v>
      </c>
      <c r="M993" s="56" t="s">
        <v>984</v>
      </c>
      <c r="N993" s="56" t="s">
        <v>1043</v>
      </c>
      <c r="O993" s="56" t="s">
        <v>985</v>
      </c>
      <c r="P993" s="1" t="s">
        <v>105</v>
      </c>
      <c r="S993" s="56">
        <v>103822</v>
      </c>
      <c r="T993" s="1" t="s">
        <v>416</v>
      </c>
      <c r="U993" s="56">
        <v>41416</v>
      </c>
      <c r="V993" s="56">
        <v>43100</v>
      </c>
      <c r="W993" s="56">
        <v>41334</v>
      </c>
      <c r="X993" s="56">
        <v>41302</v>
      </c>
      <c r="Y993" s="56" t="s">
        <v>340</v>
      </c>
      <c r="Z993" s="56" t="s">
        <v>341</v>
      </c>
      <c r="AA993" s="56" t="s">
        <v>347</v>
      </c>
      <c r="AB993" s="56" t="s">
        <v>343</v>
      </c>
      <c r="AC993" s="56" t="s">
        <v>342</v>
      </c>
      <c r="AD993" s="56" t="s">
        <v>347</v>
      </c>
      <c r="AE993" s="56" t="s">
        <v>352</v>
      </c>
      <c r="AF993" s="56" t="s">
        <v>224</v>
      </c>
      <c r="AG993" s="56">
        <v>2013</v>
      </c>
      <c r="AH993" s="56" t="s">
        <v>80</v>
      </c>
      <c r="AI993" s="56" t="s">
        <v>339</v>
      </c>
      <c r="AJ993" s="56">
        <v>0</v>
      </c>
      <c r="AM993" s="56">
        <v>41302</v>
      </c>
      <c r="AN993" s="56" t="s">
        <v>378</v>
      </c>
      <c r="AO993" s="1">
        <v>41291</v>
      </c>
      <c r="AP993" s="56" t="s">
        <v>353</v>
      </c>
      <c r="AQ993" s="56">
        <v>64206</v>
      </c>
      <c r="AR993" s="56">
        <v>0</v>
      </c>
      <c r="AS993" s="56" t="s">
        <v>346</v>
      </c>
      <c r="BB993" s="56" t="s">
        <v>339</v>
      </c>
      <c r="BC993" s="56" t="s">
        <v>263</v>
      </c>
      <c r="BD993" s="56" t="s">
        <v>349</v>
      </c>
      <c r="BE993" s="56" t="s">
        <v>347</v>
      </c>
      <c r="BF993" s="56" t="s">
        <v>334</v>
      </c>
      <c r="BG993" s="56" t="s">
        <v>365</v>
      </c>
      <c r="BH993" s="56">
        <v>0</v>
      </c>
      <c r="BI993" s="56">
        <v>0</v>
      </c>
      <c r="BJ993" s="56">
        <v>0</v>
      </c>
    </row>
    <row r="994" spans="1:62" hidden="1" x14ac:dyDescent="0.3">
      <c r="A994" s="56">
        <v>49196107</v>
      </c>
      <c r="B994" s="86">
        <v>599202</v>
      </c>
      <c r="C994" s="1">
        <v>42893</v>
      </c>
      <c r="D994" s="56" t="s">
        <v>357</v>
      </c>
      <c r="E994" s="56" t="s">
        <v>358</v>
      </c>
      <c r="F994" s="56" t="s">
        <v>334</v>
      </c>
      <c r="G994" s="56" t="s">
        <v>335</v>
      </c>
      <c r="H994" s="56" t="s">
        <v>336</v>
      </c>
      <c r="I994" s="56" t="s">
        <v>359</v>
      </c>
      <c r="K994" s="56" t="s">
        <v>337</v>
      </c>
      <c r="L994" s="56" t="s">
        <v>545</v>
      </c>
      <c r="M994" s="56" t="s">
        <v>984</v>
      </c>
      <c r="N994" s="56" t="s">
        <v>1043</v>
      </c>
      <c r="O994" s="56" t="s">
        <v>985</v>
      </c>
      <c r="P994" s="1" t="s">
        <v>110</v>
      </c>
      <c r="Q994" s="56" t="s">
        <v>417</v>
      </c>
      <c r="R994" s="56" t="s">
        <v>339</v>
      </c>
      <c r="S994" s="56">
        <v>236863</v>
      </c>
      <c r="T994" s="1" t="s">
        <v>418</v>
      </c>
      <c r="U994" s="56">
        <v>41416</v>
      </c>
      <c r="V994" s="56">
        <v>43100</v>
      </c>
      <c r="W994" s="56">
        <v>41416</v>
      </c>
      <c r="X994" s="56">
        <v>43100</v>
      </c>
      <c r="Y994" s="56" t="s">
        <v>356</v>
      </c>
      <c r="Z994" s="56" t="s">
        <v>341</v>
      </c>
      <c r="AA994" s="56" t="s">
        <v>342</v>
      </c>
      <c r="AB994" s="56" t="s">
        <v>339</v>
      </c>
      <c r="AC994" s="56" t="s">
        <v>342</v>
      </c>
      <c r="AD994" s="56" t="s">
        <v>347</v>
      </c>
      <c r="AE994" s="56" t="s">
        <v>354</v>
      </c>
      <c r="AF994" s="56" t="s">
        <v>224</v>
      </c>
      <c r="AG994" s="56">
        <v>2014</v>
      </c>
      <c r="AH994" s="56" t="s">
        <v>80</v>
      </c>
      <c r="AI994" s="56" t="s">
        <v>339</v>
      </c>
      <c r="AJ994" s="56">
        <v>0</v>
      </c>
      <c r="AM994" s="56">
        <v>42791</v>
      </c>
      <c r="AN994" s="56" t="s">
        <v>391</v>
      </c>
      <c r="AO994" s="1">
        <v>42410</v>
      </c>
      <c r="AP994" s="56" t="s">
        <v>391</v>
      </c>
      <c r="AQ994" s="56">
        <v>75665</v>
      </c>
      <c r="AR994" s="56">
        <v>0</v>
      </c>
      <c r="AS994" s="56" t="s">
        <v>346</v>
      </c>
      <c r="AT994" s="56">
        <v>1003</v>
      </c>
      <c r="AU994" s="56" t="s">
        <v>369</v>
      </c>
      <c r="BB994" s="56" t="s">
        <v>339</v>
      </c>
      <c r="BC994" s="56" t="s">
        <v>263</v>
      </c>
      <c r="BD994" s="56" t="s">
        <v>349</v>
      </c>
      <c r="BE994" s="56" t="s">
        <v>347</v>
      </c>
      <c r="BF994" s="56" t="s">
        <v>334</v>
      </c>
      <c r="BG994" s="56" t="s">
        <v>365</v>
      </c>
      <c r="BH994" s="56">
        <v>0</v>
      </c>
      <c r="BI994" s="56">
        <v>0</v>
      </c>
      <c r="BJ994" s="56">
        <v>0</v>
      </c>
    </row>
    <row r="995" spans="1:62" hidden="1" x14ac:dyDescent="0.3">
      <c r="A995" s="56">
        <v>49196607</v>
      </c>
      <c r="B995" s="86">
        <v>599202</v>
      </c>
      <c r="C995" s="1">
        <v>42893</v>
      </c>
      <c r="D995" s="56" t="s">
        <v>357</v>
      </c>
      <c r="E995" s="56" t="s">
        <v>358</v>
      </c>
      <c r="F995" s="56" t="s">
        <v>334</v>
      </c>
      <c r="G995" s="56" t="s">
        <v>335</v>
      </c>
      <c r="H995" s="56" t="s">
        <v>336</v>
      </c>
      <c r="I995" s="56" t="s">
        <v>359</v>
      </c>
      <c r="K995" s="56" t="s">
        <v>337</v>
      </c>
      <c r="L995" s="56" t="s">
        <v>545</v>
      </c>
      <c r="M995" s="56" t="s">
        <v>984</v>
      </c>
      <c r="N995" s="56" t="s">
        <v>1043</v>
      </c>
      <c r="O995" s="56" t="s">
        <v>985</v>
      </c>
      <c r="P995" s="1" t="s">
        <v>188</v>
      </c>
      <c r="Q995" s="56" t="s">
        <v>241</v>
      </c>
      <c r="R995" s="56" t="s">
        <v>339</v>
      </c>
      <c r="S995" s="56">
        <v>158209</v>
      </c>
      <c r="T995" s="1" t="s">
        <v>457</v>
      </c>
      <c r="U995" s="56">
        <v>41416</v>
      </c>
      <c r="V995" s="56">
        <v>43100</v>
      </c>
      <c r="W995" s="56">
        <v>41334</v>
      </c>
      <c r="X995" s="56">
        <v>43100</v>
      </c>
      <c r="Y995" s="56" t="s">
        <v>340</v>
      </c>
      <c r="AA995" s="56" t="s">
        <v>347</v>
      </c>
      <c r="AB995" s="56" t="s">
        <v>343</v>
      </c>
      <c r="AC995" s="56" t="s">
        <v>342</v>
      </c>
      <c r="AD995" s="56" t="s">
        <v>342</v>
      </c>
      <c r="AE995" s="56" t="s">
        <v>334</v>
      </c>
      <c r="AF995" s="56" t="s">
        <v>292</v>
      </c>
      <c r="AG995" s="56">
        <v>2016</v>
      </c>
      <c r="AH995" s="56" t="s">
        <v>80</v>
      </c>
      <c r="AI995" s="56" t="s">
        <v>344</v>
      </c>
      <c r="AJ995" s="56">
        <v>0</v>
      </c>
      <c r="AM995" s="56">
        <v>42748</v>
      </c>
      <c r="AN995" s="56" t="s">
        <v>391</v>
      </c>
      <c r="AO995" s="1">
        <v>42790</v>
      </c>
      <c r="AP995" s="56" t="s">
        <v>391</v>
      </c>
      <c r="AQ995" s="56">
        <v>34593</v>
      </c>
      <c r="AR995" s="56">
        <v>0</v>
      </c>
      <c r="AS995" s="56" t="s">
        <v>346</v>
      </c>
      <c r="BB995" s="56" t="s">
        <v>339</v>
      </c>
      <c r="BC995" s="56" t="s">
        <v>263</v>
      </c>
      <c r="BD995" s="56" t="s">
        <v>349</v>
      </c>
      <c r="BE995" s="56" t="s">
        <v>347</v>
      </c>
      <c r="BF995" s="56" t="s">
        <v>334</v>
      </c>
      <c r="BG995" s="56" t="s">
        <v>365</v>
      </c>
      <c r="BH995" s="56">
        <v>0</v>
      </c>
      <c r="BI995" s="56">
        <v>0</v>
      </c>
      <c r="BJ995" s="56">
        <v>1</v>
      </c>
    </row>
    <row r="996" spans="1:62" hidden="1" x14ac:dyDescent="0.3">
      <c r="A996" s="56">
        <v>49196603</v>
      </c>
      <c r="B996" s="86">
        <v>599202</v>
      </c>
      <c r="C996" s="1">
        <v>42893</v>
      </c>
      <c r="D996" s="56" t="s">
        <v>357</v>
      </c>
      <c r="E996" s="56" t="s">
        <v>358</v>
      </c>
      <c r="F996" s="56" t="s">
        <v>334</v>
      </c>
      <c r="G996" s="56" t="s">
        <v>335</v>
      </c>
      <c r="H996" s="56" t="s">
        <v>336</v>
      </c>
      <c r="I996" s="56" t="s">
        <v>359</v>
      </c>
      <c r="K996" s="56" t="s">
        <v>337</v>
      </c>
      <c r="L996" s="56" t="s">
        <v>545</v>
      </c>
      <c r="M996" s="56" t="s">
        <v>984</v>
      </c>
      <c r="N996" s="56" t="s">
        <v>1043</v>
      </c>
      <c r="O996" s="56" t="s">
        <v>985</v>
      </c>
      <c r="P996" s="1" t="s">
        <v>110</v>
      </c>
      <c r="Q996" s="56" t="s">
        <v>360</v>
      </c>
      <c r="R996" s="56" t="s">
        <v>339</v>
      </c>
      <c r="S996" s="56">
        <v>107908</v>
      </c>
      <c r="T996" s="1" t="s">
        <v>371</v>
      </c>
      <c r="U996" s="56">
        <v>41416</v>
      </c>
      <c r="V996" s="56">
        <v>43100</v>
      </c>
      <c r="W996" s="56">
        <v>41456</v>
      </c>
      <c r="X996" s="56">
        <v>43100</v>
      </c>
      <c r="Y996" s="56" t="s">
        <v>340</v>
      </c>
      <c r="Z996" s="56" t="s">
        <v>367</v>
      </c>
      <c r="AA996" s="56" t="s">
        <v>347</v>
      </c>
      <c r="AB996" s="56" t="s">
        <v>343</v>
      </c>
      <c r="AC996" s="56" t="s">
        <v>342</v>
      </c>
      <c r="AD996" s="56" t="s">
        <v>342</v>
      </c>
      <c r="AE996" s="56" t="s">
        <v>334</v>
      </c>
      <c r="AF996" s="56" t="s">
        <v>291</v>
      </c>
      <c r="AG996" s="56">
        <v>2015</v>
      </c>
      <c r="AH996" s="56" t="s">
        <v>361</v>
      </c>
      <c r="AI996" s="56" t="s">
        <v>384</v>
      </c>
      <c r="AJ996" s="56">
        <v>1041727</v>
      </c>
      <c r="AK996" s="1">
        <v>42185</v>
      </c>
      <c r="AL996" s="56" t="s">
        <v>536</v>
      </c>
      <c r="AM996" s="56">
        <v>42748</v>
      </c>
      <c r="AN996" s="56" t="s">
        <v>391</v>
      </c>
      <c r="AO996" s="1">
        <v>42242</v>
      </c>
      <c r="AP996" s="56" t="s">
        <v>391</v>
      </c>
      <c r="AQ996" s="56">
        <v>59806</v>
      </c>
      <c r="AR996" s="56">
        <v>0</v>
      </c>
      <c r="AS996" s="56" t="s">
        <v>346</v>
      </c>
      <c r="BB996" s="56" t="s">
        <v>339</v>
      </c>
      <c r="BC996" s="56" t="s">
        <v>263</v>
      </c>
      <c r="BD996" s="56" t="s">
        <v>349</v>
      </c>
      <c r="BE996" s="56" t="s">
        <v>347</v>
      </c>
      <c r="BF996" s="56" t="s">
        <v>334</v>
      </c>
      <c r="BG996" s="56" t="s">
        <v>365</v>
      </c>
      <c r="BH996" s="56">
        <v>0</v>
      </c>
      <c r="BI996" s="56">
        <v>0</v>
      </c>
      <c r="BJ996" s="56">
        <v>1</v>
      </c>
    </row>
    <row r="997" spans="1:62" hidden="1" x14ac:dyDescent="0.3">
      <c r="A997" s="56">
        <v>49196108</v>
      </c>
      <c r="B997" s="86">
        <v>599202</v>
      </c>
      <c r="C997" s="1">
        <v>42893</v>
      </c>
      <c r="D997" s="56" t="s">
        <v>357</v>
      </c>
      <c r="E997" s="56" t="s">
        <v>358</v>
      </c>
      <c r="F997" s="56" t="s">
        <v>334</v>
      </c>
      <c r="G997" s="56" t="s">
        <v>335</v>
      </c>
      <c r="H997" s="56" t="s">
        <v>336</v>
      </c>
      <c r="I997" s="56" t="s">
        <v>359</v>
      </c>
      <c r="K997" s="56" t="s">
        <v>337</v>
      </c>
      <c r="L997" s="56" t="s">
        <v>545</v>
      </c>
      <c r="M997" s="56" t="s">
        <v>984</v>
      </c>
      <c r="N997" s="56" t="s">
        <v>1043</v>
      </c>
      <c r="O997" s="56" t="s">
        <v>985</v>
      </c>
      <c r="P997" s="1" t="s">
        <v>110</v>
      </c>
      <c r="Q997" s="56" t="s">
        <v>417</v>
      </c>
      <c r="R997" s="56" t="s">
        <v>339</v>
      </c>
      <c r="S997" s="56">
        <v>236863</v>
      </c>
      <c r="T997" s="1" t="s">
        <v>418</v>
      </c>
      <c r="U997" s="56">
        <v>41416</v>
      </c>
      <c r="V997" s="56">
        <v>43100</v>
      </c>
      <c r="W997" s="56">
        <v>41416</v>
      </c>
      <c r="X997" s="56">
        <v>43100</v>
      </c>
      <c r="Y997" s="56" t="s">
        <v>356</v>
      </c>
      <c r="Z997" s="56" t="s">
        <v>341</v>
      </c>
      <c r="AA997" s="56" t="s">
        <v>342</v>
      </c>
      <c r="AB997" s="56" t="s">
        <v>339</v>
      </c>
      <c r="AC997" s="56" t="s">
        <v>342</v>
      </c>
      <c r="AD997" s="56" t="s">
        <v>347</v>
      </c>
      <c r="AE997" s="56" t="s">
        <v>354</v>
      </c>
      <c r="AF997" s="56" t="s">
        <v>292</v>
      </c>
      <c r="AG997" s="56">
        <v>2015</v>
      </c>
      <c r="AH997" s="56" t="s">
        <v>80</v>
      </c>
      <c r="AI997" s="56" t="s">
        <v>344</v>
      </c>
      <c r="AJ997" s="56">
        <v>187420</v>
      </c>
      <c r="AM997" s="56">
        <v>42791</v>
      </c>
      <c r="AN997" s="56" t="s">
        <v>391</v>
      </c>
      <c r="AO997" s="1">
        <v>42410</v>
      </c>
      <c r="AP997" s="56" t="s">
        <v>391</v>
      </c>
      <c r="AQ997" s="56">
        <v>75665</v>
      </c>
      <c r="AR997" s="56">
        <v>0</v>
      </c>
      <c r="AS997" s="56" t="s">
        <v>346</v>
      </c>
      <c r="AT997" s="56">
        <v>1003</v>
      </c>
      <c r="AU997" s="56" t="s">
        <v>369</v>
      </c>
      <c r="BB997" s="56" t="s">
        <v>339</v>
      </c>
      <c r="BC997" s="56" t="s">
        <v>263</v>
      </c>
      <c r="BD997" s="56" t="s">
        <v>349</v>
      </c>
      <c r="BE997" s="56" t="s">
        <v>347</v>
      </c>
      <c r="BF997" s="56" t="s">
        <v>334</v>
      </c>
      <c r="BG997" s="56" t="s">
        <v>365</v>
      </c>
      <c r="BH997" s="56">
        <v>0</v>
      </c>
      <c r="BI997" s="56">
        <v>0</v>
      </c>
      <c r="BJ997" s="56">
        <v>0</v>
      </c>
    </row>
    <row r="998" spans="1:62" hidden="1" x14ac:dyDescent="0.3">
      <c r="A998" s="56">
        <v>49196109</v>
      </c>
      <c r="B998" s="86">
        <v>599202</v>
      </c>
      <c r="C998" s="1">
        <v>42893</v>
      </c>
      <c r="D998" s="56" t="s">
        <v>357</v>
      </c>
      <c r="E998" s="56" t="s">
        <v>358</v>
      </c>
      <c r="F998" s="56" t="s">
        <v>334</v>
      </c>
      <c r="G998" s="56" t="s">
        <v>335</v>
      </c>
      <c r="H998" s="56" t="s">
        <v>336</v>
      </c>
      <c r="I998" s="56" t="s">
        <v>359</v>
      </c>
      <c r="K998" s="56" t="s">
        <v>337</v>
      </c>
      <c r="L998" s="56" t="s">
        <v>545</v>
      </c>
      <c r="M998" s="56" t="s">
        <v>984</v>
      </c>
      <c r="N998" s="56" t="s">
        <v>1043</v>
      </c>
      <c r="O998" s="56" t="s">
        <v>985</v>
      </c>
      <c r="P998" s="1" t="s">
        <v>110</v>
      </c>
      <c r="Q998" s="56" t="s">
        <v>417</v>
      </c>
      <c r="R998" s="56" t="s">
        <v>339</v>
      </c>
      <c r="S998" s="56">
        <v>236863</v>
      </c>
      <c r="T998" s="1" t="s">
        <v>418</v>
      </c>
      <c r="U998" s="56">
        <v>41416</v>
      </c>
      <c r="V998" s="56">
        <v>43100</v>
      </c>
      <c r="W998" s="56">
        <v>41416</v>
      </c>
      <c r="X998" s="56">
        <v>43100</v>
      </c>
      <c r="Y998" s="56" t="s">
        <v>356</v>
      </c>
      <c r="Z998" s="56" t="s">
        <v>341</v>
      </c>
      <c r="AA998" s="56" t="s">
        <v>342</v>
      </c>
      <c r="AB998" s="56" t="s">
        <v>339</v>
      </c>
      <c r="AC998" s="56" t="s">
        <v>342</v>
      </c>
      <c r="AD998" s="56" t="s">
        <v>347</v>
      </c>
      <c r="AE998" s="56" t="s">
        <v>354</v>
      </c>
      <c r="AF998" s="56" t="s">
        <v>292</v>
      </c>
      <c r="AG998" s="56">
        <v>2016</v>
      </c>
      <c r="AH998" s="56" t="s">
        <v>80</v>
      </c>
      <c r="AI998" s="56" t="s">
        <v>344</v>
      </c>
      <c r="AJ998" s="56">
        <v>233517</v>
      </c>
      <c r="AM998" s="56">
        <v>42791</v>
      </c>
      <c r="AN998" s="56" t="s">
        <v>391</v>
      </c>
      <c r="AO998" s="1">
        <v>42410</v>
      </c>
      <c r="AP998" s="56" t="s">
        <v>391</v>
      </c>
      <c r="AQ998" s="56">
        <v>75665</v>
      </c>
      <c r="AR998" s="56">
        <v>0</v>
      </c>
      <c r="AS998" s="56" t="s">
        <v>346</v>
      </c>
      <c r="AT998" s="56">
        <v>1003</v>
      </c>
      <c r="AU998" s="56" t="s">
        <v>369</v>
      </c>
      <c r="BB998" s="56" t="s">
        <v>339</v>
      </c>
      <c r="BC998" s="56" t="s">
        <v>263</v>
      </c>
      <c r="BD998" s="56" t="s">
        <v>349</v>
      </c>
      <c r="BE998" s="56" t="s">
        <v>347</v>
      </c>
      <c r="BF998" s="56" t="s">
        <v>334</v>
      </c>
      <c r="BG998" s="56" t="s">
        <v>365</v>
      </c>
      <c r="BH998" s="56">
        <v>0</v>
      </c>
      <c r="BI998" s="56">
        <v>0</v>
      </c>
      <c r="BJ998" s="56">
        <v>0</v>
      </c>
    </row>
    <row r="999" spans="1:62" hidden="1" x14ac:dyDescent="0.3">
      <c r="A999" s="56">
        <v>49196605</v>
      </c>
      <c r="B999" s="86">
        <v>599202</v>
      </c>
      <c r="C999" s="1">
        <v>42893</v>
      </c>
      <c r="D999" s="56" t="s">
        <v>357</v>
      </c>
      <c r="E999" s="56" t="s">
        <v>358</v>
      </c>
      <c r="F999" s="56" t="s">
        <v>334</v>
      </c>
      <c r="G999" s="56" t="s">
        <v>335</v>
      </c>
      <c r="H999" s="56" t="s">
        <v>336</v>
      </c>
      <c r="I999" s="56" t="s">
        <v>359</v>
      </c>
      <c r="K999" s="56" t="s">
        <v>337</v>
      </c>
      <c r="L999" s="56" t="s">
        <v>545</v>
      </c>
      <c r="M999" s="56" t="s">
        <v>984</v>
      </c>
      <c r="N999" s="56" t="s">
        <v>1043</v>
      </c>
      <c r="O999" s="56" t="s">
        <v>985</v>
      </c>
      <c r="P999" s="1" t="s">
        <v>188</v>
      </c>
      <c r="Q999" s="56" t="s">
        <v>241</v>
      </c>
      <c r="R999" s="56" t="s">
        <v>339</v>
      </c>
      <c r="S999" s="56">
        <v>158209</v>
      </c>
      <c r="T999" s="1" t="s">
        <v>457</v>
      </c>
      <c r="U999" s="56">
        <v>41416</v>
      </c>
      <c r="V999" s="56">
        <v>43100</v>
      </c>
      <c r="W999" s="56">
        <v>41334</v>
      </c>
      <c r="X999" s="56">
        <v>43100</v>
      </c>
      <c r="Y999" s="56" t="s">
        <v>340</v>
      </c>
      <c r="AA999" s="56" t="s">
        <v>347</v>
      </c>
      <c r="AB999" s="56" t="s">
        <v>343</v>
      </c>
      <c r="AC999" s="56" t="s">
        <v>342</v>
      </c>
      <c r="AD999" s="56" t="s">
        <v>342</v>
      </c>
      <c r="AE999" s="56" t="s">
        <v>334</v>
      </c>
      <c r="AF999" s="56" t="s">
        <v>292</v>
      </c>
      <c r="AG999" s="56">
        <v>2015</v>
      </c>
      <c r="AH999" s="56" t="s">
        <v>80</v>
      </c>
      <c r="AI999" s="56" t="s">
        <v>344</v>
      </c>
      <c r="AJ999" s="56">
        <v>1</v>
      </c>
      <c r="AM999" s="56">
        <v>42748</v>
      </c>
      <c r="AN999" s="56" t="s">
        <v>391</v>
      </c>
      <c r="AO999" s="1">
        <v>41404</v>
      </c>
      <c r="AP999" s="56" t="s">
        <v>378</v>
      </c>
      <c r="AQ999" s="56">
        <v>34593</v>
      </c>
      <c r="AR999" s="56">
        <v>0</v>
      </c>
      <c r="AS999" s="56" t="s">
        <v>346</v>
      </c>
      <c r="BB999" s="56" t="s">
        <v>339</v>
      </c>
      <c r="BC999" s="56" t="s">
        <v>263</v>
      </c>
      <c r="BD999" s="56" t="s">
        <v>349</v>
      </c>
      <c r="BE999" s="56" t="s">
        <v>347</v>
      </c>
      <c r="BF999" s="56" t="s">
        <v>334</v>
      </c>
      <c r="BG999" s="56" t="s">
        <v>365</v>
      </c>
      <c r="BH999" s="56">
        <v>0</v>
      </c>
      <c r="BI999" s="56">
        <v>0</v>
      </c>
      <c r="BJ999" s="56">
        <v>1</v>
      </c>
    </row>
    <row r="1000" spans="1:62" hidden="1" x14ac:dyDescent="0.3">
      <c r="A1000" s="56">
        <v>49196110</v>
      </c>
      <c r="B1000" s="86">
        <v>599202</v>
      </c>
      <c r="C1000" s="1">
        <v>42893</v>
      </c>
      <c r="D1000" s="56" t="s">
        <v>357</v>
      </c>
      <c r="E1000" s="56" t="s">
        <v>358</v>
      </c>
      <c r="F1000" s="56" t="s">
        <v>334</v>
      </c>
      <c r="G1000" s="56" t="s">
        <v>335</v>
      </c>
      <c r="H1000" s="56" t="s">
        <v>336</v>
      </c>
      <c r="I1000" s="56" t="s">
        <v>359</v>
      </c>
      <c r="K1000" s="56" t="s">
        <v>337</v>
      </c>
      <c r="L1000" s="56" t="s">
        <v>545</v>
      </c>
      <c r="M1000" s="56" t="s">
        <v>984</v>
      </c>
      <c r="N1000" s="56" t="s">
        <v>1043</v>
      </c>
      <c r="O1000" s="56" t="s">
        <v>985</v>
      </c>
      <c r="P1000" s="1" t="s">
        <v>110</v>
      </c>
      <c r="Q1000" s="56" t="s">
        <v>417</v>
      </c>
      <c r="R1000" s="56" t="s">
        <v>339</v>
      </c>
      <c r="S1000" s="56">
        <v>236863</v>
      </c>
      <c r="T1000" s="1" t="s">
        <v>418</v>
      </c>
      <c r="U1000" s="56">
        <v>41416</v>
      </c>
      <c r="V1000" s="56">
        <v>43100</v>
      </c>
      <c r="W1000" s="56">
        <v>41416</v>
      </c>
      <c r="X1000" s="56">
        <v>43100</v>
      </c>
      <c r="Y1000" s="56" t="s">
        <v>356</v>
      </c>
      <c r="Z1000" s="56" t="s">
        <v>341</v>
      </c>
      <c r="AA1000" s="56" t="s">
        <v>342</v>
      </c>
      <c r="AB1000" s="56" t="s">
        <v>339</v>
      </c>
      <c r="AC1000" s="56" t="s">
        <v>342</v>
      </c>
      <c r="AD1000" s="56" t="s">
        <v>347</v>
      </c>
      <c r="AE1000" s="56" t="s">
        <v>354</v>
      </c>
      <c r="AF1000" s="56" t="s">
        <v>292</v>
      </c>
      <c r="AG1000" s="56">
        <v>2017</v>
      </c>
      <c r="AH1000" s="56" t="s">
        <v>80</v>
      </c>
      <c r="AI1000" s="56" t="s">
        <v>344</v>
      </c>
      <c r="AJ1000" s="56">
        <v>292361</v>
      </c>
      <c r="AM1000" s="56">
        <v>42791</v>
      </c>
      <c r="AN1000" s="56" t="s">
        <v>391</v>
      </c>
      <c r="AO1000" s="1">
        <v>42410</v>
      </c>
      <c r="AP1000" s="56" t="s">
        <v>391</v>
      </c>
      <c r="AQ1000" s="56">
        <v>75665</v>
      </c>
      <c r="AR1000" s="56">
        <v>0</v>
      </c>
      <c r="AS1000" s="56" t="s">
        <v>346</v>
      </c>
      <c r="AT1000" s="56">
        <v>1003</v>
      </c>
      <c r="AU1000" s="56" t="s">
        <v>369</v>
      </c>
      <c r="BB1000" s="56" t="s">
        <v>339</v>
      </c>
      <c r="BC1000" s="56" t="s">
        <v>263</v>
      </c>
      <c r="BD1000" s="56" t="s">
        <v>349</v>
      </c>
      <c r="BE1000" s="56" t="s">
        <v>347</v>
      </c>
      <c r="BF1000" s="56" t="s">
        <v>334</v>
      </c>
      <c r="BG1000" s="56" t="s">
        <v>365</v>
      </c>
      <c r="BH1000" s="56">
        <v>0</v>
      </c>
      <c r="BI1000" s="56">
        <v>0</v>
      </c>
      <c r="BJ1000" s="56">
        <v>0</v>
      </c>
    </row>
    <row r="1001" spans="1:62" hidden="1" x14ac:dyDescent="0.3">
      <c r="A1001" s="56">
        <v>49196111</v>
      </c>
      <c r="B1001" s="86">
        <v>599202</v>
      </c>
      <c r="C1001" s="1">
        <v>42893</v>
      </c>
      <c r="D1001" s="56" t="s">
        <v>357</v>
      </c>
      <c r="E1001" s="56" t="s">
        <v>358</v>
      </c>
      <c r="F1001" s="56" t="s">
        <v>334</v>
      </c>
      <c r="G1001" s="56" t="s">
        <v>335</v>
      </c>
      <c r="H1001" s="56" t="s">
        <v>336</v>
      </c>
      <c r="I1001" s="56" t="s">
        <v>359</v>
      </c>
      <c r="K1001" s="56" t="s">
        <v>337</v>
      </c>
      <c r="L1001" s="56" t="s">
        <v>545</v>
      </c>
      <c r="M1001" s="56" t="s">
        <v>984</v>
      </c>
      <c r="N1001" s="56" t="s">
        <v>1043</v>
      </c>
      <c r="O1001" s="56" t="s">
        <v>985</v>
      </c>
      <c r="P1001" s="1" t="s">
        <v>110</v>
      </c>
      <c r="Q1001" s="56" t="s">
        <v>417</v>
      </c>
      <c r="R1001" s="56" t="s">
        <v>339</v>
      </c>
      <c r="S1001" s="56">
        <v>236864</v>
      </c>
      <c r="T1001" s="1" t="s">
        <v>381</v>
      </c>
      <c r="U1001" s="56">
        <v>41416</v>
      </c>
      <c r="V1001" s="56">
        <v>43100</v>
      </c>
      <c r="W1001" s="56">
        <v>41416</v>
      </c>
      <c r="X1001" s="56">
        <v>43100</v>
      </c>
      <c r="Y1001" s="56" t="s">
        <v>356</v>
      </c>
      <c r="Z1001" s="56" t="s">
        <v>382</v>
      </c>
      <c r="AA1001" s="56" t="s">
        <v>342</v>
      </c>
      <c r="AB1001" s="56" t="s">
        <v>343</v>
      </c>
      <c r="AC1001" s="56" t="s">
        <v>342</v>
      </c>
      <c r="AD1001" s="56" t="s">
        <v>347</v>
      </c>
      <c r="AE1001" s="56" t="s">
        <v>334</v>
      </c>
      <c r="AF1001" s="56" t="s">
        <v>224</v>
      </c>
      <c r="AG1001" s="56">
        <v>2014</v>
      </c>
      <c r="AH1001" s="56" t="s">
        <v>80</v>
      </c>
      <c r="AI1001" s="56" t="s">
        <v>339</v>
      </c>
      <c r="AJ1001" s="56">
        <v>0</v>
      </c>
      <c r="AM1001" s="56">
        <v>42748</v>
      </c>
      <c r="AN1001" s="56" t="s">
        <v>353</v>
      </c>
      <c r="AO1001" s="1">
        <v>42410</v>
      </c>
      <c r="AP1001" s="56" t="s">
        <v>391</v>
      </c>
      <c r="AQ1001" s="56">
        <v>49203</v>
      </c>
      <c r="AR1001" s="56">
        <v>0</v>
      </c>
      <c r="AS1001" s="56" t="s">
        <v>346</v>
      </c>
      <c r="BB1001" s="56" t="s">
        <v>339</v>
      </c>
      <c r="BC1001" s="56" t="s">
        <v>263</v>
      </c>
      <c r="BD1001" s="56" t="s">
        <v>349</v>
      </c>
      <c r="BE1001" s="56" t="s">
        <v>347</v>
      </c>
      <c r="BF1001" s="56" t="s">
        <v>334</v>
      </c>
      <c r="BG1001" s="56" t="s">
        <v>365</v>
      </c>
      <c r="BH1001" s="56">
        <v>0</v>
      </c>
      <c r="BI1001" s="56">
        <v>0</v>
      </c>
      <c r="BJ1001" s="56">
        <v>1</v>
      </c>
    </row>
    <row r="1002" spans="1:62" hidden="1" x14ac:dyDescent="0.3">
      <c r="A1002" s="56">
        <v>49196644</v>
      </c>
      <c r="B1002" s="86">
        <v>599202</v>
      </c>
      <c r="C1002" s="1">
        <v>42893</v>
      </c>
      <c r="D1002" s="56" t="s">
        <v>357</v>
      </c>
      <c r="E1002" s="56" t="s">
        <v>358</v>
      </c>
      <c r="F1002" s="56" t="s">
        <v>334</v>
      </c>
      <c r="G1002" s="56" t="s">
        <v>335</v>
      </c>
      <c r="H1002" s="56" t="s">
        <v>336</v>
      </c>
      <c r="I1002" s="56" t="s">
        <v>359</v>
      </c>
      <c r="K1002" s="56" t="s">
        <v>337</v>
      </c>
      <c r="L1002" s="56" t="s">
        <v>545</v>
      </c>
      <c r="M1002" s="56" t="s">
        <v>984</v>
      </c>
      <c r="N1002" s="56" t="s">
        <v>1043</v>
      </c>
      <c r="O1002" s="56" t="s">
        <v>985</v>
      </c>
      <c r="P1002" s="1" t="s">
        <v>110</v>
      </c>
      <c r="Q1002" s="56" t="s">
        <v>366</v>
      </c>
      <c r="R1002" s="56" t="s">
        <v>339</v>
      </c>
      <c r="S1002" s="56">
        <v>127442</v>
      </c>
      <c r="T1002" s="1" t="s">
        <v>370</v>
      </c>
      <c r="U1002" s="56">
        <v>41416</v>
      </c>
      <c r="V1002" s="56">
        <v>43100</v>
      </c>
      <c r="W1002" s="56">
        <v>41334</v>
      </c>
      <c r="X1002" s="56">
        <v>41291</v>
      </c>
      <c r="Y1002" s="56" t="s">
        <v>356</v>
      </c>
      <c r="Z1002" s="56" t="s">
        <v>341</v>
      </c>
      <c r="AA1002" s="56" t="s">
        <v>347</v>
      </c>
      <c r="AB1002" s="56" t="s">
        <v>343</v>
      </c>
      <c r="AC1002" s="56" t="s">
        <v>342</v>
      </c>
      <c r="AD1002" s="56" t="s">
        <v>347</v>
      </c>
      <c r="AE1002" s="56" t="s">
        <v>352</v>
      </c>
      <c r="AF1002" s="56" t="s">
        <v>292</v>
      </c>
      <c r="AG1002" s="56">
        <v>2014</v>
      </c>
      <c r="AH1002" s="56" t="s">
        <v>80</v>
      </c>
      <c r="AI1002" s="56" t="s">
        <v>344</v>
      </c>
      <c r="AJ1002" s="56">
        <v>15745</v>
      </c>
      <c r="AM1002" s="56">
        <v>41291</v>
      </c>
      <c r="AN1002" s="56" t="s">
        <v>353</v>
      </c>
      <c r="AO1002" s="1">
        <v>41290</v>
      </c>
      <c r="AP1002" s="56" t="s">
        <v>353</v>
      </c>
      <c r="AQ1002" s="56">
        <v>64162</v>
      </c>
      <c r="AR1002" s="56">
        <v>0</v>
      </c>
      <c r="AS1002" s="56" t="s">
        <v>346</v>
      </c>
      <c r="BB1002" s="56" t="s">
        <v>339</v>
      </c>
      <c r="BC1002" s="56" t="s">
        <v>263</v>
      </c>
      <c r="BD1002" s="56" t="s">
        <v>349</v>
      </c>
      <c r="BE1002" s="56" t="s">
        <v>347</v>
      </c>
      <c r="BF1002" s="56" t="s">
        <v>334</v>
      </c>
      <c r="BG1002" s="56" t="s">
        <v>365</v>
      </c>
      <c r="BH1002" s="56">
        <v>0</v>
      </c>
      <c r="BI1002" s="56">
        <v>0</v>
      </c>
      <c r="BJ1002" s="56">
        <v>0</v>
      </c>
    </row>
    <row r="1003" spans="1:62" hidden="1" x14ac:dyDescent="0.3">
      <c r="A1003" s="56">
        <v>49196636</v>
      </c>
      <c r="B1003" s="86">
        <v>599202</v>
      </c>
      <c r="C1003" s="1">
        <v>42893</v>
      </c>
      <c r="D1003" s="56" t="s">
        <v>357</v>
      </c>
      <c r="E1003" s="56" t="s">
        <v>358</v>
      </c>
      <c r="F1003" s="56" t="s">
        <v>334</v>
      </c>
      <c r="G1003" s="56" t="s">
        <v>335</v>
      </c>
      <c r="H1003" s="56" t="s">
        <v>336</v>
      </c>
      <c r="I1003" s="56" t="s">
        <v>359</v>
      </c>
      <c r="K1003" s="56" t="s">
        <v>337</v>
      </c>
      <c r="L1003" s="56" t="s">
        <v>545</v>
      </c>
      <c r="M1003" s="56" t="s">
        <v>984</v>
      </c>
      <c r="N1003" s="56" t="s">
        <v>1043</v>
      </c>
      <c r="O1003" s="56" t="s">
        <v>985</v>
      </c>
      <c r="P1003" s="1" t="s">
        <v>110</v>
      </c>
      <c r="Q1003" s="56" t="s">
        <v>360</v>
      </c>
      <c r="R1003" s="56" t="s">
        <v>339</v>
      </c>
      <c r="S1003" s="56">
        <v>107908</v>
      </c>
      <c r="T1003" s="1" t="s">
        <v>371</v>
      </c>
      <c r="U1003" s="56">
        <v>41416</v>
      </c>
      <c r="V1003" s="56">
        <v>43100</v>
      </c>
      <c r="W1003" s="56">
        <v>41456</v>
      </c>
      <c r="X1003" s="56">
        <v>43100</v>
      </c>
      <c r="Y1003" s="56" t="s">
        <v>340</v>
      </c>
      <c r="Z1003" s="56" t="s">
        <v>367</v>
      </c>
      <c r="AA1003" s="56" t="s">
        <v>347</v>
      </c>
      <c r="AB1003" s="56" t="s">
        <v>343</v>
      </c>
      <c r="AC1003" s="56" t="s">
        <v>342</v>
      </c>
      <c r="AD1003" s="56" t="s">
        <v>342</v>
      </c>
      <c r="AE1003" s="56" t="s">
        <v>334</v>
      </c>
      <c r="AF1003" s="56" t="s">
        <v>292</v>
      </c>
      <c r="AG1003" s="56">
        <v>2016</v>
      </c>
      <c r="AH1003" s="56" t="s">
        <v>361</v>
      </c>
      <c r="AI1003" s="56" t="s">
        <v>362</v>
      </c>
      <c r="AJ1003" s="56">
        <v>430780</v>
      </c>
      <c r="AM1003" s="56">
        <v>42748</v>
      </c>
      <c r="AN1003" s="56" t="s">
        <v>391</v>
      </c>
      <c r="AO1003" s="1">
        <v>41393</v>
      </c>
      <c r="AP1003" s="56" t="s">
        <v>353</v>
      </c>
      <c r="AQ1003" s="56">
        <v>59806</v>
      </c>
      <c r="AR1003" s="56">
        <v>0</v>
      </c>
      <c r="AS1003" s="56" t="s">
        <v>346</v>
      </c>
      <c r="BB1003" s="56" t="s">
        <v>339</v>
      </c>
      <c r="BC1003" s="56" t="s">
        <v>263</v>
      </c>
      <c r="BD1003" s="56" t="s">
        <v>349</v>
      </c>
      <c r="BE1003" s="56" t="s">
        <v>347</v>
      </c>
      <c r="BF1003" s="56" t="s">
        <v>334</v>
      </c>
      <c r="BG1003" s="56" t="s">
        <v>365</v>
      </c>
      <c r="BH1003" s="56">
        <v>0</v>
      </c>
      <c r="BI1003" s="56">
        <v>0</v>
      </c>
      <c r="BJ1003" s="56">
        <v>1</v>
      </c>
    </row>
    <row r="1004" spans="1:62" hidden="1" x14ac:dyDescent="0.3">
      <c r="A1004" s="56">
        <v>49196625</v>
      </c>
      <c r="B1004" s="86">
        <v>599202</v>
      </c>
      <c r="C1004" s="1">
        <v>42893</v>
      </c>
      <c r="D1004" s="56" t="s">
        <v>357</v>
      </c>
      <c r="E1004" s="56" t="s">
        <v>358</v>
      </c>
      <c r="F1004" s="56" t="s">
        <v>334</v>
      </c>
      <c r="G1004" s="56" t="s">
        <v>335</v>
      </c>
      <c r="H1004" s="56" t="s">
        <v>336</v>
      </c>
      <c r="I1004" s="56" t="s">
        <v>359</v>
      </c>
      <c r="K1004" s="56" t="s">
        <v>337</v>
      </c>
      <c r="L1004" s="56" t="s">
        <v>545</v>
      </c>
      <c r="M1004" s="56" t="s">
        <v>984</v>
      </c>
      <c r="N1004" s="56" t="s">
        <v>1043</v>
      </c>
      <c r="O1004" s="56" t="s">
        <v>985</v>
      </c>
      <c r="P1004" s="1" t="s">
        <v>110</v>
      </c>
      <c r="Q1004" s="56" t="s">
        <v>360</v>
      </c>
      <c r="R1004" s="56" t="s">
        <v>339</v>
      </c>
      <c r="S1004" s="56">
        <v>107908</v>
      </c>
      <c r="T1004" s="1" t="s">
        <v>371</v>
      </c>
      <c r="U1004" s="56">
        <v>41416</v>
      </c>
      <c r="V1004" s="56">
        <v>43100</v>
      </c>
      <c r="W1004" s="56">
        <v>41456</v>
      </c>
      <c r="X1004" s="56">
        <v>43100</v>
      </c>
      <c r="Y1004" s="56" t="s">
        <v>340</v>
      </c>
      <c r="Z1004" s="56" t="s">
        <v>367</v>
      </c>
      <c r="AA1004" s="56" t="s">
        <v>347</v>
      </c>
      <c r="AB1004" s="56" t="s">
        <v>343</v>
      </c>
      <c r="AC1004" s="56" t="s">
        <v>342</v>
      </c>
      <c r="AD1004" s="56" t="s">
        <v>342</v>
      </c>
      <c r="AE1004" s="56" t="s">
        <v>334</v>
      </c>
      <c r="AF1004" s="56" t="s">
        <v>292</v>
      </c>
      <c r="AG1004" s="56">
        <v>2016</v>
      </c>
      <c r="AH1004" s="56" t="s">
        <v>361</v>
      </c>
      <c r="AI1004" s="56" t="s">
        <v>373</v>
      </c>
      <c r="AJ1004" s="56">
        <v>428941</v>
      </c>
      <c r="AM1004" s="56">
        <v>42748</v>
      </c>
      <c r="AN1004" s="56" t="s">
        <v>391</v>
      </c>
      <c r="AO1004" s="1">
        <v>41393</v>
      </c>
      <c r="AP1004" s="56" t="s">
        <v>353</v>
      </c>
      <c r="AQ1004" s="56">
        <v>59806</v>
      </c>
      <c r="AR1004" s="56">
        <v>0</v>
      </c>
      <c r="AS1004" s="56" t="s">
        <v>346</v>
      </c>
      <c r="BB1004" s="56" t="s">
        <v>339</v>
      </c>
      <c r="BC1004" s="56" t="s">
        <v>263</v>
      </c>
      <c r="BD1004" s="56" t="s">
        <v>349</v>
      </c>
      <c r="BE1004" s="56" t="s">
        <v>347</v>
      </c>
      <c r="BF1004" s="56" t="s">
        <v>334</v>
      </c>
      <c r="BG1004" s="56" t="s">
        <v>365</v>
      </c>
      <c r="BH1004" s="56">
        <v>0</v>
      </c>
      <c r="BI1004" s="56">
        <v>0</v>
      </c>
      <c r="BJ1004" s="56">
        <v>1</v>
      </c>
    </row>
    <row r="1005" spans="1:62" hidden="1" x14ac:dyDescent="0.3">
      <c r="A1005" s="56">
        <v>49196112</v>
      </c>
      <c r="B1005" s="86">
        <v>599202</v>
      </c>
      <c r="C1005" s="1">
        <v>42893</v>
      </c>
      <c r="D1005" s="56" t="s">
        <v>357</v>
      </c>
      <c r="E1005" s="56" t="s">
        <v>358</v>
      </c>
      <c r="F1005" s="56" t="s">
        <v>334</v>
      </c>
      <c r="G1005" s="56" t="s">
        <v>335</v>
      </c>
      <c r="H1005" s="56" t="s">
        <v>336</v>
      </c>
      <c r="I1005" s="56" t="s">
        <v>359</v>
      </c>
      <c r="K1005" s="56" t="s">
        <v>337</v>
      </c>
      <c r="L1005" s="56" t="s">
        <v>545</v>
      </c>
      <c r="M1005" s="56" t="s">
        <v>984</v>
      </c>
      <c r="N1005" s="56" t="s">
        <v>1043</v>
      </c>
      <c r="O1005" s="56" t="s">
        <v>985</v>
      </c>
      <c r="P1005" s="1" t="s">
        <v>110</v>
      </c>
      <c r="Q1005" s="56" t="s">
        <v>417</v>
      </c>
      <c r="R1005" s="56" t="s">
        <v>339</v>
      </c>
      <c r="S1005" s="56">
        <v>236864</v>
      </c>
      <c r="T1005" s="1" t="s">
        <v>381</v>
      </c>
      <c r="U1005" s="56">
        <v>41416</v>
      </c>
      <c r="V1005" s="56">
        <v>43100</v>
      </c>
      <c r="W1005" s="56">
        <v>41416</v>
      </c>
      <c r="X1005" s="56">
        <v>43100</v>
      </c>
      <c r="Y1005" s="56" t="s">
        <v>356</v>
      </c>
      <c r="Z1005" s="56" t="s">
        <v>382</v>
      </c>
      <c r="AA1005" s="56" t="s">
        <v>342</v>
      </c>
      <c r="AB1005" s="56" t="s">
        <v>343</v>
      </c>
      <c r="AC1005" s="56" t="s">
        <v>342</v>
      </c>
      <c r="AD1005" s="56" t="s">
        <v>347</v>
      </c>
      <c r="AE1005" s="56" t="s">
        <v>334</v>
      </c>
      <c r="AF1005" s="56" t="s">
        <v>291</v>
      </c>
      <c r="AG1005" s="56">
        <v>2015</v>
      </c>
      <c r="AH1005" s="56" t="s">
        <v>80</v>
      </c>
      <c r="AI1005" s="56" t="s">
        <v>348</v>
      </c>
      <c r="AJ1005" s="56">
        <v>4.03</v>
      </c>
      <c r="AK1005" s="1">
        <v>42004</v>
      </c>
      <c r="AL1005" s="56" t="s">
        <v>422</v>
      </c>
      <c r="AM1005" s="56">
        <v>42748</v>
      </c>
      <c r="AN1005" s="56" t="s">
        <v>353</v>
      </c>
      <c r="AO1005" s="1">
        <v>42597</v>
      </c>
      <c r="AP1005" s="56" t="s">
        <v>353</v>
      </c>
      <c r="AQ1005" s="56">
        <v>49203</v>
      </c>
      <c r="AR1005" s="56">
        <v>0</v>
      </c>
      <c r="AS1005" s="56" t="s">
        <v>346</v>
      </c>
      <c r="BB1005" s="56" t="s">
        <v>339</v>
      </c>
      <c r="BC1005" s="56" t="s">
        <v>263</v>
      </c>
      <c r="BD1005" s="56" t="s">
        <v>349</v>
      </c>
      <c r="BE1005" s="56" t="s">
        <v>347</v>
      </c>
      <c r="BF1005" s="56" t="s">
        <v>334</v>
      </c>
      <c r="BG1005" s="56" t="s">
        <v>365</v>
      </c>
      <c r="BH1005" s="56">
        <v>0</v>
      </c>
      <c r="BI1005" s="56">
        <v>0</v>
      </c>
      <c r="BJ1005" s="56">
        <v>1</v>
      </c>
    </row>
    <row r="1006" spans="1:62" hidden="1" x14ac:dyDescent="0.3">
      <c r="A1006" s="56">
        <v>49196113</v>
      </c>
      <c r="B1006" s="86">
        <v>599202</v>
      </c>
      <c r="C1006" s="1">
        <v>42893</v>
      </c>
      <c r="D1006" s="56" t="s">
        <v>357</v>
      </c>
      <c r="E1006" s="56" t="s">
        <v>358</v>
      </c>
      <c r="F1006" s="56" t="s">
        <v>334</v>
      </c>
      <c r="G1006" s="56" t="s">
        <v>335</v>
      </c>
      <c r="H1006" s="56" t="s">
        <v>336</v>
      </c>
      <c r="I1006" s="56" t="s">
        <v>359</v>
      </c>
      <c r="K1006" s="56" t="s">
        <v>337</v>
      </c>
      <c r="L1006" s="56" t="s">
        <v>545</v>
      </c>
      <c r="M1006" s="56" t="s">
        <v>984</v>
      </c>
      <c r="N1006" s="56" t="s">
        <v>1043</v>
      </c>
      <c r="O1006" s="56" t="s">
        <v>985</v>
      </c>
      <c r="P1006" s="1" t="s">
        <v>110</v>
      </c>
      <c r="Q1006" s="56" t="s">
        <v>417</v>
      </c>
      <c r="R1006" s="56" t="s">
        <v>339</v>
      </c>
      <c r="S1006" s="56">
        <v>236864</v>
      </c>
      <c r="T1006" s="1" t="s">
        <v>381</v>
      </c>
      <c r="U1006" s="56">
        <v>41416</v>
      </c>
      <c r="V1006" s="56">
        <v>43100</v>
      </c>
      <c r="W1006" s="56">
        <v>41416</v>
      </c>
      <c r="X1006" s="56">
        <v>43100</v>
      </c>
      <c r="Y1006" s="56" t="s">
        <v>356</v>
      </c>
      <c r="Z1006" s="56" t="s">
        <v>382</v>
      </c>
      <c r="AA1006" s="56" t="s">
        <v>342</v>
      </c>
      <c r="AB1006" s="56" t="s">
        <v>343</v>
      </c>
      <c r="AC1006" s="56" t="s">
        <v>342</v>
      </c>
      <c r="AD1006" s="56" t="s">
        <v>347</v>
      </c>
      <c r="AE1006" s="56" t="s">
        <v>334</v>
      </c>
      <c r="AF1006" s="56" t="s">
        <v>291</v>
      </c>
      <c r="AG1006" s="56">
        <v>2015</v>
      </c>
      <c r="AH1006" s="56" t="s">
        <v>80</v>
      </c>
      <c r="AI1006" s="56" t="s">
        <v>344</v>
      </c>
      <c r="AJ1006" s="56">
        <v>4.96</v>
      </c>
      <c r="AK1006" s="1">
        <v>42185</v>
      </c>
      <c r="AL1006" s="56" t="s">
        <v>422</v>
      </c>
      <c r="AM1006" s="56">
        <v>42748</v>
      </c>
      <c r="AN1006" s="56" t="s">
        <v>353</v>
      </c>
      <c r="AO1006" s="1">
        <v>42597</v>
      </c>
      <c r="AP1006" s="56" t="s">
        <v>353</v>
      </c>
      <c r="AQ1006" s="56">
        <v>49203</v>
      </c>
      <c r="AR1006" s="56">
        <v>0</v>
      </c>
      <c r="AS1006" s="56" t="s">
        <v>346</v>
      </c>
      <c r="BB1006" s="56" t="s">
        <v>339</v>
      </c>
      <c r="BC1006" s="56" t="s">
        <v>263</v>
      </c>
      <c r="BD1006" s="56" t="s">
        <v>349</v>
      </c>
      <c r="BE1006" s="56" t="s">
        <v>347</v>
      </c>
      <c r="BF1006" s="56" t="s">
        <v>334</v>
      </c>
      <c r="BG1006" s="56" t="s">
        <v>365</v>
      </c>
      <c r="BH1006" s="56">
        <v>0</v>
      </c>
      <c r="BI1006" s="56">
        <v>0</v>
      </c>
      <c r="BJ1006" s="56">
        <v>1</v>
      </c>
    </row>
    <row r="1007" spans="1:62" hidden="1" x14ac:dyDescent="0.3">
      <c r="A1007" s="56">
        <v>49196634</v>
      </c>
      <c r="B1007" s="86">
        <v>599202</v>
      </c>
      <c r="C1007" s="1">
        <v>42893</v>
      </c>
      <c r="D1007" s="56" t="s">
        <v>357</v>
      </c>
      <c r="E1007" s="56" t="s">
        <v>358</v>
      </c>
      <c r="F1007" s="56" t="s">
        <v>334</v>
      </c>
      <c r="G1007" s="56" t="s">
        <v>335</v>
      </c>
      <c r="H1007" s="56" t="s">
        <v>336</v>
      </c>
      <c r="I1007" s="56" t="s">
        <v>359</v>
      </c>
      <c r="K1007" s="56" t="s">
        <v>337</v>
      </c>
      <c r="L1007" s="56" t="s">
        <v>545</v>
      </c>
      <c r="M1007" s="56" t="s">
        <v>984</v>
      </c>
      <c r="N1007" s="56" t="s">
        <v>1043</v>
      </c>
      <c r="O1007" s="56" t="s">
        <v>985</v>
      </c>
      <c r="P1007" s="1" t="s">
        <v>110</v>
      </c>
      <c r="Q1007" s="56" t="s">
        <v>360</v>
      </c>
      <c r="R1007" s="56" t="s">
        <v>339</v>
      </c>
      <c r="S1007" s="56">
        <v>107908</v>
      </c>
      <c r="T1007" s="1" t="s">
        <v>371</v>
      </c>
      <c r="U1007" s="56">
        <v>41416</v>
      </c>
      <c r="V1007" s="56">
        <v>43100</v>
      </c>
      <c r="W1007" s="56">
        <v>41456</v>
      </c>
      <c r="X1007" s="56">
        <v>43100</v>
      </c>
      <c r="Y1007" s="56" t="s">
        <v>340</v>
      </c>
      <c r="Z1007" s="56" t="s">
        <v>367</v>
      </c>
      <c r="AA1007" s="56" t="s">
        <v>347</v>
      </c>
      <c r="AB1007" s="56" t="s">
        <v>343</v>
      </c>
      <c r="AC1007" s="56" t="s">
        <v>342</v>
      </c>
      <c r="AD1007" s="56" t="s">
        <v>342</v>
      </c>
      <c r="AE1007" s="56" t="s">
        <v>334</v>
      </c>
      <c r="AF1007" s="56" t="s">
        <v>292</v>
      </c>
      <c r="AG1007" s="56">
        <v>2015</v>
      </c>
      <c r="AH1007" s="56" t="s">
        <v>361</v>
      </c>
      <c r="AI1007" s="56" t="s">
        <v>384</v>
      </c>
      <c r="AJ1007" s="56">
        <v>331386</v>
      </c>
      <c r="AM1007" s="56">
        <v>42748</v>
      </c>
      <c r="AN1007" s="56" t="s">
        <v>391</v>
      </c>
      <c r="AO1007" s="1">
        <v>41393</v>
      </c>
      <c r="AP1007" s="56" t="s">
        <v>353</v>
      </c>
      <c r="AQ1007" s="56">
        <v>59806</v>
      </c>
      <c r="AR1007" s="56">
        <v>0</v>
      </c>
      <c r="AS1007" s="56" t="s">
        <v>346</v>
      </c>
      <c r="BB1007" s="56" t="s">
        <v>339</v>
      </c>
      <c r="BC1007" s="56" t="s">
        <v>263</v>
      </c>
      <c r="BD1007" s="56" t="s">
        <v>349</v>
      </c>
      <c r="BE1007" s="56" t="s">
        <v>347</v>
      </c>
      <c r="BF1007" s="56" t="s">
        <v>334</v>
      </c>
      <c r="BG1007" s="56" t="s">
        <v>365</v>
      </c>
      <c r="BH1007" s="56">
        <v>0</v>
      </c>
      <c r="BI1007" s="56">
        <v>0</v>
      </c>
      <c r="BJ1007" s="56">
        <v>1</v>
      </c>
    </row>
    <row r="1008" spans="1:62" hidden="1" x14ac:dyDescent="0.3">
      <c r="A1008" s="56">
        <v>49196114</v>
      </c>
      <c r="B1008" s="86">
        <v>599202</v>
      </c>
      <c r="C1008" s="1">
        <v>42893</v>
      </c>
      <c r="D1008" s="56" t="s">
        <v>357</v>
      </c>
      <c r="E1008" s="56" t="s">
        <v>358</v>
      </c>
      <c r="F1008" s="56" t="s">
        <v>334</v>
      </c>
      <c r="G1008" s="56" t="s">
        <v>335</v>
      </c>
      <c r="H1008" s="56" t="s">
        <v>336</v>
      </c>
      <c r="I1008" s="56" t="s">
        <v>359</v>
      </c>
      <c r="K1008" s="56" t="s">
        <v>337</v>
      </c>
      <c r="L1008" s="56" t="s">
        <v>545</v>
      </c>
      <c r="M1008" s="56" t="s">
        <v>984</v>
      </c>
      <c r="N1008" s="56" t="s">
        <v>1043</v>
      </c>
      <c r="O1008" s="56" t="s">
        <v>985</v>
      </c>
      <c r="P1008" s="1" t="s">
        <v>110</v>
      </c>
      <c r="Q1008" s="56" t="s">
        <v>417</v>
      </c>
      <c r="R1008" s="56" t="s">
        <v>339</v>
      </c>
      <c r="S1008" s="56">
        <v>236864</v>
      </c>
      <c r="T1008" s="1" t="s">
        <v>381</v>
      </c>
      <c r="U1008" s="56">
        <v>41416</v>
      </c>
      <c r="V1008" s="56">
        <v>43100</v>
      </c>
      <c r="W1008" s="56">
        <v>41416</v>
      </c>
      <c r="X1008" s="56">
        <v>43100</v>
      </c>
      <c r="Y1008" s="56" t="s">
        <v>356</v>
      </c>
      <c r="Z1008" s="56" t="s">
        <v>382</v>
      </c>
      <c r="AA1008" s="56" t="s">
        <v>342</v>
      </c>
      <c r="AB1008" s="56" t="s">
        <v>343</v>
      </c>
      <c r="AC1008" s="56" t="s">
        <v>342</v>
      </c>
      <c r="AD1008" s="56" t="s">
        <v>347</v>
      </c>
      <c r="AE1008" s="56" t="s">
        <v>334</v>
      </c>
      <c r="AF1008" s="56" t="s">
        <v>291</v>
      </c>
      <c r="AG1008" s="56">
        <v>2016</v>
      </c>
      <c r="AH1008" s="56" t="s">
        <v>80</v>
      </c>
      <c r="AI1008" s="56" t="s">
        <v>348</v>
      </c>
      <c r="AJ1008" s="56">
        <v>5.66</v>
      </c>
      <c r="AK1008" s="1">
        <v>42369</v>
      </c>
      <c r="AL1008" s="56" t="s">
        <v>422</v>
      </c>
      <c r="AM1008" s="56">
        <v>42748</v>
      </c>
      <c r="AN1008" s="56" t="s">
        <v>353</v>
      </c>
      <c r="AO1008" s="1">
        <v>42597</v>
      </c>
      <c r="AP1008" s="56" t="s">
        <v>353</v>
      </c>
      <c r="AQ1008" s="56">
        <v>49203</v>
      </c>
      <c r="AR1008" s="56">
        <v>0</v>
      </c>
      <c r="AS1008" s="56" t="s">
        <v>346</v>
      </c>
      <c r="BB1008" s="56" t="s">
        <v>339</v>
      </c>
      <c r="BC1008" s="56" t="s">
        <v>263</v>
      </c>
      <c r="BD1008" s="56" t="s">
        <v>349</v>
      </c>
      <c r="BE1008" s="56" t="s">
        <v>347</v>
      </c>
      <c r="BF1008" s="56" t="s">
        <v>334</v>
      </c>
      <c r="BG1008" s="56" t="s">
        <v>365</v>
      </c>
      <c r="BH1008" s="56">
        <v>0</v>
      </c>
      <c r="BI1008" s="56">
        <v>0</v>
      </c>
      <c r="BJ1008" s="56">
        <v>1</v>
      </c>
    </row>
    <row r="1009" spans="1:62" hidden="1" x14ac:dyDescent="0.3">
      <c r="A1009" s="56">
        <v>49196115</v>
      </c>
      <c r="B1009" s="86">
        <v>599202</v>
      </c>
      <c r="C1009" s="1">
        <v>42893</v>
      </c>
      <c r="D1009" s="56" t="s">
        <v>357</v>
      </c>
      <c r="E1009" s="56" t="s">
        <v>358</v>
      </c>
      <c r="F1009" s="56" t="s">
        <v>334</v>
      </c>
      <c r="G1009" s="56" t="s">
        <v>335</v>
      </c>
      <c r="H1009" s="56" t="s">
        <v>336</v>
      </c>
      <c r="I1009" s="56" t="s">
        <v>359</v>
      </c>
      <c r="K1009" s="56" t="s">
        <v>337</v>
      </c>
      <c r="L1009" s="56" t="s">
        <v>545</v>
      </c>
      <c r="M1009" s="56" t="s">
        <v>984</v>
      </c>
      <c r="N1009" s="56" t="s">
        <v>1043</v>
      </c>
      <c r="O1009" s="56" t="s">
        <v>985</v>
      </c>
      <c r="P1009" s="1" t="s">
        <v>110</v>
      </c>
      <c r="Q1009" s="56" t="s">
        <v>417</v>
      </c>
      <c r="R1009" s="56" t="s">
        <v>339</v>
      </c>
      <c r="S1009" s="56">
        <v>236864</v>
      </c>
      <c r="T1009" s="1" t="s">
        <v>381</v>
      </c>
      <c r="U1009" s="56">
        <v>41416</v>
      </c>
      <c r="V1009" s="56">
        <v>43100</v>
      </c>
      <c r="W1009" s="56">
        <v>41416</v>
      </c>
      <c r="X1009" s="56">
        <v>43100</v>
      </c>
      <c r="Y1009" s="56" t="s">
        <v>356</v>
      </c>
      <c r="Z1009" s="56" t="s">
        <v>382</v>
      </c>
      <c r="AA1009" s="56" t="s">
        <v>342</v>
      </c>
      <c r="AB1009" s="56" t="s">
        <v>343</v>
      </c>
      <c r="AC1009" s="56" t="s">
        <v>342</v>
      </c>
      <c r="AD1009" s="56" t="s">
        <v>347</v>
      </c>
      <c r="AE1009" s="56" t="s">
        <v>334</v>
      </c>
      <c r="AF1009" s="56" t="s">
        <v>291</v>
      </c>
      <c r="AG1009" s="56">
        <v>2016</v>
      </c>
      <c r="AH1009" s="56" t="s">
        <v>80</v>
      </c>
      <c r="AI1009" s="56" t="s">
        <v>344</v>
      </c>
      <c r="AJ1009" s="56">
        <v>7.13</v>
      </c>
      <c r="AK1009" s="1">
        <v>42551</v>
      </c>
      <c r="AL1009" s="56" t="s">
        <v>422</v>
      </c>
      <c r="AM1009" s="56">
        <v>42748</v>
      </c>
      <c r="AN1009" s="56" t="s">
        <v>353</v>
      </c>
      <c r="AO1009" s="1">
        <v>42582</v>
      </c>
      <c r="AP1009" s="56" t="s">
        <v>353</v>
      </c>
      <c r="AQ1009" s="56">
        <v>49203</v>
      </c>
      <c r="AR1009" s="56">
        <v>0</v>
      </c>
      <c r="AS1009" s="56" t="s">
        <v>346</v>
      </c>
      <c r="BB1009" s="56" t="s">
        <v>339</v>
      </c>
      <c r="BC1009" s="56" t="s">
        <v>263</v>
      </c>
      <c r="BD1009" s="56" t="s">
        <v>349</v>
      </c>
      <c r="BE1009" s="56" t="s">
        <v>347</v>
      </c>
      <c r="BF1009" s="56" t="s">
        <v>334</v>
      </c>
      <c r="BG1009" s="56" t="s">
        <v>365</v>
      </c>
      <c r="BH1009" s="56">
        <v>0</v>
      </c>
      <c r="BI1009" s="56">
        <v>0</v>
      </c>
      <c r="BJ1009" s="56">
        <v>1</v>
      </c>
    </row>
    <row r="1010" spans="1:62" hidden="1" x14ac:dyDescent="0.3">
      <c r="A1010" s="56">
        <v>49196642</v>
      </c>
      <c r="B1010" s="86">
        <v>599202</v>
      </c>
      <c r="C1010" s="1">
        <v>42893</v>
      </c>
      <c r="D1010" s="56" t="s">
        <v>357</v>
      </c>
      <c r="E1010" s="56" t="s">
        <v>358</v>
      </c>
      <c r="F1010" s="56" t="s">
        <v>334</v>
      </c>
      <c r="G1010" s="56" t="s">
        <v>335</v>
      </c>
      <c r="H1010" s="56" t="s">
        <v>336</v>
      </c>
      <c r="I1010" s="56" t="s">
        <v>359</v>
      </c>
      <c r="K1010" s="56" t="s">
        <v>337</v>
      </c>
      <c r="L1010" s="56" t="s">
        <v>545</v>
      </c>
      <c r="M1010" s="56" t="s">
        <v>984</v>
      </c>
      <c r="N1010" s="56" t="s">
        <v>1043</v>
      </c>
      <c r="O1010" s="56" t="s">
        <v>985</v>
      </c>
      <c r="P1010" s="1" t="s">
        <v>110</v>
      </c>
      <c r="Q1010" s="56" t="s">
        <v>366</v>
      </c>
      <c r="R1010" s="56" t="s">
        <v>339</v>
      </c>
      <c r="S1010" s="56">
        <v>127442</v>
      </c>
      <c r="T1010" s="1" t="s">
        <v>370</v>
      </c>
      <c r="U1010" s="56">
        <v>41416</v>
      </c>
      <c r="V1010" s="56">
        <v>43100</v>
      </c>
      <c r="W1010" s="56">
        <v>41334</v>
      </c>
      <c r="X1010" s="56">
        <v>41291</v>
      </c>
      <c r="Y1010" s="56" t="s">
        <v>356</v>
      </c>
      <c r="Z1010" s="56" t="s">
        <v>341</v>
      </c>
      <c r="AA1010" s="56" t="s">
        <v>347</v>
      </c>
      <c r="AB1010" s="56" t="s">
        <v>343</v>
      </c>
      <c r="AC1010" s="56" t="s">
        <v>342</v>
      </c>
      <c r="AD1010" s="56" t="s">
        <v>347</v>
      </c>
      <c r="AE1010" s="56" t="s">
        <v>352</v>
      </c>
      <c r="AF1010" s="56" t="s">
        <v>292</v>
      </c>
      <c r="AG1010" s="56">
        <v>2013</v>
      </c>
      <c r="AH1010" s="56" t="s">
        <v>80</v>
      </c>
      <c r="AI1010" s="56" t="s">
        <v>344</v>
      </c>
      <c r="AJ1010" s="56">
        <v>4350</v>
      </c>
      <c r="AM1010" s="56">
        <v>41291</v>
      </c>
      <c r="AN1010" s="56" t="s">
        <v>353</v>
      </c>
      <c r="AO1010" s="1">
        <v>41290</v>
      </c>
      <c r="AP1010" s="56" t="s">
        <v>353</v>
      </c>
      <c r="AQ1010" s="56">
        <v>64162</v>
      </c>
      <c r="AR1010" s="56">
        <v>0</v>
      </c>
      <c r="AS1010" s="56" t="s">
        <v>346</v>
      </c>
      <c r="BB1010" s="56" t="s">
        <v>339</v>
      </c>
      <c r="BC1010" s="56" t="s">
        <v>263</v>
      </c>
      <c r="BD1010" s="56" t="s">
        <v>349</v>
      </c>
      <c r="BE1010" s="56" t="s">
        <v>347</v>
      </c>
      <c r="BF1010" s="56" t="s">
        <v>334</v>
      </c>
      <c r="BG1010" s="56" t="s">
        <v>365</v>
      </c>
      <c r="BH1010" s="56">
        <v>0</v>
      </c>
      <c r="BI1010" s="56">
        <v>0</v>
      </c>
      <c r="BJ1010" s="56">
        <v>0</v>
      </c>
    </row>
    <row r="1011" spans="1:62" hidden="1" x14ac:dyDescent="0.3">
      <c r="A1011" s="56">
        <v>49196638</v>
      </c>
      <c r="B1011" s="86">
        <v>599202</v>
      </c>
      <c r="C1011" s="1">
        <v>42893</v>
      </c>
      <c r="D1011" s="56" t="s">
        <v>357</v>
      </c>
      <c r="E1011" s="56" t="s">
        <v>358</v>
      </c>
      <c r="F1011" s="56" t="s">
        <v>334</v>
      </c>
      <c r="G1011" s="56" t="s">
        <v>335</v>
      </c>
      <c r="H1011" s="56" t="s">
        <v>336</v>
      </c>
      <c r="I1011" s="56" t="s">
        <v>359</v>
      </c>
      <c r="K1011" s="56" t="s">
        <v>337</v>
      </c>
      <c r="L1011" s="56" t="s">
        <v>545</v>
      </c>
      <c r="M1011" s="56" t="s">
        <v>984</v>
      </c>
      <c r="N1011" s="56" t="s">
        <v>1043</v>
      </c>
      <c r="O1011" s="56" t="s">
        <v>985</v>
      </c>
      <c r="P1011" s="1" t="s">
        <v>110</v>
      </c>
      <c r="Q1011" s="56" t="s">
        <v>360</v>
      </c>
      <c r="R1011" s="56" t="s">
        <v>339</v>
      </c>
      <c r="S1011" s="56">
        <v>107908</v>
      </c>
      <c r="T1011" s="1" t="s">
        <v>371</v>
      </c>
      <c r="U1011" s="56">
        <v>41416</v>
      </c>
      <c r="V1011" s="56">
        <v>43100</v>
      </c>
      <c r="W1011" s="56">
        <v>41456</v>
      </c>
      <c r="X1011" s="56">
        <v>43100</v>
      </c>
      <c r="Y1011" s="56" t="s">
        <v>340</v>
      </c>
      <c r="Z1011" s="56" t="s">
        <v>367</v>
      </c>
      <c r="AA1011" s="56" t="s">
        <v>347</v>
      </c>
      <c r="AB1011" s="56" t="s">
        <v>343</v>
      </c>
      <c r="AC1011" s="56" t="s">
        <v>342</v>
      </c>
      <c r="AD1011" s="56" t="s">
        <v>342</v>
      </c>
      <c r="AE1011" s="56" t="s">
        <v>334</v>
      </c>
      <c r="AF1011" s="56" t="s">
        <v>292</v>
      </c>
      <c r="AG1011" s="56">
        <v>2017</v>
      </c>
      <c r="AH1011" s="56" t="s">
        <v>361</v>
      </c>
      <c r="AI1011" s="56" t="s">
        <v>362</v>
      </c>
      <c r="AJ1011" s="56">
        <v>513101</v>
      </c>
      <c r="AM1011" s="56">
        <v>42748</v>
      </c>
      <c r="AN1011" s="56" t="s">
        <v>391</v>
      </c>
      <c r="AO1011" s="1">
        <v>41393</v>
      </c>
      <c r="AP1011" s="56" t="s">
        <v>353</v>
      </c>
      <c r="AQ1011" s="56">
        <v>59806</v>
      </c>
      <c r="AR1011" s="56">
        <v>0</v>
      </c>
      <c r="AS1011" s="56" t="s">
        <v>346</v>
      </c>
      <c r="BB1011" s="56" t="s">
        <v>339</v>
      </c>
      <c r="BC1011" s="56" t="s">
        <v>263</v>
      </c>
      <c r="BD1011" s="56" t="s">
        <v>349</v>
      </c>
      <c r="BE1011" s="56" t="s">
        <v>347</v>
      </c>
      <c r="BF1011" s="56" t="s">
        <v>334</v>
      </c>
      <c r="BG1011" s="56" t="s">
        <v>365</v>
      </c>
      <c r="BH1011" s="56">
        <v>0</v>
      </c>
      <c r="BI1011" s="56">
        <v>0</v>
      </c>
      <c r="BJ1011" s="56">
        <v>1</v>
      </c>
    </row>
    <row r="1012" spans="1:62" hidden="1" x14ac:dyDescent="0.3">
      <c r="A1012" s="56">
        <v>49196116</v>
      </c>
      <c r="B1012" s="86">
        <v>599202</v>
      </c>
      <c r="C1012" s="1">
        <v>42893</v>
      </c>
      <c r="D1012" s="56" t="s">
        <v>357</v>
      </c>
      <c r="E1012" s="56" t="s">
        <v>358</v>
      </c>
      <c r="F1012" s="56" t="s">
        <v>334</v>
      </c>
      <c r="G1012" s="56" t="s">
        <v>335</v>
      </c>
      <c r="H1012" s="56" t="s">
        <v>336</v>
      </c>
      <c r="I1012" s="56" t="s">
        <v>359</v>
      </c>
      <c r="K1012" s="56" t="s">
        <v>337</v>
      </c>
      <c r="L1012" s="56" t="s">
        <v>545</v>
      </c>
      <c r="M1012" s="56" t="s">
        <v>984</v>
      </c>
      <c r="N1012" s="56" t="s">
        <v>1043</v>
      </c>
      <c r="O1012" s="56" t="s">
        <v>985</v>
      </c>
      <c r="P1012" s="1" t="s">
        <v>110</v>
      </c>
      <c r="Q1012" s="56" t="s">
        <v>417</v>
      </c>
      <c r="R1012" s="56" t="s">
        <v>339</v>
      </c>
      <c r="S1012" s="56">
        <v>236864</v>
      </c>
      <c r="T1012" s="1" t="s">
        <v>381</v>
      </c>
      <c r="U1012" s="56">
        <v>41416</v>
      </c>
      <c r="V1012" s="56">
        <v>43100</v>
      </c>
      <c r="W1012" s="56">
        <v>41416</v>
      </c>
      <c r="X1012" s="56">
        <v>43100</v>
      </c>
      <c r="Y1012" s="56" t="s">
        <v>356</v>
      </c>
      <c r="Z1012" s="56" t="s">
        <v>382</v>
      </c>
      <c r="AA1012" s="56" t="s">
        <v>342</v>
      </c>
      <c r="AB1012" s="56" t="s">
        <v>343</v>
      </c>
      <c r="AC1012" s="56" t="s">
        <v>342</v>
      </c>
      <c r="AD1012" s="56" t="s">
        <v>347</v>
      </c>
      <c r="AE1012" s="56" t="s">
        <v>334</v>
      </c>
      <c r="AF1012" s="56" t="s">
        <v>291</v>
      </c>
      <c r="AG1012" s="56">
        <v>2017</v>
      </c>
      <c r="AH1012" s="56" t="s">
        <v>80</v>
      </c>
      <c r="AI1012" s="56" t="s">
        <v>348</v>
      </c>
      <c r="AJ1012" s="56">
        <v>7.9</v>
      </c>
      <c r="AK1012" s="1">
        <v>42735</v>
      </c>
      <c r="AL1012" s="56" t="s">
        <v>895</v>
      </c>
      <c r="AM1012" s="56">
        <v>42748</v>
      </c>
      <c r="AN1012" s="56" t="s">
        <v>353</v>
      </c>
      <c r="AO1012" s="1">
        <v>42748</v>
      </c>
      <c r="AP1012" s="56" t="s">
        <v>353</v>
      </c>
      <c r="AQ1012" s="56">
        <v>49203</v>
      </c>
      <c r="AR1012" s="56">
        <v>0</v>
      </c>
      <c r="AS1012" s="56" t="s">
        <v>346</v>
      </c>
      <c r="BB1012" s="56" t="s">
        <v>339</v>
      </c>
      <c r="BC1012" s="56" t="s">
        <v>263</v>
      </c>
      <c r="BD1012" s="56" t="s">
        <v>349</v>
      </c>
      <c r="BE1012" s="56" t="s">
        <v>347</v>
      </c>
      <c r="BF1012" s="56" t="s">
        <v>334</v>
      </c>
      <c r="BG1012" s="56" t="s">
        <v>365</v>
      </c>
      <c r="BH1012" s="56">
        <v>0</v>
      </c>
      <c r="BI1012" s="56">
        <v>0</v>
      </c>
      <c r="BJ1012" s="56">
        <v>1</v>
      </c>
    </row>
    <row r="1013" spans="1:62" hidden="1" x14ac:dyDescent="0.3">
      <c r="A1013" s="56">
        <v>49196117</v>
      </c>
      <c r="B1013" s="86">
        <v>599202</v>
      </c>
      <c r="C1013" s="1">
        <v>42893</v>
      </c>
      <c r="D1013" s="56" t="s">
        <v>357</v>
      </c>
      <c r="E1013" s="56" t="s">
        <v>358</v>
      </c>
      <c r="F1013" s="56" t="s">
        <v>334</v>
      </c>
      <c r="G1013" s="56" t="s">
        <v>335</v>
      </c>
      <c r="H1013" s="56" t="s">
        <v>336</v>
      </c>
      <c r="I1013" s="56" t="s">
        <v>359</v>
      </c>
      <c r="K1013" s="56" t="s">
        <v>337</v>
      </c>
      <c r="L1013" s="56" t="s">
        <v>545</v>
      </c>
      <c r="M1013" s="56" t="s">
        <v>984</v>
      </c>
      <c r="N1013" s="56" t="s">
        <v>1043</v>
      </c>
      <c r="O1013" s="56" t="s">
        <v>985</v>
      </c>
      <c r="P1013" s="1" t="s">
        <v>110</v>
      </c>
      <c r="Q1013" s="56" t="s">
        <v>417</v>
      </c>
      <c r="R1013" s="56" t="s">
        <v>339</v>
      </c>
      <c r="S1013" s="56">
        <v>236864</v>
      </c>
      <c r="T1013" s="1" t="s">
        <v>381</v>
      </c>
      <c r="U1013" s="56">
        <v>41416</v>
      </c>
      <c r="V1013" s="56">
        <v>43100</v>
      </c>
      <c r="W1013" s="56">
        <v>41416</v>
      </c>
      <c r="X1013" s="56">
        <v>43100</v>
      </c>
      <c r="Y1013" s="56" t="s">
        <v>356</v>
      </c>
      <c r="Z1013" s="56" t="s">
        <v>382</v>
      </c>
      <c r="AA1013" s="56" t="s">
        <v>342</v>
      </c>
      <c r="AB1013" s="56" t="s">
        <v>343</v>
      </c>
      <c r="AC1013" s="56" t="s">
        <v>342</v>
      </c>
      <c r="AD1013" s="56" t="s">
        <v>347</v>
      </c>
      <c r="AE1013" s="56" t="s">
        <v>334</v>
      </c>
      <c r="AF1013" s="56" t="s">
        <v>292</v>
      </c>
      <c r="AG1013" s="56">
        <v>2014</v>
      </c>
      <c r="AH1013" s="56" t="s">
        <v>80</v>
      </c>
      <c r="AI1013" s="56" t="s">
        <v>344</v>
      </c>
      <c r="AJ1013" s="56">
        <v>5</v>
      </c>
      <c r="AM1013" s="56">
        <v>42748</v>
      </c>
      <c r="AN1013" s="56" t="s">
        <v>353</v>
      </c>
      <c r="AO1013" s="1">
        <v>42410</v>
      </c>
      <c r="AP1013" s="56" t="s">
        <v>391</v>
      </c>
      <c r="AQ1013" s="56">
        <v>49203</v>
      </c>
      <c r="AR1013" s="56">
        <v>0</v>
      </c>
      <c r="AS1013" s="56" t="s">
        <v>346</v>
      </c>
      <c r="BB1013" s="56" t="s">
        <v>339</v>
      </c>
      <c r="BC1013" s="56" t="s">
        <v>263</v>
      </c>
      <c r="BD1013" s="56" t="s">
        <v>349</v>
      </c>
      <c r="BE1013" s="56" t="s">
        <v>347</v>
      </c>
      <c r="BF1013" s="56" t="s">
        <v>334</v>
      </c>
      <c r="BG1013" s="56" t="s">
        <v>365</v>
      </c>
      <c r="BH1013" s="56">
        <v>0</v>
      </c>
      <c r="BI1013" s="56">
        <v>0</v>
      </c>
      <c r="BJ1013" s="56">
        <v>1</v>
      </c>
    </row>
    <row r="1014" spans="1:62" hidden="1" x14ac:dyDescent="0.3">
      <c r="A1014" s="56">
        <v>49196640</v>
      </c>
      <c r="B1014" s="86">
        <v>599202</v>
      </c>
      <c r="C1014" s="1">
        <v>42893</v>
      </c>
      <c r="D1014" s="56" t="s">
        <v>357</v>
      </c>
      <c r="E1014" s="56" t="s">
        <v>358</v>
      </c>
      <c r="F1014" s="56" t="s">
        <v>334</v>
      </c>
      <c r="G1014" s="56" t="s">
        <v>335</v>
      </c>
      <c r="H1014" s="56" t="s">
        <v>336</v>
      </c>
      <c r="I1014" s="56" t="s">
        <v>359</v>
      </c>
      <c r="K1014" s="56" t="s">
        <v>337</v>
      </c>
      <c r="L1014" s="56" t="s">
        <v>545</v>
      </c>
      <c r="M1014" s="56" t="s">
        <v>984</v>
      </c>
      <c r="N1014" s="56" t="s">
        <v>1043</v>
      </c>
      <c r="O1014" s="56" t="s">
        <v>985</v>
      </c>
      <c r="P1014" s="1" t="s">
        <v>110</v>
      </c>
      <c r="Q1014" s="56" t="s">
        <v>366</v>
      </c>
      <c r="R1014" s="56" t="s">
        <v>339</v>
      </c>
      <c r="S1014" s="56">
        <v>127491</v>
      </c>
      <c r="T1014" s="1" t="s">
        <v>389</v>
      </c>
      <c r="U1014" s="56">
        <v>41416</v>
      </c>
      <c r="V1014" s="56">
        <v>43100</v>
      </c>
      <c r="W1014" s="56">
        <v>41334</v>
      </c>
      <c r="X1014" s="56">
        <v>41302</v>
      </c>
      <c r="Y1014" s="56" t="s">
        <v>340</v>
      </c>
      <c r="Z1014" s="56" t="s">
        <v>341</v>
      </c>
      <c r="AA1014" s="56" t="s">
        <v>347</v>
      </c>
      <c r="AB1014" s="56" t="s">
        <v>343</v>
      </c>
      <c r="AC1014" s="56" t="s">
        <v>342</v>
      </c>
      <c r="AD1014" s="56" t="s">
        <v>347</v>
      </c>
      <c r="AE1014" s="56" t="s">
        <v>352</v>
      </c>
      <c r="AF1014" s="56" t="s">
        <v>224</v>
      </c>
      <c r="AG1014" s="56">
        <v>2012</v>
      </c>
      <c r="AH1014" s="56" t="s">
        <v>80</v>
      </c>
      <c r="AI1014" s="56" t="s">
        <v>339</v>
      </c>
      <c r="AJ1014" s="56">
        <v>0</v>
      </c>
      <c r="AM1014" s="56">
        <v>41302</v>
      </c>
      <c r="AN1014" s="56" t="s">
        <v>353</v>
      </c>
      <c r="AO1014" s="1">
        <v>41290</v>
      </c>
      <c r="AP1014" s="56" t="s">
        <v>353</v>
      </c>
      <c r="AQ1014" s="56">
        <v>64163</v>
      </c>
      <c r="AR1014" s="56">
        <v>0</v>
      </c>
      <c r="AS1014" s="56" t="s">
        <v>346</v>
      </c>
      <c r="BB1014" s="56" t="s">
        <v>339</v>
      </c>
      <c r="BC1014" s="56" t="s">
        <v>263</v>
      </c>
      <c r="BD1014" s="56" t="s">
        <v>349</v>
      </c>
      <c r="BE1014" s="56" t="s">
        <v>347</v>
      </c>
      <c r="BF1014" s="56" t="s">
        <v>334</v>
      </c>
      <c r="BG1014" s="56" t="s">
        <v>365</v>
      </c>
      <c r="BH1014" s="56">
        <v>0</v>
      </c>
      <c r="BI1014" s="56">
        <v>0</v>
      </c>
      <c r="BJ1014" s="56">
        <v>0</v>
      </c>
    </row>
    <row r="1015" spans="1:62" hidden="1" x14ac:dyDescent="0.3">
      <c r="A1015" s="56">
        <v>49196118</v>
      </c>
      <c r="B1015" s="86">
        <v>599202</v>
      </c>
      <c r="C1015" s="1">
        <v>42893</v>
      </c>
      <c r="D1015" s="56" t="s">
        <v>357</v>
      </c>
      <c r="E1015" s="56" t="s">
        <v>358</v>
      </c>
      <c r="F1015" s="56" t="s">
        <v>334</v>
      </c>
      <c r="G1015" s="56" t="s">
        <v>335</v>
      </c>
      <c r="H1015" s="56" t="s">
        <v>336</v>
      </c>
      <c r="I1015" s="56" t="s">
        <v>359</v>
      </c>
      <c r="K1015" s="56" t="s">
        <v>337</v>
      </c>
      <c r="L1015" s="56" t="s">
        <v>545</v>
      </c>
      <c r="M1015" s="56" t="s">
        <v>984</v>
      </c>
      <c r="N1015" s="56" t="s">
        <v>1043</v>
      </c>
      <c r="O1015" s="56" t="s">
        <v>985</v>
      </c>
      <c r="P1015" s="1" t="s">
        <v>110</v>
      </c>
      <c r="Q1015" s="56" t="s">
        <v>417</v>
      </c>
      <c r="R1015" s="56" t="s">
        <v>339</v>
      </c>
      <c r="S1015" s="56">
        <v>236864</v>
      </c>
      <c r="T1015" s="1" t="s">
        <v>381</v>
      </c>
      <c r="U1015" s="56">
        <v>41416</v>
      </c>
      <c r="V1015" s="56">
        <v>43100</v>
      </c>
      <c r="W1015" s="56">
        <v>41416</v>
      </c>
      <c r="X1015" s="56">
        <v>43100</v>
      </c>
      <c r="Y1015" s="56" t="s">
        <v>356</v>
      </c>
      <c r="Z1015" s="56" t="s">
        <v>382</v>
      </c>
      <c r="AA1015" s="56" t="s">
        <v>342</v>
      </c>
      <c r="AB1015" s="56" t="s">
        <v>343</v>
      </c>
      <c r="AC1015" s="56" t="s">
        <v>342</v>
      </c>
      <c r="AD1015" s="56" t="s">
        <v>347</v>
      </c>
      <c r="AE1015" s="56" t="s">
        <v>334</v>
      </c>
      <c r="AF1015" s="56" t="s">
        <v>292</v>
      </c>
      <c r="AG1015" s="56">
        <v>2015</v>
      </c>
      <c r="AH1015" s="56" t="s">
        <v>80</v>
      </c>
      <c r="AI1015" s="56" t="s">
        <v>344</v>
      </c>
      <c r="AJ1015" s="56">
        <v>5</v>
      </c>
      <c r="AM1015" s="56">
        <v>42748</v>
      </c>
      <c r="AN1015" s="56" t="s">
        <v>353</v>
      </c>
      <c r="AO1015" s="1">
        <v>42410</v>
      </c>
      <c r="AP1015" s="56" t="s">
        <v>391</v>
      </c>
      <c r="AQ1015" s="56">
        <v>49203</v>
      </c>
      <c r="AR1015" s="56">
        <v>0</v>
      </c>
      <c r="AS1015" s="56" t="s">
        <v>346</v>
      </c>
      <c r="BB1015" s="56" t="s">
        <v>339</v>
      </c>
      <c r="BC1015" s="56" t="s">
        <v>263</v>
      </c>
      <c r="BD1015" s="56" t="s">
        <v>349</v>
      </c>
      <c r="BE1015" s="56" t="s">
        <v>347</v>
      </c>
      <c r="BF1015" s="56" t="s">
        <v>334</v>
      </c>
      <c r="BG1015" s="56" t="s">
        <v>365</v>
      </c>
      <c r="BH1015" s="56">
        <v>0</v>
      </c>
      <c r="BI1015" s="56">
        <v>0</v>
      </c>
      <c r="BJ1015" s="56">
        <v>1</v>
      </c>
    </row>
    <row r="1016" spans="1:62" hidden="1" x14ac:dyDescent="0.3">
      <c r="A1016" s="56">
        <v>49196119</v>
      </c>
      <c r="B1016" s="86">
        <v>599202</v>
      </c>
      <c r="C1016" s="1">
        <v>42893</v>
      </c>
      <c r="D1016" s="56" t="s">
        <v>357</v>
      </c>
      <c r="E1016" s="56" t="s">
        <v>358</v>
      </c>
      <c r="F1016" s="56" t="s">
        <v>334</v>
      </c>
      <c r="G1016" s="56" t="s">
        <v>335</v>
      </c>
      <c r="H1016" s="56" t="s">
        <v>336</v>
      </c>
      <c r="I1016" s="56" t="s">
        <v>359</v>
      </c>
      <c r="K1016" s="56" t="s">
        <v>337</v>
      </c>
      <c r="L1016" s="56" t="s">
        <v>545</v>
      </c>
      <c r="M1016" s="56" t="s">
        <v>984</v>
      </c>
      <c r="N1016" s="56" t="s">
        <v>1043</v>
      </c>
      <c r="O1016" s="56" t="s">
        <v>985</v>
      </c>
      <c r="P1016" s="1" t="s">
        <v>110</v>
      </c>
      <c r="Q1016" s="56" t="s">
        <v>417</v>
      </c>
      <c r="R1016" s="56" t="s">
        <v>339</v>
      </c>
      <c r="S1016" s="56">
        <v>236864</v>
      </c>
      <c r="T1016" s="1" t="s">
        <v>381</v>
      </c>
      <c r="U1016" s="56">
        <v>41416</v>
      </c>
      <c r="V1016" s="56">
        <v>43100</v>
      </c>
      <c r="W1016" s="56">
        <v>41416</v>
      </c>
      <c r="X1016" s="56">
        <v>43100</v>
      </c>
      <c r="Y1016" s="56" t="s">
        <v>356</v>
      </c>
      <c r="Z1016" s="56" t="s">
        <v>382</v>
      </c>
      <c r="AA1016" s="56" t="s">
        <v>342</v>
      </c>
      <c r="AB1016" s="56" t="s">
        <v>343</v>
      </c>
      <c r="AC1016" s="56" t="s">
        <v>342</v>
      </c>
      <c r="AD1016" s="56" t="s">
        <v>347</v>
      </c>
      <c r="AE1016" s="56" t="s">
        <v>334</v>
      </c>
      <c r="AF1016" s="56" t="s">
        <v>292</v>
      </c>
      <c r="AG1016" s="56">
        <v>2017</v>
      </c>
      <c r="AH1016" s="56" t="s">
        <v>80</v>
      </c>
      <c r="AI1016" s="56" t="s">
        <v>344</v>
      </c>
      <c r="AJ1016" s="56">
        <v>5</v>
      </c>
      <c r="AM1016" s="56">
        <v>42748</v>
      </c>
      <c r="AN1016" s="56" t="s">
        <v>353</v>
      </c>
      <c r="AO1016" s="1">
        <v>42410</v>
      </c>
      <c r="AP1016" s="56" t="s">
        <v>391</v>
      </c>
      <c r="AQ1016" s="56">
        <v>49203</v>
      </c>
      <c r="AR1016" s="56">
        <v>0</v>
      </c>
      <c r="AS1016" s="56" t="s">
        <v>346</v>
      </c>
      <c r="BB1016" s="56" t="s">
        <v>339</v>
      </c>
      <c r="BC1016" s="56" t="s">
        <v>263</v>
      </c>
      <c r="BD1016" s="56" t="s">
        <v>349</v>
      </c>
      <c r="BE1016" s="56" t="s">
        <v>347</v>
      </c>
      <c r="BF1016" s="56" t="s">
        <v>334</v>
      </c>
      <c r="BG1016" s="56" t="s">
        <v>365</v>
      </c>
      <c r="BH1016" s="56">
        <v>0</v>
      </c>
      <c r="BI1016" s="56">
        <v>0</v>
      </c>
      <c r="BJ1016" s="56">
        <v>1</v>
      </c>
    </row>
    <row r="1017" spans="1:62" hidden="1" x14ac:dyDescent="0.3">
      <c r="A1017" s="56">
        <v>49196677</v>
      </c>
      <c r="B1017" s="86">
        <v>599202</v>
      </c>
      <c r="C1017" s="1">
        <v>42893</v>
      </c>
      <c r="D1017" s="56" t="s">
        <v>357</v>
      </c>
      <c r="E1017" s="56" t="s">
        <v>358</v>
      </c>
      <c r="F1017" s="56" t="s">
        <v>334</v>
      </c>
      <c r="G1017" s="56" t="s">
        <v>335</v>
      </c>
      <c r="H1017" s="56" t="s">
        <v>336</v>
      </c>
      <c r="I1017" s="56" t="s">
        <v>359</v>
      </c>
      <c r="K1017" s="56" t="s">
        <v>337</v>
      </c>
      <c r="L1017" s="56" t="s">
        <v>545</v>
      </c>
      <c r="M1017" s="56" t="s">
        <v>984</v>
      </c>
      <c r="N1017" s="56" t="s">
        <v>1043</v>
      </c>
      <c r="O1017" s="56" t="s">
        <v>985</v>
      </c>
      <c r="P1017" s="1" t="s">
        <v>110</v>
      </c>
      <c r="Q1017" s="56" t="s">
        <v>366</v>
      </c>
      <c r="R1017" s="56" t="s">
        <v>339</v>
      </c>
      <c r="S1017" s="56">
        <v>190122</v>
      </c>
      <c r="T1017" s="1" t="s">
        <v>254</v>
      </c>
      <c r="U1017" s="56">
        <v>41416</v>
      </c>
      <c r="V1017" s="56">
        <v>43100</v>
      </c>
      <c r="W1017" s="56">
        <v>41456</v>
      </c>
      <c r="X1017" s="56">
        <v>43100</v>
      </c>
      <c r="Y1017" s="56" t="s">
        <v>340</v>
      </c>
      <c r="Z1017" s="56" t="s">
        <v>341</v>
      </c>
      <c r="AA1017" s="56" t="s">
        <v>342</v>
      </c>
      <c r="AB1017" s="56" t="s">
        <v>339</v>
      </c>
      <c r="AC1017" s="56" t="s">
        <v>342</v>
      </c>
      <c r="AD1017" s="56" t="s">
        <v>342</v>
      </c>
      <c r="AE1017" s="56" t="s">
        <v>334</v>
      </c>
      <c r="AF1017" s="56" t="s">
        <v>292</v>
      </c>
      <c r="AG1017" s="56">
        <v>2017</v>
      </c>
      <c r="AH1017" s="56" t="s">
        <v>361</v>
      </c>
      <c r="AI1017" s="56" t="s">
        <v>384</v>
      </c>
      <c r="AJ1017" s="56">
        <v>6982</v>
      </c>
      <c r="AM1017" s="56">
        <v>42748</v>
      </c>
      <c r="AN1017" s="56" t="s">
        <v>391</v>
      </c>
      <c r="AO1017" s="1">
        <v>41784</v>
      </c>
      <c r="AP1017" s="56" t="s">
        <v>353</v>
      </c>
      <c r="AQ1017" s="56">
        <v>54348</v>
      </c>
      <c r="AR1017" s="56">
        <v>0</v>
      </c>
      <c r="AS1017" s="56" t="s">
        <v>346</v>
      </c>
      <c r="AT1017" s="56">
        <v>1003</v>
      </c>
      <c r="AU1017" s="56" t="s">
        <v>369</v>
      </c>
      <c r="BB1017" s="56" t="s">
        <v>339</v>
      </c>
      <c r="BC1017" s="56" t="s">
        <v>263</v>
      </c>
      <c r="BD1017" s="56" t="s">
        <v>349</v>
      </c>
      <c r="BE1017" s="56" t="s">
        <v>347</v>
      </c>
      <c r="BF1017" s="56" t="s">
        <v>334</v>
      </c>
      <c r="BG1017" s="56" t="s">
        <v>365</v>
      </c>
      <c r="BH1017" s="56">
        <v>0</v>
      </c>
      <c r="BI1017" s="56">
        <v>0</v>
      </c>
      <c r="BJ1017" s="56">
        <v>1</v>
      </c>
    </row>
    <row r="1018" spans="1:62" hidden="1" x14ac:dyDescent="0.3">
      <c r="A1018" s="56">
        <v>49196660</v>
      </c>
      <c r="B1018" s="86">
        <v>599202</v>
      </c>
      <c r="C1018" s="1">
        <v>42893</v>
      </c>
      <c r="D1018" s="56" t="s">
        <v>357</v>
      </c>
      <c r="E1018" s="56" t="s">
        <v>358</v>
      </c>
      <c r="F1018" s="56" t="s">
        <v>334</v>
      </c>
      <c r="G1018" s="56" t="s">
        <v>335</v>
      </c>
      <c r="H1018" s="56" t="s">
        <v>336</v>
      </c>
      <c r="I1018" s="56" t="s">
        <v>359</v>
      </c>
      <c r="K1018" s="56" t="s">
        <v>337</v>
      </c>
      <c r="L1018" s="56" t="s">
        <v>545</v>
      </c>
      <c r="M1018" s="56" t="s">
        <v>984</v>
      </c>
      <c r="N1018" s="56" t="s">
        <v>1043</v>
      </c>
      <c r="O1018" s="56" t="s">
        <v>985</v>
      </c>
      <c r="P1018" s="1" t="s">
        <v>110</v>
      </c>
      <c r="Q1018" s="56" t="s">
        <v>366</v>
      </c>
      <c r="R1018" s="56" t="s">
        <v>339</v>
      </c>
      <c r="S1018" s="56">
        <v>190122</v>
      </c>
      <c r="T1018" s="1" t="s">
        <v>254</v>
      </c>
      <c r="U1018" s="56">
        <v>41416</v>
      </c>
      <c r="V1018" s="56">
        <v>43100</v>
      </c>
      <c r="W1018" s="56">
        <v>41456</v>
      </c>
      <c r="X1018" s="56">
        <v>43100</v>
      </c>
      <c r="Y1018" s="56" t="s">
        <v>340</v>
      </c>
      <c r="Z1018" s="56" t="s">
        <v>341</v>
      </c>
      <c r="AA1018" s="56" t="s">
        <v>342</v>
      </c>
      <c r="AB1018" s="56" t="s">
        <v>339</v>
      </c>
      <c r="AC1018" s="56" t="s">
        <v>342</v>
      </c>
      <c r="AD1018" s="56" t="s">
        <v>342</v>
      </c>
      <c r="AE1018" s="56" t="s">
        <v>334</v>
      </c>
      <c r="AF1018" s="56" t="s">
        <v>292</v>
      </c>
      <c r="AG1018" s="56">
        <v>2014</v>
      </c>
      <c r="AH1018" s="56" t="s">
        <v>361</v>
      </c>
      <c r="AI1018" s="56" t="s">
        <v>385</v>
      </c>
      <c r="AJ1018" s="56">
        <v>0</v>
      </c>
      <c r="AM1018" s="56">
        <v>42748</v>
      </c>
      <c r="AN1018" s="56" t="s">
        <v>391</v>
      </c>
      <c r="AO1018" s="1">
        <v>41784</v>
      </c>
      <c r="AP1018" s="56" t="s">
        <v>353</v>
      </c>
      <c r="AQ1018" s="56">
        <v>54348</v>
      </c>
      <c r="AR1018" s="56">
        <v>0</v>
      </c>
      <c r="AS1018" s="56" t="s">
        <v>346</v>
      </c>
      <c r="AT1018" s="56">
        <v>1003</v>
      </c>
      <c r="AU1018" s="56" t="s">
        <v>369</v>
      </c>
      <c r="BB1018" s="56" t="s">
        <v>339</v>
      </c>
      <c r="BC1018" s="56" t="s">
        <v>263</v>
      </c>
      <c r="BD1018" s="56" t="s">
        <v>349</v>
      </c>
      <c r="BE1018" s="56" t="s">
        <v>347</v>
      </c>
      <c r="BF1018" s="56" t="s">
        <v>334</v>
      </c>
      <c r="BG1018" s="56" t="s">
        <v>365</v>
      </c>
      <c r="BH1018" s="56">
        <v>0</v>
      </c>
      <c r="BI1018" s="56">
        <v>0</v>
      </c>
      <c r="BJ1018" s="56">
        <v>1</v>
      </c>
    </row>
    <row r="1019" spans="1:62" hidden="1" x14ac:dyDescent="0.3">
      <c r="A1019" s="56">
        <v>49196652</v>
      </c>
      <c r="B1019" s="86">
        <v>599202</v>
      </c>
      <c r="C1019" s="1">
        <v>42893</v>
      </c>
      <c r="D1019" s="56" t="s">
        <v>357</v>
      </c>
      <c r="E1019" s="56" t="s">
        <v>358</v>
      </c>
      <c r="F1019" s="56" t="s">
        <v>334</v>
      </c>
      <c r="G1019" s="56" t="s">
        <v>335</v>
      </c>
      <c r="H1019" s="56" t="s">
        <v>336</v>
      </c>
      <c r="I1019" s="56" t="s">
        <v>359</v>
      </c>
      <c r="K1019" s="56" t="s">
        <v>337</v>
      </c>
      <c r="L1019" s="56" t="s">
        <v>545</v>
      </c>
      <c r="M1019" s="56" t="s">
        <v>984</v>
      </c>
      <c r="N1019" s="56" t="s">
        <v>1043</v>
      </c>
      <c r="O1019" s="56" t="s">
        <v>985</v>
      </c>
      <c r="P1019" s="1" t="s">
        <v>110</v>
      </c>
      <c r="Q1019" s="56" t="s">
        <v>366</v>
      </c>
      <c r="R1019" s="56" t="s">
        <v>339</v>
      </c>
      <c r="S1019" s="56">
        <v>127493</v>
      </c>
      <c r="T1019" s="1" t="s">
        <v>413</v>
      </c>
      <c r="U1019" s="56">
        <v>41416</v>
      </c>
      <c r="V1019" s="56">
        <v>43100</v>
      </c>
      <c r="W1019" s="56">
        <v>41334</v>
      </c>
      <c r="X1019" s="56">
        <v>41302</v>
      </c>
      <c r="Y1019" s="56" t="s">
        <v>340</v>
      </c>
      <c r="Z1019" s="56" t="s">
        <v>341</v>
      </c>
      <c r="AA1019" s="56" t="s">
        <v>347</v>
      </c>
      <c r="AB1019" s="56" t="s">
        <v>343</v>
      </c>
      <c r="AC1019" s="56" t="s">
        <v>342</v>
      </c>
      <c r="AD1019" s="56" t="s">
        <v>347</v>
      </c>
      <c r="AE1019" s="56" t="s">
        <v>352</v>
      </c>
      <c r="AF1019" s="56" t="s">
        <v>224</v>
      </c>
      <c r="AG1019" s="56">
        <v>2012</v>
      </c>
      <c r="AH1019" s="56" t="s">
        <v>80</v>
      </c>
      <c r="AI1019" s="56" t="s">
        <v>339</v>
      </c>
      <c r="AJ1019" s="56">
        <v>0</v>
      </c>
      <c r="AM1019" s="56">
        <v>41302</v>
      </c>
      <c r="AN1019" s="56" t="s">
        <v>353</v>
      </c>
      <c r="AO1019" s="1">
        <v>41290</v>
      </c>
      <c r="AP1019" s="56" t="s">
        <v>353</v>
      </c>
      <c r="AQ1019" s="56">
        <v>64165</v>
      </c>
      <c r="AR1019" s="56">
        <v>0</v>
      </c>
      <c r="AS1019" s="56" t="s">
        <v>346</v>
      </c>
      <c r="BB1019" s="56" t="s">
        <v>339</v>
      </c>
      <c r="BC1019" s="56" t="s">
        <v>263</v>
      </c>
      <c r="BD1019" s="56" t="s">
        <v>349</v>
      </c>
      <c r="BE1019" s="56" t="s">
        <v>347</v>
      </c>
      <c r="BF1019" s="56" t="s">
        <v>334</v>
      </c>
      <c r="BG1019" s="56" t="s">
        <v>365</v>
      </c>
      <c r="BH1019" s="56">
        <v>0</v>
      </c>
      <c r="BI1019" s="56">
        <v>0</v>
      </c>
      <c r="BJ1019" s="56">
        <v>0</v>
      </c>
    </row>
    <row r="1020" spans="1:62" hidden="1" x14ac:dyDescent="0.3">
      <c r="A1020" s="56">
        <v>49196648</v>
      </c>
      <c r="B1020" s="86">
        <v>599202</v>
      </c>
      <c r="C1020" s="1">
        <v>42893</v>
      </c>
      <c r="D1020" s="56" t="s">
        <v>357</v>
      </c>
      <c r="E1020" s="56" t="s">
        <v>358</v>
      </c>
      <c r="F1020" s="56" t="s">
        <v>334</v>
      </c>
      <c r="G1020" s="56" t="s">
        <v>335</v>
      </c>
      <c r="H1020" s="56" t="s">
        <v>336</v>
      </c>
      <c r="I1020" s="56" t="s">
        <v>359</v>
      </c>
      <c r="K1020" s="56" t="s">
        <v>337</v>
      </c>
      <c r="L1020" s="56" t="s">
        <v>545</v>
      </c>
      <c r="M1020" s="56" t="s">
        <v>984</v>
      </c>
      <c r="N1020" s="56" t="s">
        <v>1043</v>
      </c>
      <c r="O1020" s="56" t="s">
        <v>985</v>
      </c>
      <c r="P1020" s="1" t="s">
        <v>110</v>
      </c>
      <c r="Q1020" s="56" t="s">
        <v>366</v>
      </c>
      <c r="R1020" s="56" t="s">
        <v>339</v>
      </c>
      <c r="S1020" s="56">
        <v>127442</v>
      </c>
      <c r="T1020" s="1" t="s">
        <v>370</v>
      </c>
      <c r="U1020" s="56">
        <v>41416</v>
      </c>
      <c r="V1020" s="56">
        <v>43100</v>
      </c>
      <c r="W1020" s="56">
        <v>41334</v>
      </c>
      <c r="X1020" s="56">
        <v>41291</v>
      </c>
      <c r="Y1020" s="56" t="s">
        <v>356</v>
      </c>
      <c r="Z1020" s="56" t="s">
        <v>341</v>
      </c>
      <c r="AA1020" s="56" t="s">
        <v>347</v>
      </c>
      <c r="AB1020" s="56" t="s">
        <v>343</v>
      </c>
      <c r="AC1020" s="56" t="s">
        <v>342</v>
      </c>
      <c r="AD1020" s="56" t="s">
        <v>347</v>
      </c>
      <c r="AE1020" s="56" t="s">
        <v>352</v>
      </c>
      <c r="AF1020" s="56" t="s">
        <v>292</v>
      </c>
      <c r="AG1020" s="56">
        <v>2016</v>
      </c>
      <c r="AH1020" s="56" t="s">
        <v>80</v>
      </c>
      <c r="AI1020" s="56" t="s">
        <v>344</v>
      </c>
      <c r="AJ1020" s="56">
        <v>52225</v>
      </c>
      <c r="AM1020" s="56">
        <v>41291</v>
      </c>
      <c r="AN1020" s="56" t="s">
        <v>353</v>
      </c>
      <c r="AO1020" s="1">
        <v>41290</v>
      </c>
      <c r="AP1020" s="56" t="s">
        <v>353</v>
      </c>
      <c r="AQ1020" s="56">
        <v>64162</v>
      </c>
      <c r="AR1020" s="56">
        <v>0</v>
      </c>
      <c r="AS1020" s="56" t="s">
        <v>346</v>
      </c>
      <c r="BB1020" s="56" t="s">
        <v>339</v>
      </c>
      <c r="BC1020" s="56" t="s">
        <v>263</v>
      </c>
      <c r="BD1020" s="56" t="s">
        <v>349</v>
      </c>
      <c r="BE1020" s="56" t="s">
        <v>347</v>
      </c>
      <c r="BF1020" s="56" t="s">
        <v>334</v>
      </c>
      <c r="BG1020" s="56" t="s">
        <v>365</v>
      </c>
      <c r="BH1020" s="56">
        <v>0</v>
      </c>
      <c r="BI1020" s="56">
        <v>0</v>
      </c>
      <c r="BJ1020" s="56">
        <v>0</v>
      </c>
    </row>
    <row r="1021" spans="1:62" hidden="1" x14ac:dyDescent="0.3">
      <c r="A1021" s="56">
        <v>49196120</v>
      </c>
      <c r="B1021" s="86">
        <v>599202</v>
      </c>
      <c r="C1021" s="1">
        <v>42893</v>
      </c>
      <c r="D1021" s="56" t="s">
        <v>357</v>
      </c>
      <c r="E1021" s="56" t="s">
        <v>358</v>
      </c>
      <c r="F1021" s="56" t="s">
        <v>334</v>
      </c>
      <c r="G1021" s="56" t="s">
        <v>335</v>
      </c>
      <c r="H1021" s="56" t="s">
        <v>336</v>
      </c>
      <c r="I1021" s="56" t="s">
        <v>359</v>
      </c>
      <c r="K1021" s="56" t="s">
        <v>337</v>
      </c>
      <c r="L1021" s="56" t="s">
        <v>545</v>
      </c>
      <c r="M1021" s="56" t="s">
        <v>984</v>
      </c>
      <c r="N1021" s="56" t="s">
        <v>1043</v>
      </c>
      <c r="O1021" s="56" t="s">
        <v>985</v>
      </c>
      <c r="P1021" s="1" t="s">
        <v>110</v>
      </c>
      <c r="Q1021" s="56" t="s">
        <v>241</v>
      </c>
      <c r="R1021" s="56" t="s">
        <v>339</v>
      </c>
      <c r="S1021" s="56">
        <v>127427</v>
      </c>
      <c r="T1021" s="1" t="s">
        <v>423</v>
      </c>
      <c r="U1021" s="56">
        <v>41416</v>
      </c>
      <c r="V1021" s="56">
        <v>43100</v>
      </c>
      <c r="W1021" s="56">
        <v>41729</v>
      </c>
      <c r="X1021" s="56">
        <v>43100</v>
      </c>
      <c r="Y1021" s="56" t="s">
        <v>356</v>
      </c>
      <c r="Z1021" s="56" t="s">
        <v>341</v>
      </c>
      <c r="AA1021" s="56" t="s">
        <v>347</v>
      </c>
      <c r="AB1021" s="56" t="s">
        <v>343</v>
      </c>
      <c r="AC1021" s="56" t="s">
        <v>342</v>
      </c>
      <c r="AD1021" s="56" t="s">
        <v>347</v>
      </c>
      <c r="AE1021" s="56" t="s">
        <v>334</v>
      </c>
      <c r="AF1021" s="56" t="s">
        <v>224</v>
      </c>
      <c r="AG1021" s="56">
        <v>2013</v>
      </c>
      <c r="AH1021" s="56" t="s">
        <v>361</v>
      </c>
      <c r="AI1021" s="56" t="s">
        <v>339</v>
      </c>
      <c r="AJ1021" s="56">
        <v>0</v>
      </c>
      <c r="AM1021" s="56">
        <v>42748</v>
      </c>
      <c r="AN1021" s="56" t="s">
        <v>391</v>
      </c>
      <c r="AO1021" s="1">
        <v>41290</v>
      </c>
      <c r="AP1021" s="56" t="s">
        <v>353</v>
      </c>
      <c r="AQ1021" s="56">
        <v>64149</v>
      </c>
      <c r="AR1021" s="56">
        <v>0</v>
      </c>
      <c r="AS1021" s="56" t="s">
        <v>346</v>
      </c>
      <c r="BB1021" s="56" t="s">
        <v>339</v>
      </c>
      <c r="BC1021" s="56" t="s">
        <v>263</v>
      </c>
      <c r="BD1021" s="56" t="s">
        <v>349</v>
      </c>
      <c r="BE1021" s="56" t="s">
        <v>347</v>
      </c>
      <c r="BF1021" s="56" t="s">
        <v>334</v>
      </c>
      <c r="BG1021" s="56" t="s">
        <v>365</v>
      </c>
      <c r="BH1021" s="56">
        <v>0</v>
      </c>
      <c r="BI1021" s="56">
        <v>0</v>
      </c>
      <c r="BJ1021" s="56">
        <v>1</v>
      </c>
    </row>
    <row r="1022" spans="1:62" hidden="1" x14ac:dyDescent="0.3">
      <c r="A1022" s="56">
        <v>49196121</v>
      </c>
      <c r="B1022" s="86">
        <v>599202</v>
      </c>
      <c r="C1022" s="1">
        <v>42893</v>
      </c>
      <c r="D1022" s="56" t="s">
        <v>357</v>
      </c>
      <c r="E1022" s="56" t="s">
        <v>358</v>
      </c>
      <c r="F1022" s="56" t="s">
        <v>334</v>
      </c>
      <c r="G1022" s="56" t="s">
        <v>335</v>
      </c>
      <c r="H1022" s="56" t="s">
        <v>336</v>
      </c>
      <c r="I1022" s="56" t="s">
        <v>359</v>
      </c>
      <c r="K1022" s="56" t="s">
        <v>337</v>
      </c>
      <c r="L1022" s="56" t="s">
        <v>545</v>
      </c>
      <c r="M1022" s="56" t="s">
        <v>984</v>
      </c>
      <c r="N1022" s="56" t="s">
        <v>1043</v>
      </c>
      <c r="O1022" s="56" t="s">
        <v>985</v>
      </c>
      <c r="P1022" s="1" t="s">
        <v>110</v>
      </c>
      <c r="Q1022" s="56" t="s">
        <v>241</v>
      </c>
      <c r="R1022" s="56" t="s">
        <v>339</v>
      </c>
      <c r="S1022" s="56">
        <v>127427</v>
      </c>
      <c r="T1022" s="1" t="s">
        <v>423</v>
      </c>
      <c r="U1022" s="56">
        <v>41416</v>
      </c>
      <c r="V1022" s="56">
        <v>43100</v>
      </c>
      <c r="W1022" s="56">
        <v>41729</v>
      </c>
      <c r="X1022" s="56">
        <v>43100</v>
      </c>
      <c r="Y1022" s="56" t="s">
        <v>356</v>
      </c>
      <c r="Z1022" s="56" t="s">
        <v>341</v>
      </c>
      <c r="AA1022" s="56" t="s">
        <v>347</v>
      </c>
      <c r="AB1022" s="56" t="s">
        <v>343</v>
      </c>
      <c r="AC1022" s="56" t="s">
        <v>342</v>
      </c>
      <c r="AD1022" s="56" t="s">
        <v>347</v>
      </c>
      <c r="AE1022" s="56" t="s">
        <v>334</v>
      </c>
      <c r="AF1022" s="56" t="s">
        <v>291</v>
      </c>
      <c r="AG1022" s="56">
        <v>2014</v>
      </c>
      <c r="AH1022" s="56" t="s">
        <v>361</v>
      </c>
      <c r="AI1022" s="56" t="s">
        <v>384</v>
      </c>
      <c r="AJ1022" s="56">
        <v>35</v>
      </c>
      <c r="AK1022" s="1">
        <v>41820</v>
      </c>
      <c r="AM1022" s="56">
        <v>42748</v>
      </c>
      <c r="AN1022" s="56" t="s">
        <v>391</v>
      </c>
      <c r="AO1022" s="1">
        <v>41857</v>
      </c>
      <c r="AP1022" s="56" t="s">
        <v>353</v>
      </c>
      <c r="AQ1022" s="56">
        <v>64149</v>
      </c>
      <c r="AR1022" s="56">
        <v>0</v>
      </c>
      <c r="AS1022" s="56" t="s">
        <v>346</v>
      </c>
      <c r="BB1022" s="56" t="s">
        <v>339</v>
      </c>
      <c r="BC1022" s="56" t="s">
        <v>263</v>
      </c>
      <c r="BD1022" s="56" t="s">
        <v>349</v>
      </c>
      <c r="BE1022" s="56" t="s">
        <v>347</v>
      </c>
      <c r="BF1022" s="56" t="s">
        <v>334</v>
      </c>
      <c r="BG1022" s="56" t="s">
        <v>365</v>
      </c>
      <c r="BH1022" s="56">
        <v>0</v>
      </c>
      <c r="BI1022" s="56">
        <v>0</v>
      </c>
      <c r="BJ1022" s="56">
        <v>1</v>
      </c>
    </row>
    <row r="1023" spans="1:62" hidden="1" x14ac:dyDescent="0.3">
      <c r="A1023" s="56">
        <v>49196650</v>
      </c>
      <c r="B1023" s="86">
        <v>599202</v>
      </c>
      <c r="C1023" s="1">
        <v>42893</v>
      </c>
      <c r="D1023" s="56" t="s">
        <v>357</v>
      </c>
      <c r="E1023" s="56" t="s">
        <v>358</v>
      </c>
      <c r="F1023" s="56" t="s">
        <v>334</v>
      </c>
      <c r="G1023" s="56" t="s">
        <v>335</v>
      </c>
      <c r="H1023" s="56" t="s">
        <v>336</v>
      </c>
      <c r="I1023" s="56" t="s">
        <v>359</v>
      </c>
      <c r="K1023" s="56" t="s">
        <v>337</v>
      </c>
      <c r="L1023" s="56" t="s">
        <v>545</v>
      </c>
      <c r="M1023" s="56" t="s">
        <v>984</v>
      </c>
      <c r="N1023" s="56" t="s">
        <v>1043</v>
      </c>
      <c r="O1023" s="56" t="s">
        <v>985</v>
      </c>
      <c r="P1023" s="1" t="s">
        <v>110</v>
      </c>
      <c r="Q1023" s="56" t="s">
        <v>366</v>
      </c>
      <c r="R1023" s="56" t="s">
        <v>339</v>
      </c>
      <c r="S1023" s="56">
        <v>127442</v>
      </c>
      <c r="T1023" s="1" t="s">
        <v>370</v>
      </c>
      <c r="U1023" s="56">
        <v>41416</v>
      </c>
      <c r="V1023" s="56">
        <v>43100</v>
      </c>
      <c r="W1023" s="56">
        <v>41334</v>
      </c>
      <c r="X1023" s="56">
        <v>41291</v>
      </c>
      <c r="Y1023" s="56" t="s">
        <v>356</v>
      </c>
      <c r="Z1023" s="56" t="s">
        <v>341</v>
      </c>
      <c r="AA1023" s="56" t="s">
        <v>347</v>
      </c>
      <c r="AB1023" s="56" t="s">
        <v>343</v>
      </c>
      <c r="AC1023" s="56" t="s">
        <v>342</v>
      </c>
      <c r="AD1023" s="56" t="s">
        <v>347</v>
      </c>
      <c r="AE1023" s="56" t="s">
        <v>352</v>
      </c>
      <c r="AF1023" s="56" t="s">
        <v>292</v>
      </c>
      <c r="AG1023" s="56">
        <v>2017</v>
      </c>
      <c r="AH1023" s="56" t="s">
        <v>80</v>
      </c>
      <c r="AI1023" s="56" t="s">
        <v>344</v>
      </c>
      <c r="AJ1023" s="56">
        <v>73451</v>
      </c>
      <c r="AM1023" s="56">
        <v>41291</v>
      </c>
      <c r="AN1023" s="56" t="s">
        <v>353</v>
      </c>
      <c r="AO1023" s="1">
        <v>41290</v>
      </c>
      <c r="AP1023" s="56" t="s">
        <v>353</v>
      </c>
      <c r="AQ1023" s="56">
        <v>64162</v>
      </c>
      <c r="AR1023" s="56">
        <v>0</v>
      </c>
      <c r="AS1023" s="56" t="s">
        <v>346</v>
      </c>
      <c r="BB1023" s="56" t="s">
        <v>339</v>
      </c>
      <c r="BC1023" s="56" t="s">
        <v>263</v>
      </c>
      <c r="BD1023" s="56" t="s">
        <v>349</v>
      </c>
      <c r="BE1023" s="56" t="s">
        <v>347</v>
      </c>
      <c r="BF1023" s="56" t="s">
        <v>334</v>
      </c>
      <c r="BG1023" s="56" t="s">
        <v>365</v>
      </c>
      <c r="BH1023" s="56">
        <v>0</v>
      </c>
      <c r="BI1023" s="56">
        <v>0</v>
      </c>
      <c r="BJ1023" s="56">
        <v>0</v>
      </c>
    </row>
    <row r="1024" spans="1:62" hidden="1" x14ac:dyDescent="0.3">
      <c r="A1024" s="56">
        <v>49196122</v>
      </c>
      <c r="B1024" s="86">
        <v>599202</v>
      </c>
      <c r="C1024" s="1">
        <v>42893</v>
      </c>
      <c r="D1024" s="56" t="s">
        <v>357</v>
      </c>
      <c r="E1024" s="56" t="s">
        <v>358</v>
      </c>
      <c r="F1024" s="56" t="s">
        <v>334</v>
      </c>
      <c r="G1024" s="56" t="s">
        <v>335</v>
      </c>
      <c r="H1024" s="56" t="s">
        <v>336</v>
      </c>
      <c r="I1024" s="56" t="s">
        <v>359</v>
      </c>
      <c r="K1024" s="56" t="s">
        <v>337</v>
      </c>
      <c r="L1024" s="56" t="s">
        <v>545</v>
      </c>
      <c r="M1024" s="56" t="s">
        <v>984</v>
      </c>
      <c r="N1024" s="56" t="s">
        <v>1043</v>
      </c>
      <c r="O1024" s="56" t="s">
        <v>985</v>
      </c>
      <c r="P1024" s="1" t="s">
        <v>110</v>
      </c>
      <c r="Q1024" s="56" t="s">
        <v>241</v>
      </c>
      <c r="R1024" s="56" t="s">
        <v>339</v>
      </c>
      <c r="S1024" s="56">
        <v>127427</v>
      </c>
      <c r="T1024" s="1" t="s">
        <v>423</v>
      </c>
      <c r="U1024" s="56">
        <v>41416</v>
      </c>
      <c r="V1024" s="56">
        <v>43100</v>
      </c>
      <c r="W1024" s="56">
        <v>41729</v>
      </c>
      <c r="X1024" s="56">
        <v>43100</v>
      </c>
      <c r="Y1024" s="56" t="s">
        <v>356</v>
      </c>
      <c r="Z1024" s="56" t="s">
        <v>341</v>
      </c>
      <c r="AA1024" s="56" t="s">
        <v>347</v>
      </c>
      <c r="AB1024" s="56" t="s">
        <v>343</v>
      </c>
      <c r="AC1024" s="56" t="s">
        <v>342</v>
      </c>
      <c r="AD1024" s="56" t="s">
        <v>347</v>
      </c>
      <c r="AE1024" s="56" t="s">
        <v>334</v>
      </c>
      <c r="AF1024" s="56" t="s">
        <v>291</v>
      </c>
      <c r="AG1024" s="56">
        <v>2015</v>
      </c>
      <c r="AH1024" s="56" t="s">
        <v>361</v>
      </c>
      <c r="AI1024" s="56" t="s">
        <v>384</v>
      </c>
      <c r="AJ1024" s="56">
        <v>32</v>
      </c>
      <c r="AK1024" s="1">
        <v>42185</v>
      </c>
      <c r="AL1024" s="56" t="s">
        <v>390</v>
      </c>
      <c r="AM1024" s="56">
        <v>42748</v>
      </c>
      <c r="AN1024" s="56" t="s">
        <v>391</v>
      </c>
      <c r="AO1024" s="1">
        <v>42242</v>
      </c>
      <c r="AP1024" s="56" t="s">
        <v>391</v>
      </c>
      <c r="AQ1024" s="56">
        <v>64149</v>
      </c>
      <c r="AR1024" s="56">
        <v>0</v>
      </c>
      <c r="AS1024" s="56" t="s">
        <v>346</v>
      </c>
      <c r="BB1024" s="56" t="s">
        <v>339</v>
      </c>
      <c r="BC1024" s="56" t="s">
        <v>263</v>
      </c>
      <c r="BD1024" s="56" t="s">
        <v>349</v>
      </c>
      <c r="BE1024" s="56" t="s">
        <v>347</v>
      </c>
      <c r="BF1024" s="56" t="s">
        <v>334</v>
      </c>
      <c r="BG1024" s="56" t="s">
        <v>365</v>
      </c>
      <c r="BH1024" s="56">
        <v>0</v>
      </c>
      <c r="BI1024" s="56">
        <v>0</v>
      </c>
      <c r="BJ1024" s="56">
        <v>1</v>
      </c>
    </row>
    <row r="1025" spans="1:62" hidden="1" x14ac:dyDescent="0.3">
      <c r="A1025" s="56">
        <v>49196123</v>
      </c>
      <c r="B1025" s="86">
        <v>599202</v>
      </c>
      <c r="C1025" s="1">
        <v>42893</v>
      </c>
      <c r="D1025" s="56" t="s">
        <v>357</v>
      </c>
      <c r="E1025" s="56" t="s">
        <v>358</v>
      </c>
      <c r="F1025" s="56" t="s">
        <v>334</v>
      </c>
      <c r="G1025" s="56" t="s">
        <v>335</v>
      </c>
      <c r="H1025" s="56" t="s">
        <v>336</v>
      </c>
      <c r="I1025" s="56" t="s">
        <v>359</v>
      </c>
      <c r="K1025" s="56" t="s">
        <v>337</v>
      </c>
      <c r="L1025" s="56" t="s">
        <v>545</v>
      </c>
      <c r="M1025" s="56" t="s">
        <v>984</v>
      </c>
      <c r="N1025" s="56" t="s">
        <v>1043</v>
      </c>
      <c r="O1025" s="56" t="s">
        <v>985</v>
      </c>
      <c r="P1025" s="1" t="s">
        <v>110</v>
      </c>
      <c r="Q1025" s="56" t="s">
        <v>241</v>
      </c>
      <c r="R1025" s="56" t="s">
        <v>339</v>
      </c>
      <c r="S1025" s="56">
        <v>127427</v>
      </c>
      <c r="T1025" s="1" t="s">
        <v>423</v>
      </c>
      <c r="U1025" s="56">
        <v>41416</v>
      </c>
      <c r="V1025" s="56">
        <v>43100</v>
      </c>
      <c r="W1025" s="56">
        <v>41729</v>
      </c>
      <c r="X1025" s="56">
        <v>43100</v>
      </c>
      <c r="Y1025" s="56" t="s">
        <v>356</v>
      </c>
      <c r="Z1025" s="56" t="s">
        <v>341</v>
      </c>
      <c r="AA1025" s="56" t="s">
        <v>347</v>
      </c>
      <c r="AB1025" s="56" t="s">
        <v>343</v>
      </c>
      <c r="AC1025" s="56" t="s">
        <v>342</v>
      </c>
      <c r="AD1025" s="56" t="s">
        <v>347</v>
      </c>
      <c r="AE1025" s="56" t="s">
        <v>334</v>
      </c>
      <c r="AF1025" s="56" t="s">
        <v>291</v>
      </c>
      <c r="AG1025" s="56">
        <v>2016</v>
      </c>
      <c r="AH1025" s="56" t="s">
        <v>361</v>
      </c>
      <c r="AI1025" s="56" t="s">
        <v>362</v>
      </c>
      <c r="AJ1025" s="56">
        <v>30</v>
      </c>
      <c r="AK1025" s="1">
        <v>42369</v>
      </c>
      <c r="AL1025" s="56" t="s">
        <v>363</v>
      </c>
      <c r="AM1025" s="56">
        <v>42748</v>
      </c>
      <c r="AN1025" s="56" t="s">
        <v>391</v>
      </c>
      <c r="AO1025" s="1">
        <v>42396</v>
      </c>
      <c r="AP1025" s="56" t="s">
        <v>364</v>
      </c>
      <c r="AQ1025" s="56">
        <v>64149</v>
      </c>
      <c r="AR1025" s="56">
        <v>0</v>
      </c>
      <c r="AS1025" s="56" t="s">
        <v>346</v>
      </c>
      <c r="BB1025" s="56" t="s">
        <v>339</v>
      </c>
      <c r="BC1025" s="56" t="s">
        <v>263</v>
      </c>
      <c r="BD1025" s="56" t="s">
        <v>349</v>
      </c>
      <c r="BE1025" s="56" t="s">
        <v>347</v>
      </c>
      <c r="BF1025" s="56" t="s">
        <v>334</v>
      </c>
      <c r="BG1025" s="56" t="s">
        <v>365</v>
      </c>
      <c r="BH1025" s="56">
        <v>0</v>
      </c>
      <c r="BI1025" s="56">
        <v>0</v>
      </c>
      <c r="BJ1025" s="56">
        <v>1</v>
      </c>
    </row>
    <row r="1026" spans="1:62" hidden="1" x14ac:dyDescent="0.3">
      <c r="A1026" s="56">
        <v>49196658</v>
      </c>
      <c r="B1026" s="86">
        <v>599202</v>
      </c>
      <c r="C1026" s="1">
        <v>42893</v>
      </c>
      <c r="D1026" s="56" t="s">
        <v>357</v>
      </c>
      <c r="E1026" s="56" t="s">
        <v>358</v>
      </c>
      <c r="F1026" s="56" t="s">
        <v>334</v>
      </c>
      <c r="G1026" s="56" t="s">
        <v>335</v>
      </c>
      <c r="H1026" s="56" t="s">
        <v>336</v>
      </c>
      <c r="I1026" s="56" t="s">
        <v>359</v>
      </c>
      <c r="K1026" s="56" t="s">
        <v>337</v>
      </c>
      <c r="L1026" s="56" t="s">
        <v>545</v>
      </c>
      <c r="M1026" s="56" t="s">
        <v>984</v>
      </c>
      <c r="N1026" s="56" t="s">
        <v>1043</v>
      </c>
      <c r="O1026" s="56" t="s">
        <v>985</v>
      </c>
      <c r="P1026" s="1" t="s">
        <v>110</v>
      </c>
      <c r="Q1026" s="56" t="s">
        <v>366</v>
      </c>
      <c r="R1026" s="56" t="s">
        <v>339</v>
      </c>
      <c r="S1026" s="56">
        <v>190122</v>
      </c>
      <c r="T1026" s="1" t="s">
        <v>254</v>
      </c>
      <c r="U1026" s="56">
        <v>41416</v>
      </c>
      <c r="V1026" s="56">
        <v>43100</v>
      </c>
      <c r="W1026" s="56">
        <v>41456</v>
      </c>
      <c r="X1026" s="56">
        <v>43100</v>
      </c>
      <c r="Y1026" s="56" t="s">
        <v>340</v>
      </c>
      <c r="Z1026" s="56" t="s">
        <v>341</v>
      </c>
      <c r="AA1026" s="56" t="s">
        <v>342</v>
      </c>
      <c r="AB1026" s="56" t="s">
        <v>339</v>
      </c>
      <c r="AC1026" s="56" t="s">
        <v>342</v>
      </c>
      <c r="AD1026" s="56" t="s">
        <v>342</v>
      </c>
      <c r="AE1026" s="56" t="s">
        <v>334</v>
      </c>
      <c r="AF1026" s="56" t="s">
        <v>291</v>
      </c>
      <c r="AG1026" s="56">
        <v>2016</v>
      </c>
      <c r="AH1026" s="56" t="s">
        <v>361</v>
      </c>
      <c r="AI1026" s="56" t="s">
        <v>384</v>
      </c>
      <c r="AJ1026" s="56">
        <v>11216</v>
      </c>
      <c r="AK1026" s="1">
        <v>42521</v>
      </c>
      <c r="AL1026" s="56" t="s">
        <v>501</v>
      </c>
      <c r="AM1026" s="56">
        <v>42748</v>
      </c>
      <c r="AN1026" s="56" t="s">
        <v>391</v>
      </c>
      <c r="AO1026" s="1">
        <v>42572</v>
      </c>
      <c r="AP1026" s="56" t="s">
        <v>353</v>
      </c>
      <c r="AQ1026" s="56">
        <v>54348</v>
      </c>
      <c r="AR1026" s="56">
        <v>0</v>
      </c>
      <c r="AS1026" s="56" t="s">
        <v>346</v>
      </c>
      <c r="AT1026" s="56">
        <v>1003</v>
      </c>
      <c r="AU1026" s="56" t="s">
        <v>369</v>
      </c>
      <c r="BB1026" s="56" t="s">
        <v>339</v>
      </c>
      <c r="BC1026" s="56" t="s">
        <v>263</v>
      </c>
      <c r="BD1026" s="56" t="s">
        <v>349</v>
      </c>
      <c r="BE1026" s="56" t="s">
        <v>347</v>
      </c>
      <c r="BF1026" s="56" t="s">
        <v>334</v>
      </c>
      <c r="BG1026" s="56" t="s">
        <v>365</v>
      </c>
      <c r="BH1026" s="56">
        <v>0</v>
      </c>
      <c r="BI1026" s="56">
        <v>0</v>
      </c>
      <c r="BJ1026" s="56">
        <v>1</v>
      </c>
    </row>
    <row r="1027" spans="1:62" hidden="1" x14ac:dyDescent="0.3">
      <c r="A1027" s="56">
        <v>49196654</v>
      </c>
      <c r="B1027" s="86">
        <v>599202</v>
      </c>
      <c r="C1027" s="1">
        <v>42893</v>
      </c>
      <c r="D1027" s="56" t="s">
        <v>357</v>
      </c>
      <c r="E1027" s="56" t="s">
        <v>358</v>
      </c>
      <c r="F1027" s="56" t="s">
        <v>334</v>
      </c>
      <c r="G1027" s="56" t="s">
        <v>335</v>
      </c>
      <c r="H1027" s="56" t="s">
        <v>336</v>
      </c>
      <c r="I1027" s="56" t="s">
        <v>359</v>
      </c>
      <c r="K1027" s="56" t="s">
        <v>337</v>
      </c>
      <c r="L1027" s="56" t="s">
        <v>545</v>
      </c>
      <c r="M1027" s="56" t="s">
        <v>984</v>
      </c>
      <c r="N1027" s="56" t="s">
        <v>1043</v>
      </c>
      <c r="O1027" s="56" t="s">
        <v>985</v>
      </c>
      <c r="P1027" s="1" t="s">
        <v>110</v>
      </c>
      <c r="Q1027" s="56" t="s">
        <v>366</v>
      </c>
      <c r="R1027" s="56" t="s">
        <v>339</v>
      </c>
      <c r="S1027" s="56">
        <v>190122</v>
      </c>
      <c r="T1027" s="1" t="s">
        <v>254</v>
      </c>
      <c r="U1027" s="56">
        <v>41416</v>
      </c>
      <c r="V1027" s="56">
        <v>43100</v>
      </c>
      <c r="W1027" s="56">
        <v>41456</v>
      </c>
      <c r="X1027" s="56">
        <v>43100</v>
      </c>
      <c r="Y1027" s="56" t="s">
        <v>340</v>
      </c>
      <c r="Z1027" s="56" t="s">
        <v>341</v>
      </c>
      <c r="AA1027" s="56" t="s">
        <v>342</v>
      </c>
      <c r="AB1027" s="56" t="s">
        <v>339</v>
      </c>
      <c r="AC1027" s="56" t="s">
        <v>342</v>
      </c>
      <c r="AD1027" s="56" t="s">
        <v>342</v>
      </c>
      <c r="AE1027" s="56" t="s">
        <v>334</v>
      </c>
      <c r="AF1027" s="56" t="s">
        <v>291</v>
      </c>
      <c r="AG1027" s="56">
        <v>2015</v>
      </c>
      <c r="AH1027" s="56" t="s">
        <v>361</v>
      </c>
      <c r="AI1027" s="56" t="s">
        <v>362</v>
      </c>
      <c r="AJ1027" s="56">
        <v>318</v>
      </c>
      <c r="AK1027" s="1">
        <v>42004</v>
      </c>
      <c r="AL1027" s="56" t="s">
        <v>412</v>
      </c>
      <c r="AM1027" s="56">
        <v>42748</v>
      </c>
      <c r="AN1027" s="56" t="s">
        <v>391</v>
      </c>
      <c r="AO1027" s="1">
        <v>42055</v>
      </c>
      <c r="AP1027" s="56" t="s">
        <v>353</v>
      </c>
      <c r="AQ1027" s="56">
        <v>54348</v>
      </c>
      <c r="AR1027" s="56">
        <v>0</v>
      </c>
      <c r="AS1027" s="56" t="s">
        <v>346</v>
      </c>
      <c r="AT1027" s="56">
        <v>1003</v>
      </c>
      <c r="AU1027" s="56" t="s">
        <v>369</v>
      </c>
      <c r="BB1027" s="56" t="s">
        <v>339</v>
      </c>
      <c r="BC1027" s="56" t="s">
        <v>263</v>
      </c>
      <c r="BD1027" s="56" t="s">
        <v>349</v>
      </c>
      <c r="BE1027" s="56" t="s">
        <v>347</v>
      </c>
      <c r="BF1027" s="56" t="s">
        <v>334</v>
      </c>
      <c r="BG1027" s="56" t="s">
        <v>365</v>
      </c>
      <c r="BH1027" s="56">
        <v>0</v>
      </c>
      <c r="BI1027" s="56">
        <v>0</v>
      </c>
      <c r="BJ1027" s="56">
        <v>1</v>
      </c>
    </row>
    <row r="1028" spans="1:62" hidden="1" x14ac:dyDescent="0.3">
      <c r="A1028" s="56">
        <v>49196124</v>
      </c>
      <c r="B1028" s="86">
        <v>599202</v>
      </c>
      <c r="C1028" s="1">
        <v>42893</v>
      </c>
      <c r="D1028" s="56" t="s">
        <v>357</v>
      </c>
      <c r="E1028" s="56" t="s">
        <v>358</v>
      </c>
      <c r="F1028" s="56" t="s">
        <v>334</v>
      </c>
      <c r="G1028" s="56" t="s">
        <v>335</v>
      </c>
      <c r="H1028" s="56" t="s">
        <v>336</v>
      </c>
      <c r="I1028" s="56" t="s">
        <v>359</v>
      </c>
      <c r="K1028" s="56" t="s">
        <v>337</v>
      </c>
      <c r="L1028" s="56" t="s">
        <v>545</v>
      </c>
      <c r="M1028" s="56" t="s">
        <v>984</v>
      </c>
      <c r="N1028" s="56" t="s">
        <v>1043</v>
      </c>
      <c r="O1028" s="56" t="s">
        <v>985</v>
      </c>
      <c r="P1028" s="1" t="s">
        <v>110</v>
      </c>
      <c r="Q1028" s="56" t="s">
        <v>241</v>
      </c>
      <c r="R1028" s="56" t="s">
        <v>339</v>
      </c>
      <c r="S1028" s="56">
        <v>127427</v>
      </c>
      <c r="T1028" s="1" t="s">
        <v>423</v>
      </c>
      <c r="U1028" s="56">
        <v>41416</v>
      </c>
      <c r="V1028" s="56">
        <v>43100</v>
      </c>
      <c r="W1028" s="56">
        <v>41729</v>
      </c>
      <c r="X1028" s="56">
        <v>43100</v>
      </c>
      <c r="Y1028" s="56" t="s">
        <v>356</v>
      </c>
      <c r="Z1028" s="56" t="s">
        <v>341</v>
      </c>
      <c r="AA1028" s="56" t="s">
        <v>347</v>
      </c>
      <c r="AB1028" s="56" t="s">
        <v>343</v>
      </c>
      <c r="AC1028" s="56" t="s">
        <v>342</v>
      </c>
      <c r="AD1028" s="56" t="s">
        <v>347</v>
      </c>
      <c r="AE1028" s="56" t="s">
        <v>334</v>
      </c>
      <c r="AF1028" s="56" t="s">
        <v>292</v>
      </c>
      <c r="AG1028" s="56">
        <v>2015</v>
      </c>
      <c r="AH1028" s="56" t="s">
        <v>361</v>
      </c>
      <c r="AI1028" s="56" t="s">
        <v>385</v>
      </c>
      <c r="AJ1028" s="56">
        <v>25</v>
      </c>
      <c r="AM1028" s="56">
        <v>42748</v>
      </c>
      <c r="AN1028" s="56" t="s">
        <v>391</v>
      </c>
      <c r="AO1028" s="1">
        <v>41393</v>
      </c>
      <c r="AP1028" s="56" t="s">
        <v>353</v>
      </c>
      <c r="AQ1028" s="56">
        <v>64149</v>
      </c>
      <c r="AR1028" s="56">
        <v>0</v>
      </c>
      <c r="AS1028" s="56" t="s">
        <v>346</v>
      </c>
      <c r="BB1028" s="56" t="s">
        <v>339</v>
      </c>
      <c r="BC1028" s="56" t="s">
        <v>263</v>
      </c>
      <c r="BD1028" s="56" t="s">
        <v>349</v>
      </c>
      <c r="BE1028" s="56" t="s">
        <v>347</v>
      </c>
      <c r="BF1028" s="56" t="s">
        <v>334</v>
      </c>
      <c r="BG1028" s="56" t="s">
        <v>365</v>
      </c>
      <c r="BH1028" s="56">
        <v>0</v>
      </c>
      <c r="BI1028" s="56">
        <v>0</v>
      </c>
      <c r="BJ1028" s="56">
        <v>1</v>
      </c>
    </row>
    <row r="1029" spans="1:62" hidden="1" x14ac:dyDescent="0.3">
      <c r="A1029" s="56">
        <v>49196125</v>
      </c>
      <c r="B1029" s="86">
        <v>599202</v>
      </c>
      <c r="C1029" s="1">
        <v>42893</v>
      </c>
      <c r="D1029" s="56" t="s">
        <v>357</v>
      </c>
      <c r="E1029" s="56" t="s">
        <v>358</v>
      </c>
      <c r="F1029" s="56" t="s">
        <v>334</v>
      </c>
      <c r="G1029" s="56" t="s">
        <v>335</v>
      </c>
      <c r="H1029" s="56" t="s">
        <v>336</v>
      </c>
      <c r="I1029" s="56" t="s">
        <v>359</v>
      </c>
      <c r="K1029" s="56" t="s">
        <v>337</v>
      </c>
      <c r="L1029" s="56" t="s">
        <v>545</v>
      </c>
      <c r="M1029" s="56" t="s">
        <v>984</v>
      </c>
      <c r="N1029" s="56" t="s">
        <v>1043</v>
      </c>
      <c r="O1029" s="56" t="s">
        <v>985</v>
      </c>
      <c r="P1029" s="1" t="s">
        <v>110</v>
      </c>
      <c r="Q1029" s="56" t="s">
        <v>241</v>
      </c>
      <c r="R1029" s="56" t="s">
        <v>339</v>
      </c>
      <c r="S1029" s="56">
        <v>127427</v>
      </c>
      <c r="T1029" s="1" t="s">
        <v>423</v>
      </c>
      <c r="U1029" s="56">
        <v>41416</v>
      </c>
      <c r="V1029" s="56">
        <v>43100</v>
      </c>
      <c r="W1029" s="56">
        <v>41729</v>
      </c>
      <c r="X1029" s="56">
        <v>43100</v>
      </c>
      <c r="Y1029" s="56" t="s">
        <v>356</v>
      </c>
      <c r="Z1029" s="56" t="s">
        <v>341</v>
      </c>
      <c r="AA1029" s="56" t="s">
        <v>347</v>
      </c>
      <c r="AB1029" s="56" t="s">
        <v>343</v>
      </c>
      <c r="AC1029" s="56" t="s">
        <v>342</v>
      </c>
      <c r="AD1029" s="56" t="s">
        <v>347</v>
      </c>
      <c r="AE1029" s="56" t="s">
        <v>334</v>
      </c>
      <c r="AF1029" s="56" t="s">
        <v>292</v>
      </c>
      <c r="AG1029" s="56">
        <v>2015</v>
      </c>
      <c r="AH1029" s="56" t="s">
        <v>361</v>
      </c>
      <c r="AI1029" s="56" t="s">
        <v>362</v>
      </c>
      <c r="AJ1029" s="56">
        <v>25</v>
      </c>
      <c r="AM1029" s="56">
        <v>42748</v>
      </c>
      <c r="AN1029" s="56" t="s">
        <v>391</v>
      </c>
      <c r="AO1029" s="1">
        <v>41393</v>
      </c>
      <c r="AP1029" s="56" t="s">
        <v>353</v>
      </c>
      <c r="AQ1029" s="56">
        <v>64149</v>
      </c>
      <c r="AR1029" s="56">
        <v>0</v>
      </c>
      <c r="AS1029" s="56" t="s">
        <v>346</v>
      </c>
      <c r="BB1029" s="56" t="s">
        <v>339</v>
      </c>
      <c r="BC1029" s="56" t="s">
        <v>263</v>
      </c>
      <c r="BD1029" s="56" t="s">
        <v>349</v>
      </c>
      <c r="BE1029" s="56" t="s">
        <v>347</v>
      </c>
      <c r="BF1029" s="56" t="s">
        <v>334</v>
      </c>
      <c r="BG1029" s="56" t="s">
        <v>365</v>
      </c>
      <c r="BH1029" s="56">
        <v>0</v>
      </c>
      <c r="BI1029" s="56">
        <v>0</v>
      </c>
      <c r="BJ1029" s="56">
        <v>1</v>
      </c>
    </row>
    <row r="1030" spans="1:62" hidden="1" x14ac:dyDescent="0.3">
      <c r="A1030" s="56">
        <v>49196656</v>
      </c>
      <c r="B1030" s="86">
        <v>599202</v>
      </c>
      <c r="C1030" s="1">
        <v>42893</v>
      </c>
      <c r="D1030" s="56" t="s">
        <v>357</v>
      </c>
      <c r="E1030" s="56" t="s">
        <v>358</v>
      </c>
      <c r="F1030" s="56" t="s">
        <v>334</v>
      </c>
      <c r="G1030" s="56" t="s">
        <v>335</v>
      </c>
      <c r="H1030" s="56" t="s">
        <v>336</v>
      </c>
      <c r="I1030" s="56" t="s">
        <v>359</v>
      </c>
      <c r="K1030" s="56" t="s">
        <v>337</v>
      </c>
      <c r="L1030" s="56" t="s">
        <v>545</v>
      </c>
      <c r="M1030" s="56" t="s">
        <v>984</v>
      </c>
      <c r="N1030" s="56" t="s">
        <v>1043</v>
      </c>
      <c r="O1030" s="56" t="s">
        <v>985</v>
      </c>
      <c r="P1030" s="1" t="s">
        <v>110</v>
      </c>
      <c r="Q1030" s="56" t="s">
        <v>366</v>
      </c>
      <c r="R1030" s="56" t="s">
        <v>339</v>
      </c>
      <c r="S1030" s="56">
        <v>190122</v>
      </c>
      <c r="T1030" s="1" t="s">
        <v>254</v>
      </c>
      <c r="U1030" s="56">
        <v>41416</v>
      </c>
      <c r="V1030" s="56">
        <v>43100</v>
      </c>
      <c r="W1030" s="56">
        <v>41456</v>
      </c>
      <c r="X1030" s="56">
        <v>43100</v>
      </c>
      <c r="Y1030" s="56" t="s">
        <v>340</v>
      </c>
      <c r="Z1030" s="56" t="s">
        <v>341</v>
      </c>
      <c r="AA1030" s="56" t="s">
        <v>342</v>
      </c>
      <c r="AB1030" s="56" t="s">
        <v>339</v>
      </c>
      <c r="AC1030" s="56" t="s">
        <v>342</v>
      </c>
      <c r="AD1030" s="56" t="s">
        <v>342</v>
      </c>
      <c r="AE1030" s="56" t="s">
        <v>334</v>
      </c>
      <c r="AF1030" s="56" t="s">
        <v>292</v>
      </c>
      <c r="AG1030" s="56">
        <v>2015</v>
      </c>
      <c r="AH1030" s="56" t="s">
        <v>361</v>
      </c>
      <c r="AI1030" s="56" t="s">
        <v>362</v>
      </c>
      <c r="AJ1030" s="56">
        <v>727</v>
      </c>
      <c r="AM1030" s="56">
        <v>42748</v>
      </c>
      <c r="AN1030" s="56" t="s">
        <v>391</v>
      </c>
      <c r="AO1030" s="1">
        <v>41784</v>
      </c>
      <c r="AP1030" s="56" t="s">
        <v>353</v>
      </c>
      <c r="AQ1030" s="56">
        <v>54348</v>
      </c>
      <c r="AR1030" s="56">
        <v>0</v>
      </c>
      <c r="AS1030" s="56" t="s">
        <v>346</v>
      </c>
      <c r="AT1030" s="56">
        <v>1003</v>
      </c>
      <c r="AU1030" s="56" t="s">
        <v>369</v>
      </c>
      <c r="BB1030" s="56" t="s">
        <v>339</v>
      </c>
      <c r="BC1030" s="56" t="s">
        <v>263</v>
      </c>
      <c r="BD1030" s="56" t="s">
        <v>349</v>
      </c>
      <c r="BE1030" s="56" t="s">
        <v>347</v>
      </c>
      <c r="BF1030" s="56" t="s">
        <v>334</v>
      </c>
      <c r="BG1030" s="56" t="s">
        <v>365</v>
      </c>
      <c r="BH1030" s="56">
        <v>0</v>
      </c>
      <c r="BI1030" s="56">
        <v>0</v>
      </c>
      <c r="BJ1030" s="56">
        <v>1</v>
      </c>
    </row>
    <row r="1031" spans="1:62" hidden="1" x14ac:dyDescent="0.3">
      <c r="A1031" s="56">
        <v>49196126</v>
      </c>
      <c r="B1031" s="86">
        <v>599202</v>
      </c>
      <c r="C1031" s="1">
        <v>42893</v>
      </c>
      <c r="D1031" s="56" t="s">
        <v>357</v>
      </c>
      <c r="E1031" s="56" t="s">
        <v>358</v>
      </c>
      <c r="F1031" s="56" t="s">
        <v>334</v>
      </c>
      <c r="G1031" s="56" t="s">
        <v>335</v>
      </c>
      <c r="H1031" s="56" t="s">
        <v>336</v>
      </c>
      <c r="I1031" s="56" t="s">
        <v>359</v>
      </c>
      <c r="K1031" s="56" t="s">
        <v>337</v>
      </c>
      <c r="L1031" s="56" t="s">
        <v>545</v>
      </c>
      <c r="M1031" s="56" t="s">
        <v>984</v>
      </c>
      <c r="N1031" s="56" t="s">
        <v>1043</v>
      </c>
      <c r="O1031" s="56" t="s">
        <v>985</v>
      </c>
      <c r="P1031" s="1" t="s">
        <v>110</v>
      </c>
      <c r="Q1031" s="56" t="s">
        <v>241</v>
      </c>
      <c r="R1031" s="56" t="s">
        <v>339</v>
      </c>
      <c r="S1031" s="56">
        <v>127427</v>
      </c>
      <c r="T1031" s="1" t="s">
        <v>423</v>
      </c>
      <c r="U1031" s="56">
        <v>41416</v>
      </c>
      <c r="V1031" s="56">
        <v>43100</v>
      </c>
      <c r="W1031" s="56">
        <v>41729</v>
      </c>
      <c r="X1031" s="56">
        <v>43100</v>
      </c>
      <c r="Y1031" s="56" t="s">
        <v>356</v>
      </c>
      <c r="Z1031" s="56" t="s">
        <v>341</v>
      </c>
      <c r="AA1031" s="56" t="s">
        <v>347</v>
      </c>
      <c r="AB1031" s="56" t="s">
        <v>343</v>
      </c>
      <c r="AC1031" s="56" t="s">
        <v>342</v>
      </c>
      <c r="AD1031" s="56" t="s">
        <v>347</v>
      </c>
      <c r="AE1031" s="56" t="s">
        <v>334</v>
      </c>
      <c r="AF1031" s="56" t="s">
        <v>292</v>
      </c>
      <c r="AG1031" s="56">
        <v>2015</v>
      </c>
      <c r="AH1031" s="56" t="s">
        <v>361</v>
      </c>
      <c r="AI1031" s="56" t="s">
        <v>373</v>
      </c>
      <c r="AJ1031" s="56">
        <v>30</v>
      </c>
      <c r="AM1031" s="56">
        <v>42748</v>
      </c>
      <c r="AN1031" s="56" t="s">
        <v>391</v>
      </c>
      <c r="AO1031" s="1">
        <v>41393</v>
      </c>
      <c r="AP1031" s="56" t="s">
        <v>353</v>
      </c>
      <c r="AQ1031" s="56">
        <v>64149</v>
      </c>
      <c r="AR1031" s="56">
        <v>0</v>
      </c>
      <c r="AS1031" s="56" t="s">
        <v>346</v>
      </c>
      <c r="BB1031" s="56" t="s">
        <v>339</v>
      </c>
      <c r="BC1031" s="56" t="s">
        <v>263</v>
      </c>
      <c r="BD1031" s="56" t="s">
        <v>349</v>
      </c>
      <c r="BE1031" s="56" t="s">
        <v>347</v>
      </c>
      <c r="BF1031" s="56" t="s">
        <v>334</v>
      </c>
      <c r="BG1031" s="56" t="s">
        <v>365</v>
      </c>
      <c r="BH1031" s="56">
        <v>0</v>
      </c>
      <c r="BI1031" s="56">
        <v>0</v>
      </c>
      <c r="BJ1031" s="56">
        <v>1</v>
      </c>
    </row>
    <row r="1032" spans="1:62" hidden="1" x14ac:dyDescent="0.3">
      <c r="A1032" s="56">
        <v>49196127</v>
      </c>
      <c r="B1032" s="86">
        <v>599202</v>
      </c>
      <c r="C1032" s="1">
        <v>42893</v>
      </c>
      <c r="D1032" s="56" t="s">
        <v>357</v>
      </c>
      <c r="E1032" s="56" t="s">
        <v>358</v>
      </c>
      <c r="F1032" s="56" t="s">
        <v>334</v>
      </c>
      <c r="G1032" s="56" t="s">
        <v>335</v>
      </c>
      <c r="H1032" s="56" t="s">
        <v>336</v>
      </c>
      <c r="I1032" s="56" t="s">
        <v>359</v>
      </c>
      <c r="K1032" s="56" t="s">
        <v>337</v>
      </c>
      <c r="L1032" s="56" t="s">
        <v>545</v>
      </c>
      <c r="M1032" s="56" t="s">
        <v>984</v>
      </c>
      <c r="N1032" s="56" t="s">
        <v>1043</v>
      </c>
      <c r="O1032" s="56" t="s">
        <v>985</v>
      </c>
      <c r="P1032" s="1" t="s">
        <v>110</v>
      </c>
      <c r="Q1032" s="56" t="s">
        <v>241</v>
      </c>
      <c r="R1032" s="56" t="s">
        <v>339</v>
      </c>
      <c r="S1032" s="56">
        <v>127427</v>
      </c>
      <c r="T1032" s="1" t="s">
        <v>423</v>
      </c>
      <c r="U1032" s="56">
        <v>41416</v>
      </c>
      <c r="V1032" s="56">
        <v>43100</v>
      </c>
      <c r="W1032" s="56">
        <v>41729</v>
      </c>
      <c r="X1032" s="56">
        <v>43100</v>
      </c>
      <c r="Y1032" s="56" t="s">
        <v>356</v>
      </c>
      <c r="Z1032" s="56" t="s">
        <v>341</v>
      </c>
      <c r="AA1032" s="56" t="s">
        <v>347</v>
      </c>
      <c r="AB1032" s="56" t="s">
        <v>343</v>
      </c>
      <c r="AC1032" s="56" t="s">
        <v>342</v>
      </c>
      <c r="AD1032" s="56" t="s">
        <v>347</v>
      </c>
      <c r="AE1032" s="56" t="s">
        <v>334</v>
      </c>
      <c r="AF1032" s="56" t="s">
        <v>292</v>
      </c>
      <c r="AG1032" s="56">
        <v>2015</v>
      </c>
      <c r="AH1032" s="56" t="s">
        <v>361</v>
      </c>
      <c r="AI1032" s="56" t="s">
        <v>384</v>
      </c>
      <c r="AJ1032" s="56">
        <v>30</v>
      </c>
      <c r="AM1032" s="56">
        <v>42748</v>
      </c>
      <c r="AN1032" s="56" t="s">
        <v>391</v>
      </c>
      <c r="AO1032" s="1">
        <v>41393</v>
      </c>
      <c r="AP1032" s="56" t="s">
        <v>353</v>
      </c>
      <c r="AQ1032" s="56">
        <v>64149</v>
      </c>
      <c r="AR1032" s="56">
        <v>0</v>
      </c>
      <c r="AS1032" s="56" t="s">
        <v>346</v>
      </c>
      <c r="BB1032" s="56" t="s">
        <v>339</v>
      </c>
      <c r="BC1032" s="56" t="s">
        <v>263</v>
      </c>
      <c r="BD1032" s="56" t="s">
        <v>349</v>
      </c>
      <c r="BE1032" s="56" t="s">
        <v>347</v>
      </c>
      <c r="BF1032" s="56" t="s">
        <v>334</v>
      </c>
      <c r="BG1032" s="56" t="s">
        <v>365</v>
      </c>
      <c r="BH1032" s="56">
        <v>0</v>
      </c>
      <c r="BI1032" s="56">
        <v>0</v>
      </c>
      <c r="BJ1032" s="56">
        <v>1</v>
      </c>
    </row>
    <row r="1033" spans="1:62" hidden="1" x14ac:dyDescent="0.3">
      <c r="A1033" s="56">
        <v>49196675</v>
      </c>
      <c r="B1033" s="86">
        <v>599202</v>
      </c>
      <c r="C1033" s="1">
        <v>42893</v>
      </c>
      <c r="D1033" s="56" t="s">
        <v>357</v>
      </c>
      <c r="E1033" s="56" t="s">
        <v>358</v>
      </c>
      <c r="F1033" s="56" t="s">
        <v>334</v>
      </c>
      <c r="G1033" s="56" t="s">
        <v>335</v>
      </c>
      <c r="H1033" s="56" t="s">
        <v>336</v>
      </c>
      <c r="I1033" s="56" t="s">
        <v>359</v>
      </c>
      <c r="K1033" s="56" t="s">
        <v>337</v>
      </c>
      <c r="L1033" s="56" t="s">
        <v>545</v>
      </c>
      <c r="M1033" s="56" t="s">
        <v>984</v>
      </c>
      <c r="N1033" s="56" t="s">
        <v>1043</v>
      </c>
      <c r="O1033" s="56" t="s">
        <v>985</v>
      </c>
      <c r="P1033" s="1" t="s">
        <v>110</v>
      </c>
      <c r="Q1033" s="56" t="s">
        <v>366</v>
      </c>
      <c r="R1033" s="56" t="s">
        <v>339</v>
      </c>
      <c r="S1033" s="56">
        <v>190122</v>
      </c>
      <c r="T1033" s="1" t="s">
        <v>254</v>
      </c>
      <c r="U1033" s="56">
        <v>41416</v>
      </c>
      <c r="V1033" s="56">
        <v>43100</v>
      </c>
      <c r="W1033" s="56">
        <v>41456</v>
      </c>
      <c r="X1033" s="56">
        <v>43100</v>
      </c>
      <c r="Y1033" s="56" t="s">
        <v>340</v>
      </c>
      <c r="Z1033" s="56" t="s">
        <v>341</v>
      </c>
      <c r="AA1033" s="56" t="s">
        <v>342</v>
      </c>
      <c r="AB1033" s="56" t="s">
        <v>339</v>
      </c>
      <c r="AC1033" s="56" t="s">
        <v>342</v>
      </c>
      <c r="AD1033" s="56" t="s">
        <v>342</v>
      </c>
      <c r="AE1033" s="56" t="s">
        <v>334</v>
      </c>
      <c r="AF1033" s="56" t="s">
        <v>292</v>
      </c>
      <c r="AG1033" s="56">
        <v>2017</v>
      </c>
      <c r="AH1033" s="56" t="s">
        <v>361</v>
      </c>
      <c r="AI1033" s="56" t="s">
        <v>362</v>
      </c>
      <c r="AJ1033" s="56">
        <v>9112</v>
      </c>
      <c r="AM1033" s="56">
        <v>42748</v>
      </c>
      <c r="AN1033" s="56" t="s">
        <v>391</v>
      </c>
      <c r="AO1033" s="1">
        <v>41784</v>
      </c>
      <c r="AP1033" s="56" t="s">
        <v>353</v>
      </c>
      <c r="AQ1033" s="56">
        <v>54348</v>
      </c>
      <c r="AR1033" s="56">
        <v>0</v>
      </c>
      <c r="AS1033" s="56" t="s">
        <v>346</v>
      </c>
      <c r="AT1033" s="56">
        <v>1003</v>
      </c>
      <c r="AU1033" s="56" t="s">
        <v>369</v>
      </c>
      <c r="BB1033" s="56" t="s">
        <v>339</v>
      </c>
      <c r="BC1033" s="56" t="s">
        <v>263</v>
      </c>
      <c r="BD1033" s="56" t="s">
        <v>349</v>
      </c>
      <c r="BE1033" s="56" t="s">
        <v>347</v>
      </c>
      <c r="BF1033" s="56" t="s">
        <v>334</v>
      </c>
      <c r="BG1033" s="56" t="s">
        <v>365</v>
      </c>
      <c r="BH1033" s="56">
        <v>0</v>
      </c>
      <c r="BI1033" s="56">
        <v>0</v>
      </c>
      <c r="BJ1033" s="56">
        <v>1</v>
      </c>
    </row>
    <row r="1034" spans="1:62" hidden="1" x14ac:dyDescent="0.3">
      <c r="A1034" s="56">
        <v>49196666</v>
      </c>
      <c r="B1034" s="86">
        <v>599202</v>
      </c>
      <c r="C1034" s="1">
        <v>42893</v>
      </c>
      <c r="D1034" s="56" t="s">
        <v>357</v>
      </c>
      <c r="E1034" s="56" t="s">
        <v>358</v>
      </c>
      <c r="F1034" s="56" t="s">
        <v>334</v>
      </c>
      <c r="G1034" s="56" t="s">
        <v>335</v>
      </c>
      <c r="H1034" s="56" t="s">
        <v>336</v>
      </c>
      <c r="I1034" s="56" t="s">
        <v>359</v>
      </c>
      <c r="K1034" s="56" t="s">
        <v>337</v>
      </c>
      <c r="L1034" s="56" t="s">
        <v>545</v>
      </c>
      <c r="M1034" s="56" t="s">
        <v>984</v>
      </c>
      <c r="N1034" s="56" t="s">
        <v>1043</v>
      </c>
      <c r="O1034" s="56" t="s">
        <v>985</v>
      </c>
      <c r="P1034" s="1" t="s">
        <v>110</v>
      </c>
      <c r="Q1034" s="56" t="s">
        <v>366</v>
      </c>
      <c r="R1034" s="56" t="s">
        <v>339</v>
      </c>
      <c r="S1034" s="56">
        <v>190122</v>
      </c>
      <c r="T1034" s="1" t="s">
        <v>254</v>
      </c>
      <c r="U1034" s="56">
        <v>41416</v>
      </c>
      <c r="V1034" s="56">
        <v>43100</v>
      </c>
      <c r="W1034" s="56">
        <v>41456</v>
      </c>
      <c r="X1034" s="56">
        <v>43100</v>
      </c>
      <c r="Y1034" s="56" t="s">
        <v>340</v>
      </c>
      <c r="Z1034" s="56" t="s">
        <v>341</v>
      </c>
      <c r="AA1034" s="56" t="s">
        <v>342</v>
      </c>
      <c r="AB1034" s="56" t="s">
        <v>339</v>
      </c>
      <c r="AC1034" s="56" t="s">
        <v>342</v>
      </c>
      <c r="AD1034" s="56" t="s">
        <v>342</v>
      </c>
      <c r="AE1034" s="56" t="s">
        <v>334</v>
      </c>
      <c r="AF1034" s="56" t="s">
        <v>292</v>
      </c>
      <c r="AG1034" s="56">
        <v>2015</v>
      </c>
      <c r="AH1034" s="56" t="s">
        <v>361</v>
      </c>
      <c r="AI1034" s="56" t="s">
        <v>384</v>
      </c>
      <c r="AJ1034" s="56">
        <v>3462</v>
      </c>
      <c r="AM1034" s="56">
        <v>42748</v>
      </c>
      <c r="AN1034" s="56" t="s">
        <v>391</v>
      </c>
      <c r="AO1034" s="1">
        <v>41784</v>
      </c>
      <c r="AP1034" s="56" t="s">
        <v>353</v>
      </c>
      <c r="AQ1034" s="56">
        <v>54348</v>
      </c>
      <c r="AR1034" s="56">
        <v>0</v>
      </c>
      <c r="AS1034" s="56" t="s">
        <v>346</v>
      </c>
      <c r="AT1034" s="56">
        <v>1003</v>
      </c>
      <c r="AU1034" s="56" t="s">
        <v>369</v>
      </c>
      <c r="BB1034" s="56" t="s">
        <v>339</v>
      </c>
      <c r="BC1034" s="56" t="s">
        <v>263</v>
      </c>
      <c r="BD1034" s="56" t="s">
        <v>349</v>
      </c>
      <c r="BE1034" s="56" t="s">
        <v>347</v>
      </c>
      <c r="BF1034" s="56" t="s">
        <v>334</v>
      </c>
      <c r="BG1034" s="56" t="s">
        <v>365</v>
      </c>
      <c r="BH1034" s="56">
        <v>0</v>
      </c>
      <c r="BI1034" s="56">
        <v>0</v>
      </c>
      <c r="BJ1034" s="56">
        <v>1</v>
      </c>
    </row>
    <row r="1035" spans="1:62" hidden="1" x14ac:dyDescent="0.3">
      <c r="A1035" s="56">
        <v>49196662</v>
      </c>
      <c r="B1035" s="86">
        <v>599202</v>
      </c>
      <c r="C1035" s="1">
        <v>42893</v>
      </c>
      <c r="D1035" s="56" t="s">
        <v>357</v>
      </c>
      <c r="E1035" s="56" t="s">
        <v>358</v>
      </c>
      <c r="F1035" s="56" t="s">
        <v>334</v>
      </c>
      <c r="G1035" s="56" t="s">
        <v>335</v>
      </c>
      <c r="H1035" s="56" t="s">
        <v>336</v>
      </c>
      <c r="I1035" s="56" t="s">
        <v>359</v>
      </c>
      <c r="K1035" s="56" t="s">
        <v>337</v>
      </c>
      <c r="L1035" s="56" t="s">
        <v>545</v>
      </c>
      <c r="M1035" s="56" t="s">
        <v>984</v>
      </c>
      <c r="N1035" s="56" t="s">
        <v>1043</v>
      </c>
      <c r="O1035" s="56" t="s">
        <v>985</v>
      </c>
      <c r="P1035" s="1" t="s">
        <v>110</v>
      </c>
      <c r="Q1035" s="56" t="s">
        <v>366</v>
      </c>
      <c r="R1035" s="56" t="s">
        <v>339</v>
      </c>
      <c r="S1035" s="56">
        <v>190122</v>
      </c>
      <c r="T1035" s="1" t="s">
        <v>254</v>
      </c>
      <c r="U1035" s="56">
        <v>41416</v>
      </c>
      <c r="V1035" s="56">
        <v>43100</v>
      </c>
      <c r="W1035" s="56">
        <v>41456</v>
      </c>
      <c r="X1035" s="56">
        <v>43100</v>
      </c>
      <c r="Y1035" s="56" t="s">
        <v>340</v>
      </c>
      <c r="Z1035" s="56" t="s">
        <v>341</v>
      </c>
      <c r="AA1035" s="56" t="s">
        <v>342</v>
      </c>
      <c r="AB1035" s="56" t="s">
        <v>339</v>
      </c>
      <c r="AC1035" s="56" t="s">
        <v>342</v>
      </c>
      <c r="AD1035" s="56" t="s">
        <v>342</v>
      </c>
      <c r="AE1035" s="56" t="s">
        <v>334</v>
      </c>
      <c r="AF1035" s="56" t="s">
        <v>292</v>
      </c>
      <c r="AG1035" s="56">
        <v>2014</v>
      </c>
      <c r="AH1035" s="56" t="s">
        <v>361</v>
      </c>
      <c r="AI1035" s="56" t="s">
        <v>373</v>
      </c>
      <c r="AJ1035" s="56">
        <v>0</v>
      </c>
      <c r="AM1035" s="56">
        <v>42748</v>
      </c>
      <c r="AN1035" s="56" t="s">
        <v>391</v>
      </c>
      <c r="AO1035" s="1">
        <v>41784</v>
      </c>
      <c r="AP1035" s="56" t="s">
        <v>353</v>
      </c>
      <c r="AQ1035" s="56">
        <v>54348</v>
      </c>
      <c r="AR1035" s="56">
        <v>0</v>
      </c>
      <c r="AS1035" s="56" t="s">
        <v>346</v>
      </c>
      <c r="AT1035" s="56">
        <v>1003</v>
      </c>
      <c r="AU1035" s="56" t="s">
        <v>369</v>
      </c>
      <c r="BB1035" s="56" t="s">
        <v>339</v>
      </c>
      <c r="BC1035" s="56" t="s">
        <v>263</v>
      </c>
      <c r="BD1035" s="56" t="s">
        <v>349</v>
      </c>
      <c r="BE1035" s="56" t="s">
        <v>347</v>
      </c>
      <c r="BF1035" s="56" t="s">
        <v>334</v>
      </c>
      <c r="BG1035" s="56" t="s">
        <v>365</v>
      </c>
      <c r="BH1035" s="56">
        <v>0</v>
      </c>
      <c r="BI1035" s="56">
        <v>0</v>
      </c>
      <c r="BJ1035" s="56">
        <v>1</v>
      </c>
    </row>
    <row r="1036" spans="1:62" hidden="1" x14ac:dyDescent="0.3">
      <c r="A1036" s="56">
        <v>49196128</v>
      </c>
      <c r="B1036" s="86">
        <v>599202</v>
      </c>
      <c r="C1036" s="1">
        <v>42893</v>
      </c>
      <c r="D1036" s="56" t="s">
        <v>357</v>
      </c>
      <c r="E1036" s="56" t="s">
        <v>358</v>
      </c>
      <c r="F1036" s="56" t="s">
        <v>334</v>
      </c>
      <c r="G1036" s="56" t="s">
        <v>335</v>
      </c>
      <c r="H1036" s="56" t="s">
        <v>336</v>
      </c>
      <c r="I1036" s="56" t="s">
        <v>359</v>
      </c>
      <c r="K1036" s="56" t="s">
        <v>337</v>
      </c>
      <c r="L1036" s="56" t="s">
        <v>545</v>
      </c>
      <c r="M1036" s="56" t="s">
        <v>984</v>
      </c>
      <c r="N1036" s="56" t="s">
        <v>1043</v>
      </c>
      <c r="O1036" s="56" t="s">
        <v>985</v>
      </c>
      <c r="P1036" s="1" t="s">
        <v>110</v>
      </c>
      <c r="Q1036" s="56" t="s">
        <v>241</v>
      </c>
      <c r="R1036" s="56" t="s">
        <v>339</v>
      </c>
      <c r="S1036" s="56">
        <v>127427</v>
      </c>
      <c r="T1036" s="1" t="s">
        <v>423</v>
      </c>
      <c r="U1036" s="56">
        <v>41416</v>
      </c>
      <c r="V1036" s="56">
        <v>43100</v>
      </c>
      <c r="W1036" s="56">
        <v>41729</v>
      </c>
      <c r="X1036" s="56">
        <v>43100</v>
      </c>
      <c r="Y1036" s="56" t="s">
        <v>356</v>
      </c>
      <c r="Z1036" s="56" t="s">
        <v>341</v>
      </c>
      <c r="AA1036" s="56" t="s">
        <v>347</v>
      </c>
      <c r="AB1036" s="56" t="s">
        <v>343</v>
      </c>
      <c r="AC1036" s="56" t="s">
        <v>342</v>
      </c>
      <c r="AD1036" s="56" t="s">
        <v>347</v>
      </c>
      <c r="AE1036" s="56" t="s">
        <v>334</v>
      </c>
      <c r="AF1036" s="56" t="s">
        <v>292</v>
      </c>
      <c r="AG1036" s="56">
        <v>2016</v>
      </c>
      <c r="AH1036" s="56" t="s">
        <v>361</v>
      </c>
      <c r="AI1036" s="56" t="s">
        <v>385</v>
      </c>
      <c r="AJ1036" s="56">
        <v>30</v>
      </c>
      <c r="AM1036" s="56">
        <v>42748</v>
      </c>
      <c r="AN1036" s="56" t="s">
        <v>391</v>
      </c>
      <c r="AO1036" s="1">
        <v>41393</v>
      </c>
      <c r="AP1036" s="56" t="s">
        <v>353</v>
      </c>
      <c r="AQ1036" s="56">
        <v>64149</v>
      </c>
      <c r="AR1036" s="56">
        <v>0</v>
      </c>
      <c r="AS1036" s="56" t="s">
        <v>346</v>
      </c>
      <c r="BB1036" s="56" t="s">
        <v>339</v>
      </c>
      <c r="BC1036" s="56" t="s">
        <v>263</v>
      </c>
      <c r="BD1036" s="56" t="s">
        <v>349</v>
      </c>
      <c r="BE1036" s="56" t="s">
        <v>347</v>
      </c>
      <c r="BF1036" s="56" t="s">
        <v>334</v>
      </c>
      <c r="BG1036" s="56" t="s">
        <v>365</v>
      </c>
      <c r="BH1036" s="56">
        <v>0</v>
      </c>
      <c r="BI1036" s="56">
        <v>0</v>
      </c>
      <c r="BJ1036" s="56">
        <v>1</v>
      </c>
    </row>
    <row r="1037" spans="1:62" hidden="1" x14ac:dyDescent="0.3">
      <c r="A1037" s="56">
        <v>49196129</v>
      </c>
      <c r="B1037" s="86">
        <v>599202</v>
      </c>
      <c r="C1037" s="1">
        <v>42893</v>
      </c>
      <c r="D1037" s="56" t="s">
        <v>357</v>
      </c>
      <c r="E1037" s="56" t="s">
        <v>358</v>
      </c>
      <c r="F1037" s="56" t="s">
        <v>334</v>
      </c>
      <c r="G1037" s="56" t="s">
        <v>335</v>
      </c>
      <c r="H1037" s="56" t="s">
        <v>336</v>
      </c>
      <c r="I1037" s="56" t="s">
        <v>359</v>
      </c>
      <c r="K1037" s="56" t="s">
        <v>337</v>
      </c>
      <c r="L1037" s="56" t="s">
        <v>545</v>
      </c>
      <c r="M1037" s="56" t="s">
        <v>984</v>
      </c>
      <c r="N1037" s="56" t="s">
        <v>1043</v>
      </c>
      <c r="O1037" s="56" t="s">
        <v>985</v>
      </c>
      <c r="P1037" s="1" t="s">
        <v>110</v>
      </c>
      <c r="Q1037" s="56" t="s">
        <v>241</v>
      </c>
      <c r="R1037" s="56" t="s">
        <v>339</v>
      </c>
      <c r="S1037" s="56">
        <v>127427</v>
      </c>
      <c r="T1037" s="1" t="s">
        <v>423</v>
      </c>
      <c r="U1037" s="56">
        <v>41416</v>
      </c>
      <c r="V1037" s="56">
        <v>43100</v>
      </c>
      <c r="W1037" s="56">
        <v>41729</v>
      </c>
      <c r="X1037" s="56">
        <v>43100</v>
      </c>
      <c r="Y1037" s="56" t="s">
        <v>356</v>
      </c>
      <c r="Z1037" s="56" t="s">
        <v>341</v>
      </c>
      <c r="AA1037" s="56" t="s">
        <v>347</v>
      </c>
      <c r="AB1037" s="56" t="s">
        <v>343</v>
      </c>
      <c r="AC1037" s="56" t="s">
        <v>342</v>
      </c>
      <c r="AD1037" s="56" t="s">
        <v>347</v>
      </c>
      <c r="AE1037" s="56" t="s">
        <v>334</v>
      </c>
      <c r="AF1037" s="56" t="s">
        <v>292</v>
      </c>
      <c r="AG1037" s="56">
        <v>2016</v>
      </c>
      <c r="AH1037" s="56" t="s">
        <v>361</v>
      </c>
      <c r="AI1037" s="56" t="s">
        <v>362</v>
      </c>
      <c r="AJ1037" s="56">
        <v>30</v>
      </c>
      <c r="AM1037" s="56">
        <v>42748</v>
      </c>
      <c r="AN1037" s="56" t="s">
        <v>391</v>
      </c>
      <c r="AO1037" s="1">
        <v>41393</v>
      </c>
      <c r="AP1037" s="56" t="s">
        <v>353</v>
      </c>
      <c r="AQ1037" s="56">
        <v>64149</v>
      </c>
      <c r="AR1037" s="56">
        <v>0</v>
      </c>
      <c r="AS1037" s="56" t="s">
        <v>346</v>
      </c>
      <c r="BB1037" s="56" t="s">
        <v>339</v>
      </c>
      <c r="BC1037" s="56" t="s">
        <v>263</v>
      </c>
      <c r="BD1037" s="56" t="s">
        <v>349</v>
      </c>
      <c r="BE1037" s="56" t="s">
        <v>347</v>
      </c>
      <c r="BF1037" s="56" t="s">
        <v>334</v>
      </c>
      <c r="BG1037" s="56" t="s">
        <v>365</v>
      </c>
      <c r="BH1037" s="56">
        <v>0</v>
      </c>
      <c r="BI1037" s="56">
        <v>0</v>
      </c>
      <c r="BJ1037" s="56">
        <v>1</v>
      </c>
    </row>
    <row r="1038" spans="1:62" hidden="1" x14ac:dyDescent="0.3">
      <c r="A1038" s="56">
        <v>49196664</v>
      </c>
      <c r="B1038" s="86">
        <v>599202</v>
      </c>
      <c r="C1038" s="1">
        <v>42893</v>
      </c>
      <c r="D1038" s="56" t="s">
        <v>357</v>
      </c>
      <c r="E1038" s="56" t="s">
        <v>358</v>
      </c>
      <c r="F1038" s="56" t="s">
        <v>334</v>
      </c>
      <c r="G1038" s="56" t="s">
        <v>335</v>
      </c>
      <c r="H1038" s="56" t="s">
        <v>336</v>
      </c>
      <c r="I1038" s="56" t="s">
        <v>359</v>
      </c>
      <c r="K1038" s="56" t="s">
        <v>337</v>
      </c>
      <c r="L1038" s="56" t="s">
        <v>545</v>
      </c>
      <c r="M1038" s="56" t="s">
        <v>984</v>
      </c>
      <c r="N1038" s="56" t="s">
        <v>1043</v>
      </c>
      <c r="O1038" s="56" t="s">
        <v>985</v>
      </c>
      <c r="P1038" s="1" t="s">
        <v>110</v>
      </c>
      <c r="Q1038" s="56" t="s">
        <v>366</v>
      </c>
      <c r="R1038" s="56" t="s">
        <v>339</v>
      </c>
      <c r="S1038" s="56">
        <v>190122</v>
      </c>
      <c r="T1038" s="1" t="s">
        <v>254</v>
      </c>
      <c r="U1038" s="56">
        <v>41416</v>
      </c>
      <c r="V1038" s="56">
        <v>43100</v>
      </c>
      <c r="W1038" s="56">
        <v>41456</v>
      </c>
      <c r="X1038" s="56">
        <v>43100</v>
      </c>
      <c r="Y1038" s="56" t="s">
        <v>340</v>
      </c>
      <c r="Z1038" s="56" t="s">
        <v>341</v>
      </c>
      <c r="AA1038" s="56" t="s">
        <v>342</v>
      </c>
      <c r="AB1038" s="56" t="s">
        <v>339</v>
      </c>
      <c r="AC1038" s="56" t="s">
        <v>342</v>
      </c>
      <c r="AD1038" s="56" t="s">
        <v>342</v>
      </c>
      <c r="AE1038" s="56" t="s">
        <v>334</v>
      </c>
      <c r="AF1038" s="56" t="s">
        <v>292</v>
      </c>
      <c r="AG1038" s="56">
        <v>2015</v>
      </c>
      <c r="AH1038" s="56" t="s">
        <v>361</v>
      </c>
      <c r="AI1038" s="56" t="s">
        <v>385</v>
      </c>
      <c r="AJ1038" s="56">
        <v>0</v>
      </c>
      <c r="AM1038" s="56">
        <v>42748</v>
      </c>
      <c r="AN1038" s="56" t="s">
        <v>391</v>
      </c>
      <c r="AO1038" s="1">
        <v>41784</v>
      </c>
      <c r="AP1038" s="56" t="s">
        <v>353</v>
      </c>
      <c r="AQ1038" s="56">
        <v>54348</v>
      </c>
      <c r="AR1038" s="56">
        <v>0</v>
      </c>
      <c r="AS1038" s="56" t="s">
        <v>346</v>
      </c>
      <c r="AT1038" s="56">
        <v>1003</v>
      </c>
      <c r="AU1038" s="56" t="s">
        <v>369</v>
      </c>
      <c r="BB1038" s="56" t="s">
        <v>339</v>
      </c>
      <c r="BC1038" s="56" t="s">
        <v>263</v>
      </c>
      <c r="BD1038" s="56" t="s">
        <v>349</v>
      </c>
      <c r="BE1038" s="56" t="s">
        <v>347</v>
      </c>
      <c r="BF1038" s="56" t="s">
        <v>334</v>
      </c>
      <c r="BG1038" s="56" t="s">
        <v>365</v>
      </c>
      <c r="BH1038" s="56">
        <v>0</v>
      </c>
      <c r="BI1038" s="56">
        <v>0</v>
      </c>
      <c r="BJ1038" s="56">
        <v>1</v>
      </c>
    </row>
    <row r="1039" spans="1:62" hidden="1" x14ac:dyDescent="0.3">
      <c r="A1039" s="56">
        <v>49196130</v>
      </c>
      <c r="B1039" s="86">
        <v>599202</v>
      </c>
      <c r="C1039" s="1">
        <v>42893</v>
      </c>
      <c r="D1039" s="56" t="s">
        <v>357</v>
      </c>
      <c r="E1039" s="56" t="s">
        <v>358</v>
      </c>
      <c r="F1039" s="56" t="s">
        <v>334</v>
      </c>
      <c r="G1039" s="56" t="s">
        <v>335</v>
      </c>
      <c r="H1039" s="56" t="s">
        <v>336</v>
      </c>
      <c r="I1039" s="56" t="s">
        <v>359</v>
      </c>
      <c r="K1039" s="56" t="s">
        <v>337</v>
      </c>
      <c r="L1039" s="56" t="s">
        <v>545</v>
      </c>
      <c r="M1039" s="56" t="s">
        <v>984</v>
      </c>
      <c r="N1039" s="56" t="s">
        <v>1043</v>
      </c>
      <c r="O1039" s="56" t="s">
        <v>985</v>
      </c>
      <c r="P1039" s="1" t="s">
        <v>110</v>
      </c>
      <c r="Q1039" s="56" t="s">
        <v>241</v>
      </c>
      <c r="R1039" s="56" t="s">
        <v>339</v>
      </c>
      <c r="S1039" s="56">
        <v>127427</v>
      </c>
      <c r="T1039" s="1" t="s">
        <v>423</v>
      </c>
      <c r="U1039" s="56">
        <v>41416</v>
      </c>
      <c r="V1039" s="56">
        <v>43100</v>
      </c>
      <c r="W1039" s="56">
        <v>41729</v>
      </c>
      <c r="X1039" s="56">
        <v>43100</v>
      </c>
      <c r="Y1039" s="56" t="s">
        <v>356</v>
      </c>
      <c r="Z1039" s="56" t="s">
        <v>341</v>
      </c>
      <c r="AA1039" s="56" t="s">
        <v>347</v>
      </c>
      <c r="AB1039" s="56" t="s">
        <v>343</v>
      </c>
      <c r="AC1039" s="56" t="s">
        <v>342</v>
      </c>
      <c r="AD1039" s="56" t="s">
        <v>347</v>
      </c>
      <c r="AE1039" s="56" t="s">
        <v>334</v>
      </c>
      <c r="AF1039" s="56" t="s">
        <v>292</v>
      </c>
      <c r="AG1039" s="56">
        <v>2016</v>
      </c>
      <c r="AH1039" s="56" t="s">
        <v>361</v>
      </c>
      <c r="AI1039" s="56" t="s">
        <v>373</v>
      </c>
      <c r="AJ1039" s="56">
        <v>30</v>
      </c>
      <c r="AM1039" s="56">
        <v>42748</v>
      </c>
      <c r="AN1039" s="56" t="s">
        <v>391</v>
      </c>
      <c r="AO1039" s="1">
        <v>41393</v>
      </c>
      <c r="AP1039" s="56" t="s">
        <v>353</v>
      </c>
      <c r="AQ1039" s="56">
        <v>64149</v>
      </c>
      <c r="AR1039" s="56">
        <v>0</v>
      </c>
      <c r="AS1039" s="56" t="s">
        <v>346</v>
      </c>
      <c r="BB1039" s="56" t="s">
        <v>339</v>
      </c>
      <c r="BC1039" s="56" t="s">
        <v>263</v>
      </c>
      <c r="BD1039" s="56" t="s">
        <v>349</v>
      </c>
      <c r="BE1039" s="56" t="s">
        <v>347</v>
      </c>
      <c r="BF1039" s="56" t="s">
        <v>334</v>
      </c>
      <c r="BG1039" s="56" t="s">
        <v>365</v>
      </c>
      <c r="BH1039" s="56">
        <v>0</v>
      </c>
      <c r="BI1039" s="56">
        <v>0</v>
      </c>
      <c r="BJ1039" s="56">
        <v>1</v>
      </c>
    </row>
    <row r="1040" spans="1:62" hidden="1" x14ac:dyDescent="0.3">
      <c r="A1040" s="56">
        <v>49196131</v>
      </c>
      <c r="B1040" s="86">
        <v>599202</v>
      </c>
      <c r="C1040" s="1">
        <v>42893</v>
      </c>
      <c r="D1040" s="56" t="s">
        <v>357</v>
      </c>
      <c r="E1040" s="56" t="s">
        <v>358</v>
      </c>
      <c r="F1040" s="56" t="s">
        <v>334</v>
      </c>
      <c r="G1040" s="56" t="s">
        <v>335</v>
      </c>
      <c r="H1040" s="56" t="s">
        <v>336</v>
      </c>
      <c r="I1040" s="56" t="s">
        <v>359</v>
      </c>
      <c r="K1040" s="56" t="s">
        <v>337</v>
      </c>
      <c r="L1040" s="56" t="s">
        <v>545</v>
      </c>
      <c r="M1040" s="56" t="s">
        <v>984</v>
      </c>
      <c r="N1040" s="56" t="s">
        <v>1043</v>
      </c>
      <c r="O1040" s="56" t="s">
        <v>985</v>
      </c>
      <c r="P1040" s="1" t="s">
        <v>110</v>
      </c>
      <c r="Q1040" s="56" t="s">
        <v>241</v>
      </c>
      <c r="R1040" s="56" t="s">
        <v>339</v>
      </c>
      <c r="S1040" s="56">
        <v>127427</v>
      </c>
      <c r="T1040" s="1" t="s">
        <v>423</v>
      </c>
      <c r="U1040" s="56">
        <v>41416</v>
      </c>
      <c r="V1040" s="56">
        <v>43100</v>
      </c>
      <c r="W1040" s="56">
        <v>41729</v>
      </c>
      <c r="X1040" s="56">
        <v>43100</v>
      </c>
      <c r="Y1040" s="56" t="s">
        <v>356</v>
      </c>
      <c r="Z1040" s="56" t="s">
        <v>341</v>
      </c>
      <c r="AA1040" s="56" t="s">
        <v>347</v>
      </c>
      <c r="AB1040" s="56" t="s">
        <v>343</v>
      </c>
      <c r="AC1040" s="56" t="s">
        <v>342</v>
      </c>
      <c r="AD1040" s="56" t="s">
        <v>347</v>
      </c>
      <c r="AE1040" s="56" t="s">
        <v>334</v>
      </c>
      <c r="AF1040" s="56" t="s">
        <v>292</v>
      </c>
      <c r="AG1040" s="56">
        <v>2016</v>
      </c>
      <c r="AH1040" s="56" t="s">
        <v>361</v>
      </c>
      <c r="AI1040" s="56" t="s">
        <v>384</v>
      </c>
      <c r="AJ1040" s="56">
        <v>30</v>
      </c>
      <c r="AM1040" s="56">
        <v>42748</v>
      </c>
      <c r="AN1040" s="56" t="s">
        <v>391</v>
      </c>
      <c r="AO1040" s="1">
        <v>41393</v>
      </c>
      <c r="AP1040" s="56" t="s">
        <v>353</v>
      </c>
      <c r="AQ1040" s="56">
        <v>64149</v>
      </c>
      <c r="AR1040" s="56">
        <v>0</v>
      </c>
      <c r="AS1040" s="56" t="s">
        <v>346</v>
      </c>
      <c r="BB1040" s="56" t="s">
        <v>339</v>
      </c>
      <c r="BC1040" s="56" t="s">
        <v>263</v>
      </c>
      <c r="BD1040" s="56" t="s">
        <v>349</v>
      </c>
      <c r="BE1040" s="56" t="s">
        <v>347</v>
      </c>
      <c r="BF1040" s="56" t="s">
        <v>334</v>
      </c>
      <c r="BG1040" s="56" t="s">
        <v>365</v>
      </c>
      <c r="BH1040" s="56">
        <v>0</v>
      </c>
      <c r="BI1040" s="56">
        <v>0</v>
      </c>
      <c r="BJ1040" s="56">
        <v>1</v>
      </c>
    </row>
    <row r="1041" spans="1:62" hidden="1" x14ac:dyDescent="0.3">
      <c r="A1041" s="56">
        <v>49196673</v>
      </c>
      <c r="B1041" s="86">
        <v>599202</v>
      </c>
      <c r="C1041" s="1">
        <v>42893</v>
      </c>
      <c r="D1041" s="56" t="s">
        <v>357</v>
      </c>
      <c r="E1041" s="56" t="s">
        <v>358</v>
      </c>
      <c r="F1041" s="56" t="s">
        <v>334</v>
      </c>
      <c r="G1041" s="56" t="s">
        <v>335</v>
      </c>
      <c r="H1041" s="56" t="s">
        <v>336</v>
      </c>
      <c r="I1041" s="56" t="s">
        <v>359</v>
      </c>
      <c r="K1041" s="56" t="s">
        <v>337</v>
      </c>
      <c r="L1041" s="56" t="s">
        <v>545</v>
      </c>
      <c r="M1041" s="56" t="s">
        <v>984</v>
      </c>
      <c r="N1041" s="56" t="s">
        <v>1043</v>
      </c>
      <c r="O1041" s="56" t="s">
        <v>985</v>
      </c>
      <c r="P1041" s="1" t="s">
        <v>110</v>
      </c>
      <c r="Q1041" s="56" t="s">
        <v>366</v>
      </c>
      <c r="R1041" s="56" t="s">
        <v>339</v>
      </c>
      <c r="S1041" s="56">
        <v>190481</v>
      </c>
      <c r="T1041" s="1" t="s">
        <v>420</v>
      </c>
      <c r="U1041" s="56">
        <v>41416</v>
      </c>
      <c r="V1041" s="56">
        <v>43100</v>
      </c>
      <c r="W1041" s="56">
        <v>41456</v>
      </c>
      <c r="X1041" s="56">
        <v>43100</v>
      </c>
      <c r="Y1041" s="56" t="s">
        <v>356</v>
      </c>
      <c r="Z1041" s="56" t="s">
        <v>341</v>
      </c>
      <c r="AA1041" s="56" t="s">
        <v>347</v>
      </c>
      <c r="AB1041" s="56" t="s">
        <v>343</v>
      </c>
      <c r="AC1041" s="56" t="s">
        <v>342</v>
      </c>
      <c r="AD1041" s="56" t="s">
        <v>342</v>
      </c>
      <c r="AE1041" s="56" t="s">
        <v>334</v>
      </c>
      <c r="AF1041" s="56" t="s">
        <v>292</v>
      </c>
      <c r="AG1041" s="56">
        <v>2015</v>
      </c>
      <c r="AH1041" s="56" t="s">
        <v>361</v>
      </c>
      <c r="AI1041" s="56" t="s">
        <v>385</v>
      </c>
      <c r="AJ1041" s="56">
        <v>0</v>
      </c>
      <c r="AM1041" s="56">
        <v>42748</v>
      </c>
      <c r="AN1041" s="56" t="s">
        <v>391</v>
      </c>
      <c r="AO1041" s="1">
        <v>41787</v>
      </c>
      <c r="AP1041" s="56" t="s">
        <v>353</v>
      </c>
      <c r="AQ1041" s="56">
        <v>75715</v>
      </c>
      <c r="AR1041" s="56">
        <v>0</v>
      </c>
      <c r="AS1041" s="56" t="s">
        <v>346</v>
      </c>
      <c r="BB1041" s="56" t="s">
        <v>339</v>
      </c>
      <c r="BC1041" s="56" t="s">
        <v>263</v>
      </c>
      <c r="BD1041" s="56" t="s">
        <v>349</v>
      </c>
      <c r="BE1041" s="56" t="s">
        <v>347</v>
      </c>
      <c r="BF1041" s="56" t="s">
        <v>334</v>
      </c>
      <c r="BG1041" s="56" t="s">
        <v>365</v>
      </c>
      <c r="BH1041" s="56">
        <v>0</v>
      </c>
      <c r="BI1041" s="56">
        <v>0</v>
      </c>
      <c r="BJ1041" s="56">
        <v>1</v>
      </c>
    </row>
    <row r="1042" spans="1:62" hidden="1" x14ac:dyDescent="0.3">
      <c r="A1042" s="56">
        <v>49196669</v>
      </c>
      <c r="B1042" s="86">
        <v>599202</v>
      </c>
      <c r="C1042" s="1">
        <v>42893</v>
      </c>
      <c r="D1042" s="56" t="s">
        <v>357</v>
      </c>
      <c r="E1042" s="56" t="s">
        <v>358</v>
      </c>
      <c r="F1042" s="56" t="s">
        <v>334</v>
      </c>
      <c r="G1042" s="56" t="s">
        <v>335</v>
      </c>
      <c r="H1042" s="56" t="s">
        <v>336</v>
      </c>
      <c r="I1042" s="56" t="s">
        <v>359</v>
      </c>
      <c r="K1042" s="56" t="s">
        <v>337</v>
      </c>
      <c r="L1042" s="56" t="s">
        <v>545</v>
      </c>
      <c r="M1042" s="56" t="s">
        <v>984</v>
      </c>
      <c r="N1042" s="56" t="s">
        <v>1043</v>
      </c>
      <c r="O1042" s="56" t="s">
        <v>985</v>
      </c>
      <c r="P1042" s="1" t="s">
        <v>110</v>
      </c>
      <c r="Q1042" s="56" t="s">
        <v>366</v>
      </c>
      <c r="R1042" s="56" t="s">
        <v>339</v>
      </c>
      <c r="S1042" s="56">
        <v>190122</v>
      </c>
      <c r="T1042" s="1" t="s">
        <v>254</v>
      </c>
      <c r="U1042" s="56">
        <v>41416</v>
      </c>
      <c r="V1042" s="56">
        <v>43100</v>
      </c>
      <c r="W1042" s="56">
        <v>41456</v>
      </c>
      <c r="X1042" s="56">
        <v>43100</v>
      </c>
      <c r="Y1042" s="56" t="s">
        <v>340</v>
      </c>
      <c r="Z1042" s="56" t="s">
        <v>341</v>
      </c>
      <c r="AA1042" s="56" t="s">
        <v>342</v>
      </c>
      <c r="AB1042" s="56" t="s">
        <v>339</v>
      </c>
      <c r="AC1042" s="56" t="s">
        <v>342</v>
      </c>
      <c r="AD1042" s="56" t="s">
        <v>342</v>
      </c>
      <c r="AE1042" s="56" t="s">
        <v>334</v>
      </c>
      <c r="AF1042" s="56" t="s">
        <v>292</v>
      </c>
      <c r="AG1042" s="56">
        <v>2016</v>
      </c>
      <c r="AH1042" s="56" t="s">
        <v>361</v>
      </c>
      <c r="AI1042" s="56" t="s">
        <v>362</v>
      </c>
      <c r="AJ1042" s="56">
        <v>5235</v>
      </c>
      <c r="AM1042" s="56">
        <v>42748</v>
      </c>
      <c r="AN1042" s="56" t="s">
        <v>391</v>
      </c>
      <c r="AO1042" s="1">
        <v>41784</v>
      </c>
      <c r="AP1042" s="56" t="s">
        <v>353</v>
      </c>
      <c r="AQ1042" s="56">
        <v>54348</v>
      </c>
      <c r="AR1042" s="56">
        <v>0</v>
      </c>
      <c r="AS1042" s="56" t="s">
        <v>346</v>
      </c>
      <c r="AT1042" s="56">
        <v>1003</v>
      </c>
      <c r="AU1042" s="56" t="s">
        <v>369</v>
      </c>
      <c r="BB1042" s="56" t="s">
        <v>339</v>
      </c>
      <c r="BC1042" s="56" t="s">
        <v>263</v>
      </c>
      <c r="BD1042" s="56" t="s">
        <v>349</v>
      </c>
      <c r="BE1042" s="56" t="s">
        <v>347</v>
      </c>
      <c r="BF1042" s="56" t="s">
        <v>334</v>
      </c>
      <c r="BG1042" s="56" t="s">
        <v>365</v>
      </c>
      <c r="BH1042" s="56">
        <v>0</v>
      </c>
      <c r="BI1042" s="56">
        <v>0</v>
      </c>
      <c r="BJ1042" s="56">
        <v>1</v>
      </c>
    </row>
    <row r="1043" spans="1:62" hidden="1" x14ac:dyDescent="0.3">
      <c r="A1043" s="56">
        <v>49196132</v>
      </c>
      <c r="B1043" s="86">
        <v>599202</v>
      </c>
      <c r="C1043" s="1">
        <v>42893</v>
      </c>
      <c r="D1043" s="56" t="s">
        <v>357</v>
      </c>
      <c r="E1043" s="56" t="s">
        <v>358</v>
      </c>
      <c r="F1043" s="56" t="s">
        <v>334</v>
      </c>
      <c r="G1043" s="56" t="s">
        <v>335</v>
      </c>
      <c r="H1043" s="56" t="s">
        <v>336</v>
      </c>
      <c r="I1043" s="56" t="s">
        <v>359</v>
      </c>
      <c r="K1043" s="56" t="s">
        <v>337</v>
      </c>
      <c r="L1043" s="56" t="s">
        <v>545</v>
      </c>
      <c r="M1043" s="56" t="s">
        <v>984</v>
      </c>
      <c r="N1043" s="56" t="s">
        <v>1043</v>
      </c>
      <c r="O1043" s="56" t="s">
        <v>985</v>
      </c>
      <c r="P1043" s="1" t="s">
        <v>110</v>
      </c>
      <c r="Q1043" s="56" t="s">
        <v>241</v>
      </c>
      <c r="R1043" s="56" t="s">
        <v>339</v>
      </c>
      <c r="S1043" s="56">
        <v>127427</v>
      </c>
      <c r="T1043" s="1" t="s">
        <v>423</v>
      </c>
      <c r="U1043" s="56">
        <v>41416</v>
      </c>
      <c r="V1043" s="56">
        <v>43100</v>
      </c>
      <c r="W1043" s="56">
        <v>41729</v>
      </c>
      <c r="X1043" s="56">
        <v>43100</v>
      </c>
      <c r="Y1043" s="56" t="s">
        <v>356</v>
      </c>
      <c r="Z1043" s="56" t="s">
        <v>341</v>
      </c>
      <c r="AA1043" s="56" t="s">
        <v>347</v>
      </c>
      <c r="AB1043" s="56" t="s">
        <v>343</v>
      </c>
      <c r="AC1043" s="56" t="s">
        <v>342</v>
      </c>
      <c r="AD1043" s="56" t="s">
        <v>347</v>
      </c>
      <c r="AE1043" s="56" t="s">
        <v>334</v>
      </c>
      <c r="AF1043" s="56" t="s">
        <v>292</v>
      </c>
      <c r="AG1043" s="56">
        <v>2017</v>
      </c>
      <c r="AH1043" s="56" t="s">
        <v>361</v>
      </c>
      <c r="AI1043" s="56" t="s">
        <v>385</v>
      </c>
      <c r="AJ1043" s="56">
        <v>35</v>
      </c>
      <c r="AM1043" s="56">
        <v>42748</v>
      </c>
      <c r="AN1043" s="56" t="s">
        <v>391</v>
      </c>
      <c r="AO1043" s="1">
        <v>41393</v>
      </c>
      <c r="AP1043" s="56" t="s">
        <v>353</v>
      </c>
      <c r="AQ1043" s="56">
        <v>64149</v>
      </c>
      <c r="AR1043" s="56">
        <v>0</v>
      </c>
      <c r="AS1043" s="56" t="s">
        <v>346</v>
      </c>
      <c r="BB1043" s="56" t="s">
        <v>339</v>
      </c>
      <c r="BC1043" s="56" t="s">
        <v>263</v>
      </c>
      <c r="BD1043" s="56" t="s">
        <v>349</v>
      </c>
      <c r="BE1043" s="56" t="s">
        <v>347</v>
      </c>
      <c r="BF1043" s="56" t="s">
        <v>334</v>
      </c>
      <c r="BG1043" s="56" t="s">
        <v>365</v>
      </c>
      <c r="BH1043" s="56">
        <v>0</v>
      </c>
      <c r="BI1043" s="56">
        <v>0</v>
      </c>
      <c r="BJ1043" s="56">
        <v>1</v>
      </c>
    </row>
    <row r="1044" spans="1:62" hidden="1" x14ac:dyDescent="0.3">
      <c r="A1044" s="56">
        <v>49196133</v>
      </c>
      <c r="B1044" s="86">
        <v>599202</v>
      </c>
      <c r="C1044" s="1">
        <v>42893</v>
      </c>
      <c r="D1044" s="56" t="s">
        <v>357</v>
      </c>
      <c r="E1044" s="56" t="s">
        <v>358</v>
      </c>
      <c r="F1044" s="56" t="s">
        <v>334</v>
      </c>
      <c r="G1044" s="56" t="s">
        <v>335</v>
      </c>
      <c r="H1044" s="56" t="s">
        <v>336</v>
      </c>
      <c r="I1044" s="56" t="s">
        <v>359</v>
      </c>
      <c r="K1044" s="56" t="s">
        <v>337</v>
      </c>
      <c r="L1044" s="56" t="s">
        <v>545</v>
      </c>
      <c r="M1044" s="56" t="s">
        <v>984</v>
      </c>
      <c r="N1044" s="56" t="s">
        <v>1043</v>
      </c>
      <c r="O1044" s="56" t="s">
        <v>985</v>
      </c>
      <c r="P1044" s="1" t="s">
        <v>110</v>
      </c>
      <c r="Q1044" s="56" t="s">
        <v>241</v>
      </c>
      <c r="R1044" s="56" t="s">
        <v>339</v>
      </c>
      <c r="S1044" s="56">
        <v>127427</v>
      </c>
      <c r="T1044" s="1" t="s">
        <v>423</v>
      </c>
      <c r="U1044" s="56">
        <v>41416</v>
      </c>
      <c r="V1044" s="56">
        <v>43100</v>
      </c>
      <c r="W1044" s="56">
        <v>41729</v>
      </c>
      <c r="X1044" s="56">
        <v>43100</v>
      </c>
      <c r="Y1044" s="56" t="s">
        <v>356</v>
      </c>
      <c r="Z1044" s="56" t="s">
        <v>341</v>
      </c>
      <c r="AA1044" s="56" t="s">
        <v>347</v>
      </c>
      <c r="AB1044" s="56" t="s">
        <v>343</v>
      </c>
      <c r="AC1044" s="56" t="s">
        <v>342</v>
      </c>
      <c r="AD1044" s="56" t="s">
        <v>347</v>
      </c>
      <c r="AE1044" s="56" t="s">
        <v>334</v>
      </c>
      <c r="AF1044" s="56" t="s">
        <v>292</v>
      </c>
      <c r="AG1044" s="56">
        <v>2017</v>
      </c>
      <c r="AH1044" s="56" t="s">
        <v>361</v>
      </c>
      <c r="AI1044" s="56" t="s">
        <v>362</v>
      </c>
      <c r="AJ1044" s="56">
        <v>35</v>
      </c>
      <c r="AM1044" s="56">
        <v>42748</v>
      </c>
      <c r="AN1044" s="56" t="s">
        <v>391</v>
      </c>
      <c r="AO1044" s="1">
        <v>41393</v>
      </c>
      <c r="AP1044" s="56" t="s">
        <v>353</v>
      </c>
      <c r="AQ1044" s="56">
        <v>64149</v>
      </c>
      <c r="AR1044" s="56">
        <v>0</v>
      </c>
      <c r="AS1044" s="56" t="s">
        <v>346</v>
      </c>
      <c r="BB1044" s="56" t="s">
        <v>339</v>
      </c>
      <c r="BC1044" s="56" t="s">
        <v>263</v>
      </c>
      <c r="BD1044" s="56" t="s">
        <v>349</v>
      </c>
      <c r="BE1044" s="56" t="s">
        <v>347</v>
      </c>
      <c r="BF1044" s="56" t="s">
        <v>334</v>
      </c>
      <c r="BG1044" s="56" t="s">
        <v>365</v>
      </c>
      <c r="BH1044" s="56">
        <v>0</v>
      </c>
      <c r="BI1044" s="56">
        <v>0</v>
      </c>
      <c r="BJ1044" s="56">
        <v>1</v>
      </c>
    </row>
    <row r="1045" spans="1:62" hidden="1" x14ac:dyDescent="0.3">
      <c r="A1045" s="56">
        <v>49196671</v>
      </c>
      <c r="B1045" s="86">
        <v>599202</v>
      </c>
      <c r="C1045" s="1">
        <v>42893</v>
      </c>
      <c r="D1045" s="56" t="s">
        <v>357</v>
      </c>
      <c r="E1045" s="56" t="s">
        <v>358</v>
      </c>
      <c r="F1045" s="56" t="s">
        <v>334</v>
      </c>
      <c r="G1045" s="56" t="s">
        <v>335</v>
      </c>
      <c r="H1045" s="56" t="s">
        <v>336</v>
      </c>
      <c r="I1045" s="56" t="s">
        <v>359</v>
      </c>
      <c r="K1045" s="56" t="s">
        <v>337</v>
      </c>
      <c r="L1045" s="56" t="s">
        <v>545</v>
      </c>
      <c r="M1045" s="56" t="s">
        <v>984</v>
      </c>
      <c r="N1045" s="56" t="s">
        <v>1043</v>
      </c>
      <c r="O1045" s="56" t="s">
        <v>985</v>
      </c>
      <c r="P1045" s="1" t="s">
        <v>110</v>
      </c>
      <c r="Q1045" s="56" t="s">
        <v>366</v>
      </c>
      <c r="R1045" s="56" t="s">
        <v>339</v>
      </c>
      <c r="S1045" s="56">
        <v>190122</v>
      </c>
      <c r="T1045" s="1" t="s">
        <v>254</v>
      </c>
      <c r="U1045" s="56">
        <v>41416</v>
      </c>
      <c r="V1045" s="56">
        <v>43100</v>
      </c>
      <c r="W1045" s="56">
        <v>41456</v>
      </c>
      <c r="X1045" s="56">
        <v>43100</v>
      </c>
      <c r="Y1045" s="56" t="s">
        <v>340</v>
      </c>
      <c r="Z1045" s="56" t="s">
        <v>341</v>
      </c>
      <c r="AA1045" s="56" t="s">
        <v>342</v>
      </c>
      <c r="AB1045" s="56" t="s">
        <v>339</v>
      </c>
      <c r="AC1045" s="56" t="s">
        <v>342</v>
      </c>
      <c r="AD1045" s="56" t="s">
        <v>342</v>
      </c>
      <c r="AE1045" s="56" t="s">
        <v>334</v>
      </c>
      <c r="AF1045" s="56" t="s">
        <v>292</v>
      </c>
      <c r="AG1045" s="56">
        <v>2016</v>
      </c>
      <c r="AH1045" s="56" t="s">
        <v>361</v>
      </c>
      <c r="AI1045" s="56" t="s">
        <v>384</v>
      </c>
      <c r="AJ1045" s="56">
        <v>7171</v>
      </c>
      <c r="AM1045" s="56">
        <v>42748</v>
      </c>
      <c r="AN1045" s="56" t="s">
        <v>391</v>
      </c>
      <c r="AO1045" s="1">
        <v>41784</v>
      </c>
      <c r="AP1045" s="56" t="s">
        <v>353</v>
      </c>
      <c r="AQ1045" s="56">
        <v>54348</v>
      </c>
      <c r="AR1045" s="56">
        <v>0</v>
      </c>
      <c r="AS1045" s="56" t="s">
        <v>346</v>
      </c>
      <c r="AT1045" s="56">
        <v>1003</v>
      </c>
      <c r="AU1045" s="56" t="s">
        <v>369</v>
      </c>
      <c r="BB1045" s="56" t="s">
        <v>339</v>
      </c>
      <c r="BC1045" s="56" t="s">
        <v>263</v>
      </c>
      <c r="BD1045" s="56" t="s">
        <v>349</v>
      </c>
      <c r="BE1045" s="56" t="s">
        <v>347</v>
      </c>
      <c r="BF1045" s="56" t="s">
        <v>334</v>
      </c>
      <c r="BG1045" s="56" t="s">
        <v>365</v>
      </c>
      <c r="BH1045" s="56">
        <v>0</v>
      </c>
      <c r="BI1045" s="56">
        <v>0</v>
      </c>
      <c r="BJ1045" s="56">
        <v>1</v>
      </c>
    </row>
    <row r="1046" spans="1:62" hidden="1" x14ac:dyDescent="0.3">
      <c r="A1046" s="56">
        <v>49196134</v>
      </c>
      <c r="B1046" s="86">
        <v>599202</v>
      </c>
      <c r="C1046" s="1">
        <v>42893</v>
      </c>
      <c r="D1046" s="56" t="s">
        <v>357</v>
      </c>
      <c r="E1046" s="56" t="s">
        <v>358</v>
      </c>
      <c r="F1046" s="56" t="s">
        <v>334</v>
      </c>
      <c r="G1046" s="56" t="s">
        <v>335</v>
      </c>
      <c r="H1046" s="56" t="s">
        <v>336</v>
      </c>
      <c r="I1046" s="56" t="s">
        <v>359</v>
      </c>
      <c r="K1046" s="56" t="s">
        <v>337</v>
      </c>
      <c r="L1046" s="56" t="s">
        <v>545</v>
      </c>
      <c r="M1046" s="56" t="s">
        <v>984</v>
      </c>
      <c r="N1046" s="56" t="s">
        <v>1043</v>
      </c>
      <c r="O1046" s="56" t="s">
        <v>985</v>
      </c>
      <c r="P1046" s="1" t="s">
        <v>110</v>
      </c>
      <c r="Q1046" s="56" t="s">
        <v>241</v>
      </c>
      <c r="R1046" s="56" t="s">
        <v>339</v>
      </c>
      <c r="S1046" s="56">
        <v>127427</v>
      </c>
      <c r="T1046" s="1" t="s">
        <v>423</v>
      </c>
      <c r="U1046" s="56">
        <v>41416</v>
      </c>
      <c r="V1046" s="56">
        <v>43100</v>
      </c>
      <c r="W1046" s="56">
        <v>41729</v>
      </c>
      <c r="X1046" s="56">
        <v>43100</v>
      </c>
      <c r="Y1046" s="56" t="s">
        <v>356</v>
      </c>
      <c r="Z1046" s="56" t="s">
        <v>341</v>
      </c>
      <c r="AA1046" s="56" t="s">
        <v>347</v>
      </c>
      <c r="AB1046" s="56" t="s">
        <v>343</v>
      </c>
      <c r="AC1046" s="56" t="s">
        <v>342</v>
      </c>
      <c r="AD1046" s="56" t="s">
        <v>347</v>
      </c>
      <c r="AE1046" s="56" t="s">
        <v>334</v>
      </c>
      <c r="AF1046" s="56" t="s">
        <v>292</v>
      </c>
      <c r="AG1046" s="56">
        <v>2017</v>
      </c>
      <c r="AH1046" s="56" t="s">
        <v>361</v>
      </c>
      <c r="AI1046" s="56" t="s">
        <v>373</v>
      </c>
      <c r="AJ1046" s="56">
        <v>35</v>
      </c>
      <c r="AM1046" s="56">
        <v>42748</v>
      </c>
      <c r="AN1046" s="56" t="s">
        <v>391</v>
      </c>
      <c r="AO1046" s="1">
        <v>41393</v>
      </c>
      <c r="AP1046" s="56" t="s">
        <v>353</v>
      </c>
      <c r="AQ1046" s="56">
        <v>64149</v>
      </c>
      <c r="AR1046" s="56">
        <v>0</v>
      </c>
      <c r="AS1046" s="56" t="s">
        <v>346</v>
      </c>
      <c r="BB1046" s="56" t="s">
        <v>339</v>
      </c>
      <c r="BC1046" s="56" t="s">
        <v>263</v>
      </c>
      <c r="BD1046" s="56" t="s">
        <v>349</v>
      </c>
      <c r="BE1046" s="56" t="s">
        <v>347</v>
      </c>
      <c r="BF1046" s="56" t="s">
        <v>334</v>
      </c>
      <c r="BG1046" s="56" t="s">
        <v>365</v>
      </c>
      <c r="BH1046" s="56">
        <v>0</v>
      </c>
      <c r="BI1046" s="56">
        <v>0</v>
      </c>
      <c r="BJ1046" s="56">
        <v>1</v>
      </c>
    </row>
    <row r="1047" spans="1:62" hidden="1" x14ac:dyDescent="0.3">
      <c r="A1047" s="56">
        <v>49196135</v>
      </c>
      <c r="B1047" s="86">
        <v>599202</v>
      </c>
      <c r="C1047" s="1">
        <v>42893</v>
      </c>
      <c r="D1047" s="56" t="s">
        <v>357</v>
      </c>
      <c r="E1047" s="56" t="s">
        <v>358</v>
      </c>
      <c r="F1047" s="56" t="s">
        <v>334</v>
      </c>
      <c r="G1047" s="56" t="s">
        <v>335</v>
      </c>
      <c r="H1047" s="56" t="s">
        <v>336</v>
      </c>
      <c r="I1047" s="56" t="s">
        <v>359</v>
      </c>
      <c r="K1047" s="56" t="s">
        <v>337</v>
      </c>
      <c r="L1047" s="56" t="s">
        <v>545</v>
      </c>
      <c r="M1047" s="56" t="s">
        <v>984</v>
      </c>
      <c r="N1047" s="56" t="s">
        <v>1043</v>
      </c>
      <c r="O1047" s="56" t="s">
        <v>985</v>
      </c>
      <c r="P1047" s="1" t="s">
        <v>110</v>
      </c>
      <c r="Q1047" s="56" t="s">
        <v>241</v>
      </c>
      <c r="R1047" s="56" t="s">
        <v>339</v>
      </c>
      <c r="S1047" s="56">
        <v>127427</v>
      </c>
      <c r="T1047" s="1" t="s">
        <v>423</v>
      </c>
      <c r="U1047" s="56">
        <v>41416</v>
      </c>
      <c r="V1047" s="56">
        <v>43100</v>
      </c>
      <c r="W1047" s="56">
        <v>41729</v>
      </c>
      <c r="X1047" s="56">
        <v>43100</v>
      </c>
      <c r="Y1047" s="56" t="s">
        <v>356</v>
      </c>
      <c r="Z1047" s="56" t="s">
        <v>341</v>
      </c>
      <c r="AA1047" s="56" t="s">
        <v>347</v>
      </c>
      <c r="AB1047" s="56" t="s">
        <v>343</v>
      </c>
      <c r="AC1047" s="56" t="s">
        <v>342</v>
      </c>
      <c r="AD1047" s="56" t="s">
        <v>347</v>
      </c>
      <c r="AE1047" s="56" t="s">
        <v>334</v>
      </c>
      <c r="AF1047" s="56" t="s">
        <v>292</v>
      </c>
      <c r="AG1047" s="56">
        <v>2017</v>
      </c>
      <c r="AH1047" s="56" t="s">
        <v>361</v>
      </c>
      <c r="AI1047" s="56" t="s">
        <v>384</v>
      </c>
      <c r="AJ1047" s="56">
        <v>35</v>
      </c>
      <c r="AM1047" s="56">
        <v>42748</v>
      </c>
      <c r="AN1047" s="56" t="s">
        <v>391</v>
      </c>
      <c r="AO1047" s="1">
        <v>41393</v>
      </c>
      <c r="AP1047" s="56" t="s">
        <v>353</v>
      </c>
      <c r="AQ1047" s="56">
        <v>64149</v>
      </c>
      <c r="AR1047" s="56">
        <v>0</v>
      </c>
      <c r="AS1047" s="56" t="s">
        <v>346</v>
      </c>
      <c r="BB1047" s="56" t="s">
        <v>339</v>
      </c>
      <c r="BC1047" s="56" t="s">
        <v>263</v>
      </c>
      <c r="BD1047" s="56" t="s">
        <v>349</v>
      </c>
      <c r="BE1047" s="56" t="s">
        <v>347</v>
      </c>
      <c r="BF1047" s="56" t="s">
        <v>334</v>
      </c>
      <c r="BG1047" s="56" t="s">
        <v>365</v>
      </c>
      <c r="BH1047" s="56">
        <v>0</v>
      </c>
      <c r="BI1047" s="56">
        <v>0</v>
      </c>
      <c r="BJ1047" s="56">
        <v>1</v>
      </c>
    </row>
    <row r="1048" spans="1:62" hidden="1" x14ac:dyDescent="0.3">
      <c r="A1048" s="56">
        <v>49196810</v>
      </c>
      <c r="B1048" s="86">
        <v>599202</v>
      </c>
      <c r="C1048" s="1">
        <v>42893</v>
      </c>
      <c r="D1048" s="56" t="s">
        <v>357</v>
      </c>
      <c r="E1048" s="56" t="s">
        <v>358</v>
      </c>
      <c r="F1048" s="56" t="s">
        <v>334</v>
      </c>
      <c r="G1048" s="56" t="s">
        <v>335</v>
      </c>
      <c r="H1048" s="56" t="s">
        <v>336</v>
      </c>
      <c r="I1048" s="56" t="s">
        <v>359</v>
      </c>
      <c r="K1048" s="56" t="s">
        <v>337</v>
      </c>
      <c r="L1048" s="56" t="s">
        <v>545</v>
      </c>
      <c r="M1048" s="56" t="s">
        <v>984</v>
      </c>
      <c r="N1048" s="56" t="s">
        <v>1043</v>
      </c>
      <c r="O1048" s="56" t="s">
        <v>985</v>
      </c>
      <c r="P1048" s="1" t="s">
        <v>110</v>
      </c>
      <c r="Q1048" s="56" t="s">
        <v>366</v>
      </c>
      <c r="R1048" s="56" t="s">
        <v>339</v>
      </c>
      <c r="S1048" s="56">
        <v>190146</v>
      </c>
      <c r="T1048" s="1" t="s">
        <v>487</v>
      </c>
      <c r="U1048" s="56">
        <v>41416</v>
      </c>
      <c r="V1048" s="56">
        <v>43100</v>
      </c>
      <c r="W1048" s="56">
        <v>41456</v>
      </c>
      <c r="X1048" s="56">
        <v>43100</v>
      </c>
      <c r="Y1048" s="56" t="s">
        <v>340</v>
      </c>
      <c r="Z1048" s="56" t="s">
        <v>341</v>
      </c>
      <c r="AA1048" s="56" t="s">
        <v>347</v>
      </c>
      <c r="AB1048" s="56" t="s">
        <v>343</v>
      </c>
      <c r="AC1048" s="56" t="s">
        <v>342</v>
      </c>
      <c r="AD1048" s="56" t="s">
        <v>342</v>
      </c>
      <c r="AE1048" s="56" t="s">
        <v>334</v>
      </c>
      <c r="AF1048" s="56" t="s">
        <v>292</v>
      </c>
      <c r="AG1048" s="56">
        <v>2016</v>
      </c>
      <c r="AH1048" s="56" t="s">
        <v>361</v>
      </c>
      <c r="AI1048" s="56" t="s">
        <v>385</v>
      </c>
      <c r="AJ1048" s="56">
        <v>467749</v>
      </c>
      <c r="AM1048" s="56">
        <v>42767</v>
      </c>
      <c r="AN1048" s="56" t="s">
        <v>353</v>
      </c>
      <c r="AO1048" s="1">
        <v>41784</v>
      </c>
      <c r="AP1048" s="56" t="s">
        <v>353</v>
      </c>
      <c r="AQ1048" s="56">
        <v>75565</v>
      </c>
      <c r="AR1048" s="56">
        <v>0</v>
      </c>
      <c r="AS1048" s="56" t="s">
        <v>346</v>
      </c>
      <c r="BB1048" s="56" t="s">
        <v>339</v>
      </c>
      <c r="BC1048" s="56" t="s">
        <v>263</v>
      </c>
      <c r="BD1048" s="56" t="s">
        <v>349</v>
      </c>
      <c r="BE1048" s="56" t="s">
        <v>347</v>
      </c>
      <c r="BF1048" s="56" t="s">
        <v>334</v>
      </c>
      <c r="BG1048" s="56" t="s">
        <v>365</v>
      </c>
      <c r="BH1048" s="56">
        <v>0</v>
      </c>
      <c r="BI1048" s="56">
        <v>0</v>
      </c>
      <c r="BJ1048" s="56">
        <v>1</v>
      </c>
    </row>
    <row r="1049" spans="1:62" hidden="1" x14ac:dyDescent="0.3">
      <c r="A1049" s="56">
        <v>49196744</v>
      </c>
      <c r="B1049" s="86">
        <v>599202</v>
      </c>
      <c r="C1049" s="1">
        <v>42893</v>
      </c>
      <c r="D1049" s="56" t="s">
        <v>357</v>
      </c>
      <c r="E1049" s="56" t="s">
        <v>358</v>
      </c>
      <c r="F1049" s="56" t="s">
        <v>334</v>
      </c>
      <c r="G1049" s="56" t="s">
        <v>335</v>
      </c>
      <c r="H1049" s="56" t="s">
        <v>336</v>
      </c>
      <c r="I1049" s="56" t="s">
        <v>359</v>
      </c>
      <c r="K1049" s="56" t="s">
        <v>337</v>
      </c>
      <c r="L1049" s="56" t="s">
        <v>545</v>
      </c>
      <c r="M1049" s="56" t="s">
        <v>984</v>
      </c>
      <c r="N1049" s="56" t="s">
        <v>1043</v>
      </c>
      <c r="O1049" s="56" t="s">
        <v>985</v>
      </c>
      <c r="P1049" s="1" t="s">
        <v>110</v>
      </c>
      <c r="Q1049" s="56" t="s">
        <v>366</v>
      </c>
      <c r="R1049" s="56" t="s">
        <v>339</v>
      </c>
      <c r="S1049" s="56">
        <v>190147</v>
      </c>
      <c r="T1049" s="1" t="s">
        <v>439</v>
      </c>
      <c r="U1049" s="56">
        <v>41416</v>
      </c>
      <c r="V1049" s="56">
        <v>43100</v>
      </c>
      <c r="W1049" s="56">
        <v>41456</v>
      </c>
      <c r="X1049" s="56">
        <v>43100</v>
      </c>
      <c r="Y1049" s="56" t="s">
        <v>340</v>
      </c>
      <c r="Z1049" s="56" t="s">
        <v>341</v>
      </c>
      <c r="AA1049" s="56" t="s">
        <v>347</v>
      </c>
      <c r="AB1049" s="56" t="s">
        <v>343</v>
      </c>
      <c r="AC1049" s="56" t="s">
        <v>342</v>
      </c>
      <c r="AD1049" s="56" t="s">
        <v>342</v>
      </c>
      <c r="AE1049" s="56" t="s">
        <v>334</v>
      </c>
      <c r="AF1049" s="56" t="s">
        <v>292</v>
      </c>
      <c r="AG1049" s="56">
        <v>2015</v>
      </c>
      <c r="AH1049" s="56" t="s">
        <v>80</v>
      </c>
      <c r="AI1049" s="56" t="s">
        <v>348</v>
      </c>
      <c r="AJ1049" s="56">
        <v>5844</v>
      </c>
      <c r="AM1049" s="56">
        <v>42767</v>
      </c>
      <c r="AN1049" s="56" t="s">
        <v>353</v>
      </c>
      <c r="AO1049" s="1">
        <v>41859</v>
      </c>
      <c r="AP1049" s="56" t="s">
        <v>353</v>
      </c>
      <c r="AQ1049" s="56">
        <v>75566</v>
      </c>
      <c r="AR1049" s="56">
        <v>0</v>
      </c>
      <c r="AS1049" s="56" t="s">
        <v>346</v>
      </c>
      <c r="BB1049" s="56" t="s">
        <v>339</v>
      </c>
      <c r="BC1049" s="56" t="s">
        <v>263</v>
      </c>
      <c r="BD1049" s="56" t="s">
        <v>349</v>
      </c>
      <c r="BE1049" s="56" t="s">
        <v>347</v>
      </c>
      <c r="BF1049" s="56" t="s">
        <v>334</v>
      </c>
      <c r="BG1049" s="56" t="s">
        <v>365</v>
      </c>
      <c r="BH1049" s="56">
        <v>0</v>
      </c>
      <c r="BI1049" s="56">
        <v>0</v>
      </c>
      <c r="BJ1049" s="56">
        <v>1</v>
      </c>
    </row>
    <row r="1050" spans="1:62" hidden="1" x14ac:dyDescent="0.3">
      <c r="A1050" s="56">
        <v>49196711</v>
      </c>
      <c r="B1050" s="86">
        <v>599202</v>
      </c>
      <c r="C1050" s="1">
        <v>42893</v>
      </c>
      <c r="D1050" s="56" t="s">
        <v>357</v>
      </c>
      <c r="E1050" s="56" t="s">
        <v>358</v>
      </c>
      <c r="F1050" s="56" t="s">
        <v>334</v>
      </c>
      <c r="G1050" s="56" t="s">
        <v>335</v>
      </c>
      <c r="H1050" s="56" t="s">
        <v>336</v>
      </c>
      <c r="I1050" s="56" t="s">
        <v>359</v>
      </c>
      <c r="K1050" s="56" t="s">
        <v>337</v>
      </c>
      <c r="L1050" s="56" t="s">
        <v>545</v>
      </c>
      <c r="M1050" s="56" t="s">
        <v>984</v>
      </c>
      <c r="N1050" s="56" t="s">
        <v>1043</v>
      </c>
      <c r="O1050" s="56" t="s">
        <v>985</v>
      </c>
      <c r="P1050" s="1" t="s">
        <v>110</v>
      </c>
      <c r="Q1050" s="56" t="s">
        <v>366</v>
      </c>
      <c r="R1050" s="56" t="s">
        <v>339</v>
      </c>
      <c r="S1050" s="56">
        <v>190642</v>
      </c>
      <c r="T1050" s="1" t="s">
        <v>111</v>
      </c>
      <c r="U1050" s="56">
        <v>41416</v>
      </c>
      <c r="V1050" s="56">
        <v>43100</v>
      </c>
      <c r="W1050" s="56">
        <v>41334</v>
      </c>
      <c r="X1050" s="56">
        <v>42734</v>
      </c>
      <c r="Y1050" s="56" t="s">
        <v>340</v>
      </c>
      <c r="Z1050" s="56" t="s">
        <v>341</v>
      </c>
      <c r="AA1050" s="56" t="s">
        <v>342</v>
      </c>
      <c r="AB1050" s="56" t="s">
        <v>343</v>
      </c>
      <c r="AC1050" s="56" t="s">
        <v>342</v>
      </c>
      <c r="AD1050" s="56" t="s">
        <v>347</v>
      </c>
      <c r="AE1050" s="56" t="s">
        <v>334</v>
      </c>
      <c r="AF1050" s="56" t="s">
        <v>292</v>
      </c>
      <c r="AG1050" s="56">
        <v>2014</v>
      </c>
      <c r="AH1050" s="56" t="s">
        <v>80</v>
      </c>
      <c r="AI1050" s="56" t="s">
        <v>348</v>
      </c>
      <c r="AJ1050" s="56">
        <v>0</v>
      </c>
      <c r="AM1050" s="56">
        <v>42748</v>
      </c>
      <c r="AN1050" s="56" t="s">
        <v>391</v>
      </c>
      <c r="AO1050" s="1">
        <v>41779</v>
      </c>
      <c r="AP1050" s="56" t="s">
        <v>353</v>
      </c>
      <c r="AQ1050" s="56">
        <v>257</v>
      </c>
      <c r="AR1050" s="56">
        <v>0</v>
      </c>
      <c r="AS1050" s="56" t="s">
        <v>346</v>
      </c>
      <c r="BB1050" s="56" t="s">
        <v>339</v>
      </c>
      <c r="BC1050" s="56" t="s">
        <v>263</v>
      </c>
      <c r="BD1050" s="56" t="s">
        <v>349</v>
      </c>
      <c r="BE1050" s="56" t="s">
        <v>347</v>
      </c>
      <c r="BF1050" s="56" t="s">
        <v>334</v>
      </c>
      <c r="BG1050" s="56" t="s">
        <v>365</v>
      </c>
      <c r="BH1050" s="56">
        <v>0</v>
      </c>
      <c r="BI1050" s="56">
        <v>0</v>
      </c>
      <c r="BJ1050" s="56">
        <v>1</v>
      </c>
    </row>
    <row r="1051" spans="1:62" hidden="1" x14ac:dyDescent="0.3">
      <c r="A1051" s="56">
        <v>49196696</v>
      </c>
      <c r="B1051" s="86">
        <v>599202</v>
      </c>
      <c r="C1051" s="1">
        <v>42893</v>
      </c>
      <c r="D1051" s="56" t="s">
        <v>357</v>
      </c>
      <c r="E1051" s="56" t="s">
        <v>358</v>
      </c>
      <c r="F1051" s="56" t="s">
        <v>334</v>
      </c>
      <c r="G1051" s="56" t="s">
        <v>335</v>
      </c>
      <c r="H1051" s="56" t="s">
        <v>336</v>
      </c>
      <c r="I1051" s="56" t="s">
        <v>359</v>
      </c>
      <c r="K1051" s="56" t="s">
        <v>337</v>
      </c>
      <c r="L1051" s="56" t="s">
        <v>545</v>
      </c>
      <c r="M1051" s="56" t="s">
        <v>984</v>
      </c>
      <c r="N1051" s="56" t="s">
        <v>1043</v>
      </c>
      <c r="O1051" s="56" t="s">
        <v>985</v>
      </c>
      <c r="P1051" s="1" t="s">
        <v>110</v>
      </c>
      <c r="Q1051" s="56" t="s">
        <v>366</v>
      </c>
      <c r="R1051" s="56" t="s">
        <v>339</v>
      </c>
      <c r="S1051" s="56">
        <v>190481</v>
      </c>
      <c r="T1051" s="1" t="s">
        <v>420</v>
      </c>
      <c r="U1051" s="56">
        <v>41416</v>
      </c>
      <c r="V1051" s="56">
        <v>43100</v>
      </c>
      <c r="W1051" s="56">
        <v>41456</v>
      </c>
      <c r="X1051" s="56">
        <v>43100</v>
      </c>
      <c r="Y1051" s="56" t="s">
        <v>356</v>
      </c>
      <c r="Z1051" s="56" t="s">
        <v>341</v>
      </c>
      <c r="AA1051" s="56" t="s">
        <v>347</v>
      </c>
      <c r="AB1051" s="56" t="s">
        <v>343</v>
      </c>
      <c r="AC1051" s="56" t="s">
        <v>342</v>
      </c>
      <c r="AD1051" s="56" t="s">
        <v>342</v>
      </c>
      <c r="AE1051" s="56" t="s">
        <v>334</v>
      </c>
      <c r="AF1051" s="56" t="s">
        <v>292</v>
      </c>
      <c r="AG1051" s="56">
        <v>2016</v>
      </c>
      <c r="AH1051" s="56" t="s">
        <v>361</v>
      </c>
      <c r="AI1051" s="56" t="s">
        <v>362</v>
      </c>
      <c r="AJ1051" s="56">
        <v>73</v>
      </c>
      <c r="AM1051" s="56">
        <v>42748</v>
      </c>
      <c r="AN1051" s="56" t="s">
        <v>391</v>
      </c>
      <c r="AO1051" s="1">
        <v>41787</v>
      </c>
      <c r="AP1051" s="56" t="s">
        <v>353</v>
      </c>
      <c r="AQ1051" s="56">
        <v>75715</v>
      </c>
      <c r="AR1051" s="56">
        <v>0</v>
      </c>
      <c r="AS1051" s="56" t="s">
        <v>346</v>
      </c>
      <c r="BB1051" s="56" t="s">
        <v>339</v>
      </c>
      <c r="BC1051" s="56" t="s">
        <v>263</v>
      </c>
      <c r="BD1051" s="56" t="s">
        <v>349</v>
      </c>
      <c r="BE1051" s="56" t="s">
        <v>347</v>
      </c>
      <c r="BF1051" s="56" t="s">
        <v>334</v>
      </c>
      <c r="BG1051" s="56" t="s">
        <v>365</v>
      </c>
      <c r="BH1051" s="56">
        <v>0</v>
      </c>
      <c r="BI1051" s="56">
        <v>0</v>
      </c>
      <c r="BJ1051" s="56">
        <v>1</v>
      </c>
    </row>
    <row r="1052" spans="1:62" hidden="1" x14ac:dyDescent="0.3">
      <c r="A1052" s="56">
        <v>49196688</v>
      </c>
      <c r="B1052" s="86">
        <v>599202</v>
      </c>
      <c r="C1052" s="1">
        <v>42893</v>
      </c>
      <c r="D1052" s="56" t="s">
        <v>357</v>
      </c>
      <c r="E1052" s="56" t="s">
        <v>358</v>
      </c>
      <c r="F1052" s="56" t="s">
        <v>334</v>
      </c>
      <c r="G1052" s="56" t="s">
        <v>335</v>
      </c>
      <c r="H1052" s="56" t="s">
        <v>336</v>
      </c>
      <c r="I1052" s="56" t="s">
        <v>359</v>
      </c>
      <c r="K1052" s="56" t="s">
        <v>337</v>
      </c>
      <c r="L1052" s="56" t="s">
        <v>545</v>
      </c>
      <c r="M1052" s="56" t="s">
        <v>984</v>
      </c>
      <c r="N1052" s="56" t="s">
        <v>1043</v>
      </c>
      <c r="O1052" s="56" t="s">
        <v>985</v>
      </c>
      <c r="P1052" s="1" t="s">
        <v>110</v>
      </c>
      <c r="Q1052" s="56" t="s">
        <v>366</v>
      </c>
      <c r="R1052" s="56" t="s">
        <v>339</v>
      </c>
      <c r="S1052" s="56">
        <v>190481</v>
      </c>
      <c r="T1052" s="1" t="s">
        <v>420</v>
      </c>
      <c r="U1052" s="56">
        <v>41416</v>
      </c>
      <c r="V1052" s="56">
        <v>43100</v>
      </c>
      <c r="W1052" s="56">
        <v>41456</v>
      </c>
      <c r="X1052" s="56">
        <v>43100</v>
      </c>
      <c r="Y1052" s="56" t="s">
        <v>356</v>
      </c>
      <c r="Z1052" s="56" t="s">
        <v>341</v>
      </c>
      <c r="AA1052" s="56" t="s">
        <v>347</v>
      </c>
      <c r="AB1052" s="56" t="s">
        <v>343</v>
      </c>
      <c r="AC1052" s="56" t="s">
        <v>342</v>
      </c>
      <c r="AD1052" s="56" t="s">
        <v>342</v>
      </c>
      <c r="AE1052" s="56" t="s">
        <v>334</v>
      </c>
      <c r="AF1052" s="56" t="s">
        <v>292</v>
      </c>
      <c r="AG1052" s="56">
        <v>2014</v>
      </c>
      <c r="AH1052" s="56" t="s">
        <v>361</v>
      </c>
      <c r="AI1052" s="56" t="s">
        <v>385</v>
      </c>
      <c r="AJ1052" s="56">
        <v>0</v>
      </c>
      <c r="AM1052" s="56">
        <v>42748</v>
      </c>
      <c r="AN1052" s="56" t="s">
        <v>391</v>
      </c>
      <c r="AO1052" s="1">
        <v>41787</v>
      </c>
      <c r="AP1052" s="56" t="s">
        <v>353</v>
      </c>
      <c r="AQ1052" s="56">
        <v>75715</v>
      </c>
      <c r="AR1052" s="56">
        <v>0</v>
      </c>
      <c r="AS1052" s="56" t="s">
        <v>346</v>
      </c>
      <c r="BB1052" s="56" t="s">
        <v>339</v>
      </c>
      <c r="BC1052" s="56" t="s">
        <v>263</v>
      </c>
      <c r="BD1052" s="56" t="s">
        <v>349</v>
      </c>
      <c r="BE1052" s="56" t="s">
        <v>347</v>
      </c>
      <c r="BF1052" s="56" t="s">
        <v>334</v>
      </c>
      <c r="BG1052" s="56" t="s">
        <v>365</v>
      </c>
      <c r="BH1052" s="56">
        <v>0</v>
      </c>
      <c r="BI1052" s="56">
        <v>0</v>
      </c>
      <c r="BJ1052" s="56">
        <v>1</v>
      </c>
    </row>
    <row r="1053" spans="1:62" hidden="1" x14ac:dyDescent="0.3">
      <c r="A1053" s="56">
        <v>49196684</v>
      </c>
      <c r="B1053" s="86">
        <v>599202</v>
      </c>
      <c r="C1053" s="1">
        <v>42893</v>
      </c>
      <c r="D1053" s="56" t="s">
        <v>357</v>
      </c>
      <c r="E1053" s="56" t="s">
        <v>358</v>
      </c>
      <c r="F1053" s="56" t="s">
        <v>334</v>
      </c>
      <c r="G1053" s="56" t="s">
        <v>335</v>
      </c>
      <c r="H1053" s="56" t="s">
        <v>336</v>
      </c>
      <c r="I1053" s="56" t="s">
        <v>359</v>
      </c>
      <c r="K1053" s="56" t="s">
        <v>337</v>
      </c>
      <c r="L1053" s="56" t="s">
        <v>545</v>
      </c>
      <c r="M1053" s="56" t="s">
        <v>984</v>
      </c>
      <c r="N1053" s="56" t="s">
        <v>1043</v>
      </c>
      <c r="O1053" s="56" t="s">
        <v>985</v>
      </c>
      <c r="P1053" s="1" t="s">
        <v>110</v>
      </c>
      <c r="Q1053" s="56" t="s">
        <v>366</v>
      </c>
      <c r="R1053" s="56" t="s">
        <v>339</v>
      </c>
      <c r="S1053" s="56">
        <v>190481</v>
      </c>
      <c r="T1053" s="1" t="s">
        <v>420</v>
      </c>
      <c r="U1053" s="56">
        <v>41416</v>
      </c>
      <c r="V1053" s="56">
        <v>43100</v>
      </c>
      <c r="W1053" s="56">
        <v>41456</v>
      </c>
      <c r="X1053" s="56">
        <v>43100</v>
      </c>
      <c r="Y1053" s="56" t="s">
        <v>356</v>
      </c>
      <c r="Z1053" s="56" t="s">
        <v>341</v>
      </c>
      <c r="AA1053" s="56" t="s">
        <v>347</v>
      </c>
      <c r="AB1053" s="56" t="s">
        <v>343</v>
      </c>
      <c r="AC1053" s="56" t="s">
        <v>342</v>
      </c>
      <c r="AD1053" s="56" t="s">
        <v>342</v>
      </c>
      <c r="AE1053" s="56" t="s">
        <v>334</v>
      </c>
      <c r="AF1053" s="56" t="s">
        <v>291</v>
      </c>
      <c r="AG1053" s="56">
        <v>2015</v>
      </c>
      <c r="AH1053" s="56" t="s">
        <v>361</v>
      </c>
      <c r="AI1053" s="56" t="s">
        <v>384</v>
      </c>
      <c r="AJ1053" s="56">
        <v>17</v>
      </c>
      <c r="AK1053" s="1">
        <v>42185</v>
      </c>
      <c r="AL1053" s="56" t="s">
        <v>430</v>
      </c>
      <c r="AM1053" s="56">
        <v>42748</v>
      </c>
      <c r="AN1053" s="56" t="s">
        <v>391</v>
      </c>
      <c r="AO1053" s="1">
        <v>42242</v>
      </c>
      <c r="AP1053" s="56" t="s">
        <v>391</v>
      </c>
      <c r="AQ1053" s="56">
        <v>75715</v>
      </c>
      <c r="AR1053" s="56">
        <v>0</v>
      </c>
      <c r="AS1053" s="56" t="s">
        <v>346</v>
      </c>
      <c r="BB1053" s="56" t="s">
        <v>339</v>
      </c>
      <c r="BC1053" s="56" t="s">
        <v>263</v>
      </c>
      <c r="BD1053" s="56" t="s">
        <v>349</v>
      </c>
      <c r="BE1053" s="56" t="s">
        <v>347</v>
      </c>
      <c r="BF1053" s="56" t="s">
        <v>334</v>
      </c>
      <c r="BG1053" s="56" t="s">
        <v>365</v>
      </c>
      <c r="BH1053" s="56">
        <v>0</v>
      </c>
      <c r="BI1053" s="56">
        <v>0</v>
      </c>
      <c r="BJ1053" s="56">
        <v>1</v>
      </c>
    </row>
    <row r="1054" spans="1:62" hidden="1" x14ac:dyDescent="0.3">
      <c r="A1054" s="56">
        <v>49196136</v>
      </c>
      <c r="B1054" s="86">
        <v>599202</v>
      </c>
      <c r="C1054" s="1">
        <v>42893</v>
      </c>
      <c r="D1054" s="56" t="s">
        <v>357</v>
      </c>
      <c r="E1054" s="56" t="s">
        <v>358</v>
      </c>
      <c r="F1054" s="56" t="s">
        <v>334</v>
      </c>
      <c r="G1054" s="56" t="s">
        <v>335</v>
      </c>
      <c r="H1054" s="56" t="s">
        <v>336</v>
      </c>
      <c r="I1054" s="56" t="s">
        <v>359</v>
      </c>
      <c r="K1054" s="56" t="s">
        <v>337</v>
      </c>
      <c r="L1054" s="56" t="s">
        <v>545</v>
      </c>
      <c r="M1054" s="56" t="s">
        <v>984</v>
      </c>
      <c r="N1054" s="56" t="s">
        <v>1043</v>
      </c>
      <c r="O1054" s="56" t="s">
        <v>985</v>
      </c>
      <c r="P1054" s="1" t="s">
        <v>110</v>
      </c>
      <c r="Q1054" s="56" t="s">
        <v>241</v>
      </c>
      <c r="R1054" s="56" t="s">
        <v>339</v>
      </c>
      <c r="S1054" s="56">
        <v>127427</v>
      </c>
      <c r="T1054" s="1" t="s">
        <v>423</v>
      </c>
      <c r="U1054" s="56">
        <v>41416</v>
      </c>
      <c r="V1054" s="56">
        <v>43100</v>
      </c>
      <c r="W1054" s="56">
        <v>41729</v>
      </c>
      <c r="X1054" s="56">
        <v>43100</v>
      </c>
      <c r="Y1054" s="56" t="s">
        <v>356</v>
      </c>
      <c r="Z1054" s="56" t="s">
        <v>341</v>
      </c>
      <c r="AA1054" s="56" t="s">
        <v>347</v>
      </c>
      <c r="AB1054" s="56" t="s">
        <v>343</v>
      </c>
      <c r="AC1054" s="56" t="s">
        <v>342</v>
      </c>
      <c r="AD1054" s="56" t="s">
        <v>347</v>
      </c>
      <c r="AE1054" s="56" t="s">
        <v>334</v>
      </c>
      <c r="AF1054" s="56" t="s">
        <v>292</v>
      </c>
      <c r="AG1054" s="56">
        <v>2018</v>
      </c>
      <c r="AH1054" s="56" t="s">
        <v>361</v>
      </c>
      <c r="AI1054" s="56" t="s">
        <v>385</v>
      </c>
      <c r="AJ1054" s="56">
        <v>35</v>
      </c>
      <c r="AM1054" s="56">
        <v>42748</v>
      </c>
      <c r="AN1054" s="56" t="s">
        <v>391</v>
      </c>
      <c r="AO1054" s="1">
        <v>41393</v>
      </c>
      <c r="AP1054" s="56" t="s">
        <v>353</v>
      </c>
      <c r="AQ1054" s="56">
        <v>64149</v>
      </c>
      <c r="AR1054" s="56">
        <v>0</v>
      </c>
      <c r="AS1054" s="56" t="s">
        <v>346</v>
      </c>
      <c r="BB1054" s="56" t="s">
        <v>339</v>
      </c>
      <c r="BC1054" s="56" t="s">
        <v>263</v>
      </c>
      <c r="BD1054" s="56" t="s">
        <v>349</v>
      </c>
      <c r="BE1054" s="56" t="s">
        <v>347</v>
      </c>
      <c r="BF1054" s="56" t="s">
        <v>334</v>
      </c>
      <c r="BG1054" s="56" t="s">
        <v>365</v>
      </c>
      <c r="BH1054" s="56">
        <v>0</v>
      </c>
      <c r="BI1054" s="56">
        <v>0</v>
      </c>
      <c r="BJ1054" s="56">
        <v>1</v>
      </c>
    </row>
    <row r="1055" spans="1:62" hidden="1" x14ac:dyDescent="0.3">
      <c r="A1055" s="56">
        <v>49196137</v>
      </c>
      <c r="B1055" s="86">
        <v>599202</v>
      </c>
      <c r="C1055" s="1">
        <v>42893</v>
      </c>
      <c r="D1055" s="56" t="s">
        <v>357</v>
      </c>
      <c r="E1055" s="56" t="s">
        <v>358</v>
      </c>
      <c r="F1055" s="56" t="s">
        <v>334</v>
      </c>
      <c r="G1055" s="56" t="s">
        <v>335</v>
      </c>
      <c r="H1055" s="56" t="s">
        <v>336</v>
      </c>
      <c r="I1055" s="56" t="s">
        <v>359</v>
      </c>
      <c r="K1055" s="56" t="s">
        <v>337</v>
      </c>
      <c r="L1055" s="56" t="s">
        <v>545</v>
      </c>
      <c r="M1055" s="56" t="s">
        <v>984</v>
      </c>
      <c r="N1055" s="56" t="s">
        <v>1043</v>
      </c>
      <c r="O1055" s="56" t="s">
        <v>985</v>
      </c>
      <c r="P1055" s="1" t="s">
        <v>110</v>
      </c>
      <c r="Q1055" s="56" t="s">
        <v>241</v>
      </c>
      <c r="R1055" s="56" t="s">
        <v>339</v>
      </c>
      <c r="S1055" s="56">
        <v>127427</v>
      </c>
      <c r="T1055" s="1" t="s">
        <v>423</v>
      </c>
      <c r="U1055" s="56">
        <v>41416</v>
      </c>
      <c r="V1055" s="56">
        <v>43100</v>
      </c>
      <c r="W1055" s="56">
        <v>41729</v>
      </c>
      <c r="X1055" s="56">
        <v>43100</v>
      </c>
      <c r="Y1055" s="56" t="s">
        <v>356</v>
      </c>
      <c r="Z1055" s="56" t="s">
        <v>341</v>
      </c>
      <c r="AA1055" s="56" t="s">
        <v>347</v>
      </c>
      <c r="AB1055" s="56" t="s">
        <v>343</v>
      </c>
      <c r="AC1055" s="56" t="s">
        <v>342</v>
      </c>
      <c r="AD1055" s="56" t="s">
        <v>347</v>
      </c>
      <c r="AE1055" s="56" t="s">
        <v>334</v>
      </c>
      <c r="AF1055" s="56" t="s">
        <v>292</v>
      </c>
      <c r="AG1055" s="56">
        <v>2018</v>
      </c>
      <c r="AH1055" s="56" t="s">
        <v>361</v>
      </c>
      <c r="AI1055" s="56" t="s">
        <v>362</v>
      </c>
      <c r="AJ1055" s="56">
        <v>35</v>
      </c>
      <c r="AM1055" s="56">
        <v>42748</v>
      </c>
      <c r="AN1055" s="56" t="s">
        <v>391</v>
      </c>
      <c r="AO1055" s="1">
        <v>41393</v>
      </c>
      <c r="AP1055" s="56" t="s">
        <v>353</v>
      </c>
      <c r="AQ1055" s="56">
        <v>64149</v>
      </c>
      <c r="AR1055" s="56">
        <v>0</v>
      </c>
      <c r="AS1055" s="56" t="s">
        <v>346</v>
      </c>
      <c r="BB1055" s="56" t="s">
        <v>339</v>
      </c>
      <c r="BC1055" s="56" t="s">
        <v>263</v>
      </c>
      <c r="BD1055" s="56" t="s">
        <v>349</v>
      </c>
      <c r="BE1055" s="56" t="s">
        <v>347</v>
      </c>
      <c r="BF1055" s="56" t="s">
        <v>334</v>
      </c>
      <c r="BG1055" s="56" t="s">
        <v>365</v>
      </c>
      <c r="BH1055" s="56">
        <v>0</v>
      </c>
      <c r="BI1055" s="56">
        <v>0</v>
      </c>
      <c r="BJ1055" s="56">
        <v>1</v>
      </c>
    </row>
    <row r="1056" spans="1:62" hidden="1" x14ac:dyDescent="0.3">
      <c r="A1056" s="56">
        <v>49196686</v>
      </c>
      <c r="B1056" s="86">
        <v>599202</v>
      </c>
      <c r="C1056" s="1">
        <v>42893</v>
      </c>
      <c r="D1056" s="56" t="s">
        <v>357</v>
      </c>
      <c r="E1056" s="56" t="s">
        <v>358</v>
      </c>
      <c r="F1056" s="56" t="s">
        <v>334</v>
      </c>
      <c r="G1056" s="56" t="s">
        <v>335</v>
      </c>
      <c r="H1056" s="56" t="s">
        <v>336</v>
      </c>
      <c r="I1056" s="56" t="s">
        <v>359</v>
      </c>
      <c r="K1056" s="56" t="s">
        <v>337</v>
      </c>
      <c r="L1056" s="56" t="s">
        <v>545</v>
      </c>
      <c r="M1056" s="56" t="s">
        <v>984</v>
      </c>
      <c r="N1056" s="56" t="s">
        <v>1043</v>
      </c>
      <c r="O1056" s="56" t="s">
        <v>985</v>
      </c>
      <c r="P1056" s="1" t="s">
        <v>110</v>
      </c>
      <c r="Q1056" s="56" t="s">
        <v>366</v>
      </c>
      <c r="R1056" s="56" t="s">
        <v>339</v>
      </c>
      <c r="S1056" s="56">
        <v>190481</v>
      </c>
      <c r="T1056" s="1" t="s">
        <v>420</v>
      </c>
      <c r="U1056" s="56">
        <v>41416</v>
      </c>
      <c r="V1056" s="56">
        <v>43100</v>
      </c>
      <c r="W1056" s="56">
        <v>41456</v>
      </c>
      <c r="X1056" s="56">
        <v>43100</v>
      </c>
      <c r="Y1056" s="56" t="s">
        <v>356</v>
      </c>
      <c r="Z1056" s="56" t="s">
        <v>341</v>
      </c>
      <c r="AA1056" s="56" t="s">
        <v>347</v>
      </c>
      <c r="AB1056" s="56" t="s">
        <v>343</v>
      </c>
      <c r="AC1056" s="56" t="s">
        <v>342</v>
      </c>
      <c r="AD1056" s="56" t="s">
        <v>342</v>
      </c>
      <c r="AE1056" s="56" t="s">
        <v>334</v>
      </c>
      <c r="AF1056" s="56" t="s">
        <v>291</v>
      </c>
      <c r="AG1056" s="56">
        <v>2016</v>
      </c>
      <c r="AH1056" s="56" t="s">
        <v>361</v>
      </c>
      <c r="AI1056" s="56" t="s">
        <v>384</v>
      </c>
      <c r="AJ1056" s="56">
        <v>100</v>
      </c>
      <c r="AK1056" s="1">
        <v>42521</v>
      </c>
      <c r="AL1056" s="56" t="s">
        <v>435</v>
      </c>
      <c r="AM1056" s="56">
        <v>42748</v>
      </c>
      <c r="AN1056" s="56" t="s">
        <v>391</v>
      </c>
      <c r="AO1056" s="1">
        <v>42572</v>
      </c>
      <c r="AP1056" s="56" t="s">
        <v>353</v>
      </c>
      <c r="AQ1056" s="56">
        <v>75715</v>
      </c>
      <c r="AR1056" s="56">
        <v>0</v>
      </c>
      <c r="AS1056" s="56" t="s">
        <v>346</v>
      </c>
      <c r="BB1056" s="56" t="s">
        <v>339</v>
      </c>
      <c r="BC1056" s="56" t="s">
        <v>263</v>
      </c>
      <c r="BD1056" s="56" t="s">
        <v>349</v>
      </c>
      <c r="BE1056" s="56" t="s">
        <v>347</v>
      </c>
      <c r="BF1056" s="56" t="s">
        <v>334</v>
      </c>
      <c r="BG1056" s="56" t="s">
        <v>365</v>
      </c>
      <c r="BH1056" s="56">
        <v>0</v>
      </c>
      <c r="BI1056" s="56">
        <v>0</v>
      </c>
      <c r="BJ1056" s="56">
        <v>1</v>
      </c>
    </row>
    <row r="1057" spans="1:62" hidden="1" x14ac:dyDescent="0.3">
      <c r="A1057" s="56">
        <v>49196138</v>
      </c>
      <c r="B1057" s="86">
        <v>599202</v>
      </c>
      <c r="C1057" s="1">
        <v>42893</v>
      </c>
      <c r="D1057" s="56" t="s">
        <v>357</v>
      </c>
      <c r="E1057" s="56" t="s">
        <v>358</v>
      </c>
      <c r="F1057" s="56" t="s">
        <v>334</v>
      </c>
      <c r="G1057" s="56" t="s">
        <v>335</v>
      </c>
      <c r="H1057" s="56" t="s">
        <v>336</v>
      </c>
      <c r="I1057" s="56" t="s">
        <v>359</v>
      </c>
      <c r="K1057" s="56" t="s">
        <v>337</v>
      </c>
      <c r="L1057" s="56" t="s">
        <v>545</v>
      </c>
      <c r="M1057" s="56" t="s">
        <v>984</v>
      </c>
      <c r="N1057" s="56" t="s">
        <v>1043</v>
      </c>
      <c r="O1057" s="56" t="s">
        <v>985</v>
      </c>
      <c r="P1057" s="1" t="s">
        <v>110</v>
      </c>
      <c r="Q1057" s="56" t="s">
        <v>241</v>
      </c>
      <c r="R1057" s="56" t="s">
        <v>339</v>
      </c>
      <c r="S1057" s="56">
        <v>127426</v>
      </c>
      <c r="T1057" s="1" t="s">
        <v>427</v>
      </c>
      <c r="U1057" s="56">
        <v>41416</v>
      </c>
      <c r="V1057" s="56">
        <v>43100</v>
      </c>
      <c r="W1057" s="56">
        <v>41334</v>
      </c>
      <c r="X1057" s="56">
        <v>41302</v>
      </c>
      <c r="Y1057" s="56" t="s">
        <v>340</v>
      </c>
      <c r="Z1057" s="56" t="s">
        <v>341</v>
      </c>
      <c r="AA1057" s="56" t="s">
        <v>347</v>
      </c>
      <c r="AB1057" s="56" t="s">
        <v>343</v>
      </c>
      <c r="AC1057" s="56" t="s">
        <v>342</v>
      </c>
      <c r="AD1057" s="56" t="s">
        <v>347</v>
      </c>
      <c r="AE1057" s="56" t="s">
        <v>352</v>
      </c>
      <c r="AF1057" s="56" t="s">
        <v>224</v>
      </c>
      <c r="AG1057" s="56">
        <v>2013</v>
      </c>
      <c r="AH1057" s="56" t="s">
        <v>80</v>
      </c>
      <c r="AI1057" s="56" t="s">
        <v>339</v>
      </c>
      <c r="AJ1057" s="56">
        <v>0</v>
      </c>
      <c r="AM1057" s="56">
        <v>41302</v>
      </c>
      <c r="AN1057" s="56" t="s">
        <v>353</v>
      </c>
      <c r="AO1057" s="1">
        <v>41290</v>
      </c>
      <c r="AP1057" s="56" t="s">
        <v>353</v>
      </c>
      <c r="AQ1057" s="56">
        <v>64148</v>
      </c>
      <c r="AR1057" s="56">
        <v>0</v>
      </c>
      <c r="AS1057" s="56" t="s">
        <v>346</v>
      </c>
      <c r="BB1057" s="56" t="s">
        <v>339</v>
      </c>
      <c r="BC1057" s="56" t="s">
        <v>263</v>
      </c>
      <c r="BD1057" s="56" t="s">
        <v>349</v>
      </c>
      <c r="BE1057" s="56" t="s">
        <v>347</v>
      </c>
      <c r="BF1057" s="56" t="s">
        <v>334</v>
      </c>
      <c r="BG1057" s="56" t="s">
        <v>365</v>
      </c>
      <c r="BH1057" s="56">
        <v>0</v>
      </c>
      <c r="BI1057" s="56">
        <v>0</v>
      </c>
      <c r="BJ1057" s="56">
        <v>0</v>
      </c>
    </row>
    <row r="1058" spans="1:62" hidden="1" x14ac:dyDescent="0.3">
      <c r="A1058" s="56">
        <v>49196139</v>
      </c>
      <c r="B1058" s="86">
        <v>599202</v>
      </c>
      <c r="C1058" s="1">
        <v>42893</v>
      </c>
      <c r="D1058" s="56" t="s">
        <v>357</v>
      </c>
      <c r="E1058" s="56" t="s">
        <v>358</v>
      </c>
      <c r="F1058" s="56" t="s">
        <v>334</v>
      </c>
      <c r="G1058" s="56" t="s">
        <v>335</v>
      </c>
      <c r="H1058" s="56" t="s">
        <v>336</v>
      </c>
      <c r="I1058" s="56" t="s">
        <v>359</v>
      </c>
      <c r="K1058" s="56" t="s">
        <v>337</v>
      </c>
      <c r="L1058" s="56" t="s">
        <v>545</v>
      </c>
      <c r="M1058" s="56" t="s">
        <v>984</v>
      </c>
      <c r="N1058" s="56" t="s">
        <v>1043</v>
      </c>
      <c r="O1058" s="56" t="s">
        <v>985</v>
      </c>
      <c r="P1058" s="1" t="s">
        <v>110</v>
      </c>
      <c r="Q1058" s="56" t="s">
        <v>241</v>
      </c>
      <c r="R1058" s="56" t="s">
        <v>339</v>
      </c>
      <c r="S1058" s="56">
        <v>116867</v>
      </c>
      <c r="T1058" s="1" t="s">
        <v>428</v>
      </c>
      <c r="U1058" s="56">
        <v>41416</v>
      </c>
      <c r="V1058" s="56">
        <v>43100</v>
      </c>
      <c r="W1058" s="56">
        <v>41729</v>
      </c>
      <c r="X1058" s="56">
        <v>43100</v>
      </c>
      <c r="Y1058" s="56" t="s">
        <v>356</v>
      </c>
      <c r="Z1058" s="56" t="s">
        <v>341</v>
      </c>
      <c r="AA1058" s="56" t="s">
        <v>342</v>
      </c>
      <c r="AB1058" s="56" t="s">
        <v>339</v>
      </c>
      <c r="AC1058" s="56" t="s">
        <v>342</v>
      </c>
      <c r="AD1058" s="56" t="s">
        <v>347</v>
      </c>
      <c r="AE1058" s="56" t="s">
        <v>334</v>
      </c>
      <c r="AF1058" s="56" t="s">
        <v>224</v>
      </c>
      <c r="AG1058" s="56">
        <v>2012</v>
      </c>
      <c r="AH1058" s="56" t="s">
        <v>361</v>
      </c>
      <c r="AI1058" s="56" t="s">
        <v>339</v>
      </c>
      <c r="AJ1058" s="56">
        <v>0</v>
      </c>
      <c r="AM1058" s="56">
        <v>42748</v>
      </c>
      <c r="AN1058" s="56" t="s">
        <v>391</v>
      </c>
      <c r="AO1058" s="1">
        <v>41207</v>
      </c>
      <c r="AP1058" s="56" t="s">
        <v>353</v>
      </c>
      <c r="AQ1058" s="56">
        <v>54345</v>
      </c>
      <c r="AR1058" s="56">
        <v>0</v>
      </c>
      <c r="AS1058" s="56" t="s">
        <v>346</v>
      </c>
      <c r="AT1058" s="56">
        <v>1004</v>
      </c>
      <c r="AU1058" s="56" t="s">
        <v>429</v>
      </c>
      <c r="BB1058" s="56" t="s">
        <v>339</v>
      </c>
      <c r="BC1058" s="56" t="s">
        <v>263</v>
      </c>
      <c r="BD1058" s="56" t="s">
        <v>349</v>
      </c>
      <c r="BE1058" s="56" t="s">
        <v>347</v>
      </c>
      <c r="BF1058" s="56" t="s">
        <v>334</v>
      </c>
      <c r="BG1058" s="56" t="s">
        <v>365</v>
      </c>
      <c r="BH1058" s="56">
        <v>0</v>
      </c>
      <c r="BI1058" s="56">
        <v>0</v>
      </c>
      <c r="BJ1058" s="56">
        <v>1</v>
      </c>
    </row>
    <row r="1059" spans="1:62" hidden="1" x14ac:dyDescent="0.3">
      <c r="A1059" s="56">
        <v>49196694</v>
      </c>
      <c r="B1059" s="86">
        <v>599202</v>
      </c>
      <c r="C1059" s="1">
        <v>42893</v>
      </c>
      <c r="D1059" s="56" t="s">
        <v>357</v>
      </c>
      <c r="E1059" s="56" t="s">
        <v>358</v>
      </c>
      <c r="F1059" s="56" t="s">
        <v>334</v>
      </c>
      <c r="G1059" s="56" t="s">
        <v>335</v>
      </c>
      <c r="H1059" s="56" t="s">
        <v>336</v>
      </c>
      <c r="I1059" s="56" t="s">
        <v>359</v>
      </c>
      <c r="K1059" s="56" t="s">
        <v>337</v>
      </c>
      <c r="L1059" s="56" t="s">
        <v>545</v>
      </c>
      <c r="M1059" s="56" t="s">
        <v>984</v>
      </c>
      <c r="N1059" s="56" t="s">
        <v>1043</v>
      </c>
      <c r="O1059" s="56" t="s">
        <v>985</v>
      </c>
      <c r="P1059" s="1" t="s">
        <v>110</v>
      </c>
      <c r="Q1059" s="56" t="s">
        <v>366</v>
      </c>
      <c r="R1059" s="56" t="s">
        <v>339</v>
      </c>
      <c r="S1059" s="56">
        <v>190481</v>
      </c>
      <c r="T1059" s="1" t="s">
        <v>420</v>
      </c>
      <c r="U1059" s="56">
        <v>41416</v>
      </c>
      <c r="V1059" s="56">
        <v>43100</v>
      </c>
      <c r="W1059" s="56">
        <v>41456</v>
      </c>
      <c r="X1059" s="56">
        <v>43100</v>
      </c>
      <c r="Y1059" s="56" t="s">
        <v>356</v>
      </c>
      <c r="Z1059" s="56" t="s">
        <v>341</v>
      </c>
      <c r="AA1059" s="56" t="s">
        <v>347</v>
      </c>
      <c r="AB1059" s="56" t="s">
        <v>343</v>
      </c>
      <c r="AC1059" s="56" t="s">
        <v>342</v>
      </c>
      <c r="AD1059" s="56" t="s">
        <v>342</v>
      </c>
      <c r="AE1059" s="56" t="s">
        <v>334</v>
      </c>
      <c r="AF1059" s="56" t="s">
        <v>292</v>
      </c>
      <c r="AG1059" s="56">
        <v>2015</v>
      </c>
      <c r="AH1059" s="56" t="s">
        <v>361</v>
      </c>
      <c r="AI1059" s="56" t="s">
        <v>384</v>
      </c>
      <c r="AJ1059" s="56">
        <v>28</v>
      </c>
      <c r="AM1059" s="56">
        <v>42748</v>
      </c>
      <c r="AN1059" s="56" t="s">
        <v>391</v>
      </c>
      <c r="AO1059" s="1">
        <v>41787</v>
      </c>
      <c r="AP1059" s="56" t="s">
        <v>353</v>
      </c>
      <c r="AQ1059" s="56">
        <v>75715</v>
      </c>
      <c r="AR1059" s="56">
        <v>0</v>
      </c>
      <c r="AS1059" s="56" t="s">
        <v>346</v>
      </c>
      <c r="BB1059" s="56" t="s">
        <v>339</v>
      </c>
      <c r="BC1059" s="56" t="s">
        <v>263</v>
      </c>
      <c r="BD1059" s="56" t="s">
        <v>349</v>
      </c>
      <c r="BE1059" s="56" t="s">
        <v>347</v>
      </c>
      <c r="BF1059" s="56" t="s">
        <v>334</v>
      </c>
      <c r="BG1059" s="56" t="s">
        <v>365</v>
      </c>
      <c r="BH1059" s="56">
        <v>0</v>
      </c>
      <c r="BI1059" s="56">
        <v>0</v>
      </c>
      <c r="BJ1059" s="56">
        <v>1</v>
      </c>
    </row>
    <row r="1060" spans="1:62" hidden="1" x14ac:dyDescent="0.3">
      <c r="A1060" s="56">
        <v>49196690</v>
      </c>
      <c r="B1060" s="86">
        <v>599202</v>
      </c>
      <c r="C1060" s="1">
        <v>42893</v>
      </c>
      <c r="D1060" s="56" t="s">
        <v>357</v>
      </c>
      <c r="E1060" s="56" t="s">
        <v>358</v>
      </c>
      <c r="F1060" s="56" t="s">
        <v>334</v>
      </c>
      <c r="G1060" s="56" t="s">
        <v>335</v>
      </c>
      <c r="H1060" s="56" t="s">
        <v>336</v>
      </c>
      <c r="I1060" s="56" t="s">
        <v>359</v>
      </c>
      <c r="K1060" s="56" t="s">
        <v>337</v>
      </c>
      <c r="L1060" s="56" t="s">
        <v>545</v>
      </c>
      <c r="M1060" s="56" t="s">
        <v>984</v>
      </c>
      <c r="N1060" s="56" t="s">
        <v>1043</v>
      </c>
      <c r="O1060" s="56" t="s">
        <v>985</v>
      </c>
      <c r="P1060" s="1" t="s">
        <v>110</v>
      </c>
      <c r="Q1060" s="56" t="s">
        <v>366</v>
      </c>
      <c r="R1060" s="56" t="s">
        <v>339</v>
      </c>
      <c r="S1060" s="56">
        <v>190481</v>
      </c>
      <c r="T1060" s="1" t="s">
        <v>420</v>
      </c>
      <c r="U1060" s="56">
        <v>41416</v>
      </c>
      <c r="V1060" s="56">
        <v>43100</v>
      </c>
      <c r="W1060" s="56">
        <v>41456</v>
      </c>
      <c r="X1060" s="56">
        <v>43100</v>
      </c>
      <c r="Y1060" s="56" t="s">
        <v>356</v>
      </c>
      <c r="Z1060" s="56" t="s">
        <v>341</v>
      </c>
      <c r="AA1060" s="56" t="s">
        <v>347</v>
      </c>
      <c r="AB1060" s="56" t="s">
        <v>343</v>
      </c>
      <c r="AC1060" s="56" t="s">
        <v>342</v>
      </c>
      <c r="AD1060" s="56" t="s">
        <v>342</v>
      </c>
      <c r="AE1060" s="56" t="s">
        <v>334</v>
      </c>
      <c r="AF1060" s="56" t="s">
        <v>292</v>
      </c>
      <c r="AG1060" s="56">
        <v>2014</v>
      </c>
      <c r="AH1060" s="56" t="s">
        <v>361</v>
      </c>
      <c r="AI1060" s="56" t="s">
        <v>373</v>
      </c>
      <c r="AJ1060" s="56">
        <v>0</v>
      </c>
      <c r="AM1060" s="56">
        <v>42748</v>
      </c>
      <c r="AN1060" s="56" t="s">
        <v>391</v>
      </c>
      <c r="AO1060" s="1">
        <v>41787</v>
      </c>
      <c r="AP1060" s="56" t="s">
        <v>353</v>
      </c>
      <c r="AQ1060" s="56">
        <v>75715</v>
      </c>
      <c r="AR1060" s="56">
        <v>0</v>
      </c>
      <c r="AS1060" s="56" t="s">
        <v>346</v>
      </c>
      <c r="BB1060" s="56" t="s">
        <v>339</v>
      </c>
      <c r="BC1060" s="56" t="s">
        <v>263</v>
      </c>
      <c r="BD1060" s="56" t="s">
        <v>349</v>
      </c>
      <c r="BE1060" s="56" t="s">
        <v>347</v>
      </c>
      <c r="BF1060" s="56" t="s">
        <v>334</v>
      </c>
      <c r="BG1060" s="56" t="s">
        <v>365</v>
      </c>
      <c r="BH1060" s="56">
        <v>0</v>
      </c>
      <c r="BI1060" s="56">
        <v>0</v>
      </c>
      <c r="BJ1060" s="56">
        <v>1</v>
      </c>
    </row>
    <row r="1061" spans="1:62" hidden="1" x14ac:dyDescent="0.3">
      <c r="A1061" s="56">
        <v>49196140</v>
      </c>
      <c r="B1061" s="86">
        <v>599202</v>
      </c>
      <c r="C1061" s="1">
        <v>42893</v>
      </c>
      <c r="D1061" s="56" t="s">
        <v>357</v>
      </c>
      <c r="E1061" s="56" t="s">
        <v>358</v>
      </c>
      <c r="F1061" s="56" t="s">
        <v>334</v>
      </c>
      <c r="G1061" s="56" t="s">
        <v>335</v>
      </c>
      <c r="H1061" s="56" t="s">
        <v>336</v>
      </c>
      <c r="I1061" s="56" t="s">
        <v>359</v>
      </c>
      <c r="K1061" s="56" t="s">
        <v>337</v>
      </c>
      <c r="L1061" s="56" t="s">
        <v>545</v>
      </c>
      <c r="M1061" s="56" t="s">
        <v>984</v>
      </c>
      <c r="N1061" s="56" t="s">
        <v>1043</v>
      </c>
      <c r="O1061" s="56" t="s">
        <v>985</v>
      </c>
      <c r="P1061" s="1" t="s">
        <v>110</v>
      </c>
      <c r="Q1061" s="56" t="s">
        <v>241</v>
      </c>
      <c r="R1061" s="56" t="s">
        <v>339</v>
      </c>
      <c r="S1061" s="56">
        <v>116867</v>
      </c>
      <c r="T1061" s="1" t="s">
        <v>428</v>
      </c>
      <c r="U1061" s="56">
        <v>41416</v>
      </c>
      <c r="V1061" s="56">
        <v>43100</v>
      </c>
      <c r="W1061" s="56">
        <v>41729</v>
      </c>
      <c r="X1061" s="56">
        <v>43100</v>
      </c>
      <c r="Y1061" s="56" t="s">
        <v>356</v>
      </c>
      <c r="Z1061" s="56" t="s">
        <v>341</v>
      </c>
      <c r="AA1061" s="56" t="s">
        <v>342</v>
      </c>
      <c r="AB1061" s="56" t="s">
        <v>339</v>
      </c>
      <c r="AC1061" s="56" t="s">
        <v>342</v>
      </c>
      <c r="AD1061" s="56" t="s">
        <v>347</v>
      </c>
      <c r="AE1061" s="56" t="s">
        <v>334</v>
      </c>
      <c r="AF1061" s="56" t="s">
        <v>291</v>
      </c>
      <c r="AG1061" s="56">
        <v>2014</v>
      </c>
      <c r="AH1061" s="56" t="s">
        <v>361</v>
      </c>
      <c r="AI1061" s="56" t="s">
        <v>384</v>
      </c>
      <c r="AJ1061" s="56">
        <v>0</v>
      </c>
      <c r="AK1061" s="1">
        <v>41820</v>
      </c>
      <c r="AM1061" s="56">
        <v>42748</v>
      </c>
      <c r="AN1061" s="56" t="s">
        <v>391</v>
      </c>
      <c r="AO1061" s="1">
        <v>41857</v>
      </c>
      <c r="AP1061" s="56" t="s">
        <v>353</v>
      </c>
      <c r="AQ1061" s="56">
        <v>54345</v>
      </c>
      <c r="AR1061" s="56">
        <v>0</v>
      </c>
      <c r="AS1061" s="56" t="s">
        <v>346</v>
      </c>
      <c r="AT1061" s="56">
        <v>1004</v>
      </c>
      <c r="AU1061" s="56" t="s">
        <v>429</v>
      </c>
      <c r="BB1061" s="56" t="s">
        <v>339</v>
      </c>
      <c r="BC1061" s="56" t="s">
        <v>263</v>
      </c>
      <c r="BD1061" s="56" t="s">
        <v>349</v>
      </c>
      <c r="BE1061" s="56" t="s">
        <v>347</v>
      </c>
      <c r="BF1061" s="56" t="s">
        <v>334</v>
      </c>
      <c r="BG1061" s="56" t="s">
        <v>365</v>
      </c>
      <c r="BH1061" s="56">
        <v>0</v>
      </c>
      <c r="BI1061" s="56">
        <v>0</v>
      </c>
      <c r="BJ1061" s="56">
        <v>1</v>
      </c>
    </row>
    <row r="1062" spans="1:62" hidden="1" x14ac:dyDescent="0.3">
      <c r="A1062" s="56">
        <v>49196141</v>
      </c>
      <c r="B1062" s="86">
        <v>599202</v>
      </c>
      <c r="C1062" s="1">
        <v>42893</v>
      </c>
      <c r="D1062" s="56" t="s">
        <v>357</v>
      </c>
      <c r="E1062" s="56" t="s">
        <v>358</v>
      </c>
      <c r="F1062" s="56" t="s">
        <v>334</v>
      </c>
      <c r="G1062" s="56" t="s">
        <v>335</v>
      </c>
      <c r="H1062" s="56" t="s">
        <v>336</v>
      </c>
      <c r="I1062" s="56" t="s">
        <v>359</v>
      </c>
      <c r="K1062" s="56" t="s">
        <v>337</v>
      </c>
      <c r="L1062" s="56" t="s">
        <v>545</v>
      </c>
      <c r="M1062" s="56" t="s">
        <v>984</v>
      </c>
      <c r="N1062" s="56" t="s">
        <v>1043</v>
      </c>
      <c r="O1062" s="56" t="s">
        <v>985</v>
      </c>
      <c r="P1062" s="1" t="s">
        <v>110</v>
      </c>
      <c r="Q1062" s="56" t="s">
        <v>241</v>
      </c>
      <c r="R1062" s="56" t="s">
        <v>339</v>
      </c>
      <c r="S1062" s="56">
        <v>116867</v>
      </c>
      <c r="T1062" s="1" t="s">
        <v>428</v>
      </c>
      <c r="U1062" s="56">
        <v>41416</v>
      </c>
      <c r="V1062" s="56">
        <v>43100</v>
      </c>
      <c r="W1062" s="56">
        <v>41729</v>
      </c>
      <c r="X1062" s="56">
        <v>43100</v>
      </c>
      <c r="Y1062" s="56" t="s">
        <v>356</v>
      </c>
      <c r="Z1062" s="56" t="s">
        <v>341</v>
      </c>
      <c r="AA1062" s="56" t="s">
        <v>342</v>
      </c>
      <c r="AB1062" s="56" t="s">
        <v>339</v>
      </c>
      <c r="AC1062" s="56" t="s">
        <v>342</v>
      </c>
      <c r="AD1062" s="56" t="s">
        <v>347</v>
      </c>
      <c r="AE1062" s="56" t="s">
        <v>334</v>
      </c>
      <c r="AF1062" s="56" t="s">
        <v>291</v>
      </c>
      <c r="AG1062" s="56">
        <v>2015</v>
      </c>
      <c r="AH1062" s="56" t="s">
        <v>361</v>
      </c>
      <c r="AI1062" s="56" t="s">
        <v>362</v>
      </c>
      <c r="AJ1062" s="56">
        <v>0</v>
      </c>
      <c r="AK1062" s="1">
        <v>42004</v>
      </c>
      <c r="AM1062" s="56">
        <v>42748</v>
      </c>
      <c r="AN1062" s="56" t="s">
        <v>391</v>
      </c>
      <c r="AO1062" s="1">
        <v>42055</v>
      </c>
      <c r="AP1062" s="56" t="s">
        <v>353</v>
      </c>
      <c r="AQ1062" s="56">
        <v>54345</v>
      </c>
      <c r="AR1062" s="56">
        <v>0</v>
      </c>
      <c r="AS1062" s="56" t="s">
        <v>346</v>
      </c>
      <c r="AT1062" s="56">
        <v>1004</v>
      </c>
      <c r="AU1062" s="56" t="s">
        <v>429</v>
      </c>
      <c r="BB1062" s="56" t="s">
        <v>339</v>
      </c>
      <c r="BC1062" s="56" t="s">
        <v>263</v>
      </c>
      <c r="BD1062" s="56" t="s">
        <v>349</v>
      </c>
      <c r="BE1062" s="56" t="s">
        <v>347</v>
      </c>
      <c r="BF1062" s="56" t="s">
        <v>334</v>
      </c>
      <c r="BG1062" s="56" t="s">
        <v>365</v>
      </c>
      <c r="BH1062" s="56">
        <v>0</v>
      </c>
      <c r="BI1062" s="56">
        <v>0</v>
      </c>
      <c r="BJ1062" s="56">
        <v>1</v>
      </c>
    </row>
    <row r="1063" spans="1:62" hidden="1" x14ac:dyDescent="0.3">
      <c r="A1063" s="56">
        <v>49196692</v>
      </c>
      <c r="B1063" s="86">
        <v>599202</v>
      </c>
      <c r="C1063" s="1">
        <v>42893</v>
      </c>
      <c r="D1063" s="56" t="s">
        <v>357</v>
      </c>
      <c r="E1063" s="56" t="s">
        <v>358</v>
      </c>
      <c r="F1063" s="56" t="s">
        <v>334</v>
      </c>
      <c r="G1063" s="56" t="s">
        <v>335</v>
      </c>
      <c r="H1063" s="56" t="s">
        <v>336</v>
      </c>
      <c r="I1063" s="56" t="s">
        <v>359</v>
      </c>
      <c r="K1063" s="56" t="s">
        <v>337</v>
      </c>
      <c r="L1063" s="56" t="s">
        <v>545</v>
      </c>
      <c r="M1063" s="56" t="s">
        <v>984</v>
      </c>
      <c r="N1063" s="56" t="s">
        <v>1043</v>
      </c>
      <c r="O1063" s="56" t="s">
        <v>985</v>
      </c>
      <c r="P1063" s="1" t="s">
        <v>110</v>
      </c>
      <c r="Q1063" s="56" t="s">
        <v>366</v>
      </c>
      <c r="R1063" s="56" t="s">
        <v>339</v>
      </c>
      <c r="S1063" s="56">
        <v>190481</v>
      </c>
      <c r="T1063" s="1" t="s">
        <v>420</v>
      </c>
      <c r="U1063" s="56">
        <v>41416</v>
      </c>
      <c r="V1063" s="56">
        <v>43100</v>
      </c>
      <c r="W1063" s="56">
        <v>41456</v>
      </c>
      <c r="X1063" s="56">
        <v>43100</v>
      </c>
      <c r="Y1063" s="56" t="s">
        <v>356</v>
      </c>
      <c r="Z1063" s="56" t="s">
        <v>341</v>
      </c>
      <c r="AA1063" s="56" t="s">
        <v>347</v>
      </c>
      <c r="AB1063" s="56" t="s">
        <v>343</v>
      </c>
      <c r="AC1063" s="56" t="s">
        <v>342</v>
      </c>
      <c r="AD1063" s="56" t="s">
        <v>342</v>
      </c>
      <c r="AE1063" s="56" t="s">
        <v>334</v>
      </c>
      <c r="AF1063" s="56" t="s">
        <v>292</v>
      </c>
      <c r="AG1063" s="56">
        <v>2015</v>
      </c>
      <c r="AH1063" s="56" t="s">
        <v>361</v>
      </c>
      <c r="AI1063" s="56" t="s">
        <v>362</v>
      </c>
      <c r="AJ1063" s="56">
        <v>2</v>
      </c>
      <c r="AM1063" s="56">
        <v>42748</v>
      </c>
      <c r="AN1063" s="56" t="s">
        <v>391</v>
      </c>
      <c r="AO1063" s="1">
        <v>41787</v>
      </c>
      <c r="AP1063" s="56" t="s">
        <v>353</v>
      </c>
      <c r="AQ1063" s="56">
        <v>75715</v>
      </c>
      <c r="AR1063" s="56">
        <v>0</v>
      </c>
      <c r="AS1063" s="56" t="s">
        <v>346</v>
      </c>
      <c r="BB1063" s="56" t="s">
        <v>339</v>
      </c>
      <c r="BC1063" s="56" t="s">
        <v>263</v>
      </c>
      <c r="BD1063" s="56" t="s">
        <v>349</v>
      </c>
      <c r="BE1063" s="56" t="s">
        <v>347</v>
      </c>
      <c r="BF1063" s="56" t="s">
        <v>334</v>
      </c>
      <c r="BG1063" s="56" t="s">
        <v>365</v>
      </c>
      <c r="BH1063" s="56">
        <v>0</v>
      </c>
      <c r="BI1063" s="56">
        <v>0</v>
      </c>
      <c r="BJ1063" s="56">
        <v>1</v>
      </c>
    </row>
    <row r="1064" spans="1:62" hidden="1" x14ac:dyDescent="0.3">
      <c r="A1064" s="56">
        <v>49196142</v>
      </c>
      <c r="B1064" s="86">
        <v>599202</v>
      </c>
      <c r="C1064" s="1">
        <v>42893</v>
      </c>
      <c r="D1064" s="56" t="s">
        <v>357</v>
      </c>
      <c r="E1064" s="56" t="s">
        <v>358</v>
      </c>
      <c r="F1064" s="56" t="s">
        <v>334</v>
      </c>
      <c r="G1064" s="56" t="s">
        <v>335</v>
      </c>
      <c r="H1064" s="56" t="s">
        <v>336</v>
      </c>
      <c r="I1064" s="56" t="s">
        <v>359</v>
      </c>
      <c r="K1064" s="56" t="s">
        <v>337</v>
      </c>
      <c r="L1064" s="56" t="s">
        <v>545</v>
      </c>
      <c r="M1064" s="56" t="s">
        <v>984</v>
      </c>
      <c r="N1064" s="56" t="s">
        <v>1043</v>
      </c>
      <c r="O1064" s="56" t="s">
        <v>985</v>
      </c>
      <c r="P1064" s="1" t="s">
        <v>110</v>
      </c>
      <c r="Q1064" s="56" t="s">
        <v>241</v>
      </c>
      <c r="R1064" s="56" t="s">
        <v>339</v>
      </c>
      <c r="S1064" s="56">
        <v>116867</v>
      </c>
      <c r="T1064" s="1" t="s">
        <v>428</v>
      </c>
      <c r="U1064" s="56">
        <v>41416</v>
      </c>
      <c r="V1064" s="56">
        <v>43100</v>
      </c>
      <c r="W1064" s="56">
        <v>41729</v>
      </c>
      <c r="X1064" s="56">
        <v>43100</v>
      </c>
      <c r="Y1064" s="56" t="s">
        <v>356</v>
      </c>
      <c r="Z1064" s="56" t="s">
        <v>341</v>
      </c>
      <c r="AA1064" s="56" t="s">
        <v>342</v>
      </c>
      <c r="AB1064" s="56" t="s">
        <v>339</v>
      </c>
      <c r="AC1064" s="56" t="s">
        <v>342</v>
      </c>
      <c r="AD1064" s="56" t="s">
        <v>347</v>
      </c>
      <c r="AE1064" s="56" t="s">
        <v>334</v>
      </c>
      <c r="AF1064" s="56" t="s">
        <v>291</v>
      </c>
      <c r="AG1064" s="56">
        <v>2015</v>
      </c>
      <c r="AH1064" s="56" t="s">
        <v>361</v>
      </c>
      <c r="AI1064" s="56" t="s">
        <v>384</v>
      </c>
      <c r="AJ1064" s="56">
        <v>0</v>
      </c>
      <c r="AK1064" s="1">
        <v>42185</v>
      </c>
      <c r="AL1064" s="56" t="s">
        <v>431</v>
      </c>
      <c r="AM1064" s="56">
        <v>42748</v>
      </c>
      <c r="AN1064" s="56" t="s">
        <v>391</v>
      </c>
      <c r="AO1064" s="1">
        <v>42242</v>
      </c>
      <c r="AP1064" s="56" t="s">
        <v>391</v>
      </c>
      <c r="AQ1064" s="56">
        <v>54345</v>
      </c>
      <c r="AR1064" s="56">
        <v>0</v>
      </c>
      <c r="AS1064" s="56" t="s">
        <v>346</v>
      </c>
      <c r="AT1064" s="56">
        <v>1004</v>
      </c>
      <c r="AU1064" s="56" t="s">
        <v>429</v>
      </c>
      <c r="BB1064" s="56" t="s">
        <v>339</v>
      </c>
      <c r="BC1064" s="56" t="s">
        <v>263</v>
      </c>
      <c r="BD1064" s="56" t="s">
        <v>349</v>
      </c>
      <c r="BE1064" s="56" t="s">
        <v>347</v>
      </c>
      <c r="BF1064" s="56" t="s">
        <v>334</v>
      </c>
      <c r="BG1064" s="56" t="s">
        <v>365</v>
      </c>
      <c r="BH1064" s="56">
        <v>0</v>
      </c>
      <c r="BI1064" s="56">
        <v>0</v>
      </c>
      <c r="BJ1064" s="56">
        <v>1</v>
      </c>
    </row>
    <row r="1065" spans="1:62" hidden="1" x14ac:dyDescent="0.3">
      <c r="A1065" s="56">
        <v>49196143</v>
      </c>
      <c r="B1065" s="86">
        <v>599202</v>
      </c>
      <c r="C1065" s="1">
        <v>42893</v>
      </c>
      <c r="D1065" s="56" t="s">
        <v>357</v>
      </c>
      <c r="E1065" s="56" t="s">
        <v>358</v>
      </c>
      <c r="F1065" s="56" t="s">
        <v>334</v>
      </c>
      <c r="G1065" s="56" t="s">
        <v>335</v>
      </c>
      <c r="H1065" s="56" t="s">
        <v>336</v>
      </c>
      <c r="I1065" s="56" t="s">
        <v>359</v>
      </c>
      <c r="K1065" s="56" t="s">
        <v>337</v>
      </c>
      <c r="L1065" s="56" t="s">
        <v>545</v>
      </c>
      <c r="M1065" s="56" t="s">
        <v>984</v>
      </c>
      <c r="N1065" s="56" t="s">
        <v>1043</v>
      </c>
      <c r="O1065" s="56" t="s">
        <v>985</v>
      </c>
      <c r="P1065" s="1" t="s">
        <v>110</v>
      </c>
      <c r="Q1065" s="56" t="s">
        <v>241</v>
      </c>
      <c r="R1065" s="56" t="s">
        <v>339</v>
      </c>
      <c r="S1065" s="56">
        <v>116867</v>
      </c>
      <c r="T1065" s="1" t="s">
        <v>428</v>
      </c>
      <c r="U1065" s="56">
        <v>41416</v>
      </c>
      <c r="V1065" s="56">
        <v>43100</v>
      </c>
      <c r="W1065" s="56">
        <v>41729</v>
      </c>
      <c r="X1065" s="56">
        <v>43100</v>
      </c>
      <c r="Y1065" s="56" t="s">
        <v>356</v>
      </c>
      <c r="Z1065" s="56" t="s">
        <v>341</v>
      </c>
      <c r="AA1065" s="56" t="s">
        <v>342</v>
      </c>
      <c r="AB1065" s="56" t="s">
        <v>339</v>
      </c>
      <c r="AC1065" s="56" t="s">
        <v>342</v>
      </c>
      <c r="AD1065" s="56" t="s">
        <v>347</v>
      </c>
      <c r="AE1065" s="56" t="s">
        <v>334</v>
      </c>
      <c r="AF1065" s="56" t="s">
        <v>291</v>
      </c>
      <c r="AG1065" s="56">
        <v>2016</v>
      </c>
      <c r="AH1065" s="56" t="s">
        <v>361</v>
      </c>
      <c r="AI1065" s="56" t="s">
        <v>362</v>
      </c>
      <c r="AJ1065" s="56">
        <v>19</v>
      </c>
      <c r="AK1065" s="1">
        <v>42369</v>
      </c>
      <c r="AL1065" s="56" t="s">
        <v>432</v>
      </c>
      <c r="AM1065" s="56">
        <v>42748</v>
      </c>
      <c r="AN1065" s="56" t="s">
        <v>391</v>
      </c>
      <c r="AO1065" s="1">
        <v>42396</v>
      </c>
      <c r="AP1065" s="56" t="s">
        <v>364</v>
      </c>
      <c r="AQ1065" s="56">
        <v>54345</v>
      </c>
      <c r="AR1065" s="56">
        <v>0</v>
      </c>
      <c r="AS1065" s="56" t="s">
        <v>346</v>
      </c>
      <c r="AT1065" s="56">
        <v>1004</v>
      </c>
      <c r="AU1065" s="56" t="s">
        <v>429</v>
      </c>
      <c r="BB1065" s="56" t="s">
        <v>339</v>
      </c>
      <c r="BC1065" s="56" t="s">
        <v>263</v>
      </c>
      <c r="BD1065" s="56" t="s">
        <v>349</v>
      </c>
      <c r="BE1065" s="56" t="s">
        <v>347</v>
      </c>
      <c r="BF1065" s="56" t="s">
        <v>334</v>
      </c>
      <c r="BG1065" s="56" t="s">
        <v>365</v>
      </c>
      <c r="BH1065" s="56">
        <v>0</v>
      </c>
      <c r="BI1065" s="56">
        <v>0</v>
      </c>
      <c r="BJ1065" s="56">
        <v>1</v>
      </c>
    </row>
    <row r="1066" spans="1:62" hidden="1" x14ac:dyDescent="0.3">
      <c r="A1066" s="56">
        <v>49196709</v>
      </c>
      <c r="B1066" s="86">
        <v>599202</v>
      </c>
      <c r="C1066" s="1">
        <v>42893</v>
      </c>
      <c r="D1066" s="56" t="s">
        <v>357</v>
      </c>
      <c r="E1066" s="56" t="s">
        <v>358</v>
      </c>
      <c r="F1066" s="56" t="s">
        <v>334</v>
      </c>
      <c r="G1066" s="56" t="s">
        <v>335</v>
      </c>
      <c r="H1066" s="56" t="s">
        <v>336</v>
      </c>
      <c r="I1066" s="56" t="s">
        <v>359</v>
      </c>
      <c r="K1066" s="56" t="s">
        <v>337</v>
      </c>
      <c r="L1066" s="56" t="s">
        <v>545</v>
      </c>
      <c r="M1066" s="56" t="s">
        <v>984</v>
      </c>
      <c r="N1066" s="56" t="s">
        <v>1043</v>
      </c>
      <c r="O1066" s="56" t="s">
        <v>985</v>
      </c>
      <c r="P1066" s="1" t="s">
        <v>110</v>
      </c>
      <c r="Q1066" s="56" t="s">
        <v>366</v>
      </c>
      <c r="R1066" s="56" t="s">
        <v>339</v>
      </c>
      <c r="S1066" s="56">
        <v>133981</v>
      </c>
      <c r="T1066" s="1" t="s">
        <v>111</v>
      </c>
      <c r="U1066" s="56">
        <v>41416</v>
      </c>
      <c r="V1066" s="56">
        <v>43100</v>
      </c>
      <c r="W1066" s="56">
        <v>41729</v>
      </c>
      <c r="X1066" s="56">
        <v>41404</v>
      </c>
      <c r="Y1066" s="56" t="s">
        <v>340</v>
      </c>
      <c r="Z1066" s="56" t="s">
        <v>341</v>
      </c>
      <c r="AA1066" s="56" t="s">
        <v>342</v>
      </c>
      <c r="AB1066" s="56" t="s">
        <v>343</v>
      </c>
      <c r="AC1066" s="56" t="s">
        <v>342</v>
      </c>
      <c r="AD1066" s="56" t="s">
        <v>347</v>
      </c>
      <c r="AE1066" s="56" t="s">
        <v>352</v>
      </c>
      <c r="AF1066" s="56" t="s">
        <v>292</v>
      </c>
      <c r="AG1066" s="56">
        <v>2014</v>
      </c>
      <c r="AH1066" s="56" t="s">
        <v>361</v>
      </c>
      <c r="AI1066" s="56" t="s">
        <v>373</v>
      </c>
      <c r="AJ1066" s="56">
        <v>0</v>
      </c>
      <c r="AM1066" s="56">
        <v>41404</v>
      </c>
      <c r="AN1066" s="56" t="s">
        <v>353</v>
      </c>
      <c r="AO1066" s="1">
        <v>41393</v>
      </c>
      <c r="AP1066" s="56" t="s">
        <v>353</v>
      </c>
      <c r="AQ1066" s="56">
        <v>257</v>
      </c>
      <c r="AR1066" s="56">
        <v>0</v>
      </c>
      <c r="AS1066" s="56" t="s">
        <v>346</v>
      </c>
      <c r="BB1066" s="56" t="s">
        <v>339</v>
      </c>
      <c r="BC1066" s="56" t="s">
        <v>263</v>
      </c>
      <c r="BD1066" s="56" t="s">
        <v>349</v>
      </c>
      <c r="BE1066" s="56" t="s">
        <v>347</v>
      </c>
      <c r="BF1066" s="56" t="s">
        <v>334</v>
      </c>
      <c r="BG1066" s="56" t="s">
        <v>365</v>
      </c>
      <c r="BH1066" s="56">
        <v>0</v>
      </c>
      <c r="BI1066" s="56">
        <v>0</v>
      </c>
      <c r="BJ1066" s="56">
        <v>0</v>
      </c>
    </row>
    <row r="1067" spans="1:62" hidden="1" x14ac:dyDescent="0.3">
      <c r="A1067" s="56">
        <v>49196702</v>
      </c>
      <c r="B1067" s="86">
        <v>599202</v>
      </c>
      <c r="C1067" s="1">
        <v>42893</v>
      </c>
      <c r="D1067" s="56" t="s">
        <v>357</v>
      </c>
      <c r="E1067" s="56" t="s">
        <v>358</v>
      </c>
      <c r="F1067" s="56" t="s">
        <v>334</v>
      </c>
      <c r="G1067" s="56" t="s">
        <v>335</v>
      </c>
      <c r="H1067" s="56" t="s">
        <v>336</v>
      </c>
      <c r="I1067" s="56" t="s">
        <v>359</v>
      </c>
      <c r="K1067" s="56" t="s">
        <v>337</v>
      </c>
      <c r="L1067" s="56" t="s">
        <v>545</v>
      </c>
      <c r="M1067" s="56" t="s">
        <v>984</v>
      </c>
      <c r="N1067" s="56" t="s">
        <v>1043</v>
      </c>
      <c r="O1067" s="56" t="s">
        <v>985</v>
      </c>
      <c r="P1067" s="1" t="s">
        <v>110</v>
      </c>
      <c r="Q1067" s="56" t="s">
        <v>366</v>
      </c>
      <c r="R1067" s="56" t="s">
        <v>339</v>
      </c>
      <c r="S1067" s="56">
        <v>129568</v>
      </c>
      <c r="T1067" s="1" t="s">
        <v>436</v>
      </c>
      <c r="U1067" s="56">
        <v>41416</v>
      </c>
      <c r="V1067" s="56">
        <v>43100</v>
      </c>
      <c r="W1067" s="56">
        <v>41334</v>
      </c>
      <c r="X1067" s="56">
        <v>41323</v>
      </c>
      <c r="Y1067" s="56" t="s">
        <v>356</v>
      </c>
      <c r="Z1067" s="56" t="s">
        <v>341</v>
      </c>
      <c r="AA1067" s="56" t="s">
        <v>347</v>
      </c>
      <c r="AB1067" s="56" t="s">
        <v>343</v>
      </c>
      <c r="AC1067" s="56" t="s">
        <v>342</v>
      </c>
      <c r="AD1067" s="56" t="s">
        <v>347</v>
      </c>
      <c r="AE1067" s="56" t="s">
        <v>352</v>
      </c>
      <c r="AF1067" s="56" t="s">
        <v>292</v>
      </c>
      <c r="AG1067" s="56">
        <v>2015</v>
      </c>
      <c r="AH1067" s="56" t="s">
        <v>80</v>
      </c>
      <c r="AI1067" s="56" t="s">
        <v>348</v>
      </c>
      <c r="AJ1067" s="56">
        <v>2</v>
      </c>
      <c r="AM1067" s="56">
        <v>41323</v>
      </c>
      <c r="AN1067" s="56" t="s">
        <v>378</v>
      </c>
      <c r="AO1067" s="1">
        <v>41302</v>
      </c>
      <c r="AP1067" s="56" t="s">
        <v>378</v>
      </c>
      <c r="AQ1067" s="56">
        <v>64647</v>
      </c>
      <c r="AR1067" s="56">
        <v>0</v>
      </c>
      <c r="AS1067" s="56" t="s">
        <v>346</v>
      </c>
      <c r="BB1067" s="56" t="s">
        <v>339</v>
      </c>
      <c r="BC1067" s="56" t="s">
        <v>263</v>
      </c>
      <c r="BD1067" s="56" t="s">
        <v>349</v>
      </c>
      <c r="BE1067" s="56" t="s">
        <v>347</v>
      </c>
      <c r="BF1067" s="56" t="s">
        <v>334</v>
      </c>
      <c r="BG1067" s="56" t="s">
        <v>365</v>
      </c>
      <c r="BH1067" s="56">
        <v>0</v>
      </c>
      <c r="BI1067" s="56">
        <v>0</v>
      </c>
      <c r="BJ1067" s="56">
        <v>0</v>
      </c>
    </row>
    <row r="1068" spans="1:62" hidden="1" x14ac:dyDescent="0.3">
      <c r="A1068" s="56">
        <v>49196698</v>
      </c>
      <c r="B1068" s="86">
        <v>599202</v>
      </c>
      <c r="C1068" s="1">
        <v>42893</v>
      </c>
      <c r="D1068" s="56" t="s">
        <v>357</v>
      </c>
      <c r="E1068" s="56" t="s">
        <v>358</v>
      </c>
      <c r="F1068" s="56" t="s">
        <v>334</v>
      </c>
      <c r="G1068" s="56" t="s">
        <v>335</v>
      </c>
      <c r="H1068" s="56" t="s">
        <v>336</v>
      </c>
      <c r="I1068" s="56" t="s">
        <v>359</v>
      </c>
      <c r="K1068" s="56" t="s">
        <v>337</v>
      </c>
      <c r="L1068" s="56" t="s">
        <v>545</v>
      </c>
      <c r="M1068" s="56" t="s">
        <v>984</v>
      </c>
      <c r="N1068" s="56" t="s">
        <v>1043</v>
      </c>
      <c r="O1068" s="56" t="s">
        <v>985</v>
      </c>
      <c r="P1068" s="1" t="s">
        <v>110</v>
      </c>
      <c r="Q1068" s="56" t="s">
        <v>366</v>
      </c>
      <c r="R1068" s="56" t="s">
        <v>339</v>
      </c>
      <c r="S1068" s="56">
        <v>190481</v>
      </c>
      <c r="T1068" s="1" t="s">
        <v>420</v>
      </c>
      <c r="U1068" s="56">
        <v>41416</v>
      </c>
      <c r="V1068" s="56">
        <v>43100</v>
      </c>
      <c r="W1068" s="56">
        <v>41456</v>
      </c>
      <c r="X1068" s="56">
        <v>43100</v>
      </c>
      <c r="Y1068" s="56" t="s">
        <v>356</v>
      </c>
      <c r="Z1068" s="56" t="s">
        <v>341</v>
      </c>
      <c r="AA1068" s="56" t="s">
        <v>347</v>
      </c>
      <c r="AB1068" s="56" t="s">
        <v>343</v>
      </c>
      <c r="AC1068" s="56" t="s">
        <v>342</v>
      </c>
      <c r="AD1068" s="56" t="s">
        <v>342</v>
      </c>
      <c r="AE1068" s="56" t="s">
        <v>334</v>
      </c>
      <c r="AF1068" s="56" t="s">
        <v>292</v>
      </c>
      <c r="AG1068" s="56">
        <v>2018</v>
      </c>
      <c r="AH1068" s="56" t="s">
        <v>361</v>
      </c>
      <c r="AI1068" s="56" t="s">
        <v>385</v>
      </c>
      <c r="AJ1068" s="56">
        <v>245</v>
      </c>
      <c r="AM1068" s="56">
        <v>42748</v>
      </c>
      <c r="AN1068" s="56" t="s">
        <v>391</v>
      </c>
      <c r="AO1068" s="1">
        <v>41787</v>
      </c>
      <c r="AP1068" s="56" t="s">
        <v>353</v>
      </c>
      <c r="AQ1068" s="56">
        <v>75715</v>
      </c>
      <c r="AR1068" s="56">
        <v>0</v>
      </c>
      <c r="AS1068" s="56" t="s">
        <v>346</v>
      </c>
      <c r="BB1068" s="56" t="s">
        <v>339</v>
      </c>
      <c r="BC1068" s="56" t="s">
        <v>263</v>
      </c>
      <c r="BD1068" s="56" t="s">
        <v>349</v>
      </c>
      <c r="BE1068" s="56" t="s">
        <v>347</v>
      </c>
      <c r="BF1068" s="56" t="s">
        <v>334</v>
      </c>
      <c r="BG1068" s="56" t="s">
        <v>365</v>
      </c>
      <c r="BH1068" s="56">
        <v>0</v>
      </c>
      <c r="BI1068" s="56">
        <v>0</v>
      </c>
      <c r="BJ1068" s="56">
        <v>1</v>
      </c>
    </row>
    <row r="1069" spans="1:62" hidden="1" x14ac:dyDescent="0.3">
      <c r="A1069" s="56">
        <v>49196144</v>
      </c>
      <c r="B1069" s="86">
        <v>599202</v>
      </c>
      <c r="C1069" s="1">
        <v>42893</v>
      </c>
      <c r="D1069" s="56" t="s">
        <v>357</v>
      </c>
      <c r="E1069" s="56" t="s">
        <v>358</v>
      </c>
      <c r="F1069" s="56" t="s">
        <v>334</v>
      </c>
      <c r="G1069" s="56" t="s">
        <v>335</v>
      </c>
      <c r="H1069" s="56" t="s">
        <v>336</v>
      </c>
      <c r="I1069" s="56" t="s">
        <v>359</v>
      </c>
      <c r="K1069" s="56" t="s">
        <v>337</v>
      </c>
      <c r="L1069" s="56" t="s">
        <v>545</v>
      </c>
      <c r="M1069" s="56" t="s">
        <v>984</v>
      </c>
      <c r="N1069" s="56" t="s">
        <v>1043</v>
      </c>
      <c r="O1069" s="56" t="s">
        <v>985</v>
      </c>
      <c r="P1069" s="1" t="s">
        <v>110</v>
      </c>
      <c r="Q1069" s="56" t="s">
        <v>241</v>
      </c>
      <c r="R1069" s="56" t="s">
        <v>339</v>
      </c>
      <c r="S1069" s="56">
        <v>116867</v>
      </c>
      <c r="T1069" s="1" t="s">
        <v>428</v>
      </c>
      <c r="U1069" s="56">
        <v>41416</v>
      </c>
      <c r="V1069" s="56">
        <v>43100</v>
      </c>
      <c r="W1069" s="56">
        <v>41729</v>
      </c>
      <c r="X1069" s="56">
        <v>43100</v>
      </c>
      <c r="Y1069" s="56" t="s">
        <v>356</v>
      </c>
      <c r="Z1069" s="56" t="s">
        <v>341</v>
      </c>
      <c r="AA1069" s="56" t="s">
        <v>342</v>
      </c>
      <c r="AB1069" s="56" t="s">
        <v>339</v>
      </c>
      <c r="AC1069" s="56" t="s">
        <v>342</v>
      </c>
      <c r="AD1069" s="56" t="s">
        <v>347</v>
      </c>
      <c r="AE1069" s="56" t="s">
        <v>334</v>
      </c>
      <c r="AF1069" s="56" t="s">
        <v>291</v>
      </c>
      <c r="AG1069" s="56">
        <v>2016</v>
      </c>
      <c r="AH1069" s="56" t="s">
        <v>361</v>
      </c>
      <c r="AI1069" s="56" t="s">
        <v>384</v>
      </c>
      <c r="AJ1069" s="56">
        <v>338</v>
      </c>
      <c r="AK1069" s="1">
        <v>42551</v>
      </c>
      <c r="AL1069" s="56" t="s">
        <v>869</v>
      </c>
      <c r="AM1069" s="56">
        <v>42748</v>
      </c>
      <c r="AN1069" s="56" t="s">
        <v>391</v>
      </c>
      <c r="AO1069" s="1">
        <v>42586</v>
      </c>
      <c r="AP1069" s="56" t="s">
        <v>353</v>
      </c>
      <c r="AQ1069" s="56">
        <v>54345</v>
      </c>
      <c r="AR1069" s="56">
        <v>0</v>
      </c>
      <c r="AS1069" s="56" t="s">
        <v>346</v>
      </c>
      <c r="AT1069" s="56">
        <v>1004</v>
      </c>
      <c r="AU1069" s="56" t="s">
        <v>429</v>
      </c>
      <c r="BB1069" s="56" t="s">
        <v>339</v>
      </c>
      <c r="BC1069" s="56" t="s">
        <v>263</v>
      </c>
      <c r="BD1069" s="56" t="s">
        <v>349</v>
      </c>
      <c r="BE1069" s="56" t="s">
        <v>347</v>
      </c>
      <c r="BF1069" s="56" t="s">
        <v>334</v>
      </c>
      <c r="BG1069" s="56" t="s">
        <v>365</v>
      </c>
      <c r="BH1069" s="56">
        <v>0</v>
      </c>
      <c r="BI1069" s="56">
        <v>0</v>
      </c>
      <c r="BJ1069" s="56">
        <v>1</v>
      </c>
    </row>
    <row r="1070" spans="1:62" hidden="1" x14ac:dyDescent="0.3">
      <c r="A1070" s="56">
        <v>49196146</v>
      </c>
      <c r="B1070" s="86">
        <v>599202</v>
      </c>
      <c r="C1070" s="1">
        <v>42893</v>
      </c>
      <c r="D1070" s="56" t="s">
        <v>357</v>
      </c>
      <c r="E1070" s="56" t="s">
        <v>358</v>
      </c>
      <c r="F1070" s="56" t="s">
        <v>334</v>
      </c>
      <c r="G1070" s="56" t="s">
        <v>335</v>
      </c>
      <c r="H1070" s="56" t="s">
        <v>336</v>
      </c>
      <c r="I1070" s="56" t="s">
        <v>359</v>
      </c>
      <c r="K1070" s="56" t="s">
        <v>337</v>
      </c>
      <c r="L1070" s="56" t="s">
        <v>545</v>
      </c>
      <c r="M1070" s="56" t="s">
        <v>984</v>
      </c>
      <c r="N1070" s="56" t="s">
        <v>1043</v>
      </c>
      <c r="O1070" s="56" t="s">
        <v>985</v>
      </c>
      <c r="P1070" s="1" t="s">
        <v>110</v>
      </c>
      <c r="Q1070" s="56" t="s">
        <v>241</v>
      </c>
      <c r="R1070" s="56" t="s">
        <v>339</v>
      </c>
      <c r="S1070" s="56">
        <v>116867</v>
      </c>
      <c r="T1070" s="1" t="s">
        <v>428</v>
      </c>
      <c r="U1070" s="56">
        <v>41416</v>
      </c>
      <c r="V1070" s="56">
        <v>43100</v>
      </c>
      <c r="W1070" s="56">
        <v>41729</v>
      </c>
      <c r="X1070" s="56">
        <v>43100</v>
      </c>
      <c r="Y1070" s="56" t="s">
        <v>356</v>
      </c>
      <c r="Z1070" s="56" t="s">
        <v>341</v>
      </c>
      <c r="AA1070" s="56" t="s">
        <v>342</v>
      </c>
      <c r="AB1070" s="56" t="s">
        <v>339</v>
      </c>
      <c r="AC1070" s="56" t="s">
        <v>342</v>
      </c>
      <c r="AD1070" s="56" t="s">
        <v>347</v>
      </c>
      <c r="AE1070" s="56" t="s">
        <v>334</v>
      </c>
      <c r="AF1070" s="56" t="s">
        <v>291</v>
      </c>
      <c r="AG1070" s="56">
        <v>2017</v>
      </c>
      <c r="AH1070" s="56" t="s">
        <v>361</v>
      </c>
      <c r="AI1070" s="56" t="s">
        <v>362</v>
      </c>
      <c r="AJ1070" s="56">
        <v>303</v>
      </c>
      <c r="AK1070" s="1">
        <v>42734</v>
      </c>
      <c r="AL1070" s="56" t="s">
        <v>897</v>
      </c>
      <c r="AM1070" s="56">
        <v>42748</v>
      </c>
      <c r="AN1070" s="56" t="s">
        <v>391</v>
      </c>
      <c r="AO1070" s="1">
        <v>42748</v>
      </c>
      <c r="AP1070" s="56" t="s">
        <v>391</v>
      </c>
      <c r="AQ1070" s="56">
        <v>54345</v>
      </c>
      <c r="AR1070" s="56">
        <v>0</v>
      </c>
      <c r="AS1070" s="56" t="s">
        <v>346</v>
      </c>
      <c r="AT1070" s="56">
        <v>1004</v>
      </c>
      <c r="AU1070" s="56" t="s">
        <v>429</v>
      </c>
      <c r="BB1070" s="56" t="s">
        <v>339</v>
      </c>
      <c r="BC1070" s="56" t="s">
        <v>263</v>
      </c>
      <c r="BD1070" s="56" t="s">
        <v>349</v>
      </c>
      <c r="BE1070" s="56" t="s">
        <v>347</v>
      </c>
      <c r="BF1070" s="56" t="s">
        <v>334</v>
      </c>
      <c r="BG1070" s="56" t="s">
        <v>365</v>
      </c>
      <c r="BH1070" s="56">
        <v>0</v>
      </c>
      <c r="BI1070" s="56">
        <v>0</v>
      </c>
      <c r="BJ1070" s="56">
        <v>1</v>
      </c>
    </row>
    <row r="1071" spans="1:62" hidden="1" x14ac:dyDescent="0.3">
      <c r="A1071" s="56">
        <v>49196700</v>
      </c>
      <c r="B1071" s="86">
        <v>599202</v>
      </c>
      <c r="C1071" s="1">
        <v>42893</v>
      </c>
      <c r="D1071" s="56" t="s">
        <v>357</v>
      </c>
      <c r="E1071" s="56" t="s">
        <v>358</v>
      </c>
      <c r="F1071" s="56" t="s">
        <v>334</v>
      </c>
      <c r="G1071" s="56" t="s">
        <v>335</v>
      </c>
      <c r="H1071" s="56" t="s">
        <v>336</v>
      </c>
      <c r="I1071" s="56" t="s">
        <v>359</v>
      </c>
      <c r="K1071" s="56" t="s">
        <v>337</v>
      </c>
      <c r="L1071" s="56" t="s">
        <v>545</v>
      </c>
      <c r="M1071" s="56" t="s">
        <v>984</v>
      </c>
      <c r="N1071" s="56" t="s">
        <v>1043</v>
      </c>
      <c r="O1071" s="56" t="s">
        <v>985</v>
      </c>
      <c r="P1071" s="1" t="s">
        <v>110</v>
      </c>
      <c r="Q1071" s="56" t="s">
        <v>366</v>
      </c>
      <c r="R1071" s="56" t="s">
        <v>339</v>
      </c>
      <c r="S1071" s="56">
        <v>129568</v>
      </c>
      <c r="T1071" s="1" t="s">
        <v>436</v>
      </c>
      <c r="U1071" s="56">
        <v>41416</v>
      </c>
      <c r="V1071" s="56">
        <v>43100</v>
      </c>
      <c r="W1071" s="56">
        <v>41334</v>
      </c>
      <c r="X1071" s="56">
        <v>41323</v>
      </c>
      <c r="Y1071" s="56" t="s">
        <v>356</v>
      </c>
      <c r="Z1071" s="56" t="s">
        <v>341</v>
      </c>
      <c r="AA1071" s="56" t="s">
        <v>347</v>
      </c>
      <c r="AB1071" s="56" t="s">
        <v>343</v>
      </c>
      <c r="AC1071" s="56" t="s">
        <v>342</v>
      </c>
      <c r="AD1071" s="56" t="s">
        <v>347</v>
      </c>
      <c r="AE1071" s="56" t="s">
        <v>352</v>
      </c>
      <c r="AF1071" s="56" t="s">
        <v>224</v>
      </c>
      <c r="AG1071" s="56">
        <v>2012</v>
      </c>
      <c r="AH1071" s="56" t="s">
        <v>80</v>
      </c>
      <c r="AI1071" s="56" t="s">
        <v>339</v>
      </c>
      <c r="AJ1071" s="56">
        <v>0</v>
      </c>
      <c r="AM1071" s="56">
        <v>41323</v>
      </c>
      <c r="AN1071" s="56" t="s">
        <v>378</v>
      </c>
      <c r="AO1071" s="1">
        <v>41302</v>
      </c>
      <c r="AP1071" s="56" t="s">
        <v>378</v>
      </c>
      <c r="AQ1071" s="56">
        <v>64647</v>
      </c>
      <c r="AR1071" s="56">
        <v>0</v>
      </c>
      <c r="AS1071" s="56" t="s">
        <v>346</v>
      </c>
      <c r="BB1071" s="56" t="s">
        <v>339</v>
      </c>
      <c r="BC1071" s="56" t="s">
        <v>263</v>
      </c>
      <c r="BD1071" s="56" t="s">
        <v>349</v>
      </c>
      <c r="BE1071" s="56" t="s">
        <v>347</v>
      </c>
      <c r="BF1071" s="56" t="s">
        <v>334</v>
      </c>
      <c r="BG1071" s="56" t="s">
        <v>365</v>
      </c>
      <c r="BH1071" s="56">
        <v>0</v>
      </c>
      <c r="BI1071" s="56">
        <v>0</v>
      </c>
      <c r="BJ1071" s="56">
        <v>0</v>
      </c>
    </row>
    <row r="1072" spans="1:62" hidden="1" x14ac:dyDescent="0.3">
      <c r="A1072" s="56">
        <v>49196147</v>
      </c>
      <c r="B1072" s="86">
        <v>599202</v>
      </c>
      <c r="C1072" s="1">
        <v>42893</v>
      </c>
      <c r="D1072" s="56" t="s">
        <v>357</v>
      </c>
      <c r="E1072" s="56" t="s">
        <v>358</v>
      </c>
      <c r="F1072" s="56" t="s">
        <v>334</v>
      </c>
      <c r="G1072" s="56" t="s">
        <v>335</v>
      </c>
      <c r="H1072" s="56" t="s">
        <v>336</v>
      </c>
      <c r="I1072" s="56" t="s">
        <v>359</v>
      </c>
      <c r="K1072" s="56" t="s">
        <v>337</v>
      </c>
      <c r="L1072" s="56" t="s">
        <v>545</v>
      </c>
      <c r="M1072" s="56" t="s">
        <v>984</v>
      </c>
      <c r="N1072" s="56" t="s">
        <v>1043</v>
      </c>
      <c r="O1072" s="56" t="s">
        <v>985</v>
      </c>
      <c r="P1072" s="1" t="s">
        <v>110</v>
      </c>
      <c r="Q1072" s="56" t="s">
        <v>241</v>
      </c>
      <c r="R1072" s="56" t="s">
        <v>339</v>
      </c>
      <c r="S1072" s="56">
        <v>116867</v>
      </c>
      <c r="T1072" s="1" t="s">
        <v>428</v>
      </c>
      <c r="U1072" s="56">
        <v>41416</v>
      </c>
      <c r="V1072" s="56">
        <v>43100</v>
      </c>
      <c r="W1072" s="56">
        <v>41729</v>
      </c>
      <c r="X1072" s="56">
        <v>43100</v>
      </c>
      <c r="Y1072" s="56" t="s">
        <v>356</v>
      </c>
      <c r="Z1072" s="56" t="s">
        <v>341</v>
      </c>
      <c r="AA1072" s="56" t="s">
        <v>342</v>
      </c>
      <c r="AB1072" s="56" t="s">
        <v>339</v>
      </c>
      <c r="AC1072" s="56" t="s">
        <v>342</v>
      </c>
      <c r="AD1072" s="56" t="s">
        <v>347</v>
      </c>
      <c r="AE1072" s="56" t="s">
        <v>334</v>
      </c>
      <c r="AF1072" s="56" t="s">
        <v>292</v>
      </c>
      <c r="AG1072" s="56">
        <v>2014</v>
      </c>
      <c r="AH1072" s="56" t="s">
        <v>361</v>
      </c>
      <c r="AI1072" s="56" t="s">
        <v>373</v>
      </c>
      <c r="AJ1072" s="56">
        <v>6</v>
      </c>
      <c r="AM1072" s="56">
        <v>42748</v>
      </c>
      <c r="AN1072" s="56" t="s">
        <v>391</v>
      </c>
      <c r="AO1072" s="1">
        <v>41393</v>
      </c>
      <c r="AP1072" s="56" t="s">
        <v>353</v>
      </c>
      <c r="AQ1072" s="56">
        <v>54345</v>
      </c>
      <c r="AR1072" s="56">
        <v>0</v>
      </c>
      <c r="AS1072" s="56" t="s">
        <v>346</v>
      </c>
      <c r="AT1072" s="56">
        <v>1004</v>
      </c>
      <c r="AU1072" s="56" t="s">
        <v>429</v>
      </c>
      <c r="BB1072" s="56" t="s">
        <v>339</v>
      </c>
      <c r="BC1072" s="56" t="s">
        <v>263</v>
      </c>
      <c r="BD1072" s="56" t="s">
        <v>349</v>
      </c>
      <c r="BE1072" s="56" t="s">
        <v>347</v>
      </c>
      <c r="BF1072" s="56" t="s">
        <v>334</v>
      </c>
      <c r="BG1072" s="56" t="s">
        <v>365</v>
      </c>
      <c r="BH1072" s="56">
        <v>0</v>
      </c>
      <c r="BI1072" s="56">
        <v>0</v>
      </c>
      <c r="BJ1072" s="56">
        <v>1</v>
      </c>
    </row>
    <row r="1073" spans="1:62" hidden="1" x14ac:dyDescent="0.3">
      <c r="A1073" s="56">
        <v>49196148</v>
      </c>
      <c r="B1073" s="86">
        <v>599202</v>
      </c>
      <c r="C1073" s="1">
        <v>42893</v>
      </c>
      <c r="D1073" s="56" t="s">
        <v>357</v>
      </c>
      <c r="E1073" s="56" t="s">
        <v>358</v>
      </c>
      <c r="F1073" s="56" t="s">
        <v>334</v>
      </c>
      <c r="G1073" s="56" t="s">
        <v>335</v>
      </c>
      <c r="H1073" s="56" t="s">
        <v>336</v>
      </c>
      <c r="I1073" s="56" t="s">
        <v>359</v>
      </c>
      <c r="K1073" s="56" t="s">
        <v>337</v>
      </c>
      <c r="L1073" s="56" t="s">
        <v>545</v>
      </c>
      <c r="M1073" s="56" t="s">
        <v>984</v>
      </c>
      <c r="N1073" s="56" t="s">
        <v>1043</v>
      </c>
      <c r="O1073" s="56" t="s">
        <v>985</v>
      </c>
      <c r="P1073" s="1" t="s">
        <v>110</v>
      </c>
      <c r="Q1073" s="56" t="s">
        <v>241</v>
      </c>
      <c r="R1073" s="56" t="s">
        <v>339</v>
      </c>
      <c r="S1073" s="56">
        <v>116867</v>
      </c>
      <c r="T1073" s="1" t="s">
        <v>428</v>
      </c>
      <c r="U1073" s="56">
        <v>41416</v>
      </c>
      <c r="V1073" s="56">
        <v>43100</v>
      </c>
      <c r="W1073" s="56">
        <v>41729</v>
      </c>
      <c r="X1073" s="56">
        <v>43100</v>
      </c>
      <c r="Y1073" s="56" t="s">
        <v>356</v>
      </c>
      <c r="Z1073" s="56" t="s">
        <v>341</v>
      </c>
      <c r="AA1073" s="56" t="s">
        <v>342</v>
      </c>
      <c r="AB1073" s="56" t="s">
        <v>339</v>
      </c>
      <c r="AC1073" s="56" t="s">
        <v>342</v>
      </c>
      <c r="AD1073" s="56" t="s">
        <v>347</v>
      </c>
      <c r="AE1073" s="56" t="s">
        <v>334</v>
      </c>
      <c r="AF1073" s="56" t="s">
        <v>292</v>
      </c>
      <c r="AG1073" s="56">
        <v>2014</v>
      </c>
      <c r="AH1073" s="56" t="s">
        <v>361</v>
      </c>
      <c r="AI1073" s="56" t="s">
        <v>384</v>
      </c>
      <c r="AJ1073" s="56">
        <v>23</v>
      </c>
      <c r="AM1073" s="56">
        <v>42748</v>
      </c>
      <c r="AN1073" s="56" t="s">
        <v>391</v>
      </c>
      <c r="AO1073" s="1">
        <v>41393</v>
      </c>
      <c r="AP1073" s="56" t="s">
        <v>353</v>
      </c>
      <c r="AQ1073" s="56">
        <v>54345</v>
      </c>
      <c r="AR1073" s="56">
        <v>0</v>
      </c>
      <c r="AS1073" s="56" t="s">
        <v>346</v>
      </c>
      <c r="AT1073" s="56">
        <v>1004</v>
      </c>
      <c r="AU1073" s="56" t="s">
        <v>429</v>
      </c>
      <c r="BB1073" s="56" t="s">
        <v>339</v>
      </c>
      <c r="BC1073" s="56" t="s">
        <v>263</v>
      </c>
      <c r="BD1073" s="56" t="s">
        <v>349</v>
      </c>
      <c r="BE1073" s="56" t="s">
        <v>347</v>
      </c>
      <c r="BF1073" s="56" t="s">
        <v>334</v>
      </c>
      <c r="BG1073" s="56" t="s">
        <v>365</v>
      </c>
      <c r="BH1073" s="56">
        <v>0</v>
      </c>
      <c r="BI1073" s="56">
        <v>0</v>
      </c>
      <c r="BJ1073" s="56">
        <v>1</v>
      </c>
    </row>
    <row r="1074" spans="1:62" hidden="1" x14ac:dyDescent="0.3">
      <c r="A1074" s="56">
        <v>49196707</v>
      </c>
      <c r="B1074" s="86">
        <v>599202</v>
      </c>
      <c r="C1074" s="1">
        <v>42893</v>
      </c>
      <c r="D1074" s="56" t="s">
        <v>357</v>
      </c>
      <c r="E1074" s="56" t="s">
        <v>358</v>
      </c>
      <c r="F1074" s="56" t="s">
        <v>334</v>
      </c>
      <c r="G1074" s="56" t="s">
        <v>335</v>
      </c>
      <c r="H1074" s="56" t="s">
        <v>336</v>
      </c>
      <c r="I1074" s="56" t="s">
        <v>359</v>
      </c>
      <c r="K1074" s="56" t="s">
        <v>337</v>
      </c>
      <c r="L1074" s="56" t="s">
        <v>545</v>
      </c>
      <c r="M1074" s="56" t="s">
        <v>984</v>
      </c>
      <c r="N1074" s="56" t="s">
        <v>1043</v>
      </c>
      <c r="O1074" s="56" t="s">
        <v>985</v>
      </c>
      <c r="P1074" s="1" t="s">
        <v>110</v>
      </c>
      <c r="Q1074" s="56" t="s">
        <v>366</v>
      </c>
      <c r="R1074" s="56" t="s">
        <v>339</v>
      </c>
      <c r="S1074" s="56">
        <v>190642</v>
      </c>
      <c r="T1074" s="1" t="s">
        <v>111</v>
      </c>
      <c r="U1074" s="56">
        <v>41416</v>
      </c>
      <c r="V1074" s="56">
        <v>43100</v>
      </c>
      <c r="W1074" s="56">
        <v>41334</v>
      </c>
      <c r="X1074" s="56">
        <v>42734</v>
      </c>
      <c r="Y1074" s="56" t="s">
        <v>340</v>
      </c>
      <c r="Z1074" s="56" t="s">
        <v>341</v>
      </c>
      <c r="AA1074" s="56" t="s">
        <v>342</v>
      </c>
      <c r="AB1074" s="56" t="s">
        <v>343</v>
      </c>
      <c r="AC1074" s="56" t="s">
        <v>342</v>
      </c>
      <c r="AD1074" s="56" t="s">
        <v>347</v>
      </c>
      <c r="AE1074" s="56" t="s">
        <v>334</v>
      </c>
      <c r="AF1074" s="56" t="s">
        <v>291</v>
      </c>
      <c r="AG1074" s="56">
        <v>2017</v>
      </c>
      <c r="AH1074" s="56" t="s">
        <v>80</v>
      </c>
      <c r="AI1074" s="56" t="s">
        <v>348</v>
      </c>
      <c r="AJ1074" s="56">
        <v>0</v>
      </c>
      <c r="AK1074" s="1">
        <v>42734</v>
      </c>
      <c r="AM1074" s="56">
        <v>42748</v>
      </c>
      <c r="AN1074" s="56" t="s">
        <v>391</v>
      </c>
      <c r="AO1074" s="1">
        <v>42748</v>
      </c>
      <c r="AP1074" s="56" t="s">
        <v>391</v>
      </c>
      <c r="AQ1074" s="56">
        <v>257</v>
      </c>
      <c r="AR1074" s="56">
        <v>0</v>
      </c>
      <c r="AS1074" s="56" t="s">
        <v>346</v>
      </c>
      <c r="BB1074" s="56" t="s">
        <v>339</v>
      </c>
      <c r="BC1074" s="56" t="s">
        <v>263</v>
      </c>
      <c r="BD1074" s="56" t="s">
        <v>349</v>
      </c>
      <c r="BE1074" s="56" t="s">
        <v>347</v>
      </c>
      <c r="BF1074" s="56" t="s">
        <v>334</v>
      </c>
      <c r="BG1074" s="56" t="s">
        <v>365</v>
      </c>
      <c r="BH1074" s="56">
        <v>0</v>
      </c>
      <c r="BI1074" s="56">
        <v>0</v>
      </c>
      <c r="BJ1074" s="56">
        <v>1</v>
      </c>
    </row>
    <row r="1075" spans="1:62" hidden="1" x14ac:dyDescent="0.3">
      <c r="A1075" s="56">
        <v>49196704</v>
      </c>
      <c r="B1075" s="86">
        <v>599202</v>
      </c>
      <c r="C1075" s="1">
        <v>42893</v>
      </c>
      <c r="D1075" s="56" t="s">
        <v>357</v>
      </c>
      <c r="E1075" s="56" t="s">
        <v>358</v>
      </c>
      <c r="F1075" s="56" t="s">
        <v>334</v>
      </c>
      <c r="G1075" s="56" t="s">
        <v>335</v>
      </c>
      <c r="H1075" s="56" t="s">
        <v>336</v>
      </c>
      <c r="I1075" s="56" t="s">
        <v>359</v>
      </c>
      <c r="K1075" s="56" t="s">
        <v>337</v>
      </c>
      <c r="L1075" s="56" t="s">
        <v>545</v>
      </c>
      <c r="M1075" s="56" t="s">
        <v>984</v>
      </c>
      <c r="N1075" s="56" t="s">
        <v>1043</v>
      </c>
      <c r="O1075" s="56" t="s">
        <v>985</v>
      </c>
      <c r="P1075" s="1" t="s">
        <v>110</v>
      </c>
      <c r="Q1075" s="56" t="s">
        <v>366</v>
      </c>
      <c r="R1075" s="56" t="s">
        <v>339</v>
      </c>
      <c r="S1075" s="56">
        <v>190642</v>
      </c>
      <c r="T1075" s="1" t="s">
        <v>111</v>
      </c>
      <c r="U1075" s="56">
        <v>41416</v>
      </c>
      <c r="V1075" s="56">
        <v>43100</v>
      </c>
      <c r="W1075" s="56">
        <v>41334</v>
      </c>
      <c r="X1075" s="56">
        <v>42734</v>
      </c>
      <c r="Y1075" s="56" t="s">
        <v>340</v>
      </c>
      <c r="Z1075" s="56" t="s">
        <v>341</v>
      </c>
      <c r="AA1075" s="56" t="s">
        <v>342</v>
      </c>
      <c r="AB1075" s="56" t="s">
        <v>343</v>
      </c>
      <c r="AC1075" s="56" t="s">
        <v>342</v>
      </c>
      <c r="AD1075" s="56" t="s">
        <v>347</v>
      </c>
      <c r="AE1075" s="56" t="s">
        <v>334</v>
      </c>
      <c r="AF1075" s="56" t="s">
        <v>291</v>
      </c>
      <c r="AG1075" s="56">
        <v>2014</v>
      </c>
      <c r="AH1075" s="56" t="s">
        <v>80</v>
      </c>
      <c r="AI1075" s="56" t="s">
        <v>344</v>
      </c>
      <c r="AJ1075" s="56">
        <v>0</v>
      </c>
      <c r="AK1075" s="1">
        <v>41820</v>
      </c>
      <c r="AM1075" s="56">
        <v>42748</v>
      </c>
      <c r="AN1075" s="56" t="s">
        <v>391</v>
      </c>
      <c r="AO1075" s="1">
        <v>41856</v>
      </c>
      <c r="AP1075" s="56" t="s">
        <v>378</v>
      </c>
      <c r="AQ1075" s="56">
        <v>257</v>
      </c>
      <c r="AR1075" s="56">
        <v>0</v>
      </c>
      <c r="AS1075" s="56" t="s">
        <v>346</v>
      </c>
      <c r="BB1075" s="56" t="s">
        <v>339</v>
      </c>
      <c r="BC1075" s="56" t="s">
        <v>263</v>
      </c>
      <c r="BD1075" s="56" t="s">
        <v>349</v>
      </c>
      <c r="BE1075" s="56" t="s">
        <v>347</v>
      </c>
      <c r="BF1075" s="56" t="s">
        <v>334</v>
      </c>
      <c r="BG1075" s="56" t="s">
        <v>365</v>
      </c>
      <c r="BH1075" s="56">
        <v>0</v>
      </c>
      <c r="BI1075" s="56">
        <v>0</v>
      </c>
      <c r="BJ1075" s="56">
        <v>1</v>
      </c>
    </row>
    <row r="1076" spans="1:62" hidden="1" x14ac:dyDescent="0.3">
      <c r="A1076" s="56">
        <v>49196149</v>
      </c>
      <c r="B1076" s="86">
        <v>599202</v>
      </c>
      <c r="C1076" s="1">
        <v>42893</v>
      </c>
      <c r="D1076" s="56" t="s">
        <v>357</v>
      </c>
      <c r="E1076" s="56" t="s">
        <v>358</v>
      </c>
      <c r="F1076" s="56" t="s">
        <v>334</v>
      </c>
      <c r="G1076" s="56" t="s">
        <v>335</v>
      </c>
      <c r="H1076" s="56" t="s">
        <v>336</v>
      </c>
      <c r="I1076" s="56" t="s">
        <v>359</v>
      </c>
      <c r="K1076" s="56" t="s">
        <v>337</v>
      </c>
      <c r="L1076" s="56" t="s">
        <v>545</v>
      </c>
      <c r="M1076" s="56" t="s">
        <v>984</v>
      </c>
      <c r="N1076" s="56" t="s">
        <v>1043</v>
      </c>
      <c r="O1076" s="56" t="s">
        <v>985</v>
      </c>
      <c r="P1076" s="1" t="s">
        <v>110</v>
      </c>
      <c r="Q1076" s="56" t="s">
        <v>241</v>
      </c>
      <c r="R1076" s="56" t="s">
        <v>339</v>
      </c>
      <c r="S1076" s="56">
        <v>116867</v>
      </c>
      <c r="T1076" s="1" t="s">
        <v>428</v>
      </c>
      <c r="U1076" s="56">
        <v>41416</v>
      </c>
      <c r="V1076" s="56">
        <v>43100</v>
      </c>
      <c r="W1076" s="56">
        <v>41729</v>
      </c>
      <c r="X1076" s="56">
        <v>43100</v>
      </c>
      <c r="Y1076" s="56" t="s">
        <v>356</v>
      </c>
      <c r="Z1076" s="56" t="s">
        <v>341</v>
      </c>
      <c r="AA1076" s="56" t="s">
        <v>342</v>
      </c>
      <c r="AB1076" s="56" t="s">
        <v>339</v>
      </c>
      <c r="AC1076" s="56" t="s">
        <v>342</v>
      </c>
      <c r="AD1076" s="56" t="s">
        <v>347</v>
      </c>
      <c r="AE1076" s="56" t="s">
        <v>334</v>
      </c>
      <c r="AF1076" s="56" t="s">
        <v>292</v>
      </c>
      <c r="AG1076" s="56">
        <v>2015</v>
      </c>
      <c r="AH1076" s="56" t="s">
        <v>361</v>
      </c>
      <c r="AI1076" s="56" t="s">
        <v>385</v>
      </c>
      <c r="AJ1076" s="56">
        <v>41</v>
      </c>
      <c r="AM1076" s="56">
        <v>42748</v>
      </c>
      <c r="AN1076" s="56" t="s">
        <v>391</v>
      </c>
      <c r="AO1076" s="1">
        <v>41393</v>
      </c>
      <c r="AP1076" s="56" t="s">
        <v>353</v>
      </c>
      <c r="AQ1076" s="56">
        <v>54345</v>
      </c>
      <c r="AR1076" s="56">
        <v>0</v>
      </c>
      <c r="AS1076" s="56" t="s">
        <v>346</v>
      </c>
      <c r="AT1076" s="56">
        <v>1004</v>
      </c>
      <c r="AU1076" s="56" t="s">
        <v>429</v>
      </c>
      <c r="BB1076" s="56" t="s">
        <v>339</v>
      </c>
      <c r="BC1076" s="56" t="s">
        <v>263</v>
      </c>
      <c r="BD1076" s="56" t="s">
        <v>349</v>
      </c>
      <c r="BE1076" s="56" t="s">
        <v>347</v>
      </c>
      <c r="BF1076" s="56" t="s">
        <v>334</v>
      </c>
      <c r="BG1076" s="56" t="s">
        <v>365</v>
      </c>
      <c r="BH1076" s="56">
        <v>0</v>
      </c>
      <c r="BI1076" s="56">
        <v>0</v>
      </c>
      <c r="BJ1076" s="56">
        <v>1</v>
      </c>
    </row>
    <row r="1077" spans="1:62" hidden="1" x14ac:dyDescent="0.3">
      <c r="A1077" s="56">
        <v>49196150</v>
      </c>
      <c r="B1077" s="86">
        <v>599202</v>
      </c>
      <c r="C1077" s="1">
        <v>42893</v>
      </c>
      <c r="D1077" s="56" t="s">
        <v>357</v>
      </c>
      <c r="E1077" s="56" t="s">
        <v>358</v>
      </c>
      <c r="F1077" s="56" t="s">
        <v>334</v>
      </c>
      <c r="G1077" s="56" t="s">
        <v>335</v>
      </c>
      <c r="H1077" s="56" t="s">
        <v>336</v>
      </c>
      <c r="I1077" s="56" t="s">
        <v>359</v>
      </c>
      <c r="K1077" s="56" t="s">
        <v>337</v>
      </c>
      <c r="L1077" s="56" t="s">
        <v>545</v>
      </c>
      <c r="M1077" s="56" t="s">
        <v>984</v>
      </c>
      <c r="N1077" s="56" t="s">
        <v>1043</v>
      </c>
      <c r="O1077" s="56" t="s">
        <v>985</v>
      </c>
      <c r="P1077" s="1" t="s">
        <v>110</v>
      </c>
      <c r="Q1077" s="56" t="s">
        <v>241</v>
      </c>
      <c r="R1077" s="56" t="s">
        <v>339</v>
      </c>
      <c r="S1077" s="56">
        <v>116867</v>
      </c>
      <c r="T1077" s="1" t="s">
        <v>428</v>
      </c>
      <c r="U1077" s="56">
        <v>41416</v>
      </c>
      <c r="V1077" s="56">
        <v>43100</v>
      </c>
      <c r="W1077" s="56">
        <v>41729</v>
      </c>
      <c r="X1077" s="56">
        <v>43100</v>
      </c>
      <c r="Y1077" s="56" t="s">
        <v>356</v>
      </c>
      <c r="Z1077" s="56" t="s">
        <v>341</v>
      </c>
      <c r="AA1077" s="56" t="s">
        <v>342</v>
      </c>
      <c r="AB1077" s="56" t="s">
        <v>339</v>
      </c>
      <c r="AC1077" s="56" t="s">
        <v>342</v>
      </c>
      <c r="AD1077" s="56" t="s">
        <v>347</v>
      </c>
      <c r="AE1077" s="56" t="s">
        <v>334</v>
      </c>
      <c r="AF1077" s="56" t="s">
        <v>292</v>
      </c>
      <c r="AG1077" s="56">
        <v>2015</v>
      </c>
      <c r="AH1077" s="56" t="s">
        <v>361</v>
      </c>
      <c r="AI1077" s="56" t="s">
        <v>362</v>
      </c>
      <c r="AJ1077" s="56">
        <v>62</v>
      </c>
      <c r="AM1077" s="56">
        <v>42748</v>
      </c>
      <c r="AN1077" s="56" t="s">
        <v>391</v>
      </c>
      <c r="AO1077" s="1">
        <v>41393</v>
      </c>
      <c r="AP1077" s="56" t="s">
        <v>353</v>
      </c>
      <c r="AQ1077" s="56">
        <v>54345</v>
      </c>
      <c r="AR1077" s="56">
        <v>0</v>
      </c>
      <c r="AS1077" s="56" t="s">
        <v>346</v>
      </c>
      <c r="AT1077" s="56">
        <v>1004</v>
      </c>
      <c r="AU1077" s="56" t="s">
        <v>429</v>
      </c>
      <c r="BB1077" s="56" t="s">
        <v>339</v>
      </c>
      <c r="BC1077" s="56" t="s">
        <v>263</v>
      </c>
      <c r="BD1077" s="56" t="s">
        <v>349</v>
      </c>
      <c r="BE1077" s="56" t="s">
        <v>347</v>
      </c>
      <c r="BF1077" s="56" t="s">
        <v>334</v>
      </c>
      <c r="BG1077" s="56" t="s">
        <v>365</v>
      </c>
      <c r="BH1077" s="56">
        <v>0</v>
      </c>
      <c r="BI1077" s="56">
        <v>0</v>
      </c>
      <c r="BJ1077" s="56">
        <v>1</v>
      </c>
    </row>
    <row r="1078" spans="1:62" hidden="1" x14ac:dyDescent="0.3">
      <c r="A1078" s="56">
        <v>49196706</v>
      </c>
      <c r="B1078" s="86">
        <v>599202</v>
      </c>
      <c r="C1078" s="1">
        <v>42893</v>
      </c>
      <c r="D1078" s="56" t="s">
        <v>357</v>
      </c>
      <c r="E1078" s="56" t="s">
        <v>358</v>
      </c>
      <c r="F1078" s="56" t="s">
        <v>334</v>
      </c>
      <c r="G1078" s="56" t="s">
        <v>335</v>
      </c>
      <c r="H1078" s="56" t="s">
        <v>336</v>
      </c>
      <c r="I1078" s="56" t="s">
        <v>359</v>
      </c>
      <c r="K1078" s="56" t="s">
        <v>337</v>
      </c>
      <c r="L1078" s="56" t="s">
        <v>545</v>
      </c>
      <c r="M1078" s="56" t="s">
        <v>984</v>
      </c>
      <c r="N1078" s="56" t="s">
        <v>1043</v>
      </c>
      <c r="O1078" s="56" t="s">
        <v>985</v>
      </c>
      <c r="P1078" s="1" t="s">
        <v>110</v>
      </c>
      <c r="Q1078" s="56" t="s">
        <v>366</v>
      </c>
      <c r="R1078" s="56" t="s">
        <v>339</v>
      </c>
      <c r="S1078" s="56">
        <v>190642</v>
      </c>
      <c r="T1078" s="1" t="s">
        <v>111</v>
      </c>
      <c r="U1078" s="56">
        <v>41416</v>
      </c>
      <c r="V1078" s="56">
        <v>43100</v>
      </c>
      <c r="W1078" s="56">
        <v>41334</v>
      </c>
      <c r="X1078" s="56">
        <v>42734</v>
      </c>
      <c r="Y1078" s="56" t="s">
        <v>340</v>
      </c>
      <c r="Z1078" s="56" t="s">
        <v>341</v>
      </c>
      <c r="AA1078" s="56" t="s">
        <v>342</v>
      </c>
      <c r="AB1078" s="56" t="s">
        <v>343</v>
      </c>
      <c r="AC1078" s="56" t="s">
        <v>342</v>
      </c>
      <c r="AD1078" s="56" t="s">
        <v>347</v>
      </c>
      <c r="AE1078" s="56" t="s">
        <v>334</v>
      </c>
      <c r="AF1078" s="56" t="s">
        <v>291</v>
      </c>
      <c r="AG1078" s="56">
        <v>2016</v>
      </c>
      <c r="AH1078" s="56" t="s">
        <v>80</v>
      </c>
      <c r="AI1078" s="56" t="s">
        <v>348</v>
      </c>
      <c r="AJ1078" s="56">
        <v>0</v>
      </c>
      <c r="AK1078" s="1">
        <v>42369</v>
      </c>
      <c r="AM1078" s="56">
        <v>42748</v>
      </c>
      <c r="AN1078" s="56" t="s">
        <v>391</v>
      </c>
      <c r="AO1078" s="1">
        <v>42397</v>
      </c>
      <c r="AP1078" s="56" t="s">
        <v>364</v>
      </c>
      <c r="AQ1078" s="56">
        <v>257</v>
      </c>
      <c r="AR1078" s="56">
        <v>0</v>
      </c>
      <c r="AS1078" s="56" t="s">
        <v>346</v>
      </c>
      <c r="BB1078" s="56" t="s">
        <v>339</v>
      </c>
      <c r="BC1078" s="56" t="s">
        <v>263</v>
      </c>
      <c r="BD1078" s="56" t="s">
        <v>349</v>
      </c>
      <c r="BE1078" s="56" t="s">
        <v>347</v>
      </c>
      <c r="BF1078" s="56" t="s">
        <v>334</v>
      </c>
      <c r="BG1078" s="56" t="s">
        <v>365</v>
      </c>
      <c r="BH1078" s="56">
        <v>0</v>
      </c>
      <c r="BI1078" s="56">
        <v>0</v>
      </c>
      <c r="BJ1078" s="56">
        <v>1</v>
      </c>
    </row>
    <row r="1079" spans="1:62" hidden="1" x14ac:dyDescent="0.3">
      <c r="A1079" s="56">
        <v>49196152</v>
      </c>
      <c r="B1079" s="86">
        <v>599202</v>
      </c>
      <c r="C1079" s="1">
        <v>42893</v>
      </c>
      <c r="D1079" s="56" t="s">
        <v>357</v>
      </c>
      <c r="E1079" s="56" t="s">
        <v>358</v>
      </c>
      <c r="F1079" s="56" t="s">
        <v>334</v>
      </c>
      <c r="G1079" s="56" t="s">
        <v>335</v>
      </c>
      <c r="H1079" s="56" t="s">
        <v>336</v>
      </c>
      <c r="I1079" s="56" t="s">
        <v>359</v>
      </c>
      <c r="K1079" s="56" t="s">
        <v>337</v>
      </c>
      <c r="L1079" s="56" t="s">
        <v>545</v>
      </c>
      <c r="M1079" s="56" t="s">
        <v>984</v>
      </c>
      <c r="N1079" s="56" t="s">
        <v>1043</v>
      </c>
      <c r="O1079" s="56" t="s">
        <v>985</v>
      </c>
      <c r="P1079" s="1" t="s">
        <v>110</v>
      </c>
      <c r="Q1079" s="56" t="s">
        <v>241</v>
      </c>
      <c r="R1079" s="56" t="s">
        <v>339</v>
      </c>
      <c r="S1079" s="56">
        <v>116867</v>
      </c>
      <c r="T1079" s="1" t="s">
        <v>428</v>
      </c>
      <c r="U1079" s="56">
        <v>41416</v>
      </c>
      <c r="V1079" s="56">
        <v>43100</v>
      </c>
      <c r="W1079" s="56">
        <v>41729</v>
      </c>
      <c r="X1079" s="56">
        <v>43100</v>
      </c>
      <c r="Y1079" s="56" t="s">
        <v>356</v>
      </c>
      <c r="Z1079" s="56" t="s">
        <v>341</v>
      </c>
      <c r="AA1079" s="56" t="s">
        <v>342</v>
      </c>
      <c r="AB1079" s="56" t="s">
        <v>339</v>
      </c>
      <c r="AC1079" s="56" t="s">
        <v>342</v>
      </c>
      <c r="AD1079" s="56" t="s">
        <v>347</v>
      </c>
      <c r="AE1079" s="56" t="s">
        <v>334</v>
      </c>
      <c r="AF1079" s="56" t="s">
        <v>292</v>
      </c>
      <c r="AG1079" s="56">
        <v>2015</v>
      </c>
      <c r="AH1079" s="56" t="s">
        <v>361</v>
      </c>
      <c r="AI1079" s="56" t="s">
        <v>373</v>
      </c>
      <c r="AJ1079" s="56">
        <v>73</v>
      </c>
      <c r="AM1079" s="56">
        <v>42748</v>
      </c>
      <c r="AN1079" s="56" t="s">
        <v>391</v>
      </c>
      <c r="AO1079" s="1">
        <v>41393</v>
      </c>
      <c r="AP1079" s="56" t="s">
        <v>353</v>
      </c>
      <c r="AQ1079" s="56">
        <v>54345</v>
      </c>
      <c r="AR1079" s="56">
        <v>0</v>
      </c>
      <c r="AS1079" s="56" t="s">
        <v>346</v>
      </c>
      <c r="AT1079" s="56">
        <v>1004</v>
      </c>
      <c r="AU1079" s="56" t="s">
        <v>429</v>
      </c>
      <c r="BB1079" s="56" t="s">
        <v>339</v>
      </c>
      <c r="BC1079" s="56" t="s">
        <v>263</v>
      </c>
      <c r="BD1079" s="56" t="s">
        <v>349</v>
      </c>
      <c r="BE1079" s="56" t="s">
        <v>347</v>
      </c>
      <c r="BF1079" s="56" t="s">
        <v>334</v>
      </c>
      <c r="BG1079" s="56" t="s">
        <v>365</v>
      </c>
      <c r="BH1079" s="56">
        <v>0</v>
      </c>
      <c r="BI1079" s="56">
        <v>0</v>
      </c>
      <c r="BJ1079" s="56">
        <v>1</v>
      </c>
    </row>
    <row r="1080" spans="1:62" hidden="1" x14ac:dyDescent="0.3">
      <c r="A1080" s="56">
        <v>49196153</v>
      </c>
      <c r="B1080" s="86">
        <v>599202</v>
      </c>
      <c r="C1080" s="1">
        <v>42893</v>
      </c>
      <c r="D1080" s="56" t="s">
        <v>357</v>
      </c>
      <c r="E1080" s="56" t="s">
        <v>358</v>
      </c>
      <c r="F1080" s="56" t="s">
        <v>334</v>
      </c>
      <c r="G1080" s="56" t="s">
        <v>335</v>
      </c>
      <c r="H1080" s="56" t="s">
        <v>336</v>
      </c>
      <c r="I1080" s="56" t="s">
        <v>359</v>
      </c>
      <c r="K1080" s="56" t="s">
        <v>337</v>
      </c>
      <c r="L1080" s="56" t="s">
        <v>545</v>
      </c>
      <c r="M1080" s="56" t="s">
        <v>984</v>
      </c>
      <c r="N1080" s="56" t="s">
        <v>1043</v>
      </c>
      <c r="O1080" s="56" t="s">
        <v>985</v>
      </c>
      <c r="P1080" s="1" t="s">
        <v>110</v>
      </c>
      <c r="Q1080" s="56" t="s">
        <v>241</v>
      </c>
      <c r="R1080" s="56" t="s">
        <v>339</v>
      </c>
      <c r="S1080" s="56">
        <v>116867</v>
      </c>
      <c r="T1080" s="1" t="s">
        <v>428</v>
      </c>
      <c r="U1080" s="56">
        <v>41416</v>
      </c>
      <c r="V1080" s="56">
        <v>43100</v>
      </c>
      <c r="W1080" s="56">
        <v>41729</v>
      </c>
      <c r="X1080" s="56">
        <v>43100</v>
      </c>
      <c r="Y1080" s="56" t="s">
        <v>356</v>
      </c>
      <c r="Z1080" s="56" t="s">
        <v>341</v>
      </c>
      <c r="AA1080" s="56" t="s">
        <v>342</v>
      </c>
      <c r="AB1080" s="56" t="s">
        <v>339</v>
      </c>
      <c r="AC1080" s="56" t="s">
        <v>342</v>
      </c>
      <c r="AD1080" s="56" t="s">
        <v>347</v>
      </c>
      <c r="AE1080" s="56" t="s">
        <v>334</v>
      </c>
      <c r="AF1080" s="56" t="s">
        <v>292</v>
      </c>
      <c r="AG1080" s="56">
        <v>2015</v>
      </c>
      <c r="AH1080" s="56" t="s">
        <v>361</v>
      </c>
      <c r="AI1080" s="56" t="s">
        <v>384</v>
      </c>
      <c r="AJ1080" s="56">
        <v>82</v>
      </c>
      <c r="AM1080" s="56">
        <v>42748</v>
      </c>
      <c r="AN1080" s="56" t="s">
        <v>391</v>
      </c>
      <c r="AO1080" s="1">
        <v>41393</v>
      </c>
      <c r="AP1080" s="56" t="s">
        <v>353</v>
      </c>
      <c r="AQ1080" s="56">
        <v>54345</v>
      </c>
      <c r="AR1080" s="56">
        <v>0</v>
      </c>
      <c r="AS1080" s="56" t="s">
        <v>346</v>
      </c>
      <c r="AT1080" s="56">
        <v>1004</v>
      </c>
      <c r="AU1080" s="56" t="s">
        <v>429</v>
      </c>
      <c r="BB1080" s="56" t="s">
        <v>339</v>
      </c>
      <c r="BC1080" s="56" t="s">
        <v>263</v>
      </c>
      <c r="BD1080" s="56" t="s">
        <v>349</v>
      </c>
      <c r="BE1080" s="56" t="s">
        <v>347</v>
      </c>
      <c r="BF1080" s="56" t="s">
        <v>334</v>
      </c>
      <c r="BG1080" s="56" t="s">
        <v>365</v>
      </c>
      <c r="BH1080" s="56">
        <v>0</v>
      </c>
      <c r="BI1080" s="56">
        <v>0</v>
      </c>
      <c r="BJ1080" s="56">
        <v>1</v>
      </c>
    </row>
    <row r="1081" spans="1:62" hidden="1" x14ac:dyDescent="0.3">
      <c r="A1081" s="56">
        <v>49196742</v>
      </c>
      <c r="B1081" s="86">
        <v>599202</v>
      </c>
      <c r="C1081" s="1">
        <v>42893</v>
      </c>
      <c r="D1081" s="56" t="s">
        <v>357</v>
      </c>
      <c r="E1081" s="56" t="s">
        <v>358</v>
      </c>
      <c r="F1081" s="56" t="s">
        <v>334</v>
      </c>
      <c r="G1081" s="56" t="s">
        <v>335</v>
      </c>
      <c r="H1081" s="56" t="s">
        <v>336</v>
      </c>
      <c r="I1081" s="56" t="s">
        <v>359</v>
      </c>
      <c r="K1081" s="56" t="s">
        <v>337</v>
      </c>
      <c r="L1081" s="56" t="s">
        <v>545</v>
      </c>
      <c r="M1081" s="56" t="s">
        <v>984</v>
      </c>
      <c r="N1081" s="56" t="s">
        <v>1043</v>
      </c>
      <c r="O1081" s="56" t="s">
        <v>985</v>
      </c>
      <c r="P1081" s="1" t="s">
        <v>110</v>
      </c>
      <c r="Q1081" s="56" t="s">
        <v>366</v>
      </c>
      <c r="R1081" s="56" t="s">
        <v>339</v>
      </c>
      <c r="S1081" s="56">
        <v>190147</v>
      </c>
      <c r="T1081" s="1" t="s">
        <v>439</v>
      </c>
      <c r="U1081" s="56">
        <v>41416</v>
      </c>
      <c r="V1081" s="56">
        <v>43100</v>
      </c>
      <c r="W1081" s="56">
        <v>41456</v>
      </c>
      <c r="X1081" s="56">
        <v>43100</v>
      </c>
      <c r="Y1081" s="56" t="s">
        <v>340</v>
      </c>
      <c r="Z1081" s="56" t="s">
        <v>341</v>
      </c>
      <c r="AA1081" s="56" t="s">
        <v>347</v>
      </c>
      <c r="AB1081" s="56" t="s">
        <v>343</v>
      </c>
      <c r="AC1081" s="56" t="s">
        <v>342</v>
      </c>
      <c r="AD1081" s="56" t="s">
        <v>342</v>
      </c>
      <c r="AE1081" s="56" t="s">
        <v>334</v>
      </c>
      <c r="AF1081" s="56" t="s">
        <v>292</v>
      </c>
      <c r="AG1081" s="56">
        <v>2014</v>
      </c>
      <c r="AH1081" s="56" t="s">
        <v>80</v>
      </c>
      <c r="AI1081" s="56" t="s">
        <v>348</v>
      </c>
      <c r="AJ1081" s="56">
        <v>0</v>
      </c>
      <c r="AM1081" s="56">
        <v>42767</v>
      </c>
      <c r="AN1081" s="56" t="s">
        <v>353</v>
      </c>
      <c r="AO1081" s="1">
        <v>41784</v>
      </c>
      <c r="AP1081" s="56" t="s">
        <v>353</v>
      </c>
      <c r="AQ1081" s="56">
        <v>75566</v>
      </c>
      <c r="AR1081" s="56">
        <v>0</v>
      </c>
      <c r="AS1081" s="56" t="s">
        <v>346</v>
      </c>
      <c r="BB1081" s="56" t="s">
        <v>339</v>
      </c>
      <c r="BC1081" s="56" t="s">
        <v>263</v>
      </c>
      <c r="BD1081" s="56" t="s">
        <v>349</v>
      </c>
      <c r="BE1081" s="56" t="s">
        <v>347</v>
      </c>
      <c r="BF1081" s="56" t="s">
        <v>334</v>
      </c>
      <c r="BG1081" s="56" t="s">
        <v>365</v>
      </c>
      <c r="BH1081" s="56">
        <v>0</v>
      </c>
      <c r="BI1081" s="56">
        <v>0</v>
      </c>
      <c r="BJ1081" s="56">
        <v>1</v>
      </c>
    </row>
    <row r="1082" spans="1:62" hidden="1" x14ac:dyDescent="0.3">
      <c r="A1082" s="56">
        <v>49196726</v>
      </c>
      <c r="B1082" s="86">
        <v>599202</v>
      </c>
      <c r="C1082" s="1">
        <v>42893</v>
      </c>
      <c r="D1082" s="56" t="s">
        <v>357</v>
      </c>
      <c r="E1082" s="56" t="s">
        <v>358</v>
      </c>
      <c r="F1082" s="56" t="s">
        <v>334</v>
      </c>
      <c r="G1082" s="56" t="s">
        <v>335</v>
      </c>
      <c r="H1082" s="56" t="s">
        <v>336</v>
      </c>
      <c r="I1082" s="56" t="s">
        <v>359</v>
      </c>
      <c r="K1082" s="56" t="s">
        <v>337</v>
      </c>
      <c r="L1082" s="56" t="s">
        <v>545</v>
      </c>
      <c r="M1082" s="56" t="s">
        <v>984</v>
      </c>
      <c r="N1082" s="56" t="s">
        <v>1043</v>
      </c>
      <c r="O1082" s="56" t="s">
        <v>985</v>
      </c>
      <c r="P1082" s="1" t="s">
        <v>110</v>
      </c>
      <c r="Q1082" s="56" t="s">
        <v>366</v>
      </c>
      <c r="R1082" s="56" t="s">
        <v>339</v>
      </c>
      <c r="S1082" s="56">
        <v>198381</v>
      </c>
      <c r="T1082" s="1" t="s">
        <v>440</v>
      </c>
      <c r="U1082" s="56">
        <v>41416</v>
      </c>
      <c r="V1082" s="56">
        <v>43100</v>
      </c>
      <c r="W1082" s="56">
        <v>41416</v>
      </c>
      <c r="X1082" s="56">
        <v>43100</v>
      </c>
      <c r="Y1082" s="56" t="s">
        <v>340</v>
      </c>
      <c r="Z1082" s="56" t="s">
        <v>341</v>
      </c>
      <c r="AA1082" s="56" t="s">
        <v>347</v>
      </c>
      <c r="AB1082" s="56" t="s">
        <v>343</v>
      </c>
      <c r="AC1082" s="56" t="s">
        <v>342</v>
      </c>
      <c r="AD1082" s="56" t="s">
        <v>342</v>
      </c>
      <c r="AE1082" s="56" t="s">
        <v>334</v>
      </c>
      <c r="AF1082" s="56" t="s">
        <v>292</v>
      </c>
      <c r="AG1082" s="56">
        <v>2016</v>
      </c>
      <c r="AH1082" s="56" t="s">
        <v>80</v>
      </c>
      <c r="AI1082" s="56" t="s">
        <v>344</v>
      </c>
      <c r="AJ1082" s="56">
        <v>0</v>
      </c>
      <c r="AM1082" s="56">
        <v>42767</v>
      </c>
      <c r="AN1082" s="56" t="s">
        <v>353</v>
      </c>
      <c r="AO1082" s="1">
        <v>42629</v>
      </c>
      <c r="AP1082" s="56" t="s">
        <v>378</v>
      </c>
      <c r="AQ1082" s="56">
        <v>62603</v>
      </c>
      <c r="AR1082" s="56">
        <v>0</v>
      </c>
      <c r="AS1082" s="56" t="s">
        <v>346</v>
      </c>
      <c r="BB1082" s="56" t="s">
        <v>339</v>
      </c>
      <c r="BC1082" s="56" t="s">
        <v>263</v>
      </c>
      <c r="BD1082" s="56" t="s">
        <v>349</v>
      </c>
      <c r="BE1082" s="56" t="s">
        <v>347</v>
      </c>
      <c r="BF1082" s="56" t="s">
        <v>334</v>
      </c>
      <c r="BG1082" s="56" t="s">
        <v>365</v>
      </c>
      <c r="BH1082" s="56">
        <v>0</v>
      </c>
      <c r="BI1082" s="56">
        <v>0</v>
      </c>
      <c r="BJ1082" s="56">
        <v>1</v>
      </c>
    </row>
    <row r="1083" spans="1:62" hidden="1" x14ac:dyDescent="0.3">
      <c r="A1083" s="56">
        <v>49196717</v>
      </c>
      <c r="B1083" s="86">
        <v>599202</v>
      </c>
      <c r="C1083" s="1">
        <v>42893</v>
      </c>
      <c r="D1083" s="56" t="s">
        <v>357</v>
      </c>
      <c r="E1083" s="56" t="s">
        <v>358</v>
      </c>
      <c r="F1083" s="56" t="s">
        <v>334</v>
      </c>
      <c r="G1083" s="56" t="s">
        <v>335</v>
      </c>
      <c r="H1083" s="56" t="s">
        <v>336</v>
      </c>
      <c r="I1083" s="56" t="s">
        <v>359</v>
      </c>
      <c r="K1083" s="56" t="s">
        <v>337</v>
      </c>
      <c r="L1083" s="56" t="s">
        <v>545</v>
      </c>
      <c r="M1083" s="56" t="s">
        <v>984</v>
      </c>
      <c r="N1083" s="56" t="s">
        <v>1043</v>
      </c>
      <c r="O1083" s="56" t="s">
        <v>985</v>
      </c>
      <c r="P1083" s="1" t="s">
        <v>110</v>
      </c>
      <c r="Q1083" s="56" t="s">
        <v>366</v>
      </c>
      <c r="R1083" s="56" t="s">
        <v>339</v>
      </c>
      <c r="S1083" s="56">
        <v>198381</v>
      </c>
      <c r="T1083" s="1" t="s">
        <v>440</v>
      </c>
      <c r="U1083" s="56">
        <v>41416</v>
      </c>
      <c r="V1083" s="56">
        <v>43100</v>
      </c>
      <c r="W1083" s="56">
        <v>41416</v>
      </c>
      <c r="X1083" s="56">
        <v>43100</v>
      </c>
      <c r="Y1083" s="56" t="s">
        <v>340</v>
      </c>
      <c r="Z1083" s="56" t="s">
        <v>341</v>
      </c>
      <c r="AA1083" s="56" t="s">
        <v>347</v>
      </c>
      <c r="AB1083" s="56" t="s">
        <v>343</v>
      </c>
      <c r="AC1083" s="56" t="s">
        <v>342</v>
      </c>
      <c r="AD1083" s="56" t="s">
        <v>342</v>
      </c>
      <c r="AE1083" s="56" t="s">
        <v>334</v>
      </c>
      <c r="AF1083" s="56" t="s">
        <v>291</v>
      </c>
      <c r="AG1083" s="56">
        <v>2015</v>
      </c>
      <c r="AH1083" s="56" t="s">
        <v>80</v>
      </c>
      <c r="AI1083" s="56" t="s">
        <v>344</v>
      </c>
      <c r="AJ1083" s="56">
        <v>2</v>
      </c>
      <c r="AK1083" s="1">
        <v>42185</v>
      </c>
      <c r="AL1083" s="56" t="s">
        <v>463</v>
      </c>
      <c r="AM1083" s="56">
        <v>42767</v>
      </c>
      <c r="AN1083" s="56" t="s">
        <v>353</v>
      </c>
      <c r="AO1083" s="1">
        <v>42243</v>
      </c>
      <c r="AP1083" s="56" t="s">
        <v>391</v>
      </c>
      <c r="AQ1083" s="56">
        <v>62603</v>
      </c>
      <c r="AR1083" s="56">
        <v>0</v>
      </c>
      <c r="AS1083" s="56" t="s">
        <v>346</v>
      </c>
      <c r="BB1083" s="56" t="s">
        <v>339</v>
      </c>
      <c r="BC1083" s="56" t="s">
        <v>263</v>
      </c>
      <c r="BD1083" s="56" t="s">
        <v>349</v>
      </c>
      <c r="BE1083" s="56" t="s">
        <v>347</v>
      </c>
      <c r="BF1083" s="56" t="s">
        <v>334</v>
      </c>
      <c r="BG1083" s="56" t="s">
        <v>365</v>
      </c>
      <c r="BH1083" s="56">
        <v>0</v>
      </c>
      <c r="BI1083" s="56">
        <v>0</v>
      </c>
      <c r="BJ1083" s="56">
        <v>1</v>
      </c>
    </row>
    <row r="1084" spans="1:62" hidden="1" x14ac:dyDescent="0.3">
      <c r="A1084" s="56">
        <v>49196713</v>
      </c>
      <c r="B1084" s="86">
        <v>599202</v>
      </c>
      <c r="C1084" s="1">
        <v>42893</v>
      </c>
      <c r="D1084" s="56" t="s">
        <v>357</v>
      </c>
      <c r="E1084" s="56" t="s">
        <v>358</v>
      </c>
      <c r="F1084" s="56" t="s">
        <v>334</v>
      </c>
      <c r="G1084" s="56" t="s">
        <v>335</v>
      </c>
      <c r="H1084" s="56" t="s">
        <v>336</v>
      </c>
      <c r="I1084" s="56" t="s">
        <v>359</v>
      </c>
      <c r="K1084" s="56" t="s">
        <v>337</v>
      </c>
      <c r="L1084" s="56" t="s">
        <v>545</v>
      </c>
      <c r="M1084" s="56" t="s">
        <v>984</v>
      </c>
      <c r="N1084" s="56" t="s">
        <v>1043</v>
      </c>
      <c r="O1084" s="56" t="s">
        <v>985</v>
      </c>
      <c r="P1084" s="1" t="s">
        <v>110</v>
      </c>
      <c r="Q1084" s="56" t="s">
        <v>366</v>
      </c>
      <c r="R1084" s="56" t="s">
        <v>339</v>
      </c>
      <c r="S1084" s="56">
        <v>133981</v>
      </c>
      <c r="T1084" s="1" t="s">
        <v>111</v>
      </c>
      <c r="U1084" s="56">
        <v>41416</v>
      </c>
      <c r="V1084" s="56">
        <v>43100</v>
      </c>
      <c r="W1084" s="56">
        <v>41729</v>
      </c>
      <c r="X1084" s="56">
        <v>41404</v>
      </c>
      <c r="Y1084" s="56" t="s">
        <v>340</v>
      </c>
      <c r="Z1084" s="56" t="s">
        <v>341</v>
      </c>
      <c r="AA1084" s="56" t="s">
        <v>342</v>
      </c>
      <c r="AB1084" s="56" t="s">
        <v>343</v>
      </c>
      <c r="AC1084" s="56" t="s">
        <v>342</v>
      </c>
      <c r="AD1084" s="56" t="s">
        <v>347</v>
      </c>
      <c r="AE1084" s="56" t="s">
        <v>352</v>
      </c>
      <c r="AF1084" s="56" t="s">
        <v>292</v>
      </c>
      <c r="AG1084" s="56">
        <v>2015</v>
      </c>
      <c r="AH1084" s="56" t="s">
        <v>361</v>
      </c>
      <c r="AI1084" s="56" t="s">
        <v>385</v>
      </c>
      <c r="AJ1084" s="56">
        <v>1</v>
      </c>
      <c r="AM1084" s="56">
        <v>41404</v>
      </c>
      <c r="AN1084" s="56" t="s">
        <v>353</v>
      </c>
      <c r="AO1084" s="1">
        <v>41393</v>
      </c>
      <c r="AP1084" s="56" t="s">
        <v>353</v>
      </c>
      <c r="AQ1084" s="56">
        <v>257</v>
      </c>
      <c r="AR1084" s="56">
        <v>0</v>
      </c>
      <c r="AS1084" s="56" t="s">
        <v>346</v>
      </c>
      <c r="BB1084" s="56" t="s">
        <v>339</v>
      </c>
      <c r="BC1084" s="56" t="s">
        <v>263</v>
      </c>
      <c r="BD1084" s="56" t="s">
        <v>349</v>
      </c>
      <c r="BE1084" s="56" t="s">
        <v>347</v>
      </c>
      <c r="BF1084" s="56" t="s">
        <v>334</v>
      </c>
      <c r="BG1084" s="56" t="s">
        <v>365</v>
      </c>
      <c r="BH1084" s="56">
        <v>0</v>
      </c>
      <c r="BI1084" s="56">
        <v>0</v>
      </c>
      <c r="BJ1084" s="56">
        <v>0</v>
      </c>
    </row>
    <row r="1085" spans="1:62" hidden="1" x14ac:dyDescent="0.3">
      <c r="A1085" s="56">
        <v>49196154</v>
      </c>
      <c r="B1085" s="86">
        <v>599202</v>
      </c>
      <c r="C1085" s="1">
        <v>42893</v>
      </c>
      <c r="D1085" s="56" t="s">
        <v>357</v>
      </c>
      <c r="E1085" s="56" t="s">
        <v>358</v>
      </c>
      <c r="F1085" s="56" t="s">
        <v>334</v>
      </c>
      <c r="G1085" s="56" t="s">
        <v>335</v>
      </c>
      <c r="H1085" s="56" t="s">
        <v>336</v>
      </c>
      <c r="I1085" s="56" t="s">
        <v>359</v>
      </c>
      <c r="K1085" s="56" t="s">
        <v>337</v>
      </c>
      <c r="L1085" s="56" t="s">
        <v>545</v>
      </c>
      <c r="M1085" s="56" t="s">
        <v>984</v>
      </c>
      <c r="N1085" s="56" t="s">
        <v>1043</v>
      </c>
      <c r="O1085" s="56" t="s">
        <v>985</v>
      </c>
      <c r="P1085" s="1" t="s">
        <v>110</v>
      </c>
      <c r="Q1085" s="56" t="s">
        <v>241</v>
      </c>
      <c r="R1085" s="56" t="s">
        <v>339</v>
      </c>
      <c r="S1085" s="56">
        <v>116867</v>
      </c>
      <c r="T1085" s="1" t="s">
        <v>428</v>
      </c>
      <c r="U1085" s="56">
        <v>41416</v>
      </c>
      <c r="V1085" s="56">
        <v>43100</v>
      </c>
      <c r="W1085" s="56">
        <v>41729</v>
      </c>
      <c r="X1085" s="56">
        <v>43100</v>
      </c>
      <c r="Y1085" s="56" t="s">
        <v>356</v>
      </c>
      <c r="Z1085" s="56" t="s">
        <v>341</v>
      </c>
      <c r="AA1085" s="56" t="s">
        <v>342</v>
      </c>
      <c r="AB1085" s="56" t="s">
        <v>339</v>
      </c>
      <c r="AC1085" s="56" t="s">
        <v>342</v>
      </c>
      <c r="AD1085" s="56" t="s">
        <v>347</v>
      </c>
      <c r="AE1085" s="56" t="s">
        <v>334</v>
      </c>
      <c r="AF1085" s="56" t="s">
        <v>292</v>
      </c>
      <c r="AG1085" s="56">
        <v>2016</v>
      </c>
      <c r="AH1085" s="56" t="s">
        <v>361</v>
      </c>
      <c r="AI1085" s="56" t="s">
        <v>385</v>
      </c>
      <c r="AJ1085" s="56">
        <v>88</v>
      </c>
      <c r="AM1085" s="56">
        <v>42748</v>
      </c>
      <c r="AN1085" s="56" t="s">
        <v>391</v>
      </c>
      <c r="AO1085" s="1">
        <v>41393</v>
      </c>
      <c r="AP1085" s="56" t="s">
        <v>353</v>
      </c>
      <c r="AQ1085" s="56">
        <v>54345</v>
      </c>
      <c r="AR1085" s="56">
        <v>0</v>
      </c>
      <c r="AS1085" s="56" t="s">
        <v>346</v>
      </c>
      <c r="AT1085" s="56">
        <v>1004</v>
      </c>
      <c r="AU1085" s="56" t="s">
        <v>429</v>
      </c>
      <c r="BB1085" s="56" t="s">
        <v>339</v>
      </c>
      <c r="BC1085" s="56" t="s">
        <v>263</v>
      </c>
      <c r="BD1085" s="56" t="s">
        <v>349</v>
      </c>
      <c r="BE1085" s="56" t="s">
        <v>347</v>
      </c>
      <c r="BF1085" s="56" t="s">
        <v>334</v>
      </c>
      <c r="BG1085" s="56" t="s">
        <v>365</v>
      </c>
      <c r="BH1085" s="56">
        <v>0</v>
      </c>
      <c r="BI1085" s="56">
        <v>0</v>
      </c>
      <c r="BJ1085" s="56">
        <v>1</v>
      </c>
    </row>
    <row r="1086" spans="1:62" hidden="1" x14ac:dyDescent="0.3">
      <c r="A1086" s="56">
        <v>49196155</v>
      </c>
      <c r="B1086" s="86">
        <v>599202</v>
      </c>
      <c r="C1086" s="1">
        <v>42893</v>
      </c>
      <c r="D1086" s="56" t="s">
        <v>357</v>
      </c>
      <c r="E1086" s="56" t="s">
        <v>358</v>
      </c>
      <c r="F1086" s="56" t="s">
        <v>334</v>
      </c>
      <c r="G1086" s="56" t="s">
        <v>335</v>
      </c>
      <c r="H1086" s="56" t="s">
        <v>336</v>
      </c>
      <c r="I1086" s="56" t="s">
        <v>359</v>
      </c>
      <c r="K1086" s="56" t="s">
        <v>337</v>
      </c>
      <c r="L1086" s="56" t="s">
        <v>545</v>
      </c>
      <c r="M1086" s="56" t="s">
        <v>984</v>
      </c>
      <c r="N1086" s="56" t="s">
        <v>1043</v>
      </c>
      <c r="O1086" s="56" t="s">
        <v>985</v>
      </c>
      <c r="P1086" s="1" t="s">
        <v>110</v>
      </c>
      <c r="Q1086" s="56" t="s">
        <v>241</v>
      </c>
      <c r="R1086" s="56" t="s">
        <v>339</v>
      </c>
      <c r="S1086" s="56">
        <v>116867</v>
      </c>
      <c r="T1086" s="1" t="s">
        <v>428</v>
      </c>
      <c r="U1086" s="56">
        <v>41416</v>
      </c>
      <c r="V1086" s="56">
        <v>43100</v>
      </c>
      <c r="W1086" s="56">
        <v>41729</v>
      </c>
      <c r="X1086" s="56">
        <v>43100</v>
      </c>
      <c r="Y1086" s="56" t="s">
        <v>356</v>
      </c>
      <c r="Z1086" s="56" t="s">
        <v>341</v>
      </c>
      <c r="AA1086" s="56" t="s">
        <v>342</v>
      </c>
      <c r="AB1086" s="56" t="s">
        <v>339</v>
      </c>
      <c r="AC1086" s="56" t="s">
        <v>342</v>
      </c>
      <c r="AD1086" s="56" t="s">
        <v>347</v>
      </c>
      <c r="AE1086" s="56" t="s">
        <v>334</v>
      </c>
      <c r="AF1086" s="56" t="s">
        <v>292</v>
      </c>
      <c r="AG1086" s="56">
        <v>2016</v>
      </c>
      <c r="AH1086" s="56" t="s">
        <v>361</v>
      </c>
      <c r="AI1086" s="56" t="s">
        <v>362</v>
      </c>
      <c r="AJ1086" s="56">
        <v>112</v>
      </c>
      <c r="AM1086" s="56">
        <v>42748</v>
      </c>
      <c r="AN1086" s="56" t="s">
        <v>391</v>
      </c>
      <c r="AO1086" s="1">
        <v>41393</v>
      </c>
      <c r="AP1086" s="56" t="s">
        <v>353</v>
      </c>
      <c r="AQ1086" s="56">
        <v>54345</v>
      </c>
      <c r="AR1086" s="56">
        <v>0</v>
      </c>
      <c r="AS1086" s="56" t="s">
        <v>346</v>
      </c>
      <c r="AT1086" s="56">
        <v>1004</v>
      </c>
      <c r="AU1086" s="56" t="s">
        <v>429</v>
      </c>
      <c r="BB1086" s="56" t="s">
        <v>339</v>
      </c>
      <c r="BC1086" s="56" t="s">
        <v>263</v>
      </c>
      <c r="BD1086" s="56" t="s">
        <v>349</v>
      </c>
      <c r="BE1086" s="56" t="s">
        <v>347</v>
      </c>
      <c r="BF1086" s="56" t="s">
        <v>334</v>
      </c>
      <c r="BG1086" s="56" t="s">
        <v>365</v>
      </c>
      <c r="BH1086" s="56">
        <v>0</v>
      </c>
      <c r="BI1086" s="56">
        <v>0</v>
      </c>
      <c r="BJ1086" s="56">
        <v>1</v>
      </c>
    </row>
    <row r="1087" spans="1:62" hidden="1" x14ac:dyDescent="0.3">
      <c r="A1087" s="56">
        <v>49196715</v>
      </c>
      <c r="B1087" s="86">
        <v>599202</v>
      </c>
      <c r="C1087" s="1">
        <v>42893</v>
      </c>
      <c r="D1087" s="56" t="s">
        <v>357</v>
      </c>
      <c r="E1087" s="56" t="s">
        <v>358</v>
      </c>
      <c r="F1087" s="56" t="s">
        <v>334</v>
      </c>
      <c r="G1087" s="56" t="s">
        <v>335</v>
      </c>
      <c r="H1087" s="56" t="s">
        <v>336</v>
      </c>
      <c r="I1087" s="56" t="s">
        <v>359</v>
      </c>
      <c r="K1087" s="56" t="s">
        <v>337</v>
      </c>
      <c r="L1087" s="56" t="s">
        <v>545</v>
      </c>
      <c r="M1087" s="56" t="s">
        <v>984</v>
      </c>
      <c r="N1087" s="56" t="s">
        <v>1043</v>
      </c>
      <c r="O1087" s="56" t="s">
        <v>985</v>
      </c>
      <c r="P1087" s="1" t="s">
        <v>110</v>
      </c>
      <c r="Q1087" s="56" t="s">
        <v>366</v>
      </c>
      <c r="R1087" s="56" t="s">
        <v>339</v>
      </c>
      <c r="S1087" s="56">
        <v>190642</v>
      </c>
      <c r="T1087" s="1" t="s">
        <v>111</v>
      </c>
      <c r="U1087" s="56">
        <v>41416</v>
      </c>
      <c r="V1087" s="56">
        <v>43100</v>
      </c>
      <c r="W1087" s="56">
        <v>41334</v>
      </c>
      <c r="X1087" s="56">
        <v>42734</v>
      </c>
      <c r="Y1087" s="56" t="s">
        <v>340</v>
      </c>
      <c r="Z1087" s="56" t="s">
        <v>341</v>
      </c>
      <c r="AA1087" s="56" t="s">
        <v>342</v>
      </c>
      <c r="AB1087" s="56" t="s">
        <v>343</v>
      </c>
      <c r="AC1087" s="56" t="s">
        <v>342</v>
      </c>
      <c r="AD1087" s="56" t="s">
        <v>347</v>
      </c>
      <c r="AE1087" s="56" t="s">
        <v>334</v>
      </c>
      <c r="AF1087" s="56" t="s">
        <v>292</v>
      </c>
      <c r="AG1087" s="56">
        <v>2015</v>
      </c>
      <c r="AH1087" s="56" t="s">
        <v>80</v>
      </c>
      <c r="AI1087" s="56" t="s">
        <v>348</v>
      </c>
      <c r="AJ1087" s="56">
        <v>1</v>
      </c>
      <c r="AM1087" s="56">
        <v>42748</v>
      </c>
      <c r="AN1087" s="56" t="s">
        <v>391</v>
      </c>
      <c r="AO1087" s="1">
        <v>41779</v>
      </c>
      <c r="AP1087" s="56" t="s">
        <v>353</v>
      </c>
      <c r="AQ1087" s="56">
        <v>257</v>
      </c>
      <c r="AR1087" s="56">
        <v>0</v>
      </c>
      <c r="AS1087" s="56" t="s">
        <v>346</v>
      </c>
      <c r="BB1087" s="56" t="s">
        <v>339</v>
      </c>
      <c r="BC1087" s="56" t="s">
        <v>263</v>
      </c>
      <c r="BD1087" s="56" t="s">
        <v>349</v>
      </c>
      <c r="BE1087" s="56" t="s">
        <v>347</v>
      </c>
      <c r="BF1087" s="56" t="s">
        <v>334</v>
      </c>
      <c r="BG1087" s="56" t="s">
        <v>365</v>
      </c>
      <c r="BH1087" s="56">
        <v>0</v>
      </c>
      <c r="BI1087" s="56">
        <v>0</v>
      </c>
      <c r="BJ1087" s="56">
        <v>1</v>
      </c>
    </row>
    <row r="1088" spans="1:62" hidden="1" x14ac:dyDescent="0.3">
      <c r="A1088" s="56">
        <v>49196156</v>
      </c>
      <c r="B1088" s="86">
        <v>599202</v>
      </c>
      <c r="C1088" s="1">
        <v>42893</v>
      </c>
      <c r="D1088" s="56" t="s">
        <v>357</v>
      </c>
      <c r="E1088" s="56" t="s">
        <v>358</v>
      </c>
      <c r="F1088" s="56" t="s">
        <v>334</v>
      </c>
      <c r="G1088" s="56" t="s">
        <v>335</v>
      </c>
      <c r="H1088" s="56" t="s">
        <v>336</v>
      </c>
      <c r="I1088" s="56" t="s">
        <v>359</v>
      </c>
      <c r="K1088" s="56" t="s">
        <v>337</v>
      </c>
      <c r="L1088" s="56" t="s">
        <v>545</v>
      </c>
      <c r="M1088" s="56" t="s">
        <v>984</v>
      </c>
      <c r="N1088" s="56" t="s">
        <v>1043</v>
      </c>
      <c r="O1088" s="56" t="s">
        <v>985</v>
      </c>
      <c r="P1088" s="1" t="s">
        <v>110</v>
      </c>
      <c r="Q1088" s="56" t="s">
        <v>241</v>
      </c>
      <c r="R1088" s="56" t="s">
        <v>339</v>
      </c>
      <c r="S1088" s="56">
        <v>116867</v>
      </c>
      <c r="T1088" s="1" t="s">
        <v>428</v>
      </c>
      <c r="U1088" s="56">
        <v>41416</v>
      </c>
      <c r="V1088" s="56">
        <v>43100</v>
      </c>
      <c r="W1088" s="56">
        <v>41729</v>
      </c>
      <c r="X1088" s="56">
        <v>43100</v>
      </c>
      <c r="Y1088" s="56" t="s">
        <v>356</v>
      </c>
      <c r="Z1088" s="56" t="s">
        <v>341</v>
      </c>
      <c r="AA1088" s="56" t="s">
        <v>342</v>
      </c>
      <c r="AB1088" s="56" t="s">
        <v>339</v>
      </c>
      <c r="AC1088" s="56" t="s">
        <v>342</v>
      </c>
      <c r="AD1088" s="56" t="s">
        <v>347</v>
      </c>
      <c r="AE1088" s="56" t="s">
        <v>334</v>
      </c>
      <c r="AF1088" s="56" t="s">
        <v>292</v>
      </c>
      <c r="AG1088" s="56">
        <v>2016</v>
      </c>
      <c r="AH1088" s="56" t="s">
        <v>361</v>
      </c>
      <c r="AI1088" s="56" t="s">
        <v>373</v>
      </c>
      <c r="AJ1088" s="56">
        <v>131</v>
      </c>
      <c r="AM1088" s="56">
        <v>42748</v>
      </c>
      <c r="AN1088" s="56" t="s">
        <v>391</v>
      </c>
      <c r="AO1088" s="1">
        <v>41393</v>
      </c>
      <c r="AP1088" s="56" t="s">
        <v>353</v>
      </c>
      <c r="AQ1088" s="56">
        <v>54345</v>
      </c>
      <c r="AR1088" s="56">
        <v>0</v>
      </c>
      <c r="AS1088" s="56" t="s">
        <v>346</v>
      </c>
      <c r="AT1088" s="56">
        <v>1004</v>
      </c>
      <c r="AU1088" s="56" t="s">
        <v>429</v>
      </c>
      <c r="BB1088" s="56" t="s">
        <v>339</v>
      </c>
      <c r="BC1088" s="56" t="s">
        <v>263</v>
      </c>
      <c r="BD1088" s="56" t="s">
        <v>349</v>
      </c>
      <c r="BE1088" s="56" t="s">
        <v>347</v>
      </c>
      <c r="BF1088" s="56" t="s">
        <v>334</v>
      </c>
      <c r="BG1088" s="56" t="s">
        <v>365</v>
      </c>
      <c r="BH1088" s="56">
        <v>0</v>
      </c>
      <c r="BI1088" s="56">
        <v>0</v>
      </c>
      <c r="BJ1088" s="56">
        <v>1</v>
      </c>
    </row>
    <row r="1089" spans="1:62" hidden="1" x14ac:dyDescent="0.3">
      <c r="A1089" s="56">
        <v>49196157</v>
      </c>
      <c r="B1089" s="86">
        <v>599202</v>
      </c>
      <c r="C1089" s="1">
        <v>42893</v>
      </c>
      <c r="D1089" s="56" t="s">
        <v>357</v>
      </c>
      <c r="E1089" s="56" t="s">
        <v>358</v>
      </c>
      <c r="F1089" s="56" t="s">
        <v>334</v>
      </c>
      <c r="G1089" s="56" t="s">
        <v>335</v>
      </c>
      <c r="H1089" s="56" t="s">
        <v>336</v>
      </c>
      <c r="I1089" s="56" t="s">
        <v>359</v>
      </c>
      <c r="K1089" s="56" t="s">
        <v>337</v>
      </c>
      <c r="L1089" s="56" t="s">
        <v>545</v>
      </c>
      <c r="M1089" s="56" t="s">
        <v>984</v>
      </c>
      <c r="N1089" s="56" t="s">
        <v>1043</v>
      </c>
      <c r="O1089" s="56" t="s">
        <v>985</v>
      </c>
      <c r="P1089" s="1" t="s">
        <v>110</v>
      </c>
      <c r="Q1089" s="56" t="s">
        <v>241</v>
      </c>
      <c r="R1089" s="56" t="s">
        <v>339</v>
      </c>
      <c r="S1089" s="56">
        <v>116867</v>
      </c>
      <c r="T1089" s="1" t="s">
        <v>428</v>
      </c>
      <c r="U1089" s="56">
        <v>41416</v>
      </c>
      <c r="V1089" s="56">
        <v>43100</v>
      </c>
      <c r="W1089" s="56">
        <v>41729</v>
      </c>
      <c r="X1089" s="56">
        <v>43100</v>
      </c>
      <c r="Y1089" s="56" t="s">
        <v>356</v>
      </c>
      <c r="Z1089" s="56" t="s">
        <v>341</v>
      </c>
      <c r="AA1089" s="56" t="s">
        <v>342</v>
      </c>
      <c r="AB1089" s="56" t="s">
        <v>339</v>
      </c>
      <c r="AC1089" s="56" t="s">
        <v>342</v>
      </c>
      <c r="AD1089" s="56" t="s">
        <v>347</v>
      </c>
      <c r="AE1089" s="56" t="s">
        <v>334</v>
      </c>
      <c r="AF1089" s="56" t="s">
        <v>292</v>
      </c>
      <c r="AG1089" s="56">
        <v>2016</v>
      </c>
      <c r="AH1089" s="56" t="s">
        <v>361</v>
      </c>
      <c r="AI1089" s="56" t="s">
        <v>384</v>
      </c>
      <c r="AJ1089" s="56">
        <v>160</v>
      </c>
      <c r="AM1089" s="56">
        <v>42748</v>
      </c>
      <c r="AN1089" s="56" t="s">
        <v>391</v>
      </c>
      <c r="AO1089" s="1">
        <v>41393</v>
      </c>
      <c r="AP1089" s="56" t="s">
        <v>353</v>
      </c>
      <c r="AQ1089" s="56">
        <v>54345</v>
      </c>
      <c r="AR1089" s="56">
        <v>0</v>
      </c>
      <c r="AS1089" s="56" t="s">
        <v>346</v>
      </c>
      <c r="AT1089" s="56">
        <v>1004</v>
      </c>
      <c r="AU1089" s="56" t="s">
        <v>429</v>
      </c>
      <c r="BB1089" s="56" t="s">
        <v>339</v>
      </c>
      <c r="BC1089" s="56" t="s">
        <v>263</v>
      </c>
      <c r="BD1089" s="56" t="s">
        <v>349</v>
      </c>
      <c r="BE1089" s="56" t="s">
        <v>347</v>
      </c>
      <c r="BF1089" s="56" t="s">
        <v>334</v>
      </c>
      <c r="BG1089" s="56" t="s">
        <v>365</v>
      </c>
      <c r="BH1089" s="56">
        <v>0</v>
      </c>
      <c r="BI1089" s="56">
        <v>0</v>
      </c>
      <c r="BJ1089" s="56">
        <v>1</v>
      </c>
    </row>
    <row r="1090" spans="1:62" hidden="1" x14ac:dyDescent="0.3">
      <c r="A1090" s="56">
        <v>49196724</v>
      </c>
      <c r="B1090" s="86">
        <v>599202</v>
      </c>
      <c r="C1090" s="1">
        <v>42893</v>
      </c>
      <c r="D1090" s="56" t="s">
        <v>357</v>
      </c>
      <c r="E1090" s="56" t="s">
        <v>358</v>
      </c>
      <c r="F1090" s="56" t="s">
        <v>334</v>
      </c>
      <c r="G1090" s="56" t="s">
        <v>335</v>
      </c>
      <c r="H1090" s="56" t="s">
        <v>336</v>
      </c>
      <c r="I1090" s="56" t="s">
        <v>359</v>
      </c>
      <c r="K1090" s="56" t="s">
        <v>337</v>
      </c>
      <c r="L1090" s="56" t="s">
        <v>545</v>
      </c>
      <c r="M1090" s="56" t="s">
        <v>984</v>
      </c>
      <c r="N1090" s="56" t="s">
        <v>1043</v>
      </c>
      <c r="O1090" s="56" t="s">
        <v>985</v>
      </c>
      <c r="P1090" s="1" t="s">
        <v>110</v>
      </c>
      <c r="Q1090" s="56" t="s">
        <v>366</v>
      </c>
      <c r="R1090" s="56" t="s">
        <v>339</v>
      </c>
      <c r="S1090" s="56">
        <v>198381</v>
      </c>
      <c r="T1090" s="1" t="s">
        <v>440</v>
      </c>
      <c r="U1090" s="56">
        <v>41416</v>
      </c>
      <c r="V1090" s="56">
        <v>43100</v>
      </c>
      <c r="W1090" s="56">
        <v>41416</v>
      </c>
      <c r="X1090" s="56">
        <v>43100</v>
      </c>
      <c r="Y1090" s="56" t="s">
        <v>340</v>
      </c>
      <c r="Z1090" s="56" t="s">
        <v>341</v>
      </c>
      <c r="AA1090" s="56" t="s">
        <v>347</v>
      </c>
      <c r="AB1090" s="56" t="s">
        <v>343</v>
      </c>
      <c r="AC1090" s="56" t="s">
        <v>342</v>
      </c>
      <c r="AD1090" s="56" t="s">
        <v>342</v>
      </c>
      <c r="AE1090" s="56" t="s">
        <v>334</v>
      </c>
      <c r="AF1090" s="56" t="s">
        <v>292</v>
      </c>
      <c r="AG1090" s="56">
        <v>2015</v>
      </c>
      <c r="AH1090" s="56" t="s">
        <v>80</v>
      </c>
      <c r="AI1090" s="56" t="s">
        <v>344</v>
      </c>
      <c r="AJ1090" s="56">
        <v>0</v>
      </c>
      <c r="AM1090" s="56">
        <v>42767</v>
      </c>
      <c r="AN1090" s="56" t="s">
        <v>353</v>
      </c>
      <c r="AO1090" s="1">
        <v>41864</v>
      </c>
      <c r="AP1090" s="56" t="s">
        <v>378</v>
      </c>
      <c r="AQ1090" s="56">
        <v>62603</v>
      </c>
      <c r="AR1090" s="56">
        <v>0</v>
      </c>
      <c r="AS1090" s="56" t="s">
        <v>346</v>
      </c>
      <c r="BB1090" s="56" t="s">
        <v>339</v>
      </c>
      <c r="BC1090" s="56" t="s">
        <v>263</v>
      </c>
      <c r="BD1090" s="56" t="s">
        <v>349</v>
      </c>
      <c r="BE1090" s="56" t="s">
        <v>347</v>
      </c>
      <c r="BF1090" s="56" t="s">
        <v>334</v>
      </c>
      <c r="BG1090" s="56" t="s">
        <v>365</v>
      </c>
      <c r="BH1090" s="56">
        <v>0</v>
      </c>
      <c r="BI1090" s="56">
        <v>0</v>
      </c>
      <c r="BJ1090" s="56">
        <v>1</v>
      </c>
    </row>
    <row r="1091" spans="1:62" hidden="1" x14ac:dyDescent="0.3">
      <c r="A1091" s="56">
        <v>49196719</v>
      </c>
      <c r="B1091" s="86">
        <v>599202</v>
      </c>
      <c r="C1091" s="1">
        <v>42893</v>
      </c>
      <c r="D1091" s="56" t="s">
        <v>357</v>
      </c>
      <c r="E1091" s="56" t="s">
        <v>358</v>
      </c>
      <c r="F1091" s="56" t="s">
        <v>334</v>
      </c>
      <c r="G1091" s="56" t="s">
        <v>335</v>
      </c>
      <c r="H1091" s="56" t="s">
        <v>336</v>
      </c>
      <c r="I1091" s="56" t="s">
        <v>359</v>
      </c>
      <c r="K1091" s="56" t="s">
        <v>337</v>
      </c>
      <c r="L1091" s="56" t="s">
        <v>545</v>
      </c>
      <c r="M1091" s="56" t="s">
        <v>984</v>
      </c>
      <c r="N1091" s="56" t="s">
        <v>1043</v>
      </c>
      <c r="O1091" s="56" t="s">
        <v>985</v>
      </c>
      <c r="P1091" s="1" t="s">
        <v>110</v>
      </c>
      <c r="Q1091" s="56" t="s">
        <v>366</v>
      </c>
      <c r="R1091" s="56" t="s">
        <v>339</v>
      </c>
      <c r="S1091" s="56">
        <v>198381</v>
      </c>
      <c r="T1091" s="1" t="s">
        <v>440</v>
      </c>
      <c r="U1091" s="56">
        <v>41416</v>
      </c>
      <c r="V1091" s="56">
        <v>43100</v>
      </c>
      <c r="W1091" s="56">
        <v>41416</v>
      </c>
      <c r="X1091" s="56">
        <v>43100</v>
      </c>
      <c r="Y1091" s="56" t="s">
        <v>340</v>
      </c>
      <c r="Z1091" s="56" t="s">
        <v>341</v>
      </c>
      <c r="AA1091" s="56" t="s">
        <v>347</v>
      </c>
      <c r="AB1091" s="56" t="s">
        <v>343</v>
      </c>
      <c r="AC1091" s="56" t="s">
        <v>342</v>
      </c>
      <c r="AD1091" s="56" t="s">
        <v>342</v>
      </c>
      <c r="AE1091" s="56" t="s">
        <v>334</v>
      </c>
      <c r="AF1091" s="56" t="s">
        <v>291</v>
      </c>
      <c r="AG1091" s="56">
        <v>2017</v>
      </c>
      <c r="AH1091" s="56" t="s">
        <v>80</v>
      </c>
      <c r="AI1091" s="56" t="s">
        <v>348</v>
      </c>
      <c r="AJ1091" s="56">
        <v>0</v>
      </c>
      <c r="AK1091" s="1">
        <v>42734</v>
      </c>
      <c r="AL1091" s="56" t="s">
        <v>898</v>
      </c>
      <c r="AM1091" s="56">
        <v>42767</v>
      </c>
      <c r="AN1091" s="56" t="s">
        <v>353</v>
      </c>
      <c r="AO1091" s="1">
        <v>42767</v>
      </c>
      <c r="AP1091" s="56" t="s">
        <v>353</v>
      </c>
      <c r="AQ1091" s="56">
        <v>62603</v>
      </c>
      <c r="AR1091" s="56">
        <v>0</v>
      </c>
      <c r="AS1091" s="56" t="s">
        <v>346</v>
      </c>
      <c r="BB1091" s="56" t="s">
        <v>339</v>
      </c>
      <c r="BC1091" s="56" t="s">
        <v>263</v>
      </c>
      <c r="BD1091" s="56" t="s">
        <v>349</v>
      </c>
      <c r="BE1091" s="56" t="s">
        <v>347</v>
      </c>
      <c r="BF1091" s="56" t="s">
        <v>334</v>
      </c>
      <c r="BG1091" s="56" t="s">
        <v>365</v>
      </c>
      <c r="BH1091" s="56">
        <v>0</v>
      </c>
      <c r="BI1091" s="56">
        <v>0</v>
      </c>
      <c r="BJ1091" s="56">
        <v>1</v>
      </c>
    </row>
    <row r="1092" spans="1:62" hidden="1" x14ac:dyDescent="0.3">
      <c r="A1092" s="56">
        <v>49196158</v>
      </c>
      <c r="B1092" s="86">
        <v>599202</v>
      </c>
      <c r="C1092" s="1">
        <v>42893</v>
      </c>
      <c r="D1092" s="56" t="s">
        <v>357</v>
      </c>
      <c r="E1092" s="56" t="s">
        <v>358</v>
      </c>
      <c r="F1092" s="56" t="s">
        <v>334</v>
      </c>
      <c r="G1092" s="56" t="s">
        <v>335</v>
      </c>
      <c r="H1092" s="56" t="s">
        <v>336</v>
      </c>
      <c r="I1092" s="56" t="s">
        <v>359</v>
      </c>
      <c r="K1092" s="56" t="s">
        <v>337</v>
      </c>
      <c r="L1092" s="56" t="s">
        <v>545</v>
      </c>
      <c r="M1092" s="56" t="s">
        <v>984</v>
      </c>
      <c r="N1092" s="56" t="s">
        <v>1043</v>
      </c>
      <c r="O1092" s="56" t="s">
        <v>985</v>
      </c>
      <c r="P1092" s="1" t="s">
        <v>110</v>
      </c>
      <c r="Q1092" s="56" t="s">
        <v>241</v>
      </c>
      <c r="R1092" s="56" t="s">
        <v>339</v>
      </c>
      <c r="S1092" s="56">
        <v>116867</v>
      </c>
      <c r="T1092" s="1" t="s">
        <v>428</v>
      </c>
      <c r="U1092" s="56">
        <v>41416</v>
      </c>
      <c r="V1092" s="56">
        <v>43100</v>
      </c>
      <c r="W1092" s="56">
        <v>41729</v>
      </c>
      <c r="X1092" s="56">
        <v>43100</v>
      </c>
      <c r="Y1092" s="56" t="s">
        <v>356</v>
      </c>
      <c r="Z1092" s="56" t="s">
        <v>341</v>
      </c>
      <c r="AA1092" s="56" t="s">
        <v>342</v>
      </c>
      <c r="AB1092" s="56" t="s">
        <v>339</v>
      </c>
      <c r="AC1092" s="56" t="s">
        <v>342</v>
      </c>
      <c r="AD1092" s="56" t="s">
        <v>347</v>
      </c>
      <c r="AE1092" s="56" t="s">
        <v>334</v>
      </c>
      <c r="AF1092" s="56" t="s">
        <v>292</v>
      </c>
      <c r="AG1092" s="56">
        <v>2017</v>
      </c>
      <c r="AH1092" s="56" t="s">
        <v>361</v>
      </c>
      <c r="AI1092" s="56" t="s">
        <v>385</v>
      </c>
      <c r="AJ1092" s="56">
        <v>183</v>
      </c>
      <c r="AM1092" s="56">
        <v>42748</v>
      </c>
      <c r="AN1092" s="56" t="s">
        <v>391</v>
      </c>
      <c r="AO1092" s="1">
        <v>41393</v>
      </c>
      <c r="AP1092" s="56" t="s">
        <v>353</v>
      </c>
      <c r="AQ1092" s="56">
        <v>54345</v>
      </c>
      <c r="AR1092" s="56">
        <v>0</v>
      </c>
      <c r="AS1092" s="56" t="s">
        <v>346</v>
      </c>
      <c r="AT1092" s="56">
        <v>1004</v>
      </c>
      <c r="AU1092" s="56" t="s">
        <v>429</v>
      </c>
      <c r="BB1092" s="56" t="s">
        <v>339</v>
      </c>
      <c r="BC1092" s="56" t="s">
        <v>263</v>
      </c>
      <c r="BD1092" s="56" t="s">
        <v>349</v>
      </c>
      <c r="BE1092" s="56" t="s">
        <v>347</v>
      </c>
      <c r="BF1092" s="56" t="s">
        <v>334</v>
      </c>
      <c r="BG1092" s="56" t="s">
        <v>365</v>
      </c>
      <c r="BH1092" s="56">
        <v>0</v>
      </c>
      <c r="BI1092" s="56">
        <v>0</v>
      </c>
      <c r="BJ1092" s="56">
        <v>1</v>
      </c>
    </row>
    <row r="1093" spans="1:62" hidden="1" x14ac:dyDescent="0.3">
      <c r="A1093" s="56">
        <v>49196159</v>
      </c>
      <c r="B1093" s="86">
        <v>599202</v>
      </c>
      <c r="C1093" s="1">
        <v>42893</v>
      </c>
      <c r="D1093" s="56" t="s">
        <v>357</v>
      </c>
      <c r="E1093" s="56" t="s">
        <v>358</v>
      </c>
      <c r="F1093" s="56" t="s">
        <v>334</v>
      </c>
      <c r="G1093" s="56" t="s">
        <v>335</v>
      </c>
      <c r="H1093" s="56" t="s">
        <v>336</v>
      </c>
      <c r="I1093" s="56" t="s">
        <v>359</v>
      </c>
      <c r="K1093" s="56" t="s">
        <v>337</v>
      </c>
      <c r="L1093" s="56" t="s">
        <v>545</v>
      </c>
      <c r="M1093" s="56" t="s">
        <v>984</v>
      </c>
      <c r="N1093" s="56" t="s">
        <v>1043</v>
      </c>
      <c r="O1093" s="56" t="s">
        <v>985</v>
      </c>
      <c r="P1093" s="1" t="s">
        <v>110</v>
      </c>
      <c r="Q1093" s="56" t="s">
        <v>241</v>
      </c>
      <c r="R1093" s="56" t="s">
        <v>339</v>
      </c>
      <c r="S1093" s="56">
        <v>116867</v>
      </c>
      <c r="T1093" s="1" t="s">
        <v>428</v>
      </c>
      <c r="U1093" s="56">
        <v>41416</v>
      </c>
      <c r="V1093" s="56">
        <v>43100</v>
      </c>
      <c r="W1093" s="56">
        <v>41729</v>
      </c>
      <c r="X1093" s="56">
        <v>43100</v>
      </c>
      <c r="Y1093" s="56" t="s">
        <v>356</v>
      </c>
      <c r="Z1093" s="56" t="s">
        <v>341</v>
      </c>
      <c r="AA1093" s="56" t="s">
        <v>342</v>
      </c>
      <c r="AB1093" s="56" t="s">
        <v>339</v>
      </c>
      <c r="AC1093" s="56" t="s">
        <v>342</v>
      </c>
      <c r="AD1093" s="56" t="s">
        <v>347</v>
      </c>
      <c r="AE1093" s="56" t="s">
        <v>334</v>
      </c>
      <c r="AF1093" s="56" t="s">
        <v>292</v>
      </c>
      <c r="AG1093" s="56">
        <v>2017</v>
      </c>
      <c r="AH1093" s="56" t="s">
        <v>361</v>
      </c>
      <c r="AI1093" s="56" t="s">
        <v>362</v>
      </c>
      <c r="AJ1093" s="56">
        <v>202</v>
      </c>
      <c r="AM1093" s="56">
        <v>42748</v>
      </c>
      <c r="AN1093" s="56" t="s">
        <v>391</v>
      </c>
      <c r="AO1093" s="1">
        <v>41393</v>
      </c>
      <c r="AP1093" s="56" t="s">
        <v>353</v>
      </c>
      <c r="AQ1093" s="56">
        <v>54345</v>
      </c>
      <c r="AR1093" s="56">
        <v>0</v>
      </c>
      <c r="AS1093" s="56" t="s">
        <v>346</v>
      </c>
      <c r="AT1093" s="56">
        <v>1004</v>
      </c>
      <c r="AU1093" s="56" t="s">
        <v>429</v>
      </c>
      <c r="BB1093" s="56" t="s">
        <v>339</v>
      </c>
      <c r="BC1093" s="56" t="s">
        <v>263</v>
      </c>
      <c r="BD1093" s="56" t="s">
        <v>349</v>
      </c>
      <c r="BE1093" s="56" t="s">
        <v>347</v>
      </c>
      <c r="BF1093" s="56" t="s">
        <v>334</v>
      </c>
      <c r="BG1093" s="56" t="s">
        <v>365</v>
      </c>
      <c r="BH1093" s="56">
        <v>0</v>
      </c>
      <c r="BI1093" s="56">
        <v>0</v>
      </c>
      <c r="BJ1093" s="56">
        <v>1</v>
      </c>
    </row>
    <row r="1094" spans="1:62" hidden="1" x14ac:dyDescent="0.3">
      <c r="A1094" s="56">
        <v>49196721</v>
      </c>
      <c r="B1094" s="86">
        <v>599202</v>
      </c>
      <c r="C1094" s="1">
        <v>42893</v>
      </c>
      <c r="D1094" s="56" t="s">
        <v>357</v>
      </c>
      <c r="E1094" s="56" t="s">
        <v>358</v>
      </c>
      <c r="F1094" s="56" t="s">
        <v>334</v>
      </c>
      <c r="G1094" s="56" t="s">
        <v>335</v>
      </c>
      <c r="H1094" s="56" t="s">
        <v>336</v>
      </c>
      <c r="I1094" s="56" t="s">
        <v>359</v>
      </c>
      <c r="K1094" s="56" t="s">
        <v>337</v>
      </c>
      <c r="L1094" s="56" t="s">
        <v>545</v>
      </c>
      <c r="M1094" s="56" t="s">
        <v>984</v>
      </c>
      <c r="N1094" s="56" t="s">
        <v>1043</v>
      </c>
      <c r="O1094" s="56" t="s">
        <v>985</v>
      </c>
      <c r="P1094" s="1" t="s">
        <v>110</v>
      </c>
      <c r="Q1094" s="56" t="s">
        <v>366</v>
      </c>
      <c r="R1094" s="56" t="s">
        <v>339</v>
      </c>
      <c r="S1094" s="56">
        <v>198381</v>
      </c>
      <c r="T1094" s="1" t="s">
        <v>440</v>
      </c>
      <c r="U1094" s="56">
        <v>41416</v>
      </c>
      <c r="V1094" s="56">
        <v>43100</v>
      </c>
      <c r="W1094" s="56">
        <v>41416</v>
      </c>
      <c r="X1094" s="56">
        <v>43100</v>
      </c>
      <c r="Y1094" s="56" t="s">
        <v>340</v>
      </c>
      <c r="Z1094" s="56" t="s">
        <v>341</v>
      </c>
      <c r="AA1094" s="56" t="s">
        <v>347</v>
      </c>
      <c r="AB1094" s="56" t="s">
        <v>343</v>
      </c>
      <c r="AC1094" s="56" t="s">
        <v>342</v>
      </c>
      <c r="AD1094" s="56" t="s">
        <v>342</v>
      </c>
      <c r="AE1094" s="56" t="s">
        <v>334</v>
      </c>
      <c r="AF1094" s="56" t="s">
        <v>292</v>
      </c>
      <c r="AG1094" s="56">
        <v>2014</v>
      </c>
      <c r="AH1094" s="56" t="s">
        <v>80</v>
      </c>
      <c r="AI1094" s="56" t="s">
        <v>344</v>
      </c>
      <c r="AJ1094" s="56">
        <v>0</v>
      </c>
      <c r="AM1094" s="56">
        <v>42767</v>
      </c>
      <c r="AN1094" s="56" t="s">
        <v>353</v>
      </c>
      <c r="AO1094" s="1">
        <v>41864</v>
      </c>
      <c r="AP1094" s="56" t="s">
        <v>378</v>
      </c>
      <c r="AQ1094" s="56">
        <v>62603</v>
      </c>
      <c r="AR1094" s="56">
        <v>0</v>
      </c>
      <c r="AS1094" s="56" t="s">
        <v>346</v>
      </c>
      <c r="BB1094" s="56" t="s">
        <v>339</v>
      </c>
      <c r="BC1094" s="56" t="s">
        <v>263</v>
      </c>
      <c r="BD1094" s="56" t="s">
        <v>349</v>
      </c>
      <c r="BE1094" s="56" t="s">
        <v>347</v>
      </c>
      <c r="BF1094" s="56" t="s">
        <v>334</v>
      </c>
      <c r="BG1094" s="56" t="s">
        <v>365</v>
      </c>
      <c r="BH1094" s="56">
        <v>0</v>
      </c>
      <c r="BI1094" s="56">
        <v>0</v>
      </c>
      <c r="BJ1094" s="56">
        <v>1</v>
      </c>
    </row>
    <row r="1095" spans="1:62" hidden="1" x14ac:dyDescent="0.3">
      <c r="A1095" s="56">
        <v>49196160</v>
      </c>
      <c r="B1095" s="86">
        <v>599202</v>
      </c>
      <c r="C1095" s="1">
        <v>42893</v>
      </c>
      <c r="D1095" s="56" t="s">
        <v>357</v>
      </c>
      <c r="E1095" s="56" t="s">
        <v>358</v>
      </c>
      <c r="F1095" s="56" t="s">
        <v>334</v>
      </c>
      <c r="G1095" s="56" t="s">
        <v>335</v>
      </c>
      <c r="H1095" s="56" t="s">
        <v>336</v>
      </c>
      <c r="I1095" s="56" t="s">
        <v>359</v>
      </c>
      <c r="K1095" s="56" t="s">
        <v>337</v>
      </c>
      <c r="L1095" s="56" t="s">
        <v>545</v>
      </c>
      <c r="M1095" s="56" t="s">
        <v>984</v>
      </c>
      <c r="N1095" s="56" t="s">
        <v>1043</v>
      </c>
      <c r="O1095" s="56" t="s">
        <v>985</v>
      </c>
      <c r="P1095" s="1" t="s">
        <v>110</v>
      </c>
      <c r="Q1095" s="56" t="s">
        <v>241</v>
      </c>
      <c r="R1095" s="56" t="s">
        <v>339</v>
      </c>
      <c r="S1095" s="56">
        <v>116867</v>
      </c>
      <c r="T1095" s="1" t="s">
        <v>428</v>
      </c>
      <c r="U1095" s="56">
        <v>41416</v>
      </c>
      <c r="V1095" s="56">
        <v>43100</v>
      </c>
      <c r="W1095" s="56">
        <v>41729</v>
      </c>
      <c r="X1095" s="56">
        <v>43100</v>
      </c>
      <c r="Y1095" s="56" t="s">
        <v>356</v>
      </c>
      <c r="Z1095" s="56" t="s">
        <v>341</v>
      </c>
      <c r="AA1095" s="56" t="s">
        <v>342</v>
      </c>
      <c r="AB1095" s="56" t="s">
        <v>339</v>
      </c>
      <c r="AC1095" s="56" t="s">
        <v>342</v>
      </c>
      <c r="AD1095" s="56" t="s">
        <v>347</v>
      </c>
      <c r="AE1095" s="56" t="s">
        <v>334</v>
      </c>
      <c r="AF1095" s="56" t="s">
        <v>292</v>
      </c>
      <c r="AG1095" s="56">
        <v>2017</v>
      </c>
      <c r="AH1095" s="56" t="s">
        <v>361</v>
      </c>
      <c r="AI1095" s="56" t="s">
        <v>373</v>
      </c>
      <c r="AJ1095" s="56">
        <v>215</v>
      </c>
      <c r="AM1095" s="56">
        <v>42748</v>
      </c>
      <c r="AN1095" s="56" t="s">
        <v>391</v>
      </c>
      <c r="AO1095" s="1">
        <v>41393</v>
      </c>
      <c r="AP1095" s="56" t="s">
        <v>353</v>
      </c>
      <c r="AQ1095" s="56">
        <v>54345</v>
      </c>
      <c r="AR1095" s="56">
        <v>0</v>
      </c>
      <c r="AS1095" s="56" t="s">
        <v>346</v>
      </c>
      <c r="AT1095" s="56">
        <v>1004</v>
      </c>
      <c r="AU1095" s="56" t="s">
        <v>429</v>
      </c>
      <c r="BB1095" s="56" t="s">
        <v>339</v>
      </c>
      <c r="BC1095" s="56" t="s">
        <v>263</v>
      </c>
      <c r="BD1095" s="56" t="s">
        <v>349</v>
      </c>
      <c r="BE1095" s="56" t="s">
        <v>347</v>
      </c>
      <c r="BF1095" s="56" t="s">
        <v>334</v>
      </c>
      <c r="BG1095" s="56" t="s">
        <v>365</v>
      </c>
      <c r="BH1095" s="56">
        <v>0</v>
      </c>
      <c r="BI1095" s="56">
        <v>0</v>
      </c>
      <c r="BJ1095" s="56">
        <v>1</v>
      </c>
    </row>
    <row r="1096" spans="1:62" hidden="1" x14ac:dyDescent="0.3">
      <c r="A1096" s="56">
        <v>49196161</v>
      </c>
      <c r="B1096" s="86">
        <v>599202</v>
      </c>
      <c r="C1096" s="1">
        <v>42893</v>
      </c>
      <c r="D1096" s="56" t="s">
        <v>357</v>
      </c>
      <c r="E1096" s="56" t="s">
        <v>358</v>
      </c>
      <c r="F1096" s="56" t="s">
        <v>334</v>
      </c>
      <c r="G1096" s="56" t="s">
        <v>335</v>
      </c>
      <c r="H1096" s="56" t="s">
        <v>336</v>
      </c>
      <c r="I1096" s="56" t="s">
        <v>359</v>
      </c>
      <c r="K1096" s="56" t="s">
        <v>337</v>
      </c>
      <c r="L1096" s="56" t="s">
        <v>545</v>
      </c>
      <c r="M1096" s="56" t="s">
        <v>984</v>
      </c>
      <c r="N1096" s="56" t="s">
        <v>1043</v>
      </c>
      <c r="O1096" s="56" t="s">
        <v>985</v>
      </c>
      <c r="P1096" s="1" t="s">
        <v>110</v>
      </c>
      <c r="Q1096" s="56" t="s">
        <v>241</v>
      </c>
      <c r="R1096" s="56" t="s">
        <v>339</v>
      </c>
      <c r="S1096" s="56">
        <v>116867</v>
      </c>
      <c r="T1096" s="1" t="s">
        <v>428</v>
      </c>
      <c r="U1096" s="56">
        <v>41416</v>
      </c>
      <c r="V1096" s="56">
        <v>43100</v>
      </c>
      <c r="W1096" s="56">
        <v>41729</v>
      </c>
      <c r="X1096" s="56">
        <v>43100</v>
      </c>
      <c r="Y1096" s="56" t="s">
        <v>356</v>
      </c>
      <c r="Z1096" s="56" t="s">
        <v>341</v>
      </c>
      <c r="AA1096" s="56" t="s">
        <v>342</v>
      </c>
      <c r="AB1096" s="56" t="s">
        <v>339</v>
      </c>
      <c r="AC1096" s="56" t="s">
        <v>342</v>
      </c>
      <c r="AD1096" s="56" t="s">
        <v>347</v>
      </c>
      <c r="AE1096" s="56" t="s">
        <v>334</v>
      </c>
      <c r="AF1096" s="56" t="s">
        <v>292</v>
      </c>
      <c r="AG1096" s="56">
        <v>2017</v>
      </c>
      <c r="AH1096" s="56" t="s">
        <v>361</v>
      </c>
      <c r="AI1096" s="56" t="s">
        <v>384</v>
      </c>
      <c r="AJ1096" s="56">
        <v>224</v>
      </c>
      <c r="AM1096" s="56">
        <v>42748</v>
      </c>
      <c r="AN1096" s="56" t="s">
        <v>391</v>
      </c>
      <c r="AO1096" s="1">
        <v>41393</v>
      </c>
      <c r="AP1096" s="56" t="s">
        <v>353</v>
      </c>
      <c r="AQ1096" s="56">
        <v>54345</v>
      </c>
      <c r="AR1096" s="56">
        <v>0</v>
      </c>
      <c r="AS1096" s="56" t="s">
        <v>346</v>
      </c>
      <c r="AT1096" s="56">
        <v>1004</v>
      </c>
      <c r="AU1096" s="56" t="s">
        <v>429</v>
      </c>
      <c r="BB1096" s="56" t="s">
        <v>339</v>
      </c>
      <c r="BC1096" s="56" t="s">
        <v>263</v>
      </c>
      <c r="BD1096" s="56" t="s">
        <v>349</v>
      </c>
      <c r="BE1096" s="56" t="s">
        <v>347</v>
      </c>
      <c r="BF1096" s="56" t="s">
        <v>334</v>
      </c>
      <c r="BG1096" s="56" t="s">
        <v>365</v>
      </c>
      <c r="BH1096" s="56">
        <v>0</v>
      </c>
      <c r="BI1096" s="56">
        <v>0</v>
      </c>
      <c r="BJ1096" s="56">
        <v>1</v>
      </c>
    </row>
    <row r="1097" spans="1:62" hidden="1" x14ac:dyDescent="0.3">
      <c r="A1097" s="56">
        <v>49196740</v>
      </c>
      <c r="B1097" s="86">
        <v>599202</v>
      </c>
      <c r="C1097" s="1">
        <v>42893</v>
      </c>
      <c r="D1097" s="56" t="s">
        <v>357</v>
      </c>
      <c r="E1097" s="56" t="s">
        <v>358</v>
      </c>
      <c r="F1097" s="56" t="s">
        <v>334</v>
      </c>
      <c r="G1097" s="56" t="s">
        <v>335</v>
      </c>
      <c r="H1097" s="56" t="s">
        <v>336</v>
      </c>
      <c r="I1097" s="56" t="s">
        <v>359</v>
      </c>
      <c r="K1097" s="56" t="s">
        <v>337</v>
      </c>
      <c r="L1097" s="56" t="s">
        <v>545</v>
      </c>
      <c r="M1097" s="56" t="s">
        <v>984</v>
      </c>
      <c r="N1097" s="56" t="s">
        <v>1043</v>
      </c>
      <c r="O1097" s="56" t="s">
        <v>985</v>
      </c>
      <c r="P1097" s="1" t="s">
        <v>110</v>
      </c>
      <c r="Q1097" s="56" t="s">
        <v>366</v>
      </c>
      <c r="R1097" s="56" t="s">
        <v>339</v>
      </c>
      <c r="S1097" s="56">
        <v>190147</v>
      </c>
      <c r="T1097" s="1" t="s">
        <v>439</v>
      </c>
      <c r="U1097" s="56">
        <v>41416</v>
      </c>
      <c r="V1097" s="56">
        <v>43100</v>
      </c>
      <c r="W1097" s="56">
        <v>41456</v>
      </c>
      <c r="X1097" s="56">
        <v>43100</v>
      </c>
      <c r="Y1097" s="56" t="s">
        <v>340</v>
      </c>
      <c r="Z1097" s="56" t="s">
        <v>341</v>
      </c>
      <c r="AA1097" s="56" t="s">
        <v>347</v>
      </c>
      <c r="AB1097" s="56" t="s">
        <v>343</v>
      </c>
      <c r="AC1097" s="56" t="s">
        <v>342</v>
      </c>
      <c r="AD1097" s="56" t="s">
        <v>342</v>
      </c>
      <c r="AE1097" s="56" t="s">
        <v>334</v>
      </c>
      <c r="AF1097" s="56" t="s">
        <v>291</v>
      </c>
      <c r="AG1097" s="56">
        <v>2016</v>
      </c>
      <c r="AH1097" s="56" t="s">
        <v>80</v>
      </c>
      <c r="AI1097" s="56" t="s">
        <v>344</v>
      </c>
      <c r="AJ1097" s="56">
        <v>4686</v>
      </c>
      <c r="AK1097" s="1">
        <v>42521</v>
      </c>
      <c r="AL1097" s="56" t="s">
        <v>437</v>
      </c>
      <c r="AM1097" s="56">
        <v>42767</v>
      </c>
      <c r="AN1097" s="56" t="s">
        <v>353</v>
      </c>
      <c r="AO1097" s="1">
        <v>42572</v>
      </c>
      <c r="AP1097" s="56" t="s">
        <v>353</v>
      </c>
      <c r="AQ1097" s="56">
        <v>75566</v>
      </c>
      <c r="AR1097" s="56">
        <v>0</v>
      </c>
      <c r="AS1097" s="56" t="s">
        <v>346</v>
      </c>
      <c r="BB1097" s="56" t="s">
        <v>339</v>
      </c>
      <c r="BC1097" s="56" t="s">
        <v>263</v>
      </c>
      <c r="BD1097" s="56" t="s">
        <v>349</v>
      </c>
      <c r="BE1097" s="56" t="s">
        <v>347</v>
      </c>
      <c r="BF1097" s="56" t="s">
        <v>334</v>
      </c>
      <c r="BG1097" s="56" t="s">
        <v>365</v>
      </c>
      <c r="BH1097" s="56">
        <v>0</v>
      </c>
      <c r="BI1097" s="56">
        <v>0</v>
      </c>
      <c r="BJ1097" s="56">
        <v>1</v>
      </c>
    </row>
    <row r="1098" spans="1:62" hidden="1" x14ac:dyDescent="0.3">
      <c r="A1098" s="56">
        <v>49196732</v>
      </c>
      <c r="B1098" s="86">
        <v>599202</v>
      </c>
      <c r="C1098" s="1">
        <v>42893</v>
      </c>
      <c r="D1098" s="56" t="s">
        <v>357</v>
      </c>
      <c r="E1098" s="56" t="s">
        <v>358</v>
      </c>
      <c r="F1098" s="56" t="s">
        <v>334</v>
      </c>
      <c r="G1098" s="56" t="s">
        <v>335</v>
      </c>
      <c r="H1098" s="56" t="s">
        <v>336</v>
      </c>
      <c r="I1098" s="56" t="s">
        <v>359</v>
      </c>
      <c r="K1098" s="56" t="s">
        <v>337</v>
      </c>
      <c r="L1098" s="56" t="s">
        <v>545</v>
      </c>
      <c r="M1098" s="56" t="s">
        <v>984</v>
      </c>
      <c r="N1098" s="56" t="s">
        <v>1043</v>
      </c>
      <c r="O1098" s="56" t="s">
        <v>985</v>
      </c>
      <c r="P1098" s="1" t="s">
        <v>110</v>
      </c>
      <c r="Q1098" s="56" t="s">
        <v>366</v>
      </c>
      <c r="R1098" s="56" t="s">
        <v>339</v>
      </c>
      <c r="S1098" s="56">
        <v>190123</v>
      </c>
      <c r="T1098" s="1" t="s">
        <v>253</v>
      </c>
      <c r="U1098" s="56">
        <v>41416</v>
      </c>
      <c r="V1098" s="56">
        <v>43100</v>
      </c>
      <c r="W1098" s="56">
        <v>41456</v>
      </c>
      <c r="X1098" s="56">
        <v>43100</v>
      </c>
      <c r="Y1098" s="56" t="s">
        <v>340</v>
      </c>
      <c r="Z1098" s="56" t="s">
        <v>341</v>
      </c>
      <c r="AA1098" s="56" t="s">
        <v>342</v>
      </c>
      <c r="AB1098" s="56" t="s">
        <v>343</v>
      </c>
      <c r="AC1098" s="56" t="s">
        <v>342</v>
      </c>
      <c r="AD1098" s="56" t="s">
        <v>347</v>
      </c>
      <c r="AE1098" s="56" t="s">
        <v>354</v>
      </c>
      <c r="AF1098" s="56" t="s">
        <v>292</v>
      </c>
      <c r="AG1098" s="56">
        <v>2013</v>
      </c>
      <c r="AH1098" s="56" t="s">
        <v>361</v>
      </c>
      <c r="AI1098" s="56" t="s">
        <v>384</v>
      </c>
      <c r="AJ1098" s="56">
        <v>0</v>
      </c>
      <c r="AM1098" s="56">
        <v>42748</v>
      </c>
      <c r="AN1098" s="56" t="s">
        <v>391</v>
      </c>
      <c r="AO1098" s="1">
        <v>41784</v>
      </c>
      <c r="AP1098" s="56" t="s">
        <v>353</v>
      </c>
      <c r="AQ1098" s="56">
        <v>328</v>
      </c>
      <c r="AR1098" s="56">
        <v>0</v>
      </c>
      <c r="AS1098" s="56" t="s">
        <v>346</v>
      </c>
      <c r="BB1098" s="56" t="s">
        <v>339</v>
      </c>
      <c r="BC1098" s="56" t="s">
        <v>263</v>
      </c>
      <c r="BD1098" s="56" t="s">
        <v>349</v>
      </c>
      <c r="BE1098" s="56" t="s">
        <v>347</v>
      </c>
      <c r="BF1098" s="56" t="s">
        <v>334</v>
      </c>
      <c r="BG1098" s="56" t="s">
        <v>365</v>
      </c>
      <c r="BH1098" s="56">
        <v>0</v>
      </c>
      <c r="BI1098" s="56">
        <v>0</v>
      </c>
      <c r="BJ1098" s="56">
        <v>0</v>
      </c>
    </row>
    <row r="1099" spans="1:62" hidden="1" x14ac:dyDescent="0.3">
      <c r="A1099" s="56">
        <v>49196728</v>
      </c>
      <c r="B1099" s="86">
        <v>599202</v>
      </c>
      <c r="C1099" s="1">
        <v>42893</v>
      </c>
      <c r="D1099" s="56" t="s">
        <v>357</v>
      </c>
      <c r="E1099" s="56" t="s">
        <v>358</v>
      </c>
      <c r="F1099" s="56" t="s">
        <v>334</v>
      </c>
      <c r="G1099" s="56" t="s">
        <v>335</v>
      </c>
      <c r="H1099" s="56" t="s">
        <v>336</v>
      </c>
      <c r="I1099" s="56" t="s">
        <v>359</v>
      </c>
      <c r="K1099" s="56" t="s">
        <v>337</v>
      </c>
      <c r="L1099" s="56" t="s">
        <v>545</v>
      </c>
      <c r="M1099" s="56" t="s">
        <v>984</v>
      </c>
      <c r="N1099" s="56" t="s">
        <v>1043</v>
      </c>
      <c r="O1099" s="56" t="s">
        <v>985</v>
      </c>
      <c r="P1099" s="1" t="s">
        <v>110</v>
      </c>
      <c r="Q1099" s="56" t="s">
        <v>366</v>
      </c>
      <c r="R1099" s="56" t="s">
        <v>339</v>
      </c>
      <c r="S1099" s="56">
        <v>198381</v>
      </c>
      <c r="T1099" s="1" t="s">
        <v>440</v>
      </c>
      <c r="U1099" s="56">
        <v>41416</v>
      </c>
      <c r="V1099" s="56">
        <v>43100</v>
      </c>
      <c r="W1099" s="56">
        <v>41416</v>
      </c>
      <c r="X1099" s="56">
        <v>43100</v>
      </c>
      <c r="Y1099" s="56" t="s">
        <v>340</v>
      </c>
      <c r="Z1099" s="56" t="s">
        <v>341</v>
      </c>
      <c r="AA1099" s="56" t="s">
        <v>347</v>
      </c>
      <c r="AB1099" s="56" t="s">
        <v>343</v>
      </c>
      <c r="AC1099" s="56" t="s">
        <v>342</v>
      </c>
      <c r="AD1099" s="56" t="s">
        <v>342</v>
      </c>
      <c r="AE1099" s="56" t="s">
        <v>334</v>
      </c>
      <c r="AF1099" s="56" t="s">
        <v>292</v>
      </c>
      <c r="AG1099" s="56">
        <v>2018</v>
      </c>
      <c r="AH1099" s="56" t="s">
        <v>80</v>
      </c>
      <c r="AI1099" s="56" t="s">
        <v>348</v>
      </c>
      <c r="AJ1099" s="56">
        <v>0</v>
      </c>
      <c r="AM1099" s="56">
        <v>42767</v>
      </c>
      <c r="AN1099" s="56" t="s">
        <v>353</v>
      </c>
      <c r="AO1099" s="1">
        <v>41864</v>
      </c>
      <c r="AP1099" s="56" t="s">
        <v>378</v>
      </c>
      <c r="AQ1099" s="56">
        <v>62603</v>
      </c>
      <c r="AR1099" s="56">
        <v>0</v>
      </c>
      <c r="AS1099" s="56" t="s">
        <v>346</v>
      </c>
      <c r="BB1099" s="56" t="s">
        <v>339</v>
      </c>
      <c r="BC1099" s="56" t="s">
        <v>263</v>
      </c>
      <c r="BD1099" s="56" t="s">
        <v>349</v>
      </c>
      <c r="BE1099" s="56" t="s">
        <v>347</v>
      </c>
      <c r="BF1099" s="56" t="s">
        <v>334</v>
      </c>
      <c r="BG1099" s="56" t="s">
        <v>365</v>
      </c>
      <c r="BH1099" s="56">
        <v>0</v>
      </c>
      <c r="BI1099" s="56">
        <v>0</v>
      </c>
      <c r="BJ1099" s="56">
        <v>1</v>
      </c>
    </row>
    <row r="1100" spans="1:62" hidden="1" x14ac:dyDescent="0.3">
      <c r="A1100" s="56">
        <v>49196162</v>
      </c>
      <c r="B1100" s="86">
        <v>599202</v>
      </c>
      <c r="C1100" s="1">
        <v>42893</v>
      </c>
      <c r="D1100" s="56" t="s">
        <v>357</v>
      </c>
      <c r="E1100" s="56" t="s">
        <v>358</v>
      </c>
      <c r="F1100" s="56" t="s">
        <v>334</v>
      </c>
      <c r="G1100" s="56" t="s">
        <v>335</v>
      </c>
      <c r="H1100" s="56" t="s">
        <v>336</v>
      </c>
      <c r="I1100" s="56" t="s">
        <v>359</v>
      </c>
      <c r="K1100" s="56" t="s">
        <v>337</v>
      </c>
      <c r="L1100" s="56" t="s">
        <v>545</v>
      </c>
      <c r="M1100" s="56" t="s">
        <v>984</v>
      </c>
      <c r="N1100" s="56" t="s">
        <v>1043</v>
      </c>
      <c r="O1100" s="56" t="s">
        <v>985</v>
      </c>
      <c r="P1100" s="1" t="s">
        <v>110</v>
      </c>
      <c r="Q1100" s="56" t="s">
        <v>241</v>
      </c>
      <c r="R1100" s="56" t="s">
        <v>339</v>
      </c>
      <c r="S1100" s="56">
        <v>116867</v>
      </c>
      <c r="T1100" s="1" t="s">
        <v>428</v>
      </c>
      <c r="U1100" s="56">
        <v>41416</v>
      </c>
      <c r="V1100" s="56">
        <v>43100</v>
      </c>
      <c r="W1100" s="56">
        <v>41729</v>
      </c>
      <c r="X1100" s="56">
        <v>43100</v>
      </c>
      <c r="Y1100" s="56" t="s">
        <v>356</v>
      </c>
      <c r="Z1100" s="56" t="s">
        <v>341</v>
      </c>
      <c r="AA1100" s="56" t="s">
        <v>342</v>
      </c>
      <c r="AB1100" s="56" t="s">
        <v>339</v>
      </c>
      <c r="AC1100" s="56" t="s">
        <v>342</v>
      </c>
      <c r="AD1100" s="56" t="s">
        <v>347</v>
      </c>
      <c r="AE1100" s="56" t="s">
        <v>334</v>
      </c>
      <c r="AF1100" s="56" t="s">
        <v>292</v>
      </c>
      <c r="AG1100" s="56">
        <v>2018</v>
      </c>
      <c r="AH1100" s="56" t="s">
        <v>361</v>
      </c>
      <c r="AI1100" s="56" t="s">
        <v>385</v>
      </c>
      <c r="AJ1100" s="56">
        <v>231</v>
      </c>
      <c r="AM1100" s="56">
        <v>42748</v>
      </c>
      <c r="AN1100" s="56" t="s">
        <v>391</v>
      </c>
      <c r="AO1100" s="1">
        <v>41393</v>
      </c>
      <c r="AP1100" s="56" t="s">
        <v>353</v>
      </c>
      <c r="AQ1100" s="56">
        <v>54345</v>
      </c>
      <c r="AR1100" s="56">
        <v>0</v>
      </c>
      <c r="AS1100" s="56" t="s">
        <v>346</v>
      </c>
      <c r="AT1100" s="56">
        <v>1004</v>
      </c>
      <c r="AU1100" s="56" t="s">
        <v>429</v>
      </c>
      <c r="BB1100" s="56" t="s">
        <v>339</v>
      </c>
      <c r="BC1100" s="56" t="s">
        <v>263</v>
      </c>
      <c r="BD1100" s="56" t="s">
        <v>349</v>
      </c>
      <c r="BE1100" s="56" t="s">
        <v>347</v>
      </c>
      <c r="BF1100" s="56" t="s">
        <v>334</v>
      </c>
      <c r="BG1100" s="56" t="s">
        <v>365</v>
      </c>
      <c r="BH1100" s="56">
        <v>0</v>
      </c>
      <c r="BI1100" s="56">
        <v>0</v>
      </c>
      <c r="BJ1100" s="56">
        <v>1</v>
      </c>
    </row>
    <row r="1101" spans="1:62" hidden="1" x14ac:dyDescent="0.3">
      <c r="A1101" s="56">
        <v>49196163</v>
      </c>
      <c r="B1101" s="86">
        <v>599202</v>
      </c>
      <c r="C1101" s="1">
        <v>42893</v>
      </c>
      <c r="D1101" s="56" t="s">
        <v>357</v>
      </c>
      <c r="E1101" s="56" t="s">
        <v>358</v>
      </c>
      <c r="F1101" s="56" t="s">
        <v>334</v>
      </c>
      <c r="G1101" s="56" t="s">
        <v>335</v>
      </c>
      <c r="H1101" s="56" t="s">
        <v>336</v>
      </c>
      <c r="I1101" s="56" t="s">
        <v>359</v>
      </c>
      <c r="K1101" s="56" t="s">
        <v>337</v>
      </c>
      <c r="L1101" s="56" t="s">
        <v>545</v>
      </c>
      <c r="M1101" s="56" t="s">
        <v>984</v>
      </c>
      <c r="N1101" s="56" t="s">
        <v>1043</v>
      </c>
      <c r="O1101" s="56" t="s">
        <v>985</v>
      </c>
      <c r="P1101" s="1" t="s">
        <v>110</v>
      </c>
      <c r="Q1101" s="56" t="s">
        <v>241</v>
      </c>
      <c r="R1101" s="56" t="s">
        <v>339</v>
      </c>
      <c r="S1101" s="56">
        <v>116867</v>
      </c>
      <c r="T1101" s="1" t="s">
        <v>428</v>
      </c>
      <c r="U1101" s="56">
        <v>41416</v>
      </c>
      <c r="V1101" s="56">
        <v>43100</v>
      </c>
      <c r="W1101" s="56">
        <v>41729</v>
      </c>
      <c r="X1101" s="56">
        <v>43100</v>
      </c>
      <c r="Y1101" s="56" t="s">
        <v>356</v>
      </c>
      <c r="Z1101" s="56" t="s">
        <v>341</v>
      </c>
      <c r="AA1101" s="56" t="s">
        <v>342</v>
      </c>
      <c r="AB1101" s="56" t="s">
        <v>339</v>
      </c>
      <c r="AC1101" s="56" t="s">
        <v>342</v>
      </c>
      <c r="AD1101" s="56" t="s">
        <v>347</v>
      </c>
      <c r="AE1101" s="56" t="s">
        <v>334</v>
      </c>
      <c r="AF1101" s="56" t="s">
        <v>292</v>
      </c>
      <c r="AG1101" s="56">
        <v>2018</v>
      </c>
      <c r="AH1101" s="56" t="s">
        <v>361</v>
      </c>
      <c r="AI1101" s="56" t="s">
        <v>362</v>
      </c>
      <c r="AJ1101" s="56">
        <v>237</v>
      </c>
      <c r="AM1101" s="56">
        <v>42748</v>
      </c>
      <c r="AN1101" s="56" t="s">
        <v>391</v>
      </c>
      <c r="AO1101" s="1">
        <v>41393</v>
      </c>
      <c r="AP1101" s="56" t="s">
        <v>353</v>
      </c>
      <c r="AQ1101" s="56">
        <v>54345</v>
      </c>
      <c r="AR1101" s="56">
        <v>0</v>
      </c>
      <c r="AS1101" s="56" t="s">
        <v>346</v>
      </c>
      <c r="AT1101" s="56">
        <v>1004</v>
      </c>
      <c r="AU1101" s="56" t="s">
        <v>429</v>
      </c>
      <c r="BB1101" s="56" t="s">
        <v>339</v>
      </c>
      <c r="BC1101" s="56" t="s">
        <v>263</v>
      </c>
      <c r="BD1101" s="56" t="s">
        <v>349</v>
      </c>
      <c r="BE1101" s="56" t="s">
        <v>347</v>
      </c>
      <c r="BF1101" s="56" t="s">
        <v>334</v>
      </c>
      <c r="BG1101" s="56" t="s">
        <v>365</v>
      </c>
      <c r="BH1101" s="56">
        <v>0</v>
      </c>
      <c r="BI1101" s="56">
        <v>0</v>
      </c>
      <c r="BJ1101" s="56">
        <v>1</v>
      </c>
    </row>
    <row r="1102" spans="1:62" hidden="1" x14ac:dyDescent="0.3">
      <c r="A1102" s="56">
        <v>49196730</v>
      </c>
      <c r="B1102" s="86">
        <v>599202</v>
      </c>
      <c r="C1102" s="1">
        <v>42893</v>
      </c>
      <c r="D1102" s="56" t="s">
        <v>357</v>
      </c>
      <c r="E1102" s="56" t="s">
        <v>358</v>
      </c>
      <c r="F1102" s="56" t="s">
        <v>334</v>
      </c>
      <c r="G1102" s="56" t="s">
        <v>335</v>
      </c>
      <c r="H1102" s="56" t="s">
        <v>336</v>
      </c>
      <c r="I1102" s="56" t="s">
        <v>359</v>
      </c>
      <c r="K1102" s="56" t="s">
        <v>337</v>
      </c>
      <c r="L1102" s="56" t="s">
        <v>545</v>
      </c>
      <c r="M1102" s="56" t="s">
        <v>984</v>
      </c>
      <c r="N1102" s="56" t="s">
        <v>1043</v>
      </c>
      <c r="O1102" s="56" t="s">
        <v>985</v>
      </c>
      <c r="P1102" s="1" t="s">
        <v>110</v>
      </c>
      <c r="Q1102" s="56" t="s">
        <v>366</v>
      </c>
      <c r="R1102" s="56" t="s">
        <v>339</v>
      </c>
      <c r="S1102" s="56">
        <v>190123</v>
      </c>
      <c r="T1102" s="1" t="s">
        <v>253</v>
      </c>
      <c r="U1102" s="56">
        <v>41416</v>
      </c>
      <c r="V1102" s="56">
        <v>43100</v>
      </c>
      <c r="W1102" s="56">
        <v>41456</v>
      </c>
      <c r="X1102" s="56">
        <v>43100</v>
      </c>
      <c r="Y1102" s="56" t="s">
        <v>340</v>
      </c>
      <c r="Z1102" s="56" t="s">
        <v>341</v>
      </c>
      <c r="AA1102" s="56" t="s">
        <v>342</v>
      </c>
      <c r="AB1102" s="56" t="s">
        <v>343</v>
      </c>
      <c r="AC1102" s="56" t="s">
        <v>342</v>
      </c>
      <c r="AD1102" s="56" t="s">
        <v>347</v>
      </c>
      <c r="AE1102" s="56" t="s">
        <v>354</v>
      </c>
      <c r="AF1102" s="56" t="s">
        <v>291</v>
      </c>
      <c r="AG1102" s="56">
        <v>2015</v>
      </c>
      <c r="AH1102" s="56" t="s">
        <v>361</v>
      </c>
      <c r="AI1102" s="56" t="s">
        <v>384</v>
      </c>
      <c r="AJ1102" s="56">
        <v>1</v>
      </c>
      <c r="AK1102" s="1">
        <v>42155</v>
      </c>
      <c r="AL1102" s="56" t="s">
        <v>464</v>
      </c>
      <c r="AM1102" s="56">
        <v>42748</v>
      </c>
      <c r="AN1102" s="56" t="s">
        <v>391</v>
      </c>
      <c r="AO1102" s="1">
        <v>42242</v>
      </c>
      <c r="AP1102" s="56" t="s">
        <v>391</v>
      </c>
      <c r="AQ1102" s="56">
        <v>328</v>
      </c>
      <c r="AR1102" s="56">
        <v>0</v>
      </c>
      <c r="AS1102" s="56" t="s">
        <v>346</v>
      </c>
      <c r="BB1102" s="56" t="s">
        <v>339</v>
      </c>
      <c r="BC1102" s="56" t="s">
        <v>263</v>
      </c>
      <c r="BD1102" s="56" t="s">
        <v>349</v>
      </c>
      <c r="BE1102" s="56" t="s">
        <v>347</v>
      </c>
      <c r="BF1102" s="56" t="s">
        <v>334</v>
      </c>
      <c r="BG1102" s="56" t="s">
        <v>365</v>
      </c>
      <c r="BH1102" s="56">
        <v>0</v>
      </c>
      <c r="BI1102" s="56">
        <v>0</v>
      </c>
      <c r="BJ1102" s="56">
        <v>0</v>
      </c>
    </row>
    <row r="1103" spans="1:62" hidden="1" x14ac:dyDescent="0.3">
      <c r="A1103" s="56">
        <v>49196164</v>
      </c>
      <c r="B1103" s="86">
        <v>599202</v>
      </c>
      <c r="C1103" s="1">
        <v>42893</v>
      </c>
      <c r="D1103" s="56" t="s">
        <v>357</v>
      </c>
      <c r="E1103" s="56" t="s">
        <v>358</v>
      </c>
      <c r="F1103" s="56" t="s">
        <v>334</v>
      </c>
      <c r="G1103" s="56" t="s">
        <v>335</v>
      </c>
      <c r="H1103" s="56" t="s">
        <v>336</v>
      </c>
      <c r="I1103" s="56" t="s">
        <v>359</v>
      </c>
      <c r="K1103" s="56" t="s">
        <v>337</v>
      </c>
      <c r="L1103" s="56" t="s">
        <v>545</v>
      </c>
      <c r="M1103" s="56" t="s">
        <v>984</v>
      </c>
      <c r="N1103" s="56" t="s">
        <v>1043</v>
      </c>
      <c r="O1103" s="56" t="s">
        <v>985</v>
      </c>
      <c r="P1103" s="1" t="s">
        <v>110</v>
      </c>
      <c r="Q1103" s="56" t="s">
        <v>241</v>
      </c>
      <c r="R1103" s="56" t="s">
        <v>339</v>
      </c>
      <c r="S1103" s="56">
        <v>107861</v>
      </c>
      <c r="T1103" s="1" t="s">
        <v>438</v>
      </c>
      <c r="U1103" s="56">
        <v>41416</v>
      </c>
      <c r="V1103" s="56">
        <v>43100</v>
      </c>
      <c r="W1103" s="56">
        <v>41275</v>
      </c>
      <c r="X1103" s="56">
        <v>41290</v>
      </c>
      <c r="Y1103" s="56" t="s">
        <v>340</v>
      </c>
      <c r="AA1103" s="56" t="s">
        <v>347</v>
      </c>
      <c r="AB1103" s="56" t="s">
        <v>343</v>
      </c>
      <c r="AC1103" s="56" t="s">
        <v>342</v>
      </c>
      <c r="AD1103" s="56" t="s">
        <v>347</v>
      </c>
      <c r="AE1103" s="56" t="s">
        <v>352</v>
      </c>
      <c r="AF1103" s="56" t="s">
        <v>224</v>
      </c>
      <c r="AG1103" s="56">
        <v>2012</v>
      </c>
      <c r="AH1103" s="56" t="s">
        <v>80</v>
      </c>
      <c r="AI1103" s="56" t="s">
        <v>339</v>
      </c>
      <c r="AJ1103" s="56">
        <v>7</v>
      </c>
      <c r="AM1103" s="56">
        <v>41290</v>
      </c>
      <c r="AN1103" s="56" t="s">
        <v>353</v>
      </c>
      <c r="AO1103" s="1">
        <v>41138</v>
      </c>
      <c r="AP1103" s="56" t="s">
        <v>378</v>
      </c>
      <c r="AQ1103" s="56">
        <v>36007</v>
      </c>
      <c r="AR1103" s="56">
        <v>0</v>
      </c>
      <c r="AS1103" s="56" t="s">
        <v>346</v>
      </c>
      <c r="BB1103" s="56" t="s">
        <v>339</v>
      </c>
      <c r="BC1103" s="56" t="s">
        <v>263</v>
      </c>
      <c r="BD1103" s="56" t="s">
        <v>349</v>
      </c>
      <c r="BE1103" s="56" t="s">
        <v>347</v>
      </c>
      <c r="BF1103" s="56" t="s">
        <v>334</v>
      </c>
      <c r="BG1103" s="56" t="s">
        <v>365</v>
      </c>
      <c r="BH1103" s="56">
        <v>0</v>
      </c>
      <c r="BI1103" s="56">
        <v>0</v>
      </c>
      <c r="BJ1103" s="56">
        <v>0</v>
      </c>
    </row>
    <row r="1104" spans="1:62" hidden="1" x14ac:dyDescent="0.3">
      <c r="A1104" s="56">
        <v>49196165</v>
      </c>
      <c r="B1104" s="86">
        <v>599202</v>
      </c>
      <c r="C1104" s="1">
        <v>42893</v>
      </c>
      <c r="D1104" s="56" t="s">
        <v>357</v>
      </c>
      <c r="E1104" s="56" t="s">
        <v>358</v>
      </c>
      <c r="F1104" s="56" t="s">
        <v>334</v>
      </c>
      <c r="G1104" s="56" t="s">
        <v>335</v>
      </c>
      <c r="H1104" s="56" t="s">
        <v>336</v>
      </c>
      <c r="I1104" s="56" t="s">
        <v>359</v>
      </c>
      <c r="K1104" s="56" t="s">
        <v>337</v>
      </c>
      <c r="L1104" s="56" t="s">
        <v>545</v>
      </c>
      <c r="M1104" s="56" t="s">
        <v>984</v>
      </c>
      <c r="N1104" s="56" t="s">
        <v>1043</v>
      </c>
      <c r="O1104" s="56" t="s">
        <v>985</v>
      </c>
      <c r="P1104" s="1" t="s">
        <v>110</v>
      </c>
      <c r="Q1104" s="56" t="s">
        <v>241</v>
      </c>
      <c r="R1104" s="56" t="s">
        <v>339</v>
      </c>
      <c r="S1104" s="56">
        <v>107861</v>
      </c>
      <c r="T1104" s="1" t="s">
        <v>438</v>
      </c>
      <c r="U1104" s="56">
        <v>41416</v>
      </c>
      <c r="V1104" s="56">
        <v>43100</v>
      </c>
      <c r="W1104" s="56">
        <v>41275</v>
      </c>
      <c r="X1104" s="56">
        <v>41290</v>
      </c>
      <c r="Y1104" s="56" t="s">
        <v>340</v>
      </c>
      <c r="AA1104" s="56" t="s">
        <v>347</v>
      </c>
      <c r="AB1104" s="56" t="s">
        <v>343</v>
      </c>
      <c r="AC1104" s="56" t="s">
        <v>342</v>
      </c>
      <c r="AD1104" s="56" t="s">
        <v>347</v>
      </c>
      <c r="AE1104" s="56" t="s">
        <v>352</v>
      </c>
      <c r="AF1104" s="56" t="s">
        <v>292</v>
      </c>
      <c r="AG1104" s="56">
        <v>2013</v>
      </c>
      <c r="AH1104" s="56" t="s">
        <v>80</v>
      </c>
      <c r="AI1104" s="56" t="s">
        <v>344</v>
      </c>
      <c r="AJ1104" s="56">
        <v>0</v>
      </c>
      <c r="AM1104" s="56">
        <v>41290</v>
      </c>
      <c r="AN1104" s="56" t="s">
        <v>353</v>
      </c>
      <c r="AO1104" s="1">
        <v>41207</v>
      </c>
      <c r="AP1104" s="56" t="s">
        <v>353</v>
      </c>
      <c r="AQ1104" s="56">
        <v>36007</v>
      </c>
      <c r="AR1104" s="56">
        <v>0</v>
      </c>
      <c r="AS1104" s="56" t="s">
        <v>346</v>
      </c>
      <c r="BB1104" s="56" t="s">
        <v>339</v>
      </c>
      <c r="BC1104" s="56" t="s">
        <v>263</v>
      </c>
      <c r="BD1104" s="56" t="s">
        <v>349</v>
      </c>
      <c r="BE1104" s="56" t="s">
        <v>347</v>
      </c>
      <c r="BF1104" s="56" t="s">
        <v>334</v>
      </c>
      <c r="BG1104" s="56" t="s">
        <v>365</v>
      </c>
      <c r="BH1104" s="56">
        <v>0</v>
      </c>
      <c r="BI1104" s="56">
        <v>0</v>
      </c>
      <c r="BJ1104" s="56">
        <v>0</v>
      </c>
    </row>
    <row r="1105" spans="1:62" hidden="1" x14ac:dyDescent="0.3">
      <c r="A1105" s="56">
        <v>49196738</v>
      </c>
      <c r="B1105" s="86">
        <v>599202</v>
      </c>
      <c r="C1105" s="1">
        <v>42893</v>
      </c>
      <c r="D1105" s="56" t="s">
        <v>357</v>
      </c>
      <c r="E1105" s="56" t="s">
        <v>358</v>
      </c>
      <c r="F1105" s="56" t="s">
        <v>334</v>
      </c>
      <c r="G1105" s="56" t="s">
        <v>335</v>
      </c>
      <c r="H1105" s="56" t="s">
        <v>336</v>
      </c>
      <c r="I1105" s="56" t="s">
        <v>359</v>
      </c>
      <c r="K1105" s="56" t="s">
        <v>337</v>
      </c>
      <c r="L1105" s="56" t="s">
        <v>545</v>
      </c>
      <c r="M1105" s="56" t="s">
        <v>984</v>
      </c>
      <c r="N1105" s="56" t="s">
        <v>1043</v>
      </c>
      <c r="O1105" s="56" t="s">
        <v>985</v>
      </c>
      <c r="P1105" s="1" t="s">
        <v>110</v>
      </c>
      <c r="Q1105" s="56" t="s">
        <v>366</v>
      </c>
      <c r="R1105" s="56" t="s">
        <v>339</v>
      </c>
      <c r="S1105" s="56">
        <v>190147</v>
      </c>
      <c r="T1105" s="1" t="s">
        <v>439</v>
      </c>
      <c r="U1105" s="56">
        <v>41416</v>
      </c>
      <c r="V1105" s="56">
        <v>43100</v>
      </c>
      <c r="W1105" s="56">
        <v>41456</v>
      </c>
      <c r="X1105" s="56">
        <v>43100</v>
      </c>
      <c r="Y1105" s="56" t="s">
        <v>340</v>
      </c>
      <c r="Z1105" s="56" t="s">
        <v>341</v>
      </c>
      <c r="AA1105" s="56" t="s">
        <v>347</v>
      </c>
      <c r="AB1105" s="56" t="s">
        <v>343</v>
      </c>
      <c r="AC1105" s="56" t="s">
        <v>342</v>
      </c>
      <c r="AD1105" s="56" t="s">
        <v>342</v>
      </c>
      <c r="AE1105" s="56" t="s">
        <v>334</v>
      </c>
      <c r="AF1105" s="56" t="s">
        <v>291</v>
      </c>
      <c r="AG1105" s="56">
        <v>2015</v>
      </c>
      <c r="AH1105" s="56" t="s">
        <v>80</v>
      </c>
      <c r="AI1105" s="56" t="s">
        <v>344</v>
      </c>
      <c r="AJ1105" s="56">
        <v>49712</v>
      </c>
      <c r="AK1105" s="1">
        <v>42185</v>
      </c>
      <c r="AL1105" s="56" t="s">
        <v>471</v>
      </c>
      <c r="AM1105" s="56">
        <v>42767</v>
      </c>
      <c r="AN1105" s="56" t="s">
        <v>353</v>
      </c>
      <c r="AO1105" s="1">
        <v>42243</v>
      </c>
      <c r="AP1105" s="56" t="s">
        <v>391</v>
      </c>
      <c r="AQ1105" s="56">
        <v>75566</v>
      </c>
      <c r="AR1105" s="56">
        <v>0</v>
      </c>
      <c r="AS1105" s="56" t="s">
        <v>346</v>
      </c>
      <c r="BB1105" s="56" t="s">
        <v>339</v>
      </c>
      <c r="BC1105" s="56" t="s">
        <v>263</v>
      </c>
      <c r="BD1105" s="56" t="s">
        <v>349</v>
      </c>
      <c r="BE1105" s="56" t="s">
        <v>347</v>
      </c>
      <c r="BF1105" s="56" t="s">
        <v>334</v>
      </c>
      <c r="BG1105" s="56" t="s">
        <v>365</v>
      </c>
      <c r="BH1105" s="56">
        <v>0</v>
      </c>
      <c r="BI1105" s="56">
        <v>0</v>
      </c>
      <c r="BJ1105" s="56">
        <v>1</v>
      </c>
    </row>
    <row r="1106" spans="1:62" hidden="1" x14ac:dyDescent="0.3">
      <c r="A1106" s="56">
        <v>49196734</v>
      </c>
      <c r="B1106" s="86">
        <v>599202</v>
      </c>
      <c r="C1106" s="1">
        <v>42893</v>
      </c>
      <c r="D1106" s="56" t="s">
        <v>357</v>
      </c>
      <c r="E1106" s="56" t="s">
        <v>358</v>
      </c>
      <c r="F1106" s="56" t="s">
        <v>334</v>
      </c>
      <c r="G1106" s="56" t="s">
        <v>335</v>
      </c>
      <c r="H1106" s="56" t="s">
        <v>336</v>
      </c>
      <c r="I1106" s="56" t="s">
        <v>359</v>
      </c>
      <c r="K1106" s="56" t="s">
        <v>337</v>
      </c>
      <c r="L1106" s="56" t="s">
        <v>545</v>
      </c>
      <c r="M1106" s="56" t="s">
        <v>984</v>
      </c>
      <c r="N1106" s="56" t="s">
        <v>1043</v>
      </c>
      <c r="O1106" s="56" t="s">
        <v>985</v>
      </c>
      <c r="P1106" s="1" t="s">
        <v>110</v>
      </c>
      <c r="Q1106" s="56" t="s">
        <v>366</v>
      </c>
      <c r="R1106" s="56" t="s">
        <v>339</v>
      </c>
      <c r="S1106" s="56">
        <v>190123</v>
      </c>
      <c r="T1106" s="1" t="s">
        <v>253</v>
      </c>
      <c r="U1106" s="56">
        <v>41416</v>
      </c>
      <c r="V1106" s="56">
        <v>43100</v>
      </c>
      <c r="W1106" s="56">
        <v>41456</v>
      </c>
      <c r="X1106" s="56">
        <v>43100</v>
      </c>
      <c r="Y1106" s="56" t="s">
        <v>340</v>
      </c>
      <c r="Z1106" s="56" t="s">
        <v>341</v>
      </c>
      <c r="AA1106" s="56" t="s">
        <v>342</v>
      </c>
      <c r="AB1106" s="56" t="s">
        <v>343</v>
      </c>
      <c r="AC1106" s="56" t="s">
        <v>342</v>
      </c>
      <c r="AD1106" s="56" t="s">
        <v>347</v>
      </c>
      <c r="AE1106" s="56" t="s">
        <v>354</v>
      </c>
      <c r="AF1106" s="56" t="s">
        <v>292</v>
      </c>
      <c r="AG1106" s="56">
        <v>2014</v>
      </c>
      <c r="AH1106" s="56" t="s">
        <v>361</v>
      </c>
      <c r="AI1106" s="56" t="s">
        <v>362</v>
      </c>
      <c r="AJ1106" s="56">
        <v>1</v>
      </c>
      <c r="AM1106" s="56">
        <v>42748</v>
      </c>
      <c r="AN1106" s="56" t="s">
        <v>391</v>
      </c>
      <c r="AO1106" s="1">
        <v>41784</v>
      </c>
      <c r="AP1106" s="56" t="s">
        <v>353</v>
      </c>
      <c r="AQ1106" s="56">
        <v>328</v>
      </c>
      <c r="AR1106" s="56">
        <v>0</v>
      </c>
      <c r="AS1106" s="56" t="s">
        <v>346</v>
      </c>
      <c r="BB1106" s="56" t="s">
        <v>339</v>
      </c>
      <c r="BC1106" s="56" t="s">
        <v>263</v>
      </c>
      <c r="BD1106" s="56" t="s">
        <v>349</v>
      </c>
      <c r="BE1106" s="56" t="s">
        <v>347</v>
      </c>
      <c r="BF1106" s="56" t="s">
        <v>334</v>
      </c>
      <c r="BG1106" s="56" t="s">
        <v>365</v>
      </c>
      <c r="BH1106" s="56">
        <v>0</v>
      </c>
      <c r="BI1106" s="56">
        <v>0</v>
      </c>
      <c r="BJ1106" s="56">
        <v>0</v>
      </c>
    </row>
    <row r="1107" spans="1:62" hidden="1" x14ac:dyDescent="0.3">
      <c r="A1107" s="56">
        <v>49196166</v>
      </c>
      <c r="B1107" s="86">
        <v>599202</v>
      </c>
      <c r="C1107" s="1">
        <v>42893</v>
      </c>
      <c r="D1107" s="56" t="s">
        <v>357</v>
      </c>
      <c r="E1107" s="56" t="s">
        <v>358</v>
      </c>
      <c r="F1107" s="56" t="s">
        <v>334</v>
      </c>
      <c r="G1107" s="56" t="s">
        <v>335</v>
      </c>
      <c r="H1107" s="56" t="s">
        <v>336</v>
      </c>
      <c r="I1107" s="56" t="s">
        <v>359</v>
      </c>
      <c r="K1107" s="56" t="s">
        <v>337</v>
      </c>
      <c r="L1107" s="56" t="s">
        <v>545</v>
      </c>
      <c r="M1107" s="56" t="s">
        <v>984</v>
      </c>
      <c r="N1107" s="56" t="s">
        <v>1043</v>
      </c>
      <c r="O1107" s="56" t="s">
        <v>985</v>
      </c>
      <c r="P1107" s="1" t="s">
        <v>110</v>
      </c>
      <c r="Q1107" s="56" t="s">
        <v>241</v>
      </c>
      <c r="R1107" s="56" t="s">
        <v>339</v>
      </c>
      <c r="S1107" s="56">
        <v>107861</v>
      </c>
      <c r="T1107" s="1" t="s">
        <v>438</v>
      </c>
      <c r="U1107" s="56">
        <v>41416</v>
      </c>
      <c r="V1107" s="56">
        <v>43100</v>
      </c>
      <c r="W1107" s="56">
        <v>41275</v>
      </c>
      <c r="X1107" s="56">
        <v>41290</v>
      </c>
      <c r="Y1107" s="56" t="s">
        <v>340</v>
      </c>
      <c r="AA1107" s="56" t="s">
        <v>347</v>
      </c>
      <c r="AB1107" s="56" t="s">
        <v>343</v>
      </c>
      <c r="AC1107" s="56" t="s">
        <v>342</v>
      </c>
      <c r="AD1107" s="56" t="s">
        <v>347</v>
      </c>
      <c r="AE1107" s="56" t="s">
        <v>352</v>
      </c>
      <c r="AF1107" s="56" t="s">
        <v>292</v>
      </c>
      <c r="AG1107" s="56">
        <v>2014</v>
      </c>
      <c r="AH1107" s="56" t="s">
        <v>80</v>
      </c>
      <c r="AI1107" s="56" t="s">
        <v>348</v>
      </c>
      <c r="AJ1107" s="56">
        <v>1</v>
      </c>
      <c r="AM1107" s="56">
        <v>41290</v>
      </c>
      <c r="AN1107" s="56" t="s">
        <v>353</v>
      </c>
      <c r="AO1107" s="1">
        <v>41207</v>
      </c>
      <c r="AP1107" s="56" t="s">
        <v>353</v>
      </c>
      <c r="AQ1107" s="56">
        <v>36007</v>
      </c>
      <c r="AR1107" s="56">
        <v>0</v>
      </c>
      <c r="AS1107" s="56" t="s">
        <v>346</v>
      </c>
      <c r="BB1107" s="56" t="s">
        <v>339</v>
      </c>
      <c r="BC1107" s="56" t="s">
        <v>263</v>
      </c>
      <c r="BD1107" s="56" t="s">
        <v>349</v>
      </c>
      <c r="BE1107" s="56" t="s">
        <v>347</v>
      </c>
      <c r="BF1107" s="56" t="s">
        <v>334</v>
      </c>
      <c r="BG1107" s="56" t="s">
        <v>365</v>
      </c>
      <c r="BH1107" s="56">
        <v>0</v>
      </c>
      <c r="BI1107" s="56">
        <v>0</v>
      </c>
      <c r="BJ1107" s="56">
        <v>0</v>
      </c>
    </row>
    <row r="1108" spans="1:62" hidden="1" x14ac:dyDescent="0.3">
      <c r="A1108" s="56">
        <v>49196167</v>
      </c>
      <c r="B1108" s="86">
        <v>599202</v>
      </c>
      <c r="C1108" s="1">
        <v>42893</v>
      </c>
      <c r="D1108" s="56" t="s">
        <v>357</v>
      </c>
      <c r="E1108" s="56" t="s">
        <v>358</v>
      </c>
      <c r="F1108" s="56" t="s">
        <v>334</v>
      </c>
      <c r="G1108" s="56" t="s">
        <v>335</v>
      </c>
      <c r="H1108" s="56" t="s">
        <v>336</v>
      </c>
      <c r="I1108" s="56" t="s">
        <v>359</v>
      </c>
      <c r="K1108" s="56" t="s">
        <v>337</v>
      </c>
      <c r="L1108" s="56" t="s">
        <v>545</v>
      </c>
      <c r="M1108" s="56" t="s">
        <v>984</v>
      </c>
      <c r="N1108" s="56" t="s">
        <v>1043</v>
      </c>
      <c r="O1108" s="56" t="s">
        <v>985</v>
      </c>
      <c r="P1108" s="1" t="s">
        <v>110</v>
      </c>
      <c r="Q1108" s="56" t="s">
        <v>241</v>
      </c>
      <c r="R1108" s="56" t="s">
        <v>339</v>
      </c>
      <c r="S1108" s="56">
        <v>107861</v>
      </c>
      <c r="T1108" s="1" t="s">
        <v>438</v>
      </c>
      <c r="U1108" s="56">
        <v>41416</v>
      </c>
      <c r="V1108" s="56">
        <v>43100</v>
      </c>
      <c r="W1108" s="56">
        <v>41275</v>
      </c>
      <c r="X1108" s="56">
        <v>41290</v>
      </c>
      <c r="Y1108" s="56" t="s">
        <v>340</v>
      </c>
      <c r="AA1108" s="56" t="s">
        <v>347</v>
      </c>
      <c r="AB1108" s="56" t="s">
        <v>343</v>
      </c>
      <c r="AC1108" s="56" t="s">
        <v>342</v>
      </c>
      <c r="AD1108" s="56" t="s">
        <v>347</v>
      </c>
      <c r="AE1108" s="56" t="s">
        <v>352</v>
      </c>
      <c r="AF1108" s="56" t="s">
        <v>292</v>
      </c>
      <c r="AG1108" s="56">
        <v>2014</v>
      </c>
      <c r="AH1108" s="56" t="s">
        <v>80</v>
      </c>
      <c r="AI1108" s="56" t="s">
        <v>344</v>
      </c>
      <c r="AJ1108" s="56">
        <v>1</v>
      </c>
      <c r="AM1108" s="56">
        <v>41290</v>
      </c>
      <c r="AN1108" s="56" t="s">
        <v>353</v>
      </c>
      <c r="AO1108" s="1">
        <v>41207</v>
      </c>
      <c r="AP1108" s="56" t="s">
        <v>353</v>
      </c>
      <c r="AQ1108" s="56">
        <v>36007</v>
      </c>
      <c r="AR1108" s="56">
        <v>0</v>
      </c>
      <c r="AS1108" s="56" t="s">
        <v>346</v>
      </c>
      <c r="BB1108" s="56" t="s">
        <v>339</v>
      </c>
      <c r="BC1108" s="56" t="s">
        <v>263</v>
      </c>
      <c r="BD1108" s="56" t="s">
        <v>349</v>
      </c>
      <c r="BE1108" s="56" t="s">
        <v>347</v>
      </c>
      <c r="BF1108" s="56" t="s">
        <v>334</v>
      </c>
      <c r="BG1108" s="56" t="s">
        <v>365</v>
      </c>
      <c r="BH1108" s="56">
        <v>0</v>
      </c>
      <c r="BI1108" s="56">
        <v>0</v>
      </c>
      <c r="BJ1108" s="56">
        <v>0</v>
      </c>
    </row>
    <row r="1109" spans="1:62" hidden="1" x14ac:dyDescent="0.3">
      <c r="A1109" s="56">
        <v>49196736</v>
      </c>
      <c r="B1109" s="86">
        <v>599202</v>
      </c>
      <c r="C1109" s="1">
        <v>42893</v>
      </c>
      <c r="D1109" s="56" t="s">
        <v>357</v>
      </c>
      <c r="E1109" s="56" t="s">
        <v>358</v>
      </c>
      <c r="F1109" s="56" t="s">
        <v>334</v>
      </c>
      <c r="G1109" s="56" t="s">
        <v>335</v>
      </c>
      <c r="H1109" s="56" t="s">
        <v>336</v>
      </c>
      <c r="I1109" s="56" t="s">
        <v>359</v>
      </c>
      <c r="K1109" s="56" t="s">
        <v>337</v>
      </c>
      <c r="L1109" s="56" t="s">
        <v>545</v>
      </c>
      <c r="M1109" s="56" t="s">
        <v>984</v>
      </c>
      <c r="N1109" s="56" t="s">
        <v>1043</v>
      </c>
      <c r="O1109" s="56" t="s">
        <v>985</v>
      </c>
      <c r="P1109" s="1" t="s">
        <v>110</v>
      </c>
      <c r="Q1109" s="56" t="s">
        <v>366</v>
      </c>
      <c r="R1109" s="56" t="s">
        <v>339</v>
      </c>
      <c r="S1109" s="56">
        <v>190147</v>
      </c>
      <c r="T1109" s="1" t="s">
        <v>439</v>
      </c>
      <c r="U1109" s="56">
        <v>41416</v>
      </c>
      <c r="V1109" s="56">
        <v>43100</v>
      </c>
      <c r="W1109" s="56">
        <v>41456</v>
      </c>
      <c r="X1109" s="56">
        <v>43100</v>
      </c>
      <c r="Y1109" s="56" t="s">
        <v>340</v>
      </c>
      <c r="Z1109" s="56" t="s">
        <v>341</v>
      </c>
      <c r="AA1109" s="56" t="s">
        <v>347</v>
      </c>
      <c r="AB1109" s="56" t="s">
        <v>343</v>
      </c>
      <c r="AC1109" s="56" t="s">
        <v>342</v>
      </c>
      <c r="AD1109" s="56" t="s">
        <v>342</v>
      </c>
      <c r="AE1109" s="56" t="s">
        <v>334</v>
      </c>
      <c r="AF1109" s="56" t="s">
        <v>291</v>
      </c>
      <c r="AG1109" s="56">
        <v>2015</v>
      </c>
      <c r="AH1109" s="56" t="s">
        <v>80</v>
      </c>
      <c r="AI1109" s="56" t="s">
        <v>348</v>
      </c>
      <c r="AJ1109" s="56">
        <v>563</v>
      </c>
      <c r="AK1109" s="1">
        <v>41973</v>
      </c>
      <c r="AM1109" s="56">
        <v>42767</v>
      </c>
      <c r="AN1109" s="56" t="s">
        <v>353</v>
      </c>
      <c r="AO1109" s="1">
        <v>42045</v>
      </c>
      <c r="AP1109" s="56" t="s">
        <v>353</v>
      </c>
      <c r="AQ1109" s="56">
        <v>75566</v>
      </c>
      <c r="AR1109" s="56">
        <v>0</v>
      </c>
      <c r="AS1109" s="56" t="s">
        <v>346</v>
      </c>
      <c r="BB1109" s="56" t="s">
        <v>339</v>
      </c>
      <c r="BC1109" s="56" t="s">
        <v>263</v>
      </c>
      <c r="BD1109" s="56" t="s">
        <v>349</v>
      </c>
      <c r="BE1109" s="56" t="s">
        <v>347</v>
      </c>
      <c r="BF1109" s="56" t="s">
        <v>334</v>
      </c>
      <c r="BG1109" s="56" t="s">
        <v>365</v>
      </c>
      <c r="BH1109" s="56">
        <v>0</v>
      </c>
      <c r="BI1109" s="56">
        <v>0</v>
      </c>
      <c r="BJ1109" s="56">
        <v>1</v>
      </c>
    </row>
    <row r="1110" spans="1:62" hidden="1" x14ac:dyDescent="0.3">
      <c r="A1110" s="56">
        <v>49196168</v>
      </c>
      <c r="B1110" s="86">
        <v>599202</v>
      </c>
      <c r="C1110" s="1">
        <v>42893</v>
      </c>
      <c r="D1110" s="56" t="s">
        <v>357</v>
      </c>
      <c r="E1110" s="56" t="s">
        <v>358</v>
      </c>
      <c r="F1110" s="56" t="s">
        <v>334</v>
      </c>
      <c r="G1110" s="56" t="s">
        <v>335</v>
      </c>
      <c r="H1110" s="56" t="s">
        <v>336</v>
      </c>
      <c r="I1110" s="56" t="s">
        <v>359</v>
      </c>
      <c r="K1110" s="56" t="s">
        <v>337</v>
      </c>
      <c r="L1110" s="56" t="s">
        <v>545</v>
      </c>
      <c r="M1110" s="56" t="s">
        <v>984</v>
      </c>
      <c r="N1110" s="56" t="s">
        <v>1043</v>
      </c>
      <c r="O1110" s="56" t="s">
        <v>985</v>
      </c>
      <c r="P1110" s="1" t="s">
        <v>110</v>
      </c>
      <c r="Q1110" s="56" t="s">
        <v>241</v>
      </c>
      <c r="R1110" s="56" t="s">
        <v>339</v>
      </c>
      <c r="S1110" s="56">
        <v>107861</v>
      </c>
      <c r="T1110" s="1" t="s">
        <v>438</v>
      </c>
      <c r="U1110" s="56">
        <v>41416</v>
      </c>
      <c r="V1110" s="56">
        <v>43100</v>
      </c>
      <c r="W1110" s="56">
        <v>41275</v>
      </c>
      <c r="X1110" s="56">
        <v>41290</v>
      </c>
      <c r="Y1110" s="56" t="s">
        <v>340</v>
      </c>
      <c r="AA1110" s="56" t="s">
        <v>347</v>
      </c>
      <c r="AB1110" s="56" t="s">
        <v>343</v>
      </c>
      <c r="AC1110" s="56" t="s">
        <v>342</v>
      </c>
      <c r="AD1110" s="56" t="s">
        <v>347</v>
      </c>
      <c r="AE1110" s="56" t="s">
        <v>352</v>
      </c>
      <c r="AF1110" s="56" t="s">
        <v>292</v>
      </c>
      <c r="AG1110" s="56">
        <v>2015</v>
      </c>
      <c r="AH1110" s="56" t="s">
        <v>80</v>
      </c>
      <c r="AI1110" s="56" t="s">
        <v>348</v>
      </c>
      <c r="AJ1110" s="56">
        <v>1</v>
      </c>
      <c r="AM1110" s="56">
        <v>41290</v>
      </c>
      <c r="AN1110" s="56" t="s">
        <v>353</v>
      </c>
      <c r="AO1110" s="1">
        <v>41207</v>
      </c>
      <c r="AP1110" s="56" t="s">
        <v>353</v>
      </c>
      <c r="AQ1110" s="56">
        <v>36007</v>
      </c>
      <c r="AR1110" s="56">
        <v>0</v>
      </c>
      <c r="AS1110" s="56" t="s">
        <v>346</v>
      </c>
      <c r="BB1110" s="56" t="s">
        <v>339</v>
      </c>
      <c r="BC1110" s="56" t="s">
        <v>263</v>
      </c>
      <c r="BD1110" s="56" t="s">
        <v>349</v>
      </c>
      <c r="BE1110" s="56" t="s">
        <v>347</v>
      </c>
      <c r="BF1110" s="56" t="s">
        <v>334</v>
      </c>
      <c r="BG1110" s="56" t="s">
        <v>365</v>
      </c>
      <c r="BH1110" s="56">
        <v>0</v>
      </c>
      <c r="BI1110" s="56">
        <v>0</v>
      </c>
      <c r="BJ1110" s="56">
        <v>0</v>
      </c>
    </row>
    <row r="1111" spans="1:62" hidden="1" x14ac:dyDescent="0.3">
      <c r="A1111" s="56">
        <v>49196169</v>
      </c>
      <c r="B1111" s="86">
        <v>599202</v>
      </c>
      <c r="C1111" s="1">
        <v>42893</v>
      </c>
      <c r="D1111" s="56" t="s">
        <v>357</v>
      </c>
      <c r="E1111" s="56" t="s">
        <v>358</v>
      </c>
      <c r="F1111" s="56" t="s">
        <v>334</v>
      </c>
      <c r="G1111" s="56" t="s">
        <v>335</v>
      </c>
      <c r="H1111" s="56" t="s">
        <v>336</v>
      </c>
      <c r="I1111" s="56" t="s">
        <v>359</v>
      </c>
      <c r="K1111" s="56" t="s">
        <v>337</v>
      </c>
      <c r="L1111" s="56" t="s">
        <v>545</v>
      </c>
      <c r="M1111" s="56" t="s">
        <v>984</v>
      </c>
      <c r="N1111" s="56" t="s">
        <v>1043</v>
      </c>
      <c r="O1111" s="56" t="s">
        <v>985</v>
      </c>
      <c r="P1111" s="1" t="s">
        <v>110</v>
      </c>
      <c r="Q1111" s="56" t="s">
        <v>241</v>
      </c>
      <c r="R1111" s="56" t="s">
        <v>339</v>
      </c>
      <c r="S1111" s="56">
        <v>107861</v>
      </c>
      <c r="T1111" s="1" t="s">
        <v>438</v>
      </c>
      <c r="U1111" s="56">
        <v>41416</v>
      </c>
      <c r="V1111" s="56">
        <v>43100</v>
      </c>
      <c r="W1111" s="56">
        <v>41275</v>
      </c>
      <c r="X1111" s="56">
        <v>41290</v>
      </c>
      <c r="Y1111" s="56" t="s">
        <v>340</v>
      </c>
      <c r="AA1111" s="56" t="s">
        <v>347</v>
      </c>
      <c r="AB1111" s="56" t="s">
        <v>343</v>
      </c>
      <c r="AC1111" s="56" t="s">
        <v>342</v>
      </c>
      <c r="AD1111" s="56" t="s">
        <v>347</v>
      </c>
      <c r="AE1111" s="56" t="s">
        <v>352</v>
      </c>
      <c r="AF1111" s="56" t="s">
        <v>292</v>
      </c>
      <c r="AG1111" s="56">
        <v>2015</v>
      </c>
      <c r="AH1111" s="56" t="s">
        <v>80</v>
      </c>
      <c r="AI1111" s="56" t="s">
        <v>344</v>
      </c>
      <c r="AJ1111" s="56">
        <v>0</v>
      </c>
      <c r="AM1111" s="56">
        <v>41290</v>
      </c>
      <c r="AN1111" s="56" t="s">
        <v>353</v>
      </c>
      <c r="AO1111" s="1">
        <v>41207</v>
      </c>
      <c r="AP1111" s="56" t="s">
        <v>353</v>
      </c>
      <c r="AQ1111" s="56">
        <v>36007</v>
      </c>
      <c r="AR1111" s="56">
        <v>0</v>
      </c>
      <c r="AS1111" s="56" t="s">
        <v>346</v>
      </c>
      <c r="BB1111" s="56" t="s">
        <v>339</v>
      </c>
      <c r="BC1111" s="56" t="s">
        <v>263</v>
      </c>
      <c r="BD1111" s="56" t="s">
        <v>349</v>
      </c>
      <c r="BE1111" s="56" t="s">
        <v>347</v>
      </c>
      <c r="BF1111" s="56" t="s">
        <v>334</v>
      </c>
      <c r="BG1111" s="56" t="s">
        <v>365</v>
      </c>
      <c r="BH1111" s="56">
        <v>0</v>
      </c>
      <c r="BI1111" s="56">
        <v>0</v>
      </c>
      <c r="BJ1111" s="56">
        <v>0</v>
      </c>
    </row>
    <row r="1112" spans="1:62" hidden="1" x14ac:dyDescent="0.3">
      <c r="A1112" s="56">
        <v>49196808</v>
      </c>
      <c r="B1112" s="86">
        <v>599202</v>
      </c>
      <c r="C1112" s="1">
        <v>42893</v>
      </c>
      <c r="D1112" s="56" t="s">
        <v>357</v>
      </c>
      <c r="E1112" s="56" t="s">
        <v>358</v>
      </c>
      <c r="F1112" s="56" t="s">
        <v>334</v>
      </c>
      <c r="G1112" s="56" t="s">
        <v>335</v>
      </c>
      <c r="H1112" s="56" t="s">
        <v>336</v>
      </c>
      <c r="I1112" s="56" t="s">
        <v>359</v>
      </c>
      <c r="K1112" s="56" t="s">
        <v>337</v>
      </c>
      <c r="L1112" s="56" t="s">
        <v>545</v>
      </c>
      <c r="M1112" s="56" t="s">
        <v>984</v>
      </c>
      <c r="N1112" s="56" t="s">
        <v>1043</v>
      </c>
      <c r="O1112" s="56" t="s">
        <v>985</v>
      </c>
      <c r="P1112" s="1" t="s">
        <v>110</v>
      </c>
      <c r="Q1112" s="56" t="s">
        <v>366</v>
      </c>
      <c r="R1112" s="56" t="s">
        <v>339</v>
      </c>
      <c r="S1112" s="56">
        <v>190146</v>
      </c>
      <c r="T1112" s="1" t="s">
        <v>487</v>
      </c>
      <c r="U1112" s="56">
        <v>41416</v>
      </c>
      <c r="V1112" s="56">
        <v>43100</v>
      </c>
      <c r="W1112" s="56">
        <v>41456</v>
      </c>
      <c r="X1112" s="56">
        <v>43100</v>
      </c>
      <c r="Y1112" s="56" t="s">
        <v>340</v>
      </c>
      <c r="Z1112" s="56" t="s">
        <v>341</v>
      </c>
      <c r="AA1112" s="56" t="s">
        <v>347</v>
      </c>
      <c r="AB1112" s="56" t="s">
        <v>343</v>
      </c>
      <c r="AC1112" s="56" t="s">
        <v>342</v>
      </c>
      <c r="AD1112" s="56" t="s">
        <v>342</v>
      </c>
      <c r="AE1112" s="56" t="s">
        <v>334</v>
      </c>
      <c r="AF1112" s="56" t="s">
        <v>292</v>
      </c>
      <c r="AG1112" s="56">
        <v>2015</v>
      </c>
      <c r="AH1112" s="56" t="s">
        <v>361</v>
      </c>
      <c r="AI1112" s="56" t="s">
        <v>373</v>
      </c>
      <c r="AJ1112" s="56">
        <v>306516</v>
      </c>
      <c r="AM1112" s="56">
        <v>42767</v>
      </c>
      <c r="AN1112" s="56" t="s">
        <v>353</v>
      </c>
      <c r="AO1112" s="1">
        <v>41784</v>
      </c>
      <c r="AP1112" s="56" t="s">
        <v>353</v>
      </c>
      <c r="AQ1112" s="56">
        <v>75565</v>
      </c>
      <c r="AR1112" s="56">
        <v>0</v>
      </c>
      <c r="AS1112" s="56" t="s">
        <v>346</v>
      </c>
      <c r="BB1112" s="56" t="s">
        <v>339</v>
      </c>
      <c r="BC1112" s="56" t="s">
        <v>263</v>
      </c>
      <c r="BD1112" s="56" t="s">
        <v>349</v>
      </c>
      <c r="BE1112" s="56" t="s">
        <v>347</v>
      </c>
      <c r="BF1112" s="56" t="s">
        <v>334</v>
      </c>
      <c r="BG1112" s="56" t="s">
        <v>365</v>
      </c>
      <c r="BH1112" s="56">
        <v>0</v>
      </c>
      <c r="BI1112" s="56">
        <v>0</v>
      </c>
      <c r="BJ1112" s="56">
        <v>1</v>
      </c>
    </row>
    <row r="1113" spans="1:62" hidden="1" x14ac:dyDescent="0.3">
      <c r="A1113" s="56">
        <v>49196774</v>
      </c>
      <c r="B1113" s="86">
        <v>599202</v>
      </c>
      <c r="C1113" s="1">
        <v>42893</v>
      </c>
      <c r="D1113" s="56" t="s">
        <v>357</v>
      </c>
      <c r="E1113" s="56" t="s">
        <v>358</v>
      </c>
      <c r="F1113" s="56" t="s">
        <v>334</v>
      </c>
      <c r="G1113" s="56" t="s">
        <v>335</v>
      </c>
      <c r="H1113" s="56" t="s">
        <v>336</v>
      </c>
      <c r="I1113" s="56" t="s">
        <v>359</v>
      </c>
      <c r="K1113" s="56" t="s">
        <v>337</v>
      </c>
      <c r="L1113" s="56" t="s">
        <v>545</v>
      </c>
      <c r="M1113" s="56" t="s">
        <v>984</v>
      </c>
      <c r="N1113" s="56" t="s">
        <v>1043</v>
      </c>
      <c r="O1113" s="56" t="s">
        <v>985</v>
      </c>
      <c r="P1113" s="1" t="s">
        <v>110</v>
      </c>
      <c r="Q1113" s="56" t="s">
        <v>366</v>
      </c>
      <c r="R1113" s="56" t="s">
        <v>339</v>
      </c>
      <c r="S1113" s="56">
        <v>190145</v>
      </c>
      <c r="T1113" s="1" t="s">
        <v>474</v>
      </c>
      <c r="U1113" s="56">
        <v>41416</v>
      </c>
      <c r="V1113" s="56">
        <v>43100</v>
      </c>
      <c r="W1113" s="56">
        <v>41456</v>
      </c>
      <c r="X1113" s="56">
        <v>43100</v>
      </c>
      <c r="Y1113" s="56" t="s">
        <v>356</v>
      </c>
      <c r="Z1113" s="56" t="s">
        <v>382</v>
      </c>
      <c r="AA1113" s="56" t="s">
        <v>347</v>
      </c>
      <c r="AB1113" s="56" t="s">
        <v>343</v>
      </c>
      <c r="AC1113" s="56" t="s">
        <v>342</v>
      </c>
      <c r="AD1113" s="56" t="s">
        <v>342</v>
      </c>
      <c r="AE1113" s="56" t="s">
        <v>334</v>
      </c>
      <c r="AF1113" s="56" t="s">
        <v>292</v>
      </c>
      <c r="AG1113" s="56">
        <v>2017</v>
      </c>
      <c r="AH1113" s="56" t="s">
        <v>361</v>
      </c>
      <c r="AI1113" s="56" t="s">
        <v>373</v>
      </c>
      <c r="AJ1113" s="56">
        <v>9</v>
      </c>
      <c r="AM1113" s="56">
        <v>42767</v>
      </c>
      <c r="AN1113" s="56" t="s">
        <v>353</v>
      </c>
      <c r="AO1113" s="1">
        <v>41784</v>
      </c>
      <c r="AP1113" s="56" t="s">
        <v>353</v>
      </c>
      <c r="AQ1113" s="56">
        <v>75564</v>
      </c>
      <c r="AR1113" s="56">
        <v>0</v>
      </c>
      <c r="AS1113" s="56" t="s">
        <v>346</v>
      </c>
      <c r="BB1113" s="56" t="s">
        <v>339</v>
      </c>
      <c r="BC1113" s="56" t="s">
        <v>263</v>
      </c>
      <c r="BD1113" s="56" t="s">
        <v>349</v>
      </c>
      <c r="BE1113" s="56" t="s">
        <v>347</v>
      </c>
      <c r="BF1113" s="56" t="s">
        <v>334</v>
      </c>
      <c r="BG1113" s="56" t="s">
        <v>365</v>
      </c>
      <c r="BH1113" s="56">
        <v>0</v>
      </c>
      <c r="BI1113" s="56">
        <v>0</v>
      </c>
      <c r="BJ1113" s="56">
        <v>1</v>
      </c>
    </row>
    <row r="1114" spans="1:62" hidden="1" x14ac:dyDescent="0.3">
      <c r="A1114" s="56">
        <v>49196759</v>
      </c>
      <c r="B1114" s="86">
        <v>599202</v>
      </c>
      <c r="C1114" s="1">
        <v>42893</v>
      </c>
      <c r="D1114" s="56" t="s">
        <v>357</v>
      </c>
      <c r="E1114" s="56" t="s">
        <v>358</v>
      </c>
      <c r="F1114" s="56" t="s">
        <v>334</v>
      </c>
      <c r="G1114" s="56" t="s">
        <v>335</v>
      </c>
      <c r="H1114" s="56" t="s">
        <v>336</v>
      </c>
      <c r="I1114" s="56" t="s">
        <v>359</v>
      </c>
      <c r="K1114" s="56" t="s">
        <v>337</v>
      </c>
      <c r="L1114" s="56" t="s">
        <v>545</v>
      </c>
      <c r="M1114" s="56" t="s">
        <v>984</v>
      </c>
      <c r="N1114" s="56" t="s">
        <v>1043</v>
      </c>
      <c r="O1114" s="56" t="s">
        <v>985</v>
      </c>
      <c r="P1114" s="1" t="s">
        <v>110</v>
      </c>
      <c r="Q1114" s="56" t="s">
        <v>366</v>
      </c>
      <c r="R1114" s="56" t="s">
        <v>339</v>
      </c>
      <c r="S1114" s="56">
        <v>190145</v>
      </c>
      <c r="T1114" s="1" t="s">
        <v>474</v>
      </c>
      <c r="U1114" s="56">
        <v>41416</v>
      </c>
      <c r="V1114" s="56">
        <v>43100</v>
      </c>
      <c r="W1114" s="56">
        <v>41456</v>
      </c>
      <c r="X1114" s="56">
        <v>43100</v>
      </c>
      <c r="Y1114" s="56" t="s">
        <v>356</v>
      </c>
      <c r="Z1114" s="56" t="s">
        <v>382</v>
      </c>
      <c r="AA1114" s="56" t="s">
        <v>347</v>
      </c>
      <c r="AB1114" s="56" t="s">
        <v>343</v>
      </c>
      <c r="AC1114" s="56" t="s">
        <v>342</v>
      </c>
      <c r="AD1114" s="56" t="s">
        <v>342</v>
      </c>
      <c r="AE1114" s="56" t="s">
        <v>334</v>
      </c>
      <c r="AF1114" s="56" t="s">
        <v>291</v>
      </c>
      <c r="AG1114" s="56">
        <v>2017</v>
      </c>
      <c r="AH1114" s="56" t="s">
        <v>361</v>
      </c>
      <c r="AI1114" s="56" t="s">
        <v>362</v>
      </c>
      <c r="AJ1114" s="56">
        <v>10.1</v>
      </c>
      <c r="AK1114" s="1">
        <v>42734</v>
      </c>
      <c r="AL1114" s="56" t="s">
        <v>947</v>
      </c>
      <c r="AM1114" s="56">
        <v>42767</v>
      </c>
      <c r="AN1114" s="56" t="s">
        <v>353</v>
      </c>
      <c r="AO1114" s="1">
        <v>42767</v>
      </c>
      <c r="AP1114" s="56" t="s">
        <v>353</v>
      </c>
      <c r="AQ1114" s="56">
        <v>75564</v>
      </c>
      <c r="AR1114" s="56">
        <v>0</v>
      </c>
      <c r="AS1114" s="56" t="s">
        <v>346</v>
      </c>
      <c r="BB1114" s="56" t="s">
        <v>339</v>
      </c>
      <c r="BC1114" s="56" t="s">
        <v>263</v>
      </c>
      <c r="BD1114" s="56" t="s">
        <v>349</v>
      </c>
      <c r="BE1114" s="56" t="s">
        <v>347</v>
      </c>
      <c r="BF1114" s="56" t="s">
        <v>334</v>
      </c>
      <c r="BG1114" s="56" t="s">
        <v>365</v>
      </c>
      <c r="BH1114" s="56">
        <v>0</v>
      </c>
      <c r="BI1114" s="56">
        <v>0</v>
      </c>
      <c r="BJ1114" s="56">
        <v>1</v>
      </c>
    </row>
    <row r="1115" spans="1:62" hidden="1" x14ac:dyDescent="0.3">
      <c r="A1115" s="56">
        <v>49196750</v>
      </c>
      <c r="B1115" s="86">
        <v>599202</v>
      </c>
      <c r="C1115" s="1">
        <v>42893</v>
      </c>
      <c r="D1115" s="56" t="s">
        <v>357</v>
      </c>
      <c r="E1115" s="56" t="s">
        <v>358</v>
      </c>
      <c r="F1115" s="56" t="s">
        <v>334</v>
      </c>
      <c r="G1115" s="56" t="s">
        <v>335</v>
      </c>
      <c r="H1115" s="56" t="s">
        <v>336</v>
      </c>
      <c r="I1115" s="56" t="s">
        <v>359</v>
      </c>
      <c r="K1115" s="56" t="s">
        <v>337</v>
      </c>
      <c r="L1115" s="56" t="s">
        <v>545</v>
      </c>
      <c r="M1115" s="56" t="s">
        <v>984</v>
      </c>
      <c r="N1115" s="56" t="s">
        <v>1043</v>
      </c>
      <c r="O1115" s="56" t="s">
        <v>985</v>
      </c>
      <c r="P1115" s="1" t="s">
        <v>110</v>
      </c>
      <c r="Q1115" s="56" t="s">
        <v>366</v>
      </c>
      <c r="R1115" s="56" t="s">
        <v>339</v>
      </c>
      <c r="S1115" s="56">
        <v>190147</v>
      </c>
      <c r="T1115" s="1" t="s">
        <v>439</v>
      </c>
      <c r="U1115" s="56">
        <v>41416</v>
      </c>
      <c r="V1115" s="56">
        <v>43100</v>
      </c>
      <c r="W1115" s="56">
        <v>41456</v>
      </c>
      <c r="X1115" s="56">
        <v>43100</v>
      </c>
      <c r="Y1115" s="56" t="s">
        <v>340</v>
      </c>
      <c r="Z1115" s="56" t="s">
        <v>341</v>
      </c>
      <c r="AA1115" s="56" t="s">
        <v>347</v>
      </c>
      <c r="AB1115" s="56" t="s">
        <v>343</v>
      </c>
      <c r="AC1115" s="56" t="s">
        <v>342</v>
      </c>
      <c r="AD1115" s="56" t="s">
        <v>342</v>
      </c>
      <c r="AE1115" s="56" t="s">
        <v>334</v>
      </c>
      <c r="AF1115" s="56" t="s">
        <v>292</v>
      </c>
      <c r="AG1115" s="56">
        <v>2018</v>
      </c>
      <c r="AH1115" s="56" t="s">
        <v>80</v>
      </c>
      <c r="AI1115" s="56" t="s">
        <v>348</v>
      </c>
      <c r="AJ1115" s="56">
        <v>59374</v>
      </c>
      <c r="AM1115" s="56">
        <v>42767</v>
      </c>
      <c r="AN1115" s="56" t="s">
        <v>353</v>
      </c>
      <c r="AO1115" s="1">
        <v>41784</v>
      </c>
      <c r="AP1115" s="56" t="s">
        <v>353</v>
      </c>
      <c r="AQ1115" s="56">
        <v>75566</v>
      </c>
      <c r="AR1115" s="56">
        <v>0</v>
      </c>
      <c r="AS1115" s="56" t="s">
        <v>346</v>
      </c>
      <c r="BB1115" s="56" t="s">
        <v>339</v>
      </c>
      <c r="BC1115" s="56" t="s">
        <v>263</v>
      </c>
      <c r="BD1115" s="56" t="s">
        <v>349</v>
      </c>
      <c r="BE1115" s="56" t="s">
        <v>347</v>
      </c>
      <c r="BF1115" s="56" t="s">
        <v>334</v>
      </c>
      <c r="BG1115" s="56" t="s">
        <v>365</v>
      </c>
      <c r="BH1115" s="56">
        <v>0</v>
      </c>
      <c r="BI1115" s="56">
        <v>0</v>
      </c>
      <c r="BJ1115" s="56">
        <v>1</v>
      </c>
    </row>
    <row r="1116" spans="1:62" hidden="1" x14ac:dyDescent="0.3">
      <c r="A1116" s="56">
        <v>49196746</v>
      </c>
      <c r="B1116" s="86">
        <v>599202</v>
      </c>
      <c r="C1116" s="1">
        <v>42893</v>
      </c>
      <c r="D1116" s="56" t="s">
        <v>357</v>
      </c>
      <c r="E1116" s="56" t="s">
        <v>358</v>
      </c>
      <c r="F1116" s="56" t="s">
        <v>334</v>
      </c>
      <c r="G1116" s="56" t="s">
        <v>335</v>
      </c>
      <c r="H1116" s="56" t="s">
        <v>336</v>
      </c>
      <c r="I1116" s="56" t="s">
        <v>359</v>
      </c>
      <c r="K1116" s="56" t="s">
        <v>337</v>
      </c>
      <c r="L1116" s="56" t="s">
        <v>545</v>
      </c>
      <c r="M1116" s="56" t="s">
        <v>984</v>
      </c>
      <c r="N1116" s="56" t="s">
        <v>1043</v>
      </c>
      <c r="O1116" s="56" t="s">
        <v>985</v>
      </c>
      <c r="P1116" s="1" t="s">
        <v>110</v>
      </c>
      <c r="Q1116" s="56" t="s">
        <v>366</v>
      </c>
      <c r="R1116" s="56" t="s">
        <v>339</v>
      </c>
      <c r="S1116" s="56">
        <v>190147</v>
      </c>
      <c r="T1116" s="1" t="s">
        <v>439</v>
      </c>
      <c r="U1116" s="56">
        <v>41416</v>
      </c>
      <c r="V1116" s="56">
        <v>43100</v>
      </c>
      <c r="W1116" s="56">
        <v>41456</v>
      </c>
      <c r="X1116" s="56">
        <v>43100</v>
      </c>
      <c r="Y1116" s="56" t="s">
        <v>340</v>
      </c>
      <c r="Z1116" s="56" t="s">
        <v>341</v>
      </c>
      <c r="AA1116" s="56" t="s">
        <v>347</v>
      </c>
      <c r="AB1116" s="56" t="s">
        <v>343</v>
      </c>
      <c r="AC1116" s="56" t="s">
        <v>342</v>
      </c>
      <c r="AD1116" s="56" t="s">
        <v>342</v>
      </c>
      <c r="AE1116" s="56" t="s">
        <v>334</v>
      </c>
      <c r="AF1116" s="56" t="s">
        <v>292</v>
      </c>
      <c r="AG1116" s="56">
        <v>2016</v>
      </c>
      <c r="AH1116" s="56" t="s">
        <v>80</v>
      </c>
      <c r="AI1116" s="56" t="s">
        <v>348</v>
      </c>
      <c r="AJ1116" s="56">
        <v>22364</v>
      </c>
      <c r="AM1116" s="56">
        <v>42767</v>
      </c>
      <c r="AN1116" s="56" t="s">
        <v>353</v>
      </c>
      <c r="AO1116" s="1">
        <v>41784</v>
      </c>
      <c r="AP1116" s="56" t="s">
        <v>353</v>
      </c>
      <c r="AQ1116" s="56">
        <v>75566</v>
      </c>
      <c r="AR1116" s="56">
        <v>0</v>
      </c>
      <c r="AS1116" s="56" t="s">
        <v>346</v>
      </c>
      <c r="BB1116" s="56" t="s">
        <v>339</v>
      </c>
      <c r="BC1116" s="56" t="s">
        <v>263</v>
      </c>
      <c r="BD1116" s="56" t="s">
        <v>349</v>
      </c>
      <c r="BE1116" s="56" t="s">
        <v>347</v>
      </c>
      <c r="BF1116" s="56" t="s">
        <v>334</v>
      </c>
      <c r="BG1116" s="56" t="s">
        <v>365</v>
      </c>
      <c r="BH1116" s="56">
        <v>0</v>
      </c>
      <c r="BI1116" s="56">
        <v>0</v>
      </c>
      <c r="BJ1116" s="56">
        <v>1</v>
      </c>
    </row>
    <row r="1117" spans="1:62" hidden="1" x14ac:dyDescent="0.3">
      <c r="A1117" s="56">
        <v>49196170</v>
      </c>
      <c r="B1117" s="86">
        <v>599202</v>
      </c>
      <c r="C1117" s="1">
        <v>42893</v>
      </c>
      <c r="D1117" s="56" t="s">
        <v>357</v>
      </c>
      <c r="E1117" s="56" t="s">
        <v>358</v>
      </c>
      <c r="F1117" s="56" t="s">
        <v>334</v>
      </c>
      <c r="G1117" s="56" t="s">
        <v>335</v>
      </c>
      <c r="H1117" s="56" t="s">
        <v>336</v>
      </c>
      <c r="I1117" s="56" t="s">
        <v>359</v>
      </c>
      <c r="K1117" s="56" t="s">
        <v>337</v>
      </c>
      <c r="L1117" s="56" t="s">
        <v>545</v>
      </c>
      <c r="M1117" s="56" t="s">
        <v>984</v>
      </c>
      <c r="N1117" s="56" t="s">
        <v>1043</v>
      </c>
      <c r="O1117" s="56" t="s">
        <v>985</v>
      </c>
      <c r="P1117" s="1" t="s">
        <v>110</v>
      </c>
      <c r="Q1117" s="56" t="s">
        <v>241</v>
      </c>
      <c r="R1117" s="56" t="s">
        <v>339</v>
      </c>
      <c r="S1117" s="56">
        <v>107861</v>
      </c>
      <c r="T1117" s="1" t="s">
        <v>438</v>
      </c>
      <c r="U1117" s="56">
        <v>41416</v>
      </c>
      <c r="V1117" s="56">
        <v>43100</v>
      </c>
      <c r="W1117" s="56">
        <v>41275</v>
      </c>
      <c r="X1117" s="56">
        <v>41290</v>
      </c>
      <c r="Y1117" s="56" t="s">
        <v>340</v>
      </c>
      <c r="AA1117" s="56" t="s">
        <v>347</v>
      </c>
      <c r="AB1117" s="56" t="s">
        <v>343</v>
      </c>
      <c r="AC1117" s="56" t="s">
        <v>342</v>
      </c>
      <c r="AD1117" s="56" t="s">
        <v>347</v>
      </c>
      <c r="AE1117" s="56" t="s">
        <v>352</v>
      </c>
      <c r="AF1117" s="56" t="s">
        <v>292</v>
      </c>
      <c r="AG1117" s="56">
        <v>2016</v>
      </c>
      <c r="AH1117" s="56" t="s">
        <v>80</v>
      </c>
      <c r="AI1117" s="56" t="s">
        <v>348</v>
      </c>
      <c r="AJ1117" s="56">
        <v>1</v>
      </c>
      <c r="AM1117" s="56">
        <v>41290</v>
      </c>
      <c r="AN1117" s="56" t="s">
        <v>353</v>
      </c>
      <c r="AO1117" s="1">
        <v>41207</v>
      </c>
      <c r="AP1117" s="56" t="s">
        <v>353</v>
      </c>
      <c r="AQ1117" s="56">
        <v>36007</v>
      </c>
      <c r="AR1117" s="56">
        <v>0</v>
      </c>
      <c r="AS1117" s="56" t="s">
        <v>346</v>
      </c>
      <c r="BB1117" s="56" t="s">
        <v>339</v>
      </c>
      <c r="BC1117" s="56" t="s">
        <v>263</v>
      </c>
      <c r="BD1117" s="56" t="s">
        <v>349</v>
      </c>
      <c r="BE1117" s="56" t="s">
        <v>347</v>
      </c>
      <c r="BF1117" s="56" t="s">
        <v>334</v>
      </c>
      <c r="BG1117" s="56" t="s">
        <v>365</v>
      </c>
      <c r="BH1117" s="56">
        <v>0</v>
      </c>
      <c r="BI1117" s="56">
        <v>0</v>
      </c>
      <c r="BJ1117" s="56">
        <v>0</v>
      </c>
    </row>
    <row r="1118" spans="1:62" hidden="1" x14ac:dyDescent="0.3">
      <c r="A1118" s="56">
        <v>49196171</v>
      </c>
      <c r="B1118" s="86">
        <v>599202</v>
      </c>
      <c r="C1118" s="1">
        <v>42893</v>
      </c>
      <c r="D1118" s="56" t="s">
        <v>357</v>
      </c>
      <c r="E1118" s="56" t="s">
        <v>358</v>
      </c>
      <c r="F1118" s="56" t="s">
        <v>334</v>
      </c>
      <c r="G1118" s="56" t="s">
        <v>335</v>
      </c>
      <c r="H1118" s="56" t="s">
        <v>336</v>
      </c>
      <c r="I1118" s="56" t="s">
        <v>359</v>
      </c>
      <c r="K1118" s="56" t="s">
        <v>337</v>
      </c>
      <c r="L1118" s="56" t="s">
        <v>545</v>
      </c>
      <c r="M1118" s="56" t="s">
        <v>984</v>
      </c>
      <c r="N1118" s="56" t="s">
        <v>1043</v>
      </c>
      <c r="O1118" s="56" t="s">
        <v>985</v>
      </c>
      <c r="P1118" s="1" t="s">
        <v>110</v>
      </c>
      <c r="Q1118" s="56" t="s">
        <v>241</v>
      </c>
      <c r="R1118" s="56" t="s">
        <v>339</v>
      </c>
      <c r="S1118" s="56">
        <v>107861</v>
      </c>
      <c r="T1118" s="1" t="s">
        <v>438</v>
      </c>
      <c r="U1118" s="56">
        <v>41416</v>
      </c>
      <c r="V1118" s="56">
        <v>43100</v>
      </c>
      <c r="W1118" s="56">
        <v>41275</v>
      </c>
      <c r="X1118" s="56">
        <v>41290</v>
      </c>
      <c r="Y1118" s="56" t="s">
        <v>340</v>
      </c>
      <c r="AA1118" s="56" t="s">
        <v>347</v>
      </c>
      <c r="AB1118" s="56" t="s">
        <v>343</v>
      </c>
      <c r="AC1118" s="56" t="s">
        <v>342</v>
      </c>
      <c r="AD1118" s="56" t="s">
        <v>347</v>
      </c>
      <c r="AE1118" s="56" t="s">
        <v>352</v>
      </c>
      <c r="AF1118" s="56" t="s">
        <v>292</v>
      </c>
      <c r="AG1118" s="56">
        <v>2016</v>
      </c>
      <c r="AH1118" s="56" t="s">
        <v>80</v>
      </c>
      <c r="AI1118" s="56" t="s">
        <v>344</v>
      </c>
      <c r="AJ1118" s="56">
        <v>0</v>
      </c>
      <c r="AM1118" s="56">
        <v>41290</v>
      </c>
      <c r="AN1118" s="56" t="s">
        <v>353</v>
      </c>
      <c r="AO1118" s="1">
        <v>41207</v>
      </c>
      <c r="AP1118" s="56" t="s">
        <v>353</v>
      </c>
      <c r="AQ1118" s="56">
        <v>36007</v>
      </c>
      <c r="AR1118" s="56">
        <v>0</v>
      </c>
      <c r="AS1118" s="56" t="s">
        <v>346</v>
      </c>
      <c r="BB1118" s="56" t="s">
        <v>339</v>
      </c>
      <c r="BC1118" s="56" t="s">
        <v>263</v>
      </c>
      <c r="BD1118" s="56" t="s">
        <v>349</v>
      </c>
      <c r="BE1118" s="56" t="s">
        <v>347</v>
      </c>
      <c r="BF1118" s="56" t="s">
        <v>334</v>
      </c>
      <c r="BG1118" s="56" t="s">
        <v>365</v>
      </c>
      <c r="BH1118" s="56">
        <v>0</v>
      </c>
      <c r="BI1118" s="56">
        <v>0</v>
      </c>
      <c r="BJ1118" s="56">
        <v>0</v>
      </c>
    </row>
    <row r="1119" spans="1:62" hidden="1" x14ac:dyDescent="0.3">
      <c r="A1119" s="56">
        <v>49196748</v>
      </c>
      <c r="B1119" s="86">
        <v>599202</v>
      </c>
      <c r="C1119" s="1">
        <v>42893</v>
      </c>
      <c r="D1119" s="56" t="s">
        <v>357</v>
      </c>
      <c r="E1119" s="56" t="s">
        <v>358</v>
      </c>
      <c r="F1119" s="56" t="s">
        <v>334</v>
      </c>
      <c r="G1119" s="56" t="s">
        <v>335</v>
      </c>
      <c r="H1119" s="56" t="s">
        <v>336</v>
      </c>
      <c r="I1119" s="56" t="s">
        <v>359</v>
      </c>
      <c r="K1119" s="56" t="s">
        <v>337</v>
      </c>
      <c r="L1119" s="56" t="s">
        <v>545</v>
      </c>
      <c r="M1119" s="56" t="s">
        <v>984</v>
      </c>
      <c r="N1119" s="56" t="s">
        <v>1043</v>
      </c>
      <c r="O1119" s="56" t="s">
        <v>985</v>
      </c>
      <c r="P1119" s="1" t="s">
        <v>110</v>
      </c>
      <c r="Q1119" s="56" t="s">
        <v>366</v>
      </c>
      <c r="R1119" s="56" t="s">
        <v>339</v>
      </c>
      <c r="S1119" s="56">
        <v>190147</v>
      </c>
      <c r="T1119" s="1" t="s">
        <v>439</v>
      </c>
      <c r="U1119" s="56">
        <v>41416</v>
      </c>
      <c r="V1119" s="56">
        <v>43100</v>
      </c>
      <c r="W1119" s="56">
        <v>41456</v>
      </c>
      <c r="X1119" s="56">
        <v>43100</v>
      </c>
      <c r="Y1119" s="56" t="s">
        <v>340</v>
      </c>
      <c r="Z1119" s="56" t="s">
        <v>341</v>
      </c>
      <c r="AA1119" s="56" t="s">
        <v>347</v>
      </c>
      <c r="AB1119" s="56" t="s">
        <v>343</v>
      </c>
      <c r="AC1119" s="56" t="s">
        <v>342</v>
      </c>
      <c r="AD1119" s="56" t="s">
        <v>342</v>
      </c>
      <c r="AE1119" s="56" t="s">
        <v>334</v>
      </c>
      <c r="AF1119" s="56" t="s">
        <v>292</v>
      </c>
      <c r="AG1119" s="56">
        <v>2017</v>
      </c>
      <c r="AH1119" s="56" t="s">
        <v>80</v>
      </c>
      <c r="AI1119" s="56" t="s">
        <v>348</v>
      </c>
      <c r="AJ1119" s="56">
        <v>42240</v>
      </c>
      <c r="AM1119" s="56">
        <v>42767</v>
      </c>
      <c r="AN1119" s="56" t="s">
        <v>353</v>
      </c>
      <c r="AO1119" s="1">
        <v>41784</v>
      </c>
      <c r="AP1119" s="56" t="s">
        <v>353</v>
      </c>
      <c r="AQ1119" s="56">
        <v>75566</v>
      </c>
      <c r="AR1119" s="56">
        <v>0</v>
      </c>
      <c r="AS1119" s="56" t="s">
        <v>346</v>
      </c>
      <c r="BB1119" s="56" t="s">
        <v>339</v>
      </c>
      <c r="BC1119" s="56" t="s">
        <v>263</v>
      </c>
      <c r="BD1119" s="56" t="s">
        <v>349</v>
      </c>
      <c r="BE1119" s="56" t="s">
        <v>347</v>
      </c>
      <c r="BF1119" s="56" t="s">
        <v>334</v>
      </c>
      <c r="BG1119" s="56" t="s">
        <v>365</v>
      </c>
      <c r="BH1119" s="56">
        <v>0</v>
      </c>
      <c r="BI1119" s="56">
        <v>0</v>
      </c>
      <c r="BJ1119" s="56">
        <v>1</v>
      </c>
    </row>
    <row r="1120" spans="1:62" hidden="1" x14ac:dyDescent="0.3">
      <c r="A1120" s="56">
        <v>49196172</v>
      </c>
      <c r="B1120" s="86">
        <v>599202</v>
      </c>
      <c r="C1120" s="1">
        <v>42893</v>
      </c>
      <c r="D1120" s="56" t="s">
        <v>357</v>
      </c>
      <c r="E1120" s="56" t="s">
        <v>358</v>
      </c>
      <c r="F1120" s="56" t="s">
        <v>334</v>
      </c>
      <c r="G1120" s="56" t="s">
        <v>335</v>
      </c>
      <c r="H1120" s="56" t="s">
        <v>336</v>
      </c>
      <c r="I1120" s="56" t="s">
        <v>359</v>
      </c>
      <c r="K1120" s="56" t="s">
        <v>337</v>
      </c>
      <c r="L1120" s="56" t="s">
        <v>545</v>
      </c>
      <c r="M1120" s="56" t="s">
        <v>984</v>
      </c>
      <c r="N1120" s="56" t="s">
        <v>1043</v>
      </c>
      <c r="O1120" s="56" t="s">
        <v>985</v>
      </c>
      <c r="P1120" s="1" t="s">
        <v>110</v>
      </c>
      <c r="Q1120" s="56" t="s">
        <v>241</v>
      </c>
      <c r="R1120" s="56" t="s">
        <v>339</v>
      </c>
      <c r="S1120" s="56">
        <v>107861</v>
      </c>
      <c r="T1120" s="1" t="s">
        <v>438</v>
      </c>
      <c r="U1120" s="56">
        <v>41416</v>
      </c>
      <c r="V1120" s="56">
        <v>43100</v>
      </c>
      <c r="W1120" s="56">
        <v>41275</v>
      </c>
      <c r="X1120" s="56">
        <v>41290</v>
      </c>
      <c r="Y1120" s="56" t="s">
        <v>340</v>
      </c>
      <c r="AA1120" s="56" t="s">
        <v>347</v>
      </c>
      <c r="AB1120" s="56" t="s">
        <v>343</v>
      </c>
      <c r="AC1120" s="56" t="s">
        <v>342</v>
      </c>
      <c r="AD1120" s="56" t="s">
        <v>347</v>
      </c>
      <c r="AE1120" s="56" t="s">
        <v>352</v>
      </c>
      <c r="AF1120" s="56" t="s">
        <v>292</v>
      </c>
      <c r="AG1120" s="56">
        <v>2017</v>
      </c>
      <c r="AH1120" s="56" t="s">
        <v>80</v>
      </c>
      <c r="AI1120" s="56" t="s">
        <v>348</v>
      </c>
      <c r="AJ1120" s="56">
        <v>0</v>
      </c>
      <c r="AM1120" s="56">
        <v>41290</v>
      </c>
      <c r="AN1120" s="56" t="s">
        <v>353</v>
      </c>
      <c r="AO1120" s="1">
        <v>41207</v>
      </c>
      <c r="AP1120" s="56" t="s">
        <v>353</v>
      </c>
      <c r="AQ1120" s="56">
        <v>36007</v>
      </c>
      <c r="AR1120" s="56">
        <v>0</v>
      </c>
      <c r="AS1120" s="56" t="s">
        <v>346</v>
      </c>
      <c r="BB1120" s="56" t="s">
        <v>339</v>
      </c>
      <c r="BC1120" s="56" t="s">
        <v>263</v>
      </c>
      <c r="BD1120" s="56" t="s">
        <v>349</v>
      </c>
      <c r="BE1120" s="56" t="s">
        <v>347</v>
      </c>
      <c r="BF1120" s="56" t="s">
        <v>334</v>
      </c>
      <c r="BG1120" s="56" t="s">
        <v>365</v>
      </c>
      <c r="BH1120" s="56">
        <v>0</v>
      </c>
      <c r="BI1120" s="56">
        <v>0</v>
      </c>
      <c r="BJ1120" s="56">
        <v>0</v>
      </c>
    </row>
    <row r="1121" spans="1:62" hidden="1" x14ac:dyDescent="0.3">
      <c r="A1121" s="56">
        <v>49196173</v>
      </c>
      <c r="B1121" s="86">
        <v>599202</v>
      </c>
      <c r="C1121" s="1">
        <v>42893</v>
      </c>
      <c r="D1121" s="56" t="s">
        <v>357</v>
      </c>
      <c r="E1121" s="56" t="s">
        <v>358</v>
      </c>
      <c r="F1121" s="56" t="s">
        <v>334</v>
      </c>
      <c r="G1121" s="56" t="s">
        <v>335</v>
      </c>
      <c r="H1121" s="56" t="s">
        <v>336</v>
      </c>
      <c r="I1121" s="56" t="s">
        <v>359</v>
      </c>
      <c r="K1121" s="56" t="s">
        <v>337</v>
      </c>
      <c r="L1121" s="56" t="s">
        <v>545</v>
      </c>
      <c r="M1121" s="56" t="s">
        <v>984</v>
      </c>
      <c r="N1121" s="56" t="s">
        <v>1043</v>
      </c>
      <c r="O1121" s="56" t="s">
        <v>985</v>
      </c>
      <c r="P1121" s="1" t="s">
        <v>110</v>
      </c>
      <c r="Q1121" s="56" t="s">
        <v>241</v>
      </c>
      <c r="R1121" s="56" t="s">
        <v>339</v>
      </c>
      <c r="S1121" s="56">
        <v>107861</v>
      </c>
      <c r="T1121" s="1" t="s">
        <v>438</v>
      </c>
      <c r="U1121" s="56">
        <v>41416</v>
      </c>
      <c r="V1121" s="56">
        <v>43100</v>
      </c>
      <c r="W1121" s="56">
        <v>41275</v>
      </c>
      <c r="X1121" s="56">
        <v>41290</v>
      </c>
      <c r="Y1121" s="56" t="s">
        <v>340</v>
      </c>
      <c r="AA1121" s="56" t="s">
        <v>347</v>
      </c>
      <c r="AB1121" s="56" t="s">
        <v>343</v>
      </c>
      <c r="AC1121" s="56" t="s">
        <v>342</v>
      </c>
      <c r="AD1121" s="56" t="s">
        <v>347</v>
      </c>
      <c r="AE1121" s="56" t="s">
        <v>352</v>
      </c>
      <c r="AF1121" s="56" t="s">
        <v>292</v>
      </c>
      <c r="AG1121" s="56">
        <v>2017</v>
      </c>
      <c r="AH1121" s="56" t="s">
        <v>80</v>
      </c>
      <c r="AI1121" s="56" t="s">
        <v>344</v>
      </c>
      <c r="AJ1121" s="56">
        <v>0</v>
      </c>
      <c r="AM1121" s="56">
        <v>41290</v>
      </c>
      <c r="AN1121" s="56" t="s">
        <v>353</v>
      </c>
      <c r="AO1121" s="1">
        <v>41207</v>
      </c>
      <c r="AP1121" s="56" t="s">
        <v>353</v>
      </c>
      <c r="AQ1121" s="56">
        <v>36007</v>
      </c>
      <c r="AR1121" s="56">
        <v>0</v>
      </c>
      <c r="AS1121" s="56" t="s">
        <v>346</v>
      </c>
      <c r="BB1121" s="56" t="s">
        <v>339</v>
      </c>
      <c r="BC1121" s="56" t="s">
        <v>263</v>
      </c>
      <c r="BD1121" s="56" t="s">
        <v>349</v>
      </c>
      <c r="BE1121" s="56" t="s">
        <v>347</v>
      </c>
      <c r="BF1121" s="56" t="s">
        <v>334</v>
      </c>
      <c r="BG1121" s="56" t="s">
        <v>365</v>
      </c>
      <c r="BH1121" s="56">
        <v>0</v>
      </c>
      <c r="BI1121" s="56">
        <v>0</v>
      </c>
      <c r="BJ1121" s="56">
        <v>0</v>
      </c>
    </row>
    <row r="1122" spans="1:62" hidden="1" x14ac:dyDescent="0.3">
      <c r="A1122" s="56">
        <v>49196757</v>
      </c>
      <c r="B1122" s="86">
        <v>599202</v>
      </c>
      <c r="C1122" s="1">
        <v>42893</v>
      </c>
      <c r="D1122" s="56" t="s">
        <v>357</v>
      </c>
      <c r="E1122" s="56" t="s">
        <v>358</v>
      </c>
      <c r="F1122" s="56" t="s">
        <v>334</v>
      </c>
      <c r="G1122" s="56" t="s">
        <v>335</v>
      </c>
      <c r="H1122" s="56" t="s">
        <v>336</v>
      </c>
      <c r="I1122" s="56" t="s">
        <v>359</v>
      </c>
      <c r="K1122" s="56" t="s">
        <v>337</v>
      </c>
      <c r="L1122" s="56" t="s">
        <v>545</v>
      </c>
      <c r="M1122" s="56" t="s">
        <v>984</v>
      </c>
      <c r="N1122" s="56" t="s">
        <v>1043</v>
      </c>
      <c r="O1122" s="56" t="s">
        <v>985</v>
      </c>
      <c r="P1122" s="1" t="s">
        <v>110</v>
      </c>
      <c r="Q1122" s="56" t="s">
        <v>366</v>
      </c>
      <c r="R1122" s="56" t="s">
        <v>339</v>
      </c>
      <c r="S1122" s="56">
        <v>190145</v>
      </c>
      <c r="T1122" s="1" t="s">
        <v>474</v>
      </c>
      <c r="U1122" s="56">
        <v>41416</v>
      </c>
      <c r="V1122" s="56">
        <v>43100</v>
      </c>
      <c r="W1122" s="56">
        <v>41456</v>
      </c>
      <c r="X1122" s="56">
        <v>43100</v>
      </c>
      <c r="Y1122" s="56" t="s">
        <v>356</v>
      </c>
      <c r="Z1122" s="56" t="s">
        <v>382</v>
      </c>
      <c r="AA1122" s="56" t="s">
        <v>347</v>
      </c>
      <c r="AB1122" s="56" t="s">
        <v>343</v>
      </c>
      <c r="AC1122" s="56" t="s">
        <v>342</v>
      </c>
      <c r="AD1122" s="56" t="s">
        <v>342</v>
      </c>
      <c r="AE1122" s="56" t="s">
        <v>334</v>
      </c>
      <c r="AF1122" s="56" t="s">
        <v>291</v>
      </c>
      <c r="AG1122" s="56">
        <v>2016</v>
      </c>
      <c r="AH1122" s="56" t="s">
        <v>361</v>
      </c>
      <c r="AI1122" s="56" t="s">
        <v>384</v>
      </c>
      <c r="AJ1122" s="56">
        <v>7.68</v>
      </c>
      <c r="AK1122" s="1">
        <v>42521</v>
      </c>
      <c r="AL1122" s="56" t="s">
        <v>424</v>
      </c>
      <c r="AM1122" s="56">
        <v>42767</v>
      </c>
      <c r="AN1122" s="56" t="s">
        <v>353</v>
      </c>
      <c r="AO1122" s="1">
        <v>42582</v>
      </c>
      <c r="AP1122" s="56" t="s">
        <v>353</v>
      </c>
      <c r="AQ1122" s="56">
        <v>75564</v>
      </c>
      <c r="AR1122" s="56">
        <v>0</v>
      </c>
      <c r="AS1122" s="56" t="s">
        <v>346</v>
      </c>
      <c r="BB1122" s="56" t="s">
        <v>339</v>
      </c>
      <c r="BC1122" s="56" t="s">
        <v>263</v>
      </c>
      <c r="BD1122" s="56" t="s">
        <v>349</v>
      </c>
      <c r="BE1122" s="56" t="s">
        <v>347</v>
      </c>
      <c r="BF1122" s="56" t="s">
        <v>334</v>
      </c>
      <c r="BG1122" s="56" t="s">
        <v>365</v>
      </c>
      <c r="BH1122" s="56">
        <v>0</v>
      </c>
      <c r="BI1122" s="56">
        <v>0</v>
      </c>
      <c r="BJ1122" s="56">
        <v>1</v>
      </c>
    </row>
    <row r="1123" spans="1:62" hidden="1" x14ac:dyDescent="0.3">
      <c r="A1123" s="56">
        <v>49196752</v>
      </c>
      <c r="B1123" s="86">
        <v>599202</v>
      </c>
      <c r="C1123" s="1">
        <v>42893</v>
      </c>
      <c r="D1123" s="56" t="s">
        <v>357</v>
      </c>
      <c r="E1123" s="56" t="s">
        <v>358</v>
      </c>
      <c r="F1123" s="56" t="s">
        <v>334</v>
      </c>
      <c r="G1123" s="56" t="s">
        <v>335</v>
      </c>
      <c r="H1123" s="56" t="s">
        <v>336</v>
      </c>
      <c r="I1123" s="56" t="s">
        <v>359</v>
      </c>
      <c r="K1123" s="56" t="s">
        <v>337</v>
      </c>
      <c r="L1123" s="56" t="s">
        <v>545</v>
      </c>
      <c r="M1123" s="56" t="s">
        <v>984</v>
      </c>
      <c r="N1123" s="56" t="s">
        <v>1043</v>
      </c>
      <c r="O1123" s="56" t="s">
        <v>985</v>
      </c>
      <c r="P1123" s="1" t="s">
        <v>110</v>
      </c>
      <c r="Q1123" s="56" t="s">
        <v>366</v>
      </c>
      <c r="R1123" s="56" t="s">
        <v>339</v>
      </c>
      <c r="S1123" s="56">
        <v>190145</v>
      </c>
      <c r="T1123" s="1" t="s">
        <v>474</v>
      </c>
      <c r="U1123" s="56">
        <v>41416</v>
      </c>
      <c r="V1123" s="56">
        <v>43100</v>
      </c>
      <c r="W1123" s="56">
        <v>41456</v>
      </c>
      <c r="X1123" s="56">
        <v>43100</v>
      </c>
      <c r="Y1123" s="56" t="s">
        <v>356</v>
      </c>
      <c r="Z1123" s="56" t="s">
        <v>382</v>
      </c>
      <c r="AA1123" s="56" t="s">
        <v>347</v>
      </c>
      <c r="AB1123" s="56" t="s">
        <v>343</v>
      </c>
      <c r="AC1123" s="56" t="s">
        <v>342</v>
      </c>
      <c r="AD1123" s="56" t="s">
        <v>342</v>
      </c>
      <c r="AE1123" s="56" t="s">
        <v>334</v>
      </c>
      <c r="AF1123" s="56" t="s">
        <v>291</v>
      </c>
      <c r="AG1123" s="56">
        <v>2014</v>
      </c>
      <c r="AH1123" s="56" t="s">
        <v>361</v>
      </c>
      <c r="AI1123" s="56" t="s">
        <v>384</v>
      </c>
      <c r="AJ1123" s="56">
        <v>0</v>
      </c>
      <c r="AK1123" s="1">
        <v>41820</v>
      </c>
      <c r="AM1123" s="56">
        <v>42767</v>
      </c>
      <c r="AN1123" s="56" t="s">
        <v>353</v>
      </c>
      <c r="AO1123" s="1">
        <v>41856</v>
      </c>
      <c r="AP1123" s="56" t="s">
        <v>378</v>
      </c>
      <c r="AQ1123" s="56">
        <v>75564</v>
      </c>
      <c r="AR1123" s="56">
        <v>0</v>
      </c>
      <c r="AS1123" s="56" t="s">
        <v>346</v>
      </c>
      <c r="BB1123" s="56" t="s">
        <v>339</v>
      </c>
      <c r="BC1123" s="56" t="s">
        <v>263</v>
      </c>
      <c r="BD1123" s="56" t="s">
        <v>349</v>
      </c>
      <c r="BE1123" s="56" t="s">
        <v>347</v>
      </c>
      <c r="BF1123" s="56" t="s">
        <v>334</v>
      </c>
      <c r="BG1123" s="56" t="s">
        <v>365</v>
      </c>
      <c r="BH1123" s="56">
        <v>0</v>
      </c>
      <c r="BI1123" s="56">
        <v>0</v>
      </c>
      <c r="BJ1123" s="56">
        <v>1</v>
      </c>
    </row>
    <row r="1124" spans="1:62" hidden="1" x14ac:dyDescent="0.3">
      <c r="A1124" s="56">
        <v>49196174</v>
      </c>
      <c r="B1124" s="86">
        <v>599202</v>
      </c>
      <c r="C1124" s="1">
        <v>42893</v>
      </c>
      <c r="D1124" s="56" t="s">
        <v>357</v>
      </c>
      <c r="E1124" s="56" t="s">
        <v>358</v>
      </c>
      <c r="F1124" s="56" t="s">
        <v>334</v>
      </c>
      <c r="G1124" s="56" t="s">
        <v>335</v>
      </c>
      <c r="H1124" s="56" t="s">
        <v>336</v>
      </c>
      <c r="I1124" s="56" t="s">
        <v>359</v>
      </c>
      <c r="K1124" s="56" t="s">
        <v>337</v>
      </c>
      <c r="L1124" s="56" t="s">
        <v>545</v>
      </c>
      <c r="M1124" s="56" t="s">
        <v>984</v>
      </c>
      <c r="N1124" s="56" t="s">
        <v>1043</v>
      </c>
      <c r="O1124" s="56" t="s">
        <v>985</v>
      </c>
      <c r="P1124" s="1" t="s">
        <v>110</v>
      </c>
      <c r="Q1124" s="56" t="s">
        <v>241</v>
      </c>
      <c r="R1124" s="56" t="s">
        <v>339</v>
      </c>
      <c r="S1124" s="56">
        <v>107861</v>
      </c>
      <c r="T1124" s="1" t="s">
        <v>438</v>
      </c>
      <c r="U1124" s="56">
        <v>41416</v>
      </c>
      <c r="V1124" s="56">
        <v>43100</v>
      </c>
      <c r="W1124" s="56">
        <v>41275</v>
      </c>
      <c r="X1124" s="56">
        <v>41290</v>
      </c>
      <c r="Y1124" s="56" t="s">
        <v>340</v>
      </c>
      <c r="AA1124" s="56" t="s">
        <v>347</v>
      </c>
      <c r="AB1124" s="56" t="s">
        <v>343</v>
      </c>
      <c r="AC1124" s="56" t="s">
        <v>342</v>
      </c>
      <c r="AD1124" s="56" t="s">
        <v>347</v>
      </c>
      <c r="AE1124" s="56" t="s">
        <v>352</v>
      </c>
      <c r="AF1124" s="56" t="s">
        <v>292</v>
      </c>
      <c r="AG1124" s="56">
        <v>2018</v>
      </c>
      <c r="AH1124" s="56" t="s">
        <v>80</v>
      </c>
      <c r="AI1124" s="56" t="s">
        <v>348</v>
      </c>
      <c r="AJ1124" s="56">
        <v>0</v>
      </c>
      <c r="AM1124" s="56">
        <v>41290</v>
      </c>
      <c r="AN1124" s="56" t="s">
        <v>353</v>
      </c>
      <c r="AO1124" s="1">
        <v>41207</v>
      </c>
      <c r="AP1124" s="56" t="s">
        <v>353</v>
      </c>
      <c r="AQ1124" s="56">
        <v>36007</v>
      </c>
      <c r="AR1124" s="56">
        <v>0</v>
      </c>
      <c r="AS1124" s="56" t="s">
        <v>346</v>
      </c>
      <c r="BB1124" s="56" t="s">
        <v>339</v>
      </c>
      <c r="BC1124" s="56" t="s">
        <v>263</v>
      </c>
      <c r="BD1124" s="56" t="s">
        <v>349</v>
      </c>
      <c r="BE1124" s="56" t="s">
        <v>347</v>
      </c>
      <c r="BF1124" s="56" t="s">
        <v>334</v>
      </c>
      <c r="BG1124" s="56" t="s">
        <v>365</v>
      </c>
      <c r="BH1124" s="56">
        <v>0</v>
      </c>
      <c r="BI1124" s="56">
        <v>0</v>
      </c>
      <c r="BJ1124" s="56">
        <v>0</v>
      </c>
    </row>
    <row r="1125" spans="1:62" hidden="1" x14ac:dyDescent="0.3">
      <c r="A1125" s="56">
        <v>49196175</v>
      </c>
      <c r="B1125" s="86">
        <v>599202</v>
      </c>
      <c r="C1125" s="1">
        <v>42893</v>
      </c>
      <c r="D1125" s="56" t="s">
        <v>357</v>
      </c>
      <c r="E1125" s="56" t="s">
        <v>358</v>
      </c>
      <c r="F1125" s="56" t="s">
        <v>334</v>
      </c>
      <c r="G1125" s="56" t="s">
        <v>335</v>
      </c>
      <c r="H1125" s="56" t="s">
        <v>336</v>
      </c>
      <c r="I1125" s="56" t="s">
        <v>359</v>
      </c>
      <c r="K1125" s="56" t="s">
        <v>337</v>
      </c>
      <c r="L1125" s="56" t="s">
        <v>545</v>
      </c>
      <c r="M1125" s="56" t="s">
        <v>984</v>
      </c>
      <c r="N1125" s="56" t="s">
        <v>1043</v>
      </c>
      <c r="O1125" s="56" t="s">
        <v>985</v>
      </c>
      <c r="P1125" s="1" t="s">
        <v>110</v>
      </c>
      <c r="Q1125" s="56" t="s">
        <v>241</v>
      </c>
      <c r="R1125" s="56" t="s">
        <v>339</v>
      </c>
      <c r="S1125" s="56">
        <v>107862</v>
      </c>
      <c r="T1125" s="1" t="s">
        <v>376</v>
      </c>
      <c r="U1125" s="56">
        <v>41416</v>
      </c>
      <c r="V1125" s="56">
        <v>43100</v>
      </c>
      <c r="W1125" s="56">
        <v>41275</v>
      </c>
      <c r="X1125" s="56">
        <v>41290</v>
      </c>
      <c r="Y1125" s="56" t="s">
        <v>340</v>
      </c>
      <c r="Z1125" s="56" t="s">
        <v>341</v>
      </c>
      <c r="AA1125" s="56" t="s">
        <v>347</v>
      </c>
      <c r="AB1125" s="56" t="s">
        <v>343</v>
      </c>
      <c r="AC1125" s="56" t="s">
        <v>342</v>
      </c>
      <c r="AD1125" s="56" t="s">
        <v>347</v>
      </c>
      <c r="AE1125" s="56" t="s">
        <v>352</v>
      </c>
      <c r="AF1125" s="56" t="s">
        <v>224</v>
      </c>
      <c r="AG1125" s="56">
        <v>2012</v>
      </c>
      <c r="AH1125" s="56" t="s">
        <v>80</v>
      </c>
      <c r="AI1125" s="56" t="s">
        <v>339</v>
      </c>
      <c r="AJ1125" s="56">
        <v>0</v>
      </c>
      <c r="AM1125" s="56">
        <v>41290</v>
      </c>
      <c r="AN1125" s="56" t="s">
        <v>353</v>
      </c>
      <c r="AO1125" s="1">
        <v>41138</v>
      </c>
      <c r="AP1125" s="56" t="s">
        <v>378</v>
      </c>
      <c r="AQ1125" s="56">
        <v>59801</v>
      </c>
      <c r="AR1125" s="56">
        <v>0</v>
      </c>
      <c r="AS1125" s="56" t="s">
        <v>346</v>
      </c>
      <c r="BB1125" s="56" t="s">
        <v>339</v>
      </c>
      <c r="BC1125" s="56" t="s">
        <v>263</v>
      </c>
      <c r="BD1125" s="56" t="s">
        <v>349</v>
      </c>
      <c r="BE1125" s="56" t="s">
        <v>347</v>
      </c>
      <c r="BF1125" s="56" t="s">
        <v>334</v>
      </c>
      <c r="BG1125" s="56" t="s">
        <v>365</v>
      </c>
      <c r="BH1125" s="56">
        <v>0</v>
      </c>
      <c r="BI1125" s="56">
        <v>0</v>
      </c>
      <c r="BJ1125" s="56">
        <v>0</v>
      </c>
    </row>
    <row r="1126" spans="1:62" hidden="1" x14ac:dyDescent="0.3">
      <c r="A1126" s="56">
        <v>49196755</v>
      </c>
      <c r="B1126" s="86">
        <v>599202</v>
      </c>
      <c r="C1126" s="1">
        <v>42893</v>
      </c>
      <c r="D1126" s="56" t="s">
        <v>357</v>
      </c>
      <c r="E1126" s="56" t="s">
        <v>358</v>
      </c>
      <c r="F1126" s="56" t="s">
        <v>334</v>
      </c>
      <c r="G1126" s="56" t="s">
        <v>335</v>
      </c>
      <c r="H1126" s="56" t="s">
        <v>336</v>
      </c>
      <c r="I1126" s="56" t="s">
        <v>359</v>
      </c>
      <c r="K1126" s="56" t="s">
        <v>337</v>
      </c>
      <c r="L1126" s="56" t="s">
        <v>545</v>
      </c>
      <c r="M1126" s="56" t="s">
        <v>984</v>
      </c>
      <c r="N1126" s="56" t="s">
        <v>1043</v>
      </c>
      <c r="O1126" s="56" t="s">
        <v>985</v>
      </c>
      <c r="P1126" s="1" t="s">
        <v>110</v>
      </c>
      <c r="Q1126" s="56" t="s">
        <v>366</v>
      </c>
      <c r="R1126" s="56" t="s">
        <v>339</v>
      </c>
      <c r="S1126" s="56">
        <v>190145</v>
      </c>
      <c r="T1126" s="1" t="s">
        <v>474</v>
      </c>
      <c r="U1126" s="56">
        <v>41416</v>
      </c>
      <c r="V1126" s="56">
        <v>43100</v>
      </c>
      <c r="W1126" s="56">
        <v>41456</v>
      </c>
      <c r="X1126" s="56">
        <v>43100</v>
      </c>
      <c r="Y1126" s="56" t="s">
        <v>356</v>
      </c>
      <c r="Z1126" s="56" t="s">
        <v>382</v>
      </c>
      <c r="AA1126" s="56" t="s">
        <v>347</v>
      </c>
      <c r="AB1126" s="56" t="s">
        <v>343</v>
      </c>
      <c r="AC1126" s="56" t="s">
        <v>342</v>
      </c>
      <c r="AD1126" s="56" t="s">
        <v>342</v>
      </c>
      <c r="AE1126" s="56" t="s">
        <v>334</v>
      </c>
      <c r="AF1126" s="56" t="s">
        <v>291</v>
      </c>
      <c r="AG1126" s="56">
        <v>2015</v>
      </c>
      <c r="AH1126" s="56" t="s">
        <v>361</v>
      </c>
      <c r="AI1126" s="56" t="s">
        <v>384</v>
      </c>
      <c r="AJ1126" s="56">
        <v>4.3</v>
      </c>
      <c r="AK1126" s="1">
        <v>42185</v>
      </c>
      <c r="AL1126" s="56" t="s">
        <v>475</v>
      </c>
      <c r="AM1126" s="56">
        <v>42767</v>
      </c>
      <c r="AN1126" s="56" t="s">
        <v>353</v>
      </c>
      <c r="AO1126" s="1">
        <v>42243</v>
      </c>
      <c r="AP1126" s="56" t="s">
        <v>391</v>
      </c>
      <c r="AQ1126" s="56">
        <v>75564</v>
      </c>
      <c r="AR1126" s="56">
        <v>0</v>
      </c>
      <c r="AS1126" s="56" t="s">
        <v>346</v>
      </c>
      <c r="BB1126" s="56" t="s">
        <v>339</v>
      </c>
      <c r="BC1126" s="56" t="s">
        <v>263</v>
      </c>
      <c r="BD1126" s="56" t="s">
        <v>349</v>
      </c>
      <c r="BE1126" s="56" t="s">
        <v>347</v>
      </c>
      <c r="BF1126" s="56" t="s">
        <v>334</v>
      </c>
      <c r="BG1126" s="56" t="s">
        <v>365</v>
      </c>
      <c r="BH1126" s="56">
        <v>0</v>
      </c>
      <c r="BI1126" s="56">
        <v>0</v>
      </c>
      <c r="BJ1126" s="56">
        <v>1</v>
      </c>
    </row>
    <row r="1127" spans="1:62" hidden="1" x14ac:dyDescent="0.3">
      <c r="A1127" s="56">
        <v>49196176</v>
      </c>
      <c r="B1127" s="86">
        <v>599202</v>
      </c>
      <c r="C1127" s="1">
        <v>42893</v>
      </c>
      <c r="D1127" s="56" t="s">
        <v>357</v>
      </c>
      <c r="E1127" s="56" t="s">
        <v>358</v>
      </c>
      <c r="F1127" s="56" t="s">
        <v>334</v>
      </c>
      <c r="G1127" s="56" t="s">
        <v>335</v>
      </c>
      <c r="H1127" s="56" t="s">
        <v>336</v>
      </c>
      <c r="I1127" s="56" t="s">
        <v>359</v>
      </c>
      <c r="K1127" s="56" t="s">
        <v>337</v>
      </c>
      <c r="L1127" s="56" t="s">
        <v>545</v>
      </c>
      <c r="M1127" s="56" t="s">
        <v>984</v>
      </c>
      <c r="N1127" s="56" t="s">
        <v>1043</v>
      </c>
      <c r="O1127" s="56" t="s">
        <v>985</v>
      </c>
      <c r="P1127" s="1" t="s">
        <v>110</v>
      </c>
      <c r="Q1127" s="56" t="s">
        <v>241</v>
      </c>
      <c r="R1127" s="56" t="s">
        <v>339</v>
      </c>
      <c r="S1127" s="56">
        <v>107862</v>
      </c>
      <c r="T1127" s="1" t="s">
        <v>376</v>
      </c>
      <c r="U1127" s="56">
        <v>41416</v>
      </c>
      <c r="V1127" s="56">
        <v>43100</v>
      </c>
      <c r="W1127" s="56">
        <v>41275</v>
      </c>
      <c r="X1127" s="56">
        <v>41290</v>
      </c>
      <c r="Y1127" s="56" t="s">
        <v>340</v>
      </c>
      <c r="Z1127" s="56" t="s">
        <v>341</v>
      </c>
      <c r="AA1127" s="56" t="s">
        <v>347</v>
      </c>
      <c r="AB1127" s="56" t="s">
        <v>343</v>
      </c>
      <c r="AC1127" s="56" t="s">
        <v>342</v>
      </c>
      <c r="AD1127" s="56" t="s">
        <v>347</v>
      </c>
      <c r="AE1127" s="56" t="s">
        <v>352</v>
      </c>
      <c r="AF1127" s="56" t="s">
        <v>292</v>
      </c>
      <c r="AG1127" s="56">
        <v>2013</v>
      </c>
      <c r="AH1127" s="56" t="s">
        <v>80</v>
      </c>
      <c r="AI1127" s="56" t="s">
        <v>344</v>
      </c>
      <c r="AJ1127" s="56">
        <v>0</v>
      </c>
      <c r="AM1127" s="56">
        <v>41290</v>
      </c>
      <c r="AN1127" s="56" t="s">
        <v>353</v>
      </c>
      <c r="AO1127" s="1">
        <v>41207</v>
      </c>
      <c r="AP1127" s="56" t="s">
        <v>353</v>
      </c>
      <c r="AQ1127" s="56">
        <v>59801</v>
      </c>
      <c r="AR1127" s="56">
        <v>0</v>
      </c>
      <c r="AS1127" s="56" t="s">
        <v>346</v>
      </c>
      <c r="BB1127" s="56" t="s">
        <v>339</v>
      </c>
      <c r="BC1127" s="56" t="s">
        <v>263</v>
      </c>
      <c r="BD1127" s="56" t="s">
        <v>349</v>
      </c>
      <c r="BE1127" s="56" t="s">
        <v>347</v>
      </c>
      <c r="BF1127" s="56" t="s">
        <v>334</v>
      </c>
      <c r="BG1127" s="56" t="s">
        <v>365</v>
      </c>
      <c r="BH1127" s="56">
        <v>0</v>
      </c>
      <c r="BI1127" s="56">
        <v>0</v>
      </c>
      <c r="BJ1127" s="56">
        <v>0</v>
      </c>
    </row>
    <row r="1128" spans="1:62" hidden="1" x14ac:dyDescent="0.3">
      <c r="A1128" s="56">
        <v>49196177</v>
      </c>
      <c r="B1128" s="86">
        <v>599202</v>
      </c>
      <c r="C1128" s="1">
        <v>42893</v>
      </c>
      <c r="D1128" s="56" t="s">
        <v>357</v>
      </c>
      <c r="E1128" s="56" t="s">
        <v>358</v>
      </c>
      <c r="F1128" s="56" t="s">
        <v>334</v>
      </c>
      <c r="G1128" s="56" t="s">
        <v>335</v>
      </c>
      <c r="H1128" s="56" t="s">
        <v>336</v>
      </c>
      <c r="I1128" s="56" t="s">
        <v>359</v>
      </c>
      <c r="K1128" s="56" t="s">
        <v>337</v>
      </c>
      <c r="L1128" s="56" t="s">
        <v>545</v>
      </c>
      <c r="M1128" s="56" t="s">
        <v>984</v>
      </c>
      <c r="N1128" s="56" t="s">
        <v>1043</v>
      </c>
      <c r="O1128" s="56" t="s">
        <v>985</v>
      </c>
      <c r="P1128" s="1" t="s">
        <v>110</v>
      </c>
      <c r="Q1128" s="56" t="s">
        <v>241</v>
      </c>
      <c r="R1128" s="56" t="s">
        <v>339</v>
      </c>
      <c r="S1128" s="56">
        <v>107862</v>
      </c>
      <c r="T1128" s="1" t="s">
        <v>376</v>
      </c>
      <c r="U1128" s="56">
        <v>41416</v>
      </c>
      <c r="V1128" s="56">
        <v>43100</v>
      </c>
      <c r="W1128" s="56">
        <v>41275</v>
      </c>
      <c r="X1128" s="56">
        <v>41290</v>
      </c>
      <c r="Y1128" s="56" t="s">
        <v>340</v>
      </c>
      <c r="Z1128" s="56" t="s">
        <v>341</v>
      </c>
      <c r="AA1128" s="56" t="s">
        <v>347</v>
      </c>
      <c r="AB1128" s="56" t="s">
        <v>343</v>
      </c>
      <c r="AC1128" s="56" t="s">
        <v>342</v>
      </c>
      <c r="AD1128" s="56" t="s">
        <v>347</v>
      </c>
      <c r="AE1128" s="56" t="s">
        <v>352</v>
      </c>
      <c r="AF1128" s="56" t="s">
        <v>292</v>
      </c>
      <c r="AG1128" s="56">
        <v>2014</v>
      </c>
      <c r="AH1128" s="56" t="s">
        <v>80</v>
      </c>
      <c r="AI1128" s="56" t="s">
        <v>348</v>
      </c>
      <c r="AJ1128" s="56">
        <v>2</v>
      </c>
      <c r="AM1128" s="56">
        <v>41290</v>
      </c>
      <c r="AN1128" s="56" t="s">
        <v>353</v>
      </c>
      <c r="AO1128" s="1">
        <v>41207</v>
      </c>
      <c r="AP1128" s="56" t="s">
        <v>353</v>
      </c>
      <c r="AQ1128" s="56">
        <v>59801</v>
      </c>
      <c r="AR1128" s="56">
        <v>0</v>
      </c>
      <c r="AS1128" s="56" t="s">
        <v>346</v>
      </c>
      <c r="BB1128" s="56" t="s">
        <v>339</v>
      </c>
      <c r="BC1128" s="56" t="s">
        <v>263</v>
      </c>
      <c r="BD1128" s="56" t="s">
        <v>349</v>
      </c>
      <c r="BE1128" s="56" t="s">
        <v>347</v>
      </c>
      <c r="BF1128" s="56" t="s">
        <v>334</v>
      </c>
      <c r="BG1128" s="56" t="s">
        <v>365</v>
      </c>
      <c r="BH1128" s="56">
        <v>0</v>
      </c>
      <c r="BI1128" s="56">
        <v>0</v>
      </c>
      <c r="BJ1128" s="56">
        <v>0</v>
      </c>
    </row>
    <row r="1129" spans="1:62" hidden="1" x14ac:dyDescent="0.3">
      <c r="A1129" s="56">
        <v>49196772</v>
      </c>
      <c r="B1129" s="86">
        <v>599202</v>
      </c>
      <c r="C1129" s="1">
        <v>42893</v>
      </c>
      <c r="D1129" s="56" t="s">
        <v>357</v>
      </c>
      <c r="E1129" s="56" t="s">
        <v>358</v>
      </c>
      <c r="F1129" s="56" t="s">
        <v>334</v>
      </c>
      <c r="G1129" s="56" t="s">
        <v>335</v>
      </c>
      <c r="H1129" s="56" t="s">
        <v>336</v>
      </c>
      <c r="I1129" s="56" t="s">
        <v>359</v>
      </c>
      <c r="K1129" s="56" t="s">
        <v>337</v>
      </c>
      <c r="L1129" s="56" t="s">
        <v>545</v>
      </c>
      <c r="M1129" s="56" t="s">
        <v>984</v>
      </c>
      <c r="N1129" s="56" t="s">
        <v>1043</v>
      </c>
      <c r="O1129" s="56" t="s">
        <v>985</v>
      </c>
      <c r="P1129" s="1" t="s">
        <v>110</v>
      </c>
      <c r="Q1129" s="56" t="s">
        <v>366</v>
      </c>
      <c r="R1129" s="56" t="s">
        <v>339</v>
      </c>
      <c r="S1129" s="56">
        <v>190145</v>
      </c>
      <c r="T1129" s="1" t="s">
        <v>474</v>
      </c>
      <c r="U1129" s="56">
        <v>41416</v>
      </c>
      <c r="V1129" s="56">
        <v>43100</v>
      </c>
      <c r="W1129" s="56">
        <v>41456</v>
      </c>
      <c r="X1129" s="56">
        <v>43100</v>
      </c>
      <c r="Y1129" s="56" t="s">
        <v>356</v>
      </c>
      <c r="Z1129" s="56" t="s">
        <v>382</v>
      </c>
      <c r="AA1129" s="56" t="s">
        <v>347</v>
      </c>
      <c r="AB1129" s="56" t="s">
        <v>343</v>
      </c>
      <c r="AC1129" s="56" t="s">
        <v>342</v>
      </c>
      <c r="AD1129" s="56" t="s">
        <v>342</v>
      </c>
      <c r="AE1129" s="56" t="s">
        <v>334</v>
      </c>
      <c r="AF1129" s="56" t="s">
        <v>292</v>
      </c>
      <c r="AG1129" s="56">
        <v>2017</v>
      </c>
      <c r="AH1129" s="56" t="s">
        <v>361</v>
      </c>
      <c r="AI1129" s="56" t="s">
        <v>385</v>
      </c>
      <c r="AJ1129" s="56">
        <v>7</v>
      </c>
      <c r="AM1129" s="56">
        <v>42767</v>
      </c>
      <c r="AN1129" s="56" t="s">
        <v>353</v>
      </c>
      <c r="AO1129" s="1">
        <v>41784</v>
      </c>
      <c r="AP1129" s="56" t="s">
        <v>353</v>
      </c>
      <c r="AQ1129" s="56">
        <v>75564</v>
      </c>
      <c r="AR1129" s="56">
        <v>0</v>
      </c>
      <c r="AS1129" s="56" t="s">
        <v>346</v>
      </c>
      <c r="BB1129" s="56" t="s">
        <v>339</v>
      </c>
      <c r="BC1129" s="56" t="s">
        <v>263</v>
      </c>
      <c r="BD1129" s="56" t="s">
        <v>349</v>
      </c>
      <c r="BE1129" s="56" t="s">
        <v>347</v>
      </c>
      <c r="BF1129" s="56" t="s">
        <v>334</v>
      </c>
      <c r="BG1129" s="56" t="s">
        <v>365</v>
      </c>
      <c r="BH1129" s="56">
        <v>0</v>
      </c>
      <c r="BI1129" s="56">
        <v>0</v>
      </c>
      <c r="BJ1129" s="56">
        <v>1</v>
      </c>
    </row>
    <row r="1130" spans="1:62" hidden="1" x14ac:dyDescent="0.3">
      <c r="A1130" s="56">
        <v>49196764</v>
      </c>
      <c r="B1130" s="86">
        <v>599202</v>
      </c>
      <c r="C1130" s="1">
        <v>42893</v>
      </c>
      <c r="D1130" s="56" t="s">
        <v>357</v>
      </c>
      <c r="E1130" s="56" t="s">
        <v>358</v>
      </c>
      <c r="F1130" s="56" t="s">
        <v>334</v>
      </c>
      <c r="G1130" s="56" t="s">
        <v>335</v>
      </c>
      <c r="H1130" s="56" t="s">
        <v>336</v>
      </c>
      <c r="I1130" s="56" t="s">
        <v>359</v>
      </c>
      <c r="K1130" s="56" t="s">
        <v>337</v>
      </c>
      <c r="L1130" s="56" t="s">
        <v>545</v>
      </c>
      <c r="M1130" s="56" t="s">
        <v>984</v>
      </c>
      <c r="N1130" s="56" t="s">
        <v>1043</v>
      </c>
      <c r="O1130" s="56" t="s">
        <v>985</v>
      </c>
      <c r="P1130" s="1" t="s">
        <v>110</v>
      </c>
      <c r="Q1130" s="56" t="s">
        <v>366</v>
      </c>
      <c r="R1130" s="56" t="s">
        <v>339</v>
      </c>
      <c r="S1130" s="56">
        <v>190145</v>
      </c>
      <c r="T1130" s="1" t="s">
        <v>474</v>
      </c>
      <c r="U1130" s="56">
        <v>41416</v>
      </c>
      <c r="V1130" s="56">
        <v>43100</v>
      </c>
      <c r="W1130" s="56">
        <v>41456</v>
      </c>
      <c r="X1130" s="56">
        <v>43100</v>
      </c>
      <c r="Y1130" s="56" t="s">
        <v>356</v>
      </c>
      <c r="Z1130" s="56" t="s">
        <v>382</v>
      </c>
      <c r="AA1130" s="56" t="s">
        <v>347</v>
      </c>
      <c r="AB1130" s="56" t="s">
        <v>343</v>
      </c>
      <c r="AC1130" s="56" t="s">
        <v>342</v>
      </c>
      <c r="AD1130" s="56" t="s">
        <v>342</v>
      </c>
      <c r="AE1130" s="56" t="s">
        <v>334</v>
      </c>
      <c r="AF1130" s="56" t="s">
        <v>292</v>
      </c>
      <c r="AG1130" s="56">
        <v>2014</v>
      </c>
      <c r="AH1130" s="56" t="s">
        <v>361</v>
      </c>
      <c r="AI1130" s="56" t="s">
        <v>384</v>
      </c>
      <c r="AJ1130" s="56">
        <v>0</v>
      </c>
      <c r="AM1130" s="56">
        <v>42767</v>
      </c>
      <c r="AN1130" s="56" t="s">
        <v>353</v>
      </c>
      <c r="AO1130" s="1">
        <v>41784</v>
      </c>
      <c r="AP1130" s="56" t="s">
        <v>353</v>
      </c>
      <c r="AQ1130" s="56">
        <v>75564</v>
      </c>
      <c r="AR1130" s="56">
        <v>0</v>
      </c>
      <c r="AS1130" s="56" t="s">
        <v>346</v>
      </c>
      <c r="BB1130" s="56" t="s">
        <v>339</v>
      </c>
      <c r="BC1130" s="56" t="s">
        <v>263</v>
      </c>
      <c r="BD1130" s="56" t="s">
        <v>349</v>
      </c>
      <c r="BE1130" s="56" t="s">
        <v>347</v>
      </c>
      <c r="BF1130" s="56" t="s">
        <v>334</v>
      </c>
      <c r="BG1130" s="56" t="s">
        <v>365</v>
      </c>
      <c r="BH1130" s="56">
        <v>0</v>
      </c>
      <c r="BI1130" s="56">
        <v>0</v>
      </c>
      <c r="BJ1130" s="56">
        <v>1</v>
      </c>
    </row>
    <row r="1131" spans="1:62" hidden="1" x14ac:dyDescent="0.3">
      <c r="A1131" s="56">
        <v>49196760</v>
      </c>
      <c r="B1131" s="86">
        <v>599202</v>
      </c>
      <c r="C1131" s="1">
        <v>42893</v>
      </c>
      <c r="D1131" s="56" t="s">
        <v>357</v>
      </c>
      <c r="E1131" s="56" t="s">
        <v>358</v>
      </c>
      <c r="F1131" s="56" t="s">
        <v>334</v>
      </c>
      <c r="G1131" s="56" t="s">
        <v>335</v>
      </c>
      <c r="H1131" s="56" t="s">
        <v>336</v>
      </c>
      <c r="I1131" s="56" t="s">
        <v>359</v>
      </c>
      <c r="K1131" s="56" t="s">
        <v>337</v>
      </c>
      <c r="L1131" s="56" t="s">
        <v>545</v>
      </c>
      <c r="M1131" s="56" t="s">
        <v>984</v>
      </c>
      <c r="N1131" s="56" t="s">
        <v>1043</v>
      </c>
      <c r="O1131" s="56" t="s">
        <v>985</v>
      </c>
      <c r="P1131" s="1" t="s">
        <v>110</v>
      </c>
      <c r="Q1131" s="56" t="s">
        <v>366</v>
      </c>
      <c r="R1131" s="56" t="s">
        <v>339</v>
      </c>
      <c r="S1131" s="56">
        <v>190145</v>
      </c>
      <c r="T1131" s="1" t="s">
        <v>474</v>
      </c>
      <c r="U1131" s="56">
        <v>41416</v>
      </c>
      <c r="V1131" s="56">
        <v>43100</v>
      </c>
      <c r="W1131" s="56">
        <v>41456</v>
      </c>
      <c r="X1131" s="56">
        <v>43100</v>
      </c>
      <c r="Y1131" s="56" t="s">
        <v>356</v>
      </c>
      <c r="Z1131" s="56" t="s">
        <v>382</v>
      </c>
      <c r="AA1131" s="56" t="s">
        <v>347</v>
      </c>
      <c r="AB1131" s="56" t="s">
        <v>343</v>
      </c>
      <c r="AC1131" s="56" t="s">
        <v>342</v>
      </c>
      <c r="AD1131" s="56" t="s">
        <v>342</v>
      </c>
      <c r="AE1131" s="56" t="s">
        <v>334</v>
      </c>
      <c r="AF1131" s="56" t="s">
        <v>292</v>
      </c>
      <c r="AG1131" s="56">
        <v>2013</v>
      </c>
      <c r="AH1131" s="56" t="s">
        <v>361</v>
      </c>
      <c r="AI1131" s="56" t="s">
        <v>384</v>
      </c>
      <c r="AJ1131" s="56">
        <v>0</v>
      </c>
      <c r="AM1131" s="56">
        <v>42767</v>
      </c>
      <c r="AN1131" s="56" t="s">
        <v>353</v>
      </c>
      <c r="AO1131" s="1">
        <v>41784</v>
      </c>
      <c r="AP1131" s="56" t="s">
        <v>353</v>
      </c>
      <c r="AQ1131" s="56">
        <v>75564</v>
      </c>
      <c r="AR1131" s="56">
        <v>0</v>
      </c>
      <c r="AS1131" s="56" t="s">
        <v>346</v>
      </c>
      <c r="BB1131" s="56" t="s">
        <v>339</v>
      </c>
      <c r="BC1131" s="56" t="s">
        <v>263</v>
      </c>
      <c r="BD1131" s="56" t="s">
        <v>349</v>
      </c>
      <c r="BE1131" s="56" t="s">
        <v>347</v>
      </c>
      <c r="BF1131" s="56" t="s">
        <v>334</v>
      </c>
      <c r="BG1131" s="56" t="s">
        <v>365</v>
      </c>
      <c r="BH1131" s="56">
        <v>0</v>
      </c>
      <c r="BI1131" s="56">
        <v>0</v>
      </c>
      <c r="BJ1131" s="56">
        <v>1</v>
      </c>
    </row>
    <row r="1132" spans="1:62" hidden="1" x14ac:dyDescent="0.3">
      <c r="A1132" s="56">
        <v>49196178</v>
      </c>
      <c r="B1132" s="86">
        <v>599202</v>
      </c>
      <c r="C1132" s="1">
        <v>42893</v>
      </c>
      <c r="D1132" s="56" t="s">
        <v>357</v>
      </c>
      <c r="E1132" s="56" t="s">
        <v>358</v>
      </c>
      <c r="F1132" s="56" t="s">
        <v>334</v>
      </c>
      <c r="G1132" s="56" t="s">
        <v>335</v>
      </c>
      <c r="H1132" s="56" t="s">
        <v>336</v>
      </c>
      <c r="I1132" s="56" t="s">
        <v>359</v>
      </c>
      <c r="K1132" s="56" t="s">
        <v>337</v>
      </c>
      <c r="L1132" s="56" t="s">
        <v>545</v>
      </c>
      <c r="M1132" s="56" t="s">
        <v>984</v>
      </c>
      <c r="N1132" s="56" t="s">
        <v>1043</v>
      </c>
      <c r="O1132" s="56" t="s">
        <v>985</v>
      </c>
      <c r="P1132" s="1" t="s">
        <v>110</v>
      </c>
      <c r="Q1132" s="56" t="s">
        <v>241</v>
      </c>
      <c r="R1132" s="56" t="s">
        <v>339</v>
      </c>
      <c r="S1132" s="56">
        <v>107862</v>
      </c>
      <c r="T1132" s="1" t="s">
        <v>376</v>
      </c>
      <c r="U1132" s="56">
        <v>41416</v>
      </c>
      <c r="V1132" s="56">
        <v>43100</v>
      </c>
      <c r="W1132" s="56">
        <v>41275</v>
      </c>
      <c r="X1132" s="56">
        <v>41290</v>
      </c>
      <c r="Y1132" s="56" t="s">
        <v>340</v>
      </c>
      <c r="Z1132" s="56" t="s">
        <v>341</v>
      </c>
      <c r="AA1132" s="56" t="s">
        <v>347</v>
      </c>
      <c r="AB1132" s="56" t="s">
        <v>343</v>
      </c>
      <c r="AC1132" s="56" t="s">
        <v>342</v>
      </c>
      <c r="AD1132" s="56" t="s">
        <v>347</v>
      </c>
      <c r="AE1132" s="56" t="s">
        <v>352</v>
      </c>
      <c r="AF1132" s="56" t="s">
        <v>292</v>
      </c>
      <c r="AG1132" s="56">
        <v>2014</v>
      </c>
      <c r="AH1132" s="56" t="s">
        <v>80</v>
      </c>
      <c r="AI1132" s="56" t="s">
        <v>344</v>
      </c>
      <c r="AJ1132" s="56">
        <v>1</v>
      </c>
      <c r="AM1132" s="56">
        <v>41290</v>
      </c>
      <c r="AN1132" s="56" t="s">
        <v>353</v>
      </c>
      <c r="AO1132" s="1">
        <v>41207</v>
      </c>
      <c r="AP1132" s="56" t="s">
        <v>353</v>
      </c>
      <c r="AQ1132" s="56">
        <v>59801</v>
      </c>
      <c r="AR1132" s="56">
        <v>0</v>
      </c>
      <c r="AS1132" s="56" t="s">
        <v>346</v>
      </c>
      <c r="BB1132" s="56" t="s">
        <v>339</v>
      </c>
      <c r="BC1132" s="56" t="s">
        <v>263</v>
      </c>
      <c r="BD1132" s="56" t="s">
        <v>349</v>
      </c>
      <c r="BE1132" s="56" t="s">
        <v>347</v>
      </c>
      <c r="BF1132" s="56" t="s">
        <v>334</v>
      </c>
      <c r="BG1132" s="56" t="s">
        <v>365</v>
      </c>
      <c r="BH1132" s="56">
        <v>0</v>
      </c>
      <c r="BI1132" s="56">
        <v>0</v>
      </c>
      <c r="BJ1132" s="56">
        <v>0</v>
      </c>
    </row>
    <row r="1133" spans="1:62" hidden="1" x14ac:dyDescent="0.3">
      <c r="A1133" s="56">
        <v>49196179</v>
      </c>
      <c r="B1133" s="86">
        <v>599202</v>
      </c>
      <c r="C1133" s="1">
        <v>42893</v>
      </c>
      <c r="D1133" s="56" t="s">
        <v>357</v>
      </c>
      <c r="E1133" s="56" t="s">
        <v>358</v>
      </c>
      <c r="F1133" s="56" t="s">
        <v>334</v>
      </c>
      <c r="G1133" s="56" t="s">
        <v>335</v>
      </c>
      <c r="H1133" s="56" t="s">
        <v>336</v>
      </c>
      <c r="I1133" s="56" t="s">
        <v>359</v>
      </c>
      <c r="K1133" s="56" t="s">
        <v>337</v>
      </c>
      <c r="L1133" s="56" t="s">
        <v>545</v>
      </c>
      <c r="M1133" s="56" t="s">
        <v>984</v>
      </c>
      <c r="N1133" s="56" t="s">
        <v>1043</v>
      </c>
      <c r="O1133" s="56" t="s">
        <v>985</v>
      </c>
      <c r="P1133" s="1" t="s">
        <v>110</v>
      </c>
      <c r="Q1133" s="56" t="s">
        <v>241</v>
      </c>
      <c r="R1133" s="56" t="s">
        <v>339</v>
      </c>
      <c r="S1133" s="56">
        <v>107862</v>
      </c>
      <c r="T1133" s="1" t="s">
        <v>376</v>
      </c>
      <c r="U1133" s="56">
        <v>41416</v>
      </c>
      <c r="V1133" s="56">
        <v>43100</v>
      </c>
      <c r="W1133" s="56">
        <v>41275</v>
      </c>
      <c r="X1133" s="56">
        <v>41290</v>
      </c>
      <c r="Y1133" s="56" t="s">
        <v>340</v>
      </c>
      <c r="Z1133" s="56" t="s">
        <v>341</v>
      </c>
      <c r="AA1133" s="56" t="s">
        <v>347</v>
      </c>
      <c r="AB1133" s="56" t="s">
        <v>343</v>
      </c>
      <c r="AC1133" s="56" t="s">
        <v>342</v>
      </c>
      <c r="AD1133" s="56" t="s">
        <v>347</v>
      </c>
      <c r="AE1133" s="56" t="s">
        <v>352</v>
      </c>
      <c r="AF1133" s="56" t="s">
        <v>292</v>
      </c>
      <c r="AG1133" s="56">
        <v>2015</v>
      </c>
      <c r="AH1133" s="56" t="s">
        <v>80</v>
      </c>
      <c r="AI1133" s="56" t="s">
        <v>348</v>
      </c>
      <c r="AJ1133" s="56">
        <v>2</v>
      </c>
      <c r="AM1133" s="56">
        <v>41290</v>
      </c>
      <c r="AN1133" s="56" t="s">
        <v>353</v>
      </c>
      <c r="AO1133" s="1">
        <v>41207</v>
      </c>
      <c r="AP1133" s="56" t="s">
        <v>353</v>
      </c>
      <c r="AQ1133" s="56">
        <v>59801</v>
      </c>
      <c r="AR1133" s="56">
        <v>0</v>
      </c>
      <c r="AS1133" s="56" t="s">
        <v>346</v>
      </c>
      <c r="BB1133" s="56" t="s">
        <v>339</v>
      </c>
      <c r="BC1133" s="56" t="s">
        <v>263</v>
      </c>
      <c r="BD1133" s="56" t="s">
        <v>349</v>
      </c>
      <c r="BE1133" s="56" t="s">
        <v>347</v>
      </c>
      <c r="BF1133" s="56" t="s">
        <v>334</v>
      </c>
      <c r="BG1133" s="56" t="s">
        <v>365</v>
      </c>
      <c r="BH1133" s="56">
        <v>0</v>
      </c>
      <c r="BI1133" s="56">
        <v>0</v>
      </c>
      <c r="BJ1133" s="56">
        <v>0</v>
      </c>
    </row>
    <row r="1134" spans="1:62" hidden="1" x14ac:dyDescent="0.3">
      <c r="A1134" s="56">
        <v>49196762</v>
      </c>
      <c r="B1134" s="86">
        <v>599202</v>
      </c>
      <c r="C1134" s="1">
        <v>42893</v>
      </c>
      <c r="D1134" s="56" t="s">
        <v>357</v>
      </c>
      <c r="E1134" s="56" t="s">
        <v>358</v>
      </c>
      <c r="F1134" s="56" t="s">
        <v>334</v>
      </c>
      <c r="G1134" s="56" t="s">
        <v>335</v>
      </c>
      <c r="H1134" s="56" t="s">
        <v>336</v>
      </c>
      <c r="I1134" s="56" t="s">
        <v>359</v>
      </c>
      <c r="K1134" s="56" t="s">
        <v>337</v>
      </c>
      <c r="L1134" s="56" t="s">
        <v>545</v>
      </c>
      <c r="M1134" s="56" t="s">
        <v>984</v>
      </c>
      <c r="N1134" s="56" t="s">
        <v>1043</v>
      </c>
      <c r="O1134" s="56" t="s">
        <v>985</v>
      </c>
      <c r="P1134" s="1" t="s">
        <v>110</v>
      </c>
      <c r="Q1134" s="56" t="s">
        <v>366</v>
      </c>
      <c r="R1134" s="56" t="s">
        <v>339</v>
      </c>
      <c r="S1134" s="56">
        <v>190145</v>
      </c>
      <c r="T1134" s="1" t="s">
        <v>474</v>
      </c>
      <c r="U1134" s="56">
        <v>41416</v>
      </c>
      <c r="V1134" s="56">
        <v>43100</v>
      </c>
      <c r="W1134" s="56">
        <v>41456</v>
      </c>
      <c r="X1134" s="56">
        <v>43100</v>
      </c>
      <c r="Y1134" s="56" t="s">
        <v>356</v>
      </c>
      <c r="Z1134" s="56" t="s">
        <v>382</v>
      </c>
      <c r="AA1134" s="56" t="s">
        <v>347</v>
      </c>
      <c r="AB1134" s="56" t="s">
        <v>343</v>
      </c>
      <c r="AC1134" s="56" t="s">
        <v>342</v>
      </c>
      <c r="AD1134" s="56" t="s">
        <v>342</v>
      </c>
      <c r="AE1134" s="56" t="s">
        <v>334</v>
      </c>
      <c r="AF1134" s="56" t="s">
        <v>292</v>
      </c>
      <c r="AG1134" s="56">
        <v>2014</v>
      </c>
      <c r="AH1134" s="56" t="s">
        <v>361</v>
      </c>
      <c r="AI1134" s="56" t="s">
        <v>362</v>
      </c>
      <c r="AJ1134" s="56">
        <v>0</v>
      </c>
      <c r="AM1134" s="56">
        <v>42767</v>
      </c>
      <c r="AN1134" s="56" t="s">
        <v>353</v>
      </c>
      <c r="AO1134" s="1">
        <v>41784</v>
      </c>
      <c r="AP1134" s="56" t="s">
        <v>353</v>
      </c>
      <c r="AQ1134" s="56">
        <v>75564</v>
      </c>
      <c r="AR1134" s="56">
        <v>0</v>
      </c>
      <c r="AS1134" s="56" t="s">
        <v>346</v>
      </c>
      <c r="BB1134" s="56" t="s">
        <v>339</v>
      </c>
      <c r="BC1134" s="56" t="s">
        <v>263</v>
      </c>
      <c r="BD1134" s="56" t="s">
        <v>349</v>
      </c>
      <c r="BE1134" s="56" t="s">
        <v>347</v>
      </c>
      <c r="BF1134" s="56" t="s">
        <v>334</v>
      </c>
      <c r="BG1134" s="56" t="s">
        <v>365</v>
      </c>
      <c r="BH1134" s="56">
        <v>0</v>
      </c>
      <c r="BI1134" s="56">
        <v>0</v>
      </c>
      <c r="BJ1134" s="56">
        <v>1</v>
      </c>
    </row>
    <row r="1135" spans="1:62" hidden="1" x14ac:dyDescent="0.3">
      <c r="A1135" s="56">
        <v>49196180</v>
      </c>
      <c r="B1135" s="86">
        <v>599202</v>
      </c>
      <c r="C1135" s="1">
        <v>42893</v>
      </c>
      <c r="D1135" s="56" t="s">
        <v>357</v>
      </c>
      <c r="E1135" s="56" t="s">
        <v>358</v>
      </c>
      <c r="F1135" s="56" t="s">
        <v>334</v>
      </c>
      <c r="G1135" s="56" t="s">
        <v>335</v>
      </c>
      <c r="H1135" s="56" t="s">
        <v>336</v>
      </c>
      <c r="I1135" s="56" t="s">
        <v>359</v>
      </c>
      <c r="K1135" s="56" t="s">
        <v>337</v>
      </c>
      <c r="L1135" s="56" t="s">
        <v>545</v>
      </c>
      <c r="M1135" s="56" t="s">
        <v>984</v>
      </c>
      <c r="N1135" s="56" t="s">
        <v>1043</v>
      </c>
      <c r="O1135" s="56" t="s">
        <v>985</v>
      </c>
      <c r="P1135" s="1" t="s">
        <v>110</v>
      </c>
      <c r="Q1135" s="56" t="s">
        <v>241</v>
      </c>
      <c r="R1135" s="56" t="s">
        <v>339</v>
      </c>
      <c r="S1135" s="56">
        <v>107862</v>
      </c>
      <c r="T1135" s="1" t="s">
        <v>376</v>
      </c>
      <c r="U1135" s="56">
        <v>41416</v>
      </c>
      <c r="V1135" s="56">
        <v>43100</v>
      </c>
      <c r="W1135" s="56">
        <v>41275</v>
      </c>
      <c r="X1135" s="56">
        <v>41290</v>
      </c>
      <c r="Y1135" s="56" t="s">
        <v>340</v>
      </c>
      <c r="Z1135" s="56" t="s">
        <v>341</v>
      </c>
      <c r="AA1135" s="56" t="s">
        <v>347</v>
      </c>
      <c r="AB1135" s="56" t="s">
        <v>343</v>
      </c>
      <c r="AC1135" s="56" t="s">
        <v>342</v>
      </c>
      <c r="AD1135" s="56" t="s">
        <v>347</v>
      </c>
      <c r="AE1135" s="56" t="s">
        <v>352</v>
      </c>
      <c r="AF1135" s="56" t="s">
        <v>292</v>
      </c>
      <c r="AG1135" s="56">
        <v>2015</v>
      </c>
      <c r="AH1135" s="56" t="s">
        <v>80</v>
      </c>
      <c r="AI1135" s="56" t="s">
        <v>344</v>
      </c>
      <c r="AJ1135" s="56">
        <v>1</v>
      </c>
      <c r="AM1135" s="56">
        <v>41290</v>
      </c>
      <c r="AN1135" s="56" t="s">
        <v>353</v>
      </c>
      <c r="AO1135" s="1">
        <v>41207</v>
      </c>
      <c r="AP1135" s="56" t="s">
        <v>353</v>
      </c>
      <c r="AQ1135" s="56">
        <v>59801</v>
      </c>
      <c r="AR1135" s="56">
        <v>0</v>
      </c>
      <c r="AS1135" s="56" t="s">
        <v>346</v>
      </c>
      <c r="BB1135" s="56" t="s">
        <v>339</v>
      </c>
      <c r="BC1135" s="56" t="s">
        <v>263</v>
      </c>
      <c r="BD1135" s="56" t="s">
        <v>349</v>
      </c>
      <c r="BE1135" s="56" t="s">
        <v>347</v>
      </c>
      <c r="BF1135" s="56" t="s">
        <v>334</v>
      </c>
      <c r="BG1135" s="56" t="s">
        <v>365</v>
      </c>
      <c r="BH1135" s="56">
        <v>0</v>
      </c>
      <c r="BI1135" s="56">
        <v>0</v>
      </c>
      <c r="BJ1135" s="56">
        <v>0</v>
      </c>
    </row>
    <row r="1136" spans="1:62" hidden="1" x14ac:dyDescent="0.3">
      <c r="A1136" s="56">
        <v>49196181</v>
      </c>
      <c r="B1136" s="86">
        <v>599202</v>
      </c>
      <c r="C1136" s="1">
        <v>42893</v>
      </c>
      <c r="D1136" s="56" t="s">
        <v>357</v>
      </c>
      <c r="E1136" s="56" t="s">
        <v>358</v>
      </c>
      <c r="F1136" s="56" t="s">
        <v>334</v>
      </c>
      <c r="G1136" s="56" t="s">
        <v>335</v>
      </c>
      <c r="H1136" s="56" t="s">
        <v>336</v>
      </c>
      <c r="I1136" s="56" t="s">
        <v>359</v>
      </c>
      <c r="K1136" s="56" t="s">
        <v>337</v>
      </c>
      <c r="L1136" s="56" t="s">
        <v>545</v>
      </c>
      <c r="M1136" s="56" t="s">
        <v>984</v>
      </c>
      <c r="N1136" s="56" t="s">
        <v>1043</v>
      </c>
      <c r="O1136" s="56" t="s">
        <v>985</v>
      </c>
      <c r="P1136" s="1" t="s">
        <v>110</v>
      </c>
      <c r="Q1136" s="56" t="s">
        <v>241</v>
      </c>
      <c r="R1136" s="56" t="s">
        <v>339</v>
      </c>
      <c r="S1136" s="56">
        <v>107862</v>
      </c>
      <c r="T1136" s="1" t="s">
        <v>376</v>
      </c>
      <c r="U1136" s="56">
        <v>41416</v>
      </c>
      <c r="V1136" s="56">
        <v>43100</v>
      </c>
      <c r="W1136" s="56">
        <v>41275</v>
      </c>
      <c r="X1136" s="56">
        <v>41290</v>
      </c>
      <c r="Y1136" s="56" t="s">
        <v>340</v>
      </c>
      <c r="Z1136" s="56" t="s">
        <v>341</v>
      </c>
      <c r="AA1136" s="56" t="s">
        <v>347</v>
      </c>
      <c r="AB1136" s="56" t="s">
        <v>343</v>
      </c>
      <c r="AC1136" s="56" t="s">
        <v>342</v>
      </c>
      <c r="AD1136" s="56" t="s">
        <v>347</v>
      </c>
      <c r="AE1136" s="56" t="s">
        <v>352</v>
      </c>
      <c r="AF1136" s="56" t="s">
        <v>292</v>
      </c>
      <c r="AG1136" s="56">
        <v>2016</v>
      </c>
      <c r="AH1136" s="56" t="s">
        <v>80</v>
      </c>
      <c r="AI1136" s="56" t="s">
        <v>348</v>
      </c>
      <c r="AJ1136" s="56">
        <v>1</v>
      </c>
      <c r="AM1136" s="56">
        <v>41290</v>
      </c>
      <c r="AN1136" s="56" t="s">
        <v>353</v>
      </c>
      <c r="AO1136" s="1">
        <v>41207</v>
      </c>
      <c r="AP1136" s="56" t="s">
        <v>353</v>
      </c>
      <c r="AQ1136" s="56">
        <v>59801</v>
      </c>
      <c r="AR1136" s="56">
        <v>0</v>
      </c>
      <c r="AS1136" s="56" t="s">
        <v>346</v>
      </c>
      <c r="BB1136" s="56" t="s">
        <v>339</v>
      </c>
      <c r="BC1136" s="56" t="s">
        <v>263</v>
      </c>
      <c r="BD1136" s="56" t="s">
        <v>349</v>
      </c>
      <c r="BE1136" s="56" t="s">
        <v>347</v>
      </c>
      <c r="BF1136" s="56" t="s">
        <v>334</v>
      </c>
      <c r="BG1136" s="56" t="s">
        <v>365</v>
      </c>
      <c r="BH1136" s="56">
        <v>0</v>
      </c>
      <c r="BI1136" s="56">
        <v>0</v>
      </c>
      <c r="BJ1136" s="56">
        <v>0</v>
      </c>
    </row>
    <row r="1137" spans="1:62" hidden="1" x14ac:dyDescent="0.3">
      <c r="A1137" s="56">
        <v>49196770</v>
      </c>
      <c r="B1137" s="86">
        <v>599202</v>
      </c>
      <c r="C1137" s="1">
        <v>42893</v>
      </c>
      <c r="D1137" s="56" t="s">
        <v>357</v>
      </c>
      <c r="E1137" s="56" t="s">
        <v>358</v>
      </c>
      <c r="F1137" s="56" t="s">
        <v>334</v>
      </c>
      <c r="G1137" s="56" t="s">
        <v>335</v>
      </c>
      <c r="H1137" s="56" t="s">
        <v>336</v>
      </c>
      <c r="I1137" s="56" t="s">
        <v>359</v>
      </c>
      <c r="K1137" s="56" t="s">
        <v>337</v>
      </c>
      <c r="L1137" s="56" t="s">
        <v>545</v>
      </c>
      <c r="M1137" s="56" t="s">
        <v>984</v>
      </c>
      <c r="N1137" s="56" t="s">
        <v>1043</v>
      </c>
      <c r="O1137" s="56" t="s">
        <v>985</v>
      </c>
      <c r="P1137" s="1" t="s">
        <v>110</v>
      </c>
      <c r="Q1137" s="56" t="s">
        <v>366</v>
      </c>
      <c r="R1137" s="56" t="s">
        <v>339</v>
      </c>
      <c r="S1137" s="56">
        <v>190145</v>
      </c>
      <c r="T1137" s="1" t="s">
        <v>474</v>
      </c>
      <c r="U1137" s="56">
        <v>41416</v>
      </c>
      <c r="V1137" s="56">
        <v>43100</v>
      </c>
      <c r="W1137" s="56">
        <v>41456</v>
      </c>
      <c r="X1137" s="56">
        <v>43100</v>
      </c>
      <c r="Y1137" s="56" t="s">
        <v>356</v>
      </c>
      <c r="Z1137" s="56" t="s">
        <v>382</v>
      </c>
      <c r="AA1137" s="56" t="s">
        <v>347</v>
      </c>
      <c r="AB1137" s="56" t="s">
        <v>343</v>
      </c>
      <c r="AC1137" s="56" t="s">
        <v>342</v>
      </c>
      <c r="AD1137" s="56" t="s">
        <v>342</v>
      </c>
      <c r="AE1137" s="56" t="s">
        <v>334</v>
      </c>
      <c r="AF1137" s="56" t="s">
        <v>292</v>
      </c>
      <c r="AG1137" s="56">
        <v>2016</v>
      </c>
      <c r="AH1137" s="56" t="s">
        <v>361</v>
      </c>
      <c r="AI1137" s="56" t="s">
        <v>373</v>
      </c>
      <c r="AJ1137" s="56">
        <v>5</v>
      </c>
      <c r="AM1137" s="56">
        <v>42767</v>
      </c>
      <c r="AN1137" s="56" t="s">
        <v>353</v>
      </c>
      <c r="AO1137" s="1">
        <v>41784</v>
      </c>
      <c r="AP1137" s="56" t="s">
        <v>353</v>
      </c>
      <c r="AQ1137" s="56">
        <v>75564</v>
      </c>
      <c r="AR1137" s="56">
        <v>0</v>
      </c>
      <c r="AS1137" s="56" t="s">
        <v>346</v>
      </c>
      <c r="BB1137" s="56" t="s">
        <v>339</v>
      </c>
      <c r="BC1137" s="56" t="s">
        <v>263</v>
      </c>
      <c r="BD1137" s="56" t="s">
        <v>349</v>
      </c>
      <c r="BE1137" s="56" t="s">
        <v>347</v>
      </c>
      <c r="BF1137" s="56" t="s">
        <v>334</v>
      </c>
      <c r="BG1137" s="56" t="s">
        <v>365</v>
      </c>
      <c r="BH1137" s="56">
        <v>0</v>
      </c>
      <c r="BI1137" s="56">
        <v>0</v>
      </c>
      <c r="BJ1137" s="56">
        <v>1</v>
      </c>
    </row>
    <row r="1138" spans="1:62" hidden="1" x14ac:dyDescent="0.3">
      <c r="A1138" s="56">
        <v>49196766</v>
      </c>
      <c r="B1138" s="86">
        <v>599202</v>
      </c>
      <c r="C1138" s="1">
        <v>42893</v>
      </c>
      <c r="D1138" s="56" t="s">
        <v>357</v>
      </c>
      <c r="E1138" s="56" t="s">
        <v>358</v>
      </c>
      <c r="F1138" s="56" t="s">
        <v>334</v>
      </c>
      <c r="G1138" s="56" t="s">
        <v>335</v>
      </c>
      <c r="H1138" s="56" t="s">
        <v>336</v>
      </c>
      <c r="I1138" s="56" t="s">
        <v>359</v>
      </c>
      <c r="K1138" s="56" t="s">
        <v>337</v>
      </c>
      <c r="L1138" s="56" t="s">
        <v>545</v>
      </c>
      <c r="M1138" s="56" t="s">
        <v>984</v>
      </c>
      <c r="N1138" s="56" t="s">
        <v>1043</v>
      </c>
      <c r="O1138" s="56" t="s">
        <v>985</v>
      </c>
      <c r="P1138" s="1" t="s">
        <v>110</v>
      </c>
      <c r="Q1138" s="56" t="s">
        <v>366</v>
      </c>
      <c r="R1138" s="56" t="s">
        <v>339</v>
      </c>
      <c r="S1138" s="56">
        <v>190145</v>
      </c>
      <c r="T1138" s="1" t="s">
        <v>474</v>
      </c>
      <c r="U1138" s="56">
        <v>41416</v>
      </c>
      <c r="V1138" s="56">
        <v>43100</v>
      </c>
      <c r="W1138" s="56">
        <v>41456</v>
      </c>
      <c r="X1138" s="56">
        <v>43100</v>
      </c>
      <c r="Y1138" s="56" t="s">
        <v>356</v>
      </c>
      <c r="Z1138" s="56" t="s">
        <v>382</v>
      </c>
      <c r="AA1138" s="56" t="s">
        <v>347</v>
      </c>
      <c r="AB1138" s="56" t="s">
        <v>343</v>
      </c>
      <c r="AC1138" s="56" t="s">
        <v>342</v>
      </c>
      <c r="AD1138" s="56" t="s">
        <v>342</v>
      </c>
      <c r="AE1138" s="56" t="s">
        <v>334</v>
      </c>
      <c r="AF1138" s="56" t="s">
        <v>292</v>
      </c>
      <c r="AG1138" s="56">
        <v>2015</v>
      </c>
      <c r="AH1138" s="56" t="s">
        <v>361</v>
      </c>
      <c r="AI1138" s="56" t="s">
        <v>362</v>
      </c>
      <c r="AJ1138" s="56">
        <v>0</v>
      </c>
      <c r="AM1138" s="56">
        <v>42767</v>
      </c>
      <c r="AN1138" s="56" t="s">
        <v>353</v>
      </c>
      <c r="AO1138" s="1">
        <v>41784</v>
      </c>
      <c r="AP1138" s="56" t="s">
        <v>353</v>
      </c>
      <c r="AQ1138" s="56">
        <v>75564</v>
      </c>
      <c r="AR1138" s="56">
        <v>0</v>
      </c>
      <c r="AS1138" s="56" t="s">
        <v>346</v>
      </c>
      <c r="BB1138" s="56" t="s">
        <v>339</v>
      </c>
      <c r="BC1138" s="56" t="s">
        <v>263</v>
      </c>
      <c r="BD1138" s="56" t="s">
        <v>349</v>
      </c>
      <c r="BE1138" s="56" t="s">
        <v>347</v>
      </c>
      <c r="BF1138" s="56" t="s">
        <v>334</v>
      </c>
      <c r="BG1138" s="56" t="s">
        <v>365</v>
      </c>
      <c r="BH1138" s="56">
        <v>0</v>
      </c>
      <c r="BI1138" s="56">
        <v>0</v>
      </c>
      <c r="BJ1138" s="56">
        <v>1</v>
      </c>
    </row>
    <row r="1139" spans="1:62" hidden="1" x14ac:dyDescent="0.3">
      <c r="A1139" s="56">
        <v>49196182</v>
      </c>
      <c r="B1139" s="86">
        <v>599202</v>
      </c>
      <c r="C1139" s="1">
        <v>42893</v>
      </c>
      <c r="D1139" s="56" t="s">
        <v>357</v>
      </c>
      <c r="E1139" s="56" t="s">
        <v>358</v>
      </c>
      <c r="F1139" s="56" t="s">
        <v>334</v>
      </c>
      <c r="G1139" s="56" t="s">
        <v>335</v>
      </c>
      <c r="H1139" s="56" t="s">
        <v>336</v>
      </c>
      <c r="I1139" s="56" t="s">
        <v>359</v>
      </c>
      <c r="K1139" s="56" t="s">
        <v>337</v>
      </c>
      <c r="L1139" s="56" t="s">
        <v>545</v>
      </c>
      <c r="M1139" s="56" t="s">
        <v>984</v>
      </c>
      <c r="N1139" s="56" t="s">
        <v>1043</v>
      </c>
      <c r="O1139" s="56" t="s">
        <v>985</v>
      </c>
      <c r="P1139" s="1" t="s">
        <v>110</v>
      </c>
      <c r="Q1139" s="56" t="s">
        <v>241</v>
      </c>
      <c r="R1139" s="56" t="s">
        <v>339</v>
      </c>
      <c r="S1139" s="56">
        <v>107862</v>
      </c>
      <c r="T1139" s="1" t="s">
        <v>376</v>
      </c>
      <c r="U1139" s="56">
        <v>41416</v>
      </c>
      <c r="V1139" s="56">
        <v>43100</v>
      </c>
      <c r="W1139" s="56">
        <v>41275</v>
      </c>
      <c r="X1139" s="56">
        <v>41290</v>
      </c>
      <c r="Y1139" s="56" t="s">
        <v>340</v>
      </c>
      <c r="Z1139" s="56" t="s">
        <v>341</v>
      </c>
      <c r="AA1139" s="56" t="s">
        <v>347</v>
      </c>
      <c r="AB1139" s="56" t="s">
        <v>343</v>
      </c>
      <c r="AC1139" s="56" t="s">
        <v>342</v>
      </c>
      <c r="AD1139" s="56" t="s">
        <v>347</v>
      </c>
      <c r="AE1139" s="56" t="s">
        <v>352</v>
      </c>
      <c r="AF1139" s="56" t="s">
        <v>292</v>
      </c>
      <c r="AG1139" s="56">
        <v>2016</v>
      </c>
      <c r="AH1139" s="56" t="s">
        <v>80</v>
      </c>
      <c r="AI1139" s="56" t="s">
        <v>344</v>
      </c>
      <c r="AJ1139" s="56">
        <v>1</v>
      </c>
      <c r="AM1139" s="56">
        <v>41290</v>
      </c>
      <c r="AN1139" s="56" t="s">
        <v>353</v>
      </c>
      <c r="AO1139" s="1">
        <v>41207</v>
      </c>
      <c r="AP1139" s="56" t="s">
        <v>353</v>
      </c>
      <c r="AQ1139" s="56">
        <v>59801</v>
      </c>
      <c r="AR1139" s="56">
        <v>0</v>
      </c>
      <c r="AS1139" s="56" t="s">
        <v>346</v>
      </c>
      <c r="BB1139" s="56" t="s">
        <v>339</v>
      </c>
      <c r="BC1139" s="56" t="s">
        <v>263</v>
      </c>
      <c r="BD1139" s="56" t="s">
        <v>349</v>
      </c>
      <c r="BE1139" s="56" t="s">
        <v>347</v>
      </c>
      <c r="BF1139" s="56" t="s">
        <v>334</v>
      </c>
      <c r="BG1139" s="56" t="s">
        <v>365</v>
      </c>
      <c r="BH1139" s="56">
        <v>0</v>
      </c>
      <c r="BI1139" s="56">
        <v>0</v>
      </c>
      <c r="BJ1139" s="56">
        <v>0</v>
      </c>
    </row>
    <row r="1140" spans="1:62" hidden="1" x14ac:dyDescent="0.3">
      <c r="A1140" s="56">
        <v>49196183</v>
      </c>
      <c r="B1140" s="86">
        <v>599202</v>
      </c>
      <c r="C1140" s="1">
        <v>42893</v>
      </c>
      <c r="D1140" s="56" t="s">
        <v>357</v>
      </c>
      <c r="E1140" s="56" t="s">
        <v>358</v>
      </c>
      <c r="F1140" s="56" t="s">
        <v>334</v>
      </c>
      <c r="G1140" s="56" t="s">
        <v>335</v>
      </c>
      <c r="H1140" s="56" t="s">
        <v>336</v>
      </c>
      <c r="I1140" s="56" t="s">
        <v>359</v>
      </c>
      <c r="K1140" s="56" t="s">
        <v>337</v>
      </c>
      <c r="L1140" s="56" t="s">
        <v>545</v>
      </c>
      <c r="M1140" s="56" t="s">
        <v>984</v>
      </c>
      <c r="N1140" s="56" t="s">
        <v>1043</v>
      </c>
      <c r="O1140" s="56" t="s">
        <v>985</v>
      </c>
      <c r="P1140" s="1" t="s">
        <v>110</v>
      </c>
      <c r="Q1140" s="56" t="s">
        <v>241</v>
      </c>
      <c r="R1140" s="56" t="s">
        <v>339</v>
      </c>
      <c r="S1140" s="56">
        <v>107862</v>
      </c>
      <c r="T1140" s="1" t="s">
        <v>376</v>
      </c>
      <c r="U1140" s="56">
        <v>41416</v>
      </c>
      <c r="V1140" s="56">
        <v>43100</v>
      </c>
      <c r="W1140" s="56">
        <v>41275</v>
      </c>
      <c r="X1140" s="56">
        <v>41290</v>
      </c>
      <c r="Y1140" s="56" t="s">
        <v>340</v>
      </c>
      <c r="Z1140" s="56" t="s">
        <v>341</v>
      </c>
      <c r="AA1140" s="56" t="s">
        <v>347</v>
      </c>
      <c r="AB1140" s="56" t="s">
        <v>343</v>
      </c>
      <c r="AC1140" s="56" t="s">
        <v>342</v>
      </c>
      <c r="AD1140" s="56" t="s">
        <v>347</v>
      </c>
      <c r="AE1140" s="56" t="s">
        <v>352</v>
      </c>
      <c r="AF1140" s="56" t="s">
        <v>292</v>
      </c>
      <c r="AG1140" s="56">
        <v>2017</v>
      </c>
      <c r="AH1140" s="56" t="s">
        <v>80</v>
      </c>
      <c r="AI1140" s="56" t="s">
        <v>348</v>
      </c>
      <c r="AJ1140" s="56">
        <v>1</v>
      </c>
      <c r="AM1140" s="56">
        <v>41290</v>
      </c>
      <c r="AN1140" s="56" t="s">
        <v>353</v>
      </c>
      <c r="AO1140" s="1">
        <v>41207</v>
      </c>
      <c r="AP1140" s="56" t="s">
        <v>353</v>
      </c>
      <c r="AQ1140" s="56">
        <v>59801</v>
      </c>
      <c r="AR1140" s="56">
        <v>0</v>
      </c>
      <c r="AS1140" s="56" t="s">
        <v>346</v>
      </c>
      <c r="BB1140" s="56" t="s">
        <v>339</v>
      </c>
      <c r="BC1140" s="56" t="s">
        <v>263</v>
      </c>
      <c r="BD1140" s="56" t="s">
        <v>349</v>
      </c>
      <c r="BE1140" s="56" t="s">
        <v>347</v>
      </c>
      <c r="BF1140" s="56" t="s">
        <v>334</v>
      </c>
      <c r="BG1140" s="56" t="s">
        <v>365</v>
      </c>
      <c r="BH1140" s="56">
        <v>0</v>
      </c>
      <c r="BI1140" s="56">
        <v>0</v>
      </c>
      <c r="BJ1140" s="56">
        <v>0</v>
      </c>
    </row>
    <row r="1141" spans="1:62" hidden="1" x14ac:dyDescent="0.3">
      <c r="A1141" s="56">
        <v>49196768</v>
      </c>
      <c r="B1141" s="86">
        <v>599202</v>
      </c>
      <c r="C1141" s="1">
        <v>42893</v>
      </c>
      <c r="D1141" s="56" t="s">
        <v>357</v>
      </c>
      <c r="E1141" s="56" t="s">
        <v>358</v>
      </c>
      <c r="F1141" s="56" t="s">
        <v>334</v>
      </c>
      <c r="G1141" s="56" t="s">
        <v>335</v>
      </c>
      <c r="H1141" s="56" t="s">
        <v>336</v>
      </c>
      <c r="I1141" s="56" t="s">
        <v>359</v>
      </c>
      <c r="K1141" s="56" t="s">
        <v>337</v>
      </c>
      <c r="L1141" s="56" t="s">
        <v>545</v>
      </c>
      <c r="M1141" s="56" t="s">
        <v>984</v>
      </c>
      <c r="N1141" s="56" t="s">
        <v>1043</v>
      </c>
      <c r="O1141" s="56" t="s">
        <v>985</v>
      </c>
      <c r="P1141" s="1" t="s">
        <v>110</v>
      </c>
      <c r="Q1141" s="56" t="s">
        <v>366</v>
      </c>
      <c r="R1141" s="56" t="s">
        <v>339</v>
      </c>
      <c r="S1141" s="56">
        <v>190145</v>
      </c>
      <c r="T1141" s="1" t="s">
        <v>474</v>
      </c>
      <c r="U1141" s="56">
        <v>41416</v>
      </c>
      <c r="V1141" s="56">
        <v>43100</v>
      </c>
      <c r="W1141" s="56">
        <v>41456</v>
      </c>
      <c r="X1141" s="56">
        <v>43100</v>
      </c>
      <c r="Y1141" s="56" t="s">
        <v>356</v>
      </c>
      <c r="Z1141" s="56" t="s">
        <v>382</v>
      </c>
      <c r="AA1141" s="56" t="s">
        <v>347</v>
      </c>
      <c r="AB1141" s="56" t="s">
        <v>343</v>
      </c>
      <c r="AC1141" s="56" t="s">
        <v>342</v>
      </c>
      <c r="AD1141" s="56" t="s">
        <v>342</v>
      </c>
      <c r="AE1141" s="56" t="s">
        <v>334</v>
      </c>
      <c r="AF1141" s="56" t="s">
        <v>292</v>
      </c>
      <c r="AG1141" s="56">
        <v>2016</v>
      </c>
      <c r="AH1141" s="56" t="s">
        <v>361</v>
      </c>
      <c r="AI1141" s="56" t="s">
        <v>385</v>
      </c>
      <c r="AJ1141" s="56">
        <v>2</v>
      </c>
      <c r="AM1141" s="56">
        <v>42767</v>
      </c>
      <c r="AN1141" s="56" t="s">
        <v>353</v>
      </c>
      <c r="AO1141" s="1">
        <v>41784</v>
      </c>
      <c r="AP1141" s="56" t="s">
        <v>353</v>
      </c>
      <c r="AQ1141" s="56">
        <v>75564</v>
      </c>
      <c r="AR1141" s="56">
        <v>0</v>
      </c>
      <c r="AS1141" s="56" t="s">
        <v>346</v>
      </c>
      <c r="BB1141" s="56" t="s">
        <v>339</v>
      </c>
      <c r="BC1141" s="56" t="s">
        <v>263</v>
      </c>
      <c r="BD1141" s="56" t="s">
        <v>349</v>
      </c>
      <c r="BE1141" s="56" t="s">
        <v>347</v>
      </c>
      <c r="BF1141" s="56" t="s">
        <v>334</v>
      </c>
      <c r="BG1141" s="56" t="s">
        <v>365</v>
      </c>
      <c r="BH1141" s="56">
        <v>0</v>
      </c>
      <c r="BI1141" s="56">
        <v>0</v>
      </c>
      <c r="BJ1141" s="56">
        <v>1</v>
      </c>
    </row>
    <row r="1142" spans="1:62" hidden="1" x14ac:dyDescent="0.3">
      <c r="A1142" s="56">
        <v>49196184</v>
      </c>
      <c r="B1142" s="86">
        <v>599202</v>
      </c>
      <c r="C1142" s="1">
        <v>42893</v>
      </c>
      <c r="D1142" s="56" t="s">
        <v>357</v>
      </c>
      <c r="E1142" s="56" t="s">
        <v>358</v>
      </c>
      <c r="F1142" s="56" t="s">
        <v>334</v>
      </c>
      <c r="G1142" s="56" t="s">
        <v>335</v>
      </c>
      <c r="H1142" s="56" t="s">
        <v>336</v>
      </c>
      <c r="I1142" s="56" t="s">
        <v>359</v>
      </c>
      <c r="K1142" s="56" t="s">
        <v>337</v>
      </c>
      <c r="L1142" s="56" t="s">
        <v>545</v>
      </c>
      <c r="M1142" s="56" t="s">
        <v>984</v>
      </c>
      <c r="N1142" s="56" t="s">
        <v>1043</v>
      </c>
      <c r="O1142" s="56" t="s">
        <v>985</v>
      </c>
      <c r="P1142" s="1" t="s">
        <v>110</v>
      </c>
      <c r="Q1142" s="56" t="s">
        <v>241</v>
      </c>
      <c r="R1142" s="56" t="s">
        <v>339</v>
      </c>
      <c r="S1142" s="56">
        <v>107862</v>
      </c>
      <c r="T1142" s="1" t="s">
        <v>376</v>
      </c>
      <c r="U1142" s="56">
        <v>41416</v>
      </c>
      <c r="V1142" s="56">
        <v>43100</v>
      </c>
      <c r="W1142" s="56">
        <v>41275</v>
      </c>
      <c r="X1142" s="56">
        <v>41290</v>
      </c>
      <c r="Y1142" s="56" t="s">
        <v>340</v>
      </c>
      <c r="Z1142" s="56" t="s">
        <v>341</v>
      </c>
      <c r="AA1142" s="56" t="s">
        <v>347</v>
      </c>
      <c r="AB1142" s="56" t="s">
        <v>343</v>
      </c>
      <c r="AC1142" s="56" t="s">
        <v>342</v>
      </c>
      <c r="AD1142" s="56" t="s">
        <v>347</v>
      </c>
      <c r="AE1142" s="56" t="s">
        <v>352</v>
      </c>
      <c r="AF1142" s="56" t="s">
        <v>292</v>
      </c>
      <c r="AG1142" s="56">
        <v>2017</v>
      </c>
      <c r="AH1142" s="56" t="s">
        <v>80</v>
      </c>
      <c r="AI1142" s="56" t="s">
        <v>344</v>
      </c>
      <c r="AJ1142" s="56">
        <v>1</v>
      </c>
      <c r="AM1142" s="56">
        <v>41290</v>
      </c>
      <c r="AN1142" s="56" t="s">
        <v>353</v>
      </c>
      <c r="AO1142" s="1">
        <v>41207</v>
      </c>
      <c r="AP1142" s="56" t="s">
        <v>353</v>
      </c>
      <c r="AQ1142" s="56">
        <v>59801</v>
      </c>
      <c r="AR1142" s="56">
        <v>0</v>
      </c>
      <c r="AS1142" s="56" t="s">
        <v>346</v>
      </c>
      <c r="BB1142" s="56" t="s">
        <v>339</v>
      </c>
      <c r="BC1142" s="56" t="s">
        <v>263</v>
      </c>
      <c r="BD1142" s="56" t="s">
        <v>349</v>
      </c>
      <c r="BE1142" s="56" t="s">
        <v>347</v>
      </c>
      <c r="BF1142" s="56" t="s">
        <v>334</v>
      </c>
      <c r="BG1142" s="56" t="s">
        <v>365</v>
      </c>
      <c r="BH1142" s="56">
        <v>0</v>
      </c>
      <c r="BI1142" s="56">
        <v>0</v>
      </c>
      <c r="BJ1142" s="56">
        <v>0</v>
      </c>
    </row>
    <row r="1143" spans="1:62" hidden="1" x14ac:dyDescent="0.3">
      <c r="A1143" s="56">
        <v>49196185</v>
      </c>
      <c r="B1143" s="86">
        <v>599202</v>
      </c>
      <c r="C1143" s="1">
        <v>42893</v>
      </c>
      <c r="D1143" s="56" t="s">
        <v>357</v>
      </c>
      <c r="E1143" s="56" t="s">
        <v>358</v>
      </c>
      <c r="F1143" s="56" t="s">
        <v>334</v>
      </c>
      <c r="G1143" s="56" t="s">
        <v>335</v>
      </c>
      <c r="H1143" s="56" t="s">
        <v>336</v>
      </c>
      <c r="I1143" s="56" t="s">
        <v>359</v>
      </c>
      <c r="K1143" s="56" t="s">
        <v>337</v>
      </c>
      <c r="L1143" s="56" t="s">
        <v>545</v>
      </c>
      <c r="M1143" s="56" t="s">
        <v>984</v>
      </c>
      <c r="N1143" s="56" t="s">
        <v>1043</v>
      </c>
      <c r="O1143" s="56" t="s">
        <v>985</v>
      </c>
      <c r="P1143" s="1" t="s">
        <v>110</v>
      </c>
      <c r="Q1143" s="56" t="s">
        <v>241</v>
      </c>
      <c r="R1143" s="56" t="s">
        <v>339</v>
      </c>
      <c r="S1143" s="56">
        <v>107862</v>
      </c>
      <c r="T1143" s="1" t="s">
        <v>376</v>
      </c>
      <c r="U1143" s="56">
        <v>41416</v>
      </c>
      <c r="V1143" s="56">
        <v>43100</v>
      </c>
      <c r="W1143" s="56">
        <v>41275</v>
      </c>
      <c r="X1143" s="56">
        <v>41290</v>
      </c>
      <c r="Y1143" s="56" t="s">
        <v>340</v>
      </c>
      <c r="Z1143" s="56" t="s">
        <v>341</v>
      </c>
      <c r="AA1143" s="56" t="s">
        <v>347</v>
      </c>
      <c r="AB1143" s="56" t="s">
        <v>343</v>
      </c>
      <c r="AC1143" s="56" t="s">
        <v>342</v>
      </c>
      <c r="AD1143" s="56" t="s">
        <v>347</v>
      </c>
      <c r="AE1143" s="56" t="s">
        <v>352</v>
      </c>
      <c r="AF1143" s="56" t="s">
        <v>292</v>
      </c>
      <c r="AG1143" s="56">
        <v>2018</v>
      </c>
      <c r="AH1143" s="56" t="s">
        <v>80</v>
      </c>
      <c r="AI1143" s="56" t="s">
        <v>348</v>
      </c>
      <c r="AJ1143" s="56">
        <v>0</v>
      </c>
      <c r="AM1143" s="56">
        <v>41290</v>
      </c>
      <c r="AN1143" s="56" t="s">
        <v>353</v>
      </c>
      <c r="AO1143" s="1">
        <v>41207</v>
      </c>
      <c r="AP1143" s="56" t="s">
        <v>353</v>
      </c>
      <c r="AQ1143" s="56">
        <v>59801</v>
      </c>
      <c r="AR1143" s="56">
        <v>0</v>
      </c>
      <c r="AS1143" s="56" t="s">
        <v>346</v>
      </c>
      <c r="BB1143" s="56" t="s">
        <v>339</v>
      </c>
      <c r="BC1143" s="56" t="s">
        <v>263</v>
      </c>
      <c r="BD1143" s="56" t="s">
        <v>349</v>
      </c>
      <c r="BE1143" s="56" t="s">
        <v>347</v>
      </c>
      <c r="BF1143" s="56" t="s">
        <v>334</v>
      </c>
      <c r="BG1143" s="56" t="s">
        <v>365</v>
      </c>
      <c r="BH1143" s="56">
        <v>0</v>
      </c>
      <c r="BI1143" s="56">
        <v>0</v>
      </c>
      <c r="BJ1143" s="56">
        <v>0</v>
      </c>
    </row>
    <row r="1144" spans="1:62" hidden="1" x14ac:dyDescent="0.3">
      <c r="A1144" s="56">
        <v>49196806</v>
      </c>
      <c r="B1144" s="86">
        <v>599202</v>
      </c>
      <c r="C1144" s="1">
        <v>42893</v>
      </c>
      <c r="D1144" s="56" t="s">
        <v>357</v>
      </c>
      <c r="E1144" s="56" t="s">
        <v>358</v>
      </c>
      <c r="F1144" s="56" t="s">
        <v>334</v>
      </c>
      <c r="G1144" s="56" t="s">
        <v>335</v>
      </c>
      <c r="H1144" s="56" t="s">
        <v>336</v>
      </c>
      <c r="I1144" s="56" t="s">
        <v>359</v>
      </c>
      <c r="K1144" s="56" t="s">
        <v>337</v>
      </c>
      <c r="L1144" s="56" t="s">
        <v>545</v>
      </c>
      <c r="M1144" s="56" t="s">
        <v>984</v>
      </c>
      <c r="N1144" s="56" t="s">
        <v>1043</v>
      </c>
      <c r="O1144" s="56" t="s">
        <v>985</v>
      </c>
      <c r="P1144" s="1" t="s">
        <v>110</v>
      </c>
      <c r="Q1144" s="56" t="s">
        <v>366</v>
      </c>
      <c r="R1144" s="56" t="s">
        <v>339</v>
      </c>
      <c r="S1144" s="56">
        <v>190146</v>
      </c>
      <c r="T1144" s="1" t="s">
        <v>487</v>
      </c>
      <c r="U1144" s="56">
        <v>41416</v>
      </c>
      <c r="V1144" s="56">
        <v>43100</v>
      </c>
      <c r="W1144" s="56">
        <v>41456</v>
      </c>
      <c r="X1144" s="56">
        <v>43100</v>
      </c>
      <c r="Y1144" s="56" t="s">
        <v>340</v>
      </c>
      <c r="Z1144" s="56" t="s">
        <v>341</v>
      </c>
      <c r="AA1144" s="56" t="s">
        <v>347</v>
      </c>
      <c r="AB1144" s="56" t="s">
        <v>343</v>
      </c>
      <c r="AC1144" s="56" t="s">
        <v>342</v>
      </c>
      <c r="AD1144" s="56" t="s">
        <v>342</v>
      </c>
      <c r="AE1144" s="56" t="s">
        <v>334</v>
      </c>
      <c r="AF1144" s="56" t="s">
        <v>292</v>
      </c>
      <c r="AG1144" s="56">
        <v>2015</v>
      </c>
      <c r="AH1144" s="56" t="s">
        <v>361</v>
      </c>
      <c r="AI1144" s="56" t="s">
        <v>385</v>
      </c>
      <c r="AJ1144" s="56">
        <v>0</v>
      </c>
      <c r="AM1144" s="56">
        <v>42767</v>
      </c>
      <c r="AN1144" s="56" t="s">
        <v>353</v>
      </c>
      <c r="AO1144" s="1">
        <v>41784</v>
      </c>
      <c r="AP1144" s="56" t="s">
        <v>353</v>
      </c>
      <c r="AQ1144" s="56">
        <v>75565</v>
      </c>
      <c r="AR1144" s="56">
        <v>0</v>
      </c>
      <c r="AS1144" s="56" t="s">
        <v>346</v>
      </c>
      <c r="BB1144" s="56" t="s">
        <v>339</v>
      </c>
      <c r="BC1144" s="56" t="s">
        <v>263</v>
      </c>
      <c r="BD1144" s="56" t="s">
        <v>349</v>
      </c>
      <c r="BE1144" s="56" t="s">
        <v>347</v>
      </c>
      <c r="BF1144" s="56" t="s">
        <v>334</v>
      </c>
      <c r="BG1144" s="56" t="s">
        <v>365</v>
      </c>
      <c r="BH1144" s="56">
        <v>0</v>
      </c>
      <c r="BI1144" s="56">
        <v>0</v>
      </c>
      <c r="BJ1144" s="56">
        <v>1</v>
      </c>
    </row>
    <row r="1145" spans="1:62" hidden="1" x14ac:dyDescent="0.3">
      <c r="A1145" s="56">
        <v>49196788</v>
      </c>
      <c r="B1145" s="86">
        <v>599202</v>
      </c>
      <c r="C1145" s="1">
        <v>42893</v>
      </c>
      <c r="D1145" s="56" t="s">
        <v>357</v>
      </c>
      <c r="E1145" s="56" t="s">
        <v>358</v>
      </c>
      <c r="F1145" s="56" t="s">
        <v>334</v>
      </c>
      <c r="G1145" s="56" t="s">
        <v>335</v>
      </c>
      <c r="H1145" s="56" t="s">
        <v>336</v>
      </c>
      <c r="I1145" s="56" t="s">
        <v>359</v>
      </c>
      <c r="K1145" s="56" t="s">
        <v>337</v>
      </c>
      <c r="L1145" s="56" t="s">
        <v>545</v>
      </c>
      <c r="M1145" s="56" t="s">
        <v>984</v>
      </c>
      <c r="N1145" s="56" t="s">
        <v>1043</v>
      </c>
      <c r="O1145" s="56" t="s">
        <v>985</v>
      </c>
      <c r="P1145" s="1" t="s">
        <v>110</v>
      </c>
      <c r="Q1145" s="56" t="s">
        <v>366</v>
      </c>
      <c r="R1145" s="56" t="s">
        <v>339</v>
      </c>
      <c r="S1145" s="56">
        <v>190104</v>
      </c>
      <c r="T1145" s="1" t="s">
        <v>255</v>
      </c>
      <c r="U1145" s="56">
        <v>41416</v>
      </c>
      <c r="V1145" s="56">
        <v>43100</v>
      </c>
      <c r="W1145" s="56">
        <v>41456</v>
      </c>
      <c r="X1145" s="56">
        <v>43100</v>
      </c>
      <c r="Y1145" s="56" t="s">
        <v>340</v>
      </c>
      <c r="Z1145" s="56" t="s">
        <v>367</v>
      </c>
      <c r="AA1145" s="56" t="s">
        <v>342</v>
      </c>
      <c r="AB1145" s="56" t="s">
        <v>343</v>
      </c>
      <c r="AC1145" s="56" t="s">
        <v>342</v>
      </c>
      <c r="AD1145" s="56" t="s">
        <v>347</v>
      </c>
      <c r="AE1145" s="56" t="s">
        <v>334</v>
      </c>
      <c r="AF1145" s="56" t="s">
        <v>292</v>
      </c>
      <c r="AG1145" s="56">
        <v>2016</v>
      </c>
      <c r="AH1145" s="56" t="s">
        <v>80</v>
      </c>
      <c r="AI1145" s="56" t="s">
        <v>348</v>
      </c>
      <c r="AJ1145" s="56">
        <v>2682466</v>
      </c>
      <c r="AM1145" s="56">
        <v>42767</v>
      </c>
      <c r="AN1145" s="56" t="s">
        <v>353</v>
      </c>
      <c r="AO1145" s="1">
        <v>41784</v>
      </c>
      <c r="AP1145" s="56" t="s">
        <v>353</v>
      </c>
      <c r="AQ1145" s="56">
        <v>269</v>
      </c>
      <c r="AR1145" s="56">
        <v>0</v>
      </c>
      <c r="AS1145" s="56" t="s">
        <v>346</v>
      </c>
      <c r="BB1145" s="56" t="s">
        <v>339</v>
      </c>
      <c r="BC1145" s="56" t="s">
        <v>263</v>
      </c>
      <c r="BD1145" s="56" t="s">
        <v>349</v>
      </c>
      <c r="BE1145" s="56" t="s">
        <v>347</v>
      </c>
      <c r="BF1145" s="56" t="s">
        <v>334</v>
      </c>
      <c r="BG1145" s="56" t="s">
        <v>365</v>
      </c>
      <c r="BH1145" s="56">
        <v>0</v>
      </c>
      <c r="BI1145" s="56">
        <v>0</v>
      </c>
      <c r="BJ1145" s="56">
        <v>1</v>
      </c>
    </row>
    <row r="1146" spans="1:62" hidden="1" x14ac:dyDescent="0.3">
      <c r="A1146" s="56">
        <v>49196780</v>
      </c>
      <c r="B1146" s="86">
        <v>599202</v>
      </c>
      <c r="C1146" s="1">
        <v>42893</v>
      </c>
      <c r="D1146" s="56" t="s">
        <v>357</v>
      </c>
      <c r="E1146" s="56" t="s">
        <v>358</v>
      </c>
      <c r="F1146" s="56" t="s">
        <v>334</v>
      </c>
      <c r="G1146" s="56" t="s">
        <v>335</v>
      </c>
      <c r="H1146" s="56" t="s">
        <v>336</v>
      </c>
      <c r="I1146" s="56" t="s">
        <v>359</v>
      </c>
      <c r="K1146" s="56" t="s">
        <v>337</v>
      </c>
      <c r="L1146" s="56" t="s">
        <v>545</v>
      </c>
      <c r="M1146" s="56" t="s">
        <v>984</v>
      </c>
      <c r="N1146" s="56" t="s">
        <v>1043</v>
      </c>
      <c r="O1146" s="56" t="s">
        <v>985</v>
      </c>
      <c r="P1146" s="1" t="s">
        <v>110</v>
      </c>
      <c r="Q1146" s="56" t="s">
        <v>366</v>
      </c>
      <c r="R1146" s="56" t="s">
        <v>339</v>
      </c>
      <c r="S1146" s="56">
        <v>190104</v>
      </c>
      <c r="T1146" s="1" t="s">
        <v>255</v>
      </c>
      <c r="U1146" s="56">
        <v>41416</v>
      </c>
      <c r="V1146" s="56">
        <v>43100</v>
      </c>
      <c r="W1146" s="56">
        <v>41456</v>
      </c>
      <c r="X1146" s="56">
        <v>43100</v>
      </c>
      <c r="Y1146" s="56" t="s">
        <v>340</v>
      </c>
      <c r="Z1146" s="56" t="s">
        <v>367</v>
      </c>
      <c r="AA1146" s="56" t="s">
        <v>342</v>
      </c>
      <c r="AB1146" s="56" t="s">
        <v>343</v>
      </c>
      <c r="AC1146" s="56" t="s">
        <v>342</v>
      </c>
      <c r="AD1146" s="56" t="s">
        <v>347</v>
      </c>
      <c r="AE1146" s="56" t="s">
        <v>334</v>
      </c>
      <c r="AF1146" s="56" t="s">
        <v>291</v>
      </c>
      <c r="AG1146" s="56">
        <v>2015</v>
      </c>
      <c r="AH1146" s="56" t="s">
        <v>80</v>
      </c>
      <c r="AI1146" s="56" t="s">
        <v>344</v>
      </c>
      <c r="AJ1146" s="56">
        <v>1626838.87</v>
      </c>
      <c r="AK1146" s="1">
        <v>42185</v>
      </c>
      <c r="AL1146" s="56" t="s">
        <v>482</v>
      </c>
      <c r="AM1146" s="56">
        <v>42767</v>
      </c>
      <c r="AN1146" s="56" t="s">
        <v>353</v>
      </c>
      <c r="AO1146" s="1">
        <v>42225</v>
      </c>
      <c r="AP1146" s="56" t="s">
        <v>353</v>
      </c>
      <c r="AQ1146" s="56">
        <v>269</v>
      </c>
      <c r="AR1146" s="56">
        <v>0</v>
      </c>
      <c r="AS1146" s="56" t="s">
        <v>346</v>
      </c>
      <c r="BB1146" s="56" t="s">
        <v>339</v>
      </c>
      <c r="BC1146" s="56" t="s">
        <v>263</v>
      </c>
      <c r="BD1146" s="56" t="s">
        <v>349</v>
      </c>
      <c r="BE1146" s="56" t="s">
        <v>347</v>
      </c>
      <c r="BF1146" s="56" t="s">
        <v>334</v>
      </c>
      <c r="BG1146" s="56" t="s">
        <v>365</v>
      </c>
      <c r="BH1146" s="56">
        <v>0</v>
      </c>
      <c r="BI1146" s="56">
        <v>0</v>
      </c>
      <c r="BJ1146" s="56">
        <v>1</v>
      </c>
    </row>
    <row r="1147" spans="1:62" hidden="1" x14ac:dyDescent="0.3">
      <c r="A1147" s="56">
        <v>49196776</v>
      </c>
      <c r="B1147" s="86">
        <v>599202</v>
      </c>
      <c r="C1147" s="1">
        <v>42893</v>
      </c>
      <c r="D1147" s="56" t="s">
        <v>357</v>
      </c>
      <c r="E1147" s="56" t="s">
        <v>358</v>
      </c>
      <c r="F1147" s="56" t="s">
        <v>334</v>
      </c>
      <c r="G1147" s="56" t="s">
        <v>335</v>
      </c>
      <c r="H1147" s="56" t="s">
        <v>336</v>
      </c>
      <c r="I1147" s="56" t="s">
        <v>359</v>
      </c>
      <c r="K1147" s="56" t="s">
        <v>337</v>
      </c>
      <c r="L1147" s="56" t="s">
        <v>545</v>
      </c>
      <c r="M1147" s="56" t="s">
        <v>984</v>
      </c>
      <c r="N1147" s="56" t="s">
        <v>1043</v>
      </c>
      <c r="O1147" s="56" t="s">
        <v>985</v>
      </c>
      <c r="P1147" s="1" t="s">
        <v>110</v>
      </c>
      <c r="Q1147" s="56" t="s">
        <v>366</v>
      </c>
      <c r="R1147" s="56" t="s">
        <v>339</v>
      </c>
      <c r="S1147" s="56">
        <v>190145</v>
      </c>
      <c r="T1147" s="1" t="s">
        <v>474</v>
      </c>
      <c r="U1147" s="56">
        <v>41416</v>
      </c>
      <c r="V1147" s="56">
        <v>43100</v>
      </c>
      <c r="W1147" s="56">
        <v>41456</v>
      </c>
      <c r="X1147" s="56">
        <v>43100</v>
      </c>
      <c r="Y1147" s="56" t="s">
        <v>356</v>
      </c>
      <c r="Z1147" s="56" t="s">
        <v>382</v>
      </c>
      <c r="AA1147" s="56" t="s">
        <v>347</v>
      </c>
      <c r="AB1147" s="56" t="s">
        <v>343</v>
      </c>
      <c r="AC1147" s="56" t="s">
        <v>342</v>
      </c>
      <c r="AD1147" s="56" t="s">
        <v>342</v>
      </c>
      <c r="AE1147" s="56" t="s">
        <v>334</v>
      </c>
      <c r="AF1147" s="56" t="s">
        <v>292</v>
      </c>
      <c r="AG1147" s="56">
        <v>2018</v>
      </c>
      <c r="AH1147" s="56" t="s">
        <v>361</v>
      </c>
      <c r="AI1147" s="56" t="s">
        <v>385</v>
      </c>
      <c r="AJ1147" s="56">
        <v>11</v>
      </c>
      <c r="AM1147" s="56">
        <v>42767</v>
      </c>
      <c r="AN1147" s="56" t="s">
        <v>353</v>
      </c>
      <c r="AO1147" s="1">
        <v>41784</v>
      </c>
      <c r="AP1147" s="56" t="s">
        <v>353</v>
      </c>
      <c r="AQ1147" s="56">
        <v>75564</v>
      </c>
      <c r="AR1147" s="56">
        <v>0</v>
      </c>
      <c r="AS1147" s="56" t="s">
        <v>346</v>
      </c>
      <c r="BB1147" s="56" t="s">
        <v>339</v>
      </c>
      <c r="BC1147" s="56" t="s">
        <v>263</v>
      </c>
      <c r="BD1147" s="56" t="s">
        <v>349</v>
      </c>
      <c r="BE1147" s="56" t="s">
        <v>347</v>
      </c>
      <c r="BF1147" s="56" t="s">
        <v>334</v>
      </c>
      <c r="BG1147" s="56" t="s">
        <v>365</v>
      </c>
      <c r="BH1147" s="56">
        <v>0</v>
      </c>
      <c r="BI1147" s="56">
        <v>0</v>
      </c>
      <c r="BJ1147" s="56">
        <v>1</v>
      </c>
    </row>
    <row r="1148" spans="1:62" hidden="1" x14ac:dyDescent="0.3">
      <c r="A1148" s="56">
        <v>49196186</v>
      </c>
      <c r="B1148" s="86">
        <v>599202</v>
      </c>
      <c r="C1148" s="1">
        <v>42893</v>
      </c>
      <c r="D1148" s="56" t="s">
        <v>357</v>
      </c>
      <c r="E1148" s="56" t="s">
        <v>358</v>
      </c>
      <c r="F1148" s="56" t="s">
        <v>334</v>
      </c>
      <c r="G1148" s="56" t="s">
        <v>335</v>
      </c>
      <c r="H1148" s="56" t="s">
        <v>336</v>
      </c>
      <c r="I1148" s="56" t="s">
        <v>359</v>
      </c>
      <c r="K1148" s="56" t="s">
        <v>337</v>
      </c>
      <c r="L1148" s="56" t="s">
        <v>545</v>
      </c>
      <c r="M1148" s="56" t="s">
        <v>984</v>
      </c>
      <c r="N1148" s="56" t="s">
        <v>1043</v>
      </c>
      <c r="O1148" s="56" t="s">
        <v>985</v>
      </c>
      <c r="P1148" s="1" t="s">
        <v>110</v>
      </c>
      <c r="Q1148" s="56" t="s">
        <v>241</v>
      </c>
      <c r="R1148" s="56" t="s">
        <v>339</v>
      </c>
      <c r="S1148" s="56">
        <v>236862</v>
      </c>
      <c r="T1148" s="1" t="s">
        <v>443</v>
      </c>
      <c r="U1148" s="56">
        <v>41416</v>
      </c>
      <c r="V1148" s="56">
        <v>43100</v>
      </c>
      <c r="W1148" s="56">
        <v>41416</v>
      </c>
      <c r="X1148" s="56">
        <v>43100</v>
      </c>
      <c r="Y1148" s="56" t="s">
        <v>340</v>
      </c>
      <c r="AA1148" s="56" t="s">
        <v>347</v>
      </c>
      <c r="AB1148" s="56" t="s">
        <v>343</v>
      </c>
      <c r="AC1148" s="56" t="s">
        <v>342</v>
      </c>
      <c r="AD1148" s="56" t="s">
        <v>347</v>
      </c>
      <c r="AE1148" s="56" t="s">
        <v>334</v>
      </c>
      <c r="AF1148" s="56" t="s">
        <v>224</v>
      </c>
      <c r="AG1148" s="56">
        <v>2014</v>
      </c>
      <c r="AH1148" s="56" t="s">
        <v>80</v>
      </c>
      <c r="AI1148" s="56" t="s">
        <v>339</v>
      </c>
      <c r="AJ1148" s="56">
        <v>0</v>
      </c>
      <c r="AM1148" s="56">
        <v>42748</v>
      </c>
      <c r="AN1148" s="56" t="s">
        <v>391</v>
      </c>
      <c r="AO1148" s="1">
        <v>42409</v>
      </c>
      <c r="AP1148" s="56" t="s">
        <v>391</v>
      </c>
      <c r="AQ1148" s="56">
        <v>81348</v>
      </c>
      <c r="AR1148" s="56">
        <v>0</v>
      </c>
      <c r="AS1148" s="56" t="s">
        <v>346</v>
      </c>
      <c r="BB1148" s="56" t="s">
        <v>339</v>
      </c>
      <c r="BC1148" s="56" t="s">
        <v>263</v>
      </c>
      <c r="BD1148" s="56" t="s">
        <v>349</v>
      </c>
      <c r="BE1148" s="56" t="s">
        <v>347</v>
      </c>
      <c r="BF1148" s="56" t="s">
        <v>334</v>
      </c>
      <c r="BG1148" s="56" t="s">
        <v>365</v>
      </c>
      <c r="BH1148" s="56">
        <v>0</v>
      </c>
      <c r="BI1148" s="56">
        <v>0</v>
      </c>
      <c r="BJ1148" s="56">
        <v>1</v>
      </c>
    </row>
    <row r="1149" spans="1:62" hidden="1" x14ac:dyDescent="0.3">
      <c r="A1149" s="56">
        <v>49196187</v>
      </c>
      <c r="B1149" s="86">
        <v>599202</v>
      </c>
      <c r="C1149" s="1">
        <v>42893</v>
      </c>
      <c r="D1149" s="56" t="s">
        <v>357</v>
      </c>
      <c r="E1149" s="56" t="s">
        <v>358</v>
      </c>
      <c r="F1149" s="56" t="s">
        <v>334</v>
      </c>
      <c r="G1149" s="56" t="s">
        <v>335</v>
      </c>
      <c r="H1149" s="56" t="s">
        <v>336</v>
      </c>
      <c r="I1149" s="56" t="s">
        <v>359</v>
      </c>
      <c r="K1149" s="56" t="s">
        <v>337</v>
      </c>
      <c r="L1149" s="56" t="s">
        <v>545</v>
      </c>
      <c r="M1149" s="56" t="s">
        <v>984</v>
      </c>
      <c r="N1149" s="56" t="s">
        <v>1043</v>
      </c>
      <c r="O1149" s="56" t="s">
        <v>985</v>
      </c>
      <c r="P1149" s="1" t="s">
        <v>110</v>
      </c>
      <c r="Q1149" s="56" t="s">
        <v>241</v>
      </c>
      <c r="R1149" s="56" t="s">
        <v>339</v>
      </c>
      <c r="S1149" s="56">
        <v>236862</v>
      </c>
      <c r="T1149" s="1" t="s">
        <v>443</v>
      </c>
      <c r="U1149" s="56">
        <v>41416</v>
      </c>
      <c r="V1149" s="56">
        <v>43100</v>
      </c>
      <c r="W1149" s="56">
        <v>41416</v>
      </c>
      <c r="X1149" s="56">
        <v>43100</v>
      </c>
      <c r="Y1149" s="56" t="s">
        <v>340</v>
      </c>
      <c r="AA1149" s="56" t="s">
        <v>347</v>
      </c>
      <c r="AB1149" s="56" t="s">
        <v>343</v>
      </c>
      <c r="AC1149" s="56" t="s">
        <v>342</v>
      </c>
      <c r="AD1149" s="56" t="s">
        <v>347</v>
      </c>
      <c r="AE1149" s="56" t="s">
        <v>334</v>
      </c>
      <c r="AF1149" s="56" t="s">
        <v>291</v>
      </c>
      <c r="AG1149" s="56">
        <v>2016</v>
      </c>
      <c r="AH1149" s="56" t="s">
        <v>80</v>
      </c>
      <c r="AI1149" s="56" t="s">
        <v>344</v>
      </c>
      <c r="AJ1149" s="56">
        <v>41610</v>
      </c>
      <c r="AK1149" s="1">
        <v>42551</v>
      </c>
      <c r="AL1149" s="56" t="s">
        <v>445</v>
      </c>
      <c r="AM1149" s="56">
        <v>42748</v>
      </c>
      <c r="AN1149" s="56" t="s">
        <v>391</v>
      </c>
      <c r="AO1149" s="1">
        <v>42572</v>
      </c>
      <c r="AP1149" s="56" t="s">
        <v>353</v>
      </c>
      <c r="AQ1149" s="56">
        <v>81348</v>
      </c>
      <c r="AR1149" s="56">
        <v>0</v>
      </c>
      <c r="AS1149" s="56" t="s">
        <v>346</v>
      </c>
      <c r="BB1149" s="56" t="s">
        <v>339</v>
      </c>
      <c r="BC1149" s="56" t="s">
        <v>263</v>
      </c>
      <c r="BD1149" s="56" t="s">
        <v>349</v>
      </c>
      <c r="BE1149" s="56" t="s">
        <v>347</v>
      </c>
      <c r="BF1149" s="56" t="s">
        <v>334</v>
      </c>
      <c r="BG1149" s="56" t="s">
        <v>365</v>
      </c>
      <c r="BH1149" s="56">
        <v>0</v>
      </c>
      <c r="BI1149" s="56">
        <v>0</v>
      </c>
      <c r="BJ1149" s="56">
        <v>1</v>
      </c>
    </row>
    <row r="1150" spans="1:62" hidden="1" x14ac:dyDescent="0.3">
      <c r="A1150" s="56">
        <v>49196778</v>
      </c>
      <c r="B1150" s="86">
        <v>599202</v>
      </c>
      <c r="C1150" s="1">
        <v>42893</v>
      </c>
      <c r="D1150" s="56" t="s">
        <v>357</v>
      </c>
      <c r="E1150" s="56" t="s">
        <v>358</v>
      </c>
      <c r="F1150" s="56" t="s">
        <v>334</v>
      </c>
      <c r="G1150" s="56" t="s">
        <v>335</v>
      </c>
      <c r="H1150" s="56" t="s">
        <v>336</v>
      </c>
      <c r="I1150" s="56" t="s">
        <v>359</v>
      </c>
      <c r="K1150" s="56" t="s">
        <v>337</v>
      </c>
      <c r="L1150" s="56" t="s">
        <v>545</v>
      </c>
      <c r="M1150" s="56" t="s">
        <v>984</v>
      </c>
      <c r="N1150" s="56" t="s">
        <v>1043</v>
      </c>
      <c r="O1150" s="56" t="s">
        <v>985</v>
      </c>
      <c r="P1150" s="1" t="s">
        <v>110</v>
      </c>
      <c r="Q1150" s="56" t="s">
        <v>366</v>
      </c>
      <c r="R1150" s="56" t="s">
        <v>339</v>
      </c>
      <c r="S1150" s="56">
        <v>190104</v>
      </c>
      <c r="T1150" s="1" t="s">
        <v>255</v>
      </c>
      <c r="U1150" s="56">
        <v>41416</v>
      </c>
      <c r="V1150" s="56">
        <v>43100</v>
      </c>
      <c r="W1150" s="56">
        <v>41456</v>
      </c>
      <c r="X1150" s="56">
        <v>43100</v>
      </c>
      <c r="Y1150" s="56" t="s">
        <v>340</v>
      </c>
      <c r="Z1150" s="56" t="s">
        <v>367</v>
      </c>
      <c r="AA1150" s="56" t="s">
        <v>342</v>
      </c>
      <c r="AB1150" s="56" t="s">
        <v>343</v>
      </c>
      <c r="AC1150" s="56" t="s">
        <v>342</v>
      </c>
      <c r="AD1150" s="56" t="s">
        <v>347</v>
      </c>
      <c r="AE1150" s="56" t="s">
        <v>334</v>
      </c>
      <c r="AF1150" s="56" t="s">
        <v>224</v>
      </c>
      <c r="AG1150" s="56">
        <v>2013</v>
      </c>
      <c r="AH1150" s="56" t="s">
        <v>80</v>
      </c>
      <c r="AI1150" s="56" t="s">
        <v>339</v>
      </c>
      <c r="AJ1150" s="56">
        <v>10941348</v>
      </c>
      <c r="AM1150" s="56">
        <v>42767</v>
      </c>
      <c r="AN1150" s="56" t="s">
        <v>353</v>
      </c>
      <c r="AO1150" s="1">
        <v>41781</v>
      </c>
      <c r="AP1150" s="56" t="s">
        <v>353</v>
      </c>
      <c r="AQ1150" s="56">
        <v>269</v>
      </c>
      <c r="AR1150" s="56">
        <v>0</v>
      </c>
      <c r="AS1150" s="56" t="s">
        <v>346</v>
      </c>
      <c r="BB1150" s="56" t="s">
        <v>339</v>
      </c>
      <c r="BC1150" s="56" t="s">
        <v>263</v>
      </c>
      <c r="BD1150" s="56" t="s">
        <v>349</v>
      </c>
      <c r="BE1150" s="56" t="s">
        <v>347</v>
      </c>
      <c r="BF1150" s="56" t="s">
        <v>334</v>
      </c>
      <c r="BG1150" s="56" t="s">
        <v>365</v>
      </c>
      <c r="BH1150" s="56">
        <v>0</v>
      </c>
      <c r="BI1150" s="56">
        <v>0</v>
      </c>
      <c r="BJ1150" s="56">
        <v>1</v>
      </c>
    </row>
    <row r="1151" spans="1:62" hidden="1" x14ac:dyDescent="0.3">
      <c r="A1151" s="56">
        <v>49196188</v>
      </c>
      <c r="B1151" s="86">
        <v>599202</v>
      </c>
      <c r="C1151" s="1">
        <v>42893</v>
      </c>
      <c r="D1151" s="56" t="s">
        <v>357</v>
      </c>
      <c r="E1151" s="56" t="s">
        <v>358</v>
      </c>
      <c r="F1151" s="56" t="s">
        <v>334</v>
      </c>
      <c r="G1151" s="56" t="s">
        <v>335</v>
      </c>
      <c r="H1151" s="56" t="s">
        <v>336</v>
      </c>
      <c r="I1151" s="56" t="s">
        <v>359</v>
      </c>
      <c r="K1151" s="56" t="s">
        <v>337</v>
      </c>
      <c r="L1151" s="56" t="s">
        <v>545</v>
      </c>
      <c r="M1151" s="56" t="s">
        <v>984</v>
      </c>
      <c r="N1151" s="56" t="s">
        <v>1043</v>
      </c>
      <c r="O1151" s="56" t="s">
        <v>985</v>
      </c>
      <c r="P1151" s="1" t="s">
        <v>110</v>
      </c>
      <c r="Q1151" s="56" t="s">
        <v>241</v>
      </c>
      <c r="R1151" s="56" t="s">
        <v>339</v>
      </c>
      <c r="S1151" s="56">
        <v>236862</v>
      </c>
      <c r="T1151" s="1" t="s">
        <v>443</v>
      </c>
      <c r="U1151" s="56">
        <v>41416</v>
      </c>
      <c r="V1151" s="56">
        <v>43100</v>
      </c>
      <c r="W1151" s="56">
        <v>41416</v>
      </c>
      <c r="X1151" s="56">
        <v>43100</v>
      </c>
      <c r="Y1151" s="56" t="s">
        <v>340</v>
      </c>
      <c r="AA1151" s="56" t="s">
        <v>347</v>
      </c>
      <c r="AB1151" s="56" t="s">
        <v>343</v>
      </c>
      <c r="AC1151" s="56" t="s">
        <v>342</v>
      </c>
      <c r="AD1151" s="56" t="s">
        <v>347</v>
      </c>
      <c r="AE1151" s="56" t="s">
        <v>334</v>
      </c>
      <c r="AF1151" s="56" t="s">
        <v>291</v>
      </c>
      <c r="AG1151" s="56">
        <v>2017</v>
      </c>
      <c r="AH1151" s="56" t="s">
        <v>80</v>
      </c>
      <c r="AI1151" s="56" t="s">
        <v>348</v>
      </c>
      <c r="AJ1151" s="56">
        <v>2593</v>
      </c>
      <c r="AK1151" s="1">
        <v>42734</v>
      </c>
      <c r="AL1151" s="56" t="s">
        <v>892</v>
      </c>
      <c r="AM1151" s="56">
        <v>42748</v>
      </c>
      <c r="AN1151" s="56" t="s">
        <v>391</v>
      </c>
      <c r="AO1151" s="1">
        <v>42748</v>
      </c>
      <c r="AP1151" s="56" t="s">
        <v>391</v>
      </c>
      <c r="AQ1151" s="56">
        <v>81348</v>
      </c>
      <c r="AR1151" s="56">
        <v>0</v>
      </c>
      <c r="AS1151" s="56" t="s">
        <v>346</v>
      </c>
      <c r="BB1151" s="56" t="s">
        <v>339</v>
      </c>
      <c r="BC1151" s="56" t="s">
        <v>263</v>
      </c>
      <c r="BD1151" s="56" t="s">
        <v>349</v>
      </c>
      <c r="BE1151" s="56" t="s">
        <v>347</v>
      </c>
      <c r="BF1151" s="56" t="s">
        <v>334</v>
      </c>
      <c r="BG1151" s="56" t="s">
        <v>365</v>
      </c>
      <c r="BH1151" s="56">
        <v>0</v>
      </c>
      <c r="BI1151" s="56">
        <v>0</v>
      </c>
      <c r="BJ1151" s="56">
        <v>1</v>
      </c>
    </row>
    <row r="1152" spans="1:62" hidden="1" x14ac:dyDescent="0.3">
      <c r="A1152" s="56">
        <v>49196189</v>
      </c>
      <c r="B1152" s="86">
        <v>599202</v>
      </c>
      <c r="C1152" s="1">
        <v>42893</v>
      </c>
      <c r="D1152" s="56" t="s">
        <v>357</v>
      </c>
      <c r="E1152" s="56" t="s">
        <v>358</v>
      </c>
      <c r="F1152" s="56" t="s">
        <v>334</v>
      </c>
      <c r="G1152" s="56" t="s">
        <v>335</v>
      </c>
      <c r="H1152" s="56" t="s">
        <v>336</v>
      </c>
      <c r="I1152" s="56" t="s">
        <v>359</v>
      </c>
      <c r="K1152" s="56" t="s">
        <v>337</v>
      </c>
      <c r="L1152" s="56" t="s">
        <v>545</v>
      </c>
      <c r="M1152" s="56" t="s">
        <v>984</v>
      </c>
      <c r="N1152" s="56" t="s">
        <v>1043</v>
      </c>
      <c r="O1152" s="56" t="s">
        <v>985</v>
      </c>
      <c r="P1152" s="1" t="s">
        <v>110</v>
      </c>
      <c r="Q1152" s="56" t="s">
        <v>241</v>
      </c>
      <c r="R1152" s="56" t="s">
        <v>339</v>
      </c>
      <c r="S1152" s="56">
        <v>236862</v>
      </c>
      <c r="T1152" s="1" t="s">
        <v>443</v>
      </c>
      <c r="U1152" s="56">
        <v>41416</v>
      </c>
      <c r="V1152" s="56">
        <v>43100</v>
      </c>
      <c r="W1152" s="56">
        <v>41416</v>
      </c>
      <c r="X1152" s="56">
        <v>43100</v>
      </c>
      <c r="Y1152" s="56" t="s">
        <v>340</v>
      </c>
      <c r="AA1152" s="56" t="s">
        <v>347</v>
      </c>
      <c r="AB1152" s="56" t="s">
        <v>343</v>
      </c>
      <c r="AC1152" s="56" t="s">
        <v>342</v>
      </c>
      <c r="AD1152" s="56" t="s">
        <v>347</v>
      </c>
      <c r="AE1152" s="56" t="s">
        <v>334</v>
      </c>
      <c r="AF1152" s="56" t="s">
        <v>292</v>
      </c>
      <c r="AG1152" s="56">
        <v>2014</v>
      </c>
      <c r="AH1152" s="56" t="s">
        <v>80</v>
      </c>
      <c r="AI1152" s="56" t="s">
        <v>344</v>
      </c>
      <c r="AJ1152" s="56">
        <v>4284</v>
      </c>
      <c r="AM1152" s="56">
        <v>42748</v>
      </c>
      <c r="AN1152" s="56" t="s">
        <v>391</v>
      </c>
      <c r="AO1152" s="1">
        <v>42410</v>
      </c>
      <c r="AP1152" s="56" t="s">
        <v>391</v>
      </c>
      <c r="AQ1152" s="56">
        <v>81348</v>
      </c>
      <c r="AR1152" s="56">
        <v>0</v>
      </c>
      <c r="AS1152" s="56" t="s">
        <v>346</v>
      </c>
      <c r="BB1152" s="56" t="s">
        <v>339</v>
      </c>
      <c r="BC1152" s="56" t="s">
        <v>263</v>
      </c>
      <c r="BD1152" s="56" t="s">
        <v>349</v>
      </c>
      <c r="BE1152" s="56" t="s">
        <v>347</v>
      </c>
      <c r="BF1152" s="56" t="s">
        <v>334</v>
      </c>
      <c r="BG1152" s="56" t="s">
        <v>365</v>
      </c>
      <c r="BH1152" s="56">
        <v>0</v>
      </c>
      <c r="BI1152" s="56">
        <v>0</v>
      </c>
      <c r="BJ1152" s="56">
        <v>1</v>
      </c>
    </row>
    <row r="1153" spans="1:62" hidden="1" x14ac:dyDescent="0.3">
      <c r="A1153" s="56">
        <v>49196786</v>
      </c>
      <c r="B1153" s="86">
        <v>599202</v>
      </c>
      <c r="C1153" s="1">
        <v>42893</v>
      </c>
      <c r="D1153" s="56" t="s">
        <v>357</v>
      </c>
      <c r="E1153" s="56" t="s">
        <v>358</v>
      </c>
      <c r="F1153" s="56" t="s">
        <v>334</v>
      </c>
      <c r="G1153" s="56" t="s">
        <v>335</v>
      </c>
      <c r="H1153" s="56" t="s">
        <v>336</v>
      </c>
      <c r="I1153" s="56" t="s">
        <v>359</v>
      </c>
      <c r="K1153" s="56" t="s">
        <v>337</v>
      </c>
      <c r="L1153" s="56" t="s">
        <v>545</v>
      </c>
      <c r="M1153" s="56" t="s">
        <v>984</v>
      </c>
      <c r="N1153" s="56" t="s">
        <v>1043</v>
      </c>
      <c r="O1153" s="56" t="s">
        <v>985</v>
      </c>
      <c r="P1153" s="1" t="s">
        <v>110</v>
      </c>
      <c r="Q1153" s="56" t="s">
        <v>366</v>
      </c>
      <c r="R1153" s="56" t="s">
        <v>339</v>
      </c>
      <c r="S1153" s="56">
        <v>190104</v>
      </c>
      <c r="T1153" s="1" t="s">
        <v>255</v>
      </c>
      <c r="U1153" s="56">
        <v>41416</v>
      </c>
      <c r="V1153" s="56">
        <v>43100</v>
      </c>
      <c r="W1153" s="56">
        <v>41456</v>
      </c>
      <c r="X1153" s="56">
        <v>43100</v>
      </c>
      <c r="Y1153" s="56" t="s">
        <v>340</v>
      </c>
      <c r="Z1153" s="56" t="s">
        <v>367</v>
      </c>
      <c r="AA1153" s="56" t="s">
        <v>342</v>
      </c>
      <c r="AB1153" s="56" t="s">
        <v>343</v>
      </c>
      <c r="AC1153" s="56" t="s">
        <v>342</v>
      </c>
      <c r="AD1153" s="56" t="s">
        <v>347</v>
      </c>
      <c r="AE1153" s="56" t="s">
        <v>334</v>
      </c>
      <c r="AF1153" s="56" t="s">
        <v>292</v>
      </c>
      <c r="AG1153" s="56">
        <v>2015</v>
      </c>
      <c r="AH1153" s="56" t="s">
        <v>80</v>
      </c>
      <c r="AI1153" s="56" t="s">
        <v>348</v>
      </c>
      <c r="AJ1153" s="56">
        <v>2791043</v>
      </c>
      <c r="AM1153" s="56">
        <v>42767</v>
      </c>
      <c r="AN1153" s="56" t="s">
        <v>353</v>
      </c>
      <c r="AO1153" s="1">
        <v>41784</v>
      </c>
      <c r="AP1153" s="56" t="s">
        <v>353</v>
      </c>
      <c r="AQ1153" s="56">
        <v>269</v>
      </c>
      <c r="AR1153" s="56">
        <v>0</v>
      </c>
      <c r="AS1153" s="56" t="s">
        <v>346</v>
      </c>
      <c r="BB1153" s="56" t="s">
        <v>339</v>
      </c>
      <c r="BC1153" s="56" t="s">
        <v>263</v>
      </c>
      <c r="BD1153" s="56" t="s">
        <v>349</v>
      </c>
      <c r="BE1153" s="56" t="s">
        <v>347</v>
      </c>
      <c r="BF1153" s="56" t="s">
        <v>334</v>
      </c>
      <c r="BG1153" s="56" t="s">
        <v>365</v>
      </c>
      <c r="BH1153" s="56">
        <v>0</v>
      </c>
      <c r="BI1153" s="56">
        <v>0</v>
      </c>
      <c r="BJ1153" s="56">
        <v>1</v>
      </c>
    </row>
    <row r="1154" spans="1:62" hidden="1" x14ac:dyDescent="0.3">
      <c r="A1154" s="56">
        <v>49196782</v>
      </c>
      <c r="B1154" s="86">
        <v>599202</v>
      </c>
      <c r="C1154" s="1">
        <v>42893</v>
      </c>
      <c r="D1154" s="56" t="s">
        <v>357</v>
      </c>
      <c r="E1154" s="56" t="s">
        <v>358</v>
      </c>
      <c r="F1154" s="56" t="s">
        <v>334</v>
      </c>
      <c r="G1154" s="56" t="s">
        <v>335</v>
      </c>
      <c r="H1154" s="56" t="s">
        <v>336</v>
      </c>
      <c r="I1154" s="56" t="s">
        <v>359</v>
      </c>
      <c r="K1154" s="56" t="s">
        <v>337</v>
      </c>
      <c r="L1154" s="56" t="s">
        <v>545</v>
      </c>
      <c r="M1154" s="56" t="s">
        <v>984</v>
      </c>
      <c r="N1154" s="56" t="s">
        <v>1043</v>
      </c>
      <c r="O1154" s="56" t="s">
        <v>985</v>
      </c>
      <c r="P1154" s="1" t="s">
        <v>110</v>
      </c>
      <c r="Q1154" s="56" t="s">
        <v>366</v>
      </c>
      <c r="R1154" s="56" t="s">
        <v>339</v>
      </c>
      <c r="S1154" s="56">
        <v>190104</v>
      </c>
      <c r="T1154" s="1" t="s">
        <v>255</v>
      </c>
      <c r="U1154" s="56">
        <v>41416</v>
      </c>
      <c r="V1154" s="56">
        <v>43100</v>
      </c>
      <c r="W1154" s="56">
        <v>41456</v>
      </c>
      <c r="X1154" s="56">
        <v>43100</v>
      </c>
      <c r="Y1154" s="56" t="s">
        <v>340</v>
      </c>
      <c r="Z1154" s="56" t="s">
        <v>367</v>
      </c>
      <c r="AA1154" s="56" t="s">
        <v>342</v>
      </c>
      <c r="AB1154" s="56" t="s">
        <v>343</v>
      </c>
      <c r="AC1154" s="56" t="s">
        <v>342</v>
      </c>
      <c r="AD1154" s="56" t="s">
        <v>347</v>
      </c>
      <c r="AE1154" s="56" t="s">
        <v>334</v>
      </c>
      <c r="AF1154" s="56" t="s">
        <v>291</v>
      </c>
      <c r="AG1154" s="56">
        <v>2016</v>
      </c>
      <c r="AH1154" s="56" t="s">
        <v>80</v>
      </c>
      <c r="AI1154" s="56" t="s">
        <v>344</v>
      </c>
      <c r="AJ1154" s="56">
        <v>79266845</v>
      </c>
      <c r="AK1154" s="1">
        <v>42551</v>
      </c>
      <c r="AL1154" s="56" t="s">
        <v>483</v>
      </c>
      <c r="AM1154" s="56">
        <v>42767</v>
      </c>
      <c r="AN1154" s="56" t="s">
        <v>353</v>
      </c>
      <c r="AO1154" s="1">
        <v>42572</v>
      </c>
      <c r="AP1154" s="56" t="s">
        <v>353</v>
      </c>
      <c r="AQ1154" s="56">
        <v>269</v>
      </c>
      <c r="AR1154" s="56">
        <v>0</v>
      </c>
      <c r="AS1154" s="56" t="s">
        <v>346</v>
      </c>
      <c r="BB1154" s="56" t="s">
        <v>339</v>
      </c>
      <c r="BC1154" s="56" t="s">
        <v>263</v>
      </c>
      <c r="BD1154" s="56" t="s">
        <v>349</v>
      </c>
      <c r="BE1154" s="56" t="s">
        <v>347</v>
      </c>
      <c r="BF1154" s="56" t="s">
        <v>334</v>
      </c>
      <c r="BG1154" s="56" t="s">
        <v>365</v>
      </c>
      <c r="BH1154" s="56">
        <v>0</v>
      </c>
      <c r="BI1154" s="56">
        <v>0</v>
      </c>
      <c r="BJ1154" s="56">
        <v>1</v>
      </c>
    </row>
    <row r="1155" spans="1:62" hidden="1" x14ac:dyDescent="0.3">
      <c r="A1155" s="56">
        <v>49196190</v>
      </c>
      <c r="B1155" s="86">
        <v>599202</v>
      </c>
      <c r="C1155" s="1">
        <v>42893</v>
      </c>
      <c r="D1155" s="56" t="s">
        <v>357</v>
      </c>
      <c r="E1155" s="56" t="s">
        <v>358</v>
      </c>
      <c r="F1155" s="56" t="s">
        <v>334</v>
      </c>
      <c r="G1155" s="56" t="s">
        <v>335</v>
      </c>
      <c r="H1155" s="56" t="s">
        <v>336</v>
      </c>
      <c r="I1155" s="56" t="s">
        <v>359</v>
      </c>
      <c r="K1155" s="56" t="s">
        <v>337</v>
      </c>
      <c r="L1155" s="56" t="s">
        <v>545</v>
      </c>
      <c r="M1155" s="56" t="s">
        <v>984</v>
      </c>
      <c r="N1155" s="56" t="s">
        <v>1043</v>
      </c>
      <c r="O1155" s="56" t="s">
        <v>985</v>
      </c>
      <c r="P1155" s="1" t="s">
        <v>110</v>
      </c>
      <c r="Q1155" s="56" t="s">
        <v>241</v>
      </c>
      <c r="R1155" s="56" t="s">
        <v>339</v>
      </c>
      <c r="S1155" s="56">
        <v>236862</v>
      </c>
      <c r="T1155" s="1" t="s">
        <v>443</v>
      </c>
      <c r="U1155" s="56">
        <v>41416</v>
      </c>
      <c r="V1155" s="56">
        <v>43100</v>
      </c>
      <c r="W1155" s="56">
        <v>41416</v>
      </c>
      <c r="X1155" s="56">
        <v>43100</v>
      </c>
      <c r="Y1155" s="56" t="s">
        <v>340</v>
      </c>
      <c r="AA1155" s="56" t="s">
        <v>347</v>
      </c>
      <c r="AB1155" s="56" t="s">
        <v>343</v>
      </c>
      <c r="AC1155" s="56" t="s">
        <v>342</v>
      </c>
      <c r="AD1155" s="56" t="s">
        <v>347</v>
      </c>
      <c r="AE1155" s="56" t="s">
        <v>334</v>
      </c>
      <c r="AF1155" s="56" t="s">
        <v>292</v>
      </c>
      <c r="AG1155" s="56">
        <v>2015</v>
      </c>
      <c r="AH1155" s="56" t="s">
        <v>80</v>
      </c>
      <c r="AI1155" s="56" t="s">
        <v>344</v>
      </c>
      <c r="AJ1155" s="56">
        <v>14142</v>
      </c>
      <c r="AM1155" s="56">
        <v>42748</v>
      </c>
      <c r="AN1155" s="56" t="s">
        <v>391</v>
      </c>
      <c r="AO1155" s="1">
        <v>42410</v>
      </c>
      <c r="AP1155" s="56" t="s">
        <v>391</v>
      </c>
      <c r="AQ1155" s="56">
        <v>81348</v>
      </c>
      <c r="AR1155" s="56">
        <v>0</v>
      </c>
      <c r="AS1155" s="56" t="s">
        <v>346</v>
      </c>
      <c r="BB1155" s="56" t="s">
        <v>339</v>
      </c>
      <c r="BC1155" s="56" t="s">
        <v>263</v>
      </c>
      <c r="BD1155" s="56" t="s">
        <v>349</v>
      </c>
      <c r="BE1155" s="56" t="s">
        <v>347</v>
      </c>
      <c r="BF1155" s="56" t="s">
        <v>334</v>
      </c>
      <c r="BG1155" s="56" t="s">
        <v>365</v>
      </c>
      <c r="BH1155" s="56">
        <v>0</v>
      </c>
      <c r="BI1155" s="56">
        <v>0</v>
      </c>
      <c r="BJ1155" s="56">
        <v>1</v>
      </c>
    </row>
    <row r="1156" spans="1:62" hidden="1" x14ac:dyDescent="0.3">
      <c r="A1156" s="56">
        <v>49196191</v>
      </c>
      <c r="B1156" s="86">
        <v>599202</v>
      </c>
      <c r="C1156" s="1">
        <v>42893</v>
      </c>
      <c r="D1156" s="56" t="s">
        <v>357</v>
      </c>
      <c r="E1156" s="56" t="s">
        <v>358</v>
      </c>
      <c r="F1156" s="56" t="s">
        <v>334</v>
      </c>
      <c r="G1156" s="56" t="s">
        <v>335</v>
      </c>
      <c r="H1156" s="56" t="s">
        <v>336</v>
      </c>
      <c r="I1156" s="56" t="s">
        <v>359</v>
      </c>
      <c r="K1156" s="56" t="s">
        <v>337</v>
      </c>
      <c r="L1156" s="56" t="s">
        <v>545</v>
      </c>
      <c r="M1156" s="56" t="s">
        <v>984</v>
      </c>
      <c r="N1156" s="56" t="s">
        <v>1043</v>
      </c>
      <c r="O1156" s="56" t="s">
        <v>985</v>
      </c>
      <c r="P1156" s="1" t="s">
        <v>110</v>
      </c>
      <c r="Q1156" s="56" t="s">
        <v>241</v>
      </c>
      <c r="R1156" s="56" t="s">
        <v>339</v>
      </c>
      <c r="S1156" s="56">
        <v>236862</v>
      </c>
      <c r="T1156" s="1" t="s">
        <v>443</v>
      </c>
      <c r="U1156" s="56">
        <v>41416</v>
      </c>
      <c r="V1156" s="56">
        <v>43100</v>
      </c>
      <c r="W1156" s="56">
        <v>41416</v>
      </c>
      <c r="X1156" s="56">
        <v>43100</v>
      </c>
      <c r="Y1156" s="56" t="s">
        <v>340</v>
      </c>
      <c r="AA1156" s="56" t="s">
        <v>347</v>
      </c>
      <c r="AB1156" s="56" t="s">
        <v>343</v>
      </c>
      <c r="AC1156" s="56" t="s">
        <v>342</v>
      </c>
      <c r="AD1156" s="56" t="s">
        <v>347</v>
      </c>
      <c r="AE1156" s="56" t="s">
        <v>334</v>
      </c>
      <c r="AF1156" s="56" t="s">
        <v>292</v>
      </c>
      <c r="AG1156" s="56">
        <v>2016</v>
      </c>
      <c r="AH1156" s="56" t="s">
        <v>80</v>
      </c>
      <c r="AI1156" s="56" t="s">
        <v>344</v>
      </c>
      <c r="AJ1156" s="56">
        <v>13889</v>
      </c>
      <c r="AM1156" s="56">
        <v>42748</v>
      </c>
      <c r="AN1156" s="56" t="s">
        <v>391</v>
      </c>
      <c r="AO1156" s="1">
        <v>42410</v>
      </c>
      <c r="AP1156" s="56" t="s">
        <v>391</v>
      </c>
      <c r="AQ1156" s="56">
        <v>81348</v>
      </c>
      <c r="AR1156" s="56">
        <v>0</v>
      </c>
      <c r="AS1156" s="56" t="s">
        <v>346</v>
      </c>
      <c r="BB1156" s="56" t="s">
        <v>339</v>
      </c>
      <c r="BC1156" s="56" t="s">
        <v>263</v>
      </c>
      <c r="BD1156" s="56" t="s">
        <v>349</v>
      </c>
      <c r="BE1156" s="56" t="s">
        <v>347</v>
      </c>
      <c r="BF1156" s="56" t="s">
        <v>334</v>
      </c>
      <c r="BG1156" s="56" t="s">
        <v>365</v>
      </c>
      <c r="BH1156" s="56">
        <v>0</v>
      </c>
      <c r="BI1156" s="56">
        <v>0</v>
      </c>
      <c r="BJ1156" s="56">
        <v>1</v>
      </c>
    </row>
    <row r="1157" spans="1:62" hidden="1" x14ac:dyDescent="0.3">
      <c r="A1157" s="56">
        <v>49196784</v>
      </c>
      <c r="B1157" s="86">
        <v>599202</v>
      </c>
      <c r="C1157" s="1">
        <v>42893</v>
      </c>
      <c r="D1157" s="56" t="s">
        <v>357</v>
      </c>
      <c r="E1157" s="56" t="s">
        <v>358</v>
      </c>
      <c r="F1157" s="56" t="s">
        <v>334</v>
      </c>
      <c r="G1157" s="56" t="s">
        <v>335</v>
      </c>
      <c r="H1157" s="56" t="s">
        <v>336</v>
      </c>
      <c r="I1157" s="56" t="s">
        <v>359</v>
      </c>
      <c r="K1157" s="56" t="s">
        <v>337</v>
      </c>
      <c r="L1157" s="56" t="s">
        <v>545</v>
      </c>
      <c r="M1157" s="56" t="s">
        <v>984</v>
      </c>
      <c r="N1157" s="56" t="s">
        <v>1043</v>
      </c>
      <c r="O1157" s="56" t="s">
        <v>985</v>
      </c>
      <c r="P1157" s="1" t="s">
        <v>110</v>
      </c>
      <c r="Q1157" s="56" t="s">
        <v>366</v>
      </c>
      <c r="R1157" s="56" t="s">
        <v>339</v>
      </c>
      <c r="S1157" s="56">
        <v>190104</v>
      </c>
      <c r="T1157" s="1" t="s">
        <v>255</v>
      </c>
      <c r="U1157" s="56">
        <v>41416</v>
      </c>
      <c r="V1157" s="56">
        <v>43100</v>
      </c>
      <c r="W1157" s="56">
        <v>41456</v>
      </c>
      <c r="X1157" s="56">
        <v>43100</v>
      </c>
      <c r="Y1157" s="56" t="s">
        <v>340</v>
      </c>
      <c r="Z1157" s="56" t="s">
        <v>367</v>
      </c>
      <c r="AA1157" s="56" t="s">
        <v>342</v>
      </c>
      <c r="AB1157" s="56" t="s">
        <v>343</v>
      </c>
      <c r="AC1157" s="56" t="s">
        <v>342</v>
      </c>
      <c r="AD1157" s="56" t="s">
        <v>347</v>
      </c>
      <c r="AE1157" s="56" t="s">
        <v>334</v>
      </c>
      <c r="AF1157" s="56" t="s">
        <v>292</v>
      </c>
      <c r="AG1157" s="56">
        <v>2014</v>
      </c>
      <c r="AH1157" s="56" t="s">
        <v>80</v>
      </c>
      <c r="AI1157" s="56" t="s">
        <v>348</v>
      </c>
      <c r="AJ1157" s="56">
        <v>1575424</v>
      </c>
      <c r="AM1157" s="56">
        <v>42767</v>
      </c>
      <c r="AN1157" s="56" t="s">
        <v>353</v>
      </c>
      <c r="AO1157" s="1">
        <v>41784</v>
      </c>
      <c r="AP1157" s="56" t="s">
        <v>353</v>
      </c>
      <c r="AQ1157" s="56">
        <v>269</v>
      </c>
      <c r="AR1157" s="56">
        <v>0</v>
      </c>
      <c r="AS1157" s="56" t="s">
        <v>346</v>
      </c>
      <c r="BB1157" s="56" t="s">
        <v>339</v>
      </c>
      <c r="BC1157" s="56" t="s">
        <v>263</v>
      </c>
      <c r="BD1157" s="56" t="s">
        <v>349</v>
      </c>
      <c r="BE1157" s="56" t="s">
        <v>347</v>
      </c>
      <c r="BF1157" s="56" t="s">
        <v>334</v>
      </c>
      <c r="BG1157" s="56" t="s">
        <v>365</v>
      </c>
      <c r="BH1157" s="56">
        <v>0</v>
      </c>
      <c r="BI1157" s="56">
        <v>0</v>
      </c>
      <c r="BJ1157" s="56">
        <v>1</v>
      </c>
    </row>
    <row r="1158" spans="1:62" hidden="1" x14ac:dyDescent="0.3">
      <c r="A1158" s="56">
        <v>49196192</v>
      </c>
      <c r="B1158" s="86">
        <v>599202</v>
      </c>
      <c r="C1158" s="1">
        <v>42893</v>
      </c>
      <c r="D1158" s="56" t="s">
        <v>357</v>
      </c>
      <c r="E1158" s="56" t="s">
        <v>358</v>
      </c>
      <c r="F1158" s="56" t="s">
        <v>334</v>
      </c>
      <c r="G1158" s="56" t="s">
        <v>335</v>
      </c>
      <c r="H1158" s="56" t="s">
        <v>336</v>
      </c>
      <c r="I1158" s="56" t="s">
        <v>359</v>
      </c>
      <c r="K1158" s="56" t="s">
        <v>337</v>
      </c>
      <c r="L1158" s="56" t="s">
        <v>545</v>
      </c>
      <c r="M1158" s="56" t="s">
        <v>984</v>
      </c>
      <c r="N1158" s="56" t="s">
        <v>1043</v>
      </c>
      <c r="O1158" s="56" t="s">
        <v>985</v>
      </c>
      <c r="P1158" s="1" t="s">
        <v>110</v>
      </c>
      <c r="Q1158" s="56" t="s">
        <v>241</v>
      </c>
      <c r="R1158" s="56" t="s">
        <v>339</v>
      </c>
      <c r="S1158" s="56">
        <v>236862</v>
      </c>
      <c r="T1158" s="1" t="s">
        <v>443</v>
      </c>
      <c r="U1158" s="56">
        <v>41416</v>
      </c>
      <c r="V1158" s="56">
        <v>43100</v>
      </c>
      <c r="W1158" s="56">
        <v>41416</v>
      </c>
      <c r="X1158" s="56">
        <v>43100</v>
      </c>
      <c r="Y1158" s="56" t="s">
        <v>340</v>
      </c>
      <c r="AA1158" s="56" t="s">
        <v>347</v>
      </c>
      <c r="AB1158" s="56" t="s">
        <v>343</v>
      </c>
      <c r="AC1158" s="56" t="s">
        <v>342</v>
      </c>
      <c r="AD1158" s="56" t="s">
        <v>347</v>
      </c>
      <c r="AE1158" s="56" t="s">
        <v>334</v>
      </c>
      <c r="AF1158" s="56" t="s">
        <v>292</v>
      </c>
      <c r="AG1158" s="56">
        <v>2017</v>
      </c>
      <c r="AH1158" s="56" t="s">
        <v>80</v>
      </c>
      <c r="AI1158" s="56" t="s">
        <v>344</v>
      </c>
      <c r="AJ1158" s="56">
        <v>10629</v>
      </c>
      <c r="AM1158" s="56">
        <v>42748</v>
      </c>
      <c r="AN1158" s="56" t="s">
        <v>391</v>
      </c>
      <c r="AO1158" s="1">
        <v>42410</v>
      </c>
      <c r="AP1158" s="56" t="s">
        <v>391</v>
      </c>
      <c r="AQ1158" s="56">
        <v>81348</v>
      </c>
      <c r="AR1158" s="56">
        <v>0</v>
      </c>
      <c r="AS1158" s="56" t="s">
        <v>346</v>
      </c>
      <c r="BB1158" s="56" t="s">
        <v>339</v>
      </c>
      <c r="BC1158" s="56" t="s">
        <v>263</v>
      </c>
      <c r="BD1158" s="56" t="s">
        <v>349</v>
      </c>
      <c r="BE1158" s="56" t="s">
        <v>347</v>
      </c>
      <c r="BF1158" s="56" t="s">
        <v>334</v>
      </c>
      <c r="BG1158" s="56" t="s">
        <v>365</v>
      </c>
      <c r="BH1158" s="56">
        <v>0</v>
      </c>
      <c r="BI1158" s="56">
        <v>0</v>
      </c>
      <c r="BJ1158" s="56">
        <v>1</v>
      </c>
    </row>
    <row r="1159" spans="1:62" hidden="1" x14ac:dyDescent="0.3">
      <c r="A1159" s="56">
        <v>49196193</v>
      </c>
      <c r="B1159" s="86">
        <v>599202</v>
      </c>
      <c r="C1159" s="1">
        <v>42893</v>
      </c>
      <c r="D1159" s="56" t="s">
        <v>357</v>
      </c>
      <c r="E1159" s="56" t="s">
        <v>358</v>
      </c>
      <c r="F1159" s="56" t="s">
        <v>334</v>
      </c>
      <c r="G1159" s="56" t="s">
        <v>335</v>
      </c>
      <c r="H1159" s="56" t="s">
        <v>336</v>
      </c>
      <c r="I1159" s="56" t="s">
        <v>359</v>
      </c>
      <c r="K1159" s="56" t="s">
        <v>337</v>
      </c>
      <c r="L1159" s="56" t="s">
        <v>545</v>
      </c>
      <c r="M1159" s="56" t="s">
        <v>984</v>
      </c>
      <c r="N1159" s="56" t="s">
        <v>1043</v>
      </c>
      <c r="O1159" s="56" t="s">
        <v>985</v>
      </c>
      <c r="P1159" s="1" t="s">
        <v>110</v>
      </c>
      <c r="Q1159" s="56" t="s">
        <v>241</v>
      </c>
      <c r="R1159" s="56" t="s">
        <v>339</v>
      </c>
      <c r="S1159" s="56">
        <v>229103</v>
      </c>
      <c r="T1159" s="1" t="s">
        <v>418</v>
      </c>
      <c r="U1159" s="56">
        <v>41416</v>
      </c>
      <c r="V1159" s="56">
        <v>43100</v>
      </c>
      <c r="W1159" s="56">
        <v>41416</v>
      </c>
      <c r="X1159" s="56">
        <v>43100</v>
      </c>
      <c r="Y1159" s="56" t="s">
        <v>356</v>
      </c>
      <c r="Z1159" s="56" t="s">
        <v>341</v>
      </c>
      <c r="AA1159" s="56" t="s">
        <v>342</v>
      </c>
      <c r="AB1159" s="56" t="s">
        <v>339</v>
      </c>
      <c r="AC1159" s="56" t="s">
        <v>342</v>
      </c>
      <c r="AD1159" s="56" t="s">
        <v>342</v>
      </c>
      <c r="AE1159" s="56" t="s">
        <v>334</v>
      </c>
      <c r="AF1159" s="56" t="s">
        <v>224</v>
      </c>
      <c r="AG1159" s="56">
        <v>2013</v>
      </c>
      <c r="AH1159" s="56" t="s">
        <v>361</v>
      </c>
      <c r="AI1159" s="56" t="s">
        <v>339</v>
      </c>
      <c r="AJ1159" s="56">
        <v>0</v>
      </c>
      <c r="AM1159" s="56">
        <v>42748</v>
      </c>
      <c r="AN1159" s="56" t="s">
        <v>391</v>
      </c>
      <c r="AO1159" s="1">
        <v>42200</v>
      </c>
      <c r="AP1159" s="56" t="s">
        <v>383</v>
      </c>
      <c r="AQ1159" s="56">
        <v>75665</v>
      </c>
      <c r="AR1159" s="56">
        <v>0</v>
      </c>
      <c r="AS1159" s="56" t="s">
        <v>346</v>
      </c>
      <c r="AT1159" s="56">
        <v>1003</v>
      </c>
      <c r="AU1159" s="56" t="s">
        <v>369</v>
      </c>
      <c r="AX1159" s="56">
        <v>0</v>
      </c>
      <c r="BB1159" s="56" t="s">
        <v>339</v>
      </c>
      <c r="BC1159" s="56" t="s">
        <v>263</v>
      </c>
      <c r="BD1159" s="56" t="s">
        <v>349</v>
      </c>
      <c r="BE1159" s="56" t="s">
        <v>347</v>
      </c>
      <c r="BF1159" s="56" t="s">
        <v>334</v>
      </c>
      <c r="BG1159" s="56" t="s">
        <v>365</v>
      </c>
      <c r="BH1159" s="56">
        <v>0</v>
      </c>
      <c r="BI1159" s="56">
        <v>0</v>
      </c>
      <c r="BJ1159" s="56">
        <v>1</v>
      </c>
    </row>
    <row r="1160" spans="1:62" hidden="1" x14ac:dyDescent="0.3">
      <c r="A1160" s="56">
        <v>49196804</v>
      </c>
      <c r="B1160" s="86">
        <v>599202</v>
      </c>
      <c r="C1160" s="1">
        <v>42893</v>
      </c>
      <c r="D1160" s="56" t="s">
        <v>357</v>
      </c>
      <c r="E1160" s="56" t="s">
        <v>358</v>
      </c>
      <c r="F1160" s="56" t="s">
        <v>334</v>
      </c>
      <c r="G1160" s="56" t="s">
        <v>335</v>
      </c>
      <c r="H1160" s="56" t="s">
        <v>336</v>
      </c>
      <c r="I1160" s="56" t="s">
        <v>359</v>
      </c>
      <c r="K1160" s="56" t="s">
        <v>337</v>
      </c>
      <c r="L1160" s="56" t="s">
        <v>545</v>
      </c>
      <c r="M1160" s="56" t="s">
        <v>984</v>
      </c>
      <c r="N1160" s="56" t="s">
        <v>1043</v>
      </c>
      <c r="O1160" s="56" t="s">
        <v>985</v>
      </c>
      <c r="P1160" s="1" t="s">
        <v>110</v>
      </c>
      <c r="Q1160" s="56" t="s">
        <v>366</v>
      </c>
      <c r="R1160" s="56" t="s">
        <v>339</v>
      </c>
      <c r="S1160" s="56">
        <v>190146</v>
      </c>
      <c r="T1160" s="1" t="s">
        <v>487</v>
      </c>
      <c r="U1160" s="56">
        <v>41416</v>
      </c>
      <c r="V1160" s="56">
        <v>43100</v>
      </c>
      <c r="W1160" s="56">
        <v>41456</v>
      </c>
      <c r="X1160" s="56">
        <v>43100</v>
      </c>
      <c r="Y1160" s="56" t="s">
        <v>340</v>
      </c>
      <c r="Z1160" s="56" t="s">
        <v>341</v>
      </c>
      <c r="AA1160" s="56" t="s">
        <v>347</v>
      </c>
      <c r="AB1160" s="56" t="s">
        <v>343</v>
      </c>
      <c r="AC1160" s="56" t="s">
        <v>342</v>
      </c>
      <c r="AD1160" s="56" t="s">
        <v>342</v>
      </c>
      <c r="AE1160" s="56" t="s">
        <v>334</v>
      </c>
      <c r="AF1160" s="56" t="s">
        <v>292</v>
      </c>
      <c r="AG1160" s="56">
        <v>2014</v>
      </c>
      <c r="AH1160" s="56" t="s">
        <v>361</v>
      </c>
      <c r="AI1160" s="56" t="s">
        <v>373</v>
      </c>
      <c r="AJ1160" s="56">
        <v>0</v>
      </c>
      <c r="AM1160" s="56">
        <v>42767</v>
      </c>
      <c r="AN1160" s="56" t="s">
        <v>353</v>
      </c>
      <c r="AO1160" s="1">
        <v>41784</v>
      </c>
      <c r="AP1160" s="56" t="s">
        <v>353</v>
      </c>
      <c r="AQ1160" s="56">
        <v>75565</v>
      </c>
      <c r="AR1160" s="56">
        <v>0</v>
      </c>
      <c r="AS1160" s="56" t="s">
        <v>346</v>
      </c>
      <c r="BB1160" s="56" t="s">
        <v>339</v>
      </c>
      <c r="BC1160" s="56" t="s">
        <v>263</v>
      </c>
      <c r="BD1160" s="56" t="s">
        <v>349</v>
      </c>
      <c r="BE1160" s="56" t="s">
        <v>347</v>
      </c>
      <c r="BF1160" s="56" t="s">
        <v>334</v>
      </c>
      <c r="BG1160" s="56" t="s">
        <v>365</v>
      </c>
      <c r="BH1160" s="56">
        <v>0</v>
      </c>
      <c r="BI1160" s="56">
        <v>0</v>
      </c>
      <c r="BJ1160" s="56">
        <v>1</v>
      </c>
    </row>
    <row r="1161" spans="1:62" hidden="1" x14ac:dyDescent="0.3">
      <c r="A1161" s="56">
        <v>49196794</v>
      </c>
      <c r="B1161" s="86">
        <v>599202</v>
      </c>
      <c r="C1161" s="1">
        <v>42893</v>
      </c>
      <c r="D1161" s="56" t="s">
        <v>357</v>
      </c>
      <c r="E1161" s="56" t="s">
        <v>358</v>
      </c>
      <c r="F1161" s="56" t="s">
        <v>334</v>
      </c>
      <c r="G1161" s="56" t="s">
        <v>335</v>
      </c>
      <c r="H1161" s="56" t="s">
        <v>336</v>
      </c>
      <c r="I1161" s="56" t="s">
        <v>359</v>
      </c>
      <c r="K1161" s="56" t="s">
        <v>337</v>
      </c>
      <c r="L1161" s="56" t="s">
        <v>545</v>
      </c>
      <c r="M1161" s="56" t="s">
        <v>984</v>
      </c>
      <c r="N1161" s="56" t="s">
        <v>1043</v>
      </c>
      <c r="O1161" s="56" t="s">
        <v>985</v>
      </c>
      <c r="P1161" s="1" t="s">
        <v>110</v>
      </c>
      <c r="Q1161" s="56" t="s">
        <v>366</v>
      </c>
      <c r="R1161" s="56" t="s">
        <v>339</v>
      </c>
      <c r="S1161" s="56">
        <v>190146</v>
      </c>
      <c r="T1161" s="1" t="s">
        <v>487</v>
      </c>
      <c r="U1161" s="56">
        <v>41416</v>
      </c>
      <c r="V1161" s="56">
        <v>43100</v>
      </c>
      <c r="W1161" s="56">
        <v>41456</v>
      </c>
      <c r="X1161" s="56">
        <v>43100</v>
      </c>
      <c r="Y1161" s="56" t="s">
        <v>340</v>
      </c>
      <c r="Z1161" s="56" t="s">
        <v>341</v>
      </c>
      <c r="AA1161" s="56" t="s">
        <v>347</v>
      </c>
      <c r="AB1161" s="56" t="s">
        <v>343</v>
      </c>
      <c r="AC1161" s="56" t="s">
        <v>342</v>
      </c>
      <c r="AD1161" s="56" t="s">
        <v>342</v>
      </c>
      <c r="AE1161" s="56" t="s">
        <v>334</v>
      </c>
      <c r="AF1161" s="56" t="s">
        <v>291</v>
      </c>
      <c r="AG1161" s="56">
        <v>2014</v>
      </c>
      <c r="AH1161" s="56" t="s">
        <v>361</v>
      </c>
      <c r="AI1161" s="56" t="s">
        <v>384</v>
      </c>
      <c r="AJ1161" s="56">
        <v>0</v>
      </c>
      <c r="AK1161" s="1">
        <v>41820</v>
      </c>
      <c r="AM1161" s="56">
        <v>42767</v>
      </c>
      <c r="AN1161" s="56" t="s">
        <v>353</v>
      </c>
      <c r="AO1161" s="1">
        <v>41856</v>
      </c>
      <c r="AP1161" s="56" t="s">
        <v>378</v>
      </c>
      <c r="AQ1161" s="56">
        <v>75565</v>
      </c>
      <c r="AR1161" s="56">
        <v>0</v>
      </c>
      <c r="AS1161" s="56" t="s">
        <v>346</v>
      </c>
      <c r="BB1161" s="56" t="s">
        <v>339</v>
      </c>
      <c r="BC1161" s="56" t="s">
        <v>263</v>
      </c>
      <c r="BD1161" s="56" t="s">
        <v>349</v>
      </c>
      <c r="BE1161" s="56" t="s">
        <v>347</v>
      </c>
      <c r="BF1161" s="56" t="s">
        <v>334</v>
      </c>
      <c r="BG1161" s="56" t="s">
        <v>365</v>
      </c>
      <c r="BH1161" s="56">
        <v>0</v>
      </c>
      <c r="BI1161" s="56">
        <v>0</v>
      </c>
      <c r="BJ1161" s="56">
        <v>1</v>
      </c>
    </row>
    <row r="1162" spans="1:62" hidden="1" x14ac:dyDescent="0.3">
      <c r="A1162" s="56">
        <v>49196790</v>
      </c>
      <c r="B1162" s="86">
        <v>599202</v>
      </c>
      <c r="C1162" s="1">
        <v>42893</v>
      </c>
      <c r="D1162" s="56" t="s">
        <v>357</v>
      </c>
      <c r="E1162" s="56" t="s">
        <v>358</v>
      </c>
      <c r="F1162" s="56" t="s">
        <v>334</v>
      </c>
      <c r="G1162" s="56" t="s">
        <v>335</v>
      </c>
      <c r="H1162" s="56" t="s">
        <v>336</v>
      </c>
      <c r="I1162" s="56" t="s">
        <v>359</v>
      </c>
      <c r="K1162" s="56" t="s">
        <v>337</v>
      </c>
      <c r="L1162" s="56" t="s">
        <v>545</v>
      </c>
      <c r="M1162" s="56" t="s">
        <v>984</v>
      </c>
      <c r="N1162" s="56" t="s">
        <v>1043</v>
      </c>
      <c r="O1162" s="56" t="s">
        <v>985</v>
      </c>
      <c r="P1162" s="1" t="s">
        <v>110</v>
      </c>
      <c r="Q1162" s="56" t="s">
        <v>366</v>
      </c>
      <c r="R1162" s="56" t="s">
        <v>339</v>
      </c>
      <c r="S1162" s="56">
        <v>190104</v>
      </c>
      <c r="T1162" s="1" t="s">
        <v>255</v>
      </c>
      <c r="U1162" s="56">
        <v>41416</v>
      </c>
      <c r="V1162" s="56">
        <v>43100</v>
      </c>
      <c r="W1162" s="56">
        <v>41456</v>
      </c>
      <c r="X1162" s="56">
        <v>43100</v>
      </c>
      <c r="Y1162" s="56" t="s">
        <v>340</v>
      </c>
      <c r="Z1162" s="56" t="s">
        <v>367</v>
      </c>
      <c r="AA1162" s="56" t="s">
        <v>342</v>
      </c>
      <c r="AB1162" s="56" t="s">
        <v>343</v>
      </c>
      <c r="AC1162" s="56" t="s">
        <v>342</v>
      </c>
      <c r="AD1162" s="56" t="s">
        <v>347</v>
      </c>
      <c r="AE1162" s="56" t="s">
        <v>334</v>
      </c>
      <c r="AF1162" s="56" t="s">
        <v>292</v>
      </c>
      <c r="AG1162" s="56">
        <v>2017</v>
      </c>
      <c r="AH1162" s="56" t="s">
        <v>80</v>
      </c>
      <c r="AI1162" s="56" t="s">
        <v>348</v>
      </c>
      <c r="AJ1162" s="56">
        <v>4804126</v>
      </c>
      <c r="AM1162" s="56">
        <v>42767</v>
      </c>
      <c r="AN1162" s="56" t="s">
        <v>353</v>
      </c>
      <c r="AO1162" s="1">
        <v>41784</v>
      </c>
      <c r="AP1162" s="56" t="s">
        <v>353</v>
      </c>
      <c r="AQ1162" s="56">
        <v>269</v>
      </c>
      <c r="AR1162" s="56">
        <v>0</v>
      </c>
      <c r="AS1162" s="56" t="s">
        <v>346</v>
      </c>
      <c r="BB1162" s="56" t="s">
        <v>339</v>
      </c>
      <c r="BC1162" s="56" t="s">
        <v>263</v>
      </c>
      <c r="BD1162" s="56" t="s">
        <v>349</v>
      </c>
      <c r="BE1162" s="56" t="s">
        <v>347</v>
      </c>
      <c r="BF1162" s="56" t="s">
        <v>334</v>
      </c>
      <c r="BG1162" s="56" t="s">
        <v>365</v>
      </c>
      <c r="BH1162" s="56">
        <v>0</v>
      </c>
      <c r="BI1162" s="56">
        <v>0</v>
      </c>
      <c r="BJ1162" s="56">
        <v>1</v>
      </c>
    </row>
    <row r="1163" spans="1:62" hidden="1" x14ac:dyDescent="0.3">
      <c r="A1163" s="56">
        <v>49196194</v>
      </c>
      <c r="B1163" s="86">
        <v>599202</v>
      </c>
      <c r="C1163" s="1">
        <v>42893</v>
      </c>
      <c r="D1163" s="56" t="s">
        <v>357</v>
      </c>
      <c r="E1163" s="56" t="s">
        <v>358</v>
      </c>
      <c r="F1163" s="56" t="s">
        <v>334</v>
      </c>
      <c r="G1163" s="56" t="s">
        <v>335</v>
      </c>
      <c r="H1163" s="56" t="s">
        <v>336</v>
      </c>
      <c r="I1163" s="56" t="s">
        <v>359</v>
      </c>
      <c r="K1163" s="56" t="s">
        <v>337</v>
      </c>
      <c r="L1163" s="56" t="s">
        <v>545</v>
      </c>
      <c r="M1163" s="56" t="s">
        <v>984</v>
      </c>
      <c r="N1163" s="56" t="s">
        <v>1043</v>
      </c>
      <c r="O1163" s="56" t="s">
        <v>985</v>
      </c>
      <c r="P1163" s="1" t="s">
        <v>110</v>
      </c>
      <c r="Q1163" s="56" t="s">
        <v>241</v>
      </c>
      <c r="R1163" s="56" t="s">
        <v>339</v>
      </c>
      <c r="S1163" s="56">
        <v>229103</v>
      </c>
      <c r="T1163" s="1" t="s">
        <v>418</v>
      </c>
      <c r="U1163" s="56">
        <v>41416</v>
      </c>
      <c r="V1163" s="56">
        <v>43100</v>
      </c>
      <c r="W1163" s="56">
        <v>41416</v>
      </c>
      <c r="X1163" s="56">
        <v>43100</v>
      </c>
      <c r="Y1163" s="56" t="s">
        <v>356</v>
      </c>
      <c r="Z1163" s="56" t="s">
        <v>341</v>
      </c>
      <c r="AA1163" s="56" t="s">
        <v>342</v>
      </c>
      <c r="AB1163" s="56" t="s">
        <v>339</v>
      </c>
      <c r="AC1163" s="56" t="s">
        <v>342</v>
      </c>
      <c r="AD1163" s="56" t="s">
        <v>342</v>
      </c>
      <c r="AE1163" s="56" t="s">
        <v>334</v>
      </c>
      <c r="AF1163" s="56" t="s">
        <v>291</v>
      </c>
      <c r="AG1163" s="56">
        <v>2014</v>
      </c>
      <c r="AH1163" s="56" t="s">
        <v>361</v>
      </c>
      <c r="AI1163" s="56" t="s">
        <v>373</v>
      </c>
      <c r="AJ1163" s="56">
        <v>142892</v>
      </c>
      <c r="AK1163" s="1">
        <v>41729</v>
      </c>
      <c r="AL1163" s="56" t="s">
        <v>452</v>
      </c>
      <c r="AM1163" s="56">
        <v>42748</v>
      </c>
      <c r="AN1163" s="56" t="s">
        <v>391</v>
      </c>
      <c r="AO1163" s="1">
        <v>42200</v>
      </c>
      <c r="AP1163" s="56" t="s">
        <v>383</v>
      </c>
      <c r="AQ1163" s="56">
        <v>75665</v>
      </c>
      <c r="AR1163" s="56">
        <v>0</v>
      </c>
      <c r="AS1163" s="56" t="s">
        <v>346</v>
      </c>
      <c r="AT1163" s="56">
        <v>1003</v>
      </c>
      <c r="AU1163" s="56" t="s">
        <v>369</v>
      </c>
      <c r="AX1163" s="56">
        <v>0</v>
      </c>
      <c r="BB1163" s="56" t="s">
        <v>339</v>
      </c>
      <c r="BC1163" s="56" t="s">
        <v>263</v>
      </c>
      <c r="BD1163" s="56" t="s">
        <v>349</v>
      </c>
      <c r="BE1163" s="56" t="s">
        <v>347</v>
      </c>
      <c r="BF1163" s="56" t="s">
        <v>334</v>
      </c>
      <c r="BG1163" s="56" t="s">
        <v>365</v>
      </c>
      <c r="BH1163" s="56">
        <v>0</v>
      </c>
      <c r="BI1163" s="56">
        <v>0</v>
      </c>
      <c r="BJ1163" s="56">
        <v>1</v>
      </c>
    </row>
    <row r="1164" spans="1:62" hidden="1" x14ac:dyDescent="0.3">
      <c r="A1164" s="56">
        <v>49196195</v>
      </c>
      <c r="B1164" s="86">
        <v>599202</v>
      </c>
      <c r="C1164" s="1">
        <v>42893</v>
      </c>
      <c r="D1164" s="56" t="s">
        <v>357</v>
      </c>
      <c r="E1164" s="56" t="s">
        <v>358</v>
      </c>
      <c r="F1164" s="56" t="s">
        <v>334</v>
      </c>
      <c r="G1164" s="56" t="s">
        <v>335</v>
      </c>
      <c r="H1164" s="56" t="s">
        <v>336</v>
      </c>
      <c r="I1164" s="56" t="s">
        <v>359</v>
      </c>
      <c r="K1164" s="56" t="s">
        <v>337</v>
      </c>
      <c r="L1164" s="56" t="s">
        <v>545</v>
      </c>
      <c r="M1164" s="56" t="s">
        <v>984</v>
      </c>
      <c r="N1164" s="56" t="s">
        <v>1043</v>
      </c>
      <c r="O1164" s="56" t="s">
        <v>985</v>
      </c>
      <c r="P1164" s="1" t="s">
        <v>110</v>
      </c>
      <c r="Q1164" s="56" t="s">
        <v>241</v>
      </c>
      <c r="R1164" s="56" t="s">
        <v>339</v>
      </c>
      <c r="S1164" s="56">
        <v>229103</v>
      </c>
      <c r="T1164" s="1" t="s">
        <v>418</v>
      </c>
      <c r="U1164" s="56">
        <v>41416</v>
      </c>
      <c r="V1164" s="56">
        <v>43100</v>
      </c>
      <c r="W1164" s="56">
        <v>41416</v>
      </c>
      <c r="X1164" s="56">
        <v>43100</v>
      </c>
      <c r="Y1164" s="56" t="s">
        <v>356</v>
      </c>
      <c r="Z1164" s="56" t="s">
        <v>341</v>
      </c>
      <c r="AA1164" s="56" t="s">
        <v>342</v>
      </c>
      <c r="AB1164" s="56" t="s">
        <v>339</v>
      </c>
      <c r="AC1164" s="56" t="s">
        <v>342</v>
      </c>
      <c r="AD1164" s="56" t="s">
        <v>342</v>
      </c>
      <c r="AE1164" s="56" t="s">
        <v>334</v>
      </c>
      <c r="AF1164" s="56" t="s">
        <v>291</v>
      </c>
      <c r="AG1164" s="56">
        <v>2015</v>
      </c>
      <c r="AH1164" s="56" t="s">
        <v>361</v>
      </c>
      <c r="AI1164" s="56" t="s">
        <v>362</v>
      </c>
      <c r="AJ1164" s="56">
        <v>168172</v>
      </c>
      <c r="AK1164" s="1">
        <v>41973</v>
      </c>
      <c r="AM1164" s="56">
        <v>42748</v>
      </c>
      <c r="AN1164" s="56" t="s">
        <v>391</v>
      </c>
      <c r="AO1164" s="1">
        <v>42200</v>
      </c>
      <c r="AP1164" s="56" t="s">
        <v>383</v>
      </c>
      <c r="AQ1164" s="56">
        <v>75665</v>
      </c>
      <c r="AR1164" s="56">
        <v>0</v>
      </c>
      <c r="AS1164" s="56" t="s">
        <v>346</v>
      </c>
      <c r="AT1164" s="56">
        <v>1003</v>
      </c>
      <c r="AU1164" s="56" t="s">
        <v>369</v>
      </c>
      <c r="AX1164" s="56">
        <v>0</v>
      </c>
      <c r="BB1164" s="56" t="s">
        <v>339</v>
      </c>
      <c r="BC1164" s="56" t="s">
        <v>263</v>
      </c>
      <c r="BD1164" s="56" t="s">
        <v>349</v>
      </c>
      <c r="BE1164" s="56" t="s">
        <v>347</v>
      </c>
      <c r="BF1164" s="56" t="s">
        <v>334</v>
      </c>
      <c r="BG1164" s="56" t="s">
        <v>365</v>
      </c>
      <c r="BH1164" s="56">
        <v>0</v>
      </c>
      <c r="BI1164" s="56">
        <v>0</v>
      </c>
      <c r="BJ1164" s="56">
        <v>1</v>
      </c>
    </row>
    <row r="1165" spans="1:62" hidden="1" x14ac:dyDescent="0.3">
      <c r="A1165" s="56">
        <v>49196792</v>
      </c>
      <c r="B1165" s="86">
        <v>599202</v>
      </c>
      <c r="C1165" s="1">
        <v>42893</v>
      </c>
      <c r="D1165" s="56" t="s">
        <v>357</v>
      </c>
      <c r="E1165" s="56" t="s">
        <v>358</v>
      </c>
      <c r="F1165" s="56" t="s">
        <v>334</v>
      </c>
      <c r="G1165" s="56" t="s">
        <v>335</v>
      </c>
      <c r="H1165" s="56" t="s">
        <v>336</v>
      </c>
      <c r="I1165" s="56" t="s">
        <v>359</v>
      </c>
      <c r="K1165" s="56" t="s">
        <v>337</v>
      </c>
      <c r="L1165" s="56" t="s">
        <v>545</v>
      </c>
      <c r="M1165" s="56" t="s">
        <v>984</v>
      </c>
      <c r="N1165" s="56" t="s">
        <v>1043</v>
      </c>
      <c r="O1165" s="56" t="s">
        <v>985</v>
      </c>
      <c r="P1165" s="1" t="s">
        <v>110</v>
      </c>
      <c r="Q1165" s="56" t="s">
        <v>366</v>
      </c>
      <c r="R1165" s="56" t="s">
        <v>339</v>
      </c>
      <c r="S1165" s="56">
        <v>190104</v>
      </c>
      <c r="T1165" s="1" t="s">
        <v>255</v>
      </c>
      <c r="U1165" s="56">
        <v>41416</v>
      </c>
      <c r="V1165" s="56">
        <v>43100</v>
      </c>
      <c r="W1165" s="56">
        <v>41456</v>
      </c>
      <c r="X1165" s="56">
        <v>43100</v>
      </c>
      <c r="Y1165" s="56" t="s">
        <v>340</v>
      </c>
      <c r="Z1165" s="56" t="s">
        <v>367</v>
      </c>
      <c r="AA1165" s="56" t="s">
        <v>342</v>
      </c>
      <c r="AB1165" s="56" t="s">
        <v>343</v>
      </c>
      <c r="AC1165" s="56" t="s">
        <v>342</v>
      </c>
      <c r="AD1165" s="56" t="s">
        <v>347</v>
      </c>
      <c r="AE1165" s="56" t="s">
        <v>334</v>
      </c>
      <c r="AF1165" s="56" t="s">
        <v>292</v>
      </c>
      <c r="AG1165" s="56">
        <v>2018</v>
      </c>
      <c r="AH1165" s="56" t="s">
        <v>80</v>
      </c>
      <c r="AI1165" s="56" t="s">
        <v>348</v>
      </c>
      <c r="AJ1165" s="56">
        <v>7909707</v>
      </c>
      <c r="AM1165" s="56">
        <v>42767</v>
      </c>
      <c r="AN1165" s="56" t="s">
        <v>353</v>
      </c>
      <c r="AO1165" s="1">
        <v>41784</v>
      </c>
      <c r="AP1165" s="56" t="s">
        <v>353</v>
      </c>
      <c r="AQ1165" s="56">
        <v>269</v>
      </c>
      <c r="AR1165" s="56">
        <v>0</v>
      </c>
      <c r="AS1165" s="56" t="s">
        <v>346</v>
      </c>
      <c r="BB1165" s="56" t="s">
        <v>339</v>
      </c>
      <c r="BC1165" s="56" t="s">
        <v>263</v>
      </c>
      <c r="BD1165" s="56" t="s">
        <v>349</v>
      </c>
      <c r="BE1165" s="56" t="s">
        <v>347</v>
      </c>
      <c r="BF1165" s="56" t="s">
        <v>334</v>
      </c>
      <c r="BG1165" s="56" t="s">
        <v>365</v>
      </c>
      <c r="BH1165" s="56">
        <v>0</v>
      </c>
      <c r="BI1165" s="56">
        <v>0</v>
      </c>
      <c r="BJ1165" s="56">
        <v>1</v>
      </c>
    </row>
    <row r="1166" spans="1:62" hidden="1" x14ac:dyDescent="0.3">
      <c r="A1166" s="56">
        <v>49196196</v>
      </c>
      <c r="B1166" s="86">
        <v>599202</v>
      </c>
      <c r="C1166" s="1">
        <v>42893</v>
      </c>
      <c r="D1166" s="56" t="s">
        <v>357</v>
      </c>
      <c r="E1166" s="56" t="s">
        <v>358</v>
      </c>
      <c r="F1166" s="56" t="s">
        <v>334</v>
      </c>
      <c r="G1166" s="56" t="s">
        <v>335</v>
      </c>
      <c r="H1166" s="56" t="s">
        <v>336</v>
      </c>
      <c r="I1166" s="56" t="s">
        <v>359</v>
      </c>
      <c r="K1166" s="56" t="s">
        <v>337</v>
      </c>
      <c r="L1166" s="56" t="s">
        <v>545</v>
      </c>
      <c r="M1166" s="56" t="s">
        <v>984</v>
      </c>
      <c r="N1166" s="56" t="s">
        <v>1043</v>
      </c>
      <c r="O1166" s="56" t="s">
        <v>985</v>
      </c>
      <c r="P1166" s="1" t="s">
        <v>110</v>
      </c>
      <c r="Q1166" s="56" t="s">
        <v>241</v>
      </c>
      <c r="R1166" s="56" t="s">
        <v>339</v>
      </c>
      <c r="S1166" s="56">
        <v>229103</v>
      </c>
      <c r="T1166" s="1" t="s">
        <v>418</v>
      </c>
      <c r="U1166" s="56">
        <v>41416</v>
      </c>
      <c r="V1166" s="56">
        <v>43100</v>
      </c>
      <c r="W1166" s="56">
        <v>41416</v>
      </c>
      <c r="X1166" s="56">
        <v>43100</v>
      </c>
      <c r="Y1166" s="56" t="s">
        <v>356</v>
      </c>
      <c r="Z1166" s="56" t="s">
        <v>341</v>
      </c>
      <c r="AA1166" s="56" t="s">
        <v>342</v>
      </c>
      <c r="AB1166" s="56" t="s">
        <v>339</v>
      </c>
      <c r="AC1166" s="56" t="s">
        <v>342</v>
      </c>
      <c r="AD1166" s="56" t="s">
        <v>342</v>
      </c>
      <c r="AE1166" s="56" t="s">
        <v>334</v>
      </c>
      <c r="AF1166" s="56" t="s">
        <v>291</v>
      </c>
      <c r="AG1166" s="56">
        <v>2015</v>
      </c>
      <c r="AH1166" s="56" t="s">
        <v>361</v>
      </c>
      <c r="AI1166" s="56" t="s">
        <v>362</v>
      </c>
      <c r="AJ1166" s="56">
        <v>170605</v>
      </c>
      <c r="AK1166" s="1">
        <v>42004</v>
      </c>
      <c r="AL1166" s="56" t="s">
        <v>454</v>
      </c>
      <c r="AM1166" s="56">
        <v>42748</v>
      </c>
      <c r="AN1166" s="56" t="s">
        <v>391</v>
      </c>
      <c r="AO1166" s="1">
        <v>42200</v>
      </c>
      <c r="AP1166" s="56" t="s">
        <v>383</v>
      </c>
      <c r="AQ1166" s="56">
        <v>75665</v>
      </c>
      <c r="AR1166" s="56">
        <v>0</v>
      </c>
      <c r="AS1166" s="56" t="s">
        <v>346</v>
      </c>
      <c r="AT1166" s="56">
        <v>1003</v>
      </c>
      <c r="AU1166" s="56" t="s">
        <v>369</v>
      </c>
      <c r="AX1166" s="56">
        <v>0</v>
      </c>
      <c r="BB1166" s="56" t="s">
        <v>339</v>
      </c>
      <c r="BC1166" s="56" t="s">
        <v>263</v>
      </c>
      <c r="BD1166" s="56" t="s">
        <v>349</v>
      </c>
      <c r="BE1166" s="56" t="s">
        <v>347</v>
      </c>
      <c r="BF1166" s="56" t="s">
        <v>334</v>
      </c>
      <c r="BG1166" s="56" t="s">
        <v>365</v>
      </c>
      <c r="BH1166" s="56">
        <v>0</v>
      </c>
      <c r="BI1166" s="56">
        <v>0</v>
      </c>
      <c r="BJ1166" s="56">
        <v>1</v>
      </c>
    </row>
    <row r="1167" spans="1:62" hidden="1" x14ac:dyDescent="0.3">
      <c r="A1167" s="56">
        <v>49196197</v>
      </c>
      <c r="B1167" s="86">
        <v>599202</v>
      </c>
      <c r="C1167" s="1">
        <v>42893</v>
      </c>
      <c r="D1167" s="56" t="s">
        <v>357</v>
      </c>
      <c r="E1167" s="56" t="s">
        <v>358</v>
      </c>
      <c r="F1167" s="56" t="s">
        <v>334</v>
      </c>
      <c r="G1167" s="56" t="s">
        <v>335</v>
      </c>
      <c r="H1167" s="56" t="s">
        <v>336</v>
      </c>
      <c r="I1167" s="56" t="s">
        <v>359</v>
      </c>
      <c r="K1167" s="56" t="s">
        <v>337</v>
      </c>
      <c r="L1167" s="56" t="s">
        <v>545</v>
      </c>
      <c r="M1167" s="56" t="s">
        <v>984</v>
      </c>
      <c r="N1167" s="56" t="s">
        <v>1043</v>
      </c>
      <c r="O1167" s="56" t="s">
        <v>985</v>
      </c>
      <c r="P1167" s="1" t="s">
        <v>110</v>
      </c>
      <c r="Q1167" s="56" t="s">
        <v>241</v>
      </c>
      <c r="R1167" s="56" t="s">
        <v>339</v>
      </c>
      <c r="S1167" s="56">
        <v>229103</v>
      </c>
      <c r="T1167" s="1" t="s">
        <v>418</v>
      </c>
      <c r="U1167" s="56">
        <v>41416</v>
      </c>
      <c r="V1167" s="56">
        <v>43100</v>
      </c>
      <c r="W1167" s="56">
        <v>41416</v>
      </c>
      <c r="X1167" s="56">
        <v>43100</v>
      </c>
      <c r="Y1167" s="56" t="s">
        <v>356</v>
      </c>
      <c r="Z1167" s="56" t="s">
        <v>341</v>
      </c>
      <c r="AA1167" s="56" t="s">
        <v>342</v>
      </c>
      <c r="AB1167" s="56" t="s">
        <v>339</v>
      </c>
      <c r="AC1167" s="56" t="s">
        <v>342</v>
      </c>
      <c r="AD1167" s="56" t="s">
        <v>342</v>
      </c>
      <c r="AE1167" s="56" t="s">
        <v>334</v>
      </c>
      <c r="AF1167" s="56" t="s">
        <v>291</v>
      </c>
      <c r="AG1167" s="56">
        <v>2015</v>
      </c>
      <c r="AH1167" s="56" t="s">
        <v>361</v>
      </c>
      <c r="AI1167" s="56" t="s">
        <v>384</v>
      </c>
      <c r="AJ1167" s="56">
        <v>203290</v>
      </c>
      <c r="AK1167" s="1">
        <v>42185</v>
      </c>
      <c r="AL1167" s="56" t="s">
        <v>456</v>
      </c>
      <c r="AM1167" s="56">
        <v>42748</v>
      </c>
      <c r="AN1167" s="56" t="s">
        <v>391</v>
      </c>
      <c r="AO1167" s="1">
        <v>42242</v>
      </c>
      <c r="AP1167" s="56" t="s">
        <v>391</v>
      </c>
      <c r="AQ1167" s="56">
        <v>75665</v>
      </c>
      <c r="AR1167" s="56">
        <v>0</v>
      </c>
      <c r="AS1167" s="56" t="s">
        <v>346</v>
      </c>
      <c r="AT1167" s="56">
        <v>1003</v>
      </c>
      <c r="AU1167" s="56" t="s">
        <v>369</v>
      </c>
      <c r="AX1167" s="56">
        <v>0</v>
      </c>
      <c r="BB1167" s="56" t="s">
        <v>339</v>
      </c>
      <c r="BC1167" s="56" t="s">
        <v>263</v>
      </c>
      <c r="BD1167" s="56" t="s">
        <v>349</v>
      </c>
      <c r="BE1167" s="56" t="s">
        <v>347</v>
      </c>
      <c r="BF1167" s="56" t="s">
        <v>334</v>
      </c>
      <c r="BG1167" s="56" t="s">
        <v>365</v>
      </c>
      <c r="BH1167" s="56">
        <v>0</v>
      </c>
      <c r="BI1167" s="56">
        <v>0</v>
      </c>
      <c r="BJ1167" s="56">
        <v>1</v>
      </c>
    </row>
    <row r="1168" spans="1:62" hidden="1" x14ac:dyDescent="0.3">
      <c r="A1168" s="56">
        <v>49196801</v>
      </c>
      <c r="B1168" s="86">
        <v>599202</v>
      </c>
      <c r="C1168" s="1">
        <v>42893</v>
      </c>
      <c r="D1168" s="56" t="s">
        <v>357</v>
      </c>
      <c r="E1168" s="56" t="s">
        <v>358</v>
      </c>
      <c r="F1168" s="56" t="s">
        <v>334</v>
      </c>
      <c r="G1168" s="56" t="s">
        <v>335</v>
      </c>
      <c r="H1168" s="56" t="s">
        <v>336</v>
      </c>
      <c r="I1168" s="56" t="s">
        <v>359</v>
      </c>
      <c r="K1168" s="56" t="s">
        <v>337</v>
      </c>
      <c r="L1168" s="56" t="s">
        <v>545</v>
      </c>
      <c r="M1168" s="56" t="s">
        <v>984</v>
      </c>
      <c r="N1168" s="56" t="s">
        <v>1043</v>
      </c>
      <c r="O1168" s="56" t="s">
        <v>985</v>
      </c>
      <c r="P1168" s="1" t="s">
        <v>110</v>
      </c>
      <c r="Q1168" s="56" t="s">
        <v>366</v>
      </c>
      <c r="R1168" s="56" t="s">
        <v>339</v>
      </c>
      <c r="S1168" s="56">
        <v>190146</v>
      </c>
      <c r="T1168" s="1" t="s">
        <v>487</v>
      </c>
      <c r="U1168" s="56">
        <v>41416</v>
      </c>
      <c r="V1168" s="56">
        <v>43100</v>
      </c>
      <c r="W1168" s="56">
        <v>41456</v>
      </c>
      <c r="X1168" s="56">
        <v>43100</v>
      </c>
      <c r="Y1168" s="56" t="s">
        <v>340</v>
      </c>
      <c r="Z1168" s="56" t="s">
        <v>341</v>
      </c>
      <c r="AA1168" s="56" t="s">
        <v>347</v>
      </c>
      <c r="AB1168" s="56" t="s">
        <v>343</v>
      </c>
      <c r="AC1168" s="56" t="s">
        <v>342</v>
      </c>
      <c r="AD1168" s="56" t="s">
        <v>342</v>
      </c>
      <c r="AE1168" s="56" t="s">
        <v>334</v>
      </c>
      <c r="AF1168" s="56" t="s">
        <v>292</v>
      </c>
      <c r="AG1168" s="56">
        <v>2014</v>
      </c>
      <c r="AH1168" s="56" t="s">
        <v>361</v>
      </c>
      <c r="AI1168" s="56" t="s">
        <v>385</v>
      </c>
      <c r="AJ1168" s="56">
        <v>0</v>
      </c>
      <c r="AM1168" s="56">
        <v>42767</v>
      </c>
      <c r="AN1168" s="56" t="s">
        <v>353</v>
      </c>
      <c r="AO1168" s="1">
        <v>41784</v>
      </c>
      <c r="AP1168" s="56" t="s">
        <v>353</v>
      </c>
      <c r="AQ1168" s="56">
        <v>75565</v>
      </c>
      <c r="AR1168" s="56">
        <v>0</v>
      </c>
      <c r="AS1168" s="56" t="s">
        <v>346</v>
      </c>
      <c r="BB1168" s="56" t="s">
        <v>339</v>
      </c>
      <c r="BC1168" s="56" t="s">
        <v>263</v>
      </c>
      <c r="BD1168" s="56" t="s">
        <v>349</v>
      </c>
      <c r="BE1168" s="56" t="s">
        <v>347</v>
      </c>
      <c r="BF1168" s="56" t="s">
        <v>334</v>
      </c>
      <c r="BG1168" s="56" t="s">
        <v>365</v>
      </c>
      <c r="BH1168" s="56">
        <v>0</v>
      </c>
      <c r="BI1168" s="56">
        <v>0</v>
      </c>
      <c r="BJ1168" s="56">
        <v>1</v>
      </c>
    </row>
    <row r="1169" spans="1:62" hidden="1" x14ac:dyDescent="0.3">
      <c r="A1169" s="56">
        <v>49196796</v>
      </c>
      <c r="B1169" s="86">
        <v>599202</v>
      </c>
      <c r="C1169" s="1">
        <v>42893</v>
      </c>
      <c r="D1169" s="56" t="s">
        <v>357</v>
      </c>
      <c r="E1169" s="56" t="s">
        <v>358</v>
      </c>
      <c r="F1169" s="56" t="s">
        <v>334</v>
      </c>
      <c r="G1169" s="56" t="s">
        <v>335</v>
      </c>
      <c r="H1169" s="56" t="s">
        <v>336</v>
      </c>
      <c r="I1169" s="56" t="s">
        <v>359</v>
      </c>
      <c r="K1169" s="56" t="s">
        <v>337</v>
      </c>
      <c r="L1169" s="56" t="s">
        <v>545</v>
      </c>
      <c r="M1169" s="56" t="s">
        <v>984</v>
      </c>
      <c r="N1169" s="56" t="s">
        <v>1043</v>
      </c>
      <c r="O1169" s="56" t="s">
        <v>985</v>
      </c>
      <c r="P1169" s="1" t="s">
        <v>110</v>
      </c>
      <c r="Q1169" s="56" t="s">
        <v>366</v>
      </c>
      <c r="R1169" s="56" t="s">
        <v>339</v>
      </c>
      <c r="S1169" s="56">
        <v>190146</v>
      </c>
      <c r="T1169" s="1" t="s">
        <v>487</v>
      </c>
      <c r="U1169" s="56">
        <v>41416</v>
      </c>
      <c r="V1169" s="56">
        <v>43100</v>
      </c>
      <c r="W1169" s="56">
        <v>41456</v>
      </c>
      <c r="X1169" s="56">
        <v>43100</v>
      </c>
      <c r="Y1169" s="56" t="s">
        <v>340</v>
      </c>
      <c r="Z1169" s="56" t="s">
        <v>341</v>
      </c>
      <c r="AA1169" s="56" t="s">
        <v>347</v>
      </c>
      <c r="AB1169" s="56" t="s">
        <v>343</v>
      </c>
      <c r="AC1169" s="56" t="s">
        <v>342</v>
      </c>
      <c r="AD1169" s="56" t="s">
        <v>342</v>
      </c>
      <c r="AE1169" s="56" t="s">
        <v>334</v>
      </c>
      <c r="AF1169" s="56" t="s">
        <v>291</v>
      </c>
      <c r="AG1169" s="56">
        <v>2015</v>
      </c>
      <c r="AH1169" s="56" t="s">
        <v>361</v>
      </c>
      <c r="AI1169" s="56" t="s">
        <v>384</v>
      </c>
      <c r="AJ1169" s="56">
        <v>70366</v>
      </c>
      <c r="AK1169" s="1">
        <v>42185</v>
      </c>
      <c r="AL1169" s="56" t="s">
        <v>493</v>
      </c>
      <c r="AM1169" s="56">
        <v>42767</v>
      </c>
      <c r="AN1169" s="56" t="s">
        <v>353</v>
      </c>
      <c r="AO1169" s="1">
        <v>42243</v>
      </c>
      <c r="AP1169" s="56" t="s">
        <v>391</v>
      </c>
      <c r="AQ1169" s="56">
        <v>75565</v>
      </c>
      <c r="AR1169" s="56">
        <v>0</v>
      </c>
      <c r="AS1169" s="56" t="s">
        <v>346</v>
      </c>
      <c r="BB1169" s="56" t="s">
        <v>339</v>
      </c>
      <c r="BC1169" s="56" t="s">
        <v>263</v>
      </c>
      <c r="BD1169" s="56" t="s">
        <v>349</v>
      </c>
      <c r="BE1169" s="56" t="s">
        <v>347</v>
      </c>
      <c r="BF1169" s="56" t="s">
        <v>334</v>
      </c>
      <c r="BG1169" s="56" t="s">
        <v>365</v>
      </c>
      <c r="BH1169" s="56">
        <v>0</v>
      </c>
      <c r="BI1169" s="56">
        <v>0</v>
      </c>
      <c r="BJ1169" s="56">
        <v>1</v>
      </c>
    </row>
    <row r="1170" spans="1:62" hidden="1" x14ac:dyDescent="0.3">
      <c r="A1170" s="56">
        <v>49196198</v>
      </c>
      <c r="B1170" s="86">
        <v>599202</v>
      </c>
      <c r="C1170" s="1">
        <v>42893</v>
      </c>
      <c r="D1170" s="56" t="s">
        <v>357</v>
      </c>
      <c r="E1170" s="56" t="s">
        <v>358</v>
      </c>
      <c r="F1170" s="56" t="s">
        <v>334</v>
      </c>
      <c r="G1170" s="56" t="s">
        <v>335</v>
      </c>
      <c r="H1170" s="56" t="s">
        <v>336</v>
      </c>
      <c r="I1170" s="56" t="s">
        <v>359</v>
      </c>
      <c r="K1170" s="56" t="s">
        <v>337</v>
      </c>
      <c r="L1170" s="56" t="s">
        <v>545</v>
      </c>
      <c r="M1170" s="56" t="s">
        <v>984</v>
      </c>
      <c r="N1170" s="56" t="s">
        <v>1043</v>
      </c>
      <c r="O1170" s="56" t="s">
        <v>985</v>
      </c>
      <c r="P1170" s="1" t="s">
        <v>110</v>
      </c>
      <c r="Q1170" s="56" t="s">
        <v>241</v>
      </c>
      <c r="R1170" s="56" t="s">
        <v>339</v>
      </c>
      <c r="S1170" s="56">
        <v>229103</v>
      </c>
      <c r="T1170" s="1" t="s">
        <v>418</v>
      </c>
      <c r="U1170" s="56">
        <v>41416</v>
      </c>
      <c r="V1170" s="56">
        <v>43100</v>
      </c>
      <c r="W1170" s="56">
        <v>41416</v>
      </c>
      <c r="X1170" s="56">
        <v>43100</v>
      </c>
      <c r="Y1170" s="56" t="s">
        <v>356</v>
      </c>
      <c r="Z1170" s="56" t="s">
        <v>341</v>
      </c>
      <c r="AA1170" s="56" t="s">
        <v>342</v>
      </c>
      <c r="AB1170" s="56" t="s">
        <v>339</v>
      </c>
      <c r="AC1170" s="56" t="s">
        <v>342</v>
      </c>
      <c r="AD1170" s="56" t="s">
        <v>342</v>
      </c>
      <c r="AE1170" s="56" t="s">
        <v>334</v>
      </c>
      <c r="AF1170" s="56" t="s">
        <v>291</v>
      </c>
      <c r="AG1170" s="56">
        <v>2016</v>
      </c>
      <c r="AH1170" s="56" t="s">
        <v>361</v>
      </c>
      <c r="AI1170" s="56" t="s">
        <v>362</v>
      </c>
      <c r="AJ1170" s="56">
        <v>237500</v>
      </c>
      <c r="AK1170" s="1">
        <v>42369</v>
      </c>
      <c r="AL1170" s="56" t="s">
        <v>458</v>
      </c>
      <c r="AM1170" s="56">
        <v>42748</v>
      </c>
      <c r="AN1170" s="56" t="s">
        <v>391</v>
      </c>
      <c r="AO1170" s="1">
        <v>42388</v>
      </c>
      <c r="AP1170" s="56" t="s">
        <v>353</v>
      </c>
      <c r="AQ1170" s="56">
        <v>75665</v>
      </c>
      <c r="AR1170" s="56">
        <v>0</v>
      </c>
      <c r="AS1170" s="56" t="s">
        <v>346</v>
      </c>
      <c r="AT1170" s="56">
        <v>1003</v>
      </c>
      <c r="AU1170" s="56" t="s">
        <v>369</v>
      </c>
      <c r="AX1170" s="56">
        <v>0</v>
      </c>
      <c r="BB1170" s="56" t="s">
        <v>339</v>
      </c>
      <c r="BC1170" s="56" t="s">
        <v>263</v>
      </c>
      <c r="BD1170" s="56" t="s">
        <v>349</v>
      </c>
      <c r="BE1170" s="56" t="s">
        <v>347</v>
      </c>
      <c r="BF1170" s="56" t="s">
        <v>334</v>
      </c>
      <c r="BG1170" s="56" t="s">
        <v>365</v>
      </c>
      <c r="BH1170" s="56">
        <v>0</v>
      </c>
      <c r="BI1170" s="56">
        <v>0</v>
      </c>
      <c r="BJ1170" s="56">
        <v>1</v>
      </c>
    </row>
    <row r="1171" spans="1:62" hidden="1" x14ac:dyDescent="0.3">
      <c r="A1171" s="56">
        <v>49196199</v>
      </c>
      <c r="B1171" s="86">
        <v>599202</v>
      </c>
      <c r="C1171" s="1">
        <v>42893</v>
      </c>
      <c r="D1171" s="56" t="s">
        <v>357</v>
      </c>
      <c r="E1171" s="56" t="s">
        <v>358</v>
      </c>
      <c r="F1171" s="56" t="s">
        <v>334</v>
      </c>
      <c r="G1171" s="56" t="s">
        <v>335</v>
      </c>
      <c r="H1171" s="56" t="s">
        <v>336</v>
      </c>
      <c r="I1171" s="56" t="s">
        <v>359</v>
      </c>
      <c r="K1171" s="56" t="s">
        <v>337</v>
      </c>
      <c r="L1171" s="56" t="s">
        <v>545</v>
      </c>
      <c r="M1171" s="56" t="s">
        <v>984</v>
      </c>
      <c r="N1171" s="56" t="s">
        <v>1043</v>
      </c>
      <c r="O1171" s="56" t="s">
        <v>985</v>
      </c>
      <c r="P1171" s="1" t="s">
        <v>110</v>
      </c>
      <c r="Q1171" s="56" t="s">
        <v>360</v>
      </c>
      <c r="R1171" s="56" t="s">
        <v>339</v>
      </c>
      <c r="S1171" s="56">
        <v>107908</v>
      </c>
      <c r="T1171" s="1" t="s">
        <v>371</v>
      </c>
      <c r="U1171" s="56">
        <v>41416</v>
      </c>
      <c r="V1171" s="56">
        <v>43100</v>
      </c>
      <c r="W1171" s="56">
        <v>41456</v>
      </c>
      <c r="X1171" s="56">
        <v>43100</v>
      </c>
      <c r="Y1171" s="56" t="s">
        <v>340</v>
      </c>
      <c r="Z1171" s="56" t="s">
        <v>367</v>
      </c>
      <c r="AA1171" s="56" t="s">
        <v>347</v>
      </c>
      <c r="AB1171" s="56" t="s">
        <v>343</v>
      </c>
      <c r="AC1171" s="56" t="s">
        <v>342</v>
      </c>
      <c r="AD1171" s="56" t="s">
        <v>342</v>
      </c>
      <c r="AE1171" s="56" t="s">
        <v>334</v>
      </c>
      <c r="AF1171" s="56" t="s">
        <v>292</v>
      </c>
      <c r="AG1171" s="56">
        <v>2014</v>
      </c>
      <c r="AH1171" s="56" t="s">
        <v>361</v>
      </c>
      <c r="AI1171" s="56" t="s">
        <v>373</v>
      </c>
      <c r="AJ1171" s="56">
        <v>155012</v>
      </c>
      <c r="AM1171" s="56">
        <v>42748</v>
      </c>
      <c r="AN1171" s="56" t="s">
        <v>391</v>
      </c>
      <c r="AO1171" s="1">
        <v>41775</v>
      </c>
      <c r="AP1171" s="56" t="s">
        <v>353</v>
      </c>
      <c r="AQ1171" s="56">
        <v>59806</v>
      </c>
      <c r="AR1171" s="56">
        <v>0</v>
      </c>
      <c r="AS1171" s="56" t="s">
        <v>346</v>
      </c>
      <c r="BB1171" s="56" t="s">
        <v>339</v>
      </c>
      <c r="BC1171" s="56" t="s">
        <v>263</v>
      </c>
      <c r="BD1171" s="56" t="s">
        <v>349</v>
      </c>
      <c r="BE1171" s="56" t="s">
        <v>347</v>
      </c>
      <c r="BF1171" s="56" t="s">
        <v>334</v>
      </c>
      <c r="BG1171" s="56" t="s">
        <v>365</v>
      </c>
      <c r="BH1171" s="56">
        <v>0</v>
      </c>
      <c r="BI1171" s="56">
        <v>0</v>
      </c>
      <c r="BJ1171" s="56">
        <v>1</v>
      </c>
    </row>
    <row r="1172" spans="1:62" hidden="1" x14ac:dyDescent="0.3">
      <c r="A1172" s="56">
        <v>49196798</v>
      </c>
      <c r="B1172" s="86">
        <v>599202</v>
      </c>
      <c r="C1172" s="1">
        <v>42893</v>
      </c>
      <c r="D1172" s="56" t="s">
        <v>357</v>
      </c>
      <c r="E1172" s="56" t="s">
        <v>358</v>
      </c>
      <c r="F1172" s="56" t="s">
        <v>334</v>
      </c>
      <c r="G1172" s="56" t="s">
        <v>335</v>
      </c>
      <c r="H1172" s="56" t="s">
        <v>336</v>
      </c>
      <c r="I1172" s="56" t="s">
        <v>359</v>
      </c>
      <c r="K1172" s="56" t="s">
        <v>337</v>
      </c>
      <c r="L1172" s="56" t="s">
        <v>545</v>
      </c>
      <c r="M1172" s="56" t="s">
        <v>984</v>
      </c>
      <c r="N1172" s="56" t="s">
        <v>1043</v>
      </c>
      <c r="O1172" s="56" t="s">
        <v>985</v>
      </c>
      <c r="P1172" s="1" t="s">
        <v>110</v>
      </c>
      <c r="Q1172" s="56" t="s">
        <v>366</v>
      </c>
      <c r="R1172" s="56" t="s">
        <v>339</v>
      </c>
      <c r="S1172" s="56">
        <v>190146</v>
      </c>
      <c r="T1172" s="1" t="s">
        <v>487</v>
      </c>
      <c r="U1172" s="56">
        <v>41416</v>
      </c>
      <c r="V1172" s="56">
        <v>43100</v>
      </c>
      <c r="W1172" s="56">
        <v>41456</v>
      </c>
      <c r="X1172" s="56">
        <v>43100</v>
      </c>
      <c r="Y1172" s="56" t="s">
        <v>340</v>
      </c>
      <c r="Z1172" s="56" t="s">
        <v>341</v>
      </c>
      <c r="AA1172" s="56" t="s">
        <v>347</v>
      </c>
      <c r="AB1172" s="56" t="s">
        <v>343</v>
      </c>
      <c r="AC1172" s="56" t="s">
        <v>342</v>
      </c>
      <c r="AD1172" s="56" t="s">
        <v>342</v>
      </c>
      <c r="AE1172" s="56" t="s">
        <v>334</v>
      </c>
      <c r="AF1172" s="56" t="s">
        <v>291</v>
      </c>
      <c r="AG1172" s="56">
        <v>2016</v>
      </c>
      <c r="AH1172" s="56" t="s">
        <v>361</v>
      </c>
      <c r="AI1172" s="56" t="s">
        <v>384</v>
      </c>
      <c r="AJ1172" s="56">
        <v>1228749</v>
      </c>
      <c r="AK1172" s="1">
        <v>42521</v>
      </c>
      <c r="AL1172" s="56" t="s">
        <v>500</v>
      </c>
      <c r="AM1172" s="56">
        <v>42767</v>
      </c>
      <c r="AN1172" s="56" t="s">
        <v>353</v>
      </c>
      <c r="AO1172" s="1">
        <v>42572</v>
      </c>
      <c r="AP1172" s="56" t="s">
        <v>353</v>
      </c>
      <c r="AQ1172" s="56">
        <v>75565</v>
      </c>
      <c r="AR1172" s="56">
        <v>0</v>
      </c>
      <c r="AS1172" s="56" t="s">
        <v>346</v>
      </c>
      <c r="BB1172" s="56" t="s">
        <v>339</v>
      </c>
      <c r="BC1172" s="56" t="s">
        <v>263</v>
      </c>
      <c r="BD1172" s="56" t="s">
        <v>349</v>
      </c>
      <c r="BE1172" s="56" t="s">
        <v>347</v>
      </c>
      <c r="BF1172" s="56" t="s">
        <v>334</v>
      </c>
      <c r="BG1172" s="56" t="s">
        <v>365</v>
      </c>
      <c r="BH1172" s="56">
        <v>0</v>
      </c>
      <c r="BI1172" s="56">
        <v>0</v>
      </c>
      <c r="BJ1172" s="56">
        <v>1</v>
      </c>
    </row>
    <row r="1173" spans="1:62" hidden="1" x14ac:dyDescent="0.3">
      <c r="A1173" s="56">
        <v>49196200</v>
      </c>
      <c r="B1173" s="86">
        <v>599202</v>
      </c>
      <c r="C1173" s="1">
        <v>42893</v>
      </c>
      <c r="D1173" s="56" t="s">
        <v>357</v>
      </c>
      <c r="E1173" s="56" t="s">
        <v>358</v>
      </c>
      <c r="F1173" s="56" t="s">
        <v>334</v>
      </c>
      <c r="G1173" s="56" t="s">
        <v>335</v>
      </c>
      <c r="H1173" s="56" t="s">
        <v>336</v>
      </c>
      <c r="I1173" s="56" t="s">
        <v>359</v>
      </c>
      <c r="K1173" s="56" t="s">
        <v>337</v>
      </c>
      <c r="L1173" s="56" t="s">
        <v>545</v>
      </c>
      <c r="M1173" s="56" t="s">
        <v>984</v>
      </c>
      <c r="N1173" s="56" t="s">
        <v>1043</v>
      </c>
      <c r="O1173" s="56" t="s">
        <v>985</v>
      </c>
      <c r="P1173" s="1" t="s">
        <v>110</v>
      </c>
      <c r="Q1173" s="56" t="s">
        <v>360</v>
      </c>
      <c r="R1173" s="56" t="s">
        <v>339</v>
      </c>
      <c r="S1173" s="56">
        <v>107908</v>
      </c>
      <c r="T1173" s="1" t="s">
        <v>371</v>
      </c>
      <c r="U1173" s="56">
        <v>41416</v>
      </c>
      <c r="V1173" s="56">
        <v>43100</v>
      </c>
      <c r="W1173" s="56">
        <v>41456</v>
      </c>
      <c r="X1173" s="56">
        <v>43100</v>
      </c>
      <c r="Y1173" s="56" t="s">
        <v>340</v>
      </c>
      <c r="Z1173" s="56" t="s">
        <v>367</v>
      </c>
      <c r="AA1173" s="56" t="s">
        <v>347</v>
      </c>
      <c r="AB1173" s="56" t="s">
        <v>343</v>
      </c>
      <c r="AC1173" s="56" t="s">
        <v>342</v>
      </c>
      <c r="AD1173" s="56" t="s">
        <v>342</v>
      </c>
      <c r="AE1173" s="56" t="s">
        <v>334</v>
      </c>
      <c r="AF1173" s="56" t="s">
        <v>292</v>
      </c>
      <c r="AG1173" s="56">
        <v>2014</v>
      </c>
      <c r="AH1173" s="56" t="s">
        <v>361</v>
      </c>
      <c r="AI1173" s="56" t="s">
        <v>384</v>
      </c>
      <c r="AJ1173" s="56">
        <v>181476.5</v>
      </c>
      <c r="AM1173" s="56">
        <v>42748</v>
      </c>
      <c r="AN1173" s="56" t="s">
        <v>391</v>
      </c>
      <c r="AO1173" s="1">
        <v>41393</v>
      </c>
      <c r="AP1173" s="56" t="s">
        <v>353</v>
      </c>
      <c r="AQ1173" s="56">
        <v>59806</v>
      </c>
      <c r="AR1173" s="56">
        <v>0</v>
      </c>
      <c r="AS1173" s="56" t="s">
        <v>346</v>
      </c>
      <c r="BB1173" s="56" t="s">
        <v>339</v>
      </c>
      <c r="BC1173" s="56" t="s">
        <v>263</v>
      </c>
      <c r="BD1173" s="56" t="s">
        <v>349</v>
      </c>
      <c r="BE1173" s="56" t="s">
        <v>347</v>
      </c>
      <c r="BF1173" s="56" t="s">
        <v>334</v>
      </c>
      <c r="BG1173" s="56" t="s">
        <v>365</v>
      </c>
      <c r="BH1173" s="56">
        <v>0</v>
      </c>
      <c r="BI1173" s="56">
        <v>0</v>
      </c>
      <c r="BJ1173" s="56">
        <v>1</v>
      </c>
    </row>
    <row r="1174" spans="1:62" hidden="1" x14ac:dyDescent="0.3">
      <c r="A1174" s="56">
        <v>49196201</v>
      </c>
      <c r="B1174" s="86">
        <v>599202</v>
      </c>
      <c r="C1174" s="1">
        <v>42893</v>
      </c>
      <c r="D1174" s="56" t="s">
        <v>357</v>
      </c>
      <c r="E1174" s="56" t="s">
        <v>358</v>
      </c>
      <c r="F1174" s="56" t="s">
        <v>334</v>
      </c>
      <c r="G1174" s="56" t="s">
        <v>335</v>
      </c>
      <c r="H1174" s="56" t="s">
        <v>336</v>
      </c>
      <c r="I1174" s="56" t="s">
        <v>359</v>
      </c>
      <c r="K1174" s="56" t="s">
        <v>337</v>
      </c>
      <c r="L1174" s="56" t="s">
        <v>545</v>
      </c>
      <c r="M1174" s="56" t="s">
        <v>984</v>
      </c>
      <c r="N1174" s="56" t="s">
        <v>1043</v>
      </c>
      <c r="O1174" s="56" t="s">
        <v>985</v>
      </c>
      <c r="P1174" s="1" t="s">
        <v>110</v>
      </c>
      <c r="Q1174" s="56" t="s">
        <v>360</v>
      </c>
      <c r="R1174" s="56" t="s">
        <v>339</v>
      </c>
      <c r="S1174" s="56">
        <v>107908</v>
      </c>
      <c r="T1174" s="1" t="s">
        <v>371</v>
      </c>
      <c r="U1174" s="56">
        <v>41416</v>
      </c>
      <c r="V1174" s="56">
        <v>43100</v>
      </c>
      <c r="W1174" s="56">
        <v>41456</v>
      </c>
      <c r="X1174" s="56">
        <v>43100</v>
      </c>
      <c r="Y1174" s="56" t="s">
        <v>340</v>
      </c>
      <c r="Z1174" s="56" t="s">
        <v>367</v>
      </c>
      <c r="AA1174" s="56" t="s">
        <v>347</v>
      </c>
      <c r="AB1174" s="56" t="s">
        <v>343</v>
      </c>
      <c r="AC1174" s="56" t="s">
        <v>342</v>
      </c>
      <c r="AD1174" s="56" t="s">
        <v>342</v>
      </c>
      <c r="AE1174" s="56" t="s">
        <v>334</v>
      </c>
      <c r="AF1174" s="56" t="s">
        <v>292</v>
      </c>
      <c r="AG1174" s="56">
        <v>2015</v>
      </c>
      <c r="AH1174" s="56" t="s">
        <v>361</v>
      </c>
      <c r="AI1174" s="56" t="s">
        <v>385</v>
      </c>
      <c r="AJ1174" s="56">
        <v>219658</v>
      </c>
      <c r="AM1174" s="56">
        <v>42748</v>
      </c>
      <c r="AN1174" s="56" t="s">
        <v>391</v>
      </c>
      <c r="AO1174" s="1">
        <v>41393</v>
      </c>
      <c r="AP1174" s="56" t="s">
        <v>353</v>
      </c>
      <c r="AQ1174" s="56">
        <v>59806</v>
      </c>
      <c r="AR1174" s="56">
        <v>0</v>
      </c>
      <c r="AS1174" s="56" t="s">
        <v>346</v>
      </c>
      <c r="BB1174" s="56" t="s">
        <v>339</v>
      </c>
      <c r="BC1174" s="56" t="s">
        <v>263</v>
      </c>
      <c r="BD1174" s="56" t="s">
        <v>349</v>
      </c>
      <c r="BE1174" s="56" t="s">
        <v>347</v>
      </c>
      <c r="BF1174" s="56" t="s">
        <v>334</v>
      </c>
      <c r="BG1174" s="56" t="s">
        <v>365</v>
      </c>
      <c r="BH1174" s="56">
        <v>0</v>
      </c>
      <c r="BI1174" s="56">
        <v>0</v>
      </c>
      <c r="BJ1174" s="56">
        <v>1</v>
      </c>
    </row>
    <row r="1175" spans="1:62" hidden="1" x14ac:dyDescent="0.3">
      <c r="A1175" s="56">
        <v>49201577</v>
      </c>
      <c r="B1175" s="86">
        <v>599276</v>
      </c>
      <c r="C1175" s="1">
        <v>42893</v>
      </c>
      <c r="D1175" s="56" t="s">
        <v>543</v>
      </c>
      <c r="E1175" s="56" t="s">
        <v>543</v>
      </c>
      <c r="F1175" s="56" t="s">
        <v>334</v>
      </c>
      <c r="G1175" s="56" t="s">
        <v>335</v>
      </c>
      <c r="H1175" s="56" t="s">
        <v>336</v>
      </c>
      <c r="I1175" s="56" t="s">
        <v>544</v>
      </c>
      <c r="K1175" s="56" t="s">
        <v>337</v>
      </c>
      <c r="L1175" s="56" t="s">
        <v>545</v>
      </c>
      <c r="M1175" s="56" t="s">
        <v>1044</v>
      </c>
      <c r="N1175" s="56" t="s">
        <v>1045</v>
      </c>
      <c r="O1175" s="56" t="s">
        <v>546</v>
      </c>
      <c r="P1175" s="1" t="s">
        <v>110</v>
      </c>
      <c r="Q1175" s="56" t="s">
        <v>552</v>
      </c>
      <c r="R1175" s="56" t="s">
        <v>339</v>
      </c>
      <c r="S1175" s="56">
        <v>141811</v>
      </c>
      <c r="T1175" s="1" t="s">
        <v>478</v>
      </c>
      <c r="U1175" s="56">
        <v>41416</v>
      </c>
      <c r="V1175" s="56">
        <v>43099</v>
      </c>
      <c r="W1175" s="56">
        <v>41425</v>
      </c>
      <c r="X1175" s="56">
        <v>42734</v>
      </c>
      <c r="Y1175" s="56" t="s">
        <v>340</v>
      </c>
      <c r="Z1175" s="56" t="s">
        <v>341</v>
      </c>
      <c r="AA1175" s="56" t="s">
        <v>342</v>
      </c>
      <c r="AB1175" s="56" t="s">
        <v>339</v>
      </c>
      <c r="AC1175" s="56" t="s">
        <v>342</v>
      </c>
      <c r="AD1175" s="56" t="s">
        <v>347</v>
      </c>
      <c r="AE1175" s="56" t="s">
        <v>334</v>
      </c>
      <c r="AF1175" s="56" t="s">
        <v>292</v>
      </c>
      <c r="AG1175" s="56">
        <v>2014</v>
      </c>
      <c r="AH1175" s="56" t="s">
        <v>80</v>
      </c>
      <c r="AI1175" s="56" t="s">
        <v>344</v>
      </c>
      <c r="AJ1175" s="56">
        <v>10000</v>
      </c>
      <c r="AM1175" s="56">
        <v>42762</v>
      </c>
      <c r="AN1175" s="56" t="s">
        <v>551</v>
      </c>
      <c r="AO1175" s="1">
        <v>41795</v>
      </c>
      <c r="AP1175" s="56" t="s">
        <v>548</v>
      </c>
      <c r="AQ1175" s="56">
        <v>40</v>
      </c>
      <c r="AR1175" s="56">
        <v>0</v>
      </c>
      <c r="AS1175" s="56" t="s">
        <v>346</v>
      </c>
      <c r="BB1175" s="56" t="s">
        <v>339</v>
      </c>
      <c r="BC1175" s="56" t="s">
        <v>263</v>
      </c>
      <c r="BD1175" s="56" t="s">
        <v>349</v>
      </c>
      <c r="BE1175" s="56" t="s">
        <v>347</v>
      </c>
      <c r="BF1175" s="56" t="s">
        <v>334</v>
      </c>
      <c r="BG1175" s="56" t="s">
        <v>549</v>
      </c>
      <c r="BH1175" s="56">
        <v>0</v>
      </c>
      <c r="BI1175" s="56">
        <v>0</v>
      </c>
      <c r="BJ1175" s="56">
        <v>1</v>
      </c>
    </row>
    <row r="1176" spans="1:62" hidden="1" x14ac:dyDescent="0.3">
      <c r="A1176" s="56">
        <v>49201455</v>
      </c>
      <c r="B1176" s="86">
        <v>599276</v>
      </c>
      <c r="C1176" s="1">
        <v>42893</v>
      </c>
      <c r="D1176" s="56" t="s">
        <v>543</v>
      </c>
      <c r="E1176" s="56" t="s">
        <v>543</v>
      </c>
      <c r="F1176" s="56" t="s">
        <v>334</v>
      </c>
      <c r="G1176" s="56" t="s">
        <v>335</v>
      </c>
      <c r="H1176" s="56" t="s">
        <v>336</v>
      </c>
      <c r="I1176" s="56" t="s">
        <v>544</v>
      </c>
      <c r="K1176" s="56" t="s">
        <v>337</v>
      </c>
      <c r="L1176" s="56" t="s">
        <v>545</v>
      </c>
      <c r="M1176" s="56" t="s">
        <v>1044</v>
      </c>
      <c r="N1176" s="56" t="s">
        <v>1045</v>
      </c>
      <c r="O1176" s="56" t="s">
        <v>546</v>
      </c>
      <c r="P1176" s="1" t="s">
        <v>110</v>
      </c>
      <c r="Q1176" s="56" t="s">
        <v>241</v>
      </c>
      <c r="R1176" s="56" t="s">
        <v>339</v>
      </c>
      <c r="S1176" s="56">
        <v>149282</v>
      </c>
      <c r="T1176" s="1" t="s">
        <v>559</v>
      </c>
      <c r="U1176" s="56">
        <v>41416</v>
      </c>
      <c r="V1176" s="56">
        <v>43099</v>
      </c>
      <c r="W1176" s="56">
        <v>41425</v>
      </c>
      <c r="X1176" s="56">
        <v>42734</v>
      </c>
      <c r="Y1176" s="56" t="s">
        <v>340</v>
      </c>
      <c r="Z1176" s="56" t="s">
        <v>341</v>
      </c>
      <c r="AA1176" s="56" t="s">
        <v>347</v>
      </c>
      <c r="AB1176" s="56" t="s">
        <v>343</v>
      </c>
      <c r="AC1176" s="56" t="s">
        <v>342</v>
      </c>
      <c r="AD1176" s="56" t="s">
        <v>342</v>
      </c>
      <c r="AE1176" s="56" t="s">
        <v>334</v>
      </c>
      <c r="AF1176" s="56" t="s">
        <v>291</v>
      </c>
      <c r="AG1176" s="56">
        <v>2017</v>
      </c>
      <c r="AH1176" s="56" t="s">
        <v>80</v>
      </c>
      <c r="AI1176" s="56" t="s">
        <v>348</v>
      </c>
      <c r="AJ1176" s="56">
        <v>-59071</v>
      </c>
      <c r="AK1176" s="1">
        <v>42734</v>
      </c>
      <c r="AL1176" s="56" t="s">
        <v>889</v>
      </c>
      <c r="AM1176" s="56">
        <v>42779</v>
      </c>
      <c r="AN1176" s="56" t="s">
        <v>551</v>
      </c>
      <c r="AO1176" s="1">
        <v>42779</v>
      </c>
      <c r="AP1176" s="56" t="s">
        <v>551</v>
      </c>
      <c r="AQ1176" s="56">
        <v>67522</v>
      </c>
      <c r="AR1176" s="56">
        <v>0</v>
      </c>
      <c r="AS1176" s="56" t="s">
        <v>346</v>
      </c>
      <c r="BB1176" s="56" t="s">
        <v>339</v>
      </c>
      <c r="BC1176" s="56" t="s">
        <v>263</v>
      </c>
      <c r="BD1176" s="56" t="s">
        <v>349</v>
      </c>
      <c r="BE1176" s="56" t="s">
        <v>347</v>
      </c>
      <c r="BF1176" s="56" t="s">
        <v>334</v>
      </c>
      <c r="BG1176" s="56" t="s">
        <v>549</v>
      </c>
      <c r="BH1176" s="56">
        <v>0</v>
      </c>
      <c r="BI1176" s="56">
        <v>0</v>
      </c>
      <c r="BJ1176" s="56">
        <v>1</v>
      </c>
    </row>
    <row r="1177" spans="1:62" hidden="1" x14ac:dyDescent="0.3">
      <c r="A1177" s="56">
        <v>49201388</v>
      </c>
      <c r="B1177" s="86">
        <v>599276</v>
      </c>
      <c r="C1177" s="1">
        <v>42893</v>
      </c>
      <c r="D1177" s="56" t="s">
        <v>543</v>
      </c>
      <c r="E1177" s="56" t="s">
        <v>543</v>
      </c>
      <c r="F1177" s="56" t="s">
        <v>334</v>
      </c>
      <c r="G1177" s="56" t="s">
        <v>335</v>
      </c>
      <c r="H1177" s="56" t="s">
        <v>336</v>
      </c>
      <c r="I1177" s="56" t="s">
        <v>544</v>
      </c>
      <c r="K1177" s="56" t="s">
        <v>337</v>
      </c>
      <c r="L1177" s="56" t="s">
        <v>545</v>
      </c>
      <c r="M1177" s="56" t="s">
        <v>1044</v>
      </c>
      <c r="N1177" s="56" t="s">
        <v>1045</v>
      </c>
      <c r="O1177" s="56" t="s">
        <v>546</v>
      </c>
      <c r="P1177" s="1" t="s">
        <v>105</v>
      </c>
      <c r="S1177" s="56">
        <v>164363</v>
      </c>
      <c r="T1177" s="1" t="s">
        <v>553</v>
      </c>
      <c r="U1177" s="56">
        <v>41416</v>
      </c>
      <c r="V1177" s="56">
        <v>43099</v>
      </c>
      <c r="W1177" s="56">
        <v>41416</v>
      </c>
      <c r="X1177" s="56">
        <v>42734</v>
      </c>
      <c r="Y1177" s="56" t="s">
        <v>356</v>
      </c>
      <c r="Z1177" s="56" t="s">
        <v>367</v>
      </c>
      <c r="AA1177" s="56" t="s">
        <v>347</v>
      </c>
      <c r="AB1177" s="56" t="s">
        <v>343</v>
      </c>
      <c r="AC1177" s="56" t="s">
        <v>342</v>
      </c>
      <c r="AD1177" s="56" t="s">
        <v>347</v>
      </c>
      <c r="AE1177" s="56" t="s">
        <v>334</v>
      </c>
      <c r="AF1177" s="56" t="s">
        <v>291</v>
      </c>
      <c r="AG1177" s="56">
        <v>2015</v>
      </c>
      <c r="AH1177" s="56" t="s">
        <v>80</v>
      </c>
      <c r="AI1177" s="56" t="s">
        <v>348</v>
      </c>
      <c r="AJ1177" s="56">
        <v>17333333</v>
      </c>
      <c r="AK1177" s="1">
        <v>42004</v>
      </c>
      <c r="AM1177" s="56">
        <v>42762</v>
      </c>
      <c r="AN1177" s="56" t="s">
        <v>551</v>
      </c>
      <c r="AO1177" s="1">
        <v>42051</v>
      </c>
      <c r="AP1177" s="56" t="s">
        <v>548</v>
      </c>
      <c r="AQ1177" s="56">
        <v>76742</v>
      </c>
      <c r="AR1177" s="56">
        <v>0</v>
      </c>
      <c r="AS1177" s="56" t="s">
        <v>346</v>
      </c>
      <c r="BB1177" s="56" t="s">
        <v>339</v>
      </c>
      <c r="BC1177" s="56" t="s">
        <v>263</v>
      </c>
      <c r="BD1177" s="56" t="s">
        <v>349</v>
      </c>
      <c r="BE1177" s="56" t="s">
        <v>347</v>
      </c>
      <c r="BF1177" s="56" t="s">
        <v>334</v>
      </c>
      <c r="BG1177" s="56" t="s">
        <v>549</v>
      </c>
      <c r="BH1177" s="56">
        <v>0</v>
      </c>
      <c r="BI1177" s="56">
        <v>0</v>
      </c>
      <c r="BJ1177" s="56">
        <v>1</v>
      </c>
    </row>
    <row r="1178" spans="1:62" hidden="1" x14ac:dyDescent="0.3">
      <c r="A1178" s="56">
        <v>49201353</v>
      </c>
      <c r="B1178" s="86">
        <v>599276</v>
      </c>
      <c r="C1178" s="1">
        <v>42893</v>
      </c>
      <c r="D1178" s="56" t="s">
        <v>543</v>
      </c>
      <c r="E1178" s="56" t="s">
        <v>543</v>
      </c>
      <c r="F1178" s="56" t="s">
        <v>334</v>
      </c>
      <c r="G1178" s="56" t="s">
        <v>335</v>
      </c>
      <c r="H1178" s="56" t="s">
        <v>336</v>
      </c>
      <c r="I1178" s="56" t="s">
        <v>544</v>
      </c>
      <c r="K1178" s="56" t="s">
        <v>337</v>
      </c>
      <c r="L1178" s="56" t="s">
        <v>545</v>
      </c>
      <c r="M1178" s="56" t="s">
        <v>1044</v>
      </c>
      <c r="N1178" s="56" t="s">
        <v>1045</v>
      </c>
      <c r="O1178" s="56" t="s">
        <v>546</v>
      </c>
      <c r="P1178" s="1" t="s">
        <v>105</v>
      </c>
      <c r="S1178" s="56">
        <v>116944</v>
      </c>
      <c r="T1178" s="1" t="s">
        <v>585</v>
      </c>
      <c r="U1178" s="56">
        <v>41416</v>
      </c>
      <c r="V1178" s="56">
        <v>43099</v>
      </c>
      <c r="W1178" s="56">
        <v>41425</v>
      </c>
      <c r="X1178" s="56">
        <v>42734</v>
      </c>
      <c r="Y1178" s="56" t="s">
        <v>356</v>
      </c>
      <c r="Z1178" s="56" t="s">
        <v>367</v>
      </c>
      <c r="AA1178" s="56" t="s">
        <v>347</v>
      </c>
      <c r="AB1178" s="56" t="s">
        <v>343</v>
      </c>
      <c r="AC1178" s="56" t="s">
        <v>342</v>
      </c>
      <c r="AD1178" s="56" t="s">
        <v>342</v>
      </c>
      <c r="AE1178" s="56" t="s">
        <v>354</v>
      </c>
      <c r="AF1178" s="56" t="s">
        <v>292</v>
      </c>
      <c r="AG1178" s="56">
        <v>2015</v>
      </c>
      <c r="AH1178" s="56" t="s">
        <v>80</v>
      </c>
      <c r="AI1178" s="56" t="s">
        <v>344</v>
      </c>
      <c r="AJ1178" s="56">
        <v>1678444</v>
      </c>
      <c r="AM1178" s="56">
        <v>41798</v>
      </c>
      <c r="AN1178" s="56" t="s">
        <v>548</v>
      </c>
      <c r="AO1178" s="1">
        <v>41350</v>
      </c>
      <c r="AP1178" s="56" t="s">
        <v>548</v>
      </c>
      <c r="AQ1178" s="56">
        <v>52521</v>
      </c>
      <c r="AR1178" s="56">
        <v>0</v>
      </c>
      <c r="AS1178" s="56" t="s">
        <v>346</v>
      </c>
      <c r="BB1178" s="56" t="s">
        <v>339</v>
      </c>
      <c r="BC1178" s="56" t="s">
        <v>263</v>
      </c>
      <c r="BD1178" s="56" t="s">
        <v>349</v>
      </c>
      <c r="BE1178" s="56" t="s">
        <v>347</v>
      </c>
      <c r="BF1178" s="56" t="s">
        <v>334</v>
      </c>
      <c r="BG1178" s="56" t="s">
        <v>549</v>
      </c>
      <c r="BH1178" s="56">
        <v>0</v>
      </c>
      <c r="BI1178" s="56">
        <v>0</v>
      </c>
      <c r="BJ1178" s="56">
        <v>0</v>
      </c>
    </row>
    <row r="1179" spans="1:62" hidden="1" x14ac:dyDescent="0.3">
      <c r="A1179" s="56">
        <v>49201337</v>
      </c>
      <c r="B1179" s="86">
        <v>599276</v>
      </c>
      <c r="C1179" s="1">
        <v>42893</v>
      </c>
      <c r="D1179" s="56" t="s">
        <v>543</v>
      </c>
      <c r="E1179" s="56" t="s">
        <v>543</v>
      </c>
      <c r="F1179" s="56" t="s">
        <v>334</v>
      </c>
      <c r="G1179" s="56" t="s">
        <v>335</v>
      </c>
      <c r="H1179" s="56" t="s">
        <v>336</v>
      </c>
      <c r="I1179" s="56" t="s">
        <v>544</v>
      </c>
      <c r="K1179" s="56" t="s">
        <v>337</v>
      </c>
      <c r="L1179" s="56" t="s">
        <v>545</v>
      </c>
      <c r="M1179" s="56" t="s">
        <v>1044</v>
      </c>
      <c r="N1179" s="56" t="s">
        <v>1045</v>
      </c>
      <c r="O1179" s="56" t="s">
        <v>546</v>
      </c>
      <c r="P1179" s="1" t="s">
        <v>105</v>
      </c>
      <c r="S1179" s="56">
        <v>160785</v>
      </c>
      <c r="T1179" s="1" t="s">
        <v>562</v>
      </c>
      <c r="U1179" s="56">
        <v>41416</v>
      </c>
      <c r="V1179" s="56">
        <v>43099</v>
      </c>
      <c r="W1179" s="56">
        <v>41416</v>
      </c>
      <c r="X1179" s="56">
        <v>42734</v>
      </c>
      <c r="Y1179" s="56" t="s">
        <v>356</v>
      </c>
      <c r="Z1179" s="56" t="s">
        <v>382</v>
      </c>
      <c r="AA1179" s="56" t="s">
        <v>347</v>
      </c>
      <c r="AB1179" s="56" t="s">
        <v>343</v>
      </c>
      <c r="AC1179" s="56" t="s">
        <v>342</v>
      </c>
      <c r="AD1179" s="56" t="s">
        <v>347</v>
      </c>
      <c r="AE1179" s="56" t="s">
        <v>334</v>
      </c>
      <c r="AF1179" s="56" t="s">
        <v>291</v>
      </c>
      <c r="AG1179" s="56">
        <v>2017</v>
      </c>
      <c r="AH1179" s="56" t="s">
        <v>80</v>
      </c>
      <c r="AI1179" s="56" t="s">
        <v>348</v>
      </c>
      <c r="AJ1179" s="56">
        <v>104.9</v>
      </c>
      <c r="AK1179" s="1">
        <v>42734</v>
      </c>
      <c r="AL1179" s="56" t="s">
        <v>951</v>
      </c>
      <c r="AM1179" s="56">
        <v>42762</v>
      </c>
      <c r="AN1179" s="56" t="s">
        <v>551</v>
      </c>
      <c r="AO1179" s="1">
        <v>42762</v>
      </c>
      <c r="AP1179" s="56" t="s">
        <v>551</v>
      </c>
      <c r="AQ1179" s="56">
        <v>75761</v>
      </c>
      <c r="AR1179" s="56">
        <v>0</v>
      </c>
      <c r="AS1179" s="56" t="s">
        <v>346</v>
      </c>
      <c r="BB1179" s="56" t="s">
        <v>339</v>
      </c>
      <c r="BC1179" s="56" t="s">
        <v>263</v>
      </c>
      <c r="BD1179" s="56" t="s">
        <v>349</v>
      </c>
      <c r="BE1179" s="56" t="s">
        <v>347</v>
      </c>
      <c r="BF1179" s="56" t="s">
        <v>334</v>
      </c>
      <c r="BG1179" s="56" t="s">
        <v>549</v>
      </c>
      <c r="BH1179" s="56">
        <v>0</v>
      </c>
      <c r="BI1179" s="56">
        <v>0</v>
      </c>
      <c r="BJ1179" s="56">
        <v>1</v>
      </c>
    </row>
    <row r="1180" spans="1:62" hidden="1" x14ac:dyDescent="0.3">
      <c r="A1180" s="56">
        <v>49201052</v>
      </c>
      <c r="B1180" s="86">
        <v>599276</v>
      </c>
      <c r="C1180" s="1">
        <v>42893</v>
      </c>
      <c r="D1180" s="56" t="s">
        <v>543</v>
      </c>
      <c r="E1180" s="56" t="s">
        <v>543</v>
      </c>
      <c r="F1180" s="56" t="s">
        <v>334</v>
      </c>
      <c r="G1180" s="56" t="s">
        <v>335</v>
      </c>
      <c r="H1180" s="56" t="s">
        <v>336</v>
      </c>
      <c r="I1180" s="56" t="s">
        <v>544</v>
      </c>
      <c r="K1180" s="56" t="s">
        <v>337</v>
      </c>
      <c r="L1180" s="56" t="s">
        <v>545</v>
      </c>
      <c r="M1180" s="56" t="s">
        <v>1044</v>
      </c>
      <c r="N1180" s="56" t="s">
        <v>1045</v>
      </c>
      <c r="O1180" s="56" t="s">
        <v>546</v>
      </c>
      <c r="P1180" s="1" t="s">
        <v>188</v>
      </c>
      <c r="Q1180" s="56" t="s">
        <v>241</v>
      </c>
      <c r="R1180" s="56" t="s">
        <v>339</v>
      </c>
      <c r="S1180" s="56">
        <v>149231</v>
      </c>
      <c r="T1180" s="1" t="s">
        <v>557</v>
      </c>
      <c r="U1180" s="56">
        <v>41416</v>
      </c>
      <c r="V1180" s="56">
        <v>43099</v>
      </c>
      <c r="W1180" s="56">
        <v>41394</v>
      </c>
      <c r="X1180" s="56">
        <v>42734</v>
      </c>
      <c r="Y1180" s="56" t="s">
        <v>356</v>
      </c>
      <c r="Z1180" s="56" t="s">
        <v>341</v>
      </c>
      <c r="AA1180" s="56" t="s">
        <v>342</v>
      </c>
      <c r="AB1180" s="56" t="s">
        <v>343</v>
      </c>
      <c r="AC1180" s="56" t="s">
        <v>342</v>
      </c>
      <c r="AD1180" s="56" t="s">
        <v>347</v>
      </c>
      <c r="AE1180" s="56" t="s">
        <v>354</v>
      </c>
      <c r="AF1180" s="56" t="s">
        <v>291</v>
      </c>
      <c r="AG1180" s="56">
        <v>2016</v>
      </c>
      <c r="AH1180" s="56" t="s">
        <v>80</v>
      </c>
      <c r="AI1180" s="56" t="s">
        <v>344</v>
      </c>
      <c r="AJ1180" s="56">
        <v>804</v>
      </c>
      <c r="AK1180" s="1">
        <v>42551</v>
      </c>
      <c r="AL1180" s="56" t="s">
        <v>953</v>
      </c>
      <c r="AM1180" s="56">
        <v>42748</v>
      </c>
      <c r="AN1180" s="56" t="s">
        <v>551</v>
      </c>
      <c r="AO1180" s="1">
        <v>42794</v>
      </c>
      <c r="AP1180" s="56" t="s">
        <v>551</v>
      </c>
      <c r="AQ1180" s="56">
        <v>57082</v>
      </c>
      <c r="AR1180" s="56">
        <v>0</v>
      </c>
      <c r="AS1180" s="56" t="s">
        <v>346</v>
      </c>
      <c r="BB1180" s="56" t="s">
        <v>339</v>
      </c>
      <c r="BC1180" s="56" t="s">
        <v>263</v>
      </c>
      <c r="BD1180" s="56" t="s">
        <v>349</v>
      </c>
      <c r="BE1180" s="56" t="s">
        <v>347</v>
      </c>
      <c r="BF1180" s="56" t="s">
        <v>334</v>
      </c>
      <c r="BG1180" s="56" t="s">
        <v>549</v>
      </c>
      <c r="BH1180" s="56">
        <v>0</v>
      </c>
      <c r="BI1180" s="56">
        <v>0</v>
      </c>
      <c r="BJ1180" s="56">
        <v>0</v>
      </c>
    </row>
    <row r="1181" spans="1:62" hidden="1" x14ac:dyDescent="0.3">
      <c r="A1181" s="56">
        <v>49201048</v>
      </c>
      <c r="B1181" s="86">
        <v>599276</v>
      </c>
      <c r="C1181" s="1">
        <v>42893</v>
      </c>
      <c r="D1181" s="56" t="s">
        <v>543</v>
      </c>
      <c r="E1181" s="56" t="s">
        <v>543</v>
      </c>
      <c r="F1181" s="56" t="s">
        <v>334</v>
      </c>
      <c r="G1181" s="56" t="s">
        <v>335</v>
      </c>
      <c r="H1181" s="56" t="s">
        <v>336</v>
      </c>
      <c r="I1181" s="56" t="s">
        <v>544</v>
      </c>
      <c r="K1181" s="56" t="s">
        <v>337</v>
      </c>
      <c r="L1181" s="56" t="s">
        <v>545</v>
      </c>
      <c r="M1181" s="56" t="s">
        <v>1044</v>
      </c>
      <c r="N1181" s="56" t="s">
        <v>1045</v>
      </c>
      <c r="O1181" s="56" t="s">
        <v>546</v>
      </c>
      <c r="P1181" s="1" t="s">
        <v>105</v>
      </c>
      <c r="S1181" s="56">
        <v>164362</v>
      </c>
      <c r="T1181" s="1" t="s">
        <v>256</v>
      </c>
      <c r="U1181" s="56">
        <v>41416</v>
      </c>
      <c r="V1181" s="56">
        <v>43099</v>
      </c>
      <c r="W1181" s="56">
        <v>41416</v>
      </c>
      <c r="X1181" s="56">
        <v>42734</v>
      </c>
      <c r="Y1181" s="56" t="s">
        <v>356</v>
      </c>
      <c r="Z1181" s="56" t="s">
        <v>341</v>
      </c>
      <c r="AA1181" s="56" t="s">
        <v>347</v>
      </c>
      <c r="AB1181" s="56" t="s">
        <v>343</v>
      </c>
      <c r="AC1181" s="56" t="s">
        <v>342</v>
      </c>
      <c r="AD1181" s="56" t="s">
        <v>347</v>
      </c>
      <c r="AE1181" s="56" t="s">
        <v>334</v>
      </c>
      <c r="AF1181" s="56" t="s">
        <v>291</v>
      </c>
      <c r="AG1181" s="56">
        <v>2014</v>
      </c>
      <c r="AH1181" s="56" t="s">
        <v>80</v>
      </c>
      <c r="AI1181" s="56" t="s">
        <v>344</v>
      </c>
      <c r="AJ1181" s="56">
        <v>53580</v>
      </c>
      <c r="AK1181" s="1">
        <v>41790</v>
      </c>
      <c r="AM1181" s="56">
        <v>42762</v>
      </c>
      <c r="AN1181" s="56" t="s">
        <v>551</v>
      </c>
      <c r="AO1181" s="1">
        <v>41834</v>
      </c>
      <c r="AP1181" s="56" t="s">
        <v>383</v>
      </c>
      <c r="AQ1181" s="56">
        <v>76741</v>
      </c>
      <c r="AR1181" s="56">
        <v>0</v>
      </c>
      <c r="AS1181" s="56" t="s">
        <v>346</v>
      </c>
      <c r="BB1181" s="56" t="s">
        <v>339</v>
      </c>
      <c r="BC1181" s="56" t="s">
        <v>263</v>
      </c>
      <c r="BD1181" s="56" t="s">
        <v>349</v>
      </c>
      <c r="BE1181" s="56" t="s">
        <v>347</v>
      </c>
      <c r="BF1181" s="56" t="s">
        <v>334</v>
      </c>
      <c r="BG1181" s="56" t="s">
        <v>549</v>
      </c>
      <c r="BH1181" s="56">
        <v>0</v>
      </c>
      <c r="BI1181" s="56">
        <v>0</v>
      </c>
      <c r="BJ1181" s="56">
        <v>1</v>
      </c>
    </row>
    <row r="1182" spans="1:62" hidden="1" x14ac:dyDescent="0.3">
      <c r="A1182" s="56">
        <v>49201046</v>
      </c>
      <c r="B1182" s="86">
        <v>599276</v>
      </c>
      <c r="C1182" s="1">
        <v>42893</v>
      </c>
      <c r="D1182" s="56" t="s">
        <v>543</v>
      </c>
      <c r="E1182" s="56" t="s">
        <v>543</v>
      </c>
      <c r="F1182" s="56" t="s">
        <v>334</v>
      </c>
      <c r="G1182" s="56" t="s">
        <v>335</v>
      </c>
      <c r="H1182" s="56" t="s">
        <v>336</v>
      </c>
      <c r="I1182" s="56" t="s">
        <v>544</v>
      </c>
      <c r="K1182" s="56" t="s">
        <v>337</v>
      </c>
      <c r="L1182" s="56" t="s">
        <v>545</v>
      </c>
      <c r="M1182" s="56" t="s">
        <v>1044</v>
      </c>
      <c r="N1182" s="56" t="s">
        <v>1045</v>
      </c>
      <c r="O1182" s="56" t="s">
        <v>546</v>
      </c>
      <c r="P1182" s="1" t="s">
        <v>105</v>
      </c>
      <c r="S1182" s="56">
        <v>164362</v>
      </c>
      <c r="T1182" s="1" t="s">
        <v>256</v>
      </c>
      <c r="U1182" s="56">
        <v>41416</v>
      </c>
      <c r="V1182" s="56">
        <v>43099</v>
      </c>
      <c r="W1182" s="56">
        <v>41416</v>
      </c>
      <c r="X1182" s="56">
        <v>42734</v>
      </c>
      <c r="Y1182" s="56" t="s">
        <v>356</v>
      </c>
      <c r="Z1182" s="56" t="s">
        <v>341</v>
      </c>
      <c r="AA1182" s="56" t="s">
        <v>347</v>
      </c>
      <c r="AB1182" s="56" t="s">
        <v>343</v>
      </c>
      <c r="AC1182" s="56" t="s">
        <v>342</v>
      </c>
      <c r="AD1182" s="56" t="s">
        <v>347</v>
      </c>
      <c r="AE1182" s="56" t="s">
        <v>334</v>
      </c>
      <c r="AF1182" s="56" t="s">
        <v>224</v>
      </c>
      <c r="AG1182" s="56">
        <v>2013</v>
      </c>
      <c r="AH1182" s="56" t="s">
        <v>80</v>
      </c>
      <c r="AI1182" s="56" t="s">
        <v>339</v>
      </c>
      <c r="AJ1182" s="56">
        <v>6821</v>
      </c>
      <c r="AM1182" s="56">
        <v>42762</v>
      </c>
      <c r="AN1182" s="56" t="s">
        <v>551</v>
      </c>
      <c r="AO1182" s="1">
        <v>41834</v>
      </c>
      <c r="AP1182" s="56" t="s">
        <v>383</v>
      </c>
      <c r="AQ1182" s="56">
        <v>76741</v>
      </c>
      <c r="AR1182" s="56">
        <v>0</v>
      </c>
      <c r="AS1182" s="56" t="s">
        <v>346</v>
      </c>
      <c r="BB1182" s="56" t="s">
        <v>339</v>
      </c>
      <c r="BC1182" s="56" t="s">
        <v>263</v>
      </c>
      <c r="BD1182" s="56" t="s">
        <v>349</v>
      </c>
      <c r="BE1182" s="56" t="s">
        <v>347</v>
      </c>
      <c r="BF1182" s="56" t="s">
        <v>334</v>
      </c>
      <c r="BG1182" s="56" t="s">
        <v>549</v>
      </c>
      <c r="BH1182" s="56">
        <v>0</v>
      </c>
      <c r="BI1182" s="56">
        <v>0</v>
      </c>
      <c r="BJ1182" s="56">
        <v>1</v>
      </c>
    </row>
    <row r="1183" spans="1:62" hidden="1" x14ac:dyDescent="0.3">
      <c r="A1183" s="56">
        <v>49201047</v>
      </c>
      <c r="B1183" s="86">
        <v>599276</v>
      </c>
      <c r="C1183" s="1">
        <v>42893</v>
      </c>
      <c r="D1183" s="56" t="s">
        <v>543</v>
      </c>
      <c r="E1183" s="56" t="s">
        <v>543</v>
      </c>
      <c r="F1183" s="56" t="s">
        <v>334</v>
      </c>
      <c r="G1183" s="56" t="s">
        <v>335</v>
      </c>
      <c r="H1183" s="56" t="s">
        <v>336</v>
      </c>
      <c r="I1183" s="56" t="s">
        <v>544</v>
      </c>
      <c r="K1183" s="56" t="s">
        <v>337</v>
      </c>
      <c r="L1183" s="56" t="s">
        <v>545</v>
      </c>
      <c r="M1183" s="56" t="s">
        <v>1044</v>
      </c>
      <c r="N1183" s="56" t="s">
        <v>1045</v>
      </c>
      <c r="O1183" s="56" t="s">
        <v>546</v>
      </c>
      <c r="P1183" s="1" t="s">
        <v>105</v>
      </c>
      <c r="S1183" s="56">
        <v>164362</v>
      </c>
      <c r="T1183" s="1" t="s">
        <v>256</v>
      </c>
      <c r="U1183" s="56">
        <v>41416</v>
      </c>
      <c r="V1183" s="56">
        <v>43099</v>
      </c>
      <c r="W1183" s="56">
        <v>41416</v>
      </c>
      <c r="X1183" s="56">
        <v>42734</v>
      </c>
      <c r="Y1183" s="56" t="s">
        <v>356</v>
      </c>
      <c r="Z1183" s="56" t="s">
        <v>341</v>
      </c>
      <c r="AA1183" s="56" t="s">
        <v>347</v>
      </c>
      <c r="AB1183" s="56" t="s">
        <v>343</v>
      </c>
      <c r="AC1183" s="56" t="s">
        <v>342</v>
      </c>
      <c r="AD1183" s="56" t="s">
        <v>347</v>
      </c>
      <c r="AE1183" s="56" t="s">
        <v>334</v>
      </c>
      <c r="AF1183" s="56" t="s">
        <v>291</v>
      </c>
      <c r="AG1183" s="56">
        <v>2014</v>
      </c>
      <c r="AH1183" s="56" t="s">
        <v>80</v>
      </c>
      <c r="AI1183" s="56" t="s">
        <v>348</v>
      </c>
      <c r="AJ1183" s="56">
        <v>30342</v>
      </c>
      <c r="AK1183" s="1">
        <v>41639</v>
      </c>
      <c r="AM1183" s="56">
        <v>42762</v>
      </c>
      <c r="AN1183" s="56" t="s">
        <v>551</v>
      </c>
      <c r="AO1183" s="1">
        <v>41834</v>
      </c>
      <c r="AP1183" s="56" t="s">
        <v>383</v>
      </c>
      <c r="AQ1183" s="56">
        <v>76741</v>
      </c>
      <c r="AR1183" s="56">
        <v>0</v>
      </c>
      <c r="AS1183" s="56" t="s">
        <v>346</v>
      </c>
      <c r="BB1183" s="56" t="s">
        <v>339</v>
      </c>
      <c r="BC1183" s="56" t="s">
        <v>263</v>
      </c>
      <c r="BD1183" s="56" t="s">
        <v>349</v>
      </c>
      <c r="BE1183" s="56" t="s">
        <v>347</v>
      </c>
      <c r="BF1183" s="56" t="s">
        <v>334</v>
      </c>
      <c r="BG1183" s="56" t="s">
        <v>549</v>
      </c>
      <c r="BH1183" s="56">
        <v>0</v>
      </c>
      <c r="BI1183" s="56">
        <v>0</v>
      </c>
      <c r="BJ1183" s="56">
        <v>1</v>
      </c>
    </row>
    <row r="1184" spans="1:62" hidden="1" x14ac:dyDescent="0.3">
      <c r="A1184" s="56">
        <v>49201051</v>
      </c>
      <c r="B1184" s="86">
        <v>599276</v>
      </c>
      <c r="C1184" s="1">
        <v>42893</v>
      </c>
      <c r="D1184" s="56" t="s">
        <v>543</v>
      </c>
      <c r="E1184" s="56" t="s">
        <v>543</v>
      </c>
      <c r="F1184" s="56" t="s">
        <v>334</v>
      </c>
      <c r="G1184" s="56" t="s">
        <v>335</v>
      </c>
      <c r="H1184" s="56" t="s">
        <v>336</v>
      </c>
      <c r="I1184" s="56" t="s">
        <v>544</v>
      </c>
      <c r="K1184" s="56" t="s">
        <v>337</v>
      </c>
      <c r="L1184" s="56" t="s">
        <v>545</v>
      </c>
      <c r="M1184" s="56" t="s">
        <v>1044</v>
      </c>
      <c r="N1184" s="56" t="s">
        <v>1045</v>
      </c>
      <c r="O1184" s="56" t="s">
        <v>546</v>
      </c>
      <c r="P1184" s="1" t="s">
        <v>188</v>
      </c>
      <c r="Q1184" s="56" t="s">
        <v>241</v>
      </c>
      <c r="R1184" s="56" t="s">
        <v>339</v>
      </c>
      <c r="S1184" s="56">
        <v>149231</v>
      </c>
      <c r="T1184" s="1" t="s">
        <v>557</v>
      </c>
      <c r="U1184" s="56">
        <v>41416</v>
      </c>
      <c r="V1184" s="56">
        <v>43099</v>
      </c>
      <c r="W1184" s="56">
        <v>41394</v>
      </c>
      <c r="X1184" s="56">
        <v>42734</v>
      </c>
      <c r="Y1184" s="56" t="s">
        <v>356</v>
      </c>
      <c r="Z1184" s="56" t="s">
        <v>341</v>
      </c>
      <c r="AA1184" s="56" t="s">
        <v>342</v>
      </c>
      <c r="AB1184" s="56" t="s">
        <v>343</v>
      </c>
      <c r="AC1184" s="56" t="s">
        <v>342</v>
      </c>
      <c r="AD1184" s="56" t="s">
        <v>347</v>
      </c>
      <c r="AE1184" s="56" t="s">
        <v>354</v>
      </c>
      <c r="AF1184" s="56" t="s">
        <v>291</v>
      </c>
      <c r="AG1184" s="56">
        <v>2016</v>
      </c>
      <c r="AH1184" s="56" t="s">
        <v>80</v>
      </c>
      <c r="AI1184" s="56" t="s">
        <v>348</v>
      </c>
      <c r="AJ1184" s="56">
        <v>643</v>
      </c>
      <c r="AK1184" s="1">
        <v>42369</v>
      </c>
      <c r="AL1184" s="56" t="s">
        <v>952</v>
      </c>
      <c r="AM1184" s="56">
        <v>42748</v>
      </c>
      <c r="AN1184" s="56" t="s">
        <v>551</v>
      </c>
      <c r="AO1184" s="1">
        <v>42794</v>
      </c>
      <c r="AP1184" s="56" t="s">
        <v>551</v>
      </c>
      <c r="AQ1184" s="56">
        <v>57082</v>
      </c>
      <c r="AR1184" s="56">
        <v>0</v>
      </c>
      <c r="AS1184" s="56" t="s">
        <v>346</v>
      </c>
      <c r="BB1184" s="56" t="s">
        <v>339</v>
      </c>
      <c r="BC1184" s="56" t="s">
        <v>263</v>
      </c>
      <c r="BD1184" s="56" t="s">
        <v>349</v>
      </c>
      <c r="BE1184" s="56" t="s">
        <v>347</v>
      </c>
      <c r="BF1184" s="56" t="s">
        <v>334</v>
      </c>
      <c r="BG1184" s="56" t="s">
        <v>549</v>
      </c>
      <c r="BH1184" s="56">
        <v>0</v>
      </c>
      <c r="BI1184" s="56">
        <v>0</v>
      </c>
      <c r="BJ1184" s="56">
        <v>0</v>
      </c>
    </row>
    <row r="1185" spans="1:62" hidden="1" x14ac:dyDescent="0.3">
      <c r="A1185" s="56">
        <v>49201049</v>
      </c>
      <c r="B1185" s="86">
        <v>599276</v>
      </c>
      <c r="C1185" s="1">
        <v>42893</v>
      </c>
      <c r="D1185" s="56" t="s">
        <v>543</v>
      </c>
      <c r="E1185" s="56" t="s">
        <v>543</v>
      </c>
      <c r="F1185" s="56" t="s">
        <v>334</v>
      </c>
      <c r="G1185" s="56" t="s">
        <v>335</v>
      </c>
      <c r="H1185" s="56" t="s">
        <v>336</v>
      </c>
      <c r="I1185" s="56" t="s">
        <v>544</v>
      </c>
      <c r="K1185" s="56" t="s">
        <v>337</v>
      </c>
      <c r="L1185" s="56" t="s">
        <v>545</v>
      </c>
      <c r="M1185" s="56" t="s">
        <v>1044</v>
      </c>
      <c r="N1185" s="56" t="s">
        <v>1045</v>
      </c>
      <c r="O1185" s="56" t="s">
        <v>546</v>
      </c>
      <c r="P1185" s="1" t="s">
        <v>105</v>
      </c>
      <c r="S1185" s="56">
        <v>164362</v>
      </c>
      <c r="T1185" s="1" t="s">
        <v>256</v>
      </c>
      <c r="U1185" s="56">
        <v>41416</v>
      </c>
      <c r="V1185" s="56">
        <v>43099</v>
      </c>
      <c r="W1185" s="56">
        <v>41416</v>
      </c>
      <c r="X1185" s="56">
        <v>42734</v>
      </c>
      <c r="Y1185" s="56" t="s">
        <v>356</v>
      </c>
      <c r="Z1185" s="56" t="s">
        <v>341</v>
      </c>
      <c r="AA1185" s="56" t="s">
        <v>347</v>
      </c>
      <c r="AB1185" s="56" t="s">
        <v>343</v>
      </c>
      <c r="AC1185" s="56" t="s">
        <v>342</v>
      </c>
      <c r="AD1185" s="56" t="s">
        <v>347</v>
      </c>
      <c r="AE1185" s="56" t="s">
        <v>334</v>
      </c>
      <c r="AF1185" s="56" t="s">
        <v>291</v>
      </c>
      <c r="AG1185" s="56">
        <v>2015</v>
      </c>
      <c r="AH1185" s="56" t="s">
        <v>80</v>
      </c>
      <c r="AI1185" s="56" t="s">
        <v>348</v>
      </c>
      <c r="AJ1185" s="56">
        <v>109067</v>
      </c>
      <c r="AK1185" s="1">
        <v>42004</v>
      </c>
      <c r="AM1185" s="56">
        <v>42762</v>
      </c>
      <c r="AN1185" s="56" t="s">
        <v>551</v>
      </c>
      <c r="AO1185" s="1">
        <v>42051</v>
      </c>
      <c r="AP1185" s="56" t="s">
        <v>548</v>
      </c>
      <c r="AQ1185" s="56">
        <v>76741</v>
      </c>
      <c r="AR1185" s="56">
        <v>0</v>
      </c>
      <c r="AS1185" s="56" t="s">
        <v>346</v>
      </c>
      <c r="BB1185" s="56" t="s">
        <v>339</v>
      </c>
      <c r="BC1185" s="56" t="s">
        <v>263</v>
      </c>
      <c r="BD1185" s="56" t="s">
        <v>349</v>
      </c>
      <c r="BE1185" s="56" t="s">
        <v>347</v>
      </c>
      <c r="BF1185" s="56" t="s">
        <v>334</v>
      </c>
      <c r="BG1185" s="56" t="s">
        <v>549</v>
      </c>
      <c r="BH1185" s="56">
        <v>0</v>
      </c>
      <c r="BI1185" s="56">
        <v>0</v>
      </c>
      <c r="BJ1185" s="56">
        <v>1</v>
      </c>
    </row>
    <row r="1186" spans="1:62" hidden="1" x14ac:dyDescent="0.3">
      <c r="A1186" s="56">
        <v>49201050</v>
      </c>
      <c r="B1186" s="86">
        <v>599276</v>
      </c>
      <c r="C1186" s="1">
        <v>42893</v>
      </c>
      <c r="D1186" s="56" t="s">
        <v>543</v>
      </c>
      <c r="E1186" s="56" t="s">
        <v>543</v>
      </c>
      <c r="F1186" s="56" t="s">
        <v>334</v>
      </c>
      <c r="G1186" s="56" t="s">
        <v>335</v>
      </c>
      <c r="H1186" s="56" t="s">
        <v>336</v>
      </c>
      <c r="I1186" s="56" t="s">
        <v>544</v>
      </c>
      <c r="K1186" s="56" t="s">
        <v>337</v>
      </c>
      <c r="L1186" s="56" t="s">
        <v>545</v>
      </c>
      <c r="M1186" s="56" t="s">
        <v>1044</v>
      </c>
      <c r="N1186" s="56" t="s">
        <v>1045</v>
      </c>
      <c r="O1186" s="56" t="s">
        <v>546</v>
      </c>
      <c r="P1186" s="1" t="s">
        <v>188</v>
      </c>
      <c r="Q1186" s="56" t="s">
        <v>241</v>
      </c>
      <c r="R1186" s="56" t="s">
        <v>339</v>
      </c>
      <c r="S1186" s="56">
        <v>149231</v>
      </c>
      <c r="T1186" s="1" t="s">
        <v>557</v>
      </c>
      <c r="U1186" s="56">
        <v>41416</v>
      </c>
      <c r="V1186" s="56">
        <v>43099</v>
      </c>
      <c r="W1186" s="56">
        <v>41394</v>
      </c>
      <c r="X1186" s="56">
        <v>42734</v>
      </c>
      <c r="Y1186" s="56" t="s">
        <v>356</v>
      </c>
      <c r="Z1186" s="56" t="s">
        <v>341</v>
      </c>
      <c r="AA1186" s="56" t="s">
        <v>342</v>
      </c>
      <c r="AB1186" s="56" t="s">
        <v>343</v>
      </c>
      <c r="AC1186" s="56" t="s">
        <v>342</v>
      </c>
      <c r="AD1186" s="56" t="s">
        <v>347</v>
      </c>
      <c r="AE1186" s="56" t="s">
        <v>354</v>
      </c>
      <c r="AF1186" s="56" t="s">
        <v>291</v>
      </c>
      <c r="AG1186" s="56">
        <v>2015</v>
      </c>
      <c r="AH1186" s="56" t="s">
        <v>80</v>
      </c>
      <c r="AI1186" s="56" t="s">
        <v>344</v>
      </c>
      <c r="AJ1186" s="56">
        <v>496</v>
      </c>
      <c r="AK1186" s="1">
        <v>42185</v>
      </c>
      <c r="AL1186" s="56" t="s">
        <v>952</v>
      </c>
      <c r="AM1186" s="56">
        <v>42748</v>
      </c>
      <c r="AN1186" s="56" t="s">
        <v>551</v>
      </c>
      <c r="AO1186" s="1">
        <v>42794</v>
      </c>
      <c r="AP1186" s="56" t="s">
        <v>551</v>
      </c>
      <c r="AQ1186" s="56">
        <v>57082</v>
      </c>
      <c r="AR1186" s="56">
        <v>0</v>
      </c>
      <c r="AS1186" s="56" t="s">
        <v>346</v>
      </c>
      <c r="BB1186" s="56" t="s">
        <v>339</v>
      </c>
      <c r="BC1186" s="56" t="s">
        <v>263</v>
      </c>
      <c r="BD1186" s="56" t="s">
        <v>349</v>
      </c>
      <c r="BE1186" s="56" t="s">
        <v>347</v>
      </c>
      <c r="BF1186" s="56" t="s">
        <v>334</v>
      </c>
      <c r="BG1186" s="56" t="s">
        <v>549</v>
      </c>
      <c r="BH1186" s="56">
        <v>0</v>
      </c>
      <c r="BI1186" s="56">
        <v>0</v>
      </c>
      <c r="BJ1186" s="56">
        <v>0</v>
      </c>
    </row>
    <row r="1187" spans="1:62" hidden="1" x14ac:dyDescent="0.3">
      <c r="A1187" s="56">
        <v>49201336</v>
      </c>
      <c r="B1187" s="86">
        <v>599276</v>
      </c>
      <c r="C1187" s="1">
        <v>42893</v>
      </c>
      <c r="D1187" s="56" t="s">
        <v>543</v>
      </c>
      <c r="E1187" s="56" t="s">
        <v>543</v>
      </c>
      <c r="F1187" s="56" t="s">
        <v>334</v>
      </c>
      <c r="G1187" s="56" t="s">
        <v>335</v>
      </c>
      <c r="H1187" s="56" t="s">
        <v>336</v>
      </c>
      <c r="I1187" s="56" t="s">
        <v>544</v>
      </c>
      <c r="K1187" s="56" t="s">
        <v>337</v>
      </c>
      <c r="L1187" s="56" t="s">
        <v>545</v>
      </c>
      <c r="M1187" s="56" t="s">
        <v>1044</v>
      </c>
      <c r="N1187" s="56" t="s">
        <v>1045</v>
      </c>
      <c r="O1187" s="56" t="s">
        <v>546</v>
      </c>
      <c r="P1187" s="1" t="s">
        <v>105</v>
      </c>
      <c r="S1187" s="56">
        <v>160785</v>
      </c>
      <c r="T1187" s="1" t="s">
        <v>562</v>
      </c>
      <c r="U1187" s="56">
        <v>41416</v>
      </c>
      <c r="V1187" s="56">
        <v>43099</v>
      </c>
      <c r="W1187" s="56">
        <v>41416</v>
      </c>
      <c r="X1187" s="56">
        <v>42734</v>
      </c>
      <c r="Y1187" s="56" t="s">
        <v>356</v>
      </c>
      <c r="Z1187" s="56" t="s">
        <v>382</v>
      </c>
      <c r="AA1187" s="56" t="s">
        <v>347</v>
      </c>
      <c r="AB1187" s="56" t="s">
        <v>343</v>
      </c>
      <c r="AC1187" s="56" t="s">
        <v>342</v>
      </c>
      <c r="AD1187" s="56" t="s">
        <v>347</v>
      </c>
      <c r="AE1187" s="56" t="s">
        <v>334</v>
      </c>
      <c r="AF1187" s="56" t="s">
        <v>291</v>
      </c>
      <c r="AG1187" s="56">
        <v>2016</v>
      </c>
      <c r="AH1187" s="56" t="s">
        <v>80</v>
      </c>
      <c r="AI1187" s="56" t="s">
        <v>344</v>
      </c>
      <c r="AJ1187" s="56">
        <v>116.8</v>
      </c>
      <c r="AK1187" s="1">
        <v>42551</v>
      </c>
      <c r="AL1187" s="56" t="s">
        <v>586</v>
      </c>
      <c r="AM1187" s="56">
        <v>42762</v>
      </c>
      <c r="AN1187" s="56" t="s">
        <v>551</v>
      </c>
      <c r="AO1187" s="1">
        <v>42794</v>
      </c>
      <c r="AP1187" s="56" t="s">
        <v>551</v>
      </c>
      <c r="AQ1187" s="56">
        <v>75761</v>
      </c>
      <c r="AR1187" s="56">
        <v>0</v>
      </c>
      <c r="AS1187" s="56" t="s">
        <v>346</v>
      </c>
      <c r="BB1187" s="56" t="s">
        <v>339</v>
      </c>
      <c r="BC1187" s="56" t="s">
        <v>263</v>
      </c>
      <c r="BD1187" s="56" t="s">
        <v>349</v>
      </c>
      <c r="BE1187" s="56" t="s">
        <v>347</v>
      </c>
      <c r="BF1187" s="56" t="s">
        <v>334</v>
      </c>
      <c r="BG1187" s="56" t="s">
        <v>549</v>
      </c>
      <c r="BH1187" s="56">
        <v>0</v>
      </c>
      <c r="BI1187" s="56">
        <v>0</v>
      </c>
      <c r="BJ1187" s="56">
        <v>1</v>
      </c>
    </row>
    <row r="1188" spans="1:62" hidden="1" x14ac:dyDescent="0.3">
      <c r="A1188" s="56">
        <v>49201331</v>
      </c>
      <c r="B1188" s="86">
        <v>599276</v>
      </c>
      <c r="C1188" s="1">
        <v>42893</v>
      </c>
      <c r="D1188" s="56" t="s">
        <v>543</v>
      </c>
      <c r="E1188" s="56" t="s">
        <v>543</v>
      </c>
      <c r="F1188" s="56" t="s">
        <v>334</v>
      </c>
      <c r="G1188" s="56" t="s">
        <v>335</v>
      </c>
      <c r="H1188" s="56" t="s">
        <v>336</v>
      </c>
      <c r="I1188" s="56" t="s">
        <v>544</v>
      </c>
      <c r="K1188" s="56" t="s">
        <v>337</v>
      </c>
      <c r="L1188" s="56" t="s">
        <v>545</v>
      </c>
      <c r="M1188" s="56" t="s">
        <v>1044</v>
      </c>
      <c r="N1188" s="56" t="s">
        <v>1045</v>
      </c>
      <c r="O1188" s="56" t="s">
        <v>546</v>
      </c>
      <c r="P1188" s="1" t="s">
        <v>105</v>
      </c>
      <c r="S1188" s="56">
        <v>160785</v>
      </c>
      <c r="T1188" s="1" t="s">
        <v>562</v>
      </c>
      <c r="U1188" s="56">
        <v>41416</v>
      </c>
      <c r="V1188" s="56">
        <v>43099</v>
      </c>
      <c r="W1188" s="56">
        <v>41416</v>
      </c>
      <c r="X1188" s="56">
        <v>42734</v>
      </c>
      <c r="Y1188" s="56" t="s">
        <v>356</v>
      </c>
      <c r="Z1188" s="56" t="s">
        <v>382</v>
      </c>
      <c r="AA1188" s="56" t="s">
        <v>347</v>
      </c>
      <c r="AB1188" s="56" t="s">
        <v>343</v>
      </c>
      <c r="AC1188" s="56" t="s">
        <v>342</v>
      </c>
      <c r="AD1188" s="56" t="s">
        <v>347</v>
      </c>
      <c r="AE1188" s="56" t="s">
        <v>334</v>
      </c>
      <c r="AF1188" s="56" t="s">
        <v>291</v>
      </c>
      <c r="AG1188" s="56">
        <v>2014</v>
      </c>
      <c r="AH1188" s="56" t="s">
        <v>80</v>
      </c>
      <c r="AI1188" s="56" t="s">
        <v>344</v>
      </c>
      <c r="AJ1188" s="56">
        <v>103.9</v>
      </c>
      <c r="AK1188" s="1">
        <v>41790</v>
      </c>
      <c r="AM1188" s="56">
        <v>42762</v>
      </c>
      <c r="AN1188" s="56" t="s">
        <v>551</v>
      </c>
      <c r="AO1188" s="1">
        <v>41828</v>
      </c>
      <c r="AP1188" s="56" t="s">
        <v>548</v>
      </c>
      <c r="AQ1188" s="56">
        <v>75761</v>
      </c>
      <c r="AR1188" s="56">
        <v>0</v>
      </c>
      <c r="AS1188" s="56" t="s">
        <v>346</v>
      </c>
      <c r="BB1188" s="56" t="s">
        <v>339</v>
      </c>
      <c r="BC1188" s="56" t="s">
        <v>263</v>
      </c>
      <c r="BD1188" s="56" t="s">
        <v>349</v>
      </c>
      <c r="BE1188" s="56" t="s">
        <v>347</v>
      </c>
      <c r="BF1188" s="56" t="s">
        <v>334</v>
      </c>
      <c r="BG1188" s="56" t="s">
        <v>549</v>
      </c>
      <c r="BH1188" s="56">
        <v>0</v>
      </c>
      <c r="BI1188" s="56">
        <v>0</v>
      </c>
      <c r="BJ1188" s="56">
        <v>1</v>
      </c>
    </row>
    <row r="1189" spans="1:62" hidden="1" x14ac:dyDescent="0.3">
      <c r="A1189" s="56">
        <v>49201053</v>
      </c>
      <c r="B1189" s="86">
        <v>599276</v>
      </c>
      <c r="C1189" s="1">
        <v>42893</v>
      </c>
      <c r="D1189" s="56" t="s">
        <v>543</v>
      </c>
      <c r="E1189" s="56" t="s">
        <v>543</v>
      </c>
      <c r="F1189" s="56" t="s">
        <v>334</v>
      </c>
      <c r="G1189" s="56" t="s">
        <v>335</v>
      </c>
      <c r="H1189" s="56" t="s">
        <v>336</v>
      </c>
      <c r="I1189" s="56" t="s">
        <v>544</v>
      </c>
      <c r="K1189" s="56" t="s">
        <v>337</v>
      </c>
      <c r="L1189" s="56" t="s">
        <v>545</v>
      </c>
      <c r="M1189" s="56" t="s">
        <v>1044</v>
      </c>
      <c r="N1189" s="56" t="s">
        <v>1045</v>
      </c>
      <c r="O1189" s="56" t="s">
        <v>546</v>
      </c>
      <c r="P1189" s="1" t="s">
        <v>188</v>
      </c>
      <c r="Q1189" s="56" t="s">
        <v>241</v>
      </c>
      <c r="R1189" s="56" t="s">
        <v>339</v>
      </c>
      <c r="S1189" s="56">
        <v>149231</v>
      </c>
      <c r="T1189" s="1" t="s">
        <v>557</v>
      </c>
      <c r="U1189" s="56">
        <v>41416</v>
      </c>
      <c r="V1189" s="56">
        <v>43099</v>
      </c>
      <c r="W1189" s="56">
        <v>41394</v>
      </c>
      <c r="X1189" s="56">
        <v>42734</v>
      </c>
      <c r="Y1189" s="56" t="s">
        <v>356</v>
      </c>
      <c r="Z1189" s="56" t="s">
        <v>341</v>
      </c>
      <c r="AA1189" s="56" t="s">
        <v>342</v>
      </c>
      <c r="AB1189" s="56" t="s">
        <v>343</v>
      </c>
      <c r="AC1189" s="56" t="s">
        <v>342</v>
      </c>
      <c r="AD1189" s="56" t="s">
        <v>347</v>
      </c>
      <c r="AE1189" s="56" t="s">
        <v>354</v>
      </c>
      <c r="AF1189" s="56" t="s">
        <v>291</v>
      </c>
      <c r="AG1189" s="56">
        <v>2017</v>
      </c>
      <c r="AH1189" s="56" t="s">
        <v>80</v>
      </c>
      <c r="AI1189" s="56" t="s">
        <v>348</v>
      </c>
      <c r="AJ1189" s="56">
        <v>900</v>
      </c>
      <c r="AK1189" s="1">
        <v>42734</v>
      </c>
      <c r="AL1189" s="56" t="s">
        <v>905</v>
      </c>
      <c r="AM1189" s="56">
        <v>42748</v>
      </c>
      <c r="AN1189" s="56" t="s">
        <v>551</v>
      </c>
      <c r="AO1189" s="1">
        <v>42748</v>
      </c>
      <c r="AP1189" s="56" t="s">
        <v>551</v>
      </c>
      <c r="AQ1189" s="56">
        <v>57082</v>
      </c>
      <c r="AR1189" s="56">
        <v>0</v>
      </c>
      <c r="AS1189" s="56" t="s">
        <v>346</v>
      </c>
      <c r="BB1189" s="56" t="s">
        <v>339</v>
      </c>
      <c r="BC1189" s="56" t="s">
        <v>263</v>
      </c>
      <c r="BD1189" s="56" t="s">
        <v>349</v>
      </c>
      <c r="BE1189" s="56" t="s">
        <v>347</v>
      </c>
      <c r="BF1189" s="56" t="s">
        <v>334</v>
      </c>
      <c r="BG1189" s="56" t="s">
        <v>549</v>
      </c>
      <c r="BH1189" s="56">
        <v>0</v>
      </c>
      <c r="BI1189" s="56">
        <v>0</v>
      </c>
      <c r="BJ1189" s="56">
        <v>0</v>
      </c>
    </row>
    <row r="1190" spans="1:62" hidden="1" x14ac:dyDescent="0.3">
      <c r="A1190" s="56">
        <v>49201330</v>
      </c>
      <c r="B1190" s="86">
        <v>599276</v>
      </c>
      <c r="C1190" s="1">
        <v>42893</v>
      </c>
      <c r="D1190" s="56" t="s">
        <v>543</v>
      </c>
      <c r="E1190" s="56" t="s">
        <v>543</v>
      </c>
      <c r="F1190" s="56" t="s">
        <v>334</v>
      </c>
      <c r="G1190" s="56" t="s">
        <v>335</v>
      </c>
      <c r="H1190" s="56" t="s">
        <v>336</v>
      </c>
      <c r="I1190" s="56" t="s">
        <v>544</v>
      </c>
      <c r="K1190" s="56" t="s">
        <v>337</v>
      </c>
      <c r="L1190" s="56" t="s">
        <v>545</v>
      </c>
      <c r="M1190" s="56" t="s">
        <v>1044</v>
      </c>
      <c r="N1190" s="56" t="s">
        <v>1045</v>
      </c>
      <c r="O1190" s="56" t="s">
        <v>546</v>
      </c>
      <c r="P1190" s="1" t="s">
        <v>105</v>
      </c>
      <c r="S1190" s="56">
        <v>160785</v>
      </c>
      <c r="T1190" s="1" t="s">
        <v>562</v>
      </c>
      <c r="U1190" s="56">
        <v>41416</v>
      </c>
      <c r="V1190" s="56">
        <v>43099</v>
      </c>
      <c r="W1190" s="56">
        <v>41416</v>
      </c>
      <c r="X1190" s="56">
        <v>42734</v>
      </c>
      <c r="Y1190" s="56" t="s">
        <v>356</v>
      </c>
      <c r="Z1190" s="56" t="s">
        <v>382</v>
      </c>
      <c r="AA1190" s="56" t="s">
        <v>347</v>
      </c>
      <c r="AB1190" s="56" t="s">
        <v>343</v>
      </c>
      <c r="AC1190" s="56" t="s">
        <v>342</v>
      </c>
      <c r="AD1190" s="56" t="s">
        <v>347</v>
      </c>
      <c r="AE1190" s="56" t="s">
        <v>334</v>
      </c>
      <c r="AF1190" s="56" t="s">
        <v>224</v>
      </c>
      <c r="AG1190" s="56">
        <v>2013</v>
      </c>
      <c r="AH1190" s="56" t="s">
        <v>80</v>
      </c>
      <c r="AI1190" s="56" t="s">
        <v>339</v>
      </c>
      <c r="AJ1190" s="56">
        <v>0</v>
      </c>
      <c r="AM1190" s="56">
        <v>42762</v>
      </c>
      <c r="AN1190" s="56" t="s">
        <v>551</v>
      </c>
      <c r="AO1190" s="1">
        <v>41813</v>
      </c>
      <c r="AP1190" s="56" t="s">
        <v>548</v>
      </c>
      <c r="AQ1190" s="56">
        <v>75761</v>
      </c>
      <c r="AR1190" s="56">
        <v>0</v>
      </c>
      <c r="AS1190" s="56" t="s">
        <v>346</v>
      </c>
      <c r="BB1190" s="56" t="s">
        <v>339</v>
      </c>
      <c r="BC1190" s="56" t="s">
        <v>263</v>
      </c>
      <c r="BD1190" s="56" t="s">
        <v>349</v>
      </c>
      <c r="BE1190" s="56" t="s">
        <v>347</v>
      </c>
      <c r="BF1190" s="56" t="s">
        <v>334</v>
      </c>
      <c r="BG1190" s="56" t="s">
        <v>549</v>
      </c>
      <c r="BH1190" s="56">
        <v>0</v>
      </c>
      <c r="BI1190" s="56">
        <v>0</v>
      </c>
      <c r="BJ1190" s="56">
        <v>1</v>
      </c>
    </row>
    <row r="1191" spans="1:62" hidden="1" x14ac:dyDescent="0.3">
      <c r="A1191" s="56">
        <v>49201335</v>
      </c>
      <c r="B1191" s="86">
        <v>599276</v>
      </c>
      <c r="C1191" s="1">
        <v>42893</v>
      </c>
      <c r="D1191" s="56" t="s">
        <v>543</v>
      </c>
      <c r="E1191" s="56" t="s">
        <v>543</v>
      </c>
      <c r="F1191" s="56" t="s">
        <v>334</v>
      </c>
      <c r="G1191" s="56" t="s">
        <v>335</v>
      </c>
      <c r="H1191" s="56" t="s">
        <v>336</v>
      </c>
      <c r="I1191" s="56" t="s">
        <v>544</v>
      </c>
      <c r="K1191" s="56" t="s">
        <v>337</v>
      </c>
      <c r="L1191" s="56" t="s">
        <v>545</v>
      </c>
      <c r="M1191" s="56" t="s">
        <v>1044</v>
      </c>
      <c r="N1191" s="56" t="s">
        <v>1045</v>
      </c>
      <c r="O1191" s="56" t="s">
        <v>546</v>
      </c>
      <c r="P1191" s="1" t="s">
        <v>105</v>
      </c>
      <c r="S1191" s="56">
        <v>160785</v>
      </c>
      <c r="T1191" s="1" t="s">
        <v>562</v>
      </c>
      <c r="U1191" s="56">
        <v>41416</v>
      </c>
      <c r="V1191" s="56">
        <v>43099</v>
      </c>
      <c r="W1191" s="56">
        <v>41416</v>
      </c>
      <c r="X1191" s="56">
        <v>42734</v>
      </c>
      <c r="Y1191" s="56" t="s">
        <v>356</v>
      </c>
      <c r="Z1191" s="56" t="s">
        <v>382</v>
      </c>
      <c r="AA1191" s="56" t="s">
        <v>347</v>
      </c>
      <c r="AB1191" s="56" t="s">
        <v>343</v>
      </c>
      <c r="AC1191" s="56" t="s">
        <v>342</v>
      </c>
      <c r="AD1191" s="56" t="s">
        <v>347</v>
      </c>
      <c r="AE1191" s="56" t="s">
        <v>334</v>
      </c>
      <c r="AF1191" s="56" t="s">
        <v>291</v>
      </c>
      <c r="AG1191" s="56">
        <v>2016</v>
      </c>
      <c r="AH1191" s="56" t="s">
        <v>80</v>
      </c>
      <c r="AI1191" s="56" t="s">
        <v>348</v>
      </c>
      <c r="AJ1191" s="56">
        <v>113.2</v>
      </c>
      <c r="AK1191" s="1">
        <v>42369</v>
      </c>
      <c r="AM1191" s="56">
        <v>42762</v>
      </c>
      <c r="AN1191" s="56" t="s">
        <v>551</v>
      </c>
      <c r="AO1191" s="1">
        <v>42409</v>
      </c>
      <c r="AP1191" s="56" t="s">
        <v>548</v>
      </c>
      <c r="AQ1191" s="56">
        <v>75761</v>
      </c>
      <c r="AR1191" s="56">
        <v>0</v>
      </c>
      <c r="AS1191" s="56" t="s">
        <v>346</v>
      </c>
      <c r="BB1191" s="56" t="s">
        <v>339</v>
      </c>
      <c r="BC1191" s="56" t="s">
        <v>263</v>
      </c>
      <c r="BD1191" s="56" t="s">
        <v>349</v>
      </c>
      <c r="BE1191" s="56" t="s">
        <v>347</v>
      </c>
      <c r="BF1191" s="56" t="s">
        <v>334</v>
      </c>
      <c r="BG1191" s="56" t="s">
        <v>549</v>
      </c>
      <c r="BH1191" s="56">
        <v>0</v>
      </c>
      <c r="BI1191" s="56">
        <v>0</v>
      </c>
      <c r="BJ1191" s="56">
        <v>1</v>
      </c>
    </row>
    <row r="1192" spans="1:62" hidden="1" x14ac:dyDescent="0.3">
      <c r="A1192" s="56">
        <v>49201332</v>
      </c>
      <c r="B1192" s="86">
        <v>599276</v>
      </c>
      <c r="C1192" s="1">
        <v>42893</v>
      </c>
      <c r="D1192" s="56" t="s">
        <v>543</v>
      </c>
      <c r="E1192" s="56" t="s">
        <v>543</v>
      </c>
      <c r="F1192" s="56" t="s">
        <v>334</v>
      </c>
      <c r="G1192" s="56" t="s">
        <v>335</v>
      </c>
      <c r="H1192" s="56" t="s">
        <v>336</v>
      </c>
      <c r="I1192" s="56" t="s">
        <v>544</v>
      </c>
      <c r="K1192" s="56" t="s">
        <v>337</v>
      </c>
      <c r="L1192" s="56" t="s">
        <v>545</v>
      </c>
      <c r="M1192" s="56" t="s">
        <v>1044</v>
      </c>
      <c r="N1192" s="56" t="s">
        <v>1045</v>
      </c>
      <c r="O1192" s="56" t="s">
        <v>546</v>
      </c>
      <c r="P1192" s="1" t="s">
        <v>105</v>
      </c>
      <c r="S1192" s="56">
        <v>160785</v>
      </c>
      <c r="T1192" s="1" t="s">
        <v>562</v>
      </c>
      <c r="U1192" s="56">
        <v>41416</v>
      </c>
      <c r="V1192" s="56">
        <v>43099</v>
      </c>
      <c r="W1192" s="56">
        <v>41416</v>
      </c>
      <c r="X1192" s="56">
        <v>42734</v>
      </c>
      <c r="Y1192" s="56" t="s">
        <v>356</v>
      </c>
      <c r="Z1192" s="56" t="s">
        <v>382</v>
      </c>
      <c r="AA1192" s="56" t="s">
        <v>347</v>
      </c>
      <c r="AB1192" s="56" t="s">
        <v>343</v>
      </c>
      <c r="AC1192" s="56" t="s">
        <v>342</v>
      </c>
      <c r="AD1192" s="56" t="s">
        <v>347</v>
      </c>
      <c r="AE1192" s="56" t="s">
        <v>334</v>
      </c>
      <c r="AF1192" s="56" t="s">
        <v>291</v>
      </c>
      <c r="AG1192" s="56">
        <v>2015</v>
      </c>
      <c r="AH1192" s="56" t="s">
        <v>80</v>
      </c>
      <c r="AI1192" s="56" t="s">
        <v>348</v>
      </c>
      <c r="AJ1192" s="56">
        <v>105.5</v>
      </c>
      <c r="AK1192" s="1">
        <v>41973</v>
      </c>
      <c r="AM1192" s="56">
        <v>42762</v>
      </c>
      <c r="AN1192" s="56" t="s">
        <v>551</v>
      </c>
      <c r="AO1192" s="1">
        <v>42046</v>
      </c>
      <c r="AP1192" s="56" t="s">
        <v>548</v>
      </c>
      <c r="AQ1192" s="56">
        <v>75761</v>
      </c>
      <c r="AR1192" s="56">
        <v>0</v>
      </c>
      <c r="AS1192" s="56" t="s">
        <v>346</v>
      </c>
      <c r="BB1192" s="56" t="s">
        <v>339</v>
      </c>
      <c r="BC1192" s="56" t="s">
        <v>263</v>
      </c>
      <c r="BD1192" s="56" t="s">
        <v>349</v>
      </c>
      <c r="BE1192" s="56" t="s">
        <v>347</v>
      </c>
      <c r="BF1192" s="56" t="s">
        <v>334</v>
      </c>
      <c r="BG1192" s="56" t="s">
        <v>549</v>
      </c>
      <c r="BH1192" s="56">
        <v>0</v>
      </c>
      <c r="BI1192" s="56">
        <v>0</v>
      </c>
      <c r="BJ1192" s="56">
        <v>1</v>
      </c>
    </row>
    <row r="1193" spans="1:62" hidden="1" x14ac:dyDescent="0.3">
      <c r="A1193" s="56">
        <v>49201334</v>
      </c>
      <c r="B1193" s="86">
        <v>599276</v>
      </c>
      <c r="C1193" s="1">
        <v>42893</v>
      </c>
      <c r="D1193" s="56" t="s">
        <v>543</v>
      </c>
      <c r="E1193" s="56" t="s">
        <v>543</v>
      </c>
      <c r="F1193" s="56" t="s">
        <v>334</v>
      </c>
      <c r="G1193" s="56" t="s">
        <v>335</v>
      </c>
      <c r="H1193" s="56" t="s">
        <v>336</v>
      </c>
      <c r="I1193" s="56" t="s">
        <v>544</v>
      </c>
      <c r="K1193" s="56" t="s">
        <v>337</v>
      </c>
      <c r="L1193" s="56" t="s">
        <v>545</v>
      </c>
      <c r="M1193" s="56" t="s">
        <v>1044</v>
      </c>
      <c r="N1193" s="56" t="s">
        <v>1045</v>
      </c>
      <c r="O1193" s="56" t="s">
        <v>546</v>
      </c>
      <c r="P1193" s="1" t="s">
        <v>105</v>
      </c>
      <c r="S1193" s="56">
        <v>160785</v>
      </c>
      <c r="T1193" s="1" t="s">
        <v>562</v>
      </c>
      <c r="U1193" s="56">
        <v>41416</v>
      </c>
      <c r="V1193" s="56">
        <v>43099</v>
      </c>
      <c r="W1193" s="56">
        <v>41416</v>
      </c>
      <c r="X1193" s="56">
        <v>42734</v>
      </c>
      <c r="Y1193" s="56" t="s">
        <v>356</v>
      </c>
      <c r="Z1193" s="56" t="s">
        <v>382</v>
      </c>
      <c r="AA1193" s="56" t="s">
        <v>347</v>
      </c>
      <c r="AB1193" s="56" t="s">
        <v>343</v>
      </c>
      <c r="AC1193" s="56" t="s">
        <v>342</v>
      </c>
      <c r="AD1193" s="56" t="s">
        <v>347</v>
      </c>
      <c r="AE1193" s="56" t="s">
        <v>334</v>
      </c>
      <c r="AF1193" s="56" t="s">
        <v>291</v>
      </c>
      <c r="AG1193" s="56">
        <v>2015</v>
      </c>
      <c r="AH1193" s="56" t="s">
        <v>80</v>
      </c>
      <c r="AI1193" s="56" t="s">
        <v>344</v>
      </c>
      <c r="AJ1193" s="56">
        <v>108.7</v>
      </c>
      <c r="AK1193" s="1">
        <v>42185</v>
      </c>
      <c r="AM1193" s="56">
        <v>42762</v>
      </c>
      <c r="AN1193" s="56" t="s">
        <v>551</v>
      </c>
      <c r="AO1193" s="1">
        <v>42227</v>
      </c>
      <c r="AP1193" s="56" t="s">
        <v>548</v>
      </c>
      <c r="AQ1193" s="56">
        <v>75761</v>
      </c>
      <c r="AR1193" s="56">
        <v>0</v>
      </c>
      <c r="AS1193" s="56" t="s">
        <v>346</v>
      </c>
      <c r="BB1193" s="56" t="s">
        <v>339</v>
      </c>
      <c r="BC1193" s="56" t="s">
        <v>263</v>
      </c>
      <c r="BD1193" s="56" t="s">
        <v>349</v>
      </c>
      <c r="BE1193" s="56" t="s">
        <v>347</v>
      </c>
      <c r="BF1193" s="56" t="s">
        <v>334</v>
      </c>
      <c r="BG1193" s="56" t="s">
        <v>549</v>
      </c>
      <c r="BH1193" s="56">
        <v>0</v>
      </c>
      <c r="BI1193" s="56">
        <v>0</v>
      </c>
      <c r="BJ1193" s="56">
        <v>1</v>
      </c>
    </row>
    <row r="1194" spans="1:62" hidden="1" x14ac:dyDescent="0.3">
      <c r="A1194" s="56">
        <v>49201352</v>
      </c>
      <c r="B1194" s="86">
        <v>599276</v>
      </c>
      <c r="C1194" s="1">
        <v>42893</v>
      </c>
      <c r="D1194" s="56" t="s">
        <v>543</v>
      </c>
      <c r="E1194" s="56" t="s">
        <v>543</v>
      </c>
      <c r="F1194" s="56" t="s">
        <v>334</v>
      </c>
      <c r="G1194" s="56" t="s">
        <v>335</v>
      </c>
      <c r="H1194" s="56" t="s">
        <v>336</v>
      </c>
      <c r="I1194" s="56" t="s">
        <v>544</v>
      </c>
      <c r="K1194" s="56" t="s">
        <v>337</v>
      </c>
      <c r="L1194" s="56" t="s">
        <v>545</v>
      </c>
      <c r="M1194" s="56" t="s">
        <v>1044</v>
      </c>
      <c r="N1194" s="56" t="s">
        <v>1045</v>
      </c>
      <c r="O1194" s="56" t="s">
        <v>546</v>
      </c>
      <c r="P1194" s="1" t="s">
        <v>105</v>
      </c>
      <c r="S1194" s="56">
        <v>116944</v>
      </c>
      <c r="T1194" s="1" t="s">
        <v>585</v>
      </c>
      <c r="U1194" s="56">
        <v>41416</v>
      </c>
      <c r="V1194" s="56">
        <v>43099</v>
      </c>
      <c r="W1194" s="56">
        <v>41425</v>
      </c>
      <c r="X1194" s="56">
        <v>42734</v>
      </c>
      <c r="Y1194" s="56" t="s">
        <v>356</v>
      </c>
      <c r="Z1194" s="56" t="s">
        <v>367</v>
      </c>
      <c r="AA1194" s="56" t="s">
        <v>347</v>
      </c>
      <c r="AB1194" s="56" t="s">
        <v>343</v>
      </c>
      <c r="AC1194" s="56" t="s">
        <v>342</v>
      </c>
      <c r="AD1194" s="56" t="s">
        <v>342</v>
      </c>
      <c r="AE1194" s="56" t="s">
        <v>354</v>
      </c>
      <c r="AF1194" s="56" t="s">
        <v>292</v>
      </c>
      <c r="AG1194" s="56">
        <v>2015</v>
      </c>
      <c r="AH1194" s="56" t="s">
        <v>80</v>
      </c>
      <c r="AI1194" s="56" t="s">
        <v>348</v>
      </c>
      <c r="AJ1194" s="56">
        <v>1699613</v>
      </c>
      <c r="AM1194" s="56">
        <v>41798</v>
      </c>
      <c r="AN1194" s="56" t="s">
        <v>548</v>
      </c>
      <c r="AO1194" s="1">
        <v>41350</v>
      </c>
      <c r="AP1194" s="56" t="s">
        <v>548</v>
      </c>
      <c r="AQ1194" s="56">
        <v>52521</v>
      </c>
      <c r="AR1194" s="56">
        <v>0</v>
      </c>
      <c r="AS1194" s="56" t="s">
        <v>346</v>
      </c>
      <c r="BB1194" s="56" t="s">
        <v>339</v>
      </c>
      <c r="BC1194" s="56" t="s">
        <v>263</v>
      </c>
      <c r="BD1194" s="56" t="s">
        <v>349</v>
      </c>
      <c r="BE1194" s="56" t="s">
        <v>347</v>
      </c>
      <c r="BF1194" s="56" t="s">
        <v>334</v>
      </c>
      <c r="BG1194" s="56" t="s">
        <v>549</v>
      </c>
      <c r="BH1194" s="56">
        <v>0</v>
      </c>
      <c r="BI1194" s="56">
        <v>0</v>
      </c>
      <c r="BJ1194" s="56">
        <v>0</v>
      </c>
    </row>
    <row r="1195" spans="1:62" hidden="1" x14ac:dyDescent="0.3">
      <c r="A1195" s="56">
        <v>49201345</v>
      </c>
      <c r="B1195" s="86">
        <v>599276</v>
      </c>
      <c r="C1195" s="1">
        <v>42893</v>
      </c>
      <c r="D1195" s="56" t="s">
        <v>543</v>
      </c>
      <c r="E1195" s="56" t="s">
        <v>543</v>
      </c>
      <c r="F1195" s="56" t="s">
        <v>334</v>
      </c>
      <c r="G1195" s="56" t="s">
        <v>335</v>
      </c>
      <c r="H1195" s="56" t="s">
        <v>336</v>
      </c>
      <c r="I1195" s="56" t="s">
        <v>544</v>
      </c>
      <c r="K1195" s="56" t="s">
        <v>337</v>
      </c>
      <c r="L1195" s="56" t="s">
        <v>545</v>
      </c>
      <c r="M1195" s="56" t="s">
        <v>1044</v>
      </c>
      <c r="N1195" s="56" t="s">
        <v>1045</v>
      </c>
      <c r="O1195" s="56" t="s">
        <v>546</v>
      </c>
      <c r="P1195" s="1" t="s">
        <v>105</v>
      </c>
      <c r="S1195" s="56">
        <v>160785</v>
      </c>
      <c r="T1195" s="1" t="s">
        <v>562</v>
      </c>
      <c r="U1195" s="56">
        <v>41416</v>
      </c>
      <c r="V1195" s="56">
        <v>43099</v>
      </c>
      <c r="W1195" s="56">
        <v>41416</v>
      </c>
      <c r="X1195" s="56">
        <v>42734</v>
      </c>
      <c r="Y1195" s="56" t="s">
        <v>356</v>
      </c>
      <c r="Z1195" s="56" t="s">
        <v>382</v>
      </c>
      <c r="AA1195" s="56" t="s">
        <v>347</v>
      </c>
      <c r="AB1195" s="56" t="s">
        <v>343</v>
      </c>
      <c r="AC1195" s="56" t="s">
        <v>342</v>
      </c>
      <c r="AD1195" s="56" t="s">
        <v>347</v>
      </c>
      <c r="AE1195" s="56" t="s">
        <v>334</v>
      </c>
      <c r="AF1195" s="56" t="s">
        <v>292</v>
      </c>
      <c r="AG1195" s="56">
        <v>2016</v>
      </c>
      <c r="AH1195" s="56" t="s">
        <v>80</v>
      </c>
      <c r="AI1195" s="56" t="s">
        <v>344</v>
      </c>
      <c r="AJ1195" s="56">
        <v>133</v>
      </c>
      <c r="AM1195" s="56">
        <v>42762</v>
      </c>
      <c r="AN1195" s="56" t="s">
        <v>551</v>
      </c>
      <c r="AO1195" s="1">
        <v>41813</v>
      </c>
      <c r="AP1195" s="56" t="s">
        <v>548</v>
      </c>
      <c r="AQ1195" s="56">
        <v>75761</v>
      </c>
      <c r="AR1195" s="56">
        <v>0</v>
      </c>
      <c r="AS1195" s="56" t="s">
        <v>346</v>
      </c>
      <c r="BB1195" s="56" t="s">
        <v>339</v>
      </c>
      <c r="BC1195" s="56" t="s">
        <v>263</v>
      </c>
      <c r="BD1195" s="56" t="s">
        <v>349</v>
      </c>
      <c r="BE1195" s="56" t="s">
        <v>347</v>
      </c>
      <c r="BF1195" s="56" t="s">
        <v>334</v>
      </c>
      <c r="BG1195" s="56" t="s">
        <v>549</v>
      </c>
      <c r="BH1195" s="56">
        <v>0</v>
      </c>
      <c r="BI1195" s="56">
        <v>0</v>
      </c>
      <c r="BJ1195" s="56">
        <v>1</v>
      </c>
    </row>
    <row r="1196" spans="1:62" hidden="1" x14ac:dyDescent="0.3">
      <c r="A1196" s="56">
        <v>49201340</v>
      </c>
      <c r="B1196" s="86">
        <v>599276</v>
      </c>
      <c r="C1196" s="1">
        <v>42893</v>
      </c>
      <c r="D1196" s="56" t="s">
        <v>543</v>
      </c>
      <c r="E1196" s="56" t="s">
        <v>543</v>
      </c>
      <c r="F1196" s="56" t="s">
        <v>334</v>
      </c>
      <c r="G1196" s="56" t="s">
        <v>335</v>
      </c>
      <c r="H1196" s="56" t="s">
        <v>336</v>
      </c>
      <c r="I1196" s="56" t="s">
        <v>544</v>
      </c>
      <c r="K1196" s="56" t="s">
        <v>337</v>
      </c>
      <c r="L1196" s="56" t="s">
        <v>545</v>
      </c>
      <c r="M1196" s="56" t="s">
        <v>1044</v>
      </c>
      <c r="N1196" s="56" t="s">
        <v>1045</v>
      </c>
      <c r="O1196" s="56" t="s">
        <v>546</v>
      </c>
      <c r="P1196" s="1" t="s">
        <v>105</v>
      </c>
      <c r="S1196" s="56">
        <v>160785</v>
      </c>
      <c r="T1196" s="1" t="s">
        <v>562</v>
      </c>
      <c r="U1196" s="56">
        <v>41416</v>
      </c>
      <c r="V1196" s="56">
        <v>43099</v>
      </c>
      <c r="W1196" s="56">
        <v>41416</v>
      </c>
      <c r="X1196" s="56">
        <v>42734</v>
      </c>
      <c r="Y1196" s="56" t="s">
        <v>356</v>
      </c>
      <c r="Z1196" s="56" t="s">
        <v>382</v>
      </c>
      <c r="AA1196" s="56" t="s">
        <v>347</v>
      </c>
      <c r="AB1196" s="56" t="s">
        <v>343</v>
      </c>
      <c r="AC1196" s="56" t="s">
        <v>342</v>
      </c>
      <c r="AD1196" s="56" t="s">
        <v>347</v>
      </c>
      <c r="AE1196" s="56" t="s">
        <v>334</v>
      </c>
      <c r="AF1196" s="56" t="s">
        <v>292</v>
      </c>
      <c r="AG1196" s="56">
        <v>2014</v>
      </c>
      <c r="AH1196" s="56" t="s">
        <v>80</v>
      </c>
      <c r="AI1196" s="56" t="s">
        <v>344</v>
      </c>
      <c r="AJ1196" s="56">
        <v>116</v>
      </c>
      <c r="AM1196" s="56">
        <v>42762</v>
      </c>
      <c r="AN1196" s="56" t="s">
        <v>551</v>
      </c>
      <c r="AO1196" s="1">
        <v>41813</v>
      </c>
      <c r="AP1196" s="56" t="s">
        <v>548</v>
      </c>
      <c r="AQ1196" s="56">
        <v>75761</v>
      </c>
      <c r="AR1196" s="56">
        <v>0</v>
      </c>
      <c r="AS1196" s="56" t="s">
        <v>346</v>
      </c>
      <c r="BB1196" s="56" t="s">
        <v>339</v>
      </c>
      <c r="BC1196" s="56" t="s">
        <v>263</v>
      </c>
      <c r="BD1196" s="56" t="s">
        <v>349</v>
      </c>
      <c r="BE1196" s="56" t="s">
        <v>347</v>
      </c>
      <c r="BF1196" s="56" t="s">
        <v>334</v>
      </c>
      <c r="BG1196" s="56" t="s">
        <v>549</v>
      </c>
      <c r="BH1196" s="56">
        <v>0</v>
      </c>
      <c r="BI1196" s="56">
        <v>0</v>
      </c>
      <c r="BJ1196" s="56">
        <v>1</v>
      </c>
    </row>
    <row r="1197" spans="1:62" hidden="1" x14ac:dyDescent="0.3">
      <c r="A1197" s="56">
        <v>49201338</v>
      </c>
      <c r="B1197" s="86">
        <v>599276</v>
      </c>
      <c r="C1197" s="1">
        <v>42893</v>
      </c>
      <c r="D1197" s="56" t="s">
        <v>543</v>
      </c>
      <c r="E1197" s="56" t="s">
        <v>543</v>
      </c>
      <c r="F1197" s="56" t="s">
        <v>334</v>
      </c>
      <c r="G1197" s="56" t="s">
        <v>335</v>
      </c>
      <c r="H1197" s="56" t="s">
        <v>336</v>
      </c>
      <c r="I1197" s="56" t="s">
        <v>544</v>
      </c>
      <c r="K1197" s="56" t="s">
        <v>337</v>
      </c>
      <c r="L1197" s="56" t="s">
        <v>545</v>
      </c>
      <c r="M1197" s="56" t="s">
        <v>1044</v>
      </c>
      <c r="N1197" s="56" t="s">
        <v>1045</v>
      </c>
      <c r="O1197" s="56" t="s">
        <v>546</v>
      </c>
      <c r="P1197" s="1" t="s">
        <v>105</v>
      </c>
      <c r="S1197" s="56">
        <v>160785</v>
      </c>
      <c r="T1197" s="1" t="s">
        <v>562</v>
      </c>
      <c r="U1197" s="56">
        <v>41416</v>
      </c>
      <c r="V1197" s="56">
        <v>43099</v>
      </c>
      <c r="W1197" s="56">
        <v>41416</v>
      </c>
      <c r="X1197" s="56">
        <v>42734</v>
      </c>
      <c r="Y1197" s="56" t="s">
        <v>356</v>
      </c>
      <c r="Z1197" s="56" t="s">
        <v>382</v>
      </c>
      <c r="AA1197" s="56" t="s">
        <v>347</v>
      </c>
      <c r="AB1197" s="56" t="s">
        <v>343</v>
      </c>
      <c r="AC1197" s="56" t="s">
        <v>342</v>
      </c>
      <c r="AD1197" s="56" t="s">
        <v>347</v>
      </c>
      <c r="AE1197" s="56" t="s">
        <v>334</v>
      </c>
      <c r="AF1197" s="56" t="s">
        <v>292</v>
      </c>
      <c r="AG1197" s="56">
        <v>2013</v>
      </c>
      <c r="AH1197" s="56" t="s">
        <v>80</v>
      </c>
      <c r="AI1197" s="56" t="s">
        <v>344</v>
      </c>
      <c r="AJ1197" s="56">
        <v>108</v>
      </c>
      <c r="AM1197" s="56">
        <v>42762</v>
      </c>
      <c r="AN1197" s="56" t="s">
        <v>551</v>
      </c>
      <c r="AO1197" s="1">
        <v>41813</v>
      </c>
      <c r="AP1197" s="56" t="s">
        <v>548</v>
      </c>
      <c r="AQ1197" s="56">
        <v>75761</v>
      </c>
      <c r="AR1197" s="56">
        <v>0</v>
      </c>
      <c r="AS1197" s="56" t="s">
        <v>346</v>
      </c>
      <c r="BB1197" s="56" t="s">
        <v>339</v>
      </c>
      <c r="BC1197" s="56" t="s">
        <v>263</v>
      </c>
      <c r="BD1197" s="56" t="s">
        <v>349</v>
      </c>
      <c r="BE1197" s="56" t="s">
        <v>347</v>
      </c>
      <c r="BF1197" s="56" t="s">
        <v>334</v>
      </c>
      <c r="BG1197" s="56" t="s">
        <v>549</v>
      </c>
      <c r="BH1197" s="56">
        <v>0</v>
      </c>
      <c r="BI1197" s="56">
        <v>0</v>
      </c>
      <c r="BJ1197" s="56">
        <v>1</v>
      </c>
    </row>
    <row r="1198" spans="1:62" hidden="1" x14ac:dyDescent="0.3">
      <c r="A1198" s="56">
        <v>49201339</v>
      </c>
      <c r="B1198" s="86">
        <v>599276</v>
      </c>
      <c r="C1198" s="1">
        <v>42893</v>
      </c>
      <c r="D1198" s="56" t="s">
        <v>543</v>
      </c>
      <c r="E1198" s="56" t="s">
        <v>543</v>
      </c>
      <c r="F1198" s="56" t="s">
        <v>334</v>
      </c>
      <c r="G1198" s="56" t="s">
        <v>335</v>
      </c>
      <c r="H1198" s="56" t="s">
        <v>336</v>
      </c>
      <c r="I1198" s="56" t="s">
        <v>544</v>
      </c>
      <c r="K1198" s="56" t="s">
        <v>337</v>
      </c>
      <c r="L1198" s="56" t="s">
        <v>545</v>
      </c>
      <c r="M1198" s="56" t="s">
        <v>1044</v>
      </c>
      <c r="N1198" s="56" t="s">
        <v>1045</v>
      </c>
      <c r="O1198" s="56" t="s">
        <v>546</v>
      </c>
      <c r="P1198" s="1" t="s">
        <v>105</v>
      </c>
      <c r="S1198" s="56">
        <v>160785</v>
      </c>
      <c r="T1198" s="1" t="s">
        <v>562</v>
      </c>
      <c r="U1198" s="56">
        <v>41416</v>
      </c>
      <c r="V1198" s="56">
        <v>43099</v>
      </c>
      <c r="W1198" s="56">
        <v>41416</v>
      </c>
      <c r="X1198" s="56">
        <v>42734</v>
      </c>
      <c r="Y1198" s="56" t="s">
        <v>356</v>
      </c>
      <c r="Z1198" s="56" t="s">
        <v>382</v>
      </c>
      <c r="AA1198" s="56" t="s">
        <v>347</v>
      </c>
      <c r="AB1198" s="56" t="s">
        <v>343</v>
      </c>
      <c r="AC1198" s="56" t="s">
        <v>342</v>
      </c>
      <c r="AD1198" s="56" t="s">
        <v>347</v>
      </c>
      <c r="AE1198" s="56" t="s">
        <v>334</v>
      </c>
      <c r="AF1198" s="56" t="s">
        <v>292</v>
      </c>
      <c r="AG1198" s="56">
        <v>2014</v>
      </c>
      <c r="AH1198" s="56" t="s">
        <v>80</v>
      </c>
      <c r="AI1198" s="56" t="s">
        <v>348</v>
      </c>
      <c r="AJ1198" s="56">
        <v>112</v>
      </c>
      <c r="AM1198" s="56">
        <v>42762</v>
      </c>
      <c r="AN1198" s="56" t="s">
        <v>551</v>
      </c>
      <c r="AO1198" s="1">
        <v>41813</v>
      </c>
      <c r="AP1198" s="56" t="s">
        <v>548</v>
      </c>
      <c r="AQ1198" s="56">
        <v>75761</v>
      </c>
      <c r="AR1198" s="56">
        <v>0</v>
      </c>
      <c r="AS1198" s="56" t="s">
        <v>346</v>
      </c>
      <c r="BB1198" s="56" t="s">
        <v>339</v>
      </c>
      <c r="BC1198" s="56" t="s">
        <v>263</v>
      </c>
      <c r="BD1198" s="56" t="s">
        <v>349</v>
      </c>
      <c r="BE1198" s="56" t="s">
        <v>347</v>
      </c>
      <c r="BF1198" s="56" t="s">
        <v>334</v>
      </c>
      <c r="BG1198" s="56" t="s">
        <v>549</v>
      </c>
      <c r="BH1198" s="56">
        <v>0</v>
      </c>
      <c r="BI1198" s="56">
        <v>0</v>
      </c>
      <c r="BJ1198" s="56">
        <v>1</v>
      </c>
    </row>
    <row r="1199" spans="1:62" hidden="1" x14ac:dyDescent="0.3">
      <c r="A1199" s="56">
        <v>49201344</v>
      </c>
      <c r="B1199" s="86">
        <v>599276</v>
      </c>
      <c r="C1199" s="1">
        <v>42893</v>
      </c>
      <c r="D1199" s="56" t="s">
        <v>543</v>
      </c>
      <c r="E1199" s="56" t="s">
        <v>543</v>
      </c>
      <c r="F1199" s="56" t="s">
        <v>334</v>
      </c>
      <c r="G1199" s="56" t="s">
        <v>335</v>
      </c>
      <c r="H1199" s="56" t="s">
        <v>336</v>
      </c>
      <c r="I1199" s="56" t="s">
        <v>544</v>
      </c>
      <c r="K1199" s="56" t="s">
        <v>337</v>
      </c>
      <c r="L1199" s="56" t="s">
        <v>545</v>
      </c>
      <c r="M1199" s="56" t="s">
        <v>1044</v>
      </c>
      <c r="N1199" s="56" t="s">
        <v>1045</v>
      </c>
      <c r="O1199" s="56" t="s">
        <v>546</v>
      </c>
      <c r="P1199" s="1" t="s">
        <v>105</v>
      </c>
      <c r="S1199" s="56">
        <v>160785</v>
      </c>
      <c r="T1199" s="1" t="s">
        <v>562</v>
      </c>
      <c r="U1199" s="56">
        <v>41416</v>
      </c>
      <c r="V1199" s="56">
        <v>43099</v>
      </c>
      <c r="W1199" s="56">
        <v>41416</v>
      </c>
      <c r="X1199" s="56">
        <v>42734</v>
      </c>
      <c r="Y1199" s="56" t="s">
        <v>356</v>
      </c>
      <c r="Z1199" s="56" t="s">
        <v>382</v>
      </c>
      <c r="AA1199" s="56" t="s">
        <v>347</v>
      </c>
      <c r="AB1199" s="56" t="s">
        <v>343</v>
      </c>
      <c r="AC1199" s="56" t="s">
        <v>342</v>
      </c>
      <c r="AD1199" s="56" t="s">
        <v>347</v>
      </c>
      <c r="AE1199" s="56" t="s">
        <v>334</v>
      </c>
      <c r="AF1199" s="56" t="s">
        <v>292</v>
      </c>
      <c r="AG1199" s="56">
        <v>2016</v>
      </c>
      <c r="AH1199" s="56" t="s">
        <v>80</v>
      </c>
      <c r="AI1199" s="56" t="s">
        <v>348</v>
      </c>
      <c r="AJ1199" s="56">
        <v>129</v>
      </c>
      <c r="AM1199" s="56">
        <v>42762</v>
      </c>
      <c r="AN1199" s="56" t="s">
        <v>551</v>
      </c>
      <c r="AO1199" s="1">
        <v>41813</v>
      </c>
      <c r="AP1199" s="56" t="s">
        <v>548</v>
      </c>
      <c r="AQ1199" s="56">
        <v>75761</v>
      </c>
      <c r="AR1199" s="56">
        <v>0</v>
      </c>
      <c r="AS1199" s="56" t="s">
        <v>346</v>
      </c>
      <c r="BB1199" s="56" t="s">
        <v>339</v>
      </c>
      <c r="BC1199" s="56" t="s">
        <v>263</v>
      </c>
      <c r="BD1199" s="56" t="s">
        <v>349</v>
      </c>
      <c r="BE1199" s="56" t="s">
        <v>347</v>
      </c>
      <c r="BF1199" s="56" t="s">
        <v>334</v>
      </c>
      <c r="BG1199" s="56" t="s">
        <v>549</v>
      </c>
      <c r="BH1199" s="56">
        <v>0</v>
      </c>
      <c r="BI1199" s="56">
        <v>0</v>
      </c>
      <c r="BJ1199" s="56">
        <v>1</v>
      </c>
    </row>
    <row r="1200" spans="1:62" hidden="1" x14ac:dyDescent="0.3">
      <c r="A1200" s="56">
        <v>49201341</v>
      </c>
      <c r="B1200" s="86">
        <v>599276</v>
      </c>
      <c r="C1200" s="1">
        <v>42893</v>
      </c>
      <c r="D1200" s="56" t="s">
        <v>543</v>
      </c>
      <c r="E1200" s="56" t="s">
        <v>543</v>
      </c>
      <c r="F1200" s="56" t="s">
        <v>334</v>
      </c>
      <c r="G1200" s="56" t="s">
        <v>335</v>
      </c>
      <c r="H1200" s="56" t="s">
        <v>336</v>
      </c>
      <c r="I1200" s="56" t="s">
        <v>544</v>
      </c>
      <c r="K1200" s="56" t="s">
        <v>337</v>
      </c>
      <c r="L1200" s="56" t="s">
        <v>545</v>
      </c>
      <c r="M1200" s="56" t="s">
        <v>1044</v>
      </c>
      <c r="N1200" s="56" t="s">
        <v>1045</v>
      </c>
      <c r="O1200" s="56" t="s">
        <v>546</v>
      </c>
      <c r="P1200" s="1" t="s">
        <v>105</v>
      </c>
      <c r="S1200" s="56">
        <v>160785</v>
      </c>
      <c r="T1200" s="1" t="s">
        <v>562</v>
      </c>
      <c r="U1200" s="56">
        <v>41416</v>
      </c>
      <c r="V1200" s="56">
        <v>43099</v>
      </c>
      <c r="W1200" s="56">
        <v>41416</v>
      </c>
      <c r="X1200" s="56">
        <v>42734</v>
      </c>
      <c r="Y1200" s="56" t="s">
        <v>356</v>
      </c>
      <c r="Z1200" s="56" t="s">
        <v>382</v>
      </c>
      <c r="AA1200" s="56" t="s">
        <v>347</v>
      </c>
      <c r="AB1200" s="56" t="s">
        <v>343</v>
      </c>
      <c r="AC1200" s="56" t="s">
        <v>342</v>
      </c>
      <c r="AD1200" s="56" t="s">
        <v>347</v>
      </c>
      <c r="AE1200" s="56" t="s">
        <v>334</v>
      </c>
      <c r="AF1200" s="56" t="s">
        <v>292</v>
      </c>
      <c r="AG1200" s="56">
        <v>2015</v>
      </c>
      <c r="AH1200" s="56" t="s">
        <v>80</v>
      </c>
      <c r="AI1200" s="56" t="s">
        <v>348</v>
      </c>
      <c r="AJ1200" s="56">
        <v>120</v>
      </c>
      <c r="AM1200" s="56">
        <v>42762</v>
      </c>
      <c r="AN1200" s="56" t="s">
        <v>551</v>
      </c>
      <c r="AO1200" s="1">
        <v>41813</v>
      </c>
      <c r="AP1200" s="56" t="s">
        <v>548</v>
      </c>
      <c r="AQ1200" s="56">
        <v>75761</v>
      </c>
      <c r="AR1200" s="56">
        <v>0</v>
      </c>
      <c r="AS1200" s="56" t="s">
        <v>346</v>
      </c>
      <c r="BB1200" s="56" t="s">
        <v>339</v>
      </c>
      <c r="BC1200" s="56" t="s">
        <v>263</v>
      </c>
      <c r="BD1200" s="56" t="s">
        <v>349</v>
      </c>
      <c r="BE1200" s="56" t="s">
        <v>347</v>
      </c>
      <c r="BF1200" s="56" t="s">
        <v>334</v>
      </c>
      <c r="BG1200" s="56" t="s">
        <v>549</v>
      </c>
      <c r="BH1200" s="56">
        <v>0</v>
      </c>
      <c r="BI1200" s="56">
        <v>0</v>
      </c>
      <c r="BJ1200" s="56">
        <v>1</v>
      </c>
    </row>
    <row r="1201" spans="1:62" hidden="1" x14ac:dyDescent="0.3">
      <c r="A1201" s="56">
        <v>49201343</v>
      </c>
      <c r="B1201" s="86">
        <v>599276</v>
      </c>
      <c r="C1201" s="1">
        <v>42893</v>
      </c>
      <c r="D1201" s="56" t="s">
        <v>543</v>
      </c>
      <c r="E1201" s="56" t="s">
        <v>543</v>
      </c>
      <c r="F1201" s="56" t="s">
        <v>334</v>
      </c>
      <c r="G1201" s="56" t="s">
        <v>335</v>
      </c>
      <c r="H1201" s="56" t="s">
        <v>336</v>
      </c>
      <c r="I1201" s="56" t="s">
        <v>544</v>
      </c>
      <c r="K1201" s="56" t="s">
        <v>337</v>
      </c>
      <c r="L1201" s="56" t="s">
        <v>545</v>
      </c>
      <c r="M1201" s="56" t="s">
        <v>1044</v>
      </c>
      <c r="N1201" s="56" t="s">
        <v>1045</v>
      </c>
      <c r="O1201" s="56" t="s">
        <v>546</v>
      </c>
      <c r="P1201" s="1" t="s">
        <v>105</v>
      </c>
      <c r="S1201" s="56">
        <v>160785</v>
      </c>
      <c r="T1201" s="1" t="s">
        <v>562</v>
      </c>
      <c r="U1201" s="56">
        <v>41416</v>
      </c>
      <c r="V1201" s="56">
        <v>43099</v>
      </c>
      <c r="W1201" s="56">
        <v>41416</v>
      </c>
      <c r="X1201" s="56">
        <v>42734</v>
      </c>
      <c r="Y1201" s="56" t="s">
        <v>356</v>
      </c>
      <c r="Z1201" s="56" t="s">
        <v>382</v>
      </c>
      <c r="AA1201" s="56" t="s">
        <v>347</v>
      </c>
      <c r="AB1201" s="56" t="s">
        <v>343</v>
      </c>
      <c r="AC1201" s="56" t="s">
        <v>342</v>
      </c>
      <c r="AD1201" s="56" t="s">
        <v>347</v>
      </c>
      <c r="AE1201" s="56" t="s">
        <v>334</v>
      </c>
      <c r="AF1201" s="56" t="s">
        <v>292</v>
      </c>
      <c r="AG1201" s="56">
        <v>2015</v>
      </c>
      <c r="AH1201" s="56" t="s">
        <v>80</v>
      </c>
      <c r="AI1201" s="56" t="s">
        <v>344</v>
      </c>
      <c r="AJ1201" s="56">
        <v>124</v>
      </c>
      <c r="AM1201" s="56">
        <v>42762</v>
      </c>
      <c r="AN1201" s="56" t="s">
        <v>551</v>
      </c>
      <c r="AO1201" s="1">
        <v>41813</v>
      </c>
      <c r="AP1201" s="56" t="s">
        <v>548</v>
      </c>
      <c r="AQ1201" s="56">
        <v>75761</v>
      </c>
      <c r="AR1201" s="56">
        <v>0</v>
      </c>
      <c r="AS1201" s="56" t="s">
        <v>346</v>
      </c>
      <c r="BB1201" s="56" t="s">
        <v>339</v>
      </c>
      <c r="BC1201" s="56" t="s">
        <v>263</v>
      </c>
      <c r="BD1201" s="56" t="s">
        <v>349</v>
      </c>
      <c r="BE1201" s="56" t="s">
        <v>347</v>
      </c>
      <c r="BF1201" s="56" t="s">
        <v>334</v>
      </c>
      <c r="BG1201" s="56" t="s">
        <v>549</v>
      </c>
      <c r="BH1201" s="56">
        <v>0</v>
      </c>
      <c r="BI1201" s="56">
        <v>0</v>
      </c>
      <c r="BJ1201" s="56">
        <v>1</v>
      </c>
    </row>
    <row r="1202" spans="1:62" hidden="1" x14ac:dyDescent="0.3">
      <c r="A1202" s="56">
        <v>49201351</v>
      </c>
      <c r="B1202" s="86">
        <v>599276</v>
      </c>
      <c r="C1202" s="1">
        <v>42893</v>
      </c>
      <c r="D1202" s="56" t="s">
        <v>543</v>
      </c>
      <c r="E1202" s="56" t="s">
        <v>543</v>
      </c>
      <c r="F1202" s="56" t="s">
        <v>334</v>
      </c>
      <c r="G1202" s="56" t="s">
        <v>335</v>
      </c>
      <c r="H1202" s="56" t="s">
        <v>336</v>
      </c>
      <c r="I1202" s="56" t="s">
        <v>544</v>
      </c>
      <c r="K1202" s="56" t="s">
        <v>337</v>
      </c>
      <c r="L1202" s="56" t="s">
        <v>545</v>
      </c>
      <c r="M1202" s="56" t="s">
        <v>1044</v>
      </c>
      <c r="N1202" s="56" t="s">
        <v>1045</v>
      </c>
      <c r="O1202" s="56" t="s">
        <v>546</v>
      </c>
      <c r="P1202" s="1" t="s">
        <v>105</v>
      </c>
      <c r="S1202" s="56">
        <v>116944</v>
      </c>
      <c r="T1202" s="1" t="s">
        <v>585</v>
      </c>
      <c r="U1202" s="56">
        <v>41416</v>
      </c>
      <c r="V1202" s="56">
        <v>43099</v>
      </c>
      <c r="W1202" s="56">
        <v>41425</v>
      </c>
      <c r="X1202" s="56">
        <v>42734</v>
      </c>
      <c r="Y1202" s="56" t="s">
        <v>356</v>
      </c>
      <c r="Z1202" s="56" t="s">
        <v>367</v>
      </c>
      <c r="AA1202" s="56" t="s">
        <v>347</v>
      </c>
      <c r="AB1202" s="56" t="s">
        <v>343</v>
      </c>
      <c r="AC1202" s="56" t="s">
        <v>342</v>
      </c>
      <c r="AD1202" s="56" t="s">
        <v>342</v>
      </c>
      <c r="AE1202" s="56" t="s">
        <v>354</v>
      </c>
      <c r="AF1202" s="56" t="s">
        <v>292</v>
      </c>
      <c r="AG1202" s="56">
        <v>2014</v>
      </c>
      <c r="AH1202" s="56" t="s">
        <v>80</v>
      </c>
      <c r="AI1202" s="56" t="s">
        <v>344</v>
      </c>
      <c r="AJ1202" s="56">
        <v>1699613</v>
      </c>
      <c r="AM1202" s="56">
        <v>41798</v>
      </c>
      <c r="AN1202" s="56" t="s">
        <v>548</v>
      </c>
      <c r="AO1202" s="1">
        <v>41350</v>
      </c>
      <c r="AP1202" s="56" t="s">
        <v>548</v>
      </c>
      <c r="AQ1202" s="56">
        <v>52521</v>
      </c>
      <c r="AR1202" s="56">
        <v>0</v>
      </c>
      <c r="AS1202" s="56" t="s">
        <v>346</v>
      </c>
      <c r="BB1202" s="56" t="s">
        <v>339</v>
      </c>
      <c r="BC1202" s="56" t="s">
        <v>263</v>
      </c>
      <c r="BD1202" s="56" t="s">
        <v>349</v>
      </c>
      <c r="BE1202" s="56" t="s">
        <v>347</v>
      </c>
      <c r="BF1202" s="56" t="s">
        <v>334</v>
      </c>
      <c r="BG1202" s="56" t="s">
        <v>549</v>
      </c>
      <c r="BH1202" s="56">
        <v>0</v>
      </c>
      <c r="BI1202" s="56">
        <v>0</v>
      </c>
      <c r="BJ1202" s="56">
        <v>0</v>
      </c>
    </row>
    <row r="1203" spans="1:62" hidden="1" x14ac:dyDescent="0.3">
      <c r="A1203" s="56">
        <v>49201348</v>
      </c>
      <c r="B1203" s="86">
        <v>599276</v>
      </c>
      <c r="C1203" s="1">
        <v>42893</v>
      </c>
      <c r="D1203" s="56" t="s">
        <v>543</v>
      </c>
      <c r="E1203" s="56" t="s">
        <v>543</v>
      </c>
      <c r="F1203" s="56" t="s">
        <v>334</v>
      </c>
      <c r="G1203" s="56" t="s">
        <v>335</v>
      </c>
      <c r="H1203" s="56" t="s">
        <v>336</v>
      </c>
      <c r="I1203" s="56" t="s">
        <v>544</v>
      </c>
      <c r="K1203" s="56" t="s">
        <v>337</v>
      </c>
      <c r="L1203" s="56" t="s">
        <v>545</v>
      </c>
      <c r="M1203" s="56" t="s">
        <v>1044</v>
      </c>
      <c r="N1203" s="56" t="s">
        <v>1045</v>
      </c>
      <c r="O1203" s="56" t="s">
        <v>546</v>
      </c>
      <c r="P1203" s="1" t="s">
        <v>105</v>
      </c>
      <c r="S1203" s="56">
        <v>116944</v>
      </c>
      <c r="T1203" s="1" t="s">
        <v>585</v>
      </c>
      <c r="U1203" s="56">
        <v>41416</v>
      </c>
      <c r="V1203" s="56">
        <v>43099</v>
      </c>
      <c r="W1203" s="56">
        <v>41425</v>
      </c>
      <c r="X1203" s="56">
        <v>42734</v>
      </c>
      <c r="Y1203" s="56" t="s">
        <v>356</v>
      </c>
      <c r="Z1203" s="56" t="s">
        <v>367</v>
      </c>
      <c r="AA1203" s="56" t="s">
        <v>347</v>
      </c>
      <c r="AB1203" s="56" t="s">
        <v>343</v>
      </c>
      <c r="AC1203" s="56" t="s">
        <v>342</v>
      </c>
      <c r="AD1203" s="56" t="s">
        <v>342</v>
      </c>
      <c r="AE1203" s="56" t="s">
        <v>354</v>
      </c>
      <c r="AF1203" s="56" t="s">
        <v>291</v>
      </c>
      <c r="AG1203" s="56">
        <v>2014</v>
      </c>
      <c r="AH1203" s="56" t="s">
        <v>80</v>
      </c>
      <c r="AI1203" s="56" t="s">
        <v>348</v>
      </c>
      <c r="AJ1203" s="56">
        <v>1996787</v>
      </c>
      <c r="AK1203" s="1">
        <v>41608</v>
      </c>
      <c r="AM1203" s="56">
        <v>41798</v>
      </c>
      <c r="AN1203" s="56" t="s">
        <v>548</v>
      </c>
      <c r="AO1203" s="1">
        <v>41675</v>
      </c>
      <c r="AP1203" s="56" t="s">
        <v>548</v>
      </c>
      <c r="AQ1203" s="56">
        <v>52521</v>
      </c>
      <c r="AR1203" s="56">
        <v>0</v>
      </c>
      <c r="AS1203" s="56" t="s">
        <v>346</v>
      </c>
      <c r="BB1203" s="56" t="s">
        <v>339</v>
      </c>
      <c r="BC1203" s="56" t="s">
        <v>263</v>
      </c>
      <c r="BD1203" s="56" t="s">
        <v>349</v>
      </c>
      <c r="BE1203" s="56" t="s">
        <v>347</v>
      </c>
      <c r="BF1203" s="56" t="s">
        <v>334</v>
      </c>
      <c r="BG1203" s="56" t="s">
        <v>549</v>
      </c>
      <c r="BH1203" s="56">
        <v>0</v>
      </c>
      <c r="BI1203" s="56">
        <v>0</v>
      </c>
      <c r="BJ1203" s="56">
        <v>0</v>
      </c>
    </row>
    <row r="1204" spans="1:62" hidden="1" x14ac:dyDescent="0.3">
      <c r="A1204" s="56">
        <v>49201346</v>
      </c>
      <c r="B1204" s="86">
        <v>599276</v>
      </c>
      <c r="C1204" s="1">
        <v>42893</v>
      </c>
      <c r="D1204" s="56" t="s">
        <v>543</v>
      </c>
      <c r="E1204" s="56" t="s">
        <v>543</v>
      </c>
      <c r="F1204" s="56" t="s">
        <v>334</v>
      </c>
      <c r="G1204" s="56" t="s">
        <v>335</v>
      </c>
      <c r="H1204" s="56" t="s">
        <v>336</v>
      </c>
      <c r="I1204" s="56" t="s">
        <v>544</v>
      </c>
      <c r="K1204" s="56" t="s">
        <v>337</v>
      </c>
      <c r="L1204" s="56" t="s">
        <v>545</v>
      </c>
      <c r="M1204" s="56" t="s">
        <v>1044</v>
      </c>
      <c r="N1204" s="56" t="s">
        <v>1045</v>
      </c>
      <c r="O1204" s="56" t="s">
        <v>546</v>
      </c>
      <c r="P1204" s="1" t="s">
        <v>105</v>
      </c>
      <c r="S1204" s="56">
        <v>160785</v>
      </c>
      <c r="T1204" s="1" t="s">
        <v>562</v>
      </c>
      <c r="U1204" s="56">
        <v>41416</v>
      </c>
      <c r="V1204" s="56">
        <v>43099</v>
      </c>
      <c r="W1204" s="56">
        <v>41416</v>
      </c>
      <c r="X1204" s="56">
        <v>42734</v>
      </c>
      <c r="Y1204" s="56" t="s">
        <v>356</v>
      </c>
      <c r="Z1204" s="56" t="s">
        <v>382</v>
      </c>
      <c r="AA1204" s="56" t="s">
        <v>347</v>
      </c>
      <c r="AB1204" s="56" t="s">
        <v>343</v>
      </c>
      <c r="AC1204" s="56" t="s">
        <v>342</v>
      </c>
      <c r="AD1204" s="56" t="s">
        <v>347</v>
      </c>
      <c r="AE1204" s="56" t="s">
        <v>334</v>
      </c>
      <c r="AF1204" s="56" t="s">
        <v>292</v>
      </c>
      <c r="AG1204" s="56">
        <v>2017</v>
      </c>
      <c r="AH1204" s="56" t="s">
        <v>80</v>
      </c>
      <c r="AI1204" s="56" t="s">
        <v>348</v>
      </c>
      <c r="AJ1204" s="56">
        <v>138</v>
      </c>
      <c r="AM1204" s="56">
        <v>42762</v>
      </c>
      <c r="AN1204" s="56" t="s">
        <v>551</v>
      </c>
      <c r="AO1204" s="1">
        <v>41813</v>
      </c>
      <c r="AP1204" s="56" t="s">
        <v>548</v>
      </c>
      <c r="AQ1204" s="56">
        <v>75761</v>
      </c>
      <c r="AR1204" s="56">
        <v>0</v>
      </c>
      <c r="AS1204" s="56" t="s">
        <v>346</v>
      </c>
      <c r="BB1204" s="56" t="s">
        <v>339</v>
      </c>
      <c r="BC1204" s="56" t="s">
        <v>263</v>
      </c>
      <c r="BD1204" s="56" t="s">
        <v>349</v>
      </c>
      <c r="BE1204" s="56" t="s">
        <v>347</v>
      </c>
      <c r="BF1204" s="56" t="s">
        <v>334</v>
      </c>
      <c r="BG1204" s="56" t="s">
        <v>549</v>
      </c>
      <c r="BH1204" s="56">
        <v>0</v>
      </c>
      <c r="BI1204" s="56">
        <v>0</v>
      </c>
      <c r="BJ1204" s="56">
        <v>1</v>
      </c>
    </row>
    <row r="1205" spans="1:62" hidden="1" x14ac:dyDescent="0.3">
      <c r="A1205" s="56">
        <v>49201347</v>
      </c>
      <c r="B1205" s="86">
        <v>599276</v>
      </c>
      <c r="C1205" s="1">
        <v>42893</v>
      </c>
      <c r="D1205" s="56" t="s">
        <v>543</v>
      </c>
      <c r="E1205" s="56" t="s">
        <v>543</v>
      </c>
      <c r="F1205" s="56" t="s">
        <v>334</v>
      </c>
      <c r="G1205" s="56" t="s">
        <v>335</v>
      </c>
      <c r="H1205" s="56" t="s">
        <v>336</v>
      </c>
      <c r="I1205" s="56" t="s">
        <v>544</v>
      </c>
      <c r="K1205" s="56" t="s">
        <v>337</v>
      </c>
      <c r="L1205" s="56" t="s">
        <v>545</v>
      </c>
      <c r="M1205" s="56" t="s">
        <v>1044</v>
      </c>
      <c r="N1205" s="56" t="s">
        <v>1045</v>
      </c>
      <c r="O1205" s="56" t="s">
        <v>546</v>
      </c>
      <c r="P1205" s="1" t="s">
        <v>105</v>
      </c>
      <c r="S1205" s="56">
        <v>116944</v>
      </c>
      <c r="T1205" s="1" t="s">
        <v>585</v>
      </c>
      <c r="U1205" s="56">
        <v>41416</v>
      </c>
      <c r="V1205" s="56">
        <v>43099</v>
      </c>
      <c r="W1205" s="56">
        <v>41425</v>
      </c>
      <c r="X1205" s="56">
        <v>42734</v>
      </c>
      <c r="Y1205" s="56" t="s">
        <v>356</v>
      </c>
      <c r="Z1205" s="56" t="s">
        <v>367</v>
      </c>
      <c r="AA1205" s="56" t="s">
        <v>347</v>
      </c>
      <c r="AB1205" s="56" t="s">
        <v>343</v>
      </c>
      <c r="AC1205" s="56" t="s">
        <v>342</v>
      </c>
      <c r="AD1205" s="56" t="s">
        <v>342</v>
      </c>
      <c r="AE1205" s="56" t="s">
        <v>354</v>
      </c>
      <c r="AF1205" s="56" t="s">
        <v>224</v>
      </c>
      <c r="AG1205" s="56">
        <v>2012</v>
      </c>
      <c r="AH1205" s="56" t="s">
        <v>80</v>
      </c>
      <c r="AI1205" s="56" t="s">
        <v>339</v>
      </c>
      <c r="AJ1205" s="56">
        <v>1864131</v>
      </c>
      <c r="AM1205" s="56">
        <v>41798</v>
      </c>
      <c r="AN1205" s="56" t="s">
        <v>548</v>
      </c>
      <c r="AO1205" s="1">
        <v>41405</v>
      </c>
      <c r="AP1205" s="56" t="s">
        <v>548</v>
      </c>
      <c r="AQ1205" s="56">
        <v>52521</v>
      </c>
      <c r="AR1205" s="56">
        <v>0</v>
      </c>
      <c r="AS1205" s="56" t="s">
        <v>346</v>
      </c>
      <c r="BB1205" s="56" t="s">
        <v>339</v>
      </c>
      <c r="BC1205" s="56" t="s">
        <v>263</v>
      </c>
      <c r="BD1205" s="56" t="s">
        <v>349</v>
      </c>
      <c r="BE1205" s="56" t="s">
        <v>347</v>
      </c>
      <c r="BF1205" s="56" t="s">
        <v>334</v>
      </c>
      <c r="BG1205" s="56" t="s">
        <v>549</v>
      </c>
      <c r="BH1205" s="56">
        <v>0</v>
      </c>
      <c r="BI1205" s="56">
        <v>0</v>
      </c>
      <c r="BJ1205" s="56">
        <v>0</v>
      </c>
    </row>
    <row r="1206" spans="1:62" hidden="1" x14ac:dyDescent="0.3">
      <c r="A1206" s="56">
        <v>49201350</v>
      </c>
      <c r="B1206" s="86">
        <v>599276</v>
      </c>
      <c r="C1206" s="1">
        <v>42893</v>
      </c>
      <c r="D1206" s="56" t="s">
        <v>543</v>
      </c>
      <c r="E1206" s="56" t="s">
        <v>543</v>
      </c>
      <c r="F1206" s="56" t="s">
        <v>334</v>
      </c>
      <c r="G1206" s="56" t="s">
        <v>335</v>
      </c>
      <c r="H1206" s="56" t="s">
        <v>336</v>
      </c>
      <c r="I1206" s="56" t="s">
        <v>544</v>
      </c>
      <c r="K1206" s="56" t="s">
        <v>337</v>
      </c>
      <c r="L1206" s="56" t="s">
        <v>545</v>
      </c>
      <c r="M1206" s="56" t="s">
        <v>1044</v>
      </c>
      <c r="N1206" s="56" t="s">
        <v>1045</v>
      </c>
      <c r="O1206" s="56" t="s">
        <v>546</v>
      </c>
      <c r="P1206" s="1" t="s">
        <v>105</v>
      </c>
      <c r="S1206" s="56">
        <v>116944</v>
      </c>
      <c r="T1206" s="1" t="s">
        <v>585</v>
      </c>
      <c r="U1206" s="56">
        <v>41416</v>
      </c>
      <c r="V1206" s="56">
        <v>43099</v>
      </c>
      <c r="W1206" s="56">
        <v>41425</v>
      </c>
      <c r="X1206" s="56">
        <v>42734</v>
      </c>
      <c r="Y1206" s="56" t="s">
        <v>356</v>
      </c>
      <c r="Z1206" s="56" t="s">
        <v>367</v>
      </c>
      <c r="AA1206" s="56" t="s">
        <v>347</v>
      </c>
      <c r="AB1206" s="56" t="s">
        <v>343</v>
      </c>
      <c r="AC1206" s="56" t="s">
        <v>342</v>
      </c>
      <c r="AD1206" s="56" t="s">
        <v>342</v>
      </c>
      <c r="AE1206" s="56" t="s">
        <v>354</v>
      </c>
      <c r="AF1206" s="56" t="s">
        <v>292</v>
      </c>
      <c r="AG1206" s="56">
        <v>2014</v>
      </c>
      <c r="AH1206" s="56" t="s">
        <v>80</v>
      </c>
      <c r="AI1206" s="56" t="s">
        <v>348</v>
      </c>
      <c r="AJ1206" s="56">
        <v>2034455</v>
      </c>
      <c r="AM1206" s="56">
        <v>41798</v>
      </c>
      <c r="AN1206" s="56" t="s">
        <v>548</v>
      </c>
      <c r="AO1206" s="1">
        <v>41350</v>
      </c>
      <c r="AP1206" s="56" t="s">
        <v>548</v>
      </c>
      <c r="AQ1206" s="56">
        <v>52521</v>
      </c>
      <c r="AR1206" s="56">
        <v>0</v>
      </c>
      <c r="AS1206" s="56" t="s">
        <v>346</v>
      </c>
      <c r="BB1206" s="56" t="s">
        <v>339</v>
      </c>
      <c r="BC1206" s="56" t="s">
        <v>263</v>
      </c>
      <c r="BD1206" s="56" t="s">
        <v>349</v>
      </c>
      <c r="BE1206" s="56" t="s">
        <v>347</v>
      </c>
      <c r="BF1206" s="56" t="s">
        <v>334</v>
      </c>
      <c r="BG1206" s="56" t="s">
        <v>549</v>
      </c>
      <c r="BH1206" s="56">
        <v>0</v>
      </c>
      <c r="BI1206" s="56">
        <v>0</v>
      </c>
      <c r="BJ1206" s="56">
        <v>0</v>
      </c>
    </row>
    <row r="1207" spans="1:62" hidden="1" x14ac:dyDescent="0.3">
      <c r="A1207" s="56">
        <v>49201171</v>
      </c>
      <c r="B1207" s="86">
        <v>599276</v>
      </c>
      <c r="C1207" s="1">
        <v>42893</v>
      </c>
      <c r="D1207" s="56" t="s">
        <v>543</v>
      </c>
      <c r="E1207" s="56" t="s">
        <v>543</v>
      </c>
      <c r="F1207" s="56" t="s">
        <v>334</v>
      </c>
      <c r="G1207" s="56" t="s">
        <v>335</v>
      </c>
      <c r="H1207" s="56" t="s">
        <v>336</v>
      </c>
      <c r="I1207" s="56" t="s">
        <v>544</v>
      </c>
      <c r="K1207" s="56" t="s">
        <v>337</v>
      </c>
      <c r="L1207" s="56" t="s">
        <v>545</v>
      </c>
      <c r="M1207" s="56" t="s">
        <v>1044</v>
      </c>
      <c r="N1207" s="56" t="s">
        <v>1045</v>
      </c>
      <c r="O1207" s="56" t="s">
        <v>546</v>
      </c>
      <c r="P1207" s="1" t="s">
        <v>110</v>
      </c>
      <c r="Q1207" s="56" t="s">
        <v>241</v>
      </c>
      <c r="R1207" s="56" t="s">
        <v>339</v>
      </c>
      <c r="S1207" s="56">
        <v>141810</v>
      </c>
      <c r="T1207" s="1" t="s">
        <v>566</v>
      </c>
      <c r="U1207" s="56">
        <v>41416</v>
      </c>
      <c r="V1207" s="56">
        <v>43099</v>
      </c>
      <c r="W1207" s="56">
        <v>41394</v>
      </c>
      <c r="X1207" s="56">
        <v>42734</v>
      </c>
      <c r="Y1207" s="56" t="s">
        <v>356</v>
      </c>
      <c r="Z1207" s="56" t="s">
        <v>382</v>
      </c>
      <c r="AA1207" s="56" t="s">
        <v>347</v>
      </c>
      <c r="AB1207" s="56" t="s">
        <v>343</v>
      </c>
      <c r="AC1207" s="56" t="s">
        <v>342</v>
      </c>
      <c r="AD1207" s="56" t="s">
        <v>342</v>
      </c>
      <c r="AE1207" s="56" t="s">
        <v>334</v>
      </c>
      <c r="AF1207" s="56" t="s">
        <v>224</v>
      </c>
      <c r="AG1207" s="56">
        <v>2013</v>
      </c>
      <c r="AH1207" s="56" t="s">
        <v>80</v>
      </c>
      <c r="AI1207" s="56" t="s">
        <v>339</v>
      </c>
      <c r="AJ1207" s="56">
        <v>9</v>
      </c>
      <c r="AM1207" s="56">
        <v>42762</v>
      </c>
      <c r="AN1207" s="56" t="s">
        <v>551</v>
      </c>
      <c r="AO1207" s="1">
        <v>41810</v>
      </c>
      <c r="AP1207" s="56" t="s">
        <v>548</v>
      </c>
      <c r="AQ1207" s="56">
        <v>66066</v>
      </c>
      <c r="AR1207" s="56">
        <v>0</v>
      </c>
      <c r="AS1207" s="56" t="s">
        <v>346</v>
      </c>
      <c r="BB1207" s="56" t="s">
        <v>339</v>
      </c>
      <c r="BC1207" s="56" t="s">
        <v>263</v>
      </c>
      <c r="BD1207" s="56" t="s">
        <v>349</v>
      </c>
      <c r="BE1207" s="56" t="s">
        <v>347</v>
      </c>
      <c r="BF1207" s="56" t="s">
        <v>334</v>
      </c>
      <c r="BG1207" s="56" t="s">
        <v>549</v>
      </c>
      <c r="BH1207" s="56">
        <v>0</v>
      </c>
      <c r="BI1207" s="56">
        <v>0</v>
      </c>
      <c r="BJ1207" s="56">
        <v>1</v>
      </c>
    </row>
    <row r="1208" spans="1:62" hidden="1" x14ac:dyDescent="0.3">
      <c r="A1208" s="56">
        <v>49201349</v>
      </c>
      <c r="B1208" s="86">
        <v>599276</v>
      </c>
      <c r="C1208" s="1">
        <v>42893</v>
      </c>
      <c r="D1208" s="56" t="s">
        <v>543</v>
      </c>
      <c r="E1208" s="56" t="s">
        <v>543</v>
      </c>
      <c r="F1208" s="56" t="s">
        <v>334</v>
      </c>
      <c r="G1208" s="56" t="s">
        <v>335</v>
      </c>
      <c r="H1208" s="56" t="s">
        <v>336</v>
      </c>
      <c r="I1208" s="56" t="s">
        <v>544</v>
      </c>
      <c r="K1208" s="56" t="s">
        <v>337</v>
      </c>
      <c r="L1208" s="56" t="s">
        <v>545</v>
      </c>
      <c r="M1208" s="56" t="s">
        <v>1044</v>
      </c>
      <c r="N1208" s="56" t="s">
        <v>1045</v>
      </c>
      <c r="O1208" s="56" t="s">
        <v>546</v>
      </c>
      <c r="P1208" s="1" t="s">
        <v>105</v>
      </c>
      <c r="S1208" s="56">
        <v>116944</v>
      </c>
      <c r="T1208" s="1" t="s">
        <v>585</v>
      </c>
      <c r="U1208" s="56">
        <v>41416</v>
      </c>
      <c r="V1208" s="56">
        <v>43099</v>
      </c>
      <c r="W1208" s="56">
        <v>41425</v>
      </c>
      <c r="X1208" s="56">
        <v>42734</v>
      </c>
      <c r="Y1208" s="56" t="s">
        <v>356</v>
      </c>
      <c r="Z1208" s="56" t="s">
        <v>367</v>
      </c>
      <c r="AA1208" s="56" t="s">
        <v>347</v>
      </c>
      <c r="AB1208" s="56" t="s">
        <v>343</v>
      </c>
      <c r="AC1208" s="56" t="s">
        <v>342</v>
      </c>
      <c r="AD1208" s="56" t="s">
        <v>342</v>
      </c>
      <c r="AE1208" s="56" t="s">
        <v>354</v>
      </c>
      <c r="AF1208" s="56" t="s">
        <v>292</v>
      </c>
      <c r="AG1208" s="56">
        <v>2013</v>
      </c>
      <c r="AH1208" s="56" t="s">
        <v>80</v>
      </c>
      <c r="AI1208" s="56" t="s">
        <v>344</v>
      </c>
      <c r="AJ1208" s="56">
        <v>678152</v>
      </c>
      <c r="AM1208" s="56">
        <v>41798</v>
      </c>
      <c r="AN1208" s="56" t="s">
        <v>548</v>
      </c>
      <c r="AO1208" s="1">
        <v>41350</v>
      </c>
      <c r="AP1208" s="56" t="s">
        <v>548</v>
      </c>
      <c r="AQ1208" s="56">
        <v>52521</v>
      </c>
      <c r="AR1208" s="56">
        <v>0</v>
      </c>
      <c r="AS1208" s="56" t="s">
        <v>346</v>
      </c>
      <c r="BB1208" s="56" t="s">
        <v>339</v>
      </c>
      <c r="BC1208" s="56" t="s">
        <v>263</v>
      </c>
      <c r="BD1208" s="56" t="s">
        <v>349</v>
      </c>
      <c r="BE1208" s="56" t="s">
        <v>347</v>
      </c>
      <c r="BF1208" s="56" t="s">
        <v>334</v>
      </c>
      <c r="BG1208" s="56" t="s">
        <v>549</v>
      </c>
      <c r="BH1208" s="56">
        <v>0</v>
      </c>
      <c r="BI1208" s="56">
        <v>0</v>
      </c>
      <c r="BJ1208" s="56">
        <v>0</v>
      </c>
    </row>
    <row r="1209" spans="1:62" hidden="1" x14ac:dyDescent="0.3">
      <c r="A1209" s="56">
        <v>49201387</v>
      </c>
      <c r="B1209" s="86">
        <v>599276</v>
      </c>
      <c r="C1209" s="1">
        <v>42893</v>
      </c>
      <c r="D1209" s="56" t="s">
        <v>543</v>
      </c>
      <c r="E1209" s="56" t="s">
        <v>543</v>
      </c>
      <c r="F1209" s="56" t="s">
        <v>334</v>
      </c>
      <c r="G1209" s="56" t="s">
        <v>335</v>
      </c>
      <c r="H1209" s="56" t="s">
        <v>336</v>
      </c>
      <c r="I1209" s="56" t="s">
        <v>544</v>
      </c>
      <c r="K1209" s="56" t="s">
        <v>337</v>
      </c>
      <c r="L1209" s="56" t="s">
        <v>545</v>
      </c>
      <c r="M1209" s="56" t="s">
        <v>1044</v>
      </c>
      <c r="N1209" s="56" t="s">
        <v>1045</v>
      </c>
      <c r="O1209" s="56" t="s">
        <v>546</v>
      </c>
      <c r="P1209" s="1" t="s">
        <v>105</v>
      </c>
      <c r="S1209" s="56">
        <v>164363</v>
      </c>
      <c r="T1209" s="1" t="s">
        <v>553</v>
      </c>
      <c r="U1209" s="56">
        <v>41416</v>
      </c>
      <c r="V1209" s="56">
        <v>43099</v>
      </c>
      <c r="W1209" s="56">
        <v>41416</v>
      </c>
      <c r="X1209" s="56">
        <v>42734</v>
      </c>
      <c r="Y1209" s="56" t="s">
        <v>356</v>
      </c>
      <c r="Z1209" s="56" t="s">
        <v>367</v>
      </c>
      <c r="AA1209" s="56" t="s">
        <v>347</v>
      </c>
      <c r="AB1209" s="56" t="s">
        <v>343</v>
      </c>
      <c r="AC1209" s="56" t="s">
        <v>342</v>
      </c>
      <c r="AD1209" s="56" t="s">
        <v>347</v>
      </c>
      <c r="AE1209" s="56" t="s">
        <v>334</v>
      </c>
      <c r="AF1209" s="56" t="s">
        <v>291</v>
      </c>
      <c r="AG1209" s="56">
        <v>2014</v>
      </c>
      <c r="AH1209" s="56" t="s">
        <v>80</v>
      </c>
      <c r="AI1209" s="56" t="s">
        <v>344</v>
      </c>
      <c r="AJ1209" s="56">
        <v>9122041</v>
      </c>
      <c r="AK1209" s="1">
        <v>41790</v>
      </c>
      <c r="AM1209" s="56">
        <v>42762</v>
      </c>
      <c r="AN1209" s="56" t="s">
        <v>551</v>
      </c>
      <c r="AO1209" s="1">
        <v>41841</v>
      </c>
      <c r="AP1209" s="56" t="s">
        <v>548</v>
      </c>
      <c r="AQ1209" s="56">
        <v>76742</v>
      </c>
      <c r="AR1209" s="56">
        <v>0</v>
      </c>
      <c r="AS1209" s="56" t="s">
        <v>346</v>
      </c>
      <c r="BB1209" s="56" t="s">
        <v>339</v>
      </c>
      <c r="BC1209" s="56" t="s">
        <v>263</v>
      </c>
      <c r="BD1209" s="56" t="s">
        <v>349</v>
      </c>
      <c r="BE1209" s="56" t="s">
        <v>347</v>
      </c>
      <c r="BF1209" s="56" t="s">
        <v>334</v>
      </c>
      <c r="BG1209" s="56" t="s">
        <v>549</v>
      </c>
      <c r="BH1209" s="56">
        <v>0</v>
      </c>
      <c r="BI1209" s="56">
        <v>0</v>
      </c>
      <c r="BJ1209" s="56">
        <v>1</v>
      </c>
    </row>
    <row r="1210" spans="1:62" hidden="1" x14ac:dyDescent="0.3">
      <c r="A1210" s="56">
        <v>49201369</v>
      </c>
      <c r="B1210" s="86">
        <v>599276</v>
      </c>
      <c r="C1210" s="1">
        <v>42893</v>
      </c>
      <c r="D1210" s="56" t="s">
        <v>543</v>
      </c>
      <c r="E1210" s="56" t="s">
        <v>543</v>
      </c>
      <c r="F1210" s="56" t="s">
        <v>334</v>
      </c>
      <c r="G1210" s="56" t="s">
        <v>335</v>
      </c>
      <c r="H1210" s="56" t="s">
        <v>336</v>
      </c>
      <c r="I1210" s="56" t="s">
        <v>544</v>
      </c>
      <c r="K1210" s="56" t="s">
        <v>337</v>
      </c>
      <c r="L1210" s="56" t="s">
        <v>545</v>
      </c>
      <c r="M1210" s="56" t="s">
        <v>1044</v>
      </c>
      <c r="N1210" s="56" t="s">
        <v>1045</v>
      </c>
      <c r="O1210" s="56" t="s">
        <v>546</v>
      </c>
      <c r="P1210" s="1" t="s">
        <v>105</v>
      </c>
      <c r="S1210" s="56">
        <v>164362</v>
      </c>
      <c r="T1210" s="1" t="s">
        <v>256</v>
      </c>
      <c r="U1210" s="56">
        <v>41416</v>
      </c>
      <c r="V1210" s="56">
        <v>43099</v>
      </c>
      <c r="W1210" s="56">
        <v>41416</v>
      </c>
      <c r="X1210" s="56">
        <v>42734</v>
      </c>
      <c r="Y1210" s="56" t="s">
        <v>356</v>
      </c>
      <c r="Z1210" s="56" t="s">
        <v>341</v>
      </c>
      <c r="AA1210" s="56" t="s">
        <v>347</v>
      </c>
      <c r="AB1210" s="56" t="s">
        <v>343</v>
      </c>
      <c r="AC1210" s="56" t="s">
        <v>342</v>
      </c>
      <c r="AD1210" s="56" t="s">
        <v>347</v>
      </c>
      <c r="AE1210" s="56" t="s">
        <v>334</v>
      </c>
      <c r="AF1210" s="56" t="s">
        <v>292</v>
      </c>
      <c r="AG1210" s="56">
        <v>2017</v>
      </c>
      <c r="AH1210" s="56" t="s">
        <v>80</v>
      </c>
      <c r="AI1210" s="56" t="s">
        <v>348</v>
      </c>
      <c r="AJ1210" s="56">
        <v>122000</v>
      </c>
      <c r="AM1210" s="56">
        <v>42762</v>
      </c>
      <c r="AN1210" s="56" t="s">
        <v>551</v>
      </c>
      <c r="AO1210" s="1">
        <v>41836</v>
      </c>
      <c r="AP1210" s="56" t="s">
        <v>383</v>
      </c>
      <c r="AQ1210" s="56">
        <v>76741</v>
      </c>
      <c r="AR1210" s="56">
        <v>0</v>
      </c>
      <c r="AS1210" s="56" t="s">
        <v>346</v>
      </c>
      <c r="BB1210" s="56" t="s">
        <v>339</v>
      </c>
      <c r="BC1210" s="56" t="s">
        <v>263</v>
      </c>
      <c r="BD1210" s="56" t="s">
        <v>349</v>
      </c>
      <c r="BE1210" s="56" t="s">
        <v>347</v>
      </c>
      <c r="BF1210" s="56" t="s">
        <v>334</v>
      </c>
      <c r="BG1210" s="56" t="s">
        <v>549</v>
      </c>
      <c r="BH1210" s="56">
        <v>0</v>
      </c>
      <c r="BI1210" s="56">
        <v>0</v>
      </c>
      <c r="BJ1210" s="56">
        <v>1</v>
      </c>
    </row>
    <row r="1211" spans="1:62" hidden="1" x14ac:dyDescent="0.3">
      <c r="A1211" s="56">
        <v>49201361</v>
      </c>
      <c r="B1211" s="86">
        <v>599276</v>
      </c>
      <c r="C1211" s="1">
        <v>42893</v>
      </c>
      <c r="D1211" s="56" t="s">
        <v>543</v>
      </c>
      <c r="E1211" s="56" t="s">
        <v>543</v>
      </c>
      <c r="F1211" s="56" t="s">
        <v>334</v>
      </c>
      <c r="G1211" s="56" t="s">
        <v>335</v>
      </c>
      <c r="H1211" s="56" t="s">
        <v>336</v>
      </c>
      <c r="I1211" s="56" t="s">
        <v>544</v>
      </c>
      <c r="K1211" s="56" t="s">
        <v>337</v>
      </c>
      <c r="L1211" s="56" t="s">
        <v>545</v>
      </c>
      <c r="M1211" s="56" t="s">
        <v>1044</v>
      </c>
      <c r="N1211" s="56" t="s">
        <v>1045</v>
      </c>
      <c r="O1211" s="56" t="s">
        <v>546</v>
      </c>
      <c r="P1211" s="1" t="s">
        <v>105</v>
      </c>
      <c r="S1211" s="56">
        <v>164362</v>
      </c>
      <c r="T1211" s="1" t="s">
        <v>256</v>
      </c>
      <c r="U1211" s="56">
        <v>41416</v>
      </c>
      <c r="V1211" s="56">
        <v>43099</v>
      </c>
      <c r="W1211" s="56">
        <v>41416</v>
      </c>
      <c r="X1211" s="56">
        <v>42734</v>
      </c>
      <c r="Y1211" s="56" t="s">
        <v>356</v>
      </c>
      <c r="Z1211" s="56" t="s">
        <v>341</v>
      </c>
      <c r="AA1211" s="56" t="s">
        <v>347</v>
      </c>
      <c r="AB1211" s="56" t="s">
        <v>343</v>
      </c>
      <c r="AC1211" s="56" t="s">
        <v>342</v>
      </c>
      <c r="AD1211" s="56" t="s">
        <v>347</v>
      </c>
      <c r="AE1211" s="56" t="s">
        <v>334</v>
      </c>
      <c r="AF1211" s="56" t="s">
        <v>291</v>
      </c>
      <c r="AG1211" s="56">
        <v>2017</v>
      </c>
      <c r="AH1211" s="56" t="s">
        <v>80</v>
      </c>
      <c r="AI1211" s="56" t="s">
        <v>348</v>
      </c>
      <c r="AJ1211" s="56">
        <v>206821</v>
      </c>
      <c r="AK1211" s="1">
        <v>42734</v>
      </c>
      <c r="AL1211" s="56" t="s">
        <v>957</v>
      </c>
      <c r="AM1211" s="56">
        <v>42762</v>
      </c>
      <c r="AN1211" s="56" t="s">
        <v>551</v>
      </c>
      <c r="AO1211" s="1">
        <v>42762</v>
      </c>
      <c r="AP1211" s="56" t="s">
        <v>551</v>
      </c>
      <c r="AQ1211" s="56">
        <v>76741</v>
      </c>
      <c r="AR1211" s="56">
        <v>0</v>
      </c>
      <c r="AS1211" s="56" t="s">
        <v>346</v>
      </c>
      <c r="BB1211" s="56" t="s">
        <v>339</v>
      </c>
      <c r="BC1211" s="56" t="s">
        <v>263</v>
      </c>
      <c r="BD1211" s="56" t="s">
        <v>349</v>
      </c>
      <c r="BE1211" s="56" t="s">
        <v>347</v>
      </c>
      <c r="BF1211" s="56" t="s">
        <v>334</v>
      </c>
      <c r="BG1211" s="56" t="s">
        <v>549</v>
      </c>
      <c r="BH1211" s="56">
        <v>0</v>
      </c>
      <c r="BI1211" s="56">
        <v>0</v>
      </c>
      <c r="BJ1211" s="56">
        <v>1</v>
      </c>
    </row>
    <row r="1212" spans="1:62" hidden="1" x14ac:dyDescent="0.3">
      <c r="A1212" s="56">
        <v>49201356</v>
      </c>
      <c r="B1212" s="86">
        <v>599276</v>
      </c>
      <c r="C1212" s="1">
        <v>42893</v>
      </c>
      <c r="D1212" s="56" t="s">
        <v>543</v>
      </c>
      <c r="E1212" s="56" t="s">
        <v>543</v>
      </c>
      <c r="F1212" s="56" t="s">
        <v>334</v>
      </c>
      <c r="G1212" s="56" t="s">
        <v>335</v>
      </c>
      <c r="H1212" s="56" t="s">
        <v>336</v>
      </c>
      <c r="I1212" s="56" t="s">
        <v>544</v>
      </c>
      <c r="K1212" s="56" t="s">
        <v>337</v>
      </c>
      <c r="L1212" s="56" t="s">
        <v>545</v>
      </c>
      <c r="M1212" s="56" t="s">
        <v>1044</v>
      </c>
      <c r="N1212" s="56" t="s">
        <v>1045</v>
      </c>
      <c r="O1212" s="56" t="s">
        <v>546</v>
      </c>
      <c r="P1212" s="1" t="s">
        <v>105</v>
      </c>
      <c r="S1212" s="56">
        <v>116944</v>
      </c>
      <c r="T1212" s="1" t="s">
        <v>585</v>
      </c>
      <c r="U1212" s="56">
        <v>41416</v>
      </c>
      <c r="V1212" s="56">
        <v>43099</v>
      </c>
      <c r="W1212" s="56">
        <v>41425</v>
      </c>
      <c r="X1212" s="56">
        <v>42734</v>
      </c>
      <c r="Y1212" s="56" t="s">
        <v>356</v>
      </c>
      <c r="Z1212" s="56" t="s">
        <v>367</v>
      </c>
      <c r="AA1212" s="56" t="s">
        <v>347</v>
      </c>
      <c r="AB1212" s="56" t="s">
        <v>343</v>
      </c>
      <c r="AC1212" s="56" t="s">
        <v>342</v>
      </c>
      <c r="AD1212" s="56" t="s">
        <v>342</v>
      </c>
      <c r="AE1212" s="56" t="s">
        <v>354</v>
      </c>
      <c r="AF1212" s="56" t="s">
        <v>292</v>
      </c>
      <c r="AG1212" s="56">
        <v>2017</v>
      </c>
      <c r="AH1212" s="56" t="s">
        <v>80</v>
      </c>
      <c r="AI1212" s="56" t="s">
        <v>348</v>
      </c>
      <c r="AJ1212" s="56">
        <v>3104867</v>
      </c>
      <c r="AM1212" s="56">
        <v>41798</v>
      </c>
      <c r="AN1212" s="56" t="s">
        <v>548</v>
      </c>
      <c r="AO1212" s="1">
        <v>41350</v>
      </c>
      <c r="AP1212" s="56" t="s">
        <v>548</v>
      </c>
      <c r="AQ1212" s="56">
        <v>52521</v>
      </c>
      <c r="AR1212" s="56">
        <v>0</v>
      </c>
      <c r="AS1212" s="56" t="s">
        <v>346</v>
      </c>
      <c r="BB1212" s="56" t="s">
        <v>339</v>
      </c>
      <c r="BC1212" s="56" t="s">
        <v>263</v>
      </c>
      <c r="BD1212" s="56" t="s">
        <v>349</v>
      </c>
      <c r="BE1212" s="56" t="s">
        <v>347</v>
      </c>
      <c r="BF1212" s="56" t="s">
        <v>334</v>
      </c>
      <c r="BG1212" s="56" t="s">
        <v>549</v>
      </c>
      <c r="BH1212" s="56">
        <v>0</v>
      </c>
      <c r="BI1212" s="56">
        <v>0</v>
      </c>
      <c r="BJ1212" s="56">
        <v>0</v>
      </c>
    </row>
    <row r="1213" spans="1:62" hidden="1" x14ac:dyDescent="0.3">
      <c r="A1213" s="56">
        <v>49201354</v>
      </c>
      <c r="B1213" s="86">
        <v>599276</v>
      </c>
      <c r="C1213" s="1">
        <v>42893</v>
      </c>
      <c r="D1213" s="56" t="s">
        <v>543</v>
      </c>
      <c r="E1213" s="56" t="s">
        <v>543</v>
      </c>
      <c r="F1213" s="56" t="s">
        <v>334</v>
      </c>
      <c r="G1213" s="56" t="s">
        <v>335</v>
      </c>
      <c r="H1213" s="56" t="s">
        <v>336</v>
      </c>
      <c r="I1213" s="56" t="s">
        <v>544</v>
      </c>
      <c r="K1213" s="56" t="s">
        <v>337</v>
      </c>
      <c r="L1213" s="56" t="s">
        <v>545</v>
      </c>
      <c r="M1213" s="56" t="s">
        <v>1044</v>
      </c>
      <c r="N1213" s="56" t="s">
        <v>1045</v>
      </c>
      <c r="O1213" s="56" t="s">
        <v>546</v>
      </c>
      <c r="P1213" s="1" t="s">
        <v>105</v>
      </c>
      <c r="S1213" s="56">
        <v>116944</v>
      </c>
      <c r="T1213" s="1" t="s">
        <v>585</v>
      </c>
      <c r="U1213" s="56">
        <v>41416</v>
      </c>
      <c r="V1213" s="56">
        <v>43099</v>
      </c>
      <c r="W1213" s="56">
        <v>41425</v>
      </c>
      <c r="X1213" s="56">
        <v>42734</v>
      </c>
      <c r="Y1213" s="56" t="s">
        <v>356</v>
      </c>
      <c r="Z1213" s="56" t="s">
        <v>367</v>
      </c>
      <c r="AA1213" s="56" t="s">
        <v>347</v>
      </c>
      <c r="AB1213" s="56" t="s">
        <v>343</v>
      </c>
      <c r="AC1213" s="56" t="s">
        <v>342</v>
      </c>
      <c r="AD1213" s="56" t="s">
        <v>342</v>
      </c>
      <c r="AE1213" s="56" t="s">
        <v>354</v>
      </c>
      <c r="AF1213" s="56" t="s">
        <v>292</v>
      </c>
      <c r="AG1213" s="56">
        <v>2016</v>
      </c>
      <c r="AH1213" s="56" t="s">
        <v>80</v>
      </c>
      <c r="AI1213" s="56" t="s">
        <v>348</v>
      </c>
      <c r="AJ1213" s="56">
        <v>2517666</v>
      </c>
      <c r="AM1213" s="56">
        <v>41798</v>
      </c>
      <c r="AN1213" s="56" t="s">
        <v>548</v>
      </c>
      <c r="AO1213" s="1">
        <v>41350</v>
      </c>
      <c r="AP1213" s="56" t="s">
        <v>548</v>
      </c>
      <c r="AQ1213" s="56">
        <v>52521</v>
      </c>
      <c r="AR1213" s="56">
        <v>0</v>
      </c>
      <c r="AS1213" s="56" t="s">
        <v>346</v>
      </c>
      <c r="BB1213" s="56" t="s">
        <v>339</v>
      </c>
      <c r="BC1213" s="56" t="s">
        <v>263</v>
      </c>
      <c r="BD1213" s="56" t="s">
        <v>349</v>
      </c>
      <c r="BE1213" s="56" t="s">
        <v>347</v>
      </c>
      <c r="BF1213" s="56" t="s">
        <v>334</v>
      </c>
      <c r="BG1213" s="56" t="s">
        <v>549</v>
      </c>
      <c r="BH1213" s="56">
        <v>0</v>
      </c>
      <c r="BI1213" s="56">
        <v>0</v>
      </c>
      <c r="BJ1213" s="56">
        <v>0</v>
      </c>
    </row>
    <row r="1214" spans="1:62" hidden="1" x14ac:dyDescent="0.3">
      <c r="A1214" s="56">
        <v>49201355</v>
      </c>
      <c r="B1214" s="86">
        <v>599276</v>
      </c>
      <c r="C1214" s="1">
        <v>42893</v>
      </c>
      <c r="D1214" s="56" t="s">
        <v>543</v>
      </c>
      <c r="E1214" s="56" t="s">
        <v>543</v>
      </c>
      <c r="F1214" s="56" t="s">
        <v>334</v>
      </c>
      <c r="G1214" s="56" t="s">
        <v>335</v>
      </c>
      <c r="H1214" s="56" t="s">
        <v>336</v>
      </c>
      <c r="I1214" s="56" t="s">
        <v>544</v>
      </c>
      <c r="K1214" s="56" t="s">
        <v>337</v>
      </c>
      <c r="L1214" s="56" t="s">
        <v>545</v>
      </c>
      <c r="M1214" s="56" t="s">
        <v>1044</v>
      </c>
      <c r="N1214" s="56" t="s">
        <v>1045</v>
      </c>
      <c r="O1214" s="56" t="s">
        <v>546</v>
      </c>
      <c r="P1214" s="1" t="s">
        <v>105</v>
      </c>
      <c r="S1214" s="56">
        <v>116944</v>
      </c>
      <c r="T1214" s="1" t="s">
        <v>585</v>
      </c>
      <c r="U1214" s="56">
        <v>41416</v>
      </c>
      <c r="V1214" s="56">
        <v>43099</v>
      </c>
      <c r="W1214" s="56">
        <v>41425</v>
      </c>
      <c r="X1214" s="56">
        <v>42734</v>
      </c>
      <c r="Y1214" s="56" t="s">
        <v>356</v>
      </c>
      <c r="Z1214" s="56" t="s">
        <v>367</v>
      </c>
      <c r="AA1214" s="56" t="s">
        <v>347</v>
      </c>
      <c r="AB1214" s="56" t="s">
        <v>343</v>
      </c>
      <c r="AC1214" s="56" t="s">
        <v>342</v>
      </c>
      <c r="AD1214" s="56" t="s">
        <v>342</v>
      </c>
      <c r="AE1214" s="56" t="s">
        <v>354</v>
      </c>
      <c r="AF1214" s="56" t="s">
        <v>292</v>
      </c>
      <c r="AG1214" s="56">
        <v>2016</v>
      </c>
      <c r="AH1214" s="56" t="s">
        <v>80</v>
      </c>
      <c r="AI1214" s="56" t="s">
        <v>344</v>
      </c>
      <c r="AJ1214" s="56">
        <v>2069912</v>
      </c>
      <c r="AM1214" s="56">
        <v>41798</v>
      </c>
      <c r="AN1214" s="56" t="s">
        <v>548</v>
      </c>
      <c r="AO1214" s="1">
        <v>42629</v>
      </c>
      <c r="AP1214" s="56" t="s">
        <v>548</v>
      </c>
      <c r="AQ1214" s="56">
        <v>52521</v>
      </c>
      <c r="AR1214" s="56">
        <v>0</v>
      </c>
      <c r="AS1214" s="56" t="s">
        <v>346</v>
      </c>
      <c r="BB1214" s="56" t="s">
        <v>339</v>
      </c>
      <c r="BC1214" s="56" t="s">
        <v>263</v>
      </c>
      <c r="BD1214" s="56" t="s">
        <v>349</v>
      </c>
      <c r="BE1214" s="56" t="s">
        <v>347</v>
      </c>
      <c r="BF1214" s="56" t="s">
        <v>334</v>
      </c>
      <c r="BG1214" s="56" t="s">
        <v>549</v>
      </c>
      <c r="BH1214" s="56">
        <v>0</v>
      </c>
      <c r="BI1214" s="56">
        <v>0</v>
      </c>
      <c r="BJ1214" s="56">
        <v>0</v>
      </c>
    </row>
    <row r="1215" spans="1:62" hidden="1" x14ac:dyDescent="0.3">
      <c r="A1215" s="56">
        <v>49201360</v>
      </c>
      <c r="B1215" s="86">
        <v>599276</v>
      </c>
      <c r="C1215" s="1">
        <v>42893</v>
      </c>
      <c r="D1215" s="56" t="s">
        <v>543</v>
      </c>
      <c r="E1215" s="56" t="s">
        <v>543</v>
      </c>
      <c r="F1215" s="56" t="s">
        <v>334</v>
      </c>
      <c r="G1215" s="56" t="s">
        <v>335</v>
      </c>
      <c r="H1215" s="56" t="s">
        <v>336</v>
      </c>
      <c r="I1215" s="56" t="s">
        <v>544</v>
      </c>
      <c r="K1215" s="56" t="s">
        <v>337</v>
      </c>
      <c r="L1215" s="56" t="s">
        <v>545</v>
      </c>
      <c r="M1215" s="56" t="s">
        <v>1044</v>
      </c>
      <c r="N1215" s="56" t="s">
        <v>1045</v>
      </c>
      <c r="O1215" s="56" t="s">
        <v>546</v>
      </c>
      <c r="P1215" s="1" t="s">
        <v>105</v>
      </c>
      <c r="S1215" s="56">
        <v>164362</v>
      </c>
      <c r="T1215" s="1" t="s">
        <v>256</v>
      </c>
      <c r="U1215" s="56">
        <v>41416</v>
      </c>
      <c r="V1215" s="56">
        <v>43099</v>
      </c>
      <c r="W1215" s="56">
        <v>41416</v>
      </c>
      <c r="X1215" s="56">
        <v>42734</v>
      </c>
      <c r="Y1215" s="56" t="s">
        <v>356</v>
      </c>
      <c r="Z1215" s="56" t="s">
        <v>341</v>
      </c>
      <c r="AA1215" s="56" t="s">
        <v>347</v>
      </c>
      <c r="AB1215" s="56" t="s">
        <v>343</v>
      </c>
      <c r="AC1215" s="56" t="s">
        <v>342</v>
      </c>
      <c r="AD1215" s="56" t="s">
        <v>347</v>
      </c>
      <c r="AE1215" s="56" t="s">
        <v>334</v>
      </c>
      <c r="AF1215" s="56" t="s">
        <v>291</v>
      </c>
      <c r="AG1215" s="56">
        <v>2016</v>
      </c>
      <c r="AH1215" s="56" t="s">
        <v>80</v>
      </c>
      <c r="AI1215" s="56" t="s">
        <v>344</v>
      </c>
      <c r="AJ1215" s="56">
        <v>192415</v>
      </c>
      <c r="AK1215" s="1">
        <v>42551</v>
      </c>
      <c r="AL1215" s="56" t="s">
        <v>887</v>
      </c>
      <c r="AM1215" s="56">
        <v>42762</v>
      </c>
      <c r="AN1215" s="56" t="s">
        <v>551</v>
      </c>
      <c r="AO1215" s="1">
        <v>42613</v>
      </c>
      <c r="AP1215" s="56" t="s">
        <v>551</v>
      </c>
      <c r="AQ1215" s="56">
        <v>76741</v>
      </c>
      <c r="AR1215" s="56">
        <v>0</v>
      </c>
      <c r="AS1215" s="56" t="s">
        <v>346</v>
      </c>
      <c r="BB1215" s="56" t="s">
        <v>339</v>
      </c>
      <c r="BC1215" s="56" t="s">
        <v>263</v>
      </c>
      <c r="BD1215" s="56" t="s">
        <v>349</v>
      </c>
      <c r="BE1215" s="56" t="s">
        <v>347</v>
      </c>
      <c r="BF1215" s="56" t="s">
        <v>334</v>
      </c>
      <c r="BG1215" s="56" t="s">
        <v>549</v>
      </c>
      <c r="BH1215" s="56">
        <v>0</v>
      </c>
      <c r="BI1215" s="56">
        <v>0</v>
      </c>
      <c r="BJ1215" s="56">
        <v>1</v>
      </c>
    </row>
    <row r="1216" spans="1:62" hidden="1" x14ac:dyDescent="0.3">
      <c r="A1216" s="56">
        <v>49201357</v>
      </c>
      <c r="B1216" s="86">
        <v>599276</v>
      </c>
      <c r="C1216" s="1">
        <v>42893</v>
      </c>
      <c r="D1216" s="56" t="s">
        <v>543</v>
      </c>
      <c r="E1216" s="56" t="s">
        <v>543</v>
      </c>
      <c r="F1216" s="56" t="s">
        <v>334</v>
      </c>
      <c r="G1216" s="56" t="s">
        <v>335</v>
      </c>
      <c r="H1216" s="56" t="s">
        <v>336</v>
      </c>
      <c r="I1216" s="56" t="s">
        <v>544</v>
      </c>
      <c r="K1216" s="56" t="s">
        <v>337</v>
      </c>
      <c r="L1216" s="56" t="s">
        <v>545</v>
      </c>
      <c r="M1216" s="56" t="s">
        <v>1044</v>
      </c>
      <c r="N1216" s="56" t="s">
        <v>1045</v>
      </c>
      <c r="O1216" s="56" t="s">
        <v>546</v>
      </c>
      <c r="P1216" s="1" t="s">
        <v>105</v>
      </c>
      <c r="S1216" s="56">
        <v>164362</v>
      </c>
      <c r="T1216" s="1" t="s">
        <v>256</v>
      </c>
      <c r="U1216" s="56">
        <v>41416</v>
      </c>
      <c r="V1216" s="56">
        <v>43099</v>
      </c>
      <c r="W1216" s="56">
        <v>41416</v>
      </c>
      <c r="X1216" s="56">
        <v>42734</v>
      </c>
      <c r="Y1216" s="56" t="s">
        <v>356</v>
      </c>
      <c r="Z1216" s="56" t="s">
        <v>341</v>
      </c>
      <c r="AA1216" s="56" t="s">
        <v>347</v>
      </c>
      <c r="AB1216" s="56" t="s">
        <v>343</v>
      </c>
      <c r="AC1216" s="56" t="s">
        <v>342</v>
      </c>
      <c r="AD1216" s="56" t="s">
        <v>347</v>
      </c>
      <c r="AE1216" s="56" t="s">
        <v>334</v>
      </c>
      <c r="AF1216" s="56" t="s">
        <v>291</v>
      </c>
      <c r="AG1216" s="56">
        <v>2015</v>
      </c>
      <c r="AH1216" s="56" t="s">
        <v>80</v>
      </c>
      <c r="AI1216" s="56" t="s">
        <v>344</v>
      </c>
      <c r="AJ1216" s="56">
        <v>130000</v>
      </c>
      <c r="AK1216" s="1">
        <v>42185</v>
      </c>
      <c r="AM1216" s="56">
        <v>42762</v>
      </c>
      <c r="AN1216" s="56" t="s">
        <v>551</v>
      </c>
      <c r="AO1216" s="1">
        <v>42227</v>
      </c>
      <c r="AP1216" s="56" t="s">
        <v>548</v>
      </c>
      <c r="AQ1216" s="56">
        <v>76741</v>
      </c>
      <c r="AR1216" s="56">
        <v>0</v>
      </c>
      <c r="AS1216" s="56" t="s">
        <v>346</v>
      </c>
      <c r="BB1216" s="56" t="s">
        <v>339</v>
      </c>
      <c r="BC1216" s="56" t="s">
        <v>263</v>
      </c>
      <c r="BD1216" s="56" t="s">
        <v>349</v>
      </c>
      <c r="BE1216" s="56" t="s">
        <v>347</v>
      </c>
      <c r="BF1216" s="56" t="s">
        <v>334</v>
      </c>
      <c r="BG1216" s="56" t="s">
        <v>549</v>
      </c>
      <c r="BH1216" s="56">
        <v>0</v>
      </c>
      <c r="BI1216" s="56">
        <v>0</v>
      </c>
      <c r="BJ1216" s="56">
        <v>1</v>
      </c>
    </row>
    <row r="1217" spans="1:62" hidden="1" x14ac:dyDescent="0.3">
      <c r="A1217" s="56">
        <v>49201358</v>
      </c>
      <c r="B1217" s="86">
        <v>599276</v>
      </c>
      <c r="C1217" s="1">
        <v>42893</v>
      </c>
      <c r="D1217" s="56" t="s">
        <v>543</v>
      </c>
      <c r="E1217" s="56" t="s">
        <v>543</v>
      </c>
      <c r="F1217" s="56" t="s">
        <v>334</v>
      </c>
      <c r="G1217" s="56" t="s">
        <v>335</v>
      </c>
      <c r="H1217" s="56" t="s">
        <v>336</v>
      </c>
      <c r="I1217" s="56" t="s">
        <v>544</v>
      </c>
      <c r="K1217" s="56" t="s">
        <v>337</v>
      </c>
      <c r="L1217" s="56" t="s">
        <v>545</v>
      </c>
      <c r="M1217" s="56" t="s">
        <v>1044</v>
      </c>
      <c r="N1217" s="56" t="s">
        <v>1045</v>
      </c>
      <c r="O1217" s="56" t="s">
        <v>546</v>
      </c>
      <c r="P1217" s="1" t="s">
        <v>105</v>
      </c>
      <c r="S1217" s="56">
        <v>164362</v>
      </c>
      <c r="T1217" s="1" t="s">
        <v>256</v>
      </c>
      <c r="U1217" s="56">
        <v>41416</v>
      </c>
      <c r="V1217" s="56">
        <v>43099</v>
      </c>
      <c r="W1217" s="56">
        <v>41416</v>
      </c>
      <c r="X1217" s="56">
        <v>42734</v>
      </c>
      <c r="Y1217" s="56" t="s">
        <v>356</v>
      </c>
      <c r="Z1217" s="56" t="s">
        <v>341</v>
      </c>
      <c r="AA1217" s="56" t="s">
        <v>347</v>
      </c>
      <c r="AB1217" s="56" t="s">
        <v>343</v>
      </c>
      <c r="AC1217" s="56" t="s">
        <v>342</v>
      </c>
      <c r="AD1217" s="56" t="s">
        <v>347</v>
      </c>
      <c r="AE1217" s="56" t="s">
        <v>334</v>
      </c>
      <c r="AF1217" s="56" t="s">
        <v>291</v>
      </c>
      <c r="AG1217" s="56">
        <v>2016</v>
      </c>
      <c r="AH1217" s="56" t="s">
        <v>80</v>
      </c>
      <c r="AI1217" s="56" t="s">
        <v>348</v>
      </c>
      <c r="AJ1217" s="56">
        <v>198715</v>
      </c>
      <c r="AK1217" s="1">
        <v>42369</v>
      </c>
      <c r="AM1217" s="56">
        <v>42762</v>
      </c>
      <c r="AN1217" s="56" t="s">
        <v>551</v>
      </c>
      <c r="AO1217" s="1">
        <v>42453</v>
      </c>
      <c r="AP1217" s="56" t="s">
        <v>548</v>
      </c>
      <c r="AQ1217" s="56">
        <v>76741</v>
      </c>
      <c r="AR1217" s="56">
        <v>0</v>
      </c>
      <c r="AS1217" s="56" t="s">
        <v>346</v>
      </c>
      <c r="BB1217" s="56" t="s">
        <v>339</v>
      </c>
      <c r="BC1217" s="56" t="s">
        <v>263</v>
      </c>
      <c r="BD1217" s="56" t="s">
        <v>349</v>
      </c>
      <c r="BE1217" s="56" t="s">
        <v>347</v>
      </c>
      <c r="BF1217" s="56" t="s">
        <v>334</v>
      </c>
      <c r="BG1217" s="56" t="s">
        <v>549</v>
      </c>
      <c r="BH1217" s="56">
        <v>0</v>
      </c>
      <c r="BI1217" s="56">
        <v>0</v>
      </c>
      <c r="BJ1217" s="56">
        <v>1</v>
      </c>
    </row>
    <row r="1218" spans="1:62" hidden="1" x14ac:dyDescent="0.3">
      <c r="A1218" s="56">
        <v>49201368</v>
      </c>
      <c r="B1218" s="86">
        <v>599276</v>
      </c>
      <c r="C1218" s="1">
        <v>42893</v>
      </c>
      <c r="D1218" s="56" t="s">
        <v>543</v>
      </c>
      <c r="E1218" s="56" t="s">
        <v>543</v>
      </c>
      <c r="F1218" s="56" t="s">
        <v>334</v>
      </c>
      <c r="G1218" s="56" t="s">
        <v>335</v>
      </c>
      <c r="H1218" s="56" t="s">
        <v>336</v>
      </c>
      <c r="I1218" s="56" t="s">
        <v>544</v>
      </c>
      <c r="K1218" s="56" t="s">
        <v>337</v>
      </c>
      <c r="L1218" s="56" t="s">
        <v>545</v>
      </c>
      <c r="M1218" s="56" t="s">
        <v>1044</v>
      </c>
      <c r="N1218" s="56" t="s">
        <v>1045</v>
      </c>
      <c r="O1218" s="56" t="s">
        <v>546</v>
      </c>
      <c r="P1218" s="1" t="s">
        <v>105</v>
      </c>
      <c r="S1218" s="56">
        <v>164362</v>
      </c>
      <c r="T1218" s="1" t="s">
        <v>256</v>
      </c>
      <c r="U1218" s="56">
        <v>41416</v>
      </c>
      <c r="V1218" s="56">
        <v>43099</v>
      </c>
      <c r="W1218" s="56">
        <v>41416</v>
      </c>
      <c r="X1218" s="56">
        <v>42734</v>
      </c>
      <c r="Y1218" s="56" t="s">
        <v>356</v>
      </c>
      <c r="Z1218" s="56" t="s">
        <v>341</v>
      </c>
      <c r="AA1218" s="56" t="s">
        <v>347</v>
      </c>
      <c r="AB1218" s="56" t="s">
        <v>343</v>
      </c>
      <c r="AC1218" s="56" t="s">
        <v>342</v>
      </c>
      <c r="AD1218" s="56" t="s">
        <v>347</v>
      </c>
      <c r="AE1218" s="56" t="s">
        <v>334</v>
      </c>
      <c r="AF1218" s="56" t="s">
        <v>292</v>
      </c>
      <c r="AG1218" s="56">
        <v>2016</v>
      </c>
      <c r="AH1218" s="56" t="s">
        <v>80</v>
      </c>
      <c r="AI1218" s="56" t="s">
        <v>344</v>
      </c>
      <c r="AJ1218" s="56">
        <v>90500</v>
      </c>
      <c r="AM1218" s="56">
        <v>42762</v>
      </c>
      <c r="AN1218" s="56" t="s">
        <v>551</v>
      </c>
      <c r="AO1218" s="1">
        <v>41836</v>
      </c>
      <c r="AP1218" s="56" t="s">
        <v>383</v>
      </c>
      <c r="AQ1218" s="56">
        <v>76741</v>
      </c>
      <c r="AR1218" s="56">
        <v>0</v>
      </c>
      <c r="AS1218" s="56" t="s">
        <v>346</v>
      </c>
      <c r="BB1218" s="56" t="s">
        <v>339</v>
      </c>
      <c r="BC1218" s="56" t="s">
        <v>263</v>
      </c>
      <c r="BD1218" s="56" t="s">
        <v>349</v>
      </c>
      <c r="BE1218" s="56" t="s">
        <v>347</v>
      </c>
      <c r="BF1218" s="56" t="s">
        <v>334</v>
      </c>
      <c r="BG1218" s="56" t="s">
        <v>549</v>
      </c>
      <c r="BH1218" s="56">
        <v>0</v>
      </c>
      <c r="BI1218" s="56">
        <v>0</v>
      </c>
      <c r="BJ1218" s="56">
        <v>1</v>
      </c>
    </row>
    <row r="1219" spans="1:62" hidden="1" x14ac:dyDescent="0.3">
      <c r="A1219" s="56">
        <v>49201364</v>
      </c>
      <c r="B1219" s="86">
        <v>599276</v>
      </c>
      <c r="C1219" s="1">
        <v>42893</v>
      </c>
      <c r="D1219" s="56" t="s">
        <v>543</v>
      </c>
      <c r="E1219" s="56" t="s">
        <v>543</v>
      </c>
      <c r="F1219" s="56" t="s">
        <v>334</v>
      </c>
      <c r="G1219" s="56" t="s">
        <v>335</v>
      </c>
      <c r="H1219" s="56" t="s">
        <v>336</v>
      </c>
      <c r="I1219" s="56" t="s">
        <v>544</v>
      </c>
      <c r="K1219" s="56" t="s">
        <v>337</v>
      </c>
      <c r="L1219" s="56" t="s">
        <v>545</v>
      </c>
      <c r="M1219" s="56" t="s">
        <v>1044</v>
      </c>
      <c r="N1219" s="56" t="s">
        <v>1045</v>
      </c>
      <c r="O1219" s="56" t="s">
        <v>546</v>
      </c>
      <c r="P1219" s="1" t="s">
        <v>105</v>
      </c>
      <c r="S1219" s="56">
        <v>164362</v>
      </c>
      <c r="T1219" s="1" t="s">
        <v>256</v>
      </c>
      <c r="U1219" s="56">
        <v>41416</v>
      </c>
      <c r="V1219" s="56">
        <v>43099</v>
      </c>
      <c r="W1219" s="56">
        <v>41416</v>
      </c>
      <c r="X1219" s="56">
        <v>42734</v>
      </c>
      <c r="Y1219" s="56" t="s">
        <v>356</v>
      </c>
      <c r="Z1219" s="56" t="s">
        <v>341</v>
      </c>
      <c r="AA1219" s="56" t="s">
        <v>347</v>
      </c>
      <c r="AB1219" s="56" t="s">
        <v>343</v>
      </c>
      <c r="AC1219" s="56" t="s">
        <v>342</v>
      </c>
      <c r="AD1219" s="56" t="s">
        <v>347</v>
      </c>
      <c r="AE1219" s="56" t="s">
        <v>334</v>
      </c>
      <c r="AF1219" s="56" t="s">
        <v>292</v>
      </c>
      <c r="AG1219" s="56">
        <v>2014</v>
      </c>
      <c r="AH1219" s="56" t="s">
        <v>80</v>
      </c>
      <c r="AI1219" s="56" t="s">
        <v>344</v>
      </c>
      <c r="AJ1219" s="56">
        <v>30000</v>
      </c>
      <c r="AM1219" s="56">
        <v>42762</v>
      </c>
      <c r="AN1219" s="56" t="s">
        <v>551</v>
      </c>
      <c r="AO1219" s="1">
        <v>41836</v>
      </c>
      <c r="AP1219" s="56" t="s">
        <v>383</v>
      </c>
      <c r="AQ1219" s="56">
        <v>76741</v>
      </c>
      <c r="AR1219" s="56">
        <v>0</v>
      </c>
      <c r="AS1219" s="56" t="s">
        <v>346</v>
      </c>
      <c r="BB1219" s="56" t="s">
        <v>339</v>
      </c>
      <c r="BC1219" s="56" t="s">
        <v>263</v>
      </c>
      <c r="BD1219" s="56" t="s">
        <v>349</v>
      </c>
      <c r="BE1219" s="56" t="s">
        <v>347</v>
      </c>
      <c r="BF1219" s="56" t="s">
        <v>334</v>
      </c>
      <c r="BG1219" s="56" t="s">
        <v>549</v>
      </c>
      <c r="BH1219" s="56">
        <v>0</v>
      </c>
      <c r="BI1219" s="56">
        <v>0</v>
      </c>
      <c r="BJ1219" s="56">
        <v>1</v>
      </c>
    </row>
    <row r="1220" spans="1:62" hidden="1" x14ac:dyDescent="0.3">
      <c r="A1220" s="56">
        <v>49201362</v>
      </c>
      <c r="B1220" s="86">
        <v>599276</v>
      </c>
      <c r="C1220" s="1">
        <v>42893</v>
      </c>
      <c r="D1220" s="56" t="s">
        <v>543</v>
      </c>
      <c r="E1220" s="56" t="s">
        <v>543</v>
      </c>
      <c r="F1220" s="56" t="s">
        <v>334</v>
      </c>
      <c r="G1220" s="56" t="s">
        <v>335</v>
      </c>
      <c r="H1220" s="56" t="s">
        <v>336</v>
      </c>
      <c r="I1220" s="56" t="s">
        <v>544</v>
      </c>
      <c r="K1220" s="56" t="s">
        <v>337</v>
      </c>
      <c r="L1220" s="56" t="s">
        <v>545</v>
      </c>
      <c r="M1220" s="56" t="s">
        <v>1044</v>
      </c>
      <c r="N1220" s="56" t="s">
        <v>1045</v>
      </c>
      <c r="O1220" s="56" t="s">
        <v>546</v>
      </c>
      <c r="P1220" s="1" t="s">
        <v>105</v>
      </c>
      <c r="S1220" s="56">
        <v>164362</v>
      </c>
      <c r="T1220" s="1" t="s">
        <v>256</v>
      </c>
      <c r="U1220" s="56">
        <v>41416</v>
      </c>
      <c r="V1220" s="56">
        <v>43099</v>
      </c>
      <c r="W1220" s="56">
        <v>41416</v>
      </c>
      <c r="X1220" s="56">
        <v>42734</v>
      </c>
      <c r="Y1220" s="56" t="s">
        <v>356</v>
      </c>
      <c r="Z1220" s="56" t="s">
        <v>341</v>
      </c>
      <c r="AA1220" s="56" t="s">
        <v>347</v>
      </c>
      <c r="AB1220" s="56" t="s">
        <v>343</v>
      </c>
      <c r="AC1220" s="56" t="s">
        <v>342</v>
      </c>
      <c r="AD1220" s="56" t="s">
        <v>347</v>
      </c>
      <c r="AE1220" s="56" t="s">
        <v>334</v>
      </c>
      <c r="AF1220" s="56" t="s">
        <v>292</v>
      </c>
      <c r="AG1220" s="56">
        <v>2013</v>
      </c>
      <c r="AH1220" s="56" t="s">
        <v>80</v>
      </c>
      <c r="AI1220" s="56" t="s">
        <v>344</v>
      </c>
      <c r="AJ1220" s="56">
        <v>3323</v>
      </c>
      <c r="AM1220" s="56">
        <v>42762</v>
      </c>
      <c r="AN1220" s="56" t="s">
        <v>551</v>
      </c>
      <c r="AO1220" s="1">
        <v>41836</v>
      </c>
      <c r="AP1220" s="56" t="s">
        <v>383</v>
      </c>
      <c r="AQ1220" s="56">
        <v>76741</v>
      </c>
      <c r="AR1220" s="56">
        <v>0</v>
      </c>
      <c r="AS1220" s="56" t="s">
        <v>346</v>
      </c>
      <c r="BB1220" s="56" t="s">
        <v>339</v>
      </c>
      <c r="BC1220" s="56" t="s">
        <v>263</v>
      </c>
      <c r="BD1220" s="56" t="s">
        <v>349</v>
      </c>
      <c r="BE1220" s="56" t="s">
        <v>347</v>
      </c>
      <c r="BF1220" s="56" t="s">
        <v>334</v>
      </c>
      <c r="BG1220" s="56" t="s">
        <v>549</v>
      </c>
      <c r="BH1220" s="56">
        <v>0</v>
      </c>
      <c r="BI1220" s="56">
        <v>0</v>
      </c>
      <c r="BJ1220" s="56">
        <v>1</v>
      </c>
    </row>
    <row r="1221" spans="1:62" hidden="1" x14ac:dyDescent="0.3">
      <c r="A1221" s="56">
        <v>49201363</v>
      </c>
      <c r="B1221" s="86">
        <v>599276</v>
      </c>
      <c r="C1221" s="1">
        <v>42893</v>
      </c>
      <c r="D1221" s="56" t="s">
        <v>543</v>
      </c>
      <c r="E1221" s="56" t="s">
        <v>543</v>
      </c>
      <c r="F1221" s="56" t="s">
        <v>334</v>
      </c>
      <c r="G1221" s="56" t="s">
        <v>335</v>
      </c>
      <c r="H1221" s="56" t="s">
        <v>336</v>
      </c>
      <c r="I1221" s="56" t="s">
        <v>544</v>
      </c>
      <c r="K1221" s="56" t="s">
        <v>337</v>
      </c>
      <c r="L1221" s="56" t="s">
        <v>545</v>
      </c>
      <c r="M1221" s="56" t="s">
        <v>1044</v>
      </c>
      <c r="N1221" s="56" t="s">
        <v>1045</v>
      </c>
      <c r="O1221" s="56" t="s">
        <v>546</v>
      </c>
      <c r="P1221" s="1" t="s">
        <v>105</v>
      </c>
      <c r="S1221" s="56">
        <v>164362</v>
      </c>
      <c r="T1221" s="1" t="s">
        <v>256</v>
      </c>
      <c r="U1221" s="56">
        <v>41416</v>
      </c>
      <c r="V1221" s="56">
        <v>43099</v>
      </c>
      <c r="W1221" s="56">
        <v>41416</v>
      </c>
      <c r="X1221" s="56">
        <v>42734</v>
      </c>
      <c r="Y1221" s="56" t="s">
        <v>356</v>
      </c>
      <c r="Z1221" s="56" t="s">
        <v>341</v>
      </c>
      <c r="AA1221" s="56" t="s">
        <v>347</v>
      </c>
      <c r="AB1221" s="56" t="s">
        <v>343</v>
      </c>
      <c r="AC1221" s="56" t="s">
        <v>342</v>
      </c>
      <c r="AD1221" s="56" t="s">
        <v>347</v>
      </c>
      <c r="AE1221" s="56" t="s">
        <v>334</v>
      </c>
      <c r="AF1221" s="56" t="s">
        <v>292</v>
      </c>
      <c r="AG1221" s="56">
        <v>2014</v>
      </c>
      <c r="AH1221" s="56" t="s">
        <v>80</v>
      </c>
      <c r="AI1221" s="56" t="s">
        <v>348</v>
      </c>
      <c r="AJ1221" s="56">
        <v>6202</v>
      </c>
      <c r="AM1221" s="56">
        <v>42762</v>
      </c>
      <c r="AN1221" s="56" t="s">
        <v>551</v>
      </c>
      <c r="AO1221" s="1">
        <v>41836</v>
      </c>
      <c r="AP1221" s="56" t="s">
        <v>383</v>
      </c>
      <c r="AQ1221" s="56">
        <v>76741</v>
      </c>
      <c r="AR1221" s="56">
        <v>0</v>
      </c>
      <c r="AS1221" s="56" t="s">
        <v>346</v>
      </c>
      <c r="BB1221" s="56" t="s">
        <v>339</v>
      </c>
      <c r="BC1221" s="56" t="s">
        <v>263</v>
      </c>
      <c r="BD1221" s="56" t="s">
        <v>349</v>
      </c>
      <c r="BE1221" s="56" t="s">
        <v>347</v>
      </c>
      <c r="BF1221" s="56" t="s">
        <v>334</v>
      </c>
      <c r="BG1221" s="56" t="s">
        <v>549</v>
      </c>
      <c r="BH1221" s="56">
        <v>0</v>
      </c>
      <c r="BI1221" s="56">
        <v>0</v>
      </c>
      <c r="BJ1221" s="56">
        <v>1</v>
      </c>
    </row>
    <row r="1222" spans="1:62" hidden="1" x14ac:dyDescent="0.3">
      <c r="A1222" s="56">
        <v>49201367</v>
      </c>
      <c r="B1222" s="86">
        <v>599276</v>
      </c>
      <c r="C1222" s="1">
        <v>42893</v>
      </c>
      <c r="D1222" s="56" t="s">
        <v>543</v>
      </c>
      <c r="E1222" s="56" t="s">
        <v>543</v>
      </c>
      <c r="F1222" s="56" t="s">
        <v>334</v>
      </c>
      <c r="G1222" s="56" t="s">
        <v>335</v>
      </c>
      <c r="H1222" s="56" t="s">
        <v>336</v>
      </c>
      <c r="I1222" s="56" t="s">
        <v>544</v>
      </c>
      <c r="K1222" s="56" t="s">
        <v>337</v>
      </c>
      <c r="L1222" s="56" t="s">
        <v>545</v>
      </c>
      <c r="M1222" s="56" t="s">
        <v>1044</v>
      </c>
      <c r="N1222" s="56" t="s">
        <v>1045</v>
      </c>
      <c r="O1222" s="56" t="s">
        <v>546</v>
      </c>
      <c r="P1222" s="1" t="s">
        <v>105</v>
      </c>
      <c r="S1222" s="56">
        <v>164362</v>
      </c>
      <c r="T1222" s="1" t="s">
        <v>256</v>
      </c>
      <c r="U1222" s="56">
        <v>41416</v>
      </c>
      <c r="V1222" s="56">
        <v>43099</v>
      </c>
      <c r="W1222" s="56">
        <v>41416</v>
      </c>
      <c r="X1222" s="56">
        <v>42734</v>
      </c>
      <c r="Y1222" s="56" t="s">
        <v>356</v>
      </c>
      <c r="Z1222" s="56" t="s">
        <v>341</v>
      </c>
      <c r="AA1222" s="56" t="s">
        <v>347</v>
      </c>
      <c r="AB1222" s="56" t="s">
        <v>343</v>
      </c>
      <c r="AC1222" s="56" t="s">
        <v>342</v>
      </c>
      <c r="AD1222" s="56" t="s">
        <v>347</v>
      </c>
      <c r="AE1222" s="56" t="s">
        <v>334</v>
      </c>
      <c r="AF1222" s="56" t="s">
        <v>292</v>
      </c>
      <c r="AG1222" s="56">
        <v>2016</v>
      </c>
      <c r="AH1222" s="56" t="s">
        <v>80</v>
      </c>
      <c r="AI1222" s="56" t="s">
        <v>348</v>
      </c>
      <c r="AJ1222" s="56">
        <v>67000</v>
      </c>
      <c r="AM1222" s="56">
        <v>42762</v>
      </c>
      <c r="AN1222" s="56" t="s">
        <v>551</v>
      </c>
      <c r="AO1222" s="1">
        <v>41836</v>
      </c>
      <c r="AP1222" s="56" t="s">
        <v>383</v>
      </c>
      <c r="AQ1222" s="56">
        <v>76741</v>
      </c>
      <c r="AR1222" s="56">
        <v>0</v>
      </c>
      <c r="AS1222" s="56" t="s">
        <v>346</v>
      </c>
      <c r="BB1222" s="56" t="s">
        <v>339</v>
      </c>
      <c r="BC1222" s="56" t="s">
        <v>263</v>
      </c>
      <c r="BD1222" s="56" t="s">
        <v>349</v>
      </c>
      <c r="BE1222" s="56" t="s">
        <v>347</v>
      </c>
      <c r="BF1222" s="56" t="s">
        <v>334</v>
      </c>
      <c r="BG1222" s="56" t="s">
        <v>549</v>
      </c>
      <c r="BH1222" s="56">
        <v>0</v>
      </c>
      <c r="BI1222" s="56">
        <v>0</v>
      </c>
      <c r="BJ1222" s="56">
        <v>1</v>
      </c>
    </row>
    <row r="1223" spans="1:62" hidden="1" x14ac:dyDescent="0.3">
      <c r="A1223" s="56">
        <v>49201365</v>
      </c>
      <c r="B1223" s="86">
        <v>599276</v>
      </c>
      <c r="C1223" s="1">
        <v>42893</v>
      </c>
      <c r="D1223" s="56" t="s">
        <v>543</v>
      </c>
      <c r="E1223" s="56" t="s">
        <v>543</v>
      </c>
      <c r="F1223" s="56" t="s">
        <v>334</v>
      </c>
      <c r="G1223" s="56" t="s">
        <v>335</v>
      </c>
      <c r="H1223" s="56" t="s">
        <v>336</v>
      </c>
      <c r="I1223" s="56" t="s">
        <v>544</v>
      </c>
      <c r="K1223" s="56" t="s">
        <v>337</v>
      </c>
      <c r="L1223" s="56" t="s">
        <v>545</v>
      </c>
      <c r="M1223" s="56" t="s">
        <v>1044</v>
      </c>
      <c r="N1223" s="56" t="s">
        <v>1045</v>
      </c>
      <c r="O1223" s="56" t="s">
        <v>546</v>
      </c>
      <c r="P1223" s="1" t="s">
        <v>105</v>
      </c>
      <c r="S1223" s="56">
        <v>164362</v>
      </c>
      <c r="T1223" s="1" t="s">
        <v>256</v>
      </c>
      <c r="U1223" s="56">
        <v>41416</v>
      </c>
      <c r="V1223" s="56">
        <v>43099</v>
      </c>
      <c r="W1223" s="56">
        <v>41416</v>
      </c>
      <c r="X1223" s="56">
        <v>42734</v>
      </c>
      <c r="Y1223" s="56" t="s">
        <v>356</v>
      </c>
      <c r="Z1223" s="56" t="s">
        <v>341</v>
      </c>
      <c r="AA1223" s="56" t="s">
        <v>347</v>
      </c>
      <c r="AB1223" s="56" t="s">
        <v>343</v>
      </c>
      <c r="AC1223" s="56" t="s">
        <v>342</v>
      </c>
      <c r="AD1223" s="56" t="s">
        <v>347</v>
      </c>
      <c r="AE1223" s="56" t="s">
        <v>334</v>
      </c>
      <c r="AF1223" s="56" t="s">
        <v>292</v>
      </c>
      <c r="AG1223" s="56">
        <v>2015</v>
      </c>
      <c r="AH1223" s="56" t="s">
        <v>80</v>
      </c>
      <c r="AI1223" s="56" t="s">
        <v>348</v>
      </c>
      <c r="AJ1223" s="56">
        <v>38500</v>
      </c>
      <c r="AM1223" s="56">
        <v>42762</v>
      </c>
      <c r="AN1223" s="56" t="s">
        <v>551</v>
      </c>
      <c r="AO1223" s="1">
        <v>41836</v>
      </c>
      <c r="AP1223" s="56" t="s">
        <v>383</v>
      </c>
      <c r="AQ1223" s="56">
        <v>76741</v>
      </c>
      <c r="AR1223" s="56">
        <v>0</v>
      </c>
      <c r="AS1223" s="56" t="s">
        <v>346</v>
      </c>
      <c r="BB1223" s="56" t="s">
        <v>339</v>
      </c>
      <c r="BC1223" s="56" t="s">
        <v>263</v>
      </c>
      <c r="BD1223" s="56" t="s">
        <v>349</v>
      </c>
      <c r="BE1223" s="56" t="s">
        <v>347</v>
      </c>
      <c r="BF1223" s="56" t="s">
        <v>334</v>
      </c>
      <c r="BG1223" s="56" t="s">
        <v>549</v>
      </c>
      <c r="BH1223" s="56">
        <v>0</v>
      </c>
      <c r="BI1223" s="56">
        <v>0</v>
      </c>
      <c r="BJ1223" s="56">
        <v>1</v>
      </c>
    </row>
    <row r="1224" spans="1:62" hidden="1" x14ac:dyDescent="0.3">
      <c r="A1224" s="56">
        <v>49201366</v>
      </c>
      <c r="B1224" s="86">
        <v>599276</v>
      </c>
      <c r="C1224" s="1">
        <v>42893</v>
      </c>
      <c r="D1224" s="56" t="s">
        <v>543</v>
      </c>
      <c r="E1224" s="56" t="s">
        <v>543</v>
      </c>
      <c r="F1224" s="56" t="s">
        <v>334</v>
      </c>
      <c r="G1224" s="56" t="s">
        <v>335</v>
      </c>
      <c r="H1224" s="56" t="s">
        <v>336</v>
      </c>
      <c r="I1224" s="56" t="s">
        <v>544</v>
      </c>
      <c r="K1224" s="56" t="s">
        <v>337</v>
      </c>
      <c r="L1224" s="56" t="s">
        <v>545</v>
      </c>
      <c r="M1224" s="56" t="s">
        <v>1044</v>
      </c>
      <c r="N1224" s="56" t="s">
        <v>1045</v>
      </c>
      <c r="O1224" s="56" t="s">
        <v>546</v>
      </c>
      <c r="P1224" s="1" t="s">
        <v>105</v>
      </c>
      <c r="S1224" s="56">
        <v>164362</v>
      </c>
      <c r="T1224" s="1" t="s">
        <v>256</v>
      </c>
      <c r="U1224" s="56">
        <v>41416</v>
      </c>
      <c r="V1224" s="56">
        <v>43099</v>
      </c>
      <c r="W1224" s="56">
        <v>41416</v>
      </c>
      <c r="X1224" s="56">
        <v>42734</v>
      </c>
      <c r="Y1224" s="56" t="s">
        <v>356</v>
      </c>
      <c r="Z1224" s="56" t="s">
        <v>341</v>
      </c>
      <c r="AA1224" s="56" t="s">
        <v>347</v>
      </c>
      <c r="AB1224" s="56" t="s">
        <v>343</v>
      </c>
      <c r="AC1224" s="56" t="s">
        <v>342</v>
      </c>
      <c r="AD1224" s="56" t="s">
        <v>347</v>
      </c>
      <c r="AE1224" s="56" t="s">
        <v>334</v>
      </c>
      <c r="AF1224" s="56" t="s">
        <v>292</v>
      </c>
      <c r="AG1224" s="56">
        <v>2015</v>
      </c>
      <c r="AH1224" s="56" t="s">
        <v>80</v>
      </c>
      <c r="AI1224" s="56" t="s">
        <v>344</v>
      </c>
      <c r="AJ1224" s="56">
        <v>50700</v>
      </c>
      <c r="AM1224" s="56">
        <v>42762</v>
      </c>
      <c r="AN1224" s="56" t="s">
        <v>551</v>
      </c>
      <c r="AO1224" s="1">
        <v>41836</v>
      </c>
      <c r="AP1224" s="56" t="s">
        <v>383</v>
      </c>
      <c r="AQ1224" s="56">
        <v>76741</v>
      </c>
      <c r="AR1224" s="56">
        <v>0</v>
      </c>
      <c r="AS1224" s="56" t="s">
        <v>346</v>
      </c>
      <c r="BB1224" s="56" t="s">
        <v>339</v>
      </c>
      <c r="BC1224" s="56" t="s">
        <v>263</v>
      </c>
      <c r="BD1224" s="56" t="s">
        <v>349</v>
      </c>
      <c r="BE1224" s="56" t="s">
        <v>347</v>
      </c>
      <c r="BF1224" s="56" t="s">
        <v>334</v>
      </c>
      <c r="BG1224" s="56" t="s">
        <v>549</v>
      </c>
      <c r="BH1224" s="56">
        <v>0</v>
      </c>
      <c r="BI1224" s="56">
        <v>0</v>
      </c>
      <c r="BJ1224" s="56">
        <v>1</v>
      </c>
    </row>
    <row r="1225" spans="1:62" hidden="1" x14ac:dyDescent="0.3">
      <c r="A1225" s="56">
        <v>49201385</v>
      </c>
      <c r="B1225" s="86">
        <v>599276</v>
      </c>
      <c r="C1225" s="1">
        <v>42893</v>
      </c>
      <c r="D1225" s="56" t="s">
        <v>543</v>
      </c>
      <c r="E1225" s="56" t="s">
        <v>543</v>
      </c>
      <c r="F1225" s="56" t="s">
        <v>334</v>
      </c>
      <c r="G1225" s="56" t="s">
        <v>335</v>
      </c>
      <c r="H1225" s="56" t="s">
        <v>336</v>
      </c>
      <c r="I1225" s="56" t="s">
        <v>544</v>
      </c>
      <c r="K1225" s="56" t="s">
        <v>337</v>
      </c>
      <c r="L1225" s="56" t="s">
        <v>545</v>
      </c>
      <c r="M1225" s="56" t="s">
        <v>1044</v>
      </c>
      <c r="N1225" s="56" t="s">
        <v>1045</v>
      </c>
      <c r="O1225" s="56" t="s">
        <v>546</v>
      </c>
      <c r="P1225" s="1" t="s">
        <v>105</v>
      </c>
      <c r="S1225" s="56">
        <v>164363</v>
      </c>
      <c r="T1225" s="1" t="s">
        <v>553</v>
      </c>
      <c r="U1225" s="56">
        <v>41416</v>
      </c>
      <c r="V1225" s="56">
        <v>43099</v>
      </c>
      <c r="W1225" s="56">
        <v>41416</v>
      </c>
      <c r="X1225" s="56">
        <v>42734</v>
      </c>
      <c r="Y1225" s="56" t="s">
        <v>356</v>
      </c>
      <c r="Z1225" s="56" t="s">
        <v>367</v>
      </c>
      <c r="AA1225" s="56" t="s">
        <v>347</v>
      </c>
      <c r="AB1225" s="56" t="s">
        <v>343</v>
      </c>
      <c r="AC1225" s="56" t="s">
        <v>342</v>
      </c>
      <c r="AD1225" s="56" t="s">
        <v>347</v>
      </c>
      <c r="AE1225" s="56" t="s">
        <v>334</v>
      </c>
      <c r="AF1225" s="56" t="s">
        <v>291</v>
      </c>
      <c r="AG1225" s="56">
        <v>2014</v>
      </c>
      <c r="AH1225" s="56" t="s">
        <v>80</v>
      </c>
      <c r="AI1225" s="56" t="s">
        <v>348</v>
      </c>
      <c r="AJ1225" s="56">
        <v>3040971</v>
      </c>
      <c r="AK1225" s="1">
        <v>41608</v>
      </c>
      <c r="AM1225" s="56">
        <v>42762</v>
      </c>
      <c r="AN1225" s="56" t="s">
        <v>551</v>
      </c>
      <c r="AO1225" s="1">
        <v>41834</v>
      </c>
      <c r="AP1225" s="56" t="s">
        <v>383</v>
      </c>
      <c r="AQ1225" s="56">
        <v>76742</v>
      </c>
      <c r="AR1225" s="56">
        <v>0</v>
      </c>
      <c r="AS1225" s="56" t="s">
        <v>346</v>
      </c>
      <c r="BB1225" s="56" t="s">
        <v>339</v>
      </c>
      <c r="BC1225" s="56" t="s">
        <v>263</v>
      </c>
      <c r="BD1225" s="56" t="s">
        <v>349</v>
      </c>
      <c r="BE1225" s="56" t="s">
        <v>347</v>
      </c>
      <c r="BF1225" s="56" t="s">
        <v>334</v>
      </c>
      <c r="BG1225" s="56" t="s">
        <v>549</v>
      </c>
      <c r="BH1225" s="56">
        <v>0</v>
      </c>
      <c r="BI1225" s="56">
        <v>0</v>
      </c>
      <c r="BJ1225" s="56">
        <v>1</v>
      </c>
    </row>
    <row r="1226" spans="1:62" hidden="1" x14ac:dyDescent="0.3">
      <c r="A1226" s="56">
        <v>49201377</v>
      </c>
      <c r="B1226" s="86">
        <v>599276</v>
      </c>
      <c r="C1226" s="1">
        <v>42893</v>
      </c>
      <c r="D1226" s="56" t="s">
        <v>543</v>
      </c>
      <c r="E1226" s="56" t="s">
        <v>543</v>
      </c>
      <c r="F1226" s="56" t="s">
        <v>334</v>
      </c>
      <c r="G1226" s="56" t="s">
        <v>335</v>
      </c>
      <c r="H1226" s="56" t="s">
        <v>336</v>
      </c>
      <c r="I1226" s="56" t="s">
        <v>544</v>
      </c>
      <c r="K1226" s="56" t="s">
        <v>337</v>
      </c>
      <c r="L1226" s="56" t="s">
        <v>545</v>
      </c>
      <c r="M1226" s="56" t="s">
        <v>1044</v>
      </c>
      <c r="N1226" s="56" t="s">
        <v>1045</v>
      </c>
      <c r="O1226" s="56" t="s">
        <v>546</v>
      </c>
      <c r="P1226" s="1" t="s">
        <v>105</v>
      </c>
      <c r="S1226" s="56">
        <v>116945</v>
      </c>
      <c r="T1226" s="1" t="s">
        <v>554</v>
      </c>
      <c r="U1226" s="56">
        <v>41416</v>
      </c>
      <c r="V1226" s="56">
        <v>43099</v>
      </c>
      <c r="W1226" s="56">
        <v>41425</v>
      </c>
      <c r="X1226" s="56">
        <v>42734</v>
      </c>
      <c r="Y1226" s="56" t="s">
        <v>356</v>
      </c>
      <c r="AA1226" s="56" t="s">
        <v>347</v>
      </c>
      <c r="AB1226" s="56" t="s">
        <v>343</v>
      </c>
      <c r="AC1226" s="56" t="s">
        <v>342</v>
      </c>
      <c r="AD1226" s="56" t="s">
        <v>347</v>
      </c>
      <c r="AE1226" s="56" t="s">
        <v>354</v>
      </c>
      <c r="AF1226" s="56" t="s">
        <v>292</v>
      </c>
      <c r="AG1226" s="56">
        <v>2014</v>
      </c>
      <c r="AH1226" s="56" t="s">
        <v>80</v>
      </c>
      <c r="AI1226" s="56" t="s">
        <v>344</v>
      </c>
      <c r="AJ1226" s="56">
        <v>58</v>
      </c>
      <c r="AM1226" s="56">
        <v>42046</v>
      </c>
      <c r="AN1226" s="56" t="s">
        <v>548</v>
      </c>
      <c r="AO1226" s="1">
        <v>41405</v>
      </c>
      <c r="AP1226" s="56" t="s">
        <v>548</v>
      </c>
      <c r="AQ1226" s="56">
        <v>40196</v>
      </c>
      <c r="AR1226" s="56">
        <v>0</v>
      </c>
      <c r="AS1226" s="56" t="s">
        <v>346</v>
      </c>
      <c r="BB1226" s="56" t="s">
        <v>339</v>
      </c>
      <c r="BC1226" s="56" t="s">
        <v>263</v>
      </c>
      <c r="BD1226" s="56" t="s">
        <v>349</v>
      </c>
      <c r="BE1226" s="56" t="s">
        <v>347</v>
      </c>
      <c r="BF1226" s="56" t="s">
        <v>334</v>
      </c>
      <c r="BG1226" s="56" t="s">
        <v>549</v>
      </c>
      <c r="BH1226" s="56">
        <v>0</v>
      </c>
      <c r="BI1226" s="56">
        <v>0</v>
      </c>
      <c r="BJ1226" s="56">
        <v>0</v>
      </c>
    </row>
    <row r="1227" spans="1:62" hidden="1" x14ac:dyDescent="0.3">
      <c r="A1227" s="56">
        <v>49201372</v>
      </c>
      <c r="B1227" s="86">
        <v>599276</v>
      </c>
      <c r="C1227" s="1">
        <v>42893</v>
      </c>
      <c r="D1227" s="56" t="s">
        <v>543</v>
      </c>
      <c r="E1227" s="56" t="s">
        <v>543</v>
      </c>
      <c r="F1227" s="56" t="s">
        <v>334</v>
      </c>
      <c r="G1227" s="56" t="s">
        <v>335</v>
      </c>
      <c r="H1227" s="56" t="s">
        <v>336</v>
      </c>
      <c r="I1227" s="56" t="s">
        <v>544</v>
      </c>
      <c r="K1227" s="56" t="s">
        <v>337</v>
      </c>
      <c r="L1227" s="56" t="s">
        <v>545</v>
      </c>
      <c r="M1227" s="56" t="s">
        <v>1044</v>
      </c>
      <c r="N1227" s="56" t="s">
        <v>1045</v>
      </c>
      <c r="O1227" s="56" t="s">
        <v>546</v>
      </c>
      <c r="P1227" s="1" t="s">
        <v>105</v>
      </c>
      <c r="S1227" s="56">
        <v>116945</v>
      </c>
      <c r="T1227" s="1" t="s">
        <v>554</v>
      </c>
      <c r="U1227" s="56">
        <v>41416</v>
      </c>
      <c r="V1227" s="56">
        <v>43099</v>
      </c>
      <c r="W1227" s="56">
        <v>41425</v>
      </c>
      <c r="X1227" s="56">
        <v>42734</v>
      </c>
      <c r="Y1227" s="56" t="s">
        <v>356</v>
      </c>
      <c r="AA1227" s="56" t="s">
        <v>347</v>
      </c>
      <c r="AB1227" s="56" t="s">
        <v>343</v>
      </c>
      <c r="AC1227" s="56" t="s">
        <v>342</v>
      </c>
      <c r="AD1227" s="56" t="s">
        <v>347</v>
      </c>
      <c r="AE1227" s="56" t="s">
        <v>354</v>
      </c>
      <c r="AF1227" s="56" t="s">
        <v>291</v>
      </c>
      <c r="AG1227" s="56">
        <v>2014</v>
      </c>
      <c r="AH1227" s="56" t="s">
        <v>80</v>
      </c>
      <c r="AI1227" s="56" t="s">
        <v>344</v>
      </c>
      <c r="AJ1227" s="56">
        <v>37.700000000000003</v>
      </c>
      <c r="AK1227" s="1">
        <v>41790</v>
      </c>
      <c r="AM1227" s="56">
        <v>42046</v>
      </c>
      <c r="AN1227" s="56" t="s">
        <v>548</v>
      </c>
      <c r="AO1227" s="1">
        <v>41828</v>
      </c>
      <c r="AP1227" s="56" t="s">
        <v>548</v>
      </c>
      <c r="AQ1227" s="56">
        <v>40196</v>
      </c>
      <c r="AR1227" s="56">
        <v>0</v>
      </c>
      <c r="AS1227" s="56" t="s">
        <v>346</v>
      </c>
      <c r="BB1227" s="56" t="s">
        <v>339</v>
      </c>
      <c r="BC1227" s="56" t="s">
        <v>263</v>
      </c>
      <c r="BD1227" s="56" t="s">
        <v>349</v>
      </c>
      <c r="BE1227" s="56" t="s">
        <v>347</v>
      </c>
      <c r="BF1227" s="56" t="s">
        <v>334</v>
      </c>
      <c r="BG1227" s="56" t="s">
        <v>549</v>
      </c>
      <c r="BH1227" s="56">
        <v>0</v>
      </c>
      <c r="BI1227" s="56">
        <v>0</v>
      </c>
      <c r="BJ1227" s="56">
        <v>0</v>
      </c>
    </row>
    <row r="1228" spans="1:62" hidden="1" x14ac:dyDescent="0.3">
      <c r="A1228" s="56">
        <v>49201370</v>
      </c>
      <c r="B1228" s="86">
        <v>599276</v>
      </c>
      <c r="C1228" s="1">
        <v>42893</v>
      </c>
      <c r="D1228" s="56" t="s">
        <v>543</v>
      </c>
      <c r="E1228" s="56" t="s">
        <v>543</v>
      </c>
      <c r="F1228" s="56" t="s">
        <v>334</v>
      </c>
      <c r="G1228" s="56" t="s">
        <v>335</v>
      </c>
      <c r="H1228" s="56" t="s">
        <v>336</v>
      </c>
      <c r="I1228" s="56" t="s">
        <v>544</v>
      </c>
      <c r="K1228" s="56" t="s">
        <v>337</v>
      </c>
      <c r="L1228" s="56" t="s">
        <v>545</v>
      </c>
      <c r="M1228" s="56" t="s">
        <v>1044</v>
      </c>
      <c r="N1228" s="56" t="s">
        <v>1045</v>
      </c>
      <c r="O1228" s="56" t="s">
        <v>546</v>
      </c>
      <c r="P1228" s="1" t="s">
        <v>105</v>
      </c>
      <c r="S1228" s="56">
        <v>116945</v>
      </c>
      <c r="T1228" s="1" t="s">
        <v>554</v>
      </c>
      <c r="U1228" s="56">
        <v>41416</v>
      </c>
      <c r="V1228" s="56">
        <v>43099</v>
      </c>
      <c r="W1228" s="56">
        <v>41425</v>
      </c>
      <c r="X1228" s="56">
        <v>42734</v>
      </c>
      <c r="Y1228" s="56" t="s">
        <v>356</v>
      </c>
      <c r="AA1228" s="56" t="s">
        <v>347</v>
      </c>
      <c r="AB1228" s="56" t="s">
        <v>343</v>
      </c>
      <c r="AC1228" s="56" t="s">
        <v>342</v>
      </c>
      <c r="AD1228" s="56" t="s">
        <v>347</v>
      </c>
      <c r="AE1228" s="56" t="s">
        <v>354</v>
      </c>
      <c r="AF1228" s="56" t="s">
        <v>224</v>
      </c>
      <c r="AG1228" s="56">
        <v>2012</v>
      </c>
      <c r="AH1228" s="56" t="s">
        <v>80</v>
      </c>
      <c r="AI1228" s="56" t="s">
        <v>339</v>
      </c>
      <c r="AJ1228" s="56">
        <v>60.32</v>
      </c>
      <c r="AM1228" s="56">
        <v>42046</v>
      </c>
      <c r="AN1228" s="56" t="s">
        <v>548</v>
      </c>
      <c r="AO1228" s="1">
        <v>41405</v>
      </c>
      <c r="AP1228" s="56" t="s">
        <v>548</v>
      </c>
      <c r="AQ1228" s="56">
        <v>40196</v>
      </c>
      <c r="AR1228" s="56">
        <v>0</v>
      </c>
      <c r="AS1228" s="56" t="s">
        <v>346</v>
      </c>
      <c r="BB1228" s="56" t="s">
        <v>339</v>
      </c>
      <c r="BC1228" s="56" t="s">
        <v>263</v>
      </c>
      <c r="BD1228" s="56" t="s">
        <v>349</v>
      </c>
      <c r="BE1228" s="56" t="s">
        <v>347</v>
      </c>
      <c r="BF1228" s="56" t="s">
        <v>334</v>
      </c>
      <c r="BG1228" s="56" t="s">
        <v>549</v>
      </c>
      <c r="BH1228" s="56">
        <v>0</v>
      </c>
      <c r="BI1228" s="56">
        <v>0</v>
      </c>
      <c r="BJ1228" s="56">
        <v>0</v>
      </c>
    </row>
    <row r="1229" spans="1:62" hidden="1" x14ac:dyDescent="0.3">
      <c r="A1229" s="56">
        <v>49201371</v>
      </c>
      <c r="B1229" s="86">
        <v>599276</v>
      </c>
      <c r="C1229" s="1">
        <v>42893</v>
      </c>
      <c r="D1229" s="56" t="s">
        <v>543</v>
      </c>
      <c r="E1229" s="56" t="s">
        <v>543</v>
      </c>
      <c r="F1229" s="56" t="s">
        <v>334</v>
      </c>
      <c r="G1229" s="56" t="s">
        <v>335</v>
      </c>
      <c r="H1229" s="56" t="s">
        <v>336</v>
      </c>
      <c r="I1229" s="56" t="s">
        <v>544</v>
      </c>
      <c r="K1229" s="56" t="s">
        <v>337</v>
      </c>
      <c r="L1229" s="56" t="s">
        <v>545</v>
      </c>
      <c r="M1229" s="56" t="s">
        <v>1044</v>
      </c>
      <c r="N1229" s="56" t="s">
        <v>1045</v>
      </c>
      <c r="O1229" s="56" t="s">
        <v>546</v>
      </c>
      <c r="P1229" s="1" t="s">
        <v>105</v>
      </c>
      <c r="S1229" s="56">
        <v>116945</v>
      </c>
      <c r="T1229" s="1" t="s">
        <v>554</v>
      </c>
      <c r="U1229" s="56">
        <v>41416</v>
      </c>
      <c r="V1229" s="56">
        <v>43099</v>
      </c>
      <c r="W1229" s="56">
        <v>41425</v>
      </c>
      <c r="X1229" s="56">
        <v>42734</v>
      </c>
      <c r="Y1229" s="56" t="s">
        <v>356</v>
      </c>
      <c r="AA1229" s="56" t="s">
        <v>347</v>
      </c>
      <c r="AB1229" s="56" t="s">
        <v>343</v>
      </c>
      <c r="AC1229" s="56" t="s">
        <v>342</v>
      </c>
      <c r="AD1229" s="56" t="s">
        <v>347</v>
      </c>
      <c r="AE1229" s="56" t="s">
        <v>354</v>
      </c>
      <c r="AF1229" s="56" t="s">
        <v>291</v>
      </c>
      <c r="AG1229" s="56">
        <v>2014</v>
      </c>
      <c r="AH1229" s="56" t="s">
        <v>80</v>
      </c>
      <c r="AI1229" s="56" t="s">
        <v>348</v>
      </c>
      <c r="AJ1229" s="56">
        <v>43.6</v>
      </c>
      <c r="AK1229" s="1">
        <v>41608</v>
      </c>
      <c r="AM1229" s="56">
        <v>42046</v>
      </c>
      <c r="AN1229" s="56" t="s">
        <v>548</v>
      </c>
      <c r="AO1229" s="1">
        <v>41675</v>
      </c>
      <c r="AP1229" s="56" t="s">
        <v>548</v>
      </c>
      <c r="AQ1229" s="56">
        <v>40196</v>
      </c>
      <c r="AR1229" s="56">
        <v>0</v>
      </c>
      <c r="AS1229" s="56" t="s">
        <v>346</v>
      </c>
      <c r="BB1229" s="56" t="s">
        <v>339</v>
      </c>
      <c r="BC1229" s="56" t="s">
        <v>263</v>
      </c>
      <c r="BD1229" s="56" t="s">
        <v>349</v>
      </c>
      <c r="BE1229" s="56" t="s">
        <v>347</v>
      </c>
      <c r="BF1229" s="56" t="s">
        <v>334</v>
      </c>
      <c r="BG1229" s="56" t="s">
        <v>549</v>
      </c>
      <c r="BH1229" s="56">
        <v>0</v>
      </c>
      <c r="BI1229" s="56">
        <v>0</v>
      </c>
      <c r="BJ1229" s="56">
        <v>0</v>
      </c>
    </row>
    <row r="1230" spans="1:62" hidden="1" x14ac:dyDescent="0.3">
      <c r="A1230" s="56">
        <v>49201375</v>
      </c>
      <c r="B1230" s="86">
        <v>599276</v>
      </c>
      <c r="C1230" s="1">
        <v>42893</v>
      </c>
      <c r="D1230" s="56" t="s">
        <v>543</v>
      </c>
      <c r="E1230" s="56" t="s">
        <v>543</v>
      </c>
      <c r="F1230" s="56" t="s">
        <v>334</v>
      </c>
      <c r="G1230" s="56" t="s">
        <v>335</v>
      </c>
      <c r="H1230" s="56" t="s">
        <v>336</v>
      </c>
      <c r="I1230" s="56" t="s">
        <v>544</v>
      </c>
      <c r="K1230" s="56" t="s">
        <v>337</v>
      </c>
      <c r="L1230" s="56" t="s">
        <v>545</v>
      </c>
      <c r="M1230" s="56" t="s">
        <v>1044</v>
      </c>
      <c r="N1230" s="56" t="s">
        <v>1045</v>
      </c>
      <c r="O1230" s="56" t="s">
        <v>546</v>
      </c>
      <c r="P1230" s="1" t="s">
        <v>105</v>
      </c>
      <c r="S1230" s="56">
        <v>116945</v>
      </c>
      <c r="T1230" s="1" t="s">
        <v>554</v>
      </c>
      <c r="U1230" s="56">
        <v>41416</v>
      </c>
      <c r="V1230" s="56">
        <v>43099</v>
      </c>
      <c r="W1230" s="56">
        <v>41425</v>
      </c>
      <c r="X1230" s="56">
        <v>42734</v>
      </c>
      <c r="Y1230" s="56" t="s">
        <v>356</v>
      </c>
      <c r="AA1230" s="56" t="s">
        <v>347</v>
      </c>
      <c r="AB1230" s="56" t="s">
        <v>343</v>
      </c>
      <c r="AC1230" s="56" t="s">
        <v>342</v>
      </c>
      <c r="AD1230" s="56" t="s">
        <v>347</v>
      </c>
      <c r="AE1230" s="56" t="s">
        <v>354</v>
      </c>
      <c r="AF1230" s="56" t="s">
        <v>292</v>
      </c>
      <c r="AG1230" s="56">
        <v>2014</v>
      </c>
      <c r="AH1230" s="56" t="s">
        <v>80</v>
      </c>
      <c r="AI1230" s="56" t="s">
        <v>348</v>
      </c>
      <c r="AJ1230" s="56">
        <v>58</v>
      </c>
      <c r="AM1230" s="56">
        <v>42046</v>
      </c>
      <c r="AN1230" s="56" t="s">
        <v>548</v>
      </c>
      <c r="AO1230" s="1">
        <v>41405</v>
      </c>
      <c r="AP1230" s="56" t="s">
        <v>548</v>
      </c>
      <c r="AQ1230" s="56">
        <v>40196</v>
      </c>
      <c r="AR1230" s="56">
        <v>0</v>
      </c>
      <c r="AS1230" s="56" t="s">
        <v>346</v>
      </c>
      <c r="BB1230" s="56" t="s">
        <v>339</v>
      </c>
      <c r="BC1230" s="56" t="s">
        <v>263</v>
      </c>
      <c r="BD1230" s="56" t="s">
        <v>349</v>
      </c>
      <c r="BE1230" s="56" t="s">
        <v>347</v>
      </c>
      <c r="BF1230" s="56" t="s">
        <v>334</v>
      </c>
      <c r="BG1230" s="56" t="s">
        <v>549</v>
      </c>
      <c r="BH1230" s="56">
        <v>0</v>
      </c>
      <c r="BI1230" s="56">
        <v>0</v>
      </c>
      <c r="BJ1230" s="56">
        <v>0</v>
      </c>
    </row>
    <row r="1231" spans="1:62" hidden="1" x14ac:dyDescent="0.3">
      <c r="A1231" s="56">
        <v>49201373</v>
      </c>
      <c r="B1231" s="86">
        <v>599276</v>
      </c>
      <c r="C1231" s="1">
        <v>42893</v>
      </c>
      <c r="D1231" s="56" t="s">
        <v>543</v>
      </c>
      <c r="E1231" s="56" t="s">
        <v>543</v>
      </c>
      <c r="F1231" s="56" t="s">
        <v>334</v>
      </c>
      <c r="G1231" s="56" t="s">
        <v>335</v>
      </c>
      <c r="H1231" s="56" t="s">
        <v>336</v>
      </c>
      <c r="I1231" s="56" t="s">
        <v>544</v>
      </c>
      <c r="K1231" s="56" t="s">
        <v>337</v>
      </c>
      <c r="L1231" s="56" t="s">
        <v>545</v>
      </c>
      <c r="M1231" s="56" t="s">
        <v>1044</v>
      </c>
      <c r="N1231" s="56" t="s">
        <v>1045</v>
      </c>
      <c r="O1231" s="56" t="s">
        <v>546</v>
      </c>
      <c r="P1231" s="1" t="s">
        <v>105</v>
      </c>
      <c r="S1231" s="56">
        <v>116945</v>
      </c>
      <c r="T1231" s="1" t="s">
        <v>554</v>
      </c>
      <c r="U1231" s="56">
        <v>41416</v>
      </c>
      <c r="V1231" s="56">
        <v>43099</v>
      </c>
      <c r="W1231" s="56">
        <v>41425</v>
      </c>
      <c r="X1231" s="56">
        <v>42734</v>
      </c>
      <c r="Y1231" s="56" t="s">
        <v>356</v>
      </c>
      <c r="AA1231" s="56" t="s">
        <v>347</v>
      </c>
      <c r="AB1231" s="56" t="s">
        <v>343</v>
      </c>
      <c r="AC1231" s="56" t="s">
        <v>342</v>
      </c>
      <c r="AD1231" s="56" t="s">
        <v>347</v>
      </c>
      <c r="AE1231" s="56" t="s">
        <v>354</v>
      </c>
      <c r="AF1231" s="56" t="s">
        <v>291</v>
      </c>
      <c r="AG1231" s="56">
        <v>2015</v>
      </c>
      <c r="AH1231" s="56" t="s">
        <v>80</v>
      </c>
      <c r="AI1231" s="56" t="s">
        <v>348</v>
      </c>
      <c r="AJ1231" s="56">
        <v>35.5</v>
      </c>
      <c r="AK1231" s="1">
        <v>41973</v>
      </c>
      <c r="AM1231" s="56">
        <v>42046</v>
      </c>
      <c r="AN1231" s="56" t="s">
        <v>548</v>
      </c>
      <c r="AO1231" s="1">
        <v>42046</v>
      </c>
      <c r="AP1231" s="56" t="s">
        <v>548</v>
      </c>
      <c r="AQ1231" s="56">
        <v>40196</v>
      </c>
      <c r="AR1231" s="56">
        <v>0</v>
      </c>
      <c r="AS1231" s="56" t="s">
        <v>346</v>
      </c>
      <c r="BB1231" s="56" t="s">
        <v>339</v>
      </c>
      <c r="BC1231" s="56" t="s">
        <v>263</v>
      </c>
      <c r="BD1231" s="56" t="s">
        <v>349</v>
      </c>
      <c r="BE1231" s="56" t="s">
        <v>347</v>
      </c>
      <c r="BF1231" s="56" t="s">
        <v>334</v>
      </c>
      <c r="BG1231" s="56" t="s">
        <v>549</v>
      </c>
      <c r="BH1231" s="56">
        <v>0</v>
      </c>
      <c r="BI1231" s="56">
        <v>0</v>
      </c>
      <c r="BJ1231" s="56">
        <v>0</v>
      </c>
    </row>
    <row r="1232" spans="1:62" hidden="1" x14ac:dyDescent="0.3">
      <c r="A1232" s="56">
        <v>49201374</v>
      </c>
      <c r="B1232" s="86">
        <v>599276</v>
      </c>
      <c r="C1232" s="1">
        <v>42893</v>
      </c>
      <c r="D1232" s="56" t="s">
        <v>543</v>
      </c>
      <c r="E1232" s="56" t="s">
        <v>543</v>
      </c>
      <c r="F1232" s="56" t="s">
        <v>334</v>
      </c>
      <c r="G1232" s="56" t="s">
        <v>335</v>
      </c>
      <c r="H1232" s="56" t="s">
        <v>336</v>
      </c>
      <c r="I1232" s="56" t="s">
        <v>544</v>
      </c>
      <c r="K1232" s="56" t="s">
        <v>337</v>
      </c>
      <c r="L1232" s="56" t="s">
        <v>545</v>
      </c>
      <c r="M1232" s="56" t="s">
        <v>1044</v>
      </c>
      <c r="N1232" s="56" t="s">
        <v>1045</v>
      </c>
      <c r="O1232" s="56" t="s">
        <v>546</v>
      </c>
      <c r="P1232" s="1" t="s">
        <v>105</v>
      </c>
      <c r="S1232" s="56">
        <v>116945</v>
      </c>
      <c r="T1232" s="1" t="s">
        <v>554</v>
      </c>
      <c r="U1232" s="56">
        <v>41416</v>
      </c>
      <c r="V1232" s="56">
        <v>43099</v>
      </c>
      <c r="W1232" s="56">
        <v>41425</v>
      </c>
      <c r="X1232" s="56">
        <v>42734</v>
      </c>
      <c r="Y1232" s="56" t="s">
        <v>356</v>
      </c>
      <c r="AA1232" s="56" t="s">
        <v>347</v>
      </c>
      <c r="AB1232" s="56" t="s">
        <v>343</v>
      </c>
      <c r="AC1232" s="56" t="s">
        <v>342</v>
      </c>
      <c r="AD1232" s="56" t="s">
        <v>347</v>
      </c>
      <c r="AE1232" s="56" t="s">
        <v>354</v>
      </c>
      <c r="AF1232" s="56" t="s">
        <v>292</v>
      </c>
      <c r="AG1232" s="56">
        <v>2013</v>
      </c>
      <c r="AH1232" s="56" t="s">
        <v>80</v>
      </c>
      <c r="AI1232" s="56" t="s">
        <v>344</v>
      </c>
      <c r="AJ1232" s="56">
        <v>59</v>
      </c>
      <c r="AM1232" s="56">
        <v>42046</v>
      </c>
      <c r="AN1232" s="56" t="s">
        <v>548</v>
      </c>
      <c r="AO1232" s="1">
        <v>41405</v>
      </c>
      <c r="AP1232" s="56" t="s">
        <v>548</v>
      </c>
      <c r="AQ1232" s="56">
        <v>40196</v>
      </c>
      <c r="AR1232" s="56">
        <v>0</v>
      </c>
      <c r="AS1232" s="56" t="s">
        <v>346</v>
      </c>
      <c r="BB1232" s="56" t="s">
        <v>339</v>
      </c>
      <c r="BC1232" s="56" t="s">
        <v>263</v>
      </c>
      <c r="BD1232" s="56" t="s">
        <v>349</v>
      </c>
      <c r="BE1232" s="56" t="s">
        <v>347</v>
      </c>
      <c r="BF1232" s="56" t="s">
        <v>334</v>
      </c>
      <c r="BG1232" s="56" t="s">
        <v>549</v>
      </c>
      <c r="BH1232" s="56">
        <v>0</v>
      </c>
      <c r="BI1232" s="56">
        <v>0</v>
      </c>
      <c r="BJ1232" s="56">
        <v>0</v>
      </c>
    </row>
    <row r="1233" spans="1:62" hidden="1" x14ac:dyDescent="0.3">
      <c r="A1233" s="56">
        <v>49201384</v>
      </c>
      <c r="B1233" s="86">
        <v>599276</v>
      </c>
      <c r="C1233" s="1">
        <v>42893</v>
      </c>
      <c r="D1233" s="56" t="s">
        <v>543</v>
      </c>
      <c r="E1233" s="56" t="s">
        <v>543</v>
      </c>
      <c r="F1233" s="56" t="s">
        <v>334</v>
      </c>
      <c r="G1233" s="56" t="s">
        <v>335</v>
      </c>
      <c r="H1233" s="56" t="s">
        <v>336</v>
      </c>
      <c r="I1233" s="56" t="s">
        <v>544</v>
      </c>
      <c r="K1233" s="56" t="s">
        <v>337</v>
      </c>
      <c r="L1233" s="56" t="s">
        <v>545</v>
      </c>
      <c r="M1233" s="56" t="s">
        <v>1044</v>
      </c>
      <c r="N1233" s="56" t="s">
        <v>1045</v>
      </c>
      <c r="O1233" s="56" t="s">
        <v>546</v>
      </c>
      <c r="P1233" s="1" t="s">
        <v>105</v>
      </c>
      <c r="S1233" s="56">
        <v>164363</v>
      </c>
      <c r="T1233" s="1" t="s">
        <v>553</v>
      </c>
      <c r="U1233" s="56">
        <v>41416</v>
      </c>
      <c r="V1233" s="56">
        <v>43099</v>
      </c>
      <c r="W1233" s="56">
        <v>41416</v>
      </c>
      <c r="X1233" s="56">
        <v>42734</v>
      </c>
      <c r="Y1233" s="56" t="s">
        <v>356</v>
      </c>
      <c r="Z1233" s="56" t="s">
        <v>367</v>
      </c>
      <c r="AA1233" s="56" t="s">
        <v>347</v>
      </c>
      <c r="AB1233" s="56" t="s">
        <v>343</v>
      </c>
      <c r="AC1233" s="56" t="s">
        <v>342</v>
      </c>
      <c r="AD1233" s="56" t="s">
        <v>347</v>
      </c>
      <c r="AE1233" s="56" t="s">
        <v>334</v>
      </c>
      <c r="AF1233" s="56" t="s">
        <v>224</v>
      </c>
      <c r="AG1233" s="56">
        <v>2013</v>
      </c>
      <c r="AH1233" s="56" t="s">
        <v>80</v>
      </c>
      <c r="AI1233" s="56" t="s">
        <v>339</v>
      </c>
      <c r="AJ1233" s="56">
        <v>1700000</v>
      </c>
      <c r="AM1233" s="56">
        <v>42762</v>
      </c>
      <c r="AN1233" s="56" t="s">
        <v>551</v>
      </c>
      <c r="AO1233" s="1">
        <v>41841</v>
      </c>
      <c r="AP1233" s="56" t="s">
        <v>548</v>
      </c>
      <c r="AQ1233" s="56">
        <v>76742</v>
      </c>
      <c r="AR1233" s="56">
        <v>0</v>
      </c>
      <c r="AS1233" s="56" t="s">
        <v>346</v>
      </c>
      <c r="BB1233" s="56" t="s">
        <v>339</v>
      </c>
      <c r="BC1233" s="56" t="s">
        <v>263</v>
      </c>
      <c r="BD1233" s="56" t="s">
        <v>349</v>
      </c>
      <c r="BE1233" s="56" t="s">
        <v>347</v>
      </c>
      <c r="BF1233" s="56" t="s">
        <v>334</v>
      </c>
      <c r="BG1233" s="56" t="s">
        <v>549</v>
      </c>
      <c r="BH1233" s="56">
        <v>0</v>
      </c>
      <c r="BI1233" s="56">
        <v>0</v>
      </c>
      <c r="BJ1233" s="56">
        <v>1</v>
      </c>
    </row>
    <row r="1234" spans="1:62" hidden="1" x14ac:dyDescent="0.3">
      <c r="A1234" s="56">
        <v>49201380</v>
      </c>
      <c r="B1234" s="86">
        <v>599276</v>
      </c>
      <c r="C1234" s="1">
        <v>42893</v>
      </c>
      <c r="D1234" s="56" t="s">
        <v>543</v>
      </c>
      <c r="E1234" s="56" t="s">
        <v>543</v>
      </c>
      <c r="F1234" s="56" t="s">
        <v>334</v>
      </c>
      <c r="G1234" s="56" t="s">
        <v>335</v>
      </c>
      <c r="H1234" s="56" t="s">
        <v>336</v>
      </c>
      <c r="I1234" s="56" t="s">
        <v>544</v>
      </c>
      <c r="K1234" s="56" t="s">
        <v>337</v>
      </c>
      <c r="L1234" s="56" t="s">
        <v>545</v>
      </c>
      <c r="M1234" s="56" t="s">
        <v>1044</v>
      </c>
      <c r="N1234" s="56" t="s">
        <v>1045</v>
      </c>
      <c r="O1234" s="56" t="s">
        <v>546</v>
      </c>
      <c r="P1234" s="1" t="s">
        <v>105</v>
      </c>
      <c r="S1234" s="56">
        <v>116945</v>
      </c>
      <c r="T1234" s="1" t="s">
        <v>554</v>
      </c>
      <c r="U1234" s="56">
        <v>41416</v>
      </c>
      <c r="V1234" s="56">
        <v>43099</v>
      </c>
      <c r="W1234" s="56">
        <v>41425</v>
      </c>
      <c r="X1234" s="56">
        <v>42734</v>
      </c>
      <c r="Y1234" s="56" t="s">
        <v>356</v>
      </c>
      <c r="AA1234" s="56" t="s">
        <v>347</v>
      </c>
      <c r="AB1234" s="56" t="s">
        <v>343</v>
      </c>
      <c r="AC1234" s="56" t="s">
        <v>342</v>
      </c>
      <c r="AD1234" s="56" t="s">
        <v>347</v>
      </c>
      <c r="AE1234" s="56" t="s">
        <v>354</v>
      </c>
      <c r="AF1234" s="56" t="s">
        <v>292</v>
      </c>
      <c r="AG1234" s="56">
        <v>2016</v>
      </c>
      <c r="AH1234" s="56" t="s">
        <v>80</v>
      </c>
      <c r="AI1234" s="56" t="s">
        <v>348</v>
      </c>
      <c r="AJ1234" s="56">
        <v>56</v>
      </c>
      <c r="AM1234" s="56">
        <v>42046</v>
      </c>
      <c r="AN1234" s="56" t="s">
        <v>548</v>
      </c>
      <c r="AO1234" s="1">
        <v>41405</v>
      </c>
      <c r="AP1234" s="56" t="s">
        <v>548</v>
      </c>
      <c r="AQ1234" s="56">
        <v>40196</v>
      </c>
      <c r="AR1234" s="56">
        <v>0</v>
      </c>
      <c r="AS1234" s="56" t="s">
        <v>346</v>
      </c>
      <c r="BB1234" s="56" t="s">
        <v>339</v>
      </c>
      <c r="BC1234" s="56" t="s">
        <v>263</v>
      </c>
      <c r="BD1234" s="56" t="s">
        <v>349</v>
      </c>
      <c r="BE1234" s="56" t="s">
        <v>347</v>
      </c>
      <c r="BF1234" s="56" t="s">
        <v>334</v>
      </c>
      <c r="BG1234" s="56" t="s">
        <v>549</v>
      </c>
      <c r="BH1234" s="56">
        <v>0</v>
      </c>
      <c r="BI1234" s="56">
        <v>0</v>
      </c>
      <c r="BJ1234" s="56">
        <v>0</v>
      </c>
    </row>
    <row r="1235" spans="1:62" hidden="1" x14ac:dyDescent="0.3">
      <c r="A1235" s="56">
        <v>49201378</v>
      </c>
      <c r="B1235" s="86">
        <v>599276</v>
      </c>
      <c r="C1235" s="1">
        <v>42893</v>
      </c>
      <c r="D1235" s="56" t="s">
        <v>543</v>
      </c>
      <c r="E1235" s="56" t="s">
        <v>543</v>
      </c>
      <c r="F1235" s="56" t="s">
        <v>334</v>
      </c>
      <c r="G1235" s="56" t="s">
        <v>335</v>
      </c>
      <c r="H1235" s="56" t="s">
        <v>336</v>
      </c>
      <c r="I1235" s="56" t="s">
        <v>544</v>
      </c>
      <c r="K1235" s="56" t="s">
        <v>337</v>
      </c>
      <c r="L1235" s="56" t="s">
        <v>545</v>
      </c>
      <c r="M1235" s="56" t="s">
        <v>1044</v>
      </c>
      <c r="N1235" s="56" t="s">
        <v>1045</v>
      </c>
      <c r="O1235" s="56" t="s">
        <v>546</v>
      </c>
      <c r="P1235" s="1" t="s">
        <v>105</v>
      </c>
      <c r="S1235" s="56">
        <v>116945</v>
      </c>
      <c r="T1235" s="1" t="s">
        <v>554</v>
      </c>
      <c r="U1235" s="56">
        <v>41416</v>
      </c>
      <c r="V1235" s="56">
        <v>43099</v>
      </c>
      <c r="W1235" s="56">
        <v>41425</v>
      </c>
      <c r="X1235" s="56">
        <v>42734</v>
      </c>
      <c r="Y1235" s="56" t="s">
        <v>356</v>
      </c>
      <c r="AA1235" s="56" t="s">
        <v>347</v>
      </c>
      <c r="AB1235" s="56" t="s">
        <v>343</v>
      </c>
      <c r="AC1235" s="56" t="s">
        <v>342</v>
      </c>
      <c r="AD1235" s="56" t="s">
        <v>347</v>
      </c>
      <c r="AE1235" s="56" t="s">
        <v>354</v>
      </c>
      <c r="AF1235" s="56" t="s">
        <v>292</v>
      </c>
      <c r="AG1235" s="56">
        <v>2015</v>
      </c>
      <c r="AH1235" s="56" t="s">
        <v>80</v>
      </c>
      <c r="AI1235" s="56" t="s">
        <v>348</v>
      </c>
      <c r="AJ1235" s="56">
        <v>57</v>
      </c>
      <c r="AM1235" s="56">
        <v>42046</v>
      </c>
      <c r="AN1235" s="56" t="s">
        <v>548</v>
      </c>
      <c r="AO1235" s="1">
        <v>41405</v>
      </c>
      <c r="AP1235" s="56" t="s">
        <v>548</v>
      </c>
      <c r="AQ1235" s="56">
        <v>40196</v>
      </c>
      <c r="AR1235" s="56">
        <v>0</v>
      </c>
      <c r="AS1235" s="56" t="s">
        <v>346</v>
      </c>
      <c r="BB1235" s="56" t="s">
        <v>339</v>
      </c>
      <c r="BC1235" s="56" t="s">
        <v>263</v>
      </c>
      <c r="BD1235" s="56" t="s">
        <v>349</v>
      </c>
      <c r="BE1235" s="56" t="s">
        <v>347</v>
      </c>
      <c r="BF1235" s="56" t="s">
        <v>334</v>
      </c>
      <c r="BG1235" s="56" t="s">
        <v>549</v>
      </c>
      <c r="BH1235" s="56">
        <v>0</v>
      </c>
      <c r="BI1235" s="56">
        <v>0</v>
      </c>
      <c r="BJ1235" s="56">
        <v>0</v>
      </c>
    </row>
    <row r="1236" spans="1:62" hidden="1" x14ac:dyDescent="0.3">
      <c r="A1236" s="56">
        <v>49201379</v>
      </c>
      <c r="B1236" s="86">
        <v>599276</v>
      </c>
      <c r="C1236" s="1">
        <v>42893</v>
      </c>
      <c r="D1236" s="56" t="s">
        <v>543</v>
      </c>
      <c r="E1236" s="56" t="s">
        <v>543</v>
      </c>
      <c r="F1236" s="56" t="s">
        <v>334</v>
      </c>
      <c r="G1236" s="56" t="s">
        <v>335</v>
      </c>
      <c r="H1236" s="56" t="s">
        <v>336</v>
      </c>
      <c r="I1236" s="56" t="s">
        <v>544</v>
      </c>
      <c r="K1236" s="56" t="s">
        <v>337</v>
      </c>
      <c r="L1236" s="56" t="s">
        <v>545</v>
      </c>
      <c r="M1236" s="56" t="s">
        <v>1044</v>
      </c>
      <c r="N1236" s="56" t="s">
        <v>1045</v>
      </c>
      <c r="O1236" s="56" t="s">
        <v>546</v>
      </c>
      <c r="P1236" s="1" t="s">
        <v>105</v>
      </c>
      <c r="S1236" s="56">
        <v>116945</v>
      </c>
      <c r="T1236" s="1" t="s">
        <v>554</v>
      </c>
      <c r="U1236" s="56">
        <v>41416</v>
      </c>
      <c r="V1236" s="56">
        <v>43099</v>
      </c>
      <c r="W1236" s="56">
        <v>41425</v>
      </c>
      <c r="X1236" s="56">
        <v>42734</v>
      </c>
      <c r="Y1236" s="56" t="s">
        <v>356</v>
      </c>
      <c r="AA1236" s="56" t="s">
        <v>347</v>
      </c>
      <c r="AB1236" s="56" t="s">
        <v>343</v>
      </c>
      <c r="AC1236" s="56" t="s">
        <v>342</v>
      </c>
      <c r="AD1236" s="56" t="s">
        <v>347</v>
      </c>
      <c r="AE1236" s="56" t="s">
        <v>354</v>
      </c>
      <c r="AF1236" s="56" t="s">
        <v>292</v>
      </c>
      <c r="AG1236" s="56">
        <v>2015</v>
      </c>
      <c r="AH1236" s="56" t="s">
        <v>80</v>
      </c>
      <c r="AI1236" s="56" t="s">
        <v>344</v>
      </c>
      <c r="AJ1236" s="56">
        <v>56</v>
      </c>
      <c r="AM1236" s="56">
        <v>42046</v>
      </c>
      <c r="AN1236" s="56" t="s">
        <v>548</v>
      </c>
      <c r="AO1236" s="1">
        <v>41405</v>
      </c>
      <c r="AP1236" s="56" t="s">
        <v>548</v>
      </c>
      <c r="AQ1236" s="56">
        <v>40196</v>
      </c>
      <c r="AR1236" s="56">
        <v>0</v>
      </c>
      <c r="AS1236" s="56" t="s">
        <v>346</v>
      </c>
      <c r="BB1236" s="56" t="s">
        <v>339</v>
      </c>
      <c r="BC1236" s="56" t="s">
        <v>263</v>
      </c>
      <c r="BD1236" s="56" t="s">
        <v>349</v>
      </c>
      <c r="BE1236" s="56" t="s">
        <v>347</v>
      </c>
      <c r="BF1236" s="56" t="s">
        <v>334</v>
      </c>
      <c r="BG1236" s="56" t="s">
        <v>549</v>
      </c>
      <c r="BH1236" s="56">
        <v>0</v>
      </c>
      <c r="BI1236" s="56">
        <v>0</v>
      </c>
      <c r="BJ1236" s="56">
        <v>0</v>
      </c>
    </row>
    <row r="1237" spans="1:62" hidden="1" x14ac:dyDescent="0.3">
      <c r="A1237" s="56">
        <v>49201383</v>
      </c>
      <c r="B1237" s="86">
        <v>599276</v>
      </c>
      <c r="C1237" s="1">
        <v>42893</v>
      </c>
      <c r="D1237" s="56" t="s">
        <v>543</v>
      </c>
      <c r="E1237" s="56" t="s">
        <v>543</v>
      </c>
      <c r="F1237" s="56" t="s">
        <v>334</v>
      </c>
      <c r="G1237" s="56" t="s">
        <v>335</v>
      </c>
      <c r="H1237" s="56" t="s">
        <v>336</v>
      </c>
      <c r="I1237" s="56" t="s">
        <v>544</v>
      </c>
      <c r="K1237" s="56" t="s">
        <v>337</v>
      </c>
      <c r="L1237" s="56" t="s">
        <v>545</v>
      </c>
      <c r="M1237" s="56" t="s">
        <v>1044</v>
      </c>
      <c r="N1237" s="56" t="s">
        <v>1045</v>
      </c>
      <c r="O1237" s="56" t="s">
        <v>546</v>
      </c>
      <c r="P1237" s="1" t="s">
        <v>110</v>
      </c>
      <c r="Q1237" s="56" t="s">
        <v>241</v>
      </c>
      <c r="R1237" s="56" t="s">
        <v>339</v>
      </c>
      <c r="S1237" s="56">
        <v>196041</v>
      </c>
      <c r="T1237" s="1" t="s">
        <v>556</v>
      </c>
      <c r="U1237" s="56">
        <v>41416</v>
      </c>
      <c r="V1237" s="56">
        <v>43099</v>
      </c>
      <c r="W1237" s="56">
        <v>41416</v>
      </c>
      <c r="X1237" s="56">
        <v>42734</v>
      </c>
      <c r="Y1237" s="56" t="s">
        <v>356</v>
      </c>
      <c r="Z1237" s="56" t="s">
        <v>341</v>
      </c>
      <c r="AA1237" s="56" t="s">
        <v>347</v>
      </c>
      <c r="AB1237" s="56" t="s">
        <v>343</v>
      </c>
      <c r="AC1237" s="56" t="s">
        <v>342</v>
      </c>
      <c r="AD1237" s="56" t="s">
        <v>347</v>
      </c>
      <c r="AE1237" s="56" t="s">
        <v>334</v>
      </c>
      <c r="AF1237" s="56" t="s">
        <v>292</v>
      </c>
      <c r="AG1237" s="56">
        <v>2016</v>
      </c>
      <c r="AH1237" s="56" t="s">
        <v>80</v>
      </c>
      <c r="AI1237" s="56" t="s">
        <v>348</v>
      </c>
      <c r="AJ1237" s="56">
        <v>268</v>
      </c>
      <c r="AM1237" s="56">
        <v>42761</v>
      </c>
      <c r="AN1237" s="56" t="s">
        <v>551</v>
      </c>
      <c r="AO1237" s="1">
        <v>41836</v>
      </c>
      <c r="AP1237" s="56" t="s">
        <v>383</v>
      </c>
      <c r="AQ1237" s="56">
        <v>76743</v>
      </c>
      <c r="AR1237" s="56">
        <v>0</v>
      </c>
      <c r="AS1237" s="56" t="s">
        <v>346</v>
      </c>
      <c r="BB1237" s="56" t="s">
        <v>339</v>
      </c>
      <c r="BC1237" s="56" t="s">
        <v>263</v>
      </c>
      <c r="BD1237" s="56" t="s">
        <v>349</v>
      </c>
      <c r="BE1237" s="56" t="s">
        <v>347</v>
      </c>
      <c r="BF1237" s="56" t="s">
        <v>334</v>
      </c>
      <c r="BG1237" s="56" t="s">
        <v>549</v>
      </c>
      <c r="BH1237" s="56">
        <v>0</v>
      </c>
      <c r="BI1237" s="56">
        <v>0</v>
      </c>
      <c r="BJ1237" s="56">
        <v>1</v>
      </c>
    </row>
    <row r="1238" spans="1:62" hidden="1" x14ac:dyDescent="0.3">
      <c r="A1238" s="56">
        <v>49201381</v>
      </c>
      <c r="B1238" s="86">
        <v>599276</v>
      </c>
      <c r="C1238" s="1">
        <v>42893</v>
      </c>
      <c r="D1238" s="56" t="s">
        <v>543</v>
      </c>
      <c r="E1238" s="56" t="s">
        <v>543</v>
      </c>
      <c r="F1238" s="56" t="s">
        <v>334</v>
      </c>
      <c r="G1238" s="56" t="s">
        <v>335</v>
      </c>
      <c r="H1238" s="56" t="s">
        <v>336</v>
      </c>
      <c r="I1238" s="56" t="s">
        <v>544</v>
      </c>
      <c r="K1238" s="56" t="s">
        <v>337</v>
      </c>
      <c r="L1238" s="56" t="s">
        <v>545</v>
      </c>
      <c r="M1238" s="56" t="s">
        <v>1044</v>
      </c>
      <c r="N1238" s="56" t="s">
        <v>1045</v>
      </c>
      <c r="O1238" s="56" t="s">
        <v>546</v>
      </c>
      <c r="P1238" s="1" t="s">
        <v>105</v>
      </c>
      <c r="S1238" s="56">
        <v>116945</v>
      </c>
      <c r="T1238" s="1" t="s">
        <v>554</v>
      </c>
      <c r="U1238" s="56">
        <v>41416</v>
      </c>
      <c r="V1238" s="56">
        <v>43099</v>
      </c>
      <c r="W1238" s="56">
        <v>41425</v>
      </c>
      <c r="X1238" s="56">
        <v>42734</v>
      </c>
      <c r="Y1238" s="56" t="s">
        <v>356</v>
      </c>
      <c r="AA1238" s="56" t="s">
        <v>347</v>
      </c>
      <c r="AB1238" s="56" t="s">
        <v>343</v>
      </c>
      <c r="AC1238" s="56" t="s">
        <v>342</v>
      </c>
      <c r="AD1238" s="56" t="s">
        <v>347</v>
      </c>
      <c r="AE1238" s="56" t="s">
        <v>354</v>
      </c>
      <c r="AF1238" s="56" t="s">
        <v>292</v>
      </c>
      <c r="AG1238" s="56">
        <v>2016</v>
      </c>
      <c r="AH1238" s="56" t="s">
        <v>80</v>
      </c>
      <c r="AI1238" s="56" t="s">
        <v>344</v>
      </c>
      <c r="AJ1238" s="56">
        <v>55</v>
      </c>
      <c r="AM1238" s="56">
        <v>42046</v>
      </c>
      <c r="AN1238" s="56" t="s">
        <v>548</v>
      </c>
      <c r="AO1238" s="1">
        <v>42629</v>
      </c>
      <c r="AP1238" s="56" t="s">
        <v>548</v>
      </c>
      <c r="AQ1238" s="56">
        <v>40196</v>
      </c>
      <c r="AR1238" s="56">
        <v>0</v>
      </c>
      <c r="AS1238" s="56" t="s">
        <v>346</v>
      </c>
      <c r="BB1238" s="56" t="s">
        <v>339</v>
      </c>
      <c r="BC1238" s="56" t="s">
        <v>263</v>
      </c>
      <c r="BD1238" s="56" t="s">
        <v>349</v>
      </c>
      <c r="BE1238" s="56" t="s">
        <v>347</v>
      </c>
      <c r="BF1238" s="56" t="s">
        <v>334</v>
      </c>
      <c r="BG1238" s="56" t="s">
        <v>549</v>
      </c>
      <c r="BH1238" s="56">
        <v>0</v>
      </c>
      <c r="BI1238" s="56">
        <v>0</v>
      </c>
      <c r="BJ1238" s="56">
        <v>0</v>
      </c>
    </row>
    <row r="1239" spans="1:62" hidden="1" x14ac:dyDescent="0.3">
      <c r="A1239" s="56">
        <v>49201382</v>
      </c>
      <c r="B1239" s="86">
        <v>599276</v>
      </c>
      <c r="C1239" s="1">
        <v>42893</v>
      </c>
      <c r="D1239" s="56" t="s">
        <v>543</v>
      </c>
      <c r="E1239" s="56" t="s">
        <v>543</v>
      </c>
      <c r="F1239" s="56" t="s">
        <v>334</v>
      </c>
      <c r="G1239" s="56" t="s">
        <v>335</v>
      </c>
      <c r="H1239" s="56" t="s">
        <v>336</v>
      </c>
      <c r="I1239" s="56" t="s">
        <v>544</v>
      </c>
      <c r="K1239" s="56" t="s">
        <v>337</v>
      </c>
      <c r="L1239" s="56" t="s">
        <v>545</v>
      </c>
      <c r="M1239" s="56" t="s">
        <v>1044</v>
      </c>
      <c r="N1239" s="56" t="s">
        <v>1045</v>
      </c>
      <c r="O1239" s="56" t="s">
        <v>546</v>
      </c>
      <c r="P1239" s="1" t="s">
        <v>105</v>
      </c>
      <c r="S1239" s="56">
        <v>116945</v>
      </c>
      <c r="T1239" s="1" t="s">
        <v>554</v>
      </c>
      <c r="U1239" s="56">
        <v>41416</v>
      </c>
      <c r="V1239" s="56">
        <v>43099</v>
      </c>
      <c r="W1239" s="56">
        <v>41425</v>
      </c>
      <c r="X1239" s="56">
        <v>42734</v>
      </c>
      <c r="Y1239" s="56" t="s">
        <v>356</v>
      </c>
      <c r="AA1239" s="56" t="s">
        <v>347</v>
      </c>
      <c r="AB1239" s="56" t="s">
        <v>343</v>
      </c>
      <c r="AC1239" s="56" t="s">
        <v>342</v>
      </c>
      <c r="AD1239" s="56" t="s">
        <v>347</v>
      </c>
      <c r="AE1239" s="56" t="s">
        <v>354</v>
      </c>
      <c r="AF1239" s="56" t="s">
        <v>292</v>
      </c>
      <c r="AG1239" s="56">
        <v>2017</v>
      </c>
      <c r="AH1239" s="56" t="s">
        <v>80</v>
      </c>
      <c r="AI1239" s="56" t="s">
        <v>348</v>
      </c>
      <c r="AJ1239" s="56">
        <v>53</v>
      </c>
      <c r="AM1239" s="56">
        <v>42046</v>
      </c>
      <c r="AN1239" s="56" t="s">
        <v>548</v>
      </c>
      <c r="AO1239" s="1">
        <v>41405</v>
      </c>
      <c r="AP1239" s="56" t="s">
        <v>548</v>
      </c>
      <c r="AQ1239" s="56">
        <v>40196</v>
      </c>
      <c r="AR1239" s="56">
        <v>0</v>
      </c>
      <c r="AS1239" s="56" t="s">
        <v>346</v>
      </c>
      <c r="BB1239" s="56" t="s">
        <v>339</v>
      </c>
      <c r="BC1239" s="56" t="s">
        <v>263</v>
      </c>
      <c r="BD1239" s="56" t="s">
        <v>349</v>
      </c>
      <c r="BE1239" s="56" t="s">
        <v>347</v>
      </c>
      <c r="BF1239" s="56" t="s">
        <v>334</v>
      </c>
      <c r="BG1239" s="56" t="s">
        <v>549</v>
      </c>
      <c r="BH1239" s="56">
        <v>0</v>
      </c>
      <c r="BI1239" s="56">
        <v>0</v>
      </c>
      <c r="BJ1239" s="56">
        <v>0</v>
      </c>
    </row>
    <row r="1240" spans="1:62" hidden="1" x14ac:dyDescent="0.3">
      <c r="A1240" s="56">
        <v>49201454</v>
      </c>
      <c r="B1240" s="86">
        <v>599276</v>
      </c>
      <c r="C1240" s="1">
        <v>42893</v>
      </c>
      <c r="D1240" s="56" t="s">
        <v>543</v>
      </c>
      <c r="E1240" s="56" t="s">
        <v>543</v>
      </c>
      <c r="F1240" s="56" t="s">
        <v>334</v>
      </c>
      <c r="G1240" s="56" t="s">
        <v>335</v>
      </c>
      <c r="H1240" s="56" t="s">
        <v>336</v>
      </c>
      <c r="I1240" s="56" t="s">
        <v>544</v>
      </c>
      <c r="K1240" s="56" t="s">
        <v>337</v>
      </c>
      <c r="L1240" s="56" t="s">
        <v>545</v>
      </c>
      <c r="M1240" s="56" t="s">
        <v>1044</v>
      </c>
      <c r="N1240" s="56" t="s">
        <v>1045</v>
      </c>
      <c r="O1240" s="56" t="s">
        <v>546</v>
      </c>
      <c r="P1240" s="1" t="s">
        <v>110</v>
      </c>
      <c r="Q1240" s="56" t="s">
        <v>241</v>
      </c>
      <c r="R1240" s="56" t="s">
        <v>339</v>
      </c>
      <c r="S1240" s="56">
        <v>149282</v>
      </c>
      <c r="T1240" s="1" t="s">
        <v>559</v>
      </c>
      <c r="U1240" s="56">
        <v>41416</v>
      </c>
      <c r="V1240" s="56">
        <v>43099</v>
      </c>
      <c r="W1240" s="56">
        <v>41425</v>
      </c>
      <c r="X1240" s="56">
        <v>42734</v>
      </c>
      <c r="Y1240" s="56" t="s">
        <v>340</v>
      </c>
      <c r="Z1240" s="56" t="s">
        <v>341</v>
      </c>
      <c r="AA1240" s="56" t="s">
        <v>347</v>
      </c>
      <c r="AB1240" s="56" t="s">
        <v>343</v>
      </c>
      <c r="AC1240" s="56" t="s">
        <v>342</v>
      </c>
      <c r="AD1240" s="56" t="s">
        <v>342</v>
      </c>
      <c r="AE1240" s="56" t="s">
        <v>334</v>
      </c>
      <c r="AF1240" s="56" t="s">
        <v>291</v>
      </c>
      <c r="AG1240" s="56">
        <v>2016</v>
      </c>
      <c r="AH1240" s="56" t="s">
        <v>80</v>
      </c>
      <c r="AI1240" s="56" t="s">
        <v>344</v>
      </c>
      <c r="AJ1240" s="56">
        <v>0</v>
      </c>
      <c r="AK1240" s="1">
        <v>42551</v>
      </c>
      <c r="AL1240" s="56" t="s">
        <v>889</v>
      </c>
      <c r="AM1240" s="56">
        <v>42779</v>
      </c>
      <c r="AN1240" s="56" t="s">
        <v>551</v>
      </c>
      <c r="AO1240" s="1">
        <v>42613</v>
      </c>
      <c r="AP1240" s="56" t="s">
        <v>551</v>
      </c>
      <c r="AQ1240" s="56">
        <v>67522</v>
      </c>
      <c r="AR1240" s="56">
        <v>0</v>
      </c>
      <c r="AS1240" s="56" t="s">
        <v>346</v>
      </c>
      <c r="BB1240" s="56" t="s">
        <v>339</v>
      </c>
      <c r="BC1240" s="56" t="s">
        <v>263</v>
      </c>
      <c r="BD1240" s="56" t="s">
        <v>349</v>
      </c>
      <c r="BE1240" s="56" t="s">
        <v>347</v>
      </c>
      <c r="BF1240" s="56" t="s">
        <v>334</v>
      </c>
      <c r="BG1240" s="56" t="s">
        <v>549</v>
      </c>
      <c r="BH1240" s="56">
        <v>0</v>
      </c>
      <c r="BI1240" s="56">
        <v>0</v>
      </c>
      <c r="BJ1240" s="56">
        <v>1</v>
      </c>
    </row>
    <row r="1241" spans="1:62" hidden="1" x14ac:dyDescent="0.3">
      <c r="A1241" s="56">
        <v>49201422</v>
      </c>
      <c r="B1241" s="86">
        <v>599276</v>
      </c>
      <c r="C1241" s="1">
        <v>42893</v>
      </c>
      <c r="D1241" s="56" t="s">
        <v>543</v>
      </c>
      <c r="E1241" s="56" t="s">
        <v>543</v>
      </c>
      <c r="F1241" s="56" t="s">
        <v>334</v>
      </c>
      <c r="G1241" s="56" t="s">
        <v>335</v>
      </c>
      <c r="H1241" s="56" t="s">
        <v>336</v>
      </c>
      <c r="I1241" s="56" t="s">
        <v>544</v>
      </c>
      <c r="K1241" s="56" t="s">
        <v>337</v>
      </c>
      <c r="L1241" s="56" t="s">
        <v>545</v>
      </c>
      <c r="M1241" s="56" t="s">
        <v>1044</v>
      </c>
      <c r="N1241" s="56" t="s">
        <v>1045</v>
      </c>
      <c r="O1241" s="56" t="s">
        <v>546</v>
      </c>
      <c r="P1241" s="1" t="s">
        <v>110</v>
      </c>
      <c r="Q1241" s="56" t="s">
        <v>241</v>
      </c>
      <c r="R1241" s="56" t="s">
        <v>339</v>
      </c>
      <c r="S1241" s="56">
        <v>141803</v>
      </c>
      <c r="T1241" s="1" t="s">
        <v>111</v>
      </c>
      <c r="U1241" s="56">
        <v>41416</v>
      </c>
      <c r="V1241" s="56">
        <v>43099</v>
      </c>
      <c r="W1241" s="56">
        <v>41425</v>
      </c>
      <c r="X1241" s="56">
        <v>42734</v>
      </c>
      <c r="Y1241" s="56" t="s">
        <v>340</v>
      </c>
      <c r="Z1241" s="56" t="s">
        <v>341</v>
      </c>
      <c r="AA1241" s="56" t="s">
        <v>342</v>
      </c>
      <c r="AB1241" s="56" t="s">
        <v>343</v>
      </c>
      <c r="AC1241" s="56" t="s">
        <v>342</v>
      </c>
      <c r="AD1241" s="56" t="s">
        <v>342</v>
      </c>
      <c r="AE1241" s="56" t="s">
        <v>334</v>
      </c>
      <c r="AF1241" s="56" t="s">
        <v>291</v>
      </c>
      <c r="AG1241" s="56">
        <v>2014</v>
      </c>
      <c r="AH1241" s="56" t="s">
        <v>80</v>
      </c>
      <c r="AI1241" s="56" t="s">
        <v>344</v>
      </c>
      <c r="AJ1241" s="56">
        <v>0</v>
      </c>
      <c r="AK1241" s="1">
        <v>41790</v>
      </c>
      <c r="AM1241" s="56">
        <v>42794</v>
      </c>
      <c r="AN1241" s="56" t="s">
        <v>551</v>
      </c>
      <c r="AO1241" s="1">
        <v>41828</v>
      </c>
      <c r="AP1241" s="56" t="s">
        <v>548</v>
      </c>
      <c r="AQ1241" s="56">
        <v>257</v>
      </c>
      <c r="AR1241" s="56">
        <v>0</v>
      </c>
      <c r="AS1241" s="56" t="s">
        <v>346</v>
      </c>
      <c r="BB1241" s="56" t="s">
        <v>339</v>
      </c>
      <c r="BC1241" s="56" t="s">
        <v>263</v>
      </c>
      <c r="BD1241" s="56" t="s">
        <v>349</v>
      </c>
      <c r="BE1241" s="56" t="s">
        <v>347</v>
      </c>
      <c r="BF1241" s="56" t="s">
        <v>334</v>
      </c>
      <c r="BG1241" s="56" t="s">
        <v>549</v>
      </c>
      <c r="BH1241" s="56">
        <v>0</v>
      </c>
      <c r="BI1241" s="56">
        <v>0</v>
      </c>
      <c r="BJ1241" s="56">
        <v>1</v>
      </c>
    </row>
    <row r="1242" spans="1:62" hidden="1" x14ac:dyDescent="0.3">
      <c r="A1242" s="56">
        <v>49201404</v>
      </c>
      <c r="B1242" s="86">
        <v>599276</v>
      </c>
      <c r="C1242" s="1">
        <v>42893</v>
      </c>
      <c r="D1242" s="56" t="s">
        <v>543</v>
      </c>
      <c r="E1242" s="56" t="s">
        <v>543</v>
      </c>
      <c r="F1242" s="56" t="s">
        <v>334</v>
      </c>
      <c r="G1242" s="56" t="s">
        <v>335</v>
      </c>
      <c r="H1242" s="56" t="s">
        <v>336</v>
      </c>
      <c r="I1242" s="56" t="s">
        <v>544</v>
      </c>
      <c r="K1242" s="56" t="s">
        <v>337</v>
      </c>
      <c r="L1242" s="56" t="s">
        <v>545</v>
      </c>
      <c r="M1242" s="56" t="s">
        <v>1044</v>
      </c>
      <c r="N1242" s="56" t="s">
        <v>1045</v>
      </c>
      <c r="O1242" s="56" t="s">
        <v>546</v>
      </c>
      <c r="P1242" s="1" t="s">
        <v>110</v>
      </c>
      <c r="Q1242" s="56" t="s">
        <v>241</v>
      </c>
      <c r="R1242" s="56" t="s">
        <v>339</v>
      </c>
      <c r="S1242" s="56">
        <v>196041</v>
      </c>
      <c r="T1242" s="1" t="s">
        <v>556</v>
      </c>
      <c r="U1242" s="56">
        <v>41416</v>
      </c>
      <c r="V1242" s="56">
        <v>43099</v>
      </c>
      <c r="W1242" s="56">
        <v>41416</v>
      </c>
      <c r="X1242" s="56">
        <v>42734</v>
      </c>
      <c r="Y1242" s="56" t="s">
        <v>356</v>
      </c>
      <c r="Z1242" s="56" t="s">
        <v>341</v>
      </c>
      <c r="AA1242" s="56" t="s">
        <v>347</v>
      </c>
      <c r="AB1242" s="56" t="s">
        <v>343</v>
      </c>
      <c r="AC1242" s="56" t="s">
        <v>342</v>
      </c>
      <c r="AD1242" s="56" t="s">
        <v>347</v>
      </c>
      <c r="AE1242" s="56" t="s">
        <v>334</v>
      </c>
      <c r="AF1242" s="56" t="s">
        <v>291</v>
      </c>
      <c r="AG1242" s="56">
        <v>2014</v>
      </c>
      <c r="AH1242" s="56" t="s">
        <v>80</v>
      </c>
      <c r="AI1242" s="56" t="s">
        <v>344</v>
      </c>
      <c r="AJ1242" s="56">
        <v>185</v>
      </c>
      <c r="AK1242" s="1">
        <v>41820</v>
      </c>
      <c r="AM1242" s="56">
        <v>42761</v>
      </c>
      <c r="AN1242" s="56" t="s">
        <v>551</v>
      </c>
      <c r="AO1242" s="1">
        <v>41864</v>
      </c>
      <c r="AP1242" s="56" t="s">
        <v>548</v>
      </c>
      <c r="AQ1242" s="56">
        <v>76743</v>
      </c>
      <c r="AR1242" s="56">
        <v>0</v>
      </c>
      <c r="AS1242" s="56" t="s">
        <v>346</v>
      </c>
      <c r="BB1242" s="56" t="s">
        <v>339</v>
      </c>
      <c r="BC1242" s="56" t="s">
        <v>263</v>
      </c>
      <c r="BD1242" s="56" t="s">
        <v>349</v>
      </c>
      <c r="BE1242" s="56" t="s">
        <v>347</v>
      </c>
      <c r="BF1242" s="56" t="s">
        <v>334</v>
      </c>
      <c r="BG1242" s="56" t="s">
        <v>549</v>
      </c>
      <c r="BH1242" s="56">
        <v>0</v>
      </c>
      <c r="BI1242" s="56">
        <v>0</v>
      </c>
      <c r="BJ1242" s="56">
        <v>1</v>
      </c>
    </row>
    <row r="1243" spans="1:62" hidden="1" x14ac:dyDescent="0.3">
      <c r="A1243" s="56">
        <v>49201395</v>
      </c>
      <c r="B1243" s="86">
        <v>599276</v>
      </c>
      <c r="C1243" s="1">
        <v>42893</v>
      </c>
      <c r="D1243" s="56" t="s">
        <v>543</v>
      </c>
      <c r="E1243" s="56" t="s">
        <v>543</v>
      </c>
      <c r="F1243" s="56" t="s">
        <v>334</v>
      </c>
      <c r="G1243" s="56" t="s">
        <v>335</v>
      </c>
      <c r="H1243" s="56" t="s">
        <v>336</v>
      </c>
      <c r="I1243" s="56" t="s">
        <v>544</v>
      </c>
      <c r="K1243" s="56" t="s">
        <v>337</v>
      </c>
      <c r="L1243" s="56" t="s">
        <v>545</v>
      </c>
      <c r="M1243" s="56" t="s">
        <v>1044</v>
      </c>
      <c r="N1243" s="56" t="s">
        <v>1045</v>
      </c>
      <c r="O1243" s="56" t="s">
        <v>546</v>
      </c>
      <c r="P1243" s="1" t="s">
        <v>105</v>
      </c>
      <c r="S1243" s="56">
        <v>164363</v>
      </c>
      <c r="T1243" s="1" t="s">
        <v>553</v>
      </c>
      <c r="U1243" s="56">
        <v>41416</v>
      </c>
      <c r="V1243" s="56">
        <v>43099</v>
      </c>
      <c r="W1243" s="56">
        <v>41416</v>
      </c>
      <c r="X1243" s="56">
        <v>42734</v>
      </c>
      <c r="Y1243" s="56" t="s">
        <v>356</v>
      </c>
      <c r="Z1243" s="56" t="s">
        <v>367</v>
      </c>
      <c r="AA1243" s="56" t="s">
        <v>347</v>
      </c>
      <c r="AB1243" s="56" t="s">
        <v>343</v>
      </c>
      <c r="AC1243" s="56" t="s">
        <v>342</v>
      </c>
      <c r="AD1243" s="56" t="s">
        <v>347</v>
      </c>
      <c r="AE1243" s="56" t="s">
        <v>334</v>
      </c>
      <c r="AF1243" s="56" t="s">
        <v>292</v>
      </c>
      <c r="AG1243" s="56">
        <v>2014</v>
      </c>
      <c r="AH1243" s="56" t="s">
        <v>80</v>
      </c>
      <c r="AI1243" s="56" t="s">
        <v>344</v>
      </c>
      <c r="AJ1243" s="56">
        <v>3100000</v>
      </c>
      <c r="AM1243" s="56">
        <v>42762</v>
      </c>
      <c r="AN1243" s="56" t="s">
        <v>551</v>
      </c>
      <c r="AO1243" s="1">
        <v>41844</v>
      </c>
      <c r="AP1243" s="56" t="s">
        <v>548</v>
      </c>
      <c r="AQ1243" s="56">
        <v>76742</v>
      </c>
      <c r="AR1243" s="56">
        <v>0</v>
      </c>
      <c r="AS1243" s="56" t="s">
        <v>346</v>
      </c>
      <c r="BB1243" s="56" t="s">
        <v>339</v>
      </c>
      <c r="BC1243" s="56" t="s">
        <v>263</v>
      </c>
      <c r="BD1243" s="56" t="s">
        <v>349</v>
      </c>
      <c r="BE1243" s="56" t="s">
        <v>347</v>
      </c>
      <c r="BF1243" s="56" t="s">
        <v>334</v>
      </c>
      <c r="BG1243" s="56" t="s">
        <v>549</v>
      </c>
      <c r="BH1243" s="56">
        <v>0</v>
      </c>
      <c r="BI1243" s="56">
        <v>0</v>
      </c>
      <c r="BJ1243" s="56">
        <v>1</v>
      </c>
    </row>
    <row r="1244" spans="1:62" hidden="1" x14ac:dyDescent="0.3">
      <c r="A1244" s="56">
        <v>49201391</v>
      </c>
      <c r="B1244" s="86">
        <v>599276</v>
      </c>
      <c r="C1244" s="1">
        <v>42893</v>
      </c>
      <c r="D1244" s="56" t="s">
        <v>543</v>
      </c>
      <c r="E1244" s="56" t="s">
        <v>543</v>
      </c>
      <c r="F1244" s="56" t="s">
        <v>334</v>
      </c>
      <c r="G1244" s="56" t="s">
        <v>335</v>
      </c>
      <c r="H1244" s="56" t="s">
        <v>336</v>
      </c>
      <c r="I1244" s="56" t="s">
        <v>544</v>
      </c>
      <c r="K1244" s="56" t="s">
        <v>337</v>
      </c>
      <c r="L1244" s="56" t="s">
        <v>545</v>
      </c>
      <c r="M1244" s="56" t="s">
        <v>1044</v>
      </c>
      <c r="N1244" s="56" t="s">
        <v>1045</v>
      </c>
      <c r="O1244" s="56" t="s">
        <v>546</v>
      </c>
      <c r="P1244" s="1" t="s">
        <v>105</v>
      </c>
      <c r="S1244" s="56">
        <v>164363</v>
      </c>
      <c r="T1244" s="1" t="s">
        <v>553</v>
      </c>
      <c r="U1244" s="56">
        <v>41416</v>
      </c>
      <c r="V1244" s="56">
        <v>43099</v>
      </c>
      <c r="W1244" s="56">
        <v>41416</v>
      </c>
      <c r="X1244" s="56">
        <v>42734</v>
      </c>
      <c r="Y1244" s="56" t="s">
        <v>356</v>
      </c>
      <c r="Z1244" s="56" t="s">
        <v>367</v>
      </c>
      <c r="AA1244" s="56" t="s">
        <v>347</v>
      </c>
      <c r="AB1244" s="56" t="s">
        <v>343</v>
      </c>
      <c r="AC1244" s="56" t="s">
        <v>342</v>
      </c>
      <c r="AD1244" s="56" t="s">
        <v>347</v>
      </c>
      <c r="AE1244" s="56" t="s">
        <v>334</v>
      </c>
      <c r="AF1244" s="56" t="s">
        <v>291</v>
      </c>
      <c r="AG1244" s="56">
        <v>2016</v>
      </c>
      <c r="AH1244" s="56" t="s">
        <v>80</v>
      </c>
      <c r="AI1244" s="56" t="s">
        <v>344</v>
      </c>
      <c r="AJ1244" s="56">
        <v>50781811</v>
      </c>
      <c r="AK1244" s="1">
        <v>42551</v>
      </c>
      <c r="AM1244" s="56">
        <v>42762</v>
      </c>
      <c r="AN1244" s="56" t="s">
        <v>551</v>
      </c>
      <c r="AO1244" s="1">
        <v>42613</v>
      </c>
      <c r="AP1244" s="56" t="s">
        <v>551</v>
      </c>
      <c r="AQ1244" s="56">
        <v>76742</v>
      </c>
      <c r="AR1244" s="56">
        <v>0</v>
      </c>
      <c r="AS1244" s="56" t="s">
        <v>346</v>
      </c>
      <c r="BB1244" s="56" t="s">
        <v>339</v>
      </c>
      <c r="BC1244" s="56" t="s">
        <v>263</v>
      </c>
      <c r="BD1244" s="56" t="s">
        <v>349</v>
      </c>
      <c r="BE1244" s="56" t="s">
        <v>347</v>
      </c>
      <c r="BF1244" s="56" t="s">
        <v>334</v>
      </c>
      <c r="BG1244" s="56" t="s">
        <v>549</v>
      </c>
      <c r="BH1244" s="56">
        <v>0</v>
      </c>
      <c r="BI1244" s="56">
        <v>0</v>
      </c>
      <c r="BJ1244" s="56">
        <v>1</v>
      </c>
    </row>
    <row r="1245" spans="1:62" hidden="1" x14ac:dyDescent="0.3">
      <c r="A1245" s="56">
        <v>49201389</v>
      </c>
      <c r="B1245" s="86">
        <v>599276</v>
      </c>
      <c r="C1245" s="1">
        <v>42893</v>
      </c>
      <c r="D1245" s="56" t="s">
        <v>543</v>
      </c>
      <c r="E1245" s="56" t="s">
        <v>543</v>
      </c>
      <c r="F1245" s="56" t="s">
        <v>334</v>
      </c>
      <c r="G1245" s="56" t="s">
        <v>335</v>
      </c>
      <c r="H1245" s="56" t="s">
        <v>336</v>
      </c>
      <c r="I1245" s="56" t="s">
        <v>544</v>
      </c>
      <c r="K1245" s="56" t="s">
        <v>337</v>
      </c>
      <c r="L1245" s="56" t="s">
        <v>545</v>
      </c>
      <c r="M1245" s="56" t="s">
        <v>1044</v>
      </c>
      <c r="N1245" s="56" t="s">
        <v>1045</v>
      </c>
      <c r="O1245" s="56" t="s">
        <v>546</v>
      </c>
      <c r="P1245" s="1" t="s">
        <v>105</v>
      </c>
      <c r="S1245" s="56">
        <v>164363</v>
      </c>
      <c r="T1245" s="1" t="s">
        <v>553</v>
      </c>
      <c r="U1245" s="56">
        <v>41416</v>
      </c>
      <c r="V1245" s="56">
        <v>43099</v>
      </c>
      <c r="W1245" s="56">
        <v>41416</v>
      </c>
      <c r="X1245" s="56">
        <v>42734</v>
      </c>
      <c r="Y1245" s="56" t="s">
        <v>356</v>
      </c>
      <c r="Z1245" s="56" t="s">
        <v>367</v>
      </c>
      <c r="AA1245" s="56" t="s">
        <v>347</v>
      </c>
      <c r="AB1245" s="56" t="s">
        <v>343</v>
      </c>
      <c r="AC1245" s="56" t="s">
        <v>342</v>
      </c>
      <c r="AD1245" s="56" t="s">
        <v>347</v>
      </c>
      <c r="AE1245" s="56" t="s">
        <v>334</v>
      </c>
      <c r="AF1245" s="56" t="s">
        <v>291</v>
      </c>
      <c r="AG1245" s="56">
        <v>2015</v>
      </c>
      <c r="AH1245" s="56" t="s">
        <v>80</v>
      </c>
      <c r="AI1245" s="56" t="s">
        <v>344</v>
      </c>
      <c r="AJ1245" s="56">
        <v>24866309</v>
      </c>
      <c r="AK1245" s="1">
        <v>42185</v>
      </c>
      <c r="AM1245" s="56">
        <v>42762</v>
      </c>
      <c r="AN1245" s="56" t="s">
        <v>551</v>
      </c>
      <c r="AO1245" s="1">
        <v>42227</v>
      </c>
      <c r="AP1245" s="56" t="s">
        <v>548</v>
      </c>
      <c r="AQ1245" s="56">
        <v>76742</v>
      </c>
      <c r="AR1245" s="56">
        <v>0</v>
      </c>
      <c r="AS1245" s="56" t="s">
        <v>346</v>
      </c>
      <c r="BB1245" s="56" t="s">
        <v>339</v>
      </c>
      <c r="BC1245" s="56" t="s">
        <v>263</v>
      </c>
      <c r="BD1245" s="56" t="s">
        <v>349</v>
      </c>
      <c r="BE1245" s="56" t="s">
        <v>347</v>
      </c>
      <c r="BF1245" s="56" t="s">
        <v>334</v>
      </c>
      <c r="BG1245" s="56" t="s">
        <v>549</v>
      </c>
      <c r="BH1245" s="56">
        <v>0</v>
      </c>
      <c r="BI1245" s="56">
        <v>0</v>
      </c>
      <c r="BJ1245" s="56">
        <v>1</v>
      </c>
    </row>
    <row r="1246" spans="1:62" hidden="1" x14ac:dyDescent="0.3">
      <c r="A1246" s="56">
        <v>49201390</v>
      </c>
      <c r="B1246" s="86">
        <v>599276</v>
      </c>
      <c r="C1246" s="1">
        <v>42893</v>
      </c>
      <c r="D1246" s="56" t="s">
        <v>543</v>
      </c>
      <c r="E1246" s="56" t="s">
        <v>543</v>
      </c>
      <c r="F1246" s="56" t="s">
        <v>334</v>
      </c>
      <c r="G1246" s="56" t="s">
        <v>335</v>
      </c>
      <c r="H1246" s="56" t="s">
        <v>336</v>
      </c>
      <c r="I1246" s="56" t="s">
        <v>544</v>
      </c>
      <c r="K1246" s="56" t="s">
        <v>337</v>
      </c>
      <c r="L1246" s="56" t="s">
        <v>545</v>
      </c>
      <c r="M1246" s="56" t="s">
        <v>1044</v>
      </c>
      <c r="N1246" s="56" t="s">
        <v>1045</v>
      </c>
      <c r="O1246" s="56" t="s">
        <v>546</v>
      </c>
      <c r="P1246" s="1" t="s">
        <v>105</v>
      </c>
      <c r="S1246" s="56">
        <v>164363</v>
      </c>
      <c r="T1246" s="1" t="s">
        <v>553</v>
      </c>
      <c r="U1246" s="56">
        <v>41416</v>
      </c>
      <c r="V1246" s="56">
        <v>43099</v>
      </c>
      <c r="W1246" s="56">
        <v>41416</v>
      </c>
      <c r="X1246" s="56">
        <v>42734</v>
      </c>
      <c r="Y1246" s="56" t="s">
        <v>356</v>
      </c>
      <c r="Z1246" s="56" t="s">
        <v>367</v>
      </c>
      <c r="AA1246" s="56" t="s">
        <v>347</v>
      </c>
      <c r="AB1246" s="56" t="s">
        <v>343</v>
      </c>
      <c r="AC1246" s="56" t="s">
        <v>342</v>
      </c>
      <c r="AD1246" s="56" t="s">
        <v>347</v>
      </c>
      <c r="AE1246" s="56" t="s">
        <v>334</v>
      </c>
      <c r="AF1246" s="56" t="s">
        <v>291</v>
      </c>
      <c r="AG1246" s="56">
        <v>2016</v>
      </c>
      <c r="AH1246" s="56" t="s">
        <v>80</v>
      </c>
      <c r="AI1246" s="56" t="s">
        <v>348</v>
      </c>
      <c r="AJ1246" s="56">
        <v>28181629</v>
      </c>
      <c r="AK1246" s="1">
        <v>42369</v>
      </c>
      <c r="AM1246" s="56">
        <v>42762</v>
      </c>
      <c r="AN1246" s="56" t="s">
        <v>551</v>
      </c>
      <c r="AO1246" s="1">
        <v>42453</v>
      </c>
      <c r="AP1246" s="56" t="s">
        <v>548</v>
      </c>
      <c r="AQ1246" s="56">
        <v>76742</v>
      </c>
      <c r="AR1246" s="56">
        <v>0</v>
      </c>
      <c r="AS1246" s="56" t="s">
        <v>346</v>
      </c>
      <c r="BB1246" s="56" t="s">
        <v>339</v>
      </c>
      <c r="BC1246" s="56" t="s">
        <v>263</v>
      </c>
      <c r="BD1246" s="56" t="s">
        <v>349</v>
      </c>
      <c r="BE1246" s="56" t="s">
        <v>347</v>
      </c>
      <c r="BF1246" s="56" t="s">
        <v>334</v>
      </c>
      <c r="BG1246" s="56" t="s">
        <v>549</v>
      </c>
      <c r="BH1246" s="56">
        <v>0</v>
      </c>
      <c r="BI1246" s="56">
        <v>0</v>
      </c>
      <c r="BJ1246" s="56">
        <v>1</v>
      </c>
    </row>
    <row r="1247" spans="1:62" hidden="1" x14ac:dyDescent="0.3">
      <c r="A1247" s="56">
        <v>49201394</v>
      </c>
      <c r="B1247" s="86">
        <v>599276</v>
      </c>
      <c r="C1247" s="1">
        <v>42893</v>
      </c>
      <c r="D1247" s="56" t="s">
        <v>543</v>
      </c>
      <c r="E1247" s="56" t="s">
        <v>543</v>
      </c>
      <c r="F1247" s="56" t="s">
        <v>334</v>
      </c>
      <c r="G1247" s="56" t="s">
        <v>335</v>
      </c>
      <c r="H1247" s="56" t="s">
        <v>336</v>
      </c>
      <c r="I1247" s="56" t="s">
        <v>544</v>
      </c>
      <c r="K1247" s="56" t="s">
        <v>337</v>
      </c>
      <c r="L1247" s="56" t="s">
        <v>545</v>
      </c>
      <c r="M1247" s="56" t="s">
        <v>1044</v>
      </c>
      <c r="N1247" s="56" t="s">
        <v>1045</v>
      </c>
      <c r="O1247" s="56" t="s">
        <v>546</v>
      </c>
      <c r="P1247" s="1" t="s">
        <v>105</v>
      </c>
      <c r="S1247" s="56">
        <v>164363</v>
      </c>
      <c r="T1247" s="1" t="s">
        <v>553</v>
      </c>
      <c r="U1247" s="56">
        <v>41416</v>
      </c>
      <c r="V1247" s="56">
        <v>43099</v>
      </c>
      <c r="W1247" s="56">
        <v>41416</v>
      </c>
      <c r="X1247" s="56">
        <v>42734</v>
      </c>
      <c r="Y1247" s="56" t="s">
        <v>356</v>
      </c>
      <c r="Z1247" s="56" t="s">
        <v>367</v>
      </c>
      <c r="AA1247" s="56" t="s">
        <v>347</v>
      </c>
      <c r="AB1247" s="56" t="s">
        <v>343</v>
      </c>
      <c r="AC1247" s="56" t="s">
        <v>342</v>
      </c>
      <c r="AD1247" s="56" t="s">
        <v>347</v>
      </c>
      <c r="AE1247" s="56" t="s">
        <v>334</v>
      </c>
      <c r="AF1247" s="56" t="s">
        <v>292</v>
      </c>
      <c r="AG1247" s="56">
        <v>2014</v>
      </c>
      <c r="AH1247" s="56" t="s">
        <v>80</v>
      </c>
      <c r="AI1247" s="56" t="s">
        <v>348</v>
      </c>
      <c r="AJ1247" s="56">
        <v>2300000</v>
      </c>
      <c r="AM1247" s="56">
        <v>42762</v>
      </c>
      <c r="AN1247" s="56" t="s">
        <v>551</v>
      </c>
      <c r="AO1247" s="1">
        <v>41844</v>
      </c>
      <c r="AP1247" s="56" t="s">
        <v>548</v>
      </c>
      <c r="AQ1247" s="56">
        <v>76742</v>
      </c>
      <c r="AR1247" s="56">
        <v>0</v>
      </c>
      <c r="AS1247" s="56" t="s">
        <v>346</v>
      </c>
      <c r="BB1247" s="56" t="s">
        <v>339</v>
      </c>
      <c r="BC1247" s="56" t="s">
        <v>263</v>
      </c>
      <c r="BD1247" s="56" t="s">
        <v>349</v>
      </c>
      <c r="BE1247" s="56" t="s">
        <v>347</v>
      </c>
      <c r="BF1247" s="56" t="s">
        <v>334</v>
      </c>
      <c r="BG1247" s="56" t="s">
        <v>549</v>
      </c>
      <c r="BH1247" s="56">
        <v>0</v>
      </c>
      <c r="BI1247" s="56">
        <v>0</v>
      </c>
      <c r="BJ1247" s="56">
        <v>1</v>
      </c>
    </row>
    <row r="1248" spans="1:62" hidden="1" x14ac:dyDescent="0.3">
      <c r="A1248" s="56">
        <v>49201392</v>
      </c>
      <c r="B1248" s="86">
        <v>599276</v>
      </c>
      <c r="C1248" s="1">
        <v>42893</v>
      </c>
      <c r="D1248" s="56" t="s">
        <v>543</v>
      </c>
      <c r="E1248" s="56" t="s">
        <v>543</v>
      </c>
      <c r="F1248" s="56" t="s">
        <v>334</v>
      </c>
      <c r="G1248" s="56" t="s">
        <v>335</v>
      </c>
      <c r="H1248" s="56" t="s">
        <v>336</v>
      </c>
      <c r="I1248" s="56" t="s">
        <v>544</v>
      </c>
      <c r="K1248" s="56" t="s">
        <v>337</v>
      </c>
      <c r="L1248" s="56" t="s">
        <v>545</v>
      </c>
      <c r="M1248" s="56" t="s">
        <v>1044</v>
      </c>
      <c r="N1248" s="56" t="s">
        <v>1045</v>
      </c>
      <c r="O1248" s="56" t="s">
        <v>546</v>
      </c>
      <c r="P1248" s="1" t="s">
        <v>105</v>
      </c>
      <c r="S1248" s="56">
        <v>164363</v>
      </c>
      <c r="T1248" s="1" t="s">
        <v>553</v>
      </c>
      <c r="U1248" s="56">
        <v>41416</v>
      </c>
      <c r="V1248" s="56">
        <v>43099</v>
      </c>
      <c r="W1248" s="56">
        <v>41416</v>
      </c>
      <c r="X1248" s="56">
        <v>42734</v>
      </c>
      <c r="Y1248" s="56" t="s">
        <v>356</v>
      </c>
      <c r="Z1248" s="56" t="s">
        <v>367</v>
      </c>
      <c r="AA1248" s="56" t="s">
        <v>347</v>
      </c>
      <c r="AB1248" s="56" t="s">
        <v>343</v>
      </c>
      <c r="AC1248" s="56" t="s">
        <v>342</v>
      </c>
      <c r="AD1248" s="56" t="s">
        <v>347</v>
      </c>
      <c r="AE1248" s="56" t="s">
        <v>334</v>
      </c>
      <c r="AF1248" s="56" t="s">
        <v>291</v>
      </c>
      <c r="AG1248" s="56">
        <v>2017</v>
      </c>
      <c r="AH1248" s="56" t="s">
        <v>80</v>
      </c>
      <c r="AI1248" s="56" t="s">
        <v>348</v>
      </c>
      <c r="AJ1248" s="56">
        <v>39023375</v>
      </c>
      <c r="AK1248" s="1">
        <v>42734</v>
      </c>
      <c r="AM1248" s="56">
        <v>42762</v>
      </c>
      <c r="AN1248" s="56" t="s">
        <v>551</v>
      </c>
      <c r="AO1248" s="1">
        <v>42762</v>
      </c>
      <c r="AP1248" s="56" t="s">
        <v>551</v>
      </c>
      <c r="AQ1248" s="56">
        <v>76742</v>
      </c>
      <c r="AR1248" s="56">
        <v>0</v>
      </c>
      <c r="AS1248" s="56" t="s">
        <v>346</v>
      </c>
      <c r="BB1248" s="56" t="s">
        <v>339</v>
      </c>
      <c r="BC1248" s="56" t="s">
        <v>263</v>
      </c>
      <c r="BD1248" s="56" t="s">
        <v>349</v>
      </c>
      <c r="BE1248" s="56" t="s">
        <v>347</v>
      </c>
      <c r="BF1248" s="56" t="s">
        <v>334</v>
      </c>
      <c r="BG1248" s="56" t="s">
        <v>549</v>
      </c>
      <c r="BH1248" s="56">
        <v>0</v>
      </c>
      <c r="BI1248" s="56">
        <v>0</v>
      </c>
      <c r="BJ1248" s="56">
        <v>1</v>
      </c>
    </row>
    <row r="1249" spans="1:62" hidden="1" x14ac:dyDescent="0.3">
      <c r="A1249" s="56">
        <v>49201393</v>
      </c>
      <c r="B1249" s="86">
        <v>599276</v>
      </c>
      <c r="C1249" s="1">
        <v>42893</v>
      </c>
      <c r="D1249" s="56" t="s">
        <v>543</v>
      </c>
      <c r="E1249" s="56" t="s">
        <v>543</v>
      </c>
      <c r="F1249" s="56" t="s">
        <v>334</v>
      </c>
      <c r="G1249" s="56" t="s">
        <v>335</v>
      </c>
      <c r="H1249" s="56" t="s">
        <v>336</v>
      </c>
      <c r="I1249" s="56" t="s">
        <v>544</v>
      </c>
      <c r="K1249" s="56" t="s">
        <v>337</v>
      </c>
      <c r="L1249" s="56" t="s">
        <v>545</v>
      </c>
      <c r="M1249" s="56" t="s">
        <v>1044</v>
      </c>
      <c r="N1249" s="56" t="s">
        <v>1045</v>
      </c>
      <c r="O1249" s="56" t="s">
        <v>546</v>
      </c>
      <c r="P1249" s="1" t="s">
        <v>105</v>
      </c>
      <c r="S1249" s="56">
        <v>164363</v>
      </c>
      <c r="T1249" s="1" t="s">
        <v>553</v>
      </c>
      <c r="U1249" s="56">
        <v>41416</v>
      </c>
      <c r="V1249" s="56">
        <v>43099</v>
      </c>
      <c r="W1249" s="56">
        <v>41416</v>
      </c>
      <c r="X1249" s="56">
        <v>42734</v>
      </c>
      <c r="Y1249" s="56" t="s">
        <v>356</v>
      </c>
      <c r="Z1249" s="56" t="s">
        <v>367</v>
      </c>
      <c r="AA1249" s="56" t="s">
        <v>347</v>
      </c>
      <c r="AB1249" s="56" t="s">
        <v>343</v>
      </c>
      <c r="AC1249" s="56" t="s">
        <v>342</v>
      </c>
      <c r="AD1249" s="56" t="s">
        <v>347</v>
      </c>
      <c r="AE1249" s="56" t="s">
        <v>334</v>
      </c>
      <c r="AF1249" s="56" t="s">
        <v>292</v>
      </c>
      <c r="AG1249" s="56">
        <v>2013</v>
      </c>
      <c r="AH1249" s="56" t="s">
        <v>80</v>
      </c>
      <c r="AI1249" s="56" t="s">
        <v>344</v>
      </c>
      <c r="AJ1249" s="56">
        <v>1715000</v>
      </c>
      <c r="AM1249" s="56">
        <v>42762</v>
      </c>
      <c r="AN1249" s="56" t="s">
        <v>551</v>
      </c>
      <c r="AO1249" s="1">
        <v>41844</v>
      </c>
      <c r="AP1249" s="56" t="s">
        <v>548</v>
      </c>
      <c r="AQ1249" s="56">
        <v>76742</v>
      </c>
      <c r="AR1249" s="56">
        <v>0</v>
      </c>
      <c r="AS1249" s="56" t="s">
        <v>346</v>
      </c>
      <c r="BB1249" s="56" t="s">
        <v>339</v>
      </c>
      <c r="BC1249" s="56" t="s">
        <v>263</v>
      </c>
      <c r="BD1249" s="56" t="s">
        <v>349</v>
      </c>
      <c r="BE1249" s="56" t="s">
        <v>347</v>
      </c>
      <c r="BF1249" s="56" t="s">
        <v>334</v>
      </c>
      <c r="BG1249" s="56" t="s">
        <v>549</v>
      </c>
      <c r="BH1249" s="56">
        <v>0</v>
      </c>
      <c r="BI1249" s="56">
        <v>0</v>
      </c>
      <c r="BJ1249" s="56">
        <v>1</v>
      </c>
    </row>
    <row r="1250" spans="1:62" hidden="1" x14ac:dyDescent="0.3">
      <c r="A1250" s="56">
        <v>49201402</v>
      </c>
      <c r="B1250" s="86">
        <v>599276</v>
      </c>
      <c r="C1250" s="1">
        <v>42893</v>
      </c>
      <c r="D1250" s="56" t="s">
        <v>543</v>
      </c>
      <c r="E1250" s="56" t="s">
        <v>543</v>
      </c>
      <c r="F1250" s="56" t="s">
        <v>334</v>
      </c>
      <c r="G1250" s="56" t="s">
        <v>335</v>
      </c>
      <c r="H1250" s="56" t="s">
        <v>336</v>
      </c>
      <c r="I1250" s="56" t="s">
        <v>544</v>
      </c>
      <c r="K1250" s="56" t="s">
        <v>337</v>
      </c>
      <c r="L1250" s="56" t="s">
        <v>545</v>
      </c>
      <c r="M1250" s="56" t="s">
        <v>1044</v>
      </c>
      <c r="N1250" s="56" t="s">
        <v>1045</v>
      </c>
      <c r="O1250" s="56" t="s">
        <v>546</v>
      </c>
      <c r="P1250" s="1" t="s">
        <v>110</v>
      </c>
      <c r="Q1250" s="56" t="s">
        <v>241</v>
      </c>
      <c r="R1250" s="56" t="s">
        <v>339</v>
      </c>
      <c r="S1250" s="56">
        <v>196041</v>
      </c>
      <c r="T1250" s="1" t="s">
        <v>556</v>
      </c>
      <c r="U1250" s="56">
        <v>41416</v>
      </c>
      <c r="V1250" s="56">
        <v>43099</v>
      </c>
      <c r="W1250" s="56">
        <v>41416</v>
      </c>
      <c r="X1250" s="56">
        <v>42734</v>
      </c>
      <c r="Y1250" s="56" t="s">
        <v>356</v>
      </c>
      <c r="Z1250" s="56" t="s">
        <v>341</v>
      </c>
      <c r="AA1250" s="56" t="s">
        <v>347</v>
      </c>
      <c r="AB1250" s="56" t="s">
        <v>343</v>
      </c>
      <c r="AC1250" s="56" t="s">
        <v>342</v>
      </c>
      <c r="AD1250" s="56" t="s">
        <v>347</v>
      </c>
      <c r="AE1250" s="56" t="s">
        <v>334</v>
      </c>
      <c r="AF1250" s="56" t="s">
        <v>291</v>
      </c>
      <c r="AG1250" s="56">
        <v>2014</v>
      </c>
      <c r="AH1250" s="56" t="s">
        <v>80</v>
      </c>
      <c r="AI1250" s="56" t="s">
        <v>344</v>
      </c>
      <c r="AJ1250" s="56">
        <v>173</v>
      </c>
      <c r="AK1250" s="1">
        <v>41790</v>
      </c>
      <c r="AM1250" s="56">
        <v>42761</v>
      </c>
      <c r="AN1250" s="56" t="s">
        <v>551</v>
      </c>
      <c r="AO1250" s="1">
        <v>41834</v>
      </c>
      <c r="AP1250" s="56" t="s">
        <v>383</v>
      </c>
      <c r="AQ1250" s="56">
        <v>76743</v>
      </c>
      <c r="AR1250" s="56">
        <v>0</v>
      </c>
      <c r="AS1250" s="56" t="s">
        <v>346</v>
      </c>
      <c r="BB1250" s="56" t="s">
        <v>339</v>
      </c>
      <c r="BC1250" s="56" t="s">
        <v>263</v>
      </c>
      <c r="BD1250" s="56" t="s">
        <v>349</v>
      </c>
      <c r="BE1250" s="56" t="s">
        <v>347</v>
      </c>
      <c r="BF1250" s="56" t="s">
        <v>334</v>
      </c>
      <c r="BG1250" s="56" t="s">
        <v>549</v>
      </c>
      <c r="BH1250" s="56">
        <v>0</v>
      </c>
      <c r="BI1250" s="56">
        <v>0</v>
      </c>
      <c r="BJ1250" s="56">
        <v>1</v>
      </c>
    </row>
    <row r="1251" spans="1:62" hidden="1" x14ac:dyDescent="0.3">
      <c r="A1251" s="56">
        <v>49201398</v>
      </c>
      <c r="B1251" s="86">
        <v>599276</v>
      </c>
      <c r="C1251" s="1">
        <v>42893</v>
      </c>
      <c r="D1251" s="56" t="s">
        <v>543</v>
      </c>
      <c r="E1251" s="56" t="s">
        <v>543</v>
      </c>
      <c r="F1251" s="56" t="s">
        <v>334</v>
      </c>
      <c r="G1251" s="56" t="s">
        <v>335</v>
      </c>
      <c r="H1251" s="56" t="s">
        <v>336</v>
      </c>
      <c r="I1251" s="56" t="s">
        <v>544</v>
      </c>
      <c r="K1251" s="56" t="s">
        <v>337</v>
      </c>
      <c r="L1251" s="56" t="s">
        <v>545</v>
      </c>
      <c r="M1251" s="56" t="s">
        <v>1044</v>
      </c>
      <c r="N1251" s="56" t="s">
        <v>1045</v>
      </c>
      <c r="O1251" s="56" t="s">
        <v>546</v>
      </c>
      <c r="P1251" s="1" t="s">
        <v>105</v>
      </c>
      <c r="S1251" s="56">
        <v>164363</v>
      </c>
      <c r="T1251" s="1" t="s">
        <v>553</v>
      </c>
      <c r="U1251" s="56">
        <v>41416</v>
      </c>
      <c r="V1251" s="56">
        <v>43099</v>
      </c>
      <c r="W1251" s="56">
        <v>41416</v>
      </c>
      <c r="X1251" s="56">
        <v>42734</v>
      </c>
      <c r="Y1251" s="56" t="s">
        <v>356</v>
      </c>
      <c r="Z1251" s="56" t="s">
        <v>367</v>
      </c>
      <c r="AA1251" s="56" t="s">
        <v>347</v>
      </c>
      <c r="AB1251" s="56" t="s">
        <v>343</v>
      </c>
      <c r="AC1251" s="56" t="s">
        <v>342</v>
      </c>
      <c r="AD1251" s="56" t="s">
        <v>347</v>
      </c>
      <c r="AE1251" s="56" t="s">
        <v>334</v>
      </c>
      <c r="AF1251" s="56" t="s">
        <v>292</v>
      </c>
      <c r="AG1251" s="56">
        <v>2016</v>
      </c>
      <c r="AH1251" s="56" t="s">
        <v>80</v>
      </c>
      <c r="AI1251" s="56" t="s">
        <v>348</v>
      </c>
      <c r="AJ1251" s="56">
        <v>8500000</v>
      </c>
      <c r="AM1251" s="56">
        <v>42762</v>
      </c>
      <c r="AN1251" s="56" t="s">
        <v>551</v>
      </c>
      <c r="AO1251" s="1">
        <v>41844</v>
      </c>
      <c r="AP1251" s="56" t="s">
        <v>548</v>
      </c>
      <c r="AQ1251" s="56">
        <v>76742</v>
      </c>
      <c r="AR1251" s="56">
        <v>0</v>
      </c>
      <c r="AS1251" s="56" t="s">
        <v>346</v>
      </c>
      <c r="BB1251" s="56" t="s">
        <v>339</v>
      </c>
      <c r="BC1251" s="56" t="s">
        <v>263</v>
      </c>
      <c r="BD1251" s="56" t="s">
        <v>349</v>
      </c>
      <c r="BE1251" s="56" t="s">
        <v>347</v>
      </c>
      <c r="BF1251" s="56" t="s">
        <v>334</v>
      </c>
      <c r="BG1251" s="56" t="s">
        <v>549</v>
      </c>
      <c r="BH1251" s="56">
        <v>0</v>
      </c>
      <c r="BI1251" s="56">
        <v>0</v>
      </c>
      <c r="BJ1251" s="56">
        <v>1</v>
      </c>
    </row>
    <row r="1252" spans="1:62" hidden="1" x14ac:dyDescent="0.3">
      <c r="A1252" s="56">
        <v>49201396</v>
      </c>
      <c r="B1252" s="86">
        <v>599276</v>
      </c>
      <c r="C1252" s="1">
        <v>42893</v>
      </c>
      <c r="D1252" s="56" t="s">
        <v>543</v>
      </c>
      <c r="E1252" s="56" t="s">
        <v>543</v>
      </c>
      <c r="F1252" s="56" t="s">
        <v>334</v>
      </c>
      <c r="G1252" s="56" t="s">
        <v>335</v>
      </c>
      <c r="H1252" s="56" t="s">
        <v>336</v>
      </c>
      <c r="I1252" s="56" t="s">
        <v>544</v>
      </c>
      <c r="K1252" s="56" t="s">
        <v>337</v>
      </c>
      <c r="L1252" s="56" t="s">
        <v>545</v>
      </c>
      <c r="M1252" s="56" t="s">
        <v>1044</v>
      </c>
      <c r="N1252" s="56" t="s">
        <v>1045</v>
      </c>
      <c r="O1252" s="56" t="s">
        <v>546</v>
      </c>
      <c r="P1252" s="1" t="s">
        <v>105</v>
      </c>
      <c r="S1252" s="56">
        <v>164363</v>
      </c>
      <c r="T1252" s="1" t="s">
        <v>553</v>
      </c>
      <c r="U1252" s="56">
        <v>41416</v>
      </c>
      <c r="V1252" s="56">
        <v>43099</v>
      </c>
      <c r="W1252" s="56">
        <v>41416</v>
      </c>
      <c r="X1252" s="56">
        <v>42734</v>
      </c>
      <c r="Y1252" s="56" t="s">
        <v>356</v>
      </c>
      <c r="Z1252" s="56" t="s">
        <v>367</v>
      </c>
      <c r="AA1252" s="56" t="s">
        <v>347</v>
      </c>
      <c r="AB1252" s="56" t="s">
        <v>343</v>
      </c>
      <c r="AC1252" s="56" t="s">
        <v>342</v>
      </c>
      <c r="AD1252" s="56" t="s">
        <v>347</v>
      </c>
      <c r="AE1252" s="56" t="s">
        <v>334</v>
      </c>
      <c r="AF1252" s="56" t="s">
        <v>292</v>
      </c>
      <c r="AG1252" s="56">
        <v>2015</v>
      </c>
      <c r="AH1252" s="56" t="s">
        <v>80</v>
      </c>
      <c r="AI1252" s="56" t="s">
        <v>348</v>
      </c>
      <c r="AJ1252" s="56">
        <v>4200000</v>
      </c>
      <c r="AM1252" s="56">
        <v>42762</v>
      </c>
      <c r="AN1252" s="56" t="s">
        <v>551</v>
      </c>
      <c r="AO1252" s="1">
        <v>41844</v>
      </c>
      <c r="AP1252" s="56" t="s">
        <v>548</v>
      </c>
      <c r="AQ1252" s="56">
        <v>76742</v>
      </c>
      <c r="AR1252" s="56">
        <v>0</v>
      </c>
      <c r="AS1252" s="56" t="s">
        <v>346</v>
      </c>
      <c r="BB1252" s="56" t="s">
        <v>339</v>
      </c>
      <c r="BC1252" s="56" t="s">
        <v>263</v>
      </c>
      <c r="BD1252" s="56" t="s">
        <v>349</v>
      </c>
      <c r="BE1252" s="56" t="s">
        <v>347</v>
      </c>
      <c r="BF1252" s="56" t="s">
        <v>334</v>
      </c>
      <c r="BG1252" s="56" t="s">
        <v>549</v>
      </c>
      <c r="BH1252" s="56">
        <v>0</v>
      </c>
      <c r="BI1252" s="56">
        <v>0</v>
      </c>
      <c r="BJ1252" s="56">
        <v>1</v>
      </c>
    </row>
    <row r="1253" spans="1:62" hidden="1" x14ac:dyDescent="0.3">
      <c r="A1253" s="56">
        <v>49201397</v>
      </c>
      <c r="B1253" s="86">
        <v>599276</v>
      </c>
      <c r="C1253" s="1">
        <v>42893</v>
      </c>
      <c r="D1253" s="56" t="s">
        <v>543</v>
      </c>
      <c r="E1253" s="56" t="s">
        <v>543</v>
      </c>
      <c r="F1253" s="56" t="s">
        <v>334</v>
      </c>
      <c r="G1253" s="56" t="s">
        <v>335</v>
      </c>
      <c r="H1253" s="56" t="s">
        <v>336</v>
      </c>
      <c r="I1253" s="56" t="s">
        <v>544</v>
      </c>
      <c r="K1253" s="56" t="s">
        <v>337</v>
      </c>
      <c r="L1253" s="56" t="s">
        <v>545</v>
      </c>
      <c r="M1253" s="56" t="s">
        <v>1044</v>
      </c>
      <c r="N1253" s="56" t="s">
        <v>1045</v>
      </c>
      <c r="O1253" s="56" t="s">
        <v>546</v>
      </c>
      <c r="P1253" s="1" t="s">
        <v>105</v>
      </c>
      <c r="S1253" s="56">
        <v>164363</v>
      </c>
      <c r="T1253" s="1" t="s">
        <v>553</v>
      </c>
      <c r="U1253" s="56">
        <v>41416</v>
      </c>
      <c r="V1253" s="56">
        <v>43099</v>
      </c>
      <c r="W1253" s="56">
        <v>41416</v>
      </c>
      <c r="X1253" s="56">
        <v>42734</v>
      </c>
      <c r="Y1253" s="56" t="s">
        <v>356</v>
      </c>
      <c r="Z1253" s="56" t="s">
        <v>367</v>
      </c>
      <c r="AA1253" s="56" t="s">
        <v>347</v>
      </c>
      <c r="AB1253" s="56" t="s">
        <v>343</v>
      </c>
      <c r="AC1253" s="56" t="s">
        <v>342</v>
      </c>
      <c r="AD1253" s="56" t="s">
        <v>347</v>
      </c>
      <c r="AE1253" s="56" t="s">
        <v>334</v>
      </c>
      <c r="AF1253" s="56" t="s">
        <v>292</v>
      </c>
      <c r="AG1253" s="56">
        <v>2015</v>
      </c>
      <c r="AH1253" s="56" t="s">
        <v>80</v>
      </c>
      <c r="AI1253" s="56" t="s">
        <v>344</v>
      </c>
      <c r="AJ1253" s="56">
        <v>6100000</v>
      </c>
      <c r="AM1253" s="56">
        <v>42762</v>
      </c>
      <c r="AN1253" s="56" t="s">
        <v>551</v>
      </c>
      <c r="AO1253" s="1">
        <v>41844</v>
      </c>
      <c r="AP1253" s="56" t="s">
        <v>548</v>
      </c>
      <c r="AQ1253" s="56">
        <v>76742</v>
      </c>
      <c r="AR1253" s="56">
        <v>0</v>
      </c>
      <c r="AS1253" s="56" t="s">
        <v>346</v>
      </c>
      <c r="BB1253" s="56" t="s">
        <v>339</v>
      </c>
      <c r="BC1253" s="56" t="s">
        <v>263</v>
      </c>
      <c r="BD1253" s="56" t="s">
        <v>349</v>
      </c>
      <c r="BE1253" s="56" t="s">
        <v>347</v>
      </c>
      <c r="BF1253" s="56" t="s">
        <v>334</v>
      </c>
      <c r="BG1253" s="56" t="s">
        <v>549</v>
      </c>
      <c r="BH1253" s="56">
        <v>0</v>
      </c>
      <c r="BI1253" s="56">
        <v>0</v>
      </c>
      <c r="BJ1253" s="56">
        <v>1</v>
      </c>
    </row>
    <row r="1254" spans="1:62" hidden="1" x14ac:dyDescent="0.3">
      <c r="A1254" s="56">
        <v>49201401</v>
      </c>
      <c r="B1254" s="86">
        <v>599276</v>
      </c>
      <c r="C1254" s="1">
        <v>42893</v>
      </c>
      <c r="D1254" s="56" t="s">
        <v>543</v>
      </c>
      <c r="E1254" s="56" t="s">
        <v>543</v>
      </c>
      <c r="F1254" s="56" t="s">
        <v>334</v>
      </c>
      <c r="G1254" s="56" t="s">
        <v>335</v>
      </c>
      <c r="H1254" s="56" t="s">
        <v>336</v>
      </c>
      <c r="I1254" s="56" t="s">
        <v>544</v>
      </c>
      <c r="K1254" s="56" t="s">
        <v>337</v>
      </c>
      <c r="L1254" s="56" t="s">
        <v>545</v>
      </c>
      <c r="M1254" s="56" t="s">
        <v>1044</v>
      </c>
      <c r="N1254" s="56" t="s">
        <v>1045</v>
      </c>
      <c r="O1254" s="56" t="s">
        <v>546</v>
      </c>
      <c r="P1254" s="1" t="s">
        <v>110</v>
      </c>
      <c r="Q1254" s="56" t="s">
        <v>241</v>
      </c>
      <c r="R1254" s="56" t="s">
        <v>339</v>
      </c>
      <c r="S1254" s="56">
        <v>196041</v>
      </c>
      <c r="T1254" s="1" t="s">
        <v>556</v>
      </c>
      <c r="U1254" s="56">
        <v>41416</v>
      </c>
      <c r="V1254" s="56">
        <v>43099</v>
      </c>
      <c r="W1254" s="56">
        <v>41416</v>
      </c>
      <c r="X1254" s="56">
        <v>42734</v>
      </c>
      <c r="Y1254" s="56" t="s">
        <v>356</v>
      </c>
      <c r="Z1254" s="56" t="s">
        <v>341</v>
      </c>
      <c r="AA1254" s="56" t="s">
        <v>347</v>
      </c>
      <c r="AB1254" s="56" t="s">
        <v>343</v>
      </c>
      <c r="AC1254" s="56" t="s">
        <v>342</v>
      </c>
      <c r="AD1254" s="56" t="s">
        <v>347</v>
      </c>
      <c r="AE1254" s="56" t="s">
        <v>334</v>
      </c>
      <c r="AF1254" s="56" t="s">
        <v>291</v>
      </c>
      <c r="AG1254" s="56">
        <v>2014</v>
      </c>
      <c r="AH1254" s="56" t="s">
        <v>80</v>
      </c>
      <c r="AI1254" s="56" t="s">
        <v>348</v>
      </c>
      <c r="AJ1254" s="56">
        <v>111</v>
      </c>
      <c r="AK1254" s="1">
        <v>41578</v>
      </c>
      <c r="AM1254" s="56">
        <v>42761</v>
      </c>
      <c r="AN1254" s="56" t="s">
        <v>551</v>
      </c>
      <c r="AO1254" s="1">
        <v>41834</v>
      </c>
      <c r="AP1254" s="56" t="s">
        <v>383</v>
      </c>
      <c r="AQ1254" s="56">
        <v>76743</v>
      </c>
      <c r="AR1254" s="56">
        <v>0</v>
      </c>
      <c r="AS1254" s="56" t="s">
        <v>346</v>
      </c>
      <c r="BB1254" s="56" t="s">
        <v>339</v>
      </c>
      <c r="BC1254" s="56" t="s">
        <v>263</v>
      </c>
      <c r="BD1254" s="56" t="s">
        <v>349</v>
      </c>
      <c r="BE1254" s="56" t="s">
        <v>347</v>
      </c>
      <c r="BF1254" s="56" t="s">
        <v>334</v>
      </c>
      <c r="BG1254" s="56" t="s">
        <v>549</v>
      </c>
      <c r="BH1254" s="56">
        <v>0</v>
      </c>
      <c r="BI1254" s="56">
        <v>0</v>
      </c>
      <c r="BJ1254" s="56">
        <v>1</v>
      </c>
    </row>
    <row r="1255" spans="1:62" hidden="1" x14ac:dyDescent="0.3">
      <c r="A1255" s="56">
        <v>49201399</v>
      </c>
      <c r="B1255" s="86">
        <v>599276</v>
      </c>
      <c r="C1255" s="1">
        <v>42893</v>
      </c>
      <c r="D1255" s="56" t="s">
        <v>543</v>
      </c>
      <c r="E1255" s="56" t="s">
        <v>543</v>
      </c>
      <c r="F1255" s="56" t="s">
        <v>334</v>
      </c>
      <c r="G1255" s="56" t="s">
        <v>335</v>
      </c>
      <c r="H1255" s="56" t="s">
        <v>336</v>
      </c>
      <c r="I1255" s="56" t="s">
        <v>544</v>
      </c>
      <c r="K1255" s="56" t="s">
        <v>337</v>
      </c>
      <c r="L1255" s="56" t="s">
        <v>545</v>
      </c>
      <c r="M1255" s="56" t="s">
        <v>1044</v>
      </c>
      <c r="N1255" s="56" t="s">
        <v>1045</v>
      </c>
      <c r="O1255" s="56" t="s">
        <v>546</v>
      </c>
      <c r="P1255" s="1" t="s">
        <v>105</v>
      </c>
      <c r="S1255" s="56">
        <v>164363</v>
      </c>
      <c r="T1255" s="1" t="s">
        <v>553</v>
      </c>
      <c r="U1255" s="56">
        <v>41416</v>
      </c>
      <c r="V1255" s="56">
        <v>43099</v>
      </c>
      <c r="W1255" s="56">
        <v>41416</v>
      </c>
      <c r="X1255" s="56">
        <v>42734</v>
      </c>
      <c r="Y1255" s="56" t="s">
        <v>356</v>
      </c>
      <c r="Z1255" s="56" t="s">
        <v>367</v>
      </c>
      <c r="AA1255" s="56" t="s">
        <v>347</v>
      </c>
      <c r="AB1255" s="56" t="s">
        <v>343</v>
      </c>
      <c r="AC1255" s="56" t="s">
        <v>342</v>
      </c>
      <c r="AD1255" s="56" t="s">
        <v>347</v>
      </c>
      <c r="AE1255" s="56" t="s">
        <v>334</v>
      </c>
      <c r="AF1255" s="56" t="s">
        <v>292</v>
      </c>
      <c r="AG1255" s="56">
        <v>2016</v>
      </c>
      <c r="AH1255" s="56" t="s">
        <v>80</v>
      </c>
      <c r="AI1255" s="56" t="s">
        <v>344</v>
      </c>
      <c r="AJ1255" s="56">
        <v>11500000</v>
      </c>
      <c r="AM1255" s="56">
        <v>42762</v>
      </c>
      <c r="AN1255" s="56" t="s">
        <v>551</v>
      </c>
      <c r="AO1255" s="1">
        <v>41844</v>
      </c>
      <c r="AP1255" s="56" t="s">
        <v>548</v>
      </c>
      <c r="AQ1255" s="56">
        <v>76742</v>
      </c>
      <c r="AR1255" s="56">
        <v>0</v>
      </c>
      <c r="AS1255" s="56" t="s">
        <v>346</v>
      </c>
      <c r="BB1255" s="56" t="s">
        <v>339</v>
      </c>
      <c r="BC1255" s="56" t="s">
        <v>263</v>
      </c>
      <c r="BD1255" s="56" t="s">
        <v>349</v>
      </c>
      <c r="BE1255" s="56" t="s">
        <v>347</v>
      </c>
      <c r="BF1255" s="56" t="s">
        <v>334</v>
      </c>
      <c r="BG1255" s="56" t="s">
        <v>549</v>
      </c>
      <c r="BH1255" s="56">
        <v>0</v>
      </c>
      <c r="BI1255" s="56">
        <v>0</v>
      </c>
      <c r="BJ1255" s="56">
        <v>1</v>
      </c>
    </row>
    <row r="1256" spans="1:62" hidden="1" x14ac:dyDescent="0.3">
      <c r="A1256" s="56">
        <v>49201400</v>
      </c>
      <c r="B1256" s="86">
        <v>599276</v>
      </c>
      <c r="C1256" s="1">
        <v>42893</v>
      </c>
      <c r="D1256" s="56" t="s">
        <v>543</v>
      </c>
      <c r="E1256" s="56" t="s">
        <v>543</v>
      </c>
      <c r="F1256" s="56" t="s">
        <v>334</v>
      </c>
      <c r="G1256" s="56" t="s">
        <v>335</v>
      </c>
      <c r="H1256" s="56" t="s">
        <v>336</v>
      </c>
      <c r="I1256" s="56" t="s">
        <v>544</v>
      </c>
      <c r="K1256" s="56" t="s">
        <v>337</v>
      </c>
      <c r="L1256" s="56" t="s">
        <v>545</v>
      </c>
      <c r="M1256" s="56" t="s">
        <v>1044</v>
      </c>
      <c r="N1256" s="56" t="s">
        <v>1045</v>
      </c>
      <c r="O1256" s="56" t="s">
        <v>546</v>
      </c>
      <c r="P1256" s="1" t="s">
        <v>105</v>
      </c>
      <c r="S1256" s="56">
        <v>164363</v>
      </c>
      <c r="T1256" s="1" t="s">
        <v>553</v>
      </c>
      <c r="U1256" s="56">
        <v>41416</v>
      </c>
      <c r="V1256" s="56">
        <v>43099</v>
      </c>
      <c r="W1256" s="56">
        <v>41416</v>
      </c>
      <c r="X1256" s="56">
        <v>42734</v>
      </c>
      <c r="Y1256" s="56" t="s">
        <v>356</v>
      </c>
      <c r="Z1256" s="56" t="s">
        <v>367</v>
      </c>
      <c r="AA1256" s="56" t="s">
        <v>347</v>
      </c>
      <c r="AB1256" s="56" t="s">
        <v>343</v>
      </c>
      <c r="AC1256" s="56" t="s">
        <v>342</v>
      </c>
      <c r="AD1256" s="56" t="s">
        <v>347</v>
      </c>
      <c r="AE1256" s="56" t="s">
        <v>334</v>
      </c>
      <c r="AF1256" s="56" t="s">
        <v>292</v>
      </c>
      <c r="AG1256" s="56">
        <v>2017</v>
      </c>
      <c r="AH1256" s="56" t="s">
        <v>80</v>
      </c>
      <c r="AI1256" s="56" t="s">
        <v>348</v>
      </c>
      <c r="AJ1256" s="56">
        <v>16300000</v>
      </c>
      <c r="AM1256" s="56">
        <v>42762</v>
      </c>
      <c r="AN1256" s="56" t="s">
        <v>551</v>
      </c>
      <c r="AO1256" s="1">
        <v>41844</v>
      </c>
      <c r="AP1256" s="56" t="s">
        <v>548</v>
      </c>
      <c r="AQ1256" s="56">
        <v>76742</v>
      </c>
      <c r="AR1256" s="56">
        <v>0</v>
      </c>
      <c r="AS1256" s="56" t="s">
        <v>346</v>
      </c>
      <c r="BB1256" s="56" t="s">
        <v>339</v>
      </c>
      <c r="BC1256" s="56" t="s">
        <v>263</v>
      </c>
      <c r="BD1256" s="56" t="s">
        <v>349</v>
      </c>
      <c r="BE1256" s="56" t="s">
        <v>347</v>
      </c>
      <c r="BF1256" s="56" t="s">
        <v>334</v>
      </c>
      <c r="BG1256" s="56" t="s">
        <v>549</v>
      </c>
      <c r="BH1256" s="56">
        <v>0</v>
      </c>
      <c r="BI1256" s="56">
        <v>0</v>
      </c>
      <c r="BJ1256" s="56">
        <v>1</v>
      </c>
    </row>
    <row r="1257" spans="1:62" hidden="1" x14ac:dyDescent="0.3">
      <c r="A1257" s="56">
        <v>49201421</v>
      </c>
      <c r="B1257" s="86">
        <v>599276</v>
      </c>
      <c r="C1257" s="1">
        <v>42893</v>
      </c>
      <c r="D1257" s="56" t="s">
        <v>543</v>
      </c>
      <c r="E1257" s="56" t="s">
        <v>543</v>
      </c>
      <c r="F1257" s="56" t="s">
        <v>334</v>
      </c>
      <c r="G1257" s="56" t="s">
        <v>335</v>
      </c>
      <c r="H1257" s="56" t="s">
        <v>336</v>
      </c>
      <c r="I1257" s="56" t="s">
        <v>544</v>
      </c>
      <c r="K1257" s="56" t="s">
        <v>337</v>
      </c>
      <c r="L1257" s="56" t="s">
        <v>545</v>
      </c>
      <c r="M1257" s="56" t="s">
        <v>1044</v>
      </c>
      <c r="N1257" s="56" t="s">
        <v>1045</v>
      </c>
      <c r="O1257" s="56" t="s">
        <v>546</v>
      </c>
      <c r="P1257" s="1" t="s">
        <v>110</v>
      </c>
      <c r="Q1257" s="56" t="s">
        <v>241</v>
      </c>
      <c r="R1257" s="56" t="s">
        <v>339</v>
      </c>
      <c r="S1257" s="56">
        <v>141803</v>
      </c>
      <c r="T1257" s="1" t="s">
        <v>111</v>
      </c>
      <c r="U1257" s="56">
        <v>41416</v>
      </c>
      <c r="V1257" s="56">
        <v>43099</v>
      </c>
      <c r="W1257" s="56">
        <v>41425</v>
      </c>
      <c r="X1257" s="56">
        <v>42734</v>
      </c>
      <c r="Y1257" s="56" t="s">
        <v>340</v>
      </c>
      <c r="Z1257" s="56" t="s">
        <v>341</v>
      </c>
      <c r="AA1257" s="56" t="s">
        <v>342</v>
      </c>
      <c r="AB1257" s="56" t="s">
        <v>343</v>
      </c>
      <c r="AC1257" s="56" t="s">
        <v>342</v>
      </c>
      <c r="AD1257" s="56" t="s">
        <v>342</v>
      </c>
      <c r="AE1257" s="56" t="s">
        <v>334</v>
      </c>
      <c r="AF1257" s="56" t="s">
        <v>291</v>
      </c>
      <c r="AG1257" s="56">
        <v>2014</v>
      </c>
      <c r="AH1257" s="56" t="s">
        <v>80</v>
      </c>
      <c r="AI1257" s="56" t="s">
        <v>348</v>
      </c>
      <c r="AJ1257" s="56">
        <v>0</v>
      </c>
      <c r="AK1257" s="1">
        <v>41639</v>
      </c>
      <c r="AM1257" s="56">
        <v>42794</v>
      </c>
      <c r="AN1257" s="56" t="s">
        <v>551</v>
      </c>
      <c r="AO1257" s="1">
        <v>41654</v>
      </c>
      <c r="AP1257" s="56" t="s">
        <v>548</v>
      </c>
      <c r="AQ1257" s="56">
        <v>257</v>
      </c>
      <c r="AR1257" s="56">
        <v>0</v>
      </c>
      <c r="AS1257" s="56" t="s">
        <v>346</v>
      </c>
      <c r="BB1257" s="56" t="s">
        <v>339</v>
      </c>
      <c r="BC1257" s="56" t="s">
        <v>263</v>
      </c>
      <c r="BD1257" s="56" t="s">
        <v>349</v>
      </c>
      <c r="BE1257" s="56" t="s">
        <v>347</v>
      </c>
      <c r="BF1257" s="56" t="s">
        <v>334</v>
      </c>
      <c r="BG1257" s="56" t="s">
        <v>549</v>
      </c>
      <c r="BH1257" s="56">
        <v>0</v>
      </c>
      <c r="BI1257" s="56">
        <v>0</v>
      </c>
      <c r="BJ1257" s="56">
        <v>1</v>
      </c>
    </row>
    <row r="1258" spans="1:62" hidden="1" x14ac:dyDescent="0.3">
      <c r="A1258" s="56">
        <v>49201412</v>
      </c>
      <c r="B1258" s="86">
        <v>599276</v>
      </c>
      <c r="C1258" s="1">
        <v>42893</v>
      </c>
      <c r="D1258" s="56" t="s">
        <v>543</v>
      </c>
      <c r="E1258" s="56" t="s">
        <v>543</v>
      </c>
      <c r="F1258" s="56" t="s">
        <v>334</v>
      </c>
      <c r="G1258" s="56" t="s">
        <v>335</v>
      </c>
      <c r="H1258" s="56" t="s">
        <v>336</v>
      </c>
      <c r="I1258" s="56" t="s">
        <v>544</v>
      </c>
      <c r="K1258" s="56" t="s">
        <v>337</v>
      </c>
      <c r="L1258" s="56" t="s">
        <v>545</v>
      </c>
      <c r="M1258" s="56" t="s">
        <v>1044</v>
      </c>
      <c r="N1258" s="56" t="s">
        <v>1045</v>
      </c>
      <c r="O1258" s="56" t="s">
        <v>546</v>
      </c>
      <c r="P1258" s="1" t="s">
        <v>110</v>
      </c>
      <c r="Q1258" s="56" t="s">
        <v>241</v>
      </c>
      <c r="R1258" s="56" t="s">
        <v>339</v>
      </c>
      <c r="S1258" s="56">
        <v>196041</v>
      </c>
      <c r="T1258" s="1" t="s">
        <v>556</v>
      </c>
      <c r="U1258" s="56">
        <v>41416</v>
      </c>
      <c r="V1258" s="56">
        <v>43099</v>
      </c>
      <c r="W1258" s="56">
        <v>41416</v>
      </c>
      <c r="X1258" s="56">
        <v>42734</v>
      </c>
      <c r="Y1258" s="56" t="s">
        <v>356</v>
      </c>
      <c r="Z1258" s="56" t="s">
        <v>341</v>
      </c>
      <c r="AA1258" s="56" t="s">
        <v>347</v>
      </c>
      <c r="AB1258" s="56" t="s">
        <v>343</v>
      </c>
      <c r="AC1258" s="56" t="s">
        <v>342</v>
      </c>
      <c r="AD1258" s="56" t="s">
        <v>347</v>
      </c>
      <c r="AE1258" s="56" t="s">
        <v>334</v>
      </c>
      <c r="AF1258" s="56" t="s">
        <v>292</v>
      </c>
      <c r="AG1258" s="56">
        <v>2013</v>
      </c>
      <c r="AH1258" s="56" t="s">
        <v>80</v>
      </c>
      <c r="AI1258" s="56" t="s">
        <v>344</v>
      </c>
      <c r="AJ1258" s="56">
        <v>60</v>
      </c>
      <c r="AM1258" s="56">
        <v>42761</v>
      </c>
      <c r="AN1258" s="56" t="s">
        <v>551</v>
      </c>
      <c r="AO1258" s="1">
        <v>41836</v>
      </c>
      <c r="AP1258" s="56" t="s">
        <v>383</v>
      </c>
      <c r="AQ1258" s="56">
        <v>76743</v>
      </c>
      <c r="AR1258" s="56">
        <v>0</v>
      </c>
      <c r="AS1258" s="56" t="s">
        <v>346</v>
      </c>
      <c r="BB1258" s="56" t="s">
        <v>339</v>
      </c>
      <c r="BC1258" s="56" t="s">
        <v>263</v>
      </c>
      <c r="BD1258" s="56" t="s">
        <v>349</v>
      </c>
      <c r="BE1258" s="56" t="s">
        <v>347</v>
      </c>
      <c r="BF1258" s="56" t="s">
        <v>334</v>
      </c>
      <c r="BG1258" s="56" t="s">
        <v>549</v>
      </c>
      <c r="BH1258" s="56">
        <v>0</v>
      </c>
      <c r="BI1258" s="56">
        <v>0</v>
      </c>
      <c r="BJ1258" s="56">
        <v>1</v>
      </c>
    </row>
    <row r="1259" spans="1:62" hidden="1" x14ac:dyDescent="0.3">
      <c r="A1259" s="56">
        <v>49201407</v>
      </c>
      <c r="B1259" s="86">
        <v>599276</v>
      </c>
      <c r="C1259" s="1">
        <v>42893</v>
      </c>
      <c r="D1259" s="56" t="s">
        <v>543</v>
      </c>
      <c r="E1259" s="56" t="s">
        <v>543</v>
      </c>
      <c r="F1259" s="56" t="s">
        <v>334</v>
      </c>
      <c r="G1259" s="56" t="s">
        <v>335</v>
      </c>
      <c r="H1259" s="56" t="s">
        <v>336</v>
      </c>
      <c r="I1259" s="56" t="s">
        <v>544</v>
      </c>
      <c r="K1259" s="56" t="s">
        <v>337</v>
      </c>
      <c r="L1259" s="56" t="s">
        <v>545</v>
      </c>
      <c r="M1259" s="56" t="s">
        <v>1044</v>
      </c>
      <c r="N1259" s="56" t="s">
        <v>1045</v>
      </c>
      <c r="O1259" s="56" t="s">
        <v>546</v>
      </c>
      <c r="P1259" s="1" t="s">
        <v>110</v>
      </c>
      <c r="Q1259" s="56" t="s">
        <v>241</v>
      </c>
      <c r="R1259" s="56" t="s">
        <v>339</v>
      </c>
      <c r="S1259" s="56">
        <v>196041</v>
      </c>
      <c r="T1259" s="1" t="s">
        <v>556</v>
      </c>
      <c r="U1259" s="56">
        <v>41416</v>
      </c>
      <c r="V1259" s="56">
        <v>43099</v>
      </c>
      <c r="W1259" s="56">
        <v>41416</v>
      </c>
      <c r="X1259" s="56">
        <v>42734</v>
      </c>
      <c r="Y1259" s="56" t="s">
        <v>356</v>
      </c>
      <c r="Z1259" s="56" t="s">
        <v>341</v>
      </c>
      <c r="AA1259" s="56" t="s">
        <v>347</v>
      </c>
      <c r="AB1259" s="56" t="s">
        <v>343</v>
      </c>
      <c r="AC1259" s="56" t="s">
        <v>342</v>
      </c>
      <c r="AD1259" s="56" t="s">
        <v>347</v>
      </c>
      <c r="AE1259" s="56" t="s">
        <v>334</v>
      </c>
      <c r="AF1259" s="56" t="s">
        <v>291</v>
      </c>
      <c r="AG1259" s="56">
        <v>2016</v>
      </c>
      <c r="AH1259" s="56" t="s">
        <v>80</v>
      </c>
      <c r="AI1259" s="56" t="s">
        <v>348</v>
      </c>
      <c r="AJ1259" s="56">
        <v>643</v>
      </c>
      <c r="AK1259" s="1">
        <v>42308</v>
      </c>
      <c r="AM1259" s="56">
        <v>42761</v>
      </c>
      <c r="AN1259" s="56" t="s">
        <v>551</v>
      </c>
      <c r="AO1259" s="1">
        <v>42411</v>
      </c>
      <c r="AP1259" s="56" t="s">
        <v>548</v>
      </c>
      <c r="AQ1259" s="56">
        <v>76743</v>
      </c>
      <c r="AR1259" s="56">
        <v>0</v>
      </c>
      <c r="AS1259" s="56" t="s">
        <v>346</v>
      </c>
      <c r="BB1259" s="56" t="s">
        <v>339</v>
      </c>
      <c r="BC1259" s="56" t="s">
        <v>263</v>
      </c>
      <c r="BD1259" s="56" t="s">
        <v>349</v>
      </c>
      <c r="BE1259" s="56" t="s">
        <v>347</v>
      </c>
      <c r="BF1259" s="56" t="s">
        <v>334</v>
      </c>
      <c r="BG1259" s="56" t="s">
        <v>549</v>
      </c>
      <c r="BH1259" s="56">
        <v>0</v>
      </c>
      <c r="BI1259" s="56">
        <v>0</v>
      </c>
      <c r="BJ1259" s="56">
        <v>1</v>
      </c>
    </row>
    <row r="1260" spans="1:62" hidden="1" x14ac:dyDescent="0.3">
      <c r="A1260" s="56">
        <v>49201405</v>
      </c>
      <c r="B1260" s="86">
        <v>599276</v>
      </c>
      <c r="C1260" s="1">
        <v>42893</v>
      </c>
      <c r="D1260" s="56" t="s">
        <v>543</v>
      </c>
      <c r="E1260" s="56" t="s">
        <v>543</v>
      </c>
      <c r="F1260" s="56" t="s">
        <v>334</v>
      </c>
      <c r="G1260" s="56" t="s">
        <v>335</v>
      </c>
      <c r="H1260" s="56" t="s">
        <v>336</v>
      </c>
      <c r="I1260" s="56" t="s">
        <v>544</v>
      </c>
      <c r="K1260" s="56" t="s">
        <v>337</v>
      </c>
      <c r="L1260" s="56" t="s">
        <v>545</v>
      </c>
      <c r="M1260" s="56" t="s">
        <v>1044</v>
      </c>
      <c r="N1260" s="56" t="s">
        <v>1045</v>
      </c>
      <c r="O1260" s="56" t="s">
        <v>546</v>
      </c>
      <c r="P1260" s="1" t="s">
        <v>110</v>
      </c>
      <c r="Q1260" s="56" t="s">
        <v>241</v>
      </c>
      <c r="R1260" s="56" t="s">
        <v>339</v>
      </c>
      <c r="S1260" s="56">
        <v>196041</v>
      </c>
      <c r="T1260" s="1" t="s">
        <v>556</v>
      </c>
      <c r="U1260" s="56">
        <v>41416</v>
      </c>
      <c r="V1260" s="56">
        <v>43099</v>
      </c>
      <c r="W1260" s="56">
        <v>41416</v>
      </c>
      <c r="X1260" s="56">
        <v>42734</v>
      </c>
      <c r="Y1260" s="56" t="s">
        <v>356</v>
      </c>
      <c r="Z1260" s="56" t="s">
        <v>341</v>
      </c>
      <c r="AA1260" s="56" t="s">
        <v>347</v>
      </c>
      <c r="AB1260" s="56" t="s">
        <v>343</v>
      </c>
      <c r="AC1260" s="56" t="s">
        <v>342</v>
      </c>
      <c r="AD1260" s="56" t="s">
        <v>347</v>
      </c>
      <c r="AE1260" s="56" t="s">
        <v>334</v>
      </c>
      <c r="AF1260" s="56" t="s">
        <v>291</v>
      </c>
      <c r="AG1260" s="56">
        <v>2015</v>
      </c>
      <c r="AH1260" s="56" t="s">
        <v>80</v>
      </c>
      <c r="AI1260" s="56" t="s">
        <v>348</v>
      </c>
      <c r="AJ1260" s="56">
        <v>250</v>
      </c>
      <c r="AK1260" s="1">
        <v>41973</v>
      </c>
      <c r="AM1260" s="56">
        <v>42761</v>
      </c>
      <c r="AN1260" s="56" t="s">
        <v>551</v>
      </c>
      <c r="AO1260" s="1">
        <v>42046</v>
      </c>
      <c r="AP1260" s="56" t="s">
        <v>548</v>
      </c>
      <c r="AQ1260" s="56">
        <v>76743</v>
      </c>
      <c r="AR1260" s="56">
        <v>0</v>
      </c>
      <c r="AS1260" s="56" t="s">
        <v>346</v>
      </c>
      <c r="BB1260" s="56" t="s">
        <v>339</v>
      </c>
      <c r="BC1260" s="56" t="s">
        <v>263</v>
      </c>
      <c r="BD1260" s="56" t="s">
        <v>349</v>
      </c>
      <c r="BE1260" s="56" t="s">
        <v>347</v>
      </c>
      <c r="BF1260" s="56" t="s">
        <v>334</v>
      </c>
      <c r="BG1260" s="56" t="s">
        <v>549</v>
      </c>
      <c r="BH1260" s="56">
        <v>0</v>
      </c>
      <c r="BI1260" s="56">
        <v>0</v>
      </c>
      <c r="BJ1260" s="56">
        <v>1</v>
      </c>
    </row>
    <row r="1261" spans="1:62" hidden="1" x14ac:dyDescent="0.3">
      <c r="A1261" s="56">
        <v>49201406</v>
      </c>
      <c r="B1261" s="86">
        <v>599276</v>
      </c>
      <c r="C1261" s="1">
        <v>42893</v>
      </c>
      <c r="D1261" s="56" t="s">
        <v>543</v>
      </c>
      <c r="E1261" s="56" t="s">
        <v>543</v>
      </c>
      <c r="F1261" s="56" t="s">
        <v>334</v>
      </c>
      <c r="G1261" s="56" t="s">
        <v>335</v>
      </c>
      <c r="H1261" s="56" t="s">
        <v>336</v>
      </c>
      <c r="I1261" s="56" t="s">
        <v>544</v>
      </c>
      <c r="K1261" s="56" t="s">
        <v>337</v>
      </c>
      <c r="L1261" s="56" t="s">
        <v>545</v>
      </c>
      <c r="M1261" s="56" t="s">
        <v>1044</v>
      </c>
      <c r="N1261" s="56" t="s">
        <v>1045</v>
      </c>
      <c r="O1261" s="56" t="s">
        <v>546</v>
      </c>
      <c r="P1261" s="1" t="s">
        <v>110</v>
      </c>
      <c r="Q1261" s="56" t="s">
        <v>241</v>
      </c>
      <c r="R1261" s="56" t="s">
        <v>339</v>
      </c>
      <c r="S1261" s="56">
        <v>196041</v>
      </c>
      <c r="T1261" s="1" t="s">
        <v>556</v>
      </c>
      <c r="U1261" s="56">
        <v>41416</v>
      </c>
      <c r="V1261" s="56">
        <v>43099</v>
      </c>
      <c r="W1261" s="56">
        <v>41416</v>
      </c>
      <c r="X1261" s="56">
        <v>42734</v>
      </c>
      <c r="Y1261" s="56" t="s">
        <v>356</v>
      </c>
      <c r="Z1261" s="56" t="s">
        <v>341</v>
      </c>
      <c r="AA1261" s="56" t="s">
        <v>347</v>
      </c>
      <c r="AB1261" s="56" t="s">
        <v>343</v>
      </c>
      <c r="AC1261" s="56" t="s">
        <v>342</v>
      </c>
      <c r="AD1261" s="56" t="s">
        <v>347</v>
      </c>
      <c r="AE1261" s="56" t="s">
        <v>334</v>
      </c>
      <c r="AF1261" s="56" t="s">
        <v>291</v>
      </c>
      <c r="AG1261" s="56">
        <v>2015</v>
      </c>
      <c r="AH1261" s="56" t="s">
        <v>80</v>
      </c>
      <c r="AI1261" s="56" t="s">
        <v>344</v>
      </c>
      <c r="AJ1261" s="56">
        <v>496</v>
      </c>
      <c r="AK1261" s="1">
        <v>42185</v>
      </c>
      <c r="AM1261" s="56">
        <v>42761</v>
      </c>
      <c r="AN1261" s="56" t="s">
        <v>551</v>
      </c>
      <c r="AO1261" s="1">
        <v>42227</v>
      </c>
      <c r="AP1261" s="56" t="s">
        <v>548</v>
      </c>
      <c r="AQ1261" s="56">
        <v>76743</v>
      </c>
      <c r="AR1261" s="56">
        <v>0</v>
      </c>
      <c r="AS1261" s="56" t="s">
        <v>346</v>
      </c>
      <c r="BB1261" s="56" t="s">
        <v>339</v>
      </c>
      <c r="BC1261" s="56" t="s">
        <v>263</v>
      </c>
      <c r="BD1261" s="56" t="s">
        <v>349</v>
      </c>
      <c r="BE1261" s="56" t="s">
        <v>347</v>
      </c>
      <c r="BF1261" s="56" t="s">
        <v>334</v>
      </c>
      <c r="BG1261" s="56" t="s">
        <v>549</v>
      </c>
      <c r="BH1261" s="56">
        <v>0</v>
      </c>
      <c r="BI1261" s="56">
        <v>0</v>
      </c>
      <c r="BJ1261" s="56">
        <v>1</v>
      </c>
    </row>
    <row r="1262" spans="1:62" hidden="1" x14ac:dyDescent="0.3">
      <c r="A1262" s="56">
        <v>49201411</v>
      </c>
      <c r="B1262" s="86">
        <v>599276</v>
      </c>
      <c r="C1262" s="1">
        <v>42893</v>
      </c>
      <c r="D1262" s="56" t="s">
        <v>543</v>
      </c>
      <c r="E1262" s="56" t="s">
        <v>543</v>
      </c>
      <c r="F1262" s="56" t="s">
        <v>334</v>
      </c>
      <c r="G1262" s="56" t="s">
        <v>335</v>
      </c>
      <c r="H1262" s="56" t="s">
        <v>336</v>
      </c>
      <c r="I1262" s="56" t="s">
        <v>544</v>
      </c>
      <c r="K1262" s="56" t="s">
        <v>337</v>
      </c>
      <c r="L1262" s="56" t="s">
        <v>545</v>
      </c>
      <c r="M1262" s="56" t="s">
        <v>1044</v>
      </c>
      <c r="N1262" s="56" t="s">
        <v>1045</v>
      </c>
      <c r="O1262" s="56" t="s">
        <v>546</v>
      </c>
      <c r="P1262" s="1" t="s">
        <v>110</v>
      </c>
      <c r="Q1262" s="56" t="s">
        <v>241</v>
      </c>
      <c r="R1262" s="56" t="s">
        <v>339</v>
      </c>
      <c r="S1262" s="56">
        <v>196041</v>
      </c>
      <c r="T1262" s="1" t="s">
        <v>556</v>
      </c>
      <c r="U1262" s="56">
        <v>41416</v>
      </c>
      <c r="V1262" s="56">
        <v>43099</v>
      </c>
      <c r="W1262" s="56">
        <v>41416</v>
      </c>
      <c r="X1262" s="56">
        <v>42734</v>
      </c>
      <c r="Y1262" s="56" t="s">
        <v>356</v>
      </c>
      <c r="Z1262" s="56" t="s">
        <v>341</v>
      </c>
      <c r="AA1262" s="56" t="s">
        <v>347</v>
      </c>
      <c r="AB1262" s="56" t="s">
        <v>343</v>
      </c>
      <c r="AC1262" s="56" t="s">
        <v>342</v>
      </c>
      <c r="AD1262" s="56" t="s">
        <v>347</v>
      </c>
      <c r="AE1262" s="56" t="s">
        <v>334</v>
      </c>
      <c r="AF1262" s="56" t="s">
        <v>291</v>
      </c>
      <c r="AG1262" s="56">
        <v>2017</v>
      </c>
      <c r="AH1262" s="56" t="s">
        <v>80</v>
      </c>
      <c r="AI1262" s="56" t="s">
        <v>348</v>
      </c>
      <c r="AJ1262" s="56">
        <v>1020</v>
      </c>
      <c r="AK1262" s="1">
        <v>42734</v>
      </c>
      <c r="AL1262" s="56" t="s">
        <v>955</v>
      </c>
      <c r="AM1262" s="56">
        <v>42761</v>
      </c>
      <c r="AN1262" s="56" t="s">
        <v>551</v>
      </c>
      <c r="AO1262" s="1">
        <v>42761</v>
      </c>
      <c r="AP1262" s="56" t="s">
        <v>551</v>
      </c>
      <c r="AQ1262" s="56">
        <v>76743</v>
      </c>
      <c r="AR1262" s="56">
        <v>0</v>
      </c>
      <c r="AS1262" s="56" t="s">
        <v>346</v>
      </c>
      <c r="BB1262" s="56" t="s">
        <v>339</v>
      </c>
      <c r="BC1262" s="56" t="s">
        <v>263</v>
      </c>
      <c r="BD1262" s="56" t="s">
        <v>349</v>
      </c>
      <c r="BE1262" s="56" t="s">
        <v>347</v>
      </c>
      <c r="BF1262" s="56" t="s">
        <v>334</v>
      </c>
      <c r="BG1262" s="56" t="s">
        <v>549</v>
      </c>
      <c r="BH1262" s="56">
        <v>0</v>
      </c>
      <c r="BI1262" s="56">
        <v>0</v>
      </c>
      <c r="BJ1262" s="56">
        <v>1</v>
      </c>
    </row>
    <row r="1263" spans="1:62" hidden="1" x14ac:dyDescent="0.3">
      <c r="A1263" s="56">
        <v>49201409</v>
      </c>
      <c r="B1263" s="86">
        <v>599276</v>
      </c>
      <c r="C1263" s="1">
        <v>42893</v>
      </c>
      <c r="D1263" s="56" t="s">
        <v>543</v>
      </c>
      <c r="E1263" s="56" t="s">
        <v>543</v>
      </c>
      <c r="F1263" s="56" t="s">
        <v>334</v>
      </c>
      <c r="G1263" s="56" t="s">
        <v>335</v>
      </c>
      <c r="H1263" s="56" t="s">
        <v>336</v>
      </c>
      <c r="I1263" s="56" t="s">
        <v>544</v>
      </c>
      <c r="K1263" s="56" t="s">
        <v>337</v>
      </c>
      <c r="L1263" s="56" t="s">
        <v>545</v>
      </c>
      <c r="M1263" s="56" t="s">
        <v>1044</v>
      </c>
      <c r="N1263" s="56" t="s">
        <v>1045</v>
      </c>
      <c r="O1263" s="56" t="s">
        <v>546</v>
      </c>
      <c r="P1263" s="1" t="s">
        <v>110</v>
      </c>
      <c r="Q1263" s="56" t="s">
        <v>241</v>
      </c>
      <c r="R1263" s="56" t="s">
        <v>339</v>
      </c>
      <c r="S1263" s="56">
        <v>196041</v>
      </c>
      <c r="T1263" s="1" t="s">
        <v>556</v>
      </c>
      <c r="U1263" s="56">
        <v>41416</v>
      </c>
      <c r="V1263" s="56">
        <v>43099</v>
      </c>
      <c r="W1263" s="56">
        <v>41416</v>
      </c>
      <c r="X1263" s="56">
        <v>42734</v>
      </c>
      <c r="Y1263" s="56" t="s">
        <v>356</v>
      </c>
      <c r="Z1263" s="56" t="s">
        <v>341</v>
      </c>
      <c r="AA1263" s="56" t="s">
        <v>347</v>
      </c>
      <c r="AB1263" s="56" t="s">
        <v>343</v>
      </c>
      <c r="AC1263" s="56" t="s">
        <v>342</v>
      </c>
      <c r="AD1263" s="56" t="s">
        <v>347</v>
      </c>
      <c r="AE1263" s="56" t="s">
        <v>334</v>
      </c>
      <c r="AF1263" s="56" t="s">
        <v>291</v>
      </c>
      <c r="AG1263" s="56">
        <v>2016</v>
      </c>
      <c r="AH1263" s="56" t="s">
        <v>80</v>
      </c>
      <c r="AI1263" s="56" t="s">
        <v>348</v>
      </c>
      <c r="AJ1263" s="56">
        <v>643</v>
      </c>
      <c r="AK1263" s="1">
        <v>42369</v>
      </c>
      <c r="AM1263" s="56">
        <v>42761</v>
      </c>
      <c r="AN1263" s="56" t="s">
        <v>551</v>
      </c>
      <c r="AO1263" s="1">
        <v>42443</v>
      </c>
      <c r="AP1263" s="56" t="s">
        <v>548</v>
      </c>
      <c r="AQ1263" s="56">
        <v>76743</v>
      </c>
      <c r="AR1263" s="56">
        <v>0</v>
      </c>
      <c r="AS1263" s="56" t="s">
        <v>346</v>
      </c>
      <c r="BB1263" s="56" t="s">
        <v>339</v>
      </c>
      <c r="BC1263" s="56" t="s">
        <v>263</v>
      </c>
      <c r="BD1263" s="56" t="s">
        <v>349</v>
      </c>
      <c r="BE1263" s="56" t="s">
        <v>347</v>
      </c>
      <c r="BF1263" s="56" t="s">
        <v>334</v>
      </c>
      <c r="BG1263" s="56" t="s">
        <v>549</v>
      </c>
      <c r="BH1263" s="56">
        <v>0</v>
      </c>
      <c r="BI1263" s="56">
        <v>0</v>
      </c>
      <c r="BJ1263" s="56">
        <v>1</v>
      </c>
    </row>
    <row r="1264" spans="1:62" hidden="1" x14ac:dyDescent="0.3">
      <c r="A1264" s="56">
        <v>49201410</v>
      </c>
      <c r="B1264" s="86">
        <v>599276</v>
      </c>
      <c r="C1264" s="1">
        <v>42893</v>
      </c>
      <c r="D1264" s="56" t="s">
        <v>543</v>
      </c>
      <c r="E1264" s="56" t="s">
        <v>543</v>
      </c>
      <c r="F1264" s="56" t="s">
        <v>334</v>
      </c>
      <c r="G1264" s="56" t="s">
        <v>335</v>
      </c>
      <c r="H1264" s="56" t="s">
        <v>336</v>
      </c>
      <c r="I1264" s="56" t="s">
        <v>544</v>
      </c>
      <c r="K1264" s="56" t="s">
        <v>337</v>
      </c>
      <c r="L1264" s="56" t="s">
        <v>545</v>
      </c>
      <c r="M1264" s="56" t="s">
        <v>1044</v>
      </c>
      <c r="N1264" s="56" t="s">
        <v>1045</v>
      </c>
      <c r="O1264" s="56" t="s">
        <v>546</v>
      </c>
      <c r="P1264" s="1" t="s">
        <v>110</v>
      </c>
      <c r="Q1264" s="56" t="s">
        <v>241</v>
      </c>
      <c r="R1264" s="56" t="s">
        <v>339</v>
      </c>
      <c r="S1264" s="56">
        <v>196041</v>
      </c>
      <c r="T1264" s="1" t="s">
        <v>556</v>
      </c>
      <c r="U1264" s="56">
        <v>41416</v>
      </c>
      <c r="V1264" s="56">
        <v>43099</v>
      </c>
      <c r="W1264" s="56">
        <v>41416</v>
      </c>
      <c r="X1264" s="56">
        <v>42734</v>
      </c>
      <c r="Y1264" s="56" t="s">
        <v>356</v>
      </c>
      <c r="Z1264" s="56" t="s">
        <v>341</v>
      </c>
      <c r="AA1264" s="56" t="s">
        <v>347</v>
      </c>
      <c r="AB1264" s="56" t="s">
        <v>343</v>
      </c>
      <c r="AC1264" s="56" t="s">
        <v>342</v>
      </c>
      <c r="AD1264" s="56" t="s">
        <v>347</v>
      </c>
      <c r="AE1264" s="56" t="s">
        <v>334</v>
      </c>
      <c r="AF1264" s="56" t="s">
        <v>291</v>
      </c>
      <c r="AG1264" s="56">
        <v>2016</v>
      </c>
      <c r="AH1264" s="56" t="s">
        <v>80</v>
      </c>
      <c r="AI1264" s="56" t="s">
        <v>344</v>
      </c>
      <c r="AJ1264" s="56">
        <v>824</v>
      </c>
      <c r="AK1264" s="1">
        <v>42551</v>
      </c>
      <c r="AL1264" s="56" t="s">
        <v>558</v>
      </c>
      <c r="AM1264" s="56">
        <v>42761</v>
      </c>
      <c r="AN1264" s="56" t="s">
        <v>551</v>
      </c>
      <c r="AO1264" s="1">
        <v>42576</v>
      </c>
      <c r="AP1264" s="56" t="s">
        <v>551</v>
      </c>
      <c r="AQ1264" s="56">
        <v>76743</v>
      </c>
      <c r="AR1264" s="56">
        <v>0</v>
      </c>
      <c r="AS1264" s="56" t="s">
        <v>346</v>
      </c>
      <c r="BB1264" s="56" t="s">
        <v>339</v>
      </c>
      <c r="BC1264" s="56" t="s">
        <v>263</v>
      </c>
      <c r="BD1264" s="56" t="s">
        <v>349</v>
      </c>
      <c r="BE1264" s="56" t="s">
        <v>347</v>
      </c>
      <c r="BF1264" s="56" t="s">
        <v>334</v>
      </c>
      <c r="BG1264" s="56" t="s">
        <v>549</v>
      </c>
      <c r="BH1264" s="56">
        <v>0</v>
      </c>
      <c r="BI1264" s="56">
        <v>0</v>
      </c>
      <c r="BJ1264" s="56">
        <v>1</v>
      </c>
    </row>
    <row r="1265" spans="1:62" hidden="1" x14ac:dyDescent="0.3">
      <c r="A1265" s="56">
        <v>49201419</v>
      </c>
      <c r="B1265" s="86">
        <v>599276</v>
      </c>
      <c r="C1265" s="1">
        <v>42893</v>
      </c>
      <c r="D1265" s="56" t="s">
        <v>543</v>
      </c>
      <c r="E1265" s="56" t="s">
        <v>543</v>
      </c>
      <c r="F1265" s="56" t="s">
        <v>334</v>
      </c>
      <c r="G1265" s="56" t="s">
        <v>335</v>
      </c>
      <c r="H1265" s="56" t="s">
        <v>336</v>
      </c>
      <c r="I1265" s="56" t="s">
        <v>544</v>
      </c>
      <c r="K1265" s="56" t="s">
        <v>337</v>
      </c>
      <c r="L1265" s="56" t="s">
        <v>545</v>
      </c>
      <c r="M1265" s="56" t="s">
        <v>1044</v>
      </c>
      <c r="N1265" s="56" t="s">
        <v>1045</v>
      </c>
      <c r="O1265" s="56" t="s">
        <v>546</v>
      </c>
      <c r="P1265" s="1" t="s">
        <v>110</v>
      </c>
      <c r="Q1265" s="56" t="s">
        <v>241</v>
      </c>
      <c r="R1265" s="56" t="s">
        <v>339</v>
      </c>
      <c r="S1265" s="56">
        <v>141803</v>
      </c>
      <c r="T1265" s="1" t="s">
        <v>111</v>
      </c>
      <c r="U1265" s="56">
        <v>41416</v>
      </c>
      <c r="V1265" s="56">
        <v>43099</v>
      </c>
      <c r="W1265" s="56">
        <v>41425</v>
      </c>
      <c r="X1265" s="56">
        <v>42734</v>
      </c>
      <c r="Y1265" s="56" t="s">
        <v>340</v>
      </c>
      <c r="Z1265" s="56" t="s">
        <v>341</v>
      </c>
      <c r="AA1265" s="56" t="s">
        <v>342</v>
      </c>
      <c r="AB1265" s="56" t="s">
        <v>343</v>
      </c>
      <c r="AC1265" s="56" t="s">
        <v>342</v>
      </c>
      <c r="AD1265" s="56" t="s">
        <v>342</v>
      </c>
      <c r="AE1265" s="56" t="s">
        <v>334</v>
      </c>
      <c r="AF1265" s="56" t="s">
        <v>224</v>
      </c>
      <c r="AG1265" s="56">
        <v>2013</v>
      </c>
      <c r="AH1265" s="56" t="s">
        <v>80</v>
      </c>
      <c r="AI1265" s="56" t="s">
        <v>339</v>
      </c>
      <c r="AJ1265" s="56">
        <v>0</v>
      </c>
      <c r="AM1265" s="56">
        <v>42794</v>
      </c>
      <c r="AN1265" s="56" t="s">
        <v>551</v>
      </c>
      <c r="AO1265" s="1">
        <v>41350</v>
      </c>
      <c r="AP1265" s="56" t="s">
        <v>548</v>
      </c>
      <c r="AQ1265" s="56">
        <v>257</v>
      </c>
      <c r="AR1265" s="56">
        <v>0</v>
      </c>
      <c r="AS1265" s="56" t="s">
        <v>346</v>
      </c>
      <c r="BB1265" s="56" t="s">
        <v>339</v>
      </c>
      <c r="BC1265" s="56" t="s">
        <v>263</v>
      </c>
      <c r="BD1265" s="56" t="s">
        <v>349</v>
      </c>
      <c r="BE1265" s="56" t="s">
        <v>347</v>
      </c>
      <c r="BF1265" s="56" t="s">
        <v>334</v>
      </c>
      <c r="BG1265" s="56" t="s">
        <v>549</v>
      </c>
      <c r="BH1265" s="56">
        <v>0</v>
      </c>
      <c r="BI1265" s="56">
        <v>0</v>
      </c>
      <c r="BJ1265" s="56">
        <v>1</v>
      </c>
    </row>
    <row r="1266" spans="1:62" hidden="1" x14ac:dyDescent="0.3">
      <c r="A1266" s="56">
        <v>49201415</v>
      </c>
      <c r="B1266" s="86">
        <v>599276</v>
      </c>
      <c r="C1266" s="1">
        <v>42893</v>
      </c>
      <c r="D1266" s="56" t="s">
        <v>543</v>
      </c>
      <c r="E1266" s="56" t="s">
        <v>543</v>
      </c>
      <c r="F1266" s="56" t="s">
        <v>334</v>
      </c>
      <c r="G1266" s="56" t="s">
        <v>335</v>
      </c>
      <c r="H1266" s="56" t="s">
        <v>336</v>
      </c>
      <c r="I1266" s="56" t="s">
        <v>544</v>
      </c>
      <c r="K1266" s="56" t="s">
        <v>337</v>
      </c>
      <c r="L1266" s="56" t="s">
        <v>545</v>
      </c>
      <c r="M1266" s="56" t="s">
        <v>1044</v>
      </c>
      <c r="N1266" s="56" t="s">
        <v>1045</v>
      </c>
      <c r="O1266" s="56" t="s">
        <v>546</v>
      </c>
      <c r="P1266" s="1" t="s">
        <v>110</v>
      </c>
      <c r="Q1266" s="56" t="s">
        <v>241</v>
      </c>
      <c r="R1266" s="56" t="s">
        <v>339</v>
      </c>
      <c r="S1266" s="56">
        <v>196041</v>
      </c>
      <c r="T1266" s="1" t="s">
        <v>556</v>
      </c>
      <c r="U1266" s="56">
        <v>41416</v>
      </c>
      <c r="V1266" s="56">
        <v>43099</v>
      </c>
      <c r="W1266" s="56">
        <v>41416</v>
      </c>
      <c r="X1266" s="56">
        <v>42734</v>
      </c>
      <c r="Y1266" s="56" t="s">
        <v>356</v>
      </c>
      <c r="Z1266" s="56" t="s">
        <v>341</v>
      </c>
      <c r="AA1266" s="56" t="s">
        <v>347</v>
      </c>
      <c r="AB1266" s="56" t="s">
        <v>343</v>
      </c>
      <c r="AC1266" s="56" t="s">
        <v>342</v>
      </c>
      <c r="AD1266" s="56" t="s">
        <v>347</v>
      </c>
      <c r="AE1266" s="56" t="s">
        <v>334</v>
      </c>
      <c r="AF1266" s="56" t="s">
        <v>292</v>
      </c>
      <c r="AG1266" s="56">
        <v>2015</v>
      </c>
      <c r="AH1266" s="56" t="s">
        <v>80</v>
      </c>
      <c r="AI1266" s="56" t="s">
        <v>348</v>
      </c>
      <c r="AJ1266" s="56">
        <v>220</v>
      </c>
      <c r="AM1266" s="56">
        <v>42761</v>
      </c>
      <c r="AN1266" s="56" t="s">
        <v>551</v>
      </c>
      <c r="AO1266" s="1">
        <v>41836</v>
      </c>
      <c r="AP1266" s="56" t="s">
        <v>383</v>
      </c>
      <c r="AQ1266" s="56">
        <v>76743</v>
      </c>
      <c r="AR1266" s="56">
        <v>0</v>
      </c>
      <c r="AS1266" s="56" t="s">
        <v>346</v>
      </c>
      <c r="BB1266" s="56" t="s">
        <v>339</v>
      </c>
      <c r="BC1266" s="56" t="s">
        <v>263</v>
      </c>
      <c r="BD1266" s="56" t="s">
        <v>349</v>
      </c>
      <c r="BE1266" s="56" t="s">
        <v>347</v>
      </c>
      <c r="BF1266" s="56" t="s">
        <v>334</v>
      </c>
      <c r="BG1266" s="56" t="s">
        <v>549</v>
      </c>
      <c r="BH1266" s="56">
        <v>0</v>
      </c>
      <c r="BI1266" s="56">
        <v>0</v>
      </c>
      <c r="BJ1266" s="56">
        <v>1</v>
      </c>
    </row>
    <row r="1267" spans="1:62" hidden="1" x14ac:dyDescent="0.3">
      <c r="A1267" s="56">
        <v>49201413</v>
      </c>
      <c r="B1267" s="86">
        <v>599276</v>
      </c>
      <c r="C1267" s="1">
        <v>42893</v>
      </c>
      <c r="D1267" s="56" t="s">
        <v>543</v>
      </c>
      <c r="E1267" s="56" t="s">
        <v>543</v>
      </c>
      <c r="F1267" s="56" t="s">
        <v>334</v>
      </c>
      <c r="G1267" s="56" t="s">
        <v>335</v>
      </c>
      <c r="H1267" s="56" t="s">
        <v>336</v>
      </c>
      <c r="I1267" s="56" t="s">
        <v>544</v>
      </c>
      <c r="K1267" s="56" t="s">
        <v>337</v>
      </c>
      <c r="L1267" s="56" t="s">
        <v>545</v>
      </c>
      <c r="M1267" s="56" t="s">
        <v>1044</v>
      </c>
      <c r="N1267" s="56" t="s">
        <v>1045</v>
      </c>
      <c r="O1267" s="56" t="s">
        <v>546</v>
      </c>
      <c r="P1267" s="1" t="s">
        <v>110</v>
      </c>
      <c r="Q1267" s="56" t="s">
        <v>241</v>
      </c>
      <c r="R1267" s="56" t="s">
        <v>339</v>
      </c>
      <c r="S1267" s="56">
        <v>196041</v>
      </c>
      <c r="T1267" s="1" t="s">
        <v>556</v>
      </c>
      <c r="U1267" s="56">
        <v>41416</v>
      </c>
      <c r="V1267" s="56">
        <v>43099</v>
      </c>
      <c r="W1267" s="56">
        <v>41416</v>
      </c>
      <c r="X1267" s="56">
        <v>42734</v>
      </c>
      <c r="Y1267" s="56" t="s">
        <v>356</v>
      </c>
      <c r="Z1267" s="56" t="s">
        <v>341</v>
      </c>
      <c r="AA1267" s="56" t="s">
        <v>347</v>
      </c>
      <c r="AB1267" s="56" t="s">
        <v>343</v>
      </c>
      <c r="AC1267" s="56" t="s">
        <v>342</v>
      </c>
      <c r="AD1267" s="56" t="s">
        <v>347</v>
      </c>
      <c r="AE1267" s="56" t="s">
        <v>334</v>
      </c>
      <c r="AF1267" s="56" t="s">
        <v>292</v>
      </c>
      <c r="AG1267" s="56">
        <v>2014</v>
      </c>
      <c r="AH1267" s="56" t="s">
        <v>80</v>
      </c>
      <c r="AI1267" s="56" t="s">
        <v>348</v>
      </c>
      <c r="AJ1267" s="56">
        <v>81</v>
      </c>
      <c r="AM1267" s="56">
        <v>42761</v>
      </c>
      <c r="AN1267" s="56" t="s">
        <v>551</v>
      </c>
      <c r="AO1267" s="1">
        <v>41836</v>
      </c>
      <c r="AP1267" s="56" t="s">
        <v>383</v>
      </c>
      <c r="AQ1267" s="56">
        <v>76743</v>
      </c>
      <c r="AR1267" s="56">
        <v>0</v>
      </c>
      <c r="AS1267" s="56" t="s">
        <v>346</v>
      </c>
      <c r="BB1267" s="56" t="s">
        <v>339</v>
      </c>
      <c r="BC1267" s="56" t="s">
        <v>263</v>
      </c>
      <c r="BD1267" s="56" t="s">
        <v>349</v>
      </c>
      <c r="BE1267" s="56" t="s">
        <v>347</v>
      </c>
      <c r="BF1267" s="56" t="s">
        <v>334</v>
      </c>
      <c r="BG1267" s="56" t="s">
        <v>549</v>
      </c>
      <c r="BH1267" s="56">
        <v>0</v>
      </c>
      <c r="BI1267" s="56">
        <v>0</v>
      </c>
      <c r="BJ1267" s="56">
        <v>1</v>
      </c>
    </row>
    <row r="1268" spans="1:62" hidden="1" x14ac:dyDescent="0.3">
      <c r="A1268" s="56">
        <v>49201414</v>
      </c>
      <c r="B1268" s="86">
        <v>599276</v>
      </c>
      <c r="C1268" s="1">
        <v>42893</v>
      </c>
      <c r="D1268" s="56" t="s">
        <v>543</v>
      </c>
      <c r="E1268" s="56" t="s">
        <v>543</v>
      </c>
      <c r="F1268" s="56" t="s">
        <v>334</v>
      </c>
      <c r="G1268" s="56" t="s">
        <v>335</v>
      </c>
      <c r="H1268" s="56" t="s">
        <v>336</v>
      </c>
      <c r="I1268" s="56" t="s">
        <v>544</v>
      </c>
      <c r="K1268" s="56" t="s">
        <v>337</v>
      </c>
      <c r="L1268" s="56" t="s">
        <v>545</v>
      </c>
      <c r="M1268" s="56" t="s">
        <v>1044</v>
      </c>
      <c r="N1268" s="56" t="s">
        <v>1045</v>
      </c>
      <c r="O1268" s="56" t="s">
        <v>546</v>
      </c>
      <c r="P1268" s="1" t="s">
        <v>110</v>
      </c>
      <c r="Q1268" s="56" t="s">
        <v>241</v>
      </c>
      <c r="R1268" s="56" t="s">
        <v>339</v>
      </c>
      <c r="S1268" s="56">
        <v>196041</v>
      </c>
      <c r="T1268" s="1" t="s">
        <v>556</v>
      </c>
      <c r="U1268" s="56">
        <v>41416</v>
      </c>
      <c r="V1268" s="56">
        <v>43099</v>
      </c>
      <c r="W1268" s="56">
        <v>41416</v>
      </c>
      <c r="X1268" s="56">
        <v>42734</v>
      </c>
      <c r="Y1268" s="56" t="s">
        <v>356</v>
      </c>
      <c r="Z1268" s="56" t="s">
        <v>341</v>
      </c>
      <c r="AA1268" s="56" t="s">
        <v>347</v>
      </c>
      <c r="AB1268" s="56" t="s">
        <v>343</v>
      </c>
      <c r="AC1268" s="56" t="s">
        <v>342</v>
      </c>
      <c r="AD1268" s="56" t="s">
        <v>347</v>
      </c>
      <c r="AE1268" s="56" t="s">
        <v>334</v>
      </c>
      <c r="AF1268" s="56" t="s">
        <v>292</v>
      </c>
      <c r="AG1268" s="56">
        <v>2014</v>
      </c>
      <c r="AH1268" s="56" t="s">
        <v>80</v>
      </c>
      <c r="AI1268" s="56" t="s">
        <v>344</v>
      </c>
      <c r="AJ1268" s="56">
        <v>180</v>
      </c>
      <c r="AM1268" s="56">
        <v>42761</v>
      </c>
      <c r="AN1268" s="56" t="s">
        <v>551</v>
      </c>
      <c r="AO1268" s="1">
        <v>41836</v>
      </c>
      <c r="AP1268" s="56" t="s">
        <v>383</v>
      </c>
      <c r="AQ1268" s="56">
        <v>76743</v>
      </c>
      <c r="AR1268" s="56">
        <v>0</v>
      </c>
      <c r="AS1268" s="56" t="s">
        <v>346</v>
      </c>
      <c r="BB1268" s="56" t="s">
        <v>339</v>
      </c>
      <c r="BC1268" s="56" t="s">
        <v>263</v>
      </c>
      <c r="BD1268" s="56" t="s">
        <v>349</v>
      </c>
      <c r="BE1268" s="56" t="s">
        <v>347</v>
      </c>
      <c r="BF1268" s="56" t="s">
        <v>334</v>
      </c>
      <c r="BG1268" s="56" t="s">
        <v>549</v>
      </c>
      <c r="BH1268" s="56">
        <v>0</v>
      </c>
      <c r="BI1268" s="56">
        <v>0</v>
      </c>
      <c r="BJ1268" s="56">
        <v>1</v>
      </c>
    </row>
    <row r="1269" spans="1:62" hidden="1" x14ac:dyDescent="0.3">
      <c r="A1269" s="56">
        <v>49201418</v>
      </c>
      <c r="B1269" s="86">
        <v>599276</v>
      </c>
      <c r="C1269" s="1">
        <v>42893</v>
      </c>
      <c r="D1269" s="56" t="s">
        <v>543</v>
      </c>
      <c r="E1269" s="56" t="s">
        <v>543</v>
      </c>
      <c r="F1269" s="56" t="s">
        <v>334</v>
      </c>
      <c r="G1269" s="56" t="s">
        <v>335</v>
      </c>
      <c r="H1269" s="56" t="s">
        <v>336</v>
      </c>
      <c r="I1269" s="56" t="s">
        <v>544</v>
      </c>
      <c r="K1269" s="56" t="s">
        <v>337</v>
      </c>
      <c r="L1269" s="56" t="s">
        <v>545</v>
      </c>
      <c r="M1269" s="56" t="s">
        <v>1044</v>
      </c>
      <c r="N1269" s="56" t="s">
        <v>1045</v>
      </c>
      <c r="O1269" s="56" t="s">
        <v>546</v>
      </c>
      <c r="P1269" s="1" t="s">
        <v>110</v>
      </c>
      <c r="Q1269" s="56" t="s">
        <v>241</v>
      </c>
      <c r="R1269" s="56" t="s">
        <v>339</v>
      </c>
      <c r="S1269" s="56">
        <v>196041</v>
      </c>
      <c r="T1269" s="1" t="s">
        <v>556</v>
      </c>
      <c r="U1269" s="56">
        <v>41416</v>
      </c>
      <c r="V1269" s="56">
        <v>43099</v>
      </c>
      <c r="W1269" s="56">
        <v>41416</v>
      </c>
      <c r="X1269" s="56">
        <v>42734</v>
      </c>
      <c r="Y1269" s="56" t="s">
        <v>356</v>
      </c>
      <c r="Z1269" s="56" t="s">
        <v>341</v>
      </c>
      <c r="AA1269" s="56" t="s">
        <v>347</v>
      </c>
      <c r="AB1269" s="56" t="s">
        <v>343</v>
      </c>
      <c r="AC1269" s="56" t="s">
        <v>342</v>
      </c>
      <c r="AD1269" s="56" t="s">
        <v>347</v>
      </c>
      <c r="AE1269" s="56" t="s">
        <v>334</v>
      </c>
      <c r="AF1269" s="56" t="s">
        <v>292</v>
      </c>
      <c r="AG1269" s="56">
        <v>2017</v>
      </c>
      <c r="AH1269" s="56" t="s">
        <v>80</v>
      </c>
      <c r="AI1269" s="56" t="s">
        <v>348</v>
      </c>
      <c r="AJ1269" s="56">
        <v>316</v>
      </c>
      <c r="AM1269" s="56">
        <v>42761</v>
      </c>
      <c r="AN1269" s="56" t="s">
        <v>551</v>
      </c>
      <c r="AO1269" s="1">
        <v>41836</v>
      </c>
      <c r="AP1269" s="56" t="s">
        <v>383</v>
      </c>
      <c r="AQ1269" s="56">
        <v>76743</v>
      </c>
      <c r="AR1269" s="56">
        <v>0</v>
      </c>
      <c r="AS1269" s="56" t="s">
        <v>346</v>
      </c>
      <c r="BB1269" s="56" t="s">
        <v>339</v>
      </c>
      <c r="BC1269" s="56" t="s">
        <v>263</v>
      </c>
      <c r="BD1269" s="56" t="s">
        <v>349</v>
      </c>
      <c r="BE1269" s="56" t="s">
        <v>347</v>
      </c>
      <c r="BF1269" s="56" t="s">
        <v>334</v>
      </c>
      <c r="BG1269" s="56" t="s">
        <v>549</v>
      </c>
      <c r="BH1269" s="56">
        <v>0</v>
      </c>
      <c r="BI1269" s="56">
        <v>0</v>
      </c>
      <c r="BJ1269" s="56">
        <v>1</v>
      </c>
    </row>
    <row r="1270" spans="1:62" hidden="1" x14ac:dyDescent="0.3">
      <c r="A1270" s="56">
        <v>49201416</v>
      </c>
      <c r="B1270" s="86">
        <v>599276</v>
      </c>
      <c r="C1270" s="1">
        <v>42893</v>
      </c>
      <c r="D1270" s="56" t="s">
        <v>543</v>
      </c>
      <c r="E1270" s="56" t="s">
        <v>543</v>
      </c>
      <c r="F1270" s="56" t="s">
        <v>334</v>
      </c>
      <c r="G1270" s="56" t="s">
        <v>335</v>
      </c>
      <c r="H1270" s="56" t="s">
        <v>336</v>
      </c>
      <c r="I1270" s="56" t="s">
        <v>544</v>
      </c>
      <c r="K1270" s="56" t="s">
        <v>337</v>
      </c>
      <c r="L1270" s="56" t="s">
        <v>545</v>
      </c>
      <c r="M1270" s="56" t="s">
        <v>1044</v>
      </c>
      <c r="N1270" s="56" t="s">
        <v>1045</v>
      </c>
      <c r="O1270" s="56" t="s">
        <v>546</v>
      </c>
      <c r="P1270" s="1" t="s">
        <v>110</v>
      </c>
      <c r="Q1270" s="56" t="s">
        <v>241</v>
      </c>
      <c r="R1270" s="56" t="s">
        <v>339</v>
      </c>
      <c r="S1270" s="56">
        <v>196041</v>
      </c>
      <c r="T1270" s="1" t="s">
        <v>556</v>
      </c>
      <c r="U1270" s="56">
        <v>41416</v>
      </c>
      <c r="V1270" s="56">
        <v>43099</v>
      </c>
      <c r="W1270" s="56">
        <v>41416</v>
      </c>
      <c r="X1270" s="56">
        <v>42734</v>
      </c>
      <c r="Y1270" s="56" t="s">
        <v>356</v>
      </c>
      <c r="Z1270" s="56" t="s">
        <v>341</v>
      </c>
      <c r="AA1270" s="56" t="s">
        <v>347</v>
      </c>
      <c r="AB1270" s="56" t="s">
        <v>343</v>
      </c>
      <c r="AC1270" s="56" t="s">
        <v>342</v>
      </c>
      <c r="AD1270" s="56" t="s">
        <v>347</v>
      </c>
      <c r="AE1270" s="56" t="s">
        <v>334</v>
      </c>
      <c r="AF1270" s="56" t="s">
        <v>292</v>
      </c>
      <c r="AG1270" s="56">
        <v>2015</v>
      </c>
      <c r="AH1270" s="56" t="s">
        <v>80</v>
      </c>
      <c r="AI1270" s="56" t="s">
        <v>344</v>
      </c>
      <c r="AJ1270" s="56">
        <v>244</v>
      </c>
      <c r="AM1270" s="56">
        <v>42761</v>
      </c>
      <c r="AN1270" s="56" t="s">
        <v>551</v>
      </c>
      <c r="AO1270" s="1">
        <v>41836</v>
      </c>
      <c r="AP1270" s="56" t="s">
        <v>383</v>
      </c>
      <c r="AQ1270" s="56">
        <v>76743</v>
      </c>
      <c r="AR1270" s="56">
        <v>0</v>
      </c>
      <c r="AS1270" s="56" t="s">
        <v>346</v>
      </c>
      <c r="BB1270" s="56" t="s">
        <v>339</v>
      </c>
      <c r="BC1270" s="56" t="s">
        <v>263</v>
      </c>
      <c r="BD1270" s="56" t="s">
        <v>349</v>
      </c>
      <c r="BE1270" s="56" t="s">
        <v>347</v>
      </c>
      <c r="BF1270" s="56" t="s">
        <v>334</v>
      </c>
      <c r="BG1270" s="56" t="s">
        <v>549</v>
      </c>
      <c r="BH1270" s="56">
        <v>0</v>
      </c>
      <c r="BI1270" s="56">
        <v>0</v>
      </c>
      <c r="BJ1270" s="56">
        <v>1</v>
      </c>
    </row>
    <row r="1271" spans="1:62" hidden="1" x14ac:dyDescent="0.3">
      <c r="A1271" s="56">
        <v>49201417</v>
      </c>
      <c r="B1271" s="86">
        <v>599276</v>
      </c>
      <c r="C1271" s="1">
        <v>42893</v>
      </c>
      <c r="D1271" s="56" t="s">
        <v>543</v>
      </c>
      <c r="E1271" s="56" t="s">
        <v>543</v>
      </c>
      <c r="F1271" s="56" t="s">
        <v>334</v>
      </c>
      <c r="G1271" s="56" t="s">
        <v>335</v>
      </c>
      <c r="H1271" s="56" t="s">
        <v>336</v>
      </c>
      <c r="I1271" s="56" t="s">
        <v>544</v>
      </c>
      <c r="K1271" s="56" t="s">
        <v>337</v>
      </c>
      <c r="L1271" s="56" t="s">
        <v>545</v>
      </c>
      <c r="M1271" s="56" t="s">
        <v>1044</v>
      </c>
      <c r="N1271" s="56" t="s">
        <v>1045</v>
      </c>
      <c r="O1271" s="56" t="s">
        <v>546</v>
      </c>
      <c r="P1271" s="1" t="s">
        <v>110</v>
      </c>
      <c r="Q1271" s="56" t="s">
        <v>241</v>
      </c>
      <c r="R1271" s="56" t="s">
        <v>339</v>
      </c>
      <c r="S1271" s="56">
        <v>196041</v>
      </c>
      <c r="T1271" s="1" t="s">
        <v>556</v>
      </c>
      <c r="U1271" s="56">
        <v>41416</v>
      </c>
      <c r="V1271" s="56">
        <v>43099</v>
      </c>
      <c r="W1271" s="56">
        <v>41416</v>
      </c>
      <c r="X1271" s="56">
        <v>42734</v>
      </c>
      <c r="Y1271" s="56" t="s">
        <v>356</v>
      </c>
      <c r="Z1271" s="56" t="s">
        <v>341</v>
      </c>
      <c r="AA1271" s="56" t="s">
        <v>347</v>
      </c>
      <c r="AB1271" s="56" t="s">
        <v>343</v>
      </c>
      <c r="AC1271" s="56" t="s">
        <v>342</v>
      </c>
      <c r="AD1271" s="56" t="s">
        <v>347</v>
      </c>
      <c r="AE1271" s="56" t="s">
        <v>334</v>
      </c>
      <c r="AF1271" s="56" t="s">
        <v>292</v>
      </c>
      <c r="AG1271" s="56">
        <v>2016</v>
      </c>
      <c r="AH1271" s="56" t="s">
        <v>80</v>
      </c>
      <c r="AI1271" s="56" t="s">
        <v>344</v>
      </c>
      <c r="AJ1271" s="56">
        <v>292</v>
      </c>
      <c r="AM1271" s="56">
        <v>42761</v>
      </c>
      <c r="AN1271" s="56" t="s">
        <v>551</v>
      </c>
      <c r="AO1271" s="1">
        <v>41836</v>
      </c>
      <c r="AP1271" s="56" t="s">
        <v>383</v>
      </c>
      <c r="AQ1271" s="56">
        <v>76743</v>
      </c>
      <c r="AR1271" s="56">
        <v>0</v>
      </c>
      <c r="AS1271" s="56" t="s">
        <v>346</v>
      </c>
      <c r="BB1271" s="56" t="s">
        <v>339</v>
      </c>
      <c r="BC1271" s="56" t="s">
        <v>263</v>
      </c>
      <c r="BD1271" s="56" t="s">
        <v>349</v>
      </c>
      <c r="BE1271" s="56" t="s">
        <v>347</v>
      </c>
      <c r="BF1271" s="56" t="s">
        <v>334</v>
      </c>
      <c r="BG1271" s="56" t="s">
        <v>549</v>
      </c>
      <c r="BH1271" s="56">
        <v>0</v>
      </c>
      <c r="BI1271" s="56">
        <v>0</v>
      </c>
      <c r="BJ1271" s="56">
        <v>1</v>
      </c>
    </row>
    <row r="1272" spans="1:62" hidden="1" x14ac:dyDescent="0.3">
      <c r="A1272" s="56">
        <v>49201453</v>
      </c>
      <c r="B1272" s="86">
        <v>599276</v>
      </c>
      <c r="C1272" s="1">
        <v>42893</v>
      </c>
      <c r="D1272" s="56" t="s">
        <v>543</v>
      </c>
      <c r="E1272" s="56" t="s">
        <v>543</v>
      </c>
      <c r="F1272" s="56" t="s">
        <v>334</v>
      </c>
      <c r="G1272" s="56" t="s">
        <v>335</v>
      </c>
      <c r="H1272" s="56" t="s">
        <v>336</v>
      </c>
      <c r="I1272" s="56" t="s">
        <v>544</v>
      </c>
      <c r="K1272" s="56" t="s">
        <v>337</v>
      </c>
      <c r="L1272" s="56" t="s">
        <v>545</v>
      </c>
      <c r="M1272" s="56" t="s">
        <v>1044</v>
      </c>
      <c r="N1272" s="56" t="s">
        <v>1045</v>
      </c>
      <c r="O1272" s="56" t="s">
        <v>546</v>
      </c>
      <c r="P1272" s="1" t="s">
        <v>110</v>
      </c>
      <c r="Q1272" s="56" t="s">
        <v>241</v>
      </c>
      <c r="R1272" s="56" t="s">
        <v>339</v>
      </c>
      <c r="S1272" s="56">
        <v>149282</v>
      </c>
      <c r="T1272" s="1" t="s">
        <v>559</v>
      </c>
      <c r="U1272" s="56">
        <v>41416</v>
      </c>
      <c r="V1272" s="56">
        <v>43099</v>
      </c>
      <c r="W1272" s="56">
        <v>41425</v>
      </c>
      <c r="X1272" s="56">
        <v>42734</v>
      </c>
      <c r="Y1272" s="56" t="s">
        <v>340</v>
      </c>
      <c r="Z1272" s="56" t="s">
        <v>341</v>
      </c>
      <c r="AA1272" s="56" t="s">
        <v>347</v>
      </c>
      <c r="AB1272" s="56" t="s">
        <v>343</v>
      </c>
      <c r="AC1272" s="56" t="s">
        <v>342</v>
      </c>
      <c r="AD1272" s="56" t="s">
        <v>342</v>
      </c>
      <c r="AE1272" s="56" t="s">
        <v>334</v>
      </c>
      <c r="AF1272" s="56" t="s">
        <v>291</v>
      </c>
      <c r="AG1272" s="56">
        <v>2016</v>
      </c>
      <c r="AH1272" s="56" t="s">
        <v>80</v>
      </c>
      <c r="AI1272" s="56" t="s">
        <v>348</v>
      </c>
      <c r="AJ1272" s="56">
        <v>65022</v>
      </c>
      <c r="AK1272" s="1">
        <v>42369</v>
      </c>
      <c r="AL1272" s="56" t="s">
        <v>563</v>
      </c>
      <c r="AM1272" s="56">
        <v>42779</v>
      </c>
      <c r="AN1272" s="56" t="s">
        <v>551</v>
      </c>
      <c r="AO1272" s="1">
        <v>42411</v>
      </c>
      <c r="AP1272" s="56" t="s">
        <v>548</v>
      </c>
      <c r="AQ1272" s="56">
        <v>67522</v>
      </c>
      <c r="AR1272" s="56">
        <v>0</v>
      </c>
      <c r="AS1272" s="56" t="s">
        <v>346</v>
      </c>
      <c r="BB1272" s="56" t="s">
        <v>339</v>
      </c>
      <c r="BC1272" s="56" t="s">
        <v>263</v>
      </c>
      <c r="BD1272" s="56" t="s">
        <v>349</v>
      </c>
      <c r="BE1272" s="56" t="s">
        <v>347</v>
      </c>
      <c r="BF1272" s="56" t="s">
        <v>334</v>
      </c>
      <c r="BG1272" s="56" t="s">
        <v>549</v>
      </c>
      <c r="BH1272" s="56">
        <v>0</v>
      </c>
      <c r="BI1272" s="56">
        <v>0</v>
      </c>
      <c r="BJ1272" s="56">
        <v>1</v>
      </c>
    </row>
    <row r="1273" spans="1:62" hidden="1" x14ac:dyDescent="0.3">
      <c r="A1273" s="56">
        <v>49201437</v>
      </c>
      <c r="B1273" s="86">
        <v>599276</v>
      </c>
      <c r="C1273" s="1">
        <v>42893</v>
      </c>
      <c r="D1273" s="56" t="s">
        <v>543</v>
      </c>
      <c r="E1273" s="56" t="s">
        <v>543</v>
      </c>
      <c r="F1273" s="56" t="s">
        <v>334</v>
      </c>
      <c r="G1273" s="56" t="s">
        <v>335</v>
      </c>
      <c r="H1273" s="56" t="s">
        <v>336</v>
      </c>
      <c r="I1273" s="56" t="s">
        <v>544</v>
      </c>
      <c r="K1273" s="56" t="s">
        <v>337</v>
      </c>
      <c r="L1273" s="56" t="s">
        <v>545</v>
      </c>
      <c r="M1273" s="56" t="s">
        <v>1044</v>
      </c>
      <c r="N1273" s="56" t="s">
        <v>1045</v>
      </c>
      <c r="O1273" s="56" t="s">
        <v>546</v>
      </c>
      <c r="P1273" s="1" t="s">
        <v>110</v>
      </c>
      <c r="Q1273" s="56" t="s">
        <v>241</v>
      </c>
      <c r="R1273" s="56" t="s">
        <v>339</v>
      </c>
      <c r="S1273" s="56">
        <v>141804</v>
      </c>
      <c r="T1273" s="1" t="s">
        <v>112</v>
      </c>
      <c r="U1273" s="56">
        <v>41416</v>
      </c>
      <c r="V1273" s="56">
        <v>43099</v>
      </c>
      <c r="W1273" s="56">
        <v>41425</v>
      </c>
      <c r="X1273" s="56">
        <v>42735</v>
      </c>
      <c r="Y1273" s="56" t="s">
        <v>340</v>
      </c>
      <c r="Z1273" s="56" t="s">
        <v>341</v>
      </c>
      <c r="AA1273" s="56" t="s">
        <v>342</v>
      </c>
      <c r="AB1273" s="56" t="s">
        <v>343</v>
      </c>
      <c r="AC1273" s="56" t="s">
        <v>342</v>
      </c>
      <c r="AD1273" s="56" t="s">
        <v>342</v>
      </c>
      <c r="AE1273" s="56" t="s">
        <v>334</v>
      </c>
      <c r="AF1273" s="56" t="s">
        <v>291</v>
      </c>
      <c r="AG1273" s="56">
        <v>2015</v>
      </c>
      <c r="AH1273" s="56" t="s">
        <v>80</v>
      </c>
      <c r="AI1273" s="56" t="s">
        <v>348</v>
      </c>
      <c r="AJ1273" s="56">
        <v>1</v>
      </c>
      <c r="AK1273" s="1">
        <v>42004</v>
      </c>
      <c r="AM1273" s="56">
        <v>42613</v>
      </c>
      <c r="AN1273" s="56" t="s">
        <v>551</v>
      </c>
      <c r="AO1273" s="1">
        <v>42051</v>
      </c>
      <c r="AP1273" s="56" t="s">
        <v>548</v>
      </c>
      <c r="AQ1273" s="56">
        <v>260</v>
      </c>
      <c r="AR1273" s="56">
        <v>0</v>
      </c>
      <c r="AS1273" s="56" t="s">
        <v>346</v>
      </c>
      <c r="BB1273" s="56" t="s">
        <v>339</v>
      </c>
      <c r="BC1273" s="56" t="s">
        <v>263</v>
      </c>
      <c r="BD1273" s="56" t="s">
        <v>349</v>
      </c>
      <c r="BE1273" s="56" t="s">
        <v>347</v>
      </c>
      <c r="BF1273" s="56" t="s">
        <v>334</v>
      </c>
      <c r="BG1273" s="56" t="s">
        <v>549</v>
      </c>
      <c r="BH1273" s="56">
        <v>0</v>
      </c>
      <c r="BI1273" s="56">
        <v>0</v>
      </c>
      <c r="BJ1273" s="56">
        <v>1</v>
      </c>
    </row>
    <row r="1274" spans="1:62" hidden="1" x14ac:dyDescent="0.3">
      <c r="A1274" s="56">
        <v>49201429</v>
      </c>
      <c r="B1274" s="86">
        <v>599276</v>
      </c>
      <c r="C1274" s="1">
        <v>42893</v>
      </c>
      <c r="D1274" s="56" t="s">
        <v>543</v>
      </c>
      <c r="E1274" s="56" t="s">
        <v>543</v>
      </c>
      <c r="F1274" s="56" t="s">
        <v>334</v>
      </c>
      <c r="G1274" s="56" t="s">
        <v>335</v>
      </c>
      <c r="H1274" s="56" t="s">
        <v>336</v>
      </c>
      <c r="I1274" s="56" t="s">
        <v>544</v>
      </c>
      <c r="K1274" s="56" t="s">
        <v>337</v>
      </c>
      <c r="L1274" s="56" t="s">
        <v>545</v>
      </c>
      <c r="M1274" s="56" t="s">
        <v>1044</v>
      </c>
      <c r="N1274" s="56" t="s">
        <v>1045</v>
      </c>
      <c r="O1274" s="56" t="s">
        <v>546</v>
      </c>
      <c r="P1274" s="1" t="s">
        <v>110</v>
      </c>
      <c r="Q1274" s="56" t="s">
        <v>241</v>
      </c>
      <c r="R1274" s="56" t="s">
        <v>339</v>
      </c>
      <c r="S1274" s="56">
        <v>141803</v>
      </c>
      <c r="T1274" s="1" t="s">
        <v>111</v>
      </c>
      <c r="U1274" s="56">
        <v>41416</v>
      </c>
      <c r="V1274" s="56">
        <v>43099</v>
      </c>
      <c r="W1274" s="56">
        <v>41425</v>
      </c>
      <c r="X1274" s="56">
        <v>42734</v>
      </c>
      <c r="Y1274" s="56" t="s">
        <v>340</v>
      </c>
      <c r="Z1274" s="56" t="s">
        <v>341</v>
      </c>
      <c r="AA1274" s="56" t="s">
        <v>342</v>
      </c>
      <c r="AB1274" s="56" t="s">
        <v>343</v>
      </c>
      <c r="AC1274" s="56" t="s">
        <v>342</v>
      </c>
      <c r="AD1274" s="56" t="s">
        <v>342</v>
      </c>
      <c r="AE1274" s="56" t="s">
        <v>334</v>
      </c>
      <c r="AF1274" s="56" t="s">
        <v>292</v>
      </c>
      <c r="AG1274" s="56">
        <v>2015</v>
      </c>
      <c r="AH1274" s="56" t="s">
        <v>80</v>
      </c>
      <c r="AI1274" s="56" t="s">
        <v>348</v>
      </c>
      <c r="AJ1274" s="56">
        <v>0</v>
      </c>
      <c r="AM1274" s="56">
        <v>42794</v>
      </c>
      <c r="AN1274" s="56" t="s">
        <v>551</v>
      </c>
      <c r="AO1274" s="1">
        <v>41350</v>
      </c>
      <c r="AP1274" s="56" t="s">
        <v>548</v>
      </c>
      <c r="AQ1274" s="56">
        <v>257</v>
      </c>
      <c r="AR1274" s="56">
        <v>0</v>
      </c>
      <c r="AS1274" s="56" t="s">
        <v>346</v>
      </c>
      <c r="BB1274" s="56" t="s">
        <v>339</v>
      </c>
      <c r="BC1274" s="56" t="s">
        <v>263</v>
      </c>
      <c r="BD1274" s="56" t="s">
        <v>349</v>
      </c>
      <c r="BE1274" s="56" t="s">
        <v>347</v>
      </c>
      <c r="BF1274" s="56" t="s">
        <v>334</v>
      </c>
      <c r="BG1274" s="56" t="s">
        <v>549</v>
      </c>
      <c r="BH1274" s="56">
        <v>0</v>
      </c>
      <c r="BI1274" s="56">
        <v>0</v>
      </c>
      <c r="BJ1274" s="56">
        <v>1</v>
      </c>
    </row>
    <row r="1275" spans="1:62" hidden="1" x14ac:dyDescent="0.3">
      <c r="A1275" s="56">
        <v>49201425</v>
      </c>
      <c r="B1275" s="86">
        <v>599276</v>
      </c>
      <c r="C1275" s="1">
        <v>42893</v>
      </c>
      <c r="D1275" s="56" t="s">
        <v>543</v>
      </c>
      <c r="E1275" s="56" t="s">
        <v>543</v>
      </c>
      <c r="F1275" s="56" t="s">
        <v>334</v>
      </c>
      <c r="G1275" s="56" t="s">
        <v>335</v>
      </c>
      <c r="H1275" s="56" t="s">
        <v>336</v>
      </c>
      <c r="I1275" s="56" t="s">
        <v>544</v>
      </c>
      <c r="K1275" s="56" t="s">
        <v>337</v>
      </c>
      <c r="L1275" s="56" t="s">
        <v>545</v>
      </c>
      <c r="M1275" s="56" t="s">
        <v>1044</v>
      </c>
      <c r="N1275" s="56" t="s">
        <v>1045</v>
      </c>
      <c r="O1275" s="56" t="s">
        <v>546</v>
      </c>
      <c r="P1275" s="1" t="s">
        <v>110</v>
      </c>
      <c r="Q1275" s="56" t="s">
        <v>241</v>
      </c>
      <c r="R1275" s="56" t="s">
        <v>339</v>
      </c>
      <c r="S1275" s="56">
        <v>141803</v>
      </c>
      <c r="T1275" s="1" t="s">
        <v>111</v>
      </c>
      <c r="U1275" s="56">
        <v>41416</v>
      </c>
      <c r="V1275" s="56">
        <v>43099</v>
      </c>
      <c r="W1275" s="56">
        <v>41425</v>
      </c>
      <c r="X1275" s="56">
        <v>42734</v>
      </c>
      <c r="Y1275" s="56" t="s">
        <v>340</v>
      </c>
      <c r="Z1275" s="56" t="s">
        <v>341</v>
      </c>
      <c r="AA1275" s="56" t="s">
        <v>342</v>
      </c>
      <c r="AB1275" s="56" t="s">
        <v>343</v>
      </c>
      <c r="AC1275" s="56" t="s">
        <v>342</v>
      </c>
      <c r="AD1275" s="56" t="s">
        <v>342</v>
      </c>
      <c r="AE1275" s="56" t="s">
        <v>334</v>
      </c>
      <c r="AF1275" s="56" t="s">
        <v>291</v>
      </c>
      <c r="AG1275" s="56">
        <v>2016</v>
      </c>
      <c r="AH1275" s="56" t="s">
        <v>80</v>
      </c>
      <c r="AI1275" s="56" t="s">
        <v>344</v>
      </c>
      <c r="AJ1275" s="56">
        <v>1</v>
      </c>
      <c r="AK1275" s="1">
        <v>42551</v>
      </c>
      <c r="AM1275" s="56">
        <v>42794</v>
      </c>
      <c r="AN1275" s="56" t="s">
        <v>551</v>
      </c>
      <c r="AO1275" s="1">
        <v>42794</v>
      </c>
      <c r="AP1275" s="56" t="s">
        <v>551</v>
      </c>
      <c r="AQ1275" s="56">
        <v>257</v>
      </c>
      <c r="AR1275" s="56">
        <v>0</v>
      </c>
      <c r="AS1275" s="56" t="s">
        <v>346</v>
      </c>
      <c r="BB1275" s="56" t="s">
        <v>339</v>
      </c>
      <c r="BC1275" s="56" t="s">
        <v>263</v>
      </c>
      <c r="BD1275" s="56" t="s">
        <v>349</v>
      </c>
      <c r="BE1275" s="56" t="s">
        <v>347</v>
      </c>
      <c r="BF1275" s="56" t="s">
        <v>334</v>
      </c>
      <c r="BG1275" s="56" t="s">
        <v>549</v>
      </c>
      <c r="BH1275" s="56">
        <v>0</v>
      </c>
      <c r="BI1275" s="56">
        <v>0</v>
      </c>
      <c r="BJ1275" s="56">
        <v>1</v>
      </c>
    </row>
    <row r="1276" spans="1:62" hidden="1" x14ac:dyDescent="0.3">
      <c r="A1276" s="56">
        <v>49201423</v>
      </c>
      <c r="B1276" s="86">
        <v>599276</v>
      </c>
      <c r="C1276" s="1">
        <v>42893</v>
      </c>
      <c r="D1276" s="56" t="s">
        <v>543</v>
      </c>
      <c r="E1276" s="56" t="s">
        <v>543</v>
      </c>
      <c r="F1276" s="56" t="s">
        <v>334</v>
      </c>
      <c r="G1276" s="56" t="s">
        <v>335</v>
      </c>
      <c r="H1276" s="56" t="s">
        <v>336</v>
      </c>
      <c r="I1276" s="56" t="s">
        <v>544</v>
      </c>
      <c r="K1276" s="56" t="s">
        <v>337</v>
      </c>
      <c r="L1276" s="56" t="s">
        <v>545</v>
      </c>
      <c r="M1276" s="56" t="s">
        <v>1044</v>
      </c>
      <c r="N1276" s="56" t="s">
        <v>1045</v>
      </c>
      <c r="O1276" s="56" t="s">
        <v>546</v>
      </c>
      <c r="P1276" s="1" t="s">
        <v>110</v>
      </c>
      <c r="Q1276" s="56" t="s">
        <v>241</v>
      </c>
      <c r="R1276" s="56" t="s">
        <v>339</v>
      </c>
      <c r="S1276" s="56">
        <v>141803</v>
      </c>
      <c r="T1276" s="1" t="s">
        <v>111</v>
      </c>
      <c r="U1276" s="56">
        <v>41416</v>
      </c>
      <c r="V1276" s="56">
        <v>43099</v>
      </c>
      <c r="W1276" s="56">
        <v>41425</v>
      </c>
      <c r="X1276" s="56">
        <v>42734</v>
      </c>
      <c r="Y1276" s="56" t="s">
        <v>340</v>
      </c>
      <c r="Z1276" s="56" t="s">
        <v>341</v>
      </c>
      <c r="AA1276" s="56" t="s">
        <v>342</v>
      </c>
      <c r="AB1276" s="56" t="s">
        <v>343</v>
      </c>
      <c r="AC1276" s="56" t="s">
        <v>342</v>
      </c>
      <c r="AD1276" s="56" t="s">
        <v>342</v>
      </c>
      <c r="AE1276" s="56" t="s">
        <v>334</v>
      </c>
      <c r="AF1276" s="56" t="s">
        <v>291</v>
      </c>
      <c r="AG1276" s="56">
        <v>2015</v>
      </c>
      <c r="AH1276" s="56" t="s">
        <v>80</v>
      </c>
      <c r="AI1276" s="56" t="s">
        <v>344</v>
      </c>
      <c r="AJ1276" s="56">
        <v>0</v>
      </c>
      <c r="AK1276" s="1">
        <v>42185</v>
      </c>
      <c r="AM1276" s="56">
        <v>42794</v>
      </c>
      <c r="AN1276" s="56" t="s">
        <v>551</v>
      </c>
      <c r="AO1276" s="1">
        <v>42227</v>
      </c>
      <c r="AP1276" s="56" t="s">
        <v>548</v>
      </c>
      <c r="AQ1276" s="56">
        <v>257</v>
      </c>
      <c r="AR1276" s="56">
        <v>0</v>
      </c>
      <c r="AS1276" s="56" t="s">
        <v>346</v>
      </c>
      <c r="BB1276" s="56" t="s">
        <v>339</v>
      </c>
      <c r="BC1276" s="56" t="s">
        <v>263</v>
      </c>
      <c r="BD1276" s="56" t="s">
        <v>349</v>
      </c>
      <c r="BE1276" s="56" t="s">
        <v>347</v>
      </c>
      <c r="BF1276" s="56" t="s">
        <v>334</v>
      </c>
      <c r="BG1276" s="56" t="s">
        <v>549</v>
      </c>
      <c r="BH1276" s="56">
        <v>0</v>
      </c>
      <c r="BI1276" s="56">
        <v>0</v>
      </c>
      <c r="BJ1276" s="56">
        <v>1</v>
      </c>
    </row>
    <row r="1277" spans="1:62" hidden="1" x14ac:dyDescent="0.3">
      <c r="A1277" s="56">
        <v>49201424</v>
      </c>
      <c r="B1277" s="86">
        <v>599276</v>
      </c>
      <c r="C1277" s="1">
        <v>42893</v>
      </c>
      <c r="D1277" s="56" t="s">
        <v>543</v>
      </c>
      <c r="E1277" s="56" t="s">
        <v>543</v>
      </c>
      <c r="F1277" s="56" t="s">
        <v>334</v>
      </c>
      <c r="G1277" s="56" t="s">
        <v>335</v>
      </c>
      <c r="H1277" s="56" t="s">
        <v>336</v>
      </c>
      <c r="I1277" s="56" t="s">
        <v>544</v>
      </c>
      <c r="K1277" s="56" t="s">
        <v>337</v>
      </c>
      <c r="L1277" s="56" t="s">
        <v>545</v>
      </c>
      <c r="M1277" s="56" t="s">
        <v>1044</v>
      </c>
      <c r="N1277" s="56" t="s">
        <v>1045</v>
      </c>
      <c r="O1277" s="56" t="s">
        <v>546</v>
      </c>
      <c r="P1277" s="1" t="s">
        <v>110</v>
      </c>
      <c r="Q1277" s="56" t="s">
        <v>241</v>
      </c>
      <c r="R1277" s="56" t="s">
        <v>339</v>
      </c>
      <c r="S1277" s="56">
        <v>141803</v>
      </c>
      <c r="T1277" s="1" t="s">
        <v>111</v>
      </c>
      <c r="U1277" s="56">
        <v>41416</v>
      </c>
      <c r="V1277" s="56">
        <v>43099</v>
      </c>
      <c r="W1277" s="56">
        <v>41425</v>
      </c>
      <c r="X1277" s="56">
        <v>42734</v>
      </c>
      <c r="Y1277" s="56" t="s">
        <v>340</v>
      </c>
      <c r="Z1277" s="56" t="s">
        <v>341</v>
      </c>
      <c r="AA1277" s="56" t="s">
        <v>342</v>
      </c>
      <c r="AB1277" s="56" t="s">
        <v>343</v>
      </c>
      <c r="AC1277" s="56" t="s">
        <v>342</v>
      </c>
      <c r="AD1277" s="56" t="s">
        <v>342</v>
      </c>
      <c r="AE1277" s="56" t="s">
        <v>334</v>
      </c>
      <c r="AF1277" s="56" t="s">
        <v>291</v>
      </c>
      <c r="AG1277" s="56">
        <v>2016</v>
      </c>
      <c r="AH1277" s="56" t="s">
        <v>80</v>
      </c>
      <c r="AI1277" s="56" t="s">
        <v>348</v>
      </c>
      <c r="AJ1277" s="56">
        <v>1</v>
      </c>
      <c r="AK1277" s="1">
        <v>42369</v>
      </c>
      <c r="AM1277" s="56">
        <v>42794</v>
      </c>
      <c r="AN1277" s="56" t="s">
        <v>551</v>
      </c>
      <c r="AO1277" s="1">
        <v>42794</v>
      </c>
      <c r="AP1277" s="56" t="s">
        <v>551</v>
      </c>
      <c r="AQ1277" s="56">
        <v>257</v>
      </c>
      <c r="AR1277" s="56">
        <v>0</v>
      </c>
      <c r="AS1277" s="56" t="s">
        <v>346</v>
      </c>
      <c r="BB1277" s="56" t="s">
        <v>339</v>
      </c>
      <c r="BC1277" s="56" t="s">
        <v>263</v>
      </c>
      <c r="BD1277" s="56" t="s">
        <v>349</v>
      </c>
      <c r="BE1277" s="56" t="s">
        <v>347</v>
      </c>
      <c r="BF1277" s="56" t="s">
        <v>334</v>
      </c>
      <c r="BG1277" s="56" t="s">
        <v>549</v>
      </c>
      <c r="BH1277" s="56">
        <v>0</v>
      </c>
      <c r="BI1277" s="56">
        <v>0</v>
      </c>
      <c r="BJ1277" s="56">
        <v>1</v>
      </c>
    </row>
    <row r="1278" spans="1:62" hidden="1" x14ac:dyDescent="0.3">
      <c r="A1278" s="56">
        <v>49201428</v>
      </c>
      <c r="B1278" s="86">
        <v>599276</v>
      </c>
      <c r="C1278" s="1">
        <v>42893</v>
      </c>
      <c r="D1278" s="56" t="s">
        <v>543</v>
      </c>
      <c r="E1278" s="56" t="s">
        <v>543</v>
      </c>
      <c r="F1278" s="56" t="s">
        <v>334</v>
      </c>
      <c r="G1278" s="56" t="s">
        <v>335</v>
      </c>
      <c r="H1278" s="56" t="s">
        <v>336</v>
      </c>
      <c r="I1278" s="56" t="s">
        <v>544</v>
      </c>
      <c r="K1278" s="56" t="s">
        <v>337</v>
      </c>
      <c r="L1278" s="56" t="s">
        <v>545</v>
      </c>
      <c r="M1278" s="56" t="s">
        <v>1044</v>
      </c>
      <c r="N1278" s="56" t="s">
        <v>1045</v>
      </c>
      <c r="O1278" s="56" t="s">
        <v>546</v>
      </c>
      <c r="P1278" s="1" t="s">
        <v>110</v>
      </c>
      <c r="Q1278" s="56" t="s">
        <v>241</v>
      </c>
      <c r="R1278" s="56" t="s">
        <v>339</v>
      </c>
      <c r="S1278" s="56">
        <v>141803</v>
      </c>
      <c r="T1278" s="1" t="s">
        <v>111</v>
      </c>
      <c r="U1278" s="56">
        <v>41416</v>
      </c>
      <c r="V1278" s="56">
        <v>43099</v>
      </c>
      <c r="W1278" s="56">
        <v>41425</v>
      </c>
      <c r="X1278" s="56">
        <v>42734</v>
      </c>
      <c r="Y1278" s="56" t="s">
        <v>340</v>
      </c>
      <c r="Z1278" s="56" t="s">
        <v>341</v>
      </c>
      <c r="AA1278" s="56" t="s">
        <v>342</v>
      </c>
      <c r="AB1278" s="56" t="s">
        <v>343</v>
      </c>
      <c r="AC1278" s="56" t="s">
        <v>342</v>
      </c>
      <c r="AD1278" s="56" t="s">
        <v>342</v>
      </c>
      <c r="AE1278" s="56" t="s">
        <v>334</v>
      </c>
      <c r="AF1278" s="56" t="s">
        <v>292</v>
      </c>
      <c r="AG1278" s="56">
        <v>2014</v>
      </c>
      <c r="AH1278" s="56" t="s">
        <v>80</v>
      </c>
      <c r="AI1278" s="56" t="s">
        <v>344</v>
      </c>
      <c r="AJ1278" s="56">
        <v>0</v>
      </c>
      <c r="AM1278" s="56">
        <v>42794</v>
      </c>
      <c r="AN1278" s="56" t="s">
        <v>551</v>
      </c>
      <c r="AO1278" s="1">
        <v>41350</v>
      </c>
      <c r="AP1278" s="56" t="s">
        <v>548</v>
      </c>
      <c r="AQ1278" s="56">
        <v>257</v>
      </c>
      <c r="AR1278" s="56">
        <v>0</v>
      </c>
      <c r="AS1278" s="56" t="s">
        <v>346</v>
      </c>
      <c r="BB1278" s="56" t="s">
        <v>339</v>
      </c>
      <c r="BC1278" s="56" t="s">
        <v>263</v>
      </c>
      <c r="BD1278" s="56" t="s">
        <v>349</v>
      </c>
      <c r="BE1278" s="56" t="s">
        <v>347</v>
      </c>
      <c r="BF1278" s="56" t="s">
        <v>334</v>
      </c>
      <c r="BG1278" s="56" t="s">
        <v>549</v>
      </c>
      <c r="BH1278" s="56">
        <v>0</v>
      </c>
      <c r="BI1278" s="56">
        <v>0</v>
      </c>
      <c r="BJ1278" s="56">
        <v>1</v>
      </c>
    </row>
    <row r="1279" spans="1:62" hidden="1" x14ac:dyDescent="0.3">
      <c r="A1279" s="56">
        <v>49201426</v>
      </c>
      <c r="B1279" s="86">
        <v>599276</v>
      </c>
      <c r="C1279" s="1">
        <v>42893</v>
      </c>
      <c r="D1279" s="56" t="s">
        <v>543</v>
      </c>
      <c r="E1279" s="56" t="s">
        <v>543</v>
      </c>
      <c r="F1279" s="56" t="s">
        <v>334</v>
      </c>
      <c r="G1279" s="56" t="s">
        <v>335</v>
      </c>
      <c r="H1279" s="56" t="s">
        <v>336</v>
      </c>
      <c r="I1279" s="56" t="s">
        <v>544</v>
      </c>
      <c r="K1279" s="56" t="s">
        <v>337</v>
      </c>
      <c r="L1279" s="56" t="s">
        <v>545</v>
      </c>
      <c r="M1279" s="56" t="s">
        <v>1044</v>
      </c>
      <c r="N1279" s="56" t="s">
        <v>1045</v>
      </c>
      <c r="O1279" s="56" t="s">
        <v>546</v>
      </c>
      <c r="P1279" s="1" t="s">
        <v>110</v>
      </c>
      <c r="Q1279" s="56" t="s">
        <v>241</v>
      </c>
      <c r="R1279" s="56" t="s">
        <v>339</v>
      </c>
      <c r="S1279" s="56">
        <v>141803</v>
      </c>
      <c r="T1279" s="1" t="s">
        <v>111</v>
      </c>
      <c r="U1279" s="56">
        <v>41416</v>
      </c>
      <c r="V1279" s="56">
        <v>43099</v>
      </c>
      <c r="W1279" s="56">
        <v>41425</v>
      </c>
      <c r="X1279" s="56">
        <v>42734</v>
      </c>
      <c r="Y1279" s="56" t="s">
        <v>340</v>
      </c>
      <c r="Z1279" s="56" t="s">
        <v>341</v>
      </c>
      <c r="AA1279" s="56" t="s">
        <v>342</v>
      </c>
      <c r="AB1279" s="56" t="s">
        <v>343</v>
      </c>
      <c r="AC1279" s="56" t="s">
        <v>342</v>
      </c>
      <c r="AD1279" s="56" t="s">
        <v>342</v>
      </c>
      <c r="AE1279" s="56" t="s">
        <v>334</v>
      </c>
      <c r="AF1279" s="56" t="s">
        <v>292</v>
      </c>
      <c r="AG1279" s="56">
        <v>2013</v>
      </c>
      <c r="AH1279" s="56" t="s">
        <v>80</v>
      </c>
      <c r="AI1279" s="56" t="s">
        <v>344</v>
      </c>
      <c r="AJ1279" s="56">
        <v>0</v>
      </c>
      <c r="AM1279" s="56">
        <v>42794</v>
      </c>
      <c r="AN1279" s="56" t="s">
        <v>551</v>
      </c>
      <c r="AO1279" s="1">
        <v>41350</v>
      </c>
      <c r="AP1279" s="56" t="s">
        <v>548</v>
      </c>
      <c r="AQ1279" s="56">
        <v>257</v>
      </c>
      <c r="AR1279" s="56">
        <v>0</v>
      </c>
      <c r="AS1279" s="56" t="s">
        <v>346</v>
      </c>
      <c r="BB1279" s="56" t="s">
        <v>339</v>
      </c>
      <c r="BC1279" s="56" t="s">
        <v>263</v>
      </c>
      <c r="BD1279" s="56" t="s">
        <v>349</v>
      </c>
      <c r="BE1279" s="56" t="s">
        <v>347</v>
      </c>
      <c r="BF1279" s="56" t="s">
        <v>334</v>
      </c>
      <c r="BG1279" s="56" t="s">
        <v>549</v>
      </c>
      <c r="BH1279" s="56">
        <v>0</v>
      </c>
      <c r="BI1279" s="56">
        <v>0</v>
      </c>
      <c r="BJ1279" s="56">
        <v>1</v>
      </c>
    </row>
    <row r="1280" spans="1:62" hidden="1" x14ac:dyDescent="0.3">
      <c r="A1280" s="56">
        <v>49201427</v>
      </c>
      <c r="B1280" s="86">
        <v>599276</v>
      </c>
      <c r="C1280" s="1">
        <v>42893</v>
      </c>
      <c r="D1280" s="56" t="s">
        <v>543</v>
      </c>
      <c r="E1280" s="56" t="s">
        <v>543</v>
      </c>
      <c r="F1280" s="56" t="s">
        <v>334</v>
      </c>
      <c r="G1280" s="56" t="s">
        <v>335</v>
      </c>
      <c r="H1280" s="56" t="s">
        <v>336</v>
      </c>
      <c r="I1280" s="56" t="s">
        <v>544</v>
      </c>
      <c r="K1280" s="56" t="s">
        <v>337</v>
      </c>
      <c r="L1280" s="56" t="s">
        <v>545</v>
      </c>
      <c r="M1280" s="56" t="s">
        <v>1044</v>
      </c>
      <c r="N1280" s="56" t="s">
        <v>1045</v>
      </c>
      <c r="O1280" s="56" t="s">
        <v>546</v>
      </c>
      <c r="P1280" s="1" t="s">
        <v>110</v>
      </c>
      <c r="Q1280" s="56" t="s">
        <v>241</v>
      </c>
      <c r="R1280" s="56" t="s">
        <v>339</v>
      </c>
      <c r="S1280" s="56">
        <v>141803</v>
      </c>
      <c r="T1280" s="1" t="s">
        <v>111</v>
      </c>
      <c r="U1280" s="56">
        <v>41416</v>
      </c>
      <c r="V1280" s="56">
        <v>43099</v>
      </c>
      <c r="W1280" s="56">
        <v>41425</v>
      </c>
      <c r="X1280" s="56">
        <v>42734</v>
      </c>
      <c r="Y1280" s="56" t="s">
        <v>340</v>
      </c>
      <c r="Z1280" s="56" t="s">
        <v>341</v>
      </c>
      <c r="AA1280" s="56" t="s">
        <v>342</v>
      </c>
      <c r="AB1280" s="56" t="s">
        <v>343</v>
      </c>
      <c r="AC1280" s="56" t="s">
        <v>342</v>
      </c>
      <c r="AD1280" s="56" t="s">
        <v>342</v>
      </c>
      <c r="AE1280" s="56" t="s">
        <v>334</v>
      </c>
      <c r="AF1280" s="56" t="s">
        <v>292</v>
      </c>
      <c r="AG1280" s="56">
        <v>2014</v>
      </c>
      <c r="AH1280" s="56" t="s">
        <v>80</v>
      </c>
      <c r="AI1280" s="56" t="s">
        <v>348</v>
      </c>
      <c r="AJ1280" s="56">
        <v>0</v>
      </c>
      <c r="AM1280" s="56">
        <v>42794</v>
      </c>
      <c r="AN1280" s="56" t="s">
        <v>551</v>
      </c>
      <c r="AO1280" s="1">
        <v>41350</v>
      </c>
      <c r="AP1280" s="56" t="s">
        <v>548</v>
      </c>
      <c r="AQ1280" s="56">
        <v>257</v>
      </c>
      <c r="AR1280" s="56">
        <v>0</v>
      </c>
      <c r="AS1280" s="56" t="s">
        <v>346</v>
      </c>
      <c r="BB1280" s="56" t="s">
        <v>339</v>
      </c>
      <c r="BC1280" s="56" t="s">
        <v>263</v>
      </c>
      <c r="BD1280" s="56" t="s">
        <v>349</v>
      </c>
      <c r="BE1280" s="56" t="s">
        <v>347</v>
      </c>
      <c r="BF1280" s="56" t="s">
        <v>334</v>
      </c>
      <c r="BG1280" s="56" t="s">
        <v>549</v>
      </c>
      <c r="BH1280" s="56">
        <v>0</v>
      </c>
      <c r="BI1280" s="56">
        <v>0</v>
      </c>
      <c r="BJ1280" s="56">
        <v>1</v>
      </c>
    </row>
    <row r="1281" spans="1:62" hidden="1" x14ac:dyDescent="0.3">
      <c r="A1281" s="56">
        <v>49201436</v>
      </c>
      <c r="B1281" s="86">
        <v>599276</v>
      </c>
      <c r="C1281" s="1">
        <v>42893</v>
      </c>
      <c r="D1281" s="56" t="s">
        <v>543</v>
      </c>
      <c r="E1281" s="56" t="s">
        <v>543</v>
      </c>
      <c r="F1281" s="56" t="s">
        <v>334</v>
      </c>
      <c r="G1281" s="56" t="s">
        <v>335</v>
      </c>
      <c r="H1281" s="56" t="s">
        <v>336</v>
      </c>
      <c r="I1281" s="56" t="s">
        <v>544</v>
      </c>
      <c r="K1281" s="56" t="s">
        <v>337</v>
      </c>
      <c r="L1281" s="56" t="s">
        <v>545</v>
      </c>
      <c r="M1281" s="56" t="s">
        <v>1044</v>
      </c>
      <c r="N1281" s="56" t="s">
        <v>1045</v>
      </c>
      <c r="O1281" s="56" t="s">
        <v>546</v>
      </c>
      <c r="P1281" s="1" t="s">
        <v>110</v>
      </c>
      <c r="Q1281" s="56" t="s">
        <v>241</v>
      </c>
      <c r="R1281" s="56" t="s">
        <v>339</v>
      </c>
      <c r="S1281" s="56">
        <v>141804</v>
      </c>
      <c r="T1281" s="1" t="s">
        <v>112</v>
      </c>
      <c r="U1281" s="56">
        <v>41416</v>
      </c>
      <c r="V1281" s="56">
        <v>43099</v>
      </c>
      <c r="W1281" s="56">
        <v>41425</v>
      </c>
      <c r="X1281" s="56">
        <v>42735</v>
      </c>
      <c r="Y1281" s="56" t="s">
        <v>340</v>
      </c>
      <c r="Z1281" s="56" t="s">
        <v>341</v>
      </c>
      <c r="AA1281" s="56" t="s">
        <v>342</v>
      </c>
      <c r="AB1281" s="56" t="s">
        <v>343</v>
      </c>
      <c r="AC1281" s="56" t="s">
        <v>342</v>
      </c>
      <c r="AD1281" s="56" t="s">
        <v>342</v>
      </c>
      <c r="AE1281" s="56" t="s">
        <v>334</v>
      </c>
      <c r="AF1281" s="56" t="s">
        <v>291</v>
      </c>
      <c r="AG1281" s="56">
        <v>2014</v>
      </c>
      <c r="AH1281" s="56" t="s">
        <v>80</v>
      </c>
      <c r="AI1281" s="56" t="s">
        <v>344</v>
      </c>
      <c r="AJ1281" s="56">
        <v>0</v>
      </c>
      <c r="AK1281" s="1">
        <v>41790</v>
      </c>
      <c r="AL1281" s="56" t="s">
        <v>560</v>
      </c>
      <c r="AM1281" s="56">
        <v>42613</v>
      </c>
      <c r="AN1281" s="56" t="s">
        <v>551</v>
      </c>
      <c r="AO1281" s="1">
        <v>41828</v>
      </c>
      <c r="AP1281" s="56" t="s">
        <v>548</v>
      </c>
      <c r="AQ1281" s="56">
        <v>260</v>
      </c>
      <c r="AR1281" s="56">
        <v>0</v>
      </c>
      <c r="AS1281" s="56" t="s">
        <v>346</v>
      </c>
      <c r="BB1281" s="56" t="s">
        <v>339</v>
      </c>
      <c r="BC1281" s="56" t="s">
        <v>263</v>
      </c>
      <c r="BD1281" s="56" t="s">
        <v>349</v>
      </c>
      <c r="BE1281" s="56" t="s">
        <v>347</v>
      </c>
      <c r="BF1281" s="56" t="s">
        <v>334</v>
      </c>
      <c r="BG1281" s="56" t="s">
        <v>549</v>
      </c>
      <c r="BH1281" s="56">
        <v>0</v>
      </c>
      <c r="BI1281" s="56">
        <v>0</v>
      </c>
      <c r="BJ1281" s="56">
        <v>1</v>
      </c>
    </row>
    <row r="1282" spans="1:62" hidden="1" x14ac:dyDescent="0.3">
      <c r="A1282" s="56">
        <v>49201432</v>
      </c>
      <c r="B1282" s="86">
        <v>599276</v>
      </c>
      <c r="C1282" s="1">
        <v>42893</v>
      </c>
      <c r="D1282" s="56" t="s">
        <v>543</v>
      </c>
      <c r="E1282" s="56" t="s">
        <v>543</v>
      </c>
      <c r="F1282" s="56" t="s">
        <v>334</v>
      </c>
      <c r="G1282" s="56" t="s">
        <v>335</v>
      </c>
      <c r="H1282" s="56" t="s">
        <v>336</v>
      </c>
      <c r="I1282" s="56" t="s">
        <v>544</v>
      </c>
      <c r="K1282" s="56" t="s">
        <v>337</v>
      </c>
      <c r="L1282" s="56" t="s">
        <v>545</v>
      </c>
      <c r="M1282" s="56" t="s">
        <v>1044</v>
      </c>
      <c r="N1282" s="56" t="s">
        <v>1045</v>
      </c>
      <c r="O1282" s="56" t="s">
        <v>546</v>
      </c>
      <c r="P1282" s="1" t="s">
        <v>110</v>
      </c>
      <c r="Q1282" s="56" t="s">
        <v>241</v>
      </c>
      <c r="R1282" s="56" t="s">
        <v>339</v>
      </c>
      <c r="S1282" s="56">
        <v>141803</v>
      </c>
      <c r="T1282" s="1" t="s">
        <v>111</v>
      </c>
      <c r="U1282" s="56">
        <v>41416</v>
      </c>
      <c r="V1282" s="56">
        <v>43099</v>
      </c>
      <c r="W1282" s="56">
        <v>41425</v>
      </c>
      <c r="X1282" s="56">
        <v>42734</v>
      </c>
      <c r="Y1282" s="56" t="s">
        <v>340</v>
      </c>
      <c r="Z1282" s="56" t="s">
        <v>341</v>
      </c>
      <c r="AA1282" s="56" t="s">
        <v>342</v>
      </c>
      <c r="AB1282" s="56" t="s">
        <v>343</v>
      </c>
      <c r="AC1282" s="56" t="s">
        <v>342</v>
      </c>
      <c r="AD1282" s="56" t="s">
        <v>342</v>
      </c>
      <c r="AE1282" s="56" t="s">
        <v>334</v>
      </c>
      <c r="AF1282" s="56" t="s">
        <v>292</v>
      </c>
      <c r="AG1282" s="56">
        <v>2016</v>
      </c>
      <c r="AH1282" s="56" t="s">
        <v>80</v>
      </c>
      <c r="AI1282" s="56" t="s">
        <v>344</v>
      </c>
      <c r="AJ1282" s="56">
        <v>0</v>
      </c>
      <c r="AM1282" s="56">
        <v>42794</v>
      </c>
      <c r="AN1282" s="56" t="s">
        <v>551</v>
      </c>
      <c r="AO1282" s="1">
        <v>41350</v>
      </c>
      <c r="AP1282" s="56" t="s">
        <v>548</v>
      </c>
      <c r="AQ1282" s="56">
        <v>257</v>
      </c>
      <c r="AR1282" s="56">
        <v>0</v>
      </c>
      <c r="AS1282" s="56" t="s">
        <v>346</v>
      </c>
      <c r="BB1282" s="56" t="s">
        <v>339</v>
      </c>
      <c r="BC1282" s="56" t="s">
        <v>263</v>
      </c>
      <c r="BD1282" s="56" t="s">
        <v>349</v>
      </c>
      <c r="BE1282" s="56" t="s">
        <v>347</v>
      </c>
      <c r="BF1282" s="56" t="s">
        <v>334</v>
      </c>
      <c r="BG1282" s="56" t="s">
        <v>549</v>
      </c>
      <c r="BH1282" s="56">
        <v>0</v>
      </c>
      <c r="BI1282" s="56">
        <v>0</v>
      </c>
      <c r="BJ1282" s="56">
        <v>1</v>
      </c>
    </row>
    <row r="1283" spans="1:62" hidden="1" x14ac:dyDescent="0.3">
      <c r="A1283" s="56">
        <v>49201430</v>
      </c>
      <c r="B1283" s="86">
        <v>599276</v>
      </c>
      <c r="C1283" s="1">
        <v>42893</v>
      </c>
      <c r="D1283" s="56" t="s">
        <v>543</v>
      </c>
      <c r="E1283" s="56" t="s">
        <v>543</v>
      </c>
      <c r="F1283" s="56" t="s">
        <v>334</v>
      </c>
      <c r="G1283" s="56" t="s">
        <v>335</v>
      </c>
      <c r="H1283" s="56" t="s">
        <v>336</v>
      </c>
      <c r="I1283" s="56" t="s">
        <v>544</v>
      </c>
      <c r="K1283" s="56" t="s">
        <v>337</v>
      </c>
      <c r="L1283" s="56" t="s">
        <v>545</v>
      </c>
      <c r="M1283" s="56" t="s">
        <v>1044</v>
      </c>
      <c r="N1283" s="56" t="s">
        <v>1045</v>
      </c>
      <c r="O1283" s="56" t="s">
        <v>546</v>
      </c>
      <c r="P1283" s="1" t="s">
        <v>110</v>
      </c>
      <c r="Q1283" s="56" t="s">
        <v>241</v>
      </c>
      <c r="R1283" s="56" t="s">
        <v>339</v>
      </c>
      <c r="S1283" s="56">
        <v>141803</v>
      </c>
      <c r="T1283" s="1" t="s">
        <v>111</v>
      </c>
      <c r="U1283" s="56">
        <v>41416</v>
      </c>
      <c r="V1283" s="56">
        <v>43099</v>
      </c>
      <c r="W1283" s="56">
        <v>41425</v>
      </c>
      <c r="X1283" s="56">
        <v>42734</v>
      </c>
      <c r="Y1283" s="56" t="s">
        <v>340</v>
      </c>
      <c r="Z1283" s="56" t="s">
        <v>341</v>
      </c>
      <c r="AA1283" s="56" t="s">
        <v>342</v>
      </c>
      <c r="AB1283" s="56" t="s">
        <v>343</v>
      </c>
      <c r="AC1283" s="56" t="s">
        <v>342</v>
      </c>
      <c r="AD1283" s="56" t="s">
        <v>342</v>
      </c>
      <c r="AE1283" s="56" t="s">
        <v>334</v>
      </c>
      <c r="AF1283" s="56" t="s">
        <v>292</v>
      </c>
      <c r="AG1283" s="56">
        <v>2015</v>
      </c>
      <c r="AH1283" s="56" t="s">
        <v>80</v>
      </c>
      <c r="AI1283" s="56" t="s">
        <v>344</v>
      </c>
      <c r="AJ1283" s="56">
        <v>0</v>
      </c>
      <c r="AM1283" s="56">
        <v>42794</v>
      </c>
      <c r="AN1283" s="56" t="s">
        <v>551</v>
      </c>
      <c r="AO1283" s="1">
        <v>41350</v>
      </c>
      <c r="AP1283" s="56" t="s">
        <v>548</v>
      </c>
      <c r="AQ1283" s="56">
        <v>257</v>
      </c>
      <c r="AR1283" s="56">
        <v>0</v>
      </c>
      <c r="AS1283" s="56" t="s">
        <v>346</v>
      </c>
      <c r="BB1283" s="56" t="s">
        <v>339</v>
      </c>
      <c r="BC1283" s="56" t="s">
        <v>263</v>
      </c>
      <c r="BD1283" s="56" t="s">
        <v>349</v>
      </c>
      <c r="BE1283" s="56" t="s">
        <v>347</v>
      </c>
      <c r="BF1283" s="56" t="s">
        <v>334</v>
      </c>
      <c r="BG1283" s="56" t="s">
        <v>549</v>
      </c>
      <c r="BH1283" s="56">
        <v>0</v>
      </c>
      <c r="BI1283" s="56">
        <v>0</v>
      </c>
      <c r="BJ1283" s="56">
        <v>1</v>
      </c>
    </row>
    <row r="1284" spans="1:62" hidden="1" x14ac:dyDescent="0.3">
      <c r="A1284" s="56">
        <v>49201431</v>
      </c>
      <c r="B1284" s="86">
        <v>599276</v>
      </c>
      <c r="C1284" s="1">
        <v>42893</v>
      </c>
      <c r="D1284" s="56" t="s">
        <v>543</v>
      </c>
      <c r="E1284" s="56" t="s">
        <v>543</v>
      </c>
      <c r="F1284" s="56" t="s">
        <v>334</v>
      </c>
      <c r="G1284" s="56" t="s">
        <v>335</v>
      </c>
      <c r="H1284" s="56" t="s">
        <v>336</v>
      </c>
      <c r="I1284" s="56" t="s">
        <v>544</v>
      </c>
      <c r="K1284" s="56" t="s">
        <v>337</v>
      </c>
      <c r="L1284" s="56" t="s">
        <v>545</v>
      </c>
      <c r="M1284" s="56" t="s">
        <v>1044</v>
      </c>
      <c r="N1284" s="56" t="s">
        <v>1045</v>
      </c>
      <c r="O1284" s="56" t="s">
        <v>546</v>
      </c>
      <c r="P1284" s="1" t="s">
        <v>110</v>
      </c>
      <c r="Q1284" s="56" t="s">
        <v>241</v>
      </c>
      <c r="R1284" s="56" t="s">
        <v>339</v>
      </c>
      <c r="S1284" s="56">
        <v>141803</v>
      </c>
      <c r="T1284" s="1" t="s">
        <v>111</v>
      </c>
      <c r="U1284" s="56">
        <v>41416</v>
      </c>
      <c r="V1284" s="56">
        <v>43099</v>
      </c>
      <c r="W1284" s="56">
        <v>41425</v>
      </c>
      <c r="X1284" s="56">
        <v>42734</v>
      </c>
      <c r="Y1284" s="56" t="s">
        <v>340</v>
      </c>
      <c r="Z1284" s="56" t="s">
        <v>341</v>
      </c>
      <c r="AA1284" s="56" t="s">
        <v>342</v>
      </c>
      <c r="AB1284" s="56" t="s">
        <v>343</v>
      </c>
      <c r="AC1284" s="56" t="s">
        <v>342</v>
      </c>
      <c r="AD1284" s="56" t="s">
        <v>342</v>
      </c>
      <c r="AE1284" s="56" t="s">
        <v>334</v>
      </c>
      <c r="AF1284" s="56" t="s">
        <v>292</v>
      </c>
      <c r="AG1284" s="56">
        <v>2016</v>
      </c>
      <c r="AH1284" s="56" t="s">
        <v>80</v>
      </c>
      <c r="AI1284" s="56" t="s">
        <v>348</v>
      </c>
      <c r="AJ1284" s="56">
        <v>0</v>
      </c>
      <c r="AM1284" s="56">
        <v>42794</v>
      </c>
      <c r="AN1284" s="56" t="s">
        <v>551</v>
      </c>
      <c r="AO1284" s="1">
        <v>41350</v>
      </c>
      <c r="AP1284" s="56" t="s">
        <v>548</v>
      </c>
      <c r="AQ1284" s="56">
        <v>257</v>
      </c>
      <c r="AR1284" s="56">
        <v>0</v>
      </c>
      <c r="AS1284" s="56" t="s">
        <v>346</v>
      </c>
      <c r="BB1284" s="56" t="s">
        <v>339</v>
      </c>
      <c r="BC1284" s="56" t="s">
        <v>263</v>
      </c>
      <c r="BD1284" s="56" t="s">
        <v>349</v>
      </c>
      <c r="BE1284" s="56" t="s">
        <v>347</v>
      </c>
      <c r="BF1284" s="56" t="s">
        <v>334</v>
      </c>
      <c r="BG1284" s="56" t="s">
        <v>549</v>
      </c>
      <c r="BH1284" s="56">
        <v>0</v>
      </c>
      <c r="BI1284" s="56">
        <v>0</v>
      </c>
      <c r="BJ1284" s="56">
        <v>1</v>
      </c>
    </row>
    <row r="1285" spans="1:62" hidden="1" x14ac:dyDescent="0.3">
      <c r="A1285" s="56">
        <v>49201435</v>
      </c>
      <c r="B1285" s="86">
        <v>599276</v>
      </c>
      <c r="C1285" s="1">
        <v>42893</v>
      </c>
      <c r="D1285" s="56" t="s">
        <v>543</v>
      </c>
      <c r="E1285" s="56" t="s">
        <v>543</v>
      </c>
      <c r="F1285" s="56" t="s">
        <v>334</v>
      </c>
      <c r="G1285" s="56" t="s">
        <v>335</v>
      </c>
      <c r="H1285" s="56" t="s">
        <v>336</v>
      </c>
      <c r="I1285" s="56" t="s">
        <v>544</v>
      </c>
      <c r="K1285" s="56" t="s">
        <v>337</v>
      </c>
      <c r="L1285" s="56" t="s">
        <v>545</v>
      </c>
      <c r="M1285" s="56" t="s">
        <v>1044</v>
      </c>
      <c r="N1285" s="56" t="s">
        <v>1045</v>
      </c>
      <c r="O1285" s="56" t="s">
        <v>546</v>
      </c>
      <c r="P1285" s="1" t="s">
        <v>110</v>
      </c>
      <c r="Q1285" s="56" t="s">
        <v>241</v>
      </c>
      <c r="R1285" s="56" t="s">
        <v>339</v>
      </c>
      <c r="S1285" s="56">
        <v>141804</v>
      </c>
      <c r="T1285" s="1" t="s">
        <v>112</v>
      </c>
      <c r="U1285" s="56">
        <v>41416</v>
      </c>
      <c r="V1285" s="56">
        <v>43099</v>
      </c>
      <c r="W1285" s="56">
        <v>41425</v>
      </c>
      <c r="X1285" s="56">
        <v>42735</v>
      </c>
      <c r="Y1285" s="56" t="s">
        <v>340</v>
      </c>
      <c r="Z1285" s="56" t="s">
        <v>341</v>
      </c>
      <c r="AA1285" s="56" t="s">
        <v>342</v>
      </c>
      <c r="AB1285" s="56" t="s">
        <v>343</v>
      </c>
      <c r="AC1285" s="56" t="s">
        <v>342</v>
      </c>
      <c r="AD1285" s="56" t="s">
        <v>342</v>
      </c>
      <c r="AE1285" s="56" t="s">
        <v>334</v>
      </c>
      <c r="AF1285" s="56" t="s">
        <v>291</v>
      </c>
      <c r="AG1285" s="56">
        <v>2014</v>
      </c>
      <c r="AH1285" s="56" t="s">
        <v>80</v>
      </c>
      <c r="AI1285" s="56" t="s">
        <v>348</v>
      </c>
      <c r="AJ1285" s="56">
        <v>0</v>
      </c>
      <c r="AK1285" s="1">
        <v>41639</v>
      </c>
      <c r="AL1285" s="56" t="s">
        <v>560</v>
      </c>
      <c r="AM1285" s="56">
        <v>42613</v>
      </c>
      <c r="AN1285" s="56" t="s">
        <v>551</v>
      </c>
      <c r="AO1285" s="1">
        <v>41828</v>
      </c>
      <c r="AP1285" s="56" t="s">
        <v>548</v>
      </c>
      <c r="AQ1285" s="56">
        <v>260</v>
      </c>
      <c r="AR1285" s="56">
        <v>0</v>
      </c>
      <c r="AS1285" s="56" t="s">
        <v>346</v>
      </c>
      <c r="BB1285" s="56" t="s">
        <v>339</v>
      </c>
      <c r="BC1285" s="56" t="s">
        <v>263</v>
      </c>
      <c r="BD1285" s="56" t="s">
        <v>349</v>
      </c>
      <c r="BE1285" s="56" t="s">
        <v>347</v>
      </c>
      <c r="BF1285" s="56" t="s">
        <v>334</v>
      </c>
      <c r="BG1285" s="56" t="s">
        <v>549</v>
      </c>
      <c r="BH1285" s="56">
        <v>0</v>
      </c>
      <c r="BI1285" s="56">
        <v>0</v>
      </c>
      <c r="BJ1285" s="56">
        <v>1</v>
      </c>
    </row>
    <row r="1286" spans="1:62" hidden="1" x14ac:dyDescent="0.3">
      <c r="A1286" s="56">
        <v>49201433</v>
      </c>
      <c r="B1286" s="86">
        <v>599276</v>
      </c>
      <c r="C1286" s="1">
        <v>42893</v>
      </c>
      <c r="D1286" s="56" t="s">
        <v>543</v>
      </c>
      <c r="E1286" s="56" t="s">
        <v>543</v>
      </c>
      <c r="F1286" s="56" t="s">
        <v>334</v>
      </c>
      <c r="G1286" s="56" t="s">
        <v>335</v>
      </c>
      <c r="H1286" s="56" t="s">
        <v>336</v>
      </c>
      <c r="I1286" s="56" t="s">
        <v>544</v>
      </c>
      <c r="K1286" s="56" t="s">
        <v>337</v>
      </c>
      <c r="L1286" s="56" t="s">
        <v>545</v>
      </c>
      <c r="M1286" s="56" t="s">
        <v>1044</v>
      </c>
      <c r="N1286" s="56" t="s">
        <v>1045</v>
      </c>
      <c r="O1286" s="56" t="s">
        <v>546</v>
      </c>
      <c r="P1286" s="1" t="s">
        <v>110</v>
      </c>
      <c r="Q1286" s="56" t="s">
        <v>241</v>
      </c>
      <c r="R1286" s="56" t="s">
        <v>339</v>
      </c>
      <c r="S1286" s="56">
        <v>141803</v>
      </c>
      <c r="T1286" s="1" t="s">
        <v>111</v>
      </c>
      <c r="U1286" s="56">
        <v>41416</v>
      </c>
      <c r="V1286" s="56">
        <v>43099</v>
      </c>
      <c r="W1286" s="56">
        <v>41425</v>
      </c>
      <c r="X1286" s="56">
        <v>42734</v>
      </c>
      <c r="Y1286" s="56" t="s">
        <v>340</v>
      </c>
      <c r="Z1286" s="56" t="s">
        <v>341</v>
      </c>
      <c r="AA1286" s="56" t="s">
        <v>342</v>
      </c>
      <c r="AB1286" s="56" t="s">
        <v>343</v>
      </c>
      <c r="AC1286" s="56" t="s">
        <v>342</v>
      </c>
      <c r="AD1286" s="56" t="s">
        <v>342</v>
      </c>
      <c r="AE1286" s="56" t="s">
        <v>334</v>
      </c>
      <c r="AF1286" s="56" t="s">
        <v>292</v>
      </c>
      <c r="AG1286" s="56">
        <v>2017</v>
      </c>
      <c r="AH1286" s="56" t="s">
        <v>80</v>
      </c>
      <c r="AI1286" s="56" t="s">
        <v>348</v>
      </c>
      <c r="AJ1286" s="56">
        <v>1</v>
      </c>
      <c r="AM1286" s="56">
        <v>42794</v>
      </c>
      <c r="AN1286" s="56" t="s">
        <v>551</v>
      </c>
      <c r="AO1286" s="1">
        <v>41405</v>
      </c>
      <c r="AP1286" s="56" t="s">
        <v>548</v>
      </c>
      <c r="AQ1286" s="56">
        <v>257</v>
      </c>
      <c r="AR1286" s="56">
        <v>0</v>
      </c>
      <c r="AS1286" s="56" t="s">
        <v>346</v>
      </c>
      <c r="BB1286" s="56" t="s">
        <v>339</v>
      </c>
      <c r="BC1286" s="56" t="s">
        <v>263</v>
      </c>
      <c r="BD1286" s="56" t="s">
        <v>349</v>
      </c>
      <c r="BE1286" s="56" t="s">
        <v>347</v>
      </c>
      <c r="BF1286" s="56" t="s">
        <v>334</v>
      </c>
      <c r="BG1286" s="56" t="s">
        <v>549</v>
      </c>
      <c r="BH1286" s="56">
        <v>0</v>
      </c>
      <c r="BI1286" s="56">
        <v>0</v>
      </c>
      <c r="BJ1286" s="56">
        <v>1</v>
      </c>
    </row>
    <row r="1287" spans="1:62" hidden="1" x14ac:dyDescent="0.3">
      <c r="A1287" s="56">
        <v>49201434</v>
      </c>
      <c r="B1287" s="86">
        <v>599276</v>
      </c>
      <c r="C1287" s="1">
        <v>42893</v>
      </c>
      <c r="D1287" s="56" t="s">
        <v>543</v>
      </c>
      <c r="E1287" s="56" t="s">
        <v>543</v>
      </c>
      <c r="F1287" s="56" t="s">
        <v>334</v>
      </c>
      <c r="G1287" s="56" t="s">
        <v>335</v>
      </c>
      <c r="H1287" s="56" t="s">
        <v>336</v>
      </c>
      <c r="I1287" s="56" t="s">
        <v>544</v>
      </c>
      <c r="K1287" s="56" t="s">
        <v>337</v>
      </c>
      <c r="L1287" s="56" t="s">
        <v>545</v>
      </c>
      <c r="M1287" s="56" t="s">
        <v>1044</v>
      </c>
      <c r="N1287" s="56" t="s">
        <v>1045</v>
      </c>
      <c r="O1287" s="56" t="s">
        <v>546</v>
      </c>
      <c r="P1287" s="1" t="s">
        <v>110</v>
      </c>
      <c r="Q1287" s="56" t="s">
        <v>241</v>
      </c>
      <c r="R1287" s="56" t="s">
        <v>339</v>
      </c>
      <c r="S1287" s="56">
        <v>141804</v>
      </c>
      <c r="T1287" s="1" t="s">
        <v>112</v>
      </c>
      <c r="U1287" s="56">
        <v>41416</v>
      </c>
      <c r="V1287" s="56">
        <v>43099</v>
      </c>
      <c r="W1287" s="56">
        <v>41425</v>
      </c>
      <c r="X1287" s="56">
        <v>42735</v>
      </c>
      <c r="Y1287" s="56" t="s">
        <v>340</v>
      </c>
      <c r="Z1287" s="56" t="s">
        <v>341</v>
      </c>
      <c r="AA1287" s="56" t="s">
        <v>342</v>
      </c>
      <c r="AB1287" s="56" t="s">
        <v>343</v>
      </c>
      <c r="AC1287" s="56" t="s">
        <v>342</v>
      </c>
      <c r="AD1287" s="56" t="s">
        <v>342</v>
      </c>
      <c r="AE1287" s="56" t="s">
        <v>334</v>
      </c>
      <c r="AF1287" s="56" t="s">
        <v>224</v>
      </c>
      <c r="AG1287" s="56">
        <v>2013</v>
      </c>
      <c r="AH1287" s="56" t="s">
        <v>80</v>
      </c>
      <c r="AI1287" s="56" t="s">
        <v>339</v>
      </c>
      <c r="AJ1287" s="56">
        <v>0</v>
      </c>
      <c r="AM1287" s="56">
        <v>42613</v>
      </c>
      <c r="AN1287" s="56" t="s">
        <v>551</v>
      </c>
      <c r="AO1287" s="1">
        <v>41350</v>
      </c>
      <c r="AP1287" s="56" t="s">
        <v>548</v>
      </c>
      <c r="AQ1287" s="56">
        <v>260</v>
      </c>
      <c r="AR1287" s="56">
        <v>0</v>
      </c>
      <c r="AS1287" s="56" t="s">
        <v>346</v>
      </c>
      <c r="BB1287" s="56" t="s">
        <v>339</v>
      </c>
      <c r="BC1287" s="56" t="s">
        <v>263</v>
      </c>
      <c r="BD1287" s="56" t="s">
        <v>349</v>
      </c>
      <c r="BE1287" s="56" t="s">
        <v>347</v>
      </c>
      <c r="BF1287" s="56" t="s">
        <v>334</v>
      </c>
      <c r="BG1287" s="56" t="s">
        <v>549</v>
      </c>
      <c r="BH1287" s="56">
        <v>0</v>
      </c>
      <c r="BI1287" s="56">
        <v>0</v>
      </c>
      <c r="BJ1287" s="56">
        <v>1</v>
      </c>
    </row>
    <row r="1288" spans="1:62" hidden="1" x14ac:dyDescent="0.3">
      <c r="A1288" s="56">
        <v>49201452</v>
      </c>
      <c r="B1288" s="86">
        <v>599276</v>
      </c>
      <c r="C1288" s="1">
        <v>42893</v>
      </c>
      <c r="D1288" s="56" t="s">
        <v>543</v>
      </c>
      <c r="E1288" s="56" t="s">
        <v>543</v>
      </c>
      <c r="F1288" s="56" t="s">
        <v>334</v>
      </c>
      <c r="G1288" s="56" t="s">
        <v>335</v>
      </c>
      <c r="H1288" s="56" t="s">
        <v>336</v>
      </c>
      <c r="I1288" s="56" t="s">
        <v>544</v>
      </c>
      <c r="K1288" s="56" t="s">
        <v>337</v>
      </c>
      <c r="L1288" s="56" t="s">
        <v>545</v>
      </c>
      <c r="M1288" s="56" t="s">
        <v>1044</v>
      </c>
      <c r="N1288" s="56" t="s">
        <v>1045</v>
      </c>
      <c r="O1288" s="56" t="s">
        <v>546</v>
      </c>
      <c r="P1288" s="1" t="s">
        <v>110</v>
      </c>
      <c r="Q1288" s="56" t="s">
        <v>241</v>
      </c>
      <c r="R1288" s="56" t="s">
        <v>339</v>
      </c>
      <c r="S1288" s="56">
        <v>149282</v>
      </c>
      <c r="T1288" s="1" t="s">
        <v>559</v>
      </c>
      <c r="U1288" s="56">
        <v>41416</v>
      </c>
      <c r="V1288" s="56">
        <v>43099</v>
      </c>
      <c r="W1288" s="56">
        <v>41425</v>
      </c>
      <c r="X1288" s="56">
        <v>42734</v>
      </c>
      <c r="Y1288" s="56" t="s">
        <v>340</v>
      </c>
      <c r="Z1288" s="56" t="s">
        <v>341</v>
      </c>
      <c r="AA1288" s="56" t="s">
        <v>347</v>
      </c>
      <c r="AB1288" s="56" t="s">
        <v>343</v>
      </c>
      <c r="AC1288" s="56" t="s">
        <v>342</v>
      </c>
      <c r="AD1288" s="56" t="s">
        <v>342</v>
      </c>
      <c r="AE1288" s="56" t="s">
        <v>334</v>
      </c>
      <c r="AF1288" s="56" t="s">
        <v>291</v>
      </c>
      <c r="AG1288" s="56">
        <v>2015</v>
      </c>
      <c r="AH1288" s="56" t="s">
        <v>80</v>
      </c>
      <c r="AI1288" s="56" t="s">
        <v>344</v>
      </c>
      <c r="AJ1288" s="56">
        <v>74168</v>
      </c>
      <c r="AK1288" s="1">
        <v>42185</v>
      </c>
      <c r="AL1288" s="56" t="s">
        <v>563</v>
      </c>
      <c r="AM1288" s="56">
        <v>42779</v>
      </c>
      <c r="AN1288" s="56" t="s">
        <v>551</v>
      </c>
      <c r="AO1288" s="1">
        <v>42227</v>
      </c>
      <c r="AP1288" s="56" t="s">
        <v>548</v>
      </c>
      <c r="AQ1288" s="56">
        <v>67522</v>
      </c>
      <c r="AR1288" s="56">
        <v>0</v>
      </c>
      <c r="AS1288" s="56" t="s">
        <v>346</v>
      </c>
      <c r="BB1288" s="56" t="s">
        <v>339</v>
      </c>
      <c r="BC1288" s="56" t="s">
        <v>263</v>
      </c>
      <c r="BD1288" s="56" t="s">
        <v>349</v>
      </c>
      <c r="BE1288" s="56" t="s">
        <v>347</v>
      </c>
      <c r="BF1288" s="56" t="s">
        <v>334</v>
      </c>
      <c r="BG1288" s="56" t="s">
        <v>549</v>
      </c>
      <c r="BH1288" s="56">
        <v>0</v>
      </c>
      <c r="BI1288" s="56">
        <v>0</v>
      </c>
      <c r="BJ1288" s="56">
        <v>1</v>
      </c>
    </row>
    <row r="1289" spans="1:62" hidden="1" x14ac:dyDescent="0.3">
      <c r="A1289" s="56">
        <v>49201444</v>
      </c>
      <c r="B1289" s="86">
        <v>599276</v>
      </c>
      <c r="C1289" s="1">
        <v>42893</v>
      </c>
      <c r="D1289" s="56" t="s">
        <v>543</v>
      </c>
      <c r="E1289" s="56" t="s">
        <v>543</v>
      </c>
      <c r="F1289" s="56" t="s">
        <v>334</v>
      </c>
      <c r="G1289" s="56" t="s">
        <v>335</v>
      </c>
      <c r="H1289" s="56" t="s">
        <v>336</v>
      </c>
      <c r="I1289" s="56" t="s">
        <v>544</v>
      </c>
      <c r="K1289" s="56" t="s">
        <v>337</v>
      </c>
      <c r="L1289" s="56" t="s">
        <v>545</v>
      </c>
      <c r="M1289" s="56" t="s">
        <v>1044</v>
      </c>
      <c r="N1289" s="56" t="s">
        <v>1045</v>
      </c>
      <c r="O1289" s="56" t="s">
        <v>546</v>
      </c>
      <c r="P1289" s="1" t="s">
        <v>110</v>
      </c>
      <c r="Q1289" s="56" t="s">
        <v>241</v>
      </c>
      <c r="R1289" s="56" t="s">
        <v>339</v>
      </c>
      <c r="S1289" s="56">
        <v>141804</v>
      </c>
      <c r="T1289" s="1" t="s">
        <v>112</v>
      </c>
      <c r="U1289" s="56">
        <v>41416</v>
      </c>
      <c r="V1289" s="56">
        <v>43099</v>
      </c>
      <c r="W1289" s="56">
        <v>41425</v>
      </c>
      <c r="X1289" s="56">
        <v>42735</v>
      </c>
      <c r="Y1289" s="56" t="s">
        <v>340</v>
      </c>
      <c r="Z1289" s="56" t="s">
        <v>341</v>
      </c>
      <c r="AA1289" s="56" t="s">
        <v>342</v>
      </c>
      <c r="AB1289" s="56" t="s">
        <v>343</v>
      </c>
      <c r="AC1289" s="56" t="s">
        <v>342</v>
      </c>
      <c r="AD1289" s="56" t="s">
        <v>342</v>
      </c>
      <c r="AE1289" s="56" t="s">
        <v>334</v>
      </c>
      <c r="AF1289" s="56" t="s">
        <v>292</v>
      </c>
      <c r="AG1289" s="56">
        <v>2015</v>
      </c>
      <c r="AH1289" s="56" t="s">
        <v>80</v>
      </c>
      <c r="AI1289" s="56" t="s">
        <v>348</v>
      </c>
      <c r="AJ1289" s="56">
        <v>1</v>
      </c>
      <c r="AM1289" s="56">
        <v>42613</v>
      </c>
      <c r="AN1289" s="56" t="s">
        <v>551</v>
      </c>
      <c r="AO1289" s="1">
        <v>41350</v>
      </c>
      <c r="AP1289" s="56" t="s">
        <v>548</v>
      </c>
      <c r="AQ1289" s="56">
        <v>260</v>
      </c>
      <c r="AR1289" s="56">
        <v>0</v>
      </c>
      <c r="AS1289" s="56" t="s">
        <v>346</v>
      </c>
      <c r="BB1289" s="56" t="s">
        <v>339</v>
      </c>
      <c r="BC1289" s="56" t="s">
        <v>263</v>
      </c>
      <c r="BD1289" s="56" t="s">
        <v>349</v>
      </c>
      <c r="BE1289" s="56" t="s">
        <v>347</v>
      </c>
      <c r="BF1289" s="56" t="s">
        <v>334</v>
      </c>
      <c r="BG1289" s="56" t="s">
        <v>549</v>
      </c>
      <c r="BH1289" s="56">
        <v>0</v>
      </c>
      <c r="BI1289" s="56">
        <v>0</v>
      </c>
      <c r="BJ1289" s="56">
        <v>1</v>
      </c>
    </row>
    <row r="1290" spans="1:62" hidden="1" x14ac:dyDescent="0.3">
      <c r="A1290" s="56">
        <v>49201440</v>
      </c>
      <c r="B1290" s="86">
        <v>599276</v>
      </c>
      <c r="C1290" s="1">
        <v>42893</v>
      </c>
      <c r="D1290" s="56" t="s">
        <v>543</v>
      </c>
      <c r="E1290" s="56" t="s">
        <v>543</v>
      </c>
      <c r="F1290" s="56" t="s">
        <v>334</v>
      </c>
      <c r="G1290" s="56" t="s">
        <v>335</v>
      </c>
      <c r="H1290" s="56" t="s">
        <v>336</v>
      </c>
      <c r="I1290" s="56" t="s">
        <v>544</v>
      </c>
      <c r="K1290" s="56" t="s">
        <v>337</v>
      </c>
      <c r="L1290" s="56" t="s">
        <v>545</v>
      </c>
      <c r="M1290" s="56" t="s">
        <v>1044</v>
      </c>
      <c r="N1290" s="56" t="s">
        <v>1045</v>
      </c>
      <c r="O1290" s="56" t="s">
        <v>546</v>
      </c>
      <c r="P1290" s="1" t="s">
        <v>110</v>
      </c>
      <c r="Q1290" s="56" t="s">
        <v>241</v>
      </c>
      <c r="R1290" s="56" t="s">
        <v>339</v>
      </c>
      <c r="S1290" s="56">
        <v>141804</v>
      </c>
      <c r="T1290" s="1" t="s">
        <v>112</v>
      </c>
      <c r="U1290" s="56">
        <v>41416</v>
      </c>
      <c r="V1290" s="56">
        <v>43099</v>
      </c>
      <c r="W1290" s="56">
        <v>41425</v>
      </c>
      <c r="X1290" s="56">
        <v>42735</v>
      </c>
      <c r="Y1290" s="56" t="s">
        <v>340</v>
      </c>
      <c r="Z1290" s="56" t="s">
        <v>341</v>
      </c>
      <c r="AA1290" s="56" t="s">
        <v>342</v>
      </c>
      <c r="AB1290" s="56" t="s">
        <v>343</v>
      </c>
      <c r="AC1290" s="56" t="s">
        <v>342</v>
      </c>
      <c r="AD1290" s="56" t="s">
        <v>342</v>
      </c>
      <c r="AE1290" s="56" t="s">
        <v>334</v>
      </c>
      <c r="AF1290" s="56" t="s">
        <v>291</v>
      </c>
      <c r="AG1290" s="56">
        <v>2016</v>
      </c>
      <c r="AH1290" s="56" t="s">
        <v>80</v>
      </c>
      <c r="AI1290" s="56" t="s">
        <v>344</v>
      </c>
      <c r="AJ1290" s="56">
        <v>1</v>
      </c>
      <c r="AK1290" s="1">
        <v>42551</v>
      </c>
      <c r="AL1290" s="56" t="s">
        <v>888</v>
      </c>
      <c r="AM1290" s="56">
        <v>42613</v>
      </c>
      <c r="AN1290" s="56" t="s">
        <v>551</v>
      </c>
      <c r="AO1290" s="1">
        <v>42613</v>
      </c>
      <c r="AP1290" s="56" t="s">
        <v>551</v>
      </c>
      <c r="AQ1290" s="56">
        <v>260</v>
      </c>
      <c r="AR1290" s="56">
        <v>0</v>
      </c>
      <c r="AS1290" s="56" t="s">
        <v>346</v>
      </c>
      <c r="BB1290" s="56" t="s">
        <v>339</v>
      </c>
      <c r="BC1290" s="56" t="s">
        <v>263</v>
      </c>
      <c r="BD1290" s="56" t="s">
        <v>349</v>
      </c>
      <c r="BE1290" s="56" t="s">
        <v>347</v>
      </c>
      <c r="BF1290" s="56" t="s">
        <v>334</v>
      </c>
      <c r="BG1290" s="56" t="s">
        <v>549</v>
      </c>
      <c r="BH1290" s="56">
        <v>0</v>
      </c>
      <c r="BI1290" s="56">
        <v>0</v>
      </c>
      <c r="BJ1290" s="56">
        <v>1</v>
      </c>
    </row>
    <row r="1291" spans="1:62" hidden="1" x14ac:dyDescent="0.3">
      <c r="A1291" s="56">
        <v>49201438</v>
      </c>
      <c r="B1291" s="86">
        <v>599276</v>
      </c>
      <c r="C1291" s="1">
        <v>42893</v>
      </c>
      <c r="D1291" s="56" t="s">
        <v>543</v>
      </c>
      <c r="E1291" s="56" t="s">
        <v>543</v>
      </c>
      <c r="F1291" s="56" t="s">
        <v>334</v>
      </c>
      <c r="G1291" s="56" t="s">
        <v>335</v>
      </c>
      <c r="H1291" s="56" t="s">
        <v>336</v>
      </c>
      <c r="I1291" s="56" t="s">
        <v>544</v>
      </c>
      <c r="K1291" s="56" t="s">
        <v>337</v>
      </c>
      <c r="L1291" s="56" t="s">
        <v>545</v>
      </c>
      <c r="M1291" s="56" t="s">
        <v>1044</v>
      </c>
      <c r="N1291" s="56" t="s">
        <v>1045</v>
      </c>
      <c r="O1291" s="56" t="s">
        <v>546</v>
      </c>
      <c r="P1291" s="1" t="s">
        <v>110</v>
      </c>
      <c r="Q1291" s="56" t="s">
        <v>241</v>
      </c>
      <c r="R1291" s="56" t="s">
        <v>339</v>
      </c>
      <c r="S1291" s="56">
        <v>141804</v>
      </c>
      <c r="T1291" s="1" t="s">
        <v>112</v>
      </c>
      <c r="U1291" s="56">
        <v>41416</v>
      </c>
      <c r="V1291" s="56">
        <v>43099</v>
      </c>
      <c r="W1291" s="56">
        <v>41425</v>
      </c>
      <c r="X1291" s="56">
        <v>42735</v>
      </c>
      <c r="Y1291" s="56" t="s">
        <v>340</v>
      </c>
      <c r="Z1291" s="56" t="s">
        <v>341</v>
      </c>
      <c r="AA1291" s="56" t="s">
        <v>342</v>
      </c>
      <c r="AB1291" s="56" t="s">
        <v>343</v>
      </c>
      <c r="AC1291" s="56" t="s">
        <v>342</v>
      </c>
      <c r="AD1291" s="56" t="s">
        <v>342</v>
      </c>
      <c r="AE1291" s="56" t="s">
        <v>334</v>
      </c>
      <c r="AF1291" s="56" t="s">
        <v>291</v>
      </c>
      <c r="AG1291" s="56">
        <v>2015</v>
      </c>
      <c r="AH1291" s="56" t="s">
        <v>80</v>
      </c>
      <c r="AI1291" s="56" t="s">
        <v>344</v>
      </c>
      <c r="AJ1291" s="56">
        <v>0</v>
      </c>
      <c r="AK1291" s="1">
        <v>42185</v>
      </c>
      <c r="AL1291" s="56" t="s">
        <v>560</v>
      </c>
      <c r="AM1291" s="56">
        <v>42613</v>
      </c>
      <c r="AN1291" s="56" t="s">
        <v>551</v>
      </c>
      <c r="AO1291" s="1">
        <v>42227</v>
      </c>
      <c r="AP1291" s="56" t="s">
        <v>548</v>
      </c>
      <c r="AQ1291" s="56">
        <v>260</v>
      </c>
      <c r="AR1291" s="56">
        <v>0</v>
      </c>
      <c r="AS1291" s="56" t="s">
        <v>346</v>
      </c>
      <c r="BB1291" s="56" t="s">
        <v>339</v>
      </c>
      <c r="BC1291" s="56" t="s">
        <v>263</v>
      </c>
      <c r="BD1291" s="56" t="s">
        <v>349</v>
      </c>
      <c r="BE1291" s="56" t="s">
        <v>347</v>
      </c>
      <c r="BF1291" s="56" t="s">
        <v>334</v>
      </c>
      <c r="BG1291" s="56" t="s">
        <v>549</v>
      </c>
      <c r="BH1291" s="56">
        <v>0</v>
      </c>
      <c r="BI1291" s="56">
        <v>0</v>
      </c>
      <c r="BJ1291" s="56">
        <v>1</v>
      </c>
    </row>
    <row r="1292" spans="1:62" hidden="1" x14ac:dyDescent="0.3">
      <c r="A1292" s="56">
        <v>49201439</v>
      </c>
      <c r="B1292" s="86">
        <v>599276</v>
      </c>
      <c r="C1292" s="1">
        <v>42893</v>
      </c>
      <c r="D1292" s="56" t="s">
        <v>543</v>
      </c>
      <c r="E1292" s="56" t="s">
        <v>543</v>
      </c>
      <c r="F1292" s="56" t="s">
        <v>334</v>
      </c>
      <c r="G1292" s="56" t="s">
        <v>335</v>
      </c>
      <c r="H1292" s="56" t="s">
        <v>336</v>
      </c>
      <c r="I1292" s="56" t="s">
        <v>544</v>
      </c>
      <c r="K1292" s="56" t="s">
        <v>337</v>
      </c>
      <c r="L1292" s="56" t="s">
        <v>545</v>
      </c>
      <c r="M1292" s="56" t="s">
        <v>1044</v>
      </c>
      <c r="N1292" s="56" t="s">
        <v>1045</v>
      </c>
      <c r="O1292" s="56" t="s">
        <v>546</v>
      </c>
      <c r="P1292" s="1" t="s">
        <v>110</v>
      </c>
      <c r="Q1292" s="56" t="s">
        <v>241</v>
      </c>
      <c r="R1292" s="56" t="s">
        <v>339</v>
      </c>
      <c r="S1292" s="56">
        <v>141804</v>
      </c>
      <c r="T1292" s="1" t="s">
        <v>112</v>
      </c>
      <c r="U1292" s="56">
        <v>41416</v>
      </c>
      <c r="V1292" s="56">
        <v>43099</v>
      </c>
      <c r="W1292" s="56">
        <v>41425</v>
      </c>
      <c r="X1292" s="56">
        <v>42735</v>
      </c>
      <c r="Y1292" s="56" t="s">
        <v>340</v>
      </c>
      <c r="Z1292" s="56" t="s">
        <v>341</v>
      </c>
      <c r="AA1292" s="56" t="s">
        <v>342</v>
      </c>
      <c r="AB1292" s="56" t="s">
        <v>343</v>
      </c>
      <c r="AC1292" s="56" t="s">
        <v>342</v>
      </c>
      <c r="AD1292" s="56" t="s">
        <v>342</v>
      </c>
      <c r="AE1292" s="56" t="s">
        <v>334</v>
      </c>
      <c r="AF1292" s="56" t="s">
        <v>291</v>
      </c>
      <c r="AG1292" s="56">
        <v>2016</v>
      </c>
      <c r="AH1292" s="56" t="s">
        <v>80</v>
      </c>
      <c r="AI1292" s="56" t="s">
        <v>348</v>
      </c>
      <c r="AJ1292" s="56">
        <v>1</v>
      </c>
      <c r="AK1292" s="1">
        <v>42369</v>
      </c>
      <c r="AL1292" s="56" t="s">
        <v>561</v>
      </c>
      <c r="AM1292" s="56">
        <v>42613</v>
      </c>
      <c r="AN1292" s="56" t="s">
        <v>551</v>
      </c>
      <c r="AO1292" s="1">
        <v>42409</v>
      </c>
      <c r="AP1292" s="56" t="s">
        <v>548</v>
      </c>
      <c r="AQ1292" s="56">
        <v>260</v>
      </c>
      <c r="AR1292" s="56">
        <v>0</v>
      </c>
      <c r="AS1292" s="56" t="s">
        <v>346</v>
      </c>
      <c r="BB1292" s="56" t="s">
        <v>339</v>
      </c>
      <c r="BC1292" s="56" t="s">
        <v>263</v>
      </c>
      <c r="BD1292" s="56" t="s">
        <v>349</v>
      </c>
      <c r="BE1292" s="56" t="s">
        <v>347</v>
      </c>
      <c r="BF1292" s="56" t="s">
        <v>334</v>
      </c>
      <c r="BG1292" s="56" t="s">
        <v>549</v>
      </c>
      <c r="BH1292" s="56">
        <v>0</v>
      </c>
      <c r="BI1292" s="56">
        <v>0</v>
      </c>
      <c r="BJ1292" s="56">
        <v>1</v>
      </c>
    </row>
    <row r="1293" spans="1:62" hidden="1" x14ac:dyDescent="0.3">
      <c r="A1293" s="56">
        <v>49201443</v>
      </c>
      <c r="B1293" s="86">
        <v>599276</v>
      </c>
      <c r="C1293" s="1">
        <v>42893</v>
      </c>
      <c r="D1293" s="56" t="s">
        <v>543</v>
      </c>
      <c r="E1293" s="56" t="s">
        <v>543</v>
      </c>
      <c r="F1293" s="56" t="s">
        <v>334</v>
      </c>
      <c r="G1293" s="56" t="s">
        <v>335</v>
      </c>
      <c r="H1293" s="56" t="s">
        <v>336</v>
      </c>
      <c r="I1293" s="56" t="s">
        <v>544</v>
      </c>
      <c r="K1293" s="56" t="s">
        <v>337</v>
      </c>
      <c r="L1293" s="56" t="s">
        <v>545</v>
      </c>
      <c r="M1293" s="56" t="s">
        <v>1044</v>
      </c>
      <c r="N1293" s="56" t="s">
        <v>1045</v>
      </c>
      <c r="O1293" s="56" t="s">
        <v>546</v>
      </c>
      <c r="P1293" s="1" t="s">
        <v>110</v>
      </c>
      <c r="Q1293" s="56" t="s">
        <v>241</v>
      </c>
      <c r="R1293" s="56" t="s">
        <v>339</v>
      </c>
      <c r="S1293" s="56">
        <v>141804</v>
      </c>
      <c r="T1293" s="1" t="s">
        <v>112</v>
      </c>
      <c r="U1293" s="56">
        <v>41416</v>
      </c>
      <c r="V1293" s="56">
        <v>43099</v>
      </c>
      <c r="W1293" s="56">
        <v>41425</v>
      </c>
      <c r="X1293" s="56">
        <v>42735</v>
      </c>
      <c r="Y1293" s="56" t="s">
        <v>340</v>
      </c>
      <c r="Z1293" s="56" t="s">
        <v>341</v>
      </c>
      <c r="AA1293" s="56" t="s">
        <v>342</v>
      </c>
      <c r="AB1293" s="56" t="s">
        <v>343</v>
      </c>
      <c r="AC1293" s="56" t="s">
        <v>342</v>
      </c>
      <c r="AD1293" s="56" t="s">
        <v>342</v>
      </c>
      <c r="AE1293" s="56" t="s">
        <v>334</v>
      </c>
      <c r="AF1293" s="56" t="s">
        <v>292</v>
      </c>
      <c r="AG1293" s="56">
        <v>2014</v>
      </c>
      <c r="AH1293" s="56" t="s">
        <v>80</v>
      </c>
      <c r="AI1293" s="56" t="s">
        <v>344</v>
      </c>
      <c r="AJ1293" s="56">
        <v>0</v>
      </c>
      <c r="AM1293" s="56">
        <v>42613</v>
      </c>
      <c r="AN1293" s="56" t="s">
        <v>551</v>
      </c>
      <c r="AO1293" s="1">
        <v>41350</v>
      </c>
      <c r="AP1293" s="56" t="s">
        <v>548</v>
      </c>
      <c r="AQ1293" s="56">
        <v>260</v>
      </c>
      <c r="AR1293" s="56">
        <v>0</v>
      </c>
      <c r="AS1293" s="56" t="s">
        <v>346</v>
      </c>
      <c r="BB1293" s="56" t="s">
        <v>339</v>
      </c>
      <c r="BC1293" s="56" t="s">
        <v>263</v>
      </c>
      <c r="BD1293" s="56" t="s">
        <v>349</v>
      </c>
      <c r="BE1293" s="56" t="s">
        <v>347</v>
      </c>
      <c r="BF1293" s="56" t="s">
        <v>334</v>
      </c>
      <c r="BG1293" s="56" t="s">
        <v>549</v>
      </c>
      <c r="BH1293" s="56">
        <v>0</v>
      </c>
      <c r="BI1293" s="56">
        <v>0</v>
      </c>
      <c r="BJ1293" s="56">
        <v>1</v>
      </c>
    </row>
    <row r="1294" spans="1:62" hidden="1" x14ac:dyDescent="0.3">
      <c r="A1294" s="56">
        <v>49201441</v>
      </c>
      <c r="B1294" s="86">
        <v>599276</v>
      </c>
      <c r="C1294" s="1">
        <v>42893</v>
      </c>
      <c r="D1294" s="56" t="s">
        <v>543</v>
      </c>
      <c r="E1294" s="56" t="s">
        <v>543</v>
      </c>
      <c r="F1294" s="56" t="s">
        <v>334</v>
      </c>
      <c r="G1294" s="56" t="s">
        <v>335</v>
      </c>
      <c r="H1294" s="56" t="s">
        <v>336</v>
      </c>
      <c r="I1294" s="56" t="s">
        <v>544</v>
      </c>
      <c r="K1294" s="56" t="s">
        <v>337</v>
      </c>
      <c r="L1294" s="56" t="s">
        <v>545</v>
      </c>
      <c r="M1294" s="56" t="s">
        <v>1044</v>
      </c>
      <c r="N1294" s="56" t="s">
        <v>1045</v>
      </c>
      <c r="O1294" s="56" t="s">
        <v>546</v>
      </c>
      <c r="P1294" s="1" t="s">
        <v>110</v>
      </c>
      <c r="Q1294" s="56" t="s">
        <v>241</v>
      </c>
      <c r="R1294" s="56" t="s">
        <v>339</v>
      </c>
      <c r="S1294" s="56">
        <v>141804</v>
      </c>
      <c r="T1294" s="1" t="s">
        <v>112</v>
      </c>
      <c r="U1294" s="56">
        <v>41416</v>
      </c>
      <c r="V1294" s="56">
        <v>43099</v>
      </c>
      <c r="W1294" s="56">
        <v>41425</v>
      </c>
      <c r="X1294" s="56">
        <v>42735</v>
      </c>
      <c r="Y1294" s="56" t="s">
        <v>340</v>
      </c>
      <c r="Z1294" s="56" t="s">
        <v>341</v>
      </c>
      <c r="AA1294" s="56" t="s">
        <v>342</v>
      </c>
      <c r="AB1294" s="56" t="s">
        <v>343</v>
      </c>
      <c r="AC1294" s="56" t="s">
        <v>342</v>
      </c>
      <c r="AD1294" s="56" t="s">
        <v>342</v>
      </c>
      <c r="AE1294" s="56" t="s">
        <v>334</v>
      </c>
      <c r="AF1294" s="56" t="s">
        <v>292</v>
      </c>
      <c r="AG1294" s="56">
        <v>2013</v>
      </c>
      <c r="AH1294" s="56" t="s">
        <v>80</v>
      </c>
      <c r="AI1294" s="56" t="s">
        <v>344</v>
      </c>
      <c r="AJ1294" s="56">
        <v>0</v>
      </c>
      <c r="AM1294" s="56">
        <v>42613</v>
      </c>
      <c r="AN1294" s="56" t="s">
        <v>551</v>
      </c>
      <c r="AO1294" s="1">
        <v>41350</v>
      </c>
      <c r="AP1294" s="56" t="s">
        <v>548</v>
      </c>
      <c r="AQ1294" s="56">
        <v>260</v>
      </c>
      <c r="AR1294" s="56">
        <v>0</v>
      </c>
      <c r="AS1294" s="56" t="s">
        <v>346</v>
      </c>
      <c r="BB1294" s="56" t="s">
        <v>339</v>
      </c>
      <c r="BC1294" s="56" t="s">
        <v>263</v>
      </c>
      <c r="BD1294" s="56" t="s">
        <v>349</v>
      </c>
      <c r="BE1294" s="56" t="s">
        <v>347</v>
      </c>
      <c r="BF1294" s="56" t="s">
        <v>334</v>
      </c>
      <c r="BG1294" s="56" t="s">
        <v>549</v>
      </c>
      <c r="BH1294" s="56">
        <v>0</v>
      </c>
      <c r="BI1294" s="56">
        <v>0</v>
      </c>
      <c r="BJ1294" s="56">
        <v>1</v>
      </c>
    </row>
    <row r="1295" spans="1:62" hidden="1" x14ac:dyDescent="0.3">
      <c r="A1295" s="56">
        <v>49201442</v>
      </c>
      <c r="B1295" s="86">
        <v>599276</v>
      </c>
      <c r="C1295" s="1">
        <v>42893</v>
      </c>
      <c r="D1295" s="56" t="s">
        <v>543</v>
      </c>
      <c r="E1295" s="56" t="s">
        <v>543</v>
      </c>
      <c r="F1295" s="56" t="s">
        <v>334</v>
      </c>
      <c r="G1295" s="56" t="s">
        <v>335</v>
      </c>
      <c r="H1295" s="56" t="s">
        <v>336</v>
      </c>
      <c r="I1295" s="56" t="s">
        <v>544</v>
      </c>
      <c r="K1295" s="56" t="s">
        <v>337</v>
      </c>
      <c r="L1295" s="56" t="s">
        <v>545</v>
      </c>
      <c r="M1295" s="56" t="s">
        <v>1044</v>
      </c>
      <c r="N1295" s="56" t="s">
        <v>1045</v>
      </c>
      <c r="O1295" s="56" t="s">
        <v>546</v>
      </c>
      <c r="P1295" s="1" t="s">
        <v>110</v>
      </c>
      <c r="Q1295" s="56" t="s">
        <v>241</v>
      </c>
      <c r="R1295" s="56" t="s">
        <v>339</v>
      </c>
      <c r="S1295" s="56">
        <v>141804</v>
      </c>
      <c r="T1295" s="1" t="s">
        <v>112</v>
      </c>
      <c r="U1295" s="56">
        <v>41416</v>
      </c>
      <c r="V1295" s="56">
        <v>43099</v>
      </c>
      <c r="W1295" s="56">
        <v>41425</v>
      </c>
      <c r="X1295" s="56">
        <v>42735</v>
      </c>
      <c r="Y1295" s="56" t="s">
        <v>340</v>
      </c>
      <c r="Z1295" s="56" t="s">
        <v>341</v>
      </c>
      <c r="AA1295" s="56" t="s">
        <v>342</v>
      </c>
      <c r="AB1295" s="56" t="s">
        <v>343</v>
      </c>
      <c r="AC1295" s="56" t="s">
        <v>342</v>
      </c>
      <c r="AD1295" s="56" t="s">
        <v>342</v>
      </c>
      <c r="AE1295" s="56" t="s">
        <v>334</v>
      </c>
      <c r="AF1295" s="56" t="s">
        <v>292</v>
      </c>
      <c r="AG1295" s="56">
        <v>2014</v>
      </c>
      <c r="AH1295" s="56" t="s">
        <v>80</v>
      </c>
      <c r="AI1295" s="56" t="s">
        <v>348</v>
      </c>
      <c r="AJ1295" s="56">
        <v>0</v>
      </c>
      <c r="AM1295" s="56">
        <v>42613</v>
      </c>
      <c r="AN1295" s="56" t="s">
        <v>551</v>
      </c>
      <c r="AO1295" s="1">
        <v>41350</v>
      </c>
      <c r="AP1295" s="56" t="s">
        <v>548</v>
      </c>
      <c r="AQ1295" s="56">
        <v>260</v>
      </c>
      <c r="AR1295" s="56">
        <v>0</v>
      </c>
      <c r="AS1295" s="56" t="s">
        <v>346</v>
      </c>
      <c r="BB1295" s="56" t="s">
        <v>339</v>
      </c>
      <c r="BC1295" s="56" t="s">
        <v>263</v>
      </c>
      <c r="BD1295" s="56" t="s">
        <v>349</v>
      </c>
      <c r="BE1295" s="56" t="s">
        <v>347</v>
      </c>
      <c r="BF1295" s="56" t="s">
        <v>334</v>
      </c>
      <c r="BG1295" s="56" t="s">
        <v>549</v>
      </c>
      <c r="BH1295" s="56">
        <v>0</v>
      </c>
      <c r="BI1295" s="56">
        <v>0</v>
      </c>
      <c r="BJ1295" s="56">
        <v>1</v>
      </c>
    </row>
    <row r="1296" spans="1:62" hidden="1" x14ac:dyDescent="0.3">
      <c r="A1296" s="56">
        <v>49201451</v>
      </c>
      <c r="B1296" s="86">
        <v>599276</v>
      </c>
      <c r="C1296" s="1">
        <v>42893</v>
      </c>
      <c r="D1296" s="56" t="s">
        <v>543</v>
      </c>
      <c r="E1296" s="56" t="s">
        <v>543</v>
      </c>
      <c r="F1296" s="56" t="s">
        <v>334</v>
      </c>
      <c r="G1296" s="56" t="s">
        <v>335</v>
      </c>
      <c r="H1296" s="56" t="s">
        <v>336</v>
      </c>
      <c r="I1296" s="56" t="s">
        <v>544</v>
      </c>
      <c r="K1296" s="56" t="s">
        <v>337</v>
      </c>
      <c r="L1296" s="56" t="s">
        <v>545</v>
      </c>
      <c r="M1296" s="56" t="s">
        <v>1044</v>
      </c>
      <c r="N1296" s="56" t="s">
        <v>1045</v>
      </c>
      <c r="O1296" s="56" t="s">
        <v>546</v>
      </c>
      <c r="P1296" s="1" t="s">
        <v>110</v>
      </c>
      <c r="Q1296" s="56" t="s">
        <v>241</v>
      </c>
      <c r="R1296" s="56" t="s">
        <v>339</v>
      </c>
      <c r="S1296" s="56">
        <v>149282</v>
      </c>
      <c r="T1296" s="1" t="s">
        <v>559</v>
      </c>
      <c r="U1296" s="56">
        <v>41416</v>
      </c>
      <c r="V1296" s="56">
        <v>43099</v>
      </c>
      <c r="W1296" s="56">
        <v>41425</v>
      </c>
      <c r="X1296" s="56">
        <v>42734</v>
      </c>
      <c r="Y1296" s="56" t="s">
        <v>340</v>
      </c>
      <c r="Z1296" s="56" t="s">
        <v>341</v>
      </c>
      <c r="AA1296" s="56" t="s">
        <v>347</v>
      </c>
      <c r="AB1296" s="56" t="s">
        <v>343</v>
      </c>
      <c r="AC1296" s="56" t="s">
        <v>342</v>
      </c>
      <c r="AD1296" s="56" t="s">
        <v>342</v>
      </c>
      <c r="AE1296" s="56" t="s">
        <v>334</v>
      </c>
      <c r="AF1296" s="56" t="s">
        <v>291</v>
      </c>
      <c r="AG1296" s="56">
        <v>2014</v>
      </c>
      <c r="AH1296" s="56" t="s">
        <v>80</v>
      </c>
      <c r="AI1296" s="56" t="s">
        <v>344</v>
      </c>
      <c r="AJ1296" s="56">
        <v>40714</v>
      </c>
      <c r="AK1296" s="1">
        <v>41820</v>
      </c>
      <c r="AL1296" s="56" t="s">
        <v>565</v>
      </c>
      <c r="AM1296" s="56">
        <v>42779</v>
      </c>
      <c r="AN1296" s="56" t="s">
        <v>551</v>
      </c>
      <c r="AO1296" s="1">
        <v>41870</v>
      </c>
      <c r="AP1296" s="56" t="s">
        <v>548</v>
      </c>
      <c r="AQ1296" s="56">
        <v>67522</v>
      </c>
      <c r="AR1296" s="56">
        <v>0</v>
      </c>
      <c r="AS1296" s="56" t="s">
        <v>346</v>
      </c>
      <c r="BB1296" s="56" t="s">
        <v>339</v>
      </c>
      <c r="BC1296" s="56" t="s">
        <v>263</v>
      </c>
      <c r="BD1296" s="56" t="s">
        <v>349</v>
      </c>
      <c r="BE1296" s="56" t="s">
        <v>347</v>
      </c>
      <c r="BF1296" s="56" t="s">
        <v>334</v>
      </c>
      <c r="BG1296" s="56" t="s">
        <v>549</v>
      </c>
      <c r="BH1296" s="56">
        <v>0</v>
      </c>
      <c r="BI1296" s="56">
        <v>0</v>
      </c>
      <c r="BJ1296" s="56">
        <v>1</v>
      </c>
    </row>
    <row r="1297" spans="1:62" hidden="1" x14ac:dyDescent="0.3">
      <c r="A1297" s="56">
        <v>49201447</v>
      </c>
      <c r="B1297" s="86">
        <v>599276</v>
      </c>
      <c r="C1297" s="1">
        <v>42893</v>
      </c>
      <c r="D1297" s="56" t="s">
        <v>543</v>
      </c>
      <c r="E1297" s="56" t="s">
        <v>543</v>
      </c>
      <c r="F1297" s="56" t="s">
        <v>334</v>
      </c>
      <c r="G1297" s="56" t="s">
        <v>335</v>
      </c>
      <c r="H1297" s="56" t="s">
        <v>336</v>
      </c>
      <c r="I1297" s="56" t="s">
        <v>544</v>
      </c>
      <c r="K1297" s="56" t="s">
        <v>337</v>
      </c>
      <c r="L1297" s="56" t="s">
        <v>545</v>
      </c>
      <c r="M1297" s="56" t="s">
        <v>1044</v>
      </c>
      <c r="N1297" s="56" t="s">
        <v>1045</v>
      </c>
      <c r="O1297" s="56" t="s">
        <v>546</v>
      </c>
      <c r="P1297" s="1" t="s">
        <v>110</v>
      </c>
      <c r="Q1297" s="56" t="s">
        <v>241</v>
      </c>
      <c r="R1297" s="56" t="s">
        <v>339</v>
      </c>
      <c r="S1297" s="56">
        <v>141804</v>
      </c>
      <c r="T1297" s="1" t="s">
        <v>112</v>
      </c>
      <c r="U1297" s="56">
        <v>41416</v>
      </c>
      <c r="V1297" s="56">
        <v>43099</v>
      </c>
      <c r="W1297" s="56">
        <v>41425</v>
      </c>
      <c r="X1297" s="56">
        <v>42735</v>
      </c>
      <c r="Y1297" s="56" t="s">
        <v>340</v>
      </c>
      <c r="Z1297" s="56" t="s">
        <v>341</v>
      </c>
      <c r="AA1297" s="56" t="s">
        <v>342</v>
      </c>
      <c r="AB1297" s="56" t="s">
        <v>343</v>
      </c>
      <c r="AC1297" s="56" t="s">
        <v>342</v>
      </c>
      <c r="AD1297" s="56" t="s">
        <v>342</v>
      </c>
      <c r="AE1297" s="56" t="s">
        <v>334</v>
      </c>
      <c r="AF1297" s="56" t="s">
        <v>292</v>
      </c>
      <c r="AG1297" s="56">
        <v>2016</v>
      </c>
      <c r="AH1297" s="56" t="s">
        <v>80</v>
      </c>
      <c r="AI1297" s="56" t="s">
        <v>344</v>
      </c>
      <c r="AJ1297" s="56">
        <v>1</v>
      </c>
      <c r="AM1297" s="56">
        <v>42613</v>
      </c>
      <c r="AN1297" s="56" t="s">
        <v>551</v>
      </c>
      <c r="AO1297" s="1">
        <v>41350</v>
      </c>
      <c r="AP1297" s="56" t="s">
        <v>548</v>
      </c>
      <c r="AQ1297" s="56">
        <v>260</v>
      </c>
      <c r="AR1297" s="56">
        <v>0</v>
      </c>
      <c r="AS1297" s="56" t="s">
        <v>346</v>
      </c>
      <c r="BB1297" s="56" t="s">
        <v>339</v>
      </c>
      <c r="BC1297" s="56" t="s">
        <v>263</v>
      </c>
      <c r="BD1297" s="56" t="s">
        <v>349</v>
      </c>
      <c r="BE1297" s="56" t="s">
        <v>347</v>
      </c>
      <c r="BF1297" s="56" t="s">
        <v>334</v>
      </c>
      <c r="BG1297" s="56" t="s">
        <v>549</v>
      </c>
      <c r="BH1297" s="56">
        <v>0</v>
      </c>
      <c r="BI1297" s="56">
        <v>0</v>
      </c>
      <c r="BJ1297" s="56">
        <v>1</v>
      </c>
    </row>
    <row r="1298" spans="1:62" hidden="1" x14ac:dyDescent="0.3">
      <c r="A1298" s="56">
        <v>49201445</v>
      </c>
      <c r="B1298" s="86">
        <v>599276</v>
      </c>
      <c r="C1298" s="1">
        <v>42893</v>
      </c>
      <c r="D1298" s="56" t="s">
        <v>543</v>
      </c>
      <c r="E1298" s="56" t="s">
        <v>543</v>
      </c>
      <c r="F1298" s="56" t="s">
        <v>334</v>
      </c>
      <c r="G1298" s="56" t="s">
        <v>335</v>
      </c>
      <c r="H1298" s="56" t="s">
        <v>336</v>
      </c>
      <c r="I1298" s="56" t="s">
        <v>544</v>
      </c>
      <c r="K1298" s="56" t="s">
        <v>337</v>
      </c>
      <c r="L1298" s="56" t="s">
        <v>545</v>
      </c>
      <c r="M1298" s="56" t="s">
        <v>1044</v>
      </c>
      <c r="N1298" s="56" t="s">
        <v>1045</v>
      </c>
      <c r="O1298" s="56" t="s">
        <v>546</v>
      </c>
      <c r="P1298" s="1" t="s">
        <v>110</v>
      </c>
      <c r="Q1298" s="56" t="s">
        <v>241</v>
      </c>
      <c r="R1298" s="56" t="s">
        <v>339</v>
      </c>
      <c r="S1298" s="56">
        <v>141804</v>
      </c>
      <c r="T1298" s="1" t="s">
        <v>112</v>
      </c>
      <c r="U1298" s="56">
        <v>41416</v>
      </c>
      <c r="V1298" s="56">
        <v>43099</v>
      </c>
      <c r="W1298" s="56">
        <v>41425</v>
      </c>
      <c r="X1298" s="56">
        <v>42735</v>
      </c>
      <c r="Y1298" s="56" t="s">
        <v>340</v>
      </c>
      <c r="Z1298" s="56" t="s">
        <v>341</v>
      </c>
      <c r="AA1298" s="56" t="s">
        <v>342</v>
      </c>
      <c r="AB1298" s="56" t="s">
        <v>343</v>
      </c>
      <c r="AC1298" s="56" t="s">
        <v>342</v>
      </c>
      <c r="AD1298" s="56" t="s">
        <v>342</v>
      </c>
      <c r="AE1298" s="56" t="s">
        <v>334</v>
      </c>
      <c r="AF1298" s="56" t="s">
        <v>292</v>
      </c>
      <c r="AG1298" s="56">
        <v>2015</v>
      </c>
      <c r="AH1298" s="56" t="s">
        <v>80</v>
      </c>
      <c r="AI1298" s="56" t="s">
        <v>344</v>
      </c>
      <c r="AJ1298" s="56">
        <v>0</v>
      </c>
      <c r="AM1298" s="56">
        <v>42613</v>
      </c>
      <c r="AN1298" s="56" t="s">
        <v>551</v>
      </c>
      <c r="AO1298" s="1">
        <v>41350</v>
      </c>
      <c r="AP1298" s="56" t="s">
        <v>548</v>
      </c>
      <c r="AQ1298" s="56">
        <v>260</v>
      </c>
      <c r="AR1298" s="56">
        <v>0</v>
      </c>
      <c r="AS1298" s="56" t="s">
        <v>346</v>
      </c>
      <c r="BB1298" s="56" t="s">
        <v>339</v>
      </c>
      <c r="BC1298" s="56" t="s">
        <v>263</v>
      </c>
      <c r="BD1298" s="56" t="s">
        <v>349</v>
      </c>
      <c r="BE1298" s="56" t="s">
        <v>347</v>
      </c>
      <c r="BF1298" s="56" t="s">
        <v>334</v>
      </c>
      <c r="BG1298" s="56" t="s">
        <v>549</v>
      </c>
      <c r="BH1298" s="56">
        <v>0</v>
      </c>
      <c r="BI1298" s="56">
        <v>0</v>
      </c>
      <c r="BJ1298" s="56">
        <v>1</v>
      </c>
    </row>
    <row r="1299" spans="1:62" hidden="1" x14ac:dyDescent="0.3">
      <c r="A1299" s="56">
        <v>49201446</v>
      </c>
      <c r="B1299" s="86">
        <v>599276</v>
      </c>
      <c r="C1299" s="1">
        <v>42893</v>
      </c>
      <c r="D1299" s="56" t="s">
        <v>543</v>
      </c>
      <c r="E1299" s="56" t="s">
        <v>543</v>
      </c>
      <c r="F1299" s="56" t="s">
        <v>334</v>
      </c>
      <c r="G1299" s="56" t="s">
        <v>335</v>
      </c>
      <c r="H1299" s="56" t="s">
        <v>336</v>
      </c>
      <c r="I1299" s="56" t="s">
        <v>544</v>
      </c>
      <c r="K1299" s="56" t="s">
        <v>337</v>
      </c>
      <c r="L1299" s="56" t="s">
        <v>545</v>
      </c>
      <c r="M1299" s="56" t="s">
        <v>1044</v>
      </c>
      <c r="N1299" s="56" t="s">
        <v>1045</v>
      </c>
      <c r="O1299" s="56" t="s">
        <v>546</v>
      </c>
      <c r="P1299" s="1" t="s">
        <v>110</v>
      </c>
      <c r="Q1299" s="56" t="s">
        <v>241</v>
      </c>
      <c r="R1299" s="56" t="s">
        <v>339</v>
      </c>
      <c r="S1299" s="56">
        <v>141804</v>
      </c>
      <c r="T1299" s="1" t="s">
        <v>112</v>
      </c>
      <c r="U1299" s="56">
        <v>41416</v>
      </c>
      <c r="V1299" s="56">
        <v>43099</v>
      </c>
      <c r="W1299" s="56">
        <v>41425</v>
      </c>
      <c r="X1299" s="56">
        <v>42735</v>
      </c>
      <c r="Y1299" s="56" t="s">
        <v>340</v>
      </c>
      <c r="Z1299" s="56" t="s">
        <v>341</v>
      </c>
      <c r="AA1299" s="56" t="s">
        <v>342</v>
      </c>
      <c r="AB1299" s="56" t="s">
        <v>343</v>
      </c>
      <c r="AC1299" s="56" t="s">
        <v>342</v>
      </c>
      <c r="AD1299" s="56" t="s">
        <v>342</v>
      </c>
      <c r="AE1299" s="56" t="s">
        <v>334</v>
      </c>
      <c r="AF1299" s="56" t="s">
        <v>292</v>
      </c>
      <c r="AG1299" s="56">
        <v>2016</v>
      </c>
      <c r="AH1299" s="56" t="s">
        <v>80</v>
      </c>
      <c r="AI1299" s="56" t="s">
        <v>348</v>
      </c>
      <c r="AJ1299" s="56">
        <v>1</v>
      </c>
      <c r="AM1299" s="56">
        <v>42613</v>
      </c>
      <c r="AN1299" s="56" t="s">
        <v>551</v>
      </c>
      <c r="AO1299" s="1">
        <v>41350</v>
      </c>
      <c r="AP1299" s="56" t="s">
        <v>548</v>
      </c>
      <c r="AQ1299" s="56">
        <v>260</v>
      </c>
      <c r="AR1299" s="56">
        <v>0</v>
      </c>
      <c r="AS1299" s="56" t="s">
        <v>346</v>
      </c>
      <c r="BB1299" s="56" t="s">
        <v>339</v>
      </c>
      <c r="BC1299" s="56" t="s">
        <v>263</v>
      </c>
      <c r="BD1299" s="56" t="s">
        <v>349</v>
      </c>
      <c r="BE1299" s="56" t="s">
        <v>347</v>
      </c>
      <c r="BF1299" s="56" t="s">
        <v>334</v>
      </c>
      <c r="BG1299" s="56" t="s">
        <v>549</v>
      </c>
      <c r="BH1299" s="56">
        <v>0</v>
      </c>
      <c r="BI1299" s="56">
        <v>0</v>
      </c>
      <c r="BJ1299" s="56">
        <v>1</v>
      </c>
    </row>
    <row r="1300" spans="1:62" hidden="1" x14ac:dyDescent="0.3">
      <c r="A1300" s="56">
        <v>49201450</v>
      </c>
      <c r="B1300" s="86">
        <v>599276</v>
      </c>
      <c r="C1300" s="1">
        <v>42893</v>
      </c>
      <c r="D1300" s="56" t="s">
        <v>543</v>
      </c>
      <c r="E1300" s="56" t="s">
        <v>543</v>
      </c>
      <c r="F1300" s="56" t="s">
        <v>334</v>
      </c>
      <c r="G1300" s="56" t="s">
        <v>335</v>
      </c>
      <c r="H1300" s="56" t="s">
        <v>336</v>
      </c>
      <c r="I1300" s="56" t="s">
        <v>544</v>
      </c>
      <c r="K1300" s="56" t="s">
        <v>337</v>
      </c>
      <c r="L1300" s="56" t="s">
        <v>545</v>
      </c>
      <c r="M1300" s="56" t="s">
        <v>1044</v>
      </c>
      <c r="N1300" s="56" t="s">
        <v>1045</v>
      </c>
      <c r="O1300" s="56" t="s">
        <v>546</v>
      </c>
      <c r="P1300" s="1" t="s">
        <v>110</v>
      </c>
      <c r="Q1300" s="56" t="s">
        <v>241</v>
      </c>
      <c r="R1300" s="56" t="s">
        <v>339</v>
      </c>
      <c r="S1300" s="56">
        <v>149282</v>
      </c>
      <c r="T1300" s="1" t="s">
        <v>559</v>
      </c>
      <c r="U1300" s="56">
        <v>41416</v>
      </c>
      <c r="V1300" s="56">
        <v>43099</v>
      </c>
      <c r="W1300" s="56">
        <v>41425</v>
      </c>
      <c r="X1300" s="56">
        <v>42734</v>
      </c>
      <c r="Y1300" s="56" t="s">
        <v>340</v>
      </c>
      <c r="Z1300" s="56" t="s">
        <v>341</v>
      </c>
      <c r="AA1300" s="56" t="s">
        <v>347</v>
      </c>
      <c r="AB1300" s="56" t="s">
        <v>343</v>
      </c>
      <c r="AC1300" s="56" t="s">
        <v>342</v>
      </c>
      <c r="AD1300" s="56" t="s">
        <v>342</v>
      </c>
      <c r="AE1300" s="56" t="s">
        <v>334</v>
      </c>
      <c r="AF1300" s="56" t="s">
        <v>291</v>
      </c>
      <c r="AG1300" s="56">
        <v>2014</v>
      </c>
      <c r="AH1300" s="56" t="s">
        <v>80</v>
      </c>
      <c r="AI1300" s="56" t="s">
        <v>348</v>
      </c>
      <c r="AJ1300" s="56">
        <v>85000</v>
      </c>
      <c r="AK1300" s="1">
        <v>41639</v>
      </c>
      <c r="AL1300" s="56" t="s">
        <v>564</v>
      </c>
      <c r="AM1300" s="56">
        <v>42779</v>
      </c>
      <c r="AN1300" s="56" t="s">
        <v>551</v>
      </c>
      <c r="AO1300" s="1">
        <v>41841</v>
      </c>
      <c r="AP1300" s="56" t="s">
        <v>548</v>
      </c>
      <c r="AQ1300" s="56">
        <v>67522</v>
      </c>
      <c r="AR1300" s="56">
        <v>0</v>
      </c>
      <c r="AS1300" s="56" t="s">
        <v>346</v>
      </c>
      <c r="BB1300" s="56" t="s">
        <v>339</v>
      </c>
      <c r="BC1300" s="56" t="s">
        <v>263</v>
      </c>
      <c r="BD1300" s="56" t="s">
        <v>349</v>
      </c>
      <c r="BE1300" s="56" t="s">
        <v>347</v>
      </c>
      <c r="BF1300" s="56" t="s">
        <v>334</v>
      </c>
      <c r="BG1300" s="56" t="s">
        <v>549</v>
      </c>
      <c r="BH1300" s="56">
        <v>0</v>
      </c>
      <c r="BI1300" s="56">
        <v>0</v>
      </c>
      <c r="BJ1300" s="56">
        <v>1</v>
      </c>
    </row>
    <row r="1301" spans="1:62" hidden="1" x14ac:dyDescent="0.3">
      <c r="A1301" s="56">
        <v>49201448</v>
      </c>
      <c r="B1301" s="86">
        <v>599276</v>
      </c>
      <c r="C1301" s="1">
        <v>42893</v>
      </c>
      <c r="D1301" s="56" t="s">
        <v>543</v>
      </c>
      <c r="E1301" s="56" t="s">
        <v>543</v>
      </c>
      <c r="F1301" s="56" t="s">
        <v>334</v>
      </c>
      <c r="G1301" s="56" t="s">
        <v>335</v>
      </c>
      <c r="H1301" s="56" t="s">
        <v>336</v>
      </c>
      <c r="I1301" s="56" t="s">
        <v>544</v>
      </c>
      <c r="K1301" s="56" t="s">
        <v>337</v>
      </c>
      <c r="L1301" s="56" t="s">
        <v>545</v>
      </c>
      <c r="M1301" s="56" t="s">
        <v>1044</v>
      </c>
      <c r="N1301" s="56" t="s">
        <v>1045</v>
      </c>
      <c r="O1301" s="56" t="s">
        <v>546</v>
      </c>
      <c r="P1301" s="1" t="s">
        <v>110</v>
      </c>
      <c r="Q1301" s="56" t="s">
        <v>241</v>
      </c>
      <c r="R1301" s="56" t="s">
        <v>339</v>
      </c>
      <c r="S1301" s="56">
        <v>141804</v>
      </c>
      <c r="T1301" s="1" t="s">
        <v>112</v>
      </c>
      <c r="U1301" s="56">
        <v>41416</v>
      </c>
      <c r="V1301" s="56">
        <v>43099</v>
      </c>
      <c r="W1301" s="56">
        <v>41425</v>
      </c>
      <c r="X1301" s="56">
        <v>42735</v>
      </c>
      <c r="Y1301" s="56" t="s">
        <v>340</v>
      </c>
      <c r="Z1301" s="56" t="s">
        <v>341</v>
      </c>
      <c r="AA1301" s="56" t="s">
        <v>342</v>
      </c>
      <c r="AB1301" s="56" t="s">
        <v>343</v>
      </c>
      <c r="AC1301" s="56" t="s">
        <v>342</v>
      </c>
      <c r="AD1301" s="56" t="s">
        <v>342</v>
      </c>
      <c r="AE1301" s="56" t="s">
        <v>334</v>
      </c>
      <c r="AF1301" s="56" t="s">
        <v>292</v>
      </c>
      <c r="AG1301" s="56">
        <v>2017</v>
      </c>
      <c r="AH1301" s="56" t="s">
        <v>80</v>
      </c>
      <c r="AI1301" s="56" t="s">
        <v>348</v>
      </c>
      <c r="AJ1301" s="56">
        <v>0</v>
      </c>
      <c r="AM1301" s="56">
        <v>42613</v>
      </c>
      <c r="AN1301" s="56" t="s">
        <v>551</v>
      </c>
      <c r="AO1301" s="1">
        <v>41350</v>
      </c>
      <c r="AP1301" s="56" t="s">
        <v>548</v>
      </c>
      <c r="AQ1301" s="56">
        <v>260</v>
      </c>
      <c r="AR1301" s="56">
        <v>0</v>
      </c>
      <c r="AS1301" s="56" t="s">
        <v>346</v>
      </c>
      <c r="BB1301" s="56" t="s">
        <v>339</v>
      </c>
      <c r="BC1301" s="56" t="s">
        <v>263</v>
      </c>
      <c r="BD1301" s="56" t="s">
        <v>349</v>
      </c>
      <c r="BE1301" s="56" t="s">
        <v>347</v>
      </c>
      <c r="BF1301" s="56" t="s">
        <v>334</v>
      </c>
      <c r="BG1301" s="56" t="s">
        <v>549</v>
      </c>
      <c r="BH1301" s="56">
        <v>0</v>
      </c>
      <c r="BI1301" s="56">
        <v>0</v>
      </c>
      <c r="BJ1301" s="56">
        <v>1</v>
      </c>
    </row>
    <row r="1302" spans="1:62" hidden="1" x14ac:dyDescent="0.3">
      <c r="A1302" s="56">
        <v>49201449</v>
      </c>
      <c r="B1302" s="86">
        <v>599276</v>
      </c>
      <c r="C1302" s="1">
        <v>42893</v>
      </c>
      <c r="D1302" s="56" t="s">
        <v>543</v>
      </c>
      <c r="E1302" s="56" t="s">
        <v>543</v>
      </c>
      <c r="F1302" s="56" t="s">
        <v>334</v>
      </c>
      <c r="G1302" s="56" t="s">
        <v>335</v>
      </c>
      <c r="H1302" s="56" t="s">
        <v>336</v>
      </c>
      <c r="I1302" s="56" t="s">
        <v>544</v>
      </c>
      <c r="K1302" s="56" t="s">
        <v>337</v>
      </c>
      <c r="L1302" s="56" t="s">
        <v>545</v>
      </c>
      <c r="M1302" s="56" t="s">
        <v>1044</v>
      </c>
      <c r="N1302" s="56" t="s">
        <v>1045</v>
      </c>
      <c r="O1302" s="56" t="s">
        <v>546</v>
      </c>
      <c r="P1302" s="1" t="s">
        <v>110</v>
      </c>
      <c r="Q1302" s="56" t="s">
        <v>241</v>
      </c>
      <c r="R1302" s="56" t="s">
        <v>339</v>
      </c>
      <c r="S1302" s="56">
        <v>149282</v>
      </c>
      <c r="T1302" s="1" t="s">
        <v>559</v>
      </c>
      <c r="U1302" s="56">
        <v>41416</v>
      </c>
      <c r="V1302" s="56">
        <v>43099</v>
      </c>
      <c r="W1302" s="56">
        <v>41425</v>
      </c>
      <c r="X1302" s="56">
        <v>42734</v>
      </c>
      <c r="Y1302" s="56" t="s">
        <v>340</v>
      </c>
      <c r="Z1302" s="56" t="s">
        <v>341</v>
      </c>
      <c r="AA1302" s="56" t="s">
        <v>347</v>
      </c>
      <c r="AB1302" s="56" t="s">
        <v>343</v>
      </c>
      <c r="AC1302" s="56" t="s">
        <v>342</v>
      </c>
      <c r="AD1302" s="56" t="s">
        <v>342</v>
      </c>
      <c r="AE1302" s="56" t="s">
        <v>334</v>
      </c>
      <c r="AF1302" s="56" t="s">
        <v>224</v>
      </c>
      <c r="AG1302" s="56">
        <v>2013</v>
      </c>
      <c r="AH1302" s="56" t="s">
        <v>80</v>
      </c>
      <c r="AI1302" s="56" t="s">
        <v>339</v>
      </c>
      <c r="AJ1302" s="56">
        <v>18000</v>
      </c>
      <c r="AM1302" s="56">
        <v>42779</v>
      </c>
      <c r="AN1302" s="56" t="s">
        <v>551</v>
      </c>
      <c r="AO1302" s="1">
        <v>41406</v>
      </c>
      <c r="AP1302" s="56" t="s">
        <v>548</v>
      </c>
      <c r="AQ1302" s="56">
        <v>67522</v>
      </c>
      <c r="AR1302" s="56">
        <v>0</v>
      </c>
      <c r="AS1302" s="56" t="s">
        <v>346</v>
      </c>
      <c r="BB1302" s="56" t="s">
        <v>339</v>
      </c>
      <c r="BC1302" s="56" t="s">
        <v>263</v>
      </c>
      <c r="BD1302" s="56" t="s">
        <v>349</v>
      </c>
      <c r="BE1302" s="56" t="s">
        <v>347</v>
      </c>
      <c r="BF1302" s="56" t="s">
        <v>334</v>
      </c>
      <c r="BG1302" s="56" t="s">
        <v>549</v>
      </c>
      <c r="BH1302" s="56">
        <v>0</v>
      </c>
      <c r="BI1302" s="56">
        <v>0</v>
      </c>
      <c r="BJ1302" s="56">
        <v>1</v>
      </c>
    </row>
    <row r="1303" spans="1:62" hidden="1" x14ac:dyDescent="0.3">
      <c r="A1303" s="56">
        <v>49201576</v>
      </c>
      <c r="B1303" s="86">
        <v>599276</v>
      </c>
      <c r="C1303" s="1">
        <v>42893</v>
      </c>
      <c r="D1303" s="56" t="s">
        <v>543</v>
      </c>
      <c r="E1303" s="56" t="s">
        <v>543</v>
      </c>
      <c r="F1303" s="56" t="s">
        <v>334</v>
      </c>
      <c r="G1303" s="56" t="s">
        <v>335</v>
      </c>
      <c r="H1303" s="56" t="s">
        <v>336</v>
      </c>
      <c r="I1303" s="56" t="s">
        <v>544</v>
      </c>
      <c r="K1303" s="56" t="s">
        <v>337</v>
      </c>
      <c r="L1303" s="56" t="s">
        <v>545</v>
      </c>
      <c r="M1303" s="56" t="s">
        <v>1044</v>
      </c>
      <c r="N1303" s="56" t="s">
        <v>1045</v>
      </c>
      <c r="O1303" s="56" t="s">
        <v>546</v>
      </c>
      <c r="P1303" s="1" t="s">
        <v>110</v>
      </c>
      <c r="Q1303" s="56" t="s">
        <v>552</v>
      </c>
      <c r="R1303" s="56" t="s">
        <v>339</v>
      </c>
      <c r="S1303" s="56">
        <v>141811</v>
      </c>
      <c r="T1303" s="1" t="s">
        <v>478</v>
      </c>
      <c r="U1303" s="56">
        <v>41416</v>
      </c>
      <c r="V1303" s="56">
        <v>43099</v>
      </c>
      <c r="W1303" s="56">
        <v>41425</v>
      </c>
      <c r="X1303" s="56">
        <v>42734</v>
      </c>
      <c r="Y1303" s="56" t="s">
        <v>340</v>
      </c>
      <c r="Z1303" s="56" t="s">
        <v>341</v>
      </c>
      <c r="AA1303" s="56" t="s">
        <v>342</v>
      </c>
      <c r="AB1303" s="56" t="s">
        <v>339</v>
      </c>
      <c r="AC1303" s="56" t="s">
        <v>342</v>
      </c>
      <c r="AD1303" s="56" t="s">
        <v>347</v>
      </c>
      <c r="AE1303" s="56" t="s">
        <v>334</v>
      </c>
      <c r="AF1303" s="56" t="s">
        <v>292</v>
      </c>
      <c r="AG1303" s="56">
        <v>2014</v>
      </c>
      <c r="AH1303" s="56" t="s">
        <v>80</v>
      </c>
      <c r="AI1303" s="56" t="s">
        <v>348</v>
      </c>
      <c r="AJ1303" s="56">
        <v>8000</v>
      </c>
      <c r="AM1303" s="56">
        <v>42762</v>
      </c>
      <c r="AN1303" s="56" t="s">
        <v>551</v>
      </c>
      <c r="AO1303" s="1">
        <v>41795</v>
      </c>
      <c r="AP1303" s="56" t="s">
        <v>548</v>
      </c>
      <c r="AQ1303" s="56">
        <v>40</v>
      </c>
      <c r="AR1303" s="56">
        <v>0</v>
      </c>
      <c r="AS1303" s="56" t="s">
        <v>346</v>
      </c>
      <c r="BB1303" s="56" t="s">
        <v>339</v>
      </c>
      <c r="BC1303" s="56" t="s">
        <v>263</v>
      </c>
      <c r="BD1303" s="56" t="s">
        <v>349</v>
      </c>
      <c r="BE1303" s="56" t="s">
        <v>347</v>
      </c>
      <c r="BF1303" s="56" t="s">
        <v>334</v>
      </c>
      <c r="BG1303" s="56" t="s">
        <v>549</v>
      </c>
      <c r="BH1303" s="56">
        <v>0</v>
      </c>
      <c r="BI1303" s="56">
        <v>0</v>
      </c>
      <c r="BJ1303" s="56">
        <v>1</v>
      </c>
    </row>
    <row r="1304" spans="1:62" hidden="1" x14ac:dyDescent="0.3">
      <c r="A1304" s="56">
        <v>49201518</v>
      </c>
      <c r="B1304" s="86">
        <v>599276</v>
      </c>
      <c r="C1304" s="1">
        <v>42893</v>
      </c>
      <c r="D1304" s="56" t="s">
        <v>543</v>
      </c>
      <c r="E1304" s="56" t="s">
        <v>543</v>
      </c>
      <c r="F1304" s="56" t="s">
        <v>334</v>
      </c>
      <c r="G1304" s="56" t="s">
        <v>335</v>
      </c>
      <c r="H1304" s="56" t="s">
        <v>336</v>
      </c>
      <c r="I1304" s="56" t="s">
        <v>544</v>
      </c>
      <c r="K1304" s="56" t="s">
        <v>337</v>
      </c>
      <c r="L1304" s="56" t="s">
        <v>545</v>
      </c>
      <c r="M1304" s="56" t="s">
        <v>1044</v>
      </c>
      <c r="N1304" s="56" t="s">
        <v>1045</v>
      </c>
      <c r="O1304" s="56" t="s">
        <v>546</v>
      </c>
      <c r="P1304" s="1" t="s">
        <v>110</v>
      </c>
      <c r="Q1304" s="56" t="s">
        <v>241</v>
      </c>
      <c r="R1304" s="56" t="s">
        <v>339</v>
      </c>
      <c r="S1304" s="56">
        <v>149281</v>
      </c>
      <c r="T1304" s="1" t="s">
        <v>261</v>
      </c>
      <c r="U1304" s="56">
        <v>41416</v>
      </c>
      <c r="V1304" s="56">
        <v>43099</v>
      </c>
      <c r="W1304" s="56">
        <v>41425</v>
      </c>
      <c r="X1304" s="56">
        <v>42734</v>
      </c>
      <c r="Y1304" s="56" t="s">
        <v>356</v>
      </c>
      <c r="Z1304" s="56" t="s">
        <v>367</v>
      </c>
      <c r="AA1304" s="56" t="s">
        <v>347</v>
      </c>
      <c r="AB1304" s="56" t="s">
        <v>343</v>
      </c>
      <c r="AC1304" s="56" t="s">
        <v>342</v>
      </c>
      <c r="AD1304" s="56" t="s">
        <v>342</v>
      </c>
      <c r="AE1304" s="56" t="s">
        <v>354</v>
      </c>
      <c r="AF1304" s="56" t="s">
        <v>224</v>
      </c>
      <c r="AG1304" s="56">
        <v>2013</v>
      </c>
      <c r="AH1304" s="56" t="s">
        <v>80</v>
      </c>
      <c r="AI1304" s="56" t="s">
        <v>339</v>
      </c>
      <c r="AJ1304" s="56">
        <v>2221207</v>
      </c>
      <c r="AM1304" s="56">
        <v>41864</v>
      </c>
      <c r="AN1304" s="56" t="s">
        <v>548</v>
      </c>
      <c r="AO1304" s="1">
        <v>41670</v>
      </c>
      <c r="AP1304" s="56" t="s">
        <v>548</v>
      </c>
      <c r="AQ1304" s="56">
        <v>67521</v>
      </c>
      <c r="AR1304" s="56">
        <v>0</v>
      </c>
      <c r="AS1304" s="56" t="s">
        <v>346</v>
      </c>
      <c r="BB1304" s="56" t="s">
        <v>339</v>
      </c>
      <c r="BC1304" s="56" t="s">
        <v>263</v>
      </c>
      <c r="BD1304" s="56" t="s">
        <v>349</v>
      </c>
      <c r="BE1304" s="56" t="s">
        <v>347</v>
      </c>
      <c r="BF1304" s="56" t="s">
        <v>334</v>
      </c>
      <c r="BG1304" s="56" t="s">
        <v>549</v>
      </c>
      <c r="BH1304" s="56">
        <v>0</v>
      </c>
      <c r="BI1304" s="56">
        <v>0</v>
      </c>
      <c r="BJ1304" s="56">
        <v>0</v>
      </c>
    </row>
    <row r="1305" spans="1:62" hidden="1" x14ac:dyDescent="0.3">
      <c r="A1305" s="56">
        <v>49201486</v>
      </c>
      <c r="B1305" s="86">
        <v>599276</v>
      </c>
      <c r="C1305" s="1">
        <v>42893</v>
      </c>
      <c r="D1305" s="56" t="s">
        <v>543</v>
      </c>
      <c r="E1305" s="56" t="s">
        <v>543</v>
      </c>
      <c r="F1305" s="56" t="s">
        <v>334</v>
      </c>
      <c r="G1305" s="56" t="s">
        <v>335</v>
      </c>
      <c r="H1305" s="56" t="s">
        <v>336</v>
      </c>
      <c r="I1305" s="56" t="s">
        <v>544</v>
      </c>
      <c r="K1305" s="56" t="s">
        <v>337</v>
      </c>
      <c r="L1305" s="56" t="s">
        <v>545</v>
      </c>
      <c r="M1305" s="56" t="s">
        <v>1044</v>
      </c>
      <c r="N1305" s="56" t="s">
        <v>1045</v>
      </c>
      <c r="O1305" s="56" t="s">
        <v>546</v>
      </c>
      <c r="P1305" s="1" t="s">
        <v>110</v>
      </c>
      <c r="Q1305" s="56" t="s">
        <v>241</v>
      </c>
      <c r="R1305" s="56" t="s">
        <v>339</v>
      </c>
      <c r="S1305" s="56">
        <v>141815</v>
      </c>
      <c r="T1305" s="1" t="s">
        <v>550</v>
      </c>
      <c r="U1305" s="56">
        <v>41416</v>
      </c>
      <c r="V1305" s="56">
        <v>43099</v>
      </c>
      <c r="W1305" s="56">
        <v>41425</v>
      </c>
      <c r="X1305" s="56">
        <v>42735</v>
      </c>
      <c r="Y1305" s="56" t="s">
        <v>356</v>
      </c>
      <c r="Z1305" s="56" t="s">
        <v>341</v>
      </c>
      <c r="AA1305" s="56" t="s">
        <v>347</v>
      </c>
      <c r="AB1305" s="56" t="s">
        <v>343</v>
      </c>
      <c r="AC1305" s="56" t="s">
        <v>342</v>
      </c>
      <c r="AD1305" s="56" t="s">
        <v>342</v>
      </c>
      <c r="AE1305" s="56" t="s">
        <v>334</v>
      </c>
      <c r="AF1305" s="56" t="s">
        <v>224</v>
      </c>
      <c r="AG1305" s="56">
        <v>2013</v>
      </c>
      <c r="AH1305" s="56" t="s">
        <v>80</v>
      </c>
      <c r="AI1305" s="56" t="s">
        <v>339</v>
      </c>
      <c r="AJ1305" s="56">
        <v>1.18</v>
      </c>
      <c r="AM1305" s="56">
        <v>42761</v>
      </c>
      <c r="AN1305" s="56" t="s">
        <v>551</v>
      </c>
      <c r="AO1305" s="1">
        <v>41405</v>
      </c>
      <c r="AP1305" s="56" t="s">
        <v>548</v>
      </c>
      <c r="AQ1305" s="56">
        <v>59062</v>
      </c>
      <c r="AR1305" s="56">
        <v>0</v>
      </c>
      <c r="AS1305" s="56" t="s">
        <v>346</v>
      </c>
      <c r="BB1305" s="56" t="s">
        <v>339</v>
      </c>
      <c r="BC1305" s="56" t="s">
        <v>263</v>
      </c>
      <c r="BD1305" s="56" t="s">
        <v>349</v>
      </c>
      <c r="BE1305" s="56" t="s">
        <v>347</v>
      </c>
      <c r="BF1305" s="56" t="s">
        <v>334</v>
      </c>
      <c r="BG1305" s="56" t="s">
        <v>549</v>
      </c>
      <c r="BH1305" s="56">
        <v>0</v>
      </c>
      <c r="BI1305" s="56">
        <v>0</v>
      </c>
      <c r="BJ1305" s="56">
        <v>1</v>
      </c>
    </row>
    <row r="1306" spans="1:62" hidden="1" x14ac:dyDescent="0.3">
      <c r="A1306" s="56">
        <v>49201470</v>
      </c>
      <c r="B1306" s="86">
        <v>599276</v>
      </c>
      <c r="C1306" s="1">
        <v>42893</v>
      </c>
      <c r="D1306" s="56" t="s">
        <v>543</v>
      </c>
      <c r="E1306" s="56" t="s">
        <v>543</v>
      </c>
      <c r="F1306" s="56" t="s">
        <v>334</v>
      </c>
      <c r="G1306" s="56" t="s">
        <v>335</v>
      </c>
      <c r="H1306" s="56" t="s">
        <v>336</v>
      </c>
      <c r="I1306" s="56" t="s">
        <v>544</v>
      </c>
      <c r="K1306" s="56" t="s">
        <v>337</v>
      </c>
      <c r="L1306" s="56" t="s">
        <v>545</v>
      </c>
      <c r="M1306" s="56" t="s">
        <v>1044</v>
      </c>
      <c r="N1306" s="56" t="s">
        <v>1045</v>
      </c>
      <c r="O1306" s="56" t="s">
        <v>546</v>
      </c>
      <c r="P1306" s="1" t="s">
        <v>110</v>
      </c>
      <c r="Q1306" s="56" t="s">
        <v>241</v>
      </c>
      <c r="R1306" s="56" t="s">
        <v>339</v>
      </c>
      <c r="S1306" s="56">
        <v>141809</v>
      </c>
      <c r="T1306" s="1" t="s">
        <v>555</v>
      </c>
      <c r="U1306" s="56">
        <v>41416</v>
      </c>
      <c r="V1306" s="56">
        <v>43099</v>
      </c>
      <c r="W1306" s="56">
        <v>41425</v>
      </c>
      <c r="X1306" s="56">
        <v>42734</v>
      </c>
      <c r="Y1306" s="56" t="s">
        <v>356</v>
      </c>
      <c r="Z1306" s="56" t="s">
        <v>341</v>
      </c>
      <c r="AA1306" s="56" t="s">
        <v>347</v>
      </c>
      <c r="AB1306" s="56" t="s">
        <v>343</v>
      </c>
      <c r="AC1306" s="56" t="s">
        <v>342</v>
      </c>
      <c r="AD1306" s="56" t="s">
        <v>342</v>
      </c>
      <c r="AE1306" s="56" t="s">
        <v>354</v>
      </c>
      <c r="AF1306" s="56" t="s">
        <v>292</v>
      </c>
      <c r="AG1306" s="56">
        <v>2015</v>
      </c>
      <c r="AH1306" s="56" t="s">
        <v>80</v>
      </c>
      <c r="AI1306" s="56" t="s">
        <v>348</v>
      </c>
      <c r="AJ1306" s="56">
        <v>38500</v>
      </c>
      <c r="AM1306" s="56">
        <v>41836</v>
      </c>
      <c r="AN1306" s="56" t="s">
        <v>548</v>
      </c>
      <c r="AO1306" s="1">
        <v>41813</v>
      </c>
      <c r="AP1306" s="56" t="s">
        <v>548</v>
      </c>
      <c r="AQ1306" s="56">
        <v>66065</v>
      </c>
      <c r="AR1306" s="56">
        <v>0</v>
      </c>
      <c r="AS1306" s="56" t="s">
        <v>346</v>
      </c>
      <c r="BB1306" s="56" t="s">
        <v>339</v>
      </c>
      <c r="BC1306" s="56" t="s">
        <v>263</v>
      </c>
      <c r="BD1306" s="56" t="s">
        <v>349</v>
      </c>
      <c r="BE1306" s="56" t="s">
        <v>347</v>
      </c>
      <c r="BF1306" s="56" t="s">
        <v>334</v>
      </c>
      <c r="BG1306" s="56" t="s">
        <v>549</v>
      </c>
      <c r="BH1306" s="56">
        <v>0</v>
      </c>
      <c r="BI1306" s="56">
        <v>0</v>
      </c>
      <c r="BJ1306" s="56">
        <v>0</v>
      </c>
    </row>
    <row r="1307" spans="1:62" hidden="1" x14ac:dyDescent="0.3">
      <c r="A1307" s="56">
        <v>49201462</v>
      </c>
      <c r="B1307" s="86">
        <v>599276</v>
      </c>
      <c r="C1307" s="1">
        <v>42893</v>
      </c>
      <c r="D1307" s="56" t="s">
        <v>543</v>
      </c>
      <c r="E1307" s="56" t="s">
        <v>543</v>
      </c>
      <c r="F1307" s="56" t="s">
        <v>334</v>
      </c>
      <c r="G1307" s="56" t="s">
        <v>335</v>
      </c>
      <c r="H1307" s="56" t="s">
        <v>336</v>
      </c>
      <c r="I1307" s="56" t="s">
        <v>544</v>
      </c>
      <c r="K1307" s="56" t="s">
        <v>337</v>
      </c>
      <c r="L1307" s="56" t="s">
        <v>545</v>
      </c>
      <c r="M1307" s="56" t="s">
        <v>1044</v>
      </c>
      <c r="N1307" s="56" t="s">
        <v>1045</v>
      </c>
      <c r="O1307" s="56" t="s">
        <v>546</v>
      </c>
      <c r="P1307" s="1" t="s">
        <v>110</v>
      </c>
      <c r="Q1307" s="56" t="s">
        <v>241</v>
      </c>
      <c r="R1307" s="56" t="s">
        <v>339</v>
      </c>
      <c r="S1307" s="56">
        <v>149282</v>
      </c>
      <c r="T1307" s="1" t="s">
        <v>559</v>
      </c>
      <c r="U1307" s="56">
        <v>41416</v>
      </c>
      <c r="V1307" s="56">
        <v>43099</v>
      </c>
      <c r="W1307" s="56">
        <v>41425</v>
      </c>
      <c r="X1307" s="56">
        <v>42734</v>
      </c>
      <c r="Y1307" s="56" t="s">
        <v>340</v>
      </c>
      <c r="Z1307" s="56" t="s">
        <v>341</v>
      </c>
      <c r="AA1307" s="56" t="s">
        <v>347</v>
      </c>
      <c r="AB1307" s="56" t="s">
        <v>343</v>
      </c>
      <c r="AC1307" s="56" t="s">
        <v>342</v>
      </c>
      <c r="AD1307" s="56" t="s">
        <v>342</v>
      </c>
      <c r="AE1307" s="56" t="s">
        <v>334</v>
      </c>
      <c r="AF1307" s="56" t="s">
        <v>292</v>
      </c>
      <c r="AG1307" s="56">
        <v>2016</v>
      </c>
      <c r="AH1307" s="56" t="s">
        <v>80</v>
      </c>
      <c r="AI1307" s="56" t="s">
        <v>344</v>
      </c>
      <c r="AJ1307" s="56">
        <v>11730</v>
      </c>
      <c r="AM1307" s="56">
        <v>42779</v>
      </c>
      <c r="AN1307" s="56" t="s">
        <v>551</v>
      </c>
      <c r="AO1307" s="1">
        <v>41406</v>
      </c>
      <c r="AP1307" s="56" t="s">
        <v>548</v>
      </c>
      <c r="AQ1307" s="56">
        <v>67522</v>
      </c>
      <c r="AR1307" s="56">
        <v>0</v>
      </c>
      <c r="AS1307" s="56" t="s">
        <v>346</v>
      </c>
      <c r="BB1307" s="56" t="s">
        <v>339</v>
      </c>
      <c r="BC1307" s="56" t="s">
        <v>263</v>
      </c>
      <c r="BD1307" s="56" t="s">
        <v>349</v>
      </c>
      <c r="BE1307" s="56" t="s">
        <v>347</v>
      </c>
      <c r="BF1307" s="56" t="s">
        <v>334</v>
      </c>
      <c r="BG1307" s="56" t="s">
        <v>549</v>
      </c>
      <c r="BH1307" s="56">
        <v>0</v>
      </c>
      <c r="BI1307" s="56">
        <v>0</v>
      </c>
      <c r="BJ1307" s="56">
        <v>1</v>
      </c>
    </row>
    <row r="1308" spans="1:62" hidden="1" x14ac:dyDescent="0.3">
      <c r="A1308" s="56">
        <v>49201458</v>
      </c>
      <c r="B1308" s="86">
        <v>599276</v>
      </c>
      <c r="C1308" s="1">
        <v>42893</v>
      </c>
      <c r="D1308" s="56" t="s">
        <v>543</v>
      </c>
      <c r="E1308" s="56" t="s">
        <v>543</v>
      </c>
      <c r="F1308" s="56" t="s">
        <v>334</v>
      </c>
      <c r="G1308" s="56" t="s">
        <v>335</v>
      </c>
      <c r="H1308" s="56" t="s">
        <v>336</v>
      </c>
      <c r="I1308" s="56" t="s">
        <v>544</v>
      </c>
      <c r="K1308" s="56" t="s">
        <v>337</v>
      </c>
      <c r="L1308" s="56" t="s">
        <v>545</v>
      </c>
      <c r="M1308" s="56" t="s">
        <v>1044</v>
      </c>
      <c r="N1308" s="56" t="s">
        <v>1045</v>
      </c>
      <c r="O1308" s="56" t="s">
        <v>546</v>
      </c>
      <c r="P1308" s="1" t="s">
        <v>110</v>
      </c>
      <c r="Q1308" s="56" t="s">
        <v>241</v>
      </c>
      <c r="R1308" s="56" t="s">
        <v>339</v>
      </c>
      <c r="S1308" s="56">
        <v>149282</v>
      </c>
      <c r="T1308" s="1" t="s">
        <v>559</v>
      </c>
      <c r="U1308" s="56">
        <v>41416</v>
      </c>
      <c r="V1308" s="56">
        <v>43099</v>
      </c>
      <c r="W1308" s="56">
        <v>41425</v>
      </c>
      <c r="X1308" s="56">
        <v>42734</v>
      </c>
      <c r="Y1308" s="56" t="s">
        <v>340</v>
      </c>
      <c r="Z1308" s="56" t="s">
        <v>341</v>
      </c>
      <c r="AA1308" s="56" t="s">
        <v>347</v>
      </c>
      <c r="AB1308" s="56" t="s">
        <v>343</v>
      </c>
      <c r="AC1308" s="56" t="s">
        <v>342</v>
      </c>
      <c r="AD1308" s="56" t="s">
        <v>342</v>
      </c>
      <c r="AE1308" s="56" t="s">
        <v>334</v>
      </c>
      <c r="AF1308" s="56" t="s">
        <v>292</v>
      </c>
      <c r="AG1308" s="56">
        <v>2014</v>
      </c>
      <c r="AH1308" s="56" t="s">
        <v>80</v>
      </c>
      <c r="AI1308" s="56" t="s">
        <v>344</v>
      </c>
      <c r="AJ1308" s="56">
        <v>16017</v>
      </c>
      <c r="AM1308" s="56">
        <v>42779</v>
      </c>
      <c r="AN1308" s="56" t="s">
        <v>551</v>
      </c>
      <c r="AO1308" s="1">
        <v>41406</v>
      </c>
      <c r="AP1308" s="56" t="s">
        <v>548</v>
      </c>
      <c r="AQ1308" s="56">
        <v>67522</v>
      </c>
      <c r="AR1308" s="56">
        <v>0</v>
      </c>
      <c r="AS1308" s="56" t="s">
        <v>346</v>
      </c>
      <c r="BB1308" s="56" t="s">
        <v>339</v>
      </c>
      <c r="BC1308" s="56" t="s">
        <v>263</v>
      </c>
      <c r="BD1308" s="56" t="s">
        <v>349</v>
      </c>
      <c r="BE1308" s="56" t="s">
        <v>347</v>
      </c>
      <c r="BF1308" s="56" t="s">
        <v>334</v>
      </c>
      <c r="BG1308" s="56" t="s">
        <v>549</v>
      </c>
      <c r="BH1308" s="56">
        <v>0</v>
      </c>
      <c r="BI1308" s="56">
        <v>0</v>
      </c>
      <c r="BJ1308" s="56">
        <v>1</v>
      </c>
    </row>
    <row r="1309" spans="1:62" hidden="1" x14ac:dyDescent="0.3">
      <c r="A1309" s="56">
        <v>49201456</v>
      </c>
      <c r="B1309" s="86">
        <v>599276</v>
      </c>
      <c r="C1309" s="1">
        <v>42893</v>
      </c>
      <c r="D1309" s="56" t="s">
        <v>543</v>
      </c>
      <c r="E1309" s="56" t="s">
        <v>543</v>
      </c>
      <c r="F1309" s="56" t="s">
        <v>334</v>
      </c>
      <c r="G1309" s="56" t="s">
        <v>335</v>
      </c>
      <c r="H1309" s="56" t="s">
        <v>336</v>
      </c>
      <c r="I1309" s="56" t="s">
        <v>544</v>
      </c>
      <c r="K1309" s="56" t="s">
        <v>337</v>
      </c>
      <c r="L1309" s="56" t="s">
        <v>545</v>
      </c>
      <c r="M1309" s="56" t="s">
        <v>1044</v>
      </c>
      <c r="N1309" s="56" t="s">
        <v>1045</v>
      </c>
      <c r="O1309" s="56" t="s">
        <v>546</v>
      </c>
      <c r="P1309" s="1" t="s">
        <v>110</v>
      </c>
      <c r="Q1309" s="56" t="s">
        <v>241</v>
      </c>
      <c r="R1309" s="56" t="s">
        <v>339</v>
      </c>
      <c r="S1309" s="56">
        <v>149282</v>
      </c>
      <c r="T1309" s="1" t="s">
        <v>559</v>
      </c>
      <c r="U1309" s="56">
        <v>41416</v>
      </c>
      <c r="V1309" s="56">
        <v>43099</v>
      </c>
      <c r="W1309" s="56">
        <v>41425</v>
      </c>
      <c r="X1309" s="56">
        <v>42734</v>
      </c>
      <c r="Y1309" s="56" t="s">
        <v>340</v>
      </c>
      <c r="Z1309" s="56" t="s">
        <v>341</v>
      </c>
      <c r="AA1309" s="56" t="s">
        <v>347</v>
      </c>
      <c r="AB1309" s="56" t="s">
        <v>343</v>
      </c>
      <c r="AC1309" s="56" t="s">
        <v>342</v>
      </c>
      <c r="AD1309" s="56" t="s">
        <v>342</v>
      </c>
      <c r="AE1309" s="56" t="s">
        <v>334</v>
      </c>
      <c r="AF1309" s="56" t="s">
        <v>292</v>
      </c>
      <c r="AG1309" s="56">
        <v>2013</v>
      </c>
      <c r="AH1309" s="56" t="s">
        <v>80</v>
      </c>
      <c r="AI1309" s="56" t="s">
        <v>344</v>
      </c>
      <c r="AJ1309" s="56">
        <v>6458</v>
      </c>
      <c r="AM1309" s="56">
        <v>42779</v>
      </c>
      <c r="AN1309" s="56" t="s">
        <v>551</v>
      </c>
      <c r="AO1309" s="1">
        <v>41406</v>
      </c>
      <c r="AP1309" s="56" t="s">
        <v>548</v>
      </c>
      <c r="AQ1309" s="56">
        <v>67522</v>
      </c>
      <c r="AR1309" s="56">
        <v>0</v>
      </c>
      <c r="AS1309" s="56" t="s">
        <v>346</v>
      </c>
      <c r="BB1309" s="56" t="s">
        <v>339</v>
      </c>
      <c r="BC1309" s="56" t="s">
        <v>263</v>
      </c>
      <c r="BD1309" s="56" t="s">
        <v>349</v>
      </c>
      <c r="BE1309" s="56" t="s">
        <v>347</v>
      </c>
      <c r="BF1309" s="56" t="s">
        <v>334</v>
      </c>
      <c r="BG1309" s="56" t="s">
        <v>549</v>
      </c>
      <c r="BH1309" s="56">
        <v>0</v>
      </c>
      <c r="BI1309" s="56">
        <v>0</v>
      </c>
      <c r="BJ1309" s="56">
        <v>1</v>
      </c>
    </row>
    <row r="1310" spans="1:62" hidden="1" x14ac:dyDescent="0.3">
      <c r="A1310" s="56">
        <v>49201457</v>
      </c>
      <c r="B1310" s="86">
        <v>599276</v>
      </c>
      <c r="C1310" s="1">
        <v>42893</v>
      </c>
      <c r="D1310" s="56" t="s">
        <v>543</v>
      </c>
      <c r="E1310" s="56" t="s">
        <v>543</v>
      </c>
      <c r="F1310" s="56" t="s">
        <v>334</v>
      </c>
      <c r="G1310" s="56" t="s">
        <v>335</v>
      </c>
      <c r="H1310" s="56" t="s">
        <v>336</v>
      </c>
      <c r="I1310" s="56" t="s">
        <v>544</v>
      </c>
      <c r="K1310" s="56" t="s">
        <v>337</v>
      </c>
      <c r="L1310" s="56" t="s">
        <v>545</v>
      </c>
      <c r="M1310" s="56" t="s">
        <v>1044</v>
      </c>
      <c r="N1310" s="56" t="s">
        <v>1045</v>
      </c>
      <c r="O1310" s="56" t="s">
        <v>546</v>
      </c>
      <c r="P1310" s="1" t="s">
        <v>110</v>
      </c>
      <c r="Q1310" s="56" t="s">
        <v>241</v>
      </c>
      <c r="R1310" s="56" t="s">
        <v>339</v>
      </c>
      <c r="S1310" s="56">
        <v>149282</v>
      </c>
      <c r="T1310" s="1" t="s">
        <v>559</v>
      </c>
      <c r="U1310" s="56">
        <v>41416</v>
      </c>
      <c r="V1310" s="56">
        <v>43099</v>
      </c>
      <c r="W1310" s="56">
        <v>41425</v>
      </c>
      <c r="X1310" s="56">
        <v>42734</v>
      </c>
      <c r="Y1310" s="56" t="s">
        <v>340</v>
      </c>
      <c r="Z1310" s="56" t="s">
        <v>341</v>
      </c>
      <c r="AA1310" s="56" t="s">
        <v>347</v>
      </c>
      <c r="AB1310" s="56" t="s">
        <v>343</v>
      </c>
      <c r="AC1310" s="56" t="s">
        <v>342</v>
      </c>
      <c r="AD1310" s="56" t="s">
        <v>342</v>
      </c>
      <c r="AE1310" s="56" t="s">
        <v>334</v>
      </c>
      <c r="AF1310" s="56" t="s">
        <v>292</v>
      </c>
      <c r="AG1310" s="56">
        <v>2014</v>
      </c>
      <c r="AH1310" s="56" t="s">
        <v>80</v>
      </c>
      <c r="AI1310" s="56" t="s">
        <v>348</v>
      </c>
      <c r="AJ1310" s="56">
        <v>10977</v>
      </c>
      <c r="AM1310" s="56">
        <v>42779</v>
      </c>
      <c r="AN1310" s="56" t="s">
        <v>551</v>
      </c>
      <c r="AO1310" s="1">
        <v>41406</v>
      </c>
      <c r="AP1310" s="56" t="s">
        <v>548</v>
      </c>
      <c r="AQ1310" s="56">
        <v>67522</v>
      </c>
      <c r="AR1310" s="56">
        <v>0</v>
      </c>
      <c r="AS1310" s="56" t="s">
        <v>346</v>
      </c>
      <c r="BB1310" s="56" t="s">
        <v>339</v>
      </c>
      <c r="BC1310" s="56" t="s">
        <v>263</v>
      </c>
      <c r="BD1310" s="56" t="s">
        <v>349</v>
      </c>
      <c r="BE1310" s="56" t="s">
        <v>347</v>
      </c>
      <c r="BF1310" s="56" t="s">
        <v>334</v>
      </c>
      <c r="BG1310" s="56" t="s">
        <v>549</v>
      </c>
      <c r="BH1310" s="56">
        <v>0</v>
      </c>
      <c r="BI1310" s="56">
        <v>0</v>
      </c>
      <c r="BJ1310" s="56">
        <v>1</v>
      </c>
    </row>
    <row r="1311" spans="1:62" hidden="1" x14ac:dyDescent="0.3">
      <c r="A1311" s="56">
        <v>49201461</v>
      </c>
      <c r="B1311" s="86">
        <v>599276</v>
      </c>
      <c r="C1311" s="1">
        <v>42893</v>
      </c>
      <c r="D1311" s="56" t="s">
        <v>543</v>
      </c>
      <c r="E1311" s="56" t="s">
        <v>543</v>
      </c>
      <c r="F1311" s="56" t="s">
        <v>334</v>
      </c>
      <c r="G1311" s="56" t="s">
        <v>335</v>
      </c>
      <c r="H1311" s="56" t="s">
        <v>336</v>
      </c>
      <c r="I1311" s="56" t="s">
        <v>544</v>
      </c>
      <c r="K1311" s="56" t="s">
        <v>337</v>
      </c>
      <c r="L1311" s="56" t="s">
        <v>545</v>
      </c>
      <c r="M1311" s="56" t="s">
        <v>1044</v>
      </c>
      <c r="N1311" s="56" t="s">
        <v>1045</v>
      </c>
      <c r="O1311" s="56" t="s">
        <v>546</v>
      </c>
      <c r="P1311" s="1" t="s">
        <v>110</v>
      </c>
      <c r="Q1311" s="56" t="s">
        <v>241</v>
      </c>
      <c r="R1311" s="56" t="s">
        <v>339</v>
      </c>
      <c r="S1311" s="56">
        <v>149282</v>
      </c>
      <c r="T1311" s="1" t="s">
        <v>559</v>
      </c>
      <c r="U1311" s="56">
        <v>41416</v>
      </c>
      <c r="V1311" s="56">
        <v>43099</v>
      </c>
      <c r="W1311" s="56">
        <v>41425</v>
      </c>
      <c r="X1311" s="56">
        <v>42734</v>
      </c>
      <c r="Y1311" s="56" t="s">
        <v>340</v>
      </c>
      <c r="Z1311" s="56" t="s">
        <v>341</v>
      </c>
      <c r="AA1311" s="56" t="s">
        <v>347</v>
      </c>
      <c r="AB1311" s="56" t="s">
        <v>343</v>
      </c>
      <c r="AC1311" s="56" t="s">
        <v>342</v>
      </c>
      <c r="AD1311" s="56" t="s">
        <v>342</v>
      </c>
      <c r="AE1311" s="56" t="s">
        <v>334</v>
      </c>
      <c r="AF1311" s="56" t="s">
        <v>292</v>
      </c>
      <c r="AG1311" s="56">
        <v>2016</v>
      </c>
      <c r="AH1311" s="56" t="s">
        <v>80</v>
      </c>
      <c r="AI1311" s="56" t="s">
        <v>348</v>
      </c>
      <c r="AJ1311" s="56">
        <v>10595</v>
      </c>
      <c r="AM1311" s="56">
        <v>42779</v>
      </c>
      <c r="AN1311" s="56" t="s">
        <v>551</v>
      </c>
      <c r="AO1311" s="1">
        <v>41406</v>
      </c>
      <c r="AP1311" s="56" t="s">
        <v>548</v>
      </c>
      <c r="AQ1311" s="56">
        <v>67522</v>
      </c>
      <c r="AR1311" s="56">
        <v>0</v>
      </c>
      <c r="AS1311" s="56" t="s">
        <v>346</v>
      </c>
      <c r="BB1311" s="56" t="s">
        <v>339</v>
      </c>
      <c r="BC1311" s="56" t="s">
        <v>263</v>
      </c>
      <c r="BD1311" s="56" t="s">
        <v>349</v>
      </c>
      <c r="BE1311" s="56" t="s">
        <v>347</v>
      </c>
      <c r="BF1311" s="56" t="s">
        <v>334</v>
      </c>
      <c r="BG1311" s="56" t="s">
        <v>549</v>
      </c>
      <c r="BH1311" s="56">
        <v>0</v>
      </c>
      <c r="BI1311" s="56">
        <v>0</v>
      </c>
      <c r="BJ1311" s="56">
        <v>1</v>
      </c>
    </row>
    <row r="1312" spans="1:62" hidden="1" x14ac:dyDescent="0.3">
      <c r="A1312" s="56">
        <v>49201459</v>
      </c>
      <c r="B1312" s="86">
        <v>599276</v>
      </c>
      <c r="C1312" s="1">
        <v>42893</v>
      </c>
      <c r="D1312" s="56" t="s">
        <v>543</v>
      </c>
      <c r="E1312" s="56" t="s">
        <v>543</v>
      </c>
      <c r="F1312" s="56" t="s">
        <v>334</v>
      </c>
      <c r="G1312" s="56" t="s">
        <v>335</v>
      </c>
      <c r="H1312" s="56" t="s">
        <v>336</v>
      </c>
      <c r="I1312" s="56" t="s">
        <v>544</v>
      </c>
      <c r="K1312" s="56" t="s">
        <v>337</v>
      </c>
      <c r="L1312" s="56" t="s">
        <v>545</v>
      </c>
      <c r="M1312" s="56" t="s">
        <v>1044</v>
      </c>
      <c r="N1312" s="56" t="s">
        <v>1045</v>
      </c>
      <c r="O1312" s="56" t="s">
        <v>546</v>
      </c>
      <c r="P1312" s="1" t="s">
        <v>110</v>
      </c>
      <c r="Q1312" s="56" t="s">
        <v>241</v>
      </c>
      <c r="R1312" s="56" t="s">
        <v>339</v>
      </c>
      <c r="S1312" s="56">
        <v>149282</v>
      </c>
      <c r="T1312" s="1" t="s">
        <v>559</v>
      </c>
      <c r="U1312" s="56">
        <v>41416</v>
      </c>
      <c r="V1312" s="56">
        <v>43099</v>
      </c>
      <c r="W1312" s="56">
        <v>41425</v>
      </c>
      <c r="X1312" s="56">
        <v>42734</v>
      </c>
      <c r="Y1312" s="56" t="s">
        <v>340</v>
      </c>
      <c r="Z1312" s="56" t="s">
        <v>341</v>
      </c>
      <c r="AA1312" s="56" t="s">
        <v>347</v>
      </c>
      <c r="AB1312" s="56" t="s">
        <v>343</v>
      </c>
      <c r="AC1312" s="56" t="s">
        <v>342</v>
      </c>
      <c r="AD1312" s="56" t="s">
        <v>342</v>
      </c>
      <c r="AE1312" s="56" t="s">
        <v>334</v>
      </c>
      <c r="AF1312" s="56" t="s">
        <v>292</v>
      </c>
      <c r="AG1312" s="56">
        <v>2015</v>
      </c>
      <c r="AH1312" s="56" t="s">
        <v>80</v>
      </c>
      <c r="AI1312" s="56" t="s">
        <v>348</v>
      </c>
      <c r="AJ1312" s="56">
        <v>23371</v>
      </c>
      <c r="AM1312" s="56">
        <v>42779</v>
      </c>
      <c r="AN1312" s="56" t="s">
        <v>551</v>
      </c>
      <c r="AO1312" s="1">
        <v>41406</v>
      </c>
      <c r="AP1312" s="56" t="s">
        <v>548</v>
      </c>
      <c r="AQ1312" s="56">
        <v>67522</v>
      </c>
      <c r="AR1312" s="56">
        <v>0</v>
      </c>
      <c r="AS1312" s="56" t="s">
        <v>346</v>
      </c>
      <c r="BB1312" s="56" t="s">
        <v>339</v>
      </c>
      <c r="BC1312" s="56" t="s">
        <v>263</v>
      </c>
      <c r="BD1312" s="56" t="s">
        <v>349</v>
      </c>
      <c r="BE1312" s="56" t="s">
        <v>347</v>
      </c>
      <c r="BF1312" s="56" t="s">
        <v>334</v>
      </c>
      <c r="BG1312" s="56" t="s">
        <v>549</v>
      </c>
      <c r="BH1312" s="56">
        <v>0</v>
      </c>
      <c r="BI1312" s="56">
        <v>0</v>
      </c>
      <c r="BJ1312" s="56">
        <v>1</v>
      </c>
    </row>
    <row r="1313" spans="1:62" hidden="1" x14ac:dyDescent="0.3">
      <c r="A1313" s="56">
        <v>49201460</v>
      </c>
      <c r="B1313" s="86">
        <v>599276</v>
      </c>
      <c r="C1313" s="1">
        <v>42893</v>
      </c>
      <c r="D1313" s="56" t="s">
        <v>543</v>
      </c>
      <c r="E1313" s="56" t="s">
        <v>543</v>
      </c>
      <c r="F1313" s="56" t="s">
        <v>334</v>
      </c>
      <c r="G1313" s="56" t="s">
        <v>335</v>
      </c>
      <c r="H1313" s="56" t="s">
        <v>336</v>
      </c>
      <c r="I1313" s="56" t="s">
        <v>544</v>
      </c>
      <c r="K1313" s="56" t="s">
        <v>337</v>
      </c>
      <c r="L1313" s="56" t="s">
        <v>545</v>
      </c>
      <c r="M1313" s="56" t="s">
        <v>1044</v>
      </c>
      <c r="N1313" s="56" t="s">
        <v>1045</v>
      </c>
      <c r="O1313" s="56" t="s">
        <v>546</v>
      </c>
      <c r="P1313" s="1" t="s">
        <v>110</v>
      </c>
      <c r="Q1313" s="56" t="s">
        <v>241</v>
      </c>
      <c r="R1313" s="56" t="s">
        <v>339</v>
      </c>
      <c r="S1313" s="56">
        <v>149282</v>
      </c>
      <c r="T1313" s="1" t="s">
        <v>559</v>
      </c>
      <c r="U1313" s="56">
        <v>41416</v>
      </c>
      <c r="V1313" s="56">
        <v>43099</v>
      </c>
      <c r="W1313" s="56">
        <v>41425</v>
      </c>
      <c r="X1313" s="56">
        <v>42734</v>
      </c>
      <c r="Y1313" s="56" t="s">
        <v>340</v>
      </c>
      <c r="Z1313" s="56" t="s">
        <v>341</v>
      </c>
      <c r="AA1313" s="56" t="s">
        <v>347</v>
      </c>
      <c r="AB1313" s="56" t="s">
        <v>343</v>
      </c>
      <c r="AC1313" s="56" t="s">
        <v>342</v>
      </c>
      <c r="AD1313" s="56" t="s">
        <v>342</v>
      </c>
      <c r="AE1313" s="56" t="s">
        <v>334</v>
      </c>
      <c r="AF1313" s="56" t="s">
        <v>292</v>
      </c>
      <c r="AG1313" s="56">
        <v>2015</v>
      </c>
      <c r="AH1313" s="56" t="s">
        <v>80</v>
      </c>
      <c r="AI1313" s="56" t="s">
        <v>344</v>
      </c>
      <c r="AJ1313" s="56">
        <v>34101</v>
      </c>
      <c r="AM1313" s="56">
        <v>42779</v>
      </c>
      <c r="AN1313" s="56" t="s">
        <v>551</v>
      </c>
      <c r="AO1313" s="1">
        <v>41406</v>
      </c>
      <c r="AP1313" s="56" t="s">
        <v>548</v>
      </c>
      <c r="AQ1313" s="56">
        <v>67522</v>
      </c>
      <c r="AR1313" s="56">
        <v>0</v>
      </c>
      <c r="AS1313" s="56" t="s">
        <v>346</v>
      </c>
      <c r="BB1313" s="56" t="s">
        <v>339</v>
      </c>
      <c r="BC1313" s="56" t="s">
        <v>263</v>
      </c>
      <c r="BD1313" s="56" t="s">
        <v>349</v>
      </c>
      <c r="BE1313" s="56" t="s">
        <v>347</v>
      </c>
      <c r="BF1313" s="56" t="s">
        <v>334</v>
      </c>
      <c r="BG1313" s="56" t="s">
        <v>549</v>
      </c>
      <c r="BH1313" s="56">
        <v>0</v>
      </c>
      <c r="BI1313" s="56">
        <v>0</v>
      </c>
      <c r="BJ1313" s="56">
        <v>1</v>
      </c>
    </row>
    <row r="1314" spans="1:62" hidden="1" x14ac:dyDescent="0.3">
      <c r="A1314" s="56">
        <v>49201469</v>
      </c>
      <c r="B1314" s="86">
        <v>599276</v>
      </c>
      <c r="C1314" s="1">
        <v>42893</v>
      </c>
      <c r="D1314" s="56" t="s">
        <v>543</v>
      </c>
      <c r="E1314" s="56" t="s">
        <v>543</v>
      </c>
      <c r="F1314" s="56" t="s">
        <v>334</v>
      </c>
      <c r="G1314" s="56" t="s">
        <v>335</v>
      </c>
      <c r="H1314" s="56" t="s">
        <v>336</v>
      </c>
      <c r="I1314" s="56" t="s">
        <v>544</v>
      </c>
      <c r="K1314" s="56" t="s">
        <v>337</v>
      </c>
      <c r="L1314" s="56" t="s">
        <v>545</v>
      </c>
      <c r="M1314" s="56" t="s">
        <v>1044</v>
      </c>
      <c r="N1314" s="56" t="s">
        <v>1045</v>
      </c>
      <c r="O1314" s="56" t="s">
        <v>546</v>
      </c>
      <c r="P1314" s="1" t="s">
        <v>110</v>
      </c>
      <c r="Q1314" s="56" t="s">
        <v>241</v>
      </c>
      <c r="R1314" s="56" t="s">
        <v>339</v>
      </c>
      <c r="S1314" s="56">
        <v>141809</v>
      </c>
      <c r="T1314" s="1" t="s">
        <v>555</v>
      </c>
      <c r="U1314" s="56">
        <v>41416</v>
      </c>
      <c r="V1314" s="56">
        <v>43099</v>
      </c>
      <c r="W1314" s="56">
        <v>41425</v>
      </c>
      <c r="X1314" s="56">
        <v>42734</v>
      </c>
      <c r="Y1314" s="56" t="s">
        <v>356</v>
      </c>
      <c r="Z1314" s="56" t="s">
        <v>341</v>
      </c>
      <c r="AA1314" s="56" t="s">
        <v>347</v>
      </c>
      <c r="AB1314" s="56" t="s">
        <v>343</v>
      </c>
      <c r="AC1314" s="56" t="s">
        <v>342</v>
      </c>
      <c r="AD1314" s="56" t="s">
        <v>342</v>
      </c>
      <c r="AE1314" s="56" t="s">
        <v>354</v>
      </c>
      <c r="AF1314" s="56" t="s">
        <v>292</v>
      </c>
      <c r="AG1314" s="56">
        <v>2014</v>
      </c>
      <c r="AH1314" s="56" t="s">
        <v>80</v>
      </c>
      <c r="AI1314" s="56" t="s">
        <v>344</v>
      </c>
      <c r="AJ1314" s="56">
        <v>30000</v>
      </c>
      <c r="AM1314" s="56">
        <v>41836</v>
      </c>
      <c r="AN1314" s="56" t="s">
        <v>548</v>
      </c>
      <c r="AO1314" s="1">
        <v>41813</v>
      </c>
      <c r="AP1314" s="56" t="s">
        <v>548</v>
      </c>
      <c r="AQ1314" s="56">
        <v>66065</v>
      </c>
      <c r="AR1314" s="56">
        <v>0</v>
      </c>
      <c r="AS1314" s="56" t="s">
        <v>346</v>
      </c>
      <c r="BB1314" s="56" t="s">
        <v>339</v>
      </c>
      <c r="BC1314" s="56" t="s">
        <v>263</v>
      </c>
      <c r="BD1314" s="56" t="s">
        <v>349</v>
      </c>
      <c r="BE1314" s="56" t="s">
        <v>347</v>
      </c>
      <c r="BF1314" s="56" t="s">
        <v>334</v>
      </c>
      <c r="BG1314" s="56" t="s">
        <v>549</v>
      </c>
      <c r="BH1314" s="56">
        <v>0</v>
      </c>
      <c r="BI1314" s="56">
        <v>0</v>
      </c>
      <c r="BJ1314" s="56">
        <v>0</v>
      </c>
    </row>
    <row r="1315" spans="1:62" hidden="1" x14ac:dyDescent="0.3">
      <c r="A1315" s="56">
        <v>49201465</v>
      </c>
      <c r="B1315" s="86">
        <v>599276</v>
      </c>
      <c r="C1315" s="1">
        <v>42893</v>
      </c>
      <c r="D1315" s="56" t="s">
        <v>543</v>
      </c>
      <c r="E1315" s="56" t="s">
        <v>543</v>
      </c>
      <c r="F1315" s="56" t="s">
        <v>334</v>
      </c>
      <c r="G1315" s="56" t="s">
        <v>335</v>
      </c>
      <c r="H1315" s="56" t="s">
        <v>336</v>
      </c>
      <c r="I1315" s="56" t="s">
        <v>544</v>
      </c>
      <c r="K1315" s="56" t="s">
        <v>337</v>
      </c>
      <c r="L1315" s="56" t="s">
        <v>545</v>
      </c>
      <c r="M1315" s="56" t="s">
        <v>1044</v>
      </c>
      <c r="N1315" s="56" t="s">
        <v>1045</v>
      </c>
      <c r="O1315" s="56" t="s">
        <v>546</v>
      </c>
      <c r="P1315" s="1" t="s">
        <v>110</v>
      </c>
      <c r="Q1315" s="56" t="s">
        <v>241</v>
      </c>
      <c r="R1315" s="56" t="s">
        <v>339</v>
      </c>
      <c r="S1315" s="56">
        <v>141809</v>
      </c>
      <c r="T1315" s="1" t="s">
        <v>555</v>
      </c>
      <c r="U1315" s="56">
        <v>41416</v>
      </c>
      <c r="V1315" s="56">
        <v>43099</v>
      </c>
      <c r="W1315" s="56">
        <v>41425</v>
      </c>
      <c r="X1315" s="56">
        <v>42734</v>
      </c>
      <c r="Y1315" s="56" t="s">
        <v>356</v>
      </c>
      <c r="Z1315" s="56" t="s">
        <v>341</v>
      </c>
      <c r="AA1315" s="56" t="s">
        <v>347</v>
      </c>
      <c r="AB1315" s="56" t="s">
        <v>343</v>
      </c>
      <c r="AC1315" s="56" t="s">
        <v>342</v>
      </c>
      <c r="AD1315" s="56" t="s">
        <v>342</v>
      </c>
      <c r="AE1315" s="56" t="s">
        <v>354</v>
      </c>
      <c r="AF1315" s="56" t="s">
        <v>291</v>
      </c>
      <c r="AG1315" s="56">
        <v>2014</v>
      </c>
      <c r="AH1315" s="56" t="s">
        <v>80</v>
      </c>
      <c r="AI1315" s="56" t="s">
        <v>348</v>
      </c>
      <c r="AJ1315" s="56">
        <v>30342</v>
      </c>
      <c r="AK1315" s="1">
        <v>41639</v>
      </c>
      <c r="AM1315" s="56">
        <v>41836</v>
      </c>
      <c r="AN1315" s="56" t="s">
        <v>548</v>
      </c>
      <c r="AO1315" s="1">
        <v>41654</v>
      </c>
      <c r="AP1315" s="56" t="s">
        <v>548</v>
      </c>
      <c r="AQ1315" s="56">
        <v>66065</v>
      </c>
      <c r="AR1315" s="56">
        <v>0</v>
      </c>
      <c r="AS1315" s="56" t="s">
        <v>346</v>
      </c>
      <c r="BB1315" s="56" t="s">
        <v>339</v>
      </c>
      <c r="BC1315" s="56" t="s">
        <v>263</v>
      </c>
      <c r="BD1315" s="56" t="s">
        <v>349</v>
      </c>
      <c r="BE1315" s="56" t="s">
        <v>347</v>
      </c>
      <c r="BF1315" s="56" t="s">
        <v>334</v>
      </c>
      <c r="BG1315" s="56" t="s">
        <v>549</v>
      </c>
      <c r="BH1315" s="56">
        <v>0</v>
      </c>
      <c r="BI1315" s="56">
        <v>0</v>
      </c>
      <c r="BJ1315" s="56">
        <v>0</v>
      </c>
    </row>
    <row r="1316" spans="1:62" hidden="1" x14ac:dyDescent="0.3">
      <c r="A1316" s="56">
        <v>49201463</v>
      </c>
      <c r="B1316" s="86">
        <v>599276</v>
      </c>
      <c r="C1316" s="1">
        <v>42893</v>
      </c>
      <c r="D1316" s="56" t="s">
        <v>543</v>
      </c>
      <c r="E1316" s="56" t="s">
        <v>543</v>
      </c>
      <c r="F1316" s="56" t="s">
        <v>334</v>
      </c>
      <c r="G1316" s="56" t="s">
        <v>335</v>
      </c>
      <c r="H1316" s="56" t="s">
        <v>336</v>
      </c>
      <c r="I1316" s="56" t="s">
        <v>544</v>
      </c>
      <c r="K1316" s="56" t="s">
        <v>337</v>
      </c>
      <c r="L1316" s="56" t="s">
        <v>545</v>
      </c>
      <c r="M1316" s="56" t="s">
        <v>1044</v>
      </c>
      <c r="N1316" s="56" t="s">
        <v>1045</v>
      </c>
      <c r="O1316" s="56" t="s">
        <v>546</v>
      </c>
      <c r="P1316" s="1" t="s">
        <v>110</v>
      </c>
      <c r="Q1316" s="56" t="s">
        <v>241</v>
      </c>
      <c r="R1316" s="56" t="s">
        <v>339</v>
      </c>
      <c r="S1316" s="56">
        <v>149282</v>
      </c>
      <c r="T1316" s="1" t="s">
        <v>559</v>
      </c>
      <c r="U1316" s="56">
        <v>41416</v>
      </c>
      <c r="V1316" s="56">
        <v>43099</v>
      </c>
      <c r="W1316" s="56">
        <v>41425</v>
      </c>
      <c r="X1316" s="56">
        <v>42734</v>
      </c>
      <c r="Y1316" s="56" t="s">
        <v>340</v>
      </c>
      <c r="Z1316" s="56" t="s">
        <v>341</v>
      </c>
      <c r="AA1316" s="56" t="s">
        <v>347</v>
      </c>
      <c r="AB1316" s="56" t="s">
        <v>343</v>
      </c>
      <c r="AC1316" s="56" t="s">
        <v>342</v>
      </c>
      <c r="AD1316" s="56" t="s">
        <v>342</v>
      </c>
      <c r="AE1316" s="56" t="s">
        <v>334</v>
      </c>
      <c r="AF1316" s="56" t="s">
        <v>292</v>
      </c>
      <c r="AG1316" s="56">
        <v>2017</v>
      </c>
      <c r="AH1316" s="56" t="s">
        <v>80</v>
      </c>
      <c r="AI1316" s="56" t="s">
        <v>348</v>
      </c>
      <c r="AJ1316" s="56">
        <v>12986</v>
      </c>
      <c r="AM1316" s="56">
        <v>42779</v>
      </c>
      <c r="AN1316" s="56" t="s">
        <v>551</v>
      </c>
      <c r="AO1316" s="1">
        <v>41406</v>
      </c>
      <c r="AP1316" s="56" t="s">
        <v>548</v>
      </c>
      <c r="AQ1316" s="56">
        <v>67522</v>
      </c>
      <c r="AR1316" s="56">
        <v>0</v>
      </c>
      <c r="AS1316" s="56" t="s">
        <v>346</v>
      </c>
      <c r="BB1316" s="56" t="s">
        <v>339</v>
      </c>
      <c r="BC1316" s="56" t="s">
        <v>263</v>
      </c>
      <c r="BD1316" s="56" t="s">
        <v>349</v>
      </c>
      <c r="BE1316" s="56" t="s">
        <v>347</v>
      </c>
      <c r="BF1316" s="56" t="s">
        <v>334</v>
      </c>
      <c r="BG1316" s="56" t="s">
        <v>549</v>
      </c>
      <c r="BH1316" s="56">
        <v>0</v>
      </c>
      <c r="BI1316" s="56">
        <v>0</v>
      </c>
      <c r="BJ1316" s="56">
        <v>1</v>
      </c>
    </row>
    <row r="1317" spans="1:62" hidden="1" x14ac:dyDescent="0.3">
      <c r="A1317" s="56">
        <v>49201464</v>
      </c>
      <c r="B1317" s="86">
        <v>599276</v>
      </c>
      <c r="C1317" s="1">
        <v>42893</v>
      </c>
      <c r="D1317" s="56" t="s">
        <v>543</v>
      </c>
      <c r="E1317" s="56" t="s">
        <v>543</v>
      </c>
      <c r="F1317" s="56" t="s">
        <v>334</v>
      </c>
      <c r="G1317" s="56" t="s">
        <v>335</v>
      </c>
      <c r="H1317" s="56" t="s">
        <v>336</v>
      </c>
      <c r="I1317" s="56" t="s">
        <v>544</v>
      </c>
      <c r="K1317" s="56" t="s">
        <v>337</v>
      </c>
      <c r="L1317" s="56" t="s">
        <v>545</v>
      </c>
      <c r="M1317" s="56" t="s">
        <v>1044</v>
      </c>
      <c r="N1317" s="56" t="s">
        <v>1045</v>
      </c>
      <c r="O1317" s="56" t="s">
        <v>546</v>
      </c>
      <c r="P1317" s="1" t="s">
        <v>110</v>
      </c>
      <c r="Q1317" s="56" t="s">
        <v>241</v>
      </c>
      <c r="R1317" s="56" t="s">
        <v>339</v>
      </c>
      <c r="S1317" s="56">
        <v>141809</v>
      </c>
      <c r="T1317" s="1" t="s">
        <v>555</v>
      </c>
      <c r="U1317" s="56">
        <v>41416</v>
      </c>
      <c r="V1317" s="56">
        <v>43099</v>
      </c>
      <c r="W1317" s="56">
        <v>41425</v>
      </c>
      <c r="X1317" s="56">
        <v>42734</v>
      </c>
      <c r="Y1317" s="56" t="s">
        <v>356</v>
      </c>
      <c r="Z1317" s="56" t="s">
        <v>341</v>
      </c>
      <c r="AA1317" s="56" t="s">
        <v>347</v>
      </c>
      <c r="AB1317" s="56" t="s">
        <v>343</v>
      </c>
      <c r="AC1317" s="56" t="s">
        <v>342</v>
      </c>
      <c r="AD1317" s="56" t="s">
        <v>342</v>
      </c>
      <c r="AE1317" s="56" t="s">
        <v>354</v>
      </c>
      <c r="AF1317" s="56" t="s">
        <v>224</v>
      </c>
      <c r="AG1317" s="56">
        <v>2013</v>
      </c>
      <c r="AH1317" s="56" t="s">
        <v>80</v>
      </c>
      <c r="AI1317" s="56" t="s">
        <v>339</v>
      </c>
      <c r="AJ1317" s="56">
        <v>6821</v>
      </c>
      <c r="AM1317" s="56">
        <v>41836</v>
      </c>
      <c r="AN1317" s="56" t="s">
        <v>548</v>
      </c>
      <c r="AO1317" s="1">
        <v>41405</v>
      </c>
      <c r="AP1317" s="56" t="s">
        <v>548</v>
      </c>
      <c r="AQ1317" s="56">
        <v>66065</v>
      </c>
      <c r="AR1317" s="56">
        <v>0</v>
      </c>
      <c r="AS1317" s="56" t="s">
        <v>346</v>
      </c>
      <c r="BB1317" s="56" t="s">
        <v>339</v>
      </c>
      <c r="BC1317" s="56" t="s">
        <v>263</v>
      </c>
      <c r="BD1317" s="56" t="s">
        <v>349</v>
      </c>
      <c r="BE1317" s="56" t="s">
        <v>347</v>
      </c>
      <c r="BF1317" s="56" t="s">
        <v>334</v>
      </c>
      <c r="BG1317" s="56" t="s">
        <v>549</v>
      </c>
      <c r="BH1317" s="56">
        <v>0</v>
      </c>
      <c r="BI1317" s="56">
        <v>0</v>
      </c>
      <c r="BJ1317" s="56">
        <v>0</v>
      </c>
    </row>
    <row r="1318" spans="1:62" hidden="1" x14ac:dyDescent="0.3">
      <c r="A1318" s="56">
        <v>49201468</v>
      </c>
      <c r="B1318" s="86">
        <v>599276</v>
      </c>
      <c r="C1318" s="1">
        <v>42893</v>
      </c>
      <c r="D1318" s="56" t="s">
        <v>543</v>
      </c>
      <c r="E1318" s="56" t="s">
        <v>543</v>
      </c>
      <c r="F1318" s="56" t="s">
        <v>334</v>
      </c>
      <c r="G1318" s="56" t="s">
        <v>335</v>
      </c>
      <c r="H1318" s="56" t="s">
        <v>336</v>
      </c>
      <c r="I1318" s="56" t="s">
        <v>544</v>
      </c>
      <c r="K1318" s="56" t="s">
        <v>337</v>
      </c>
      <c r="L1318" s="56" t="s">
        <v>545</v>
      </c>
      <c r="M1318" s="56" t="s">
        <v>1044</v>
      </c>
      <c r="N1318" s="56" t="s">
        <v>1045</v>
      </c>
      <c r="O1318" s="56" t="s">
        <v>546</v>
      </c>
      <c r="P1318" s="1" t="s">
        <v>110</v>
      </c>
      <c r="Q1318" s="56" t="s">
        <v>241</v>
      </c>
      <c r="R1318" s="56" t="s">
        <v>339</v>
      </c>
      <c r="S1318" s="56">
        <v>141809</v>
      </c>
      <c r="T1318" s="1" t="s">
        <v>555</v>
      </c>
      <c r="U1318" s="56">
        <v>41416</v>
      </c>
      <c r="V1318" s="56">
        <v>43099</v>
      </c>
      <c r="W1318" s="56">
        <v>41425</v>
      </c>
      <c r="X1318" s="56">
        <v>42734</v>
      </c>
      <c r="Y1318" s="56" t="s">
        <v>356</v>
      </c>
      <c r="Z1318" s="56" t="s">
        <v>341</v>
      </c>
      <c r="AA1318" s="56" t="s">
        <v>347</v>
      </c>
      <c r="AB1318" s="56" t="s">
        <v>343</v>
      </c>
      <c r="AC1318" s="56" t="s">
        <v>342</v>
      </c>
      <c r="AD1318" s="56" t="s">
        <v>342</v>
      </c>
      <c r="AE1318" s="56" t="s">
        <v>354</v>
      </c>
      <c r="AF1318" s="56" t="s">
        <v>292</v>
      </c>
      <c r="AG1318" s="56">
        <v>2014</v>
      </c>
      <c r="AH1318" s="56" t="s">
        <v>80</v>
      </c>
      <c r="AI1318" s="56" t="s">
        <v>348</v>
      </c>
      <c r="AJ1318" s="56">
        <v>6202</v>
      </c>
      <c r="AM1318" s="56">
        <v>41836</v>
      </c>
      <c r="AN1318" s="56" t="s">
        <v>548</v>
      </c>
      <c r="AO1318" s="1">
        <v>41405</v>
      </c>
      <c r="AP1318" s="56" t="s">
        <v>548</v>
      </c>
      <c r="AQ1318" s="56">
        <v>66065</v>
      </c>
      <c r="AR1318" s="56">
        <v>0</v>
      </c>
      <c r="AS1318" s="56" t="s">
        <v>346</v>
      </c>
      <c r="BB1318" s="56" t="s">
        <v>339</v>
      </c>
      <c r="BC1318" s="56" t="s">
        <v>263</v>
      </c>
      <c r="BD1318" s="56" t="s">
        <v>349</v>
      </c>
      <c r="BE1318" s="56" t="s">
        <v>347</v>
      </c>
      <c r="BF1318" s="56" t="s">
        <v>334</v>
      </c>
      <c r="BG1318" s="56" t="s">
        <v>549</v>
      </c>
      <c r="BH1318" s="56">
        <v>0</v>
      </c>
      <c r="BI1318" s="56">
        <v>0</v>
      </c>
      <c r="BJ1318" s="56">
        <v>0</v>
      </c>
    </row>
    <row r="1319" spans="1:62" hidden="1" x14ac:dyDescent="0.3">
      <c r="A1319" s="56">
        <v>49201466</v>
      </c>
      <c r="B1319" s="86">
        <v>599276</v>
      </c>
      <c r="C1319" s="1">
        <v>42893</v>
      </c>
      <c r="D1319" s="56" t="s">
        <v>543</v>
      </c>
      <c r="E1319" s="56" t="s">
        <v>543</v>
      </c>
      <c r="F1319" s="56" t="s">
        <v>334</v>
      </c>
      <c r="G1319" s="56" t="s">
        <v>335</v>
      </c>
      <c r="H1319" s="56" t="s">
        <v>336</v>
      </c>
      <c r="I1319" s="56" t="s">
        <v>544</v>
      </c>
      <c r="K1319" s="56" t="s">
        <v>337</v>
      </c>
      <c r="L1319" s="56" t="s">
        <v>545</v>
      </c>
      <c r="M1319" s="56" t="s">
        <v>1044</v>
      </c>
      <c r="N1319" s="56" t="s">
        <v>1045</v>
      </c>
      <c r="O1319" s="56" t="s">
        <v>546</v>
      </c>
      <c r="P1319" s="1" t="s">
        <v>110</v>
      </c>
      <c r="Q1319" s="56" t="s">
        <v>241</v>
      </c>
      <c r="R1319" s="56" t="s">
        <v>339</v>
      </c>
      <c r="S1319" s="56">
        <v>141809</v>
      </c>
      <c r="T1319" s="1" t="s">
        <v>555</v>
      </c>
      <c r="U1319" s="56">
        <v>41416</v>
      </c>
      <c r="V1319" s="56">
        <v>43099</v>
      </c>
      <c r="W1319" s="56">
        <v>41425</v>
      </c>
      <c r="X1319" s="56">
        <v>42734</v>
      </c>
      <c r="Y1319" s="56" t="s">
        <v>356</v>
      </c>
      <c r="Z1319" s="56" t="s">
        <v>341</v>
      </c>
      <c r="AA1319" s="56" t="s">
        <v>347</v>
      </c>
      <c r="AB1319" s="56" t="s">
        <v>343</v>
      </c>
      <c r="AC1319" s="56" t="s">
        <v>342</v>
      </c>
      <c r="AD1319" s="56" t="s">
        <v>342</v>
      </c>
      <c r="AE1319" s="56" t="s">
        <v>354</v>
      </c>
      <c r="AF1319" s="56" t="s">
        <v>291</v>
      </c>
      <c r="AG1319" s="56">
        <v>2014</v>
      </c>
      <c r="AH1319" s="56" t="s">
        <v>80</v>
      </c>
      <c r="AI1319" s="56" t="s">
        <v>344</v>
      </c>
      <c r="AJ1319" s="56">
        <v>53580</v>
      </c>
      <c r="AK1319" s="1">
        <v>41790</v>
      </c>
      <c r="AM1319" s="56">
        <v>41836</v>
      </c>
      <c r="AN1319" s="56" t="s">
        <v>548</v>
      </c>
      <c r="AO1319" s="1">
        <v>41828</v>
      </c>
      <c r="AP1319" s="56" t="s">
        <v>548</v>
      </c>
      <c r="AQ1319" s="56">
        <v>66065</v>
      </c>
      <c r="AR1319" s="56">
        <v>0</v>
      </c>
      <c r="AS1319" s="56" t="s">
        <v>346</v>
      </c>
      <c r="BB1319" s="56" t="s">
        <v>339</v>
      </c>
      <c r="BC1319" s="56" t="s">
        <v>263</v>
      </c>
      <c r="BD1319" s="56" t="s">
        <v>349</v>
      </c>
      <c r="BE1319" s="56" t="s">
        <v>347</v>
      </c>
      <c r="BF1319" s="56" t="s">
        <v>334</v>
      </c>
      <c r="BG1319" s="56" t="s">
        <v>549</v>
      </c>
      <c r="BH1319" s="56">
        <v>0</v>
      </c>
      <c r="BI1319" s="56">
        <v>0</v>
      </c>
      <c r="BJ1319" s="56">
        <v>0</v>
      </c>
    </row>
    <row r="1320" spans="1:62" hidden="1" x14ac:dyDescent="0.3">
      <c r="A1320" s="56">
        <v>49201467</v>
      </c>
      <c r="B1320" s="86">
        <v>599276</v>
      </c>
      <c r="C1320" s="1">
        <v>42893</v>
      </c>
      <c r="D1320" s="56" t="s">
        <v>543</v>
      </c>
      <c r="E1320" s="56" t="s">
        <v>543</v>
      </c>
      <c r="F1320" s="56" t="s">
        <v>334</v>
      </c>
      <c r="G1320" s="56" t="s">
        <v>335</v>
      </c>
      <c r="H1320" s="56" t="s">
        <v>336</v>
      </c>
      <c r="I1320" s="56" t="s">
        <v>544</v>
      </c>
      <c r="K1320" s="56" t="s">
        <v>337</v>
      </c>
      <c r="L1320" s="56" t="s">
        <v>545</v>
      </c>
      <c r="M1320" s="56" t="s">
        <v>1044</v>
      </c>
      <c r="N1320" s="56" t="s">
        <v>1045</v>
      </c>
      <c r="O1320" s="56" t="s">
        <v>546</v>
      </c>
      <c r="P1320" s="1" t="s">
        <v>110</v>
      </c>
      <c r="Q1320" s="56" t="s">
        <v>241</v>
      </c>
      <c r="R1320" s="56" t="s">
        <v>339</v>
      </c>
      <c r="S1320" s="56">
        <v>141809</v>
      </c>
      <c r="T1320" s="1" t="s">
        <v>555</v>
      </c>
      <c r="U1320" s="56">
        <v>41416</v>
      </c>
      <c r="V1320" s="56">
        <v>43099</v>
      </c>
      <c r="W1320" s="56">
        <v>41425</v>
      </c>
      <c r="X1320" s="56">
        <v>42734</v>
      </c>
      <c r="Y1320" s="56" t="s">
        <v>356</v>
      </c>
      <c r="Z1320" s="56" t="s">
        <v>341</v>
      </c>
      <c r="AA1320" s="56" t="s">
        <v>347</v>
      </c>
      <c r="AB1320" s="56" t="s">
        <v>343</v>
      </c>
      <c r="AC1320" s="56" t="s">
        <v>342</v>
      </c>
      <c r="AD1320" s="56" t="s">
        <v>342</v>
      </c>
      <c r="AE1320" s="56" t="s">
        <v>354</v>
      </c>
      <c r="AF1320" s="56" t="s">
        <v>292</v>
      </c>
      <c r="AG1320" s="56">
        <v>2013</v>
      </c>
      <c r="AH1320" s="56" t="s">
        <v>80</v>
      </c>
      <c r="AI1320" s="56" t="s">
        <v>344</v>
      </c>
      <c r="AJ1320" s="56">
        <v>3323</v>
      </c>
      <c r="AM1320" s="56">
        <v>41836</v>
      </c>
      <c r="AN1320" s="56" t="s">
        <v>548</v>
      </c>
      <c r="AO1320" s="1">
        <v>41405</v>
      </c>
      <c r="AP1320" s="56" t="s">
        <v>548</v>
      </c>
      <c r="AQ1320" s="56">
        <v>66065</v>
      </c>
      <c r="AR1320" s="56">
        <v>0</v>
      </c>
      <c r="AS1320" s="56" t="s">
        <v>346</v>
      </c>
      <c r="BB1320" s="56" t="s">
        <v>339</v>
      </c>
      <c r="BC1320" s="56" t="s">
        <v>263</v>
      </c>
      <c r="BD1320" s="56" t="s">
        <v>349</v>
      </c>
      <c r="BE1320" s="56" t="s">
        <v>347</v>
      </c>
      <c r="BF1320" s="56" t="s">
        <v>334</v>
      </c>
      <c r="BG1320" s="56" t="s">
        <v>549</v>
      </c>
      <c r="BH1320" s="56">
        <v>0</v>
      </c>
      <c r="BI1320" s="56">
        <v>0</v>
      </c>
      <c r="BJ1320" s="56">
        <v>0</v>
      </c>
    </row>
    <row r="1321" spans="1:62" hidden="1" x14ac:dyDescent="0.3">
      <c r="A1321" s="56">
        <v>49201485</v>
      </c>
      <c r="B1321" s="86">
        <v>599276</v>
      </c>
      <c r="C1321" s="1">
        <v>42893</v>
      </c>
      <c r="D1321" s="56" t="s">
        <v>543</v>
      </c>
      <c r="E1321" s="56" t="s">
        <v>543</v>
      </c>
      <c r="F1321" s="56" t="s">
        <v>334</v>
      </c>
      <c r="G1321" s="56" t="s">
        <v>335</v>
      </c>
      <c r="H1321" s="56" t="s">
        <v>336</v>
      </c>
      <c r="I1321" s="56" t="s">
        <v>544</v>
      </c>
      <c r="K1321" s="56" t="s">
        <v>337</v>
      </c>
      <c r="L1321" s="56" t="s">
        <v>545</v>
      </c>
      <c r="M1321" s="56" t="s">
        <v>1044</v>
      </c>
      <c r="N1321" s="56" t="s">
        <v>1045</v>
      </c>
      <c r="O1321" s="56" t="s">
        <v>546</v>
      </c>
      <c r="P1321" s="1" t="s">
        <v>110</v>
      </c>
      <c r="Q1321" s="56" t="s">
        <v>241</v>
      </c>
      <c r="R1321" s="56" t="s">
        <v>339</v>
      </c>
      <c r="S1321" s="56">
        <v>141810</v>
      </c>
      <c r="T1321" s="1" t="s">
        <v>566</v>
      </c>
      <c r="U1321" s="56">
        <v>41416</v>
      </c>
      <c r="V1321" s="56">
        <v>43099</v>
      </c>
      <c r="W1321" s="56">
        <v>41394</v>
      </c>
      <c r="X1321" s="56">
        <v>42734</v>
      </c>
      <c r="Y1321" s="56" t="s">
        <v>356</v>
      </c>
      <c r="Z1321" s="56" t="s">
        <v>382</v>
      </c>
      <c r="AA1321" s="56" t="s">
        <v>347</v>
      </c>
      <c r="AB1321" s="56" t="s">
        <v>343</v>
      </c>
      <c r="AC1321" s="56" t="s">
        <v>342</v>
      </c>
      <c r="AD1321" s="56" t="s">
        <v>342</v>
      </c>
      <c r="AE1321" s="56" t="s">
        <v>334</v>
      </c>
      <c r="AF1321" s="56" t="s">
        <v>292</v>
      </c>
      <c r="AG1321" s="56">
        <v>2017</v>
      </c>
      <c r="AH1321" s="56" t="s">
        <v>80</v>
      </c>
      <c r="AI1321" s="56" t="s">
        <v>348</v>
      </c>
      <c r="AJ1321" s="56">
        <v>37</v>
      </c>
      <c r="AM1321" s="56">
        <v>42762</v>
      </c>
      <c r="AN1321" s="56" t="s">
        <v>551</v>
      </c>
      <c r="AO1321" s="1">
        <v>41813</v>
      </c>
      <c r="AP1321" s="56" t="s">
        <v>548</v>
      </c>
      <c r="AQ1321" s="56">
        <v>66066</v>
      </c>
      <c r="AR1321" s="56">
        <v>0</v>
      </c>
      <c r="AS1321" s="56" t="s">
        <v>346</v>
      </c>
      <c r="BB1321" s="56" t="s">
        <v>339</v>
      </c>
      <c r="BC1321" s="56" t="s">
        <v>263</v>
      </c>
      <c r="BD1321" s="56" t="s">
        <v>349</v>
      </c>
      <c r="BE1321" s="56" t="s">
        <v>347</v>
      </c>
      <c r="BF1321" s="56" t="s">
        <v>334</v>
      </c>
      <c r="BG1321" s="56" t="s">
        <v>549</v>
      </c>
      <c r="BH1321" s="56">
        <v>0</v>
      </c>
      <c r="BI1321" s="56">
        <v>0</v>
      </c>
      <c r="BJ1321" s="56">
        <v>1</v>
      </c>
    </row>
    <row r="1322" spans="1:62" hidden="1" x14ac:dyDescent="0.3">
      <c r="A1322" s="56">
        <v>49201477</v>
      </c>
      <c r="B1322" s="86">
        <v>599276</v>
      </c>
      <c r="C1322" s="1">
        <v>42893</v>
      </c>
      <c r="D1322" s="56" t="s">
        <v>543</v>
      </c>
      <c r="E1322" s="56" t="s">
        <v>543</v>
      </c>
      <c r="F1322" s="56" t="s">
        <v>334</v>
      </c>
      <c r="G1322" s="56" t="s">
        <v>335</v>
      </c>
      <c r="H1322" s="56" t="s">
        <v>336</v>
      </c>
      <c r="I1322" s="56" t="s">
        <v>544</v>
      </c>
      <c r="K1322" s="56" t="s">
        <v>337</v>
      </c>
      <c r="L1322" s="56" t="s">
        <v>545</v>
      </c>
      <c r="M1322" s="56" t="s">
        <v>1044</v>
      </c>
      <c r="N1322" s="56" t="s">
        <v>1045</v>
      </c>
      <c r="O1322" s="56" t="s">
        <v>546</v>
      </c>
      <c r="P1322" s="1" t="s">
        <v>110</v>
      </c>
      <c r="Q1322" s="56" t="s">
        <v>241</v>
      </c>
      <c r="R1322" s="56" t="s">
        <v>339</v>
      </c>
      <c r="S1322" s="56">
        <v>141810</v>
      </c>
      <c r="T1322" s="1" t="s">
        <v>566</v>
      </c>
      <c r="U1322" s="56">
        <v>41416</v>
      </c>
      <c r="V1322" s="56">
        <v>43099</v>
      </c>
      <c r="W1322" s="56">
        <v>41394</v>
      </c>
      <c r="X1322" s="56">
        <v>42734</v>
      </c>
      <c r="Y1322" s="56" t="s">
        <v>356</v>
      </c>
      <c r="Z1322" s="56" t="s">
        <v>382</v>
      </c>
      <c r="AA1322" s="56" t="s">
        <v>347</v>
      </c>
      <c r="AB1322" s="56" t="s">
        <v>343</v>
      </c>
      <c r="AC1322" s="56" t="s">
        <v>342</v>
      </c>
      <c r="AD1322" s="56" t="s">
        <v>342</v>
      </c>
      <c r="AE1322" s="56" t="s">
        <v>334</v>
      </c>
      <c r="AF1322" s="56" t="s">
        <v>291</v>
      </c>
      <c r="AG1322" s="56">
        <v>2017</v>
      </c>
      <c r="AH1322" s="56" t="s">
        <v>80</v>
      </c>
      <c r="AI1322" s="56" t="s">
        <v>348</v>
      </c>
      <c r="AJ1322" s="56">
        <v>32.299999999999997</v>
      </c>
      <c r="AK1322" s="1">
        <v>42734</v>
      </c>
      <c r="AL1322" s="56" t="s">
        <v>956</v>
      </c>
      <c r="AM1322" s="56">
        <v>42762</v>
      </c>
      <c r="AN1322" s="56" t="s">
        <v>551</v>
      </c>
      <c r="AO1322" s="1">
        <v>42762</v>
      </c>
      <c r="AP1322" s="56" t="s">
        <v>551</v>
      </c>
      <c r="AQ1322" s="56">
        <v>66066</v>
      </c>
      <c r="AR1322" s="56">
        <v>0</v>
      </c>
      <c r="AS1322" s="56" t="s">
        <v>346</v>
      </c>
      <c r="BB1322" s="56" t="s">
        <v>339</v>
      </c>
      <c r="BC1322" s="56" t="s">
        <v>263</v>
      </c>
      <c r="BD1322" s="56" t="s">
        <v>349</v>
      </c>
      <c r="BE1322" s="56" t="s">
        <v>347</v>
      </c>
      <c r="BF1322" s="56" t="s">
        <v>334</v>
      </c>
      <c r="BG1322" s="56" t="s">
        <v>549</v>
      </c>
      <c r="BH1322" s="56">
        <v>0</v>
      </c>
      <c r="BI1322" s="56">
        <v>0</v>
      </c>
      <c r="BJ1322" s="56">
        <v>1</v>
      </c>
    </row>
    <row r="1323" spans="1:62" hidden="1" x14ac:dyDescent="0.3">
      <c r="A1323" s="56">
        <v>49201473</v>
      </c>
      <c r="B1323" s="86">
        <v>599276</v>
      </c>
      <c r="C1323" s="1">
        <v>42893</v>
      </c>
      <c r="D1323" s="56" t="s">
        <v>543</v>
      </c>
      <c r="E1323" s="56" t="s">
        <v>543</v>
      </c>
      <c r="F1323" s="56" t="s">
        <v>334</v>
      </c>
      <c r="G1323" s="56" t="s">
        <v>335</v>
      </c>
      <c r="H1323" s="56" t="s">
        <v>336</v>
      </c>
      <c r="I1323" s="56" t="s">
        <v>544</v>
      </c>
      <c r="K1323" s="56" t="s">
        <v>337</v>
      </c>
      <c r="L1323" s="56" t="s">
        <v>545</v>
      </c>
      <c r="M1323" s="56" t="s">
        <v>1044</v>
      </c>
      <c r="N1323" s="56" t="s">
        <v>1045</v>
      </c>
      <c r="O1323" s="56" t="s">
        <v>546</v>
      </c>
      <c r="P1323" s="1" t="s">
        <v>110</v>
      </c>
      <c r="Q1323" s="56" t="s">
        <v>241</v>
      </c>
      <c r="R1323" s="56" t="s">
        <v>339</v>
      </c>
      <c r="S1323" s="56">
        <v>141809</v>
      </c>
      <c r="T1323" s="1" t="s">
        <v>555</v>
      </c>
      <c r="U1323" s="56">
        <v>41416</v>
      </c>
      <c r="V1323" s="56">
        <v>43099</v>
      </c>
      <c r="W1323" s="56">
        <v>41425</v>
      </c>
      <c r="X1323" s="56">
        <v>42734</v>
      </c>
      <c r="Y1323" s="56" t="s">
        <v>356</v>
      </c>
      <c r="Z1323" s="56" t="s">
        <v>341</v>
      </c>
      <c r="AA1323" s="56" t="s">
        <v>347</v>
      </c>
      <c r="AB1323" s="56" t="s">
        <v>343</v>
      </c>
      <c r="AC1323" s="56" t="s">
        <v>342</v>
      </c>
      <c r="AD1323" s="56" t="s">
        <v>342</v>
      </c>
      <c r="AE1323" s="56" t="s">
        <v>354</v>
      </c>
      <c r="AF1323" s="56" t="s">
        <v>292</v>
      </c>
      <c r="AG1323" s="56">
        <v>2016</v>
      </c>
      <c r="AH1323" s="56" t="s">
        <v>80</v>
      </c>
      <c r="AI1323" s="56" t="s">
        <v>344</v>
      </c>
      <c r="AJ1323" s="56">
        <v>90500</v>
      </c>
      <c r="AM1323" s="56">
        <v>41836</v>
      </c>
      <c r="AN1323" s="56" t="s">
        <v>548</v>
      </c>
      <c r="AO1323" s="1">
        <v>42629</v>
      </c>
      <c r="AP1323" s="56" t="s">
        <v>548</v>
      </c>
      <c r="AQ1323" s="56">
        <v>66065</v>
      </c>
      <c r="AR1323" s="56">
        <v>0</v>
      </c>
      <c r="AS1323" s="56" t="s">
        <v>346</v>
      </c>
      <c r="BB1323" s="56" t="s">
        <v>339</v>
      </c>
      <c r="BC1323" s="56" t="s">
        <v>263</v>
      </c>
      <c r="BD1323" s="56" t="s">
        <v>349</v>
      </c>
      <c r="BE1323" s="56" t="s">
        <v>347</v>
      </c>
      <c r="BF1323" s="56" t="s">
        <v>334</v>
      </c>
      <c r="BG1323" s="56" t="s">
        <v>549</v>
      </c>
      <c r="BH1323" s="56">
        <v>0</v>
      </c>
      <c r="BI1323" s="56">
        <v>0</v>
      </c>
      <c r="BJ1323" s="56">
        <v>0</v>
      </c>
    </row>
    <row r="1324" spans="1:62" hidden="1" x14ac:dyDescent="0.3">
      <c r="A1324" s="56">
        <v>49201471</v>
      </c>
      <c r="B1324" s="86">
        <v>599276</v>
      </c>
      <c r="C1324" s="1">
        <v>42893</v>
      </c>
      <c r="D1324" s="56" t="s">
        <v>543</v>
      </c>
      <c r="E1324" s="56" t="s">
        <v>543</v>
      </c>
      <c r="F1324" s="56" t="s">
        <v>334</v>
      </c>
      <c r="G1324" s="56" t="s">
        <v>335</v>
      </c>
      <c r="H1324" s="56" t="s">
        <v>336</v>
      </c>
      <c r="I1324" s="56" t="s">
        <v>544</v>
      </c>
      <c r="K1324" s="56" t="s">
        <v>337</v>
      </c>
      <c r="L1324" s="56" t="s">
        <v>545</v>
      </c>
      <c r="M1324" s="56" t="s">
        <v>1044</v>
      </c>
      <c r="N1324" s="56" t="s">
        <v>1045</v>
      </c>
      <c r="O1324" s="56" t="s">
        <v>546</v>
      </c>
      <c r="P1324" s="1" t="s">
        <v>110</v>
      </c>
      <c r="Q1324" s="56" t="s">
        <v>241</v>
      </c>
      <c r="R1324" s="56" t="s">
        <v>339</v>
      </c>
      <c r="S1324" s="56">
        <v>141809</v>
      </c>
      <c r="T1324" s="1" t="s">
        <v>555</v>
      </c>
      <c r="U1324" s="56">
        <v>41416</v>
      </c>
      <c r="V1324" s="56">
        <v>43099</v>
      </c>
      <c r="W1324" s="56">
        <v>41425</v>
      </c>
      <c r="X1324" s="56">
        <v>42734</v>
      </c>
      <c r="Y1324" s="56" t="s">
        <v>356</v>
      </c>
      <c r="Z1324" s="56" t="s">
        <v>341</v>
      </c>
      <c r="AA1324" s="56" t="s">
        <v>347</v>
      </c>
      <c r="AB1324" s="56" t="s">
        <v>343</v>
      </c>
      <c r="AC1324" s="56" t="s">
        <v>342</v>
      </c>
      <c r="AD1324" s="56" t="s">
        <v>342</v>
      </c>
      <c r="AE1324" s="56" t="s">
        <v>354</v>
      </c>
      <c r="AF1324" s="56" t="s">
        <v>292</v>
      </c>
      <c r="AG1324" s="56">
        <v>2015</v>
      </c>
      <c r="AH1324" s="56" t="s">
        <v>80</v>
      </c>
      <c r="AI1324" s="56" t="s">
        <v>344</v>
      </c>
      <c r="AJ1324" s="56">
        <v>50700</v>
      </c>
      <c r="AM1324" s="56">
        <v>41836</v>
      </c>
      <c r="AN1324" s="56" t="s">
        <v>548</v>
      </c>
      <c r="AO1324" s="1">
        <v>41813</v>
      </c>
      <c r="AP1324" s="56" t="s">
        <v>548</v>
      </c>
      <c r="AQ1324" s="56">
        <v>66065</v>
      </c>
      <c r="AR1324" s="56">
        <v>0</v>
      </c>
      <c r="AS1324" s="56" t="s">
        <v>346</v>
      </c>
      <c r="BB1324" s="56" t="s">
        <v>339</v>
      </c>
      <c r="BC1324" s="56" t="s">
        <v>263</v>
      </c>
      <c r="BD1324" s="56" t="s">
        <v>349</v>
      </c>
      <c r="BE1324" s="56" t="s">
        <v>347</v>
      </c>
      <c r="BF1324" s="56" t="s">
        <v>334</v>
      </c>
      <c r="BG1324" s="56" t="s">
        <v>549</v>
      </c>
      <c r="BH1324" s="56">
        <v>0</v>
      </c>
      <c r="BI1324" s="56">
        <v>0</v>
      </c>
      <c r="BJ1324" s="56">
        <v>0</v>
      </c>
    </row>
    <row r="1325" spans="1:62" hidden="1" x14ac:dyDescent="0.3">
      <c r="A1325" s="56">
        <v>49201472</v>
      </c>
      <c r="B1325" s="86">
        <v>599276</v>
      </c>
      <c r="C1325" s="1">
        <v>42893</v>
      </c>
      <c r="D1325" s="56" t="s">
        <v>543</v>
      </c>
      <c r="E1325" s="56" t="s">
        <v>543</v>
      </c>
      <c r="F1325" s="56" t="s">
        <v>334</v>
      </c>
      <c r="G1325" s="56" t="s">
        <v>335</v>
      </c>
      <c r="H1325" s="56" t="s">
        <v>336</v>
      </c>
      <c r="I1325" s="56" t="s">
        <v>544</v>
      </c>
      <c r="K1325" s="56" t="s">
        <v>337</v>
      </c>
      <c r="L1325" s="56" t="s">
        <v>545</v>
      </c>
      <c r="M1325" s="56" t="s">
        <v>1044</v>
      </c>
      <c r="N1325" s="56" t="s">
        <v>1045</v>
      </c>
      <c r="O1325" s="56" t="s">
        <v>546</v>
      </c>
      <c r="P1325" s="1" t="s">
        <v>110</v>
      </c>
      <c r="Q1325" s="56" t="s">
        <v>241</v>
      </c>
      <c r="R1325" s="56" t="s">
        <v>339</v>
      </c>
      <c r="S1325" s="56">
        <v>141809</v>
      </c>
      <c r="T1325" s="1" t="s">
        <v>555</v>
      </c>
      <c r="U1325" s="56">
        <v>41416</v>
      </c>
      <c r="V1325" s="56">
        <v>43099</v>
      </c>
      <c r="W1325" s="56">
        <v>41425</v>
      </c>
      <c r="X1325" s="56">
        <v>42734</v>
      </c>
      <c r="Y1325" s="56" t="s">
        <v>356</v>
      </c>
      <c r="Z1325" s="56" t="s">
        <v>341</v>
      </c>
      <c r="AA1325" s="56" t="s">
        <v>347</v>
      </c>
      <c r="AB1325" s="56" t="s">
        <v>343</v>
      </c>
      <c r="AC1325" s="56" t="s">
        <v>342</v>
      </c>
      <c r="AD1325" s="56" t="s">
        <v>342</v>
      </c>
      <c r="AE1325" s="56" t="s">
        <v>354</v>
      </c>
      <c r="AF1325" s="56" t="s">
        <v>292</v>
      </c>
      <c r="AG1325" s="56">
        <v>2016</v>
      </c>
      <c r="AH1325" s="56" t="s">
        <v>80</v>
      </c>
      <c r="AI1325" s="56" t="s">
        <v>348</v>
      </c>
      <c r="AJ1325" s="56">
        <v>67000</v>
      </c>
      <c r="AM1325" s="56">
        <v>41836</v>
      </c>
      <c r="AN1325" s="56" t="s">
        <v>548</v>
      </c>
      <c r="AO1325" s="1">
        <v>41813</v>
      </c>
      <c r="AP1325" s="56" t="s">
        <v>548</v>
      </c>
      <c r="AQ1325" s="56">
        <v>66065</v>
      </c>
      <c r="AR1325" s="56">
        <v>0</v>
      </c>
      <c r="AS1325" s="56" t="s">
        <v>346</v>
      </c>
      <c r="BB1325" s="56" t="s">
        <v>339</v>
      </c>
      <c r="BC1325" s="56" t="s">
        <v>263</v>
      </c>
      <c r="BD1325" s="56" t="s">
        <v>349</v>
      </c>
      <c r="BE1325" s="56" t="s">
        <v>347</v>
      </c>
      <c r="BF1325" s="56" t="s">
        <v>334</v>
      </c>
      <c r="BG1325" s="56" t="s">
        <v>549</v>
      </c>
      <c r="BH1325" s="56">
        <v>0</v>
      </c>
      <c r="BI1325" s="56">
        <v>0</v>
      </c>
      <c r="BJ1325" s="56">
        <v>0</v>
      </c>
    </row>
    <row r="1326" spans="1:62" hidden="1" x14ac:dyDescent="0.3">
      <c r="A1326" s="56">
        <v>49201476</v>
      </c>
      <c r="B1326" s="86">
        <v>599276</v>
      </c>
      <c r="C1326" s="1">
        <v>42893</v>
      </c>
      <c r="D1326" s="56" t="s">
        <v>543</v>
      </c>
      <c r="E1326" s="56" t="s">
        <v>543</v>
      </c>
      <c r="F1326" s="56" t="s">
        <v>334</v>
      </c>
      <c r="G1326" s="56" t="s">
        <v>335</v>
      </c>
      <c r="H1326" s="56" t="s">
        <v>336</v>
      </c>
      <c r="I1326" s="56" t="s">
        <v>544</v>
      </c>
      <c r="K1326" s="56" t="s">
        <v>337</v>
      </c>
      <c r="L1326" s="56" t="s">
        <v>545</v>
      </c>
      <c r="M1326" s="56" t="s">
        <v>1044</v>
      </c>
      <c r="N1326" s="56" t="s">
        <v>1045</v>
      </c>
      <c r="O1326" s="56" t="s">
        <v>546</v>
      </c>
      <c r="P1326" s="1" t="s">
        <v>110</v>
      </c>
      <c r="Q1326" s="56" t="s">
        <v>241</v>
      </c>
      <c r="R1326" s="56" t="s">
        <v>339</v>
      </c>
      <c r="S1326" s="56">
        <v>141810</v>
      </c>
      <c r="T1326" s="1" t="s">
        <v>566</v>
      </c>
      <c r="U1326" s="56">
        <v>41416</v>
      </c>
      <c r="V1326" s="56">
        <v>43099</v>
      </c>
      <c r="W1326" s="56">
        <v>41394</v>
      </c>
      <c r="X1326" s="56">
        <v>42734</v>
      </c>
      <c r="Y1326" s="56" t="s">
        <v>356</v>
      </c>
      <c r="Z1326" s="56" t="s">
        <v>382</v>
      </c>
      <c r="AA1326" s="56" t="s">
        <v>347</v>
      </c>
      <c r="AB1326" s="56" t="s">
        <v>343</v>
      </c>
      <c r="AC1326" s="56" t="s">
        <v>342</v>
      </c>
      <c r="AD1326" s="56" t="s">
        <v>342</v>
      </c>
      <c r="AE1326" s="56" t="s">
        <v>334</v>
      </c>
      <c r="AF1326" s="56" t="s">
        <v>291</v>
      </c>
      <c r="AG1326" s="56">
        <v>2016</v>
      </c>
      <c r="AH1326" s="56" t="s">
        <v>80</v>
      </c>
      <c r="AI1326" s="56" t="s">
        <v>344</v>
      </c>
      <c r="AJ1326" s="56">
        <v>25</v>
      </c>
      <c r="AK1326" s="1">
        <v>42551</v>
      </c>
      <c r="AL1326" s="56" t="s">
        <v>886</v>
      </c>
      <c r="AM1326" s="56">
        <v>42762</v>
      </c>
      <c r="AN1326" s="56" t="s">
        <v>551</v>
      </c>
      <c r="AO1326" s="1">
        <v>42613</v>
      </c>
      <c r="AP1326" s="56" t="s">
        <v>551</v>
      </c>
      <c r="AQ1326" s="56">
        <v>66066</v>
      </c>
      <c r="AR1326" s="56">
        <v>0</v>
      </c>
      <c r="AS1326" s="56" t="s">
        <v>346</v>
      </c>
      <c r="BB1326" s="56" t="s">
        <v>339</v>
      </c>
      <c r="BC1326" s="56" t="s">
        <v>263</v>
      </c>
      <c r="BD1326" s="56" t="s">
        <v>349</v>
      </c>
      <c r="BE1326" s="56" t="s">
        <v>347</v>
      </c>
      <c r="BF1326" s="56" t="s">
        <v>334</v>
      </c>
      <c r="BG1326" s="56" t="s">
        <v>549</v>
      </c>
      <c r="BH1326" s="56">
        <v>0</v>
      </c>
      <c r="BI1326" s="56">
        <v>0</v>
      </c>
      <c r="BJ1326" s="56">
        <v>1</v>
      </c>
    </row>
    <row r="1327" spans="1:62" hidden="1" x14ac:dyDescent="0.3">
      <c r="A1327" s="56">
        <v>49201474</v>
      </c>
      <c r="B1327" s="86">
        <v>599276</v>
      </c>
      <c r="C1327" s="1">
        <v>42893</v>
      </c>
      <c r="D1327" s="56" t="s">
        <v>543</v>
      </c>
      <c r="E1327" s="56" t="s">
        <v>543</v>
      </c>
      <c r="F1327" s="56" t="s">
        <v>334</v>
      </c>
      <c r="G1327" s="56" t="s">
        <v>335</v>
      </c>
      <c r="H1327" s="56" t="s">
        <v>336</v>
      </c>
      <c r="I1327" s="56" t="s">
        <v>544</v>
      </c>
      <c r="K1327" s="56" t="s">
        <v>337</v>
      </c>
      <c r="L1327" s="56" t="s">
        <v>545</v>
      </c>
      <c r="M1327" s="56" t="s">
        <v>1044</v>
      </c>
      <c r="N1327" s="56" t="s">
        <v>1045</v>
      </c>
      <c r="O1327" s="56" t="s">
        <v>546</v>
      </c>
      <c r="P1327" s="1" t="s">
        <v>110</v>
      </c>
      <c r="Q1327" s="56" t="s">
        <v>241</v>
      </c>
      <c r="R1327" s="56" t="s">
        <v>339</v>
      </c>
      <c r="S1327" s="56">
        <v>141810</v>
      </c>
      <c r="T1327" s="1" t="s">
        <v>566</v>
      </c>
      <c r="U1327" s="56">
        <v>41416</v>
      </c>
      <c r="V1327" s="56">
        <v>43099</v>
      </c>
      <c r="W1327" s="56">
        <v>41394</v>
      </c>
      <c r="X1327" s="56">
        <v>42734</v>
      </c>
      <c r="Y1327" s="56" t="s">
        <v>356</v>
      </c>
      <c r="Z1327" s="56" t="s">
        <v>382</v>
      </c>
      <c r="AA1327" s="56" t="s">
        <v>347</v>
      </c>
      <c r="AB1327" s="56" t="s">
        <v>343</v>
      </c>
      <c r="AC1327" s="56" t="s">
        <v>342</v>
      </c>
      <c r="AD1327" s="56" t="s">
        <v>342</v>
      </c>
      <c r="AE1327" s="56" t="s">
        <v>334</v>
      </c>
      <c r="AF1327" s="56" t="s">
        <v>291</v>
      </c>
      <c r="AG1327" s="56">
        <v>2015</v>
      </c>
      <c r="AH1327" s="56" t="s">
        <v>80</v>
      </c>
      <c r="AI1327" s="56" t="s">
        <v>344</v>
      </c>
      <c r="AJ1327" s="56">
        <v>21</v>
      </c>
      <c r="AK1327" s="1">
        <v>42185</v>
      </c>
      <c r="AL1327" s="56" t="s">
        <v>564</v>
      </c>
      <c r="AM1327" s="56">
        <v>42762</v>
      </c>
      <c r="AN1327" s="56" t="s">
        <v>551</v>
      </c>
      <c r="AO1327" s="1">
        <v>42227</v>
      </c>
      <c r="AP1327" s="56" t="s">
        <v>548</v>
      </c>
      <c r="AQ1327" s="56">
        <v>66066</v>
      </c>
      <c r="AR1327" s="56">
        <v>0</v>
      </c>
      <c r="AS1327" s="56" t="s">
        <v>346</v>
      </c>
      <c r="BB1327" s="56" t="s">
        <v>339</v>
      </c>
      <c r="BC1327" s="56" t="s">
        <v>263</v>
      </c>
      <c r="BD1327" s="56" t="s">
        <v>349</v>
      </c>
      <c r="BE1327" s="56" t="s">
        <v>347</v>
      </c>
      <c r="BF1327" s="56" t="s">
        <v>334</v>
      </c>
      <c r="BG1327" s="56" t="s">
        <v>549</v>
      </c>
      <c r="BH1327" s="56">
        <v>0</v>
      </c>
      <c r="BI1327" s="56">
        <v>0</v>
      </c>
      <c r="BJ1327" s="56">
        <v>1</v>
      </c>
    </row>
    <row r="1328" spans="1:62" hidden="1" x14ac:dyDescent="0.3">
      <c r="A1328" s="56">
        <v>49201475</v>
      </c>
      <c r="B1328" s="86">
        <v>599276</v>
      </c>
      <c r="C1328" s="1">
        <v>42893</v>
      </c>
      <c r="D1328" s="56" t="s">
        <v>543</v>
      </c>
      <c r="E1328" s="56" t="s">
        <v>543</v>
      </c>
      <c r="F1328" s="56" t="s">
        <v>334</v>
      </c>
      <c r="G1328" s="56" t="s">
        <v>335</v>
      </c>
      <c r="H1328" s="56" t="s">
        <v>336</v>
      </c>
      <c r="I1328" s="56" t="s">
        <v>544</v>
      </c>
      <c r="K1328" s="56" t="s">
        <v>337</v>
      </c>
      <c r="L1328" s="56" t="s">
        <v>545</v>
      </c>
      <c r="M1328" s="56" t="s">
        <v>1044</v>
      </c>
      <c r="N1328" s="56" t="s">
        <v>1045</v>
      </c>
      <c r="O1328" s="56" t="s">
        <v>546</v>
      </c>
      <c r="P1328" s="1" t="s">
        <v>110</v>
      </c>
      <c r="Q1328" s="56" t="s">
        <v>241</v>
      </c>
      <c r="R1328" s="56" t="s">
        <v>339</v>
      </c>
      <c r="S1328" s="56">
        <v>141810</v>
      </c>
      <c r="T1328" s="1" t="s">
        <v>566</v>
      </c>
      <c r="U1328" s="56">
        <v>41416</v>
      </c>
      <c r="V1328" s="56">
        <v>43099</v>
      </c>
      <c r="W1328" s="56">
        <v>41394</v>
      </c>
      <c r="X1328" s="56">
        <v>42734</v>
      </c>
      <c r="Y1328" s="56" t="s">
        <v>356</v>
      </c>
      <c r="Z1328" s="56" t="s">
        <v>382</v>
      </c>
      <c r="AA1328" s="56" t="s">
        <v>347</v>
      </c>
      <c r="AB1328" s="56" t="s">
        <v>343</v>
      </c>
      <c r="AC1328" s="56" t="s">
        <v>342</v>
      </c>
      <c r="AD1328" s="56" t="s">
        <v>342</v>
      </c>
      <c r="AE1328" s="56" t="s">
        <v>334</v>
      </c>
      <c r="AF1328" s="56" t="s">
        <v>291</v>
      </c>
      <c r="AG1328" s="56">
        <v>2016</v>
      </c>
      <c r="AH1328" s="56" t="s">
        <v>80</v>
      </c>
      <c r="AI1328" s="56" t="s">
        <v>348</v>
      </c>
      <c r="AJ1328" s="56">
        <v>25</v>
      </c>
      <c r="AK1328" s="1">
        <v>42369</v>
      </c>
      <c r="AL1328" s="56" t="s">
        <v>567</v>
      </c>
      <c r="AM1328" s="56">
        <v>42762</v>
      </c>
      <c r="AN1328" s="56" t="s">
        <v>551</v>
      </c>
      <c r="AO1328" s="1">
        <v>42411</v>
      </c>
      <c r="AP1328" s="56" t="s">
        <v>548</v>
      </c>
      <c r="AQ1328" s="56">
        <v>66066</v>
      </c>
      <c r="AR1328" s="56">
        <v>0</v>
      </c>
      <c r="AS1328" s="56" t="s">
        <v>346</v>
      </c>
      <c r="BB1328" s="56" t="s">
        <v>339</v>
      </c>
      <c r="BC1328" s="56" t="s">
        <v>263</v>
      </c>
      <c r="BD1328" s="56" t="s">
        <v>349</v>
      </c>
      <c r="BE1328" s="56" t="s">
        <v>347</v>
      </c>
      <c r="BF1328" s="56" t="s">
        <v>334</v>
      </c>
      <c r="BG1328" s="56" t="s">
        <v>549</v>
      </c>
      <c r="BH1328" s="56">
        <v>0</v>
      </c>
      <c r="BI1328" s="56">
        <v>0</v>
      </c>
      <c r="BJ1328" s="56">
        <v>1</v>
      </c>
    </row>
    <row r="1329" spans="1:62" hidden="1" x14ac:dyDescent="0.3">
      <c r="A1329" s="56">
        <v>49201484</v>
      </c>
      <c r="B1329" s="86">
        <v>599276</v>
      </c>
      <c r="C1329" s="1">
        <v>42893</v>
      </c>
      <c r="D1329" s="56" t="s">
        <v>543</v>
      </c>
      <c r="E1329" s="56" t="s">
        <v>543</v>
      </c>
      <c r="F1329" s="56" t="s">
        <v>334</v>
      </c>
      <c r="G1329" s="56" t="s">
        <v>335</v>
      </c>
      <c r="H1329" s="56" t="s">
        <v>336</v>
      </c>
      <c r="I1329" s="56" t="s">
        <v>544</v>
      </c>
      <c r="K1329" s="56" t="s">
        <v>337</v>
      </c>
      <c r="L1329" s="56" t="s">
        <v>545</v>
      </c>
      <c r="M1329" s="56" t="s">
        <v>1044</v>
      </c>
      <c r="N1329" s="56" t="s">
        <v>1045</v>
      </c>
      <c r="O1329" s="56" t="s">
        <v>546</v>
      </c>
      <c r="P1329" s="1" t="s">
        <v>110</v>
      </c>
      <c r="Q1329" s="56" t="s">
        <v>241</v>
      </c>
      <c r="R1329" s="56" t="s">
        <v>339</v>
      </c>
      <c r="S1329" s="56">
        <v>141810</v>
      </c>
      <c r="T1329" s="1" t="s">
        <v>566</v>
      </c>
      <c r="U1329" s="56">
        <v>41416</v>
      </c>
      <c r="V1329" s="56">
        <v>43099</v>
      </c>
      <c r="W1329" s="56">
        <v>41394</v>
      </c>
      <c r="X1329" s="56">
        <v>42734</v>
      </c>
      <c r="Y1329" s="56" t="s">
        <v>356</v>
      </c>
      <c r="Z1329" s="56" t="s">
        <v>382</v>
      </c>
      <c r="AA1329" s="56" t="s">
        <v>347</v>
      </c>
      <c r="AB1329" s="56" t="s">
        <v>343</v>
      </c>
      <c r="AC1329" s="56" t="s">
        <v>342</v>
      </c>
      <c r="AD1329" s="56" t="s">
        <v>342</v>
      </c>
      <c r="AE1329" s="56" t="s">
        <v>334</v>
      </c>
      <c r="AF1329" s="56" t="s">
        <v>292</v>
      </c>
      <c r="AG1329" s="56">
        <v>2016</v>
      </c>
      <c r="AH1329" s="56" t="s">
        <v>80</v>
      </c>
      <c r="AI1329" s="56" t="s">
        <v>344</v>
      </c>
      <c r="AJ1329" s="56">
        <v>31</v>
      </c>
      <c r="AM1329" s="56">
        <v>42762</v>
      </c>
      <c r="AN1329" s="56" t="s">
        <v>551</v>
      </c>
      <c r="AO1329" s="1">
        <v>41813</v>
      </c>
      <c r="AP1329" s="56" t="s">
        <v>548</v>
      </c>
      <c r="AQ1329" s="56">
        <v>66066</v>
      </c>
      <c r="AR1329" s="56">
        <v>0</v>
      </c>
      <c r="AS1329" s="56" t="s">
        <v>346</v>
      </c>
      <c r="BB1329" s="56" t="s">
        <v>339</v>
      </c>
      <c r="BC1329" s="56" t="s">
        <v>263</v>
      </c>
      <c r="BD1329" s="56" t="s">
        <v>349</v>
      </c>
      <c r="BE1329" s="56" t="s">
        <v>347</v>
      </c>
      <c r="BF1329" s="56" t="s">
        <v>334</v>
      </c>
      <c r="BG1329" s="56" t="s">
        <v>549</v>
      </c>
      <c r="BH1329" s="56">
        <v>0</v>
      </c>
      <c r="BI1329" s="56">
        <v>0</v>
      </c>
      <c r="BJ1329" s="56">
        <v>1</v>
      </c>
    </row>
    <row r="1330" spans="1:62" hidden="1" x14ac:dyDescent="0.3">
      <c r="A1330" s="56">
        <v>49201480</v>
      </c>
      <c r="B1330" s="86">
        <v>599276</v>
      </c>
      <c r="C1330" s="1">
        <v>42893</v>
      </c>
      <c r="D1330" s="56" t="s">
        <v>543</v>
      </c>
      <c r="E1330" s="56" t="s">
        <v>543</v>
      </c>
      <c r="F1330" s="56" t="s">
        <v>334</v>
      </c>
      <c r="G1330" s="56" t="s">
        <v>335</v>
      </c>
      <c r="H1330" s="56" t="s">
        <v>336</v>
      </c>
      <c r="I1330" s="56" t="s">
        <v>544</v>
      </c>
      <c r="K1330" s="56" t="s">
        <v>337</v>
      </c>
      <c r="L1330" s="56" t="s">
        <v>545</v>
      </c>
      <c r="M1330" s="56" t="s">
        <v>1044</v>
      </c>
      <c r="N1330" s="56" t="s">
        <v>1045</v>
      </c>
      <c r="O1330" s="56" t="s">
        <v>546</v>
      </c>
      <c r="P1330" s="1" t="s">
        <v>110</v>
      </c>
      <c r="Q1330" s="56" t="s">
        <v>241</v>
      </c>
      <c r="R1330" s="56" t="s">
        <v>339</v>
      </c>
      <c r="S1330" s="56">
        <v>141810</v>
      </c>
      <c r="T1330" s="1" t="s">
        <v>566</v>
      </c>
      <c r="U1330" s="56">
        <v>41416</v>
      </c>
      <c r="V1330" s="56">
        <v>43099</v>
      </c>
      <c r="W1330" s="56">
        <v>41394</v>
      </c>
      <c r="X1330" s="56">
        <v>42734</v>
      </c>
      <c r="Y1330" s="56" t="s">
        <v>356</v>
      </c>
      <c r="Z1330" s="56" t="s">
        <v>382</v>
      </c>
      <c r="AA1330" s="56" t="s">
        <v>347</v>
      </c>
      <c r="AB1330" s="56" t="s">
        <v>343</v>
      </c>
      <c r="AC1330" s="56" t="s">
        <v>342</v>
      </c>
      <c r="AD1330" s="56" t="s">
        <v>342</v>
      </c>
      <c r="AE1330" s="56" t="s">
        <v>334</v>
      </c>
      <c r="AF1330" s="56" t="s">
        <v>292</v>
      </c>
      <c r="AG1330" s="56">
        <v>2014</v>
      </c>
      <c r="AH1330" s="56" t="s">
        <v>80</v>
      </c>
      <c r="AI1330" s="56" t="s">
        <v>344</v>
      </c>
      <c r="AJ1330" s="56">
        <v>14</v>
      </c>
      <c r="AM1330" s="56">
        <v>42762</v>
      </c>
      <c r="AN1330" s="56" t="s">
        <v>551</v>
      </c>
      <c r="AO1330" s="1">
        <v>41813</v>
      </c>
      <c r="AP1330" s="56" t="s">
        <v>548</v>
      </c>
      <c r="AQ1330" s="56">
        <v>66066</v>
      </c>
      <c r="AR1330" s="56">
        <v>0</v>
      </c>
      <c r="AS1330" s="56" t="s">
        <v>346</v>
      </c>
      <c r="BB1330" s="56" t="s">
        <v>339</v>
      </c>
      <c r="BC1330" s="56" t="s">
        <v>263</v>
      </c>
      <c r="BD1330" s="56" t="s">
        <v>349</v>
      </c>
      <c r="BE1330" s="56" t="s">
        <v>347</v>
      </c>
      <c r="BF1330" s="56" t="s">
        <v>334</v>
      </c>
      <c r="BG1330" s="56" t="s">
        <v>549</v>
      </c>
      <c r="BH1330" s="56">
        <v>0</v>
      </c>
      <c r="BI1330" s="56">
        <v>0</v>
      </c>
      <c r="BJ1330" s="56">
        <v>1</v>
      </c>
    </row>
    <row r="1331" spans="1:62" hidden="1" x14ac:dyDescent="0.3">
      <c r="A1331" s="56">
        <v>49201478</v>
      </c>
      <c r="B1331" s="86">
        <v>599276</v>
      </c>
      <c r="C1331" s="1">
        <v>42893</v>
      </c>
      <c r="D1331" s="56" t="s">
        <v>543</v>
      </c>
      <c r="E1331" s="56" t="s">
        <v>543</v>
      </c>
      <c r="F1331" s="56" t="s">
        <v>334</v>
      </c>
      <c r="G1331" s="56" t="s">
        <v>335</v>
      </c>
      <c r="H1331" s="56" t="s">
        <v>336</v>
      </c>
      <c r="I1331" s="56" t="s">
        <v>544</v>
      </c>
      <c r="K1331" s="56" t="s">
        <v>337</v>
      </c>
      <c r="L1331" s="56" t="s">
        <v>545</v>
      </c>
      <c r="M1331" s="56" t="s">
        <v>1044</v>
      </c>
      <c r="N1331" s="56" t="s">
        <v>1045</v>
      </c>
      <c r="O1331" s="56" t="s">
        <v>546</v>
      </c>
      <c r="P1331" s="1" t="s">
        <v>110</v>
      </c>
      <c r="Q1331" s="56" t="s">
        <v>241</v>
      </c>
      <c r="R1331" s="56" t="s">
        <v>339</v>
      </c>
      <c r="S1331" s="56">
        <v>141810</v>
      </c>
      <c r="T1331" s="1" t="s">
        <v>566</v>
      </c>
      <c r="U1331" s="56">
        <v>41416</v>
      </c>
      <c r="V1331" s="56">
        <v>43099</v>
      </c>
      <c r="W1331" s="56">
        <v>41394</v>
      </c>
      <c r="X1331" s="56">
        <v>42734</v>
      </c>
      <c r="Y1331" s="56" t="s">
        <v>356</v>
      </c>
      <c r="Z1331" s="56" t="s">
        <v>382</v>
      </c>
      <c r="AA1331" s="56" t="s">
        <v>347</v>
      </c>
      <c r="AB1331" s="56" t="s">
        <v>343</v>
      </c>
      <c r="AC1331" s="56" t="s">
        <v>342</v>
      </c>
      <c r="AD1331" s="56" t="s">
        <v>342</v>
      </c>
      <c r="AE1331" s="56" t="s">
        <v>334</v>
      </c>
      <c r="AF1331" s="56" t="s">
        <v>292</v>
      </c>
      <c r="AG1331" s="56">
        <v>2013</v>
      </c>
      <c r="AH1331" s="56" t="s">
        <v>80</v>
      </c>
      <c r="AI1331" s="56" t="s">
        <v>344</v>
      </c>
      <c r="AJ1331" s="56">
        <v>10</v>
      </c>
      <c r="AM1331" s="56">
        <v>42762</v>
      </c>
      <c r="AN1331" s="56" t="s">
        <v>551</v>
      </c>
      <c r="AO1331" s="1">
        <v>41813</v>
      </c>
      <c r="AP1331" s="56" t="s">
        <v>548</v>
      </c>
      <c r="AQ1331" s="56">
        <v>66066</v>
      </c>
      <c r="AR1331" s="56">
        <v>0</v>
      </c>
      <c r="AS1331" s="56" t="s">
        <v>346</v>
      </c>
      <c r="BB1331" s="56" t="s">
        <v>339</v>
      </c>
      <c r="BC1331" s="56" t="s">
        <v>263</v>
      </c>
      <c r="BD1331" s="56" t="s">
        <v>349</v>
      </c>
      <c r="BE1331" s="56" t="s">
        <v>347</v>
      </c>
      <c r="BF1331" s="56" t="s">
        <v>334</v>
      </c>
      <c r="BG1331" s="56" t="s">
        <v>549</v>
      </c>
      <c r="BH1331" s="56">
        <v>0</v>
      </c>
      <c r="BI1331" s="56">
        <v>0</v>
      </c>
      <c r="BJ1331" s="56">
        <v>1</v>
      </c>
    </row>
    <row r="1332" spans="1:62" hidden="1" x14ac:dyDescent="0.3">
      <c r="A1332" s="56">
        <v>49201479</v>
      </c>
      <c r="B1332" s="86">
        <v>599276</v>
      </c>
      <c r="C1332" s="1">
        <v>42893</v>
      </c>
      <c r="D1332" s="56" t="s">
        <v>543</v>
      </c>
      <c r="E1332" s="56" t="s">
        <v>543</v>
      </c>
      <c r="F1332" s="56" t="s">
        <v>334</v>
      </c>
      <c r="G1332" s="56" t="s">
        <v>335</v>
      </c>
      <c r="H1332" s="56" t="s">
        <v>336</v>
      </c>
      <c r="I1332" s="56" t="s">
        <v>544</v>
      </c>
      <c r="K1332" s="56" t="s">
        <v>337</v>
      </c>
      <c r="L1332" s="56" t="s">
        <v>545</v>
      </c>
      <c r="M1332" s="56" t="s">
        <v>1044</v>
      </c>
      <c r="N1332" s="56" t="s">
        <v>1045</v>
      </c>
      <c r="O1332" s="56" t="s">
        <v>546</v>
      </c>
      <c r="P1332" s="1" t="s">
        <v>110</v>
      </c>
      <c r="Q1332" s="56" t="s">
        <v>241</v>
      </c>
      <c r="R1332" s="56" t="s">
        <v>339</v>
      </c>
      <c r="S1332" s="56">
        <v>141810</v>
      </c>
      <c r="T1332" s="1" t="s">
        <v>566</v>
      </c>
      <c r="U1332" s="56">
        <v>41416</v>
      </c>
      <c r="V1332" s="56">
        <v>43099</v>
      </c>
      <c r="W1332" s="56">
        <v>41394</v>
      </c>
      <c r="X1332" s="56">
        <v>42734</v>
      </c>
      <c r="Y1332" s="56" t="s">
        <v>356</v>
      </c>
      <c r="Z1332" s="56" t="s">
        <v>382</v>
      </c>
      <c r="AA1332" s="56" t="s">
        <v>347</v>
      </c>
      <c r="AB1332" s="56" t="s">
        <v>343</v>
      </c>
      <c r="AC1332" s="56" t="s">
        <v>342</v>
      </c>
      <c r="AD1332" s="56" t="s">
        <v>342</v>
      </c>
      <c r="AE1332" s="56" t="s">
        <v>334</v>
      </c>
      <c r="AF1332" s="56" t="s">
        <v>292</v>
      </c>
      <c r="AG1332" s="56">
        <v>2014</v>
      </c>
      <c r="AH1332" s="56" t="s">
        <v>80</v>
      </c>
      <c r="AI1332" s="56" t="s">
        <v>348</v>
      </c>
      <c r="AJ1332" s="56">
        <v>11</v>
      </c>
      <c r="AM1332" s="56">
        <v>42762</v>
      </c>
      <c r="AN1332" s="56" t="s">
        <v>551</v>
      </c>
      <c r="AO1332" s="1">
        <v>41813</v>
      </c>
      <c r="AP1332" s="56" t="s">
        <v>548</v>
      </c>
      <c r="AQ1332" s="56">
        <v>66066</v>
      </c>
      <c r="AR1332" s="56">
        <v>0</v>
      </c>
      <c r="AS1332" s="56" t="s">
        <v>346</v>
      </c>
      <c r="BB1332" s="56" t="s">
        <v>339</v>
      </c>
      <c r="BC1332" s="56" t="s">
        <v>263</v>
      </c>
      <c r="BD1332" s="56" t="s">
        <v>349</v>
      </c>
      <c r="BE1332" s="56" t="s">
        <v>347</v>
      </c>
      <c r="BF1332" s="56" t="s">
        <v>334</v>
      </c>
      <c r="BG1332" s="56" t="s">
        <v>549</v>
      </c>
      <c r="BH1332" s="56">
        <v>0</v>
      </c>
      <c r="BI1332" s="56">
        <v>0</v>
      </c>
      <c r="BJ1332" s="56">
        <v>1</v>
      </c>
    </row>
    <row r="1333" spans="1:62" hidden="1" x14ac:dyDescent="0.3">
      <c r="A1333" s="56">
        <v>49201483</v>
      </c>
      <c r="B1333" s="86">
        <v>599276</v>
      </c>
      <c r="C1333" s="1">
        <v>42893</v>
      </c>
      <c r="D1333" s="56" t="s">
        <v>543</v>
      </c>
      <c r="E1333" s="56" t="s">
        <v>543</v>
      </c>
      <c r="F1333" s="56" t="s">
        <v>334</v>
      </c>
      <c r="G1333" s="56" t="s">
        <v>335</v>
      </c>
      <c r="H1333" s="56" t="s">
        <v>336</v>
      </c>
      <c r="I1333" s="56" t="s">
        <v>544</v>
      </c>
      <c r="K1333" s="56" t="s">
        <v>337</v>
      </c>
      <c r="L1333" s="56" t="s">
        <v>545</v>
      </c>
      <c r="M1333" s="56" t="s">
        <v>1044</v>
      </c>
      <c r="N1333" s="56" t="s">
        <v>1045</v>
      </c>
      <c r="O1333" s="56" t="s">
        <v>546</v>
      </c>
      <c r="P1333" s="1" t="s">
        <v>110</v>
      </c>
      <c r="Q1333" s="56" t="s">
        <v>241</v>
      </c>
      <c r="R1333" s="56" t="s">
        <v>339</v>
      </c>
      <c r="S1333" s="56">
        <v>141810</v>
      </c>
      <c r="T1333" s="1" t="s">
        <v>566</v>
      </c>
      <c r="U1333" s="56">
        <v>41416</v>
      </c>
      <c r="V1333" s="56">
        <v>43099</v>
      </c>
      <c r="W1333" s="56">
        <v>41394</v>
      </c>
      <c r="X1333" s="56">
        <v>42734</v>
      </c>
      <c r="Y1333" s="56" t="s">
        <v>356</v>
      </c>
      <c r="Z1333" s="56" t="s">
        <v>382</v>
      </c>
      <c r="AA1333" s="56" t="s">
        <v>347</v>
      </c>
      <c r="AB1333" s="56" t="s">
        <v>343</v>
      </c>
      <c r="AC1333" s="56" t="s">
        <v>342</v>
      </c>
      <c r="AD1333" s="56" t="s">
        <v>342</v>
      </c>
      <c r="AE1333" s="56" t="s">
        <v>334</v>
      </c>
      <c r="AF1333" s="56" t="s">
        <v>292</v>
      </c>
      <c r="AG1333" s="56">
        <v>2016</v>
      </c>
      <c r="AH1333" s="56" t="s">
        <v>80</v>
      </c>
      <c r="AI1333" s="56" t="s">
        <v>348</v>
      </c>
      <c r="AJ1333" s="56">
        <v>25</v>
      </c>
      <c r="AM1333" s="56">
        <v>42762</v>
      </c>
      <c r="AN1333" s="56" t="s">
        <v>551</v>
      </c>
      <c r="AO1333" s="1">
        <v>41813</v>
      </c>
      <c r="AP1333" s="56" t="s">
        <v>548</v>
      </c>
      <c r="AQ1333" s="56">
        <v>66066</v>
      </c>
      <c r="AR1333" s="56">
        <v>0</v>
      </c>
      <c r="AS1333" s="56" t="s">
        <v>346</v>
      </c>
      <c r="BB1333" s="56" t="s">
        <v>339</v>
      </c>
      <c r="BC1333" s="56" t="s">
        <v>263</v>
      </c>
      <c r="BD1333" s="56" t="s">
        <v>349</v>
      </c>
      <c r="BE1333" s="56" t="s">
        <v>347</v>
      </c>
      <c r="BF1333" s="56" t="s">
        <v>334</v>
      </c>
      <c r="BG1333" s="56" t="s">
        <v>549</v>
      </c>
      <c r="BH1333" s="56">
        <v>0</v>
      </c>
      <c r="BI1333" s="56">
        <v>0</v>
      </c>
      <c r="BJ1333" s="56">
        <v>1</v>
      </c>
    </row>
    <row r="1334" spans="1:62" hidden="1" x14ac:dyDescent="0.3">
      <c r="A1334" s="56">
        <v>49201481</v>
      </c>
      <c r="B1334" s="86">
        <v>599276</v>
      </c>
      <c r="C1334" s="1">
        <v>42893</v>
      </c>
      <c r="D1334" s="56" t="s">
        <v>543</v>
      </c>
      <c r="E1334" s="56" t="s">
        <v>543</v>
      </c>
      <c r="F1334" s="56" t="s">
        <v>334</v>
      </c>
      <c r="G1334" s="56" t="s">
        <v>335</v>
      </c>
      <c r="H1334" s="56" t="s">
        <v>336</v>
      </c>
      <c r="I1334" s="56" t="s">
        <v>544</v>
      </c>
      <c r="K1334" s="56" t="s">
        <v>337</v>
      </c>
      <c r="L1334" s="56" t="s">
        <v>545</v>
      </c>
      <c r="M1334" s="56" t="s">
        <v>1044</v>
      </c>
      <c r="N1334" s="56" t="s">
        <v>1045</v>
      </c>
      <c r="O1334" s="56" t="s">
        <v>546</v>
      </c>
      <c r="P1334" s="1" t="s">
        <v>110</v>
      </c>
      <c r="Q1334" s="56" t="s">
        <v>241</v>
      </c>
      <c r="R1334" s="56" t="s">
        <v>339</v>
      </c>
      <c r="S1334" s="56">
        <v>141810</v>
      </c>
      <c r="T1334" s="1" t="s">
        <v>566</v>
      </c>
      <c r="U1334" s="56">
        <v>41416</v>
      </c>
      <c r="V1334" s="56">
        <v>43099</v>
      </c>
      <c r="W1334" s="56">
        <v>41394</v>
      </c>
      <c r="X1334" s="56">
        <v>42734</v>
      </c>
      <c r="Y1334" s="56" t="s">
        <v>356</v>
      </c>
      <c r="Z1334" s="56" t="s">
        <v>382</v>
      </c>
      <c r="AA1334" s="56" t="s">
        <v>347</v>
      </c>
      <c r="AB1334" s="56" t="s">
        <v>343</v>
      </c>
      <c r="AC1334" s="56" t="s">
        <v>342</v>
      </c>
      <c r="AD1334" s="56" t="s">
        <v>342</v>
      </c>
      <c r="AE1334" s="56" t="s">
        <v>334</v>
      </c>
      <c r="AF1334" s="56" t="s">
        <v>292</v>
      </c>
      <c r="AG1334" s="56">
        <v>2015</v>
      </c>
      <c r="AH1334" s="56" t="s">
        <v>80</v>
      </c>
      <c r="AI1334" s="56" t="s">
        <v>348</v>
      </c>
      <c r="AJ1334" s="56">
        <v>17</v>
      </c>
      <c r="AM1334" s="56">
        <v>42762</v>
      </c>
      <c r="AN1334" s="56" t="s">
        <v>551</v>
      </c>
      <c r="AO1334" s="1">
        <v>41813</v>
      </c>
      <c r="AP1334" s="56" t="s">
        <v>548</v>
      </c>
      <c r="AQ1334" s="56">
        <v>66066</v>
      </c>
      <c r="AR1334" s="56">
        <v>0</v>
      </c>
      <c r="AS1334" s="56" t="s">
        <v>346</v>
      </c>
      <c r="BB1334" s="56" t="s">
        <v>339</v>
      </c>
      <c r="BC1334" s="56" t="s">
        <v>263</v>
      </c>
      <c r="BD1334" s="56" t="s">
        <v>349</v>
      </c>
      <c r="BE1334" s="56" t="s">
        <v>347</v>
      </c>
      <c r="BF1334" s="56" t="s">
        <v>334</v>
      </c>
      <c r="BG1334" s="56" t="s">
        <v>549</v>
      </c>
      <c r="BH1334" s="56">
        <v>0</v>
      </c>
      <c r="BI1334" s="56">
        <v>0</v>
      </c>
      <c r="BJ1334" s="56">
        <v>1</v>
      </c>
    </row>
    <row r="1335" spans="1:62" hidden="1" x14ac:dyDescent="0.3">
      <c r="A1335" s="56">
        <v>49201482</v>
      </c>
      <c r="B1335" s="86">
        <v>599276</v>
      </c>
      <c r="C1335" s="1">
        <v>42893</v>
      </c>
      <c r="D1335" s="56" t="s">
        <v>543</v>
      </c>
      <c r="E1335" s="56" t="s">
        <v>543</v>
      </c>
      <c r="F1335" s="56" t="s">
        <v>334</v>
      </c>
      <c r="G1335" s="56" t="s">
        <v>335</v>
      </c>
      <c r="H1335" s="56" t="s">
        <v>336</v>
      </c>
      <c r="I1335" s="56" t="s">
        <v>544</v>
      </c>
      <c r="K1335" s="56" t="s">
        <v>337</v>
      </c>
      <c r="L1335" s="56" t="s">
        <v>545</v>
      </c>
      <c r="M1335" s="56" t="s">
        <v>1044</v>
      </c>
      <c r="N1335" s="56" t="s">
        <v>1045</v>
      </c>
      <c r="O1335" s="56" t="s">
        <v>546</v>
      </c>
      <c r="P1335" s="1" t="s">
        <v>110</v>
      </c>
      <c r="Q1335" s="56" t="s">
        <v>241</v>
      </c>
      <c r="R1335" s="56" t="s">
        <v>339</v>
      </c>
      <c r="S1335" s="56">
        <v>141810</v>
      </c>
      <c r="T1335" s="1" t="s">
        <v>566</v>
      </c>
      <c r="U1335" s="56">
        <v>41416</v>
      </c>
      <c r="V1335" s="56">
        <v>43099</v>
      </c>
      <c r="W1335" s="56">
        <v>41394</v>
      </c>
      <c r="X1335" s="56">
        <v>42734</v>
      </c>
      <c r="Y1335" s="56" t="s">
        <v>356</v>
      </c>
      <c r="Z1335" s="56" t="s">
        <v>382</v>
      </c>
      <c r="AA1335" s="56" t="s">
        <v>347</v>
      </c>
      <c r="AB1335" s="56" t="s">
        <v>343</v>
      </c>
      <c r="AC1335" s="56" t="s">
        <v>342</v>
      </c>
      <c r="AD1335" s="56" t="s">
        <v>342</v>
      </c>
      <c r="AE1335" s="56" t="s">
        <v>334</v>
      </c>
      <c r="AF1335" s="56" t="s">
        <v>292</v>
      </c>
      <c r="AG1335" s="56">
        <v>2015</v>
      </c>
      <c r="AH1335" s="56" t="s">
        <v>80</v>
      </c>
      <c r="AI1335" s="56" t="s">
        <v>344</v>
      </c>
      <c r="AJ1335" s="56">
        <v>21</v>
      </c>
      <c r="AM1335" s="56">
        <v>42762</v>
      </c>
      <c r="AN1335" s="56" t="s">
        <v>551</v>
      </c>
      <c r="AO1335" s="1">
        <v>41813</v>
      </c>
      <c r="AP1335" s="56" t="s">
        <v>548</v>
      </c>
      <c r="AQ1335" s="56">
        <v>66066</v>
      </c>
      <c r="AR1335" s="56">
        <v>0</v>
      </c>
      <c r="AS1335" s="56" t="s">
        <v>346</v>
      </c>
      <c r="BB1335" s="56" t="s">
        <v>339</v>
      </c>
      <c r="BC1335" s="56" t="s">
        <v>263</v>
      </c>
      <c r="BD1335" s="56" t="s">
        <v>349</v>
      </c>
      <c r="BE1335" s="56" t="s">
        <v>347</v>
      </c>
      <c r="BF1335" s="56" t="s">
        <v>334</v>
      </c>
      <c r="BG1335" s="56" t="s">
        <v>549</v>
      </c>
      <c r="BH1335" s="56">
        <v>0</v>
      </c>
      <c r="BI1335" s="56">
        <v>0</v>
      </c>
      <c r="BJ1335" s="56">
        <v>1</v>
      </c>
    </row>
    <row r="1336" spans="1:62" hidden="1" x14ac:dyDescent="0.3">
      <c r="A1336" s="56">
        <v>49201517</v>
      </c>
      <c r="B1336" s="86">
        <v>599276</v>
      </c>
      <c r="C1336" s="1">
        <v>42893</v>
      </c>
      <c r="D1336" s="56" t="s">
        <v>543</v>
      </c>
      <c r="E1336" s="56" t="s">
        <v>543</v>
      </c>
      <c r="F1336" s="56" t="s">
        <v>334</v>
      </c>
      <c r="G1336" s="56" t="s">
        <v>335</v>
      </c>
      <c r="H1336" s="56" t="s">
        <v>336</v>
      </c>
      <c r="I1336" s="56" t="s">
        <v>544</v>
      </c>
      <c r="K1336" s="56" t="s">
        <v>337</v>
      </c>
      <c r="L1336" s="56" t="s">
        <v>545</v>
      </c>
      <c r="M1336" s="56" t="s">
        <v>1044</v>
      </c>
      <c r="N1336" s="56" t="s">
        <v>1045</v>
      </c>
      <c r="O1336" s="56" t="s">
        <v>546</v>
      </c>
      <c r="P1336" s="1" t="s">
        <v>110</v>
      </c>
      <c r="Q1336" s="56" t="s">
        <v>241</v>
      </c>
      <c r="R1336" s="56" t="s">
        <v>339</v>
      </c>
      <c r="S1336" s="56">
        <v>141814</v>
      </c>
      <c r="T1336" s="1" t="s">
        <v>446</v>
      </c>
      <c r="U1336" s="56">
        <v>41416</v>
      </c>
      <c r="V1336" s="56">
        <v>43099</v>
      </c>
      <c r="W1336" s="56">
        <v>41425</v>
      </c>
      <c r="X1336" s="56">
        <v>42734</v>
      </c>
      <c r="Y1336" s="56" t="s">
        <v>340</v>
      </c>
      <c r="Z1336" s="56" t="s">
        <v>341</v>
      </c>
      <c r="AA1336" s="56" t="s">
        <v>347</v>
      </c>
      <c r="AB1336" s="56" t="s">
        <v>343</v>
      </c>
      <c r="AC1336" s="56" t="s">
        <v>342</v>
      </c>
      <c r="AD1336" s="56" t="s">
        <v>342</v>
      </c>
      <c r="AE1336" s="56" t="s">
        <v>334</v>
      </c>
      <c r="AF1336" s="56" t="s">
        <v>292</v>
      </c>
      <c r="AG1336" s="56">
        <v>2017</v>
      </c>
      <c r="AH1336" s="56" t="s">
        <v>80</v>
      </c>
      <c r="AI1336" s="56" t="s">
        <v>348</v>
      </c>
      <c r="AJ1336" s="56">
        <v>7000</v>
      </c>
      <c r="AM1336" s="56">
        <v>42761</v>
      </c>
      <c r="AN1336" s="56" t="s">
        <v>551</v>
      </c>
      <c r="AO1336" s="1">
        <v>41830</v>
      </c>
      <c r="AP1336" s="56" t="s">
        <v>548</v>
      </c>
      <c r="AQ1336" s="56">
        <v>64146</v>
      </c>
      <c r="AR1336" s="56">
        <v>0</v>
      </c>
      <c r="AS1336" s="56" t="s">
        <v>346</v>
      </c>
      <c r="BB1336" s="56" t="s">
        <v>339</v>
      </c>
      <c r="BC1336" s="56" t="s">
        <v>263</v>
      </c>
      <c r="BD1336" s="56" t="s">
        <v>349</v>
      </c>
      <c r="BE1336" s="56" t="s">
        <v>347</v>
      </c>
      <c r="BF1336" s="56" t="s">
        <v>334</v>
      </c>
      <c r="BG1336" s="56" t="s">
        <v>549</v>
      </c>
      <c r="BH1336" s="56">
        <v>0</v>
      </c>
      <c r="BI1336" s="56">
        <v>0</v>
      </c>
      <c r="BJ1336" s="56">
        <v>1</v>
      </c>
    </row>
    <row r="1337" spans="1:62" hidden="1" x14ac:dyDescent="0.3">
      <c r="A1337" s="56">
        <v>49201501</v>
      </c>
      <c r="B1337" s="86">
        <v>599276</v>
      </c>
      <c r="C1337" s="1">
        <v>42893</v>
      </c>
      <c r="D1337" s="56" t="s">
        <v>543</v>
      </c>
      <c r="E1337" s="56" t="s">
        <v>543</v>
      </c>
      <c r="F1337" s="56" t="s">
        <v>334</v>
      </c>
      <c r="G1337" s="56" t="s">
        <v>335</v>
      </c>
      <c r="H1337" s="56" t="s">
        <v>336</v>
      </c>
      <c r="I1337" s="56" t="s">
        <v>544</v>
      </c>
      <c r="K1337" s="56" t="s">
        <v>337</v>
      </c>
      <c r="L1337" s="56" t="s">
        <v>545</v>
      </c>
      <c r="M1337" s="56" t="s">
        <v>1044</v>
      </c>
      <c r="N1337" s="56" t="s">
        <v>1045</v>
      </c>
      <c r="O1337" s="56" t="s">
        <v>546</v>
      </c>
      <c r="P1337" s="1" t="s">
        <v>110</v>
      </c>
      <c r="Q1337" s="56" t="s">
        <v>241</v>
      </c>
      <c r="R1337" s="56" t="s">
        <v>339</v>
      </c>
      <c r="S1337" s="56">
        <v>141815</v>
      </c>
      <c r="T1337" s="1" t="s">
        <v>550</v>
      </c>
      <c r="U1337" s="56">
        <v>41416</v>
      </c>
      <c r="V1337" s="56">
        <v>43099</v>
      </c>
      <c r="W1337" s="56">
        <v>41425</v>
      </c>
      <c r="X1337" s="56">
        <v>42735</v>
      </c>
      <c r="Y1337" s="56" t="s">
        <v>356</v>
      </c>
      <c r="Z1337" s="56" t="s">
        <v>341</v>
      </c>
      <c r="AA1337" s="56" t="s">
        <v>347</v>
      </c>
      <c r="AB1337" s="56" t="s">
        <v>343</v>
      </c>
      <c r="AC1337" s="56" t="s">
        <v>342</v>
      </c>
      <c r="AD1337" s="56" t="s">
        <v>342</v>
      </c>
      <c r="AE1337" s="56" t="s">
        <v>334</v>
      </c>
      <c r="AF1337" s="56" t="s">
        <v>292</v>
      </c>
      <c r="AG1337" s="56">
        <v>2017</v>
      </c>
      <c r="AH1337" s="56" t="s">
        <v>80</v>
      </c>
      <c r="AI1337" s="56" t="s">
        <v>348</v>
      </c>
      <c r="AJ1337" s="56">
        <v>5</v>
      </c>
      <c r="AM1337" s="56">
        <v>42761</v>
      </c>
      <c r="AN1337" s="56" t="s">
        <v>551</v>
      </c>
      <c r="AO1337" s="1">
        <v>41405</v>
      </c>
      <c r="AP1337" s="56" t="s">
        <v>548</v>
      </c>
      <c r="AQ1337" s="56">
        <v>59062</v>
      </c>
      <c r="AR1337" s="56">
        <v>0</v>
      </c>
      <c r="AS1337" s="56" t="s">
        <v>346</v>
      </c>
      <c r="BB1337" s="56" t="s">
        <v>339</v>
      </c>
      <c r="BC1337" s="56" t="s">
        <v>263</v>
      </c>
      <c r="BD1337" s="56" t="s">
        <v>349</v>
      </c>
      <c r="BE1337" s="56" t="s">
        <v>347</v>
      </c>
      <c r="BF1337" s="56" t="s">
        <v>334</v>
      </c>
      <c r="BG1337" s="56" t="s">
        <v>549</v>
      </c>
      <c r="BH1337" s="56">
        <v>0</v>
      </c>
      <c r="BI1337" s="56">
        <v>0</v>
      </c>
      <c r="BJ1337" s="56">
        <v>1</v>
      </c>
    </row>
    <row r="1338" spans="1:62" hidden="1" x14ac:dyDescent="0.3">
      <c r="A1338" s="56">
        <v>49201493</v>
      </c>
      <c r="B1338" s="86">
        <v>599276</v>
      </c>
      <c r="C1338" s="1">
        <v>42893</v>
      </c>
      <c r="D1338" s="56" t="s">
        <v>543</v>
      </c>
      <c r="E1338" s="56" t="s">
        <v>543</v>
      </c>
      <c r="F1338" s="56" t="s">
        <v>334</v>
      </c>
      <c r="G1338" s="56" t="s">
        <v>335</v>
      </c>
      <c r="H1338" s="56" t="s">
        <v>336</v>
      </c>
      <c r="I1338" s="56" t="s">
        <v>544</v>
      </c>
      <c r="K1338" s="56" t="s">
        <v>337</v>
      </c>
      <c r="L1338" s="56" t="s">
        <v>545</v>
      </c>
      <c r="M1338" s="56" t="s">
        <v>1044</v>
      </c>
      <c r="N1338" s="56" t="s">
        <v>1045</v>
      </c>
      <c r="O1338" s="56" t="s">
        <v>546</v>
      </c>
      <c r="P1338" s="1" t="s">
        <v>110</v>
      </c>
      <c r="Q1338" s="56" t="s">
        <v>241</v>
      </c>
      <c r="R1338" s="56" t="s">
        <v>339</v>
      </c>
      <c r="S1338" s="56">
        <v>141815</v>
      </c>
      <c r="T1338" s="1" t="s">
        <v>550</v>
      </c>
      <c r="U1338" s="56">
        <v>41416</v>
      </c>
      <c r="V1338" s="56">
        <v>43099</v>
      </c>
      <c r="W1338" s="56">
        <v>41425</v>
      </c>
      <c r="X1338" s="56">
        <v>42735</v>
      </c>
      <c r="Y1338" s="56" t="s">
        <v>356</v>
      </c>
      <c r="Z1338" s="56" t="s">
        <v>341</v>
      </c>
      <c r="AA1338" s="56" t="s">
        <v>347</v>
      </c>
      <c r="AB1338" s="56" t="s">
        <v>343</v>
      </c>
      <c r="AC1338" s="56" t="s">
        <v>342</v>
      </c>
      <c r="AD1338" s="56" t="s">
        <v>342</v>
      </c>
      <c r="AE1338" s="56" t="s">
        <v>334</v>
      </c>
      <c r="AF1338" s="56" t="s">
        <v>291</v>
      </c>
      <c r="AG1338" s="56">
        <v>2017</v>
      </c>
      <c r="AH1338" s="56" t="s">
        <v>80</v>
      </c>
      <c r="AI1338" s="56" t="s">
        <v>348</v>
      </c>
      <c r="AJ1338" s="56">
        <v>5.94</v>
      </c>
      <c r="AK1338" s="1">
        <v>42735</v>
      </c>
      <c r="AL1338" s="56" t="s">
        <v>955</v>
      </c>
      <c r="AM1338" s="56">
        <v>42761</v>
      </c>
      <c r="AN1338" s="56" t="s">
        <v>551</v>
      </c>
      <c r="AO1338" s="1">
        <v>42761</v>
      </c>
      <c r="AP1338" s="56" t="s">
        <v>551</v>
      </c>
      <c r="AQ1338" s="56">
        <v>59062</v>
      </c>
      <c r="AR1338" s="56">
        <v>0</v>
      </c>
      <c r="AS1338" s="56" t="s">
        <v>346</v>
      </c>
      <c r="BB1338" s="56" t="s">
        <v>339</v>
      </c>
      <c r="BC1338" s="56" t="s">
        <v>263</v>
      </c>
      <c r="BD1338" s="56" t="s">
        <v>349</v>
      </c>
      <c r="BE1338" s="56" t="s">
        <v>347</v>
      </c>
      <c r="BF1338" s="56" t="s">
        <v>334</v>
      </c>
      <c r="BG1338" s="56" t="s">
        <v>549</v>
      </c>
      <c r="BH1338" s="56">
        <v>0</v>
      </c>
      <c r="BI1338" s="56">
        <v>0</v>
      </c>
      <c r="BJ1338" s="56">
        <v>1</v>
      </c>
    </row>
    <row r="1339" spans="1:62" hidden="1" x14ac:dyDescent="0.3">
      <c r="A1339" s="56">
        <v>49201489</v>
      </c>
      <c r="B1339" s="86">
        <v>599276</v>
      </c>
      <c r="C1339" s="1">
        <v>42893</v>
      </c>
      <c r="D1339" s="56" t="s">
        <v>543</v>
      </c>
      <c r="E1339" s="56" t="s">
        <v>543</v>
      </c>
      <c r="F1339" s="56" t="s">
        <v>334</v>
      </c>
      <c r="G1339" s="56" t="s">
        <v>335</v>
      </c>
      <c r="H1339" s="56" t="s">
        <v>336</v>
      </c>
      <c r="I1339" s="56" t="s">
        <v>544</v>
      </c>
      <c r="K1339" s="56" t="s">
        <v>337</v>
      </c>
      <c r="L1339" s="56" t="s">
        <v>545</v>
      </c>
      <c r="M1339" s="56" t="s">
        <v>1044</v>
      </c>
      <c r="N1339" s="56" t="s">
        <v>1045</v>
      </c>
      <c r="O1339" s="56" t="s">
        <v>546</v>
      </c>
      <c r="P1339" s="1" t="s">
        <v>110</v>
      </c>
      <c r="Q1339" s="56" t="s">
        <v>241</v>
      </c>
      <c r="R1339" s="56" t="s">
        <v>339</v>
      </c>
      <c r="S1339" s="56">
        <v>141815</v>
      </c>
      <c r="T1339" s="1" t="s">
        <v>550</v>
      </c>
      <c r="U1339" s="56">
        <v>41416</v>
      </c>
      <c r="V1339" s="56">
        <v>43099</v>
      </c>
      <c r="W1339" s="56">
        <v>41425</v>
      </c>
      <c r="X1339" s="56">
        <v>42735</v>
      </c>
      <c r="Y1339" s="56" t="s">
        <v>356</v>
      </c>
      <c r="Z1339" s="56" t="s">
        <v>341</v>
      </c>
      <c r="AA1339" s="56" t="s">
        <v>347</v>
      </c>
      <c r="AB1339" s="56" t="s">
        <v>343</v>
      </c>
      <c r="AC1339" s="56" t="s">
        <v>342</v>
      </c>
      <c r="AD1339" s="56" t="s">
        <v>342</v>
      </c>
      <c r="AE1339" s="56" t="s">
        <v>334</v>
      </c>
      <c r="AF1339" s="56" t="s">
        <v>291</v>
      </c>
      <c r="AG1339" s="56">
        <v>2015</v>
      </c>
      <c r="AH1339" s="56" t="s">
        <v>80</v>
      </c>
      <c r="AI1339" s="56" t="s">
        <v>348</v>
      </c>
      <c r="AJ1339" s="56">
        <v>1.7</v>
      </c>
      <c r="AK1339" s="1">
        <v>41973</v>
      </c>
      <c r="AL1339" s="56" t="s">
        <v>571</v>
      </c>
      <c r="AM1339" s="56">
        <v>42761</v>
      </c>
      <c r="AN1339" s="56" t="s">
        <v>551</v>
      </c>
      <c r="AO1339" s="1">
        <v>42046</v>
      </c>
      <c r="AP1339" s="56" t="s">
        <v>548</v>
      </c>
      <c r="AQ1339" s="56">
        <v>59062</v>
      </c>
      <c r="AR1339" s="56">
        <v>0</v>
      </c>
      <c r="AS1339" s="56" t="s">
        <v>346</v>
      </c>
      <c r="BB1339" s="56" t="s">
        <v>339</v>
      </c>
      <c r="BC1339" s="56" t="s">
        <v>263</v>
      </c>
      <c r="BD1339" s="56" t="s">
        <v>349</v>
      </c>
      <c r="BE1339" s="56" t="s">
        <v>347</v>
      </c>
      <c r="BF1339" s="56" t="s">
        <v>334</v>
      </c>
      <c r="BG1339" s="56" t="s">
        <v>549</v>
      </c>
      <c r="BH1339" s="56">
        <v>0</v>
      </c>
      <c r="BI1339" s="56">
        <v>0</v>
      </c>
      <c r="BJ1339" s="56">
        <v>1</v>
      </c>
    </row>
    <row r="1340" spans="1:62" hidden="1" x14ac:dyDescent="0.3">
      <c r="A1340" s="56">
        <v>49201487</v>
      </c>
      <c r="B1340" s="86">
        <v>599276</v>
      </c>
      <c r="C1340" s="1">
        <v>42893</v>
      </c>
      <c r="D1340" s="56" t="s">
        <v>543</v>
      </c>
      <c r="E1340" s="56" t="s">
        <v>543</v>
      </c>
      <c r="F1340" s="56" t="s">
        <v>334</v>
      </c>
      <c r="G1340" s="56" t="s">
        <v>335</v>
      </c>
      <c r="H1340" s="56" t="s">
        <v>336</v>
      </c>
      <c r="I1340" s="56" t="s">
        <v>544</v>
      </c>
      <c r="K1340" s="56" t="s">
        <v>337</v>
      </c>
      <c r="L1340" s="56" t="s">
        <v>545</v>
      </c>
      <c r="M1340" s="56" t="s">
        <v>1044</v>
      </c>
      <c r="N1340" s="56" t="s">
        <v>1045</v>
      </c>
      <c r="O1340" s="56" t="s">
        <v>546</v>
      </c>
      <c r="P1340" s="1" t="s">
        <v>110</v>
      </c>
      <c r="Q1340" s="56" t="s">
        <v>241</v>
      </c>
      <c r="R1340" s="56" t="s">
        <v>339</v>
      </c>
      <c r="S1340" s="56">
        <v>141815</v>
      </c>
      <c r="T1340" s="1" t="s">
        <v>550</v>
      </c>
      <c r="U1340" s="56">
        <v>41416</v>
      </c>
      <c r="V1340" s="56">
        <v>43099</v>
      </c>
      <c r="W1340" s="56">
        <v>41425</v>
      </c>
      <c r="X1340" s="56">
        <v>42735</v>
      </c>
      <c r="Y1340" s="56" t="s">
        <v>356</v>
      </c>
      <c r="Z1340" s="56" t="s">
        <v>341</v>
      </c>
      <c r="AA1340" s="56" t="s">
        <v>347</v>
      </c>
      <c r="AB1340" s="56" t="s">
        <v>343</v>
      </c>
      <c r="AC1340" s="56" t="s">
        <v>342</v>
      </c>
      <c r="AD1340" s="56" t="s">
        <v>342</v>
      </c>
      <c r="AE1340" s="56" t="s">
        <v>334</v>
      </c>
      <c r="AF1340" s="56" t="s">
        <v>291</v>
      </c>
      <c r="AG1340" s="56">
        <v>2014</v>
      </c>
      <c r="AH1340" s="56" t="s">
        <v>80</v>
      </c>
      <c r="AI1340" s="56" t="s">
        <v>348</v>
      </c>
      <c r="AJ1340" s="56">
        <v>1.5</v>
      </c>
      <c r="AK1340" s="1">
        <v>41608</v>
      </c>
      <c r="AL1340" s="56" t="s">
        <v>569</v>
      </c>
      <c r="AM1340" s="56">
        <v>42761</v>
      </c>
      <c r="AN1340" s="56" t="s">
        <v>551</v>
      </c>
      <c r="AO1340" s="1">
        <v>41655</v>
      </c>
      <c r="AP1340" s="56" t="s">
        <v>548</v>
      </c>
      <c r="AQ1340" s="56">
        <v>59062</v>
      </c>
      <c r="AR1340" s="56">
        <v>0</v>
      </c>
      <c r="AS1340" s="56" t="s">
        <v>346</v>
      </c>
      <c r="BB1340" s="56" t="s">
        <v>339</v>
      </c>
      <c r="BC1340" s="56" t="s">
        <v>263</v>
      </c>
      <c r="BD1340" s="56" t="s">
        <v>349</v>
      </c>
      <c r="BE1340" s="56" t="s">
        <v>347</v>
      </c>
      <c r="BF1340" s="56" t="s">
        <v>334</v>
      </c>
      <c r="BG1340" s="56" t="s">
        <v>549</v>
      </c>
      <c r="BH1340" s="56">
        <v>0</v>
      </c>
      <c r="BI1340" s="56">
        <v>0</v>
      </c>
      <c r="BJ1340" s="56">
        <v>1</v>
      </c>
    </row>
    <row r="1341" spans="1:62" hidden="1" x14ac:dyDescent="0.3">
      <c r="A1341" s="56">
        <v>49201488</v>
      </c>
      <c r="B1341" s="86">
        <v>599276</v>
      </c>
      <c r="C1341" s="1">
        <v>42893</v>
      </c>
      <c r="D1341" s="56" t="s">
        <v>543</v>
      </c>
      <c r="E1341" s="56" t="s">
        <v>543</v>
      </c>
      <c r="F1341" s="56" t="s">
        <v>334</v>
      </c>
      <c r="G1341" s="56" t="s">
        <v>335</v>
      </c>
      <c r="H1341" s="56" t="s">
        <v>336</v>
      </c>
      <c r="I1341" s="56" t="s">
        <v>544</v>
      </c>
      <c r="K1341" s="56" t="s">
        <v>337</v>
      </c>
      <c r="L1341" s="56" t="s">
        <v>545</v>
      </c>
      <c r="M1341" s="56" t="s">
        <v>1044</v>
      </c>
      <c r="N1341" s="56" t="s">
        <v>1045</v>
      </c>
      <c r="O1341" s="56" t="s">
        <v>546</v>
      </c>
      <c r="P1341" s="1" t="s">
        <v>110</v>
      </c>
      <c r="Q1341" s="56" t="s">
        <v>241</v>
      </c>
      <c r="R1341" s="56" t="s">
        <v>339</v>
      </c>
      <c r="S1341" s="56">
        <v>141815</v>
      </c>
      <c r="T1341" s="1" t="s">
        <v>550</v>
      </c>
      <c r="U1341" s="56">
        <v>41416</v>
      </c>
      <c r="V1341" s="56">
        <v>43099</v>
      </c>
      <c r="W1341" s="56">
        <v>41425</v>
      </c>
      <c r="X1341" s="56">
        <v>42735</v>
      </c>
      <c r="Y1341" s="56" t="s">
        <v>356</v>
      </c>
      <c r="Z1341" s="56" t="s">
        <v>341</v>
      </c>
      <c r="AA1341" s="56" t="s">
        <v>347</v>
      </c>
      <c r="AB1341" s="56" t="s">
        <v>343</v>
      </c>
      <c r="AC1341" s="56" t="s">
        <v>342</v>
      </c>
      <c r="AD1341" s="56" t="s">
        <v>342</v>
      </c>
      <c r="AE1341" s="56" t="s">
        <v>334</v>
      </c>
      <c r="AF1341" s="56" t="s">
        <v>291</v>
      </c>
      <c r="AG1341" s="56">
        <v>2014</v>
      </c>
      <c r="AH1341" s="56" t="s">
        <v>80</v>
      </c>
      <c r="AI1341" s="56" t="s">
        <v>344</v>
      </c>
      <c r="AJ1341" s="56">
        <v>2</v>
      </c>
      <c r="AK1341" s="1">
        <v>41790</v>
      </c>
      <c r="AL1341" s="56" t="s">
        <v>568</v>
      </c>
      <c r="AM1341" s="56">
        <v>42761</v>
      </c>
      <c r="AN1341" s="56" t="s">
        <v>551</v>
      </c>
      <c r="AO1341" s="1">
        <v>41828</v>
      </c>
      <c r="AP1341" s="56" t="s">
        <v>548</v>
      </c>
      <c r="AQ1341" s="56">
        <v>59062</v>
      </c>
      <c r="AR1341" s="56">
        <v>0</v>
      </c>
      <c r="AS1341" s="56" t="s">
        <v>346</v>
      </c>
      <c r="BB1341" s="56" t="s">
        <v>339</v>
      </c>
      <c r="BC1341" s="56" t="s">
        <v>263</v>
      </c>
      <c r="BD1341" s="56" t="s">
        <v>349</v>
      </c>
      <c r="BE1341" s="56" t="s">
        <v>347</v>
      </c>
      <c r="BF1341" s="56" t="s">
        <v>334</v>
      </c>
      <c r="BG1341" s="56" t="s">
        <v>549</v>
      </c>
      <c r="BH1341" s="56">
        <v>0</v>
      </c>
      <c r="BI1341" s="56">
        <v>0</v>
      </c>
      <c r="BJ1341" s="56">
        <v>1</v>
      </c>
    </row>
    <row r="1342" spans="1:62" hidden="1" x14ac:dyDescent="0.3">
      <c r="A1342" s="56">
        <v>49201492</v>
      </c>
      <c r="B1342" s="86">
        <v>599276</v>
      </c>
      <c r="C1342" s="1">
        <v>42893</v>
      </c>
      <c r="D1342" s="56" t="s">
        <v>543</v>
      </c>
      <c r="E1342" s="56" t="s">
        <v>543</v>
      </c>
      <c r="F1342" s="56" t="s">
        <v>334</v>
      </c>
      <c r="G1342" s="56" t="s">
        <v>335</v>
      </c>
      <c r="H1342" s="56" t="s">
        <v>336</v>
      </c>
      <c r="I1342" s="56" t="s">
        <v>544</v>
      </c>
      <c r="K1342" s="56" t="s">
        <v>337</v>
      </c>
      <c r="L1342" s="56" t="s">
        <v>545</v>
      </c>
      <c r="M1342" s="56" t="s">
        <v>1044</v>
      </c>
      <c r="N1342" s="56" t="s">
        <v>1045</v>
      </c>
      <c r="O1342" s="56" t="s">
        <v>546</v>
      </c>
      <c r="P1342" s="1" t="s">
        <v>110</v>
      </c>
      <c r="Q1342" s="56" t="s">
        <v>241</v>
      </c>
      <c r="R1342" s="56" t="s">
        <v>339</v>
      </c>
      <c r="S1342" s="56">
        <v>141815</v>
      </c>
      <c r="T1342" s="1" t="s">
        <v>550</v>
      </c>
      <c r="U1342" s="56">
        <v>41416</v>
      </c>
      <c r="V1342" s="56">
        <v>43099</v>
      </c>
      <c r="W1342" s="56">
        <v>41425</v>
      </c>
      <c r="X1342" s="56">
        <v>42735</v>
      </c>
      <c r="Y1342" s="56" t="s">
        <v>356</v>
      </c>
      <c r="Z1342" s="56" t="s">
        <v>341</v>
      </c>
      <c r="AA1342" s="56" t="s">
        <v>347</v>
      </c>
      <c r="AB1342" s="56" t="s">
        <v>343</v>
      </c>
      <c r="AC1342" s="56" t="s">
        <v>342</v>
      </c>
      <c r="AD1342" s="56" t="s">
        <v>342</v>
      </c>
      <c r="AE1342" s="56" t="s">
        <v>334</v>
      </c>
      <c r="AF1342" s="56" t="s">
        <v>291</v>
      </c>
      <c r="AG1342" s="56">
        <v>2016</v>
      </c>
      <c r="AH1342" s="56" t="s">
        <v>80</v>
      </c>
      <c r="AI1342" s="56" t="s">
        <v>344</v>
      </c>
      <c r="AJ1342" s="56">
        <v>8.6999999999999993</v>
      </c>
      <c r="AK1342" s="1">
        <v>42551</v>
      </c>
      <c r="AL1342" s="56" t="s">
        <v>954</v>
      </c>
      <c r="AM1342" s="56">
        <v>42761</v>
      </c>
      <c r="AN1342" s="56" t="s">
        <v>551</v>
      </c>
      <c r="AO1342" s="1">
        <v>42794</v>
      </c>
      <c r="AP1342" s="56" t="s">
        <v>551</v>
      </c>
      <c r="AQ1342" s="56">
        <v>59062</v>
      </c>
      <c r="AR1342" s="56">
        <v>0</v>
      </c>
      <c r="AS1342" s="56" t="s">
        <v>346</v>
      </c>
      <c r="BB1342" s="56" t="s">
        <v>339</v>
      </c>
      <c r="BC1342" s="56" t="s">
        <v>263</v>
      </c>
      <c r="BD1342" s="56" t="s">
        <v>349</v>
      </c>
      <c r="BE1342" s="56" t="s">
        <v>347</v>
      </c>
      <c r="BF1342" s="56" t="s">
        <v>334</v>
      </c>
      <c r="BG1342" s="56" t="s">
        <v>549</v>
      </c>
      <c r="BH1342" s="56">
        <v>0</v>
      </c>
      <c r="BI1342" s="56">
        <v>0</v>
      </c>
      <c r="BJ1342" s="56">
        <v>1</v>
      </c>
    </row>
    <row r="1343" spans="1:62" hidden="1" x14ac:dyDescent="0.3">
      <c r="A1343" s="56">
        <v>49201490</v>
      </c>
      <c r="B1343" s="86">
        <v>599276</v>
      </c>
      <c r="C1343" s="1">
        <v>42893</v>
      </c>
      <c r="D1343" s="56" t="s">
        <v>543</v>
      </c>
      <c r="E1343" s="56" t="s">
        <v>543</v>
      </c>
      <c r="F1343" s="56" t="s">
        <v>334</v>
      </c>
      <c r="G1343" s="56" t="s">
        <v>335</v>
      </c>
      <c r="H1343" s="56" t="s">
        <v>336</v>
      </c>
      <c r="I1343" s="56" t="s">
        <v>544</v>
      </c>
      <c r="K1343" s="56" t="s">
        <v>337</v>
      </c>
      <c r="L1343" s="56" t="s">
        <v>545</v>
      </c>
      <c r="M1343" s="56" t="s">
        <v>1044</v>
      </c>
      <c r="N1343" s="56" t="s">
        <v>1045</v>
      </c>
      <c r="O1343" s="56" t="s">
        <v>546</v>
      </c>
      <c r="P1343" s="1" t="s">
        <v>110</v>
      </c>
      <c r="Q1343" s="56" t="s">
        <v>241</v>
      </c>
      <c r="R1343" s="56" t="s">
        <v>339</v>
      </c>
      <c r="S1343" s="56">
        <v>141815</v>
      </c>
      <c r="T1343" s="1" t="s">
        <v>550</v>
      </c>
      <c r="U1343" s="56">
        <v>41416</v>
      </c>
      <c r="V1343" s="56">
        <v>43099</v>
      </c>
      <c r="W1343" s="56">
        <v>41425</v>
      </c>
      <c r="X1343" s="56">
        <v>42735</v>
      </c>
      <c r="Y1343" s="56" t="s">
        <v>356</v>
      </c>
      <c r="Z1343" s="56" t="s">
        <v>341</v>
      </c>
      <c r="AA1343" s="56" t="s">
        <v>347</v>
      </c>
      <c r="AB1343" s="56" t="s">
        <v>343</v>
      </c>
      <c r="AC1343" s="56" t="s">
        <v>342</v>
      </c>
      <c r="AD1343" s="56" t="s">
        <v>342</v>
      </c>
      <c r="AE1343" s="56" t="s">
        <v>334</v>
      </c>
      <c r="AF1343" s="56" t="s">
        <v>291</v>
      </c>
      <c r="AG1343" s="56">
        <v>2015</v>
      </c>
      <c r="AH1343" s="56" t="s">
        <v>80</v>
      </c>
      <c r="AI1343" s="56" t="s">
        <v>344</v>
      </c>
      <c r="AJ1343" s="56">
        <v>2.6</v>
      </c>
      <c r="AK1343" s="1">
        <v>42185</v>
      </c>
      <c r="AL1343" s="56" t="s">
        <v>572</v>
      </c>
      <c r="AM1343" s="56">
        <v>42761</v>
      </c>
      <c r="AN1343" s="56" t="s">
        <v>551</v>
      </c>
      <c r="AO1343" s="1">
        <v>42227</v>
      </c>
      <c r="AP1343" s="56" t="s">
        <v>548</v>
      </c>
      <c r="AQ1343" s="56">
        <v>59062</v>
      </c>
      <c r="AR1343" s="56">
        <v>0</v>
      </c>
      <c r="AS1343" s="56" t="s">
        <v>346</v>
      </c>
      <c r="BB1343" s="56" t="s">
        <v>339</v>
      </c>
      <c r="BC1343" s="56" t="s">
        <v>263</v>
      </c>
      <c r="BD1343" s="56" t="s">
        <v>349</v>
      </c>
      <c r="BE1343" s="56" t="s">
        <v>347</v>
      </c>
      <c r="BF1343" s="56" t="s">
        <v>334</v>
      </c>
      <c r="BG1343" s="56" t="s">
        <v>549</v>
      </c>
      <c r="BH1343" s="56">
        <v>0</v>
      </c>
      <c r="BI1343" s="56">
        <v>0</v>
      </c>
      <c r="BJ1343" s="56">
        <v>1</v>
      </c>
    </row>
    <row r="1344" spans="1:62" hidden="1" x14ac:dyDescent="0.3">
      <c r="A1344" s="56">
        <v>49201491</v>
      </c>
      <c r="B1344" s="86">
        <v>599276</v>
      </c>
      <c r="C1344" s="1">
        <v>42893</v>
      </c>
      <c r="D1344" s="56" t="s">
        <v>543</v>
      </c>
      <c r="E1344" s="56" t="s">
        <v>543</v>
      </c>
      <c r="F1344" s="56" t="s">
        <v>334</v>
      </c>
      <c r="G1344" s="56" t="s">
        <v>335</v>
      </c>
      <c r="H1344" s="56" t="s">
        <v>336</v>
      </c>
      <c r="I1344" s="56" t="s">
        <v>544</v>
      </c>
      <c r="K1344" s="56" t="s">
        <v>337</v>
      </c>
      <c r="L1344" s="56" t="s">
        <v>545</v>
      </c>
      <c r="M1344" s="56" t="s">
        <v>1044</v>
      </c>
      <c r="N1344" s="56" t="s">
        <v>1045</v>
      </c>
      <c r="O1344" s="56" t="s">
        <v>546</v>
      </c>
      <c r="P1344" s="1" t="s">
        <v>110</v>
      </c>
      <c r="Q1344" s="56" t="s">
        <v>241</v>
      </c>
      <c r="R1344" s="56" t="s">
        <v>339</v>
      </c>
      <c r="S1344" s="56">
        <v>141815</v>
      </c>
      <c r="T1344" s="1" t="s">
        <v>550</v>
      </c>
      <c r="U1344" s="56">
        <v>41416</v>
      </c>
      <c r="V1344" s="56">
        <v>43099</v>
      </c>
      <c r="W1344" s="56">
        <v>41425</v>
      </c>
      <c r="X1344" s="56">
        <v>42735</v>
      </c>
      <c r="Y1344" s="56" t="s">
        <v>356</v>
      </c>
      <c r="Z1344" s="56" t="s">
        <v>341</v>
      </c>
      <c r="AA1344" s="56" t="s">
        <v>347</v>
      </c>
      <c r="AB1344" s="56" t="s">
        <v>343</v>
      </c>
      <c r="AC1344" s="56" t="s">
        <v>342</v>
      </c>
      <c r="AD1344" s="56" t="s">
        <v>342</v>
      </c>
      <c r="AE1344" s="56" t="s">
        <v>334</v>
      </c>
      <c r="AF1344" s="56" t="s">
        <v>291</v>
      </c>
      <c r="AG1344" s="56">
        <v>2016</v>
      </c>
      <c r="AH1344" s="56" t="s">
        <v>80</v>
      </c>
      <c r="AI1344" s="56" t="s">
        <v>348</v>
      </c>
      <c r="AJ1344" s="56">
        <v>3.6</v>
      </c>
      <c r="AK1344" s="1">
        <v>42369</v>
      </c>
      <c r="AL1344" s="56" t="s">
        <v>570</v>
      </c>
      <c r="AM1344" s="56">
        <v>42761</v>
      </c>
      <c r="AN1344" s="56" t="s">
        <v>551</v>
      </c>
      <c r="AO1344" s="1">
        <v>42409</v>
      </c>
      <c r="AP1344" s="56" t="s">
        <v>548</v>
      </c>
      <c r="AQ1344" s="56">
        <v>59062</v>
      </c>
      <c r="AR1344" s="56">
        <v>0</v>
      </c>
      <c r="AS1344" s="56" t="s">
        <v>346</v>
      </c>
      <c r="BB1344" s="56" t="s">
        <v>339</v>
      </c>
      <c r="BC1344" s="56" t="s">
        <v>263</v>
      </c>
      <c r="BD1344" s="56" t="s">
        <v>349</v>
      </c>
      <c r="BE1344" s="56" t="s">
        <v>347</v>
      </c>
      <c r="BF1344" s="56" t="s">
        <v>334</v>
      </c>
      <c r="BG1344" s="56" t="s">
        <v>549</v>
      </c>
      <c r="BH1344" s="56">
        <v>0</v>
      </c>
      <c r="BI1344" s="56">
        <v>0</v>
      </c>
      <c r="BJ1344" s="56">
        <v>1</v>
      </c>
    </row>
    <row r="1345" spans="1:62" hidden="1" x14ac:dyDescent="0.3">
      <c r="A1345" s="56">
        <v>49201500</v>
      </c>
      <c r="B1345" s="86">
        <v>599276</v>
      </c>
      <c r="C1345" s="1">
        <v>42893</v>
      </c>
      <c r="D1345" s="56" t="s">
        <v>543</v>
      </c>
      <c r="E1345" s="56" t="s">
        <v>543</v>
      </c>
      <c r="F1345" s="56" t="s">
        <v>334</v>
      </c>
      <c r="G1345" s="56" t="s">
        <v>335</v>
      </c>
      <c r="H1345" s="56" t="s">
        <v>336</v>
      </c>
      <c r="I1345" s="56" t="s">
        <v>544</v>
      </c>
      <c r="K1345" s="56" t="s">
        <v>337</v>
      </c>
      <c r="L1345" s="56" t="s">
        <v>545</v>
      </c>
      <c r="M1345" s="56" t="s">
        <v>1044</v>
      </c>
      <c r="N1345" s="56" t="s">
        <v>1045</v>
      </c>
      <c r="O1345" s="56" t="s">
        <v>546</v>
      </c>
      <c r="P1345" s="1" t="s">
        <v>110</v>
      </c>
      <c r="Q1345" s="56" t="s">
        <v>241</v>
      </c>
      <c r="R1345" s="56" t="s">
        <v>339</v>
      </c>
      <c r="S1345" s="56">
        <v>141815</v>
      </c>
      <c r="T1345" s="1" t="s">
        <v>550</v>
      </c>
      <c r="U1345" s="56">
        <v>41416</v>
      </c>
      <c r="V1345" s="56">
        <v>43099</v>
      </c>
      <c r="W1345" s="56">
        <v>41425</v>
      </c>
      <c r="X1345" s="56">
        <v>42735</v>
      </c>
      <c r="Y1345" s="56" t="s">
        <v>356</v>
      </c>
      <c r="Z1345" s="56" t="s">
        <v>341</v>
      </c>
      <c r="AA1345" s="56" t="s">
        <v>347</v>
      </c>
      <c r="AB1345" s="56" t="s">
        <v>343</v>
      </c>
      <c r="AC1345" s="56" t="s">
        <v>342</v>
      </c>
      <c r="AD1345" s="56" t="s">
        <v>342</v>
      </c>
      <c r="AE1345" s="56" t="s">
        <v>334</v>
      </c>
      <c r="AF1345" s="56" t="s">
        <v>292</v>
      </c>
      <c r="AG1345" s="56">
        <v>2016</v>
      </c>
      <c r="AH1345" s="56" t="s">
        <v>80</v>
      </c>
      <c r="AI1345" s="56" t="s">
        <v>344</v>
      </c>
      <c r="AJ1345" s="56">
        <v>5</v>
      </c>
      <c r="AM1345" s="56">
        <v>42761</v>
      </c>
      <c r="AN1345" s="56" t="s">
        <v>551</v>
      </c>
      <c r="AO1345" s="1">
        <v>41405</v>
      </c>
      <c r="AP1345" s="56" t="s">
        <v>548</v>
      </c>
      <c r="AQ1345" s="56">
        <v>59062</v>
      </c>
      <c r="AR1345" s="56">
        <v>0</v>
      </c>
      <c r="AS1345" s="56" t="s">
        <v>346</v>
      </c>
      <c r="BB1345" s="56" t="s">
        <v>339</v>
      </c>
      <c r="BC1345" s="56" t="s">
        <v>263</v>
      </c>
      <c r="BD1345" s="56" t="s">
        <v>349</v>
      </c>
      <c r="BE1345" s="56" t="s">
        <v>347</v>
      </c>
      <c r="BF1345" s="56" t="s">
        <v>334</v>
      </c>
      <c r="BG1345" s="56" t="s">
        <v>549</v>
      </c>
      <c r="BH1345" s="56">
        <v>0</v>
      </c>
      <c r="BI1345" s="56">
        <v>0</v>
      </c>
      <c r="BJ1345" s="56">
        <v>1</v>
      </c>
    </row>
    <row r="1346" spans="1:62" hidden="1" x14ac:dyDescent="0.3">
      <c r="A1346" s="56">
        <v>49201496</v>
      </c>
      <c r="B1346" s="86">
        <v>599276</v>
      </c>
      <c r="C1346" s="1">
        <v>42893</v>
      </c>
      <c r="D1346" s="56" t="s">
        <v>543</v>
      </c>
      <c r="E1346" s="56" t="s">
        <v>543</v>
      </c>
      <c r="F1346" s="56" t="s">
        <v>334</v>
      </c>
      <c r="G1346" s="56" t="s">
        <v>335</v>
      </c>
      <c r="H1346" s="56" t="s">
        <v>336</v>
      </c>
      <c r="I1346" s="56" t="s">
        <v>544</v>
      </c>
      <c r="K1346" s="56" t="s">
        <v>337</v>
      </c>
      <c r="L1346" s="56" t="s">
        <v>545</v>
      </c>
      <c r="M1346" s="56" t="s">
        <v>1044</v>
      </c>
      <c r="N1346" s="56" t="s">
        <v>1045</v>
      </c>
      <c r="O1346" s="56" t="s">
        <v>546</v>
      </c>
      <c r="P1346" s="1" t="s">
        <v>110</v>
      </c>
      <c r="Q1346" s="56" t="s">
        <v>241</v>
      </c>
      <c r="R1346" s="56" t="s">
        <v>339</v>
      </c>
      <c r="S1346" s="56">
        <v>141815</v>
      </c>
      <c r="T1346" s="1" t="s">
        <v>550</v>
      </c>
      <c r="U1346" s="56">
        <v>41416</v>
      </c>
      <c r="V1346" s="56">
        <v>43099</v>
      </c>
      <c r="W1346" s="56">
        <v>41425</v>
      </c>
      <c r="X1346" s="56">
        <v>42735</v>
      </c>
      <c r="Y1346" s="56" t="s">
        <v>356</v>
      </c>
      <c r="Z1346" s="56" t="s">
        <v>341</v>
      </c>
      <c r="AA1346" s="56" t="s">
        <v>347</v>
      </c>
      <c r="AB1346" s="56" t="s">
        <v>343</v>
      </c>
      <c r="AC1346" s="56" t="s">
        <v>342</v>
      </c>
      <c r="AD1346" s="56" t="s">
        <v>342</v>
      </c>
      <c r="AE1346" s="56" t="s">
        <v>334</v>
      </c>
      <c r="AF1346" s="56" t="s">
        <v>292</v>
      </c>
      <c r="AG1346" s="56">
        <v>2014</v>
      </c>
      <c r="AH1346" s="56" t="s">
        <v>80</v>
      </c>
      <c r="AI1346" s="56" t="s">
        <v>344</v>
      </c>
      <c r="AJ1346" s="56">
        <v>5</v>
      </c>
      <c r="AM1346" s="56">
        <v>42761</v>
      </c>
      <c r="AN1346" s="56" t="s">
        <v>551</v>
      </c>
      <c r="AO1346" s="1">
        <v>41405</v>
      </c>
      <c r="AP1346" s="56" t="s">
        <v>548</v>
      </c>
      <c r="AQ1346" s="56">
        <v>59062</v>
      </c>
      <c r="AR1346" s="56">
        <v>0</v>
      </c>
      <c r="AS1346" s="56" t="s">
        <v>346</v>
      </c>
      <c r="BB1346" s="56" t="s">
        <v>339</v>
      </c>
      <c r="BC1346" s="56" t="s">
        <v>263</v>
      </c>
      <c r="BD1346" s="56" t="s">
        <v>349</v>
      </c>
      <c r="BE1346" s="56" t="s">
        <v>347</v>
      </c>
      <c r="BF1346" s="56" t="s">
        <v>334</v>
      </c>
      <c r="BG1346" s="56" t="s">
        <v>549</v>
      </c>
      <c r="BH1346" s="56">
        <v>0</v>
      </c>
      <c r="BI1346" s="56">
        <v>0</v>
      </c>
      <c r="BJ1346" s="56">
        <v>1</v>
      </c>
    </row>
    <row r="1347" spans="1:62" hidden="1" x14ac:dyDescent="0.3">
      <c r="A1347" s="56">
        <v>49201494</v>
      </c>
      <c r="B1347" s="86">
        <v>599276</v>
      </c>
      <c r="C1347" s="1">
        <v>42893</v>
      </c>
      <c r="D1347" s="56" t="s">
        <v>543</v>
      </c>
      <c r="E1347" s="56" t="s">
        <v>543</v>
      </c>
      <c r="F1347" s="56" t="s">
        <v>334</v>
      </c>
      <c r="G1347" s="56" t="s">
        <v>335</v>
      </c>
      <c r="H1347" s="56" t="s">
        <v>336</v>
      </c>
      <c r="I1347" s="56" t="s">
        <v>544</v>
      </c>
      <c r="K1347" s="56" t="s">
        <v>337</v>
      </c>
      <c r="L1347" s="56" t="s">
        <v>545</v>
      </c>
      <c r="M1347" s="56" t="s">
        <v>1044</v>
      </c>
      <c r="N1347" s="56" t="s">
        <v>1045</v>
      </c>
      <c r="O1347" s="56" t="s">
        <v>546</v>
      </c>
      <c r="P1347" s="1" t="s">
        <v>110</v>
      </c>
      <c r="Q1347" s="56" t="s">
        <v>241</v>
      </c>
      <c r="R1347" s="56" t="s">
        <v>339</v>
      </c>
      <c r="S1347" s="56">
        <v>141815</v>
      </c>
      <c r="T1347" s="1" t="s">
        <v>550</v>
      </c>
      <c r="U1347" s="56">
        <v>41416</v>
      </c>
      <c r="V1347" s="56">
        <v>43099</v>
      </c>
      <c r="W1347" s="56">
        <v>41425</v>
      </c>
      <c r="X1347" s="56">
        <v>42735</v>
      </c>
      <c r="Y1347" s="56" t="s">
        <v>356</v>
      </c>
      <c r="Z1347" s="56" t="s">
        <v>341</v>
      </c>
      <c r="AA1347" s="56" t="s">
        <v>347</v>
      </c>
      <c r="AB1347" s="56" t="s">
        <v>343</v>
      </c>
      <c r="AC1347" s="56" t="s">
        <v>342</v>
      </c>
      <c r="AD1347" s="56" t="s">
        <v>342</v>
      </c>
      <c r="AE1347" s="56" t="s">
        <v>334</v>
      </c>
      <c r="AF1347" s="56" t="s">
        <v>292</v>
      </c>
      <c r="AG1347" s="56">
        <v>2013</v>
      </c>
      <c r="AH1347" s="56" t="s">
        <v>80</v>
      </c>
      <c r="AI1347" s="56" t="s">
        <v>344</v>
      </c>
      <c r="AJ1347" s="56">
        <v>5</v>
      </c>
      <c r="AM1347" s="56">
        <v>42761</v>
      </c>
      <c r="AN1347" s="56" t="s">
        <v>551</v>
      </c>
      <c r="AO1347" s="1">
        <v>41405</v>
      </c>
      <c r="AP1347" s="56" t="s">
        <v>548</v>
      </c>
      <c r="AQ1347" s="56">
        <v>59062</v>
      </c>
      <c r="AR1347" s="56">
        <v>0</v>
      </c>
      <c r="AS1347" s="56" t="s">
        <v>346</v>
      </c>
      <c r="BB1347" s="56" t="s">
        <v>339</v>
      </c>
      <c r="BC1347" s="56" t="s">
        <v>263</v>
      </c>
      <c r="BD1347" s="56" t="s">
        <v>349</v>
      </c>
      <c r="BE1347" s="56" t="s">
        <v>347</v>
      </c>
      <c r="BF1347" s="56" t="s">
        <v>334</v>
      </c>
      <c r="BG1347" s="56" t="s">
        <v>549</v>
      </c>
      <c r="BH1347" s="56">
        <v>0</v>
      </c>
      <c r="BI1347" s="56">
        <v>0</v>
      </c>
      <c r="BJ1347" s="56">
        <v>1</v>
      </c>
    </row>
    <row r="1348" spans="1:62" hidden="1" x14ac:dyDescent="0.3">
      <c r="A1348" s="56">
        <v>49201495</v>
      </c>
      <c r="B1348" s="86">
        <v>599276</v>
      </c>
      <c r="C1348" s="1">
        <v>42893</v>
      </c>
      <c r="D1348" s="56" t="s">
        <v>543</v>
      </c>
      <c r="E1348" s="56" t="s">
        <v>543</v>
      </c>
      <c r="F1348" s="56" t="s">
        <v>334</v>
      </c>
      <c r="G1348" s="56" t="s">
        <v>335</v>
      </c>
      <c r="H1348" s="56" t="s">
        <v>336</v>
      </c>
      <c r="I1348" s="56" t="s">
        <v>544</v>
      </c>
      <c r="K1348" s="56" t="s">
        <v>337</v>
      </c>
      <c r="L1348" s="56" t="s">
        <v>545</v>
      </c>
      <c r="M1348" s="56" t="s">
        <v>1044</v>
      </c>
      <c r="N1348" s="56" t="s">
        <v>1045</v>
      </c>
      <c r="O1348" s="56" t="s">
        <v>546</v>
      </c>
      <c r="P1348" s="1" t="s">
        <v>110</v>
      </c>
      <c r="Q1348" s="56" t="s">
        <v>241</v>
      </c>
      <c r="R1348" s="56" t="s">
        <v>339</v>
      </c>
      <c r="S1348" s="56">
        <v>141815</v>
      </c>
      <c r="T1348" s="1" t="s">
        <v>550</v>
      </c>
      <c r="U1348" s="56">
        <v>41416</v>
      </c>
      <c r="V1348" s="56">
        <v>43099</v>
      </c>
      <c r="W1348" s="56">
        <v>41425</v>
      </c>
      <c r="X1348" s="56">
        <v>42735</v>
      </c>
      <c r="Y1348" s="56" t="s">
        <v>356</v>
      </c>
      <c r="Z1348" s="56" t="s">
        <v>341</v>
      </c>
      <c r="AA1348" s="56" t="s">
        <v>347</v>
      </c>
      <c r="AB1348" s="56" t="s">
        <v>343</v>
      </c>
      <c r="AC1348" s="56" t="s">
        <v>342</v>
      </c>
      <c r="AD1348" s="56" t="s">
        <v>342</v>
      </c>
      <c r="AE1348" s="56" t="s">
        <v>334</v>
      </c>
      <c r="AF1348" s="56" t="s">
        <v>292</v>
      </c>
      <c r="AG1348" s="56">
        <v>2014</v>
      </c>
      <c r="AH1348" s="56" t="s">
        <v>80</v>
      </c>
      <c r="AI1348" s="56" t="s">
        <v>348</v>
      </c>
      <c r="AJ1348" s="56">
        <v>5</v>
      </c>
      <c r="AM1348" s="56">
        <v>42761</v>
      </c>
      <c r="AN1348" s="56" t="s">
        <v>551</v>
      </c>
      <c r="AO1348" s="1">
        <v>41405</v>
      </c>
      <c r="AP1348" s="56" t="s">
        <v>548</v>
      </c>
      <c r="AQ1348" s="56">
        <v>59062</v>
      </c>
      <c r="AR1348" s="56">
        <v>0</v>
      </c>
      <c r="AS1348" s="56" t="s">
        <v>346</v>
      </c>
      <c r="BB1348" s="56" t="s">
        <v>339</v>
      </c>
      <c r="BC1348" s="56" t="s">
        <v>263</v>
      </c>
      <c r="BD1348" s="56" t="s">
        <v>349</v>
      </c>
      <c r="BE1348" s="56" t="s">
        <v>347</v>
      </c>
      <c r="BF1348" s="56" t="s">
        <v>334</v>
      </c>
      <c r="BG1348" s="56" t="s">
        <v>549</v>
      </c>
      <c r="BH1348" s="56">
        <v>0</v>
      </c>
      <c r="BI1348" s="56">
        <v>0</v>
      </c>
      <c r="BJ1348" s="56">
        <v>1</v>
      </c>
    </row>
    <row r="1349" spans="1:62" hidden="1" x14ac:dyDescent="0.3">
      <c r="A1349" s="56">
        <v>49201499</v>
      </c>
      <c r="B1349" s="86">
        <v>599276</v>
      </c>
      <c r="C1349" s="1">
        <v>42893</v>
      </c>
      <c r="D1349" s="56" t="s">
        <v>543</v>
      </c>
      <c r="E1349" s="56" t="s">
        <v>543</v>
      </c>
      <c r="F1349" s="56" t="s">
        <v>334</v>
      </c>
      <c r="G1349" s="56" t="s">
        <v>335</v>
      </c>
      <c r="H1349" s="56" t="s">
        <v>336</v>
      </c>
      <c r="I1349" s="56" t="s">
        <v>544</v>
      </c>
      <c r="K1349" s="56" t="s">
        <v>337</v>
      </c>
      <c r="L1349" s="56" t="s">
        <v>545</v>
      </c>
      <c r="M1349" s="56" t="s">
        <v>1044</v>
      </c>
      <c r="N1349" s="56" t="s">
        <v>1045</v>
      </c>
      <c r="O1349" s="56" t="s">
        <v>546</v>
      </c>
      <c r="P1349" s="1" t="s">
        <v>110</v>
      </c>
      <c r="Q1349" s="56" t="s">
        <v>241</v>
      </c>
      <c r="R1349" s="56" t="s">
        <v>339</v>
      </c>
      <c r="S1349" s="56">
        <v>141815</v>
      </c>
      <c r="T1349" s="1" t="s">
        <v>550</v>
      </c>
      <c r="U1349" s="56">
        <v>41416</v>
      </c>
      <c r="V1349" s="56">
        <v>43099</v>
      </c>
      <c r="W1349" s="56">
        <v>41425</v>
      </c>
      <c r="X1349" s="56">
        <v>42735</v>
      </c>
      <c r="Y1349" s="56" t="s">
        <v>356</v>
      </c>
      <c r="Z1349" s="56" t="s">
        <v>341</v>
      </c>
      <c r="AA1349" s="56" t="s">
        <v>347</v>
      </c>
      <c r="AB1349" s="56" t="s">
        <v>343</v>
      </c>
      <c r="AC1349" s="56" t="s">
        <v>342</v>
      </c>
      <c r="AD1349" s="56" t="s">
        <v>342</v>
      </c>
      <c r="AE1349" s="56" t="s">
        <v>334</v>
      </c>
      <c r="AF1349" s="56" t="s">
        <v>292</v>
      </c>
      <c r="AG1349" s="56">
        <v>2016</v>
      </c>
      <c r="AH1349" s="56" t="s">
        <v>80</v>
      </c>
      <c r="AI1349" s="56" t="s">
        <v>348</v>
      </c>
      <c r="AJ1349" s="56">
        <v>5</v>
      </c>
      <c r="AM1349" s="56">
        <v>42761</v>
      </c>
      <c r="AN1349" s="56" t="s">
        <v>551</v>
      </c>
      <c r="AO1349" s="1">
        <v>41405</v>
      </c>
      <c r="AP1349" s="56" t="s">
        <v>548</v>
      </c>
      <c r="AQ1349" s="56">
        <v>59062</v>
      </c>
      <c r="AR1349" s="56">
        <v>0</v>
      </c>
      <c r="AS1349" s="56" t="s">
        <v>346</v>
      </c>
      <c r="BB1349" s="56" t="s">
        <v>339</v>
      </c>
      <c r="BC1349" s="56" t="s">
        <v>263</v>
      </c>
      <c r="BD1349" s="56" t="s">
        <v>349</v>
      </c>
      <c r="BE1349" s="56" t="s">
        <v>347</v>
      </c>
      <c r="BF1349" s="56" t="s">
        <v>334</v>
      </c>
      <c r="BG1349" s="56" t="s">
        <v>549</v>
      </c>
      <c r="BH1349" s="56">
        <v>0</v>
      </c>
      <c r="BI1349" s="56">
        <v>0</v>
      </c>
      <c r="BJ1349" s="56">
        <v>1</v>
      </c>
    </row>
    <row r="1350" spans="1:62" hidden="1" x14ac:dyDescent="0.3">
      <c r="A1350" s="56">
        <v>49201497</v>
      </c>
      <c r="B1350" s="86">
        <v>599276</v>
      </c>
      <c r="C1350" s="1">
        <v>42893</v>
      </c>
      <c r="D1350" s="56" t="s">
        <v>543</v>
      </c>
      <c r="E1350" s="56" t="s">
        <v>543</v>
      </c>
      <c r="F1350" s="56" t="s">
        <v>334</v>
      </c>
      <c r="G1350" s="56" t="s">
        <v>335</v>
      </c>
      <c r="H1350" s="56" t="s">
        <v>336</v>
      </c>
      <c r="I1350" s="56" t="s">
        <v>544</v>
      </c>
      <c r="K1350" s="56" t="s">
        <v>337</v>
      </c>
      <c r="L1350" s="56" t="s">
        <v>545</v>
      </c>
      <c r="M1350" s="56" t="s">
        <v>1044</v>
      </c>
      <c r="N1350" s="56" t="s">
        <v>1045</v>
      </c>
      <c r="O1350" s="56" t="s">
        <v>546</v>
      </c>
      <c r="P1350" s="1" t="s">
        <v>110</v>
      </c>
      <c r="Q1350" s="56" t="s">
        <v>241</v>
      </c>
      <c r="R1350" s="56" t="s">
        <v>339</v>
      </c>
      <c r="S1350" s="56">
        <v>141815</v>
      </c>
      <c r="T1350" s="1" t="s">
        <v>550</v>
      </c>
      <c r="U1350" s="56">
        <v>41416</v>
      </c>
      <c r="V1350" s="56">
        <v>43099</v>
      </c>
      <c r="W1350" s="56">
        <v>41425</v>
      </c>
      <c r="X1350" s="56">
        <v>42735</v>
      </c>
      <c r="Y1350" s="56" t="s">
        <v>356</v>
      </c>
      <c r="Z1350" s="56" t="s">
        <v>341</v>
      </c>
      <c r="AA1350" s="56" t="s">
        <v>347</v>
      </c>
      <c r="AB1350" s="56" t="s">
        <v>343</v>
      </c>
      <c r="AC1350" s="56" t="s">
        <v>342</v>
      </c>
      <c r="AD1350" s="56" t="s">
        <v>342</v>
      </c>
      <c r="AE1350" s="56" t="s">
        <v>334</v>
      </c>
      <c r="AF1350" s="56" t="s">
        <v>292</v>
      </c>
      <c r="AG1350" s="56">
        <v>2015</v>
      </c>
      <c r="AH1350" s="56" t="s">
        <v>80</v>
      </c>
      <c r="AI1350" s="56" t="s">
        <v>348</v>
      </c>
      <c r="AJ1350" s="56">
        <v>5</v>
      </c>
      <c r="AM1350" s="56">
        <v>42761</v>
      </c>
      <c r="AN1350" s="56" t="s">
        <v>551</v>
      </c>
      <c r="AO1350" s="1">
        <v>41405</v>
      </c>
      <c r="AP1350" s="56" t="s">
        <v>548</v>
      </c>
      <c r="AQ1350" s="56">
        <v>59062</v>
      </c>
      <c r="AR1350" s="56">
        <v>0</v>
      </c>
      <c r="AS1350" s="56" t="s">
        <v>346</v>
      </c>
      <c r="BB1350" s="56" t="s">
        <v>339</v>
      </c>
      <c r="BC1350" s="56" t="s">
        <v>263</v>
      </c>
      <c r="BD1350" s="56" t="s">
        <v>349</v>
      </c>
      <c r="BE1350" s="56" t="s">
        <v>347</v>
      </c>
      <c r="BF1350" s="56" t="s">
        <v>334</v>
      </c>
      <c r="BG1350" s="56" t="s">
        <v>549</v>
      </c>
      <c r="BH1350" s="56">
        <v>0</v>
      </c>
      <c r="BI1350" s="56">
        <v>0</v>
      </c>
      <c r="BJ1350" s="56">
        <v>1</v>
      </c>
    </row>
    <row r="1351" spans="1:62" hidden="1" x14ac:dyDescent="0.3">
      <c r="A1351" s="56">
        <v>49201498</v>
      </c>
      <c r="B1351" s="86">
        <v>599276</v>
      </c>
      <c r="C1351" s="1">
        <v>42893</v>
      </c>
      <c r="D1351" s="56" t="s">
        <v>543</v>
      </c>
      <c r="E1351" s="56" t="s">
        <v>543</v>
      </c>
      <c r="F1351" s="56" t="s">
        <v>334</v>
      </c>
      <c r="G1351" s="56" t="s">
        <v>335</v>
      </c>
      <c r="H1351" s="56" t="s">
        <v>336</v>
      </c>
      <c r="I1351" s="56" t="s">
        <v>544</v>
      </c>
      <c r="K1351" s="56" t="s">
        <v>337</v>
      </c>
      <c r="L1351" s="56" t="s">
        <v>545</v>
      </c>
      <c r="M1351" s="56" t="s">
        <v>1044</v>
      </c>
      <c r="N1351" s="56" t="s">
        <v>1045</v>
      </c>
      <c r="O1351" s="56" t="s">
        <v>546</v>
      </c>
      <c r="P1351" s="1" t="s">
        <v>110</v>
      </c>
      <c r="Q1351" s="56" t="s">
        <v>241</v>
      </c>
      <c r="R1351" s="56" t="s">
        <v>339</v>
      </c>
      <c r="S1351" s="56">
        <v>141815</v>
      </c>
      <c r="T1351" s="1" t="s">
        <v>550</v>
      </c>
      <c r="U1351" s="56">
        <v>41416</v>
      </c>
      <c r="V1351" s="56">
        <v>43099</v>
      </c>
      <c r="W1351" s="56">
        <v>41425</v>
      </c>
      <c r="X1351" s="56">
        <v>42735</v>
      </c>
      <c r="Y1351" s="56" t="s">
        <v>356</v>
      </c>
      <c r="Z1351" s="56" t="s">
        <v>341</v>
      </c>
      <c r="AA1351" s="56" t="s">
        <v>347</v>
      </c>
      <c r="AB1351" s="56" t="s">
        <v>343</v>
      </c>
      <c r="AC1351" s="56" t="s">
        <v>342</v>
      </c>
      <c r="AD1351" s="56" t="s">
        <v>342</v>
      </c>
      <c r="AE1351" s="56" t="s">
        <v>334</v>
      </c>
      <c r="AF1351" s="56" t="s">
        <v>292</v>
      </c>
      <c r="AG1351" s="56">
        <v>2015</v>
      </c>
      <c r="AH1351" s="56" t="s">
        <v>80</v>
      </c>
      <c r="AI1351" s="56" t="s">
        <v>344</v>
      </c>
      <c r="AJ1351" s="56">
        <v>5</v>
      </c>
      <c r="AM1351" s="56">
        <v>42761</v>
      </c>
      <c r="AN1351" s="56" t="s">
        <v>551</v>
      </c>
      <c r="AO1351" s="1">
        <v>41405</v>
      </c>
      <c r="AP1351" s="56" t="s">
        <v>548</v>
      </c>
      <c r="AQ1351" s="56">
        <v>59062</v>
      </c>
      <c r="AR1351" s="56">
        <v>0</v>
      </c>
      <c r="AS1351" s="56" t="s">
        <v>346</v>
      </c>
      <c r="BB1351" s="56" t="s">
        <v>339</v>
      </c>
      <c r="BC1351" s="56" t="s">
        <v>263</v>
      </c>
      <c r="BD1351" s="56" t="s">
        <v>349</v>
      </c>
      <c r="BE1351" s="56" t="s">
        <v>347</v>
      </c>
      <c r="BF1351" s="56" t="s">
        <v>334</v>
      </c>
      <c r="BG1351" s="56" t="s">
        <v>549</v>
      </c>
      <c r="BH1351" s="56">
        <v>0</v>
      </c>
      <c r="BI1351" s="56">
        <v>0</v>
      </c>
      <c r="BJ1351" s="56">
        <v>1</v>
      </c>
    </row>
    <row r="1352" spans="1:62" hidden="1" x14ac:dyDescent="0.3">
      <c r="A1352" s="56">
        <v>49201516</v>
      </c>
      <c r="B1352" s="86">
        <v>599276</v>
      </c>
      <c r="C1352" s="1">
        <v>42893</v>
      </c>
      <c r="D1352" s="56" t="s">
        <v>543</v>
      </c>
      <c r="E1352" s="56" t="s">
        <v>543</v>
      </c>
      <c r="F1352" s="56" t="s">
        <v>334</v>
      </c>
      <c r="G1352" s="56" t="s">
        <v>335</v>
      </c>
      <c r="H1352" s="56" t="s">
        <v>336</v>
      </c>
      <c r="I1352" s="56" t="s">
        <v>544</v>
      </c>
      <c r="K1352" s="56" t="s">
        <v>337</v>
      </c>
      <c r="L1352" s="56" t="s">
        <v>545</v>
      </c>
      <c r="M1352" s="56" t="s">
        <v>1044</v>
      </c>
      <c r="N1352" s="56" t="s">
        <v>1045</v>
      </c>
      <c r="O1352" s="56" t="s">
        <v>546</v>
      </c>
      <c r="P1352" s="1" t="s">
        <v>110</v>
      </c>
      <c r="Q1352" s="56" t="s">
        <v>241</v>
      </c>
      <c r="R1352" s="56" t="s">
        <v>339</v>
      </c>
      <c r="S1352" s="56">
        <v>141814</v>
      </c>
      <c r="T1352" s="1" t="s">
        <v>446</v>
      </c>
      <c r="U1352" s="56">
        <v>41416</v>
      </c>
      <c r="V1352" s="56">
        <v>43099</v>
      </c>
      <c r="W1352" s="56">
        <v>41425</v>
      </c>
      <c r="X1352" s="56">
        <v>42734</v>
      </c>
      <c r="Y1352" s="56" t="s">
        <v>340</v>
      </c>
      <c r="Z1352" s="56" t="s">
        <v>341</v>
      </c>
      <c r="AA1352" s="56" t="s">
        <v>347</v>
      </c>
      <c r="AB1352" s="56" t="s">
        <v>343</v>
      </c>
      <c r="AC1352" s="56" t="s">
        <v>342</v>
      </c>
      <c r="AD1352" s="56" t="s">
        <v>342</v>
      </c>
      <c r="AE1352" s="56" t="s">
        <v>334</v>
      </c>
      <c r="AF1352" s="56" t="s">
        <v>292</v>
      </c>
      <c r="AG1352" s="56">
        <v>2016</v>
      </c>
      <c r="AH1352" s="56" t="s">
        <v>80</v>
      </c>
      <c r="AI1352" s="56" t="s">
        <v>344</v>
      </c>
      <c r="AJ1352" s="56">
        <v>7000</v>
      </c>
      <c r="AM1352" s="56">
        <v>42761</v>
      </c>
      <c r="AN1352" s="56" t="s">
        <v>551</v>
      </c>
      <c r="AO1352" s="1">
        <v>41830</v>
      </c>
      <c r="AP1352" s="56" t="s">
        <v>548</v>
      </c>
      <c r="AQ1352" s="56">
        <v>64146</v>
      </c>
      <c r="AR1352" s="56">
        <v>0</v>
      </c>
      <c r="AS1352" s="56" t="s">
        <v>346</v>
      </c>
      <c r="BB1352" s="56" t="s">
        <v>339</v>
      </c>
      <c r="BC1352" s="56" t="s">
        <v>263</v>
      </c>
      <c r="BD1352" s="56" t="s">
        <v>349</v>
      </c>
      <c r="BE1352" s="56" t="s">
        <v>347</v>
      </c>
      <c r="BF1352" s="56" t="s">
        <v>334</v>
      </c>
      <c r="BG1352" s="56" t="s">
        <v>549</v>
      </c>
      <c r="BH1352" s="56">
        <v>0</v>
      </c>
      <c r="BI1352" s="56">
        <v>0</v>
      </c>
      <c r="BJ1352" s="56">
        <v>1</v>
      </c>
    </row>
    <row r="1353" spans="1:62" hidden="1" x14ac:dyDescent="0.3">
      <c r="A1353" s="56">
        <v>49201508</v>
      </c>
      <c r="B1353" s="86">
        <v>599276</v>
      </c>
      <c r="C1353" s="1">
        <v>42893</v>
      </c>
      <c r="D1353" s="56" t="s">
        <v>543</v>
      </c>
      <c r="E1353" s="56" t="s">
        <v>543</v>
      </c>
      <c r="F1353" s="56" t="s">
        <v>334</v>
      </c>
      <c r="G1353" s="56" t="s">
        <v>335</v>
      </c>
      <c r="H1353" s="56" t="s">
        <v>336</v>
      </c>
      <c r="I1353" s="56" t="s">
        <v>544</v>
      </c>
      <c r="K1353" s="56" t="s">
        <v>337</v>
      </c>
      <c r="L1353" s="56" t="s">
        <v>545</v>
      </c>
      <c r="M1353" s="56" t="s">
        <v>1044</v>
      </c>
      <c r="N1353" s="56" t="s">
        <v>1045</v>
      </c>
      <c r="O1353" s="56" t="s">
        <v>546</v>
      </c>
      <c r="P1353" s="1" t="s">
        <v>110</v>
      </c>
      <c r="Q1353" s="56" t="s">
        <v>241</v>
      </c>
      <c r="R1353" s="56" t="s">
        <v>339</v>
      </c>
      <c r="S1353" s="56">
        <v>141814</v>
      </c>
      <c r="T1353" s="1" t="s">
        <v>446</v>
      </c>
      <c r="U1353" s="56">
        <v>41416</v>
      </c>
      <c r="V1353" s="56">
        <v>43099</v>
      </c>
      <c r="W1353" s="56">
        <v>41425</v>
      </c>
      <c r="X1353" s="56">
        <v>42734</v>
      </c>
      <c r="Y1353" s="56" t="s">
        <v>340</v>
      </c>
      <c r="Z1353" s="56" t="s">
        <v>341</v>
      </c>
      <c r="AA1353" s="56" t="s">
        <v>347</v>
      </c>
      <c r="AB1353" s="56" t="s">
        <v>343</v>
      </c>
      <c r="AC1353" s="56" t="s">
        <v>342</v>
      </c>
      <c r="AD1353" s="56" t="s">
        <v>342</v>
      </c>
      <c r="AE1353" s="56" t="s">
        <v>334</v>
      </c>
      <c r="AF1353" s="56" t="s">
        <v>291</v>
      </c>
      <c r="AG1353" s="56">
        <v>2016</v>
      </c>
      <c r="AH1353" s="56" t="s">
        <v>80</v>
      </c>
      <c r="AI1353" s="56" t="s">
        <v>344</v>
      </c>
      <c r="AJ1353" s="56">
        <v>-15206</v>
      </c>
      <c r="AK1353" s="1">
        <v>42551</v>
      </c>
      <c r="AL1353" s="56" t="s">
        <v>575</v>
      </c>
      <c r="AM1353" s="56">
        <v>42761</v>
      </c>
      <c r="AN1353" s="56" t="s">
        <v>551</v>
      </c>
      <c r="AO1353" s="1">
        <v>42576</v>
      </c>
      <c r="AP1353" s="56" t="s">
        <v>551</v>
      </c>
      <c r="AQ1353" s="56">
        <v>64146</v>
      </c>
      <c r="AR1353" s="56">
        <v>0</v>
      </c>
      <c r="AS1353" s="56" t="s">
        <v>346</v>
      </c>
      <c r="BB1353" s="56" t="s">
        <v>339</v>
      </c>
      <c r="BC1353" s="56" t="s">
        <v>263</v>
      </c>
      <c r="BD1353" s="56" t="s">
        <v>349</v>
      </c>
      <c r="BE1353" s="56" t="s">
        <v>347</v>
      </c>
      <c r="BF1353" s="56" t="s">
        <v>334</v>
      </c>
      <c r="BG1353" s="56" t="s">
        <v>549</v>
      </c>
      <c r="BH1353" s="56">
        <v>0</v>
      </c>
      <c r="BI1353" s="56">
        <v>0</v>
      </c>
      <c r="BJ1353" s="56">
        <v>1</v>
      </c>
    </row>
    <row r="1354" spans="1:62" hidden="1" x14ac:dyDescent="0.3">
      <c r="A1354" s="56">
        <v>49201504</v>
      </c>
      <c r="B1354" s="86">
        <v>599276</v>
      </c>
      <c r="C1354" s="1">
        <v>42893</v>
      </c>
      <c r="D1354" s="56" t="s">
        <v>543</v>
      </c>
      <c r="E1354" s="56" t="s">
        <v>543</v>
      </c>
      <c r="F1354" s="56" t="s">
        <v>334</v>
      </c>
      <c r="G1354" s="56" t="s">
        <v>335</v>
      </c>
      <c r="H1354" s="56" t="s">
        <v>336</v>
      </c>
      <c r="I1354" s="56" t="s">
        <v>544</v>
      </c>
      <c r="K1354" s="56" t="s">
        <v>337</v>
      </c>
      <c r="L1354" s="56" t="s">
        <v>545</v>
      </c>
      <c r="M1354" s="56" t="s">
        <v>1044</v>
      </c>
      <c r="N1354" s="56" t="s">
        <v>1045</v>
      </c>
      <c r="O1354" s="56" t="s">
        <v>546</v>
      </c>
      <c r="P1354" s="1" t="s">
        <v>110</v>
      </c>
      <c r="Q1354" s="56" t="s">
        <v>241</v>
      </c>
      <c r="R1354" s="56" t="s">
        <v>339</v>
      </c>
      <c r="S1354" s="56">
        <v>141814</v>
      </c>
      <c r="T1354" s="1" t="s">
        <v>446</v>
      </c>
      <c r="U1354" s="56">
        <v>41416</v>
      </c>
      <c r="V1354" s="56">
        <v>43099</v>
      </c>
      <c r="W1354" s="56">
        <v>41425</v>
      </c>
      <c r="X1354" s="56">
        <v>42734</v>
      </c>
      <c r="Y1354" s="56" t="s">
        <v>340</v>
      </c>
      <c r="Z1354" s="56" t="s">
        <v>341</v>
      </c>
      <c r="AA1354" s="56" t="s">
        <v>347</v>
      </c>
      <c r="AB1354" s="56" t="s">
        <v>343</v>
      </c>
      <c r="AC1354" s="56" t="s">
        <v>342</v>
      </c>
      <c r="AD1354" s="56" t="s">
        <v>342</v>
      </c>
      <c r="AE1354" s="56" t="s">
        <v>334</v>
      </c>
      <c r="AF1354" s="56" t="s">
        <v>291</v>
      </c>
      <c r="AG1354" s="56">
        <v>2014</v>
      </c>
      <c r="AH1354" s="56" t="s">
        <v>80</v>
      </c>
      <c r="AI1354" s="56" t="s">
        <v>344</v>
      </c>
      <c r="AJ1354" s="56">
        <v>15690</v>
      </c>
      <c r="AK1354" s="1">
        <v>41790</v>
      </c>
      <c r="AL1354" s="56" t="s">
        <v>574</v>
      </c>
      <c r="AM1354" s="56">
        <v>42761</v>
      </c>
      <c r="AN1354" s="56" t="s">
        <v>551</v>
      </c>
      <c r="AO1354" s="1">
        <v>41828</v>
      </c>
      <c r="AP1354" s="56" t="s">
        <v>548</v>
      </c>
      <c r="AQ1354" s="56">
        <v>64146</v>
      </c>
      <c r="AR1354" s="56">
        <v>0</v>
      </c>
      <c r="AS1354" s="56" t="s">
        <v>346</v>
      </c>
      <c r="BB1354" s="56" t="s">
        <v>339</v>
      </c>
      <c r="BC1354" s="56" t="s">
        <v>263</v>
      </c>
      <c r="BD1354" s="56" t="s">
        <v>349</v>
      </c>
      <c r="BE1354" s="56" t="s">
        <v>347</v>
      </c>
      <c r="BF1354" s="56" t="s">
        <v>334</v>
      </c>
      <c r="BG1354" s="56" t="s">
        <v>549</v>
      </c>
      <c r="BH1354" s="56">
        <v>0</v>
      </c>
      <c r="BI1354" s="56">
        <v>0</v>
      </c>
      <c r="BJ1354" s="56">
        <v>1</v>
      </c>
    </row>
    <row r="1355" spans="1:62" hidden="1" x14ac:dyDescent="0.3">
      <c r="A1355" s="56">
        <v>49201502</v>
      </c>
      <c r="B1355" s="86">
        <v>599276</v>
      </c>
      <c r="C1355" s="1">
        <v>42893</v>
      </c>
      <c r="D1355" s="56" t="s">
        <v>543</v>
      </c>
      <c r="E1355" s="56" t="s">
        <v>543</v>
      </c>
      <c r="F1355" s="56" t="s">
        <v>334</v>
      </c>
      <c r="G1355" s="56" t="s">
        <v>335</v>
      </c>
      <c r="H1355" s="56" t="s">
        <v>336</v>
      </c>
      <c r="I1355" s="56" t="s">
        <v>544</v>
      </c>
      <c r="K1355" s="56" t="s">
        <v>337</v>
      </c>
      <c r="L1355" s="56" t="s">
        <v>545</v>
      </c>
      <c r="M1355" s="56" t="s">
        <v>1044</v>
      </c>
      <c r="N1355" s="56" t="s">
        <v>1045</v>
      </c>
      <c r="O1355" s="56" t="s">
        <v>546</v>
      </c>
      <c r="P1355" s="1" t="s">
        <v>110</v>
      </c>
      <c r="Q1355" s="56" t="s">
        <v>241</v>
      </c>
      <c r="R1355" s="56" t="s">
        <v>339</v>
      </c>
      <c r="S1355" s="56">
        <v>141814</v>
      </c>
      <c r="T1355" s="1" t="s">
        <v>446</v>
      </c>
      <c r="U1355" s="56">
        <v>41416</v>
      </c>
      <c r="V1355" s="56">
        <v>43099</v>
      </c>
      <c r="W1355" s="56">
        <v>41425</v>
      </c>
      <c r="X1355" s="56">
        <v>42734</v>
      </c>
      <c r="Y1355" s="56" t="s">
        <v>340</v>
      </c>
      <c r="Z1355" s="56" t="s">
        <v>341</v>
      </c>
      <c r="AA1355" s="56" t="s">
        <v>347</v>
      </c>
      <c r="AB1355" s="56" t="s">
        <v>343</v>
      </c>
      <c r="AC1355" s="56" t="s">
        <v>342</v>
      </c>
      <c r="AD1355" s="56" t="s">
        <v>342</v>
      </c>
      <c r="AE1355" s="56" t="s">
        <v>334</v>
      </c>
      <c r="AF1355" s="56" t="s">
        <v>224</v>
      </c>
      <c r="AG1355" s="56">
        <v>2014</v>
      </c>
      <c r="AH1355" s="56" t="s">
        <v>80</v>
      </c>
      <c r="AI1355" s="56" t="s">
        <v>339</v>
      </c>
      <c r="AJ1355" s="56">
        <v>168581</v>
      </c>
      <c r="AM1355" s="56">
        <v>42761</v>
      </c>
      <c r="AN1355" s="56" t="s">
        <v>551</v>
      </c>
      <c r="AO1355" s="1">
        <v>41863</v>
      </c>
      <c r="AP1355" s="56" t="s">
        <v>548</v>
      </c>
      <c r="AQ1355" s="56">
        <v>64146</v>
      </c>
      <c r="AR1355" s="56">
        <v>0</v>
      </c>
      <c r="AS1355" s="56" t="s">
        <v>346</v>
      </c>
      <c r="BB1355" s="56" t="s">
        <v>339</v>
      </c>
      <c r="BC1355" s="56" t="s">
        <v>263</v>
      </c>
      <c r="BD1355" s="56" t="s">
        <v>349</v>
      </c>
      <c r="BE1355" s="56" t="s">
        <v>347</v>
      </c>
      <c r="BF1355" s="56" t="s">
        <v>334</v>
      </c>
      <c r="BG1355" s="56" t="s">
        <v>549</v>
      </c>
      <c r="BH1355" s="56">
        <v>0</v>
      </c>
      <c r="BI1355" s="56">
        <v>0</v>
      </c>
      <c r="BJ1355" s="56">
        <v>1</v>
      </c>
    </row>
    <row r="1356" spans="1:62" hidden="1" x14ac:dyDescent="0.3">
      <c r="A1356" s="56">
        <v>49201503</v>
      </c>
      <c r="B1356" s="86">
        <v>599276</v>
      </c>
      <c r="C1356" s="1">
        <v>42893</v>
      </c>
      <c r="D1356" s="56" t="s">
        <v>543</v>
      </c>
      <c r="E1356" s="56" t="s">
        <v>543</v>
      </c>
      <c r="F1356" s="56" t="s">
        <v>334</v>
      </c>
      <c r="G1356" s="56" t="s">
        <v>335</v>
      </c>
      <c r="H1356" s="56" t="s">
        <v>336</v>
      </c>
      <c r="I1356" s="56" t="s">
        <v>544</v>
      </c>
      <c r="K1356" s="56" t="s">
        <v>337</v>
      </c>
      <c r="L1356" s="56" t="s">
        <v>545</v>
      </c>
      <c r="M1356" s="56" t="s">
        <v>1044</v>
      </c>
      <c r="N1356" s="56" t="s">
        <v>1045</v>
      </c>
      <c r="O1356" s="56" t="s">
        <v>546</v>
      </c>
      <c r="P1356" s="1" t="s">
        <v>110</v>
      </c>
      <c r="Q1356" s="56" t="s">
        <v>241</v>
      </c>
      <c r="R1356" s="56" t="s">
        <v>339</v>
      </c>
      <c r="S1356" s="56">
        <v>141814</v>
      </c>
      <c r="T1356" s="1" t="s">
        <v>446</v>
      </c>
      <c r="U1356" s="56">
        <v>41416</v>
      </c>
      <c r="V1356" s="56">
        <v>43099</v>
      </c>
      <c r="W1356" s="56">
        <v>41425</v>
      </c>
      <c r="X1356" s="56">
        <v>42734</v>
      </c>
      <c r="Y1356" s="56" t="s">
        <v>340</v>
      </c>
      <c r="Z1356" s="56" t="s">
        <v>341</v>
      </c>
      <c r="AA1356" s="56" t="s">
        <v>347</v>
      </c>
      <c r="AB1356" s="56" t="s">
        <v>343</v>
      </c>
      <c r="AC1356" s="56" t="s">
        <v>342</v>
      </c>
      <c r="AD1356" s="56" t="s">
        <v>342</v>
      </c>
      <c r="AE1356" s="56" t="s">
        <v>334</v>
      </c>
      <c r="AF1356" s="56" t="s">
        <v>291</v>
      </c>
      <c r="AG1356" s="56">
        <v>2014</v>
      </c>
      <c r="AH1356" s="56" t="s">
        <v>80</v>
      </c>
      <c r="AI1356" s="56" t="s">
        <v>348</v>
      </c>
      <c r="AJ1356" s="56">
        <v>13623</v>
      </c>
      <c r="AK1356" s="1">
        <v>41608</v>
      </c>
      <c r="AL1356" s="56" t="s">
        <v>574</v>
      </c>
      <c r="AM1356" s="56">
        <v>42761</v>
      </c>
      <c r="AN1356" s="56" t="s">
        <v>551</v>
      </c>
      <c r="AO1356" s="1">
        <v>41655</v>
      </c>
      <c r="AP1356" s="56" t="s">
        <v>548</v>
      </c>
      <c r="AQ1356" s="56">
        <v>64146</v>
      </c>
      <c r="AR1356" s="56">
        <v>0</v>
      </c>
      <c r="AS1356" s="56" t="s">
        <v>346</v>
      </c>
      <c r="BB1356" s="56" t="s">
        <v>339</v>
      </c>
      <c r="BC1356" s="56" t="s">
        <v>263</v>
      </c>
      <c r="BD1356" s="56" t="s">
        <v>349</v>
      </c>
      <c r="BE1356" s="56" t="s">
        <v>347</v>
      </c>
      <c r="BF1356" s="56" t="s">
        <v>334</v>
      </c>
      <c r="BG1356" s="56" t="s">
        <v>549</v>
      </c>
      <c r="BH1356" s="56">
        <v>0</v>
      </c>
      <c r="BI1356" s="56">
        <v>0</v>
      </c>
      <c r="BJ1356" s="56">
        <v>1</v>
      </c>
    </row>
    <row r="1357" spans="1:62" hidden="1" x14ac:dyDescent="0.3">
      <c r="A1357" s="56">
        <v>49201507</v>
      </c>
      <c r="B1357" s="86">
        <v>599276</v>
      </c>
      <c r="C1357" s="1">
        <v>42893</v>
      </c>
      <c r="D1357" s="56" t="s">
        <v>543</v>
      </c>
      <c r="E1357" s="56" t="s">
        <v>543</v>
      </c>
      <c r="F1357" s="56" t="s">
        <v>334</v>
      </c>
      <c r="G1357" s="56" t="s">
        <v>335</v>
      </c>
      <c r="H1357" s="56" t="s">
        <v>336</v>
      </c>
      <c r="I1357" s="56" t="s">
        <v>544</v>
      </c>
      <c r="K1357" s="56" t="s">
        <v>337</v>
      </c>
      <c r="L1357" s="56" t="s">
        <v>545</v>
      </c>
      <c r="M1357" s="56" t="s">
        <v>1044</v>
      </c>
      <c r="N1357" s="56" t="s">
        <v>1045</v>
      </c>
      <c r="O1357" s="56" t="s">
        <v>546</v>
      </c>
      <c r="P1357" s="1" t="s">
        <v>110</v>
      </c>
      <c r="Q1357" s="56" t="s">
        <v>241</v>
      </c>
      <c r="R1357" s="56" t="s">
        <v>339</v>
      </c>
      <c r="S1357" s="56">
        <v>141814</v>
      </c>
      <c r="T1357" s="1" t="s">
        <v>446</v>
      </c>
      <c r="U1357" s="56">
        <v>41416</v>
      </c>
      <c r="V1357" s="56">
        <v>43099</v>
      </c>
      <c r="W1357" s="56">
        <v>41425</v>
      </c>
      <c r="X1357" s="56">
        <v>42734</v>
      </c>
      <c r="Y1357" s="56" t="s">
        <v>340</v>
      </c>
      <c r="Z1357" s="56" t="s">
        <v>341</v>
      </c>
      <c r="AA1357" s="56" t="s">
        <v>347</v>
      </c>
      <c r="AB1357" s="56" t="s">
        <v>343</v>
      </c>
      <c r="AC1357" s="56" t="s">
        <v>342</v>
      </c>
      <c r="AD1357" s="56" t="s">
        <v>342</v>
      </c>
      <c r="AE1357" s="56" t="s">
        <v>334</v>
      </c>
      <c r="AF1357" s="56" t="s">
        <v>291</v>
      </c>
      <c r="AG1357" s="56">
        <v>2016</v>
      </c>
      <c r="AH1357" s="56" t="s">
        <v>80</v>
      </c>
      <c r="AI1357" s="56" t="s">
        <v>348</v>
      </c>
      <c r="AJ1357" s="56">
        <v>36113</v>
      </c>
      <c r="AK1357" s="1">
        <v>42369</v>
      </c>
      <c r="AL1357" s="56" t="s">
        <v>574</v>
      </c>
      <c r="AM1357" s="56">
        <v>42761</v>
      </c>
      <c r="AN1357" s="56" t="s">
        <v>551</v>
      </c>
      <c r="AO1357" s="1">
        <v>42409</v>
      </c>
      <c r="AP1357" s="56" t="s">
        <v>548</v>
      </c>
      <c r="AQ1357" s="56">
        <v>64146</v>
      </c>
      <c r="AR1357" s="56">
        <v>0</v>
      </c>
      <c r="AS1357" s="56" t="s">
        <v>346</v>
      </c>
      <c r="BB1357" s="56" t="s">
        <v>339</v>
      </c>
      <c r="BC1357" s="56" t="s">
        <v>263</v>
      </c>
      <c r="BD1357" s="56" t="s">
        <v>349</v>
      </c>
      <c r="BE1357" s="56" t="s">
        <v>347</v>
      </c>
      <c r="BF1357" s="56" t="s">
        <v>334</v>
      </c>
      <c r="BG1357" s="56" t="s">
        <v>549</v>
      </c>
      <c r="BH1357" s="56">
        <v>0</v>
      </c>
      <c r="BI1357" s="56">
        <v>0</v>
      </c>
      <c r="BJ1357" s="56">
        <v>1</v>
      </c>
    </row>
    <row r="1358" spans="1:62" hidden="1" x14ac:dyDescent="0.3">
      <c r="A1358" s="56">
        <v>49201505</v>
      </c>
      <c r="B1358" s="86">
        <v>599276</v>
      </c>
      <c r="C1358" s="1">
        <v>42893</v>
      </c>
      <c r="D1358" s="56" t="s">
        <v>543</v>
      </c>
      <c r="E1358" s="56" t="s">
        <v>543</v>
      </c>
      <c r="F1358" s="56" t="s">
        <v>334</v>
      </c>
      <c r="G1358" s="56" t="s">
        <v>335</v>
      </c>
      <c r="H1358" s="56" t="s">
        <v>336</v>
      </c>
      <c r="I1358" s="56" t="s">
        <v>544</v>
      </c>
      <c r="K1358" s="56" t="s">
        <v>337</v>
      </c>
      <c r="L1358" s="56" t="s">
        <v>545</v>
      </c>
      <c r="M1358" s="56" t="s">
        <v>1044</v>
      </c>
      <c r="N1358" s="56" t="s">
        <v>1045</v>
      </c>
      <c r="O1358" s="56" t="s">
        <v>546</v>
      </c>
      <c r="P1358" s="1" t="s">
        <v>110</v>
      </c>
      <c r="Q1358" s="56" t="s">
        <v>241</v>
      </c>
      <c r="R1358" s="56" t="s">
        <v>339</v>
      </c>
      <c r="S1358" s="56">
        <v>141814</v>
      </c>
      <c r="T1358" s="1" t="s">
        <v>446</v>
      </c>
      <c r="U1358" s="56">
        <v>41416</v>
      </c>
      <c r="V1358" s="56">
        <v>43099</v>
      </c>
      <c r="W1358" s="56">
        <v>41425</v>
      </c>
      <c r="X1358" s="56">
        <v>42734</v>
      </c>
      <c r="Y1358" s="56" t="s">
        <v>340</v>
      </c>
      <c r="Z1358" s="56" t="s">
        <v>341</v>
      </c>
      <c r="AA1358" s="56" t="s">
        <v>347</v>
      </c>
      <c r="AB1358" s="56" t="s">
        <v>343</v>
      </c>
      <c r="AC1358" s="56" t="s">
        <v>342</v>
      </c>
      <c r="AD1358" s="56" t="s">
        <v>342</v>
      </c>
      <c r="AE1358" s="56" t="s">
        <v>334</v>
      </c>
      <c r="AF1358" s="56" t="s">
        <v>291</v>
      </c>
      <c r="AG1358" s="56">
        <v>2015</v>
      </c>
      <c r="AH1358" s="56" t="s">
        <v>80</v>
      </c>
      <c r="AI1358" s="56" t="s">
        <v>348</v>
      </c>
      <c r="AJ1358" s="56">
        <v>26327</v>
      </c>
      <c r="AK1358" s="1">
        <v>41973</v>
      </c>
      <c r="AL1358" s="56" t="s">
        <v>574</v>
      </c>
      <c r="AM1358" s="56">
        <v>42761</v>
      </c>
      <c r="AN1358" s="56" t="s">
        <v>551</v>
      </c>
      <c r="AO1358" s="1">
        <v>42410</v>
      </c>
      <c r="AP1358" s="56" t="s">
        <v>548</v>
      </c>
      <c r="AQ1358" s="56">
        <v>64146</v>
      </c>
      <c r="AR1358" s="56">
        <v>0</v>
      </c>
      <c r="AS1358" s="56" t="s">
        <v>346</v>
      </c>
      <c r="BB1358" s="56" t="s">
        <v>339</v>
      </c>
      <c r="BC1358" s="56" t="s">
        <v>263</v>
      </c>
      <c r="BD1358" s="56" t="s">
        <v>349</v>
      </c>
      <c r="BE1358" s="56" t="s">
        <v>347</v>
      </c>
      <c r="BF1358" s="56" t="s">
        <v>334</v>
      </c>
      <c r="BG1358" s="56" t="s">
        <v>549</v>
      </c>
      <c r="BH1358" s="56">
        <v>0</v>
      </c>
      <c r="BI1358" s="56">
        <v>0</v>
      </c>
      <c r="BJ1358" s="56">
        <v>1</v>
      </c>
    </row>
    <row r="1359" spans="1:62" hidden="1" x14ac:dyDescent="0.3">
      <c r="A1359" s="56">
        <v>49201506</v>
      </c>
      <c r="B1359" s="86">
        <v>599276</v>
      </c>
      <c r="C1359" s="1">
        <v>42893</v>
      </c>
      <c r="D1359" s="56" t="s">
        <v>543</v>
      </c>
      <c r="E1359" s="56" t="s">
        <v>543</v>
      </c>
      <c r="F1359" s="56" t="s">
        <v>334</v>
      </c>
      <c r="G1359" s="56" t="s">
        <v>335</v>
      </c>
      <c r="H1359" s="56" t="s">
        <v>336</v>
      </c>
      <c r="I1359" s="56" t="s">
        <v>544</v>
      </c>
      <c r="K1359" s="56" t="s">
        <v>337</v>
      </c>
      <c r="L1359" s="56" t="s">
        <v>545</v>
      </c>
      <c r="M1359" s="56" t="s">
        <v>1044</v>
      </c>
      <c r="N1359" s="56" t="s">
        <v>1045</v>
      </c>
      <c r="O1359" s="56" t="s">
        <v>546</v>
      </c>
      <c r="P1359" s="1" t="s">
        <v>110</v>
      </c>
      <c r="Q1359" s="56" t="s">
        <v>241</v>
      </c>
      <c r="R1359" s="56" t="s">
        <v>339</v>
      </c>
      <c r="S1359" s="56">
        <v>141814</v>
      </c>
      <c r="T1359" s="1" t="s">
        <v>446</v>
      </c>
      <c r="U1359" s="56">
        <v>41416</v>
      </c>
      <c r="V1359" s="56">
        <v>43099</v>
      </c>
      <c r="W1359" s="56">
        <v>41425</v>
      </c>
      <c r="X1359" s="56">
        <v>42734</v>
      </c>
      <c r="Y1359" s="56" t="s">
        <v>340</v>
      </c>
      <c r="Z1359" s="56" t="s">
        <v>341</v>
      </c>
      <c r="AA1359" s="56" t="s">
        <v>347</v>
      </c>
      <c r="AB1359" s="56" t="s">
        <v>343</v>
      </c>
      <c r="AC1359" s="56" t="s">
        <v>342</v>
      </c>
      <c r="AD1359" s="56" t="s">
        <v>342</v>
      </c>
      <c r="AE1359" s="56" t="s">
        <v>334</v>
      </c>
      <c r="AF1359" s="56" t="s">
        <v>291</v>
      </c>
      <c r="AG1359" s="56">
        <v>2015</v>
      </c>
      <c r="AH1359" s="56" t="s">
        <v>80</v>
      </c>
      <c r="AI1359" s="56" t="s">
        <v>344</v>
      </c>
      <c r="AJ1359" s="56">
        <v>13822</v>
      </c>
      <c r="AK1359" s="1">
        <v>42185</v>
      </c>
      <c r="AL1359" s="56" t="s">
        <v>574</v>
      </c>
      <c r="AM1359" s="56">
        <v>42761</v>
      </c>
      <c r="AN1359" s="56" t="s">
        <v>551</v>
      </c>
      <c r="AO1359" s="1">
        <v>42410</v>
      </c>
      <c r="AP1359" s="56" t="s">
        <v>548</v>
      </c>
      <c r="AQ1359" s="56">
        <v>64146</v>
      </c>
      <c r="AR1359" s="56">
        <v>0</v>
      </c>
      <c r="AS1359" s="56" t="s">
        <v>346</v>
      </c>
      <c r="BB1359" s="56" t="s">
        <v>339</v>
      </c>
      <c r="BC1359" s="56" t="s">
        <v>263</v>
      </c>
      <c r="BD1359" s="56" t="s">
        <v>349</v>
      </c>
      <c r="BE1359" s="56" t="s">
        <v>347</v>
      </c>
      <c r="BF1359" s="56" t="s">
        <v>334</v>
      </c>
      <c r="BG1359" s="56" t="s">
        <v>549</v>
      </c>
      <c r="BH1359" s="56">
        <v>0</v>
      </c>
      <c r="BI1359" s="56">
        <v>0</v>
      </c>
      <c r="BJ1359" s="56">
        <v>1</v>
      </c>
    </row>
    <row r="1360" spans="1:62" hidden="1" x14ac:dyDescent="0.3">
      <c r="A1360" s="56">
        <v>49201515</v>
      </c>
      <c r="B1360" s="86">
        <v>599276</v>
      </c>
      <c r="C1360" s="1">
        <v>42893</v>
      </c>
      <c r="D1360" s="56" t="s">
        <v>543</v>
      </c>
      <c r="E1360" s="56" t="s">
        <v>543</v>
      </c>
      <c r="F1360" s="56" t="s">
        <v>334</v>
      </c>
      <c r="G1360" s="56" t="s">
        <v>335</v>
      </c>
      <c r="H1360" s="56" t="s">
        <v>336</v>
      </c>
      <c r="I1360" s="56" t="s">
        <v>544</v>
      </c>
      <c r="K1360" s="56" t="s">
        <v>337</v>
      </c>
      <c r="L1360" s="56" t="s">
        <v>545</v>
      </c>
      <c r="M1360" s="56" t="s">
        <v>1044</v>
      </c>
      <c r="N1360" s="56" t="s">
        <v>1045</v>
      </c>
      <c r="O1360" s="56" t="s">
        <v>546</v>
      </c>
      <c r="P1360" s="1" t="s">
        <v>110</v>
      </c>
      <c r="Q1360" s="56" t="s">
        <v>241</v>
      </c>
      <c r="R1360" s="56" t="s">
        <v>339</v>
      </c>
      <c r="S1360" s="56">
        <v>141814</v>
      </c>
      <c r="T1360" s="1" t="s">
        <v>446</v>
      </c>
      <c r="U1360" s="56">
        <v>41416</v>
      </c>
      <c r="V1360" s="56">
        <v>43099</v>
      </c>
      <c r="W1360" s="56">
        <v>41425</v>
      </c>
      <c r="X1360" s="56">
        <v>42734</v>
      </c>
      <c r="Y1360" s="56" t="s">
        <v>340</v>
      </c>
      <c r="Z1360" s="56" t="s">
        <v>341</v>
      </c>
      <c r="AA1360" s="56" t="s">
        <v>347</v>
      </c>
      <c r="AB1360" s="56" t="s">
        <v>343</v>
      </c>
      <c r="AC1360" s="56" t="s">
        <v>342</v>
      </c>
      <c r="AD1360" s="56" t="s">
        <v>342</v>
      </c>
      <c r="AE1360" s="56" t="s">
        <v>334</v>
      </c>
      <c r="AF1360" s="56" t="s">
        <v>292</v>
      </c>
      <c r="AG1360" s="56">
        <v>2016</v>
      </c>
      <c r="AH1360" s="56" t="s">
        <v>80</v>
      </c>
      <c r="AI1360" s="56" t="s">
        <v>348</v>
      </c>
      <c r="AJ1360" s="56">
        <v>6000</v>
      </c>
      <c r="AM1360" s="56">
        <v>42761</v>
      </c>
      <c r="AN1360" s="56" t="s">
        <v>551</v>
      </c>
      <c r="AO1360" s="1">
        <v>41830</v>
      </c>
      <c r="AP1360" s="56" t="s">
        <v>548</v>
      </c>
      <c r="AQ1360" s="56">
        <v>64146</v>
      </c>
      <c r="AR1360" s="56">
        <v>0</v>
      </c>
      <c r="AS1360" s="56" t="s">
        <v>346</v>
      </c>
      <c r="BB1360" s="56" t="s">
        <v>339</v>
      </c>
      <c r="BC1360" s="56" t="s">
        <v>263</v>
      </c>
      <c r="BD1360" s="56" t="s">
        <v>349</v>
      </c>
      <c r="BE1360" s="56" t="s">
        <v>347</v>
      </c>
      <c r="BF1360" s="56" t="s">
        <v>334</v>
      </c>
      <c r="BG1360" s="56" t="s">
        <v>549</v>
      </c>
      <c r="BH1360" s="56">
        <v>0</v>
      </c>
      <c r="BI1360" s="56">
        <v>0</v>
      </c>
      <c r="BJ1360" s="56">
        <v>1</v>
      </c>
    </row>
    <row r="1361" spans="1:62" hidden="1" x14ac:dyDescent="0.3">
      <c r="A1361" s="56">
        <v>49201511</v>
      </c>
      <c r="B1361" s="86">
        <v>599276</v>
      </c>
      <c r="C1361" s="1">
        <v>42893</v>
      </c>
      <c r="D1361" s="56" t="s">
        <v>543</v>
      </c>
      <c r="E1361" s="56" t="s">
        <v>543</v>
      </c>
      <c r="F1361" s="56" t="s">
        <v>334</v>
      </c>
      <c r="G1361" s="56" t="s">
        <v>335</v>
      </c>
      <c r="H1361" s="56" t="s">
        <v>336</v>
      </c>
      <c r="I1361" s="56" t="s">
        <v>544</v>
      </c>
      <c r="K1361" s="56" t="s">
        <v>337</v>
      </c>
      <c r="L1361" s="56" t="s">
        <v>545</v>
      </c>
      <c r="M1361" s="56" t="s">
        <v>1044</v>
      </c>
      <c r="N1361" s="56" t="s">
        <v>1045</v>
      </c>
      <c r="O1361" s="56" t="s">
        <v>546</v>
      </c>
      <c r="P1361" s="1" t="s">
        <v>110</v>
      </c>
      <c r="Q1361" s="56" t="s">
        <v>241</v>
      </c>
      <c r="R1361" s="56" t="s">
        <v>339</v>
      </c>
      <c r="S1361" s="56">
        <v>141814</v>
      </c>
      <c r="T1361" s="1" t="s">
        <v>446</v>
      </c>
      <c r="U1361" s="56">
        <v>41416</v>
      </c>
      <c r="V1361" s="56">
        <v>43099</v>
      </c>
      <c r="W1361" s="56">
        <v>41425</v>
      </c>
      <c r="X1361" s="56">
        <v>42734</v>
      </c>
      <c r="Y1361" s="56" t="s">
        <v>340</v>
      </c>
      <c r="Z1361" s="56" t="s">
        <v>341</v>
      </c>
      <c r="AA1361" s="56" t="s">
        <v>347</v>
      </c>
      <c r="AB1361" s="56" t="s">
        <v>343</v>
      </c>
      <c r="AC1361" s="56" t="s">
        <v>342</v>
      </c>
      <c r="AD1361" s="56" t="s">
        <v>342</v>
      </c>
      <c r="AE1361" s="56" t="s">
        <v>334</v>
      </c>
      <c r="AF1361" s="56" t="s">
        <v>292</v>
      </c>
      <c r="AG1361" s="56">
        <v>2014</v>
      </c>
      <c r="AH1361" s="56" t="s">
        <v>80</v>
      </c>
      <c r="AI1361" s="56" t="s">
        <v>348</v>
      </c>
      <c r="AJ1361" s="56">
        <v>7000</v>
      </c>
      <c r="AM1361" s="56">
        <v>42761</v>
      </c>
      <c r="AN1361" s="56" t="s">
        <v>551</v>
      </c>
      <c r="AO1361" s="1">
        <v>41830</v>
      </c>
      <c r="AP1361" s="56" t="s">
        <v>548</v>
      </c>
      <c r="AQ1361" s="56">
        <v>64146</v>
      </c>
      <c r="AR1361" s="56">
        <v>0</v>
      </c>
      <c r="AS1361" s="56" t="s">
        <v>346</v>
      </c>
      <c r="BB1361" s="56" t="s">
        <v>339</v>
      </c>
      <c r="BC1361" s="56" t="s">
        <v>263</v>
      </c>
      <c r="BD1361" s="56" t="s">
        <v>349</v>
      </c>
      <c r="BE1361" s="56" t="s">
        <v>347</v>
      </c>
      <c r="BF1361" s="56" t="s">
        <v>334</v>
      </c>
      <c r="BG1361" s="56" t="s">
        <v>549</v>
      </c>
      <c r="BH1361" s="56">
        <v>0</v>
      </c>
      <c r="BI1361" s="56">
        <v>0</v>
      </c>
      <c r="BJ1361" s="56">
        <v>1</v>
      </c>
    </row>
    <row r="1362" spans="1:62" hidden="1" x14ac:dyDescent="0.3">
      <c r="A1362" s="56">
        <v>49201509</v>
      </c>
      <c r="B1362" s="86">
        <v>599276</v>
      </c>
      <c r="C1362" s="1">
        <v>42893</v>
      </c>
      <c r="D1362" s="56" t="s">
        <v>543</v>
      </c>
      <c r="E1362" s="56" t="s">
        <v>543</v>
      </c>
      <c r="F1362" s="56" t="s">
        <v>334</v>
      </c>
      <c r="G1362" s="56" t="s">
        <v>335</v>
      </c>
      <c r="H1362" s="56" t="s">
        <v>336</v>
      </c>
      <c r="I1362" s="56" t="s">
        <v>544</v>
      </c>
      <c r="K1362" s="56" t="s">
        <v>337</v>
      </c>
      <c r="L1362" s="56" t="s">
        <v>545</v>
      </c>
      <c r="M1362" s="56" t="s">
        <v>1044</v>
      </c>
      <c r="N1362" s="56" t="s">
        <v>1045</v>
      </c>
      <c r="O1362" s="56" t="s">
        <v>546</v>
      </c>
      <c r="P1362" s="1" t="s">
        <v>110</v>
      </c>
      <c r="Q1362" s="56" t="s">
        <v>241</v>
      </c>
      <c r="R1362" s="56" t="s">
        <v>339</v>
      </c>
      <c r="S1362" s="56">
        <v>141814</v>
      </c>
      <c r="T1362" s="1" t="s">
        <v>446</v>
      </c>
      <c r="U1362" s="56">
        <v>41416</v>
      </c>
      <c r="V1362" s="56">
        <v>43099</v>
      </c>
      <c r="W1362" s="56">
        <v>41425</v>
      </c>
      <c r="X1362" s="56">
        <v>42734</v>
      </c>
      <c r="Y1362" s="56" t="s">
        <v>340</v>
      </c>
      <c r="Z1362" s="56" t="s">
        <v>341</v>
      </c>
      <c r="AA1362" s="56" t="s">
        <v>347</v>
      </c>
      <c r="AB1362" s="56" t="s">
        <v>343</v>
      </c>
      <c r="AC1362" s="56" t="s">
        <v>342</v>
      </c>
      <c r="AD1362" s="56" t="s">
        <v>342</v>
      </c>
      <c r="AE1362" s="56" t="s">
        <v>334</v>
      </c>
      <c r="AF1362" s="56" t="s">
        <v>291</v>
      </c>
      <c r="AG1362" s="56">
        <v>2017</v>
      </c>
      <c r="AH1362" s="56" t="s">
        <v>80</v>
      </c>
      <c r="AI1362" s="56" t="s">
        <v>348</v>
      </c>
      <c r="AJ1362" s="56">
        <v>-35117</v>
      </c>
      <c r="AK1362" s="1">
        <v>42734</v>
      </c>
      <c r="AL1362" s="56" t="s">
        <v>575</v>
      </c>
      <c r="AM1362" s="56">
        <v>42761</v>
      </c>
      <c r="AN1362" s="56" t="s">
        <v>551</v>
      </c>
      <c r="AO1362" s="1">
        <v>42761</v>
      </c>
      <c r="AP1362" s="56" t="s">
        <v>551</v>
      </c>
      <c r="AQ1362" s="56">
        <v>64146</v>
      </c>
      <c r="AR1362" s="56">
        <v>0</v>
      </c>
      <c r="AS1362" s="56" t="s">
        <v>346</v>
      </c>
      <c r="BB1362" s="56" t="s">
        <v>339</v>
      </c>
      <c r="BC1362" s="56" t="s">
        <v>263</v>
      </c>
      <c r="BD1362" s="56" t="s">
        <v>349</v>
      </c>
      <c r="BE1362" s="56" t="s">
        <v>347</v>
      </c>
      <c r="BF1362" s="56" t="s">
        <v>334</v>
      </c>
      <c r="BG1362" s="56" t="s">
        <v>549</v>
      </c>
      <c r="BH1362" s="56">
        <v>0</v>
      </c>
      <c r="BI1362" s="56">
        <v>0</v>
      </c>
      <c r="BJ1362" s="56">
        <v>1</v>
      </c>
    </row>
    <row r="1363" spans="1:62" hidden="1" x14ac:dyDescent="0.3">
      <c r="A1363" s="56">
        <v>49201510</v>
      </c>
      <c r="B1363" s="86">
        <v>599276</v>
      </c>
      <c r="C1363" s="1">
        <v>42893</v>
      </c>
      <c r="D1363" s="56" t="s">
        <v>543</v>
      </c>
      <c r="E1363" s="56" t="s">
        <v>543</v>
      </c>
      <c r="F1363" s="56" t="s">
        <v>334</v>
      </c>
      <c r="G1363" s="56" t="s">
        <v>335</v>
      </c>
      <c r="H1363" s="56" t="s">
        <v>336</v>
      </c>
      <c r="I1363" s="56" t="s">
        <v>544</v>
      </c>
      <c r="K1363" s="56" t="s">
        <v>337</v>
      </c>
      <c r="L1363" s="56" t="s">
        <v>545</v>
      </c>
      <c r="M1363" s="56" t="s">
        <v>1044</v>
      </c>
      <c r="N1363" s="56" t="s">
        <v>1045</v>
      </c>
      <c r="O1363" s="56" t="s">
        <v>546</v>
      </c>
      <c r="P1363" s="1" t="s">
        <v>110</v>
      </c>
      <c r="Q1363" s="56" t="s">
        <v>241</v>
      </c>
      <c r="R1363" s="56" t="s">
        <v>339</v>
      </c>
      <c r="S1363" s="56">
        <v>141814</v>
      </c>
      <c r="T1363" s="1" t="s">
        <v>446</v>
      </c>
      <c r="U1363" s="56">
        <v>41416</v>
      </c>
      <c r="V1363" s="56">
        <v>43099</v>
      </c>
      <c r="W1363" s="56">
        <v>41425</v>
      </c>
      <c r="X1363" s="56">
        <v>42734</v>
      </c>
      <c r="Y1363" s="56" t="s">
        <v>340</v>
      </c>
      <c r="Z1363" s="56" t="s">
        <v>341</v>
      </c>
      <c r="AA1363" s="56" t="s">
        <v>347</v>
      </c>
      <c r="AB1363" s="56" t="s">
        <v>343</v>
      </c>
      <c r="AC1363" s="56" t="s">
        <v>342</v>
      </c>
      <c r="AD1363" s="56" t="s">
        <v>342</v>
      </c>
      <c r="AE1363" s="56" t="s">
        <v>334</v>
      </c>
      <c r="AF1363" s="56" t="s">
        <v>292</v>
      </c>
      <c r="AG1363" s="56">
        <v>2013</v>
      </c>
      <c r="AH1363" s="56" t="s">
        <v>80</v>
      </c>
      <c r="AI1363" s="56" t="s">
        <v>344</v>
      </c>
      <c r="AJ1363" s="56">
        <v>12419</v>
      </c>
      <c r="AM1363" s="56">
        <v>42761</v>
      </c>
      <c r="AN1363" s="56" t="s">
        <v>551</v>
      </c>
      <c r="AO1363" s="1">
        <v>41830</v>
      </c>
      <c r="AP1363" s="56" t="s">
        <v>548</v>
      </c>
      <c r="AQ1363" s="56">
        <v>64146</v>
      </c>
      <c r="AR1363" s="56">
        <v>0</v>
      </c>
      <c r="AS1363" s="56" t="s">
        <v>346</v>
      </c>
      <c r="BB1363" s="56" t="s">
        <v>339</v>
      </c>
      <c r="BC1363" s="56" t="s">
        <v>263</v>
      </c>
      <c r="BD1363" s="56" t="s">
        <v>349</v>
      </c>
      <c r="BE1363" s="56" t="s">
        <v>347</v>
      </c>
      <c r="BF1363" s="56" t="s">
        <v>334</v>
      </c>
      <c r="BG1363" s="56" t="s">
        <v>549</v>
      </c>
      <c r="BH1363" s="56">
        <v>0</v>
      </c>
      <c r="BI1363" s="56">
        <v>0</v>
      </c>
      <c r="BJ1363" s="56">
        <v>1</v>
      </c>
    </row>
    <row r="1364" spans="1:62" hidden="1" x14ac:dyDescent="0.3">
      <c r="A1364" s="56">
        <v>49201514</v>
      </c>
      <c r="B1364" s="86">
        <v>599276</v>
      </c>
      <c r="C1364" s="1">
        <v>42893</v>
      </c>
      <c r="D1364" s="56" t="s">
        <v>543</v>
      </c>
      <c r="E1364" s="56" t="s">
        <v>543</v>
      </c>
      <c r="F1364" s="56" t="s">
        <v>334</v>
      </c>
      <c r="G1364" s="56" t="s">
        <v>335</v>
      </c>
      <c r="H1364" s="56" t="s">
        <v>336</v>
      </c>
      <c r="I1364" s="56" t="s">
        <v>544</v>
      </c>
      <c r="K1364" s="56" t="s">
        <v>337</v>
      </c>
      <c r="L1364" s="56" t="s">
        <v>545</v>
      </c>
      <c r="M1364" s="56" t="s">
        <v>1044</v>
      </c>
      <c r="N1364" s="56" t="s">
        <v>1045</v>
      </c>
      <c r="O1364" s="56" t="s">
        <v>546</v>
      </c>
      <c r="P1364" s="1" t="s">
        <v>110</v>
      </c>
      <c r="Q1364" s="56" t="s">
        <v>241</v>
      </c>
      <c r="R1364" s="56" t="s">
        <v>339</v>
      </c>
      <c r="S1364" s="56">
        <v>141814</v>
      </c>
      <c r="T1364" s="1" t="s">
        <v>446</v>
      </c>
      <c r="U1364" s="56">
        <v>41416</v>
      </c>
      <c r="V1364" s="56">
        <v>43099</v>
      </c>
      <c r="W1364" s="56">
        <v>41425</v>
      </c>
      <c r="X1364" s="56">
        <v>42734</v>
      </c>
      <c r="Y1364" s="56" t="s">
        <v>340</v>
      </c>
      <c r="Z1364" s="56" t="s">
        <v>341</v>
      </c>
      <c r="AA1364" s="56" t="s">
        <v>347</v>
      </c>
      <c r="AB1364" s="56" t="s">
        <v>343</v>
      </c>
      <c r="AC1364" s="56" t="s">
        <v>342</v>
      </c>
      <c r="AD1364" s="56" t="s">
        <v>342</v>
      </c>
      <c r="AE1364" s="56" t="s">
        <v>334</v>
      </c>
      <c r="AF1364" s="56" t="s">
        <v>292</v>
      </c>
      <c r="AG1364" s="56">
        <v>2015</v>
      </c>
      <c r="AH1364" s="56" t="s">
        <v>80</v>
      </c>
      <c r="AI1364" s="56" t="s">
        <v>344</v>
      </c>
      <c r="AJ1364" s="56">
        <v>6000</v>
      </c>
      <c r="AM1364" s="56">
        <v>42761</v>
      </c>
      <c r="AN1364" s="56" t="s">
        <v>551</v>
      </c>
      <c r="AO1364" s="1">
        <v>41830</v>
      </c>
      <c r="AP1364" s="56" t="s">
        <v>548</v>
      </c>
      <c r="AQ1364" s="56">
        <v>64146</v>
      </c>
      <c r="AR1364" s="56">
        <v>0</v>
      </c>
      <c r="AS1364" s="56" t="s">
        <v>346</v>
      </c>
      <c r="BB1364" s="56" t="s">
        <v>339</v>
      </c>
      <c r="BC1364" s="56" t="s">
        <v>263</v>
      </c>
      <c r="BD1364" s="56" t="s">
        <v>349</v>
      </c>
      <c r="BE1364" s="56" t="s">
        <v>347</v>
      </c>
      <c r="BF1364" s="56" t="s">
        <v>334</v>
      </c>
      <c r="BG1364" s="56" t="s">
        <v>549</v>
      </c>
      <c r="BH1364" s="56">
        <v>0</v>
      </c>
      <c r="BI1364" s="56">
        <v>0</v>
      </c>
      <c r="BJ1364" s="56">
        <v>1</v>
      </c>
    </row>
    <row r="1365" spans="1:62" hidden="1" x14ac:dyDescent="0.3">
      <c r="A1365" s="56">
        <v>49201512</v>
      </c>
      <c r="B1365" s="86">
        <v>599276</v>
      </c>
      <c r="C1365" s="1">
        <v>42893</v>
      </c>
      <c r="D1365" s="56" t="s">
        <v>543</v>
      </c>
      <c r="E1365" s="56" t="s">
        <v>543</v>
      </c>
      <c r="F1365" s="56" t="s">
        <v>334</v>
      </c>
      <c r="G1365" s="56" t="s">
        <v>335</v>
      </c>
      <c r="H1365" s="56" t="s">
        <v>336</v>
      </c>
      <c r="I1365" s="56" t="s">
        <v>544</v>
      </c>
      <c r="K1365" s="56" t="s">
        <v>337</v>
      </c>
      <c r="L1365" s="56" t="s">
        <v>545</v>
      </c>
      <c r="M1365" s="56" t="s">
        <v>1044</v>
      </c>
      <c r="N1365" s="56" t="s">
        <v>1045</v>
      </c>
      <c r="O1365" s="56" t="s">
        <v>546</v>
      </c>
      <c r="P1365" s="1" t="s">
        <v>110</v>
      </c>
      <c r="Q1365" s="56" t="s">
        <v>241</v>
      </c>
      <c r="R1365" s="56" t="s">
        <v>339</v>
      </c>
      <c r="S1365" s="56">
        <v>141814</v>
      </c>
      <c r="T1365" s="1" t="s">
        <v>446</v>
      </c>
      <c r="U1365" s="56">
        <v>41416</v>
      </c>
      <c r="V1365" s="56">
        <v>43099</v>
      </c>
      <c r="W1365" s="56">
        <v>41425</v>
      </c>
      <c r="X1365" s="56">
        <v>42734</v>
      </c>
      <c r="Y1365" s="56" t="s">
        <v>340</v>
      </c>
      <c r="Z1365" s="56" t="s">
        <v>341</v>
      </c>
      <c r="AA1365" s="56" t="s">
        <v>347</v>
      </c>
      <c r="AB1365" s="56" t="s">
        <v>343</v>
      </c>
      <c r="AC1365" s="56" t="s">
        <v>342</v>
      </c>
      <c r="AD1365" s="56" t="s">
        <v>342</v>
      </c>
      <c r="AE1365" s="56" t="s">
        <v>334</v>
      </c>
      <c r="AF1365" s="56" t="s">
        <v>292</v>
      </c>
      <c r="AG1365" s="56">
        <v>2014</v>
      </c>
      <c r="AH1365" s="56" t="s">
        <v>80</v>
      </c>
      <c r="AI1365" s="56" t="s">
        <v>344</v>
      </c>
      <c r="AJ1365" s="56">
        <v>5000</v>
      </c>
      <c r="AM1365" s="56">
        <v>42761</v>
      </c>
      <c r="AN1365" s="56" t="s">
        <v>551</v>
      </c>
      <c r="AO1365" s="1">
        <v>41830</v>
      </c>
      <c r="AP1365" s="56" t="s">
        <v>548</v>
      </c>
      <c r="AQ1365" s="56">
        <v>64146</v>
      </c>
      <c r="AR1365" s="56">
        <v>0</v>
      </c>
      <c r="AS1365" s="56" t="s">
        <v>346</v>
      </c>
      <c r="BB1365" s="56" t="s">
        <v>339</v>
      </c>
      <c r="BC1365" s="56" t="s">
        <v>263</v>
      </c>
      <c r="BD1365" s="56" t="s">
        <v>349</v>
      </c>
      <c r="BE1365" s="56" t="s">
        <v>347</v>
      </c>
      <c r="BF1365" s="56" t="s">
        <v>334</v>
      </c>
      <c r="BG1365" s="56" t="s">
        <v>549</v>
      </c>
      <c r="BH1365" s="56">
        <v>0</v>
      </c>
      <c r="BI1365" s="56">
        <v>0</v>
      </c>
      <c r="BJ1365" s="56">
        <v>1</v>
      </c>
    </row>
    <row r="1366" spans="1:62" hidden="1" x14ac:dyDescent="0.3">
      <c r="A1366" s="56">
        <v>49201513</v>
      </c>
      <c r="B1366" s="86">
        <v>599276</v>
      </c>
      <c r="C1366" s="1">
        <v>42893</v>
      </c>
      <c r="D1366" s="56" t="s">
        <v>543</v>
      </c>
      <c r="E1366" s="56" t="s">
        <v>543</v>
      </c>
      <c r="F1366" s="56" t="s">
        <v>334</v>
      </c>
      <c r="G1366" s="56" t="s">
        <v>335</v>
      </c>
      <c r="H1366" s="56" t="s">
        <v>336</v>
      </c>
      <c r="I1366" s="56" t="s">
        <v>544</v>
      </c>
      <c r="K1366" s="56" t="s">
        <v>337</v>
      </c>
      <c r="L1366" s="56" t="s">
        <v>545</v>
      </c>
      <c r="M1366" s="56" t="s">
        <v>1044</v>
      </c>
      <c r="N1366" s="56" t="s">
        <v>1045</v>
      </c>
      <c r="O1366" s="56" t="s">
        <v>546</v>
      </c>
      <c r="P1366" s="1" t="s">
        <v>110</v>
      </c>
      <c r="Q1366" s="56" t="s">
        <v>241</v>
      </c>
      <c r="R1366" s="56" t="s">
        <v>339</v>
      </c>
      <c r="S1366" s="56">
        <v>141814</v>
      </c>
      <c r="T1366" s="1" t="s">
        <v>446</v>
      </c>
      <c r="U1366" s="56">
        <v>41416</v>
      </c>
      <c r="V1366" s="56">
        <v>43099</v>
      </c>
      <c r="W1366" s="56">
        <v>41425</v>
      </c>
      <c r="X1366" s="56">
        <v>42734</v>
      </c>
      <c r="Y1366" s="56" t="s">
        <v>340</v>
      </c>
      <c r="Z1366" s="56" t="s">
        <v>341</v>
      </c>
      <c r="AA1366" s="56" t="s">
        <v>347</v>
      </c>
      <c r="AB1366" s="56" t="s">
        <v>343</v>
      </c>
      <c r="AC1366" s="56" t="s">
        <v>342</v>
      </c>
      <c r="AD1366" s="56" t="s">
        <v>342</v>
      </c>
      <c r="AE1366" s="56" t="s">
        <v>334</v>
      </c>
      <c r="AF1366" s="56" t="s">
        <v>292</v>
      </c>
      <c r="AG1366" s="56">
        <v>2015</v>
      </c>
      <c r="AH1366" s="56" t="s">
        <v>80</v>
      </c>
      <c r="AI1366" s="56" t="s">
        <v>348</v>
      </c>
      <c r="AJ1366" s="56">
        <v>7000</v>
      </c>
      <c r="AM1366" s="56">
        <v>42761</v>
      </c>
      <c r="AN1366" s="56" t="s">
        <v>551</v>
      </c>
      <c r="AO1366" s="1">
        <v>41830</v>
      </c>
      <c r="AP1366" s="56" t="s">
        <v>548</v>
      </c>
      <c r="AQ1366" s="56">
        <v>64146</v>
      </c>
      <c r="AR1366" s="56">
        <v>0</v>
      </c>
      <c r="AS1366" s="56" t="s">
        <v>346</v>
      </c>
      <c r="BB1366" s="56" t="s">
        <v>339</v>
      </c>
      <c r="BC1366" s="56" t="s">
        <v>263</v>
      </c>
      <c r="BD1366" s="56" t="s">
        <v>349</v>
      </c>
      <c r="BE1366" s="56" t="s">
        <v>347</v>
      </c>
      <c r="BF1366" s="56" t="s">
        <v>334</v>
      </c>
      <c r="BG1366" s="56" t="s">
        <v>549</v>
      </c>
      <c r="BH1366" s="56">
        <v>0</v>
      </c>
      <c r="BI1366" s="56">
        <v>0</v>
      </c>
      <c r="BJ1366" s="56">
        <v>1</v>
      </c>
    </row>
    <row r="1367" spans="1:62" hidden="1" x14ac:dyDescent="0.3">
      <c r="A1367" s="56">
        <v>49201575</v>
      </c>
      <c r="B1367" s="86">
        <v>599276</v>
      </c>
      <c r="C1367" s="1">
        <v>42893</v>
      </c>
      <c r="D1367" s="56" t="s">
        <v>543</v>
      </c>
      <c r="E1367" s="56" t="s">
        <v>543</v>
      </c>
      <c r="F1367" s="56" t="s">
        <v>334</v>
      </c>
      <c r="G1367" s="56" t="s">
        <v>335</v>
      </c>
      <c r="H1367" s="56" t="s">
        <v>336</v>
      </c>
      <c r="I1367" s="56" t="s">
        <v>544</v>
      </c>
      <c r="K1367" s="56" t="s">
        <v>337</v>
      </c>
      <c r="L1367" s="56" t="s">
        <v>545</v>
      </c>
      <c r="M1367" s="56" t="s">
        <v>1044</v>
      </c>
      <c r="N1367" s="56" t="s">
        <v>1045</v>
      </c>
      <c r="O1367" s="56" t="s">
        <v>546</v>
      </c>
      <c r="P1367" s="1" t="s">
        <v>110</v>
      </c>
      <c r="Q1367" s="56" t="s">
        <v>552</v>
      </c>
      <c r="R1367" s="56" t="s">
        <v>339</v>
      </c>
      <c r="S1367" s="56">
        <v>141811</v>
      </c>
      <c r="T1367" s="1" t="s">
        <v>478</v>
      </c>
      <c r="U1367" s="56">
        <v>41416</v>
      </c>
      <c r="V1367" s="56">
        <v>43099</v>
      </c>
      <c r="W1367" s="56">
        <v>41425</v>
      </c>
      <c r="X1367" s="56">
        <v>42734</v>
      </c>
      <c r="Y1367" s="56" t="s">
        <v>340</v>
      </c>
      <c r="Z1367" s="56" t="s">
        <v>341</v>
      </c>
      <c r="AA1367" s="56" t="s">
        <v>342</v>
      </c>
      <c r="AB1367" s="56" t="s">
        <v>339</v>
      </c>
      <c r="AC1367" s="56" t="s">
        <v>342</v>
      </c>
      <c r="AD1367" s="56" t="s">
        <v>347</v>
      </c>
      <c r="AE1367" s="56" t="s">
        <v>334</v>
      </c>
      <c r="AF1367" s="56" t="s">
        <v>292</v>
      </c>
      <c r="AG1367" s="56">
        <v>2013</v>
      </c>
      <c r="AH1367" s="56" t="s">
        <v>80</v>
      </c>
      <c r="AI1367" s="56" t="s">
        <v>344</v>
      </c>
      <c r="AJ1367" s="56">
        <v>4000</v>
      </c>
      <c r="AM1367" s="56">
        <v>42762</v>
      </c>
      <c r="AN1367" s="56" t="s">
        <v>551</v>
      </c>
      <c r="AO1367" s="1">
        <v>41795</v>
      </c>
      <c r="AP1367" s="56" t="s">
        <v>548</v>
      </c>
      <c r="AQ1367" s="56">
        <v>40</v>
      </c>
      <c r="AR1367" s="56">
        <v>0</v>
      </c>
      <c r="AS1367" s="56" t="s">
        <v>346</v>
      </c>
      <c r="BB1367" s="56" t="s">
        <v>339</v>
      </c>
      <c r="BC1367" s="56" t="s">
        <v>263</v>
      </c>
      <c r="BD1367" s="56" t="s">
        <v>349</v>
      </c>
      <c r="BE1367" s="56" t="s">
        <v>347</v>
      </c>
      <c r="BF1367" s="56" t="s">
        <v>334</v>
      </c>
      <c r="BG1367" s="56" t="s">
        <v>549</v>
      </c>
      <c r="BH1367" s="56">
        <v>0</v>
      </c>
      <c r="BI1367" s="56">
        <v>0</v>
      </c>
      <c r="BJ1367" s="56">
        <v>1</v>
      </c>
    </row>
    <row r="1368" spans="1:62" hidden="1" x14ac:dyDescent="0.3">
      <c r="A1368" s="56">
        <v>49201546</v>
      </c>
      <c r="B1368" s="86">
        <v>599276</v>
      </c>
      <c r="C1368" s="1">
        <v>42893</v>
      </c>
      <c r="D1368" s="56" t="s">
        <v>543</v>
      </c>
      <c r="E1368" s="56" t="s">
        <v>543</v>
      </c>
      <c r="F1368" s="56" t="s">
        <v>334</v>
      </c>
      <c r="G1368" s="56" t="s">
        <v>335</v>
      </c>
      <c r="H1368" s="56" t="s">
        <v>336</v>
      </c>
      <c r="I1368" s="56" t="s">
        <v>544</v>
      </c>
      <c r="K1368" s="56" t="s">
        <v>337</v>
      </c>
      <c r="L1368" s="56" t="s">
        <v>545</v>
      </c>
      <c r="M1368" s="56" t="s">
        <v>1044</v>
      </c>
      <c r="N1368" s="56" t="s">
        <v>1045</v>
      </c>
      <c r="O1368" s="56" t="s">
        <v>546</v>
      </c>
      <c r="P1368" s="1" t="s">
        <v>110</v>
      </c>
      <c r="Q1368" s="56" t="s">
        <v>552</v>
      </c>
      <c r="R1368" s="56" t="s">
        <v>339</v>
      </c>
      <c r="S1368" s="56">
        <v>141805</v>
      </c>
      <c r="T1368" s="1" t="s">
        <v>253</v>
      </c>
      <c r="U1368" s="56">
        <v>41416</v>
      </c>
      <c r="V1368" s="56">
        <v>43099</v>
      </c>
      <c r="W1368" s="56">
        <v>41425</v>
      </c>
      <c r="X1368" s="56">
        <v>42734</v>
      </c>
      <c r="Y1368" s="56" t="s">
        <v>340</v>
      </c>
      <c r="Z1368" s="56" t="s">
        <v>341</v>
      </c>
      <c r="AA1368" s="56" t="s">
        <v>342</v>
      </c>
      <c r="AB1368" s="56" t="s">
        <v>343</v>
      </c>
      <c r="AC1368" s="56" t="s">
        <v>342</v>
      </c>
      <c r="AD1368" s="56" t="s">
        <v>347</v>
      </c>
      <c r="AE1368" s="56" t="s">
        <v>334</v>
      </c>
      <c r="AF1368" s="56" t="s">
        <v>291</v>
      </c>
      <c r="AG1368" s="56">
        <v>2014</v>
      </c>
      <c r="AH1368" s="56" t="s">
        <v>80</v>
      </c>
      <c r="AI1368" s="56" t="s">
        <v>348</v>
      </c>
      <c r="AJ1368" s="56">
        <v>0</v>
      </c>
      <c r="AK1368" s="1">
        <v>41608</v>
      </c>
      <c r="AM1368" s="56">
        <v>42613</v>
      </c>
      <c r="AN1368" s="56" t="s">
        <v>551</v>
      </c>
      <c r="AO1368" s="1">
        <v>41655</v>
      </c>
      <c r="AP1368" s="56" t="s">
        <v>548</v>
      </c>
      <c r="AQ1368" s="56">
        <v>328</v>
      </c>
      <c r="AR1368" s="56">
        <v>0</v>
      </c>
      <c r="AS1368" s="56" t="s">
        <v>346</v>
      </c>
      <c r="BB1368" s="56" t="s">
        <v>339</v>
      </c>
      <c r="BC1368" s="56" t="s">
        <v>263</v>
      </c>
      <c r="BD1368" s="56" t="s">
        <v>349</v>
      </c>
      <c r="BE1368" s="56" t="s">
        <v>347</v>
      </c>
      <c r="BF1368" s="56" t="s">
        <v>334</v>
      </c>
      <c r="BG1368" s="56" t="s">
        <v>549</v>
      </c>
      <c r="BH1368" s="56">
        <v>0</v>
      </c>
      <c r="BI1368" s="56">
        <v>0</v>
      </c>
      <c r="BJ1368" s="56">
        <v>1</v>
      </c>
    </row>
    <row r="1369" spans="1:62" hidden="1" x14ac:dyDescent="0.3">
      <c r="A1369" s="56">
        <v>49201531</v>
      </c>
      <c r="B1369" s="86">
        <v>599276</v>
      </c>
      <c r="C1369" s="1">
        <v>42893</v>
      </c>
      <c r="D1369" s="56" t="s">
        <v>543</v>
      </c>
      <c r="E1369" s="56" t="s">
        <v>543</v>
      </c>
      <c r="F1369" s="56" t="s">
        <v>334</v>
      </c>
      <c r="G1369" s="56" t="s">
        <v>335</v>
      </c>
      <c r="H1369" s="56" t="s">
        <v>336</v>
      </c>
      <c r="I1369" s="56" t="s">
        <v>544</v>
      </c>
      <c r="K1369" s="56" t="s">
        <v>337</v>
      </c>
      <c r="L1369" s="56" t="s">
        <v>545</v>
      </c>
      <c r="M1369" s="56" t="s">
        <v>1044</v>
      </c>
      <c r="N1369" s="56" t="s">
        <v>1045</v>
      </c>
      <c r="O1369" s="56" t="s">
        <v>546</v>
      </c>
      <c r="P1369" s="1" t="s">
        <v>110</v>
      </c>
      <c r="Q1369" s="56" t="s">
        <v>552</v>
      </c>
      <c r="R1369" s="56" t="s">
        <v>339</v>
      </c>
      <c r="S1369" s="56">
        <v>141806</v>
      </c>
      <c r="T1369" s="1" t="s">
        <v>465</v>
      </c>
      <c r="U1369" s="56">
        <v>41416</v>
      </c>
      <c r="V1369" s="56">
        <v>43099</v>
      </c>
      <c r="W1369" s="56">
        <v>41394</v>
      </c>
      <c r="X1369" s="56">
        <v>42734</v>
      </c>
      <c r="Y1369" s="56" t="s">
        <v>340</v>
      </c>
      <c r="Z1369" s="56" t="s">
        <v>341</v>
      </c>
      <c r="AA1369" s="56" t="s">
        <v>342</v>
      </c>
      <c r="AB1369" s="56" t="s">
        <v>339</v>
      </c>
      <c r="AC1369" s="56" t="s">
        <v>342</v>
      </c>
      <c r="AD1369" s="56" t="s">
        <v>342</v>
      </c>
      <c r="AE1369" s="56" t="s">
        <v>334</v>
      </c>
      <c r="AF1369" s="56" t="s">
        <v>291</v>
      </c>
      <c r="AG1369" s="56">
        <v>2014</v>
      </c>
      <c r="AH1369" s="56" t="s">
        <v>80</v>
      </c>
      <c r="AI1369" s="56" t="s">
        <v>344</v>
      </c>
      <c r="AJ1369" s="56">
        <v>15690</v>
      </c>
      <c r="AK1369" s="1">
        <v>41790</v>
      </c>
      <c r="AM1369" s="56">
        <v>42762</v>
      </c>
      <c r="AN1369" s="56" t="s">
        <v>551</v>
      </c>
      <c r="AO1369" s="1">
        <v>41831</v>
      </c>
      <c r="AP1369" s="56" t="s">
        <v>548</v>
      </c>
      <c r="AQ1369" s="56">
        <v>268</v>
      </c>
      <c r="AR1369" s="56">
        <v>0</v>
      </c>
      <c r="AS1369" s="56" t="s">
        <v>346</v>
      </c>
      <c r="AT1369" s="56">
        <v>1003</v>
      </c>
      <c r="AU1369" s="56" t="s">
        <v>369</v>
      </c>
      <c r="AX1369" s="56">
        <v>0</v>
      </c>
      <c r="BB1369" s="56" t="s">
        <v>339</v>
      </c>
      <c r="BC1369" s="56" t="s">
        <v>263</v>
      </c>
      <c r="BD1369" s="56" t="s">
        <v>349</v>
      </c>
      <c r="BE1369" s="56" t="s">
        <v>347</v>
      </c>
      <c r="BF1369" s="56" t="s">
        <v>334</v>
      </c>
      <c r="BG1369" s="56" t="s">
        <v>549</v>
      </c>
      <c r="BH1369" s="56">
        <v>0</v>
      </c>
      <c r="BI1369" s="56">
        <v>0</v>
      </c>
      <c r="BJ1369" s="56">
        <v>1</v>
      </c>
    </row>
    <row r="1370" spans="1:62" hidden="1" x14ac:dyDescent="0.3">
      <c r="A1370" s="56">
        <v>49201524</v>
      </c>
      <c r="B1370" s="86">
        <v>599276</v>
      </c>
      <c r="C1370" s="1">
        <v>42893</v>
      </c>
      <c r="D1370" s="56" t="s">
        <v>543</v>
      </c>
      <c r="E1370" s="56" t="s">
        <v>543</v>
      </c>
      <c r="F1370" s="56" t="s">
        <v>334</v>
      </c>
      <c r="G1370" s="56" t="s">
        <v>335</v>
      </c>
      <c r="H1370" s="56" t="s">
        <v>336</v>
      </c>
      <c r="I1370" s="56" t="s">
        <v>544</v>
      </c>
      <c r="K1370" s="56" t="s">
        <v>337</v>
      </c>
      <c r="L1370" s="56" t="s">
        <v>545</v>
      </c>
      <c r="M1370" s="56" t="s">
        <v>1044</v>
      </c>
      <c r="N1370" s="56" t="s">
        <v>1045</v>
      </c>
      <c r="O1370" s="56" t="s">
        <v>546</v>
      </c>
      <c r="P1370" s="1" t="s">
        <v>110</v>
      </c>
      <c r="Q1370" s="56" t="s">
        <v>241</v>
      </c>
      <c r="R1370" s="56" t="s">
        <v>339</v>
      </c>
      <c r="S1370" s="56">
        <v>149281</v>
      </c>
      <c r="T1370" s="1" t="s">
        <v>261</v>
      </c>
      <c r="U1370" s="56">
        <v>41416</v>
      </c>
      <c r="V1370" s="56">
        <v>43099</v>
      </c>
      <c r="W1370" s="56">
        <v>41425</v>
      </c>
      <c r="X1370" s="56">
        <v>42734</v>
      </c>
      <c r="Y1370" s="56" t="s">
        <v>356</v>
      </c>
      <c r="Z1370" s="56" t="s">
        <v>367</v>
      </c>
      <c r="AA1370" s="56" t="s">
        <v>347</v>
      </c>
      <c r="AB1370" s="56" t="s">
        <v>343</v>
      </c>
      <c r="AC1370" s="56" t="s">
        <v>342</v>
      </c>
      <c r="AD1370" s="56" t="s">
        <v>342</v>
      </c>
      <c r="AE1370" s="56" t="s">
        <v>354</v>
      </c>
      <c r="AF1370" s="56" t="s">
        <v>292</v>
      </c>
      <c r="AG1370" s="56">
        <v>2015</v>
      </c>
      <c r="AH1370" s="56" t="s">
        <v>80</v>
      </c>
      <c r="AI1370" s="56" t="s">
        <v>348</v>
      </c>
      <c r="AJ1370" s="56">
        <v>1975000</v>
      </c>
      <c r="AM1370" s="56">
        <v>41864</v>
      </c>
      <c r="AN1370" s="56" t="s">
        <v>548</v>
      </c>
      <c r="AO1370" s="1">
        <v>41406</v>
      </c>
      <c r="AP1370" s="56" t="s">
        <v>548</v>
      </c>
      <c r="AQ1370" s="56">
        <v>67521</v>
      </c>
      <c r="AR1370" s="56">
        <v>0</v>
      </c>
      <c r="AS1370" s="56" t="s">
        <v>346</v>
      </c>
      <c r="BB1370" s="56" t="s">
        <v>339</v>
      </c>
      <c r="BC1370" s="56" t="s">
        <v>263</v>
      </c>
      <c r="BD1370" s="56" t="s">
        <v>349</v>
      </c>
      <c r="BE1370" s="56" t="s">
        <v>347</v>
      </c>
      <c r="BF1370" s="56" t="s">
        <v>334</v>
      </c>
      <c r="BG1370" s="56" t="s">
        <v>549</v>
      </c>
      <c r="BH1370" s="56">
        <v>0</v>
      </c>
      <c r="BI1370" s="56">
        <v>0</v>
      </c>
      <c r="BJ1370" s="56">
        <v>0</v>
      </c>
    </row>
    <row r="1371" spans="1:62" hidden="1" x14ac:dyDescent="0.3">
      <c r="A1371" s="56">
        <v>49201520</v>
      </c>
      <c r="B1371" s="86">
        <v>599276</v>
      </c>
      <c r="C1371" s="1">
        <v>42893</v>
      </c>
      <c r="D1371" s="56" t="s">
        <v>543</v>
      </c>
      <c r="E1371" s="56" t="s">
        <v>543</v>
      </c>
      <c r="F1371" s="56" t="s">
        <v>334</v>
      </c>
      <c r="G1371" s="56" t="s">
        <v>335</v>
      </c>
      <c r="H1371" s="56" t="s">
        <v>336</v>
      </c>
      <c r="I1371" s="56" t="s">
        <v>544</v>
      </c>
      <c r="K1371" s="56" t="s">
        <v>337</v>
      </c>
      <c r="L1371" s="56" t="s">
        <v>545</v>
      </c>
      <c r="M1371" s="56" t="s">
        <v>1044</v>
      </c>
      <c r="N1371" s="56" t="s">
        <v>1045</v>
      </c>
      <c r="O1371" s="56" t="s">
        <v>546</v>
      </c>
      <c r="P1371" s="1" t="s">
        <v>110</v>
      </c>
      <c r="Q1371" s="56" t="s">
        <v>241</v>
      </c>
      <c r="R1371" s="56" t="s">
        <v>339</v>
      </c>
      <c r="S1371" s="56">
        <v>149281</v>
      </c>
      <c r="T1371" s="1" t="s">
        <v>261</v>
      </c>
      <c r="U1371" s="56">
        <v>41416</v>
      </c>
      <c r="V1371" s="56">
        <v>43099</v>
      </c>
      <c r="W1371" s="56">
        <v>41425</v>
      </c>
      <c r="X1371" s="56">
        <v>42734</v>
      </c>
      <c r="Y1371" s="56" t="s">
        <v>356</v>
      </c>
      <c r="Z1371" s="56" t="s">
        <v>367</v>
      </c>
      <c r="AA1371" s="56" t="s">
        <v>347</v>
      </c>
      <c r="AB1371" s="56" t="s">
        <v>343</v>
      </c>
      <c r="AC1371" s="56" t="s">
        <v>342</v>
      </c>
      <c r="AD1371" s="56" t="s">
        <v>342</v>
      </c>
      <c r="AE1371" s="56" t="s">
        <v>354</v>
      </c>
      <c r="AF1371" s="56" t="s">
        <v>291</v>
      </c>
      <c r="AG1371" s="56">
        <v>2014</v>
      </c>
      <c r="AH1371" s="56" t="s">
        <v>80</v>
      </c>
      <c r="AI1371" s="56" t="s">
        <v>344</v>
      </c>
      <c r="AJ1371" s="56">
        <v>9607524</v>
      </c>
      <c r="AK1371" s="1">
        <v>41820</v>
      </c>
      <c r="AL1371" s="56" t="s">
        <v>576</v>
      </c>
      <c r="AM1371" s="56">
        <v>41864</v>
      </c>
      <c r="AN1371" s="56" t="s">
        <v>548</v>
      </c>
      <c r="AO1371" s="1">
        <v>41864</v>
      </c>
      <c r="AP1371" s="56" t="s">
        <v>548</v>
      </c>
      <c r="AQ1371" s="56">
        <v>67521</v>
      </c>
      <c r="AR1371" s="56">
        <v>0</v>
      </c>
      <c r="AS1371" s="56" t="s">
        <v>346</v>
      </c>
      <c r="BB1371" s="56" t="s">
        <v>339</v>
      </c>
      <c r="BC1371" s="56" t="s">
        <v>263</v>
      </c>
      <c r="BD1371" s="56" t="s">
        <v>349</v>
      </c>
      <c r="BE1371" s="56" t="s">
        <v>347</v>
      </c>
      <c r="BF1371" s="56" t="s">
        <v>334</v>
      </c>
      <c r="BG1371" s="56" t="s">
        <v>549</v>
      </c>
      <c r="BH1371" s="56">
        <v>0</v>
      </c>
      <c r="BI1371" s="56">
        <v>0</v>
      </c>
      <c r="BJ1371" s="56">
        <v>0</v>
      </c>
    </row>
    <row r="1372" spans="1:62" hidden="1" x14ac:dyDescent="0.3">
      <c r="A1372" s="56">
        <v>49201176</v>
      </c>
      <c r="B1372" s="86">
        <v>599276</v>
      </c>
      <c r="C1372" s="1">
        <v>42893</v>
      </c>
      <c r="D1372" s="56" t="s">
        <v>543</v>
      </c>
      <c r="E1372" s="56" t="s">
        <v>543</v>
      </c>
      <c r="F1372" s="56" t="s">
        <v>334</v>
      </c>
      <c r="G1372" s="56" t="s">
        <v>335</v>
      </c>
      <c r="H1372" s="56" t="s">
        <v>336</v>
      </c>
      <c r="I1372" s="56" t="s">
        <v>544</v>
      </c>
      <c r="K1372" s="56" t="s">
        <v>337</v>
      </c>
      <c r="L1372" s="56" t="s">
        <v>545</v>
      </c>
      <c r="M1372" s="56" t="s">
        <v>1044</v>
      </c>
      <c r="N1372" s="56" t="s">
        <v>1045</v>
      </c>
      <c r="O1372" s="56" t="s">
        <v>546</v>
      </c>
      <c r="P1372" s="1" t="s">
        <v>110</v>
      </c>
      <c r="Q1372" s="56" t="s">
        <v>552</v>
      </c>
      <c r="R1372" s="56" t="s">
        <v>339</v>
      </c>
      <c r="S1372" s="56">
        <v>141812</v>
      </c>
      <c r="T1372" s="1" t="s">
        <v>374</v>
      </c>
      <c r="U1372" s="56">
        <v>41416</v>
      </c>
      <c r="V1372" s="56">
        <v>43099</v>
      </c>
      <c r="W1372" s="56">
        <v>41425</v>
      </c>
      <c r="X1372" s="56">
        <v>42734</v>
      </c>
      <c r="Y1372" s="56" t="s">
        <v>340</v>
      </c>
      <c r="Z1372" s="56" t="s">
        <v>367</v>
      </c>
      <c r="AA1372" s="56" t="s">
        <v>342</v>
      </c>
      <c r="AB1372" s="56" t="s">
        <v>343</v>
      </c>
      <c r="AC1372" s="56" t="s">
        <v>342</v>
      </c>
      <c r="AD1372" s="56" t="s">
        <v>347</v>
      </c>
      <c r="AE1372" s="56" t="s">
        <v>334</v>
      </c>
      <c r="AF1372" s="56" t="s">
        <v>291</v>
      </c>
      <c r="AG1372" s="56">
        <v>2016</v>
      </c>
      <c r="AH1372" s="56" t="s">
        <v>80</v>
      </c>
      <c r="AI1372" s="56" t="s">
        <v>348</v>
      </c>
      <c r="AJ1372" s="56">
        <v>8151308</v>
      </c>
      <c r="AK1372" s="1">
        <v>42369</v>
      </c>
      <c r="AM1372" s="56">
        <v>42762</v>
      </c>
      <c r="AN1372" s="56" t="s">
        <v>551</v>
      </c>
      <c r="AO1372" s="1">
        <v>42409</v>
      </c>
      <c r="AP1372" s="56" t="s">
        <v>548</v>
      </c>
      <c r="AQ1372" s="56">
        <v>266</v>
      </c>
      <c r="AR1372" s="56">
        <v>0</v>
      </c>
      <c r="AS1372" s="56" t="s">
        <v>346</v>
      </c>
      <c r="BB1372" s="56" t="s">
        <v>339</v>
      </c>
      <c r="BC1372" s="56" t="s">
        <v>263</v>
      </c>
      <c r="BD1372" s="56" t="s">
        <v>349</v>
      </c>
      <c r="BE1372" s="56" t="s">
        <v>347</v>
      </c>
      <c r="BF1372" s="56" t="s">
        <v>334</v>
      </c>
      <c r="BG1372" s="56" t="s">
        <v>549</v>
      </c>
      <c r="BH1372" s="56">
        <v>0</v>
      </c>
      <c r="BI1372" s="56">
        <v>0</v>
      </c>
      <c r="BJ1372" s="56">
        <v>1</v>
      </c>
    </row>
    <row r="1373" spans="1:62" hidden="1" x14ac:dyDescent="0.3">
      <c r="A1373" s="56">
        <v>49201519</v>
      </c>
      <c r="B1373" s="86">
        <v>599276</v>
      </c>
      <c r="C1373" s="1">
        <v>42893</v>
      </c>
      <c r="D1373" s="56" t="s">
        <v>543</v>
      </c>
      <c r="E1373" s="56" t="s">
        <v>543</v>
      </c>
      <c r="F1373" s="56" t="s">
        <v>334</v>
      </c>
      <c r="G1373" s="56" t="s">
        <v>335</v>
      </c>
      <c r="H1373" s="56" t="s">
        <v>336</v>
      </c>
      <c r="I1373" s="56" t="s">
        <v>544</v>
      </c>
      <c r="K1373" s="56" t="s">
        <v>337</v>
      </c>
      <c r="L1373" s="56" t="s">
        <v>545</v>
      </c>
      <c r="M1373" s="56" t="s">
        <v>1044</v>
      </c>
      <c r="N1373" s="56" t="s">
        <v>1045</v>
      </c>
      <c r="O1373" s="56" t="s">
        <v>546</v>
      </c>
      <c r="P1373" s="1" t="s">
        <v>110</v>
      </c>
      <c r="Q1373" s="56" t="s">
        <v>241</v>
      </c>
      <c r="R1373" s="56" t="s">
        <v>339</v>
      </c>
      <c r="S1373" s="56">
        <v>149281</v>
      </c>
      <c r="T1373" s="1" t="s">
        <v>261</v>
      </c>
      <c r="U1373" s="56">
        <v>41416</v>
      </c>
      <c r="V1373" s="56">
        <v>43099</v>
      </c>
      <c r="W1373" s="56">
        <v>41425</v>
      </c>
      <c r="X1373" s="56">
        <v>42734</v>
      </c>
      <c r="Y1373" s="56" t="s">
        <v>356</v>
      </c>
      <c r="Z1373" s="56" t="s">
        <v>367</v>
      </c>
      <c r="AA1373" s="56" t="s">
        <v>347</v>
      </c>
      <c r="AB1373" s="56" t="s">
        <v>343</v>
      </c>
      <c r="AC1373" s="56" t="s">
        <v>342</v>
      </c>
      <c r="AD1373" s="56" t="s">
        <v>342</v>
      </c>
      <c r="AE1373" s="56" t="s">
        <v>354</v>
      </c>
      <c r="AF1373" s="56" t="s">
        <v>291</v>
      </c>
      <c r="AG1373" s="56">
        <v>2014</v>
      </c>
      <c r="AH1373" s="56" t="s">
        <v>80</v>
      </c>
      <c r="AI1373" s="56" t="s">
        <v>348</v>
      </c>
      <c r="AJ1373" s="56">
        <v>3040971</v>
      </c>
      <c r="AK1373" s="1">
        <v>41608</v>
      </c>
      <c r="AM1373" s="56">
        <v>41864</v>
      </c>
      <c r="AN1373" s="56" t="s">
        <v>548</v>
      </c>
      <c r="AO1373" s="1">
        <v>41670</v>
      </c>
      <c r="AP1373" s="56" t="s">
        <v>548</v>
      </c>
      <c r="AQ1373" s="56">
        <v>67521</v>
      </c>
      <c r="AR1373" s="56">
        <v>0</v>
      </c>
      <c r="AS1373" s="56" t="s">
        <v>346</v>
      </c>
      <c r="BB1373" s="56" t="s">
        <v>339</v>
      </c>
      <c r="BC1373" s="56" t="s">
        <v>263</v>
      </c>
      <c r="BD1373" s="56" t="s">
        <v>349</v>
      </c>
      <c r="BE1373" s="56" t="s">
        <v>347</v>
      </c>
      <c r="BF1373" s="56" t="s">
        <v>334</v>
      </c>
      <c r="BG1373" s="56" t="s">
        <v>549</v>
      </c>
      <c r="BH1373" s="56">
        <v>0</v>
      </c>
      <c r="BI1373" s="56">
        <v>0</v>
      </c>
      <c r="BJ1373" s="56">
        <v>0</v>
      </c>
    </row>
    <row r="1374" spans="1:62" hidden="1" x14ac:dyDescent="0.3">
      <c r="A1374" s="56">
        <v>49201523</v>
      </c>
      <c r="B1374" s="86">
        <v>599276</v>
      </c>
      <c r="C1374" s="1">
        <v>42893</v>
      </c>
      <c r="D1374" s="56" t="s">
        <v>543</v>
      </c>
      <c r="E1374" s="56" t="s">
        <v>543</v>
      </c>
      <c r="F1374" s="56" t="s">
        <v>334</v>
      </c>
      <c r="G1374" s="56" t="s">
        <v>335</v>
      </c>
      <c r="H1374" s="56" t="s">
        <v>336</v>
      </c>
      <c r="I1374" s="56" t="s">
        <v>544</v>
      </c>
      <c r="K1374" s="56" t="s">
        <v>337</v>
      </c>
      <c r="L1374" s="56" t="s">
        <v>545</v>
      </c>
      <c r="M1374" s="56" t="s">
        <v>1044</v>
      </c>
      <c r="N1374" s="56" t="s">
        <v>1045</v>
      </c>
      <c r="O1374" s="56" t="s">
        <v>546</v>
      </c>
      <c r="P1374" s="1" t="s">
        <v>110</v>
      </c>
      <c r="Q1374" s="56" t="s">
        <v>241</v>
      </c>
      <c r="R1374" s="56" t="s">
        <v>339</v>
      </c>
      <c r="S1374" s="56">
        <v>149281</v>
      </c>
      <c r="T1374" s="1" t="s">
        <v>261</v>
      </c>
      <c r="U1374" s="56">
        <v>41416</v>
      </c>
      <c r="V1374" s="56">
        <v>43099</v>
      </c>
      <c r="W1374" s="56">
        <v>41425</v>
      </c>
      <c r="X1374" s="56">
        <v>42734</v>
      </c>
      <c r="Y1374" s="56" t="s">
        <v>356</v>
      </c>
      <c r="Z1374" s="56" t="s">
        <v>367</v>
      </c>
      <c r="AA1374" s="56" t="s">
        <v>347</v>
      </c>
      <c r="AB1374" s="56" t="s">
        <v>343</v>
      </c>
      <c r="AC1374" s="56" t="s">
        <v>342</v>
      </c>
      <c r="AD1374" s="56" t="s">
        <v>342</v>
      </c>
      <c r="AE1374" s="56" t="s">
        <v>354</v>
      </c>
      <c r="AF1374" s="56" t="s">
        <v>292</v>
      </c>
      <c r="AG1374" s="56">
        <v>2014</v>
      </c>
      <c r="AH1374" s="56" t="s">
        <v>80</v>
      </c>
      <c r="AI1374" s="56" t="s">
        <v>344</v>
      </c>
      <c r="AJ1374" s="56">
        <v>1241000</v>
      </c>
      <c r="AM1374" s="56">
        <v>41864</v>
      </c>
      <c r="AN1374" s="56" t="s">
        <v>548</v>
      </c>
      <c r="AO1374" s="1">
        <v>41406</v>
      </c>
      <c r="AP1374" s="56" t="s">
        <v>548</v>
      </c>
      <c r="AQ1374" s="56">
        <v>67521</v>
      </c>
      <c r="AR1374" s="56">
        <v>0</v>
      </c>
      <c r="AS1374" s="56" t="s">
        <v>346</v>
      </c>
      <c r="BB1374" s="56" t="s">
        <v>339</v>
      </c>
      <c r="BC1374" s="56" t="s">
        <v>263</v>
      </c>
      <c r="BD1374" s="56" t="s">
        <v>349</v>
      </c>
      <c r="BE1374" s="56" t="s">
        <v>347</v>
      </c>
      <c r="BF1374" s="56" t="s">
        <v>334</v>
      </c>
      <c r="BG1374" s="56" t="s">
        <v>549</v>
      </c>
      <c r="BH1374" s="56">
        <v>0</v>
      </c>
      <c r="BI1374" s="56">
        <v>0</v>
      </c>
      <c r="BJ1374" s="56">
        <v>0</v>
      </c>
    </row>
    <row r="1375" spans="1:62" hidden="1" x14ac:dyDescent="0.3">
      <c r="A1375" s="56">
        <v>49201521</v>
      </c>
      <c r="B1375" s="86">
        <v>599276</v>
      </c>
      <c r="C1375" s="1">
        <v>42893</v>
      </c>
      <c r="D1375" s="56" t="s">
        <v>543</v>
      </c>
      <c r="E1375" s="56" t="s">
        <v>543</v>
      </c>
      <c r="F1375" s="56" t="s">
        <v>334</v>
      </c>
      <c r="G1375" s="56" t="s">
        <v>335</v>
      </c>
      <c r="H1375" s="56" t="s">
        <v>336</v>
      </c>
      <c r="I1375" s="56" t="s">
        <v>544</v>
      </c>
      <c r="K1375" s="56" t="s">
        <v>337</v>
      </c>
      <c r="L1375" s="56" t="s">
        <v>545</v>
      </c>
      <c r="M1375" s="56" t="s">
        <v>1044</v>
      </c>
      <c r="N1375" s="56" t="s">
        <v>1045</v>
      </c>
      <c r="O1375" s="56" t="s">
        <v>546</v>
      </c>
      <c r="P1375" s="1" t="s">
        <v>110</v>
      </c>
      <c r="Q1375" s="56" t="s">
        <v>241</v>
      </c>
      <c r="R1375" s="56" t="s">
        <v>339</v>
      </c>
      <c r="S1375" s="56">
        <v>149281</v>
      </c>
      <c r="T1375" s="1" t="s">
        <v>261</v>
      </c>
      <c r="U1375" s="56">
        <v>41416</v>
      </c>
      <c r="V1375" s="56">
        <v>43099</v>
      </c>
      <c r="W1375" s="56">
        <v>41425</v>
      </c>
      <c r="X1375" s="56">
        <v>42734</v>
      </c>
      <c r="Y1375" s="56" t="s">
        <v>356</v>
      </c>
      <c r="Z1375" s="56" t="s">
        <v>367</v>
      </c>
      <c r="AA1375" s="56" t="s">
        <v>347</v>
      </c>
      <c r="AB1375" s="56" t="s">
        <v>343</v>
      </c>
      <c r="AC1375" s="56" t="s">
        <v>342</v>
      </c>
      <c r="AD1375" s="56" t="s">
        <v>342</v>
      </c>
      <c r="AE1375" s="56" t="s">
        <v>354</v>
      </c>
      <c r="AF1375" s="56" t="s">
        <v>292</v>
      </c>
      <c r="AG1375" s="56">
        <v>2013</v>
      </c>
      <c r="AH1375" s="56" t="s">
        <v>80</v>
      </c>
      <c r="AI1375" s="56" t="s">
        <v>344</v>
      </c>
      <c r="AJ1375" s="56">
        <v>426000</v>
      </c>
      <c r="AM1375" s="56">
        <v>41864</v>
      </c>
      <c r="AN1375" s="56" t="s">
        <v>548</v>
      </c>
      <c r="AO1375" s="1">
        <v>41406</v>
      </c>
      <c r="AP1375" s="56" t="s">
        <v>548</v>
      </c>
      <c r="AQ1375" s="56">
        <v>67521</v>
      </c>
      <c r="AR1375" s="56">
        <v>0</v>
      </c>
      <c r="AS1375" s="56" t="s">
        <v>346</v>
      </c>
      <c r="BB1375" s="56" t="s">
        <v>339</v>
      </c>
      <c r="BC1375" s="56" t="s">
        <v>263</v>
      </c>
      <c r="BD1375" s="56" t="s">
        <v>349</v>
      </c>
      <c r="BE1375" s="56" t="s">
        <v>347</v>
      </c>
      <c r="BF1375" s="56" t="s">
        <v>334</v>
      </c>
      <c r="BG1375" s="56" t="s">
        <v>549</v>
      </c>
      <c r="BH1375" s="56">
        <v>0</v>
      </c>
      <c r="BI1375" s="56">
        <v>0</v>
      </c>
      <c r="BJ1375" s="56">
        <v>0</v>
      </c>
    </row>
    <row r="1376" spans="1:62" hidden="1" x14ac:dyDescent="0.3">
      <c r="A1376" s="56">
        <v>49201522</v>
      </c>
      <c r="B1376" s="86">
        <v>599276</v>
      </c>
      <c r="C1376" s="1">
        <v>42893</v>
      </c>
      <c r="D1376" s="56" t="s">
        <v>543</v>
      </c>
      <c r="E1376" s="56" t="s">
        <v>543</v>
      </c>
      <c r="F1376" s="56" t="s">
        <v>334</v>
      </c>
      <c r="G1376" s="56" t="s">
        <v>335</v>
      </c>
      <c r="H1376" s="56" t="s">
        <v>336</v>
      </c>
      <c r="I1376" s="56" t="s">
        <v>544</v>
      </c>
      <c r="K1376" s="56" t="s">
        <v>337</v>
      </c>
      <c r="L1376" s="56" t="s">
        <v>545</v>
      </c>
      <c r="M1376" s="56" t="s">
        <v>1044</v>
      </c>
      <c r="N1376" s="56" t="s">
        <v>1045</v>
      </c>
      <c r="O1376" s="56" t="s">
        <v>546</v>
      </c>
      <c r="P1376" s="1" t="s">
        <v>110</v>
      </c>
      <c r="Q1376" s="56" t="s">
        <v>241</v>
      </c>
      <c r="R1376" s="56" t="s">
        <v>339</v>
      </c>
      <c r="S1376" s="56">
        <v>149281</v>
      </c>
      <c r="T1376" s="1" t="s">
        <v>261</v>
      </c>
      <c r="U1376" s="56">
        <v>41416</v>
      </c>
      <c r="V1376" s="56">
        <v>43099</v>
      </c>
      <c r="W1376" s="56">
        <v>41425</v>
      </c>
      <c r="X1376" s="56">
        <v>42734</v>
      </c>
      <c r="Y1376" s="56" t="s">
        <v>356</v>
      </c>
      <c r="Z1376" s="56" t="s">
        <v>367</v>
      </c>
      <c r="AA1376" s="56" t="s">
        <v>347</v>
      </c>
      <c r="AB1376" s="56" t="s">
        <v>343</v>
      </c>
      <c r="AC1376" s="56" t="s">
        <v>342</v>
      </c>
      <c r="AD1376" s="56" t="s">
        <v>342</v>
      </c>
      <c r="AE1376" s="56" t="s">
        <v>354</v>
      </c>
      <c r="AF1376" s="56" t="s">
        <v>292</v>
      </c>
      <c r="AG1376" s="56">
        <v>2014</v>
      </c>
      <c r="AH1376" s="56" t="s">
        <v>80</v>
      </c>
      <c r="AI1376" s="56" t="s">
        <v>348</v>
      </c>
      <c r="AJ1376" s="56">
        <v>779000</v>
      </c>
      <c r="AM1376" s="56">
        <v>41864</v>
      </c>
      <c r="AN1376" s="56" t="s">
        <v>548</v>
      </c>
      <c r="AO1376" s="1">
        <v>41406</v>
      </c>
      <c r="AP1376" s="56" t="s">
        <v>548</v>
      </c>
      <c r="AQ1376" s="56">
        <v>67521</v>
      </c>
      <c r="AR1376" s="56">
        <v>0</v>
      </c>
      <c r="AS1376" s="56" t="s">
        <v>346</v>
      </c>
      <c r="BB1376" s="56" t="s">
        <v>339</v>
      </c>
      <c r="BC1376" s="56" t="s">
        <v>263</v>
      </c>
      <c r="BD1376" s="56" t="s">
        <v>349</v>
      </c>
      <c r="BE1376" s="56" t="s">
        <v>347</v>
      </c>
      <c r="BF1376" s="56" t="s">
        <v>334</v>
      </c>
      <c r="BG1376" s="56" t="s">
        <v>549</v>
      </c>
      <c r="BH1376" s="56">
        <v>0</v>
      </c>
      <c r="BI1376" s="56">
        <v>0</v>
      </c>
      <c r="BJ1376" s="56">
        <v>0</v>
      </c>
    </row>
    <row r="1377" spans="1:62" hidden="1" x14ac:dyDescent="0.3">
      <c r="A1377" s="56">
        <v>49201530</v>
      </c>
      <c r="B1377" s="86">
        <v>599276</v>
      </c>
      <c r="C1377" s="1">
        <v>42893</v>
      </c>
      <c r="D1377" s="56" t="s">
        <v>543</v>
      </c>
      <c r="E1377" s="56" t="s">
        <v>543</v>
      </c>
      <c r="F1377" s="56" t="s">
        <v>334</v>
      </c>
      <c r="G1377" s="56" t="s">
        <v>335</v>
      </c>
      <c r="H1377" s="56" t="s">
        <v>336</v>
      </c>
      <c r="I1377" s="56" t="s">
        <v>544</v>
      </c>
      <c r="K1377" s="56" t="s">
        <v>337</v>
      </c>
      <c r="L1377" s="56" t="s">
        <v>545</v>
      </c>
      <c r="M1377" s="56" t="s">
        <v>1044</v>
      </c>
      <c r="N1377" s="56" t="s">
        <v>1045</v>
      </c>
      <c r="O1377" s="56" t="s">
        <v>546</v>
      </c>
      <c r="P1377" s="1" t="s">
        <v>110</v>
      </c>
      <c r="Q1377" s="56" t="s">
        <v>552</v>
      </c>
      <c r="R1377" s="56" t="s">
        <v>339</v>
      </c>
      <c r="S1377" s="56">
        <v>141806</v>
      </c>
      <c r="T1377" s="1" t="s">
        <v>465</v>
      </c>
      <c r="U1377" s="56">
        <v>41416</v>
      </c>
      <c r="V1377" s="56">
        <v>43099</v>
      </c>
      <c r="W1377" s="56">
        <v>41394</v>
      </c>
      <c r="X1377" s="56">
        <v>42734</v>
      </c>
      <c r="Y1377" s="56" t="s">
        <v>340</v>
      </c>
      <c r="Z1377" s="56" t="s">
        <v>341</v>
      </c>
      <c r="AA1377" s="56" t="s">
        <v>342</v>
      </c>
      <c r="AB1377" s="56" t="s">
        <v>339</v>
      </c>
      <c r="AC1377" s="56" t="s">
        <v>342</v>
      </c>
      <c r="AD1377" s="56" t="s">
        <v>342</v>
      </c>
      <c r="AE1377" s="56" t="s">
        <v>334</v>
      </c>
      <c r="AF1377" s="56" t="s">
        <v>291</v>
      </c>
      <c r="AG1377" s="56">
        <v>2014</v>
      </c>
      <c r="AH1377" s="56" t="s">
        <v>80</v>
      </c>
      <c r="AI1377" s="56" t="s">
        <v>348</v>
      </c>
      <c r="AJ1377" s="56">
        <v>13623</v>
      </c>
      <c r="AK1377" s="1">
        <v>41608</v>
      </c>
      <c r="AM1377" s="56">
        <v>42762</v>
      </c>
      <c r="AN1377" s="56" t="s">
        <v>551</v>
      </c>
      <c r="AO1377" s="1">
        <v>41667</v>
      </c>
      <c r="AP1377" s="56" t="s">
        <v>548</v>
      </c>
      <c r="AQ1377" s="56">
        <v>268</v>
      </c>
      <c r="AR1377" s="56">
        <v>0</v>
      </c>
      <c r="AS1377" s="56" t="s">
        <v>346</v>
      </c>
      <c r="AT1377" s="56">
        <v>1003</v>
      </c>
      <c r="AU1377" s="56" t="s">
        <v>369</v>
      </c>
      <c r="AX1377" s="56">
        <v>0</v>
      </c>
      <c r="BB1377" s="56" t="s">
        <v>339</v>
      </c>
      <c r="BC1377" s="56" t="s">
        <v>263</v>
      </c>
      <c r="BD1377" s="56" t="s">
        <v>349</v>
      </c>
      <c r="BE1377" s="56" t="s">
        <v>347</v>
      </c>
      <c r="BF1377" s="56" t="s">
        <v>334</v>
      </c>
      <c r="BG1377" s="56" t="s">
        <v>549</v>
      </c>
      <c r="BH1377" s="56">
        <v>0</v>
      </c>
      <c r="BI1377" s="56">
        <v>0</v>
      </c>
      <c r="BJ1377" s="56">
        <v>1</v>
      </c>
    </row>
    <row r="1378" spans="1:62" hidden="1" x14ac:dyDescent="0.3">
      <c r="A1378" s="56">
        <v>49201527</v>
      </c>
      <c r="B1378" s="86">
        <v>599276</v>
      </c>
      <c r="C1378" s="1">
        <v>42893</v>
      </c>
      <c r="D1378" s="56" t="s">
        <v>543</v>
      </c>
      <c r="E1378" s="56" t="s">
        <v>543</v>
      </c>
      <c r="F1378" s="56" t="s">
        <v>334</v>
      </c>
      <c r="G1378" s="56" t="s">
        <v>335</v>
      </c>
      <c r="H1378" s="56" t="s">
        <v>336</v>
      </c>
      <c r="I1378" s="56" t="s">
        <v>544</v>
      </c>
      <c r="K1378" s="56" t="s">
        <v>337</v>
      </c>
      <c r="L1378" s="56" t="s">
        <v>545</v>
      </c>
      <c r="M1378" s="56" t="s">
        <v>1044</v>
      </c>
      <c r="N1378" s="56" t="s">
        <v>1045</v>
      </c>
      <c r="O1378" s="56" t="s">
        <v>546</v>
      </c>
      <c r="P1378" s="1" t="s">
        <v>110</v>
      </c>
      <c r="Q1378" s="56" t="s">
        <v>241</v>
      </c>
      <c r="R1378" s="56" t="s">
        <v>339</v>
      </c>
      <c r="S1378" s="56">
        <v>149281</v>
      </c>
      <c r="T1378" s="1" t="s">
        <v>261</v>
      </c>
      <c r="U1378" s="56">
        <v>41416</v>
      </c>
      <c r="V1378" s="56">
        <v>43099</v>
      </c>
      <c r="W1378" s="56">
        <v>41425</v>
      </c>
      <c r="X1378" s="56">
        <v>42734</v>
      </c>
      <c r="Y1378" s="56" t="s">
        <v>356</v>
      </c>
      <c r="Z1378" s="56" t="s">
        <v>367</v>
      </c>
      <c r="AA1378" s="56" t="s">
        <v>347</v>
      </c>
      <c r="AB1378" s="56" t="s">
        <v>343</v>
      </c>
      <c r="AC1378" s="56" t="s">
        <v>342</v>
      </c>
      <c r="AD1378" s="56" t="s">
        <v>342</v>
      </c>
      <c r="AE1378" s="56" t="s">
        <v>354</v>
      </c>
      <c r="AF1378" s="56" t="s">
        <v>292</v>
      </c>
      <c r="AG1378" s="56">
        <v>2016</v>
      </c>
      <c r="AH1378" s="56" t="s">
        <v>80</v>
      </c>
      <c r="AI1378" s="56" t="s">
        <v>344</v>
      </c>
      <c r="AJ1378" s="56">
        <v>1369000</v>
      </c>
      <c r="AM1378" s="56">
        <v>41864</v>
      </c>
      <c r="AN1378" s="56" t="s">
        <v>548</v>
      </c>
      <c r="AO1378" s="1">
        <v>42629</v>
      </c>
      <c r="AP1378" s="56" t="s">
        <v>548</v>
      </c>
      <c r="AQ1378" s="56">
        <v>67521</v>
      </c>
      <c r="AR1378" s="56">
        <v>0</v>
      </c>
      <c r="AS1378" s="56" t="s">
        <v>346</v>
      </c>
      <c r="BB1378" s="56" t="s">
        <v>339</v>
      </c>
      <c r="BC1378" s="56" t="s">
        <v>263</v>
      </c>
      <c r="BD1378" s="56" t="s">
        <v>349</v>
      </c>
      <c r="BE1378" s="56" t="s">
        <v>347</v>
      </c>
      <c r="BF1378" s="56" t="s">
        <v>334</v>
      </c>
      <c r="BG1378" s="56" t="s">
        <v>549</v>
      </c>
      <c r="BH1378" s="56">
        <v>0</v>
      </c>
      <c r="BI1378" s="56">
        <v>0</v>
      </c>
      <c r="BJ1378" s="56">
        <v>0</v>
      </c>
    </row>
    <row r="1379" spans="1:62" hidden="1" x14ac:dyDescent="0.3">
      <c r="A1379" s="56">
        <v>49201525</v>
      </c>
      <c r="B1379" s="86">
        <v>599276</v>
      </c>
      <c r="C1379" s="1">
        <v>42893</v>
      </c>
      <c r="D1379" s="56" t="s">
        <v>543</v>
      </c>
      <c r="E1379" s="56" t="s">
        <v>543</v>
      </c>
      <c r="F1379" s="56" t="s">
        <v>334</v>
      </c>
      <c r="G1379" s="56" t="s">
        <v>335</v>
      </c>
      <c r="H1379" s="56" t="s">
        <v>336</v>
      </c>
      <c r="I1379" s="56" t="s">
        <v>544</v>
      </c>
      <c r="K1379" s="56" t="s">
        <v>337</v>
      </c>
      <c r="L1379" s="56" t="s">
        <v>545</v>
      </c>
      <c r="M1379" s="56" t="s">
        <v>1044</v>
      </c>
      <c r="N1379" s="56" t="s">
        <v>1045</v>
      </c>
      <c r="O1379" s="56" t="s">
        <v>546</v>
      </c>
      <c r="P1379" s="1" t="s">
        <v>110</v>
      </c>
      <c r="Q1379" s="56" t="s">
        <v>241</v>
      </c>
      <c r="R1379" s="56" t="s">
        <v>339</v>
      </c>
      <c r="S1379" s="56">
        <v>149281</v>
      </c>
      <c r="T1379" s="1" t="s">
        <v>261</v>
      </c>
      <c r="U1379" s="56">
        <v>41416</v>
      </c>
      <c r="V1379" s="56">
        <v>43099</v>
      </c>
      <c r="W1379" s="56">
        <v>41425</v>
      </c>
      <c r="X1379" s="56">
        <v>42734</v>
      </c>
      <c r="Y1379" s="56" t="s">
        <v>356</v>
      </c>
      <c r="Z1379" s="56" t="s">
        <v>367</v>
      </c>
      <c r="AA1379" s="56" t="s">
        <v>347</v>
      </c>
      <c r="AB1379" s="56" t="s">
        <v>343</v>
      </c>
      <c r="AC1379" s="56" t="s">
        <v>342</v>
      </c>
      <c r="AD1379" s="56" t="s">
        <v>342</v>
      </c>
      <c r="AE1379" s="56" t="s">
        <v>354</v>
      </c>
      <c r="AF1379" s="56" t="s">
        <v>292</v>
      </c>
      <c r="AG1379" s="56">
        <v>2015</v>
      </c>
      <c r="AH1379" s="56" t="s">
        <v>80</v>
      </c>
      <c r="AI1379" s="56" t="s">
        <v>344</v>
      </c>
      <c r="AJ1379" s="56">
        <v>3149000</v>
      </c>
      <c r="AM1379" s="56">
        <v>41864</v>
      </c>
      <c r="AN1379" s="56" t="s">
        <v>548</v>
      </c>
      <c r="AO1379" s="1">
        <v>41406</v>
      </c>
      <c r="AP1379" s="56" t="s">
        <v>548</v>
      </c>
      <c r="AQ1379" s="56">
        <v>67521</v>
      </c>
      <c r="AR1379" s="56">
        <v>0</v>
      </c>
      <c r="AS1379" s="56" t="s">
        <v>346</v>
      </c>
      <c r="BB1379" s="56" t="s">
        <v>339</v>
      </c>
      <c r="BC1379" s="56" t="s">
        <v>263</v>
      </c>
      <c r="BD1379" s="56" t="s">
        <v>349</v>
      </c>
      <c r="BE1379" s="56" t="s">
        <v>347</v>
      </c>
      <c r="BF1379" s="56" t="s">
        <v>334</v>
      </c>
      <c r="BG1379" s="56" t="s">
        <v>549</v>
      </c>
      <c r="BH1379" s="56">
        <v>0</v>
      </c>
      <c r="BI1379" s="56">
        <v>0</v>
      </c>
      <c r="BJ1379" s="56">
        <v>0</v>
      </c>
    </row>
    <row r="1380" spans="1:62" hidden="1" x14ac:dyDescent="0.3">
      <c r="A1380" s="56">
        <v>49201526</v>
      </c>
      <c r="B1380" s="86">
        <v>599276</v>
      </c>
      <c r="C1380" s="1">
        <v>42893</v>
      </c>
      <c r="D1380" s="56" t="s">
        <v>543</v>
      </c>
      <c r="E1380" s="56" t="s">
        <v>543</v>
      </c>
      <c r="F1380" s="56" t="s">
        <v>334</v>
      </c>
      <c r="G1380" s="56" t="s">
        <v>335</v>
      </c>
      <c r="H1380" s="56" t="s">
        <v>336</v>
      </c>
      <c r="I1380" s="56" t="s">
        <v>544</v>
      </c>
      <c r="K1380" s="56" t="s">
        <v>337</v>
      </c>
      <c r="L1380" s="56" t="s">
        <v>545</v>
      </c>
      <c r="M1380" s="56" t="s">
        <v>1044</v>
      </c>
      <c r="N1380" s="56" t="s">
        <v>1045</v>
      </c>
      <c r="O1380" s="56" t="s">
        <v>546</v>
      </c>
      <c r="P1380" s="1" t="s">
        <v>110</v>
      </c>
      <c r="Q1380" s="56" t="s">
        <v>241</v>
      </c>
      <c r="R1380" s="56" t="s">
        <v>339</v>
      </c>
      <c r="S1380" s="56">
        <v>149281</v>
      </c>
      <c r="T1380" s="1" t="s">
        <v>261</v>
      </c>
      <c r="U1380" s="56">
        <v>41416</v>
      </c>
      <c r="V1380" s="56">
        <v>43099</v>
      </c>
      <c r="W1380" s="56">
        <v>41425</v>
      </c>
      <c r="X1380" s="56">
        <v>42734</v>
      </c>
      <c r="Y1380" s="56" t="s">
        <v>356</v>
      </c>
      <c r="Z1380" s="56" t="s">
        <v>367</v>
      </c>
      <c r="AA1380" s="56" t="s">
        <v>347</v>
      </c>
      <c r="AB1380" s="56" t="s">
        <v>343</v>
      </c>
      <c r="AC1380" s="56" t="s">
        <v>342</v>
      </c>
      <c r="AD1380" s="56" t="s">
        <v>342</v>
      </c>
      <c r="AE1380" s="56" t="s">
        <v>354</v>
      </c>
      <c r="AF1380" s="56" t="s">
        <v>292</v>
      </c>
      <c r="AG1380" s="56">
        <v>2016</v>
      </c>
      <c r="AH1380" s="56" t="s">
        <v>80</v>
      </c>
      <c r="AI1380" s="56" t="s">
        <v>348</v>
      </c>
      <c r="AJ1380" s="56">
        <v>1925000</v>
      </c>
      <c r="AM1380" s="56">
        <v>41864</v>
      </c>
      <c r="AN1380" s="56" t="s">
        <v>548</v>
      </c>
      <c r="AO1380" s="1">
        <v>41406</v>
      </c>
      <c r="AP1380" s="56" t="s">
        <v>548</v>
      </c>
      <c r="AQ1380" s="56">
        <v>67521</v>
      </c>
      <c r="AR1380" s="56">
        <v>0</v>
      </c>
      <c r="AS1380" s="56" t="s">
        <v>346</v>
      </c>
      <c r="BB1380" s="56" t="s">
        <v>339</v>
      </c>
      <c r="BC1380" s="56" t="s">
        <v>263</v>
      </c>
      <c r="BD1380" s="56" t="s">
        <v>349</v>
      </c>
      <c r="BE1380" s="56" t="s">
        <v>347</v>
      </c>
      <c r="BF1380" s="56" t="s">
        <v>334</v>
      </c>
      <c r="BG1380" s="56" t="s">
        <v>549</v>
      </c>
      <c r="BH1380" s="56">
        <v>0</v>
      </c>
      <c r="BI1380" s="56">
        <v>0</v>
      </c>
      <c r="BJ1380" s="56">
        <v>0</v>
      </c>
    </row>
    <row r="1381" spans="1:62" hidden="1" x14ac:dyDescent="0.3">
      <c r="A1381" s="56">
        <v>49201529</v>
      </c>
      <c r="B1381" s="86">
        <v>599276</v>
      </c>
      <c r="C1381" s="1">
        <v>42893</v>
      </c>
      <c r="D1381" s="56" t="s">
        <v>543</v>
      </c>
      <c r="E1381" s="56" t="s">
        <v>543</v>
      </c>
      <c r="F1381" s="56" t="s">
        <v>334</v>
      </c>
      <c r="G1381" s="56" t="s">
        <v>335</v>
      </c>
      <c r="H1381" s="56" t="s">
        <v>336</v>
      </c>
      <c r="I1381" s="56" t="s">
        <v>544</v>
      </c>
      <c r="K1381" s="56" t="s">
        <v>337</v>
      </c>
      <c r="L1381" s="56" t="s">
        <v>545</v>
      </c>
      <c r="M1381" s="56" t="s">
        <v>1044</v>
      </c>
      <c r="N1381" s="56" t="s">
        <v>1045</v>
      </c>
      <c r="O1381" s="56" t="s">
        <v>546</v>
      </c>
      <c r="P1381" s="1" t="s">
        <v>110</v>
      </c>
      <c r="Q1381" s="56" t="s">
        <v>552</v>
      </c>
      <c r="R1381" s="56" t="s">
        <v>339</v>
      </c>
      <c r="S1381" s="56">
        <v>141806</v>
      </c>
      <c r="T1381" s="1" t="s">
        <v>465</v>
      </c>
      <c r="U1381" s="56">
        <v>41416</v>
      </c>
      <c r="V1381" s="56">
        <v>43099</v>
      </c>
      <c r="W1381" s="56">
        <v>41394</v>
      </c>
      <c r="X1381" s="56">
        <v>42734</v>
      </c>
      <c r="Y1381" s="56" t="s">
        <v>340</v>
      </c>
      <c r="Z1381" s="56" t="s">
        <v>341</v>
      </c>
      <c r="AA1381" s="56" t="s">
        <v>342</v>
      </c>
      <c r="AB1381" s="56" t="s">
        <v>339</v>
      </c>
      <c r="AC1381" s="56" t="s">
        <v>342</v>
      </c>
      <c r="AD1381" s="56" t="s">
        <v>342</v>
      </c>
      <c r="AE1381" s="56" t="s">
        <v>334</v>
      </c>
      <c r="AF1381" s="56" t="s">
        <v>224</v>
      </c>
      <c r="AG1381" s="56">
        <v>2014</v>
      </c>
      <c r="AH1381" s="56" t="s">
        <v>80</v>
      </c>
      <c r="AI1381" s="56" t="s">
        <v>339</v>
      </c>
      <c r="AJ1381" s="56">
        <v>168581</v>
      </c>
      <c r="AM1381" s="56">
        <v>42762</v>
      </c>
      <c r="AN1381" s="56" t="s">
        <v>551</v>
      </c>
      <c r="AO1381" s="1">
        <v>41863</v>
      </c>
      <c r="AP1381" s="56" t="s">
        <v>548</v>
      </c>
      <c r="AQ1381" s="56">
        <v>268</v>
      </c>
      <c r="AR1381" s="56">
        <v>0</v>
      </c>
      <c r="AS1381" s="56" t="s">
        <v>346</v>
      </c>
      <c r="AT1381" s="56">
        <v>1003</v>
      </c>
      <c r="AU1381" s="56" t="s">
        <v>369</v>
      </c>
      <c r="AX1381" s="56">
        <v>0</v>
      </c>
      <c r="BB1381" s="56" t="s">
        <v>339</v>
      </c>
      <c r="BC1381" s="56" t="s">
        <v>263</v>
      </c>
      <c r="BD1381" s="56" t="s">
        <v>349</v>
      </c>
      <c r="BE1381" s="56" t="s">
        <v>347</v>
      </c>
      <c r="BF1381" s="56" t="s">
        <v>334</v>
      </c>
      <c r="BG1381" s="56" t="s">
        <v>549</v>
      </c>
      <c r="BH1381" s="56">
        <v>0</v>
      </c>
      <c r="BI1381" s="56">
        <v>0</v>
      </c>
      <c r="BJ1381" s="56">
        <v>1</v>
      </c>
    </row>
    <row r="1382" spans="1:62" hidden="1" x14ac:dyDescent="0.3">
      <c r="A1382" s="56">
        <v>49201172</v>
      </c>
      <c r="B1382" s="86">
        <v>599276</v>
      </c>
      <c r="C1382" s="1">
        <v>42893</v>
      </c>
      <c r="D1382" s="56" t="s">
        <v>543</v>
      </c>
      <c r="E1382" s="56" t="s">
        <v>543</v>
      </c>
      <c r="F1382" s="56" t="s">
        <v>334</v>
      </c>
      <c r="G1382" s="56" t="s">
        <v>335</v>
      </c>
      <c r="H1382" s="56" t="s">
        <v>336</v>
      </c>
      <c r="I1382" s="56" t="s">
        <v>544</v>
      </c>
      <c r="K1382" s="56" t="s">
        <v>337</v>
      </c>
      <c r="L1382" s="56" t="s">
        <v>545</v>
      </c>
      <c r="M1382" s="56" t="s">
        <v>1044</v>
      </c>
      <c r="N1382" s="56" t="s">
        <v>1045</v>
      </c>
      <c r="O1382" s="56" t="s">
        <v>546</v>
      </c>
      <c r="P1382" s="1" t="s">
        <v>110</v>
      </c>
      <c r="Q1382" s="56" t="s">
        <v>241</v>
      </c>
      <c r="R1382" s="56" t="s">
        <v>339</v>
      </c>
      <c r="S1382" s="56">
        <v>141810</v>
      </c>
      <c r="T1382" s="1" t="s">
        <v>566</v>
      </c>
      <c r="U1382" s="56">
        <v>41416</v>
      </c>
      <c r="V1382" s="56">
        <v>43099</v>
      </c>
      <c r="W1382" s="56">
        <v>41394</v>
      </c>
      <c r="X1382" s="56">
        <v>42734</v>
      </c>
      <c r="Y1382" s="56" t="s">
        <v>356</v>
      </c>
      <c r="Z1382" s="56" t="s">
        <v>382</v>
      </c>
      <c r="AA1382" s="56" t="s">
        <v>347</v>
      </c>
      <c r="AB1382" s="56" t="s">
        <v>343</v>
      </c>
      <c r="AC1382" s="56" t="s">
        <v>342</v>
      </c>
      <c r="AD1382" s="56" t="s">
        <v>342</v>
      </c>
      <c r="AE1382" s="56" t="s">
        <v>334</v>
      </c>
      <c r="AF1382" s="56" t="s">
        <v>291</v>
      </c>
      <c r="AG1382" s="56">
        <v>2014</v>
      </c>
      <c r="AH1382" s="56" t="s">
        <v>80</v>
      </c>
      <c r="AI1382" s="56" t="s">
        <v>348</v>
      </c>
      <c r="AJ1382" s="56">
        <v>13.3</v>
      </c>
      <c r="AK1382" s="1">
        <v>41608</v>
      </c>
      <c r="AL1382" s="56" t="s">
        <v>564</v>
      </c>
      <c r="AM1382" s="56">
        <v>42762</v>
      </c>
      <c r="AN1382" s="56" t="s">
        <v>551</v>
      </c>
      <c r="AO1382" s="1">
        <v>41841</v>
      </c>
      <c r="AP1382" s="56" t="s">
        <v>548</v>
      </c>
      <c r="AQ1382" s="56">
        <v>66066</v>
      </c>
      <c r="AR1382" s="56">
        <v>0</v>
      </c>
      <c r="AS1382" s="56" t="s">
        <v>346</v>
      </c>
      <c r="BB1382" s="56" t="s">
        <v>339</v>
      </c>
      <c r="BC1382" s="56" t="s">
        <v>263</v>
      </c>
      <c r="BD1382" s="56" t="s">
        <v>349</v>
      </c>
      <c r="BE1382" s="56" t="s">
        <v>347</v>
      </c>
      <c r="BF1382" s="56" t="s">
        <v>334</v>
      </c>
      <c r="BG1382" s="56" t="s">
        <v>549</v>
      </c>
      <c r="BH1382" s="56">
        <v>0</v>
      </c>
      <c r="BI1382" s="56">
        <v>0</v>
      </c>
      <c r="BJ1382" s="56">
        <v>1</v>
      </c>
    </row>
    <row r="1383" spans="1:62" hidden="1" x14ac:dyDescent="0.3">
      <c r="A1383" s="56">
        <v>49201528</v>
      </c>
      <c r="B1383" s="86">
        <v>599276</v>
      </c>
      <c r="C1383" s="1">
        <v>42893</v>
      </c>
      <c r="D1383" s="56" t="s">
        <v>543</v>
      </c>
      <c r="E1383" s="56" t="s">
        <v>543</v>
      </c>
      <c r="F1383" s="56" t="s">
        <v>334</v>
      </c>
      <c r="G1383" s="56" t="s">
        <v>335</v>
      </c>
      <c r="H1383" s="56" t="s">
        <v>336</v>
      </c>
      <c r="I1383" s="56" t="s">
        <v>544</v>
      </c>
      <c r="K1383" s="56" t="s">
        <v>337</v>
      </c>
      <c r="L1383" s="56" t="s">
        <v>545</v>
      </c>
      <c r="M1383" s="56" t="s">
        <v>1044</v>
      </c>
      <c r="N1383" s="56" t="s">
        <v>1045</v>
      </c>
      <c r="O1383" s="56" t="s">
        <v>546</v>
      </c>
      <c r="P1383" s="1" t="s">
        <v>110</v>
      </c>
      <c r="Q1383" s="56" t="s">
        <v>241</v>
      </c>
      <c r="R1383" s="56" t="s">
        <v>339</v>
      </c>
      <c r="S1383" s="56">
        <v>149281</v>
      </c>
      <c r="T1383" s="1" t="s">
        <v>261</v>
      </c>
      <c r="U1383" s="56">
        <v>41416</v>
      </c>
      <c r="V1383" s="56">
        <v>43099</v>
      </c>
      <c r="W1383" s="56">
        <v>41425</v>
      </c>
      <c r="X1383" s="56">
        <v>42734</v>
      </c>
      <c r="Y1383" s="56" t="s">
        <v>356</v>
      </c>
      <c r="Z1383" s="56" t="s">
        <v>367</v>
      </c>
      <c r="AA1383" s="56" t="s">
        <v>347</v>
      </c>
      <c r="AB1383" s="56" t="s">
        <v>343</v>
      </c>
      <c r="AC1383" s="56" t="s">
        <v>342</v>
      </c>
      <c r="AD1383" s="56" t="s">
        <v>342</v>
      </c>
      <c r="AE1383" s="56" t="s">
        <v>354</v>
      </c>
      <c r="AF1383" s="56" t="s">
        <v>292</v>
      </c>
      <c r="AG1383" s="56">
        <v>2017</v>
      </c>
      <c r="AH1383" s="56" t="s">
        <v>80</v>
      </c>
      <c r="AI1383" s="56" t="s">
        <v>348</v>
      </c>
      <c r="AJ1383" s="56">
        <v>1558000</v>
      </c>
      <c r="AM1383" s="56">
        <v>41864</v>
      </c>
      <c r="AN1383" s="56" t="s">
        <v>548</v>
      </c>
      <c r="AO1383" s="1">
        <v>41406</v>
      </c>
      <c r="AP1383" s="56" t="s">
        <v>548</v>
      </c>
      <c r="AQ1383" s="56">
        <v>67521</v>
      </c>
      <c r="AR1383" s="56">
        <v>0</v>
      </c>
      <c r="AS1383" s="56" t="s">
        <v>346</v>
      </c>
      <c r="BB1383" s="56" t="s">
        <v>339</v>
      </c>
      <c r="BC1383" s="56" t="s">
        <v>263</v>
      </c>
      <c r="BD1383" s="56" t="s">
        <v>349</v>
      </c>
      <c r="BE1383" s="56" t="s">
        <v>347</v>
      </c>
      <c r="BF1383" s="56" t="s">
        <v>334</v>
      </c>
      <c r="BG1383" s="56" t="s">
        <v>549</v>
      </c>
      <c r="BH1383" s="56">
        <v>0</v>
      </c>
      <c r="BI1383" s="56">
        <v>0</v>
      </c>
      <c r="BJ1383" s="56">
        <v>0</v>
      </c>
    </row>
    <row r="1384" spans="1:62" hidden="1" x14ac:dyDescent="0.3">
      <c r="A1384" s="56">
        <v>49201545</v>
      </c>
      <c r="B1384" s="86">
        <v>599276</v>
      </c>
      <c r="C1384" s="1">
        <v>42893</v>
      </c>
      <c r="D1384" s="56" t="s">
        <v>543</v>
      </c>
      <c r="E1384" s="56" t="s">
        <v>543</v>
      </c>
      <c r="F1384" s="56" t="s">
        <v>334</v>
      </c>
      <c r="G1384" s="56" t="s">
        <v>335</v>
      </c>
      <c r="H1384" s="56" t="s">
        <v>336</v>
      </c>
      <c r="I1384" s="56" t="s">
        <v>544</v>
      </c>
      <c r="K1384" s="56" t="s">
        <v>337</v>
      </c>
      <c r="L1384" s="56" t="s">
        <v>545</v>
      </c>
      <c r="M1384" s="56" t="s">
        <v>1044</v>
      </c>
      <c r="N1384" s="56" t="s">
        <v>1045</v>
      </c>
      <c r="O1384" s="56" t="s">
        <v>546</v>
      </c>
      <c r="P1384" s="1" t="s">
        <v>110</v>
      </c>
      <c r="Q1384" s="56" t="s">
        <v>552</v>
      </c>
      <c r="R1384" s="56" t="s">
        <v>339</v>
      </c>
      <c r="S1384" s="56">
        <v>141805</v>
      </c>
      <c r="T1384" s="1" t="s">
        <v>253</v>
      </c>
      <c r="U1384" s="56">
        <v>41416</v>
      </c>
      <c r="V1384" s="56">
        <v>43099</v>
      </c>
      <c r="W1384" s="56">
        <v>41425</v>
      </c>
      <c r="X1384" s="56">
        <v>42734</v>
      </c>
      <c r="Y1384" s="56" t="s">
        <v>340</v>
      </c>
      <c r="Z1384" s="56" t="s">
        <v>341</v>
      </c>
      <c r="AA1384" s="56" t="s">
        <v>342</v>
      </c>
      <c r="AB1384" s="56" t="s">
        <v>343</v>
      </c>
      <c r="AC1384" s="56" t="s">
        <v>342</v>
      </c>
      <c r="AD1384" s="56" t="s">
        <v>347</v>
      </c>
      <c r="AE1384" s="56" t="s">
        <v>334</v>
      </c>
      <c r="AF1384" s="56" t="s">
        <v>224</v>
      </c>
      <c r="AG1384" s="56">
        <v>2013</v>
      </c>
      <c r="AH1384" s="56" t="s">
        <v>80</v>
      </c>
      <c r="AI1384" s="56" t="s">
        <v>339</v>
      </c>
      <c r="AJ1384" s="56">
        <v>0</v>
      </c>
      <c r="AM1384" s="56">
        <v>42613</v>
      </c>
      <c r="AN1384" s="56" t="s">
        <v>551</v>
      </c>
      <c r="AO1384" s="1">
        <v>41350</v>
      </c>
      <c r="AP1384" s="56" t="s">
        <v>548</v>
      </c>
      <c r="AQ1384" s="56">
        <v>328</v>
      </c>
      <c r="AR1384" s="56">
        <v>0</v>
      </c>
      <c r="AS1384" s="56" t="s">
        <v>346</v>
      </c>
      <c r="BB1384" s="56" t="s">
        <v>339</v>
      </c>
      <c r="BC1384" s="56" t="s">
        <v>263</v>
      </c>
      <c r="BD1384" s="56" t="s">
        <v>349</v>
      </c>
      <c r="BE1384" s="56" t="s">
        <v>347</v>
      </c>
      <c r="BF1384" s="56" t="s">
        <v>334</v>
      </c>
      <c r="BG1384" s="56" t="s">
        <v>549</v>
      </c>
      <c r="BH1384" s="56">
        <v>0</v>
      </c>
      <c r="BI1384" s="56">
        <v>0</v>
      </c>
      <c r="BJ1384" s="56">
        <v>1</v>
      </c>
    </row>
    <row r="1385" spans="1:62" hidden="1" x14ac:dyDescent="0.3">
      <c r="A1385" s="56">
        <v>49201538</v>
      </c>
      <c r="B1385" s="86">
        <v>599276</v>
      </c>
      <c r="C1385" s="1">
        <v>42893</v>
      </c>
      <c r="D1385" s="56" t="s">
        <v>543</v>
      </c>
      <c r="E1385" s="56" t="s">
        <v>543</v>
      </c>
      <c r="F1385" s="56" t="s">
        <v>334</v>
      </c>
      <c r="G1385" s="56" t="s">
        <v>335</v>
      </c>
      <c r="H1385" s="56" t="s">
        <v>336</v>
      </c>
      <c r="I1385" s="56" t="s">
        <v>544</v>
      </c>
      <c r="K1385" s="56" t="s">
        <v>337</v>
      </c>
      <c r="L1385" s="56" t="s">
        <v>545</v>
      </c>
      <c r="M1385" s="56" t="s">
        <v>1044</v>
      </c>
      <c r="N1385" s="56" t="s">
        <v>1045</v>
      </c>
      <c r="O1385" s="56" t="s">
        <v>546</v>
      </c>
      <c r="P1385" s="1" t="s">
        <v>110</v>
      </c>
      <c r="Q1385" s="56" t="s">
        <v>552</v>
      </c>
      <c r="R1385" s="56" t="s">
        <v>339</v>
      </c>
      <c r="S1385" s="56">
        <v>141806</v>
      </c>
      <c r="T1385" s="1" t="s">
        <v>465</v>
      </c>
      <c r="U1385" s="56">
        <v>41416</v>
      </c>
      <c r="V1385" s="56">
        <v>43099</v>
      </c>
      <c r="W1385" s="56">
        <v>41394</v>
      </c>
      <c r="X1385" s="56">
        <v>42734</v>
      </c>
      <c r="Y1385" s="56" t="s">
        <v>340</v>
      </c>
      <c r="Z1385" s="56" t="s">
        <v>341</v>
      </c>
      <c r="AA1385" s="56" t="s">
        <v>342</v>
      </c>
      <c r="AB1385" s="56" t="s">
        <v>339</v>
      </c>
      <c r="AC1385" s="56" t="s">
        <v>342</v>
      </c>
      <c r="AD1385" s="56" t="s">
        <v>342</v>
      </c>
      <c r="AE1385" s="56" t="s">
        <v>334</v>
      </c>
      <c r="AF1385" s="56" t="s">
        <v>292</v>
      </c>
      <c r="AG1385" s="56">
        <v>2014</v>
      </c>
      <c r="AH1385" s="56" t="s">
        <v>80</v>
      </c>
      <c r="AI1385" s="56" t="s">
        <v>348</v>
      </c>
      <c r="AJ1385" s="56">
        <v>17075</v>
      </c>
      <c r="AM1385" s="56">
        <v>42762</v>
      </c>
      <c r="AN1385" s="56" t="s">
        <v>551</v>
      </c>
      <c r="AO1385" s="1">
        <v>41405</v>
      </c>
      <c r="AP1385" s="56" t="s">
        <v>548</v>
      </c>
      <c r="AQ1385" s="56">
        <v>268</v>
      </c>
      <c r="AR1385" s="56">
        <v>0</v>
      </c>
      <c r="AS1385" s="56" t="s">
        <v>346</v>
      </c>
      <c r="AT1385" s="56">
        <v>1003</v>
      </c>
      <c r="AU1385" s="56" t="s">
        <v>369</v>
      </c>
      <c r="AX1385" s="56">
        <v>0</v>
      </c>
      <c r="BB1385" s="56" t="s">
        <v>339</v>
      </c>
      <c r="BC1385" s="56" t="s">
        <v>263</v>
      </c>
      <c r="BD1385" s="56" t="s">
        <v>349</v>
      </c>
      <c r="BE1385" s="56" t="s">
        <v>347</v>
      </c>
      <c r="BF1385" s="56" t="s">
        <v>334</v>
      </c>
      <c r="BG1385" s="56" t="s">
        <v>549</v>
      </c>
      <c r="BH1385" s="56">
        <v>0</v>
      </c>
      <c r="BI1385" s="56">
        <v>0</v>
      </c>
      <c r="BJ1385" s="56">
        <v>1</v>
      </c>
    </row>
    <row r="1386" spans="1:62" hidden="1" x14ac:dyDescent="0.3">
      <c r="A1386" s="56">
        <v>49201534</v>
      </c>
      <c r="B1386" s="86">
        <v>599276</v>
      </c>
      <c r="C1386" s="1">
        <v>42893</v>
      </c>
      <c r="D1386" s="56" t="s">
        <v>543</v>
      </c>
      <c r="E1386" s="56" t="s">
        <v>543</v>
      </c>
      <c r="F1386" s="56" t="s">
        <v>334</v>
      </c>
      <c r="G1386" s="56" t="s">
        <v>335</v>
      </c>
      <c r="H1386" s="56" t="s">
        <v>336</v>
      </c>
      <c r="I1386" s="56" t="s">
        <v>544</v>
      </c>
      <c r="K1386" s="56" t="s">
        <v>337</v>
      </c>
      <c r="L1386" s="56" t="s">
        <v>545</v>
      </c>
      <c r="M1386" s="56" t="s">
        <v>1044</v>
      </c>
      <c r="N1386" s="56" t="s">
        <v>1045</v>
      </c>
      <c r="O1386" s="56" t="s">
        <v>546</v>
      </c>
      <c r="P1386" s="1" t="s">
        <v>110</v>
      </c>
      <c r="Q1386" s="56" t="s">
        <v>552</v>
      </c>
      <c r="R1386" s="56" t="s">
        <v>339</v>
      </c>
      <c r="S1386" s="56">
        <v>141806</v>
      </c>
      <c r="T1386" s="1" t="s">
        <v>465</v>
      </c>
      <c r="U1386" s="56">
        <v>41416</v>
      </c>
      <c r="V1386" s="56">
        <v>43099</v>
      </c>
      <c r="W1386" s="56">
        <v>41394</v>
      </c>
      <c r="X1386" s="56">
        <v>42734</v>
      </c>
      <c r="Y1386" s="56" t="s">
        <v>340</v>
      </c>
      <c r="Z1386" s="56" t="s">
        <v>341</v>
      </c>
      <c r="AA1386" s="56" t="s">
        <v>342</v>
      </c>
      <c r="AB1386" s="56" t="s">
        <v>339</v>
      </c>
      <c r="AC1386" s="56" t="s">
        <v>342</v>
      </c>
      <c r="AD1386" s="56" t="s">
        <v>342</v>
      </c>
      <c r="AE1386" s="56" t="s">
        <v>334</v>
      </c>
      <c r="AF1386" s="56" t="s">
        <v>291</v>
      </c>
      <c r="AG1386" s="56">
        <v>2016</v>
      </c>
      <c r="AH1386" s="56" t="s">
        <v>80</v>
      </c>
      <c r="AI1386" s="56" t="s">
        <v>348</v>
      </c>
      <c r="AJ1386" s="56">
        <v>36113</v>
      </c>
      <c r="AK1386" s="1">
        <v>42369</v>
      </c>
      <c r="AM1386" s="56">
        <v>42762</v>
      </c>
      <c r="AN1386" s="56" t="s">
        <v>551</v>
      </c>
      <c r="AO1386" s="1">
        <v>42409</v>
      </c>
      <c r="AP1386" s="56" t="s">
        <v>548</v>
      </c>
      <c r="AQ1386" s="56">
        <v>268</v>
      </c>
      <c r="AR1386" s="56">
        <v>0</v>
      </c>
      <c r="AS1386" s="56" t="s">
        <v>346</v>
      </c>
      <c r="AT1386" s="56">
        <v>1003</v>
      </c>
      <c r="AU1386" s="56" t="s">
        <v>369</v>
      </c>
      <c r="AX1386" s="56">
        <v>0</v>
      </c>
      <c r="BB1386" s="56" t="s">
        <v>339</v>
      </c>
      <c r="BC1386" s="56" t="s">
        <v>263</v>
      </c>
      <c r="BD1386" s="56" t="s">
        <v>349</v>
      </c>
      <c r="BE1386" s="56" t="s">
        <v>347</v>
      </c>
      <c r="BF1386" s="56" t="s">
        <v>334</v>
      </c>
      <c r="BG1386" s="56" t="s">
        <v>549</v>
      </c>
      <c r="BH1386" s="56">
        <v>0</v>
      </c>
      <c r="BI1386" s="56">
        <v>0</v>
      </c>
      <c r="BJ1386" s="56">
        <v>1</v>
      </c>
    </row>
    <row r="1387" spans="1:62" hidden="1" x14ac:dyDescent="0.3">
      <c r="A1387" s="56">
        <v>49201532</v>
      </c>
      <c r="B1387" s="86">
        <v>599276</v>
      </c>
      <c r="C1387" s="1">
        <v>42893</v>
      </c>
      <c r="D1387" s="56" t="s">
        <v>543</v>
      </c>
      <c r="E1387" s="56" t="s">
        <v>543</v>
      </c>
      <c r="F1387" s="56" t="s">
        <v>334</v>
      </c>
      <c r="G1387" s="56" t="s">
        <v>335</v>
      </c>
      <c r="H1387" s="56" t="s">
        <v>336</v>
      </c>
      <c r="I1387" s="56" t="s">
        <v>544</v>
      </c>
      <c r="K1387" s="56" t="s">
        <v>337</v>
      </c>
      <c r="L1387" s="56" t="s">
        <v>545</v>
      </c>
      <c r="M1387" s="56" t="s">
        <v>1044</v>
      </c>
      <c r="N1387" s="56" t="s">
        <v>1045</v>
      </c>
      <c r="O1387" s="56" t="s">
        <v>546</v>
      </c>
      <c r="P1387" s="1" t="s">
        <v>110</v>
      </c>
      <c r="Q1387" s="56" t="s">
        <v>552</v>
      </c>
      <c r="R1387" s="56" t="s">
        <v>339</v>
      </c>
      <c r="S1387" s="56">
        <v>141806</v>
      </c>
      <c r="T1387" s="1" t="s">
        <v>465</v>
      </c>
      <c r="U1387" s="56">
        <v>41416</v>
      </c>
      <c r="V1387" s="56">
        <v>43099</v>
      </c>
      <c r="W1387" s="56">
        <v>41394</v>
      </c>
      <c r="X1387" s="56">
        <v>42734</v>
      </c>
      <c r="Y1387" s="56" t="s">
        <v>340</v>
      </c>
      <c r="Z1387" s="56" t="s">
        <v>341</v>
      </c>
      <c r="AA1387" s="56" t="s">
        <v>342</v>
      </c>
      <c r="AB1387" s="56" t="s">
        <v>339</v>
      </c>
      <c r="AC1387" s="56" t="s">
        <v>342</v>
      </c>
      <c r="AD1387" s="56" t="s">
        <v>342</v>
      </c>
      <c r="AE1387" s="56" t="s">
        <v>334</v>
      </c>
      <c r="AF1387" s="56" t="s">
        <v>291</v>
      </c>
      <c r="AG1387" s="56">
        <v>2015</v>
      </c>
      <c r="AH1387" s="56" t="s">
        <v>80</v>
      </c>
      <c r="AI1387" s="56" t="s">
        <v>348</v>
      </c>
      <c r="AJ1387" s="56">
        <v>26327</v>
      </c>
      <c r="AK1387" s="1">
        <v>41973</v>
      </c>
      <c r="AM1387" s="56">
        <v>42762</v>
      </c>
      <c r="AN1387" s="56" t="s">
        <v>551</v>
      </c>
      <c r="AO1387" s="1">
        <v>42046</v>
      </c>
      <c r="AP1387" s="56" t="s">
        <v>548</v>
      </c>
      <c r="AQ1387" s="56">
        <v>268</v>
      </c>
      <c r="AR1387" s="56">
        <v>0</v>
      </c>
      <c r="AS1387" s="56" t="s">
        <v>346</v>
      </c>
      <c r="AT1387" s="56">
        <v>1003</v>
      </c>
      <c r="AU1387" s="56" t="s">
        <v>369</v>
      </c>
      <c r="AX1387" s="56">
        <v>0</v>
      </c>
      <c r="BB1387" s="56" t="s">
        <v>339</v>
      </c>
      <c r="BC1387" s="56" t="s">
        <v>263</v>
      </c>
      <c r="BD1387" s="56" t="s">
        <v>349</v>
      </c>
      <c r="BE1387" s="56" t="s">
        <v>347</v>
      </c>
      <c r="BF1387" s="56" t="s">
        <v>334</v>
      </c>
      <c r="BG1387" s="56" t="s">
        <v>549</v>
      </c>
      <c r="BH1387" s="56">
        <v>0</v>
      </c>
      <c r="BI1387" s="56">
        <v>0</v>
      </c>
      <c r="BJ1387" s="56">
        <v>1</v>
      </c>
    </row>
    <row r="1388" spans="1:62" hidden="1" x14ac:dyDescent="0.3">
      <c r="A1388" s="56">
        <v>49201533</v>
      </c>
      <c r="B1388" s="86">
        <v>599276</v>
      </c>
      <c r="C1388" s="1">
        <v>42893</v>
      </c>
      <c r="D1388" s="56" t="s">
        <v>543</v>
      </c>
      <c r="E1388" s="56" t="s">
        <v>543</v>
      </c>
      <c r="F1388" s="56" t="s">
        <v>334</v>
      </c>
      <c r="G1388" s="56" t="s">
        <v>335</v>
      </c>
      <c r="H1388" s="56" t="s">
        <v>336</v>
      </c>
      <c r="I1388" s="56" t="s">
        <v>544</v>
      </c>
      <c r="K1388" s="56" t="s">
        <v>337</v>
      </c>
      <c r="L1388" s="56" t="s">
        <v>545</v>
      </c>
      <c r="M1388" s="56" t="s">
        <v>1044</v>
      </c>
      <c r="N1388" s="56" t="s">
        <v>1045</v>
      </c>
      <c r="O1388" s="56" t="s">
        <v>546</v>
      </c>
      <c r="P1388" s="1" t="s">
        <v>110</v>
      </c>
      <c r="Q1388" s="56" t="s">
        <v>552</v>
      </c>
      <c r="R1388" s="56" t="s">
        <v>339</v>
      </c>
      <c r="S1388" s="56">
        <v>141806</v>
      </c>
      <c r="T1388" s="1" t="s">
        <v>465</v>
      </c>
      <c r="U1388" s="56">
        <v>41416</v>
      </c>
      <c r="V1388" s="56">
        <v>43099</v>
      </c>
      <c r="W1388" s="56">
        <v>41394</v>
      </c>
      <c r="X1388" s="56">
        <v>42734</v>
      </c>
      <c r="Y1388" s="56" t="s">
        <v>340</v>
      </c>
      <c r="Z1388" s="56" t="s">
        <v>341</v>
      </c>
      <c r="AA1388" s="56" t="s">
        <v>342</v>
      </c>
      <c r="AB1388" s="56" t="s">
        <v>339</v>
      </c>
      <c r="AC1388" s="56" t="s">
        <v>342</v>
      </c>
      <c r="AD1388" s="56" t="s">
        <v>342</v>
      </c>
      <c r="AE1388" s="56" t="s">
        <v>334</v>
      </c>
      <c r="AF1388" s="56" t="s">
        <v>291</v>
      </c>
      <c r="AG1388" s="56">
        <v>2015</v>
      </c>
      <c r="AH1388" s="56" t="s">
        <v>80</v>
      </c>
      <c r="AI1388" s="56" t="s">
        <v>344</v>
      </c>
      <c r="AJ1388" s="56">
        <v>13822</v>
      </c>
      <c r="AK1388" s="1">
        <v>42185</v>
      </c>
      <c r="AM1388" s="56">
        <v>42762</v>
      </c>
      <c r="AN1388" s="56" t="s">
        <v>551</v>
      </c>
      <c r="AO1388" s="1">
        <v>42227</v>
      </c>
      <c r="AP1388" s="56" t="s">
        <v>548</v>
      </c>
      <c r="AQ1388" s="56">
        <v>268</v>
      </c>
      <c r="AR1388" s="56">
        <v>0</v>
      </c>
      <c r="AS1388" s="56" t="s">
        <v>346</v>
      </c>
      <c r="AT1388" s="56">
        <v>1003</v>
      </c>
      <c r="AU1388" s="56" t="s">
        <v>369</v>
      </c>
      <c r="AX1388" s="56">
        <v>0</v>
      </c>
      <c r="BB1388" s="56" t="s">
        <v>339</v>
      </c>
      <c r="BC1388" s="56" t="s">
        <v>263</v>
      </c>
      <c r="BD1388" s="56" t="s">
        <v>349</v>
      </c>
      <c r="BE1388" s="56" t="s">
        <v>347</v>
      </c>
      <c r="BF1388" s="56" t="s">
        <v>334</v>
      </c>
      <c r="BG1388" s="56" t="s">
        <v>549</v>
      </c>
      <c r="BH1388" s="56">
        <v>0</v>
      </c>
      <c r="BI1388" s="56">
        <v>0</v>
      </c>
      <c r="BJ1388" s="56">
        <v>1</v>
      </c>
    </row>
    <row r="1389" spans="1:62" hidden="1" x14ac:dyDescent="0.3">
      <c r="A1389" s="56">
        <v>49201537</v>
      </c>
      <c r="B1389" s="86">
        <v>599276</v>
      </c>
      <c r="C1389" s="1">
        <v>42893</v>
      </c>
      <c r="D1389" s="56" t="s">
        <v>543</v>
      </c>
      <c r="E1389" s="56" t="s">
        <v>543</v>
      </c>
      <c r="F1389" s="56" t="s">
        <v>334</v>
      </c>
      <c r="G1389" s="56" t="s">
        <v>335</v>
      </c>
      <c r="H1389" s="56" t="s">
        <v>336</v>
      </c>
      <c r="I1389" s="56" t="s">
        <v>544</v>
      </c>
      <c r="K1389" s="56" t="s">
        <v>337</v>
      </c>
      <c r="L1389" s="56" t="s">
        <v>545</v>
      </c>
      <c r="M1389" s="56" t="s">
        <v>1044</v>
      </c>
      <c r="N1389" s="56" t="s">
        <v>1045</v>
      </c>
      <c r="O1389" s="56" t="s">
        <v>546</v>
      </c>
      <c r="P1389" s="1" t="s">
        <v>110</v>
      </c>
      <c r="Q1389" s="56" t="s">
        <v>552</v>
      </c>
      <c r="R1389" s="56" t="s">
        <v>339</v>
      </c>
      <c r="S1389" s="56">
        <v>141806</v>
      </c>
      <c r="T1389" s="1" t="s">
        <v>465</v>
      </c>
      <c r="U1389" s="56">
        <v>41416</v>
      </c>
      <c r="V1389" s="56">
        <v>43099</v>
      </c>
      <c r="W1389" s="56">
        <v>41394</v>
      </c>
      <c r="X1389" s="56">
        <v>42734</v>
      </c>
      <c r="Y1389" s="56" t="s">
        <v>340</v>
      </c>
      <c r="Z1389" s="56" t="s">
        <v>341</v>
      </c>
      <c r="AA1389" s="56" t="s">
        <v>342</v>
      </c>
      <c r="AB1389" s="56" t="s">
        <v>339</v>
      </c>
      <c r="AC1389" s="56" t="s">
        <v>342</v>
      </c>
      <c r="AD1389" s="56" t="s">
        <v>342</v>
      </c>
      <c r="AE1389" s="56" t="s">
        <v>334</v>
      </c>
      <c r="AF1389" s="56" t="s">
        <v>292</v>
      </c>
      <c r="AG1389" s="56">
        <v>2013</v>
      </c>
      <c r="AH1389" s="56" t="s">
        <v>80</v>
      </c>
      <c r="AI1389" s="56" t="s">
        <v>344</v>
      </c>
      <c r="AJ1389" s="56">
        <v>17688</v>
      </c>
      <c r="AM1389" s="56">
        <v>42762</v>
      </c>
      <c r="AN1389" s="56" t="s">
        <v>551</v>
      </c>
      <c r="AO1389" s="1">
        <v>41405</v>
      </c>
      <c r="AP1389" s="56" t="s">
        <v>548</v>
      </c>
      <c r="AQ1389" s="56">
        <v>268</v>
      </c>
      <c r="AR1389" s="56">
        <v>0</v>
      </c>
      <c r="AS1389" s="56" t="s">
        <v>346</v>
      </c>
      <c r="AT1389" s="56">
        <v>1003</v>
      </c>
      <c r="AU1389" s="56" t="s">
        <v>369</v>
      </c>
      <c r="AX1389" s="56">
        <v>0</v>
      </c>
      <c r="BB1389" s="56" t="s">
        <v>339</v>
      </c>
      <c r="BC1389" s="56" t="s">
        <v>263</v>
      </c>
      <c r="BD1389" s="56" t="s">
        <v>349</v>
      </c>
      <c r="BE1389" s="56" t="s">
        <v>347</v>
      </c>
      <c r="BF1389" s="56" t="s">
        <v>334</v>
      </c>
      <c r="BG1389" s="56" t="s">
        <v>549</v>
      </c>
      <c r="BH1389" s="56">
        <v>0</v>
      </c>
      <c r="BI1389" s="56">
        <v>0</v>
      </c>
      <c r="BJ1389" s="56">
        <v>1</v>
      </c>
    </row>
    <row r="1390" spans="1:62" hidden="1" x14ac:dyDescent="0.3">
      <c r="A1390" s="56">
        <v>49201535</v>
      </c>
      <c r="B1390" s="86">
        <v>599276</v>
      </c>
      <c r="C1390" s="1">
        <v>42893</v>
      </c>
      <c r="D1390" s="56" t="s">
        <v>543</v>
      </c>
      <c r="E1390" s="56" t="s">
        <v>543</v>
      </c>
      <c r="F1390" s="56" t="s">
        <v>334</v>
      </c>
      <c r="G1390" s="56" t="s">
        <v>335</v>
      </c>
      <c r="H1390" s="56" t="s">
        <v>336</v>
      </c>
      <c r="I1390" s="56" t="s">
        <v>544</v>
      </c>
      <c r="K1390" s="56" t="s">
        <v>337</v>
      </c>
      <c r="L1390" s="56" t="s">
        <v>545</v>
      </c>
      <c r="M1390" s="56" t="s">
        <v>1044</v>
      </c>
      <c r="N1390" s="56" t="s">
        <v>1045</v>
      </c>
      <c r="O1390" s="56" t="s">
        <v>546</v>
      </c>
      <c r="P1390" s="1" t="s">
        <v>110</v>
      </c>
      <c r="Q1390" s="56" t="s">
        <v>552</v>
      </c>
      <c r="R1390" s="56" t="s">
        <v>339</v>
      </c>
      <c r="S1390" s="56">
        <v>141806</v>
      </c>
      <c r="T1390" s="1" t="s">
        <v>465</v>
      </c>
      <c r="U1390" s="56">
        <v>41416</v>
      </c>
      <c r="V1390" s="56">
        <v>43099</v>
      </c>
      <c r="W1390" s="56">
        <v>41394</v>
      </c>
      <c r="X1390" s="56">
        <v>42734</v>
      </c>
      <c r="Y1390" s="56" t="s">
        <v>340</v>
      </c>
      <c r="Z1390" s="56" t="s">
        <v>341</v>
      </c>
      <c r="AA1390" s="56" t="s">
        <v>342</v>
      </c>
      <c r="AB1390" s="56" t="s">
        <v>339</v>
      </c>
      <c r="AC1390" s="56" t="s">
        <v>342</v>
      </c>
      <c r="AD1390" s="56" t="s">
        <v>342</v>
      </c>
      <c r="AE1390" s="56" t="s">
        <v>334</v>
      </c>
      <c r="AF1390" s="56" t="s">
        <v>291</v>
      </c>
      <c r="AG1390" s="56">
        <v>2016</v>
      </c>
      <c r="AH1390" s="56" t="s">
        <v>80</v>
      </c>
      <c r="AI1390" s="56" t="s">
        <v>344</v>
      </c>
      <c r="AJ1390" s="56">
        <v>-15206</v>
      </c>
      <c r="AK1390" s="1">
        <v>42551</v>
      </c>
      <c r="AM1390" s="56">
        <v>42762</v>
      </c>
      <c r="AN1390" s="56" t="s">
        <v>551</v>
      </c>
      <c r="AO1390" s="1">
        <v>42576</v>
      </c>
      <c r="AP1390" s="56" t="s">
        <v>551</v>
      </c>
      <c r="AQ1390" s="56">
        <v>268</v>
      </c>
      <c r="AR1390" s="56">
        <v>0</v>
      </c>
      <c r="AS1390" s="56" t="s">
        <v>346</v>
      </c>
      <c r="AT1390" s="56">
        <v>1003</v>
      </c>
      <c r="AU1390" s="56" t="s">
        <v>369</v>
      </c>
      <c r="AX1390" s="56">
        <v>0</v>
      </c>
      <c r="BB1390" s="56" t="s">
        <v>339</v>
      </c>
      <c r="BC1390" s="56" t="s">
        <v>263</v>
      </c>
      <c r="BD1390" s="56" t="s">
        <v>349</v>
      </c>
      <c r="BE1390" s="56" t="s">
        <v>347</v>
      </c>
      <c r="BF1390" s="56" t="s">
        <v>334</v>
      </c>
      <c r="BG1390" s="56" t="s">
        <v>549</v>
      </c>
      <c r="BH1390" s="56">
        <v>0</v>
      </c>
      <c r="BI1390" s="56">
        <v>0</v>
      </c>
      <c r="BJ1390" s="56">
        <v>1</v>
      </c>
    </row>
    <row r="1391" spans="1:62" hidden="1" x14ac:dyDescent="0.3">
      <c r="A1391" s="56">
        <v>49201536</v>
      </c>
      <c r="B1391" s="86">
        <v>599276</v>
      </c>
      <c r="C1391" s="1">
        <v>42893</v>
      </c>
      <c r="D1391" s="56" t="s">
        <v>543</v>
      </c>
      <c r="E1391" s="56" t="s">
        <v>543</v>
      </c>
      <c r="F1391" s="56" t="s">
        <v>334</v>
      </c>
      <c r="G1391" s="56" t="s">
        <v>335</v>
      </c>
      <c r="H1391" s="56" t="s">
        <v>336</v>
      </c>
      <c r="I1391" s="56" t="s">
        <v>544</v>
      </c>
      <c r="K1391" s="56" t="s">
        <v>337</v>
      </c>
      <c r="L1391" s="56" t="s">
        <v>545</v>
      </c>
      <c r="M1391" s="56" t="s">
        <v>1044</v>
      </c>
      <c r="N1391" s="56" t="s">
        <v>1045</v>
      </c>
      <c r="O1391" s="56" t="s">
        <v>546</v>
      </c>
      <c r="P1391" s="1" t="s">
        <v>110</v>
      </c>
      <c r="Q1391" s="56" t="s">
        <v>552</v>
      </c>
      <c r="R1391" s="56" t="s">
        <v>339</v>
      </c>
      <c r="S1391" s="56">
        <v>141806</v>
      </c>
      <c r="T1391" s="1" t="s">
        <v>465</v>
      </c>
      <c r="U1391" s="56">
        <v>41416</v>
      </c>
      <c r="V1391" s="56">
        <v>43099</v>
      </c>
      <c r="W1391" s="56">
        <v>41394</v>
      </c>
      <c r="X1391" s="56">
        <v>42734</v>
      </c>
      <c r="Y1391" s="56" t="s">
        <v>340</v>
      </c>
      <c r="Z1391" s="56" t="s">
        <v>341</v>
      </c>
      <c r="AA1391" s="56" t="s">
        <v>342</v>
      </c>
      <c r="AB1391" s="56" t="s">
        <v>339</v>
      </c>
      <c r="AC1391" s="56" t="s">
        <v>342</v>
      </c>
      <c r="AD1391" s="56" t="s">
        <v>342</v>
      </c>
      <c r="AE1391" s="56" t="s">
        <v>334</v>
      </c>
      <c r="AF1391" s="56" t="s">
        <v>291</v>
      </c>
      <c r="AG1391" s="56">
        <v>2017</v>
      </c>
      <c r="AH1391" s="56" t="s">
        <v>80</v>
      </c>
      <c r="AI1391" s="56" t="s">
        <v>348</v>
      </c>
      <c r="AJ1391" s="56">
        <v>17713</v>
      </c>
      <c r="AK1391" s="1">
        <v>42734</v>
      </c>
      <c r="AM1391" s="56">
        <v>42762</v>
      </c>
      <c r="AN1391" s="56" t="s">
        <v>551</v>
      </c>
      <c r="AO1391" s="1">
        <v>42762</v>
      </c>
      <c r="AP1391" s="56" t="s">
        <v>551</v>
      </c>
      <c r="AQ1391" s="56">
        <v>268</v>
      </c>
      <c r="AR1391" s="56">
        <v>0</v>
      </c>
      <c r="AS1391" s="56" t="s">
        <v>346</v>
      </c>
      <c r="AT1391" s="56">
        <v>1003</v>
      </c>
      <c r="AU1391" s="56" t="s">
        <v>369</v>
      </c>
      <c r="AX1391" s="56">
        <v>0</v>
      </c>
      <c r="BB1391" s="56" t="s">
        <v>339</v>
      </c>
      <c r="BC1391" s="56" t="s">
        <v>263</v>
      </c>
      <c r="BD1391" s="56" t="s">
        <v>349</v>
      </c>
      <c r="BE1391" s="56" t="s">
        <v>347</v>
      </c>
      <c r="BF1391" s="56" t="s">
        <v>334</v>
      </c>
      <c r="BG1391" s="56" t="s">
        <v>549</v>
      </c>
      <c r="BH1391" s="56">
        <v>0</v>
      </c>
      <c r="BI1391" s="56">
        <v>0</v>
      </c>
      <c r="BJ1391" s="56">
        <v>1</v>
      </c>
    </row>
    <row r="1392" spans="1:62" hidden="1" x14ac:dyDescent="0.3">
      <c r="A1392" s="56">
        <v>49201544</v>
      </c>
      <c r="B1392" s="86">
        <v>599276</v>
      </c>
      <c r="C1392" s="1">
        <v>42893</v>
      </c>
      <c r="D1392" s="56" t="s">
        <v>543</v>
      </c>
      <c r="E1392" s="56" t="s">
        <v>543</v>
      </c>
      <c r="F1392" s="56" t="s">
        <v>334</v>
      </c>
      <c r="G1392" s="56" t="s">
        <v>335</v>
      </c>
      <c r="H1392" s="56" t="s">
        <v>336</v>
      </c>
      <c r="I1392" s="56" t="s">
        <v>544</v>
      </c>
      <c r="K1392" s="56" t="s">
        <v>337</v>
      </c>
      <c r="L1392" s="56" t="s">
        <v>545</v>
      </c>
      <c r="M1392" s="56" t="s">
        <v>1044</v>
      </c>
      <c r="N1392" s="56" t="s">
        <v>1045</v>
      </c>
      <c r="O1392" s="56" t="s">
        <v>546</v>
      </c>
      <c r="P1392" s="1" t="s">
        <v>110</v>
      </c>
      <c r="Q1392" s="56" t="s">
        <v>552</v>
      </c>
      <c r="R1392" s="56" t="s">
        <v>339</v>
      </c>
      <c r="S1392" s="56">
        <v>141806</v>
      </c>
      <c r="T1392" s="1" t="s">
        <v>465</v>
      </c>
      <c r="U1392" s="56">
        <v>41416</v>
      </c>
      <c r="V1392" s="56">
        <v>43099</v>
      </c>
      <c r="W1392" s="56">
        <v>41394</v>
      </c>
      <c r="X1392" s="56">
        <v>42734</v>
      </c>
      <c r="Y1392" s="56" t="s">
        <v>340</v>
      </c>
      <c r="Z1392" s="56" t="s">
        <v>341</v>
      </c>
      <c r="AA1392" s="56" t="s">
        <v>342</v>
      </c>
      <c r="AB1392" s="56" t="s">
        <v>339</v>
      </c>
      <c r="AC1392" s="56" t="s">
        <v>342</v>
      </c>
      <c r="AD1392" s="56" t="s">
        <v>342</v>
      </c>
      <c r="AE1392" s="56" t="s">
        <v>334</v>
      </c>
      <c r="AF1392" s="56" t="s">
        <v>292</v>
      </c>
      <c r="AG1392" s="56">
        <v>2017</v>
      </c>
      <c r="AH1392" s="56" t="s">
        <v>80</v>
      </c>
      <c r="AI1392" s="56" t="s">
        <v>348</v>
      </c>
      <c r="AJ1392" s="56">
        <v>8176</v>
      </c>
      <c r="AM1392" s="56">
        <v>42762</v>
      </c>
      <c r="AN1392" s="56" t="s">
        <v>551</v>
      </c>
      <c r="AO1392" s="1">
        <v>41405</v>
      </c>
      <c r="AP1392" s="56" t="s">
        <v>548</v>
      </c>
      <c r="AQ1392" s="56">
        <v>268</v>
      </c>
      <c r="AR1392" s="56">
        <v>0</v>
      </c>
      <c r="AS1392" s="56" t="s">
        <v>346</v>
      </c>
      <c r="AT1392" s="56">
        <v>1003</v>
      </c>
      <c r="AU1392" s="56" t="s">
        <v>369</v>
      </c>
      <c r="AX1392" s="56">
        <v>0</v>
      </c>
      <c r="BB1392" s="56" t="s">
        <v>339</v>
      </c>
      <c r="BC1392" s="56" t="s">
        <v>263</v>
      </c>
      <c r="BD1392" s="56" t="s">
        <v>349</v>
      </c>
      <c r="BE1392" s="56" t="s">
        <v>347</v>
      </c>
      <c r="BF1392" s="56" t="s">
        <v>334</v>
      </c>
      <c r="BG1392" s="56" t="s">
        <v>549</v>
      </c>
      <c r="BH1392" s="56">
        <v>0</v>
      </c>
      <c r="BI1392" s="56">
        <v>0</v>
      </c>
      <c r="BJ1392" s="56">
        <v>1</v>
      </c>
    </row>
    <row r="1393" spans="1:62" hidden="1" x14ac:dyDescent="0.3">
      <c r="A1393" s="56">
        <v>49201540</v>
      </c>
      <c r="B1393" s="86">
        <v>599276</v>
      </c>
      <c r="C1393" s="1">
        <v>42893</v>
      </c>
      <c r="D1393" s="56" t="s">
        <v>543</v>
      </c>
      <c r="E1393" s="56" t="s">
        <v>543</v>
      </c>
      <c r="F1393" s="56" t="s">
        <v>334</v>
      </c>
      <c r="G1393" s="56" t="s">
        <v>335</v>
      </c>
      <c r="H1393" s="56" t="s">
        <v>336</v>
      </c>
      <c r="I1393" s="56" t="s">
        <v>544</v>
      </c>
      <c r="K1393" s="56" t="s">
        <v>337</v>
      </c>
      <c r="L1393" s="56" t="s">
        <v>545</v>
      </c>
      <c r="M1393" s="56" t="s">
        <v>1044</v>
      </c>
      <c r="N1393" s="56" t="s">
        <v>1045</v>
      </c>
      <c r="O1393" s="56" t="s">
        <v>546</v>
      </c>
      <c r="P1393" s="1" t="s">
        <v>110</v>
      </c>
      <c r="Q1393" s="56" t="s">
        <v>552</v>
      </c>
      <c r="R1393" s="56" t="s">
        <v>339</v>
      </c>
      <c r="S1393" s="56">
        <v>141806</v>
      </c>
      <c r="T1393" s="1" t="s">
        <v>465</v>
      </c>
      <c r="U1393" s="56">
        <v>41416</v>
      </c>
      <c r="V1393" s="56">
        <v>43099</v>
      </c>
      <c r="W1393" s="56">
        <v>41394</v>
      </c>
      <c r="X1393" s="56">
        <v>42734</v>
      </c>
      <c r="Y1393" s="56" t="s">
        <v>340</v>
      </c>
      <c r="Z1393" s="56" t="s">
        <v>341</v>
      </c>
      <c r="AA1393" s="56" t="s">
        <v>342</v>
      </c>
      <c r="AB1393" s="56" t="s">
        <v>339</v>
      </c>
      <c r="AC1393" s="56" t="s">
        <v>342</v>
      </c>
      <c r="AD1393" s="56" t="s">
        <v>342</v>
      </c>
      <c r="AE1393" s="56" t="s">
        <v>334</v>
      </c>
      <c r="AF1393" s="56" t="s">
        <v>292</v>
      </c>
      <c r="AG1393" s="56">
        <v>2015</v>
      </c>
      <c r="AH1393" s="56" t="s">
        <v>80</v>
      </c>
      <c r="AI1393" s="56" t="s">
        <v>348</v>
      </c>
      <c r="AJ1393" s="56">
        <v>16273</v>
      </c>
      <c r="AM1393" s="56">
        <v>42762</v>
      </c>
      <c r="AN1393" s="56" t="s">
        <v>551</v>
      </c>
      <c r="AO1393" s="1">
        <v>41405</v>
      </c>
      <c r="AP1393" s="56" t="s">
        <v>548</v>
      </c>
      <c r="AQ1393" s="56">
        <v>268</v>
      </c>
      <c r="AR1393" s="56">
        <v>0</v>
      </c>
      <c r="AS1393" s="56" t="s">
        <v>346</v>
      </c>
      <c r="AT1393" s="56">
        <v>1003</v>
      </c>
      <c r="AU1393" s="56" t="s">
        <v>369</v>
      </c>
      <c r="AX1393" s="56">
        <v>0</v>
      </c>
      <c r="BB1393" s="56" t="s">
        <v>339</v>
      </c>
      <c r="BC1393" s="56" t="s">
        <v>263</v>
      </c>
      <c r="BD1393" s="56" t="s">
        <v>349</v>
      </c>
      <c r="BE1393" s="56" t="s">
        <v>347</v>
      </c>
      <c r="BF1393" s="56" t="s">
        <v>334</v>
      </c>
      <c r="BG1393" s="56" t="s">
        <v>549</v>
      </c>
      <c r="BH1393" s="56">
        <v>0</v>
      </c>
      <c r="BI1393" s="56">
        <v>0</v>
      </c>
      <c r="BJ1393" s="56">
        <v>1</v>
      </c>
    </row>
    <row r="1394" spans="1:62" hidden="1" x14ac:dyDescent="0.3">
      <c r="A1394" s="56">
        <v>49201177</v>
      </c>
      <c r="B1394" s="86">
        <v>599276</v>
      </c>
      <c r="C1394" s="1">
        <v>42893</v>
      </c>
      <c r="D1394" s="56" t="s">
        <v>543</v>
      </c>
      <c r="E1394" s="56" t="s">
        <v>543</v>
      </c>
      <c r="F1394" s="56" t="s">
        <v>334</v>
      </c>
      <c r="G1394" s="56" t="s">
        <v>335</v>
      </c>
      <c r="H1394" s="56" t="s">
        <v>336</v>
      </c>
      <c r="I1394" s="56" t="s">
        <v>544</v>
      </c>
      <c r="K1394" s="56" t="s">
        <v>337</v>
      </c>
      <c r="L1394" s="56" t="s">
        <v>545</v>
      </c>
      <c r="M1394" s="56" t="s">
        <v>1044</v>
      </c>
      <c r="N1394" s="56" t="s">
        <v>1045</v>
      </c>
      <c r="O1394" s="56" t="s">
        <v>546</v>
      </c>
      <c r="P1394" s="1" t="s">
        <v>110</v>
      </c>
      <c r="Q1394" s="56" t="s">
        <v>552</v>
      </c>
      <c r="R1394" s="56" t="s">
        <v>339</v>
      </c>
      <c r="S1394" s="56">
        <v>141812</v>
      </c>
      <c r="T1394" s="1" t="s">
        <v>374</v>
      </c>
      <c r="U1394" s="56">
        <v>41416</v>
      </c>
      <c r="V1394" s="56">
        <v>43099</v>
      </c>
      <c r="W1394" s="56">
        <v>41425</v>
      </c>
      <c r="X1394" s="56">
        <v>42734</v>
      </c>
      <c r="Y1394" s="56" t="s">
        <v>340</v>
      </c>
      <c r="Z1394" s="56" t="s">
        <v>367</v>
      </c>
      <c r="AA1394" s="56" t="s">
        <v>342</v>
      </c>
      <c r="AB1394" s="56" t="s">
        <v>343</v>
      </c>
      <c r="AC1394" s="56" t="s">
        <v>342</v>
      </c>
      <c r="AD1394" s="56" t="s">
        <v>347</v>
      </c>
      <c r="AE1394" s="56" t="s">
        <v>334</v>
      </c>
      <c r="AF1394" s="56" t="s">
        <v>291</v>
      </c>
      <c r="AG1394" s="56">
        <v>2016</v>
      </c>
      <c r="AH1394" s="56" t="s">
        <v>80</v>
      </c>
      <c r="AI1394" s="56" t="s">
        <v>344</v>
      </c>
      <c r="AJ1394" s="56">
        <v>-1034350</v>
      </c>
      <c r="AK1394" s="1">
        <v>42551</v>
      </c>
      <c r="AM1394" s="56">
        <v>42762</v>
      </c>
      <c r="AN1394" s="56" t="s">
        <v>551</v>
      </c>
      <c r="AO1394" s="1">
        <v>42576</v>
      </c>
      <c r="AP1394" s="56" t="s">
        <v>551</v>
      </c>
      <c r="AQ1394" s="56">
        <v>266</v>
      </c>
      <c r="AR1394" s="56">
        <v>0</v>
      </c>
      <c r="AS1394" s="56" t="s">
        <v>346</v>
      </c>
      <c r="BB1394" s="56" t="s">
        <v>339</v>
      </c>
      <c r="BC1394" s="56" t="s">
        <v>263</v>
      </c>
      <c r="BD1394" s="56" t="s">
        <v>349</v>
      </c>
      <c r="BE1394" s="56" t="s">
        <v>347</v>
      </c>
      <c r="BF1394" s="56" t="s">
        <v>334</v>
      </c>
      <c r="BG1394" s="56" t="s">
        <v>549</v>
      </c>
      <c r="BH1394" s="56">
        <v>0</v>
      </c>
      <c r="BI1394" s="56">
        <v>0</v>
      </c>
      <c r="BJ1394" s="56">
        <v>1</v>
      </c>
    </row>
    <row r="1395" spans="1:62" hidden="1" x14ac:dyDescent="0.3">
      <c r="A1395" s="56">
        <v>49201539</v>
      </c>
      <c r="B1395" s="86">
        <v>599276</v>
      </c>
      <c r="C1395" s="1">
        <v>42893</v>
      </c>
      <c r="D1395" s="56" t="s">
        <v>543</v>
      </c>
      <c r="E1395" s="56" t="s">
        <v>543</v>
      </c>
      <c r="F1395" s="56" t="s">
        <v>334</v>
      </c>
      <c r="G1395" s="56" t="s">
        <v>335</v>
      </c>
      <c r="H1395" s="56" t="s">
        <v>336</v>
      </c>
      <c r="I1395" s="56" t="s">
        <v>544</v>
      </c>
      <c r="K1395" s="56" t="s">
        <v>337</v>
      </c>
      <c r="L1395" s="56" t="s">
        <v>545</v>
      </c>
      <c r="M1395" s="56" t="s">
        <v>1044</v>
      </c>
      <c r="N1395" s="56" t="s">
        <v>1045</v>
      </c>
      <c r="O1395" s="56" t="s">
        <v>546</v>
      </c>
      <c r="P1395" s="1" t="s">
        <v>110</v>
      </c>
      <c r="Q1395" s="56" t="s">
        <v>552</v>
      </c>
      <c r="R1395" s="56" t="s">
        <v>339</v>
      </c>
      <c r="S1395" s="56">
        <v>141806</v>
      </c>
      <c r="T1395" s="1" t="s">
        <v>465</v>
      </c>
      <c r="U1395" s="56">
        <v>41416</v>
      </c>
      <c r="V1395" s="56">
        <v>43099</v>
      </c>
      <c r="W1395" s="56">
        <v>41394</v>
      </c>
      <c r="X1395" s="56">
        <v>42734</v>
      </c>
      <c r="Y1395" s="56" t="s">
        <v>340</v>
      </c>
      <c r="Z1395" s="56" t="s">
        <v>341</v>
      </c>
      <c r="AA1395" s="56" t="s">
        <v>342</v>
      </c>
      <c r="AB1395" s="56" t="s">
        <v>339</v>
      </c>
      <c r="AC1395" s="56" t="s">
        <v>342</v>
      </c>
      <c r="AD1395" s="56" t="s">
        <v>342</v>
      </c>
      <c r="AE1395" s="56" t="s">
        <v>334</v>
      </c>
      <c r="AF1395" s="56" t="s">
        <v>292</v>
      </c>
      <c r="AG1395" s="56">
        <v>2014</v>
      </c>
      <c r="AH1395" s="56" t="s">
        <v>80</v>
      </c>
      <c r="AI1395" s="56" t="s">
        <v>344</v>
      </c>
      <c r="AJ1395" s="56">
        <v>13942</v>
      </c>
      <c r="AM1395" s="56">
        <v>42762</v>
      </c>
      <c r="AN1395" s="56" t="s">
        <v>551</v>
      </c>
      <c r="AO1395" s="1">
        <v>41405</v>
      </c>
      <c r="AP1395" s="56" t="s">
        <v>548</v>
      </c>
      <c r="AQ1395" s="56">
        <v>268</v>
      </c>
      <c r="AR1395" s="56">
        <v>0</v>
      </c>
      <c r="AS1395" s="56" t="s">
        <v>346</v>
      </c>
      <c r="AT1395" s="56">
        <v>1003</v>
      </c>
      <c r="AU1395" s="56" t="s">
        <v>369</v>
      </c>
      <c r="AX1395" s="56">
        <v>0</v>
      </c>
      <c r="BB1395" s="56" t="s">
        <v>339</v>
      </c>
      <c r="BC1395" s="56" t="s">
        <v>263</v>
      </c>
      <c r="BD1395" s="56" t="s">
        <v>349</v>
      </c>
      <c r="BE1395" s="56" t="s">
        <v>347</v>
      </c>
      <c r="BF1395" s="56" t="s">
        <v>334</v>
      </c>
      <c r="BG1395" s="56" t="s">
        <v>549</v>
      </c>
      <c r="BH1395" s="56">
        <v>0</v>
      </c>
      <c r="BI1395" s="56">
        <v>0</v>
      </c>
      <c r="BJ1395" s="56">
        <v>1</v>
      </c>
    </row>
    <row r="1396" spans="1:62" hidden="1" x14ac:dyDescent="0.3">
      <c r="A1396" s="56">
        <v>49201543</v>
      </c>
      <c r="B1396" s="86">
        <v>599276</v>
      </c>
      <c r="C1396" s="1">
        <v>42893</v>
      </c>
      <c r="D1396" s="56" t="s">
        <v>543</v>
      </c>
      <c r="E1396" s="56" t="s">
        <v>543</v>
      </c>
      <c r="F1396" s="56" t="s">
        <v>334</v>
      </c>
      <c r="G1396" s="56" t="s">
        <v>335</v>
      </c>
      <c r="H1396" s="56" t="s">
        <v>336</v>
      </c>
      <c r="I1396" s="56" t="s">
        <v>544</v>
      </c>
      <c r="K1396" s="56" t="s">
        <v>337</v>
      </c>
      <c r="L1396" s="56" t="s">
        <v>545</v>
      </c>
      <c r="M1396" s="56" t="s">
        <v>1044</v>
      </c>
      <c r="N1396" s="56" t="s">
        <v>1045</v>
      </c>
      <c r="O1396" s="56" t="s">
        <v>546</v>
      </c>
      <c r="P1396" s="1" t="s">
        <v>110</v>
      </c>
      <c r="Q1396" s="56" t="s">
        <v>552</v>
      </c>
      <c r="R1396" s="56" t="s">
        <v>339</v>
      </c>
      <c r="S1396" s="56">
        <v>141806</v>
      </c>
      <c r="T1396" s="1" t="s">
        <v>465</v>
      </c>
      <c r="U1396" s="56">
        <v>41416</v>
      </c>
      <c r="V1396" s="56">
        <v>43099</v>
      </c>
      <c r="W1396" s="56">
        <v>41394</v>
      </c>
      <c r="X1396" s="56">
        <v>42734</v>
      </c>
      <c r="Y1396" s="56" t="s">
        <v>340</v>
      </c>
      <c r="Z1396" s="56" t="s">
        <v>341</v>
      </c>
      <c r="AA1396" s="56" t="s">
        <v>342</v>
      </c>
      <c r="AB1396" s="56" t="s">
        <v>339</v>
      </c>
      <c r="AC1396" s="56" t="s">
        <v>342</v>
      </c>
      <c r="AD1396" s="56" t="s">
        <v>342</v>
      </c>
      <c r="AE1396" s="56" t="s">
        <v>334</v>
      </c>
      <c r="AF1396" s="56" t="s">
        <v>292</v>
      </c>
      <c r="AG1396" s="56">
        <v>2016</v>
      </c>
      <c r="AH1396" s="56" t="s">
        <v>80</v>
      </c>
      <c r="AI1396" s="56" t="s">
        <v>344</v>
      </c>
      <c r="AJ1396" s="56">
        <v>5668</v>
      </c>
      <c r="AM1396" s="56">
        <v>42762</v>
      </c>
      <c r="AN1396" s="56" t="s">
        <v>551</v>
      </c>
      <c r="AO1396" s="1">
        <v>41405</v>
      </c>
      <c r="AP1396" s="56" t="s">
        <v>548</v>
      </c>
      <c r="AQ1396" s="56">
        <v>268</v>
      </c>
      <c r="AR1396" s="56">
        <v>0</v>
      </c>
      <c r="AS1396" s="56" t="s">
        <v>346</v>
      </c>
      <c r="AT1396" s="56">
        <v>1003</v>
      </c>
      <c r="AU1396" s="56" t="s">
        <v>369</v>
      </c>
      <c r="AX1396" s="56">
        <v>0</v>
      </c>
      <c r="BB1396" s="56" t="s">
        <v>339</v>
      </c>
      <c r="BC1396" s="56" t="s">
        <v>263</v>
      </c>
      <c r="BD1396" s="56" t="s">
        <v>349</v>
      </c>
      <c r="BE1396" s="56" t="s">
        <v>347</v>
      </c>
      <c r="BF1396" s="56" t="s">
        <v>334</v>
      </c>
      <c r="BG1396" s="56" t="s">
        <v>549</v>
      </c>
      <c r="BH1396" s="56">
        <v>0</v>
      </c>
      <c r="BI1396" s="56">
        <v>0</v>
      </c>
      <c r="BJ1396" s="56">
        <v>1</v>
      </c>
    </row>
    <row r="1397" spans="1:62" hidden="1" x14ac:dyDescent="0.3">
      <c r="A1397" s="56">
        <v>49201541</v>
      </c>
      <c r="B1397" s="86">
        <v>599276</v>
      </c>
      <c r="C1397" s="1">
        <v>42893</v>
      </c>
      <c r="D1397" s="56" t="s">
        <v>543</v>
      </c>
      <c r="E1397" s="56" t="s">
        <v>543</v>
      </c>
      <c r="F1397" s="56" t="s">
        <v>334</v>
      </c>
      <c r="G1397" s="56" t="s">
        <v>335</v>
      </c>
      <c r="H1397" s="56" t="s">
        <v>336</v>
      </c>
      <c r="I1397" s="56" t="s">
        <v>544</v>
      </c>
      <c r="K1397" s="56" t="s">
        <v>337</v>
      </c>
      <c r="L1397" s="56" t="s">
        <v>545</v>
      </c>
      <c r="M1397" s="56" t="s">
        <v>1044</v>
      </c>
      <c r="N1397" s="56" t="s">
        <v>1045</v>
      </c>
      <c r="O1397" s="56" t="s">
        <v>546</v>
      </c>
      <c r="P1397" s="1" t="s">
        <v>110</v>
      </c>
      <c r="Q1397" s="56" t="s">
        <v>552</v>
      </c>
      <c r="R1397" s="56" t="s">
        <v>339</v>
      </c>
      <c r="S1397" s="56">
        <v>141806</v>
      </c>
      <c r="T1397" s="1" t="s">
        <v>465</v>
      </c>
      <c r="U1397" s="56">
        <v>41416</v>
      </c>
      <c r="V1397" s="56">
        <v>43099</v>
      </c>
      <c r="W1397" s="56">
        <v>41394</v>
      </c>
      <c r="X1397" s="56">
        <v>42734</v>
      </c>
      <c r="Y1397" s="56" t="s">
        <v>340</v>
      </c>
      <c r="Z1397" s="56" t="s">
        <v>341</v>
      </c>
      <c r="AA1397" s="56" t="s">
        <v>342</v>
      </c>
      <c r="AB1397" s="56" t="s">
        <v>339</v>
      </c>
      <c r="AC1397" s="56" t="s">
        <v>342</v>
      </c>
      <c r="AD1397" s="56" t="s">
        <v>342</v>
      </c>
      <c r="AE1397" s="56" t="s">
        <v>334</v>
      </c>
      <c r="AF1397" s="56" t="s">
        <v>292</v>
      </c>
      <c r="AG1397" s="56">
        <v>2015</v>
      </c>
      <c r="AH1397" s="56" t="s">
        <v>80</v>
      </c>
      <c r="AI1397" s="56" t="s">
        <v>344</v>
      </c>
      <c r="AJ1397" s="56">
        <v>23191</v>
      </c>
      <c r="AM1397" s="56">
        <v>42762</v>
      </c>
      <c r="AN1397" s="56" t="s">
        <v>551</v>
      </c>
      <c r="AO1397" s="1">
        <v>41405</v>
      </c>
      <c r="AP1397" s="56" t="s">
        <v>548</v>
      </c>
      <c r="AQ1397" s="56">
        <v>268</v>
      </c>
      <c r="AR1397" s="56">
        <v>0</v>
      </c>
      <c r="AS1397" s="56" t="s">
        <v>346</v>
      </c>
      <c r="AT1397" s="56">
        <v>1003</v>
      </c>
      <c r="AU1397" s="56" t="s">
        <v>369</v>
      </c>
      <c r="AX1397" s="56">
        <v>0</v>
      </c>
      <c r="BB1397" s="56" t="s">
        <v>339</v>
      </c>
      <c r="BC1397" s="56" t="s">
        <v>263</v>
      </c>
      <c r="BD1397" s="56" t="s">
        <v>349</v>
      </c>
      <c r="BE1397" s="56" t="s">
        <v>347</v>
      </c>
      <c r="BF1397" s="56" t="s">
        <v>334</v>
      </c>
      <c r="BG1397" s="56" t="s">
        <v>549</v>
      </c>
      <c r="BH1397" s="56">
        <v>0</v>
      </c>
      <c r="BI1397" s="56">
        <v>0</v>
      </c>
      <c r="BJ1397" s="56">
        <v>1</v>
      </c>
    </row>
    <row r="1398" spans="1:62" hidden="1" x14ac:dyDescent="0.3">
      <c r="A1398" s="56">
        <v>49201574</v>
      </c>
      <c r="B1398" s="86">
        <v>599276</v>
      </c>
      <c r="C1398" s="1">
        <v>42893</v>
      </c>
      <c r="D1398" s="56" t="s">
        <v>543</v>
      </c>
      <c r="E1398" s="56" t="s">
        <v>543</v>
      </c>
      <c r="F1398" s="56" t="s">
        <v>334</v>
      </c>
      <c r="G1398" s="56" t="s">
        <v>335</v>
      </c>
      <c r="H1398" s="56" t="s">
        <v>336</v>
      </c>
      <c r="I1398" s="56" t="s">
        <v>544</v>
      </c>
      <c r="K1398" s="56" t="s">
        <v>337</v>
      </c>
      <c r="L1398" s="56" t="s">
        <v>545</v>
      </c>
      <c r="M1398" s="56" t="s">
        <v>1044</v>
      </c>
      <c r="N1398" s="56" t="s">
        <v>1045</v>
      </c>
      <c r="O1398" s="56" t="s">
        <v>546</v>
      </c>
      <c r="P1398" s="1" t="s">
        <v>110</v>
      </c>
      <c r="Q1398" s="56" t="s">
        <v>552</v>
      </c>
      <c r="R1398" s="56" t="s">
        <v>339</v>
      </c>
      <c r="S1398" s="56">
        <v>141811</v>
      </c>
      <c r="T1398" s="1" t="s">
        <v>478</v>
      </c>
      <c r="U1398" s="56">
        <v>41416</v>
      </c>
      <c r="V1398" s="56">
        <v>43099</v>
      </c>
      <c r="W1398" s="56">
        <v>41425</v>
      </c>
      <c r="X1398" s="56">
        <v>42734</v>
      </c>
      <c r="Y1398" s="56" t="s">
        <v>340</v>
      </c>
      <c r="Z1398" s="56" t="s">
        <v>341</v>
      </c>
      <c r="AA1398" s="56" t="s">
        <v>342</v>
      </c>
      <c r="AB1398" s="56" t="s">
        <v>339</v>
      </c>
      <c r="AC1398" s="56" t="s">
        <v>342</v>
      </c>
      <c r="AD1398" s="56" t="s">
        <v>347</v>
      </c>
      <c r="AE1398" s="56" t="s">
        <v>334</v>
      </c>
      <c r="AF1398" s="56" t="s">
        <v>291</v>
      </c>
      <c r="AG1398" s="56">
        <v>2017</v>
      </c>
      <c r="AH1398" s="56" t="s">
        <v>80</v>
      </c>
      <c r="AI1398" s="56" t="s">
        <v>348</v>
      </c>
      <c r="AJ1398" s="56">
        <v>-4952</v>
      </c>
      <c r="AK1398" s="1">
        <v>42734</v>
      </c>
      <c r="AL1398" s="56" t="s">
        <v>958</v>
      </c>
      <c r="AM1398" s="56">
        <v>42762</v>
      </c>
      <c r="AN1398" s="56" t="s">
        <v>551</v>
      </c>
      <c r="AO1398" s="1">
        <v>42762</v>
      </c>
      <c r="AP1398" s="56" t="s">
        <v>551</v>
      </c>
      <c r="AQ1398" s="56">
        <v>40</v>
      </c>
      <c r="AR1398" s="56">
        <v>0</v>
      </c>
      <c r="AS1398" s="56" t="s">
        <v>346</v>
      </c>
      <c r="BB1398" s="56" t="s">
        <v>339</v>
      </c>
      <c r="BC1398" s="56" t="s">
        <v>263</v>
      </c>
      <c r="BD1398" s="56" t="s">
        <v>349</v>
      </c>
      <c r="BE1398" s="56" t="s">
        <v>347</v>
      </c>
      <c r="BF1398" s="56" t="s">
        <v>334</v>
      </c>
      <c r="BG1398" s="56" t="s">
        <v>549</v>
      </c>
      <c r="BH1398" s="56">
        <v>0</v>
      </c>
      <c r="BI1398" s="56">
        <v>0</v>
      </c>
      <c r="BJ1398" s="56">
        <v>1</v>
      </c>
    </row>
    <row r="1399" spans="1:62" hidden="1" x14ac:dyDescent="0.3">
      <c r="A1399" s="56">
        <v>49201560</v>
      </c>
      <c r="B1399" s="86">
        <v>599276</v>
      </c>
      <c r="C1399" s="1">
        <v>42893</v>
      </c>
      <c r="D1399" s="56" t="s">
        <v>543</v>
      </c>
      <c r="E1399" s="56" t="s">
        <v>543</v>
      </c>
      <c r="F1399" s="56" t="s">
        <v>334</v>
      </c>
      <c r="G1399" s="56" t="s">
        <v>335</v>
      </c>
      <c r="H1399" s="56" t="s">
        <v>336</v>
      </c>
      <c r="I1399" s="56" t="s">
        <v>544</v>
      </c>
      <c r="K1399" s="56" t="s">
        <v>337</v>
      </c>
      <c r="L1399" s="56" t="s">
        <v>545</v>
      </c>
      <c r="M1399" s="56" t="s">
        <v>1044</v>
      </c>
      <c r="N1399" s="56" t="s">
        <v>1045</v>
      </c>
      <c r="O1399" s="56" t="s">
        <v>546</v>
      </c>
      <c r="P1399" s="1" t="s">
        <v>110</v>
      </c>
      <c r="Q1399" s="56" t="s">
        <v>552</v>
      </c>
      <c r="R1399" s="56" t="s">
        <v>339</v>
      </c>
      <c r="S1399" s="56">
        <v>141813</v>
      </c>
      <c r="T1399" s="1" t="s">
        <v>573</v>
      </c>
      <c r="U1399" s="56">
        <v>41416</v>
      </c>
      <c r="V1399" s="56">
        <v>43099</v>
      </c>
      <c r="W1399" s="56">
        <v>41425</v>
      </c>
      <c r="X1399" s="56">
        <v>41408</v>
      </c>
      <c r="Y1399" s="56" t="s">
        <v>340</v>
      </c>
      <c r="Z1399" s="56" t="s">
        <v>341</v>
      </c>
      <c r="AA1399" s="56" t="s">
        <v>347</v>
      </c>
      <c r="AB1399" s="56" t="s">
        <v>343</v>
      </c>
      <c r="AC1399" s="56" t="s">
        <v>342</v>
      </c>
      <c r="AD1399" s="56" t="s">
        <v>347</v>
      </c>
      <c r="AE1399" s="56" t="s">
        <v>352</v>
      </c>
      <c r="AF1399" s="56" t="s">
        <v>292</v>
      </c>
      <c r="AG1399" s="56">
        <v>2013</v>
      </c>
      <c r="AH1399" s="56" t="s">
        <v>80</v>
      </c>
      <c r="AI1399" s="56" t="s">
        <v>344</v>
      </c>
      <c r="AJ1399" s="56">
        <v>0</v>
      </c>
      <c r="AM1399" s="56">
        <v>41408</v>
      </c>
      <c r="AN1399" s="56" t="s">
        <v>548</v>
      </c>
      <c r="AO1399" s="1">
        <v>41350</v>
      </c>
      <c r="AP1399" s="56" t="s">
        <v>548</v>
      </c>
      <c r="AQ1399" s="56">
        <v>66067</v>
      </c>
      <c r="AR1399" s="56">
        <v>0</v>
      </c>
      <c r="AS1399" s="56" t="s">
        <v>346</v>
      </c>
      <c r="BB1399" s="56" t="s">
        <v>339</v>
      </c>
      <c r="BC1399" s="56" t="s">
        <v>263</v>
      </c>
      <c r="BD1399" s="56" t="s">
        <v>349</v>
      </c>
      <c r="BE1399" s="56" t="s">
        <v>347</v>
      </c>
      <c r="BF1399" s="56" t="s">
        <v>334</v>
      </c>
      <c r="BG1399" s="56" t="s">
        <v>549</v>
      </c>
      <c r="BH1399" s="56">
        <v>0</v>
      </c>
      <c r="BI1399" s="56">
        <v>0</v>
      </c>
      <c r="BJ1399" s="56">
        <v>0</v>
      </c>
    </row>
    <row r="1400" spans="1:62" hidden="1" x14ac:dyDescent="0.3">
      <c r="A1400" s="56">
        <v>49201553</v>
      </c>
      <c r="B1400" s="86">
        <v>599276</v>
      </c>
      <c r="C1400" s="1">
        <v>42893</v>
      </c>
      <c r="D1400" s="56" t="s">
        <v>543</v>
      </c>
      <c r="E1400" s="56" t="s">
        <v>543</v>
      </c>
      <c r="F1400" s="56" t="s">
        <v>334</v>
      </c>
      <c r="G1400" s="56" t="s">
        <v>335</v>
      </c>
      <c r="H1400" s="56" t="s">
        <v>336</v>
      </c>
      <c r="I1400" s="56" t="s">
        <v>544</v>
      </c>
      <c r="K1400" s="56" t="s">
        <v>337</v>
      </c>
      <c r="L1400" s="56" t="s">
        <v>545</v>
      </c>
      <c r="M1400" s="56" t="s">
        <v>1044</v>
      </c>
      <c r="N1400" s="56" t="s">
        <v>1045</v>
      </c>
      <c r="O1400" s="56" t="s">
        <v>546</v>
      </c>
      <c r="P1400" s="1" t="s">
        <v>110</v>
      </c>
      <c r="Q1400" s="56" t="s">
        <v>552</v>
      </c>
      <c r="R1400" s="56" t="s">
        <v>339</v>
      </c>
      <c r="S1400" s="56">
        <v>141805</v>
      </c>
      <c r="T1400" s="1" t="s">
        <v>253</v>
      </c>
      <c r="U1400" s="56">
        <v>41416</v>
      </c>
      <c r="V1400" s="56">
        <v>43099</v>
      </c>
      <c r="W1400" s="56">
        <v>41425</v>
      </c>
      <c r="X1400" s="56">
        <v>42734</v>
      </c>
      <c r="Y1400" s="56" t="s">
        <v>340</v>
      </c>
      <c r="Z1400" s="56" t="s">
        <v>341</v>
      </c>
      <c r="AA1400" s="56" t="s">
        <v>342</v>
      </c>
      <c r="AB1400" s="56" t="s">
        <v>343</v>
      </c>
      <c r="AC1400" s="56" t="s">
        <v>342</v>
      </c>
      <c r="AD1400" s="56" t="s">
        <v>347</v>
      </c>
      <c r="AE1400" s="56" t="s">
        <v>334</v>
      </c>
      <c r="AF1400" s="56" t="s">
        <v>292</v>
      </c>
      <c r="AG1400" s="56">
        <v>2014</v>
      </c>
      <c r="AH1400" s="56" t="s">
        <v>80</v>
      </c>
      <c r="AI1400" s="56" t="s">
        <v>344</v>
      </c>
      <c r="AJ1400" s="56">
        <v>0</v>
      </c>
      <c r="AM1400" s="56">
        <v>42613</v>
      </c>
      <c r="AN1400" s="56" t="s">
        <v>551</v>
      </c>
      <c r="AO1400" s="1">
        <v>41350</v>
      </c>
      <c r="AP1400" s="56" t="s">
        <v>548</v>
      </c>
      <c r="AQ1400" s="56">
        <v>328</v>
      </c>
      <c r="AR1400" s="56">
        <v>0</v>
      </c>
      <c r="AS1400" s="56" t="s">
        <v>346</v>
      </c>
      <c r="BB1400" s="56" t="s">
        <v>339</v>
      </c>
      <c r="BC1400" s="56" t="s">
        <v>263</v>
      </c>
      <c r="BD1400" s="56" t="s">
        <v>349</v>
      </c>
      <c r="BE1400" s="56" t="s">
        <v>347</v>
      </c>
      <c r="BF1400" s="56" t="s">
        <v>334</v>
      </c>
      <c r="BG1400" s="56" t="s">
        <v>549</v>
      </c>
      <c r="BH1400" s="56">
        <v>0</v>
      </c>
      <c r="BI1400" s="56">
        <v>0</v>
      </c>
      <c r="BJ1400" s="56">
        <v>1</v>
      </c>
    </row>
    <row r="1401" spans="1:62" hidden="1" x14ac:dyDescent="0.3">
      <c r="A1401" s="56">
        <v>49201549</v>
      </c>
      <c r="B1401" s="86">
        <v>599276</v>
      </c>
      <c r="C1401" s="1">
        <v>42893</v>
      </c>
      <c r="D1401" s="56" t="s">
        <v>543</v>
      </c>
      <c r="E1401" s="56" t="s">
        <v>543</v>
      </c>
      <c r="F1401" s="56" t="s">
        <v>334</v>
      </c>
      <c r="G1401" s="56" t="s">
        <v>335</v>
      </c>
      <c r="H1401" s="56" t="s">
        <v>336</v>
      </c>
      <c r="I1401" s="56" t="s">
        <v>544</v>
      </c>
      <c r="K1401" s="56" t="s">
        <v>337</v>
      </c>
      <c r="L1401" s="56" t="s">
        <v>545</v>
      </c>
      <c r="M1401" s="56" t="s">
        <v>1044</v>
      </c>
      <c r="N1401" s="56" t="s">
        <v>1045</v>
      </c>
      <c r="O1401" s="56" t="s">
        <v>546</v>
      </c>
      <c r="P1401" s="1" t="s">
        <v>110</v>
      </c>
      <c r="Q1401" s="56" t="s">
        <v>552</v>
      </c>
      <c r="R1401" s="56" t="s">
        <v>339</v>
      </c>
      <c r="S1401" s="56">
        <v>141805</v>
      </c>
      <c r="T1401" s="1" t="s">
        <v>253</v>
      </c>
      <c r="U1401" s="56">
        <v>41416</v>
      </c>
      <c r="V1401" s="56">
        <v>43099</v>
      </c>
      <c r="W1401" s="56">
        <v>41425</v>
      </c>
      <c r="X1401" s="56">
        <v>42734</v>
      </c>
      <c r="Y1401" s="56" t="s">
        <v>340</v>
      </c>
      <c r="Z1401" s="56" t="s">
        <v>341</v>
      </c>
      <c r="AA1401" s="56" t="s">
        <v>342</v>
      </c>
      <c r="AB1401" s="56" t="s">
        <v>343</v>
      </c>
      <c r="AC1401" s="56" t="s">
        <v>342</v>
      </c>
      <c r="AD1401" s="56" t="s">
        <v>347</v>
      </c>
      <c r="AE1401" s="56" t="s">
        <v>334</v>
      </c>
      <c r="AF1401" s="56" t="s">
        <v>291</v>
      </c>
      <c r="AG1401" s="56">
        <v>2016</v>
      </c>
      <c r="AH1401" s="56" t="s">
        <v>80</v>
      </c>
      <c r="AI1401" s="56" t="s">
        <v>348</v>
      </c>
      <c r="AJ1401" s="56">
        <v>3</v>
      </c>
      <c r="AK1401" s="1">
        <v>42369</v>
      </c>
      <c r="AL1401" s="56" t="s">
        <v>577</v>
      </c>
      <c r="AM1401" s="56">
        <v>42613</v>
      </c>
      <c r="AN1401" s="56" t="s">
        <v>551</v>
      </c>
      <c r="AO1401" s="1">
        <v>42443</v>
      </c>
      <c r="AP1401" s="56" t="s">
        <v>548</v>
      </c>
      <c r="AQ1401" s="56">
        <v>328</v>
      </c>
      <c r="AR1401" s="56">
        <v>0</v>
      </c>
      <c r="AS1401" s="56" t="s">
        <v>346</v>
      </c>
      <c r="BB1401" s="56" t="s">
        <v>339</v>
      </c>
      <c r="BC1401" s="56" t="s">
        <v>263</v>
      </c>
      <c r="BD1401" s="56" t="s">
        <v>349</v>
      </c>
      <c r="BE1401" s="56" t="s">
        <v>347</v>
      </c>
      <c r="BF1401" s="56" t="s">
        <v>334</v>
      </c>
      <c r="BG1401" s="56" t="s">
        <v>549</v>
      </c>
      <c r="BH1401" s="56">
        <v>0</v>
      </c>
      <c r="BI1401" s="56">
        <v>0</v>
      </c>
      <c r="BJ1401" s="56">
        <v>1</v>
      </c>
    </row>
    <row r="1402" spans="1:62" hidden="1" x14ac:dyDescent="0.3">
      <c r="A1402" s="56">
        <v>49201552</v>
      </c>
      <c r="B1402" s="86">
        <v>599276</v>
      </c>
      <c r="C1402" s="1">
        <v>42893</v>
      </c>
      <c r="D1402" s="56" t="s">
        <v>543</v>
      </c>
      <c r="E1402" s="56" t="s">
        <v>543</v>
      </c>
      <c r="F1402" s="56" t="s">
        <v>334</v>
      </c>
      <c r="G1402" s="56" t="s">
        <v>335</v>
      </c>
      <c r="H1402" s="56" t="s">
        <v>336</v>
      </c>
      <c r="I1402" s="56" t="s">
        <v>544</v>
      </c>
      <c r="K1402" s="56" t="s">
        <v>337</v>
      </c>
      <c r="L1402" s="56" t="s">
        <v>545</v>
      </c>
      <c r="M1402" s="56" t="s">
        <v>1044</v>
      </c>
      <c r="N1402" s="56" t="s">
        <v>1045</v>
      </c>
      <c r="O1402" s="56" t="s">
        <v>546</v>
      </c>
      <c r="P1402" s="1" t="s">
        <v>110</v>
      </c>
      <c r="Q1402" s="56" t="s">
        <v>552</v>
      </c>
      <c r="R1402" s="56" t="s">
        <v>339</v>
      </c>
      <c r="S1402" s="56">
        <v>141805</v>
      </c>
      <c r="T1402" s="1" t="s">
        <v>253</v>
      </c>
      <c r="U1402" s="56">
        <v>41416</v>
      </c>
      <c r="V1402" s="56">
        <v>43099</v>
      </c>
      <c r="W1402" s="56">
        <v>41425</v>
      </c>
      <c r="X1402" s="56">
        <v>42734</v>
      </c>
      <c r="Y1402" s="56" t="s">
        <v>340</v>
      </c>
      <c r="Z1402" s="56" t="s">
        <v>341</v>
      </c>
      <c r="AA1402" s="56" t="s">
        <v>342</v>
      </c>
      <c r="AB1402" s="56" t="s">
        <v>343</v>
      </c>
      <c r="AC1402" s="56" t="s">
        <v>342</v>
      </c>
      <c r="AD1402" s="56" t="s">
        <v>347</v>
      </c>
      <c r="AE1402" s="56" t="s">
        <v>334</v>
      </c>
      <c r="AF1402" s="56" t="s">
        <v>292</v>
      </c>
      <c r="AG1402" s="56">
        <v>2014</v>
      </c>
      <c r="AH1402" s="56" t="s">
        <v>80</v>
      </c>
      <c r="AI1402" s="56" t="s">
        <v>348</v>
      </c>
      <c r="AJ1402" s="56">
        <v>0</v>
      </c>
      <c r="AM1402" s="56">
        <v>42613</v>
      </c>
      <c r="AN1402" s="56" t="s">
        <v>551</v>
      </c>
      <c r="AO1402" s="1">
        <v>41350</v>
      </c>
      <c r="AP1402" s="56" t="s">
        <v>548</v>
      </c>
      <c r="AQ1402" s="56">
        <v>328</v>
      </c>
      <c r="AR1402" s="56">
        <v>0</v>
      </c>
      <c r="AS1402" s="56" t="s">
        <v>346</v>
      </c>
      <c r="BB1402" s="56" t="s">
        <v>339</v>
      </c>
      <c r="BC1402" s="56" t="s">
        <v>263</v>
      </c>
      <c r="BD1402" s="56" t="s">
        <v>349</v>
      </c>
      <c r="BE1402" s="56" t="s">
        <v>347</v>
      </c>
      <c r="BF1402" s="56" t="s">
        <v>334</v>
      </c>
      <c r="BG1402" s="56" t="s">
        <v>549</v>
      </c>
      <c r="BH1402" s="56">
        <v>0</v>
      </c>
      <c r="BI1402" s="56">
        <v>0</v>
      </c>
      <c r="BJ1402" s="56">
        <v>1</v>
      </c>
    </row>
    <row r="1403" spans="1:62" hidden="1" x14ac:dyDescent="0.3">
      <c r="A1403" s="56">
        <v>49201559</v>
      </c>
      <c r="B1403" s="86">
        <v>599276</v>
      </c>
      <c r="C1403" s="1">
        <v>42893</v>
      </c>
      <c r="D1403" s="56" t="s">
        <v>543</v>
      </c>
      <c r="E1403" s="56" t="s">
        <v>543</v>
      </c>
      <c r="F1403" s="56" t="s">
        <v>334</v>
      </c>
      <c r="G1403" s="56" t="s">
        <v>335</v>
      </c>
      <c r="H1403" s="56" t="s">
        <v>336</v>
      </c>
      <c r="I1403" s="56" t="s">
        <v>544</v>
      </c>
      <c r="K1403" s="56" t="s">
        <v>337</v>
      </c>
      <c r="L1403" s="56" t="s">
        <v>545</v>
      </c>
      <c r="M1403" s="56" t="s">
        <v>1044</v>
      </c>
      <c r="N1403" s="56" t="s">
        <v>1045</v>
      </c>
      <c r="O1403" s="56" t="s">
        <v>546</v>
      </c>
      <c r="P1403" s="1" t="s">
        <v>110</v>
      </c>
      <c r="Q1403" s="56" t="s">
        <v>552</v>
      </c>
      <c r="R1403" s="56" t="s">
        <v>339</v>
      </c>
      <c r="S1403" s="56">
        <v>141813</v>
      </c>
      <c r="T1403" s="1" t="s">
        <v>573</v>
      </c>
      <c r="U1403" s="56">
        <v>41416</v>
      </c>
      <c r="V1403" s="56">
        <v>43099</v>
      </c>
      <c r="W1403" s="56">
        <v>41425</v>
      </c>
      <c r="X1403" s="56">
        <v>41408</v>
      </c>
      <c r="Y1403" s="56" t="s">
        <v>340</v>
      </c>
      <c r="Z1403" s="56" t="s">
        <v>341</v>
      </c>
      <c r="AA1403" s="56" t="s">
        <v>347</v>
      </c>
      <c r="AB1403" s="56" t="s">
        <v>343</v>
      </c>
      <c r="AC1403" s="56" t="s">
        <v>342</v>
      </c>
      <c r="AD1403" s="56" t="s">
        <v>347</v>
      </c>
      <c r="AE1403" s="56" t="s">
        <v>352</v>
      </c>
      <c r="AF1403" s="56" t="s">
        <v>224</v>
      </c>
      <c r="AG1403" s="56">
        <v>2013</v>
      </c>
      <c r="AH1403" s="56" t="s">
        <v>80</v>
      </c>
      <c r="AI1403" s="56" t="s">
        <v>339</v>
      </c>
      <c r="AJ1403" s="56">
        <v>0</v>
      </c>
      <c r="AM1403" s="56">
        <v>41408</v>
      </c>
      <c r="AN1403" s="56" t="s">
        <v>548</v>
      </c>
      <c r="AO1403" s="1">
        <v>41346</v>
      </c>
      <c r="AP1403" s="56" t="s">
        <v>548</v>
      </c>
      <c r="AQ1403" s="56">
        <v>66067</v>
      </c>
      <c r="AR1403" s="56">
        <v>0</v>
      </c>
      <c r="AS1403" s="56" t="s">
        <v>346</v>
      </c>
      <c r="BB1403" s="56" t="s">
        <v>339</v>
      </c>
      <c r="BC1403" s="56" t="s">
        <v>263</v>
      </c>
      <c r="BD1403" s="56" t="s">
        <v>349</v>
      </c>
      <c r="BE1403" s="56" t="s">
        <v>347</v>
      </c>
      <c r="BF1403" s="56" t="s">
        <v>334</v>
      </c>
      <c r="BG1403" s="56" t="s">
        <v>549</v>
      </c>
      <c r="BH1403" s="56">
        <v>0</v>
      </c>
      <c r="BI1403" s="56">
        <v>0</v>
      </c>
      <c r="BJ1403" s="56">
        <v>0</v>
      </c>
    </row>
    <row r="1404" spans="1:62" hidden="1" x14ac:dyDescent="0.3">
      <c r="A1404" s="56">
        <v>49201555</v>
      </c>
      <c r="B1404" s="86">
        <v>599276</v>
      </c>
      <c r="C1404" s="1">
        <v>42893</v>
      </c>
      <c r="D1404" s="56" t="s">
        <v>543</v>
      </c>
      <c r="E1404" s="56" t="s">
        <v>543</v>
      </c>
      <c r="F1404" s="56" t="s">
        <v>334</v>
      </c>
      <c r="G1404" s="56" t="s">
        <v>335</v>
      </c>
      <c r="H1404" s="56" t="s">
        <v>336</v>
      </c>
      <c r="I1404" s="56" t="s">
        <v>544</v>
      </c>
      <c r="K1404" s="56" t="s">
        <v>337</v>
      </c>
      <c r="L1404" s="56" t="s">
        <v>545</v>
      </c>
      <c r="M1404" s="56" t="s">
        <v>1044</v>
      </c>
      <c r="N1404" s="56" t="s">
        <v>1045</v>
      </c>
      <c r="O1404" s="56" t="s">
        <v>546</v>
      </c>
      <c r="P1404" s="1" t="s">
        <v>110</v>
      </c>
      <c r="Q1404" s="56" t="s">
        <v>552</v>
      </c>
      <c r="R1404" s="56" t="s">
        <v>339</v>
      </c>
      <c r="S1404" s="56">
        <v>141805</v>
      </c>
      <c r="T1404" s="1" t="s">
        <v>253</v>
      </c>
      <c r="U1404" s="56">
        <v>41416</v>
      </c>
      <c r="V1404" s="56">
        <v>43099</v>
      </c>
      <c r="W1404" s="56">
        <v>41425</v>
      </c>
      <c r="X1404" s="56">
        <v>42734</v>
      </c>
      <c r="Y1404" s="56" t="s">
        <v>340</v>
      </c>
      <c r="Z1404" s="56" t="s">
        <v>341</v>
      </c>
      <c r="AA1404" s="56" t="s">
        <v>342</v>
      </c>
      <c r="AB1404" s="56" t="s">
        <v>343</v>
      </c>
      <c r="AC1404" s="56" t="s">
        <v>342</v>
      </c>
      <c r="AD1404" s="56" t="s">
        <v>347</v>
      </c>
      <c r="AE1404" s="56" t="s">
        <v>334</v>
      </c>
      <c r="AF1404" s="56" t="s">
        <v>292</v>
      </c>
      <c r="AG1404" s="56">
        <v>2015</v>
      </c>
      <c r="AH1404" s="56" t="s">
        <v>80</v>
      </c>
      <c r="AI1404" s="56" t="s">
        <v>344</v>
      </c>
      <c r="AJ1404" s="56">
        <v>0</v>
      </c>
      <c r="AM1404" s="56">
        <v>42613</v>
      </c>
      <c r="AN1404" s="56" t="s">
        <v>551</v>
      </c>
      <c r="AO1404" s="1">
        <v>41350</v>
      </c>
      <c r="AP1404" s="56" t="s">
        <v>548</v>
      </c>
      <c r="AQ1404" s="56">
        <v>328</v>
      </c>
      <c r="AR1404" s="56">
        <v>0</v>
      </c>
      <c r="AS1404" s="56" t="s">
        <v>346</v>
      </c>
      <c r="BB1404" s="56" t="s">
        <v>339</v>
      </c>
      <c r="BC1404" s="56" t="s">
        <v>263</v>
      </c>
      <c r="BD1404" s="56" t="s">
        <v>349</v>
      </c>
      <c r="BE1404" s="56" t="s">
        <v>347</v>
      </c>
      <c r="BF1404" s="56" t="s">
        <v>334</v>
      </c>
      <c r="BG1404" s="56" t="s">
        <v>549</v>
      </c>
      <c r="BH1404" s="56">
        <v>0</v>
      </c>
      <c r="BI1404" s="56">
        <v>0</v>
      </c>
      <c r="BJ1404" s="56">
        <v>1</v>
      </c>
    </row>
    <row r="1405" spans="1:62" hidden="1" x14ac:dyDescent="0.3">
      <c r="A1405" s="56">
        <v>49201558</v>
      </c>
      <c r="B1405" s="86">
        <v>599276</v>
      </c>
      <c r="C1405" s="1">
        <v>42893</v>
      </c>
      <c r="D1405" s="56" t="s">
        <v>543</v>
      </c>
      <c r="E1405" s="56" t="s">
        <v>543</v>
      </c>
      <c r="F1405" s="56" t="s">
        <v>334</v>
      </c>
      <c r="G1405" s="56" t="s">
        <v>335</v>
      </c>
      <c r="H1405" s="56" t="s">
        <v>336</v>
      </c>
      <c r="I1405" s="56" t="s">
        <v>544</v>
      </c>
      <c r="K1405" s="56" t="s">
        <v>337</v>
      </c>
      <c r="L1405" s="56" t="s">
        <v>545</v>
      </c>
      <c r="M1405" s="56" t="s">
        <v>1044</v>
      </c>
      <c r="N1405" s="56" t="s">
        <v>1045</v>
      </c>
      <c r="O1405" s="56" t="s">
        <v>546</v>
      </c>
      <c r="P1405" s="1" t="s">
        <v>110</v>
      </c>
      <c r="Q1405" s="56" t="s">
        <v>552</v>
      </c>
      <c r="R1405" s="56" t="s">
        <v>339</v>
      </c>
      <c r="S1405" s="56">
        <v>141805</v>
      </c>
      <c r="T1405" s="1" t="s">
        <v>253</v>
      </c>
      <c r="U1405" s="56">
        <v>41416</v>
      </c>
      <c r="V1405" s="56">
        <v>43099</v>
      </c>
      <c r="W1405" s="56">
        <v>41425</v>
      </c>
      <c r="X1405" s="56">
        <v>42734</v>
      </c>
      <c r="Y1405" s="56" t="s">
        <v>340</v>
      </c>
      <c r="Z1405" s="56" t="s">
        <v>341</v>
      </c>
      <c r="AA1405" s="56" t="s">
        <v>342</v>
      </c>
      <c r="AB1405" s="56" t="s">
        <v>343</v>
      </c>
      <c r="AC1405" s="56" t="s">
        <v>342</v>
      </c>
      <c r="AD1405" s="56" t="s">
        <v>347</v>
      </c>
      <c r="AE1405" s="56" t="s">
        <v>334</v>
      </c>
      <c r="AF1405" s="56" t="s">
        <v>292</v>
      </c>
      <c r="AG1405" s="56">
        <v>2017</v>
      </c>
      <c r="AH1405" s="56" t="s">
        <v>80</v>
      </c>
      <c r="AI1405" s="56" t="s">
        <v>348</v>
      </c>
      <c r="AJ1405" s="56">
        <v>0</v>
      </c>
      <c r="AM1405" s="56">
        <v>42613</v>
      </c>
      <c r="AN1405" s="56" t="s">
        <v>551</v>
      </c>
      <c r="AO1405" s="1">
        <v>41350</v>
      </c>
      <c r="AP1405" s="56" t="s">
        <v>548</v>
      </c>
      <c r="AQ1405" s="56">
        <v>328</v>
      </c>
      <c r="AR1405" s="56">
        <v>0</v>
      </c>
      <c r="AS1405" s="56" t="s">
        <v>346</v>
      </c>
      <c r="BB1405" s="56" t="s">
        <v>339</v>
      </c>
      <c r="BC1405" s="56" t="s">
        <v>263</v>
      </c>
      <c r="BD1405" s="56" t="s">
        <v>349</v>
      </c>
      <c r="BE1405" s="56" t="s">
        <v>347</v>
      </c>
      <c r="BF1405" s="56" t="s">
        <v>334</v>
      </c>
      <c r="BG1405" s="56" t="s">
        <v>549</v>
      </c>
      <c r="BH1405" s="56">
        <v>0</v>
      </c>
      <c r="BI1405" s="56">
        <v>0</v>
      </c>
      <c r="BJ1405" s="56">
        <v>1</v>
      </c>
    </row>
    <row r="1406" spans="1:62" hidden="1" x14ac:dyDescent="0.3">
      <c r="A1406" s="56">
        <v>49201573</v>
      </c>
      <c r="B1406" s="86">
        <v>599276</v>
      </c>
      <c r="C1406" s="1">
        <v>42893</v>
      </c>
      <c r="D1406" s="56" t="s">
        <v>543</v>
      </c>
      <c r="E1406" s="56" t="s">
        <v>543</v>
      </c>
      <c r="F1406" s="56" t="s">
        <v>334</v>
      </c>
      <c r="G1406" s="56" t="s">
        <v>335</v>
      </c>
      <c r="H1406" s="56" t="s">
        <v>336</v>
      </c>
      <c r="I1406" s="56" t="s">
        <v>544</v>
      </c>
      <c r="K1406" s="56" t="s">
        <v>337</v>
      </c>
      <c r="L1406" s="56" t="s">
        <v>545</v>
      </c>
      <c r="M1406" s="56" t="s">
        <v>1044</v>
      </c>
      <c r="N1406" s="56" t="s">
        <v>1045</v>
      </c>
      <c r="O1406" s="56" t="s">
        <v>546</v>
      </c>
      <c r="P1406" s="1" t="s">
        <v>110</v>
      </c>
      <c r="Q1406" s="56" t="s">
        <v>552</v>
      </c>
      <c r="R1406" s="56" t="s">
        <v>339</v>
      </c>
      <c r="S1406" s="56">
        <v>141811</v>
      </c>
      <c r="T1406" s="1" t="s">
        <v>478</v>
      </c>
      <c r="U1406" s="56">
        <v>41416</v>
      </c>
      <c r="V1406" s="56">
        <v>43099</v>
      </c>
      <c r="W1406" s="56">
        <v>41425</v>
      </c>
      <c r="X1406" s="56">
        <v>42734</v>
      </c>
      <c r="Y1406" s="56" t="s">
        <v>340</v>
      </c>
      <c r="Z1406" s="56" t="s">
        <v>341</v>
      </c>
      <c r="AA1406" s="56" t="s">
        <v>342</v>
      </c>
      <c r="AB1406" s="56" t="s">
        <v>339</v>
      </c>
      <c r="AC1406" s="56" t="s">
        <v>342</v>
      </c>
      <c r="AD1406" s="56" t="s">
        <v>347</v>
      </c>
      <c r="AE1406" s="56" t="s">
        <v>334</v>
      </c>
      <c r="AF1406" s="56" t="s">
        <v>291</v>
      </c>
      <c r="AG1406" s="56">
        <v>2016</v>
      </c>
      <c r="AH1406" s="56" t="s">
        <v>80</v>
      </c>
      <c r="AI1406" s="56" t="s">
        <v>344</v>
      </c>
      <c r="AJ1406" s="56">
        <v>-13663</v>
      </c>
      <c r="AK1406" s="1">
        <v>42551</v>
      </c>
      <c r="AM1406" s="56">
        <v>42762</v>
      </c>
      <c r="AN1406" s="56" t="s">
        <v>551</v>
      </c>
      <c r="AO1406" s="1">
        <v>42576</v>
      </c>
      <c r="AP1406" s="56" t="s">
        <v>551</v>
      </c>
      <c r="AQ1406" s="56">
        <v>40</v>
      </c>
      <c r="AR1406" s="56">
        <v>0</v>
      </c>
      <c r="AS1406" s="56" t="s">
        <v>346</v>
      </c>
      <c r="BB1406" s="56" t="s">
        <v>339</v>
      </c>
      <c r="BC1406" s="56" t="s">
        <v>263</v>
      </c>
      <c r="BD1406" s="56" t="s">
        <v>349</v>
      </c>
      <c r="BE1406" s="56" t="s">
        <v>347</v>
      </c>
      <c r="BF1406" s="56" t="s">
        <v>334</v>
      </c>
      <c r="BG1406" s="56" t="s">
        <v>549</v>
      </c>
      <c r="BH1406" s="56">
        <v>0</v>
      </c>
      <c r="BI1406" s="56">
        <v>0</v>
      </c>
      <c r="BJ1406" s="56">
        <v>1</v>
      </c>
    </row>
    <row r="1407" spans="1:62" hidden="1" x14ac:dyDescent="0.3">
      <c r="A1407" s="56">
        <v>49201565</v>
      </c>
      <c r="B1407" s="86">
        <v>599276</v>
      </c>
      <c r="C1407" s="1">
        <v>42893</v>
      </c>
      <c r="D1407" s="56" t="s">
        <v>543</v>
      </c>
      <c r="E1407" s="56" t="s">
        <v>543</v>
      </c>
      <c r="F1407" s="56" t="s">
        <v>334</v>
      </c>
      <c r="G1407" s="56" t="s">
        <v>335</v>
      </c>
      <c r="H1407" s="56" t="s">
        <v>336</v>
      </c>
      <c r="I1407" s="56" t="s">
        <v>544</v>
      </c>
      <c r="K1407" s="56" t="s">
        <v>337</v>
      </c>
      <c r="L1407" s="56" t="s">
        <v>545</v>
      </c>
      <c r="M1407" s="56" t="s">
        <v>1044</v>
      </c>
      <c r="N1407" s="56" t="s">
        <v>1045</v>
      </c>
      <c r="O1407" s="56" t="s">
        <v>546</v>
      </c>
      <c r="P1407" s="1" t="s">
        <v>110</v>
      </c>
      <c r="Q1407" s="56" t="s">
        <v>552</v>
      </c>
      <c r="R1407" s="56" t="s">
        <v>339</v>
      </c>
      <c r="S1407" s="56">
        <v>141813</v>
      </c>
      <c r="T1407" s="1" t="s">
        <v>573</v>
      </c>
      <c r="U1407" s="56">
        <v>41416</v>
      </c>
      <c r="V1407" s="56">
        <v>43099</v>
      </c>
      <c r="W1407" s="56">
        <v>41425</v>
      </c>
      <c r="X1407" s="56">
        <v>41408</v>
      </c>
      <c r="Y1407" s="56" t="s">
        <v>340</v>
      </c>
      <c r="Z1407" s="56" t="s">
        <v>341</v>
      </c>
      <c r="AA1407" s="56" t="s">
        <v>347</v>
      </c>
      <c r="AB1407" s="56" t="s">
        <v>343</v>
      </c>
      <c r="AC1407" s="56" t="s">
        <v>342</v>
      </c>
      <c r="AD1407" s="56" t="s">
        <v>347</v>
      </c>
      <c r="AE1407" s="56" t="s">
        <v>352</v>
      </c>
      <c r="AF1407" s="56" t="s">
        <v>292</v>
      </c>
      <c r="AG1407" s="56">
        <v>2016</v>
      </c>
      <c r="AH1407" s="56" t="s">
        <v>80</v>
      </c>
      <c r="AI1407" s="56" t="s">
        <v>348</v>
      </c>
      <c r="AJ1407" s="56">
        <v>1540</v>
      </c>
      <c r="AM1407" s="56">
        <v>41408</v>
      </c>
      <c r="AN1407" s="56" t="s">
        <v>548</v>
      </c>
      <c r="AO1407" s="1">
        <v>41405</v>
      </c>
      <c r="AP1407" s="56" t="s">
        <v>548</v>
      </c>
      <c r="AQ1407" s="56">
        <v>66067</v>
      </c>
      <c r="AR1407" s="56">
        <v>0</v>
      </c>
      <c r="AS1407" s="56" t="s">
        <v>346</v>
      </c>
      <c r="BB1407" s="56" t="s">
        <v>339</v>
      </c>
      <c r="BC1407" s="56" t="s">
        <v>263</v>
      </c>
      <c r="BD1407" s="56" t="s">
        <v>349</v>
      </c>
      <c r="BE1407" s="56" t="s">
        <v>347</v>
      </c>
      <c r="BF1407" s="56" t="s">
        <v>334</v>
      </c>
      <c r="BG1407" s="56" t="s">
        <v>549</v>
      </c>
      <c r="BH1407" s="56">
        <v>0</v>
      </c>
      <c r="BI1407" s="56">
        <v>0</v>
      </c>
      <c r="BJ1407" s="56">
        <v>0</v>
      </c>
    </row>
    <row r="1408" spans="1:62" hidden="1" x14ac:dyDescent="0.3">
      <c r="A1408" s="56">
        <v>49201562</v>
      </c>
      <c r="B1408" s="86">
        <v>599276</v>
      </c>
      <c r="C1408" s="1">
        <v>42893</v>
      </c>
      <c r="D1408" s="56" t="s">
        <v>543</v>
      </c>
      <c r="E1408" s="56" t="s">
        <v>543</v>
      </c>
      <c r="F1408" s="56" t="s">
        <v>334</v>
      </c>
      <c r="G1408" s="56" t="s">
        <v>335</v>
      </c>
      <c r="H1408" s="56" t="s">
        <v>336</v>
      </c>
      <c r="I1408" s="56" t="s">
        <v>544</v>
      </c>
      <c r="K1408" s="56" t="s">
        <v>337</v>
      </c>
      <c r="L1408" s="56" t="s">
        <v>545</v>
      </c>
      <c r="M1408" s="56" t="s">
        <v>1044</v>
      </c>
      <c r="N1408" s="56" t="s">
        <v>1045</v>
      </c>
      <c r="O1408" s="56" t="s">
        <v>546</v>
      </c>
      <c r="P1408" s="1" t="s">
        <v>110</v>
      </c>
      <c r="Q1408" s="56" t="s">
        <v>552</v>
      </c>
      <c r="R1408" s="56" t="s">
        <v>339</v>
      </c>
      <c r="S1408" s="56">
        <v>141813</v>
      </c>
      <c r="T1408" s="1" t="s">
        <v>573</v>
      </c>
      <c r="U1408" s="56">
        <v>41416</v>
      </c>
      <c r="V1408" s="56">
        <v>43099</v>
      </c>
      <c r="W1408" s="56">
        <v>41425</v>
      </c>
      <c r="X1408" s="56">
        <v>41408</v>
      </c>
      <c r="Y1408" s="56" t="s">
        <v>340</v>
      </c>
      <c r="Z1408" s="56" t="s">
        <v>341</v>
      </c>
      <c r="AA1408" s="56" t="s">
        <v>347</v>
      </c>
      <c r="AB1408" s="56" t="s">
        <v>343</v>
      </c>
      <c r="AC1408" s="56" t="s">
        <v>342</v>
      </c>
      <c r="AD1408" s="56" t="s">
        <v>347</v>
      </c>
      <c r="AE1408" s="56" t="s">
        <v>352</v>
      </c>
      <c r="AF1408" s="56" t="s">
        <v>292</v>
      </c>
      <c r="AG1408" s="56">
        <v>2014</v>
      </c>
      <c r="AH1408" s="56" t="s">
        <v>80</v>
      </c>
      <c r="AI1408" s="56" t="s">
        <v>344</v>
      </c>
      <c r="AJ1408" s="56">
        <v>9562</v>
      </c>
      <c r="AM1408" s="56">
        <v>41408</v>
      </c>
      <c r="AN1408" s="56" t="s">
        <v>548</v>
      </c>
      <c r="AO1408" s="1">
        <v>41405</v>
      </c>
      <c r="AP1408" s="56" t="s">
        <v>548</v>
      </c>
      <c r="AQ1408" s="56">
        <v>66067</v>
      </c>
      <c r="AR1408" s="56">
        <v>0</v>
      </c>
      <c r="AS1408" s="56" t="s">
        <v>346</v>
      </c>
      <c r="BB1408" s="56" t="s">
        <v>339</v>
      </c>
      <c r="BC1408" s="56" t="s">
        <v>263</v>
      </c>
      <c r="BD1408" s="56" t="s">
        <v>349</v>
      </c>
      <c r="BE1408" s="56" t="s">
        <v>347</v>
      </c>
      <c r="BF1408" s="56" t="s">
        <v>334</v>
      </c>
      <c r="BG1408" s="56" t="s">
        <v>549</v>
      </c>
      <c r="BH1408" s="56">
        <v>0</v>
      </c>
      <c r="BI1408" s="56">
        <v>0</v>
      </c>
      <c r="BJ1408" s="56">
        <v>0</v>
      </c>
    </row>
    <row r="1409" spans="1:62" hidden="1" x14ac:dyDescent="0.3">
      <c r="A1409" s="56">
        <v>49201564</v>
      </c>
      <c r="B1409" s="86">
        <v>599276</v>
      </c>
      <c r="C1409" s="1">
        <v>42893</v>
      </c>
      <c r="D1409" s="56" t="s">
        <v>543</v>
      </c>
      <c r="E1409" s="56" t="s">
        <v>543</v>
      </c>
      <c r="F1409" s="56" t="s">
        <v>334</v>
      </c>
      <c r="G1409" s="56" t="s">
        <v>335</v>
      </c>
      <c r="H1409" s="56" t="s">
        <v>336</v>
      </c>
      <c r="I1409" s="56" t="s">
        <v>544</v>
      </c>
      <c r="K1409" s="56" t="s">
        <v>337</v>
      </c>
      <c r="L1409" s="56" t="s">
        <v>545</v>
      </c>
      <c r="M1409" s="56" t="s">
        <v>1044</v>
      </c>
      <c r="N1409" s="56" t="s">
        <v>1045</v>
      </c>
      <c r="O1409" s="56" t="s">
        <v>546</v>
      </c>
      <c r="P1409" s="1" t="s">
        <v>110</v>
      </c>
      <c r="Q1409" s="56" t="s">
        <v>552</v>
      </c>
      <c r="R1409" s="56" t="s">
        <v>339</v>
      </c>
      <c r="S1409" s="56">
        <v>141813</v>
      </c>
      <c r="T1409" s="1" t="s">
        <v>573</v>
      </c>
      <c r="U1409" s="56">
        <v>41416</v>
      </c>
      <c r="V1409" s="56">
        <v>43099</v>
      </c>
      <c r="W1409" s="56">
        <v>41425</v>
      </c>
      <c r="X1409" s="56">
        <v>41408</v>
      </c>
      <c r="Y1409" s="56" t="s">
        <v>340</v>
      </c>
      <c r="Z1409" s="56" t="s">
        <v>341</v>
      </c>
      <c r="AA1409" s="56" t="s">
        <v>347</v>
      </c>
      <c r="AB1409" s="56" t="s">
        <v>343</v>
      </c>
      <c r="AC1409" s="56" t="s">
        <v>342</v>
      </c>
      <c r="AD1409" s="56" t="s">
        <v>347</v>
      </c>
      <c r="AE1409" s="56" t="s">
        <v>352</v>
      </c>
      <c r="AF1409" s="56" t="s">
        <v>292</v>
      </c>
      <c r="AG1409" s="56">
        <v>2015</v>
      </c>
      <c r="AH1409" s="56" t="s">
        <v>80</v>
      </c>
      <c r="AI1409" s="56" t="s">
        <v>344</v>
      </c>
      <c r="AJ1409" s="56">
        <v>14317</v>
      </c>
      <c r="AM1409" s="56">
        <v>41408</v>
      </c>
      <c r="AN1409" s="56" t="s">
        <v>548</v>
      </c>
      <c r="AO1409" s="1">
        <v>41405</v>
      </c>
      <c r="AP1409" s="56" t="s">
        <v>548</v>
      </c>
      <c r="AQ1409" s="56">
        <v>66067</v>
      </c>
      <c r="AR1409" s="56">
        <v>0</v>
      </c>
      <c r="AS1409" s="56" t="s">
        <v>346</v>
      </c>
      <c r="BB1409" s="56" t="s">
        <v>339</v>
      </c>
      <c r="BC1409" s="56" t="s">
        <v>263</v>
      </c>
      <c r="BD1409" s="56" t="s">
        <v>349</v>
      </c>
      <c r="BE1409" s="56" t="s">
        <v>347</v>
      </c>
      <c r="BF1409" s="56" t="s">
        <v>334</v>
      </c>
      <c r="BG1409" s="56" t="s">
        <v>549</v>
      </c>
      <c r="BH1409" s="56">
        <v>0</v>
      </c>
      <c r="BI1409" s="56">
        <v>0</v>
      </c>
      <c r="BJ1409" s="56">
        <v>0</v>
      </c>
    </row>
    <row r="1410" spans="1:62" hidden="1" x14ac:dyDescent="0.3">
      <c r="A1410" s="56">
        <v>49201572</v>
      </c>
      <c r="B1410" s="86">
        <v>599276</v>
      </c>
      <c r="C1410" s="1">
        <v>42893</v>
      </c>
      <c r="D1410" s="56" t="s">
        <v>543</v>
      </c>
      <c r="E1410" s="56" t="s">
        <v>543</v>
      </c>
      <c r="F1410" s="56" t="s">
        <v>334</v>
      </c>
      <c r="G1410" s="56" t="s">
        <v>335</v>
      </c>
      <c r="H1410" s="56" t="s">
        <v>336</v>
      </c>
      <c r="I1410" s="56" t="s">
        <v>544</v>
      </c>
      <c r="K1410" s="56" t="s">
        <v>337</v>
      </c>
      <c r="L1410" s="56" t="s">
        <v>545</v>
      </c>
      <c r="M1410" s="56" t="s">
        <v>1044</v>
      </c>
      <c r="N1410" s="56" t="s">
        <v>1045</v>
      </c>
      <c r="O1410" s="56" t="s">
        <v>546</v>
      </c>
      <c r="P1410" s="1" t="s">
        <v>110</v>
      </c>
      <c r="Q1410" s="56" t="s">
        <v>552</v>
      </c>
      <c r="R1410" s="56" t="s">
        <v>339</v>
      </c>
      <c r="S1410" s="56">
        <v>141811</v>
      </c>
      <c r="T1410" s="1" t="s">
        <v>478</v>
      </c>
      <c r="U1410" s="56">
        <v>41416</v>
      </c>
      <c r="V1410" s="56">
        <v>43099</v>
      </c>
      <c r="W1410" s="56">
        <v>41425</v>
      </c>
      <c r="X1410" s="56">
        <v>42734</v>
      </c>
      <c r="Y1410" s="56" t="s">
        <v>340</v>
      </c>
      <c r="Z1410" s="56" t="s">
        <v>341</v>
      </c>
      <c r="AA1410" s="56" t="s">
        <v>342</v>
      </c>
      <c r="AB1410" s="56" t="s">
        <v>339</v>
      </c>
      <c r="AC1410" s="56" t="s">
        <v>342</v>
      </c>
      <c r="AD1410" s="56" t="s">
        <v>347</v>
      </c>
      <c r="AE1410" s="56" t="s">
        <v>334</v>
      </c>
      <c r="AF1410" s="56" t="s">
        <v>291</v>
      </c>
      <c r="AG1410" s="56">
        <v>2016</v>
      </c>
      <c r="AH1410" s="56" t="s">
        <v>80</v>
      </c>
      <c r="AI1410" s="56" t="s">
        <v>348</v>
      </c>
      <c r="AJ1410" s="56">
        <v>2647</v>
      </c>
      <c r="AK1410" s="1">
        <v>42369</v>
      </c>
      <c r="AM1410" s="56">
        <v>42762</v>
      </c>
      <c r="AN1410" s="56" t="s">
        <v>551</v>
      </c>
      <c r="AO1410" s="1">
        <v>42409</v>
      </c>
      <c r="AP1410" s="56" t="s">
        <v>548</v>
      </c>
      <c r="AQ1410" s="56">
        <v>40</v>
      </c>
      <c r="AR1410" s="56">
        <v>0</v>
      </c>
      <c r="AS1410" s="56" t="s">
        <v>346</v>
      </c>
      <c r="BB1410" s="56" t="s">
        <v>339</v>
      </c>
      <c r="BC1410" s="56" t="s">
        <v>263</v>
      </c>
      <c r="BD1410" s="56" t="s">
        <v>349</v>
      </c>
      <c r="BE1410" s="56" t="s">
        <v>347</v>
      </c>
      <c r="BF1410" s="56" t="s">
        <v>334</v>
      </c>
      <c r="BG1410" s="56" t="s">
        <v>549</v>
      </c>
      <c r="BH1410" s="56">
        <v>0</v>
      </c>
      <c r="BI1410" s="56">
        <v>0</v>
      </c>
      <c r="BJ1410" s="56">
        <v>1</v>
      </c>
    </row>
    <row r="1411" spans="1:62" hidden="1" x14ac:dyDescent="0.3">
      <c r="A1411" s="56">
        <v>49201568</v>
      </c>
      <c r="B1411" s="86">
        <v>599276</v>
      </c>
      <c r="C1411" s="1">
        <v>42893</v>
      </c>
      <c r="D1411" s="56" t="s">
        <v>543</v>
      </c>
      <c r="E1411" s="56" t="s">
        <v>543</v>
      </c>
      <c r="F1411" s="56" t="s">
        <v>334</v>
      </c>
      <c r="G1411" s="56" t="s">
        <v>335</v>
      </c>
      <c r="H1411" s="56" t="s">
        <v>336</v>
      </c>
      <c r="I1411" s="56" t="s">
        <v>544</v>
      </c>
      <c r="K1411" s="56" t="s">
        <v>337</v>
      </c>
      <c r="L1411" s="56" t="s">
        <v>545</v>
      </c>
      <c r="M1411" s="56" t="s">
        <v>1044</v>
      </c>
      <c r="N1411" s="56" t="s">
        <v>1045</v>
      </c>
      <c r="O1411" s="56" t="s">
        <v>546</v>
      </c>
      <c r="P1411" s="1" t="s">
        <v>110</v>
      </c>
      <c r="Q1411" s="56" t="s">
        <v>552</v>
      </c>
      <c r="R1411" s="56" t="s">
        <v>339</v>
      </c>
      <c r="S1411" s="56">
        <v>141811</v>
      </c>
      <c r="T1411" s="1" t="s">
        <v>478</v>
      </c>
      <c r="U1411" s="56">
        <v>41416</v>
      </c>
      <c r="V1411" s="56">
        <v>43099</v>
      </c>
      <c r="W1411" s="56">
        <v>41425</v>
      </c>
      <c r="X1411" s="56">
        <v>42734</v>
      </c>
      <c r="Y1411" s="56" t="s">
        <v>340</v>
      </c>
      <c r="Z1411" s="56" t="s">
        <v>341</v>
      </c>
      <c r="AA1411" s="56" t="s">
        <v>342</v>
      </c>
      <c r="AB1411" s="56" t="s">
        <v>339</v>
      </c>
      <c r="AC1411" s="56" t="s">
        <v>342</v>
      </c>
      <c r="AD1411" s="56" t="s">
        <v>347</v>
      </c>
      <c r="AE1411" s="56" t="s">
        <v>334</v>
      </c>
      <c r="AF1411" s="56" t="s">
        <v>224</v>
      </c>
      <c r="AG1411" s="56">
        <v>2013</v>
      </c>
      <c r="AH1411" s="56" t="s">
        <v>80</v>
      </c>
      <c r="AI1411" s="56" t="s">
        <v>339</v>
      </c>
      <c r="AJ1411" s="56">
        <v>108000</v>
      </c>
      <c r="AM1411" s="56">
        <v>42762</v>
      </c>
      <c r="AN1411" s="56" t="s">
        <v>551</v>
      </c>
      <c r="AO1411" s="1">
        <v>41789</v>
      </c>
      <c r="AP1411" s="56" t="s">
        <v>548</v>
      </c>
      <c r="AQ1411" s="56">
        <v>40</v>
      </c>
      <c r="AR1411" s="56">
        <v>0</v>
      </c>
      <c r="AS1411" s="56" t="s">
        <v>346</v>
      </c>
      <c r="BB1411" s="56" t="s">
        <v>339</v>
      </c>
      <c r="BC1411" s="56" t="s">
        <v>263</v>
      </c>
      <c r="BD1411" s="56" t="s">
        <v>349</v>
      </c>
      <c r="BE1411" s="56" t="s">
        <v>347</v>
      </c>
      <c r="BF1411" s="56" t="s">
        <v>334</v>
      </c>
      <c r="BG1411" s="56" t="s">
        <v>549</v>
      </c>
      <c r="BH1411" s="56">
        <v>0</v>
      </c>
      <c r="BI1411" s="56">
        <v>0</v>
      </c>
      <c r="BJ1411" s="56">
        <v>1</v>
      </c>
    </row>
    <row r="1412" spans="1:62" hidden="1" x14ac:dyDescent="0.3">
      <c r="A1412" s="56">
        <v>49201571</v>
      </c>
      <c r="B1412" s="86">
        <v>599276</v>
      </c>
      <c r="C1412" s="1">
        <v>42893</v>
      </c>
      <c r="D1412" s="56" t="s">
        <v>543</v>
      </c>
      <c r="E1412" s="56" t="s">
        <v>543</v>
      </c>
      <c r="F1412" s="56" t="s">
        <v>334</v>
      </c>
      <c r="G1412" s="56" t="s">
        <v>335</v>
      </c>
      <c r="H1412" s="56" t="s">
        <v>336</v>
      </c>
      <c r="I1412" s="56" t="s">
        <v>544</v>
      </c>
      <c r="K1412" s="56" t="s">
        <v>337</v>
      </c>
      <c r="L1412" s="56" t="s">
        <v>545</v>
      </c>
      <c r="M1412" s="56" t="s">
        <v>1044</v>
      </c>
      <c r="N1412" s="56" t="s">
        <v>1045</v>
      </c>
      <c r="O1412" s="56" t="s">
        <v>546</v>
      </c>
      <c r="P1412" s="1" t="s">
        <v>110</v>
      </c>
      <c r="Q1412" s="56" t="s">
        <v>552</v>
      </c>
      <c r="R1412" s="56" t="s">
        <v>339</v>
      </c>
      <c r="S1412" s="56">
        <v>141811</v>
      </c>
      <c r="T1412" s="1" t="s">
        <v>478</v>
      </c>
      <c r="U1412" s="56">
        <v>41416</v>
      </c>
      <c r="V1412" s="56">
        <v>43099</v>
      </c>
      <c r="W1412" s="56">
        <v>41425</v>
      </c>
      <c r="X1412" s="56">
        <v>42734</v>
      </c>
      <c r="Y1412" s="56" t="s">
        <v>340</v>
      </c>
      <c r="Z1412" s="56" t="s">
        <v>341</v>
      </c>
      <c r="AA1412" s="56" t="s">
        <v>342</v>
      </c>
      <c r="AB1412" s="56" t="s">
        <v>339</v>
      </c>
      <c r="AC1412" s="56" t="s">
        <v>342</v>
      </c>
      <c r="AD1412" s="56" t="s">
        <v>347</v>
      </c>
      <c r="AE1412" s="56" t="s">
        <v>334</v>
      </c>
      <c r="AF1412" s="56" t="s">
        <v>291</v>
      </c>
      <c r="AG1412" s="56">
        <v>2015</v>
      </c>
      <c r="AH1412" s="56" t="s">
        <v>80</v>
      </c>
      <c r="AI1412" s="56" t="s">
        <v>344</v>
      </c>
      <c r="AJ1412" s="56">
        <v>-200</v>
      </c>
      <c r="AK1412" s="1">
        <v>42185</v>
      </c>
      <c r="AM1412" s="56">
        <v>42762</v>
      </c>
      <c r="AN1412" s="56" t="s">
        <v>551</v>
      </c>
      <c r="AO1412" s="1">
        <v>42227</v>
      </c>
      <c r="AP1412" s="56" t="s">
        <v>548</v>
      </c>
      <c r="AQ1412" s="56">
        <v>40</v>
      </c>
      <c r="AR1412" s="56">
        <v>0</v>
      </c>
      <c r="AS1412" s="56" t="s">
        <v>346</v>
      </c>
      <c r="BB1412" s="56" t="s">
        <v>339</v>
      </c>
      <c r="BC1412" s="56" t="s">
        <v>263</v>
      </c>
      <c r="BD1412" s="56" t="s">
        <v>349</v>
      </c>
      <c r="BE1412" s="56" t="s">
        <v>347</v>
      </c>
      <c r="BF1412" s="56" t="s">
        <v>334</v>
      </c>
      <c r="BG1412" s="56" t="s">
        <v>549</v>
      </c>
      <c r="BH1412" s="56">
        <v>0</v>
      </c>
      <c r="BI1412" s="56">
        <v>0</v>
      </c>
      <c r="BJ1412" s="56">
        <v>1</v>
      </c>
    </row>
    <row r="1413" spans="1:62" hidden="1" x14ac:dyDescent="0.3">
      <c r="A1413" s="56">
        <v>49201639</v>
      </c>
      <c r="B1413" s="86">
        <v>599276</v>
      </c>
      <c r="C1413" s="1">
        <v>42893</v>
      </c>
      <c r="D1413" s="56" t="s">
        <v>543</v>
      </c>
      <c r="E1413" s="56" t="s">
        <v>543</v>
      </c>
      <c r="F1413" s="56" t="s">
        <v>334</v>
      </c>
      <c r="G1413" s="56" t="s">
        <v>335</v>
      </c>
      <c r="H1413" s="56" t="s">
        <v>336</v>
      </c>
      <c r="I1413" s="56" t="s">
        <v>544</v>
      </c>
      <c r="K1413" s="56" t="s">
        <v>337</v>
      </c>
      <c r="L1413" s="56" t="s">
        <v>545</v>
      </c>
      <c r="M1413" s="56" t="s">
        <v>1044</v>
      </c>
      <c r="N1413" s="56" t="s">
        <v>1045</v>
      </c>
      <c r="O1413" s="56" t="s">
        <v>546</v>
      </c>
      <c r="P1413" s="1" t="s">
        <v>188</v>
      </c>
      <c r="Q1413" s="56" t="s">
        <v>241</v>
      </c>
      <c r="R1413" s="56" t="s">
        <v>339</v>
      </c>
      <c r="S1413" s="56">
        <v>149230</v>
      </c>
      <c r="T1413" s="1" t="s">
        <v>547</v>
      </c>
      <c r="U1413" s="56">
        <v>41416</v>
      </c>
      <c r="V1413" s="56">
        <v>43099</v>
      </c>
      <c r="W1413" s="56">
        <v>41394</v>
      </c>
      <c r="X1413" s="56">
        <v>42734</v>
      </c>
      <c r="Y1413" s="56" t="s">
        <v>340</v>
      </c>
      <c r="Z1413" s="56" t="s">
        <v>341</v>
      </c>
      <c r="AA1413" s="56" t="s">
        <v>347</v>
      </c>
      <c r="AB1413" s="56" t="s">
        <v>343</v>
      </c>
      <c r="AC1413" s="56" t="s">
        <v>342</v>
      </c>
      <c r="AD1413" s="56" t="s">
        <v>347</v>
      </c>
      <c r="AE1413" s="56" t="s">
        <v>334</v>
      </c>
      <c r="AF1413" s="56" t="s">
        <v>292</v>
      </c>
      <c r="AG1413" s="56">
        <v>2015</v>
      </c>
      <c r="AH1413" s="56" t="s">
        <v>80</v>
      </c>
      <c r="AI1413" s="56" t="s">
        <v>344</v>
      </c>
      <c r="AJ1413" s="56">
        <v>0</v>
      </c>
      <c r="AM1413" s="56">
        <v>42613</v>
      </c>
      <c r="AN1413" s="56" t="s">
        <v>551</v>
      </c>
      <c r="AO1413" s="1">
        <v>41347</v>
      </c>
      <c r="AP1413" s="56" t="s">
        <v>548</v>
      </c>
      <c r="AQ1413" s="56">
        <v>66064</v>
      </c>
      <c r="AR1413" s="56">
        <v>0</v>
      </c>
      <c r="AS1413" s="56" t="s">
        <v>346</v>
      </c>
      <c r="BB1413" s="56" t="s">
        <v>339</v>
      </c>
      <c r="BC1413" s="56" t="s">
        <v>263</v>
      </c>
      <c r="BD1413" s="56" t="s">
        <v>349</v>
      </c>
      <c r="BE1413" s="56" t="s">
        <v>347</v>
      </c>
      <c r="BF1413" s="56" t="s">
        <v>334</v>
      </c>
      <c r="BG1413" s="56" t="s">
        <v>549</v>
      </c>
      <c r="BH1413" s="56">
        <v>0</v>
      </c>
      <c r="BI1413" s="56">
        <v>0</v>
      </c>
      <c r="BJ1413" s="56">
        <v>1</v>
      </c>
    </row>
    <row r="1414" spans="1:62" hidden="1" x14ac:dyDescent="0.3">
      <c r="A1414" s="56">
        <v>49201607</v>
      </c>
      <c r="B1414" s="86">
        <v>599276</v>
      </c>
      <c r="C1414" s="1">
        <v>42893</v>
      </c>
      <c r="D1414" s="56" t="s">
        <v>543</v>
      </c>
      <c r="E1414" s="56" t="s">
        <v>543</v>
      </c>
      <c r="F1414" s="56" t="s">
        <v>334</v>
      </c>
      <c r="G1414" s="56" t="s">
        <v>335</v>
      </c>
      <c r="H1414" s="56" t="s">
        <v>336</v>
      </c>
      <c r="I1414" s="56" t="s">
        <v>544</v>
      </c>
      <c r="K1414" s="56" t="s">
        <v>337</v>
      </c>
      <c r="L1414" s="56" t="s">
        <v>545</v>
      </c>
      <c r="M1414" s="56" t="s">
        <v>1044</v>
      </c>
      <c r="N1414" s="56" t="s">
        <v>1045</v>
      </c>
      <c r="O1414" s="56" t="s">
        <v>546</v>
      </c>
      <c r="P1414" s="1" t="s">
        <v>110</v>
      </c>
      <c r="Q1414" s="56" t="s">
        <v>552</v>
      </c>
      <c r="R1414" s="56" t="s">
        <v>339</v>
      </c>
      <c r="S1414" s="56">
        <v>141812</v>
      </c>
      <c r="T1414" s="1" t="s">
        <v>374</v>
      </c>
      <c r="U1414" s="56">
        <v>41416</v>
      </c>
      <c r="V1414" s="56">
        <v>43099</v>
      </c>
      <c r="W1414" s="56">
        <v>41425</v>
      </c>
      <c r="X1414" s="56">
        <v>42734</v>
      </c>
      <c r="Y1414" s="56" t="s">
        <v>340</v>
      </c>
      <c r="Z1414" s="56" t="s">
        <v>367</v>
      </c>
      <c r="AA1414" s="56" t="s">
        <v>342</v>
      </c>
      <c r="AB1414" s="56" t="s">
        <v>343</v>
      </c>
      <c r="AC1414" s="56" t="s">
        <v>342</v>
      </c>
      <c r="AD1414" s="56" t="s">
        <v>347</v>
      </c>
      <c r="AE1414" s="56" t="s">
        <v>334</v>
      </c>
      <c r="AF1414" s="56" t="s">
        <v>292</v>
      </c>
      <c r="AG1414" s="56">
        <v>2015</v>
      </c>
      <c r="AH1414" s="56" t="s">
        <v>80</v>
      </c>
      <c r="AI1414" s="56" t="s">
        <v>344</v>
      </c>
      <c r="AJ1414" s="56">
        <v>4216316</v>
      </c>
      <c r="AM1414" s="56">
        <v>42762</v>
      </c>
      <c r="AN1414" s="56" t="s">
        <v>551</v>
      </c>
      <c r="AO1414" s="1">
        <v>41405</v>
      </c>
      <c r="AP1414" s="56" t="s">
        <v>548</v>
      </c>
      <c r="AQ1414" s="56">
        <v>266</v>
      </c>
      <c r="AR1414" s="56">
        <v>0</v>
      </c>
      <c r="AS1414" s="56" t="s">
        <v>346</v>
      </c>
      <c r="BB1414" s="56" t="s">
        <v>339</v>
      </c>
      <c r="BC1414" s="56" t="s">
        <v>263</v>
      </c>
      <c r="BD1414" s="56" t="s">
        <v>349</v>
      </c>
      <c r="BE1414" s="56" t="s">
        <v>347</v>
      </c>
      <c r="BF1414" s="56" t="s">
        <v>334</v>
      </c>
      <c r="BG1414" s="56" t="s">
        <v>549</v>
      </c>
      <c r="BH1414" s="56">
        <v>0</v>
      </c>
      <c r="BI1414" s="56">
        <v>0</v>
      </c>
      <c r="BJ1414" s="56">
        <v>1</v>
      </c>
    </row>
    <row r="1415" spans="1:62" hidden="1" x14ac:dyDescent="0.3">
      <c r="A1415" s="56">
        <v>49201591</v>
      </c>
      <c r="B1415" s="86">
        <v>599276</v>
      </c>
      <c r="C1415" s="1">
        <v>42893</v>
      </c>
      <c r="D1415" s="56" t="s">
        <v>543</v>
      </c>
      <c r="E1415" s="56" t="s">
        <v>543</v>
      </c>
      <c r="F1415" s="56" t="s">
        <v>334</v>
      </c>
      <c r="G1415" s="56" t="s">
        <v>335</v>
      </c>
      <c r="H1415" s="56" t="s">
        <v>336</v>
      </c>
      <c r="I1415" s="56" t="s">
        <v>544</v>
      </c>
      <c r="K1415" s="56" t="s">
        <v>337</v>
      </c>
      <c r="L1415" s="56" t="s">
        <v>545</v>
      </c>
      <c r="M1415" s="56" t="s">
        <v>1044</v>
      </c>
      <c r="N1415" s="56" t="s">
        <v>1045</v>
      </c>
      <c r="O1415" s="56" t="s">
        <v>546</v>
      </c>
      <c r="P1415" s="1" t="s">
        <v>110</v>
      </c>
      <c r="Q1415" s="56" t="s">
        <v>552</v>
      </c>
      <c r="R1415" s="56" t="s">
        <v>339</v>
      </c>
      <c r="S1415" s="56">
        <v>141807</v>
      </c>
      <c r="T1415" s="1" t="s">
        <v>255</v>
      </c>
      <c r="U1415" s="56">
        <v>41416</v>
      </c>
      <c r="V1415" s="56">
        <v>43099</v>
      </c>
      <c r="W1415" s="56">
        <v>41425</v>
      </c>
      <c r="X1415" s="56">
        <v>42734</v>
      </c>
      <c r="Y1415" s="56" t="s">
        <v>340</v>
      </c>
      <c r="Z1415" s="56" t="s">
        <v>367</v>
      </c>
      <c r="AA1415" s="56" t="s">
        <v>342</v>
      </c>
      <c r="AB1415" s="56" t="s">
        <v>343</v>
      </c>
      <c r="AC1415" s="56" t="s">
        <v>342</v>
      </c>
      <c r="AD1415" s="56" t="s">
        <v>342</v>
      </c>
      <c r="AE1415" s="56" t="s">
        <v>334</v>
      </c>
      <c r="AF1415" s="56" t="s">
        <v>292</v>
      </c>
      <c r="AG1415" s="56">
        <v>2013</v>
      </c>
      <c r="AH1415" s="56" t="s">
        <v>80</v>
      </c>
      <c r="AI1415" s="56" t="s">
        <v>344</v>
      </c>
      <c r="AJ1415" s="56">
        <v>300000</v>
      </c>
      <c r="AM1415" s="56">
        <v>42762</v>
      </c>
      <c r="AN1415" s="56" t="s">
        <v>551</v>
      </c>
      <c r="AO1415" s="1">
        <v>41830</v>
      </c>
      <c r="AP1415" s="56" t="s">
        <v>548</v>
      </c>
      <c r="AQ1415" s="56">
        <v>269</v>
      </c>
      <c r="AR1415" s="56">
        <v>0</v>
      </c>
      <c r="AS1415" s="56" t="s">
        <v>346</v>
      </c>
      <c r="BB1415" s="56" t="s">
        <v>339</v>
      </c>
      <c r="BC1415" s="56" t="s">
        <v>263</v>
      </c>
      <c r="BD1415" s="56" t="s">
        <v>349</v>
      </c>
      <c r="BE1415" s="56" t="s">
        <v>347</v>
      </c>
      <c r="BF1415" s="56" t="s">
        <v>334</v>
      </c>
      <c r="BG1415" s="56" t="s">
        <v>549</v>
      </c>
      <c r="BH1415" s="56">
        <v>0</v>
      </c>
      <c r="BI1415" s="56">
        <v>0</v>
      </c>
      <c r="BJ1415" s="56">
        <v>1</v>
      </c>
    </row>
    <row r="1416" spans="1:62" hidden="1" x14ac:dyDescent="0.3">
      <c r="A1416" s="56">
        <v>49201584</v>
      </c>
      <c r="B1416" s="86">
        <v>599276</v>
      </c>
      <c r="C1416" s="1">
        <v>42893</v>
      </c>
      <c r="D1416" s="56" t="s">
        <v>543</v>
      </c>
      <c r="E1416" s="56" t="s">
        <v>543</v>
      </c>
      <c r="F1416" s="56" t="s">
        <v>334</v>
      </c>
      <c r="G1416" s="56" t="s">
        <v>335</v>
      </c>
      <c r="H1416" s="56" t="s">
        <v>336</v>
      </c>
      <c r="I1416" s="56" t="s">
        <v>544</v>
      </c>
      <c r="K1416" s="56" t="s">
        <v>337</v>
      </c>
      <c r="L1416" s="56" t="s">
        <v>545</v>
      </c>
      <c r="M1416" s="56" t="s">
        <v>1044</v>
      </c>
      <c r="N1416" s="56" t="s">
        <v>1045</v>
      </c>
      <c r="O1416" s="56" t="s">
        <v>546</v>
      </c>
      <c r="P1416" s="1" t="s">
        <v>110</v>
      </c>
      <c r="Q1416" s="56" t="s">
        <v>552</v>
      </c>
      <c r="R1416" s="56" t="s">
        <v>339</v>
      </c>
      <c r="S1416" s="56">
        <v>141807</v>
      </c>
      <c r="T1416" s="1" t="s">
        <v>255</v>
      </c>
      <c r="U1416" s="56">
        <v>41416</v>
      </c>
      <c r="V1416" s="56">
        <v>43099</v>
      </c>
      <c r="W1416" s="56">
        <v>41425</v>
      </c>
      <c r="X1416" s="56">
        <v>42734</v>
      </c>
      <c r="Y1416" s="56" t="s">
        <v>340</v>
      </c>
      <c r="Z1416" s="56" t="s">
        <v>367</v>
      </c>
      <c r="AA1416" s="56" t="s">
        <v>342</v>
      </c>
      <c r="AB1416" s="56" t="s">
        <v>343</v>
      </c>
      <c r="AC1416" s="56" t="s">
        <v>342</v>
      </c>
      <c r="AD1416" s="56" t="s">
        <v>342</v>
      </c>
      <c r="AE1416" s="56" t="s">
        <v>334</v>
      </c>
      <c r="AF1416" s="56" t="s">
        <v>291</v>
      </c>
      <c r="AG1416" s="56">
        <v>2014</v>
      </c>
      <c r="AH1416" s="56" t="s">
        <v>80</v>
      </c>
      <c r="AI1416" s="56" t="s">
        <v>348</v>
      </c>
      <c r="AJ1416" s="56">
        <v>3164689</v>
      </c>
      <c r="AK1416" s="1">
        <v>41639</v>
      </c>
      <c r="AM1416" s="56">
        <v>42762</v>
      </c>
      <c r="AN1416" s="56" t="s">
        <v>551</v>
      </c>
      <c r="AO1416" s="1">
        <v>41674</v>
      </c>
      <c r="AP1416" s="56" t="s">
        <v>548</v>
      </c>
      <c r="AQ1416" s="56">
        <v>269</v>
      </c>
      <c r="AR1416" s="56">
        <v>0</v>
      </c>
      <c r="AS1416" s="56" t="s">
        <v>346</v>
      </c>
      <c r="BB1416" s="56" t="s">
        <v>339</v>
      </c>
      <c r="BC1416" s="56" t="s">
        <v>263</v>
      </c>
      <c r="BD1416" s="56" t="s">
        <v>349</v>
      </c>
      <c r="BE1416" s="56" t="s">
        <v>347</v>
      </c>
      <c r="BF1416" s="56" t="s">
        <v>334</v>
      </c>
      <c r="BG1416" s="56" t="s">
        <v>549</v>
      </c>
      <c r="BH1416" s="56">
        <v>0</v>
      </c>
      <c r="BI1416" s="56">
        <v>0</v>
      </c>
      <c r="BJ1416" s="56">
        <v>1</v>
      </c>
    </row>
    <row r="1417" spans="1:62" hidden="1" x14ac:dyDescent="0.3">
      <c r="A1417" s="56">
        <v>49201580</v>
      </c>
      <c r="B1417" s="86">
        <v>599276</v>
      </c>
      <c r="C1417" s="1">
        <v>42893</v>
      </c>
      <c r="D1417" s="56" t="s">
        <v>543</v>
      </c>
      <c r="E1417" s="56" t="s">
        <v>543</v>
      </c>
      <c r="F1417" s="56" t="s">
        <v>334</v>
      </c>
      <c r="G1417" s="56" t="s">
        <v>335</v>
      </c>
      <c r="H1417" s="56" t="s">
        <v>336</v>
      </c>
      <c r="I1417" s="56" t="s">
        <v>544</v>
      </c>
      <c r="K1417" s="56" t="s">
        <v>337</v>
      </c>
      <c r="L1417" s="56" t="s">
        <v>545</v>
      </c>
      <c r="M1417" s="56" t="s">
        <v>1044</v>
      </c>
      <c r="N1417" s="56" t="s">
        <v>1045</v>
      </c>
      <c r="O1417" s="56" t="s">
        <v>546</v>
      </c>
      <c r="P1417" s="1" t="s">
        <v>110</v>
      </c>
      <c r="Q1417" s="56" t="s">
        <v>552</v>
      </c>
      <c r="R1417" s="56" t="s">
        <v>339</v>
      </c>
      <c r="S1417" s="56">
        <v>141811</v>
      </c>
      <c r="T1417" s="1" t="s">
        <v>478</v>
      </c>
      <c r="U1417" s="56">
        <v>41416</v>
      </c>
      <c r="V1417" s="56">
        <v>43099</v>
      </c>
      <c r="W1417" s="56">
        <v>41425</v>
      </c>
      <c r="X1417" s="56">
        <v>42734</v>
      </c>
      <c r="Y1417" s="56" t="s">
        <v>340</v>
      </c>
      <c r="Z1417" s="56" t="s">
        <v>341</v>
      </c>
      <c r="AA1417" s="56" t="s">
        <v>342</v>
      </c>
      <c r="AB1417" s="56" t="s">
        <v>339</v>
      </c>
      <c r="AC1417" s="56" t="s">
        <v>342</v>
      </c>
      <c r="AD1417" s="56" t="s">
        <v>347</v>
      </c>
      <c r="AE1417" s="56" t="s">
        <v>334</v>
      </c>
      <c r="AF1417" s="56" t="s">
        <v>292</v>
      </c>
      <c r="AG1417" s="56">
        <v>2016</v>
      </c>
      <c r="AH1417" s="56" t="s">
        <v>80</v>
      </c>
      <c r="AI1417" s="56" t="s">
        <v>348</v>
      </c>
      <c r="AJ1417" s="56">
        <v>12000</v>
      </c>
      <c r="AM1417" s="56">
        <v>42762</v>
      </c>
      <c r="AN1417" s="56" t="s">
        <v>551</v>
      </c>
      <c r="AO1417" s="1">
        <v>41795</v>
      </c>
      <c r="AP1417" s="56" t="s">
        <v>548</v>
      </c>
      <c r="AQ1417" s="56">
        <v>40</v>
      </c>
      <c r="AR1417" s="56">
        <v>0</v>
      </c>
      <c r="AS1417" s="56" t="s">
        <v>346</v>
      </c>
      <c r="BB1417" s="56" t="s">
        <v>339</v>
      </c>
      <c r="BC1417" s="56" t="s">
        <v>263</v>
      </c>
      <c r="BD1417" s="56" t="s">
        <v>349</v>
      </c>
      <c r="BE1417" s="56" t="s">
        <v>347</v>
      </c>
      <c r="BF1417" s="56" t="s">
        <v>334</v>
      </c>
      <c r="BG1417" s="56" t="s">
        <v>549</v>
      </c>
      <c r="BH1417" s="56">
        <v>0</v>
      </c>
      <c r="BI1417" s="56">
        <v>0</v>
      </c>
      <c r="BJ1417" s="56">
        <v>1</v>
      </c>
    </row>
    <row r="1418" spans="1:62" hidden="1" x14ac:dyDescent="0.3">
      <c r="A1418" s="56">
        <v>49201578</v>
      </c>
      <c r="B1418" s="86">
        <v>599276</v>
      </c>
      <c r="C1418" s="1">
        <v>42893</v>
      </c>
      <c r="D1418" s="56" t="s">
        <v>543</v>
      </c>
      <c r="E1418" s="56" t="s">
        <v>543</v>
      </c>
      <c r="F1418" s="56" t="s">
        <v>334</v>
      </c>
      <c r="G1418" s="56" t="s">
        <v>335</v>
      </c>
      <c r="H1418" s="56" t="s">
        <v>336</v>
      </c>
      <c r="I1418" s="56" t="s">
        <v>544</v>
      </c>
      <c r="K1418" s="56" t="s">
        <v>337</v>
      </c>
      <c r="L1418" s="56" t="s">
        <v>545</v>
      </c>
      <c r="M1418" s="56" t="s">
        <v>1044</v>
      </c>
      <c r="N1418" s="56" t="s">
        <v>1045</v>
      </c>
      <c r="O1418" s="56" t="s">
        <v>546</v>
      </c>
      <c r="P1418" s="1" t="s">
        <v>110</v>
      </c>
      <c r="Q1418" s="56" t="s">
        <v>552</v>
      </c>
      <c r="R1418" s="56" t="s">
        <v>339</v>
      </c>
      <c r="S1418" s="56">
        <v>141811</v>
      </c>
      <c r="T1418" s="1" t="s">
        <v>478</v>
      </c>
      <c r="U1418" s="56">
        <v>41416</v>
      </c>
      <c r="V1418" s="56">
        <v>43099</v>
      </c>
      <c r="W1418" s="56">
        <v>41425</v>
      </c>
      <c r="X1418" s="56">
        <v>42734</v>
      </c>
      <c r="Y1418" s="56" t="s">
        <v>340</v>
      </c>
      <c r="Z1418" s="56" t="s">
        <v>341</v>
      </c>
      <c r="AA1418" s="56" t="s">
        <v>342</v>
      </c>
      <c r="AB1418" s="56" t="s">
        <v>339</v>
      </c>
      <c r="AC1418" s="56" t="s">
        <v>342</v>
      </c>
      <c r="AD1418" s="56" t="s">
        <v>347</v>
      </c>
      <c r="AE1418" s="56" t="s">
        <v>334</v>
      </c>
      <c r="AF1418" s="56" t="s">
        <v>292</v>
      </c>
      <c r="AG1418" s="56">
        <v>2015</v>
      </c>
      <c r="AH1418" s="56" t="s">
        <v>80</v>
      </c>
      <c r="AI1418" s="56" t="s">
        <v>348</v>
      </c>
      <c r="AJ1418" s="56">
        <v>10000</v>
      </c>
      <c r="AM1418" s="56">
        <v>42762</v>
      </c>
      <c r="AN1418" s="56" t="s">
        <v>551</v>
      </c>
      <c r="AO1418" s="1">
        <v>41795</v>
      </c>
      <c r="AP1418" s="56" t="s">
        <v>548</v>
      </c>
      <c r="AQ1418" s="56">
        <v>40</v>
      </c>
      <c r="AR1418" s="56">
        <v>0</v>
      </c>
      <c r="AS1418" s="56" t="s">
        <v>346</v>
      </c>
      <c r="BB1418" s="56" t="s">
        <v>339</v>
      </c>
      <c r="BC1418" s="56" t="s">
        <v>263</v>
      </c>
      <c r="BD1418" s="56" t="s">
        <v>349</v>
      </c>
      <c r="BE1418" s="56" t="s">
        <v>347</v>
      </c>
      <c r="BF1418" s="56" t="s">
        <v>334</v>
      </c>
      <c r="BG1418" s="56" t="s">
        <v>549</v>
      </c>
      <c r="BH1418" s="56">
        <v>0</v>
      </c>
      <c r="BI1418" s="56">
        <v>0</v>
      </c>
      <c r="BJ1418" s="56">
        <v>1</v>
      </c>
    </row>
    <row r="1419" spans="1:62" hidden="1" x14ac:dyDescent="0.3">
      <c r="A1419" s="56">
        <v>49201579</v>
      </c>
      <c r="B1419" s="86">
        <v>599276</v>
      </c>
      <c r="C1419" s="1">
        <v>42893</v>
      </c>
      <c r="D1419" s="56" t="s">
        <v>543</v>
      </c>
      <c r="E1419" s="56" t="s">
        <v>543</v>
      </c>
      <c r="F1419" s="56" t="s">
        <v>334</v>
      </c>
      <c r="G1419" s="56" t="s">
        <v>335</v>
      </c>
      <c r="H1419" s="56" t="s">
        <v>336</v>
      </c>
      <c r="I1419" s="56" t="s">
        <v>544</v>
      </c>
      <c r="K1419" s="56" t="s">
        <v>337</v>
      </c>
      <c r="L1419" s="56" t="s">
        <v>545</v>
      </c>
      <c r="M1419" s="56" t="s">
        <v>1044</v>
      </c>
      <c r="N1419" s="56" t="s">
        <v>1045</v>
      </c>
      <c r="O1419" s="56" t="s">
        <v>546</v>
      </c>
      <c r="P1419" s="1" t="s">
        <v>110</v>
      </c>
      <c r="Q1419" s="56" t="s">
        <v>552</v>
      </c>
      <c r="R1419" s="56" t="s">
        <v>339</v>
      </c>
      <c r="S1419" s="56">
        <v>141811</v>
      </c>
      <c r="T1419" s="1" t="s">
        <v>478</v>
      </c>
      <c r="U1419" s="56">
        <v>41416</v>
      </c>
      <c r="V1419" s="56">
        <v>43099</v>
      </c>
      <c r="W1419" s="56">
        <v>41425</v>
      </c>
      <c r="X1419" s="56">
        <v>42734</v>
      </c>
      <c r="Y1419" s="56" t="s">
        <v>340</v>
      </c>
      <c r="Z1419" s="56" t="s">
        <v>341</v>
      </c>
      <c r="AA1419" s="56" t="s">
        <v>342</v>
      </c>
      <c r="AB1419" s="56" t="s">
        <v>339</v>
      </c>
      <c r="AC1419" s="56" t="s">
        <v>342</v>
      </c>
      <c r="AD1419" s="56" t="s">
        <v>347</v>
      </c>
      <c r="AE1419" s="56" t="s">
        <v>334</v>
      </c>
      <c r="AF1419" s="56" t="s">
        <v>292</v>
      </c>
      <c r="AG1419" s="56">
        <v>2015</v>
      </c>
      <c r="AH1419" s="56" t="s">
        <v>80</v>
      </c>
      <c r="AI1419" s="56" t="s">
        <v>344</v>
      </c>
      <c r="AJ1419" s="56">
        <v>10000</v>
      </c>
      <c r="AM1419" s="56">
        <v>42762</v>
      </c>
      <c r="AN1419" s="56" t="s">
        <v>551</v>
      </c>
      <c r="AO1419" s="1">
        <v>41795</v>
      </c>
      <c r="AP1419" s="56" t="s">
        <v>548</v>
      </c>
      <c r="AQ1419" s="56">
        <v>40</v>
      </c>
      <c r="AR1419" s="56">
        <v>0</v>
      </c>
      <c r="AS1419" s="56" t="s">
        <v>346</v>
      </c>
      <c r="BB1419" s="56" t="s">
        <v>339</v>
      </c>
      <c r="BC1419" s="56" t="s">
        <v>263</v>
      </c>
      <c r="BD1419" s="56" t="s">
        <v>349</v>
      </c>
      <c r="BE1419" s="56" t="s">
        <v>347</v>
      </c>
      <c r="BF1419" s="56" t="s">
        <v>334</v>
      </c>
      <c r="BG1419" s="56" t="s">
        <v>549</v>
      </c>
      <c r="BH1419" s="56">
        <v>0</v>
      </c>
      <c r="BI1419" s="56">
        <v>0</v>
      </c>
      <c r="BJ1419" s="56">
        <v>1</v>
      </c>
    </row>
    <row r="1420" spans="1:62" hidden="1" x14ac:dyDescent="0.3">
      <c r="A1420" s="56">
        <v>49201583</v>
      </c>
      <c r="B1420" s="86">
        <v>599276</v>
      </c>
      <c r="C1420" s="1">
        <v>42893</v>
      </c>
      <c r="D1420" s="56" t="s">
        <v>543</v>
      </c>
      <c r="E1420" s="56" t="s">
        <v>543</v>
      </c>
      <c r="F1420" s="56" t="s">
        <v>334</v>
      </c>
      <c r="G1420" s="56" t="s">
        <v>335</v>
      </c>
      <c r="H1420" s="56" t="s">
        <v>336</v>
      </c>
      <c r="I1420" s="56" t="s">
        <v>544</v>
      </c>
      <c r="K1420" s="56" t="s">
        <v>337</v>
      </c>
      <c r="L1420" s="56" t="s">
        <v>545</v>
      </c>
      <c r="M1420" s="56" t="s">
        <v>1044</v>
      </c>
      <c r="N1420" s="56" t="s">
        <v>1045</v>
      </c>
      <c r="O1420" s="56" t="s">
        <v>546</v>
      </c>
      <c r="P1420" s="1" t="s">
        <v>110</v>
      </c>
      <c r="Q1420" s="56" t="s">
        <v>552</v>
      </c>
      <c r="R1420" s="56" t="s">
        <v>339</v>
      </c>
      <c r="S1420" s="56">
        <v>141807</v>
      </c>
      <c r="T1420" s="1" t="s">
        <v>255</v>
      </c>
      <c r="U1420" s="56">
        <v>41416</v>
      </c>
      <c r="V1420" s="56">
        <v>43099</v>
      </c>
      <c r="W1420" s="56">
        <v>41425</v>
      </c>
      <c r="X1420" s="56">
        <v>42734</v>
      </c>
      <c r="Y1420" s="56" t="s">
        <v>340</v>
      </c>
      <c r="Z1420" s="56" t="s">
        <v>367</v>
      </c>
      <c r="AA1420" s="56" t="s">
        <v>342</v>
      </c>
      <c r="AB1420" s="56" t="s">
        <v>343</v>
      </c>
      <c r="AC1420" s="56" t="s">
        <v>342</v>
      </c>
      <c r="AD1420" s="56" t="s">
        <v>342</v>
      </c>
      <c r="AE1420" s="56" t="s">
        <v>334</v>
      </c>
      <c r="AF1420" s="56" t="s">
        <v>224</v>
      </c>
      <c r="AG1420" s="56">
        <v>2014</v>
      </c>
      <c r="AH1420" s="56" t="s">
        <v>80</v>
      </c>
      <c r="AI1420" s="56" t="s">
        <v>339</v>
      </c>
      <c r="AJ1420" s="56">
        <v>14700000</v>
      </c>
      <c r="AM1420" s="56">
        <v>42762</v>
      </c>
      <c r="AN1420" s="56" t="s">
        <v>551</v>
      </c>
      <c r="AO1420" s="1">
        <v>41865</v>
      </c>
      <c r="AP1420" s="56" t="s">
        <v>548</v>
      </c>
      <c r="AQ1420" s="56">
        <v>269</v>
      </c>
      <c r="AR1420" s="56">
        <v>0</v>
      </c>
      <c r="AS1420" s="56" t="s">
        <v>346</v>
      </c>
      <c r="BB1420" s="56" t="s">
        <v>339</v>
      </c>
      <c r="BC1420" s="56" t="s">
        <v>263</v>
      </c>
      <c r="BD1420" s="56" t="s">
        <v>349</v>
      </c>
      <c r="BE1420" s="56" t="s">
        <v>347</v>
      </c>
      <c r="BF1420" s="56" t="s">
        <v>334</v>
      </c>
      <c r="BG1420" s="56" t="s">
        <v>549</v>
      </c>
      <c r="BH1420" s="56">
        <v>0</v>
      </c>
      <c r="BI1420" s="56">
        <v>0</v>
      </c>
      <c r="BJ1420" s="56">
        <v>1</v>
      </c>
    </row>
    <row r="1421" spans="1:62" hidden="1" x14ac:dyDescent="0.3">
      <c r="A1421" s="56">
        <v>49201590</v>
      </c>
      <c r="B1421" s="86">
        <v>599276</v>
      </c>
      <c r="C1421" s="1">
        <v>42893</v>
      </c>
      <c r="D1421" s="56" t="s">
        <v>543</v>
      </c>
      <c r="E1421" s="56" t="s">
        <v>543</v>
      </c>
      <c r="F1421" s="56" t="s">
        <v>334</v>
      </c>
      <c r="G1421" s="56" t="s">
        <v>335</v>
      </c>
      <c r="H1421" s="56" t="s">
        <v>336</v>
      </c>
      <c r="I1421" s="56" t="s">
        <v>544</v>
      </c>
      <c r="K1421" s="56" t="s">
        <v>337</v>
      </c>
      <c r="L1421" s="56" t="s">
        <v>545</v>
      </c>
      <c r="M1421" s="56" t="s">
        <v>1044</v>
      </c>
      <c r="N1421" s="56" t="s">
        <v>1045</v>
      </c>
      <c r="O1421" s="56" t="s">
        <v>546</v>
      </c>
      <c r="P1421" s="1" t="s">
        <v>110</v>
      </c>
      <c r="Q1421" s="56" t="s">
        <v>552</v>
      </c>
      <c r="R1421" s="56" t="s">
        <v>339</v>
      </c>
      <c r="S1421" s="56">
        <v>141807</v>
      </c>
      <c r="T1421" s="1" t="s">
        <v>255</v>
      </c>
      <c r="U1421" s="56">
        <v>41416</v>
      </c>
      <c r="V1421" s="56">
        <v>43099</v>
      </c>
      <c r="W1421" s="56">
        <v>41425</v>
      </c>
      <c r="X1421" s="56">
        <v>42734</v>
      </c>
      <c r="Y1421" s="56" t="s">
        <v>340</v>
      </c>
      <c r="Z1421" s="56" t="s">
        <v>367</v>
      </c>
      <c r="AA1421" s="56" t="s">
        <v>342</v>
      </c>
      <c r="AB1421" s="56" t="s">
        <v>343</v>
      </c>
      <c r="AC1421" s="56" t="s">
        <v>342</v>
      </c>
      <c r="AD1421" s="56" t="s">
        <v>342</v>
      </c>
      <c r="AE1421" s="56" t="s">
        <v>334</v>
      </c>
      <c r="AF1421" s="56" t="s">
        <v>291</v>
      </c>
      <c r="AG1421" s="56">
        <v>2017</v>
      </c>
      <c r="AH1421" s="56" t="s">
        <v>80</v>
      </c>
      <c r="AI1421" s="56" t="s">
        <v>348</v>
      </c>
      <c r="AJ1421" s="56">
        <v>10742262</v>
      </c>
      <c r="AK1421" s="1">
        <v>42734</v>
      </c>
      <c r="AM1421" s="56">
        <v>42762</v>
      </c>
      <c r="AN1421" s="56" t="s">
        <v>551</v>
      </c>
      <c r="AO1421" s="1">
        <v>42762</v>
      </c>
      <c r="AP1421" s="56" t="s">
        <v>551</v>
      </c>
      <c r="AQ1421" s="56">
        <v>269</v>
      </c>
      <c r="AR1421" s="56">
        <v>0</v>
      </c>
      <c r="AS1421" s="56" t="s">
        <v>346</v>
      </c>
      <c r="BB1421" s="56" t="s">
        <v>339</v>
      </c>
      <c r="BC1421" s="56" t="s">
        <v>263</v>
      </c>
      <c r="BD1421" s="56" t="s">
        <v>349</v>
      </c>
      <c r="BE1421" s="56" t="s">
        <v>347</v>
      </c>
      <c r="BF1421" s="56" t="s">
        <v>334</v>
      </c>
      <c r="BG1421" s="56" t="s">
        <v>549</v>
      </c>
      <c r="BH1421" s="56">
        <v>0</v>
      </c>
      <c r="BI1421" s="56">
        <v>0</v>
      </c>
      <c r="BJ1421" s="56">
        <v>1</v>
      </c>
    </row>
    <row r="1422" spans="1:62" hidden="1" x14ac:dyDescent="0.3">
      <c r="A1422" s="56">
        <v>49201586</v>
      </c>
      <c r="B1422" s="86">
        <v>599276</v>
      </c>
      <c r="C1422" s="1">
        <v>42893</v>
      </c>
      <c r="D1422" s="56" t="s">
        <v>543</v>
      </c>
      <c r="E1422" s="56" t="s">
        <v>543</v>
      </c>
      <c r="F1422" s="56" t="s">
        <v>334</v>
      </c>
      <c r="G1422" s="56" t="s">
        <v>335</v>
      </c>
      <c r="H1422" s="56" t="s">
        <v>336</v>
      </c>
      <c r="I1422" s="56" t="s">
        <v>544</v>
      </c>
      <c r="K1422" s="56" t="s">
        <v>337</v>
      </c>
      <c r="L1422" s="56" t="s">
        <v>545</v>
      </c>
      <c r="M1422" s="56" t="s">
        <v>1044</v>
      </c>
      <c r="N1422" s="56" t="s">
        <v>1045</v>
      </c>
      <c r="O1422" s="56" t="s">
        <v>546</v>
      </c>
      <c r="P1422" s="1" t="s">
        <v>110</v>
      </c>
      <c r="Q1422" s="56" t="s">
        <v>552</v>
      </c>
      <c r="R1422" s="56" t="s">
        <v>339</v>
      </c>
      <c r="S1422" s="56">
        <v>141807</v>
      </c>
      <c r="T1422" s="1" t="s">
        <v>255</v>
      </c>
      <c r="U1422" s="56">
        <v>41416</v>
      </c>
      <c r="V1422" s="56">
        <v>43099</v>
      </c>
      <c r="W1422" s="56">
        <v>41425</v>
      </c>
      <c r="X1422" s="56">
        <v>42734</v>
      </c>
      <c r="Y1422" s="56" t="s">
        <v>340</v>
      </c>
      <c r="Z1422" s="56" t="s">
        <v>367</v>
      </c>
      <c r="AA1422" s="56" t="s">
        <v>342</v>
      </c>
      <c r="AB1422" s="56" t="s">
        <v>343</v>
      </c>
      <c r="AC1422" s="56" t="s">
        <v>342</v>
      </c>
      <c r="AD1422" s="56" t="s">
        <v>342</v>
      </c>
      <c r="AE1422" s="56" t="s">
        <v>334</v>
      </c>
      <c r="AF1422" s="56" t="s">
        <v>291</v>
      </c>
      <c r="AG1422" s="56">
        <v>2015</v>
      </c>
      <c r="AH1422" s="56" t="s">
        <v>80</v>
      </c>
      <c r="AI1422" s="56" t="s">
        <v>348</v>
      </c>
      <c r="AJ1422" s="56">
        <v>7154918</v>
      </c>
      <c r="AK1422" s="1">
        <v>42004</v>
      </c>
      <c r="AM1422" s="56">
        <v>42762</v>
      </c>
      <c r="AN1422" s="56" t="s">
        <v>551</v>
      </c>
      <c r="AO1422" s="1">
        <v>42046</v>
      </c>
      <c r="AP1422" s="56" t="s">
        <v>548</v>
      </c>
      <c r="AQ1422" s="56">
        <v>269</v>
      </c>
      <c r="AR1422" s="56">
        <v>0</v>
      </c>
      <c r="AS1422" s="56" t="s">
        <v>346</v>
      </c>
      <c r="BB1422" s="56" t="s">
        <v>339</v>
      </c>
      <c r="BC1422" s="56" t="s">
        <v>263</v>
      </c>
      <c r="BD1422" s="56" t="s">
        <v>349</v>
      </c>
      <c r="BE1422" s="56" t="s">
        <v>347</v>
      </c>
      <c r="BF1422" s="56" t="s">
        <v>334</v>
      </c>
      <c r="BG1422" s="56" t="s">
        <v>549</v>
      </c>
      <c r="BH1422" s="56">
        <v>0</v>
      </c>
      <c r="BI1422" s="56">
        <v>0</v>
      </c>
      <c r="BJ1422" s="56">
        <v>1</v>
      </c>
    </row>
    <row r="1423" spans="1:62" hidden="1" x14ac:dyDescent="0.3">
      <c r="A1423" s="56">
        <v>49201589</v>
      </c>
      <c r="B1423" s="86">
        <v>599276</v>
      </c>
      <c r="C1423" s="1">
        <v>42893</v>
      </c>
      <c r="D1423" s="56" t="s">
        <v>543</v>
      </c>
      <c r="E1423" s="56" t="s">
        <v>543</v>
      </c>
      <c r="F1423" s="56" t="s">
        <v>334</v>
      </c>
      <c r="G1423" s="56" t="s">
        <v>335</v>
      </c>
      <c r="H1423" s="56" t="s">
        <v>336</v>
      </c>
      <c r="I1423" s="56" t="s">
        <v>544</v>
      </c>
      <c r="K1423" s="56" t="s">
        <v>337</v>
      </c>
      <c r="L1423" s="56" t="s">
        <v>545</v>
      </c>
      <c r="M1423" s="56" t="s">
        <v>1044</v>
      </c>
      <c r="N1423" s="56" t="s">
        <v>1045</v>
      </c>
      <c r="O1423" s="56" t="s">
        <v>546</v>
      </c>
      <c r="P1423" s="1" t="s">
        <v>110</v>
      </c>
      <c r="Q1423" s="56" t="s">
        <v>552</v>
      </c>
      <c r="R1423" s="56" t="s">
        <v>339</v>
      </c>
      <c r="S1423" s="56">
        <v>141807</v>
      </c>
      <c r="T1423" s="1" t="s">
        <v>255</v>
      </c>
      <c r="U1423" s="56">
        <v>41416</v>
      </c>
      <c r="V1423" s="56">
        <v>43099</v>
      </c>
      <c r="W1423" s="56">
        <v>41425</v>
      </c>
      <c r="X1423" s="56">
        <v>42734</v>
      </c>
      <c r="Y1423" s="56" t="s">
        <v>340</v>
      </c>
      <c r="Z1423" s="56" t="s">
        <v>367</v>
      </c>
      <c r="AA1423" s="56" t="s">
        <v>342</v>
      </c>
      <c r="AB1423" s="56" t="s">
        <v>343</v>
      </c>
      <c r="AC1423" s="56" t="s">
        <v>342</v>
      </c>
      <c r="AD1423" s="56" t="s">
        <v>342</v>
      </c>
      <c r="AE1423" s="56" t="s">
        <v>334</v>
      </c>
      <c r="AF1423" s="56" t="s">
        <v>291</v>
      </c>
      <c r="AG1423" s="56">
        <v>2016</v>
      </c>
      <c r="AH1423" s="56" t="s">
        <v>80</v>
      </c>
      <c r="AI1423" s="56" t="s">
        <v>344</v>
      </c>
      <c r="AJ1423" s="56">
        <v>1435751</v>
      </c>
      <c r="AK1423" s="1">
        <v>42551</v>
      </c>
      <c r="AM1423" s="56">
        <v>42762</v>
      </c>
      <c r="AN1423" s="56" t="s">
        <v>551</v>
      </c>
      <c r="AO1423" s="1">
        <v>42613</v>
      </c>
      <c r="AP1423" s="56" t="s">
        <v>551</v>
      </c>
      <c r="AQ1423" s="56">
        <v>269</v>
      </c>
      <c r="AR1423" s="56">
        <v>0</v>
      </c>
      <c r="AS1423" s="56" t="s">
        <v>346</v>
      </c>
      <c r="BB1423" s="56" t="s">
        <v>339</v>
      </c>
      <c r="BC1423" s="56" t="s">
        <v>263</v>
      </c>
      <c r="BD1423" s="56" t="s">
        <v>349</v>
      </c>
      <c r="BE1423" s="56" t="s">
        <v>347</v>
      </c>
      <c r="BF1423" s="56" t="s">
        <v>334</v>
      </c>
      <c r="BG1423" s="56" t="s">
        <v>549</v>
      </c>
      <c r="BH1423" s="56">
        <v>0</v>
      </c>
      <c r="BI1423" s="56">
        <v>0</v>
      </c>
      <c r="BJ1423" s="56">
        <v>1</v>
      </c>
    </row>
    <row r="1424" spans="1:62" hidden="1" x14ac:dyDescent="0.3">
      <c r="A1424" s="56">
        <v>49201606</v>
      </c>
      <c r="B1424" s="86">
        <v>599276</v>
      </c>
      <c r="C1424" s="1">
        <v>42893</v>
      </c>
      <c r="D1424" s="56" t="s">
        <v>543</v>
      </c>
      <c r="E1424" s="56" t="s">
        <v>543</v>
      </c>
      <c r="F1424" s="56" t="s">
        <v>334</v>
      </c>
      <c r="G1424" s="56" t="s">
        <v>335</v>
      </c>
      <c r="H1424" s="56" t="s">
        <v>336</v>
      </c>
      <c r="I1424" s="56" t="s">
        <v>544</v>
      </c>
      <c r="K1424" s="56" t="s">
        <v>337</v>
      </c>
      <c r="L1424" s="56" t="s">
        <v>545</v>
      </c>
      <c r="M1424" s="56" t="s">
        <v>1044</v>
      </c>
      <c r="N1424" s="56" t="s">
        <v>1045</v>
      </c>
      <c r="O1424" s="56" t="s">
        <v>546</v>
      </c>
      <c r="P1424" s="1" t="s">
        <v>110</v>
      </c>
      <c r="Q1424" s="56" t="s">
        <v>552</v>
      </c>
      <c r="R1424" s="56" t="s">
        <v>339</v>
      </c>
      <c r="S1424" s="56">
        <v>141812</v>
      </c>
      <c r="T1424" s="1" t="s">
        <v>374</v>
      </c>
      <c r="U1424" s="56">
        <v>41416</v>
      </c>
      <c r="V1424" s="56">
        <v>43099</v>
      </c>
      <c r="W1424" s="56">
        <v>41425</v>
      </c>
      <c r="X1424" s="56">
        <v>42734</v>
      </c>
      <c r="Y1424" s="56" t="s">
        <v>340</v>
      </c>
      <c r="Z1424" s="56" t="s">
        <v>367</v>
      </c>
      <c r="AA1424" s="56" t="s">
        <v>342</v>
      </c>
      <c r="AB1424" s="56" t="s">
        <v>343</v>
      </c>
      <c r="AC1424" s="56" t="s">
        <v>342</v>
      </c>
      <c r="AD1424" s="56" t="s">
        <v>347</v>
      </c>
      <c r="AE1424" s="56" t="s">
        <v>334</v>
      </c>
      <c r="AF1424" s="56" t="s">
        <v>292</v>
      </c>
      <c r="AG1424" s="56">
        <v>2015</v>
      </c>
      <c r="AH1424" s="56" t="s">
        <v>80</v>
      </c>
      <c r="AI1424" s="56" t="s">
        <v>348</v>
      </c>
      <c r="AJ1424" s="56">
        <v>2958684</v>
      </c>
      <c r="AM1424" s="56">
        <v>42762</v>
      </c>
      <c r="AN1424" s="56" t="s">
        <v>551</v>
      </c>
      <c r="AO1424" s="1">
        <v>41405</v>
      </c>
      <c r="AP1424" s="56" t="s">
        <v>548</v>
      </c>
      <c r="AQ1424" s="56">
        <v>266</v>
      </c>
      <c r="AR1424" s="56">
        <v>0</v>
      </c>
      <c r="AS1424" s="56" t="s">
        <v>346</v>
      </c>
      <c r="BB1424" s="56" t="s">
        <v>339</v>
      </c>
      <c r="BC1424" s="56" t="s">
        <v>263</v>
      </c>
      <c r="BD1424" s="56" t="s">
        <v>349</v>
      </c>
      <c r="BE1424" s="56" t="s">
        <v>347</v>
      </c>
      <c r="BF1424" s="56" t="s">
        <v>334</v>
      </c>
      <c r="BG1424" s="56" t="s">
        <v>549</v>
      </c>
      <c r="BH1424" s="56">
        <v>0</v>
      </c>
      <c r="BI1424" s="56">
        <v>0</v>
      </c>
      <c r="BJ1424" s="56">
        <v>1</v>
      </c>
    </row>
    <row r="1425" spans="1:62" hidden="1" x14ac:dyDescent="0.3">
      <c r="A1425" s="56">
        <v>49201598</v>
      </c>
      <c r="B1425" s="86">
        <v>599276</v>
      </c>
      <c r="C1425" s="1">
        <v>42893</v>
      </c>
      <c r="D1425" s="56" t="s">
        <v>543</v>
      </c>
      <c r="E1425" s="56" t="s">
        <v>543</v>
      </c>
      <c r="F1425" s="56" t="s">
        <v>334</v>
      </c>
      <c r="G1425" s="56" t="s">
        <v>335</v>
      </c>
      <c r="H1425" s="56" t="s">
        <v>336</v>
      </c>
      <c r="I1425" s="56" t="s">
        <v>544</v>
      </c>
      <c r="K1425" s="56" t="s">
        <v>337</v>
      </c>
      <c r="L1425" s="56" t="s">
        <v>545</v>
      </c>
      <c r="M1425" s="56" t="s">
        <v>1044</v>
      </c>
      <c r="N1425" s="56" t="s">
        <v>1045</v>
      </c>
      <c r="O1425" s="56" t="s">
        <v>546</v>
      </c>
      <c r="P1425" s="1" t="s">
        <v>110</v>
      </c>
      <c r="Q1425" s="56" t="s">
        <v>552</v>
      </c>
      <c r="R1425" s="56" t="s">
        <v>339</v>
      </c>
      <c r="S1425" s="56">
        <v>141807</v>
      </c>
      <c r="T1425" s="1" t="s">
        <v>255</v>
      </c>
      <c r="U1425" s="56">
        <v>41416</v>
      </c>
      <c r="V1425" s="56">
        <v>43099</v>
      </c>
      <c r="W1425" s="56">
        <v>41425</v>
      </c>
      <c r="X1425" s="56">
        <v>42734</v>
      </c>
      <c r="Y1425" s="56" t="s">
        <v>340</v>
      </c>
      <c r="Z1425" s="56" t="s">
        <v>367</v>
      </c>
      <c r="AA1425" s="56" t="s">
        <v>342</v>
      </c>
      <c r="AB1425" s="56" t="s">
        <v>343</v>
      </c>
      <c r="AC1425" s="56" t="s">
        <v>342</v>
      </c>
      <c r="AD1425" s="56" t="s">
        <v>342</v>
      </c>
      <c r="AE1425" s="56" t="s">
        <v>334</v>
      </c>
      <c r="AF1425" s="56" t="s">
        <v>292</v>
      </c>
      <c r="AG1425" s="56">
        <v>2017</v>
      </c>
      <c r="AH1425" s="56" t="s">
        <v>80</v>
      </c>
      <c r="AI1425" s="56" t="s">
        <v>348</v>
      </c>
      <c r="AJ1425" s="56">
        <v>6000000</v>
      </c>
      <c r="AM1425" s="56">
        <v>42762</v>
      </c>
      <c r="AN1425" s="56" t="s">
        <v>551</v>
      </c>
      <c r="AO1425" s="1">
        <v>41827</v>
      </c>
      <c r="AP1425" s="56" t="s">
        <v>548</v>
      </c>
      <c r="AQ1425" s="56">
        <v>269</v>
      </c>
      <c r="AR1425" s="56">
        <v>0</v>
      </c>
      <c r="AS1425" s="56" t="s">
        <v>346</v>
      </c>
      <c r="BB1425" s="56" t="s">
        <v>339</v>
      </c>
      <c r="BC1425" s="56" t="s">
        <v>263</v>
      </c>
      <c r="BD1425" s="56" t="s">
        <v>349</v>
      </c>
      <c r="BE1425" s="56" t="s">
        <v>347</v>
      </c>
      <c r="BF1425" s="56" t="s">
        <v>334</v>
      </c>
      <c r="BG1425" s="56" t="s">
        <v>549</v>
      </c>
      <c r="BH1425" s="56">
        <v>0</v>
      </c>
      <c r="BI1425" s="56">
        <v>0</v>
      </c>
      <c r="BJ1425" s="56">
        <v>1</v>
      </c>
    </row>
    <row r="1426" spans="1:62" hidden="1" x14ac:dyDescent="0.3">
      <c r="A1426" s="56">
        <v>49201594</v>
      </c>
      <c r="B1426" s="86">
        <v>599276</v>
      </c>
      <c r="C1426" s="1">
        <v>42893</v>
      </c>
      <c r="D1426" s="56" t="s">
        <v>543</v>
      </c>
      <c r="E1426" s="56" t="s">
        <v>543</v>
      </c>
      <c r="F1426" s="56" t="s">
        <v>334</v>
      </c>
      <c r="G1426" s="56" t="s">
        <v>335</v>
      </c>
      <c r="H1426" s="56" t="s">
        <v>336</v>
      </c>
      <c r="I1426" s="56" t="s">
        <v>544</v>
      </c>
      <c r="K1426" s="56" t="s">
        <v>337</v>
      </c>
      <c r="L1426" s="56" t="s">
        <v>545</v>
      </c>
      <c r="M1426" s="56" t="s">
        <v>1044</v>
      </c>
      <c r="N1426" s="56" t="s">
        <v>1045</v>
      </c>
      <c r="O1426" s="56" t="s">
        <v>546</v>
      </c>
      <c r="P1426" s="1" t="s">
        <v>110</v>
      </c>
      <c r="Q1426" s="56" t="s">
        <v>552</v>
      </c>
      <c r="R1426" s="56" t="s">
        <v>339</v>
      </c>
      <c r="S1426" s="56">
        <v>141807</v>
      </c>
      <c r="T1426" s="1" t="s">
        <v>255</v>
      </c>
      <c r="U1426" s="56">
        <v>41416</v>
      </c>
      <c r="V1426" s="56">
        <v>43099</v>
      </c>
      <c r="W1426" s="56">
        <v>41425</v>
      </c>
      <c r="X1426" s="56">
        <v>42734</v>
      </c>
      <c r="Y1426" s="56" t="s">
        <v>340</v>
      </c>
      <c r="Z1426" s="56" t="s">
        <v>367</v>
      </c>
      <c r="AA1426" s="56" t="s">
        <v>342</v>
      </c>
      <c r="AB1426" s="56" t="s">
        <v>343</v>
      </c>
      <c r="AC1426" s="56" t="s">
        <v>342</v>
      </c>
      <c r="AD1426" s="56" t="s">
        <v>342</v>
      </c>
      <c r="AE1426" s="56" t="s">
        <v>334</v>
      </c>
      <c r="AF1426" s="56" t="s">
        <v>292</v>
      </c>
      <c r="AG1426" s="56">
        <v>2015</v>
      </c>
      <c r="AH1426" s="56" t="s">
        <v>80</v>
      </c>
      <c r="AI1426" s="56" t="s">
        <v>348</v>
      </c>
      <c r="AJ1426" s="56">
        <v>3000000</v>
      </c>
      <c r="AM1426" s="56">
        <v>42762</v>
      </c>
      <c r="AN1426" s="56" t="s">
        <v>551</v>
      </c>
      <c r="AO1426" s="1">
        <v>41827</v>
      </c>
      <c r="AP1426" s="56" t="s">
        <v>548</v>
      </c>
      <c r="AQ1426" s="56">
        <v>269</v>
      </c>
      <c r="AR1426" s="56">
        <v>0</v>
      </c>
      <c r="AS1426" s="56" t="s">
        <v>346</v>
      </c>
      <c r="BB1426" s="56" t="s">
        <v>339</v>
      </c>
      <c r="BC1426" s="56" t="s">
        <v>263</v>
      </c>
      <c r="BD1426" s="56" t="s">
        <v>349</v>
      </c>
      <c r="BE1426" s="56" t="s">
        <v>347</v>
      </c>
      <c r="BF1426" s="56" t="s">
        <v>334</v>
      </c>
      <c r="BG1426" s="56" t="s">
        <v>549</v>
      </c>
      <c r="BH1426" s="56">
        <v>0</v>
      </c>
      <c r="BI1426" s="56">
        <v>0</v>
      </c>
      <c r="BJ1426" s="56">
        <v>1</v>
      </c>
    </row>
    <row r="1427" spans="1:62" hidden="1" x14ac:dyDescent="0.3">
      <c r="A1427" s="56">
        <v>49201597</v>
      </c>
      <c r="B1427" s="86">
        <v>599276</v>
      </c>
      <c r="C1427" s="1">
        <v>42893</v>
      </c>
      <c r="D1427" s="56" t="s">
        <v>543</v>
      </c>
      <c r="E1427" s="56" t="s">
        <v>543</v>
      </c>
      <c r="F1427" s="56" t="s">
        <v>334</v>
      </c>
      <c r="G1427" s="56" t="s">
        <v>335</v>
      </c>
      <c r="H1427" s="56" t="s">
        <v>336</v>
      </c>
      <c r="I1427" s="56" t="s">
        <v>544</v>
      </c>
      <c r="K1427" s="56" t="s">
        <v>337</v>
      </c>
      <c r="L1427" s="56" t="s">
        <v>545</v>
      </c>
      <c r="M1427" s="56" t="s">
        <v>1044</v>
      </c>
      <c r="N1427" s="56" t="s">
        <v>1045</v>
      </c>
      <c r="O1427" s="56" t="s">
        <v>546</v>
      </c>
      <c r="P1427" s="1" t="s">
        <v>110</v>
      </c>
      <c r="Q1427" s="56" t="s">
        <v>552</v>
      </c>
      <c r="R1427" s="56" t="s">
        <v>339</v>
      </c>
      <c r="S1427" s="56">
        <v>141807</v>
      </c>
      <c r="T1427" s="1" t="s">
        <v>255</v>
      </c>
      <c r="U1427" s="56">
        <v>41416</v>
      </c>
      <c r="V1427" s="56">
        <v>43099</v>
      </c>
      <c r="W1427" s="56">
        <v>41425</v>
      </c>
      <c r="X1427" s="56">
        <v>42734</v>
      </c>
      <c r="Y1427" s="56" t="s">
        <v>340</v>
      </c>
      <c r="Z1427" s="56" t="s">
        <v>367</v>
      </c>
      <c r="AA1427" s="56" t="s">
        <v>342</v>
      </c>
      <c r="AB1427" s="56" t="s">
        <v>343</v>
      </c>
      <c r="AC1427" s="56" t="s">
        <v>342</v>
      </c>
      <c r="AD1427" s="56" t="s">
        <v>342</v>
      </c>
      <c r="AE1427" s="56" t="s">
        <v>334</v>
      </c>
      <c r="AF1427" s="56" t="s">
        <v>292</v>
      </c>
      <c r="AG1427" s="56">
        <v>2016</v>
      </c>
      <c r="AH1427" s="56" t="s">
        <v>80</v>
      </c>
      <c r="AI1427" s="56" t="s">
        <v>344</v>
      </c>
      <c r="AJ1427" s="56">
        <v>5000000</v>
      </c>
      <c r="AM1427" s="56">
        <v>42762</v>
      </c>
      <c r="AN1427" s="56" t="s">
        <v>551</v>
      </c>
      <c r="AO1427" s="1">
        <v>41827</v>
      </c>
      <c r="AP1427" s="56" t="s">
        <v>548</v>
      </c>
      <c r="AQ1427" s="56">
        <v>269</v>
      </c>
      <c r="AR1427" s="56">
        <v>0</v>
      </c>
      <c r="AS1427" s="56" t="s">
        <v>346</v>
      </c>
      <c r="BB1427" s="56" t="s">
        <v>339</v>
      </c>
      <c r="BC1427" s="56" t="s">
        <v>263</v>
      </c>
      <c r="BD1427" s="56" t="s">
        <v>349</v>
      </c>
      <c r="BE1427" s="56" t="s">
        <v>347</v>
      </c>
      <c r="BF1427" s="56" t="s">
        <v>334</v>
      </c>
      <c r="BG1427" s="56" t="s">
        <v>549</v>
      </c>
      <c r="BH1427" s="56">
        <v>0</v>
      </c>
      <c r="BI1427" s="56">
        <v>0</v>
      </c>
      <c r="BJ1427" s="56">
        <v>1</v>
      </c>
    </row>
    <row r="1428" spans="1:62" hidden="1" x14ac:dyDescent="0.3">
      <c r="A1428" s="56">
        <v>49201605</v>
      </c>
      <c r="B1428" s="86">
        <v>599276</v>
      </c>
      <c r="C1428" s="1">
        <v>42893</v>
      </c>
      <c r="D1428" s="56" t="s">
        <v>543</v>
      </c>
      <c r="E1428" s="56" t="s">
        <v>543</v>
      </c>
      <c r="F1428" s="56" t="s">
        <v>334</v>
      </c>
      <c r="G1428" s="56" t="s">
        <v>335</v>
      </c>
      <c r="H1428" s="56" t="s">
        <v>336</v>
      </c>
      <c r="I1428" s="56" t="s">
        <v>544</v>
      </c>
      <c r="K1428" s="56" t="s">
        <v>337</v>
      </c>
      <c r="L1428" s="56" t="s">
        <v>545</v>
      </c>
      <c r="M1428" s="56" t="s">
        <v>1044</v>
      </c>
      <c r="N1428" s="56" t="s">
        <v>1045</v>
      </c>
      <c r="O1428" s="56" t="s">
        <v>546</v>
      </c>
      <c r="P1428" s="1" t="s">
        <v>110</v>
      </c>
      <c r="Q1428" s="56" t="s">
        <v>552</v>
      </c>
      <c r="R1428" s="56" t="s">
        <v>339</v>
      </c>
      <c r="S1428" s="56">
        <v>141812</v>
      </c>
      <c r="T1428" s="1" t="s">
        <v>374</v>
      </c>
      <c r="U1428" s="56">
        <v>41416</v>
      </c>
      <c r="V1428" s="56">
        <v>43099</v>
      </c>
      <c r="W1428" s="56">
        <v>41425</v>
      </c>
      <c r="X1428" s="56">
        <v>42734</v>
      </c>
      <c r="Y1428" s="56" t="s">
        <v>340</v>
      </c>
      <c r="Z1428" s="56" t="s">
        <v>367</v>
      </c>
      <c r="AA1428" s="56" t="s">
        <v>342</v>
      </c>
      <c r="AB1428" s="56" t="s">
        <v>343</v>
      </c>
      <c r="AC1428" s="56" t="s">
        <v>342</v>
      </c>
      <c r="AD1428" s="56" t="s">
        <v>347</v>
      </c>
      <c r="AE1428" s="56" t="s">
        <v>334</v>
      </c>
      <c r="AF1428" s="56" t="s">
        <v>292</v>
      </c>
      <c r="AG1428" s="56">
        <v>2014</v>
      </c>
      <c r="AH1428" s="56" t="s">
        <v>80</v>
      </c>
      <c r="AI1428" s="56" t="s">
        <v>344</v>
      </c>
      <c r="AJ1428" s="56">
        <v>2534924</v>
      </c>
      <c r="AM1428" s="56">
        <v>42762</v>
      </c>
      <c r="AN1428" s="56" t="s">
        <v>551</v>
      </c>
      <c r="AO1428" s="1">
        <v>41405</v>
      </c>
      <c r="AP1428" s="56" t="s">
        <v>548</v>
      </c>
      <c r="AQ1428" s="56">
        <v>266</v>
      </c>
      <c r="AR1428" s="56">
        <v>0</v>
      </c>
      <c r="AS1428" s="56" t="s">
        <v>346</v>
      </c>
      <c r="BB1428" s="56" t="s">
        <v>339</v>
      </c>
      <c r="BC1428" s="56" t="s">
        <v>263</v>
      </c>
      <c r="BD1428" s="56" t="s">
        <v>349</v>
      </c>
      <c r="BE1428" s="56" t="s">
        <v>347</v>
      </c>
      <c r="BF1428" s="56" t="s">
        <v>334</v>
      </c>
      <c r="BG1428" s="56" t="s">
        <v>549</v>
      </c>
      <c r="BH1428" s="56">
        <v>0</v>
      </c>
      <c r="BI1428" s="56">
        <v>0</v>
      </c>
      <c r="BJ1428" s="56">
        <v>1</v>
      </c>
    </row>
    <row r="1429" spans="1:62" hidden="1" x14ac:dyDescent="0.3">
      <c r="A1429" s="56">
        <v>49201601</v>
      </c>
      <c r="B1429" s="86">
        <v>599276</v>
      </c>
      <c r="C1429" s="1">
        <v>42893</v>
      </c>
      <c r="D1429" s="56" t="s">
        <v>543</v>
      </c>
      <c r="E1429" s="56" t="s">
        <v>543</v>
      </c>
      <c r="F1429" s="56" t="s">
        <v>334</v>
      </c>
      <c r="G1429" s="56" t="s">
        <v>335</v>
      </c>
      <c r="H1429" s="56" t="s">
        <v>336</v>
      </c>
      <c r="I1429" s="56" t="s">
        <v>544</v>
      </c>
      <c r="K1429" s="56" t="s">
        <v>337</v>
      </c>
      <c r="L1429" s="56" t="s">
        <v>545</v>
      </c>
      <c r="M1429" s="56" t="s">
        <v>1044</v>
      </c>
      <c r="N1429" s="56" t="s">
        <v>1045</v>
      </c>
      <c r="O1429" s="56" t="s">
        <v>546</v>
      </c>
      <c r="P1429" s="1" t="s">
        <v>110</v>
      </c>
      <c r="Q1429" s="56" t="s">
        <v>552</v>
      </c>
      <c r="R1429" s="56" t="s">
        <v>339</v>
      </c>
      <c r="S1429" s="56">
        <v>141812</v>
      </c>
      <c r="T1429" s="1" t="s">
        <v>374</v>
      </c>
      <c r="U1429" s="56">
        <v>41416</v>
      </c>
      <c r="V1429" s="56">
        <v>43099</v>
      </c>
      <c r="W1429" s="56">
        <v>41425</v>
      </c>
      <c r="X1429" s="56">
        <v>42734</v>
      </c>
      <c r="Y1429" s="56" t="s">
        <v>340</v>
      </c>
      <c r="Z1429" s="56" t="s">
        <v>367</v>
      </c>
      <c r="AA1429" s="56" t="s">
        <v>342</v>
      </c>
      <c r="AB1429" s="56" t="s">
        <v>343</v>
      </c>
      <c r="AC1429" s="56" t="s">
        <v>342</v>
      </c>
      <c r="AD1429" s="56" t="s">
        <v>347</v>
      </c>
      <c r="AE1429" s="56" t="s">
        <v>334</v>
      </c>
      <c r="AF1429" s="56" t="s">
        <v>291</v>
      </c>
      <c r="AG1429" s="56">
        <v>2014</v>
      </c>
      <c r="AH1429" s="56" t="s">
        <v>80</v>
      </c>
      <c r="AI1429" s="56" t="s">
        <v>344</v>
      </c>
      <c r="AJ1429" s="56">
        <v>8086561</v>
      </c>
      <c r="AK1429" s="1">
        <v>41790</v>
      </c>
      <c r="AM1429" s="56">
        <v>42762</v>
      </c>
      <c r="AN1429" s="56" t="s">
        <v>551</v>
      </c>
      <c r="AO1429" s="1">
        <v>41828</v>
      </c>
      <c r="AP1429" s="56" t="s">
        <v>548</v>
      </c>
      <c r="AQ1429" s="56">
        <v>266</v>
      </c>
      <c r="AR1429" s="56">
        <v>0</v>
      </c>
      <c r="AS1429" s="56" t="s">
        <v>346</v>
      </c>
      <c r="BB1429" s="56" t="s">
        <v>339</v>
      </c>
      <c r="BC1429" s="56" t="s">
        <v>263</v>
      </c>
      <c r="BD1429" s="56" t="s">
        <v>349</v>
      </c>
      <c r="BE1429" s="56" t="s">
        <v>347</v>
      </c>
      <c r="BF1429" s="56" t="s">
        <v>334</v>
      </c>
      <c r="BG1429" s="56" t="s">
        <v>549</v>
      </c>
      <c r="BH1429" s="56">
        <v>0</v>
      </c>
      <c r="BI1429" s="56">
        <v>0</v>
      </c>
      <c r="BJ1429" s="56">
        <v>1</v>
      </c>
    </row>
    <row r="1430" spans="1:62" hidden="1" x14ac:dyDescent="0.3">
      <c r="A1430" s="56">
        <v>49201604</v>
      </c>
      <c r="B1430" s="86">
        <v>599276</v>
      </c>
      <c r="C1430" s="1">
        <v>42893</v>
      </c>
      <c r="D1430" s="56" t="s">
        <v>543</v>
      </c>
      <c r="E1430" s="56" t="s">
        <v>543</v>
      </c>
      <c r="F1430" s="56" t="s">
        <v>334</v>
      </c>
      <c r="G1430" s="56" t="s">
        <v>335</v>
      </c>
      <c r="H1430" s="56" t="s">
        <v>336</v>
      </c>
      <c r="I1430" s="56" t="s">
        <v>544</v>
      </c>
      <c r="K1430" s="56" t="s">
        <v>337</v>
      </c>
      <c r="L1430" s="56" t="s">
        <v>545</v>
      </c>
      <c r="M1430" s="56" t="s">
        <v>1044</v>
      </c>
      <c r="N1430" s="56" t="s">
        <v>1045</v>
      </c>
      <c r="O1430" s="56" t="s">
        <v>546</v>
      </c>
      <c r="P1430" s="1" t="s">
        <v>110</v>
      </c>
      <c r="Q1430" s="56" t="s">
        <v>552</v>
      </c>
      <c r="R1430" s="56" t="s">
        <v>339</v>
      </c>
      <c r="S1430" s="56">
        <v>141812</v>
      </c>
      <c r="T1430" s="1" t="s">
        <v>374</v>
      </c>
      <c r="U1430" s="56">
        <v>41416</v>
      </c>
      <c r="V1430" s="56">
        <v>43099</v>
      </c>
      <c r="W1430" s="56">
        <v>41425</v>
      </c>
      <c r="X1430" s="56">
        <v>42734</v>
      </c>
      <c r="Y1430" s="56" t="s">
        <v>340</v>
      </c>
      <c r="Z1430" s="56" t="s">
        <v>367</v>
      </c>
      <c r="AA1430" s="56" t="s">
        <v>342</v>
      </c>
      <c r="AB1430" s="56" t="s">
        <v>343</v>
      </c>
      <c r="AC1430" s="56" t="s">
        <v>342</v>
      </c>
      <c r="AD1430" s="56" t="s">
        <v>347</v>
      </c>
      <c r="AE1430" s="56" t="s">
        <v>334</v>
      </c>
      <c r="AF1430" s="56" t="s">
        <v>292</v>
      </c>
      <c r="AG1430" s="56">
        <v>2014</v>
      </c>
      <c r="AH1430" s="56" t="s">
        <v>80</v>
      </c>
      <c r="AI1430" s="56" t="s">
        <v>348</v>
      </c>
      <c r="AJ1430" s="56">
        <v>3094076</v>
      </c>
      <c r="AM1430" s="56">
        <v>42762</v>
      </c>
      <c r="AN1430" s="56" t="s">
        <v>551</v>
      </c>
      <c r="AO1430" s="1">
        <v>41405</v>
      </c>
      <c r="AP1430" s="56" t="s">
        <v>548</v>
      </c>
      <c r="AQ1430" s="56">
        <v>266</v>
      </c>
      <c r="AR1430" s="56">
        <v>0</v>
      </c>
      <c r="AS1430" s="56" t="s">
        <v>346</v>
      </c>
      <c r="BB1430" s="56" t="s">
        <v>339</v>
      </c>
      <c r="BC1430" s="56" t="s">
        <v>263</v>
      </c>
      <c r="BD1430" s="56" t="s">
        <v>349</v>
      </c>
      <c r="BE1430" s="56" t="s">
        <v>347</v>
      </c>
      <c r="BF1430" s="56" t="s">
        <v>334</v>
      </c>
      <c r="BG1430" s="56" t="s">
        <v>549</v>
      </c>
      <c r="BH1430" s="56">
        <v>0</v>
      </c>
      <c r="BI1430" s="56">
        <v>0</v>
      </c>
      <c r="BJ1430" s="56">
        <v>1</v>
      </c>
    </row>
    <row r="1431" spans="1:62" hidden="1" x14ac:dyDescent="0.3">
      <c r="A1431" s="56">
        <v>49201638</v>
      </c>
      <c r="B1431" s="86">
        <v>599276</v>
      </c>
      <c r="C1431" s="1">
        <v>42893</v>
      </c>
      <c r="D1431" s="56" t="s">
        <v>543</v>
      </c>
      <c r="E1431" s="56" t="s">
        <v>543</v>
      </c>
      <c r="F1431" s="56" t="s">
        <v>334</v>
      </c>
      <c r="G1431" s="56" t="s">
        <v>335</v>
      </c>
      <c r="H1431" s="56" t="s">
        <v>336</v>
      </c>
      <c r="I1431" s="56" t="s">
        <v>544</v>
      </c>
      <c r="K1431" s="56" t="s">
        <v>337</v>
      </c>
      <c r="L1431" s="56" t="s">
        <v>545</v>
      </c>
      <c r="M1431" s="56" t="s">
        <v>1044</v>
      </c>
      <c r="N1431" s="56" t="s">
        <v>1045</v>
      </c>
      <c r="O1431" s="56" t="s">
        <v>546</v>
      </c>
      <c r="P1431" s="1" t="s">
        <v>188</v>
      </c>
      <c r="Q1431" s="56" t="s">
        <v>241</v>
      </c>
      <c r="R1431" s="56" t="s">
        <v>339</v>
      </c>
      <c r="S1431" s="56">
        <v>149230</v>
      </c>
      <c r="T1431" s="1" t="s">
        <v>547</v>
      </c>
      <c r="U1431" s="56">
        <v>41416</v>
      </c>
      <c r="V1431" s="56">
        <v>43099</v>
      </c>
      <c r="W1431" s="56">
        <v>41394</v>
      </c>
      <c r="X1431" s="56">
        <v>42734</v>
      </c>
      <c r="Y1431" s="56" t="s">
        <v>340</v>
      </c>
      <c r="Z1431" s="56" t="s">
        <v>341</v>
      </c>
      <c r="AA1431" s="56" t="s">
        <v>347</v>
      </c>
      <c r="AB1431" s="56" t="s">
        <v>343</v>
      </c>
      <c r="AC1431" s="56" t="s">
        <v>342</v>
      </c>
      <c r="AD1431" s="56" t="s">
        <v>347</v>
      </c>
      <c r="AE1431" s="56" t="s">
        <v>334</v>
      </c>
      <c r="AF1431" s="56" t="s">
        <v>292</v>
      </c>
      <c r="AG1431" s="56">
        <v>2015</v>
      </c>
      <c r="AH1431" s="56" t="s">
        <v>80</v>
      </c>
      <c r="AI1431" s="56" t="s">
        <v>348</v>
      </c>
      <c r="AJ1431" s="56">
        <v>0</v>
      </c>
      <c r="AM1431" s="56">
        <v>42613</v>
      </c>
      <c r="AN1431" s="56" t="s">
        <v>551</v>
      </c>
      <c r="AO1431" s="1">
        <v>41347</v>
      </c>
      <c r="AP1431" s="56" t="s">
        <v>548</v>
      </c>
      <c r="AQ1431" s="56">
        <v>66064</v>
      </c>
      <c r="AR1431" s="56">
        <v>0</v>
      </c>
      <c r="AS1431" s="56" t="s">
        <v>346</v>
      </c>
      <c r="BB1431" s="56" t="s">
        <v>339</v>
      </c>
      <c r="BC1431" s="56" t="s">
        <v>263</v>
      </c>
      <c r="BD1431" s="56" t="s">
        <v>349</v>
      </c>
      <c r="BE1431" s="56" t="s">
        <v>347</v>
      </c>
      <c r="BF1431" s="56" t="s">
        <v>334</v>
      </c>
      <c r="BG1431" s="56" t="s">
        <v>549</v>
      </c>
      <c r="BH1431" s="56">
        <v>0</v>
      </c>
      <c r="BI1431" s="56">
        <v>0</v>
      </c>
      <c r="BJ1431" s="56">
        <v>1</v>
      </c>
    </row>
    <row r="1432" spans="1:62" hidden="1" x14ac:dyDescent="0.3">
      <c r="A1432" s="56">
        <v>49201622</v>
      </c>
      <c r="B1432" s="86">
        <v>599276</v>
      </c>
      <c r="C1432" s="1">
        <v>42893</v>
      </c>
      <c r="D1432" s="56" t="s">
        <v>543</v>
      </c>
      <c r="E1432" s="56" t="s">
        <v>543</v>
      </c>
      <c r="F1432" s="56" t="s">
        <v>334</v>
      </c>
      <c r="G1432" s="56" t="s">
        <v>335</v>
      </c>
      <c r="H1432" s="56" t="s">
        <v>336</v>
      </c>
      <c r="I1432" s="56" t="s">
        <v>544</v>
      </c>
      <c r="K1432" s="56" t="s">
        <v>337</v>
      </c>
      <c r="L1432" s="56" t="s">
        <v>545</v>
      </c>
      <c r="M1432" s="56" t="s">
        <v>1044</v>
      </c>
      <c r="N1432" s="56" t="s">
        <v>1045</v>
      </c>
      <c r="O1432" s="56" t="s">
        <v>546</v>
      </c>
      <c r="P1432" s="1" t="s">
        <v>188</v>
      </c>
      <c r="Q1432" s="56" t="s">
        <v>241</v>
      </c>
      <c r="R1432" s="56" t="s">
        <v>339</v>
      </c>
      <c r="S1432" s="56">
        <v>149226</v>
      </c>
      <c r="T1432" s="1" t="s">
        <v>189</v>
      </c>
      <c r="U1432" s="56">
        <v>41416</v>
      </c>
      <c r="V1432" s="56">
        <v>43099</v>
      </c>
      <c r="W1432" s="56">
        <v>41290</v>
      </c>
      <c r="X1432" s="56">
        <v>42734</v>
      </c>
      <c r="Y1432" s="56" t="s">
        <v>340</v>
      </c>
      <c r="Z1432" s="56" t="s">
        <v>341</v>
      </c>
      <c r="AA1432" s="56" t="s">
        <v>342</v>
      </c>
      <c r="AB1432" s="56" t="s">
        <v>343</v>
      </c>
      <c r="AC1432" s="56" t="s">
        <v>342</v>
      </c>
      <c r="AD1432" s="56" t="s">
        <v>342</v>
      </c>
      <c r="AE1432" s="56" t="s">
        <v>334</v>
      </c>
      <c r="AF1432" s="56" t="s">
        <v>291</v>
      </c>
      <c r="AG1432" s="56">
        <v>2014</v>
      </c>
      <c r="AH1432" s="56" t="s">
        <v>80</v>
      </c>
      <c r="AI1432" s="56" t="s">
        <v>348</v>
      </c>
      <c r="AJ1432" s="56">
        <v>1</v>
      </c>
      <c r="AK1432" s="1">
        <v>41608</v>
      </c>
      <c r="AM1432" s="56">
        <v>42613</v>
      </c>
      <c r="AN1432" s="56" t="s">
        <v>551</v>
      </c>
      <c r="AO1432" s="1">
        <v>41654</v>
      </c>
      <c r="AP1432" s="56" t="s">
        <v>548</v>
      </c>
      <c r="AQ1432" s="56">
        <v>247</v>
      </c>
      <c r="AR1432" s="56">
        <v>0</v>
      </c>
      <c r="AS1432" s="56" t="s">
        <v>346</v>
      </c>
      <c r="BB1432" s="56" t="s">
        <v>339</v>
      </c>
      <c r="BC1432" s="56" t="s">
        <v>263</v>
      </c>
      <c r="BD1432" s="56" t="s">
        <v>349</v>
      </c>
      <c r="BE1432" s="56" t="s">
        <v>347</v>
      </c>
      <c r="BF1432" s="56" t="s">
        <v>334</v>
      </c>
      <c r="BG1432" s="56" t="s">
        <v>549</v>
      </c>
      <c r="BH1432" s="56">
        <v>0</v>
      </c>
      <c r="BI1432" s="56">
        <v>0</v>
      </c>
      <c r="BJ1432" s="56">
        <v>1</v>
      </c>
    </row>
    <row r="1433" spans="1:62" hidden="1" x14ac:dyDescent="0.3">
      <c r="A1433" s="56">
        <v>49201614</v>
      </c>
      <c r="B1433" s="86">
        <v>599276</v>
      </c>
      <c r="C1433" s="1">
        <v>42893</v>
      </c>
      <c r="D1433" s="56" t="s">
        <v>543</v>
      </c>
      <c r="E1433" s="56" t="s">
        <v>543</v>
      </c>
      <c r="F1433" s="56" t="s">
        <v>334</v>
      </c>
      <c r="G1433" s="56" t="s">
        <v>335</v>
      </c>
      <c r="H1433" s="56" t="s">
        <v>336</v>
      </c>
      <c r="I1433" s="56" t="s">
        <v>544</v>
      </c>
      <c r="K1433" s="56" t="s">
        <v>337</v>
      </c>
      <c r="L1433" s="56" t="s">
        <v>545</v>
      </c>
      <c r="M1433" s="56" t="s">
        <v>1044</v>
      </c>
      <c r="N1433" s="56" t="s">
        <v>1045</v>
      </c>
      <c r="O1433" s="56" t="s">
        <v>546</v>
      </c>
      <c r="P1433" s="1" t="s">
        <v>188</v>
      </c>
      <c r="Q1433" s="56" t="s">
        <v>241</v>
      </c>
      <c r="R1433" s="56" t="s">
        <v>339</v>
      </c>
      <c r="S1433" s="56">
        <v>149231</v>
      </c>
      <c r="T1433" s="1" t="s">
        <v>557</v>
      </c>
      <c r="U1433" s="56">
        <v>41416</v>
      </c>
      <c r="V1433" s="56">
        <v>43099</v>
      </c>
      <c r="W1433" s="56">
        <v>41394</v>
      </c>
      <c r="X1433" s="56">
        <v>42734</v>
      </c>
      <c r="Y1433" s="56" t="s">
        <v>356</v>
      </c>
      <c r="Z1433" s="56" t="s">
        <v>341</v>
      </c>
      <c r="AA1433" s="56" t="s">
        <v>342</v>
      </c>
      <c r="AB1433" s="56" t="s">
        <v>343</v>
      </c>
      <c r="AC1433" s="56" t="s">
        <v>342</v>
      </c>
      <c r="AD1433" s="56" t="s">
        <v>347</v>
      </c>
      <c r="AE1433" s="56" t="s">
        <v>354</v>
      </c>
      <c r="AF1433" s="56" t="s">
        <v>292</v>
      </c>
      <c r="AG1433" s="56">
        <v>2013</v>
      </c>
      <c r="AH1433" s="56" t="s">
        <v>80</v>
      </c>
      <c r="AI1433" s="56" t="s">
        <v>344</v>
      </c>
      <c r="AJ1433" s="56">
        <v>60</v>
      </c>
      <c r="AM1433" s="56">
        <v>42748</v>
      </c>
      <c r="AN1433" s="56" t="s">
        <v>551</v>
      </c>
      <c r="AO1433" s="1">
        <v>41347</v>
      </c>
      <c r="AP1433" s="56" t="s">
        <v>548</v>
      </c>
      <c r="AQ1433" s="56">
        <v>57082</v>
      </c>
      <c r="AR1433" s="56">
        <v>0</v>
      </c>
      <c r="AS1433" s="56" t="s">
        <v>346</v>
      </c>
      <c r="BB1433" s="56" t="s">
        <v>339</v>
      </c>
      <c r="BC1433" s="56" t="s">
        <v>263</v>
      </c>
      <c r="BD1433" s="56" t="s">
        <v>349</v>
      </c>
      <c r="BE1433" s="56" t="s">
        <v>347</v>
      </c>
      <c r="BF1433" s="56" t="s">
        <v>334</v>
      </c>
      <c r="BG1433" s="56" t="s">
        <v>549</v>
      </c>
      <c r="BH1433" s="56">
        <v>0</v>
      </c>
      <c r="BI1433" s="56">
        <v>0</v>
      </c>
      <c r="BJ1433" s="56">
        <v>0</v>
      </c>
    </row>
    <row r="1434" spans="1:62" hidden="1" x14ac:dyDescent="0.3">
      <c r="A1434" s="56">
        <v>49201610</v>
      </c>
      <c r="B1434" s="86">
        <v>599276</v>
      </c>
      <c r="C1434" s="1">
        <v>42893</v>
      </c>
      <c r="D1434" s="56" t="s">
        <v>543</v>
      </c>
      <c r="E1434" s="56" t="s">
        <v>543</v>
      </c>
      <c r="F1434" s="56" t="s">
        <v>334</v>
      </c>
      <c r="G1434" s="56" t="s">
        <v>335</v>
      </c>
      <c r="H1434" s="56" t="s">
        <v>336</v>
      </c>
      <c r="I1434" s="56" t="s">
        <v>544</v>
      </c>
      <c r="K1434" s="56" t="s">
        <v>337</v>
      </c>
      <c r="L1434" s="56" t="s">
        <v>545</v>
      </c>
      <c r="M1434" s="56" t="s">
        <v>1044</v>
      </c>
      <c r="N1434" s="56" t="s">
        <v>1045</v>
      </c>
      <c r="O1434" s="56" t="s">
        <v>546</v>
      </c>
      <c r="P1434" s="1" t="s">
        <v>110</v>
      </c>
      <c r="Q1434" s="56" t="s">
        <v>552</v>
      </c>
      <c r="R1434" s="56" t="s">
        <v>339</v>
      </c>
      <c r="S1434" s="56">
        <v>141812</v>
      </c>
      <c r="T1434" s="1" t="s">
        <v>374</v>
      </c>
      <c r="U1434" s="56">
        <v>41416</v>
      </c>
      <c r="V1434" s="56">
        <v>43099</v>
      </c>
      <c r="W1434" s="56">
        <v>41425</v>
      </c>
      <c r="X1434" s="56">
        <v>42734</v>
      </c>
      <c r="Y1434" s="56" t="s">
        <v>340</v>
      </c>
      <c r="Z1434" s="56" t="s">
        <v>367</v>
      </c>
      <c r="AA1434" s="56" t="s">
        <v>342</v>
      </c>
      <c r="AB1434" s="56" t="s">
        <v>343</v>
      </c>
      <c r="AC1434" s="56" t="s">
        <v>342</v>
      </c>
      <c r="AD1434" s="56" t="s">
        <v>347</v>
      </c>
      <c r="AE1434" s="56" t="s">
        <v>334</v>
      </c>
      <c r="AF1434" s="56" t="s">
        <v>292</v>
      </c>
      <c r="AG1434" s="56">
        <v>2017</v>
      </c>
      <c r="AH1434" s="56" t="s">
        <v>80</v>
      </c>
      <c r="AI1434" s="56" t="s">
        <v>348</v>
      </c>
      <c r="AJ1434" s="56">
        <v>1486620</v>
      </c>
      <c r="AM1434" s="56">
        <v>42762</v>
      </c>
      <c r="AN1434" s="56" t="s">
        <v>551</v>
      </c>
      <c r="AO1434" s="1">
        <v>41405</v>
      </c>
      <c r="AP1434" s="56" t="s">
        <v>548</v>
      </c>
      <c r="AQ1434" s="56">
        <v>266</v>
      </c>
      <c r="AR1434" s="56">
        <v>0</v>
      </c>
      <c r="AS1434" s="56" t="s">
        <v>346</v>
      </c>
      <c r="BB1434" s="56" t="s">
        <v>339</v>
      </c>
      <c r="BC1434" s="56" t="s">
        <v>263</v>
      </c>
      <c r="BD1434" s="56" t="s">
        <v>349</v>
      </c>
      <c r="BE1434" s="56" t="s">
        <v>347</v>
      </c>
      <c r="BF1434" s="56" t="s">
        <v>334</v>
      </c>
      <c r="BG1434" s="56" t="s">
        <v>549</v>
      </c>
      <c r="BH1434" s="56">
        <v>0</v>
      </c>
      <c r="BI1434" s="56">
        <v>0</v>
      </c>
      <c r="BJ1434" s="56">
        <v>1</v>
      </c>
    </row>
    <row r="1435" spans="1:62" hidden="1" x14ac:dyDescent="0.3">
      <c r="A1435" s="56">
        <v>49201613</v>
      </c>
      <c r="B1435" s="86">
        <v>599276</v>
      </c>
      <c r="C1435" s="1">
        <v>42893</v>
      </c>
      <c r="D1435" s="56" t="s">
        <v>543</v>
      </c>
      <c r="E1435" s="56" t="s">
        <v>543</v>
      </c>
      <c r="F1435" s="56" t="s">
        <v>334</v>
      </c>
      <c r="G1435" s="56" t="s">
        <v>335</v>
      </c>
      <c r="H1435" s="56" t="s">
        <v>336</v>
      </c>
      <c r="I1435" s="56" t="s">
        <v>544</v>
      </c>
      <c r="K1435" s="56" t="s">
        <v>337</v>
      </c>
      <c r="L1435" s="56" t="s">
        <v>545</v>
      </c>
      <c r="M1435" s="56" t="s">
        <v>1044</v>
      </c>
      <c r="N1435" s="56" t="s">
        <v>1045</v>
      </c>
      <c r="O1435" s="56" t="s">
        <v>546</v>
      </c>
      <c r="P1435" s="1" t="s">
        <v>188</v>
      </c>
      <c r="Q1435" s="56" t="s">
        <v>241</v>
      </c>
      <c r="R1435" s="56" t="s">
        <v>339</v>
      </c>
      <c r="S1435" s="56">
        <v>149231</v>
      </c>
      <c r="T1435" s="1" t="s">
        <v>557</v>
      </c>
      <c r="U1435" s="56">
        <v>41416</v>
      </c>
      <c r="V1435" s="56">
        <v>43099</v>
      </c>
      <c r="W1435" s="56">
        <v>41394</v>
      </c>
      <c r="X1435" s="56">
        <v>42734</v>
      </c>
      <c r="Y1435" s="56" t="s">
        <v>356</v>
      </c>
      <c r="Z1435" s="56" t="s">
        <v>341</v>
      </c>
      <c r="AA1435" s="56" t="s">
        <v>342</v>
      </c>
      <c r="AB1435" s="56" t="s">
        <v>343</v>
      </c>
      <c r="AC1435" s="56" t="s">
        <v>342</v>
      </c>
      <c r="AD1435" s="56" t="s">
        <v>347</v>
      </c>
      <c r="AE1435" s="56" t="s">
        <v>354</v>
      </c>
      <c r="AF1435" s="56" t="s">
        <v>291</v>
      </c>
      <c r="AG1435" s="56">
        <v>2015</v>
      </c>
      <c r="AH1435" s="56" t="s">
        <v>80</v>
      </c>
      <c r="AI1435" s="56" t="s">
        <v>348</v>
      </c>
      <c r="AJ1435" s="56">
        <v>318</v>
      </c>
      <c r="AK1435" s="1">
        <v>42004</v>
      </c>
      <c r="AL1435" s="56" t="s">
        <v>952</v>
      </c>
      <c r="AM1435" s="56">
        <v>42748</v>
      </c>
      <c r="AN1435" s="56" t="s">
        <v>551</v>
      </c>
      <c r="AO1435" s="1">
        <v>42794</v>
      </c>
      <c r="AP1435" s="56" t="s">
        <v>551</v>
      </c>
      <c r="AQ1435" s="56">
        <v>57082</v>
      </c>
      <c r="AR1435" s="56">
        <v>0</v>
      </c>
      <c r="AS1435" s="56" t="s">
        <v>346</v>
      </c>
      <c r="BB1435" s="56" t="s">
        <v>339</v>
      </c>
      <c r="BC1435" s="56" t="s">
        <v>263</v>
      </c>
      <c r="BD1435" s="56" t="s">
        <v>349</v>
      </c>
      <c r="BE1435" s="56" t="s">
        <v>347</v>
      </c>
      <c r="BF1435" s="56" t="s">
        <v>334</v>
      </c>
      <c r="BG1435" s="56" t="s">
        <v>549</v>
      </c>
      <c r="BH1435" s="56">
        <v>0</v>
      </c>
      <c r="BI1435" s="56">
        <v>0</v>
      </c>
      <c r="BJ1435" s="56">
        <v>0</v>
      </c>
    </row>
    <row r="1436" spans="1:62" hidden="1" x14ac:dyDescent="0.3">
      <c r="A1436" s="56">
        <v>49201621</v>
      </c>
      <c r="B1436" s="86">
        <v>599276</v>
      </c>
      <c r="C1436" s="1">
        <v>42893</v>
      </c>
      <c r="D1436" s="56" t="s">
        <v>543</v>
      </c>
      <c r="E1436" s="56" t="s">
        <v>543</v>
      </c>
      <c r="F1436" s="56" t="s">
        <v>334</v>
      </c>
      <c r="G1436" s="56" t="s">
        <v>335</v>
      </c>
      <c r="H1436" s="56" t="s">
        <v>336</v>
      </c>
      <c r="I1436" s="56" t="s">
        <v>544</v>
      </c>
      <c r="K1436" s="56" t="s">
        <v>337</v>
      </c>
      <c r="L1436" s="56" t="s">
        <v>545</v>
      </c>
      <c r="M1436" s="56" t="s">
        <v>1044</v>
      </c>
      <c r="N1436" s="56" t="s">
        <v>1045</v>
      </c>
      <c r="O1436" s="56" t="s">
        <v>546</v>
      </c>
      <c r="P1436" s="1" t="s">
        <v>188</v>
      </c>
      <c r="Q1436" s="56" t="s">
        <v>241</v>
      </c>
      <c r="R1436" s="56" t="s">
        <v>339</v>
      </c>
      <c r="S1436" s="56">
        <v>149231</v>
      </c>
      <c r="T1436" s="1" t="s">
        <v>557</v>
      </c>
      <c r="U1436" s="56">
        <v>41416</v>
      </c>
      <c r="V1436" s="56">
        <v>43099</v>
      </c>
      <c r="W1436" s="56">
        <v>41394</v>
      </c>
      <c r="X1436" s="56">
        <v>42734</v>
      </c>
      <c r="Y1436" s="56" t="s">
        <v>356</v>
      </c>
      <c r="Z1436" s="56" t="s">
        <v>341</v>
      </c>
      <c r="AA1436" s="56" t="s">
        <v>342</v>
      </c>
      <c r="AB1436" s="56" t="s">
        <v>343</v>
      </c>
      <c r="AC1436" s="56" t="s">
        <v>342</v>
      </c>
      <c r="AD1436" s="56" t="s">
        <v>347</v>
      </c>
      <c r="AE1436" s="56" t="s">
        <v>354</v>
      </c>
      <c r="AF1436" s="56" t="s">
        <v>292</v>
      </c>
      <c r="AG1436" s="56">
        <v>2017</v>
      </c>
      <c r="AH1436" s="56" t="s">
        <v>80</v>
      </c>
      <c r="AI1436" s="56" t="s">
        <v>348</v>
      </c>
      <c r="AJ1436" s="56">
        <v>316</v>
      </c>
      <c r="AM1436" s="56">
        <v>42748</v>
      </c>
      <c r="AN1436" s="56" t="s">
        <v>551</v>
      </c>
      <c r="AO1436" s="1">
        <v>41795</v>
      </c>
      <c r="AP1436" s="56" t="s">
        <v>548</v>
      </c>
      <c r="AQ1436" s="56">
        <v>57082</v>
      </c>
      <c r="AR1436" s="56">
        <v>0</v>
      </c>
      <c r="AS1436" s="56" t="s">
        <v>346</v>
      </c>
      <c r="BB1436" s="56" t="s">
        <v>339</v>
      </c>
      <c r="BC1436" s="56" t="s">
        <v>263</v>
      </c>
      <c r="BD1436" s="56" t="s">
        <v>349</v>
      </c>
      <c r="BE1436" s="56" t="s">
        <v>347</v>
      </c>
      <c r="BF1436" s="56" t="s">
        <v>334</v>
      </c>
      <c r="BG1436" s="56" t="s">
        <v>549</v>
      </c>
      <c r="BH1436" s="56">
        <v>0</v>
      </c>
      <c r="BI1436" s="56">
        <v>0</v>
      </c>
      <c r="BJ1436" s="56">
        <v>0</v>
      </c>
    </row>
    <row r="1437" spans="1:62" hidden="1" x14ac:dyDescent="0.3">
      <c r="A1437" s="56">
        <v>49201617</v>
      </c>
      <c r="B1437" s="86">
        <v>599276</v>
      </c>
      <c r="C1437" s="1">
        <v>42893</v>
      </c>
      <c r="D1437" s="56" t="s">
        <v>543</v>
      </c>
      <c r="E1437" s="56" t="s">
        <v>543</v>
      </c>
      <c r="F1437" s="56" t="s">
        <v>334</v>
      </c>
      <c r="G1437" s="56" t="s">
        <v>335</v>
      </c>
      <c r="H1437" s="56" t="s">
        <v>336</v>
      </c>
      <c r="I1437" s="56" t="s">
        <v>544</v>
      </c>
      <c r="K1437" s="56" t="s">
        <v>337</v>
      </c>
      <c r="L1437" s="56" t="s">
        <v>545</v>
      </c>
      <c r="M1437" s="56" t="s">
        <v>1044</v>
      </c>
      <c r="N1437" s="56" t="s">
        <v>1045</v>
      </c>
      <c r="O1437" s="56" t="s">
        <v>546</v>
      </c>
      <c r="P1437" s="1" t="s">
        <v>188</v>
      </c>
      <c r="Q1437" s="56" t="s">
        <v>241</v>
      </c>
      <c r="R1437" s="56" t="s">
        <v>339</v>
      </c>
      <c r="S1437" s="56">
        <v>149231</v>
      </c>
      <c r="T1437" s="1" t="s">
        <v>557</v>
      </c>
      <c r="U1437" s="56">
        <v>41416</v>
      </c>
      <c r="V1437" s="56">
        <v>43099</v>
      </c>
      <c r="W1437" s="56">
        <v>41394</v>
      </c>
      <c r="X1437" s="56">
        <v>42734</v>
      </c>
      <c r="Y1437" s="56" t="s">
        <v>356</v>
      </c>
      <c r="Z1437" s="56" t="s">
        <v>341</v>
      </c>
      <c r="AA1437" s="56" t="s">
        <v>342</v>
      </c>
      <c r="AB1437" s="56" t="s">
        <v>343</v>
      </c>
      <c r="AC1437" s="56" t="s">
        <v>342</v>
      </c>
      <c r="AD1437" s="56" t="s">
        <v>347</v>
      </c>
      <c r="AE1437" s="56" t="s">
        <v>354</v>
      </c>
      <c r="AF1437" s="56" t="s">
        <v>292</v>
      </c>
      <c r="AG1437" s="56">
        <v>2015</v>
      </c>
      <c r="AH1437" s="56" t="s">
        <v>80</v>
      </c>
      <c r="AI1437" s="56" t="s">
        <v>348</v>
      </c>
      <c r="AJ1437" s="56">
        <v>220</v>
      </c>
      <c r="AM1437" s="56">
        <v>42748</v>
      </c>
      <c r="AN1437" s="56" t="s">
        <v>551</v>
      </c>
      <c r="AO1437" s="1">
        <v>41795</v>
      </c>
      <c r="AP1437" s="56" t="s">
        <v>548</v>
      </c>
      <c r="AQ1437" s="56">
        <v>57082</v>
      </c>
      <c r="AR1437" s="56">
        <v>0</v>
      </c>
      <c r="AS1437" s="56" t="s">
        <v>346</v>
      </c>
      <c r="BB1437" s="56" t="s">
        <v>339</v>
      </c>
      <c r="BC1437" s="56" t="s">
        <v>263</v>
      </c>
      <c r="BD1437" s="56" t="s">
        <v>349</v>
      </c>
      <c r="BE1437" s="56" t="s">
        <v>347</v>
      </c>
      <c r="BF1437" s="56" t="s">
        <v>334</v>
      </c>
      <c r="BG1437" s="56" t="s">
        <v>549</v>
      </c>
      <c r="BH1437" s="56">
        <v>0</v>
      </c>
      <c r="BI1437" s="56">
        <v>0</v>
      </c>
      <c r="BJ1437" s="56">
        <v>0</v>
      </c>
    </row>
    <row r="1438" spans="1:62" hidden="1" x14ac:dyDescent="0.3">
      <c r="A1438" s="56">
        <v>49201620</v>
      </c>
      <c r="B1438" s="86">
        <v>599276</v>
      </c>
      <c r="C1438" s="1">
        <v>42893</v>
      </c>
      <c r="D1438" s="56" t="s">
        <v>543</v>
      </c>
      <c r="E1438" s="56" t="s">
        <v>543</v>
      </c>
      <c r="F1438" s="56" t="s">
        <v>334</v>
      </c>
      <c r="G1438" s="56" t="s">
        <v>335</v>
      </c>
      <c r="H1438" s="56" t="s">
        <v>336</v>
      </c>
      <c r="I1438" s="56" t="s">
        <v>544</v>
      </c>
      <c r="K1438" s="56" t="s">
        <v>337</v>
      </c>
      <c r="L1438" s="56" t="s">
        <v>545</v>
      </c>
      <c r="M1438" s="56" t="s">
        <v>1044</v>
      </c>
      <c r="N1438" s="56" t="s">
        <v>1045</v>
      </c>
      <c r="O1438" s="56" t="s">
        <v>546</v>
      </c>
      <c r="P1438" s="1" t="s">
        <v>188</v>
      </c>
      <c r="Q1438" s="56" t="s">
        <v>241</v>
      </c>
      <c r="R1438" s="56" t="s">
        <v>339</v>
      </c>
      <c r="S1438" s="56">
        <v>149231</v>
      </c>
      <c r="T1438" s="1" t="s">
        <v>557</v>
      </c>
      <c r="U1438" s="56">
        <v>41416</v>
      </c>
      <c r="V1438" s="56">
        <v>43099</v>
      </c>
      <c r="W1438" s="56">
        <v>41394</v>
      </c>
      <c r="X1438" s="56">
        <v>42734</v>
      </c>
      <c r="Y1438" s="56" t="s">
        <v>356</v>
      </c>
      <c r="Z1438" s="56" t="s">
        <v>341</v>
      </c>
      <c r="AA1438" s="56" t="s">
        <v>342</v>
      </c>
      <c r="AB1438" s="56" t="s">
        <v>343</v>
      </c>
      <c r="AC1438" s="56" t="s">
        <v>342</v>
      </c>
      <c r="AD1438" s="56" t="s">
        <v>347</v>
      </c>
      <c r="AE1438" s="56" t="s">
        <v>354</v>
      </c>
      <c r="AF1438" s="56" t="s">
        <v>292</v>
      </c>
      <c r="AG1438" s="56">
        <v>2016</v>
      </c>
      <c r="AH1438" s="56" t="s">
        <v>80</v>
      </c>
      <c r="AI1438" s="56" t="s">
        <v>344</v>
      </c>
      <c r="AJ1438" s="56">
        <v>292</v>
      </c>
      <c r="AM1438" s="56">
        <v>42748</v>
      </c>
      <c r="AN1438" s="56" t="s">
        <v>551</v>
      </c>
      <c r="AO1438" s="1">
        <v>42629</v>
      </c>
      <c r="AP1438" s="56" t="s">
        <v>548</v>
      </c>
      <c r="AQ1438" s="56">
        <v>57082</v>
      </c>
      <c r="AR1438" s="56">
        <v>0</v>
      </c>
      <c r="AS1438" s="56" t="s">
        <v>346</v>
      </c>
      <c r="BB1438" s="56" t="s">
        <v>339</v>
      </c>
      <c r="BC1438" s="56" t="s">
        <v>263</v>
      </c>
      <c r="BD1438" s="56" t="s">
        <v>349</v>
      </c>
      <c r="BE1438" s="56" t="s">
        <v>347</v>
      </c>
      <c r="BF1438" s="56" t="s">
        <v>334</v>
      </c>
      <c r="BG1438" s="56" t="s">
        <v>549</v>
      </c>
      <c r="BH1438" s="56">
        <v>0</v>
      </c>
      <c r="BI1438" s="56">
        <v>0</v>
      </c>
      <c r="BJ1438" s="56">
        <v>0</v>
      </c>
    </row>
    <row r="1439" spans="1:62" hidden="1" x14ac:dyDescent="0.3">
      <c r="A1439" s="56">
        <v>49201637</v>
      </c>
      <c r="B1439" s="86">
        <v>599276</v>
      </c>
      <c r="C1439" s="1">
        <v>42893</v>
      </c>
      <c r="D1439" s="56" t="s">
        <v>543</v>
      </c>
      <c r="E1439" s="56" t="s">
        <v>543</v>
      </c>
      <c r="F1439" s="56" t="s">
        <v>334</v>
      </c>
      <c r="G1439" s="56" t="s">
        <v>335</v>
      </c>
      <c r="H1439" s="56" t="s">
        <v>336</v>
      </c>
      <c r="I1439" s="56" t="s">
        <v>544</v>
      </c>
      <c r="K1439" s="56" t="s">
        <v>337</v>
      </c>
      <c r="L1439" s="56" t="s">
        <v>545</v>
      </c>
      <c r="M1439" s="56" t="s">
        <v>1044</v>
      </c>
      <c r="N1439" s="56" t="s">
        <v>1045</v>
      </c>
      <c r="O1439" s="56" t="s">
        <v>546</v>
      </c>
      <c r="P1439" s="1" t="s">
        <v>188</v>
      </c>
      <c r="Q1439" s="56" t="s">
        <v>241</v>
      </c>
      <c r="R1439" s="56" t="s">
        <v>339</v>
      </c>
      <c r="S1439" s="56">
        <v>149230</v>
      </c>
      <c r="T1439" s="1" t="s">
        <v>547</v>
      </c>
      <c r="U1439" s="56">
        <v>41416</v>
      </c>
      <c r="V1439" s="56">
        <v>43099</v>
      </c>
      <c r="W1439" s="56">
        <v>41394</v>
      </c>
      <c r="X1439" s="56">
        <v>42734</v>
      </c>
      <c r="Y1439" s="56" t="s">
        <v>340</v>
      </c>
      <c r="Z1439" s="56" t="s">
        <v>341</v>
      </c>
      <c r="AA1439" s="56" t="s">
        <v>347</v>
      </c>
      <c r="AB1439" s="56" t="s">
        <v>343</v>
      </c>
      <c r="AC1439" s="56" t="s">
        <v>342</v>
      </c>
      <c r="AD1439" s="56" t="s">
        <v>347</v>
      </c>
      <c r="AE1439" s="56" t="s">
        <v>334</v>
      </c>
      <c r="AF1439" s="56" t="s">
        <v>292</v>
      </c>
      <c r="AG1439" s="56">
        <v>2014</v>
      </c>
      <c r="AH1439" s="56" t="s">
        <v>80</v>
      </c>
      <c r="AI1439" s="56" t="s">
        <v>344</v>
      </c>
      <c r="AJ1439" s="56">
        <v>0</v>
      </c>
      <c r="AM1439" s="56">
        <v>42613</v>
      </c>
      <c r="AN1439" s="56" t="s">
        <v>551</v>
      </c>
      <c r="AO1439" s="1">
        <v>41347</v>
      </c>
      <c r="AP1439" s="56" t="s">
        <v>548</v>
      </c>
      <c r="AQ1439" s="56">
        <v>66064</v>
      </c>
      <c r="AR1439" s="56">
        <v>0</v>
      </c>
      <c r="AS1439" s="56" t="s">
        <v>346</v>
      </c>
      <c r="BB1439" s="56" t="s">
        <v>339</v>
      </c>
      <c r="BC1439" s="56" t="s">
        <v>263</v>
      </c>
      <c r="BD1439" s="56" t="s">
        <v>349</v>
      </c>
      <c r="BE1439" s="56" t="s">
        <v>347</v>
      </c>
      <c r="BF1439" s="56" t="s">
        <v>334</v>
      </c>
      <c r="BG1439" s="56" t="s">
        <v>549</v>
      </c>
      <c r="BH1439" s="56">
        <v>0</v>
      </c>
      <c r="BI1439" s="56">
        <v>0</v>
      </c>
      <c r="BJ1439" s="56">
        <v>1</v>
      </c>
    </row>
    <row r="1440" spans="1:62" hidden="1" x14ac:dyDescent="0.3">
      <c r="A1440" s="56">
        <v>49201629</v>
      </c>
      <c r="B1440" s="86">
        <v>599276</v>
      </c>
      <c r="C1440" s="1">
        <v>42893</v>
      </c>
      <c r="D1440" s="56" t="s">
        <v>543</v>
      </c>
      <c r="E1440" s="56" t="s">
        <v>543</v>
      </c>
      <c r="F1440" s="56" t="s">
        <v>334</v>
      </c>
      <c r="G1440" s="56" t="s">
        <v>335</v>
      </c>
      <c r="H1440" s="56" t="s">
        <v>336</v>
      </c>
      <c r="I1440" s="56" t="s">
        <v>544</v>
      </c>
      <c r="K1440" s="56" t="s">
        <v>337</v>
      </c>
      <c r="L1440" s="56" t="s">
        <v>545</v>
      </c>
      <c r="M1440" s="56" t="s">
        <v>1044</v>
      </c>
      <c r="N1440" s="56" t="s">
        <v>1045</v>
      </c>
      <c r="O1440" s="56" t="s">
        <v>546</v>
      </c>
      <c r="P1440" s="1" t="s">
        <v>188</v>
      </c>
      <c r="Q1440" s="56" t="s">
        <v>241</v>
      </c>
      <c r="R1440" s="56" t="s">
        <v>339</v>
      </c>
      <c r="S1440" s="56">
        <v>149226</v>
      </c>
      <c r="T1440" s="1" t="s">
        <v>189</v>
      </c>
      <c r="U1440" s="56">
        <v>41416</v>
      </c>
      <c r="V1440" s="56">
        <v>43099</v>
      </c>
      <c r="W1440" s="56">
        <v>41290</v>
      </c>
      <c r="X1440" s="56">
        <v>42734</v>
      </c>
      <c r="Y1440" s="56" t="s">
        <v>340</v>
      </c>
      <c r="Z1440" s="56" t="s">
        <v>341</v>
      </c>
      <c r="AA1440" s="56" t="s">
        <v>342</v>
      </c>
      <c r="AB1440" s="56" t="s">
        <v>343</v>
      </c>
      <c r="AC1440" s="56" t="s">
        <v>342</v>
      </c>
      <c r="AD1440" s="56" t="s">
        <v>342</v>
      </c>
      <c r="AE1440" s="56" t="s">
        <v>334</v>
      </c>
      <c r="AF1440" s="56" t="s">
        <v>292</v>
      </c>
      <c r="AG1440" s="56">
        <v>2017</v>
      </c>
      <c r="AH1440" s="56" t="s">
        <v>80</v>
      </c>
      <c r="AI1440" s="56" t="s">
        <v>348</v>
      </c>
      <c r="AJ1440" s="56">
        <v>0</v>
      </c>
      <c r="AM1440" s="56">
        <v>42613</v>
      </c>
      <c r="AN1440" s="56" t="s">
        <v>551</v>
      </c>
      <c r="AO1440" s="1">
        <v>41347</v>
      </c>
      <c r="AP1440" s="56" t="s">
        <v>548</v>
      </c>
      <c r="AQ1440" s="56">
        <v>247</v>
      </c>
      <c r="AR1440" s="56">
        <v>0</v>
      </c>
      <c r="AS1440" s="56" t="s">
        <v>346</v>
      </c>
      <c r="BB1440" s="56" t="s">
        <v>339</v>
      </c>
      <c r="BC1440" s="56" t="s">
        <v>263</v>
      </c>
      <c r="BD1440" s="56" t="s">
        <v>349</v>
      </c>
      <c r="BE1440" s="56" t="s">
        <v>347</v>
      </c>
      <c r="BF1440" s="56" t="s">
        <v>334</v>
      </c>
      <c r="BG1440" s="56" t="s">
        <v>549</v>
      </c>
      <c r="BH1440" s="56">
        <v>0</v>
      </c>
      <c r="BI1440" s="56">
        <v>0</v>
      </c>
      <c r="BJ1440" s="56">
        <v>1</v>
      </c>
    </row>
    <row r="1441" spans="1:62" hidden="1" x14ac:dyDescent="0.3">
      <c r="A1441" s="56">
        <v>49201625</v>
      </c>
      <c r="B1441" s="86">
        <v>599276</v>
      </c>
      <c r="C1441" s="1">
        <v>42893</v>
      </c>
      <c r="D1441" s="56" t="s">
        <v>543</v>
      </c>
      <c r="E1441" s="56" t="s">
        <v>543</v>
      </c>
      <c r="F1441" s="56" t="s">
        <v>334</v>
      </c>
      <c r="G1441" s="56" t="s">
        <v>335</v>
      </c>
      <c r="H1441" s="56" t="s">
        <v>336</v>
      </c>
      <c r="I1441" s="56" t="s">
        <v>544</v>
      </c>
      <c r="K1441" s="56" t="s">
        <v>337</v>
      </c>
      <c r="L1441" s="56" t="s">
        <v>545</v>
      </c>
      <c r="M1441" s="56" t="s">
        <v>1044</v>
      </c>
      <c r="N1441" s="56" t="s">
        <v>1045</v>
      </c>
      <c r="O1441" s="56" t="s">
        <v>546</v>
      </c>
      <c r="P1441" s="1" t="s">
        <v>188</v>
      </c>
      <c r="Q1441" s="56" t="s">
        <v>241</v>
      </c>
      <c r="R1441" s="56" t="s">
        <v>339</v>
      </c>
      <c r="S1441" s="56">
        <v>149226</v>
      </c>
      <c r="T1441" s="1" t="s">
        <v>189</v>
      </c>
      <c r="U1441" s="56">
        <v>41416</v>
      </c>
      <c r="V1441" s="56">
        <v>43099</v>
      </c>
      <c r="W1441" s="56">
        <v>41290</v>
      </c>
      <c r="X1441" s="56">
        <v>42734</v>
      </c>
      <c r="Y1441" s="56" t="s">
        <v>340</v>
      </c>
      <c r="Z1441" s="56" t="s">
        <v>341</v>
      </c>
      <c r="AA1441" s="56" t="s">
        <v>342</v>
      </c>
      <c r="AB1441" s="56" t="s">
        <v>343</v>
      </c>
      <c r="AC1441" s="56" t="s">
        <v>342</v>
      </c>
      <c r="AD1441" s="56" t="s">
        <v>342</v>
      </c>
      <c r="AE1441" s="56" t="s">
        <v>334</v>
      </c>
      <c r="AF1441" s="56" t="s">
        <v>292</v>
      </c>
      <c r="AG1441" s="56">
        <v>2013</v>
      </c>
      <c r="AH1441" s="56" t="s">
        <v>80</v>
      </c>
      <c r="AI1441" s="56" t="s">
        <v>344</v>
      </c>
      <c r="AJ1441" s="56">
        <v>1</v>
      </c>
      <c r="AM1441" s="56">
        <v>42613</v>
      </c>
      <c r="AN1441" s="56" t="s">
        <v>551</v>
      </c>
      <c r="AO1441" s="1">
        <v>41347</v>
      </c>
      <c r="AP1441" s="56" t="s">
        <v>548</v>
      </c>
      <c r="AQ1441" s="56">
        <v>247</v>
      </c>
      <c r="AR1441" s="56">
        <v>0</v>
      </c>
      <c r="AS1441" s="56" t="s">
        <v>346</v>
      </c>
      <c r="BB1441" s="56" t="s">
        <v>339</v>
      </c>
      <c r="BC1441" s="56" t="s">
        <v>263</v>
      </c>
      <c r="BD1441" s="56" t="s">
        <v>349</v>
      </c>
      <c r="BE1441" s="56" t="s">
        <v>347</v>
      </c>
      <c r="BF1441" s="56" t="s">
        <v>334</v>
      </c>
      <c r="BG1441" s="56" t="s">
        <v>549</v>
      </c>
      <c r="BH1441" s="56">
        <v>0</v>
      </c>
      <c r="BI1441" s="56">
        <v>0</v>
      </c>
      <c r="BJ1441" s="56">
        <v>1</v>
      </c>
    </row>
    <row r="1442" spans="1:62" hidden="1" x14ac:dyDescent="0.3">
      <c r="A1442" s="56">
        <v>49201628</v>
      </c>
      <c r="B1442" s="86">
        <v>599276</v>
      </c>
      <c r="C1442" s="1">
        <v>42893</v>
      </c>
      <c r="D1442" s="56" t="s">
        <v>543</v>
      </c>
      <c r="E1442" s="56" t="s">
        <v>543</v>
      </c>
      <c r="F1442" s="56" t="s">
        <v>334</v>
      </c>
      <c r="G1442" s="56" t="s">
        <v>335</v>
      </c>
      <c r="H1442" s="56" t="s">
        <v>336</v>
      </c>
      <c r="I1442" s="56" t="s">
        <v>544</v>
      </c>
      <c r="K1442" s="56" t="s">
        <v>337</v>
      </c>
      <c r="L1442" s="56" t="s">
        <v>545</v>
      </c>
      <c r="M1442" s="56" t="s">
        <v>1044</v>
      </c>
      <c r="N1442" s="56" t="s">
        <v>1045</v>
      </c>
      <c r="O1442" s="56" t="s">
        <v>546</v>
      </c>
      <c r="P1442" s="1" t="s">
        <v>188</v>
      </c>
      <c r="Q1442" s="56" t="s">
        <v>241</v>
      </c>
      <c r="R1442" s="56" t="s">
        <v>339</v>
      </c>
      <c r="S1442" s="56">
        <v>149226</v>
      </c>
      <c r="T1442" s="1" t="s">
        <v>189</v>
      </c>
      <c r="U1442" s="56">
        <v>41416</v>
      </c>
      <c r="V1442" s="56">
        <v>43099</v>
      </c>
      <c r="W1442" s="56">
        <v>41290</v>
      </c>
      <c r="X1442" s="56">
        <v>42734</v>
      </c>
      <c r="Y1442" s="56" t="s">
        <v>340</v>
      </c>
      <c r="Z1442" s="56" t="s">
        <v>341</v>
      </c>
      <c r="AA1442" s="56" t="s">
        <v>342</v>
      </c>
      <c r="AB1442" s="56" t="s">
        <v>343</v>
      </c>
      <c r="AC1442" s="56" t="s">
        <v>342</v>
      </c>
      <c r="AD1442" s="56" t="s">
        <v>342</v>
      </c>
      <c r="AE1442" s="56" t="s">
        <v>334</v>
      </c>
      <c r="AF1442" s="56" t="s">
        <v>292</v>
      </c>
      <c r="AG1442" s="56">
        <v>2015</v>
      </c>
      <c r="AH1442" s="56" t="s">
        <v>80</v>
      </c>
      <c r="AI1442" s="56" t="s">
        <v>348</v>
      </c>
      <c r="AJ1442" s="56">
        <v>0</v>
      </c>
      <c r="AM1442" s="56">
        <v>42613</v>
      </c>
      <c r="AN1442" s="56" t="s">
        <v>551</v>
      </c>
      <c r="AO1442" s="1">
        <v>41347</v>
      </c>
      <c r="AP1442" s="56" t="s">
        <v>548</v>
      </c>
      <c r="AQ1442" s="56">
        <v>247</v>
      </c>
      <c r="AR1442" s="56">
        <v>0</v>
      </c>
      <c r="AS1442" s="56" t="s">
        <v>346</v>
      </c>
      <c r="BB1442" s="56" t="s">
        <v>339</v>
      </c>
      <c r="BC1442" s="56" t="s">
        <v>263</v>
      </c>
      <c r="BD1442" s="56" t="s">
        <v>349</v>
      </c>
      <c r="BE1442" s="56" t="s">
        <v>347</v>
      </c>
      <c r="BF1442" s="56" t="s">
        <v>334</v>
      </c>
      <c r="BG1442" s="56" t="s">
        <v>549</v>
      </c>
      <c r="BH1442" s="56">
        <v>0</v>
      </c>
      <c r="BI1442" s="56">
        <v>0</v>
      </c>
      <c r="BJ1442" s="56">
        <v>1</v>
      </c>
    </row>
    <row r="1443" spans="1:62" hidden="1" x14ac:dyDescent="0.3">
      <c r="A1443" s="56">
        <v>49201636</v>
      </c>
      <c r="B1443" s="86">
        <v>599276</v>
      </c>
      <c r="C1443" s="1">
        <v>42893</v>
      </c>
      <c r="D1443" s="56" t="s">
        <v>543</v>
      </c>
      <c r="E1443" s="56" t="s">
        <v>543</v>
      </c>
      <c r="F1443" s="56" t="s">
        <v>334</v>
      </c>
      <c r="G1443" s="56" t="s">
        <v>335</v>
      </c>
      <c r="H1443" s="56" t="s">
        <v>336</v>
      </c>
      <c r="I1443" s="56" t="s">
        <v>544</v>
      </c>
      <c r="K1443" s="56" t="s">
        <v>337</v>
      </c>
      <c r="L1443" s="56" t="s">
        <v>545</v>
      </c>
      <c r="M1443" s="56" t="s">
        <v>1044</v>
      </c>
      <c r="N1443" s="56" t="s">
        <v>1045</v>
      </c>
      <c r="O1443" s="56" t="s">
        <v>546</v>
      </c>
      <c r="P1443" s="1" t="s">
        <v>188</v>
      </c>
      <c r="Q1443" s="56" t="s">
        <v>241</v>
      </c>
      <c r="R1443" s="56" t="s">
        <v>339</v>
      </c>
      <c r="S1443" s="56">
        <v>149230</v>
      </c>
      <c r="T1443" s="1" t="s">
        <v>547</v>
      </c>
      <c r="U1443" s="56">
        <v>41416</v>
      </c>
      <c r="V1443" s="56">
        <v>43099</v>
      </c>
      <c r="W1443" s="56">
        <v>41394</v>
      </c>
      <c r="X1443" s="56">
        <v>42734</v>
      </c>
      <c r="Y1443" s="56" t="s">
        <v>340</v>
      </c>
      <c r="Z1443" s="56" t="s">
        <v>341</v>
      </c>
      <c r="AA1443" s="56" t="s">
        <v>347</v>
      </c>
      <c r="AB1443" s="56" t="s">
        <v>343</v>
      </c>
      <c r="AC1443" s="56" t="s">
        <v>342</v>
      </c>
      <c r="AD1443" s="56" t="s">
        <v>347</v>
      </c>
      <c r="AE1443" s="56" t="s">
        <v>334</v>
      </c>
      <c r="AF1443" s="56" t="s">
        <v>292</v>
      </c>
      <c r="AG1443" s="56">
        <v>2014</v>
      </c>
      <c r="AH1443" s="56" t="s">
        <v>80</v>
      </c>
      <c r="AI1443" s="56" t="s">
        <v>348</v>
      </c>
      <c r="AJ1443" s="56">
        <v>1</v>
      </c>
      <c r="AM1443" s="56">
        <v>42613</v>
      </c>
      <c r="AN1443" s="56" t="s">
        <v>551</v>
      </c>
      <c r="AO1443" s="1">
        <v>41347</v>
      </c>
      <c r="AP1443" s="56" t="s">
        <v>548</v>
      </c>
      <c r="AQ1443" s="56">
        <v>66064</v>
      </c>
      <c r="AR1443" s="56">
        <v>0</v>
      </c>
      <c r="AS1443" s="56" t="s">
        <v>346</v>
      </c>
      <c r="BB1443" s="56" t="s">
        <v>339</v>
      </c>
      <c r="BC1443" s="56" t="s">
        <v>263</v>
      </c>
      <c r="BD1443" s="56" t="s">
        <v>349</v>
      </c>
      <c r="BE1443" s="56" t="s">
        <v>347</v>
      </c>
      <c r="BF1443" s="56" t="s">
        <v>334</v>
      </c>
      <c r="BG1443" s="56" t="s">
        <v>549</v>
      </c>
      <c r="BH1443" s="56">
        <v>0</v>
      </c>
      <c r="BI1443" s="56">
        <v>0</v>
      </c>
      <c r="BJ1443" s="56">
        <v>1</v>
      </c>
    </row>
    <row r="1444" spans="1:62" hidden="1" x14ac:dyDescent="0.3">
      <c r="A1444" s="56">
        <v>49201632</v>
      </c>
      <c r="B1444" s="86">
        <v>599276</v>
      </c>
      <c r="C1444" s="1">
        <v>42893</v>
      </c>
      <c r="D1444" s="56" t="s">
        <v>543</v>
      </c>
      <c r="E1444" s="56" t="s">
        <v>543</v>
      </c>
      <c r="F1444" s="56" t="s">
        <v>334</v>
      </c>
      <c r="G1444" s="56" t="s">
        <v>335</v>
      </c>
      <c r="H1444" s="56" t="s">
        <v>336</v>
      </c>
      <c r="I1444" s="56" t="s">
        <v>544</v>
      </c>
      <c r="K1444" s="56" t="s">
        <v>337</v>
      </c>
      <c r="L1444" s="56" t="s">
        <v>545</v>
      </c>
      <c r="M1444" s="56" t="s">
        <v>1044</v>
      </c>
      <c r="N1444" s="56" t="s">
        <v>1045</v>
      </c>
      <c r="O1444" s="56" t="s">
        <v>546</v>
      </c>
      <c r="P1444" s="1" t="s">
        <v>188</v>
      </c>
      <c r="Q1444" s="56" t="s">
        <v>241</v>
      </c>
      <c r="R1444" s="56" t="s">
        <v>339</v>
      </c>
      <c r="S1444" s="56">
        <v>149230</v>
      </c>
      <c r="T1444" s="1" t="s">
        <v>547</v>
      </c>
      <c r="U1444" s="56">
        <v>41416</v>
      </c>
      <c r="V1444" s="56">
        <v>43099</v>
      </c>
      <c r="W1444" s="56">
        <v>41394</v>
      </c>
      <c r="X1444" s="56">
        <v>42734</v>
      </c>
      <c r="Y1444" s="56" t="s">
        <v>340</v>
      </c>
      <c r="Z1444" s="56" t="s">
        <v>341</v>
      </c>
      <c r="AA1444" s="56" t="s">
        <v>347</v>
      </c>
      <c r="AB1444" s="56" t="s">
        <v>343</v>
      </c>
      <c r="AC1444" s="56" t="s">
        <v>342</v>
      </c>
      <c r="AD1444" s="56" t="s">
        <v>347</v>
      </c>
      <c r="AE1444" s="56" t="s">
        <v>334</v>
      </c>
      <c r="AF1444" s="56" t="s">
        <v>291</v>
      </c>
      <c r="AG1444" s="56">
        <v>2015</v>
      </c>
      <c r="AH1444" s="56" t="s">
        <v>80</v>
      </c>
      <c r="AI1444" s="56" t="s">
        <v>344</v>
      </c>
      <c r="AJ1444" s="56">
        <v>0</v>
      </c>
      <c r="AK1444" s="1">
        <v>42185</v>
      </c>
      <c r="AL1444" s="56" t="s">
        <v>582</v>
      </c>
      <c r="AM1444" s="56">
        <v>42613</v>
      </c>
      <c r="AN1444" s="56" t="s">
        <v>551</v>
      </c>
      <c r="AO1444" s="1">
        <v>42227</v>
      </c>
      <c r="AP1444" s="56" t="s">
        <v>548</v>
      </c>
      <c r="AQ1444" s="56">
        <v>66064</v>
      </c>
      <c r="AR1444" s="56">
        <v>0</v>
      </c>
      <c r="AS1444" s="56" t="s">
        <v>346</v>
      </c>
      <c r="BB1444" s="56" t="s">
        <v>339</v>
      </c>
      <c r="BC1444" s="56" t="s">
        <v>263</v>
      </c>
      <c r="BD1444" s="56" t="s">
        <v>349</v>
      </c>
      <c r="BE1444" s="56" t="s">
        <v>347</v>
      </c>
      <c r="BF1444" s="56" t="s">
        <v>334</v>
      </c>
      <c r="BG1444" s="56" t="s">
        <v>549</v>
      </c>
      <c r="BH1444" s="56">
        <v>0</v>
      </c>
      <c r="BI1444" s="56">
        <v>0</v>
      </c>
      <c r="BJ1444" s="56">
        <v>1</v>
      </c>
    </row>
    <row r="1445" spans="1:62" hidden="1" x14ac:dyDescent="0.3">
      <c r="A1445" s="56">
        <v>49201635</v>
      </c>
      <c r="B1445" s="86">
        <v>599276</v>
      </c>
      <c r="C1445" s="1">
        <v>42893</v>
      </c>
      <c r="D1445" s="56" t="s">
        <v>543</v>
      </c>
      <c r="E1445" s="56" t="s">
        <v>543</v>
      </c>
      <c r="F1445" s="56" t="s">
        <v>334</v>
      </c>
      <c r="G1445" s="56" t="s">
        <v>335</v>
      </c>
      <c r="H1445" s="56" t="s">
        <v>336</v>
      </c>
      <c r="I1445" s="56" t="s">
        <v>544</v>
      </c>
      <c r="K1445" s="56" t="s">
        <v>337</v>
      </c>
      <c r="L1445" s="56" t="s">
        <v>545</v>
      </c>
      <c r="M1445" s="56" t="s">
        <v>1044</v>
      </c>
      <c r="N1445" s="56" t="s">
        <v>1045</v>
      </c>
      <c r="O1445" s="56" t="s">
        <v>546</v>
      </c>
      <c r="P1445" s="1" t="s">
        <v>188</v>
      </c>
      <c r="Q1445" s="56" t="s">
        <v>241</v>
      </c>
      <c r="R1445" s="56" t="s">
        <v>339</v>
      </c>
      <c r="S1445" s="56">
        <v>149230</v>
      </c>
      <c r="T1445" s="1" t="s">
        <v>547</v>
      </c>
      <c r="U1445" s="56">
        <v>41416</v>
      </c>
      <c r="V1445" s="56">
        <v>43099</v>
      </c>
      <c r="W1445" s="56">
        <v>41394</v>
      </c>
      <c r="X1445" s="56">
        <v>42734</v>
      </c>
      <c r="Y1445" s="56" t="s">
        <v>340</v>
      </c>
      <c r="Z1445" s="56" t="s">
        <v>341</v>
      </c>
      <c r="AA1445" s="56" t="s">
        <v>347</v>
      </c>
      <c r="AB1445" s="56" t="s">
        <v>343</v>
      </c>
      <c r="AC1445" s="56" t="s">
        <v>342</v>
      </c>
      <c r="AD1445" s="56" t="s">
        <v>347</v>
      </c>
      <c r="AE1445" s="56" t="s">
        <v>334</v>
      </c>
      <c r="AF1445" s="56" t="s">
        <v>292</v>
      </c>
      <c r="AG1445" s="56">
        <v>2013</v>
      </c>
      <c r="AH1445" s="56" t="s">
        <v>80</v>
      </c>
      <c r="AI1445" s="56" t="s">
        <v>344</v>
      </c>
      <c r="AJ1445" s="56">
        <v>0</v>
      </c>
      <c r="AM1445" s="56">
        <v>42613</v>
      </c>
      <c r="AN1445" s="56" t="s">
        <v>551</v>
      </c>
      <c r="AO1445" s="1">
        <v>41347</v>
      </c>
      <c r="AP1445" s="56" t="s">
        <v>548</v>
      </c>
      <c r="AQ1445" s="56">
        <v>66064</v>
      </c>
      <c r="AR1445" s="56">
        <v>0</v>
      </c>
      <c r="AS1445" s="56" t="s">
        <v>346</v>
      </c>
      <c r="BB1445" s="56" t="s">
        <v>339</v>
      </c>
      <c r="BC1445" s="56" t="s">
        <v>263</v>
      </c>
      <c r="BD1445" s="56" t="s">
        <v>349</v>
      </c>
      <c r="BE1445" s="56" t="s">
        <v>347</v>
      </c>
      <c r="BF1445" s="56" t="s">
        <v>334</v>
      </c>
      <c r="BG1445" s="56" t="s">
        <v>549</v>
      </c>
      <c r="BH1445" s="56">
        <v>0</v>
      </c>
      <c r="BI1445" s="56">
        <v>0</v>
      </c>
      <c r="BJ1445" s="56">
        <v>1</v>
      </c>
    </row>
    <row r="1446" spans="1:62" hidden="1" x14ac:dyDescent="0.3">
      <c r="A1446" s="56">
        <v>49201654</v>
      </c>
      <c r="B1446" s="86">
        <v>599276</v>
      </c>
      <c r="C1446" s="1">
        <v>42893</v>
      </c>
      <c r="D1446" s="56" t="s">
        <v>543</v>
      </c>
      <c r="E1446" s="56" t="s">
        <v>543</v>
      </c>
      <c r="F1446" s="56" t="s">
        <v>334</v>
      </c>
      <c r="G1446" s="56" t="s">
        <v>335</v>
      </c>
      <c r="H1446" s="56" t="s">
        <v>336</v>
      </c>
      <c r="I1446" s="56" t="s">
        <v>544</v>
      </c>
      <c r="K1446" s="56" t="s">
        <v>337</v>
      </c>
      <c r="L1446" s="56" t="s">
        <v>545</v>
      </c>
      <c r="M1446" s="56" t="s">
        <v>1044</v>
      </c>
      <c r="N1446" s="56" t="s">
        <v>1045</v>
      </c>
      <c r="O1446" s="56" t="s">
        <v>546</v>
      </c>
      <c r="P1446" s="1" t="s">
        <v>188</v>
      </c>
      <c r="Q1446" s="56" t="s">
        <v>552</v>
      </c>
      <c r="R1446" s="56" t="s">
        <v>339</v>
      </c>
      <c r="S1446" s="56">
        <v>149227</v>
      </c>
      <c r="T1446" s="1" t="s">
        <v>447</v>
      </c>
      <c r="U1446" s="56">
        <v>41416</v>
      </c>
      <c r="V1446" s="56">
        <v>43099</v>
      </c>
      <c r="W1446" s="56">
        <v>41290</v>
      </c>
      <c r="X1446" s="56">
        <v>42734</v>
      </c>
      <c r="Y1446" s="56" t="s">
        <v>340</v>
      </c>
      <c r="Z1446" s="56" t="s">
        <v>341</v>
      </c>
      <c r="AA1446" s="56" t="s">
        <v>342</v>
      </c>
      <c r="AB1446" s="56" t="s">
        <v>343</v>
      </c>
      <c r="AC1446" s="56" t="s">
        <v>342</v>
      </c>
      <c r="AD1446" s="56" t="s">
        <v>342</v>
      </c>
      <c r="AE1446" s="56" t="s">
        <v>334</v>
      </c>
      <c r="AF1446" s="56" t="s">
        <v>291</v>
      </c>
      <c r="AG1446" s="56">
        <v>2014</v>
      </c>
      <c r="AH1446" s="56" t="s">
        <v>80</v>
      </c>
      <c r="AI1446" s="56" t="s">
        <v>344</v>
      </c>
      <c r="AJ1446" s="56">
        <v>4</v>
      </c>
      <c r="AK1446" s="1">
        <v>41790</v>
      </c>
      <c r="AM1446" s="56">
        <v>42613</v>
      </c>
      <c r="AN1446" s="56" t="s">
        <v>551</v>
      </c>
      <c r="AO1446" s="1">
        <v>41864</v>
      </c>
      <c r="AP1446" s="56" t="s">
        <v>548</v>
      </c>
      <c r="AQ1446" s="56">
        <v>327</v>
      </c>
      <c r="AR1446" s="56">
        <v>0</v>
      </c>
      <c r="AS1446" s="56" t="s">
        <v>346</v>
      </c>
      <c r="BB1446" s="56" t="s">
        <v>339</v>
      </c>
      <c r="BC1446" s="56" t="s">
        <v>263</v>
      </c>
      <c r="BD1446" s="56" t="s">
        <v>349</v>
      </c>
      <c r="BE1446" s="56" t="s">
        <v>347</v>
      </c>
      <c r="BF1446" s="56" t="s">
        <v>334</v>
      </c>
      <c r="BG1446" s="56" t="s">
        <v>549</v>
      </c>
      <c r="BH1446" s="56">
        <v>0</v>
      </c>
      <c r="BI1446" s="56">
        <v>0</v>
      </c>
      <c r="BJ1446" s="56">
        <v>1</v>
      </c>
    </row>
    <row r="1447" spans="1:62" hidden="1" x14ac:dyDescent="0.3">
      <c r="A1447" s="56">
        <v>49201646</v>
      </c>
      <c r="B1447" s="86">
        <v>599276</v>
      </c>
      <c r="C1447" s="1">
        <v>42893</v>
      </c>
      <c r="D1447" s="56" t="s">
        <v>543</v>
      </c>
      <c r="E1447" s="56" t="s">
        <v>543</v>
      </c>
      <c r="F1447" s="56" t="s">
        <v>334</v>
      </c>
      <c r="G1447" s="56" t="s">
        <v>335</v>
      </c>
      <c r="H1447" s="56" t="s">
        <v>336</v>
      </c>
      <c r="I1447" s="56" t="s">
        <v>544</v>
      </c>
      <c r="K1447" s="56" t="s">
        <v>337</v>
      </c>
      <c r="L1447" s="56" t="s">
        <v>545</v>
      </c>
      <c r="M1447" s="56" t="s">
        <v>1044</v>
      </c>
      <c r="N1447" s="56" t="s">
        <v>1045</v>
      </c>
      <c r="O1447" s="56" t="s">
        <v>546</v>
      </c>
      <c r="P1447" s="1" t="s">
        <v>188</v>
      </c>
      <c r="Q1447" s="56" t="s">
        <v>241</v>
      </c>
      <c r="R1447" s="56" t="s">
        <v>339</v>
      </c>
      <c r="S1447" s="56">
        <v>149228</v>
      </c>
      <c r="T1447" s="1" t="s">
        <v>195</v>
      </c>
      <c r="U1447" s="56">
        <v>41416</v>
      </c>
      <c r="V1447" s="56">
        <v>43099</v>
      </c>
      <c r="W1447" s="56">
        <v>41394</v>
      </c>
      <c r="X1447" s="56">
        <v>42734</v>
      </c>
      <c r="Y1447" s="56" t="s">
        <v>340</v>
      </c>
      <c r="Z1447" s="56" t="s">
        <v>341</v>
      </c>
      <c r="AA1447" s="56" t="s">
        <v>342</v>
      </c>
      <c r="AB1447" s="56" t="s">
        <v>343</v>
      </c>
      <c r="AC1447" s="56" t="s">
        <v>342</v>
      </c>
      <c r="AD1447" s="56" t="s">
        <v>342</v>
      </c>
      <c r="AE1447" s="56" t="s">
        <v>334</v>
      </c>
      <c r="AF1447" s="56" t="s">
        <v>292</v>
      </c>
      <c r="AG1447" s="56">
        <v>2013</v>
      </c>
      <c r="AH1447" s="56" t="s">
        <v>80</v>
      </c>
      <c r="AI1447" s="56" t="s">
        <v>344</v>
      </c>
      <c r="AJ1447" s="56">
        <v>0</v>
      </c>
      <c r="AM1447" s="56">
        <v>42794</v>
      </c>
      <c r="AN1447" s="56" t="s">
        <v>551</v>
      </c>
      <c r="AO1447" s="1">
        <v>41350</v>
      </c>
      <c r="AP1447" s="56" t="s">
        <v>548</v>
      </c>
      <c r="AQ1447" s="56">
        <v>252</v>
      </c>
      <c r="AR1447" s="56">
        <v>0</v>
      </c>
      <c r="AS1447" s="56" t="s">
        <v>346</v>
      </c>
      <c r="BB1447" s="56" t="s">
        <v>339</v>
      </c>
      <c r="BC1447" s="56" t="s">
        <v>263</v>
      </c>
      <c r="BD1447" s="56" t="s">
        <v>349</v>
      </c>
      <c r="BE1447" s="56" t="s">
        <v>347</v>
      </c>
      <c r="BF1447" s="56" t="s">
        <v>334</v>
      </c>
      <c r="BG1447" s="56" t="s">
        <v>549</v>
      </c>
      <c r="BH1447" s="56">
        <v>0</v>
      </c>
      <c r="BI1447" s="56">
        <v>0</v>
      </c>
      <c r="BJ1447" s="56">
        <v>1</v>
      </c>
    </row>
    <row r="1448" spans="1:62" hidden="1" x14ac:dyDescent="0.3">
      <c r="A1448" s="56">
        <v>49201642</v>
      </c>
      <c r="B1448" s="86">
        <v>599276</v>
      </c>
      <c r="C1448" s="1">
        <v>42893</v>
      </c>
      <c r="D1448" s="56" t="s">
        <v>543</v>
      </c>
      <c r="E1448" s="56" t="s">
        <v>543</v>
      </c>
      <c r="F1448" s="56" t="s">
        <v>334</v>
      </c>
      <c r="G1448" s="56" t="s">
        <v>335</v>
      </c>
      <c r="H1448" s="56" t="s">
        <v>336</v>
      </c>
      <c r="I1448" s="56" t="s">
        <v>544</v>
      </c>
      <c r="K1448" s="56" t="s">
        <v>337</v>
      </c>
      <c r="L1448" s="56" t="s">
        <v>545</v>
      </c>
      <c r="M1448" s="56" t="s">
        <v>1044</v>
      </c>
      <c r="N1448" s="56" t="s">
        <v>1045</v>
      </c>
      <c r="O1448" s="56" t="s">
        <v>546</v>
      </c>
      <c r="P1448" s="1" t="s">
        <v>188</v>
      </c>
      <c r="Q1448" s="56" t="s">
        <v>241</v>
      </c>
      <c r="R1448" s="56" t="s">
        <v>339</v>
      </c>
      <c r="S1448" s="56">
        <v>149230</v>
      </c>
      <c r="T1448" s="1" t="s">
        <v>547</v>
      </c>
      <c r="U1448" s="56">
        <v>41416</v>
      </c>
      <c r="V1448" s="56">
        <v>43099</v>
      </c>
      <c r="W1448" s="56">
        <v>41394</v>
      </c>
      <c r="X1448" s="56">
        <v>42734</v>
      </c>
      <c r="Y1448" s="56" t="s">
        <v>340</v>
      </c>
      <c r="Z1448" s="56" t="s">
        <v>341</v>
      </c>
      <c r="AA1448" s="56" t="s">
        <v>347</v>
      </c>
      <c r="AB1448" s="56" t="s">
        <v>343</v>
      </c>
      <c r="AC1448" s="56" t="s">
        <v>342</v>
      </c>
      <c r="AD1448" s="56" t="s">
        <v>347</v>
      </c>
      <c r="AE1448" s="56" t="s">
        <v>334</v>
      </c>
      <c r="AF1448" s="56" t="s">
        <v>292</v>
      </c>
      <c r="AG1448" s="56">
        <v>2017</v>
      </c>
      <c r="AH1448" s="56" t="s">
        <v>80</v>
      </c>
      <c r="AI1448" s="56" t="s">
        <v>348</v>
      </c>
      <c r="AJ1448" s="56">
        <v>0</v>
      </c>
      <c r="AM1448" s="56">
        <v>42613</v>
      </c>
      <c r="AN1448" s="56" t="s">
        <v>551</v>
      </c>
      <c r="AO1448" s="1">
        <v>41347</v>
      </c>
      <c r="AP1448" s="56" t="s">
        <v>548</v>
      </c>
      <c r="AQ1448" s="56">
        <v>66064</v>
      </c>
      <c r="AR1448" s="56">
        <v>0</v>
      </c>
      <c r="AS1448" s="56" t="s">
        <v>346</v>
      </c>
      <c r="BB1448" s="56" t="s">
        <v>339</v>
      </c>
      <c r="BC1448" s="56" t="s">
        <v>263</v>
      </c>
      <c r="BD1448" s="56" t="s">
        <v>349</v>
      </c>
      <c r="BE1448" s="56" t="s">
        <v>347</v>
      </c>
      <c r="BF1448" s="56" t="s">
        <v>334</v>
      </c>
      <c r="BG1448" s="56" t="s">
        <v>549</v>
      </c>
      <c r="BH1448" s="56">
        <v>0</v>
      </c>
      <c r="BI1448" s="56">
        <v>0</v>
      </c>
      <c r="BJ1448" s="56">
        <v>1</v>
      </c>
    </row>
    <row r="1449" spans="1:62" hidden="1" x14ac:dyDescent="0.3">
      <c r="A1449" s="56">
        <v>49201640</v>
      </c>
      <c r="B1449" s="86">
        <v>599276</v>
      </c>
      <c r="C1449" s="1">
        <v>42893</v>
      </c>
      <c r="D1449" s="56" t="s">
        <v>543</v>
      </c>
      <c r="E1449" s="56" t="s">
        <v>543</v>
      </c>
      <c r="F1449" s="56" t="s">
        <v>334</v>
      </c>
      <c r="G1449" s="56" t="s">
        <v>335</v>
      </c>
      <c r="H1449" s="56" t="s">
        <v>336</v>
      </c>
      <c r="I1449" s="56" t="s">
        <v>544</v>
      </c>
      <c r="K1449" s="56" t="s">
        <v>337</v>
      </c>
      <c r="L1449" s="56" t="s">
        <v>545</v>
      </c>
      <c r="M1449" s="56" t="s">
        <v>1044</v>
      </c>
      <c r="N1449" s="56" t="s">
        <v>1045</v>
      </c>
      <c r="O1449" s="56" t="s">
        <v>546</v>
      </c>
      <c r="P1449" s="1" t="s">
        <v>188</v>
      </c>
      <c r="Q1449" s="56" t="s">
        <v>241</v>
      </c>
      <c r="R1449" s="56" t="s">
        <v>339</v>
      </c>
      <c r="S1449" s="56">
        <v>149230</v>
      </c>
      <c r="T1449" s="1" t="s">
        <v>547</v>
      </c>
      <c r="U1449" s="56">
        <v>41416</v>
      </c>
      <c r="V1449" s="56">
        <v>43099</v>
      </c>
      <c r="W1449" s="56">
        <v>41394</v>
      </c>
      <c r="X1449" s="56">
        <v>42734</v>
      </c>
      <c r="Y1449" s="56" t="s">
        <v>340</v>
      </c>
      <c r="Z1449" s="56" t="s">
        <v>341</v>
      </c>
      <c r="AA1449" s="56" t="s">
        <v>347</v>
      </c>
      <c r="AB1449" s="56" t="s">
        <v>343</v>
      </c>
      <c r="AC1449" s="56" t="s">
        <v>342</v>
      </c>
      <c r="AD1449" s="56" t="s">
        <v>347</v>
      </c>
      <c r="AE1449" s="56" t="s">
        <v>334</v>
      </c>
      <c r="AF1449" s="56" t="s">
        <v>292</v>
      </c>
      <c r="AG1449" s="56">
        <v>2016</v>
      </c>
      <c r="AH1449" s="56" t="s">
        <v>80</v>
      </c>
      <c r="AI1449" s="56" t="s">
        <v>348</v>
      </c>
      <c r="AJ1449" s="56">
        <v>1</v>
      </c>
      <c r="AM1449" s="56">
        <v>42613</v>
      </c>
      <c r="AN1449" s="56" t="s">
        <v>551</v>
      </c>
      <c r="AO1449" s="1">
        <v>41347</v>
      </c>
      <c r="AP1449" s="56" t="s">
        <v>548</v>
      </c>
      <c r="AQ1449" s="56">
        <v>66064</v>
      </c>
      <c r="AR1449" s="56">
        <v>0</v>
      </c>
      <c r="AS1449" s="56" t="s">
        <v>346</v>
      </c>
      <c r="BB1449" s="56" t="s">
        <v>339</v>
      </c>
      <c r="BC1449" s="56" t="s">
        <v>263</v>
      </c>
      <c r="BD1449" s="56" t="s">
        <v>349</v>
      </c>
      <c r="BE1449" s="56" t="s">
        <v>347</v>
      </c>
      <c r="BF1449" s="56" t="s">
        <v>334</v>
      </c>
      <c r="BG1449" s="56" t="s">
        <v>549</v>
      </c>
      <c r="BH1449" s="56">
        <v>0</v>
      </c>
      <c r="BI1449" s="56">
        <v>0</v>
      </c>
      <c r="BJ1449" s="56">
        <v>1</v>
      </c>
    </row>
    <row r="1450" spans="1:62" hidden="1" x14ac:dyDescent="0.3">
      <c r="A1450" s="56">
        <v>49201641</v>
      </c>
      <c r="B1450" s="86">
        <v>599276</v>
      </c>
      <c r="C1450" s="1">
        <v>42893</v>
      </c>
      <c r="D1450" s="56" t="s">
        <v>543</v>
      </c>
      <c r="E1450" s="56" t="s">
        <v>543</v>
      </c>
      <c r="F1450" s="56" t="s">
        <v>334</v>
      </c>
      <c r="G1450" s="56" t="s">
        <v>335</v>
      </c>
      <c r="H1450" s="56" t="s">
        <v>336</v>
      </c>
      <c r="I1450" s="56" t="s">
        <v>544</v>
      </c>
      <c r="K1450" s="56" t="s">
        <v>337</v>
      </c>
      <c r="L1450" s="56" t="s">
        <v>545</v>
      </c>
      <c r="M1450" s="56" t="s">
        <v>1044</v>
      </c>
      <c r="N1450" s="56" t="s">
        <v>1045</v>
      </c>
      <c r="O1450" s="56" t="s">
        <v>546</v>
      </c>
      <c r="P1450" s="1" t="s">
        <v>188</v>
      </c>
      <c r="Q1450" s="56" t="s">
        <v>241</v>
      </c>
      <c r="R1450" s="56" t="s">
        <v>339</v>
      </c>
      <c r="S1450" s="56">
        <v>149230</v>
      </c>
      <c r="T1450" s="1" t="s">
        <v>547</v>
      </c>
      <c r="U1450" s="56">
        <v>41416</v>
      </c>
      <c r="V1450" s="56">
        <v>43099</v>
      </c>
      <c r="W1450" s="56">
        <v>41394</v>
      </c>
      <c r="X1450" s="56">
        <v>42734</v>
      </c>
      <c r="Y1450" s="56" t="s">
        <v>340</v>
      </c>
      <c r="Z1450" s="56" t="s">
        <v>341</v>
      </c>
      <c r="AA1450" s="56" t="s">
        <v>347</v>
      </c>
      <c r="AB1450" s="56" t="s">
        <v>343</v>
      </c>
      <c r="AC1450" s="56" t="s">
        <v>342</v>
      </c>
      <c r="AD1450" s="56" t="s">
        <v>347</v>
      </c>
      <c r="AE1450" s="56" t="s">
        <v>334</v>
      </c>
      <c r="AF1450" s="56" t="s">
        <v>292</v>
      </c>
      <c r="AG1450" s="56">
        <v>2016</v>
      </c>
      <c r="AH1450" s="56" t="s">
        <v>80</v>
      </c>
      <c r="AI1450" s="56" t="s">
        <v>344</v>
      </c>
      <c r="AJ1450" s="56">
        <v>0</v>
      </c>
      <c r="AM1450" s="56">
        <v>42613</v>
      </c>
      <c r="AN1450" s="56" t="s">
        <v>551</v>
      </c>
      <c r="AO1450" s="1">
        <v>41347</v>
      </c>
      <c r="AP1450" s="56" t="s">
        <v>548</v>
      </c>
      <c r="AQ1450" s="56">
        <v>66064</v>
      </c>
      <c r="AR1450" s="56">
        <v>0</v>
      </c>
      <c r="AS1450" s="56" t="s">
        <v>346</v>
      </c>
      <c r="BB1450" s="56" t="s">
        <v>339</v>
      </c>
      <c r="BC1450" s="56" t="s">
        <v>263</v>
      </c>
      <c r="BD1450" s="56" t="s">
        <v>349</v>
      </c>
      <c r="BE1450" s="56" t="s">
        <v>347</v>
      </c>
      <c r="BF1450" s="56" t="s">
        <v>334</v>
      </c>
      <c r="BG1450" s="56" t="s">
        <v>549</v>
      </c>
      <c r="BH1450" s="56">
        <v>0</v>
      </c>
      <c r="BI1450" s="56">
        <v>0</v>
      </c>
      <c r="BJ1450" s="56">
        <v>1</v>
      </c>
    </row>
    <row r="1451" spans="1:62" hidden="1" x14ac:dyDescent="0.3">
      <c r="A1451" s="56">
        <v>49201645</v>
      </c>
      <c r="B1451" s="86">
        <v>599276</v>
      </c>
      <c r="C1451" s="1">
        <v>42893</v>
      </c>
      <c r="D1451" s="56" t="s">
        <v>543</v>
      </c>
      <c r="E1451" s="56" t="s">
        <v>543</v>
      </c>
      <c r="F1451" s="56" t="s">
        <v>334</v>
      </c>
      <c r="G1451" s="56" t="s">
        <v>335</v>
      </c>
      <c r="H1451" s="56" t="s">
        <v>336</v>
      </c>
      <c r="I1451" s="56" t="s">
        <v>544</v>
      </c>
      <c r="K1451" s="56" t="s">
        <v>337</v>
      </c>
      <c r="L1451" s="56" t="s">
        <v>545</v>
      </c>
      <c r="M1451" s="56" t="s">
        <v>1044</v>
      </c>
      <c r="N1451" s="56" t="s">
        <v>1045</v>
      </c>
      <c r="O1451" s="56" t="s">
        <v>546</v>
      </c>
      <c r="P1451" s="1" t="s">
        <v>188</v>
      </c>
      <c r="Q1451" s="56" t="s">
        <v>241</v>
      </c>
      <c r="R1451" s="56" t="s">
        <v>339</v>
      </c>
      <c r="S1451" s="56">
        <v>149228</v>
      </c>
      <c r="T1451" s="1" t="s">
        <v>195</v>
      </c>
      <c r="U1451" s="56">
        <v>41416</v>
      </c>
      <c r="V1451" s="56">
        <v>43099</v>
      </c>
      <c r="W1451" s="56">
        <v>41394</v>
      </c>
      <c r="X1451" s="56">
        <v>42734</v>
      </c>
      <c r="Y1451" s="56" t="s">
        <v>340</v>
      </c>
      <c r="Z1451" s="56" t="s">
        <v>341</v>
      </c>
      <c r="AA1451" s="56" t="s">
        <v>342</v>
      </c>
      <c r="AB1451" s="56" t="s">
        <v>343</v>
      </c>
      <c r="AC1451" s="56" t="s">
        <v>342</v>
      </c>
      <c r="AD1451" s="56" t="s">
        <v>342</v>
      </c>
      <c r="AE1451" s="56" t="s">
        <v>334</v>
      </c>
      <c r="AF1451" s="56" t="s">
        <v>291</v>
      </c>
      <c r="AG1451" s="56">
        <v>2016</v>
      </c>
      <c r="AH1451" s="56" t="s">
        <v>80</v>
      </c>
      <c r="AI1451" s="56" t="s">
        <v>344</v>
      </c>
      <c r="AJ1451" s="56">
        <v>0</v>
      </c>
      <c r="AK1451" s="1">
        <v>42551</v>
      </c>
      <c r="AM1451" s="56">
        <v>42794</v>
      </c>
      <c r="AN1451" s="56" t="s">
        <v>551</v>
      </c>
      <c r="AO1451" s="1">
        <v>42613</v>
      </c>
      <c r="AP1451" s="56" t="s">
        <v>551</v>
      </c>
      <c r="AQ1451" s="56">
        <v>252</v>
      </c>
      <c r="AR1451" s="56">
        <v>0</v>
      </c>
      <c r="AS1451" s="56" t="s">
        <v>346</v>
      </c>
      <c r="BB1451" s="56" t="s">
        <v>339</v>
      </c>
      <c r="BC1451" s="56" t="s">
        <v>263</v>
      </c>
      <c r="BD1451" s="56" t="s">
        <v>349</v>
      </c>
      <c r="BE1451" s="56" t="s">
        <v>347</v>
      </c>
      <c r="BF1451" s="56" t="s">
        <v>334</v>
      </c>
      <c r="BG1451" s="56" t="s">
        <v>549</v>
      </c>
      <c r="BH1451" s="56">
        <v>0</v>
      </c>
      <c r="BI1451" s="56">
        <v>0</v>
      </c>
      <c r="BJ1451" s="56">
        <v>1</v>
      </c>
    </row>
    <row r="1452" spans="1:62" hidden="1" x14ac:dyDescent="0.3">
      <c r="A1452" s="56">
        <v>49201653</v>
      </c>
      <c r="B1452" s="86">
        <v>599276</v>
      </c>
      <c r="C1452" s="1">
        <v>42893</v>
      </c>
      <c r="D1452" s="56" t="s">
        <v>543</v>
      </c>
      <c r="E1452" s="56" t="s">
        <v>543</v>
      </c>
      <c r="F1452" s="56" t="s">
        <v>334</v>
      </c>
      <c r="G1452" s="56" t="s">
        <v>335</v>
      </c>
      <c r="H1452" s="56" t="s">
        <v>336</v>
      </c>
      <c r="I1452" s="56" t="s">
        <v>544</v>
      </c>
      <c r="K1452" s="56" t="s">
        <v>337</v>
      </c>
      <c r="L1452" s="56" t="s">
        <v>545</v>
      </c>
      <c r="M1452" s="56" t="s">
        <v>1044</v>
      </c>
      <c r="N1452" s="56" t="s">
        <v>1045</v>
      </c>
      <c r="O1452" s="56" t="s">
        <v>546</v>
      </c>
      <c r="P1452" s="1" t="s">
        <v>188</v>
      </c>
      <c r="Q1452" s="56" t="s">
        <v>241</v>
      </c>
      <c r="R1452" s="56" t="s">
        <v>339</v>
      </c>
      <c r="S1452" s="56">
        <v>149228</v>
      </c>
      <c r="T1452" s="1" t="s">
        <v>195</v>
      </c>
      <c r="U1452" s="56">
        <v>41416</v>
      </c>
      <c r="V1452" s="56">
        <v>43099</v>
      </c>
      <c r="W1452" s="56">
        <v>41394</v>
      </c>
      <c r="X1452" s="56">
        <v>42734</v>
      </c>
      <c r="Y1452" s="56" t="s">
        <v>340</v>
      </c>
      <c r="Z1452" s="56" t="s">
        <v>341</v>
      </c>
      <c r="AA1452" s="56" t="s">
        <v>342</v>
      </c>
      <c r="AB1452" s="56" t="s">
        <v>343</v>
      </c>
      <c r="AC1452" s="56" t="s">
        <v>342</v>
      </c>
      <c r="AD1452" s="56" t="s">
        <v>342</v>
      </c>
      <c r="AE1452" s="56" t="s">
        <v>334</v>
      </c>
      <c r="AF1452" s="56" t="s">
        <v>292</v>
      </c>
      <c r="AG1452" s="56">
        <v>2017</v>
      </c>
      <c r="AH1452" s="56" t="s">
        <v>80</v>
      </c>
      <c r="AI1452" s="56" t="s">
        <v>348</v>
      </c>
      <c r="AJ1452" s="56">
        <v>0</v>
      </c>
      <c r="AM1452" s="56">
        <v>42794</v>
      </c>
      <c r="AN1452" s="56" t="s">
        <v>551</v>
      </c>
      <c r="AO1452" s="1">
        <v>41350</v>
      </c>
      <c r="AP1452" s="56" t="s">
        <v>548</v>
      </c>
      <c r="AQ1452" s="56">
        <v>252</v>
      </c>
      <c r="AR1452" s="56">
        <v>0</v>
      </c>
      <c r="AS1452" s="56" t="s">
        <v>346</v>
      </c>
      <c r="BB1452" s="56" t="s">
        <v>339</v>
      </c>
      <c r="BC1452" s="56" t="s">
        <v>263</v>
      </c>
      <c r="BD1452" s="56" t="s">
        <v>349</v>
      </c>
      <c r="BE1452" s="56" t="s">
        <v>347</v>
      </c>
      <c r="BF1452" s="56" t="s">
        <v>334</v>
      </c>
      <c r="BG1452" s="56" t="s">
        <v>549</v>
      </c>
      <c r="BH1452" s="56">
        <v>0</v>
      </c>
      <c r="BI1452" s="56">
        <v>0</v>
      </c>
      <c r="BJ1452" s="56">
        <v>1</v>
      </c>
    </row>
    <row r="1453" spans="1:62" hidden="1" x14ac:dyDescent="0.3">
      <c r="A1453" s="56">
        <v>49201649</v>
      </c>
      <c r="B1453" s="86">
        <v>599276</v>
      </c>
      <c r="C1453" s="1">
        <v>42893</v>
      </c>
      <c r="D1453" s="56" t="s">
        <v>543</v>
      </c>
      <c r="E1453" s="56" t="s">
        <v>543</v>
      </c>
      <c r="F1453" s="56" t="s">
        <v>334</v>
      </c>
      <c r="G1453" s="56" t="s">
        <v>335</v>
      </c>
      <c r="H1453" s="56" t="s">
        <v>336</v>
      </c>
      <c r="I1453" s="56" t="s">
        <v>544</v>
      </c>
      <c r="K1453" s="56" t="s">
        <v>337</v>
      </c>
      <c r="L1453" s="56" t="s">
        <v>545</v>
      </c>
      <c r="M1453" s="56" t="s">
        <v>1044</v>
      </c>
      <c r="N1453" s="56" t="s">
        <v>1045</v>
      </c>
      <c r="O1453" s="56" t="s">
        <v>546</v>
      </c>
      <c r="P1453" s="1" t="s">
        <v>188</v>
      </c>
      <c r="Q1453" s="56" t="s">
        <v>241</v>
      </c>
      <c r="R1453" s="56" t="s">
        <v>339</v>
      </c>
      <c r="S1453" s="56">
        <v>149228</v>
      </c>
      <c r="T1453" s="1" t="s">
        <v>195</v>
      </c>
      <c r="U1453" s="56">
        <v>41416</v>
      </c>
      <c r="V1453" s="56">
        <v>43099</v>
      </c>
      <c r="W1453" s="56">
        <v>41394</v>
      </c>
      <c r="X1453" s="56">
        <v>42734</v>
      </c>
      <c r="Y1453" s="56" t="s">
        <v>340</v>
      </c>
      <c r="Z1453" s="56" t="s">
        <v>341</v>
      </c>
      <c r="AA1453" s="56" t="s">
        <v>342</v>
      </c>
      <c r="AB1453" s="56" t="s">
        <v>343</v>
      </c>
      <c r="AC1453" s="56" t="s">
        <v>342</v>
      </c>
      <c r="AD1453" s="56" t="s">
        <v>342</v>
      </c>
      <c r="AE1453" s="56" t="s">
        <v>334</v>
      </c>
      <c r="AF1453" s="56" t="s">
        <v>292</v>
      </c>
      <c r="AG1453" s="56">
        <v>2015</v>
      </c>
      <c r="AH1453" s="56" t="s">
        <v>80</v>
      </c>
      <c r="AI1453" s="56" t="s">
        <v>348</v>
      </c>
      <c r="AJ1453" s="56">
        <v>0</v>
      </c>
      <c r="AM1453" s="56">
        <v>42794</v>
      </c>
      <c r="AN1453" s="56" t="s">
        <v>551</v>
      </c>
      <c r="AO1453" s="1">
        <v>41350</v>
      </c>
      <c r="AP1453" s="56" t="s">
        <v>548</v>
      </c>
      <c r="AQ1453" s="56">
        <v>252</v>
      </c>
      <c r="AR1453" s="56">
        <v>0</v>
      </c>
      <c r="AS1453" s="56" t="s">
        <v>346</v>
      </c>
      <c r="BB1453" s="56" t="s">
        <v>339</v>
      </c>
      <c r="BC1453" s="56" t="s">
        <v>263</v>
      </c>
      <c r="BD1453" s="56" t="s">
        <v>349</v>
      </c>
      <c r="BE1453" s="56" t="s">
        <v>347</v>
      </c>
      <c r="BF1453" s="56" t="s">
        <v>334</v>
      </c>
      <c r="BG1453" s="56" t="s">
        <v>549</v>
      </c>
      <c r="BH1453" s="56">
        <v>0</v>
      </c>
      <c r="BI1453" s="56">
        <v>0</v>
      </c>
      <c r="BJ1453" s="56">
        <v>1</v>
      </c>
    </row>
    <row r="1454" spans="1:62" hidden="1" x14ac:dyDescent="0.3">
      <c r="A1454" s="56">
        <v>49201652</v>
      </c>
      <c r="B1454" s="86">
        <v>599276</v>
      </c>
      <c r="C1454" s="1">
        <v>42893</v>
      </c>
      <c r="D1454" s="56" t="s">
        <v>543</v>
      </c>
      <c r="E1454" s="56" t="s">
        <v>543</v>
      </c>
      <c r="F1454" s="56" t="s">
        <v>334</v>
      </c>
      <c r="G1454" s="56" t="s">
        <v>335</v>
      </c>
      <c r="H1454" s="56" t="s">
        <v>336</v>
      </c>
      <c r="I1454" s="56" t="s">
        <v>544</v>
      </c>
      <c r="K1454" s="56" t="s">
        <v>337</v>
      </c>
      <c r="L1454" s="56" t="s">
        <v>545</v>
      </c>
      <c r="M1454" s="56" t="s">
        <v>1044</v>
      </c>
      <c r="N1454" s="56" t="s">
        <v>1045</v>
      </c>
      <c r="O1454" s="56" t="s">
        <v>546</v>
      </c>
      <c r="P1454" s="1" t="s">
        <v>188</v>
      </c>
      <c r="Q1454" s="56" t="s">
        <v>241</v>
      </c>
      <c r="R1454" s="56" t="s">
        <v>339</v>
      </c>
      <c r="S1454" s="56">
        <v>149228</v>
      </c>
      <c r="T1454" s="1" t="s">
        <v>195</v>
      </c>
      <c r="U1454" s="56">
        <v>41416</v>
      </c>
      <c r="V1454" s="56">
        <v>43099</v>
      </c>
      <c r="W1454" s="56">
        <v>41394</v>
      </c>
      <c r="X1454" s="56">
        <v>42734</v>
      </c>
      <c r="Y1454" s="56" t="s">
        <v>340</v>
      </c>
      <c r="Z1454" s="56" t="s">
        <v>341</v>
      </c>
      <c r="AA1454" s="56" t="s">
        <v>342</v>
      </c>
      <c r="AB1454" s="56" t="s">
        <v>343</v>
      </c>
      <c r="AC1454" s="56" t="s">
        <v>342</v>
      </c>
      <c r="AD1454" s="56" t="s">
        <v>342</v>
      </c>
      <c r="AE1454" s="56" t="s">
        <v>334</v>
      </c>
      <c r="AF1454" s="56" t="s">
        <v>292</v>
      </c>
      <c r="AG1454" s="56">
        <v>2016</v>
      </c>
      <c r="AH1454" s="56" t="s">
        <v>80</v>
      </c>
      <c r="AI1454" s="56" t="s">
        <v>344</v>
      </c>
      <c r="AJ1454" s="56">
        <v>0</v>
      </c>
      <c r="AM1454" s="56">
        <v>42794</v>
      </c>
      <c r="AN1454" s="56" t="s">
        <v>551</v>
      </c>
      <c r="AO1454" s="1">
        <v>41350</v>
      </c>
      <c r="AP1454" s="56" t="s">
        <v>548</v>
      </c>
      <c r="AQ1454" s="56">
        <v>252</v>
      </c>
      <c r="AR1454" s="56">
        <v>0</v>
      </c>
      <c r="AS1454" s="56" t="s">
        <v>346</v>
      </c>
      <c r="BB1454" s="56" t="s">
        <v>339</v>
      </c>
      <c r="BC1454" s="56" t="s">
        <v>263</v>
      </c>
      <c r="BD1454" s="56" t="s">
        <v>349</v>
      </c>
      <c r="BE1454" s="56" t="s">
        <v>347</v>
      </c>
      <c r="BF1454" s="56" t="s">
        <v>334</v>
      </c>
      <c r="BG1454" s="56" t="s">
        <v>549</v>
      </c>
      <c r="BH1454" s="56">
        <v>0</v>
      </c>
      <c r="BI1454" s="56">
        <v>0</v>
      </c>
      <c r="BJ1454" s="56">
        <v>1</v>
      </c>
    </row>
    <row r="1455" spans="1:62" hidden="1" x14ac:dyDescent="0.3">
      <c r="A1455" s="56">
        <v>49201661</v>
      </c>
      <c r="B1455" s="86">
        <v>599276</v>
      </c>
      <c r="C1455" s="1">
        <v>42893</v>
      </c>
      <c r="D1455" s="56" t="s">
        <v>543</v>
      </c>
      <c r="E1455" s="56" t="s">
        <v>543</v>
      </c>
      <c r="F1455" s="56" t="s">
        <v>334</v>
      </c>
      <c r="G1455" s="56" t="s">
        <v>335</v>
      </c>
      <c r="H1455" s="56" t="s">
        <v>336</v>
      </c>
      <c r="I1455" s="56" t="s">
        <v>544</v>
      </c>
      <c r="K1455" s="56" t="s">
        <v>337</v>
      </c>
      <c r="L1455" s="56" t="s">
        <v>545</v>
      </c>
      <c r="M1455" s="56" t="s">
        <v>1044</v>
      </c>
      <c r="N1455" s="56" t="s">
        <v>1045</v>
      </c>
      <c r="O1455" s="56" t="s">
        <v>546</v>
      </c>
      <c r="P1455" s="1" t="s">
        <v>188</v>
      </c>
      <c r="Q1455" s="56" t="s">
        <v>552</v>
      </c>
      <c r="R1455" s="56" t="s">
        <v>339</v>
      </c>
      <c r="S1455" s="56">
        <v>149227</v>
      </c>
      <c r="T1455" s="1" t="s">
        <v>447</v>
      </c>
      <c r="U1455" s="56">
        <v>41416</v>
      </c>
      <c r="V1455" s="56">
        <v>43099</v>
      </c>
      <c r="W1455" s="56">
        <v>41290</v>
      </c>
      <c r="X1455" s="56">
        <v>42734</v>
      </c>
      <c r="Y1455" s="56" t="s">
        <v>340</v>
      </c>
      <c r="Z1455" s="56" t="s">
        <v>341</v>
      </c>
      <c r="AA1455" s="56" t="s">
        <v>342</v>
      </c>
      <c r="AB1455" s="56" t="s">
        <v>343</v>
      </c>
      <c r="AC1455" s="56" t="s">
        <v>342</v>
      </c>
      <c r="AD1455" s="56" t="s">
        <v>342</v>
      </c>
      <c r="AE1455" s="56" t="s">
        <v>334</v>
      </c>
      <c r="AF1455" s="56" t="s">
        <v>292</v>
      </c>
      <c r="AG1455" s="56">
        <v>2015</v>
      </c>
      <c r="AH1455" s="56" t="s">
        <v>80</v>
      </c>
      <c r="AI1455" s="56" t="s">
        <v>348</v>
      </c>
      <c r="AJ1455" s="56">
        <v>0</v>
      </c>
      <c r="AM1455" s="56">
        <v>42613</v>
      </c>
      <c r="AN1455" s="56" t="s">
        <v>551</v>
      </c>
      <c r="AO1455" s="1">
        <v>41350</v>
      </c>
      <c r="AP1455" s="56" t="s">
        <v>548</v>
      </c>
      <c r="AQ1455" s="56">
        <v>327</v>
      </c>
      <c r="AR1455" s="56">
        <v>0</v>
      </c>
      <c r="AS1455" s="56" t="s">
        <v>346</v>
      </c>
      <c r="BB1455" s="56" t="s">
        <v>339</v>
      </c>
      <c r="BC1455" s="56" t="s">
        <v>263</v>
      </c>
      <c r="BD1455" s="56" t="s">
        <v>349</v>
      </c>
      <c r="BE1455" s="56" t="s">
        <v>347</v>
      </c>
      <c r="BF1455" s="56" t="s">
        <v>334</v>
      </c>
      <c r="BG1455" s="56" t="s">
        <v>549</v>
      </c>
      <c r="BH1455" s="56">
        <v>0</v>
      </c>
      <c r="BI1455" s="56">
        <v>0</v>
      </c>
      <c r="BJ1455" s="56">
        <v>1</v>
      </c>
    </row>
    <row r="1456" spans="1:62" hidden="1" x14ac:dyDescent="0.3">
      <c r="A1456" s="56">
        <v>49201657</v>
      </c>
      <c r="B1456" s="86">
        <v>599276</v>
      </c>
      <c r="C1456" s="1">
        <v>42893</v>
      </c>
      <c r="D1456" s="56" t="s">
        <v>543</v>
      </c>
      <c r="E1456" s="56" t="s">
        <v>543</v>
      </c>
      <c r="F1456" s="56" t="s">
        <v>334</v>
      </c>
      <c r="G1456" s="56" t="s">
        <v>335</v>
      </c>
      <c r="H1456" s="56" t="s">
        <v>336</v>
      </c>
      <c r="I1456" s="56" t="s">
        <v>544</v>
      </c>
      <c r="K1456" s="56" t="s">
        <v>337</v>
      </c>
      <c r="L1456" s="56" t="s">
        <v>545</v>
      </c>
      <c r="M1456" s="56" t="s">
        <v>1044</v>
      </c>
      <c r="N1456" s="56" t="s">
        <v>1045</v>
      </c>
      <c r="O1456" s="56" t="s">
        <v>546</v>
      </c>
      <c r="P1456" s="1" t="s">
        <v>188</v>
      </c>
      <c r="Q1456" s="56" t="s">
        <v>552</v>
      </c>
      <c r="R1456" s="56" t="s">
        <v>339</v>
      </c>
      <c r="S1456" s="56">
        <v>149227</v>
      </c>
      <c r="T1456" s="1" t="s">
        <v>447</v>
      </c>
      <c r="U1456" s="56">
        <v>41416</v>
      </c>
      <c r="V1456" s="56">
        <v>43099</v>
      </c>
      <c r="W1456" s="56">
        <v>41290</v>
      </c>
      <c r="X1456" s="56">
        <v>42734</v>
      </c>
      <c r="Y1456" s="56" t="s">
        <v>340</v>
      </c>
      <c r="Z1456" s="56" t="s">
        <v>341</v>
      </c>
      <c r="AA1456" s="56" t="s">
        <v>342</v>
      </c>
      <c r="AB1456" s="56" t="s">
        <v>343</v>
      </c>
      <c r="AC1456" s="56" t="s">
        <v>342</v>
      </c>
      <c r="AD1456" s="56" t="s">
        <v>342</v>
      </c>
      <c r="AE1456" s="56" t="s">
        <v>334</v>
      </c>
      <c r="AF1456" s="56" t="s">
        <v>291</v>
      </c>
      <c r="AG1456" s="56">
        <v>2016</v>
      </c>
      <c r="AH1456" s="56" t="s">
        <v>80</v>
      </c>
      <c r="AI1456" s="56" t="s">
        <v>344</v>
      </c>
      <c r="AJ1456" s="56">
        <v>0</v>
      </c>
      <c r="AK1456" s="1">
        <v>42551</v>
      </c>
      <c r="AM1456" s="56">
        <v>42613</v>
      </c>
      <c r="AN1456" s="56" t="s">
        <v>551</v>
      </c>
      <c r="AO1456" s="1">
        <v>42613</v>
      </c>
      <c r="AP1456" s="56" t="s">
        <v>551</v>
      </c>
      <c r="AQ1456" s="56">
        <v>327</v>
      </c>
      <c r="AR1456" s="56">
        <v>0</v>
      </c>
      <c r="AS1456" s="56" t="s">
        <v>346</v>
      </c>
      <c r="BB1456" s="56" t="s">
        <v>339</v>
      </c>
      <c r="BC1456" s="56" t="s">
        <v>263</v>
      </c>
      <c r="BD1456" s="56" t="s">
        <v>349</v>
      </c>
      <c r="BE1456" s="56" t="s">
        <v>347</v>
      </c>
      <c r="BF1456" s="56" t="s">
        <v>334</v>
      </c>
      <c r="BG1456" s="56" t="s">
        <v>549</v>
      </c>
      <c r="BH1456" s="56">
        <v>0</v>
      </c>
      <c r="BI1456" s="56">
        <v>0</v>
      </c>
      <c r="BJ1456" s="56">
        <v>1</v>
      </c>
    </row>
    <row r="1457" spans="1:62" hidden="1" x14ac:dyDescent="0.3">
      <c r="A1457" s="56">
        <v>49201655</v>
      </c>
      <c r="B1457" s="86">
        <v>599276</v>
      </c>
      <c r="C1457" s="1">
        <v>42893</v>
      </c>
      <c r="D1457" s="56" t="s">
        <v>543</v>
      </c>
      <c r="E1457" s="56" t="s">
        <v>543</v>
      </c>
      <c r="F1457" s="56" t="s">
        <v>334</v>
      </c>
      <c r="G1457" s="56" t="s">
        <v>335</v>
      </c>
      <c r="H1457" s="56" t="s">
        <v>336</v>
      </c>
      <c r="I1457" s="56" t="s">
        <v>544</v>
      </c>
      <c r="K1457" s="56" t="s">
        <v>337</v>
      </c>
      <c r="L1457" s="56" t="s">
        <v>545</v>
      </c>
      <c r="M1457" s="56" t="s">
        <v>1044</v>
      </c>
      <c r="N1457" s="56" t="s">
        <v>1045</v>
      </c>
      <c r="O1457" s="56" t="s">
        <v>546</v>
      </c>
      <c r="P1457" s="1" t="s">
        <v>188</v>
      </c>
      <c r="Q1457" s="56" t="s">
        <v>552</v>
      </c>
      <c r="R1457" s="56" t="s">
        <v>339</v>
      </c>
      <c r="S1457" s="56">
        <v>149227</v>
      </c>
      <c r="T1457" s="1" t="s">
        <v>447</v>
      </c>
      <c r="U1457" s="56">
        <v>41416</v>
      </c>
      <c r="V1457" s="56">
        <v>43099</v>
      </c>
      <c r="W1457" s="56">
        <v>41290</v>
      </c>
      <c r="X1457" s="56">
        <v>42734</v>
      </c>
      <c r="Y1457" s="56" t="s">
        <v>340</v>
      </c>
      <c r="Z1457" s="56" t="s">
        <v>341</v>
      </c>
      <c r="AA1457" s="56" t="s">
        <v>342</v>
      </c>
      <c r="AB1457" s="56" t="s">
        <v>343</v>
      </c>
      <c r="AC1457" s="56" t="s">
        <v>342</v>
      </c>
      <c r="AD1457" s="56" t="s">
        <v>342</v>
      </c>
      <c r="AE1457" s="56" t="s">
        <v>334</v>
      </c>
      <c r="AF1457" s="56" t="s">
        <v>291</v>
      </c>
      <c r="AG1457" s="56">
        <v>2015</v>
      </c>
      <c r="AH1457" s="56" t="s">
        <v>80</v>
      </c>
      <c r="AI1457" s="56" t="s">
        <v>344</v>
      </c>
      <c r="AJ1457" s="56">
        <v>0</v>
      </c>
      <c r="AK1457" s="1">
        <v>42185</v>
      </c>
      <c r="AM1457" s="56">
        <v>42613</v>
      </c>
      <c r="AN1457" s="56" t="s">
        <v>551</v>
      </c>
      <c r="AO1457" s="1">
        <v>42227</v>
      </c>
      <c r="AP1457" s="56" t="s">
        <v>548</v>
      </c>
      <c r="AQ1457" s="56">
        <v>327</v>
      </c>
      <c r="AR1457" s="56">
        <v>0</v>
      </c>
      <c r="AS1457" s="56" t="s">
        <v>346</v>
      </c>
      <c r="BB1457" s="56" t="s">
        <v>339</v>
      </c>
      <c r="BC1457" s="56" t="s">
        <v>263</v>
      </c>
      <c r="BD1457" s="56" t="s">
        <v>349</v>
      </c>
      <c r="BE1457" s="56" t="s">
        <v>347</v>
      </c>
      <c r="BF1457" s="56" t="s">
        <v>334</v>
      </c>
      <c r="BG1457" s="56" t="s">
        <v>549</v>
      </c>
      <c r="BH1457" s="56">
        <v>0</v>
      </c>
      <c r="BI1457" s="56">
        <v>0</v>
      </c>
      <c r="BJ1457" s="56">
        <v>1</v>
      </c>
    </row>
    <row r="1458" spans="1:62" hidden="1" x14ac:dyDescent="0.3">
      <c r="A1458" s="56">
        <v>49201660</v>
      </c>
      <c r="B1458" s="86">
        <v>599276</v>
      </c>
      <c r="C1458" s="1">
        <v>42893</v>
      </c>
      <c r="D1458" s="56" t="s">
        <v>543</v>
      </c>
      <c r="E1458" s="56" t="s">
        <v>543</v>
      </c>
      <c r="F1458" s="56" t="s">
        <v>334</v>
      </c>
      <c r="G1458" s="56" t="s">
        <v>335</v>
      </c>
      <c r="H1458" s="56" t="s">
        <v>336</v>
      </c>
      <c r="I1458" s="56" t="s">
        <v>544</v>
      </c>
      <c r="K1458" s="56" t="s">
        <v>337</v>
      </c>
      <c r="L1458" s="56" t="s">
        <v>545</v>
      </c>
      <c r="M1458" s="56" t="s">
        <v>1044</v>
      </c>
      <c r="N1458" s="56" t="s">
        <v>1045</v>
      </c>
      <c r="O1458" s="56" t="s">
        <v>546</v>
      </c>
      <c r="P1458" s="1" t="s">
        <v>188</v>
      </c>
      <c r="Q1458" s="56" t="s">
        <v>552</v>
      </c>
      <c r="R1458" s="56" t="s">
        <v>339</v>
      </c>
      <c r="S1458" s="56">
        <v>149227</v>
      </c>
      <c r="T1458" s="1" t="s">
        <v>447</v>
      </c>
      <c r="U1458" s="56">
        <v>41416</v>
      </c>
      <c r="V1458" s="56">
        <v>43099</v>
      </c>
      <c r="W1458" s="56">
        <v>41290</v>
      </c>
      <c r="X1458" s="56">
        <v>42734</v>
      </c>
      <c r="Y1458" s="56" t="s">
        <v>340</v>
      </c>
      <c r="Z1458" s="56" t="s">
        <v>341</v>
      </c>
      <c r="AA1458" s="56" t="s">
        <v>342</v>
      </c>
      <c r="AB1458" s="56" t="s">
        <v>343</v>
      </c>
      <c r="AC1458" s="56" t="s">
        <v>342</v>
      </c>
      <c r="AD1458" s="56" t="s">
        <v>342</v>
      </c>
      <c r="AE1458" s="56" t="s">
        <v>334</v>
      </c>
      <c r="AF1458" s="56" t="s">
        <v>292</v>
      </c>
      <c r="AG1458" s="56">
        <v>2014</v>
      </c>
      <c r="AH1458" s="56" t="s">
        <v>80</v>
      </c>
      <c r="AI1458" s="56" t="s">
        <v>344</v>
      </c>
      <c r="AJ1458" s="56">
        <v>1</v>
      </c>
      <c r="AM1458" s="56">
        <v>42613</v>
      </c>
      <c r="AN1458" s="56" t="s">
        <v>551</v>
      </c>
      <c r="AO1458" s="1">
        <v>41350</v>
      </c>
      <c r="AP1458" s="56" t="s">
        <v>548</v>
      </c>
      <c r="AQ1458" s="56">
        <v>327</v>
      </c>
      <c r="AR1458" s="56">
        <v>0</v>
      </c>
      <c r="AS1458" s="56" t="s">
        <v>346</v>
      </c>
      <c r="BB1458" s="56" t="s">
        <v>339</v>
      </c>
      <c r="BC1458" s="56" t="s">
        <v>263</v>
      </c>
      <c r="BD1458" s="56" t="s">
        <v>349</v>
      </c>
      <c r="BE1458" s="56" t="s">
        <v>347</v>
      </c>
      <c r="BF1458" s="56" t="s">
        <v>334</v>
      </c>
      <c r="BG1458" s="56" t="s">
        <v>549</v>
      </c>
      <c r="BH1458" s="56">
        <v>0</v>
      </c>
      <c r="BI1458" s="56">
        <v>0</v>
      </c>
      <c r="BJ1458" s="56">
        <v>1</v>
      </c>
    </row>
    <row r="1459" spans="1:62" hidden="1" x14ac:dyDescent="0.3">
      <c r="A1459" s="56">
        <v>49201664</v>
      </c>
      <c r="B1459" s="86">
        <v>599276</v>
      </c>
      <c r="C1459" s="1">
        <v>42893</v>
      </c>
      <c r="D1459" s="56" t="s">
        <v>543</v>
      </c>
      <c r="E1459" s="56" t="s">
        <v>543</v>
      </c>
      <c r="F1459" s="56" t="s">
        <v>334</v>
      </c>
      <c r="G1459" s="56" t="s">
        <v>335</v>
      </c>
      <c r="H1459" s="56" t="s">
        <v>336</v>
      </c>
      <c r="I1459" s="56" t="s">
        <v>544</v>
      </c>
      <c r="K1459" s="56" t="s">
        <v>337</v>
      </c>
      <c r="L1459" s="56" t="s">
        <v>545</v>
      </c>
      <c r="M1459" s="56" t="s">
        <v>1044</v>
      </c>
      <c r="N1459" s="56" t="s">
        <v>1045</v>
      </c>
      <c r="O1459" s="56" t="s">
        <v>546</v>
      </c>
      <c r="P1459" s="1" t="s">
        <v>188</v>
      </c>
      <c r="Q1459" s="56" t="s">
        <v>552</v>
      </c>
      <c r="R1459" s="56" t="s">
        <v>339</v>
      </c>
      <c r="S1459" s="56">
        <v>149227</v>
      </c>
      <c r="T1459" s="1" t="s">
        <v>447</v>
      </c>
      <c r="U1459" s="56">
        <v>41416</v>
      </c>
      <c r="V1459" s="56">
        <v>43099</v>
      </c>
      <c r="W1459" s="56">
        <v>41290</v>
      </c>
      <c r="X1459" s="56">
        <v>42734</v>
      </c>
      <c r="Y1459" s="56" t="s">
        <v>340</v>
      </c>
      <c r="Z1459" s="56" t="s">
        <v>341</v>
      </c>
      <c r="AA1459" s="56" t="s">
        <v>342</v>
      </c>
      <c r="AB1459" s="56" t="s">
        <v>343</v>
      </c>
      <c r="AC1459" s="56" t="s">
        <v>342</v>
      </c>
      <c r="AD1459" s="56" t="s">
        <v>342</v>
      </c>
      <c r="AE1459" s="56" t="s">
        <v>334</v>
      </c>
      <c r="AF1459" s="56" t="s">
        <v>292</v>
      </c>
      <c r="AG1459" s="56">
        <v>2016</v>
      </c>
      <c r="AH1459" s="56" t="s">
        <v>80</v>
      </c>
      <c r="AI1459" s="56" t="s">
        <v>344</v>
      </c>
      <c r="AJ1459" s="56">
        <v>0</v>
      </c>
      <c r="AM1459" s="56">
        <v>42613</v>
      </c>
      <c r="AN1459" s="56" t="s">
        <v>551</v>
      </c>
      <c r="AO1459" s="1">
        <v>41350</v>
      </c>
      <c r="AP1459" s="56" t="s">
        <v>548</v>
      </c>
      <c r="AQ1459" s="56">
        <v>327</v>
      </c>
      <c r="AR1459" s="56">
        <v>0</v>
      </c>
      <c r="AS1459" s="56" t="s">
        <v>346</v>
      </c>
      <c r="BB1459" s="56" t="s">
        <v>339</v>
      </c>
      <c r="BC1459" s="56" t="s">
        <v>263</v>
      </c>
      <c r="BD1459" s="56" t="s">
        <v>349</v>
      </c>
      <c r="BE1459" s="56" t="s">
        <v>347</v>
      </c>
      <c r="BF1459" s="56" t="s">
        <v>334</v>
      </c>
      <c r="BG1459" s="56" t="s">
        <v>549</v>
      </c>
      <c r="BH1459" s="56">
        <v>0</v>
      </c>
      <c r="BI1459" s="56">
        <v>0</v>
      </c>
      <c r="BJ1459" s="56">
        <v>1</v>
      </c>
    </row>
    <row r="1460" spans="1:62" hidden="1" x14ac:dyDescent="0.3">
      <c r="A1460" s="56">
        <v>49201662</v>
      </c>
      <c r="B1460" s="86">
        <v>599276</v>
      </c>
      <c r="C1460" s="1">
        <v>42893</v>
      </c>
      <c r="D1460" s="56" t="s">
        <v>543</v>
      </c>
      <c r="E1460" s="56" t="s">
        <v>543</v>
      </c>
      <c r="F1460" s="56" t="s">
        <v>334</v>
      </c>
      <c r="G1460" s="56" t="s">
        <v>335</v>
      </c>
      <c r="H1460" s="56" t="s">
        <v>336</v>
      </c>
      <c r="I1460" s="56" t="s">
        <v>544</v>
      </c>
      <c r="K1460" s="56" t="s">
        <v>337</v>
      </c>
      <c r="L1460" s="56" t="s">
        <v>545</v>
      </c>
      <c r="M1460" s="56" t="s">
        <v>1044</v>
      </c>
      <c r="N1460" s="56" t="s">
        <v>1045</v>
      </c>
      <c r="O1460" s="56" t="s">
        <v>546</v>
      </c>
      <c r="P1460" s="1" t="s">
        <v>188</v>
      </c>
      <c r="Q1460" s="56" t="s">
        <v>552</v>
      </c>
      <c r="R1460" s="56" t="s">
        <v>339</v>
      </c>
      <c r="S1460" s="56">
        <v>149227</v>
      </c>
      <c r="T1460" s="1" t="s">
        <v>447</v>
      </c>
      <c r="U1460" s="56">
        <v>41416</v>
      </c>
      <c r="V1460" s="56">
        <v>43099</v>
      </c>
      <c r="W1460" s="56">
        <v>41290</v>
      </c>
      <c r="X1460" s="56">
        <v>42734</v>
      </c>
      <c r="Y1460" s="56" t="s">
        <v>340</v>
      </c>
      <c r="Z1460" s="56" t="s">
        <v>341</v>
      </c>
      <c r="AA1460" s="56" t="s">
        <v>342</v>
      </c>
      <c r="AB1460" s="56" t="s">
        <v>343</v>
      </c>
      <c r="AC1460" s="56" t="s">
        <v>342</v>
      </c>
      <c r="AD1460" s="56" t="s">
        <v>342</v>
      </c>
      <c r="AE1460" s="56" t="s">
        <v>334</v>
      </c>
      <c r="AF1460" s="56" t="s">
        <v>292</v>
      </c>
      <c r="AG1460" s="56">
        <v>2015</v>
      </c>
      <c r="AH1460" s="56" t="s">
        <v>80</v>
      </c>
      <c r="AI1460" s="56" t="s">
        <v>344</v>
      </c>
      <c r="AJ1460" s="56">
        <v>0</v>
      </c>
      <c r="AM1460" s="56">
        <v>42613</v>
      </c>
      <c r="AN1460" s="56" t="s">
        <v>551</v>
      </c>
      <c r="AO1460" s="1">
        <v>41350</v>
      </c>
      <c r="AP1460" s="56" t="s">
        <v>548</v>
      </c>
      <c r="AQ1460" s="56">
        <v>327</v>
      </c>
      <c r="AR1460" s="56">
        <v>0</v>
      </c>
      <c r="AS1460" s="56" t="s">
        <v>346</v>
      </c>
      <c r="BB1460" s="56" t="s">
        <v>339</v>
      </c>
      <c r="BC1460" s="56" t="s">
        <v>263</v>
      </c>
      <c r="BD1460" s="56" t="s">
        <v>349</v>
      </c>
      <c r="BE1460" s="56" t="s">
        <v>347</v>
      </c>
      <c r="BF1460" s="56" t="s">
        <v>334</v>
      </c>
      <c r="BG1460" s="56" t="s">
        <v>549</v>
      </c>
      <c r="BH1460" s="56">
        <v>0</v>
      </c>
      <c r="BI1460" s="56">
        <v>0</v>
      </c>
      <c r="BJ1460" s="56">
        <v>1</v>
      </c>
    </row>
    <row r="1461" spans="1:62" hidden="1" x14ac:dyDescent="0.3">
      <c r="A1461" s="56">
        <v>49201665</v>
      </c>
      <c r="B1461" s="86">
        <v>599276</v>
      </c>
      <c r="C1461" s="1">
        <v>42893</v>
      </c>
      <c r="D1461" s="56" t="s">
        <v>543</v>
      </c>
      <c r="E1461" s="56" t="s">
        <v>543</v>
      </c>
      <c r="F1461" s="56" t="s">
        <v>334</v>
      </c>
      <c r="G1461" s="56" t="s">
        <v>335</v>
      </c>
      <c r="H1461" s="56" t="s">
        <v>336</v>
      </c>
      <c r="I1461" s="56" t="s">
        <v>544</v>
      </c>
      <c r="K1461" s="56" t="s">
        <v>337</v>
      </c>
      <c r="L1461" s="56" t="s">
        <v>545</v>
      </c>
      <c r="M1461" s="56" t="s">
        <v>1044</v>
      </c>
      <c r="N1461" s="56" t="s">
        <v>1045</v>
      </c>
      <c r="O1461" s="56" t="s">
        <v>546</v>
      </c>
      <c r="P1461" s="1" t="s">
        <v>188</v>
      </c>
      <c r="Q1461" s="56" t="s">
        <v>552</v>
      </c>
      <c r="R1461" s="56" t="s">
        <v>339</v>
      </c>
      <c r="S1461" s="56">
        <v>149227</v>
      </c>
      <c r="T1461" s="1" t="s">
        <v>447</v>
      </c>
      <c r="U1461" s="56">
        <v>41416</v>
      </c>
      <c r="V1461" s="56">
        <v>43099</v>
      </c>
      <c r="W1461" s="56">
        <v>41290</v>
      </c>
      <c r="X1461" s="56">
        <v>42734</v>
      </c>
      <c r="Y1461" s="56" t="s">
        <v>340</v>
      </c>
      <c r="Z1461" s="56" t="s">
        <v>341</v>
      </c>
      <c r="AA1461" s="56" t="s">
        <v>342</v>
      </c>
      <c r="AB1461" s="56" t="s">
        <v>343</v>
      </c>
      <c r="AC1461" s="56" t="s">
        <v>342</v>
      </c>
      <c r="AD1461" s="56" t="s">
        <v>342</v>
      </c>
      <c r="AE1461" s="56" t="s">
        <v>334</v>
      </c>
      <c r="AF1461" s="56" t="s">
        <v>292</v>
      </c>
      <c r="AG1461" s="56">
        <v>2017</v>
      </c>
      <c r="AH1461" s="56" t="s">
        <v>80</v>
      </c>
      <c r="AI1461" s="56" t="s">
        <v>348</v>
      </c>
      <c r="AJ1461" s="56">
        <v>0</v>
      </c>
      <c r="AM1461" s="56">
        <v>42613</v>
      </c>
      <c r="AN1461" s="56" t="s">
        <v>551</v>
      </c>
      <c r="AO1461" s="1">
        <v>41350</v>
      </c>
      <c r="AP1461" s="56" t="s">
        <v>548</v>
      </c>
      <c r="AQ1461" s="56">
        <v>327</v>
      </c>
      <c r="AR1461" s="56">
        <v>0</v>
      </c>
      <c r="AS1461" s="56" t="s">
        <v>346</v>
      </c>
      <c r="BB1461" s="56" t="s">
        <v>339</v>
      </c>
      <c r="BC1461" s="56" t="s">
        <v>263</v>
      </c>
      <c r="BD1461" s="56" t="s">
        <v>349</v>
      </c>
      <c r="BE1461" s="56" t="s">
        <v>347</v>
      </c>
      <c r="BF1461" s="56" t="s">
        <v>334</v>
      </c>
      <c r="BG1461" s="56" t="s">
        <v>549</v>
      </c>
      <c r="BH1461" s="56">
        <v>0</v>
      </c>
      <c r="BI1461" s="56">
        <v>0</v>
      </c>
      <c r="BJ1461" s="56">
        <v>1</v>
      </c>
    </row>
    <row r="1462" spans="1:62" hidden="1" x14ac:dyDescent="0.3">
      <c r="A1462" s="56">
        <v>49201659</v>
      </c>
      <c r="B1462" s="86">
        <v>599276</v>
      </c>
      <c r="C1462" s="1">
        <v>42893</v>
      </c>
      <c r="D1462" s="56" t="s">
        <v>543</v>
      </c>
      <c r="E1462" s="56" t="s">
        <v>543</v>
      </c>
      <c r="F1462" s="56" t="s">
        <v>334</v>
      </c>
      <c r="G1462" s="56" t="s">
        <v>335</v>
      </c>
      <c r="H1462" s="56" t="s">
        <v>336</v>
      </c>
      <c r="I1462" s="56" t="s">
        <v>544</v>
      </c>
      <c r="K1462" s="56" t="s">
        <v>337</v>
      </c>
      <c r="L1462" s="56" t="s">
        <v>545</v>
      </c>
      <c r="M1462" s="56" t="s">
        <v>1044</v>
      </c>
      <c r="N1462" s="56" t="s">
        <v>1045</v>
      </c>
      <c r="O1462" s="56" t="s">
        <v>546</v>
      </c>
      <c r="P1462" s="1" t="s">
        <v>188</v>
      </c>
      <c r="Q1462" s="56" t="s">
        <v>552</v>
      </c>
      <c r="R1462" s="56" t="s">
        <v>339</v>
      </c>
      <c r="S1462" s="56">
        <v>149227</v>
      </c>
      <c r="T1462" s="1" t="s">
        <v>447</v>
      </c>
      <c r="U1462" s="56">
        <v>41416</v>
      </c>
      <c r="V1462" s="56">
        <v>43099</v>
      </c>
      <c r="W1462" s="56">
        <v>41290</v>
      </c>
      <c r="X1462" s="56">
        <v>42734</v>
      </c>
      <c r="Y1462" s="56" t="s">
        <v>340</v>
      </c>
      <c r="Z1462" s="56" t="s">
        <v>341</v>
      </c>
      <c r="AA1462" s="56" t="s">
        <v>342</v>
      </c>
      <c r="AB1462" s="56" t="s">
        <v>343</v>
      </c>
      <c r="AC1462" s="56" t="s">
        <v>342</v>
      </c>
      <c r="AD1462" s="56" t="s">
        <v>342</v>
      </c>
      <c r="AE1462" s="56" t="s">
        <v>334</v>
      </c>
      <c r="AF1462" s="56" t="s">
        <v>292</v>
      </c>
      <c r="AG1462" s="56">
        <v>2014</v>
      </c>
      <c r="AH1462" s="56" t="s">
        <v>80</v>
      </c>
      <c r="AI1462" s="56" t="s">
        <v>348</v>
      </c>
      <c r="AJ1462" s="56">
        <v>0</v>
      </c>
      <c r="AM1462" s="56">
        <v>42613</v>
      </c>
      <c r="AN1462" s="56" t="s">
        <v>551</v>
      </c>
      <c r="AO1462" s="1">
        <v>41350</v>
      </c>
      <c r="AP1462" s="56" t="s">
        <v>548</v>
      </c>
      <c r="AQ1462" s="56">
        <v>327</v>
      </c>
      <c r="AR1462" s="56">
        <v>0</v>
      </c>
      <c r="AS1462" s="56" t="s">
        <v>346</v>
      </c>
      <c r="BB1462" s="56" t="s">
        <v>339</v>
      </c>
      <c r="BC1462" s="56" t="s">
        <v>263</v>
      </c>
      <c r="BD1462" s="56" t="s">
        <v>349</v>
      </c>
      <c r="BE1462" s="56" t="s">
        <v>347</v>
      </c>
      <c r="BF1462" s="56" t="s">
        <v>334</v>
      </c>
      <c r="BG1462" s="56" t="s">
        <v>549</v>
      </c>
      <c r="BH1462" s="56">
        <v>0</v>
      </c>
      <c r="BI1462" s="56">
        <v>0</v>
      </c>
      <c r="BJ1462" s="56">
        <v>1</v>
      </c>
    </row>
    <row r="1463" spans="1:62" hidden="1" x14ac:dyDescent="0.3">
      <c r="A1463" s="56">
        <v>49201663</v>
      </c>
      <c r="B1463" s="86">
        <v>599276</v>
      </c>
      <c r="C1463" s="1">
        <v>42893</v>
      </c>
      <c r="D1463" s="56" t="s">
        <v>543</v>
      </c>
      <c r="E1463" s="56" t="s">
        <v>543</v>
      </c>
      <c r="F1463" s="56" t="s">
        <v>334</v>
      </c>
      <c r="G1463" s="56" t="s">
        <v>335</v>
      </c>
      <c r="H1463" s="56" t="s">
        <v>336</v>
      </c>
      <c r="I1463" s="56" t="s">
        <v>544</v>
      </c>
      <c r="K1463" s="56" t="s">
        <v>337</v>
      </c>
      <c r="L1463" s="56" t="s">
        <v>545</v>
      </c>
      <c r="M1463" s="56" t="s">
        <v>1044</v>
      </c>
      <c r="N1463" s="56" t="s">
        <v>1045</v>
      </c>
      <c r="O1463" s="56" t="s">
        <v>546</v>
      </c>
      <c r="P1463" s="1" t="s">
        <v>188</v>
      </c>
      <c r="Q1463" s="56" t="s">
        <v>552</v>
      </c>
      <c r="R1463" s="56" t="s">
        <v>339</v>
      </c>
      <c r="S1463" s="56">
        <v>149227</v>
      </c>
      <c r="T1463" s="1" t="s">
        <v>447</v>
      </c>
      <c r="U1463" s="56">
        <v>41416</v>
      </c>
      <c r="V1463" s="56">
        <v>43099</v>
      </c>
      <c r="W1463" s="56">
        <v>41290</v>
      </c>
      <c r="X1463" s="56">
        <v>42734</v>
      </c>
      <c r="Y1463" s="56" t="s">
        <v>340</v>
      </c>
      <c r="Z1463" s="56" t="s">
        <v>341</v>
      </c>
      <c r="AA1463" s="56" t="s">
        <v>342</v>
      </c>
      <c r="AB1463" s="56" t="s">
        <v>343</v>
      </c>
      <c r="AC1463" s="56" t="s">
        <v>342</v>
      </c>
      <c r="AD1463" s="56" t="s">
        <v>342</v>
      </c>
      <c r="AE1463" s="56" t="s">
        <v>334</v>
      </c>
      <c r="AF1463" s="56" t="s">
        <v>292</v>
      </c>
      <c r="AG1463" s="56">
        <v>2016</v>
      </c>
      <c r="AH1463" s="56" t="s">
        <v>80</v>
      </c>
      <c r="AI1463" s="56" t="s">
        <v>348</v>
      </c>
      <c r="AJ1463" s="56">
        <v>0</v>
      </c>
      <c r="AM1463" s="56">
        <v>42613</v>
      </c>
      <c r="AN1463" s="56" t="s">
        <v>551</v>
      </c>
      <c r="AO1463" s="1">
        <v>41350</v>
      </c>
      <c r="AP1463" s="56" t="s">
        <v>548</v>
      </c>
      <c r="AQ1463" s="56">
        <v>327</v>
      </c>
      <c r="AR1463" s="56">
        <v>0</v>
      </c>
      <c r="AS1463" s="56" t="s">
        <v>346</v>
      </c>
      <c r="BB1463" s="56" t="s">
        <v>339</v>
      </c>
      <c r="BC1463" s="56" t="s">
        <v>263</v>
      </c>
      <c r="BD1463" s="56" t="s">
        <v>349</v>
      </c>
      <c r="BE1463" s="56" t="s">
        <v>347</v>
      </c>
      <c r="BF1463" s="56" t="s">
        <v>334</v>
      </c>
      <c r="BG1463" s="56" t="s">
        <v>549</v>
      </c>
      <c r="BH1463" s="56">
        <v>0</v>
      </c>
      <c r="BI1463" s="56">
        <v>0</v>
      </c>
      <c r="BJ1463" s="56">
        <v>1</v>
      </c>
    </row>
    <row r="1464" spans="1:62" hidden="1" x14ac:dyDescent="0.3">
      <c r="A1464" s="56">
        <v>49201596</v>
      </c>
      <c r="B1464" s="86">
        <v>599276</v>
      </c>
      <c r="C1464" s="1">
        <v>42893</v>
      </c>
      <c r="D1464" s="56" t="s">
        <v>543</v>
      </c>
      <c r="E1464" s="56" t="s">
        <v>543</v>
      </c>
      <c r="F1464" s="56" t="s">
        <v>334</v>
      </c>
      <c r="G1464" s="56" t="s">
        <v>335</v>
      </c>
      <c r="H1464" s="56" t="s">
        <v>336</v>
      </c>
      <c r="I1464" s="56" t="s">
        <v>544</v>
      </c>
      <c r="K1464" s="56" t="s">
        <v>337</v>
      </c>
      <c r="L1464" s="56" t="s">
        <v>545</v>
      </c>
      <c r="M1464" s="56" t="s">
        <v>1044</v>
      </c>
      <c r="N1464" s="56" t="s">
        <v>1045</v>
      </c>
      <c r="O1464" s="56" t="s">
        <v>546</v>
      </c>
      <c r="P1464" s="1" t="s">
        <v>110</v>
      </c>
      <c r="Q1464" s="56" t="s">
        <v>552</v>
      </c>
      <c r="R1464" s="56" t="s">
        <v>339</v>
      </c>
      <c r="S1464" s="56">
        <v>141807</v>
      </c>
      <c r="T1464" s="1" t="s">
        <v>255</v>
      </c>
      <c r="U1464" s="56">
        <v>41416</v>
      </c>
      <c r="V1464" s="56">
        <v>43099</v>
      </c>
      <c r="W1464" s="56">
        <v>41425</v>
      </c>
      <c r="X1464" s="56">
        <v>42734</v>
      </c>
      <c r="Y1464" s="56" t="s">
        <v>340</v>
      </c>
      <c r="Z1464" s="56" t="s">
        <v>367</v>
      </c>
      <c r="AA1464" s="56" t="s">
        <v>342</v>
      </c>
      <c r="AB1464" s="56" t="s">
        <v>343</v>
      </c>
      <c r="AC1464" s="56" t="s">
        <v>342</v>
      </c>
      <c r="AD1464" s="56" t="s">
        <v>342</v>
      </c>
      <c r="AE1464" s="56" t="s">
        <v>334</v>
      </c>
      <c r="AF1464" s="56" t="s">
        <v>292</v>
      </c>
      <c r="AG1464" s="56">
        <v>2016</v>
      </c>
      <c r="AH1464" s="56" t="s">
        <v>80</v>
      </c>
      <c r="AI1464" s="56" t="s">
        <v>348</v>
      </c>
      <c r="AJ1464" s="56">
        <v>5000000</v>
      </c>
      <c r="AM1464" s="56">
        <v>42762</v>
      </c>
      <c r="AN1464" s="56" t="s">
        <v>551</v>
      </c>
      <c r="AO1464" s="1">
        <v>41827</v>
      </c>
      <c r="AP1464" s="56" t="s">
        <v>548</v>
      </c>
      <c r="AQ1464" s="56">
        <v>269</v>
      </c>
      <c r="AR1464" s="56">
        <v>0</v>
      </c>
      <c r="AS1464" s="56" t="s">
        <v>346</v>
      </c>
      <c r="BB1464" s="56" t="s">
        <v>339</v>
      </c>
      <c r="BC1464" s="56" t="s">
        <v>263</v>
      </c>
      <c r="BD1464" s="56" t="s">
        <v>349</v>
      </c>
      <c r="BE1464" s="56" t="s">
        <v>347</v>
      </c>
      <c r="BF1464" s="56" t="s">
        <v>334</v>
      </c>
      <c r="BG1464" s="56" t="s">
        <v>549</v>
      </c>
      <c r="BH1464" s="56">
        <v>0</v>
      </c>
      <c r="BI1464" s="56">
        <v>0</v>
      </c>
      <c r="BJ1464" s="56">
        <v>1</v>
      </c>
    </row>
    <row r="1465" spans="1:62" hidden="1" x14ac:dyDescent="0.3">
      <c r="A1465" s="56">
        <v>49201627</v>
      </c>
      <c r="B1465" s="86">
        <v>599276</v>
      </c>
      <c r="C1465" s="1">
        <v>42893</v>
      </c>
      <c r="D1465" s="56" t="s">
        <v>543</v>
      </c>
      <c r="E1465" s="56" t="s">
        <v>543</v>
      </c>
      <c r="F1465" s="56" t="s">
        <v>334</v>
      </c>
      <c r="G1465" s="56" t="s">
        <v>335</v>
      </c>
      <c r="H1465" s="56" t="s">
        <v>336</v>
      </c>
      <c r="I1465" s="56" t="s">
        <v>544</v>
      </c>
      <c r="K1465" s="56" t="s">
        <v>337</v>
      </c>
      <c r="L1465" s="56" t="s">
        <v>545</v>
      </c>
      <c r="M1465" s="56" t="s">
        <v>1044</v>
      </c>
      <c r="N1465" s="56" t="s">
        <v>1045</v>
      </c>
      <c r="O1465" s="56" t="s">
        <v>546</v>
      </c>
      <c r="P1465" s="1" t="s">
        <v>188</v>
      </c>
      <c r="Q1465" s="56" t="s">
        <v>241</v>
      </c>
      <c r="R1465" s="56" t="s">
        <v>339</v>
      </c>
      <c r="S1465" s="56">
        <v>149226</v>
      </c>
      <c r="T1465" s="1" t="s">
        <v>189</v>
      </c>
      <c r="U1465" s="56">
        <v>41416</v>
      </c>
      <c r="V1465" s="56">
        <v>43099</v>
      </c>
      <c r="W1465" s="56">
        <v>41290</v>
      </c>
      <c r="X1465" s="56">
        <v>42734</v>
      </c>
      <c r="Y1465" s="56" t="s">
        <v>340</v>
      </c>
      <c r="Z1465" s="56" t="s">
        <v>341</v>
      </c>
      <c r="AA1465" s="56" t="s">
        <v>342</v>
      </c>
      <c r="AB1465" s="56" t="s">
        <v>343</v>
      </c>
      <c r="AC1465" s="56" t="s">
        <v>342</v>
      </c>
      <c r="AD1465" s="56" t="s">
        <v>342</v>
      </c>
      <c r="AE1465" s="56" t="s">
        <v>334</v>
      </c>
      <c r="AF1465" s="56" t="s">
        <v>292</v>
      </c>
      <c r="AG1465" s="56">
        <v>2014</v>
      </c>
      <c r="AH1465" s="56" t="s">
        <v>80</v>
      </c>
      <c r="AI1465" s="56" t="s">
        <v>344</v>
      </c>
      <c r="AJ1465" s="56">
        <v>0</v>
      </c>
      <c r="AM1465" s="56">
        <v>42613</v>
      </c>
      <c r="AN1465" s="56" t="s">
        <v>551</v>
      </c>
      <c r="AO1465" s="1">
        <v>41347</v>
      </c>
      <c r="AP1465" s="56" t="s">
        <v>548</v>
      </c>
      <c r="AQ1465" s="56">
        <v>247</v>
      </c>
      <c r="AR1465" s="56">
        <v>0</v>
      </c>
      <c r="AS1465" s="56" t="s">
        <v>346</v>
      </c>
      <c r="BB1465" s="56" t="s">
        <v>339</v>
      </c>
      <c r="BC1465" s="56" t="s">
        <v>263</v>
      </c>
      <c r="BD1465" s="56" t="s">
        <v>349</v>
      </c>
      <c r="BE1465" s="56" t="s">
        <v>347</v>
      </c>
      <c r="BF1465" s="56" t="s">
        <v>334</v>
      </c>
      <c r="BG1465" s="56" t="s">
        <v>549</v>
      </c>
      <c r="BH1465" s="56">
        <v>0</v>
      </c>
      <c r="BI1465" s="56">
        <v>0</v>
      </c>
      <c r="BJ1465" s="56">
        <v>1</v>
      </c>
    </row>
    <row r="1466" spans="1:62" hidden="1" x14ac:dyDescent="0.3">
      <c r="A1466" s="56">
        <v>49201644</v>
      </c>
      <c r="B1466" s="86">
        <v>599276</v>
      </c>
      <c r="C1466" s="1">
        <v>42893</v>
      </c>
      <c r="D1466" s="56" t="s">
        <v>543</v>
      </c>
      <c r="E1466" s="56" t="s">
        <v>543</v>
      </c>
      <c r="F1466" s="56" t="s">
        <v>334</v>
      </c>
      <c r="G1466" s="56" t="s">
        <v>335</v>
      </c>
      <c r="H1466" s="56" t="s">
        <v>336</v>
      </c>
      <c r="I1466" s="56" t="s">
        <v>544</v>
      </c>
      <c r="K1466" s="56" t="s">
        <v>337</v>
      </c>
      <c r="L1466" s="56" t="s">
        <v>545</v>
      </c>
      <c r="M1466" s="56" t="s">
        <v>1044</v>
      </c>
      <c r="N1466" s="56" t="s">
        <v>1045</v>
      </c>
      <c r="O1466" s="56" t="s">
        <v>546</v>
      </c>
      <c r="P1466" s="1" t="s">
        <v>188</v>
      </c>
      <c r="Q1466" s="56" t="s">
        <v>241</v>
      </c>
      <c r="R1466" s="56" t="s">
        <v>339</v>
      </c>
      <c r="S1466" s="56">
        <v>149228</v>
      </c>
      <c r="T1466" s="1" t="s">
        <v>195</v>
      </c>
      <c r="U1466" s="56">
        <v>41416</v>
      </c>
      <c r="V1466" s="56">
        <v>43099</v>
      </c>
      <c r="W1466" s="56">
        <v>41394</v>
      </c>
      <c r="X1466" s="56">
        <v>42734</v>
      </c>
      <c r="Y1466" s="56" t="s">
        <v>340</v>
      </c>
      <c r="Z1466" s="56" t="s">
        <v>341</v>
      </c>
      <c r="AA1466" s="56" t="s">
        <v>342</v>
      </c>
      <c r="AB1466" s="56" t="s">
        <v>343</v>
      </c>
      <c r="AC1466" s="56" t="s">
        <v>342</v>
      </c>
      <c r="AD1466" s="56" t="s">
        <v>342</v>
      </c>
      <c r="AE1466" s="56" t="s">
        <v>334</v>
      </c>
      <c r="AF1466" s="56" t="s">
        <v>291</v>
      </c>
      <c r="AG1466" s="56">
        <v>2016</v>
      </c>
      <c r="AH1466" s="56" t="s">
        <v>80</v>
      </c>
      <c r="AI1466" s="56" t="s">
        <v>348</v>
      </c>
      <c r="AJ1466" s="56">
        <v>0</v>
      </c>
      <c r="AK1466" s="1">
        <v>42369</v>
      </c>
      <c r="AM1466" s="56">
        <v>42794</v>
      </c>
      <c r="AN1466" s="56" t="s">
        <v>551</v>
      </c>
      <c r="AO1466" s="1">
        <v>42409</v>
      </c>
      <c r="AP1466" s="56" t="s">
        <v>548</v>
      </c>
      <c r="AQ1466" s="56">
        <v>252</v>
      </c>
      <c r="AR1466" s="56">
        <v>0</v>
      </c>
      <c r="AS1466" s="56" t="s">
        <v>346</v>
      </c>
      <c r="BB1466" s="56" t="s">
        <v>339</v>
      </c>
      <c r="BC1466" s="56" t="s">
        <v>263</v>
      </c>
      <c r="BD1466" s="56" t="s">
        <v>349</v>
      </c>
      <c r="BE1466" s="56" t="s">
        <v>347</v>
      </c>
      <c r="BF1466" s="56" t="s">
        <v>334</v>
      </c>
      <c r="BG1466" s="56" t="s">
        <v>549</v>
      </c>
      <c r="BH1466" s="56">
        <v>0</v>
      </c>
      <c r="BI1466" s="56">
        <v>0</v>
      </c>
      <c r="BJ1466" s="56">
        <v>1</v>
      </c>
    </row>
    <row r="1467" spans="1:62" hidden="1" x14ac:dyDescent="0.3">
      <c r="A1467" s="56">
        <v>49201651</v>
      </c>
      <c r="B1467" s="86">
        <v>599276</v>
      </c>
      <c r="C1467" s="1">
        <v>42893</v>
      </c>
      <c r="D1467" s="56" t="s">
        <v>543</v>
      </c>
      <c r="E1467" s="56" t="s">
        <v>543</v>
      </c>
      <c r="F1467" s="56" t="s">
        <v>334</v>
      </c>
      <c r="G1467" s="56" t="s">
        <v>335</v>
      </c>
      <c r="H1467" s="56" t="s">
        <v>336</v>
      </c>
      <c r="I1467" s="56" t="s">
        <v>544</v>
      </c>
      <c r="K1467" s="56" t="s">
        <v>337</v>
      </c>
      <c r="L1467" s="56" t="s">
        <v>545</v>
      </c>
      <c r="M1467" s="56" t="s">
        <v>1044</v>
      </c>
      <c r="N1467" s="56" t="s">
        <v>1045</v>
      </c>
      <c r="O1467" s="56" t="s">
        <v>546</v>
      </c>
      <c r="P1467" s="1" t="s">
        <v>188</v>
      </c>
      <c r="Q1467" s="56" t="s">
        <v>241</v>
      </c>
      <c r="R1467" s="56" t="s">
        <v>339</v>
      </c>
      <c r="S1467" s="56">
        <v>149228</v>
      </c>
      <c r="T1467" s="1" t="s">
        <v>195</v>
      </c>
      <c r="U1467" s="56">
        <v>41416</v>
      </c>
      <c r="V1467" s="56">
        <v>43099</v>
      </c>
      <c r="W1467" s="56">
        <v>41394</v>
      </c>
      <c r="X1467" s="56">
        <v>42734</v>
      </c>
      <c r="Y1467" s="56" t="s">
        <v>340</v>
      </c>
      <c r="Z1467" s="56" t="s">
        <v>341</v>
      </c>
      <c r="AA1467" s="56" t="s">
        <v>342</v>
      </c>
      <c r="AB1467" s="56" t="s">
        <v>343</v>
      </c>
      <c r="AC1467" s="56" t="s">
        <v>342</v>
      </c>
      <c r="AD1467" s="56" t="s">
        <v>342</v>
      </c>
      <c r="AE1467" s="56" t="s">
        <v>334</v>
      </c>
      <c r="AF1467" s="56" t="s">
        <v>292</v>
      </c>
      <c r="AG1467" s="56">
        <v>2016</v>
      </c>
      <c r="AH1467" s="56" t="s">
        <v>80</v>
      </c>
      <c r="AI1467" s="56" t="s">
        <v>348</v>
      </c>
      <c r="AJ1467" s="56">
        <v>0</v>
      </c>
      <c r="AM1467" s="56">
        <v>42794</v>
      </c>
      <c r="AN1467" s="56" t="s">
        <v>551</v>
      </c>
      <c r="AO1467" s="1">
        <v>41350</v>
      </c>
      <c r="AP1467" s="56" t="s">
        <v>548</v>
      </c>
      <c r="AQ1467" s="56">
        <v>252</v>
      </c>
      <c r="AR1467" s="56">
        <v>0</v>
      </c>
      <c r="AS1467" s="56" t="s">
        <v>346</v>
      </c>
      <c r="BB1467" s="56" t="s">
        <v>339</v>
      </c>
      <c r="BC1467" s="56" t="s">
        <v>263</v>
      </c>
      <c r="BD1467" s="56" t="s">
        <v>349</v>
      </c>
      <c r="BE1467" s="56" t="s">
        <v>347</v>
      </c>
      <c r="BF1467" s="56" t="s">
        <v>334</v>
      </c>
      <c r="BG1467" s="56" t="s">
        <v>549</v>
      </c>
      <c r="BH1467" s="56">
        <v>0</v>
      </c>
      <c r="BI1467" s="56">
        <v>0</v>
      </c>
      <c r="BJ1467" s="56">
        <v>1</v>
      </c>
    </row>
    <row r="1468" spans="1:62" hidden="1" x14ac:dyDescent="0.3">
      <c r="A1468" s="56">
        <v>49201656</v>
      </c>
      <c r="B1468" s="86">
        <v>599276</v>
      </c>
      <c r="C1468" s="1">
        <v>42893</v>
      </c>
      <c r="D1468" s="56" t="s">
        <v>543</v>
      </c>
      <c r="E1468" s="56" t="s">
        <v>543</v>
      </c>
      <c r="F1468" s="56" t="s">
        <v>334</v>
      </c>
      <c r="G1468" s="56" t="s">
        <v>335</v>
      </c>
      <c r="H1468" s="56" t="s">
        <v>336</v>
      </c>
      <c r="I1468" s="56" t="s">
        <v>544</v>
      </c>
      <c r="K1468" s="56" t="s">
        <v>337</v>
      </c>
      <c r="L1468" s="56" t="s">
        <v>545</v>
      </c>
      <c r="M1468" s="56" t="s">
        <v>1044</v>
      </c>
      <c r="N1468" s="56" t="s">
        <v>1045</v>
      </c>
      <c r="O1468" s="56" t="s">
        <v>546</v>
      </c>
      <c r="P1468" s="1" t="s">
        <v>188</v>
      </c>
      <c r="Q1468" s="56" t="s">
        <v>552</v>
      </c>
      <c r="R1468" s="56" t="s">
        <v>339</v>
      </c>
      <c r="S1468" s="56">
        <v>149227</v>
      </c>
      <c r="T1468" s="1" t="s">
        <v>447</v>
      </c>
      <c r="U1468" s="56">
        <v>41416</v>
      </c>
      <c r="V1468" s="56">
        <v>43099</v>
      </c>
      <c r="W1468" s="56">
        <v>41290</v>
      </c>
      <c r="X1468" s="56">
        <v>42734</v>
      </c>
      <c r="Y1468" s="56" t="s">
        <v>340</v>
      </c>
      <c r="Z1468" s="56" t="s">
        <v>341</v>
      </c>
      <c r="AA1468" s="56" t="s">
        <v>342</v>
      </c>
      <c r="AB1468" s="56" t="s">
        <v>343</v>
      </c>
      <c r="AC1468" s="56" t="s">
        <v>342</v>
      </c>
      <c r="AD1468" s="56" t="s">
        <v>342</v>
      </c>
      <c r="AE1468" s="56" t="s">
        <v>334</v>
      </c>
      <c r="AF1468" s="56" t="s">
        <v>291</v>
      </c>
      <c r="AG1468" s="56">
        <v>2016</v>
      </c>
      <c r="AH1468" s="56" t="s">
        <v>80</v>
      </c>
      <c r="AI1468" s="56" t="s">
        <v>348</v>
      </c>
      <c r="AJ1468" s="56">
        <v>2</v>
      </c>
      <c r="AK1468" s="1">
        <v>42369</v>
      </c>
      <c r="AM1468" s="56">
        <v>42613</v>
      </c>
      <c r="AN1468" s="56" t="s">
        <v>551</v>
      </c>
      <c r="AO1468" s="1">
        <v>42443</v>
      </c>
      <c r="AP1468" s="56" t="s">
        <v>548</v>
      </c>
      <c r="AQ1468" s="56">
        <v>327</v>
      </c>
      <c r="AR1468" s="56">
        <v>0</v>
      </c>
      <c r="AS1468" s="56" t="s">
        <v>346</v>
      </c>
      <c r="BB1468" s="56" t="s">
        <v>339</v>
      </c>
      <c r="BC1468" s="56" t="s">
        <v>263</v>
      </c>
      <c r="BD1468" s="56" t="s">
        <v>349</v>
      </c>
      <c r="BE1468" s="56" t="s">
        <v>347</v>
      </c>
      <c r="BF1468" s="56" t="s">
        <v>334</v>
      </c>
      <c r="BG1468" s="56" t="s">
        <v>549</v>
      </c>
      <c r="BH1468" s="56">
        <v>0</v>
      </c>
      <c r="BI1468" s="56">
        <v>0</v>
      </c>
      <c r="BJ1468" s="56">
        <v>1</v>
      </c>
    </row>
    <row r="1469" spans="1:62" hidden="1" x14ac:dyDescent="0.3">
      <c r="A1469" s="56">
        <v>49201658</v>
      </c>
      <c r="B1469" s="86">
        <v>599276</v>
      </c>
      <c r="C1469" s="1">
        <v>42893</v>
      </c>
      <c r="D1469" s="56" t="s">
        <v>543</v>
      </c>
      <c r="E1469" s="56" t="s">
        <v>543</v>
      </c>
      <c r="F1469" s="56" t="s">
        <v>334</v>
      </c>
      <c r="G1469" s="56" t="s">
        <v>335</v>
      </c>
      <c r="H1469" s="56" t="s">
        <v>336</v>
      </c>
      <c r="I1469" s="56" t="s">
        <v>544</v>
      </c>
      <c r="K1469" s="56" t="s">
        <v>337</v>
      </c>
      <c r="L1469" s="56" t="s">
        <v>545</v>
      </c>
      <c r="M1469" s="56" t="s">
        <v>1044</v>
      </c>
      <c r="N1469" s="56" t="s">
        <v>1045</v>
      </c>
      <c r="O1469" s="56" t="s">
        <v>546</v>
      </c>
      <c r="P1469" s="1" t="s">
        <v>188</v>
      </c>
      <c r="Q1469" s="56" t="s">
        <v>552</v>
      </c>
      <c r="R1469" s="56" t="s">
        <v>339</v>
      </c>
      <c r="S1469" s="56">
        <v>149227</v>
      </c>
      <c r="T1469" s="1" t="s">
        <v>447</v>
      </c>
      <c r="U1469" s="56">
        <v>41416</v>
      </c>
      <c r="V1469" s="56">
        <v>43099</v>
      </c>
      <c r="W1469" s="56">
        <v>41290</v>
      </c>
      <c r="X1469" s="56">
        <v>42734</v>
      </c>
      <c r="Y1469" s="56" t="s">
        <v>340</v>
      </c>
      <c r="Z1469" s="56" t="s">
        <v>341</v>
      </c>
      <c r="AA1469" s="56" t="s">
        <v>342</v>
      </c>
      <c r="AB1469" s="56" t="s">
        <v>343</v>
      </c>
      <c r="AC1469" s="56" t="s">
        <v>342</v>
      </c>
      <c r="AD1469" s="56" t="s">
        <v>342</v>
      </c>
      <c r="AE1469" s="56" t="s">
        <v>334</v>
      </c>
      <c r="AF1469" s="56" t="s">
        <v>292</v>
      </c>
      <c r="AG1469" s="56">
        <v>2013</v>
      </c>
      <c r="AH1469" s="56" t="s">
        <v>80</v>
      </c>
      <c r="AI1469" s="56" t="s">
        <v>344</v>
      </c>
      <c r="AJ1469" s="56">
        <v>0</v>
      </c>
      <c r="AM1469" s="56">
        <v>42613</v>
      </c>
      <c r="AN1469" s="56" t="s">
        <v>551</v>
      </c>
      <c r="AO1469" s="1">
        <v>41350</v>
      </c>
      <c r="AP1469" s="56" t="s">
        <v>548</v>
      </c>
      <c r="AQ1469" s="56">
        <v>327</v>
      </c>
      <c r="AR1469" s="56">
        <v>0</v>
      </c>
      <c r="AS1469" s="56" t="s">
        <v>346</v>
      </c>
      <c r="BB1469" s="56" t="s">
        <v>339</v>
      </c>
      <c r="BC1469" s="56" t="s">
        <v>263</v>
      </c>
      <c r="BD1469" s="56" t="s">
        <v>349</v>
      </c>
      <c r="BE1469" s="56" t="s">
        <v>347</v>
      </c>
      <c r="BF1469" s="56" t="s">
        <v>334</v>
      </c>
      <c r="BG1469" s="56" t="s">
        <v>549</v>
      </c>
      <c r="BH1469" s="56">
        <v>0</v>
      </c>
      <c r="BI1469" s="56">
        <v>0</v>
      </c>
      <c r="BJ1469" s="56">
        <v>1</v>
      </c>
    </row>
    <row r="1470" spans="1:62" hidden="1" x14ac:dyDescent="0.3">
      <c r="A1470" s="56">
        <v>49201650</v>
      </c>
      <c r="B1470" s="86">
        <v>599276</v>
      </c>
      <c r="C1470" s="1">
        <v>42893</v>
      </c>
      <c r="D1470" s="56" t="s">
        <v>543</v>
      </c>
      <c r="E1470" s="56" t="s">
        <v>543</v>
      </c>
      <c r="F1470" s="56" t="s">
        <v>334</v>
      </c>
      <c r="G1470" s="56" t="s">
        <v>335</v>
      </c>
      <c r="H1470" s="56" t="s">
        <v>336</v>
      </c>
      <c r="I1470" s="56" t="s">
        <v>544</v>
      </c>
      <c r="K1470" s="56" t="s">
        <v>337</v>
      </c>
      <c r="L1470" s="56" t="s">
        <v>545</v>
      </c>
      <c r="M1470" s="56" t="s">
        <v>1044</v>
      </c>
      <c r="N1470" s="56" t="s">
        <v>1045</v>
      </c>
      <c r="O1470" s="56" t="s">
        <v>546</v>
      </c>
      <c r="P1470" s="1" t="s">
        <v>188</v>
      </c>
      <c r="Q1470" s="56" t="s">
        <v>241</v>
      </c>
      <c r="R1470" s="56" t="s">
        <v>339</v>
      </c>
      <c r="S1470" s="56">
        <v>149228</v>
      </c>
      <c r="T1470" s="1" t="s">
        <v>195</v>
      </c>
      <c r="U1470" s="56">
        <v>41416</v>
      </c>
      <c r="V1470" s="56">
        <v>43099</v>
      </c>
      <c r="W1470" s="56">
        <v>41394</v>
      </c>
      <c r="X1470" s="56">
        <v>42734</v>
      </c>
      <c r="Y1470" s="56" t="s">
        <v>340</v>
      </c>
      <c r="Z1470" s="56" t="s">
        <v>341</v>
      </c>
      <c r="AA1470" s="56" t="s">
        <v>342</v>
      </c>
      <c r="AB1470" s="56" t="s">
        <v>343</v>
      </c>
      <c r="AC1470" s="56" t="s">
        <v>342</v>
      </c>
      <c r="AD1470" s="56" t="s">
        <v>342</v>
      </c>
      <c r="AE1470" s="56" t="s">
        <v>334</v>
      </c>
      <c r="AF1470" s="56" t="s">
        <v>292</v>
      </c>
      <c r="AG1470" s="56">
        <v>2015</v>
      </c>
      <c r="AH1470" s="56" t="s">
        <v>80</v>
      </c>
      <c r="AI1470" s="56" t="s">
        <v>344</v>
      </c>
      <c r="AJ1470" s="56">
        <v>0</v>
      </c>
      <c r="AM1470" s="56">
        <v>42794</v>
      </c>
      <c r="AN1470" s="56" t="s">
        <v>551</v>
      </c>
      <c r="AO1470" s="1">
        <v>41350</v>
      </c>
      <c r="AP1470" s="56" t="s">
        <v>548</v>
      </c>
      <c r="AQ1470" s="56">
        <v>252</v>
      </c>
      <c r="AR1470" s="56">
        <v>0</v>
      </c>
      <c r="AS1470" s="56" t="s">
        <v>346</v>
      </c>
      <c r="BB1470" s="56" t="s">
        <v>339</v>
      </c>
      <c r="BC1470" s="56" t="s">
        <v>263</v>
      </c>
      <c r="BD1470" s="56" t="s">
        <v>349</v>
      </c>
      <c r="BE1470" s="56" t="s">
        <v>347</v>
      </c>
      <c r="BF1470" s="56" t="s">
        <v>334</v>
      </c>
      <c r="BG1470" s="56" t="s">
        <v>549</v>
      </c>
      <c r="BH1470" s="56">
        <v>0</v>
      </c>
      <c r="BI1470" s="56">
        <v>0</v>
      </c>
      <c r="BJ1470" s="56">
        <v>1</v>
      </c>
    </row>
    <row r="1471" spans="1:62" hidden="1" x14ac:dyDescent="0.3">
      <c r="A1471" s="56">
        <v>49201647</v>
      </c>
      <c r="B1471" s="86">
        <v>599276</v>
      </c>
      <c r="C1471" s="1">
        <v>42893</v>
      </c>
      <c r="D1471" s="56" t="s">
        <v>543</v>
      </c>
      <c r="E1471" s="56" t="s">
        <v>543</v>
      </c>
      <c r="F1471" s="56" t="s">
        <v>334</v>
      </c>
      <c r="G1471" s="56" t="s">
        <v>335</v>
      </c>
      <c r="H1471" s="56" t="s">
        <v>336</v>
      </c>
      <c r="I1471" s="56" t="s">
        <v>544</v>
      </c>
      <c r="K1471" s="56" t="s">
        <v>337</v>
      </c>
      <c r="L1471" s="56" t="s">
        <v>545</v>
      </c>
      <c r="M1471" s="56" t="s">
        <v>1044</v>
      </c>
      <c r="N1471" s="56" t="s">
        <v>1045</v>
      </c>
      <c r="O1471" s="56" t="s">
        <v>546</v>
      </c>
      <c r="P1471" s="1" t="s">
        <v>188</v>
      </c>
      <c r="Q1471" s="56" t="s">
        <v>241</v>
      </c>
      <c r="R1471" s="56" t="s">
        <v>339</v>
      </c>
      <c r="S1471" s="56">
        <v>149228</v>
      </c>
      <c r="T1471" s="1" t="s">
        <v>195</v>
      </c>
      <c r="U1471" s="56">
        <v>41416</v>
      </c>
      <c r="V1471" s="56">
        <v>43099</v>
      </c>
      <c r="W1471" s="56">
        <v>41394</v>
      </c>
      <c r="X1471" s="56">
        <v>42734</v>
      </c>
      <c r="Y1471" s="56" t="s">
        <v>340</v>
      </c>
      <c r="Z1471" s="56" t="s">
        <v>341</v>
      </c>
      <c r="AA1471" s="56" t="s">
        <v>342</v>
      </c>
      <c r="AB1471" s="56" t="s">
        <v>343</v>
      </c>
      <c r="AC1471" s="56" t="s">
        <v>342</v>
      </c>
      <c r="AD1471" s="56" t="s">
        <v>342</v>
      </c>
      <c r="AE1471" s="56" t="s">
        <v>334</v>
      </c>
      <c r="AF1471" s="56" t="s">
        <v>292</v>
      </c>
      <c r="AG1471" s="56">
        <v>2014</v>
      </c>
      <c r="AH1471" s="56" t="s">
        <v>80</v>
      </c>
      <c r="AI1471" s="56" t="s">
        <v>348</v>
      </c>
      <c r="AJ1471" s="56">
        <v>0</v>
      </c>
      <c r="AM1471" s="56">
        <v>42794</v>
      </c>
      <c r="AN1471" s="56" t="s">
        <v>551</v>
      </c>
      <c r="AO1471" s="1">
        <v>41404</v>
      </c>
      <c r="AP1471" s="56" t="s">
        <v>548</v>
      </c>
      <c r="AQ1471" s="56">
        <v>252</v>
      </c>
      <c r="AR1471" s="56">
        <v>0</v>
      </c>
      <c r="AS1471" s="56" t="s">
        <v>346</v>
      </c>
      <c r="BB1471" s="56" t="s">
        <v>339</v>
      </c>
      <c r="BC1471" s="56" t="s">
        <v>263</v>
      </c>
      <c r="BD1471" s="56" t="s">
        <v>349</v>
      </c>
      <c r="BE1471" s="56" t="s">
        <v>347</v>
      </c>
      <c r="BF1471" s="56" t="s">
        <v>334</v>
      </c>
      <c r="BG1471" s="56" t="s">
        <v>549</v>
      </c>
      <c r="BH1471" s="56">
        <v>0</v>
      </c>
      <c r="BI1471" s="56">
        <v>0</v>
      </c>
      <c r="BJ1471" s="56">
        <v>1</v>
      </c>
    </row>
    <row r="1472" spans="1:62" hidden="1" x14ac:dyDescent="0.3">
      <c r="A1472" s="56">
        <v>49201648</v>
      </c>
      <c r="B1472" s="86">
        <v>599276</v>
      </c>
      <c r="C1472" s="1">
        <v>42893</v>
      </c>
      <c r="D1472" s="56" t="s">
        <v>543</v>
      </c>
      <c r="E1472" s="56" t="s">
        <v>543</v>
      </c>
      <c r="F1472" s="56" t="s">
        <v>334</v>
      </c>
      <c r="G1472" s="56" t="s">
        <v>335</v>
      </c>
      <c r="H1472" s="56" t="s">
        <v>336</v>
      </c>
      <c r="I1472" s="56" t="s">
        <v>544</v>
      </c>
      <c r="K1472" s="56" t="s">
        <v>337</v>
      </c>
      <c r="L1472" s="56" t="s">
        <v>545</v>
      </c>
      <c r="M1472" s="56" t="s">
        <v>1044</v>
      </c>
      <c r="N1472" s="56" t="s">
        <v>1045</v>
      </c>
      <c r="O1472" s="56" t="s">
        <v>546</v>
      </c>
      <c r="P1472" s="1" t="s">
        <v>188</v>
      </c>
      <c r="Q1472" s="56" t="s">
        <v>241</v>
      </c>
      <c r="R1472" s="56" t="s">
        <v>339</v>
      </c>
      <c r="S1472" s="56">
        <v>149228</v>
      </c>
      <c r="T1472" s="1" t="s">
        <v>195</v>
      </c>
      <c r="U1472" s="56">
        <v>41416</v>
      </c>
      <c r="V1472" s="56">
        <v>43099</v>
      </c>
      <c r="W1472" s="56">
        <v>41394</v>
      </c>
      <c r="X1472" s="56">
        <v>42734</v>
      </c>
      <c r="Y1472" s="56" t="s">
        <v>340</v>
      </c>
      <c r="Z1472" s="56" t="s">
        <v>341</v>
      </c>
      <c r="AA1472" s="56" t="s">
        <v>342</v>
      </c>
      <c r="AB1472" s="56" t="s">
        <v>343</v>
      </c>
      <c r="AC1472" s="56" t="s">
        <v>342</v>
      </c>
      <c r="AD1472" s="56" t="s">
        <v>342</v>
      </c>
      <c r="AE1472" s="56" t="s">
        <v>334</v>
      </c>
      <c r="AF1472" s="56" t="s">
        <v>292</v>
      </c>
      <c r="AG1472" s="56">
        <v>2014</v>
      </c>
      <c r="AH1472" s="56" t="s">
        <v>80</v>
      </c>
      <c r="AI1472" s="56" t="s">
        <v>344</v>
      </c>
      <c r="AJ1472" s="56">
        <v>2</v>
      </c>
      <c r="AM1472" s="56">
        <v>42794</v>
      </c>
      <c r="AN1472" s="56" t="s">
        <v>551</v>
      </c>
      <c r="AO1472" s="1">
        <v>41404</v>
      </c>
      <c r="AP1472" s="56" t="s">
        <v>548</v>
      </c>
      <c r="AQ1472" s="56">
        <v>252</v>
      </c>
      <c r="AR1472" s="56">
        <v>0</v>
      </c>
      <c r="AS1472" s="56" t="s">
        <v>346</v>
      </c>
      <c r="BB1472" s="56" t="s">
        <v>339</v>
      </c>
      <c r="BC1472" s="56" t="s">
        <v>263</v>
      </c>
      <c r="BD1472" s="56" t="s">
        <v>349</v>
      </c>
      <c r="BE1472" s="56" t="s">
        <v>347</v>
      </c>
      <c r="BF1472" s="56" t="s">
        <v>334</v>
      </c>
      <c r="BG1472" s="56" t="s">
        <v>549</v>
      </c>
      <c r="BH1472" s="56">
        <v>0</v>
      </c>
      <c r="BI1472" s="56">
        <v>0</v>
      </c>
      <c r="BJ1472" s="56">
        <v>1</v>
      </c>
    </row>
    <row r="1473" spans="1:62" hidden="1" x14ac:dyDescent="0.3">
      <c r="A1473" s="56">
        <v>49201643</v>
      </c>
      <c r="B1473" s="86">
        <v>599276</v>
      </c>
      <c r="C1473" s="1">
        <v>42893</v>
      </c>
      <c r="D1473" s="56" t="s">
        <v>543</v>
      </c>
      <c r="E1473" s="56" t="s">
        <v>543</v>
      </c>
      <c r="F1473" s="56" t="s">
        <v>334</v>
      </c>
      <c r="G1473" s="56" t="s">
        <v>335</v>
      </c>
      <c r="H1473" s="56" t="s">
        <v>336</v>
      </c>
      <c r="I1473" s="56" t="s">
        <v>544</v>
      </c>
      <c r="K1473" s="56" t="s">
        <v>337</v>
      </c>
      <c r="L1473" s="56" t="s">
        <v>545</v>
      </c>
      <c r="M1473" s="56" t="s">
        <v>1044</v>
      </c>
      <c r="N1473" s="56" t="s">
        <v>1045</v>
      </c>
      <c r="O1473" s="56" t="s">
        <v>546</v>
      </c>
      <c r="P1473" s="1" t="s">
        <v>188</v>
      </c>
      <c r="Q1473" s="56" t="s">
        <v>241</v>
      </c>
      <c r="R1473" s="56" t="s">
        <v>339</v>
      </c>
      <c r="S1473" s="56">
        <v>149228</v>
      </c>
      <c r="T1473" s="1" t="s">
        <v>195</v>
      </c>
      <c r="U1473" s="56">
        <v>41416</v>
      </c>
      <c r="V1473" s="56">
        <v>43099</v>
      </c>
      <c r="W1473" s="56">
        <v>41394</v>
      </c>
      <c r="X1473" s="56">
        <v>42734</v>
      </c>
      <c r="Y1473" s="56" t="s">
        <v>340</v>
      </c>
      <c r="Z1473" s="56" t="s">
        <v>341</v>
      </c>
      <c r="AA1473" s="56" t="s">
        <v>342</v>
      </c>
      <c r="AB1473" s="56" t="s">
        <v>343</v>
      </c>
      <c r="AC1473" s="56" t="s">
        <v>342</v>
      </c>
      <c r="AD1473" s="56" t="s">
        <v>342</v>
      </c>
      <c r="AE1473" s="56" t="s">
        <v>334</v>
      </c>
      <c r="AF1473" s="56" t="s">
        <v>291</v>
      </c>
      <c r="AG1473" s="56">
        <v>2014</v>
      </c>
      <c r="AH1473" s="56" t="s">
        <v>80</v>
      </c>
      <c r="AI1473" s="56" t="s">
        <v>344</v>
      </c>
      <c r="AJ1473" s="56">
        <v>4</v>
      </c>
      <c r="AK1473" s="1">
        <v>41820</v>
      </c>
      <c r="AL1473" s="56" t="s">
        <v>584</v>
      </c>
      <c r="AM1473" s="56">
        <v>42794</v>
      </c>
      <c r="AN1473" s="56" t="s">
        <v>551</v>
      </c>
      <c r="AO1473" s="1">
        <v>42794</v>
      </c>
      <c r="AP1473" s="56" t="s">
        <v>551</v>
      </c>
      <c r="AQ1473" s="56">
        <v>252</v>
      </c>
      <c r="AR1473" s="56">
        <v>0</v>
      </c>
      <c r="AS1473" s="56" t="s">
        <v>346</v>
      </c>
      <c r="BB1473" s="56" t="s">
        <v>339</v>
      </c>
      <c r="BC1473" s="56" t="s">
        <v>263</v>
      </c>
      <c r="BD1473" s="56" t="s">
        <v>349</v>
      </c>
      <c r="BE1473" s="56" t="s">
        <v>347</v>
      </c>
      <c r="BF1473" s="56" t="s">
        <v>334</v>
      </c>
      <c r="BG1473" s="56" t="s">
        <v>549</v>
      </c>
      <c r="BH1473" s="56">
        <v>0</v>
      </c>
      <c r="BI1473" s="56">
        <v>0</v>
      </c>
      <c r="BJ1473" s="56">
        <v>1</v>
      </c>
    </row>
    <row r="1474" spans="1:62" hidden="1" x14ac:dyDescent="0.3">
      <c r="A1474" s="56">
        <v>49201630</v>
      </c>
      <c r="B1474" s="86">
        <v>599276</v>
      </c>
      <c r="C1474" s="1">
        <v>42893</v>
      </c>
      <c r="D1474" s="56" t="s">
        <v>543</v>
      </c>
      <c r="E1474" s="56" t="s">
        <v>543</v>
      </c>
      <c r="F1474" s="56" t="s">
        <v>334</v>
      </c>
      <c r="G1474" s="56" t="s">
        <v>335</v>
      </c>
      <c r="H1474" s="56" t="s">
        <v>336</v>
      </c>
      <c r="I1474" s="56" t="s">
        <v>544</v>
      </c>
      <c r="K1474" s="56" t="s">
        <v>337</v>
      </c>
      <c r="L1474" s="56" t="s">
        <v>545</v>
      </c>
      <c r="M1474" s="56" t="s">
        <v>1044</v>
      </c>
      <c r="N1474" s="56" t="s">
        <v>1045</v>
      </c>
      <c r="O1474" s="56" t="s">
        <v>546</v>
      </c>
      <c r="P1474" s="1" t="s">
        <v>188</v>
      </c>
      <c r="Q1474" s="56" t="s">
        <v>241</v>
      </c>
      <c r="R1474" s="56" t="s">
        <v>339</v>
      </c>
      <c r="S1474" s="56">
        <v>149230</v>
      </c>
      <c r="T1474" s="1" t="s">
        <v>547</v>
      </c>
      <c r="U1474" s="56">
        <v>41416</v>
      </c>
      <c r="V1474" s="56">
        <v>43099</v>
      </c>
      <c r="W1474" s="56">
        <v>41394</v>
      </c>
      <c r="X1474" s="56">
        <v>42734</v>
      </c>
      <c r="Y1474" s="56" t="s">
        <v>340</v>
      </c>
      <c r="Z1474" s="56" t="s">
        <v>341</v>
      </c>
      <c r="AA1474" s="56" t="s">
        <v>347</v>
      </c>
      <c r="AB1474" s="56" t="s">
        <v>343</v>
      </c>
      <c r="AC1474" s="56" t="s">
        <v>342</v>
      </c>
      <c r="AD1474" s="56" t="s">
        <v>347</v>
      </c>
      <c r="AE1474" s="56" t="s">
        <v>334</v>
      </c>
      <c r="AF1474" s="56" t="s">
        <v>291</v>
      </c>
      <c r="AG1474" s="56">
        <v>2014</v>
      </c>
      <c r="AH1474" s="56" t="s">
        <v>80</v>
      </c>
      <c r="AI1474" s="56" t="s">
        <v>348</v>
      </c>
      <c r="AJ1474" s="56">
        <v>1</v>
      </c>
      <c r="AK1474" s="1">
        <v>41608</v>
      </c>
      <c r="AL1474" s="56" t="s">
        <v>583</v>
      </c>
      <c r="AM1474" s="56">
        <v>42613</v>
      </c>
      <c r="AN1474" s="56" t="s">
        <v>551</v>
      </c>
      <c r="AO1474" s="1">
        <v>41654</v>
      </c>
      <c r="AP1474" s="56" t="s">
        <v>548</v>
      </c>
      <c r="AQ1474" s="56">
        <v>66064</v>
      </c>
      <c r="AR1474" s="56">
        <v>0</v>
      </c>
      <c r="AS1474" s="56" t="s">
        <v>346</v>
      </c>
      <c r="BB1474" s="56" t="s">
        <v>339</v>
      </c>
      <c r="BC1474" s="56" t="s">
        <v>263</v>
      </c>
      <c r="BD1474" s="56" t="s">
        <v>349</v>
      </c>
      <c r="BE1474" s="56" t="s">
        <v>347</v>
      </c>
      <c r="BF1474" s="56" t="s">
        <v>334</v>
      </c>
      <c r="BG1474" s="56" t="s">
        <v>549</v>
      </c>
      <c r="BH1474" s="56">
        <v>0</v>
      </c>
      <c r="BI1474" s="56">
        <v>0</v>
      </c>
      <c r="BJ1474" s="56">
        <v>1</v>
      </c>
    </row>
    <row r="1475" spans="1:62" hidden="1" x14ac:dyDescent="0.3">
      <c r="A1475" s="56">
        <v>49201633</v>
      </c>
      <c r="B1475" s="86">
        <v>599276</v>
      </c>
      <c r="C1475" s="1">
        <v>42893</v>
      </c>
      <c r="D1475" s="56" t="s">
        <v>543</v>
      </c>
      <c r="E1475" s="56" t="s">
        <v>543</v>
      </c>
      <c r="F1475" s="56" t="s">
        <v>334</v>
      </c>
      <c r="G1475" s="56" t="s">
        <v>335</v>
      </c>
      <c r="H1475" s="56" t="s">
        <v>336</v>
      </c>
      <c r="I1475" s="56" t="s">
        <v>544</v>
      </c>
      <c r="K1475" s="56" t="s">
        <v>337</v>
      </c>
      <c r="L1475" s="56" t="s">
        <v>545</v>
      </c>
      <c r="M1475" s="56" t="s">
        <v>1044</v>
      </c>
      <c r="N1475" s="56" t="s">
        <v>1045</v>
      </c>
      <c r="O1475" s="56" t="s">
        <v>546</v>
      </c>
      <c r="P1475" s="1" t="s">
        <v>188</v>
      </c>
      <c r="Q1475" s="56" t="s">
        <v>241</v>
      </c>
      <c r="R1475" s="56" t="s">
        <v>339</v>
      </c>
      <c r="S1475" s="56">
        <v>149230</v>
      </c>
      <c r="T1475" s="1" t="s">
        <v>547</v>
      </c>
      <c r="U1475" s="56">
        <v>41416</v>
      </c>
      <c r="V1475" s="56">
        <v>43099</v>
      </c>
      <c r="W1475" s="56">
        <v>41394</v>
      </c>
      <c r="X1475" s="56">
        <v>42734</v>
      </c>
      <c r="Y1475" s="56" t="s">
        <v>340</v>
      </c>
      <c r="Z1475" s="56" t="s">
        <v>341</v>
      </c>
      <c r="AA1475" s="56" t="s">
        <v>347</v>
      </c>
      <c r="AB1475" s="56" t="s">
        <v>343</v>
      </c>
      <c r="AC1475" s="56" t="s">
        <v>342</v>
      </c>
      <c r="AD1475" s="56" t="s">
        <v>347</v>
      </c>
      <c r="AE1475" s="56" t="s">
        <v>334</v>
      </c>
      <c r="AF1475" s="56" t="s">
        <v>291</v>
      </c>
      <c r="AG1475" s="56">
        <v>2016</v>
      </c>
      <c r="AH1475" s="56" t="s">
        <v>80</v>
      </c>
      <c r="AI1475" s="56" t="s">
        <v>348</v>
      </c>
      <c r="AJ1475" s="56">
        <v>1</v>
      </c>
      <c r="AK1475" s="1">
        <v>42369</v>
      </c>
      <c r="AL1475" s="56" t="s">
        <v>581</v>
      </c>
      <c r="AM1475" s="56">
        <v>42613</v>
      </c>
      <c r="AN1475" s="56" t="s">
        <v>551</v>
      </c>
      <c r="AO1475" s="1">
        <v>42409</v>
      </c>
      <c r="AP1475" s="56" t="s">
        <v>548</v>
      </c>
      <c r="AQ1475" s="56">
        <v>66064</v>
      </c>
      <c r="AR1475" s="56">
        <v>0</v>
      </c>
      <c r="AS1475" s="56" t="s">
        <v>346</v>
      </c>
      <c r="BB1475" s="56" t="s">
        <v>339</v>
      </c>
      <c r="BC1475" s="56" t="s">
        <v>263</v>
      </c>
      <c r="BD1475" s="56" t="s">
        <v>349</v>
      </c>
      <c r="BE1475" s="56" t="s">
        <v>347</v>
      </c>
      <c r="BF1475" s="56" t="s">
        <v>334</v>
      </c>
      <c r="BG1475" s="56" t="s">
        <v>549</v>
      </c>
      <c r="BH1475" s="56">
        <v>0</v>
      </c>
      <c r="BI1475" s="56">
        <v>0</v>
      </c>
      <c r="BJ1475" s="56">
        <v>1</v>
      </c>
    </row>
    <row r="1476" spans="1:62" hidden="1" x14ac:dyDescent="0.3">
      <c r="A1476" s="56">
        <v>49201634</v>
      </c>
      <c r="B1476" s="86">
        <v>599276</v>
      </c>
      <c r="C1476" s="1">
        <v>42893</v>
      </c>
      <c r="D1476" s="56" t="s">
        <v>543</v>
      </c>
      <c r="E1476" s="56" t="s">
        <v>543</v>
      </c>
      <c r="F1476" s="56" t="s">
        <v>334</v>
      </c>
      <c r="G1476" s="56" t="s">
        <v>335</v>
      </c>
      <c r="H1476" s="56" t="s">
        <v>336</v>
      </c>
      <c r="I1476" s="56" t="s">
        <v>544</v>
      </c>
      <c r="K1476" s="56" t="s">
        <v>337</v>
      </c>
      <c r="L1476" s="56" t="s">
        <v>545</v>
      </c>
      <c r="M1476" s="56" t="s">
        <v>1044</v>
      </c>
      <c r="N1476" s="56" t="s">
        <v>1045</v>
      </c>
      <c r="O1476" s="56" t="s">
        <v>546</v>
      </c>
      <c r="P1476" s="1" t="s">
        <v>188</v>
      </c>
      <c r="Q1476" s="56" t="s">
        <v>241</v>
      </c>
      <c r="R1476" s="56" t="s">
        <v>339</v>
      </c>
      <c r="S1476" s="56">
        <v>149230</v>
      </c>
      <c r="T1476" s="1" t="s">
        <v>547</v>
      </c>
      <c r="U1476" s="56">
        <v>41416</v>
      </c>
      <c r="V1476" s="56">
        <v>43099</v>
      </c>
      <c r="W1476" s="56">
        <v>41394</v>
      </c>
      <c r="X1476" s="56">
        <v>42734</v>
      </c>
      <c r="Y1476" s="56" t="s">
        <v>340</v>
      </c>
      <c r="Z1476" s="56" t="s">
        <v>341</v>
      </c>
      <c r="AA1476" s="56" t="s">
        <v>347</v>
      </c>
      <c r="AB1476" s="56" t="s">
        <v>343</v>
      </c>
      <c r="AC1476" s="56" t="s">
        <v>342</v>
      </c>
      <c r="AD1476" s="56" t="s">
        <v>347</v>
      </c>
      <c r="AE1476" s="56" t="s">
        <v>334</v>
      </c>
      <c r="AF1476" s="56" t="s">
        <v>291</v>
      </c>
      <c r="AG1476" s="56">
        <v>2016</v>
      </c>
      <c r="AH1476" s="56" t="s">
        <v>80</v>
      </c>
      <c r="AI1476" s="56" t="s">
        <v>344</v>
      </c>
      <c r="AJ1476" s="56">
        <v>1</v>
      </c>
      <c r="AK1476" s="1">
        <v>42551</v>
      </c>
      <c r="AL1476" s="56" t="s">
        <v>890</v>
      </c>
      <c r="AM1476" s="56">
        <v>42613</v>
      </c>
      <c r="AN1476" s="56" t="s">
        <v>551</v>
      </c>
      <c r="AO1476" s="1">
        <v>42613</v>
      </c>
      <c r="AP1476" s="56" t="s">
        <v>551</v>
      </c>
      <c r="AQ1476" s="56">
        <v>66064</v>
      </c>
      <c r="AR1476" s="56">
        <v>0</v>
      </c>
      <c r="AS1476" s="56" t="s">
        <v>346</v>
      </c>
      <c r="BB1476" s="56" t="s">
        <v>339</v>
      </c>
      <c r="BC1476" s="56" t="s">
        <v>263</v>
      </c>
      <c r="BD1476" s="56" t="s">
        <v>349</v>
      </c>
      <c r="BE1476" s="56" t="s">
        <v>347</v>
      </c>
      <c r="BF1476" s="56" t="s">
        <v>334</v>
      </c>
      <c r="BG1476" s="56" t="s">
        <v>549</v>
      </c>
      <c r="BH1476" s="56">
        <v>0</v>
      </c>
      <c r="BI1476" s="56">
        <v>0</v>
      </c>
      <c r="BJ1476" s="56">
        <v>1</v>
      </c>
    </row>
    <row r="1477" spans="1:62" hidden="1" x14ac:dyDescent="0.3">
      <c r="A1477" s="56">
        <v>49201631</v>
      </c>
      <c r="B1477" s="86">
        <v>599276</v>
      </c>
      <c r="C1477" s="1">
        <v>42893</v>
      </c>
      <c r="D1477" s="56" t="s">
        <v>543</v>
      </c>
      <c r="E1477" s="56" t="s">
        <v>543</v>
      </c>
      <c r="F1477" s="56" t="s">
        <v>334</v>
      </c>
      <c r="G1477" s="56" t="s">
        <v>335</v>
      </c>
      <c r="H1477" s="56" t="s">
        <v>336</v>
      </c>
      <c r="I1477" s="56" t="s">
        <v>544</v>
      </c>
      <c r="K1477" s="56" t="s">
        <v>337</v>
      </c>
      <c r="L1477" s="56" t="s">
        <v>545</v>
      </c>
      <c r="M1477" s="56" t="s">
        <v>1044</v>
      </c>
      <c r="N1477" s="56" t="s">
        <v>1045</v>
      </c>
      <c r="O1477" s="56" t="s">
        <v>546</v>
      </c>
      <c r="P1477" s="1" t="s">
        <v>188</v>
      </c>
      <c r="Q1477" s="56" t="s">
        <v>241</v>
      </c>
      <c r="R1477" s="56" t="s">
        <v>339</v>
      </c>
      <c r="S1477" s="56">
        <v>149230</v>
      </c>
      <c r="T1477" s="1" t="s">
        <v>547</v>
      </c>
      <c r="U1477" s="56">
        <v>41416</v>
      </c>
      <c r="V1477" s="56">
        <v>43099</v>
      </c>
      <c r="W1477" s="56">
        <v>41394</v>
      </c>
      <c r="X1477" s="56">
        <v>42734</v>
      </c>
      <c r="Y1477" s="56" t="s">
        <v>340</v>
      </c>
      <c r="Z1477" s="56" t="s">
        <v>341</v>
      </c>
      <c r="AA1477" s="56" t="s">
        <v>347</v>
      </c>
      <c r="AB1477" s="56" t="s">
        <v>343</v>
      </c>
      <c r="AC1477" s="56" t="s">
        <v>342</v>
      </c>
      <c r="AD1477" s="56" t="s">
        <v>347</v>
      </c>
      <c r="AE1477" s="56" t="s">
        <v>334</v>
      </c>
      <c r="AF1477" s="56" t="s">
        <v>291</v>
      </c>
      <c r="AG1477" s="56">
        <v>2014</v>
      </c>
      <c r="AH1477" s="56" t="s">
        <v>80</v>
      </c>
      <c r="AI1477" s="56" t="s">
        <v>344</v>
      </c>
      <c r="AJ1477" s="56">
        <v>0</v>
      </c>
      <c r="AK1477" s="1">
        <v>41790</v>
      </c>
      <c r="AL1477" s="56" t="s">
        <v>582</v>
      </c>
      <c r="AM1477" s="56">
        <v>42613</v>
      </c>
      <c r="AN1477" s="56" t="s">
        <v>551</v>
      </c>
      <c r="AO1477" s="1">
        <v>41828</v>
      </c>
      <c r="AP1477" s="56" t="s">
        <v>548</v>
      </c>
      <c r="AQ1477" s="56">
        <v>66064</v>
      </c>
      <c r="AR1477" s="56">
        <v>0</v>
      </c>
      <c r="AS1477" s="56" t="s">
        <v>346</v>
      </c>
      <c r="BB1477" s="56" t="s">
        <v>339</v>
      </c>
      <c r="BC1477" s="56" t="s">
        <v>263</v>
      </c>
      <c r="BD1477" s="56" t="s">
        <v>349</v>
      </c>
      <c r="BE1477" s="56" t="s">
        <v>347</v>
      </c>
      <c r="BF1477" s="56" t="s">
        <v>334</v>
      </c>
      <c r="BG1477" s="56" t="s">
        <v>549</v>
      </c>
      <c r="BH1477" s="56">
        <v>0</v>
      </c>
      <c r="BI1477" s="56">
        <v>0</v>
      </c>
      <c r="BJ1477" s="56">
        <v>1</v>
      </c>
    </row>
    <row r="1478" spans="1:62" hidden="1" x14ac:dyDescent="0.3">
      <c r="A1478" s="56">
        <v>49201626</v>
      </c>
      <c r="B1478" s="86">
        <v>599276</v>
      </c>
      <c r="C1478" s="1">
        <v>42893</v>
      </c>
      <c r="D1478" s="56" t="s">
        <v>543</v>
      </c>
      <c r="E1478" s="56" t="s">
        <v>543</v>
      </c>
      <c r="F1478" s="56" t="s">
        <v>334</v>
      </c>
      <c r="G1478" s="56" t="s">
        <v>335</v>
      </c>
      <c r="H1478" s="56" t="s">
        <v>336</v>
      </c>
      <c r="I1478" s="56" t="s">
        <v>544</v>
      </c>
      <c r="K1478" s="56" t="s">
        <v>337</v>
      </c>
      <c r="L1478" s="56" t="s">
        <v>545</v>
      </c>
      <c r="M1478" s="56" t="s">
        <v>1044</v>
      </c>
      <c r="N1478" s="56" t="s">
        <v>1045</v>
      </c>
      <c r="O1478" s="56" t="s">
        <v>546</v>
      </c>
      <c r="P1478" s="1" t="s">
        <v>188</v>
      </c>
      <c r="Q1478" s="56" t="s">
        <v>241</v>
      </c>
      <c r="R1478" s="56" t="s">
        <v>339</v>
      </c>
      <c r="S1478" s="56">
        <v>149226</v>
      </c>
      <c r="T1478" s="1" t="s">
        <v>189</v>
      </c>
      <c r="U1478" s="56">
        <v>41416</v>
      </c>
      <c r="V1478" s="56">
        <v>43099</v>
      </c>
      <c r="W1478" s="56">
        <v>41290</v>
      </c>
      <c r="X1478" s="56">
        <v>42734</v>
      </c>
      <c r="Y1478" s="56" t="s">
        <v>340</v>
      </c>
      <c r="Z1478" s="56" t="s">
        <v>341</v>
      </c>
      <c r="AA1478" s="56" t="s">
        <v>342</v>
      </c>
      <c r="AB1478" s="56" t="s">
        <v>343</v>
      </c>
      <c r="AC1478" s="56" t="s">
        <v>342</v>
      </c>
      <c r="AD1478" s="56" t="s">
        <v>342</v>
      </c>
      <c r="AE1478" s="56" t="s">
        <v>334</v>
      </c>
      <c r="AF1478" s="56" t="s">
        <v>292</v>
      </c>
      <c r="AG1478" s="56">
        <v>2014</v>
      </c>
      <c r="AH1478" s="56" t="s">
        <v>80</v>
      </c>
      <c r="AI1478" s="56" t="s">
        <v>348</v>
      </c>
      <c r="AJ1478" s="56">
        <v>0</v>
      </c>
      <c r="AM1478" s="56">
        <v>42613</v>
      </c>
      <c r="AN1478" s="56" t="s">
        <v>551</v>
      </c>
      <c r="AO1478" s="1">
        <v>41347</v>
      </c>
      <c r="AP1478" s="56" t="s">
        <v>548</v>
      </c>
      <c r="AQ1478" s="56">
        <v>247</v>
      </c>
      <c r="AR1478" s="56">
        <v>0</v>
      </c>
      <c r="AS1478" s="56" t="s">
        <v>346</v>
      </c>
      <c r="BB1478" s="56" t="s">
        <v>339</v>
      </c>
      <c r="BC1478" s="56" t="s">
        <v>263</v>
      </c>
      <c r="BD1478" s="56" t="s">
        <v>349</v>
      </c>
      <c r="BE1478" s="56" t="s">
        <v>347</v>
      </c>
      <c r="BF1478" s="56" t="s">
        <v>334</v>
      </c>
      <c r="BG1478" s="56" t="s">
        <v>549</v>
      </c>
      <c r="BH1478" s="56">
        <v>0</v>
      </c>
      <c r="BI1478" s="56">
        <v>0</v>
      </c>
      <c r="BJ1478" s="56">
        <v>1</v>
      </c>
    </row>
    <row r="1479" spans="1:62" hidden="1" x14ac:dyDescent="0.3">
      <c r="A1479" s="56">
        <v>49201623</v>
      </c>
      <c r="B1479" s="86">
        <v>599276</v>
      </c>
      <c r="C1479" s="1">
        <v>42893</v>
      </c>
      <c r="D1479" s="56" t="s">
        <v>543</v>
      </c>
      <c r="E1479" s="56" t="s">
        <v>543</v>
      </c>
      <c r="F1479" s="56" t="s">
        <v>334</v>
      </c>
      <c r="G1479" s="56" t="s">
        <v>335</v>
      </c>
      <c r="H1479" s="56" t="s">
        <v>336</v>
      </c>
      <c r="I1479" s="56" t="s">
        <v>544</v>
      </c>
      <c r="K1479" s="56" t="s">
        <v>337</v>
      </c>
      <c r="L1479" s="56" t="s">
        <v>545</v>
      </c>
      <c r="M1479" s="56" t="s">
        <v>1044</v>
      </c>
      <c r="N1479" s="56" t="s">
        <v>1045</v>
      </c>
      <c r="O1479" s="56" t="s">
        <v>546</v>
      </c>
      <c r="P1479" s="1" t="s">
        <v>188</v>
      </c>
      <c r="Q1479" s="56" t="s">
        <v>241</v>
      </c>
      <c r="R1479" s="56" t="s">
        <v>339</v>
      </c>
      <c r="S1479" s="56">
        <v>149226</v>
      </c>
      <c r="T1479" s="1" t="s">
        <v>189</v>
      </c>
      <c r="U1479" s="56">
        <v>41416</v>
      </c>
      <c r="V1479" s="56">
        <v>43099</v>
      </c>
      <c r="W1479" s="56">
        <v>41290</v>
      </c>
      <c r="X1479" s="56">
        <v>42734</v>
      </c>
      <c r="Y1479" s="56" t="s">
        <v>340</v>
      </c>
      <c r="Z1479" s="56" t="s">
        <v>341</v>
      </c>
      <c r="AA1479" s="56" t="s">
        <v>342</v>
      </c>
      <c r="AB1479" s="56" t="s">
        <v>343</v>
      </c>
      <c r="AC1479" s="56" t="s">
        <v>342</v>
      </c>
      <c r="AD1479" s="56" t="s">
        <v>342</v>
      </c>
      <c r="AE1479" s="56" t="s">
        <v>334</v>
      </c>
      <c r="AF1479" s="56" t="s">
        <v>291</v>
      </c>
      <c r="AG1479" s="56">
        <v>2014</v>
      </c>
      <c r="AH1479" s="56" t="s">
        <v>80</v>
      </c>
      <c r="AI1479" s="56" t="s">
        <v>344</v>
      </c>
      <c r="AJ1479" s="56">
        <v>0</v>
      </c>
      <c r="AK1479" s="1">
        <v>41790</v>
      </c>
      <c r="AM1479" s="56">
        <v>42613</v>
      </c>
      <c r="AN1479" s="56" t="s">
        <v>551</v>
      </c>
      <c r="AO1479" s="1">
        <v>41828</v>
      </c>
      <c r="AP1479" s="56" t="s">
        <v>548</v>
      </c>
      <c r="AQ1479" s="56">
        <v>247</v>
      </c>
      <c r="AR1479" s="56">
        <v>0</v>
      </c>
      <c r="AS1479" s="56" t="s">
        <v>346</v>
      </c>
      <c r="BB1479" s="56" t="s">
        <v>339</v>
      </c>
      <c r="BC1479" s="56" t="s">
        <v>263</v>
      </c>
      <c r="BD1479" s="56" t="s">
        <v>349</v>
      </c>
      <c r="BE1479" s="56" t="s">
        <v>347</v>
      </c>
      <c r="BF1479" s="56" t="s">
        <v>334</v>
      </c>
      <c r="BG1479" s="56" t="s">
        <v>549</v>
      </c>
      <c r="BH1479" s="56">
        <v>0</v>
      </c>
      <c r="BI1479" s="56">
        <v>0</v>
      </c>
      <c r="BJ1479" s="56">
        <v>1</v>
      </c>
    </row>
    <row r="1480" spans="1:62" hidden="1" x14ac:dyDescent="0.3">
      <c r="A1480" s="56">
        <v>49201624</v>
      </c>
      <c r="B1480" s="86">
        <v>599276</v>
      </c>
      <c r="C1480" s="1">
        <v>42893</v>
      </c>
      <c r="D1480" s="56" t="s">
        <v>543</v>
      </c>
      <c r="E1480" s="56" t="s">
        <v>543</v>
      </c>
      <c r="F1480" s="56" t="s">
        <v>334</v>
      </c>
      <c r="G1480" s="56" t="s">
        <v>335</v>
      </c>
      <c r="H1480" s="56" t="s">
        <v>336</v>
      </c>
      <c r="I1480" s="56" t="s">
        <v>544</v>
      </c>
      <c r="K1480" s="56" t="s">
        <v>337</v>
      </c>
      <c r="L1480" s="56" t="s">
        <v>545</v>
      </c>
      <c r="M1480" s="56" t="s">
        <v>1044</v>
      </c>
      <c r="N1480" s="56" t="s">
        <v>1045</v>
      </c>
      <c r="O1480" s="56" t="s">
        <v>546</v>
      </c>
      <c r="P1480" s="1" t="s">
        <v>188</v>
      </c>
      <c r="Q1480" s="56" t="s">
        <v>241</v>
      </c>
      <c r="R1480" s="56" t="s">
        <v>339</v>
      </c>
      <c r="S1480" s="56">
        <v>149226</v>
      </c>
      <c r="T1480" s="1" t="s">
        <v>189</v>
      </c>
      <c r="U1480" s="56">
        <v>41416</v>
      </c>
      <c r="V1480" s="56">
        <v>43099</v>
      </c>
      <c r="W1480" s="56">
        <v>41290</v>
      </c>
      <c r="X1480" s="56">
        <v>42734</v>
      </c>
      <c r="Y1480" s="56" t="s">
        <v>340</v>
      </c>
      <c r="Z1480" s="56" t="s">
        <v>341</v>
      </c>
      <c r="AA1480" s="56" t="s">
        <v>342</v>
      </c>
      <c r="AB1480" s="56" t="s">
        <v>343</v>
      </c>
      <c r="AC1480" s="56" t="s">
        <v>342</v>
      </c>
      <c r="AD1480" s="56" t="s">
        <v>342</v>
      </c>
      <c r="AE1480" s="56" t="s">
        <v>334</v>
      </c>
      <c r="AF1480" s="56" t="s">
        <v>291</v>
      </c>
      <c r="AG1480" s="56">
        <v>2016</v>
      </c>
      <c r="AH1480" s="56" t="s">
        <v>80</v>
      </c>
      <c r="AI1480" s="56" t="s">
        <v>344</v>
      </c>
      <c r="AJ1480" s="56">
        <v>0</v>
      </c>
      <c r="AK1480" s="1">
        <v>42551</v>
      </c>
      <c r="AM1480" s="56">
        <v>42613</v>
      </c>
      <c r="AN1480" s="56" t="s">
        <v>551</v>
      </c>
      <c r="AO1480" s="1">
        <v>42613</v>
      </c>
      <c r="AP1480" s="56" t="s">
        <v>551</v>
      </c>
      <c r="AQ1480" s="56">
        <v>247</v>
      </c>
      <c r="AR1480" s="56">
        <v>0</v>
      </c>
      <c r="AS1480" s="56" t="s">
        <v>346</v>
      </c>
      <c r="BB1480" s="56" t="s">
        <v>339</v>
      </c>
      <c r="BC1480" s="56" t="s">
        <v>263</v>
      </c>
      <c r="BD1480" s="56" t="s">
        <v>349</v>
      </c>
      <c r="BE1480" s="56" t="s">
        <v>347</v>
      </c>
      <c r="BF1480" s="56" t="s">
        <v>334</v>
      </c>
      <c r="BG1480" s="56" t="s">
        <v>549</v>
      </c>
      <c r="BH1480" s="56">
        <v>0</v>
      </c>
      <c r="BI1480" s="56">
        <v>0</v>
      </c>
      <c r="BJ1480" s="56">
        <v>1</v>
      </c>
    </row>
    <row r="1481" spans="1:62" hidden="1" x14ac:dyDescent="0.3">
      <c r="A1481" s="56">
        <v>49201615</v>
      </c>
      <c r="B1481" s="86">
        <v>599276</v>
      </c>
      <c r="C1481" s="1">
        <v>42893</v>
      </c>
      <c r="D1481" s="56" t="s">
        <v>543</v>
      </c>
      <c r="E1481" s="56" t="s">
        <v>543</v>
      </c>
      <c r="F1481" s="56" t="s">
        <v>334</v>
      </c>
      <c r="G1481" s="56" t="s">
        <v>335</v>
      </c>
      <c r="H1481" s="56" t="s">
        <v>336</v>
      </c>
      <c r="I1481" s="56" t="s">
        <v>544</v>
      </c>
      <c r="K1481" s="56" t="s">
        <v>337</v>
      </c>
      <c r="L1481" s="56" t="s">
        <v>545</v>
      </c>
      <c r="M1481" s="56" t="s">
        <v>1044</v>
      </c>
      <c r="N1481" s="56" t="s">
        <v>1045</v>
      </c>
      <c r="O1481" s="56" t="s">
        <v>546</v>
      </c>
      <c r="P1481" s="1" t="s">
        <v>188</v>
      </c>
      <c r="Q1481" s="56" t="s">
        <v>241</v>
      </c>
      <c r="R1481" s="56" t="s">
        <v>339</v>
      </c>
      <c r="S1481" s="56">
        <v>149231</v>
      </c>
      <c r="T1481" s="1" t="s">
        <v>557</v>
      </c>
      <c r="U1481" s="56">
        <v>41416</v>
      </c>
      <c r="V1481" s="56">
        <v>43099</v>
      </c>
      <c r="W1481" s="56">
        <v>41394</v>
      </c>
      <c r="X1481" s="56">
        <v>42734</v>
      </c>
      <c r="Y1481" s="56" t="s">
        <v>356</v>
      </c>
      <c r="Z1481" s="56" t="s">
        <v>341</v>
      </c>
      <c r="AA1481" s="56" t="s">
        <v>342</v>
      </c>
      <c r="AB1481" s="56" t="s">
        <v>343</v>
      </c>
      <c r="AC1481" s="56" t="s">
        <v>342</v>
      </c>
      <c r="AD1481" s="56" t="s">
        <v>347</v>
      </c>
      <c r="AE1481" s="56" t="s">
        <v>354</v>
      </c>
      <c r="AF1481" s="56" t="s">
        <v>292</v>
      </c>
      <c r="AG1481" s="56">
        <v>2014</v>
      </c>
      <c r="AH1481" s="56" t="s">
        <v>80</v>
      </c>
      <c r="AI1481" s="56" t="s">
        <v>348</v>
      </c>
      <c r="AJ1481" s="56">
        <v>81</v>
      </c>
      <c r="AM1481" s="56">
        <v>42748</v>
      </c>
      <c r="AN1481" s="56" t="s">
        <v>551</v>
      </c>
      <c r="AO1481" s="1">
        <v>41347</v>
      </c>
      <c r="AP1481" s="56" t="s">
        <v>548</v>
      </c>
      <c r="AQ1481" s="56">
        <v>57082</v>
      </c>
      <c r="AR1481" s="56">
        <v>0</v>
      </c>
      <c r="AS1481" s="56" t="s">
        <v>346</v>
      </c>
      <c r="BB1481" s="56" t="s">
        <v>339</v>
      </c>
      <c r="BC1481" s="56" t="s">
        <v>263</v>
      </c>
      <c r="BD1481" s="56" t="s">
        <v>349</v>
      </c>
      <c r="BE1481" s="56" t="s">
        <v>347</v>
      </c>
      <c r="BF1481" s="56" t="s">
        <v>334</v>
      </c>
      <c r="BG1481" s="56" t="s">
        <v>549</v>
      </c>
      <c r="BH1481" s="56">
        <v>0</v>
      </c>
      <c r="BI1481" s="56">
        <v>0</v>
      </c>
      <c r="BJ1481" s="56">
        <v>0</v>
      </c>
    </row>
    <row r="1482" spans="1:62" hidden="1" x14ac:dyDescent="0.3">
      <c r="A1482" s="56">
        <v>49201618</v>
      </c>
      <c r="B1482" s="86">
        <v>599276</v>
      </c>
      <c r="C1482" s="1">
        <v>42893</v>
      </c>
      <c r="D1482" s="56" t="s">
        <v>543</v>
      </c>
      <c r="E1482" s="56" t="s">
        <v>543</v>
      </c>
      <c r="F1482" s="56" t="s">
        <v>334</v>
      </c>
      <c r="G1482" s="56" t="s">
        <v>335</v>
      </c>
      <c r="H1482" s="56" t="s">
        <v>336</v>
      </c>
      <c r="I1482" s="56" t="s">
        <v>544</v>
      </c>
      <c r="K1482" s="56" t="s">
        <v>337</v>
      </c>
      <c r="L1482" s="56" t="s">
        <v>545</v>
      </c>
      <c r="M1482" s="56" t="s">
        <v>1044</v>
      </c>
      <c r="N1482" s="56" t="s">
        <v>1045</v>
      </c>
      <c r="O1482" s="56" t="s">
        <v>546</v>
      </c>
      <c r="P1482" s="1" t="s">
        <v>188</v>
      </c>
      <c r="Q1482" s="56" t="s">
        <v>241</v>
      </c>
      <c r="R1482" s="56" t="s">
        <v>339</v>
      </c>
      <c r="S1482" s="56">
        <v>149231</v>
      </c>
      <c r="T1482" s="1" t="s">
        <v>557</v>
      </c>
      <c r="U1482" s="56">
        <v>41416</v>
      </c>
      <c r="V1482" s="56">
        <v>43099</v>
      </c>
      <c r="W1482" s="56">
        <v>41394</v>
      </c>
      <c r="X1482" s="56">
        <v>42734</v>
      </c>
      <c r="Y1482" s="56" t="s">
        <v>356</v>
      </c>
      <c r="Z1482" s="56" t="s">
        <v>341</v>
      </c>
      <c r="AA1482" s="56" t="s">
        <v>342</v>
      </c>
      <c r="AB1482" s="56" t="s">
        <v>343</v>
      </c>
      <c r="AC1482" s="56" t="s">
        <v>342</v>
      </c>
      <c r="AD1482" s="56" t="s">
        <v>347</v>
      </c>
      <c r="AE1482" s="56" t="s">
        <v>354</v>
      </c>
      <c r="AF1482" s="56" t="s">
        <v>292</v>
      </c>
      <c r="AG1482" s="56">
        <v>2015</v>
      </c>
      <c r="AH1482" s="56" t="s">
        <v>80</v>
      </c>
      <c r="AI1482" s="56" t="s">
        <v>344</v>
      </c>
      <c r="AJ1482" s="56">
        <v>244</v>
      </c>
      <c r="AM1482" s="56">
        <v>42748</v>
      </c>
      <c r="AN1482" s="56" t="s">
        <v>551</v>
      </c>
      <c r="AO1482" s="1">
        <v>41795</v>
      </c>
      <c r="AP1482" s="56" t="s">
        <v>548</v>
      </c>
      <c r="AQ1482" s="56">
        <v>57082</v>
      </c>
      <c r="AR1482" s="56">
        <v>0</v>
      </c>
      <c r="AS1482" s="56" t="s">
        <v>346</v>
      </c>
      <c r="BB1482" s="56" t="s">
        <v>339</v>
      </c>
      <c r="BC1482" s="56" t="s">
        <v>263</v>
      </c>
      <c r="BD1482" s="56" t="s">
        <v>349</v>
      </c>
      <c r="BE1482" s="56" t="s">
        <v>347</v>
      </c>
      <c r="BF1482" s="56" t="s">
        <v>334</v>
      </c>
      <c r="BG1482" s="56" t="s">
        <v>549</v>
      </c>
      <c r="BH1482" s="56">
        <v>0</v>
      </c>
      <c r="BI1482" s="56">
        <v>0</v>
      </c>
      <c r="BJ1482" s="56">
        <v>0</v>
      </c>
    </row>
    <row r="1483" spans="1:62" hidden="1" x14ac:dyDescent="0.3">
      <c r="A1483" s="56">
        <v>49201619</v>
      </c>
      <c r="B1483" s="86">
        <v>599276</v>
      </c>
      <c r="C1483" s="1">
        <v>42893</v>
      </c>
      <c r="D1483" s="56" t="s">
        <v>543</v>
      </c>
      <c r="E1483" s="56" t="s">
        <v>543</v>
      </c>
      <c r="F1483" s="56" t="s">
        <v>334</v>
      </c>
      <c r="G1483" s="56" t="s">
        <v>335</v>
      </c>
      <c r="H1483" s="56" t="s">
        <v>336</v>
      </c>
      <c r="I1483" s="56" t="s">
        <v>544</v>
      </c>
      <c r="K1483" s="56" t="s">
        <v>337</v>
      </c>
      <c r="L1483" s="56" t="s">
        <v>545</v>
      </c>
      <c r="M1483" s="56" t="s">
        <v>1044</v>
      </c>
      <c r="N1483" s="56" t="s">
        <v>1045</v>
      </c>
      <c r="O1483" s="56" t="s">
        <v>546</v>
      </c>
      <c r="P1483" s="1" t="s">
        <v>188</v>
      </c>
      <c r="Q1483" s="56" t="s">
        <v>241</v>
      </c>
      <c r="R1483" s="56" t="s">
        <v>339</v>
      </c>
      <c r="S1483" s="56">
        <v>149231</v>
      </c>
      <c r="T1483" s="1" t="s">
        <v>557</v>
      </c>
      <c r="U1483" s="56">
        <v>41416</v>
      </c>
      <c r="V1483" s="56">
        <v>43099</v>
      </c>
      <c r="W1483" s="56">
        <v>41394</v>
      </c>
      <c r="X1483" s="56">
        <v>42734</v>
      </c>
      <c r="Y1483" s="56" t="s">
        <v>356</v>
      </c>
      <c r="Z1483" s="56" t="s">
        <v>341</v>
      </c>
      <c r="AA1483" s="56" t="s">
        <v>342</v>
      </c>
      <c r="AB1483" s="56" t="s">
        <v>343</v>
      </c>
      <c r="AC1483" s="56" t="s">
        <v>342</v>
      </c>
      <c r="AD1483" s="56" t="s">
        <v>347</v>
      </c>
      <c r="AE1483" s="56" t="s">
        <v>354</v>
      </c>
      <c r="AF1483" s="56" t="s">
        <v>292</v>
      </c>
      <c r="AG1483" s="56">
        <v>2016</v>
      </c>
      <c r="AH1483" s="56" t="s">
        <v>80</v>
      </c>
      <c r="AI1483" s="56" t="s">
        <v>348</v>
      </c>
      <c r="AJ1483" s="56">
        <v>268</v>
      </c>
      <c r="AM1483" s="56">
        <v>42748</v>
      </c>
      <c r="AN1483" s="56" t="s">
        <v>551</v>
      </c>
      <c r="AO1483" s="1">
        <v>41795</v>
      </c>
      <c r="AP1483" s="56" t="s">
        <v>548</v>
      </c>
      <c r="AQ1483" s="56">
        <v>57082</v>
      </c>
      <c r="AR1483" s="56">
        <v>0</v>
      </c>
      <c r="AS1483" s="56" t="s">
        <v>346</v>
      </c>
      <c r="BB1483" s="56" t="s">
        <v>339</v>
      </c>
      <c r="BC1483" s="56" t="s">
        <v>263</v>
      </c>
      <c r="BD1483" s="56" t="s">
        <v>349</v>
      </c>
      <c r="BE1483" s="56" t="s">
        <v>347</v>
      </c>
      <c r="BF1483" s="56" t="s">
        <v>334</v>
      </c>
      <c r="BG1483" s="56" t="s">
        <v>549</v>
      </c>
      <c r="BH1483" s="56">
        <v>0</v>
      </c>
      <c r="BI1483" s="56">
        <v>0</v>
      </c>
      <c r="BJ1483" s="56">
        <v>0</v>
      </c>
    </row>
    <row r="1484" spans="1:62" hidden="1" x14ac:dyDescent="0.3">
      <c r="A1484" s="56">
        <v>49201616</v>
      </c>
      <c r="B1484" s="86">
        <v>599276</v>
      </c>
      <c r="C1484" s="1">
        <v>42893</v>
      </c>
      <c r="D1484" s="56" t="s">
        <v>543</v>
      </c>
      <c r="E1484" s="56" t="s">
        <v>543</v>
      </c>
      <c r="F1484" s="56" t="s">
        <v>334</v>
      </c>
      <c r="G1484" s="56" t="s">
        <v>335</v>
      </c>
      <c r="H1484" s="56" t="s">
        <v>336</v>
      </c>
      <c r="I1484" s="56" t="s">
        <v>544</v>
      </c>
      <c r="K1484" s="56" t="s">
        <v>337</v>
      </c>
      <c r="L1484" s="56" t="s">
        <v>545</v>
      </c>
      <c r="M1484" s="56" t="s">
        <v>1044</v>
      </c>
      <c r="N1484" s="56" t="s">
        <v>1045</v>
      </c>
      <c r="O1484" s="56" t="s">
        <v>546</v>
      </c>
      <c r="P1484" s="1" t="s">
        <v>188</v>
      </c>
      <c r="Q1484" s="56" t="s">
        <v>241</v>
      </c>
      <c r="R1484" s="56" t="s">
        <v>339</v>
      </c>
      <c r="S1484" s="56">
        <v>149231</v>
      </c>
      <c r="T1484" s="1" t="s">
        <v>557</v>
      </c>
      <c r="U1484" s="56">
        <v>41416</v>
      </c>
      <c r="V1484" s="56">
        <v>43099</v>
      </c>
      <c r="W1484" s="56">
        <v>41394</v>
      </c>
      <c r="X1484" s="56">
        <v>42734</v>
      </c>
      <c r="Y1484" s="56" t="s">
        <v>356</v>
      </c>
      <c r="Z1484" s="56" t="s">
        <v>341</v>
      </c>
      <c r="AA1484" s="56" t="s">
        <v>342</v>
      </c>
      <c r="AB1484" s="56" t="s">
        <v>343</v>
      </c>
      <c r="AC1484" s="56" t="s">
        <v>342</v>
      </c>
      <c r="AD1484" s="56" t="s">
        <v>347</v>
      </c>
      <c r="AE1484" s="56" t="s">
        <v>354</v>
      </c>
      <c r="AF1484" s="56" t="s">
        <v>292</v>
      </c>
      <c r="AG1484" s="56">
        <v>2014</v>
      </c>
      <c r="AH1484" s="56" t="s">
        <v>80</v>
      </c>
      <c r="AI1484" s="56" t="s">
        <v>344</v>
      </c>
      <c r="AJ1484" s="56">
        <v>180</v>
      </c>
      <c r="AM1484" s="56">
        <v>42748</v>
      </c>
      <c r="AN1484" s="56" t="s">
        <v>551</v>
      </c>
      <c r="AO1484" s="1">
        <v>41795</v>
      </c>
      <c r="AP1484" s="56" t="s">
        <v>548</v>
      </c>
      <c r="AQ1484" s="56">
        <v>57082</v>
      </c>
      <c r="AR1484" s="56">
        <v>0</v>
      </c>
      <c r="AS1484" s="56" t="s">
        <v>346</v>
      </c>
      <c r="BB1484" s="56" t="s">
        <v>339</v>
      </c>
      <c r="BC1484" s="56" t="s">
        <v>263</v>
      </c>
      <c r="BD1484" s="56" t="s">
        <v>349</v>
      </c>
      <c r="BE1484" s="56" t="s">
        <v>347</v>
      </c>
      <c r="BF1484" s="56" t="s">
        <v>334</v>
      </c>
      <c r="BG1484" s="56" t="s">
        <v>549</v>
      </c>
      <c r="BH1484" s="56">
        <v>0</v>
      </c>
      <c r="BI1484" s="56">
        <v>0</v>
      </c>
      <c r="BJ1484" s="56">
        <v>0</v>
      </c>
    </row>
    <row r="1485" spans="1:62" hidden="1" x14ac:dyDescent="0.3">
      <c r="A1485" s="56">
        <v>49201599</v>
      </c>
      <c r="B1485" s="86">
        <v>599276</v>
      </c>
      <c r="C1485" s="1">
        <v>42893</v>
      </c>
      <c r="D1485" s="56" t="s">
        <v>543</v>
      </c>
      <c r="E1485" s="56" t="s">
        <v>543</v>
      </c>
      <c r="F1485" s="56" t="s">
        <v>334</v>
      </c>
      <c r="G1485" s="56" t="s">
        <v>335</v>
      </c>
      <c r="H1485" s="56" t="s">
        <v>336</v>
      </c>
      <c r="I1485" s="56" t="s">
        <v>544</v>
      </c>
      <c r="K1485" s="56" t="s">
        <v>337</v>
      </c>
      <c r="L1485" s="56" t="s">
        <v>545</v>
      </c>
      <c r="M1485" s="56" t="s">
        <v>1044</v>
      </c>
      <c r="N1485" s="56" t="s">
        <v>1045</v>
      </c>
      <c r="O1485" s="56" t="s">
        <v>546</v>
      </c>
      <c r="P1485" s="1" t="s">
        <v>110</v>
      </c>
      <c r="Q1485" s="56" t="s">
        <v>552</v>
      </c>
      <c r="R1485" s="56" t="s">
        <v>339</v>
      </c>
      <c r="S1485" s="56">
        <v>141812</v>
      </c>
      <c r="T1485" s="1" t="s">
        <v>374</v>
      </c>
      <c r="U1485" s="56">
        <v>41416</v>
      </c>
      <c r="V1485" s="56">
        <v>43099</v>
      </c>
      <c r="W1485" s="56">
        <v>41425</v>
      </c>
      <c r="X1485" s="56">
        <v>42734</v>
      </c>
      <c r="Y1485" s="56" t="s">
        <v>340</v>
      </c>
      <c r="Z1485" s="56" t="s">
        <v>367</v>
      </c>
      <c r="AA1485" s="56" t="s">
        <v>342</v>
      </c>
      <c r="AB1485" s="56" t="s">
        <v>343</v>
      </c>
      <c r="AC1485" s="56" t="s">
        <v>342</v>
      </c>
      <c r="AD1485" s="56" t="s">
        <v>347</v>
      </c>
      <c r="AE1485" s="56" t="s">
        <v>334</v>
      </c>
      <c r="AF1485" s="56" t="s">
        <v>224</v>
      </c>
      <c r="AG1485" s="56">
        <v>2013</v>
      </c>
      <c r="AH1485" s="56" t="s">
        <v>80</v>
      </c>
      <c r="AI1485" s="56" t="s">
        <v>339</v>
      </c>
      <c r="AJ1485" s="56">
        <v>27087137</v>
      </c>
      <c r="AM1485" s="56">
        <v>42762</v>
      </c>
      <c r="AN1485" s="56" t="s">
        <v>551</v>
      </c>
      <c r="AO1485" s="1">
        <v>41655</v>
      </c>
      <c r="AP1485" s="56" t="s">
        <v>548</v>
      </c>
      <c r="AQ1485" s="56">
        <v>266</v>
      </c>
      <c r="AR1485" s="56">
        <v>0</v>
      </c>
      <c r="AS1485" s="56" t="s">
        <v>346</v>
      </c>
      <c r="BB1485" s="56" t="s">
        <v>339</v>
      </c>
      <c r="BC1485" s="56" t="s">
        <v>263</v>
      </c>
      <c r="BD1485" s="56" t="s">
        <v>349</v>
      </c>
      <c r="BE1485" s="56" t="s">
        <v>347</v>
      </c>
      <c r="BF1485" s="56" t="s">
        <v>334</v>
      </c>
      <c r="BG1485" s="56" t="s">
        <v>549</v>
      </c>
      <c r="BH1485" s="56">
        <v>0</v>
      </c>
      <c r="BI1485" s="56">
        <v>0</v>
      </c>
      <c r="BJ1485" s="56">
        <v>1</v>
      </c>
    </row>
    <row r="1486" spans="1:62" hidden="1" x14ac:dyDescent="0.3">
      <c r="A1486" s="56">
        <v>49201608</v>
      </c>
      <c r="B1486" s="86">
        <v>599276</v>
      </c>
      <c r="C1486" s="1">
        <v>42893</v>
      </c>
      <c r="D1486" s="56" t="s">
        <v>543</v>
      </c>
      <c r="E1486" s="56" t="s">
        <v>543</v>
      </c>
      <c r="F1486" s="56" t="s">
        <v>334</v>
      </c>
      <c r="G1486" s="56" t="s">
        <v>335</v>
      </c>
      <c r="H1486" s="56" t="s">
        <v>336</v>
      </c>
      <c r="I1486" s="56" t="s">
        <v>544</v>
      </c>
      <c r="K1486" s="56" t="s">
        <v>337</v>
      </c>
      <c r="L1486" s="56" t="s">
        <v>545</v>
      </c>
      <c r="M1486" s="56" t="s">
        <v>1044</v>
      </c>
      <c r="N1486" s="56" t="s">
        <v>1045</v>
      </c>
      <c r="O1486" s="56" t="s">
        <v>546</v>
      </c>
      <c r="P1486" s="1" t="s">
        <v>110</v>
      </c>
      <c r="Q1486" s="56" t="s">
        <v>552</v>
      </c>
      <c r="R1486" s="56" t="s">
        <v>339</v>
      </c>
      <c r="S1486" s="56">
        <v>141812</v>
      </c>
      <c r="T1486" s="1" t="s">
        <v>374</v>
      </c>
      <c r="U1486" s="56">
        <v>41416</v>
      </c>
      <c r="V1486" s="56">
        <v>43099</v>
      </c>
      <c r="W1486" s="56">
        <v>41425</v>
      </c>
      <c r="X1486" s="56">
        <v>42734</v>
      </c>
      <c r="Y1486" s="56" t="s">
        <v>340</v>
      </c>
      <c r="Z1486" s="56" t="s">
        <v>367</v>
      </c>
      <c r="AA1486" s="56" t="s">
        <v>342</v>
      </c>
      <c r="AB1486" s="56" t="s">
        <v>343</v>
      </c>
      <c r="AC1486" s="56" t="s">
        <v>342</v>
      </c>
      <c r="AD1486" s="56" t="s">
        <v>347</v>
      </c>
      <c r="AE1486" s="56" t="s">
        <v>334</v>
      </c>
      <c r="AF1486" s="56" t="s">
        <v>292</v>
      </c>
      <c r="AG1486" s="56">
        <v>2016</v>
      </c>
      <c r="AH1486" s="56" t="s">
        <v>80</v>
      </c>
      <c r="AI1486" s="56" t="s">
        <v>348</v>
      </c>
      <c r="AJ1486" s="56">
        <v>1400444</v>
      </c>
      <c r="AM1486" s="56">
        <v>42762</v>
      </c>
      <c r="AN1486" s="56" t="s">
        <v>551</v>
      </c>
      <c r="AO1486" s="1">
        <v>41405</v>
      </c>
      <c r="AP1486" s="56" t="s">
        <v>548</v>
      </c>
      <c r="AQ1486" s="56">
        <v>266</v>
      </c>
      <c r="AR1486" s="56">
        <v>0</v>
      </c>
      <c r="AS1486" s="56" t="s">
        <v>346</v>
      </c>
      <c r="BB1486" s="56" t="s">
        <v>339</v>
      </c>
      <c r="BC1486" s="56" t="s">
        <v>263</v>
      </c>
      <c r="BD1486" s="56" t="s">
        <v>349</v>
      </c>
      <c r="BE1486" s="56" t="s">
        <v>347</v>
      </c>
      <c r="BF1486" s="56" t="s">
        <v>334</v>
      </c>
      <c r="BG1486" s="56" t="s">
        <v>549</v>
      </c>
      <c r="BH1486" s="56">
        <v>0</v>
      </c>
      <c r="BI1486" s="56">
        <v>0</v>
      </c>
      <c r="BJ1486" s="56">
        <v>1</v>
      </c>
    </row>
    <row r="1487" spans="1:62" hidden="1" x14ac:dyDescent="0.3">
      <c r="A1487" s="56">
        <v>49201611</v>
      </c>
      <c r="B1487" s="86">
        <v>599276</v>
      </c>
      <c r="C1487" s="1">
        <v>42893</v>
      </c>
      <c r="D1487" s="56" t="s">
        <v>543</v>
      </c>
      <c r="E1487" s="56" t="s">
        <v>543</v>
      </c>
      <c r="F1487" s="56" t="s">
        <v>334</v>
      </c>
      <c r="G1487" s="56" t="s">
        <v>335</v>
      </c>
      <c r="H1487" s="56" t="s">
        <v>336</v>
      </c>
      <c r="I1487" s="56" t="s">
        <v>544</v>
      </c>
      <c r="K1487" s="56" t="s">
        <v>337</v>
      </c>
      <c r="L1487" s="56" t="s">
        <v>545</v>
      </c>
      <c r="M1487" s="56" t="s">
        <v>1044</v>
      </c>
      <c r="N1487" s="56" t="s">
        <v>1045</v>
      </c>
      <c r="O1487" s="56" t="s">
        <v>546</v>
      </c>
      <c r="P1487" s="1" t="s">
        <v>188</v>
      </c>
      <c r="Q1487" s="56" t="s">
        <v>241</v>
      </c>
      <c r="R1487" s="56" t="s">
        <v>339</v>
      </c>
      <c r="S1487" s="56">
        <v>149231</v>
      </c>
      <c r="T1487" s="1" t="s">
        <v>557</v>
      </c>
      <c r="U1487" s="56">
        <v>41416</v>
      </c>
      <c r="V1487" s="56">
        <v>43099</v>
      </c>
      <c r="W1487" s="56">
        <v>41394</v>
      </c>
      <c r="X1487" s="56">
        <v>42734</v>
      </c>
      <c r="Y1487" s="56" t="s">
        <v>356</v>
      </c>
      <c r="Z1487" s="56" t="s">
        <v>341</v>
      </c>
      <c r="AA1487" s="56" t="s">
        <v>342</v>
      </c>
      <c r="AB1487" s="56" t="s">
        <v>343</v>
      </c>
      <c r="AC1487" s="56" t="s">
        <v>342</v>
      </c>
      <c r="AD1487" s="56" t="s">
        <v>347</v>
      </c>
      <c r="AE1487" s="56" t="s">
        <v>354</v>
      </c>
      <c r="AF1487" s="56" t="s">
        <v>291</v>
      </c>
      <c r="AG1487" s="56">
        <v>2014</v>
      </c>
      <c r="AH1487" s="56" t="s">
        <v>80</v>
      </c>
      <c r="AI1487" s="56" t="s">
        <v>348</v>
      </c>
      <c r="AJ1487" s="56">
        <v>111</v>
      </c>
      <c r="AK1487" s="1">
        <v>41578</v>
      </c>
      <c r="AM1487" s="56">
        <v>42748</v>
      </c>
      <c r="AN1487" s="56" t="s">
        <v>551</v>
      </c>
      <c r="AO1487" s="1">
        <v>41673</v>
      </c>
      <c r="AP1487" s="56" t="s">
        <v>548</v>
      </c>
      <c r="AQ1487" s="56">
        <v>57082</v>
      </c>
      <c r="AR1487" s="56">
        <v>0</v>
      </c>
      <c r="AS1487" s="56" t="s">
        <v>346</v>
      </c>
      <c r="BB1487" s="56" t="s">
        <v>339</v>
      </c>
      <c r="BC1487" s="56" t="s">
        <v>263</v>
      </c>
      <c r="BD1487" s="56" t="s">
        <v>349</v>
      </c>
      <c r="BE1487" s="56" t="s">
        <v>347</v>
      </c>
      <c r="BF1487" s="56" t="s">
        <v>334</v>
      </c>
      <c r="BG1487" s="56" t="s">
        <v>549</v>
      </c>
      <c r="BH1487" s="56">
        <v>0</v>
      </c>
      <c r="BI1487" s="56">
        <v>0</v>
      </c>
      <c r="BJ1487" s="56">
        <v>0</v>
      </c>
    </row>
    <row r="1488" spans="1:62" hidden="1" x14ac:dyDescent="0.3">
      <c r="A1488" s="56">
        <v>49201612</v>
      </c>
      <c r="B1488" s="86">
        <v>599276</v>
      </c>
      <c r="C1488" s="1">
        <v>42893</v>
      </c>
      <c r="D1488" s="56" t="s">
        <v>543</v>
      </c>
      <c r="E1488" s="56" t="s">
        <v>543</v>
      </c>
      <c r="F1488" s="56" t="s">
        <v>334</v>
      </c>
      <c r="G1488" s="56" t="s">
        <v>335</v>
      </c>
      <c r="H1488" s="56" t="s">
        <v>336</v>
      </c>
      <c r="I1488" s="56" t="s">
        <v>544</v>
      </c>
      <c r="K1488" s="56" t="s">
        <v>337</v>
      </c>
      <c r="L1488" s="56" t="s">
        <v>545</v>
      </c>
      <c r="M1488" s="56" t="s">
        <v>1044</v>
      </c>
      <c r="N1488" s="56" t="s">
        <v>1045</v>
      </c>
      <c r="O1488" s="56" t="s">
        <v>546</v>
      </c>
      <c r="P1488" s="1" t="s">
        <v>188</v>
      </c>
      <c r="Q1488" s="56" t="s">
        <v>241</v>
      </c>
      <c r="R1488" s="56" t="s">
        <v>339</v>
      </c>
      <c r="S1488" s="56">
        <v>149231</v>
      </c>
      <c r="T1488" s="1" t="s">
        <v>557</v>
      </c>
      <c r="U1488" s="56">
        <v>41416</v>
      </c>
      <c r="V1488" s="56">
        <v>43099</v>
      </c>
      <c r="W1488" s="56">
        <v>41394</v>
      </c>
      <c r="X1488" s="56">
        <v>42734</v>
      </c>
      <c r="Y1488" s="56" t="s">
        <v>356</v>
      </c>
      <c r="Z1488" s="56" t="s">
        <v>341</v>
      </c>
      <c r="AA1488" s="56" t="s">
        <v>342</v>
      </c>
      <c r="AB1488" s="56" t="s">
        <v>343</v>
      </c>
      <c r="AC1488" s="56" t="s">
        <v>342</v>
      </c>
      <c r="AD1488" s="56" t="s">
        <v>347</v>
      </c>
      <c r="AE1488" s="56" t="s">
        <v>354</v>
      </c>
      <c r="AF1488" s="56" t="s">
        <v>291</v>
      </c>
      <c r="AG1488" s="56">
        <v>2014</v>
      </c>
      <c r="AH1488" s="56" t="s">
        <v>80</v>
      </c>
      <c r="AI1488" s="56" t="s">
        <v>344</v>
      </c>
      <c r="AJ1488" s="56">
        <v>185</v>
      </c>
      <c r="AK1488" s="1">
        <v>41820</v>
      </c>
      <c r="AL1488" s="56" t="s">
        <v>580</v>
      </c>
      <c r="AM1488" s="56">
        <v>42748</v>
      </c>
      <c r="AN1488" s="56" t="s">
        <v>551</v>
      </c>
      <c r="AO1488" s="1">
        <v>41864</v>
      </c>
      <c r="AP1488" s="56" t="s">
        <v>548</v>
      </c>
      <c r="AQ1488" s="56">
        <v>57082</v>
      </c>
      <c r="AR1488" s="56">
        <v>0</v>
      </c>
      <c r="AS1488" s="56" t="s">
        <v>346</v>
      </c>
      <c r="BB1488" s="56" t="s">
        <v>339</v>
      </c>
      <c r="BC1488" s="56" t="s">
        <v>263</v>
      </c>
      <c r="BD1488" s="56" t="s">
        <v>349</v>
      </c>
      <c r="BE1488" s="56" t="s">
        <v>347</v>
      </c>
      <c r="BF1488" s="56" t="s">
        <v>334</v>
      </c>
      <c r="BG1488" s="56" t="s">
        <v>549</v>
      </c>
      <c r="BH1488" s="56">
        <v>0</v>
      </c>
      <c r="BI1488" s="56">
        <v>0</v>
      </c>
      <c r="BJ1488" s="56">
        <v>0</v>
      </c>
    </row>
    <row r="1489" spans="1:62" hidden="1" x14ac:dyDescent="0.3">
      <c r="A1489" s="56">
        <v>49201609</v>
      </c>
      <c r="B1489" s="86">
        <v>599276</v>
      </c>
      <c r="C1489" s="1">
        <v>42893</v>
      </c>
      <c r="D1489" s="56" t="s">
        <v>543</v>
      </c>
      <c r="E1489" s="56" t="s">
        <v>543</v>
      </c>
      <c r="F1489" s="56" t="s">
        <v>334</v>
      </c>
      <c r="G1489" s="56" t="s">
        <v>335</v>
      </c>
      <c r="H1489" s="56" t="s">
        <v>336</v>
      </c>
      <c r="I1489" s="56" t="s">
        <v>544</v>
      </c>
      <c r="K1489" s="56" t="s">
        <v>337</v>
      </c>
      <c r="L1489" s="56" t="s">
        <v>545</v>
      </c>
      <c r="M1489" s="56" t="s">
        <v>1044</v>
      </c>
      <c r="N1489" s="56" t="s">
        <v>1045</v>
      </c>
      <c r="O1489" s="56" t="s">
        <v>546</v>
      </c>
      <c r="P1489" s="1" t="s">
        <v>110</v>
      </c>
      <c r="Q1489" s="56" t="s">
        <v>552</v>
      </c>
      <c r="R1489" s="56" t="s">
        <v>339</v>
      </c>
      <c r="S1489" s="56">
        <v>141812</v>
      </c>
      <c r="T1489" s="1" t="s">
        <v>374</v>
      </c>
      <c r="U1489" s="56">
        <v>41416</v>
      </c>
      <c r="V1489" s="56">
        <v>43099</v>
      </c>
      <c r="W1489" s="56">
        <v>41425</v>
      </c>
      <c r="X1489" s="56">
        <v>42734</v>
      </c>
      <c r="Y1489" s="56" t="s">
        <v>340</v>
      </c>
      <c r="Z1489" s="56" t="s">
        <v>367</v>
      </c>
      <c r="AA1489" s="56" t="s">
        <v>342</v>
      </c>
      <c r="AB1489" s="56" t="s">
        <v>343</v>
      </c>
      <c r="AC1489" s="56" t="s">
        <v>342</v>
      </c>
      <c r="AD1489" s="56" t="s">
        <v>347</v>
      </c>
      <c r="AE1489" s="56" t="s">
        <v>334</v>
      </c>
      <c r="AF1489" s="56" t="s">
        <v>292</v>
      </c>
      <c r="AG1489" s="56">
        <v>2016</v>
      </c>
      <c r="AH1489" s="56" t="s">
        <v>80</v>
      </c>
      <c r="AI1489" s="56" t="s">
        <v>344</v>
      </c>
      <c r="AJ1489" s="56">
        <v>1030540</v>
      </c>
      <c r="AM1489" s="56">
        <v>42762</v>
      </c>
      <c r="AN1489" s="56" t="s">
        <v>551</v>
      </c>
      <c r="AO1489" s="1">
        <v>41405</v>
      </c>
      <c r="AP1489" s="56" t="s">
        <v>548</v>
      </c>
      <c r="AQ1489" s="56">
        <v>266</v>
      </c>
      <c r="AR1489" s="56">
        <v>0</v>
      </c>
      <c r="AS1489" s="56" t="s">
        <v>346</v>
      </c>
      <c r="BB1489" s="56" t="s">
        <v>339</v>
      </c>
      <c r="BC1489" s="56" t="s">
        <v>263</v>
      </c>
      <c r="BD1489" s="56" t="s">
        <v>349</v>
      </c>
      <c r="BE1489" s="56" t="s">
        <v>347</v>
      </c>
      <c r="BF1489" s="56" t="s">
        <v>334</v>
      </c>
      <c r="BG1489" s="56" t="s">
        <v>549</v>
      </c>
      <c r="BH1489" s="56">
        <v>0</v>
      </c>
      <c r="BI1489" s="56">
        <v>0</v>
      </c>
      <c r="BJ1489" s="56">
        <v>1</v>
      </c>
    </row>
    <row r="1490" spans="1:62" hidden="1" x14ac:dyDescent="0.3">
      <c r="A1490" s="56">
        <v>49201603</v>
      </c>
      <c r="B1490" s="86">
        <v>599276</v>
      </c>
      <c r="C1490" s="1">
        <v>42893</v>
      </c>
      <c r="D1490" s="56" t="s">
        <v>543</v>
      </c>
      <c r="E1490" s="56" t="s">
        <v>543</v>
      </c>
      <c r="F1490" s="56" t="s">
        <v>334</v>
      </c>
      <c r="G1490" s="56" t="s">
        <v>335</v>
      </c>
      <c r="H1490" s="56" t="s">
        <v>336</v>
      </c>
      <c r="I1490" s="56" t="s">
        <v>544</v>
      </c>
      <c r="K1490" s="56" t="s">
        <v>337</v>
      </c>
      <c r="L1490" s="56" t="s">
        <v>545</v>
      </c>
      <c r="M1490" s="56" t="s">
        <v>1044</v>
      </c>
      <c r="N1490" s="56" t="s">
        <v>1045</v>
      </c>
      <c r="O1490" s="56" t="s">
        <v>546</v>
      </c>
      <c r="P1490" s="1" t="s">
        <v>110</v>
      </c>
      <c r="Q1490" s="56" t="s">
        <v>552</v>
      </c>
      <c r="R1490" s="56" t="s">
        <v>339</v>
      </c>
      <c r="S1490" s="56">
        <v>141812</v>
      </c>
      <c r="T1490" s="1" t="s">
        <v>374</v>
      </c>
      <c r="U1490" s="56">
        <v>41416</v>
      </c>
      <c r="V1490" s="56">
        <v>43099</v>
      </c>
      <c r="W1490" s="56">
        <v>41425</v>
      </c>
      <c r="X1490" s="56">
        <v>42734</v>
      </c>
      <c r="Y1490" s="56" t="s">
        <v>340</v>
      </c>
      <c r="Z1490" s="56" t="s">
        <v>367</v>
      </c>
      <c r="AA1490" s="56" t="s">
        <v>342</v>
      </c>
      <c r="AB1490" s="56" t="s">
        <v>343</v>
      </c>
      <c r="AC1490" s="56" t="s">
        <v>342</v>
      </c>
      <c r="AD1490" s="56" t="s">
        <v>347</v>
      </c>
      <c r="AE1490" s="56" t="s">
        <v>334</v>
      </c>
      <c r="AF1490" s="56" t="s">
        <v>292</v>
      </c>
      <c r="AG1490" s="56">
        <v>2013</v>
      </c>
      <c r="AH1490" s="56" t="s">
        <v>80</v>
      </c>
      <c r="AI1490" s="56" t="s">
        <v>344</v>
      </c>
      <c r="AJ1490" s="56">
        <v>4215000</v>
      </c>
      <c r="AM1490" s="56">
        <v>42762</v>
      </c>
      <c r="AN1490" s="56" t="s">
        <v>551</v>
      </c>
      <c r="AO1490" s="1">
        <v>41405</v>
      </c>
      <c r="AP1490" s="56" t="s">
        <v>548</v>
      </c>
      <c r="AQ1490" s="56">
        <v>266</v>
      </c>
      <c r="AR1490" s="56">
        <v>0</v>
      </c>
      <c r="AS1490" s="56" t="s">
        <v>346</v>
      </c>
      <c r="BB1490" s="56" t="s">
        <v>339</v>
      </c>
      <c r="BC1490" s="56" t="s">
        <v>263</v>
      </c>
      <c r="BD1490" s="56" t="s">
        <v>349</v>
      </c>
      <c r="BE1490" s="56" t="s">
        <v>347</v>
      </c>
      <c r="BF1490" s="56" t="s">
        <v>334</v>
      </c>
      <c r="BG1490" s="56" t="s">
        <v>549</v>
      </c>
      <c r="BH1490" s="56">
        <v>0</v>
      </c>
      <c r="BI1490" s="56">
        <v>0</v>
      </c>
      <c r="BJ1490" s="56">
        <v>1</v>
      </c>
    </row>
    <row r="1491" spans="1:62" hidden="1" x14ac:dyDescent="0.3">
      <c r="A1491" s="56">
        <v>49201600</v>
      </c>
      <c r="B1491" s="86">
        <v>599276</v>
      </c>
      <c r="C1491" s="1">
        <v>42893</v>
      </c>
      <c r="D1491" s="56" t="s">
        <v>543</v>
      </c>
      <c r="E1491" s="56" t="s">
        <v>543</v>
      </c>
      <c r="F1491" s="56" t="s">
        <v>334</v>
      </c>
      <c r="G1491" s="56" t="s">
        <v>335</v>
      </c>
      <c r="H1491" s="56" t="s">
        <v>336</v>
      </c>
      <c r="I1491" s="56" t="s">
        <v>544</v>
      </c>
      <c r="K1491" s="56" t="s">
        <v>337</v>
      </c>
      <c r="L1491" s="56" t="s">
        <v>545</v>
      </c>
      <c r="M1491" s="56" t="s">
        <v>1044</v>
      </c>
      <c r="N1491" s="56" t="s">
        <v>1045</v>
      </c>
      <c r="O1491" s="56" t="s">
        <v>546</v>
      </c>
      <c r="P1491" s="1" t="s">
        <v>110</v>
      </c>
      <c r="Q1491" s="56" t="s">
        <v>552</v>
      </c>
      <c r="R1491" s="56" t="s">
        <v>339</v>
      </c>
      <c r="S1491" s="56">
        <v>141812</v>
      </c>
      <c r="T1491" s="1" t="s">
        <v>374</v>
      </c>
      <c r="U1491" s="56">
        <v>41416</v>
      </c>
      <c r="V1491" s="56">
        <v>43099</v>
      </c>
      <c r="W1491" s="56">
        <v>41425</v>
      </c>
      <c r="X1491" s="56">
        <v>42734</v>
      </c>
      <c r="Y1491" s="56" t="s">
        <v>340</v>
      </c>
      <c r="Z1491" s="56" t="s">
        <v>367</v>
      </c>
      <c r="AA1491" s="56" t="s">
        <v>342</v>
      </c>
      <c r="AB1491" s="56" t="s">
        <v>343</v>
      </c>
      <c r="AC1491" s="56" t="s">
        <v>342</v>
      </c>
      <c r="AD1491" s="56" t="s">
        <v>347</v>
      </c>
      <c r="AE1491" s="56" t="s">
        <v>334</v>
      </c>
      <c r="AF1491" s="56" t="s">
        <v>291</v>
      </c>
      <c r="AG1491" s="56">
        <v>2014</v>
      </c>
      <c r="AH1491" s="56" t="s">
        <v>80</v>
      </c>
      <c r="AI1491" s="56" t="s">
        <v>348</v>
      </c>
      <c r="AJ1491" s="56">
        <v>7328887</v>
      </c>
      <c r="AK1491" s="1">
        <v>41608</v>
      </c>
      <c r="AM1491" s="56">
        <v>42762</v>
      </c>
      <c r="AN1491" s="56" t="s">
        <v>551</v>
      </c>
      <c r="AO1491" s="1">
        <v>41655</v>
      </c>
      <c r="AP1491" s="56" t="s">
        <v>548</v>
      </c>
      <c r="AQ1491" s="56">
        <v>266</v>
      </c>
      <c r="AR1491" s="56">
        <v>0</v>
      </c>
      <c r="AS1491" s="56" t="s">
        <v>346</v>
      </c>
      <c r="BB1491" s="56" t="s">
        <v>339</v>
      </c>
      <c r="BC1491" s="56" t="s">
        <v>263</v>
      </c>
      <c r="BD1491" s="56" t="s">
        <v>349</v>
      </c>
      <c r="BE1491" s="56" t="s">
        <v>347</v>
      </c>
      <c r="BF1491" s="56" t="s">
        <v>334</v>
      </c>
      <c r="BG1491" s="56" t="s">
        <v>549</v>
      </c>
      <c r="BH1491" s="56">
        <v>0</v>
      </c>
      <c r="BI1491" s="56">
        <v>0</v>
      </c>
      <c r="BJ1491" s="56">
        <v>1</v>
      </c>
    </row>
    <row r="1492" spans="1:62" hidden="1" x14ac:dyDescent="0.3">
      <c r="A1492" s="56">
        <v>49201602</v>
      </c>
      <c r="B1492" s="86">
        <v>599276</v>
      </c>
      <c r="C1492" s="1">
        <v>42893</v>
      </c>
      <c r="D1492" s="56" t="s">
        <v>543</v>
      </c>
      <c r="E1492" s="56" t="s">
        <v>543</v>
      </c>
      <c r="F1492" s="56" t="s">
        <v>334</v>
      </c>
      <c r="G1492" s="56" t="s">
        <v>335</v>
      </c>
      <c r="H1492" s="56" t="s">
        <v>336</v>
      </c>
      <c r="I1492" s="56" t="s">
        <v>544</v>
      </c>
      <c r="K1492" s="56" t="s">
        <v>337</v>
      </c>
      <c r="L1492" s="56" t="s">
        <v>545</v>
      </c>
      <c r="M1492" s="56" t="s">
        <v>1044</v>
      </c>
      <c r="N1492" s="56" t="s">
        <v>1045</v>
      </c>
      <c r="O1492" s="56" t="s">
        <v>546</v>
      </c>
      <c r="P1492" s="1" t="s">
        <v>110</v>
      </c>
      <c r="Q1492" s="56" t="s">
        <v>552</v>
      </c>
      <c r="R1492" s="56" t="s">
        <v>339</v>
      </c>
      <c r="S1492" s="56">
        <v>141812</v>
      </c>
      <c r="T1492" s="1" t="s">
        <v>374</v>
      </c>
      <c r="U1492" s="56">
        <v>41416</v>
      </c>
      <c r="V1492" s="56">
        <v>43099</v>
      </c>
      <c r="W1492" s="56">
        <v>41425</v>
      </c>
      <c r="X1492" s="56">
        <v>42734</v>
      </c>
      <c r="Y1492" s="56" t="s">
        <v>340</v>
      </c>
      <c r="Z1492" s="56" t="s">
        <v>367</v>
      </c>
      <c r="AA1492" s="56" t="s">
        <v>342</v>
      </c>
      <c r="AB1492" s="56" t="s">
        <v>343</v>
      </c>
      <c r="AC1492" s="56" t="s">
        <v>342</v>
      </c>
      <c r="AD1492" s="56" t="s">
        <v>347</v>
      </c>
      <c r="AE1492" s="56" t="s">
        <v>334</v>
      </c>
      <c r="AF1492" s="56" t="s">
        <v>291</v>
      </c>
      <c r="AG1492" s="56">
        <v>2017</v>
      </c>
      <c r="AH1492" s="56" t="s">
        <v>80</v>
      </c>
      <c r="AI1492" s="56" t="s">
        <v>348</v>
      </c>
      <c r="AJ1492" s="56">
        <v>7190658</v>
      </c>
      <c r="AK1492" s="1">
        <v>42734</v>
      </c>
      <c r="AL1492" s="56" t="s">
        <v>950</v>
      </c>
      <c r="AM1492" s="56">
        <v>42762</v>
      </c>
      <c r="AN1492" s="56" t="s">
        <v>551</v>
      </c>
      <c r="AO1492" s="1">
        <v>42762</v>
      </c>
      <c r="AP1492" s="56" t="s">
        <v>551</v>
      </c>
      <c r="AQ1492" s="56">
        <v>266</v>
      </c>
      <c r="AR1492" s="56">
        <v>0</v>
      </c>
      <c r="AS1492" s="56" t="s">
        <v>346</v>
      </c>
      <c r="BB1492" s="56" t="s">
        <v>339</v>
      </c>
      <c r="BC1492" s="56" t="s">
        <v>263</v>
      </c>
      <c r="BD1492" s="56" t="s">
        <v>349</v>
      </c>
      <c r="BE1492" s="56" t="s">
        <v>347</v>
      </c>
      <c r="BF1492" s="56" t="s">
        <v>334</v>
      </c>
      <c r="BG1492" s="56" t="s">
        <v>549</v>
      </c>
      <c r="BH1492" s="56">
        <v>0</v>
      </c>
      <c r="BI1492" s="56">
        <v>0</v>
      </c>
      <c r="BJ1492" s="56">
        <v>1</v>
      </c>
    </row>
    <row r="1493" spans="1:62" hidden="1" x14ac:dyDescent="0.3">
      <c r="A1493" s="56">
        <v>49201582</v>
      </c>
      <c r="B1493" s="86">
        <v>599276</v>
      </c>
      <c r="C1493" s="1">
        <v>42893</v>
      </c>
      <c r="D1493" s="56" t="s">
        <v>543</v>
      </c>
      <c r="E1493" s="56" t="s">
        <v>543</v>
      </c>
      <c r="F1493" s="56" t="s">
        <v>334</v>
      </c>
      <c r="G1493" s="56" t="s">
        <v>335</v>
      </c>
      <c r="H1493" s="56" t="s">
        <v>336</v>
      </c>
      <c r="I1493" s="56" t="s">
        <v>544</v>
      </c>
      <c r="K1493" s="56" t="s">
        <v>337</v>
      </c>
      <c r="L1493" s="56" t="s">
        <v>545</v>
      </c>
      <c r="M1493" s="56" t="s">
        <v>1044</v>
      </c>
      <c r="N1493" s="56" t="s">
        <v>1045</v>
      </c>
      <c r="O1493" s="56" t="s">
        <v>546</v>
      </c>
      <c r="P1493" s="1" t="s">
        <v>110</v>
      </c>
      <c r="Q1493" s="56" t="s">
        <v>552</v>
      </c>
      <c r="R1493" s="56" t="s">
        <v>339</v>
      </c>
      <c r="S1493" s="56">
        <v>141811</v>
      </c>
      <c r="T1493" s="1" t="s">
        <v>478</v>
      </c>
      <c r="U1493" s="56">
        <v>41416</v>
      </c>
      <c r="V1493" s="56">
        <v>43099</v>
      </c>
      <c r="W1493" s="56">
        <v>41425</v>
      </c>
      <c r="X1493" s="56">
        <v>42734</v>
      </c>
      <c r="Y1493" s="56" t="s">
        <v>340</v>
      </c>
      <c r="Z1493" s="56" t="s">
        <v>341</v>
      </c>
      <c r="AA1493" s="56" t="s">
        <v>342</v>
      </c>
      <c r="AB1493" s="56" t="s">
        <v>339</v>
      </c>
      <c r="AC1493" s="56" t="s">
        <v>342</v>
      </c>
      <c r="AD1493" s="56" t="s">
        <v>347</v>
      </c>
      <c r="AE1493" s="56" t="s">
        <v>334</v>
      </c>
      <c r="AF1493" s="56" t="s">
        <v>292</v>
      </c>
      <c r="AG1493" s="56">
        <v>2017</v>
      </c>
      <c r="AH1493" s="56" t="s">
        <v>80</v>
      </c>
      <c r="AI1493" s="56" t="s">
        <v>348</v>
      </c>
      <c r="AJ1493" s="56">
        <v>15000</v>
      </c>
      <c r="AM1493" s="56">
        <v>42762</v>
      </c>
      <c r="AN1493" s="56" t="s">
        <v>551</v>
      </c>
      <c r="AO1493" s="1">
        <v>41795</v>
      </c>
      <c r="AP1493" s="56" t="s">
        <v>548</v>
      </c>
      <c r="AQ1493" s="56">
        <v>40</v>
      </c>
      <c r="AR1493" s="56">
        <v>0</v>
      </c>
      <c r="AS1493" s="56" t="s">
        <v>346</v>
      </c>
      <c r="BB1493" s="56" t="s">
        <v>339</v>
      </c>
      <c r="BC1493" s="56" t="s">
        <v>263</v>
      </c>
      <c r="BD1493" s="56" t="s">
        <v>349</v>
      </c>
      <c r="BE1493" s="56" t="s">
        <v>347</v>
      </c>
      <c r="BF1493" s="56" t="s">
        <v>334</v>
      </c>
      <c r="BG1493" s="56" t="s">
        <v>549</v>
      </c>
      <c r="BH1493" s="56">
        <v>0</v>
      </c>
      <c r="BI1493" s="56">
        <v>0</v>
      </c>
      <c r="BJ1493" s="56">
        <v>1</v>
      </c>
    </row>
    <row r="1494" spans="1:62" hidden="1" x14ac:dyDescent="0.3">
      <c r="A1494" s="56">
        <v>49201588</v>
      </c>
      <c r="B1494" s="86">
        <v>599276</v>
      </c>
      <c r="C1494" s="1">
        <v>42893</v>
      </c>
      <c r="D1494" s="56" t="s">
        <v>543</v>
      </c>
      <c r="E1494" s="56" t="s">
        <v>543</v>
      </c>
      <c r="F1494" s="56" t="s">
        <v>334</v>
      </c>
      <c r="G1494" s="56" t="s">
        <v>335</v>
      </c>
      <c r="H1494" s="56" t="s">
        <v>336</v>
      </c>
      <c r="I1494" s="56" t="s">
        <v>544</v>
      </c>
      <c r="K1494" s="56" t="s">
        <v>337</v>
      </c>
      <c r="L1494" s="56" t="s">
        <v>545</v>
      </c>
      <c r="M1494" s="56" t="s">
        <v>1044</v>
      </c>
      <c r="N1494" s="56" t="s">
        <v>1045</v>
      </c>
      <c r="O1494" s="56" t="s">
        <v>546</v>
      </c>
      <c r="P1494" s="1" t="s">
        <v>110</v>
      </c>
      <c r="Q1494" s="56" t="s">
        <v>552</v>
      </c>
      <c r="R1494" s="56" t="s">
        <v>339</v>
      </c>
      <c r="S1494" s="56">
        <v>141807</v>
      </c>
      <c r="T1494" s="1" t="s">
        <v>255</v>
      </c>
      <c r="U1494" s="56">
        <v>41416</v>
      </c>
      <c r="V1494" s="56">
        <v>43099</v>
      </c>
      <c r="W1494" s="56">
        <v>41425</v>
      </c>
      <c r="X1494" s="56">
        <v>42734</v>
      </c>
      <c r="Y1494" s="56" t="s">
        <v>340</v>
      </c>
      <c r="Z1494" s="56" t="s">
        <v>367</v>
      </c>
      <c r="AA1494" s="56" t="s">
        <v>342</v>
      </c>
      <c r="AB1494" s="56" t="s">
        <v>343</v>
      </c>
      <c r="AC1494" s="56" t="s">
        <v>342</v>
      </c>
      <c r="AD1494" s="56" t="s">
        <v>342</v>
      </c>
      <c r="AE1494" s="56" t="s">
        <v>334</v>
      </c>
      <c r="AF1494" s="56" t="s">
        <v>291</v>
      </c>
      <c r="AG1494" s="56">
        <v>2016</v>
      </c>
      <c r="AH1494" s="56" t="s">
        <v>80</v>
      </c>
      <c r="AI1494" s="56" t="s">
        <v>348</v>
      </c>
      <c r="AJ1494" s="56">
        <v>-689889</v>
      </c>
      <c r="AK1494" s="1">
        <v>42369</v>
      </c>
      <c r="AM1494" s="56">
        <v>42762</v>
      </c>
      <c r="AN1494" s="56" t="s">
        <v>551</v>
      </c>
      <c r="AO1494" s="1">
        <v>42409</v>
      </c>
      <c r="AP1494" s="56" t="s">
        <v>548</v>
      </c>
      <c r="AQ1494" s="56">
        <v>269</v>
      </c>
      <c r="AR1494" s="56">
        <v>0</v>
      </c>
      <c r="AS1494" s="56" t="s">
        <v>346</v>
      </c>
      <c r="BB1494" s="56" t="s">
        <v>339</v>
      </c>
      <c r="BC1494" s="56" t="s">
        <v>263</v>
      </c>
      <c r="BD1494" s="56" t="s">
        <v>349</v>
      </c>
      <c r="BE1494" s="56" t="s">
        <v>347</v>
      </c>
      <c r="BF1494" s="56" t="s">
        <v>334</v>
      </c>
      <c r="BG1494" s="56" t="s">
        <v>549</v>
      </c>
      <c r="BH1494" s="56">
        <v>0</v>
      </c>
      <c r="BI1494" s="56">
        <v>0</v>
      </c>
      <c r="BJ1494" s="56">
        <v>1</v>
      </c>
    </row>
    <row r="1495" spans="1:62" hidden="1" x14ac:dyDescent="0.3">
      <c r="A1495" s="56">
        <v>49201593</v>
      </c>
      <c r="B1495" s="86">
        <v>599276</v>
      </c>
      <c r="C1495" s="1">
        <v>42893</v>
      </c>
      <c r="D1495" s="56" t="s">
        <v>543</v>
      </c>
      <c r="E1495" s="56" t="s">
        <v>543</v>
      </c>
      <c r="F1495" s="56" t="s">
        <v>334</v>
      </c>
      <c r="G1495" s="56" t="s">
        <v>335</v>
      </c>
      <c r="H1495" s="56" t="s">
        <v>336</v>
      </c>
      <c r="I1495" s="56" t="s">
        <v>544</v>
      </c>
      <c r="K1495" s="56" t="s">
        <v>337</v>
      </c>
      <c r="L1495" s="56" t="s">
        <v>545</v>
      </c>
      <c r="M1495" s="56" t="s">
        <v>1044</v>
      </c>
      <c r="N1495" s="56" t="s">
        <v>1045</v>
      </c>
      <c r="O1495" s="56" t="s">
        <v>546</v>
      </c>
      <c r="P1495" s="1" t="s">
        <v>110</v>
      </c>
      <c r="Q1495" s="56" t="s">
        <v>552</v>
      </c>
      <c r="R1495" s="56" t="s">
        <v>339</v>
      </c>
      <c r="S1495" s="56">
        <v>141807</v>
      </c>
      <c r="T1495" s="1" t="s">
        <v>255</v>
      </c>
      <c r="U1495" s="56">
        <v>41416</v>
      </c>
      <c r="V1495" s="56">
        <v>43099</v>
      </c>
      <c r="W1495" s="56">
        <v>41425</v>
      </c>
      <c r="X1495" s="56">
        <v>42734</v>
      </c>
      <c r="Y1495" s="56" t="s">
        <v>340</v>
      </c>
      <c r="Z1495" s="56" t="s">
        <v>367</v>
      </c>
      <c r="AA1495" s="56" t="s">
        <v>342</v>
      </c>
      <c r="AB1495" s="56" t="s">
        <v>343</v>
      </c>
      <c r="AC1495" s="56" t="s">
        <v>342</v>
      </c>
      <c r="AD1495" s="56" t="s">
        <v>342</v>
      </c>
      <c r="AE1495" s="56" t="s">
        <v>334</v>
      </c>
      <c r="AF1495" s="56" t="s">
        <v>292</v>
      </c>
      <c r="AG1495" s="56">
        <v>2014</v>
      </c>
      <c r="AH1495" s="56" t="s">
        <v>80</v>
      </c>
      <c r="AI1495" s="56" t="s">
        <v>344</v>
      </c>
      <c r="AJ1495" s="56">
        <v>2500000</v>
      </c>
      <c r="AM1495" s="56">
        <v>42762</v>
      </c>
      <c r="AN1495" s="56" t="s">
        <v>551</v>
      </c>
      <c r="AO1495" s="1">
        <v>41827</v>
      </c>
      <c r="AP1495" s="56" t="s">
        <v>548</v>
      </c>
      <c r="AQ1495" s="56">
        <v>269</v>
      </c>
      <c r="AR1495" s="56">
        <v>0</v>
      </c>
      <c r="AS1495" s="56" t="s">
        <v>346</v>
      </c>
      <c r="BB1495" s="56" t="s">
        <v>339</v>
      </c>
      <c r="BC1495" s="56" t="s">
        <v>263</v>
      </c>
      <c r="BD1495" s="56" t="s">
        <v>349</v>
      </c>
      <c r="BE1495" s="56" t="s">
        <v>347</v>
      </c>
      <c r="BF1495" s="56" t="s">
        <v>334</v>
      </c>
      <c r="BG1495" s="56" t="s">
        <v>549</v>
      </c>
      <c r="BH1495" s="56">
        <v>0</v>
      </c>
      <c r="BI1495" s="56">
        <v>0</v>
      </c>
      <c r="BJ1495" s="56">
        <v>1</v>
      </c>
    </row>
    <row r="1496" spans="1:62" hidden="1" x14ac:dyDescent="0.3">
      <c r="A1496" s="56">
        <v>49201595</v>
      </c>
      <c r="B1496" s="86">
        <v>599276</v>
      </c>
      <c r="C1496" s="1">
        <v>42893</v>
      </c>
      <c r="D1496" s="56" t="s">
        <v>543</v>
      </c>
      <c r="E1496" s="56" t="s">
        <v>543</v>
      </c>
      <c r="F1496" s="56" t="s">
        <v>334</v>
      </c>
      <c r="G1496" s="56" t="s">
        <v>335</v>
      </c>
      <c r="H1496" s="56" t="s">
        <v>336</v>
      </c>
      <c r="I1496" s="56" t="s">
        <v>544</v>
      </c>
      <c r="K1496" s="56" t="s">
        <v>337</v>
      </c>
      <c r="L1496" s="56" t="s">
        <v>545</v>
      </c>
      <c r="M1496" s="56" t="s">
        <v>1044</v>
      </c>
      <c r="N1496" s="56" t="s">
        <v>1045</v>
      </c>
      <c r="O1496" s="56" t="s">
        <v>546</v>
      </c>
      <c r="P1496" s="1" t="s">
        <v>110</v>
      </c>
      <c r="Q1496" s="56" t="s">
        <v>552</v>
      </c>
      <c r="R1496" s="56" t="s">
        <v>339</v>
      </c>
      <c r="S1496" s="56">
        <v>141807</v>
      </c>
      <c r="T1496" s="1" t="s">
        <v>255</v>
      </c>
      <c r="U1496" s="56">
        <v>41416</v>
      </c>
      <c r="V1496" s="56">
        <v>43099</v>
      </c>
      <c r="W1496" s="56">
        <v>41425</v>
      </c>
      <c r="X1496" s="56">
        <v>42734</v>
      </c>
      <c r="Y1496" s="56" t="s">
        <v>340</v>
      </c>
      <c r="Z1496" s="56" t="s">
        <v>367</v>
      </c>
      <c r="AA1496" s="56" t="s">
        <v>342</v>
      </c>
      <c r="AB1496" s="56" t="s">
        <v>343</v>
      </c>
      <c r="AC1496" s="56" t="s">
        <v>342</v>
      </c>
      <c r="AD1496" s="56" t="s">
        <v>342</v>
      </c>
      <c r="AE1496" s="56" t="s">
        <v>334</v>
      </c>
      <c r="AF1496" s="56" t="s">
        <v>292</v>
      </c>
      <c r="AG1496" s="56">
        <v>2015</v>
      </c>
      <c r="AH1496" s="56" t="s">
        <v>80</v>
      </c>
      <c r="AI1496" s="56" t="s">
        <v>344</v>
      </c>
      <c r="AJ1496" s="56">
        <v>4000000</v>
      </c>
      <c r="AM1496" s="56">
        <v>42762</v>
      </c>
      <c r="AN1496" s="56" t="s">
        <v>551</v>
      </c>
      <c r="AO1496" s="1">
        <v>41827</v>
      </c>
      <c r="AP1496" s="56" t="s">
        <v>548</v>
      </c>
      <c r="AQ1496" s="56">
        <v>269</v>
      </c>
      <c r="AR1496" s="56">
        <v>0</v>
      </c>
      <c r="AS1496" s="56" t="s">
        <v>346</v>
      </c>
      <c r="BB1496" s="56" t="s">
        <v>339</v>
      </c>
      <c r="BC1496" s="56" t="s">
        <v>263</v>
      </c>
      <c r="BD1496" s="56" t="s">
        <v>349</v>
      </c>
      <c r="BE1496" s="56" t="s">
        <v>347</v>
      </c>
      <c r="BF1496" s="56" t="s">
        <v>334</v>
      </c>
      <c r="BG1496" s="56" t="s">
        <v>549</v>
      </c>
      <c r="BH1496" s="56">
        <v>0</v>
      </c>
      <c r="BI1496" s="56">
        <v>0</v>
      </c>
      <c r="BJ1496" s="56">
        <v>1</v>
      </c>
    </row>
    <row r="1497" spans="1:62" hidden="1" x14ac:dyDescent="0.3">
      <c r="A1497" s="56">
        <v>49201592</v>
      </c>
      <c r="B1497" s="86">
        <v>599276</v>
      </c>
      <c r="C1497" s="1">
        <v>42893</v>
      </c>
      <c r="D1497" s="56" t="s">
        <v>543</v>
      </c>
      <c r="E1497" s="56" t="s">
        <v>543</v>
      </c>
      <c r="F1497" s="56" t="s">
        <v>334</v>
      </c>
      <c r="G1497" s="56" t="s">
        <v>335</v>
      </c>
      <c r="H1497" s="56" t="s">
        <v>336</v>
      </c>
      <c r="I1497" s="56" t="s">
        <v>544</v>
      </c>
      <c r="K1497" s="56" t="s">
        <v>337</v>
      </c>
      <c r="L1497" s="56" t="s">
        <v>545</v>
      </c>
      <c r="M1497" s="56" t="s">
        <v>1044</v>
      </c>
      <c r="N1497" s="56" t="s">
        <v>1045</v>
      </c>
      <c r="O1497" s="56" t="s">
        <v>546</v>
      </c>
      <c r="P1497" s="1" t="s">
        <v>110</v>
      </c>
      <c r="Q1497" s="56" t="s">
        <v>552</v>
      </c>
      <c r="R1497" s="56" t="s">
        <v>339</v>
      </c>
      <c r="S1497" s="56">
        <v>141807</v>
      </c>
      <c r="T1497" s="1" t="s">
        <v>255</v>
      </c>
      <c r="U1497" s="56">
        <v>41416</v>
      </c>
      <c r="V1497" s="56">
        <v>43099</v>
      </c>
      <c r="W1497" s="56">
        <v>41425</v>
      </c>
      <c r="X1497" s="56">
        <v>42734</v>
      </c>
      <c r="Y1497" s="56" t="s">
        <v>340</v>
      </c>
      <c r="Z1497" s="56" t="s">
        <v>367</v>
      </c>
      <c r="AA1497" s="56" t="s">
        <v>342</v>
      </c>
      <c r="AB1497" s="56" t="s">
        <v>343</v>
      </c>
      <c r="AC1497" s="56" t="s">
        <v>342</v>
      </c>
      <c r="AD1497" s="56" t="s">
        <v>342</v>
      </c>
      <c r="AE1497" s="56" t="s">
        <v>334</v>
      </c>
      <c r="AF1497" s="56" t="s">
        <v>292</v>
      </c>
      <c r="AG1497" s="56">
        <v>2014</v>
      </c>
      <c r="AH1497" s="56" t="s">
        <v>80</v>
      </c>
      <c r="AI1497" s="56" t="s">
        <v>348</v>
      </c>
      <c r="AJ1497" s="56">
        <v>2500000</v>
      </c>
      <c r="AM1497" s="56">
        <v>42762</v>
      </c>
      <c r="AN1497" s="56" t="s">
        <v>551</v>
      </c>
      <c r="AO1497" s="1">
        <v>41827</v>
      </c>
      <c r="AP1497" s="56" t="s">
        <v>548</v>
      </c>
      <c r="AQ1497" s="56">
        <v>269</v>
      </c>
      <c r="AR1497" s="56">
        <v>0</v>
      </c>
      <c r="AS1497" s="56" t="s">
        <v>346</v>
      </c>
      <c r="BB1497" s="56" t="s">
        <v>339</v>
      </c>
      <c r="BC1497" s="56" t="s">
        <v>263</v>
      </c>
      <c r="BD1497" s="56" t="s">
        <v>349</v>
      </c>
      <c r="BE1497" s="56" t="s">
        <v>347</v>
      </c>
      <c r="BF1497" s="56" t="s">
        <v>334</v>
      </c>
      <c r="BG1497" s="56" t="s">
        <v>549</v>
      </c>
      <c r="BH1497" s="56">
        <v>0</v>
      </c>
      <c r="BI1497" s="56">
        <v>0</v>
      </c>
      <c r="BJ1497" s="56">
        <v>1</v>
      </c>
    </row>
    <row r="1498" spans="1:62" hidden="1" x14ac:dyDescent="0.3">
      <c r="A1498" s="56">
        <v>49201587</v>
      </c>
      <c r="B1498" s="86">
        <v>599276</v>
      </c>
      <c r="C1498" s="1">
        <v>42893</v>
      </c>
      <c r="D1498" s="56" t="s">
        <v>543</v>
      </c>
      <c r="E1498" s="56" t="s">
        <v>543</v>
      </c>
      <c r="F1498" s="56" t="s">
        <v>334</v>
      </c>
      <c r="G1498" s="56" t="s">
        <v>335</v>
      </c>
      <c r="H1498" s="56" t="s">
        <v>336</v>
      </c>
      <c r="I1498" s="56" t="s">
        <v>544</v>
      </c>
      <c r="K1498" s="56" t="s">
        <v>337</v>
      </c>
      <c r="L1498" s="56" t="s">
        <v>545</v>
      </c>
      <c r="M1498" s="56" t="s">
        <v>1044</v>
      </c>
      <c r="N1498" s="56" t="s">
        <v>1045</v>
      </c>
      <c r="O1498" s="56" t="s">
        <v>546</v>
      </c>
      <c r="P1498" s="1" t="s">
        <v>110</v>
      </c>
      <c r="Q1498" s="56" t="s">
        <v>552</v>
      </c>
      <c r="R1498" s="56" t="s">
        <v>339</v>
      </c>
      <c r="S1498" s="56">
        <v>141807</v>
      </c>
      <c r="T1498" s="1" t="s">
        <v>255</v>
      </c>
      <c r="U1498" s="56">
        <v>41416</v>
      </c>
      <c r="V1498" s="56">
        <v>43099</v>
      </c>
      <c r="W1498" s="56">
        <v>41425</v>
      </c>
      <c r="X1498" s="56">
        <v>42734</v>
      </c>
      <c r="Y1498" s="56" t="s">
        <v>340</v>
      </c>
      <c r="Z1498" s="56" t="s">
        <v>367</v>
      </c>
      <c r="AA1498" s="56" t="s">
        <v>342</v>
      </c>
      <c r="AB1498" s="56" t="s">
        <v>343</v>
      </c>
      <c r="AC1498" s="56" t="s">
        <v>342</v>
      </c>
      <c r="AD1498" s="56" t="s">
        <v>342</v>
      </c>
      <c r="AE1498" s="56" t="s">
        <v>334</v>
      </c>
      <c r="AF1498" s="56" t="s">
        <v>291</v>
      </c>
      <c r="AG1498" s="56">
        <v>2015</v>
      </c>
      <c r="AH1498" s="56" t="s">
        <v>80</v>
      </c>
      <c r="AI1498" s="56" t="s">
        <v>344</v>
      </c>
      <c r="AJ1498" s="56">
        <v>2358340</v>
      </c>
      <c r="AK1498" s="1">
        <v>42185</v>
      </c>
      <c r="AM1498" s="56">
        <v>42762</v>
      </c>
      <c r="AN1498" s="56" t="s">
        <v>551</v>
      </c>
      <c r="AO1498" s="1">
        <v>42227</v>
      </c>
      <c r="AP1498" s="56" t="s">
        <v>548</v>
      </c>
      <c r="AQ1498" s="56">
        <v>269</v>
      </c>
      <c r="AR1498" s="56">
        <v>0</v>
      </c>
      <c r="AS1498" s="56" t="s">
        <v>346</v>
      </c>
      <c r="BB1498" s="56" t="s">
        <v>339</v>
      </c>
      <c r="BC1498" s="56" t="s">
        <v>263</v>
      </c>
      <c r="BD1498" s="56" t="s">
        <v>349</v>
      </c>
      <c r="BE1498" s="56" t="s">
        <v>347</v>
      </c>
      <c r="BF1498" s="56" t="s">
        <v>334</v>
      </c>
      <c r="BG1498" s="56" t="s">
        <v>549</v>
      </c>
      <c r="BH1498" s="56">
        <v>0</v>
      </c>
      <c r="BI1498" s="56">
        <v>0</v>
      </c>
      <c r="BJ1498" s="56">
        <v>1</v>
      </c>
    </row>
    <row r="1499" spans="1:62" hidden="1" x14ac:dyDescent="0.3">
      <c r="A1499" s="56">
        <v>49201170</v>
      </c>
      <c r="B1499" s="86">
        <v>599276</v>
      </c>
      <c r="C1499" s="1">
        <v>42893</v>
      </c>
      <c r="D1499" s="56" t="s">
        <v>543</v>
      </c>
      <c r="E1499" s="56" t="s">
        <v>543</v>
      </c>
      <c r="F1499" s="56" t="s">
        <v>334</v>
      </c>
      <c r="G1499" s="56" t="s">
        <v>335</v>
      </c>
      <c r="H1499" s="56" t="s">
        <v>336</v>
      </c>
      <c r="I1499" s="56" t="s">
        <v>544</v>
      </c>
      <c r="K1499" s="56" t="s">
        <v>337</v>
      </c>
      <c r="L1499" s="56" t="s">
        <v>545</v>
      </c>
      <c r="M1499" s="56" t="s">
        <v>1044</v>
      </c>
      <c r="N1499" s="56" t="s">
        <v>1045</v>
      </c>
      <c r="O1499" s="56" t="s">
        <v>546</v>
      </c>
      <c r="P1499" s="1" t="s">
        <v>110</v>
      </c>
      <c r="Q1499" s="56" t="s">
        <v>241</v>
      </c>
      <c r="R1499" s="56" t="s">
        <v>339</v>
      </c>
      <c r="S1499" s="56">
        <v>141809</v>
      </c>
      <c r="T1499" s="1" t="s">
        <v>555</v>
      </c>
      <c r="U1499" s="56">
        <v>41416</v>
      </c>
      <c r="V1499" s="56">
        <v>43099</v>
      </c>
      <c r="W1499" s="56">
        <v>41425</v>
      </c>
      <c r="X1499" s="56">
        <v>42734</v>
      </c>
      <c r="Y1499" s="56" t="s">
        <v>356</v>
      </c>
      <c r="Z1499" s="56" t="s">
        <v>341</v>
      </c>
      <c r="AA1499" s="56" t="s">
        <v>347</v>
      </c>
      <c r="AB1499" s="56" t="s">
        <v>343</v>
      </c>
      <c r="AC1499" s="56" t="s">
        <v>342</v>
      </c>
      <c r="AD1499" s="56" t="s">
        <v>342</v>
      </c>
      <c r="AE1499" s="56" t="s">
        <v>354</v>
      </c>
      <c r="AF1499" s="56" t="s">
        <v>292</v>
      </c>
      <c r="AG1499" s="56">
        <v>2017</v>
      </c>
      <c r="AH1499" s="56" t="s">
        <v>80</v>
      </c>
      <c r="AI1499" s="56" t="s">
        <v>348</v>
      </c>
      <c r="AJ1499" s="56">
        <v>122000</v>
      </c>
      <c r="AM1499" s="56">
        <v>41836</v>
      </c>
      <c r="AN1499" s="56" t="s">
        <v>548</v>
      </c>
      <c r="AO1499" s="1">
        <v>41813</v>
      </c>
      <c r="AP1499" s="56" t="s">
        <v>548</v>
      </c>
      <c r="AQ1499" s="56">
        <v>66065</v>
      </c>
      <c r="AR1499" s="56">
        <v>0</v>
      </c>
      <c r="AS1499" s="56" t="s">
        <v>346</v>
      </c>
      <c r="BB1499" s="56" t="s">
        <v>339</v>
      </c>
      <c r="BC1499" s="56" t="s">
        <v>263</v>
      </c>
      <c r="BD1499" s="56" t="s">
        <v>349</v>
      </c>
      <c r="BE1499" s="56" t="s">
        <v>347</v>
      </c>
      <c r="BF1499" s="56" t="s">
        <v>334</v>
      </c>
      <c r="BG1499" s="56" t="s">
        <v>549</v>
      </c>
      <c r="BH1499" s="56">
        <v>0</v>
      </c>
      <c r="BI1499" s="56">
        <v>0</v>
      </c>
      <c r="BJ1499" s="56">
        <v>0</v>
      </c>
    </row>
    <row r="1500" spans="1:62" hidden="1" x14ac:dyDescent="0.3">
      <c r="A1500" s="56">
        <v>49201585</v>
      </c>
      <c r="B1500" s="86">
        <v>599276</v>
      </c>
      <c r="C1500" s="1">
        <v>42893</v>
      </c>
      <c r="D1500" s="56" t="s">
        <v>543</v>
      </c>
      <c r="E1500" s="56" t="s">
        <v>543</v>
      </c>
      <c r="F1500" s="56" t="s">
        <v>334</v>
      </c>
      <c r="G1500" s="56" t="s">
        <v>335</v>
      </c>
      <c r="H1500" s="56" t="s">
        <v>336</v>
      </c>
      <c r="I1500" s="56" t="s">
        <v>544</v>
      </c>
      <c r="K1500" s="56" t="s">
        <v>337</v>
      </c>
      <c r="L1500" s="56" t="s">
        <v>545</v>
      </c>
      <c r="M1500" s="56" t="s">
        <v>1044</v>
      </c>
      <c r="N1500" s="56" t="s">
        <v>1045</v>
      </c>
      <c r="O1500" s="56" t="s">
        <v>546</v>
      </c>
      <c r="P1500" s="1" t="s">
        <v>110</v>
      </c>
      <c r="Q1500" s="56" t="s">
        <v>552</v>
      </c>
      <c r="R1500" s="56" t="s">
        <v>339</v>
      </c>
      <c r="S1500" s="56">
        <v>141807</v>
      </c>
      <c r="T1500" s="1" t="s">
        <v>255</v>
      </c>
      <c r="U1500" s="56">
        <v>41416</v>
      </c>
      <c r="V1500" s="56">
        <v>43099</v>
      </c>
      <c r="W1500" s="56">
        <v>41425</v>
      </c>
      <c r="X1500" s="56">
        <v>42734</v>
      </c>
      <c r="Y1500" s="56" t="s">
        <v>340</v>
      </c>
      <c r="Z1500" s="56" t="s">
        <v>367</v>
      </c>
      <c r="AA1500" s="56" t="s">
        <v>342</v>
      </c>
      <c r="AB1500" s="56" t="s">
        <v>343</v>
      </c>
      <c r="AC1500" s="56" t="s">
        <v>342</v>
      </c>
      <c r="AD1500" s="56" t="s">
        <v>342</v>
      </c>
      <c r="AE1500" s="56" t="s">
        <v>334</v>
      </c>
      <c r="AF1500" s="56" t="s">
        <v>291</v>
      </c>
      <c r="AG1500" s="56">
        <v>2014</v>
      </c>
      <c r="AH1500" s="56" t="s">
        <v>80</v>
      </c>
      <c r="AI1500" s="56" t="s">
        <v>344</v>
      </c>
      <c r="AJ1500" s="56">
        <v>5128792</v>
      </c>
      <c r="AK1500" s="1">
        <v>41820</v>
      </c>
      <c r="AM1500" s="56">
        <v>42762</v>
      </c>
      <c r="AN1500" s="56" t="s">
        <v>551</v>
      </c>
      <c r="AO1500" s="1">
        <v>41865</v>
      </c>
      <c r="AP1500" s="56" t="s">
        <v>548</v>
      </c>
      <c r="AQ1500" s="56">
        <v>269</v>
      </c>
      <c r="AR1500" s="56">
        <v>0</v>
      </c>
      <c r="AS1500" s="56" t="s">
        <v>346</v>
      </c>
      <c r="BB1500" s="56" t="s">
        <v>339</v>
      </c>
      <c r="BC1500" s="56" t="s">
        <v>263</v>
      </c>
      <c r="BD1500" s="56" t="s">
        <v>349</v>
      </c>
      <c r="BE1500" s="56" t="s">
        <v>347</v>
      </c>
      <c r="BF1500" s="56" t="s">
        <v>334</v>
      </c>
      <c r="BG1500" s="56" t="s">
        <v>549</v>
      </c>
      <c r="BH1500" s="56">
        <v>0</v>
      </c>
      <c r="BI1500" s="56">
        <v>0</v>
      </c>
      <c r="BJ1500" s="56">
        <v>1</v>
      </c>
    </row>
    <row r="1501" spans="1:62" hidden="1" x14ac:dyDescent="0.3">
      <c r="A1501" s="56">
        <v>49201566</v>
      </c>
      <c r="B1501" s="86">
        <v>599276</v>
      </c>
      <c r="C1501" s="1">
        <v>42893</v>
      </c>
      <c r="D1501" s="56" t="s">
        <v>543</v>
      </c>
      <c r="E1501" s="56" t="s">
        <v>543</v>
      </c>
      <c r="F1501" s="56" t="s">
        <v>334</v>
      </c>
      <c r="G1501" s="56" t="s">
        <v>335</v>
      </c>
      <c r="H1501" s="56" t="s">
        <v>336</v>
      </c>
      <c r="I1501" s="56" t="s">
        <v>544</v>
      </c>
      <c r="K1501" s="56" t="s">
        <v>337</v>
      </c>
      <c r="L1501" s="56" t="s">
        <v>545</v>
      </c>
      <c r="M1501" s="56" t="s">
        <v>1044</v>
      </c>
      <c r="N1501" s="56" t="s">
        <v>1045</v>
      </c>
      <c r="O1501" s="56" t="s">
        <v>546</v>
      </c>
      <c r="P1501" s="1" t="s">
        <v>110</v>
      </c>
      <c r="Q1501" s="56" t="s">
        <v>552</v>
      </c>
      <c r="R1501" s="56" t="s">
        <v>339</v>
      </c>
      <c r="S1501" s="56">
        <v>141813</v>
      </c>
      <c r="T1501" s="1" t="s">
        <v>573</v>
      </c>
      <c r="U1501" s="56">
        <v>41416</v>
      </c>
      <c r="V1501" s="56">
        <v>43099</v>
      </c>
      <c r="W1501" s="56">
        <v>41425</v>
      </c>
      <c r="X1501" s="56">
        <v>41408</v>
      </c>
      <c r="Y1501" s="56" t="s">
        <v>340</v>
      </c>
      <c r="Z1501" s="56" t="s">
        <v>341</v>
      </c>
      <c r="AA1501" s="56" t="s">
        <v>347</v>
      </c>
      <c r="AB1501" s="56" t="s">
        <v>343</v>
      </c>
      <c r="AC1501" s="56" t="s">
        <v>342</v>
      </c>
      <c r="AD1501" s="56" t="s">
        <v>347</v>
      </c>
      <c r="AE1501" s="56" t="s">
        <v>352</v>
      </c>
      <c r="AF1501" s="56" t="s">
        <v>292</v>
      </c>
      <c r="AG1501" s="56">
        <v>2016</v>
      </c>
      <c r="AH1501" s="56" t="s">
        <v>80</v>
      </c>
      <c r="AI1501" s="56" t="s">
        <v>344</v>
      </c>
      <c r="AJ1501" s="56">
        <v>1134</v>
      </c>
      <c r="AM1501" s="56">
        <v>41408</v>
      </c>
      <c r="AN1501" s="56" t="s">
        <v>548</v>
      </c>
      <c r="AO1501" s="1">
        <v>41405</v>
      </c>
      <c r="AP1501" s="56" t="s">
        <v>548</v>
      </c>
      <c r="AQ1501" s="56">
        <v>66067</v>
      </c>
      <c r="AR1501" s="56">
        <v>0</v>
      </c>
      <c r="AS1501" s="56" t="s">
        <v>346</v>
      </c>
      <c r="BB1501" s="56" t="s">
        <v>339</v>
      </c>
      <c r="BC1501" s="56" t="s">
        <v>263</v>
      </c>
      <c r="BD1501" s="56" t="s">
        <v>349</v>
      </c>
      <c r="BE1501" s="56" t="s">
        <v>347</v>
      </c>
      <c r="BF1501" s="56" t="s">
        <v>334</v>
      </c>
      <c r="BG1501" s="56" t="s">
        <v>549</v>
      </c>
      <c r="BH1501" s="56">
        <v>0</v>
      </c>
      <c r="BI1501" s="56">
        <v>0</v>
      </c>
      <c r="BJ1501" s="56">
        <v>0</v>
      </c>
    </row>
    <row r="1502" spans="1:62" hidden="1" x14ac:dyDescent="0.3">
      <c r="A1502" s="56">
        <v>49201581</v>
      </c>
      <c r="B1502" s="86">
        <v>599276</v>
      </c>
      <c r="C1502" s="1">
        <v>42893</v>
      </c>
      <c r="D1502" s="56" t="s">
        <v>543</v>
      </c>
      <c r="E1502" s="56" t="s">
        <v>543</v>
      </c>
      <c r="F1502" s="56" t="s">
        <v>334</v>
      </c>
      <c r="G1502" s="56" t="s">
        <v>335</v>
      </c>
      <c r="H1502" s="56" t="s">
        <v>336</v>
      </c>
      <c r="I1502" s="56" t="s">
        <v>544</v>
      </c>
      <c r="K1502" s="56" t="s">
        <v>337</v>
      </c>
      <c r="L1502" s="56" t="s">
        <v>545</v>
      </c>
      <c r="M1502" s="56" t="s">
        <v>1044</v>
      </c>
      <c r="N1502" s="56" t="s">
        <v>1045</v>
      </c>
      <c r="O1502" s="56" t="s">
        <v>546</v>
      </c>
      <c r="P1502" s="1" t="s">
        <v>110</v>
      </c>
      <c r="Q1502" s="56" t="s">
        <v>552</v>
      </c>
      <c r="R1502" s="56" t="s">
        <v>339</v>
      </c>
      <c r="S1502" s="56">
        <v>141811</v>
      </c>
      <c r="T1502" s="1" t="s">
        <v>478</v>
      </c>
      <c r="U1502" s="56">
        <v>41416</v>
      </c>
      <c r="V1502" s="56">
        <v>43099</v>
      </c>
      <c r="W1502" s="56">
        <v>41425</v>
      </c>
      <c r="X1502" s="56">
        <v>42734</v>
      </c>
      <c r="Y1502" s="56" t="s">
        <v>340</v>
      </c>
      <c r="Z1502" s="56" t="s">
        <v>341</v>
      </c>
      <c r="AA1502" s="56" t="s">
        <v>342</v>
      </c>
      <c r="AB1502" s="56" t="s">
        <v>339</v>
      </c>
      <c r="AC1502" s="56" t="s">
        <v>342</v>
      </c>
      <c r="AD1502" s="56" t="s">
        <v>347</v>
      </c>
      <c r="AE1502" s="56" t="s">
        <v>334</v>
      </c>
      <c r="AF1502" s="56" t="s">
        <v>292</v>
      </c>
      <c r="AG1502" s="56">
        <v>2016</v>
      </c>
      <c r="AH1502" s="56" t="s">
        <v>80</v>
      </c>
      <c r="AI1502" s="56" t="s">
        <v>344</v>
      </c>
      <c r="AJ1502" s="56">
        <v>13000</v>
      </c>
      <c r="AM1502" s="56">
        <v>42762</v>
      </c>
      <c r="AN1502" s="56" t="s">
        <v>551</v>
      </c>
      <c r="AO1502" s="1">
        <v>41795</v>
      </c>
      <c r="AP1502" s="56" t="s">
        <v>548</v>
      </c>
      <c r="AQ1502" s="56">
        <v>40</v>
      </c>
      <c r="AR1502" s="56">
        <v>0</v>
      </c>
      <c r="AS1502" s="56" t="s">
        <v>346</v>
      </c>
      <c r="BB1502" s="56" t="s">
        <v>339</v>
      </c>
      <c r="BC1502" s="56" t="s">
        <v>263</v>
      </c>
      <c r="BD1502" s="56" t="s">
        <v>349</v>
      </c>
      <c r="BE1502" s="56" t="s">
        <v>347</v>
      </c>
      <c r="BF1502" s="56" t="s">
        <v>334</v>
      </c>
      <c r="BG1502" s="56" t="s">
        <v>549</v>
      </c>
      <c r="BH1502" s="56">
        <v>0</v>
      </c>
      <c r="BI1502" s="56">
        <v>0</v>
      </c>
      <c r="BJ1502" s="56">
        <v>1</v>
      </c>
    </row>
    <row r="1503" spans="1:62" hidden="1" x14ac:dyDescent="0.3">
      <c r="A1503" s="56">
        <v>49201570</v>
      </c>
      <c r="B1503" s="86">
        <v>599276</v>
      </c>
      <c r="C1503" s="1">
        <v>42893</v>
      </c>
      <c r="D1503" s="56" t="s">
        <v>543</v>
      </c>
      <c r="E1503" s="56" t="s">
        <v>543</v>
      </c>
      <c r="F1503" s="56" t="s">
        <v>334</v>
      </c>
      <c r="G1503" s="56" t="s">
        <v>335</v>
      </c>
      <c r="H1503" s="56" t="s">
        <v>336</v>
      </c>
      <c r="I1503" s="56" t="s">
        <v>544</v>
      </c>
      <c r="K1503" s="56" t="s">
        <v>337</v>
      </c>
      <c r="L1503" s="56" t="s">
        <v>545</v>
      </c>
      <c r="M1503" s="56" t="s">
        <v>1044</v>
      </c>
      <c r="N1503" s="56" t="s">
        <v>1045</v>
      </c>
      <c r="O1503" s="56" t="s">
        <v>546</v>
      </c>
      <c r="P1503" s="1" t="s">
        <v>110</v>
      </c>
      <c r="Q1503" s="56" t="s">
        <v>552</v>
      </c>
      <c r="R1503" s="56" t="s">
        <v>339</v>
      </c>
      <c r="S1503" s="56">
        <v>141811</v>
      </c>
      <c r="T1503" s="1" t="s">
        <v>478</v>
      </c>
      <c r="U1503" s="56">
        <v>41416</v>
      </c>
      <c r="V1503" s="56">
        <v>43099</v>
      </c>
      <c r="W1503" s="56">
        <v>41425</v>
      </c>
      <c r="X1503" s="56">
        <v>42734</v>
      </c>
      <c r="Y1503" s="56" t="s">
        <v>340</v>
      </c>
      <c r="Z1503" s="56" t="s">
        <v>341</v>
      </c>
      <c r="AA1503" s="56" t="s">
        <v>342</v>
      </c>
      <c r="AB1503" s="56" t="s">
        <v>339</v>
      </c>
      <c r="AC1503" s="56" t="s">
        <v>342</v>
      </c>
      <c r="AD1503" s="56" t="s">
        <v>347</v>
      </c>
      <c r="AE1503" s="56" t="s">
        <v>334</v>
      </c>
      <c r="AF1503" s="56" t="s">
        <v>291</v>
      </c>
      <c r="AG1503" s="56">
        <v>2015</v>
      </c>
      <c r="AH1503" s="56" t="s">
        <v>80</v>
      </c>
      <c r="AI1503" s="56" t="s">
        <v>348</v>
      </c>
      <c r="AJ1503" s="56">
        <v>7638</v>
      </c>
      <c r="AK1503" s="1">
        <v>41973</v>
      </c>
      <c r="AM1503" s="56">
        <v>42762</v>
      </c>
      <c r="AN1503" s="56" t="s">
        <v>551</v>
      </c>
      <c r="AO1503" s="1">
        <v>42046</v>
      </c>
      <c r="AP1503" s="56" t="s">
        <v>548</v>
      </c>
      <c r="AQ1503" s="56">
        <v>40</v>
      </c>
      <c r="AR1503" s="56">
        <v>0</v>
      </c>
      <c r="AS1503" s="56" t="s">
        <v>346</v>
      </c>
      <c r="BB1503" s="56" t="s">
        <v>339</v>
      </c>
      <c r="BC1503" s="56" t="s">
        <v>263</v>
      </c>
      <c r="BD1503" s="56" t="s">
        <v>349</v>
      </c>
      <c r="BE1503" s="56" t="s">
        <v>347</v>
      </c>
      <c r="BF1503" s="56" t="s">
        <v>334</v>
      </c>
      <c r="BG1503" s="56" t="s">
        <v>549</v>
      </c>
      <c r="BH1503" s="56">
        <v>0</v>
      </c>
      <c r="BI1503" s="56">
        <v>0</v>
      </c>
      <c r="BJ1503" s="56">
        <v>1</v>
      </c>
    </row>
    <row r="1504" spans="1:62" hidden="1" x14ac:dyDescent="0.3">
      <c r="A1504" s="56">
        <v>49201567</v>
      </c>
      <c r="B1504" s="86">
        <v>599276</v>
      </c>
      <c r="C1504" s="1">
        <v>42893</v>
      </c>
      <c r="D1504" s="56" t="s">
        <v>543</v>
      </c>
      <c r="E1504" s="56" t="s">
        <v>543</v>
      </c>
      <c r="F1504" s="56" t="s">
        <v>334</v>
      </c>
      <c r="G1504" s="56" t="s">
        <v>335</v>
      </c>
      <c r="H1504" s="56" t="s">
        <v>336</v>
      </c>
      <c r="I1504" s="56" t="s">
        <v>544</v>
      </c>
      <c r="K1504" s="56" t="s">
        <v>337</v>
      </c>
      <c r="L1504" s="56" t="s">
        <v>545</v>
      </c>
      <c r="M1504" s="56" t="s">
        <v>1044</v>
      </c>
      <c r="N1504" s="56" t="s">
        <v>1045</v>
      </c>
      <c r="O1504" s="56" t="s">
        <v>546</v>
      </c>
      <c r="P1504" s="1" t="s">
        <v>110</v>
      </c>
      <c r="Q1504" s="56" t="s">
        <v>552</v>
      </c>
      <c r="R1504" s="56" t="s">
        <v>339</v>
      </c>
      <c r="S1504" s="56">
        <v>141813</v>
      </c>
      <c r="T1504" s="1" t="s">
        <v>573</v>
      </c>
      <c r="U1504" s="56">
        <v>41416</v>
      </c>
      <c r="V1504" s="56">
        <v>43099</v>
      </c>
      <c r="W1504" s="56">
        <v>41425</v>
      </c>
      <c r="X1504" s="56">
        <v>41408</v>
      </c>
      <c r="Y1504" s="56" t="s">
        <v>340</v>
      </c>
      <c r="Z1504" s="56" t="s">
        <v>341</v>
      </c>
      <c r="AA1504" s="56" t="s">
        <v>347</v>
      </c>
      <c r="AB1504" s="56" t="s">
        <v>343</v>
      </c>
      <c r="AC1504" s="56" t="s">
        <v>342</v>
      </c>
      <c r="AD1504" s="56" t="s">
        <v>347</v>
      </c>
      <c r="AE1504" s="56" t="s">
        <v>352</v>
      </c>
      <c r="AF1504" s="56" t="s">
        <v>292</v>
      </c>
      <c r="AG1504" s="56">
        <v>2017</v>
      </c>
      <c r="AH1504" s="56" t="s">
        <v>80</v>
      </c>
      <c r="AI1504" s="56" t="s">
        <v>348</v>
      </c>
      <c r="AJ1504" s="56">
        <v>1635</v>
      </c>
      <c r="AM1504" s="56">
        <v>41408</v>
      </c>
      <c r="AN1504" s="56" t="s">
        <v>548</v>
      </c>
      <c r="AO1504" s="1">
        <v>41405</v>
      </c>
      <c r="AP1504" s="56" t="s">
        <v>548</v>
      </c>
      <c r="AQ1504" s="56">
        <v>66067</v>
      </c>
      <c r="AR1504" s="56">
        <v>0</v>
      </c>
      <c r="AS1504" s="56" t="s">
        <v>346</v>
      </c>
      <c r="BB1504" s="56" t="s">
        <v>339</v>
      </c>
      <c r="BC1504" s="56" t="s">
        <v>263</v>
      </c>
      <c r="BD1504" s="56" t="s">
        <v>349</v>
      </c>
      <c r="BE1504" s="56" t="s">
        <v>347</v>
      </c>
      <c r="BF1504" s="56" t="s">
        <v>334</v>
      </c>
      <c r="BG1504" s="56" t="s">
        <v>549</v>
      </c>
      <c r="BH1504" s="56">
        <v>0</v>
      </c>
      <c r="BI1504" s="56">
        <v>0</v>
      </c>
      <c r="BJ1504" s="56">
        <v>0</v>
      </c>
    </row>
    <row r="1505" spans="1:62" hidden="1" x14ac:dyDescent="0.3">
      <c r="A1505" s="56">
        <v>49201569</v>
      </c>
      <c r="B1505" s="86">
        <v>599276</v>
      </c>
      <c r="C1505" s="1">
        <v>42893</v>
      </c>
      <c r="D1505" s="56" t="s">
        <v>543</v>
      </c>
      <c r="E1505" s="56" t="s">
        <v>543</v>
      </c>
      <c r="F1505" s="56" t="s">
        <v>334</v>
      </c>
      <c r="G1505" s="56" t="s">
        <v>335</v>
      </c>
      <c r="H1505" s="56" t="s">
        <v>336</v>
      </c>
      <c r="I1505" s="56" t="s">
        <v>544</v>
      </c>
      <c r="K1505" s="56" t="s">
        <v>337</v>
      </c>
      <c r="L1505" s="56" t="s">
        <v>545</v>
      </c>
      <c r="M1505" s="56" t="s">
        <v>1044</v>
      </c>
      <c r="N1505" s="56" t="s">
        <v>1045</v>
      </c>
      <c r="O1505" s="56" t="s">
        <v>546</v>
      </c>
      <c r="P1505" s="1" t="s">
        <v>110</v>
      </c>
      <c r="Q1505" s="56" t="s">
        <v>552</v>
      </c>
      <c r="R1505" s="56" t="s">
        <v>339</v>
      </c>
      <c r="S1505" s="56">
        <v>141811</v>
      </c>
      <c r="T1505" s="1" t="s">
        <v>478</v>
      </c>
      <c r="U1505" s="56">
        <v>41416</v>
      </c>
      <c r="V1505" s="56">
        <v>43099</v>
      </c>
      <c r="W1505" s="56">
        <v>41425</v>
      </c>
      <c r="X1505" s="56">
        <v>42734</v>
      </c>
      <c r="Y1505" s="56" t="s">
        <v>340</v>
      </c>
      <c r="Z1505" s="56" t="s">
        <v>341</v>
      </c>
      <c r="AA1505" s="56" t="s">
        <v>342</v>
      </c>
      <c r="AB1505" s="56" t="s">
        <v>339</v>
      </c>
      <c r="AC1505" s="56" t="s">
        <v>342</v>
      </c>
      <c r="AD1505" s="56" t="s">
        <v>347</v>
      </c>
      <c r="AE1505" s="56" t="s">
        <v>334</v>
      </c>
      <c r="AF1505" s="56" t="s">
        <v>291</v>
      </c>
      <c r="AG1505" s="56">
        <v>2014</v>
      </c>
      <c r="AH1505" s="56" t="s">
        <v>80</v>
      </c>
      <c r="AI1505" s="56" t="s">
        <v>348</v>
      </c>
      <c r="AJ1505" s="56">
        <v>4563</v>
      </c>
      <c r="AK1505" s="1">
        <v>41608</v>
      </c>
      <c r="AL1505" s="56" t="s">
        <v>579</v>
      </c>
      <c r="AM1505" s="56">
        <v>42762</v>
      </c>
      <c r="AN1505" s="56" t="s">
        <v>551</v>
      </c>
      <c r="AO1505" s="1">
        <v>42046</v>
      </c>
      <c r="AP1505" s="56" t="s">
        <v>548</v>
      </c>
      <c r="AQ1505" s="56">
        <v>40</v>
      </c>
      <c r="AR1505" s="56">
        <v>0</v>
      </c>
      <c r="AS1505" s="56" t="s">
        <v>346</v>
      </c>
      <c r="BB1505" s="56" t="s">
        <v>339</v>
      </c>
      <c r="BC1505" s="56" t="s">
        <v>263</v>
      </c>
      <c r="BD1505" s="56" t="s">
        <v>349</v>
      </c>
      <c r="BE1505" s="56" t="s">
        <v>347</v>
      </c>
      <c r="BF1505" s="56" t="s">
        <v>334</v>
      </c>
      <c r="BG1505" s="56" t="s">
        <v>549</v>
      </c>
      <c r="BH1505" s="56">
        <v>0</v>
      </c>
      <c r="BI1505" s="56">
        <v>0</v>
      </c>
      <c r="BJ1505" s="56">
        <v>1</v>
      </c>
    </row>
    <row r="1506" spans="1:62" hidden="1" x14ac:dyDescent="0.3">
      <c r="A1506" s="56">
        <v>49201175</v>
      </c>
      <c r="B1506" s="86">
        <v>599276</v>
      </c>
      <c r="C1506" s="1">
        <v>42893</v>
      </c>
      <c r="D1506" s="56" t="s">
        <v>543</v>
      </c>
      <c r="E1506" s="56" t="s">
        <v>543</v>
      </c>
      <c r="F1506" s="56" t="s">
        <v>334</v>
      </c>
      <c r="G1506" s="56" t="s">
        <v>335</v>
      </c>
      <c r="H1506" s="56" t="s">
        <v>336</v>
      </c>
      <c r="I1506" s="56" t="s">
        <v>544</v>
      </c>
      <c r="K1506" s="56" t="s">
        <v>337</v>
      </c>
      <c r="L1506" s="56" t="s">
        <v>545</v>
      </c>
      <c r="M1506" s="56" t="s">
        <v>1044</v>
      </c>
      <c r="N1506" s="56" t="s">
        <v>1045</v>
      </c>
      <c r="O1506" s="56" t="s">
        <v>546</v>
      </c>
      <c r="P1506" s="1" t="s">
        <v>110</v>
      </c>
      <c r="Q1506" s="56" t="s">
        <v>552</v>
      </c>
      <c r="R1506" s="56" t="s">
        <v>339</v>
      </c>
      <c r="S1506" s="56">
        <v>141812</v>
      </c>
      <c r="T1506" s="1" t="s">
        <v>374</v>
      </c>
      <c r="U1506" s="56">
        <v>41416</v>
      </c>
      <c r="V1506" s="56">
        <v>43099</v>
      </c>
      <c r="W1506" s="56">
        <v>41425</v>
      </c>
      <c r="X1506" s="56">
        <v>42734</v>
      </c>
      <c r="Y1506" s="56" t="s">
        <v>340</v>
      </c>
      <c r="Z1506" s="56" t="s">
        <v>367</v>
      </c>
      <c r="AA1506" s="56" t="s">
        <v>342</v>
      </c>
      <c r="AB1506" s="56" t="s">
        <v>343</v>
      </c>
      <c r="AC1506" s="56" t="s">
        <v>342</v>
      </c>
      <c r="AD1506" s="56" t="s">
        <v>347</v>
      </c>
      <c r="AE1506" s="56" t="s">
        <v>334</v>
      </c>
      <c r="AF1506" s="56" t="s">
        <v>291</v>
      </c>
      <c r="AG1506" s="56">
        <v>2015</v>
      </c>
      <c r="AH1506" s="56" t="s">
        <v>80</v>
      </c>
      <c r="AI1506" s="56" t="s">
        <v>344</v>
      </c>
      <c r="AJ1506" s="56">
        <v>6932333</v>
      </c>
      <c r="AK1506" s="1">
        <v>42185</v>
      </c>
      <c r="AM1506" s="56">
        <v>42762</v>
      </c>
      <c r="AN1506" s="56" t="s">
        <v>551</v>
      </c>
      <c r="AO1506" s="1">
        <v>42227</v>
      </c>
      <c r="AP1506" s="56" t="s">
        <v>548</v>
      </c>
      <c r="AQ1506" s="56">
        <v>266</v>
      </c>
      <c r="AR1506" s="56">
        <v>0</v>
      </c>
      <c r="AS1506" s="56" t="s">
        <v>346</v>
      </c>
      <c r="BB1506" s="56" t="s">
        <v>339</v>
      </c>
      <c r="BC1506" s="56" t="s">
        <v>263</v>
      </c>
      <c r="BD1506" s="56" t="s">
        <v>349</v>
      </c>
      <c r="BE1506" s="56" t="s">
        <v>347</v>
      </c>
      <c r="BF1506" s="56" t="s">
        <v>334</v>
      </c>
      <c r="BG1506" s="56" t="s">
        <v>549</v>
      </c>
      <c r="BH1506" s="56">
        <v>0</v>
      </c>
      <c r="BI1506" s="56">
        <v>0</v>
      </c>
      <c r="BJ1506" s="56">
        <v>1</v>
      </c>
    </row>
    <row r="1507" spans="1:62" hidden="1" x14ac:dyDescent="0.3">
      <c r="A1507" s="56">
        <v>49201174</v>
      </c>
      <c r="B1507" s="86">
        <v>599276</v>
      </c>
      <c r="C1507" s="1">
        <v>42893</v>
      </c>
      <c r="D1507" s="56" t="s">
        <v>543</v>
      </c>
      <c r="E1507" s="56" t="s">
        <v>543</v>
      </c>
      <c r="F1507" s="56" t="s">
        <v>334</v>
      </c>
      <c r="G1507" s="56" t="s">
        <v>335</v>
      </c>
      <c r="H1507" s="56" t="s">
        <v>336</v>
      </c>
      <c r="I1507" s="56" t="s">
        <v>544</v>
      </c>
      <c r="K1507" s="56" t="s">
        <v>337</v>
      </c>
      <c r="L1507" s="56" t="s">
        <v>545</v>
      </c>
      <c r="M1507" s="56" t="s">
        <v>1044</v>
      </c>
      <c r="N1507" s="56" t="s">
        <v>1045</v>
      </c>
      <c r="O1507" s="56" t="s">
        <v>546</v>
      </c>
      <c r="P1507" s="1" t="s">
        <v>110</v>
      </c>
      <c r="Q1507" s="56" t="s">
        <v>552</v>
      </c>
      <c r="R1507" s="56" t="s">
        <v>339</v>
      </c>
      <c r="S1507" s="56">
        <v>141812</v>
      </c>
      <c r="T1507" s="1" t="s">
        <v>374</v>
      </c>
      <c r="U1507" s="56">
        <v>41416</v>
      </c>
      <c r="V1507" s="56">
        <v>43099</v>
      </c>
      <c r="W1507" s="56">
        <v>41425</v>
      </c>
      <c r="X1507" s="56">
        <v>42734</v>
      </c>
      <c r="Y1507" s="56" t="s">
        <v>340</v>
      </c>
      <c r="Z1507" s="56" t="s">
        <v>367</v>
      </c>
      <c r="AA1507" s="56" t="s">
        <v>342</v>
      </c>
      <c r="AB1507" s="56" t="s">
        <v>343</v>
      </c>
      <c r="AC1507" s="56" t="s">
        <v>342</v>
      </c>
      <c r="AD1507" s="56" t="s">
        <v>347</v>
      </c>
      <c r="AE1507" s="56" t="s">
        <v>334</v>
      </c>
      <c r="AF1507" s="56" t="s">
        <v>291</v>
      </c>
      <c r="AG1507" s="56">
        <v>2015</v>
      </c>
      <c r="AH1507" s="56" t="s">
        <v>80</v>
      </c>
      <c r="AI1507" s="56" t="s">
        <v>348</v>
      </c>
      <c r="AJ1507" s="56">
        <v>13795139</v>
      </c>
      <c r="AK1507" s="1">
        <v>41973</v>
      </c>
      <c r="AM1507" s="56">
        <v>42762</v>
      </c>
      <c r="AN1507" s="56" t="s">
        <v>551</v>
      </c>
      <c r="AO1507" s="1">
        <v>42046</v>
      </c>
      <c r="AP1507" s="56" t="s">
        <v>548</v>
      </c>
      <c r="AQ1507" s="56">
        <v>266</v>
      </c>
      <c r="AR1507" s="56">
        <v>0</v>
      </c>
      <c r="AS1507" s="56" t="s">
        <v>346</v>
      </c>
      <c r="BB1507" s="56" t="s">
        <v>339</v>
      </c>
      <c r="BC1507" s="56" t="s">
        <v>263</v>
      </c>
      <c r="BD1507" s="56" t="s">
        <v>349</v>
      </c>
      <c r="BE1507" s="56" t="s">
        <v>347</v>
      </c>
      <c r="BF1507" s="56" t="s">
        <v>334</v>
      </c>
      <c r="BG1507" s="56" t="s">
        <v>549</v>
      </c>
      <c r="BH1507" s="56">
        <v>0</v>
      </c>
      <c r="BI1507" s="56">
        <v>0</v>
      </c>
      <c r="BJ1507" s="56">
        <v>1</v>
      </c>
    </row>
    <row r="1508" spans="1:62" hidden="1" x14ac:dyDescent="0.3">
      <c r="A1508" s="56">
        <v>49201173</v>
      </c>
      <c r="B1508" s="86">
        <v>599276</v>
      </c>
      <c r="C1508" s="1">
        <v>42893</v>
      </c>
      <c r="D1508" s="56" t="s">
        <v>543</v>
      </c>
      <c r="E1508" s="56" t="s">
        <v>543</v>
      </c>
      <c r="F1508" s="56" t="s">
        <v>334</v>
      </c>
      <c r="G1508" s="56" t="s">
        <v>335</v>
      </c>
      <c r="H1508" s="56" t="s">
        <v>336</v>
      </c>
      <c r="I1508" s="56" t="s">
        <v>544</v>
      </c>
      <c r="K1508" s="56" t="s">
        <v>337</v>
      </c>
      <c r="L1508" s="56" t="s">
        <v>545</v>
      </c>
      <c r="M1508" s="56" t="s">
        <v>1044</v>
      </c>
      <c r="N1508" s="56" t="s">
        <v>1045</v>
      </c>
      <c r="O1508" s="56" t="s">
        <v>546</v>
      </c>
      <c r="P1508" s="1" t="s">
        <v>110</v>
      </c>
      <c r="Q1508" s="56" t="s">
        <v>241</v>
      </c>
      <c r="R1508" s="56" t="s">
        <v>339</v>
      </c>
      <c r="S1508" s="56">
        <v>141810</v>
      </c>
      <c r="T1508" s="1" t="s">
        <v>566</v>
      </c>
      <c r="U1508" s="56">
        <v>41416</v>
      </c>
      <c r="V1508" s="56">
        <v>43099</v>
      </c>
      <c r="W1508" s="56">
        <v>41394</v>
      </c>
      <c r="X1508" s="56">
        <v>42734</v>
      </c>
      <c r="Y1508" s="56" t="s">
        <v>356</v>
      </c>
      <c r="Z1508" s="56" t="s">
        <v>382</v>
      </c>
      <c r="AA1508" s="56" t="s">
        <v>347</v>
      </c>
      <c r="AB1508" s="56" t="s">
        <v>343</v>
      </c>
      <c r="AC1508" s="56" t="s">
        <v>342</v>
      </c>
      <c r="AD1508" s="56" t="s">
        <v>342</v>
      </c>
      <c r="AE1508" s="56" t="s">
        <v>334</v>
      </c>
      <c r="AF1508" s="56" t="s">
        <v>291</v>
      </c>
      <c r="AG1508" s="56">
        <v>2014</v>
      </c>
      <c r="AH1508" s="56" t="s">
        <v>80</v>
      </c>
      <c r="AI1508" s="56" t="s">
        <v>344</v>
      </c>
      <c r="AJ1508" s="56">
        <v>14.83</v>
      </c>
      <c r="AK1508" s="1">
        <v>41790</v>
      </c>
      <c r="AL1508" s="56" t="s">
        <v>564</v>
      </c>
      <c r="AM1508" s="56">
        <v>42762</v>
      </c>
      <c r="AN1508" s="56" t="s">
        <v>551</v>
      </c>
      <c r="AO1508" s="1">
        <v>41841</v>
      </c>
      <c r="AP1508" s="56" t="s">
        <v>548</v>
      </c>
      <c r="AQ1508" s="56">
        <v>66066</v>
      </c>
      <c r="AR1508" s="56">
        <v>0</v>
      </c>
      <c r="AS1508" s="56" t="s">
        <v>346</v>
      </c>
      <c r="BB1508" s="56" t="s">
        <v>339</v>
      </c>
      <c r="BC1508" s="56" t="s">
        <v>263</v>
      </c>
      <c r="BD1508" s="56" t="s">
        <v>349</v>
      </c>
      <c r="BE1508" s="56" t="s">
        <v>347</v>
      </c>
      <c r="BF1508" s="56" t="s">
        <v>334</v>
      </c>
      <c r="BG1508" s="56" t="s">
        <v>549</v>
      </c>
      <c r="BH1508" s="56">
        <v>0</v>
      </c>
      <c r="BI1508" s="56">
        <v>0</v>
      </c>
      <c r="BJ1508" s="56">
        <v>1</v>
      </c>
    </row>
    <row r="1509" spans="1:62" hidden="1" x14ac:dyDescent="0.3">
      <c r="A1509" s="56">
        <v>49201563</v>
      </c>
      <c r="B1509" s="86">
        <v>599276</v>
      </c>
      <c r="C1509" s="1">
        <v>42893</v>
      </c>
      <c r="D1509" s="56" t="s">
        <v>543</v>
      </c>
      <c r="E1509" s="56" t="s">
        <v>543</v>
      </c>
      <c r="F1509" s="56" t="s">
        <v>334</v>
      </c>
      <c r="G1509" s="56" t="s">
        <v>335</v>
      </c>
      <c r="H1509" s="56" t="s">
        <v>336</v>
      </c>
      <c r="I1509" s="56" t="s">
        <v>544</v>
      </c>
      <c r="K1509" s="56" t="s">
        <v>337</v>
      </c>
      <c r="L1509" s="56" t="s">
        <v>545</v>
      </c>
      <c r="M1509" s="56" t="s">
        <v>1044</v>
      </c>
      <c r="N1509" s="56" t="s">
        <v>1045</v>
      </c>
      <c r="O1509" s="56" t="s">
        <v>546</v>
      </c>
      <c r="P1509" s="1" t="s">
        <v>110</v>
      </c>
      <c r="Q1509" s="56" t="s">
        <v>552</v>
      </c>
      <c r="R1509" s="56" t="s">
        <v>339</v>
      </c>
      <c r="S1509" s="56">
        <v>141813</v>
      </c>
      <c r="T1509" s="1" t="s">
        <v>573</v>
      </c>
      <c r="U1509" s="56">
        <v>41416</v>
      </c>
      <c r="V1509" s="56">
        <v>43099</v>
      </c>
      <c r="W1509" s="56">
        <v>41425</v>
      </c>
      <c r="X1509" s="56">
        <v>41408</v>
      </c>
      <c r="Y1509" s="56" t="s">
        <v>340</v>
      </c>
      <c r="Z1509" s="56" t="s">
        <v>341</v>
      </c>
      <c r="AA1509" s="56" t="s">
        <v>347</v>
      </c>
      <c r="AB1509" s="56" t="s">
        <v>343</v>
      </c>
      <c r="AC1509" s="56" t="s">
        <v>342</v>
      </c>
      <c r="AD1509" s="56" t="s">
        <v>347</v>
      </c>
      <c r="AE1509" s="56" t="s">
        <v>352</v>
      </c>
      <c r="AF1509" s="56" t="s">
        <v>292</v>
      </c>
      <c r="AG1509" s="56">
        <v>2015</v>
      </c>
      <c r="AH1509" s="56" t="s">
        <v>80</v>
      </c>
      <c r="AI1509" s="56" t="s">
        <v>348</v>
      </c>
      <c r="AJ1509" s="56">
        <v>11306</v>
      </c>
      <c r="AM1509" s="56">
        <v>41408</v>
      </c>
      <c r="AN1509" s="56" t="s">
        <v>548</v>
      </c>
      <c r="AO1509" s="1">
        <v>41405</v>
      </c>
      <c r="AP1509" s="56" t="s">
        <v>548</v>
      </c>
      <c r="AQ1509" s="56">
        <v>66067</v>
      </c>
      <c r="AR1509" s="56">
        <v>0</v>
      </c>
      <c r="AS1509" s="56" t="s">
        <v>346</v>
      </c>
      <c r="BB1509" s="56" t="s">
        <v>339</v>
      </c>
      <c r="BC1509" s="56" t="s">
        <v>263</v>
      </c>
      <c r="BD1509" s="56" t="s">
        <v>349</v>
      </c>
      <c r="BE1509" s="56" t="s">
        <v>347</v>
      </c>
      <c r="BF1509" s="56" t="s">
        <v>334</v>
      </c>
      <c r="BG1509" s="56" t="s">
        <v>549</v>
      </c>
      <c r="BH1509" s="56">
        <v>0</v>
      </c>
      <c r="BI1509" s="56">
        <v>0</v>
      </c>
      <c r="BJ1509" s="56">
        <v>0</v>
      </c>
    </row>
    <row r="1510" spans="1:62" hidden="1" x14ac:dyDescent="0.3">
      <c r="A1510" s="56">
        <v>49201561</v>
      </c>
      <c r="B1510" s="86">
        <v>599276</v>
      </c>
      <c r="C1510" s="1">
        <v>42893</v>
      </c>
      <c r="D1510" s="56" t="s">
        <v>543</v>
      </c>
      <c r="E1510" s="56" t="s">
        <v>543</v>
      </c>
      <c r="F1510" s="56" t="s">
        <v>334</v>
      </c>
      <c r="G1510" s="56" t="s">
        <v>335</v>
      </c>
      <c r="H1510" s="56" t="s">
        <v>336</v>
      </c>
      <c r="I1510" s="56" t="s">
        <v>544</v>
      </c>
      <c r="K1510" s="56" t="s">
        <v>337</v>
      </c>
      <c r="L1510" s="56" t="s">
        <v>545</v>
      </c>
      <c r="M1510" s="56" t="s">
        <v>1044</v>
      </c>
      <c r="N1510" s="56" t="s">
        <v>1045</v>
      </c>
      <c r="O1510" s="56" t="s">
        <v>546</v>
      </c>
      <c r="P1510" s="1" t="s">
        <v>110</v>
      </c>
      <c r="Q1510" s="56" t="s">
        <v>552</v>
      </c>
      <c r="R1510" s="56" t="s">
        <v>339</v>
      </c>
      <c r="S1510" s="56">
        <v>141813</v>
      </c>
      <c r="T1510" s="1" t="s">
        <v>573</v>
      </c>
      <c r="U1510" s="56">
        <v>41416</v>
      </c>
      <c r="V1510" s="56">
        <v>43099</v>
      </c>
      <c r="W1510" s="56">
        <v>41425</v>
      </c>
      <c r="X1510" s="56">
        <v>41408</v>
      </c>
      <c r="Y1510" s="56" t="s">
        <v>340</v>
      </c>
      <c r="Z1510" s="56" t="s">
        <v>341</v>
      </c>
      <c r="AA1510" s="56" t="s">
        <v>347</v>
      </c>
      <c r="AB1510" s="56" t="s">
        <v>343</v>
      </c>
      <c r="AC1510" s="56" t="s">
        <v>342</v>
      </c>
      <c r="AD1510" s="56" t="s">
        <v>347</v>
      </c>
      <c r="AE1510" s="56" t="s">
        <v>352</v>
      </c>
      <c r="AF1510" s="56" t="s">
        <v>292</v>
      </c>
      <c r="AG1510" s="56">
        <v>2014</v>
      </c>
      <c r="AH1510" s="56" t="s">
        <v>80</v>
      </c>
      <c r="AI1510" s="56" t="s">
        <v>348</v>
      </c>
      <c r="AJ1510" s="56">
        <v>8168</v>
      </c>
      <c r="AM1510" s="56">
        <v>41408</v>
      </c>
      <c r="AN1510" s="56" t="s">
        <v>548</v>
      </c>
      <c r="AO1510" s="1">
        <v>41405</v>
      </c>
      <c r="AP1510" s="56" t="s">
        <v>548</v>
      </c>
      <c r="AQ1510" s="56">
        <v>66067</v>
      </c>
      <c r="AR1510" s="56">
        <v>0</v>
      </c>
      <c r="AS1510" s="56" t="s">
        <v>346</v>
      </c>
      <c r="BB1510" s="56" t="s">
        <v>339</v>
      </c>
      <c r="BC1510" s="56" t="s">
        <v>263</v>
      </c>
      <c r="BD1510" s="56" t="s">
        <v>349</v>
      </c>
      <c r="BE1510" s="56" t="s">
        <v>347</v>
      </c>
      <c r="BF1510" s="56" t="s">
        <v>334</v>
      </c>
      <c r="BG1510" s="56" t="s">
        <v>549</v>
      </c>
      <c r="BH1510" s="56">
        <v>0</v>
      </c>
      <c r="BI1510" s="56">
        <v>0</v>
      </c>
      <c r="BJ1510" s="56">
        <v>0</v>
      </c>
    </row>
    <row r="1511" spans="1:62" hidden="1" x14ac:dyDescent="0.3">
      <c r="A1511" s="56">
        <v>49201557</v>
      </c>
      <c r="B1511" s="86">
        <v>599276</v>
      </c>
      <c r="C1511" s="1">
        <v>42893</v>
      </c>
      <c r="D1511" s="56" t="s">
        <v>543</v>
      </c>
      <c r="E1511" s="56" t="s">
        <v>543</v>
      </c>
      <c r="F1511" s="56" t="s">
        <v>334</v>
      </c>
      <c r="G1511" s="56" t="s">
        <v>335</v>
      </c>
      <c r="H1511" s="56" t="s">
        <v>336</v>
      </c>
      <c r="I1511" s="56" t="s">
        <v>544</v>
      </c>
      <c r="K1511" s="56" t="s">
        <v>337</v>
      </c>
      <c r="L1511" s="56" t="s">
        <v>545</v>
      </c>
      <c r="M1511" s="56" t="s">
        <v>1044</v>
      </c>
      <c r="N1511" s="56" t="s">
        <v>1045</v>
      </c>
      <c r="O1511" s="56" t="s">
        <v>546</v>
      </c>
      <c r="P1511" s="1" t="s">
        <v>110</v>
      </c>
      <c r="Q1511" s="56" t="s">
        <v>552</v>
      </c>
      <c r="R1511" s="56" t="s">
        <v>339</v>
      </c>
      <c r="S1511" s="56">
        <v>141805</v>
      </c>
      <c r="T1511" s="1" t="s">
        <v>253</v>
      </c>
      <c r="U1511" s="56">
        <v>41416</v>
      </c>
      <c r="V1511" s="56">
        <v>43099</v>
      </c>
      <c r="W1511" s="56">
        <v>41425</v>
      </c>
      <c r="X1511" s="56">
        <v>42734</v>
      </c>
      <c r="Y1511" s="56" t="s">
        <v>340</v>
      </c>
      <c r="Z1511" s="56" t="s">
        <v>341</v>
      </c>
      <c r="AA1511" s="56" t="s">
        <v>342</v>
      </c>
      <c r="AB1511" s="56" t="s">
        <v>343</v>
      </c>
      <c r="AC1511" s="56" t="s">
        <v>342</v>
      </c>
      <c r="AD1511" s="56" t="s">
        <v>347</v>
      </c>
      <c r="AE1511" s="56" t="s">
        <v>334</v>
      </c>
      <c r="AF1511" s="56" t="s">
        <v>292</v>
      </c>
      <c r="AG1511" s="56">
        <v>2016</v>
      </c>
      <c r="AH1511" s="56" t="s">
        <v>80</v>
      </c>
      <c r="AI1511" s="56" t="s">
        <v>344</v>
      </c>
      <c r="AJ1511" s="56">
        <v>0</v>
      </c>
      <c r="AM1511" s="56">
        <v>42613</v>
      </c>
      <c r="AN1511" s="56" t="s">
        <v>551</v>
      </c>
      <c r="AO1511" s="1">
        <v>41350</v>
      </c>
      <c r="AP1511" s="56" t="s">
        <v>548</v>
      </c>
      <c r="AQ1511" s="56">
        <v>328</v>
      </c>
      <c r="AR1511" s="56">
        <v>0</v>
      </c>
      <c r="AS1511" s="56" t="s">
        <v>346</v>
      </c>
      <c r="BB1511" s="56" t="s">
        <v>339</v>
      </c>
      <c r="BC1511" s="56" t="s">
        <v>263</v>
      </c>
      <c r="BD1511" s="56" t="s">
        <v>349</v>
      </c>
      <c r="BE1511" s="56" t="s">
        <v>347</v>
      </c>
      <c r="BF1511" s="56" t="s">
        <v>334</v>
      </c>
      <c r="BG1511" s="56" t="s">
        <v>549</v>
      </c>
      <c r="BH1511" s="56">
        <v>0</v>
      </c>
      <c r="BI1511" s="56">
        <v>0</v>
      </c>
      <c r="BJ1511" s="56">
        <v>1</v>
      </c>
    </row>
    <row r="1512" spans="1:62" hidden="1" x14ac:dyDescent="0.3">
      <c r="A1512" s="56">
        <v>49201554</v>
      </c>
      <c r="B1512" s="86">
        <v>599276</v>
      </c>
      <c r="C1512" s="1">
        <v>42893</v>
      </c>
      <c r="D1512" s="56" t="s">
        <v>543</v>
      </c>
      <c r="E1512" s="56" t="s">
        <v>543</v>
      </c>
      <c r="F1512" s="56" t="s">
        <v>334</v>
      </c>
      <c r="G1512" s="56" t="s">
        <v>335</v>
      </c>
      <c r="H1512" s="56" t="s">
        <v>336</v>
      </c>
      <c r="I1512" s="56" t="s">
        <v>544</v>
      </c>
      <c r="K1512" s="56" t="s">
        <v>337</v>
      </c>
      <c r="L1512" s="56" t="s">
        <v>545</v>
      </c>
      <c r="M1512" s="56" t="s">
        <v>1044</v>
      </c>
      <c r="N1512" s="56" t="s">
        <v>1045</v>
      </c>
      <c r="O1512" s="56" t="s">
        <v>546</v>
      </c>
      <c r="P1512" s="1" t="s">
        <v>110</v>
      </c>
      <c r="Q1512" s="56" t="s">
        <v>552</v>
      </c>
      <c r="R1512" s="56" t="s">
        <v>339</v>
      </c>
      <c r="S1512" s="56">
        <v>141805</v>
      </c>
      <c r="T1512" s="1" t="s">
        <v>253</v>
      </c>
      <c r="U1512" s="56">
        <v>41416</v>
      </c>
      <c r="V1512" s="56">
        <v>43099</v>
      </c>
      <c r="W1512" s="56">
        <v>41425</v>
      </c>
      <c r="X1512" s="56">
        <v>42734</v>
      </c>
      <c r="Y1512" s="56" t="s">
        <v>340</v>
      </c>
      <c r="Z1512" s="56" t="s">
        <v>341</v>
      </c>
      <c r="AA1512" s="56" t="s">
        <v>342</v>
      </c>
      <c r="AB1512" s="56" t="s">
        <v>343</v>
      </c>
      <c r="AC1512" s="56" t="s">
        <v>342</v>
      </c>
      <c r="AD1512" s="56" t="s">
        <v>347</v>
      </c>
      <c r="AE1512" s="56" t="s">
        <v>334</v>
      </c>
      <c r="AF1512" s="56" t="s">
        <v>292</v>
      </c>
      <c r="AG1512" s="56">
        <v>2015</v>
      </c>
      <c r="AH1512" s="56" t="s">
        <v>80</v>
      </c>
      <c r="AI1512" s="56" t="s">
        <v>348</v>
      </c>
      <c r="AJ1512" s="56">
        <v>1</v>
      </c>
      <c r="AM1512" s="56">
        <v>42613</v>
      </c>
      <c r="AN1512" s="56" t="s">
        <v>551</v>
      </c>
      <c r="AO1512" s="1">
        <v>41350</v>
      </c>
      <c r="AP1512" s="56" t="s">
        <v>548</v>
      </c>
      <c r="AQ1512" s="56">
        <v>328</v>
      </c>
      <c r="AR1512" s="56">
        <v>0</v>
      </c>
      <c r="AS1512" s="56" t="s">
        <v>346</v>
      </c>
      <c r="BB1512" s="56" t="s">
        <v>339</v>
      </c>
      <c r="BC1512" s="56" t="s">
        <v>263</v>
      </c>
      <c r="BD1512" s="56" t="s">
        <v>349</v>
      </c>
      <c r="BE1512" s="56" t="s">
        <v>347</v>
      </c>
      <c r="BF1512" s="56" t="s">
        <v>334</v>
      </c>
      <c r="BG1512" s="56" t="s">
        <v>549</v>
      </c>
      <c r="BH1512" s="56">
        <v>0</v>
      </c>
      <c r="BI1512" s="56">
        <v>0</v>
      </c>
      <c r="BJ1512" s="56">
        <v>1</v>
      </c>
    </row>
    <row r="1513" spans="1:62" hidden="1" x14ac:dyDescent="0.3">
      <c r="A1513" s="56">
        <v>49201556</v>
      </c>
      <c r="B1513" s="86">
        <v>599276</v>
      </c>
      <c r="C1513" s="1">
        <v>42893</v>
      </c>
      <c r="D1513" s="56" t="s">
        <v>543</v>
      </c>
      <c r="E1513" s="56" t="s">
        <v>543</v>
      </c>
      <c r="F1513" s="56" t="s">
        <v>334</v>
      </c>
      <c r="G1513" s="56" t="s">
        <v>335</v>
      </c>
      <c r="H1513" s="56" t="s">
        <v>336</v>
      </c>
      <c r="I1513" s="56" t="s">
        <v>544</v>
      </c>
      <c r="K1513" s="56" t="s">
        <v>337</v>
      </c>
      <c r="L1513" s="56" t="s">
        <v>545</v>
      </c>
      <c r="M1513" s="56" t="s">
        <v>1044</v>
      </c>
      <c r="N1513" s="56" t="s">
        <v>1045</v>
      </c>
      <c r="O1513" s="56" t="s">
        <v>546</v>
      </c>
      <c r="P1513" s="1" t="s">
        <v>110</v>
      </c>
      <c r="Q1513" s="56" t="s">
        <v>552</v>
      </c>
      <c r="R1513" s="56" t="s">
        <v>339</v>
      </c>
      <c r="S1513" s="56">
        <v>141805</v>
      </c>
      <c r="T1513" s="1" t="s">
        <v>253</v>
      </c>
      <c r="U1513" s="56">
        <v>41416</v>
      </c>
      <c r="V1513" s="56">
        <v>43099</v>
      </c>
      <c r="W1513" s="56">
        <v>41425</v>
      </c>
      <c r="X1513" s="56">
        <v>42734</v>
      </c>
      <c r="Y1513" s="56" t="s">
        <v>340</v>
      </c>
      <c r="Z1513" s="56" t="s">
        <v>341</v>
      </c>
      <c r="AA1513" s="56" t="s">
        <v>342</v>
      </c>
      <c r="AB1513" s="56" t="s">
        <v>343</v>
      </c>
      <c r="AC1513" s="56" t="s">
        <v>342</v>
      </c>
      <c r="AD1513" s="56" t="s">
        <v>347</v>
      </c>
      <c r="AE1513" s="56" t="s">
        <v>334</v>
      </c>
      <c r="AF1513" s="56" t="s">
        <v>292</v>
      </c>
      <c r="AG1513" s="56">
        <v>2016</v>
      </c>
      <c r="AH1513" s="56" t="s">
        <v>80</v>
      </c>
      <c r="AI1513" s="56" t="s">
        <v>348</v>
      </c>
      <c r="AJ1513" s="56">
        <v>0</v>
      </c>
      <c r="AM1513" s="56">
        <v>42613</v>
      </c>
      <c r="AN1513" s="56" t="s">
        <v>551</v>
      </c>
      <c r="AO1513" s="1">
        <v>41350</v>
      </c>
      <c r="AP1513" s="56" t="s">
        <v>548</v>
      </c>
      <c r="AQ1513" s="56">
        <v>328</v>
      </c>
      <c r="AR1513" s="56">
        <v>0</v>
      </c>
      <c r="AS1513" s="56" t="s">
        <v>346</v>
      </c>
      <c r="BB1513" s="56" t="s">
        <v>339</v>
      </c>
      <c r="BC1513" s="56" t="s">
        <v>263</v>
      </c>
      <c r="BD1513" s="56" t="s">
        <v>349</v>
      </c>
      <c r="BE1513" s="56" t="s">
        <v>347</v>
      </c>
      <c r="BF1513" s="56" t="s">
        <v>334</v>
      </c>
      <c r="BG1513" s="56" t="s">
        <v>549</v>
      </c>
      <c r="BH1513" s="56">
        <v>0</v>
      </c>
      <c r="BI1513" s="56">
        <v>0</v>
      </c>
      <c r="BJ1513" s="56">
        <v>1</v>
      </c>
    </row>
    <row r="1514" spans="1:62" hidden="1" x14ac:dyDescent="0.3">
      <c r="A1514" s="56">
        <v>49201551</v>
      </c>
      <c r="B1514" s="86">
        <v>599276</v>
      </c>
      <c r="C1514" s="1">
        <v>42893</v>
      </c>
      <c r="D1514" s="56" t="s">
        <v>543</v>
      </c>
      <c r="E1514" s="56" t="s">
        <v>543</v>
      </c>
      <c r="F1514" s="56" t="s">
        <v>334</v>
      </c>
      <c r="G1514" s="56" t="s">
        <v>335</v>
      </c>
      <c r="H1514" s="56" t="s">
        <v>336</v>
      </c>
      <c r="I1514" s="56" t="s">
        <v>544</v>
      </c>
      <c r="K1514" s="56" t="s">
        <v>337</v>
      </c>
      <c r="L1514" s="56" t="s">
        <v>545</v>
      </c>
      <c r="M1514" s="56" t="s">
        <v>1044</v>
      </c>
      <c r="N1514" s="56" t="s">
        <v>1045</v>
      </c>
      <c r="O1514" s="56" t="s">
        <v>546</v>
      </c>
      <c r="P1514" s="1" t="s">
        <v>110</v>
      </c>
      <c r="Q1514" s="56" t="s">
        <v>552</v>
      </c>
      <c r="R1514" s="56" t="s">
        <v>339</v>
      </c>
      <c r="S1514" s="56">
        <v>141805</v>
      </c>
      <c r="T1514" s="1" t="s">
        <v>253</v>
      </c>
      <c r="U1514" s="56">
        <v>41416</v>
      </c>
      <c r="V1514" s="56">
        <v>43099</v>
      </c>
      <c r="W1514" s="56">
        <v>41425</v>
      </c>
      <c r="X1514" s="56">
        <v>42734</v>
      </c>
      <c r="Y1514" s="56" t="s">
        <v>340</v>
      </c>
      <c r="Z1514" s="56" t="s">
        <v>341</v>
      </c>
      <c r="AA1514" s="56" t="s">
        <v>342</v>
      </c>
      <c r="AB1514" s="56" t="s">
        <v>343</v>
      </c>
      <c r="AC1514" s="56" t="s">
        <v>342</v>
      </c>
      <c r="AD1514" s="56" t="s">
        <v>347</v>
      </c>
      <c r="AE1514" s="56" t="s">
        <v>334</v>
      </c>
      <c r="AF1514" s="56" t="s">
        <v>292</v>
      </c>
      <c r="AG1514" s="56">
        <v>2013</v>
      </c>
      <c r="AH1514" s="56" t="s">
        <v>80</v>
      </c>
      <c r="AI1514" s="56" t="s">
        <v>344</v>
      </c>
      <c r="AJ1514" s="56">
        <v>0</v>
      </c>
      <c r="AM1514" s="56">
        <v>42613</v>
      </c>
      <c r="AN1514" s="56" t="s">
        <v>551</v>
      </c>
      <c r="AO1514" s="1">
        <v>41350</v>
      </c>
      <c r="AP1514" s="56" t="s">
        <v>548</v>
      </c>
      <c r="AQ1514" s="56">
        <v>328</v>
      </c>
      <c r="AR1514" s="56">
        <v>0</v>
      </c>
      <c r="AS1514" s="56" t="s">
        <v>346</v>
      </c>
      <c r="BB1514" s="56" t="s">
        <v>339</v>
      </c>
      <c r="BC1514" s="56" t="s">
        <v>263</v>
      </c>
      <c r="BD1514" s="56" t="s">
        <v>349</v>
      </c>
      <c r="BE1514" s="56" t="s">
        <v>347</v>
      </c>
      <c r="BF1514" s="56" t="s">
        <v>334</v>
      </c>
      <c r="BG1514" s="56" t="s">
        <v>549</v>
      </c>
      <c r="BH1514" s="56">
        <v>0</v>
      </c>
      <c r="BI1514" s="56">
        <v>0</v>
      </c>
      <c r="BJ1514" s="56">
        <v>1</v>
      </c>
    </row>
    <row r="1515" spans="1:62" hidden="1" x14ac:dyDescent="0.3">
      <c r="A1515" s="56">
        <v>49201548</v>
      </c>
      <c r="B1515" s="86">
        <v>599276</v>
      </c>
      <c r="C1515" s="1">
        <v>42893</v>
      </c>
      <c r="D1515" s="56" t="s">
        <v>543</v>
      </c>
      <c r="E1515" s="56" t="s">
        <v>543</v>
      </c>
      <c r="F1515" s="56" t="s">
        <v>334</v>
      </c>
      <c r="G1515" s="56" t="s">
        <v>335</v>
      </c>
      <c r="H1515" s="56" t="s">
        <v>336</v>
      </c>
      <c r="I1515" s="56" t="s">
        <v>544</v>
      </c>
      <c r="K1515" s="56" t="s">
        <v>337</v>
      </c>
      <c r="L1515" s="56" t="s">
        <v>545</v>
      </c>
      <c r="M1515" s="56" t="s">
        <v>1044</v>
      </c>
      <c r="N1515" s="56" t="s">
        <v>1045</v>
      </c>
      <c r="O1515" s="56" t="s">
        <v>546</v>
      </c>
      <c r="P1515" s="1" t="s">
        <v>110</v>
      </c>
      <c r="Q1515" s="56" t="s">
        <v>552</v>
      </c>
      <c r="R1515" s="56" t="s">
        <v>339</v>
      </c>
      <c r="S1515" s="56">
        <v>141805</v>
      </c>
      <c r="T1515" s="1" t="s">
        <v>253</v>
      </c>
      <c r="U1515" s="56">
        <v>41416</v>
      </c>
      <c r="V1515" s="56">
        <v>43099</v>
      </c>
      <c r="W1515" s="56">
        <v>41425</v>
      </c>
      <c r="X1515" s="56">
        <v>42734</v>
      </c>
      <c r="Y1515" s="56" t="s">
        <v>340</v>
      </c>
      <c r="Z1515" s="56" t="s">
        <v>341</v>
      </c>
      <c r="AA1515" s="56" t="s">
        <v>342</v>
      </c>
      <c r="AB1515" s="56" t="s">
        <v>343</v>
      </c>
      <c r="AC1515" s="56" t="s">
        <v>342</v>
      </c>
      <c r="AD1515" s="56" t="s">
        <v>347</v>
      </c>
      <c r="AE1515" s="56" t="s">
        <v>334</v>
      </c>
      <c r="AF1515" s="56" t="s">
        <v>291</v>
      </c>
      <c r="AG1515" s="56">
        <v>2015</v>
      </c>
      <c r="AH1515" s="56" t="s">
        <v>80</v>
      </c>
      <c r="AI1515" s="56" t="s">
        <v>348</v>
      </c>
      <c r="AJ1515" s="56">
        <v>1</v>
      </c>
      <c r="AK1515" s="1">
        <v>41973</v>
      </c>
      <c r="AL1515" s="56" t="s">
        <v>578</v>
      </c>
      <c r="AM1515" s="56">
        <v>42613</v>
      </c>
      <c r="AN1515" s="56" t="s">
        <v>551</v>
      </c>
      <c r="AO1515" s="1">
        <v>42046</v>
      </c>
      <c r="AP1515" s="56" t="s">
        <v>548</v>
      </c>
      <c r="AQ1515" s="56">
        <v>328</v>
      </c>
      <c r="AR1515" s="56">
        <v>0</v>
      </c>
      <c r="AS1515" s="56" t="s">
        <v>346</v>
      </c>
      <c r="BB1515" s="56" t="s">
        <v>339</v>
      </c>
      <c r="BC1515" s="56" t="s">
        <v>263</v>
      </c>
      <c r="BD1515" s="56" t="s">
        <v>349</v>
      </c>
      <c r="BE1515" s="56" t="s">
        <v>347</v>
      </c>
      <c r="BF1515" s="56" t="s">
        <v>334</v>
      </c>
      <c r="BG1515" s="56" t="s">
        <v>549</v>
      </c>
      <c r="BH1515" s="56">
        <v>0</v>
      </c>
      <c r="BI1515" s="56">
        <v>0</v>
      </c>
      <c r="BJ1515" s="56">
        <v>1</v>
      </c>
    </row>
    <row r="1516" spans="1:62" hidden="1" x14ac:dyDescent="0.3">
      <c r="A1516" s="56">
        <v>49201550</v>
      </c>
      <c r="B1516" s="86">
        <v>599276</v>
      </c>
      <c r="C1516" s="1">
        <v>42893</v>
      </c>
      <c r="D1516" s="56" t="s">
        <v>543</v>
      </c>
      <c r="E1516" s="56" t="s">
        <v>543</v>
      </c>
      <c r="F1516" s="56" t="s">
        <v>334</v>
      </c>
      <c r="G1516" s="56" t="s">
        <v>335</v>
      </c>
      <c r="H1516" s="56" t="s">
        <v>336</v>
      </c>
      <c r="I1516" s="56" t="s">
        <v>544</v>
      </c>
      <c r="K1516" s="56" t="s">
        <v>337</v>
      </c>
      <c r="L1516" s="56" t="s">
        <v>545</v>
      </c>
      <c r="M1516" s="56" t="s">
        <v>1044</v>
      </c>
      <c r="N1516" s="56" t="s">
        <v>1045</v>
      </c>
      <c r="O1516" s="56" t="s">
        <v>546</v>
      </c>
      <c r="P1516" s="1" t="s">
        <v>110</v>
      </c>
      <c r="Q1516" s="56" t="s">
        <v>552</v>
      </c>
      <c r="R1516" s="56" t="s">
        <v>339</v>
      </c>
      <c r="S1516" s="56">
        <v>141805</v>
      </c>
      <c r="T1516" s="1" t="s">
        <v>253</v>
      </c>
      <c r="U1516" s="56">
        <v>41416</v>
      </c>
      <c r="V1516" s="56">
        <v>43099</v>
      </c>
      <c r="W1516" s="56">
        <v>41425</v>
      </c>
      <c r="X1516" s="56">
        <v>42734</v>
      </c>
      <c r="Y1516" s="56" t="s">
        <v>340</v>
      </c>
      <c r="Z1516" s="56" t="s">
        <v>341</v>
      </c>
      <c r="AA1516" s="56" t="s">
        <v>342</v>
      </c>
      <c r="AB1516" s="56" t="s">
        <v>343</v>
      </c>
      <c r="AC1516" s="56" t="s">
        <v>342</v>
      </c>
      <c r="AD1516" s="56" t="s">
        <v>347</v>
      </c>
      <c r="AE1516" s="56" t="s">
        <v>334</v>
      </c>
      <c r="AF1516" s="56" t="s">
        <v>291</v>
      </c>
      <c r="AG1516" s="56">
        <v>2016</v>
      </c>
      <c r="AH1516" s="56" t="s">
        <v>80</v>
      </c>
      <c r="AI1516" s="56" t="s">
        <v>344</v>
      </c>
      <c r="AJ1516" s="56">
        <v>0</v>
      </c>
      <c r="AK1516" s="1">
        <v>42551</v>
      </c>
      <c r="AM1516" s="56">
        <v>42613</v>
      </c>
      <c r="AN1516" s="56" t="s">
        <v>551</v>
      </c>
      <c r="AO1516" s="1">
        <v>42613</v>
      </c>
      <c r="AP1516" s="56" t="s">
        <v>551</v>
      </c>
      <c r="AQ1516" s="56">
        <v>328</v>
      </c>
      <c r="AR1516" s="56">
        <v>0</v>
      </c>
      <c r="AS1516" s="56" t="s">
        <v>346</v>
      </c>
      <c r="BB1516" s="56" t="s">
        <v>339</v>
      </c>
      <c r="BC1516" s="56" t="s">
        <v>263</v>
      </c>
      <c r="BD1516" s="56" t="s">
        <v>349</v>
      </c>
      <c r="BE1516" s="56" t="s">
        <v>347</v>
      </c>
      <c r="BF1516" s="56" t="s">
        <v>334</v>
      </c>
      <c r="BG1516" s="56" t="s">
        <v>549</v>
      </c>
      <c r="BH1516" s="56">
        <v>0</v>
      </c>
      <c r="BI1516" s="56">
        <v>0</v>
      </c>
      <c r="BJ1516" s="56">
        <v>1</v>
      </c>
    </row>
    <row r="1517" spans="1:62" hidden="1" x14ac:dyDescent="0.3">
      <c r="A1517" s="56">
        <v>49201542</v>
      </c>
      <c r="B1517" s="86">
        <v>599276</v>
      </c>
      <c r="C1517" s="1">
        <v>42893</v>
      </c>
      <c r="D1517" s="56" t="s">
        <v>543</v>
      </c>
      <c r="E1517" s="56" t="s">
        <v>543</v>
      </c>
      <c r="F1517" s="56" t="s">
        <v>334</v>
      </c>
      <c r="G1517" s="56" t="s">
        <v>335</v>
      </c>
      <c r="H1517" s="56" t="s">
        <v>336</v>
      </c>
      <c r="I1517" s="56" t="s">
        <v>544</v>
      </c>
      <c r="K1517" s="56" t="s">
        <v>337</v>
      </c>
      <c r="L1517" s="56" t="s">
        <v>545</v>
      </c>
      <c r="M1517" s="56" t="s">
        <v>1044</v>
      </c>
      <c r="N1517" s="56" t="s">
        <v>1045</v>
      </c>
      <c r="O1517" s="56" t="s">
        <v>546</v>
      </c>
      <c r="P1517" s="1" t="s">
        <v>110</v>
      </c>
      <c r="Q1517" s="56" t="s">
        <v>552</v>
      </c>
      <c r="R1517" s="56" t="s">
        <v>339</v>
      </c>
      <c r="S1517" s="56">
        <v>141806</v>
      </c>
      <c r="T1517" s="1" t="s">
        <v>465</v>
      </c>
      <c r="U1517" s="56">
        <v>41416</v>
      </c>
      <c r="V1517" s="56">
        <v>43099</v>
      </c>
      <c r="W1517" s="56">
        <v>41394</v>
      </c>
      <c r="X1517" s="56">
        <v>42734</v>
      </c>
      <c r="Y1517" s="56" t="s">
        <v>340</v>
      </c>
      <c r="Z1517" s="56" t="s">
        <v>341</v>
      </c>
      <c r="AA1517" s="56" t="s">
        <v>342</v>
      </c>
      <c r="AB1517" s="56" t="s">
        <v>339</v>
      </c>
      <c r="AC1517" s="56" t="s">
        <v>342</v>
      </c>
      <c r="AD1517" s="56" t="s">
        <v>342</v>
      </c>
      <c r="AE1517" s="56" t="s">
        <v>334</v>
      </c>
      <c r="AF1517" s="56" t="s">
        <v>292</v>
      </c>
      <c r="AG1517" s="56">
        <v>2016</v>
      </c>
      <c r="AH1517" s="56" t="s">
        <v>80</v>
      </c>
      <c r="AI1517" s="56" t="s">
        <v>348</v>
      </c>
      <c r="AJ1517" s="56">
        <v>7701</v>
      </c>
      <c r="AM1517" s="56">
        <v>42762</v>
      </c>
      <c r="AN1517" s="56" t="s">
        <v>551</v>
      </c>
      <c r="AO1517" s="1">
        <v>41405</v>
      </c>
      <c r="AP1517" s="56" t="s">
        <v>548</v>
      </c>
      <c r="AQ1517" s="56">
        <v>268</v>
      </c>
      <c r="AR1517" s="56">
        <v>0</v>
      </c>
      <c r="AS1517" s="56" t="s">
        <v>346</v>
      </c>
      <c r="AT1517" s="56">
        <v>1003</v>
      </c>
      <c r="AU1517" s="56" t="s">
        <v>369</v>
      </c>
      <c r="AX1517" s="56">
        <v>0</v>
      </c>
      <c r="BB1517" s="56" t="s">
        <v>339</v>
      </c>
      <c r="BC1517" s="56" t="s">
        <v>263</v>
      </c>
      <c r="BD1517" s="56" t="s">
        <v>349</v>
      </c>
      <c r="BE1517" s="56" t="s">
        <v>347</v>
      </c>
      <c r="BF1517" s="56" t="s">
        <v>334</v>
      </c>
      <c r="BG1517" s="56" t="s">
        <v>549</v>
      </c>
      <c r="BH1517" s="56">
        <v>0</v>
      </c>
      <c r="BI1517" s="56">
        <v>0</v>
      </c>
      <c r="BJ1517" s="56">
        <v>1</v>
      </c>
    </row>
    <row r="1518" spans="1:62" hidden="1" x14ac:dyDescent="0.3">
      <c r="A1518" s="56">
        <v>49201547</v>
      </c>
      <c r="B1518" s="86">
        <v>599276</v>
      </c>
      <c r="C1518" s="1">
        <v>42893</v>
      </c>
      <c r="D1518" s="56" t="s">
        <v>543</v>
      </c>
      <c r="E1518" s="56" t="s">
        <v>543</v>
      </c>
      <c r="F1518" s="56" t="s">
        <v>334</v>
      </c>
      <c r="G1518" s="56" t="s">
        <v>335</v>
      </c>
      <c r="H1518" s="56" t="s">
        <v>336</v>
      </c>
      <c r="I1518" s="56" t="s">
        <v>544</v>
      </c>
      <c r="K1518" s="56" t="s">
        <v>337</v>
      </c>
      <c r="L1518" s="56" t="s">
        <v>545</v>
      </c>
      <c r="M1518" s="56" t="s">
        <v>1044</v>
      </c>
      <c r="N1518" s="56" t="s">
        <v>1045</v>
      </c>
      <c r="O1518" s="56" t="s">
        <v>546</v>
      </c>
      <c r="P1518" s="1" t="s">
        <v>110</v>
      </c>
      <c r="Q1518" s="56" t="s">
        <v>552</v>
      </c>
      <c r="R1518" s="56" t="s">
        <v>339</v>
      </c>
      <c r="S1518" s="56">
        <v>141805</v>
      </c>
      <c r="T1518" s="1" t="s">
        <v>253</v>
      </c>
      <c r="U1518" s="56">
        <v>41416</v>
      </c>
      <c r="V1518" s="56">
        <v>43099</v>
      </c>
      <c r="W1518" s="56">
        <v>41425</v>
      </c>
      <c r="X1518" s="56">
        <v>42734</v>
      </c>
      <c r="Y1518" s="56" t="s">
        <v>340</v>
      </c>
      <c r="Z1518" s="56" t="s">
        <v>341</v>
      </c>
      <c r="AA1518" s="56" t="s">
        <v>342</v>
      </c>
      <c r="AB1518" s="56" t="s">
        <v>343</v>
      </c>
      <c r="AC1518" s="56" t="s">
        <v>342</v>
      </c>
      <c r="AD1518" s="56" t="s">
        <v>347</v>
      </c>
      <c r="AE1518" s="56" t="s">
        <v>334</v>
      </c>
      <c r="AF1518" s="56" t="s">
        <v>291</v>
      </c>
      <c r="AG1518" s="56">
        <v>2014</v>
      </c>
      <c r="AH1518" s="56" t="s">
        <v>80</v>
      </c>
      <c r="AI1518" s="56" t="s">
        <v>344</v>
      </c>
      <c r="AJ1518" s="56">
        <v>0</v>
      </c>
      <c r="AK1518" s="1">
        <v>41820</v>
      </c>
      <c r="AM1518" s="56">
        <v>42613</v>
      </c>
      <c r="AN1518" s="56" t="s">
        <v>551</v>
      </c>
      <c r="AO1518" s="1">
        <v>41864</v>
      </c>
      <c r="AP1518" s="56" t="s">
        <v>548</v>
      </c>
      <c r="AQ1518" s="56">
        <v>328</v>
      </c>
      <c r="AR1518" s="56">
        <v>0</v>
      </c>
      <c r="AS1518" s="56" t="s">
        <v>346</v>
      </c>
      <c r="BB1518" s="56" t="s">
        <v>339</v>
      </c>
      <c r="BC1518" s="56" t="s">
        <v>263</v>
      </c>
      <c r="BD1518" s="56" t="s">
        <v>349</v>
      </c>
      <c r="BE1518" s="56" t="s">
        <v>347</v>
      </c>
      <c r="BF1518" s="56" t="s">
        <v>334</v>
      </c>
      <c r="BG1518" s="56" t="s">
        <v>549</v>
      </c>
      <c r="BH1518" s="56">
        <v>0</v>
      </c>
      <c r="BI1518" s="56">
        <v>0</v>
      </c>
      <c r="BJ1518" s="56">
        <v>1</v>
      </c>
    </row>
    <row r="1519" spans="1:62" hidden="1" x14ac:dyDescent="0.3">
      <c r="A1519" s="56">
        <v>49209420</v>
      </c>
      <c r="B1519" s="86">
        <v>599473</v>
      </c>
      <c r="C1519" s="1">
        <v>42893</v>
      </c>
      <c r="D1519" s="56" t="s">
        <v>587</v>
      </c>
      <c r="E1519" s="56" t="s">
        <v>588</v>
      </c>
      <c r="F1519" s="56" t="s">
        <v>334</v>
      </c>
      <c r="G1519" s="56" t="s">
        <v>335</v>
      </c>
      <c r="H1519" s="56" t="s">
        <v>336</v>
      </c>
      <c r="I1519" s="56" t="s">
        <v>589</v>
      </c>
      <c r="K1519" s="56" t="s">
        <v>337</v>
      </c>
      <c r="L1519" s="56" t="s">
        <v>590</v>
      </c>
      <c r="M1519" s="56" t="s">
        <v>986</v>
      </c>
      <c r="N1519" s="56" t="s">
        <v>1043</v>
      </c>
      <c r="O1519" s="56" t="s">
        <v>943</v>
      </c>
      <c r="P1519" s="1" t="s">
        <v>110</v>
      </c>
      <c r="Q1519" s="56" t="s">
        <v>241</v>
      </c>
      <c r="R1519" s="56" t="s">
        <v>339</v>
      </c>
      <c r="S1519" s="56">
        <v>194503</v>
      </c>
      <c r="T1519" s="1" t="s">
        <v>260</v>
      </c>
      <c r="U1519" s="56">
        <v>41456</v>
      </c>
      <c r="V1519" s="56">
        <v>43465</v>
      </c>
      <c r="W1519" s="56">
        <v>41456</v>
      </c>
      <c r="X1519" s="56">
        <v>43465</v>
      </c>
      <c r="Y1519" s="56" t="s">
        <v>340</v>
      </c>
      <c r="Z1519" s="56" t="s">
        <v>367</v>
      </c>
      <c r="AA1519" s="56" t="s">
        <v>347</v>
      </c>
      <c r="AB1519" s="56" t="s">
        <v>343</v>
      </c>
      <c r="AC1519" s="56" t="s">
        <v>342</v>
      </c>
      <c r="AD1519" s="56" t="s">
        <v>347</v>
      </c>
      <c r="AE1519" s="56" t="s">
        <v>334</v>
      </c>
      <c r="AF1519" s="56" t="s">
        <v>292</v>
      </c>
      <c r="AG1519" s="56">
        <v>2015</v>
      </c>
      <c r="AH1519" s="56" t="s">
        <v>80</v>
      </c>
      <c r="AI1519" s="56" t="s">
        <v>344</v>
      </c>
      <c r="AJ1519" s="56">
        <v>7.0000000000000007E-2</v>
      </c>
      <c r="AM1519" s="56">
        <v>42817</v>
      </c>
      <c r="AN1519" s="56" t="s">
        <v>987</v>
      </c>
      <c r="AO1519" s="1">
        <v>41816</v>
      </c>
      <c r="AP1519" s="56" t="s">
        <v>592</v>
      </c>
      <c r="AQ1519" s="56">
        <v>75721</v>
      </c>
      <c r="AR1519" s="56">
        <v>0</v>
      </c>
      <c r="AS1519" s="56" t="s">
        <v>346</v>
      </c>
      <c r="BB1519" s="56" t="s">
        <v>339</v>
      </c>
      <c r="BC1519" s="56" t="s">
        <v>263</v>
      </c>
      <c r="BD1519" s="56" t="s">
        <v>593</v>
      </c>
      <c r="BE1519" s="56" t="s">
        <v>347</v>
      </c>
      <c r="BF1519" s="56" t="s">
        <v>334</v>
      </c>
      <c r="BG1519" s="56" t="s">
        <v>594</v>
      </c>
      <c r="BH1519" s="56">
        <v>0</v>
      </c>
      <c r="BI1519" s="56">
        <v>0</v>
      </c>
      <c r="BJ1519" s="56">
        <v>1</v>
      </c>
    </row>
    <row r="1520" spans="1:62" hidden="1" x14ac:dyDescent="0.3">
      <c r="A1520" s="56">
        <v>49209343</v>
      </c>
      <c r="B1520" s="86">
        <v>599473</v>
      </c>
      <c r="C1520" s="1">
        <v>42893</v>
      </c>
      <c r="D1520" s="56" t="s">
        <v>587</v>
      </c>
      <c r="E1520" s="56" t="s">
        <v>588</v>
      </c>
      <c r="F1520" s="56" t="s">
        <v>334</v>
      </c>
      <c r="G1520" s="56" t="s">
        <v>335</v>
      </c>
      <c r="H1520" s="56" t="s">
        <v>336</v>
      </c>
      <c r="I1520" s="56" t="s">
        <v>589</v>
      </c>
      <c r="K1520" s="56" t="s">
        <v>337</v>
      </c>
      <c r="L1520" s="56" t="s">
        <v>590</v>
      </c>
      <c r="M1520" s="56" t="s">
        <v>986</v>
      </c>
      <c r="N1520" s="56" t="s">
        <v>1043</v>
      </c>
      <c r="O1520" s="56" t="s">
        <v>943</v>
      </c>
      <c r="P1520" s="1" t="s">
        <v>110</v>
      </c>
      <c r="Q1520" s="56" t="s">
        <v>241</v>
      </c>
      <c r="R1520" s="56" t="s">
        <v>339</v>
      </c>
      <c r="S1520" s="56">
        <v>143489</v>
      </c>
      <c r="T1520" s="1" t="s">
        <v>257</v>
      </c>
      <c r="U1520" s="56">
        <v>41456</v>
      </c>
      <c r="V1520" s="56">
        <v>43465</v>
      </c>
      <c r="W1520" s="56">
        <v>41365</v>
      </c>
      <c r="X1520" s="56">
        <v>43465</v>
      </c>
      <c r="Y1520" s="56" t="s">
        <v>340</v>
      </c>
      <c r="Z1520" s="56" t="s">
        <v>341</v>
      </c>
      <c r="AA1520" s="56" t="s">
        <v>347</v>
      </c>
      <c r="AB1520" s="56" t="s">
        <v>343</v>
      </c>
      <c r="AC1520" s="56" t="s">
        <v>342</v>
      </c>
      <c r="AD1520" s="56" t="s">
        <v>342</v>
      </c>
      <c r="AE1520" s="56" t="s">
        <v>334</v>
      </c>
      <c r="AF1520" s="56" t="s">
        <v>291</v>
      </c>
      <c r="AG1520" s="56">
        <v>2017</v>
      </c>
      <c r="AH1520" s="56" t="s">
        <v>80</v>
      </c>
      <c r="AI1520" s="56" t="s">
        <v>348</v>
      </c>
      <c r="AJ1520" s="56">
        <v>38</v>
      </c>
      <c r="AK1520" s="1">
        <v>42734</v>
      </c>
      <c r="AL1520" s="56" t="s">
        <v>959</v>
      </c>
      <c r="AM1520" s="56">
        <v>42817</v>
      </c>
      <c r="AN1520" s="56" t="s">
        <v>987</v>
      </c>
      <c r="AO1520" s="1">
        <v>42772</v>
      </c>
      <c r="AP1520" s="56" t="s">
        <v>592</v>
      </c>
      <c r="AQ1520" s="56">
        <v>64160</v>
      </c>
      <c r="AR1520" s="56">
        <v>0</v>
      </c>
      <c r="AS1520" s="56" t="s">
        <v>346</v>
      </c>
      <c r="BB1520" s="56" t="s">
        <v>339</v>
      </c>
      <c r="BC1520" s="56" t="s">
        <v>263</v>
      </c>
      <c r="BD1520" s="56" t="s">
        <v>593</v>
      </c>
      <c r="BE1520" s="56" t="s">
        <v>347</v>
      </c>
      <c r="BF1520" s="56" t="s">
        <v>334</v>
      </c>
      <c r="BG1520" s="56" t="s">
        <v>594</v>
      </c>
      <c r="BH1520" s="56">
        <v>0</v>
      </c>
      <c r="BI1520" s="56">
        <v>0</v>
      </c>
      <c r="BJ1520" s="56">
        <v>1</v>
      </c>
    </row>
    <row r="1521" spans="1:62" hidden="1" x14ac:dyDescent="0.3">
      <c r="A1521" s="56">
        <v>49209327</v>
      </c>
      <c r="B1521" s="86">
        <v>599473</v>
      </c>
      <c r="C1521" s="1">
        <v>42893</v>
      </c>
      <c r="D1521" s="56" t="s">
        <v>587</v>
      </c>
      <c r="E1521" s="56" t="s">
        <v>588</v>
      </c>
      <c r="F1521" s="56" t="s">
        <v>334</v>
      </c>
      <c r="G1521" s="56" t="s">
        <v>335</v>
      </c>
      <c r="H1521" s="56" t="s">
        <v>336</v>
      </c>
      <c r="I1521" s="56" t="s">
        <v>589</v>
      </c>
      <c r="K1521" s="56" t="s">
        <v>337</v>
      </c>
      <c r="L1521" s="56" t="s">
        <v>590</v>
      </c>
      <c r="M1521" s="56" t="s">
        <v>986</v>
      </c>
      <c r="N1521" s="56" t="s">
        <v>1043</v>
      </c>
      <c r="O1521" s="56" t="s">
        <v>943</v>
      </c>
      <c r="P1521" s="1" t="s">
        <v>105</v>
      </c>
      <c r="S1521" s="56">
        <v>148943</v>
      </c>
      <c r="T1521" s="1" t="s">
        <v>597</v>
      </c>
      <c r="U1521" s="56">
        <v>41456</v>
      </c>
      <c r="V1521" s="56">
        <v>43465</v>
      </c>
      <c r="W1521" s="56">
        <v>41365</v>
      </c>
      <c r="X1521" s="56">
        <v>43465</v>
      </c>
      <c r="Y1521" s="56" t="s">
        <v>340</v>
      </c>
      <c r="Z1521" s="56" t="s">
        <v>341</v>
      </c>
      <c r="AA1521" s="56" t="s">
        <v>347</v>
      </c>
      <c r="AB1521" s="56" t="s">
        <v>343</v>
      </c>
      <c r="AC1521" s="56" t="s">
        <v>342</v>
      </c>
      <c r="AD1521" s="56" t="s">
        <v>342</v>
      </c>
      <c r="AE1521" s="56" t="s">
        <v>334</v>
      </c>
      <c r="AF1521" s="56" t="s">
        <v>292</v>
      </c>
      <c r="AG1521" s="56">
        <v>2015</v>
      </c>
      <c r="AH1521" s="56" t="s">
        <v>80</v>
      </c>
      <c r="AI1521" s="56" t="s">
        <v>348</v>
      </c>
      <c r="AJ1521" s="56">
        <v>3</v>
      </c>
      <c r="AM1521" s="56">
        <v>42817</v>
      </c>
      <c r="AN1521" s="56" t="s">
        <v>987</v>
      </c>
      <c r="AO1521" s="1">
        <v>41674</v>
      </c>
      <c r="AP1521" s="56" t="s">
        <v>595</v>
      </c>
      <c r="AQ1521" s="56">
        <v>73761</v>
      </c>
      <c r="AR1521" s="56">
        <v>0</v>
      </c>
      <c r="AS1521" s="56" t="s">
        <v>346</v>
      </c>
      <c r="BB1521" s="56" t="s">
        <v>339</v>
      </c>
      <c r="BC1521" s="56" t="s">
        <v>263</v>
      </c>
      <c r="BD1521" s="56" t="s">
        <v>593</v>
      </c>
      <c r="BE1521" s="56" t="s">
        <v>347</v>
      </c>
      <c r="BF1521" s="56" t="s">
        <v>334</v>
      </c>
      <c r="BG1521" s="56" t="s">
        <v>594</v>
      </c>
      <c r="BH1521" s="56">
        <v>0</v>
      </c>
      <c r="BI1521" s="56">
        <v>0</v>
      </c>
      <c r="BJ1521" s="56">
        <v>1</v>
      </c>
    </row>
    <row r="1522" spans="1:62" hidden="1" x14ac:dyDescent="0.3">
      <c r="A1522" s="56">
        <v>49209319</v>
      </c>
      <c r="B1522" s="86">
        <v>599473</v>
      </c>
      <c r="C1522" s="1">
        <v>42893</v>
      </c>
      <c r="D1522" s="56" t="s">
        <v>587</v>
      </c>
      <c r="E1522" s="56" t="s">
        <v>588</v>
      </c>
      <c r="F1522" s="56" t="s">
        <v>334</v>
      </c>
      <c r="G1522" s="56" t="s">
        <v>335</v>
      </c>
      <c r="H1522" s="56" t="s">
        <v>336</v>
      </c>
      <c r="I1522" s="56" t="s">
        <v>589</v>
      </c>
      <c r="K1522" s="56" t="s">
        <v>337</v>
      </c>
      <c r="L1522" s="56" t="s">
        <v>590</v>
      </c>
      <c r="M1522" s="56" t="s">
        <v>986</v>
      </c>
      <c r="N1522" s="56" t="s">
        <v>1043</v>
      </c>
      <c r="O1522" s="56" t="s">
        <v>943</v>
      </c>
      <c r="P1522" s="1" t="s">
        <v>105</v>
      </c>
      <c r="S1522" s="56">
        <v>148943</v>
      </c>
      <c r="T1522" s="1" t="s">
        <v>597</v>
      </c>
      <c r="U1522" s="56">
        <v>41456</v>
      </c>
      <c r="V1522" s="56">
        <v>43465</v>
      </c>
      <c r="W1522" s="56">
        <v>41365</v>
      </c>
      <c r="X1522" s="56">
        <v>43465</v>
      </c>
      <c r="Y1522" s="56" t="s">
        <v>340</v>
      </c>
      <c r="Z1522" s="56" t="s">
        <v>341</v>
      </c>
      <c r="AA1522" s="56" t="s">
        <v>347</v>
      </c>
      <c r="AB1522" s="56" t="s">
        <v>343</v>
      </c>
      <c r="AC1522" s="56" t="s">
        <v>342</v>
      </c>
      <c r="AD1522" s="56" t="s">
        <v>342</v>
      </c>
      <c r="AE1522" s="56" t="s">
        <v>334</v>
      </c>
      <c r="AF1522" s="56" t="s">
        <v>291</v>
      </c>
      <c r="AG1522" s="56">
        <v>2014</v>
      </c>
      <c r="AH1522" s="56" t="s">
        <v>80</v>
      </c>
      <c r="AI1522" s="56" t="s">
        <v>344</v>
      </c>
      <c r="AJ1522" s="56">
        <v>-4</v>
      </c>
      <c r="AK1522" s="1">
        <v>41820</v>
      </c>
      <c r="AL1522" s="56" t="s">
        <v>879</v>
      </c>
      <c r="AM1522" s="56">
        <v>42817</v>
      </c>
      <c r="AN1522" s="56" t="s">
        <v>987</v>
      </c>
      <c r="AO1522" s="1">
        <v>42598</v>
      </c>
      <c r="AP1522" s="56" t="s">
        <v>592</v>
      </c>
      <c r="AQ1522" s="56">
        <v>73761</v>
      </c>
      <c r="AR1522" s="56">
        <v>0</v>
      </c>
      <c r="AS1522" s="56" t="s">
        <v>346</v>
      </c>
      <c r="BB1522" s="56" t="s">
        <v>339</v>
      </c>
      <c r="BC1522" s="56" t="s">
        <v>263</v>
      </c>
      <c r="BD1522" s="56" t="s">
        <v>593</v>
      </c>
      <c r="BE1522" s="56" t="s">
        <v>347</v>
      </c>
      <c r="BF1522" s="56" t="s">
        <v>334</v>
      </c>
      <c r="BG1522" s="56" t="s">
        <v>594</v>
      </c>
      <c r="BH1522" s="56">
        <v>0</v>
      </c>
      <c r="BI1522" s="56">
        <v>0</v>
      </c>
      <c r="BJ1522" s="56">
        <v>1</v>
      </c>
    </row>
    <row r="1523" spans="1:62" hidden="1" x14ac:dyDescent="0.3">
      <c r="A1523" s="56">
        <v>49209315</v>
      </c>
      <c r="B1523" s="86">
        <v>599473</v>
      </c>
      <c r="C1523" s="1">
        <v>42893</v>
      </c>
      <c r="D1523" s="56" t="s">
        <v>587</v>
      </c>
      <c r="E1523" s="56" t="s">
        <v>588</v>
      </c>
      <c r="F1523" s="56" t="s">
        <v>334</v>
      </c>
      <c r="G1523" s="56" t="s">
        <v>335</v>
      </c>
      <c r="H1523" s="56" t="s">
        <v>336</v>
      </c>
      <c r="I1523" s="56" t="s">
        <v>589</v>
      </c>
      <c r="K1523" s="56" t="s">
        <v>337</v>
      </c>
      <c r="L1523" s="56" t="s">
        <v>590</v>
      </c>
      <c r="M1523" s="56" t="s">
        <v>986</v>
      </c>
      <c r="N1523" s="56" t="s">
        <v>1043</v>
      </c>
      <c r="O1523" s="56" t="s">
        <v>943</v>
      </c>
      <c r="P1523" s="1" t="s">
        <v>105</v>
      </c>
      <c r="S1523" s="56">
        <v>109364</v>
      </c>
      <c r="T1523" s="1" t="s">
        <v>601</v>
      </c>
      <c r="U1523" s="56">
        <v>41456</v>
      </c>
      <c r="V1523" s="56">
        <v>43465</v>
      </c>
      <c r="W1523" s="56">
        <v>41365</v>
      </c>
      <c r="X1523" s="56">
        <v>41337</v>
      </c>
      <c r="Y1523" s="56" t="s">
        <v>340</v>
      </c>
      <c r="Z1523" s="56" t="s">
        <v>341</v>
      </c>
      <c r="AA1523" s="56" t="s">
        <v>347</v>
      </c>
      <c r="AB1523" s="56" t="s">
        <v>343</v>
      </c>
      <c r="AC1523" s="56" t="s">
        <v>342</v>
      </c>
      <c r="AD1523" s="56" t="s">
        <v>347</v>
      </c>
      <c r="AE1523" s="56" t="s">
        <v>352</v>
      </c>
      <c r="AF1523" s="56" t="s">
        <v>224</v>
      </c>
      <c r="AG1523" s="56">
        <v>2013</v>
      </c>
      <c r="AH1523" s="56" t="s">
        <v>80</v>
      </c>
      <c r="AI1523" s="56" t="s">
        <v>339</v>
      </c>
      <c r="AJ1523" s="56">
        <v>350000</v>
      </c>
      <c r="AM1523" s="56">
        <v>41337</v>
      </c>
      <c r="AN1523" s="56" t="s">
        <v>595</v>
      </c>
      <c r="AO1523" s="1">
        <v>41320</v>
      </c>
      <c r="AP1523" s="56" t="s">
        <v>595</v>
      </c>
      <c r="AQ1523" s="56">
        <v>65362</v>
      </c>
      <c r="AR1523" s="56">
        <v>0</v>
      </c>
      <c r="AS1523" s="56" t="s">
        <v>346</v>
      </c>
      <c r="BB1523" s="56" t="s">
        <v>339</v>
      </c>
      <c r="BC1523" s="56" t="s">
        <v>263</v>
      </c>
      <c r="BD1523" s="56" t="s">
        <v>593</v>
      </c>
      <c r="BE1523" s="56" t="s">
        <v>347</v>
      </c>
      <c r="BF1523" s="56" t="s">
        <v>334</v>
      </c>
      <c r="BG1523" s="56" t="s">
        <v>594</v>
      </c>
      <c r="BH1523" s="56">
        <v>0</v>
      </c>
      <c r="BI1523" s="56">
        <v>0</v>
      </c>
      <c r="BJ1523" s="56">
        <v>0</v>
      </c>
    </row>
    <row r="1524" spans="1:62" hidden="1" x14ac:dyDescent="0.3">
      <c r="A1524" s="56">
        <v>49209318</v>
      </c>
      <c r="B1524" s="86">
        <v>599473</v>
      </c>
      <c r="C1524" s="1">
        <v>42893</v>
      </c>
      <c r="D1524" s="56" t="s">
        <v>587</v>
      </c>
      <c r="E1524" s="56" t="s">
        <v>588</v>
      </c>
      <c r="F1524" s="56" t="s">
        <v>334</v>
      </c>
      <c r="G1524" s="56" t="s">
        <v>335</v>
      </c>
      <c r="H1524" s="56" t="s">
        <v>336</v>
      </c>
      <c r="I1524" s="56" t="s">
        <v>589</v>
      </c>
      <c r="K1524" s="56" t="s">
        <v>337</v>
      </c>
      <c r="L1524" s="56" t="s">
        <v>590</v>
      </c>
      <c r="M1524" s="56" t="s">
        <v>986</v>
      </c>
      <c r="N1524" s="56" t="s">
        <v>1043</v>
      </c>
      <c r="O1524" s="56" t="s">
        <v>943</v>
      </c>
      <c r="P1524" s="1" t="s">
        <v>105</v>
      </c>
      <c r="S1524" s="56">
        <v>148943</v>
      </c>
      <c r="T1524" s="1" t="s">
        <v>597</v>
      </c>
      <c r="U1524" s="56">
        <v>41456</v>
      </c>
      <c r="V1524" s="56">
        <v>43465</v>
      </c>
      <c r="W1524" s="56">
        <v>41365</v>
      </c>
      <c r="X1524" s="56">
        <v>43465</v>
      </c>
      <c r="Y1524" s="56" t="s">
        <v>340</v>
      </c>
      <c r="Z1524" s="56" t="s">
        <v>341</v>
      </c>
      <c r="AA1524" s="56" t="s">
        <v>347</v>
      </c>
      <c r="AB1524" s="56" t="s">
        <v>343</v>
      </c>
      <c r="AC1524" s="56" t="s">
        <v>342</v>
      </c>
      <c r="AD1524" s="56" t="s">
        <v>342</v>
      </c>
      <c r="AE1524" s="56" t="s">
        <v>334</v>
      </c>
      <c r="AF1524" s="56" t="s">
        <v>291</v>
      </c>
      <c r="AG1524" s="56">
        <v>2014</v>
      </c>
      <c r="AH1524" s="56" t="s">
        <v>80</v>
      </c>
      <c r="AI1524" s="56" t="s">
        <v>348</v>
      </c>
      <c r="AJ1524" s="56">
        <v>11</v>
      </c>
      <c r="AK1524" s="1">
        <v>41639</v>
      </c>
      <c r="AM1524" s="56">
        <v>42817</v>
      </c>
      <c r="AN1524" s="56" t="s">
        <v>987</v>
      </c>
      <c r="AO1524" s="1">
        <v>42598</v>
      </c>
      <c r="AP1524" s="56" t="s">
        <v>592</v>
      </c>
      <c r="AQ1524" s="56">
        <v>73761</v>
      </c>
      <c r="AR1524" s="56">
        <v>0</v>
      </c>
      <c r="AS1524" s="56" t="s">
        <v>346</v>
      </c>
      <c r="BB1524" s="56" t="s">
        <v>339</v>
      </c>
      <c r="BC1524" s="56" t="s">
        <v>263</v>
      </c>
      <c r="BD1524" s="56" t="s">
        <v>593</v>
      </c>
      <c r="BE1524" s="56" t="s">
        <v>347</v>
      </c>
      <c r="BF1524" s="56" t="s">
        <v>334</v>
      </c>
      <c r="BG1524" s="56" t="s">
        <v>594</v>
      </c>
      <c r="BH1524" s="56">
        <v>0</v>
      </c>
      <c r="BI1524" s="56">
        <v>0</v>
      </c>
      <c r="BJ1524" s="56">
        <v>1</v>
      </c>
    </row>
    <row r="1525" spans="1:62" hidden="1" x14ac:dyDescent="0.3">
      <c r="A1525" s="56">
        <v>49209326</v>
      </c>
      <c r="B1525" s="86">
        <v>599473</v>
      </c>
      <c r="C1525" s="1">
        <v>42893</v>
      </c>
      <c r="D1525" s="56" t="s">
        <v>587</v>
      </c>
      <c r="E1525" s="56" t="s">
        <v>588</v>
      </c>
      <c r="F1525" s="56" t="s">
        <v>334</v>
      </c>
      <c r="G1525" s="56" t="s">
        <v>335</v>
      </c>
      <c r="H1525" s="56" t="s">
        <v>336</v>
      </c>
      <c r="I1525" s="56" t="s">
        <v>589</v>
      </c>
      <c r="K1525" s="56" t="s">
        <v>337</v>
      </c>
      <c r="L1525" s="56" t="s">
        <v>590</v>
      </c>
      <c r="M1525" s="56" t="s">
        <v>986</v>
      </c>
      <c r="N1525" s="56" t="s">
        <v>1043</v>
      </c>
      <c r="O1525" s="56" t="s">
        <v>943</v>
      </c>
      <c r="P1525" s="1" t="s">
        <v>105</v>
      </c>
      <c r="S1525" s="56">
        <v>148943</v>
      </c>
      <c r="T1525" s="1" t="s">
        <v>597</v>
      </c>
      <c r="U1525" s="56">
        <v>41456</v>
      </c>
      <c r="V1525" s="56">
        <v>43465</v>
      </c>
      <c r="W1525" s="56">
        <v>41365</v>
      </c>
      <c r="X1525" s="56">
        <v>43465</v>
      </c>
      <c r="Y1525" s="56" t="s">
        <v>340</v>
      </c>
      <c r="Z1525" s="56" t="s">
        <v>341</v>
      </c>
      <c r="AA1525" s="56" t="s">
        <v>347</v>
      </c>
      <c r="AB1525" s="56" t="s">
        <v>343</v>
      </c>
      <c r="AC1525" s="56" t="s">
        <v>342</v>
      </c>
      <c r="AD1525" s="56" t="s">
        <v>342</v>
      </c>
      <c r="AE1525" s="56" t="s">
        <v>334</v>
      </c>
      <c r="AF1525" s="56" t="s">
        <v>292</v>
      </c>
      <c r="AG1525" s="56">
        <v>2014</v>
      </c>
      <c r="AH1525" s="56" t="s">
        <v>80</v>
      </c>
      <c r="AI1525" s="56" t="s">
        <v>344</v>
      </c>
      <c r="AJ1525" s="56">
        <v>2</v>
      </c>
      <c r="AM1525" s="56">
        <v>42817</v>
      </c>
      <c r="AN1525" s="56" t="s">
        <v>987</v>
      </c>
      <c r="AO1525" s="1">
        <v>41836</v>
      </c>
      <c r="AP1525" s="56" t="s">
        <v>595</v>
      </c>
      <c r="AQ1525" s="56">
        <v>73761</v>
      </c>
      <c r="AR1525" s="56">
        <v>0</v>
      </c>
      <c r="AS1525" s="56" t="s">
        <v>346</v>
      </c>
      <c r="BB1525" s="56" t="s">
        <v>339</v>
      </c>
      <c r="BC1525" s="56" t="s">
        <v>263</v>
      </c>
      <c r="BD1525" s="56" t="s">
        <v>593</v>
      </c>
      <c r="BE1525" s="56" t="s">
        <v>347</v>
      </c>
      <c r="BF1525" s="56" t="s">
        <v>334</v>
      </c>
      <c r="BG1525" s="56" t="s">
        <v>594</v>
      </c>
      <c r="BH1525" s="56">
        <v>0</v>
      </c>
      <c r="BI1525" s="56">
        <v>0</v>
      </c>
      <c r="BJ1525" s="56">
        <v>1</v>
      </c>
    </row>
    <row r="1526" spans="1:62" hidden="1" x14ac:dyDescent="0.3">
      <c r="A1526" s="56">
        <v>49209322</v>
      </c>
      <c r="B1526" s="86">
        <v>599473</v>
      </c>
      <c r="C1526" s="1">
        <v>42893</v>
      </c>
      <c r="D1526" s="56" t="s">
        <v>587</v>
      </c>
      <c r="E1526" s="56" t="s">
        <v>588</v>
      </c>
      <c r="F1526" s="56" t="s">
        <v>334</v>
      </c>
      <c r="G1526" s="56" t="s">
        <v>335</v>
      </c>
      <c r="H1526" s="56" t="s">
        <v>336</v>
      </c>
      <c r="I1526" s="56" t="s">
        <v>589</v>
      </c>
      <c r="K1526" s="56" t="s">
        <v>337</v>
      </c>
      <c r="L1526" s="56" t="s">
        <v>590</v>
      </c>
      <c r="M1526" s="56" t="s">
        <v>986</v>
      </c>
      <c r="N1526" s="56" t="s">
        <v>1043</v>
      </c>
      <c r="O1526" s="56" t="s">
        <v>943</v>
      </c>
      <c r="P1526" s="1" t="s">
        <v>105</v>
      </c>
      <c r="S1526" s="56">
        <v>148943</v>
      </c>
      <c r="T1526" s="1" t="s">
        <v>597</v>
      </c>
      <c r="U1526" s="56">
        <v>41456</v>
      </c>
      <c r="V1526" s="56">
        <v>43465</v>
      </c>
      <c r="W1526" s="56">
        <v>41365</v>
      </c>
      <c r="X1526" s="56">
        <v>43465</v>
      </c>
      <c r="Y1526" s="56" t="s">
        <v>340</v>
      </c>
      <c r="Z1526" s="56" t="s">
        <v>341</v>
      </c>
      <c r="AA1526" s="56" t="s">
        <v>347</v>
      </c>
      <c r="AB1526" s="56" t="s">
        <v>343</v>
      </c>
      <c r="AC1526" s="56" t="s">
        <v>342</v>
      </c>
      <c r="AD1526" s="56" t="s">
        <v>342</v>
      </c>
      <c r="AE1526" s="56" t="s">
        <v>334</v>
      </c>
      <c r="AF1526" s="56" t="s">
        <v>291</v>
      </c>
      <c r="AG1526" s="56">
        <v>2016</v>
      </c>
      <c r="AH1526" s="56" t="s">
        <v>80</v>
      </c>
      <c r="AI1526" s="56" t="s">
        <v>348</v>
      </c>
      <c r="AJ1526" s="56">
        <v>-42</v>
      </c>
      <c r="AK1526" s="1">
        <v>42369</v>
      </c>
      <c r="AL1526" s="56" t="s">
        <v>875</v>
      </c>
      <c r="AM1526" s="56">
        <v>42817</v>
      </c>
      <c r="AN1526" s="56" t="s">
        <v>987</v>
      </c>
      <c r="AO1526" s="1">
        <v>42598</v>
      </c>
      <c r="AP1526" s="56" t="s">
        <v>592</v>
      </c>
      <c r="AQ1526" s="56">
        <v>73761</v>
      </c>
      <c r="AR1526" s="56">
        <v>0</v>
      </c>
      <c r="AS1526" s="56" t="s">
        <v>346</v>
      </c>
      <c r="BB1526" s="56" t="s">
        <v>339</v>
      </c>
      <c r="BC1526" s="56" t="s">
        <v>263</v>
      </c>
      <c r="BD1526" s="56" t="s">
        <v>593</v>
      </c>
      <c r="BE1526" s="56" t="s">
        <v>347</v>
      </c>
      <c r="BF1526" s="56" t="s">
        <v>334</v>
      </c>
      <c r="BG1526" s="56" t="s">
        <v>594</v>
      </c>
      <c r="BH1526" s="56">
        <v>0</v>
      </c>
      <c r="BI1526" s="56">
        <v>0</v>
      </c>
      <c r="BJ1526" s="56">
        <v>1</v>
      </c>
    </row>
    <row r="1527" spans="1:62" hidden="1" x14ac:dyDescent="0.3">
      <c r="A1527" s="56">
        <v>49209325</v>
      </c>
      <c r="B1527" s="86">
        <v>599473</v>
      </c>
      <c r="C1527" s="1">
        <v>42893</v>
      </c>
      <c r="D1527" s="56" t="s">
        <v>587</v>
      </c>
      <c r="E1527" s="56" t="s">
        <v>588</v>
      </c>
      <c r="F1527" s="56" t="s">
        <v>334</v>
      </c>
      <c r="G1527" s="56" t="s">
        <v>335</v>
      </c>
      <c r="H1527" s="56" t="s">
        <v>336</v>
      </c>
      <c r="I1527" s="56" t="s">
        <v>589</v>
      </c>
      <c r="K1527" s="56" t="s">
        <v>337</v>
      </c>
      <c r="L1527" s="56" t="s">
        <v>590</v>
      </c>
      <c r="M1527" s="56" t="s">
        <v>986</v>
      </c>
      <c r="N1527" s="56" t="s">
        <v>1043</v>
      </c>
      <c r="O1527" s="56" t="s">
        <v>943</v>
      </c>
      <c r="P1527" s="1" t="s">
        <v>105</v>
      </c>
      <c r="S1527" s="56">
        <v>148943</v>
      </c>
      <c r="T1527" s="1" t="s">
        <v>597</v>
      </c>
      <c r="U1527" s="56">
        <v>41456</v>
      </c>
      <c r="V1527" s="56">
        <v>43465</v>
      </c>
      <c r="W1527" s="56">
        <v>41365</v>
      </c>
      <c r="X1527" s="56">
        <v>43465</v>
      </c>
      <c r="Y1527" s="56" t="s">
        <v>340</v>
      </c>
      <c r="Z1527" s="56" t="s">
        <v>341</v>
      </c>
      <c r="AA1527" s="56" t="s">
        <v>347</v>
      </c>
      <c r="AB1527" s="56" t="s">
        <v>343</v>
      </c>
      <c r="AC1527" s="56" t="s">
        <v>342</v>
      </c>
      <c r="AD1527" s="56" t="s">
        <v>342</v>
      </c>
      <c r="AE1527" s="56" t="s">
        <v>334</v>
      </c>
      <c r="AF1527" s="56" t="s">
        <v>292</v>
      </c>
      <c r="AG1527" s="56">
        <v>2014</v>
      </c>
      <c r="AH1527" s="56" t="s">
        <v>80</v>
      </c>
      <c r="AI1527" s="56" t="s">
        <v>348</v>
      </c>
      <c r="AJ1527" s="56">
        <v>0</v>
      </c>
      <c r="AM1527" s="56">
        <v>42817</v>
      </c>
      <c r="AN1527" s="56" t="s">
        <v>987</v>
      </c>
      <c r="AO1527" s="1">
        <v>41674</v>
      </c>
      <c r="AP1527" s="56" t="s">
        <v>595</v>
      </c>
      <c r="AQ1527" s="56">
        <v>73761</v>
      </c>
      <c r="AR1527" s="56">
        <v>0</v>
      </c>
      <c r="AS1527" s="56" t="s">
        <v>346</v>
      </c>
      <c r="BB1527" s="56" t="s">
        <v>339</v>
      </c>
      <c r="BC1527" s="56" t="s">
        <v>263</v>
      </c>
      <c r="BD1527" s="56" t="s">
        <v>593</v>
      </c>
      <c r="BE1527" s="56" t="s">
        <v>347</v>
      </c>
      <c r="BF1527" s="56" t="s">
        <v>334</v>
      </c>
      <c r="BG1527" s="56" t="s">
        <v>594</v>
      </c>
      <c r="BH1527" s="56">
        <v>0</v>
      </c>
      <c r="BI1527" s="56">
        <v>0</v>
      </c>
      <c r="BJ1527" s="56">
        <v>1</v>
      </c>
    </row>
    <row r="1528" spans="1:62" hidden="1" x14ac:dyDescent="0.3">
      <c r="A1528" s="56">
        <v>49209342</v>
      </c>
      <c r="B1528" s="86">
        <v>599473</v>
      </c>
      <c r="C1528" s="1">
        <v>42893</v>
      </c>
      <c r="D1528" s="56" t="s">
        <v>587</v>
      </c>
      <c r="E1528" s="56" t="s">
        <v>588</v>
      </c>
      <c r="F1528" s="56" t="s">
        <v>334</v>
      </c>
      <c r="G1528" s="56" t="s">
        <v>335</v>
      </c>
      <c r="H1528" s="56" t="s">
        <v>336</v>
      </c>
      <c r="I1528" s="56" t="s">
        <v>589</v>
      </c>
      <c r="K1528" s="56" t="s">
        <v>337</v>
      </c>
      <c r="L1528" s="56" t="s">
        <v>590</v>
      </c>
      <c r="M1528" s="56" t="s">
        <v>986</v>
      </c>
      <c r="N1528" s="56" t="s">
        <v>1043</v>
      </c>
      <c r="O1528" s="56" t="s">
        <v>943</v>
      </c>
      <c r="P1528" s="1" t="s">
        <v>110</v>
      </c>
      <c r="Q1528" s="56" t="s">
        <v>241</v>
      </c>
      <c r="R1528" s="56" t="s">
        <v>339</v>
      </c>
      <c r="S1528" s="56">
        <v>143489</v>
      </c>
      <c r="T1528" s="1" t="s">
        <v>257</v>
      </c>
      <c r="U1528" s="56">
        <v>41456</v>
      </c>
      <c r="V1528" s="56">
        <v>43465</v>
      </c>
      <c r="W1528" s="56">
        <v>41365</v>
      </c>
      <c r="X1528" s="56">
        <v>43465</v>
      </c>
      <c r="Y1528" s="56" t="s">
        <v>340</v>
      </c>
      <c r="Z1528" s="56" t="s">
        <v>341</v>
      </c>
      <c r="AA1528" s="56" t="s">
        <v>347</v>
      </c>
      <c r="AB1528" s="56" t="s">
        <v>343</v>
      </c>
      <c r="AC1528" s="56" t="s">
        <v>342</v>
      </c>
      <c r="AD1528" s="56" t="s">
        <v>342</v>
      </c>
      <c r="AE1528" s="56" t="s">
        <v>334</v>
      </c>
      <c r="AF1528" s="56" t="s">
        <v>291</v>
      </c>
      <c r="AG1528" s="56">
        <v>2016</v>
      </c>
      <c r="AH1528" s="56" t="s">
        <v>80</v>
      </c>
      <c r="AI1528" s="56" t="s">
        <v>344</v>
      </c>
      <c r="AJ1528" s="56">
        <v>0</v>
      </c>
      <c r="AK1528" s="1">
        <v>42551</v>
      </c>
      <c r="AL1528" s="56" t="s">
        <v>875</v>
      </c>
      <c r="AM1528" s="56">
        <v>42817</v>
      </c>
      <c r="AN1528" s="56" t="s">
        <v>987</v>
      </c>
      <c r="AO1528" s="1">
        <v>42585</v>
      </c>
      <c r="AP1528" s="56" t="s">
        <v>592</v>
      </c>
      <c r="AQ1528" s="56">
        <v>64160</v>
      </c>
      <c r="AR1528" s="56">
        <v>0</v>
      </c>
      <c r="AS1528" s="56" t="s">
        <v>346</v>
      </c>
      <c r="BB1528" s="56" t="s">
        <v>339</v>
      </c>
      <c r="BC1528" s="56" t="s">
        <v>263</v>
      </c>
      <c r="BD1528" s="56" t="s">
        <v>593</v>
      </c>
      <c r="BE1528" s="56" t="s">
        <v>347</v>
      </c>
      <c r="BF1528" s="56" t="s">
        <v>334</v>
      </c>
      <c r="BG1528" s="56" t="s">
        <v>594</v>
      </c>
      <c r="BH1528" s="56">
        <v>0</v>
      </c>
      <c r="BI1528" s="56">
        <v>0</v>
      </c>
      <c r="BJ1528" s="56">
        <v>1</v>
      </c>
    </row>
    <row r="1529" spans="1:62" hidden="1" x14ac:dyDescent="0.3">
      <c r="A1529" s="56">
        <v>49209334</v>
      </c>
      <c r="B1529" s="86">
        <v>599473</v>
      </c>
      <c r="C1529" s="1">
        <v>42893</v>
      </c>
      <c r="D1529" s="56" t="s">
        <v>587</v>
      </c>
      <c r="E1529" s="56" t="s">
        <v>588</v>
      </c>
      <c r="F1529" s="56" t="s">
        <v>334</v>
      </c>
      <c r="G1529" s="56" t="s">
        <v>335</v>
      </c>
      <c r="H1529" s="56" t="s">
        <v>336</v>
      </c>
      <c r="I1529" s="56" t="s">
        <v>589</v>
      </c>
      <c r="K1529" s="56" t="s">
        <v>337</v>
      </c>
      <c r="L1529" s="56" t="s">
        <v>590</v>
      </c>
      <c r="M1529" s="56" t="s">
        <v>986</v>
      </c>
      <c r="N1529" s="56" t="s">
        <v>1043</v>
      </c>
      <c r="O1529" s="56" t="s">
        <v>943</v>
      </c>
      <c r="P1529" s="1" t="s">
        <v>110</v>
      </c>
      <c r="Q1529" s="56" t="s">
        <v>241</v>
      </c>
      <c r="R1529" s="56" t="s">
        <v>339</v>
      </c>
      <c r="S1529" s="56">
        <v>143162</v>
      </c>
      <c r="T1529" s="1" t="s">
        <v>632</v>
      </c>
      <c r="U1529" s="56">
        <v>41456</v>
      </c>
      <c r="V1529" s="56">
        <v>43465</v>
      </c>
      <c r="W1529" s="56">
        <v>41365</v>
      </c>
      <c r="X1529" s="56">
        <v>41359</v>
      </c>
      <c r="Y1529" s="56" t="s">
        <v>340</v>
      </c>
      <c r="Z1529" s="56" t="s">
        <v>341</v>
      </c>
      <c r="AA1529" s="56" t="s">
        <v>347</v>
      </c>
      <c r="AB1529" s="56" t="s">
        <v>343</v>
      </c>
      <c r="AC1529" s="56" t="s">
        <v>342</v>
      </c>
      <c r="AD1529" s="56" t="s">
        <v>347</v>
      </c>
      <c r="AE1529" s="56" t="s">
        <v>352</v>
      </c>
      <c r="AF1529" s="56" t="s">
        <v>224</v>
      </c>
      <c r="AG1529" s="56">
        <v>2013</v>
      </c>
      <c r="AH1529" s="56" t="s">
        <v>80</v>
      </c>
      <c r="AI1529" s="56" t="s">
        <v>339</v>
      </c>
      <c r="AJ1529" s="56">
        <v>2500</v>
      </c>
      <c r="AM1529" s="56">
        <v>41359</v>
      </c>
      <c r="AN1529" s="56" t="s">
        <v>595</v>
      </c>
      <c r="AO1529" s="1">
        <v>41355</v>
      </c>
      <c r="AP1529" s="56" t="s">
        <v>595</v>
      </c>
      <c r="AQ1529" s="56">
        <v>66402</v>
      </c>
      <c r="AR1529" s="56">
        <v>0</v>
      </c>
      <c r="AS1529" s="56" t="s">
        <v>346</v>
      </c>
      <c r="BB1529" s="56" t="s">
        <v>339</v>
      </c>
      <c r="BC1529" s="56" t="s">
        <v>263</v>
      </c>
      <c r="BD1529" s="56" t="s">
        <v>593</v>
      </c>
      <c r="BE1529" s="56" t="s">
        <v>347</v>
      </c>
      <c r="BF1529" s="56" t="s">
        <v>334</v>
      </c>
      <c r="BG1529" s="56" t="s">
        <v>594</v>
      </c>
      <c r="BH1529" s="56">
        <v>0</v>
      </c>
      <c r="BI1529" s="56">
        <v>0</v>
      </c>
      <c r="BJ1529" s="56">
        <v>0</v>
      </c>
    </row>
    <row r="1530" spans="1:62" hidden="1" x14ac:dyDescent="0.3">
      <c r="A1530" s="56">
        <v>49209330</v>
      </c>
      <c r="B1530" s="86">
        <v>599473</v>
      </c>
      <c r="C1530" s="1">
        <v>42893</v>
      </c>
      <c r="D1530" s="56" t="s">
        <v>587</v>
      </c>
      <c r="E1530" s="56" t="s">
        <v>588</v>
      </c>
      <c r="F1530" s="56" t="s">
        <v>334</v>
      </c>
      <c r="G1530" s="56" t="s">
        <v>335</v>
      </c>
      <c r="H1530" s="56" t="s">
        <v>336</v>
      </c>
      <c r="I1530" s="56" t="s">
        <v>589</v>
      </c>
      <c r="K1530" s="56" t="s">
        <v>337</v>
      </c>
      <c r="L1530" s="56" t="s">
        <v>590</v>
      </c>
      <c r="M1530" s="56" t="s">
        <v>986</v>
      </c>
      <c r="N1530" s="56" t="s">
        <v>1043</v>
      </c>
      <c r="O1530" s="56" t="s">
        <v>943</v>
      </c>
      <c r="P1530" s="1" t="s">
        <v>105</v>
      </c>
      <c r="S1530" s="56">
        <v>148943</v>
      </c>
      <c r="T1530" s="1" t="s">
        <v>597</v>
      </c>
      <c r="U1530" s="56">
        <v>41456</v>
      </c>
      <c r="V1530" s="56">
        <v>43465</v>
      </c>
      <c r="W1530" s="56">
        <v>41365</v>
      </c>
      <c r="X1530" s="56">
        <v>43465</v>
      </c>
      <c r="Y1530" s="56" t="s">
        <v>340</v>
      </c>
      <c r="Z1530" s="56" t="s">
        <v>341</v>
      </c>
      <c r="AA1530" s="56" t="s">
        <v>347</v>
      </c>
      <c r="AB1530" s="56" t="s">
        <v>343</v>
      </c>
      <c r="AC1530" s="56" t="s">
        <v>342</v>
      </c>
      <c r="AD1530" s="56" t="s">
        <v>342</v>
      </c>
      <c r="AE1530" s="56" t="s">
        <v>334</v>
      </c>
      <c r="AF1530" s="56" t="s">
        <v>292</v>
      </c>
      <c r="AG1530" s="56">
        <v>2016</v>
      </c>
      <c r="AH1530" s="56" t="s">
        <v>80</v>
      </c>
      <c r="AI1530" s="56" t="s">
        <v>344</v>
      </c>
      <c r="AJ1530" s="56">
        <v>2</v>
      </c>
      <c r="AM1530" s="56">
        <v>42817</v>
      </c>
      <c r="AN1530" s="56" t="s">
        <v>987</v>
      </c>
      <c r="AO1530" s="1">
        <v>41674</v>
      </c>
      <c r="AP1530" s="56" t="s">
        <v>595</v>
      </c>
      <c r="AQ1530" s="56">
        <v>73761</v>
      </c>
      <c r="AR1530" s="56">
        <v>0</v>
      </c>
      <c r="AS1530" s="56" t="s">
        <v>346</v>
      </c>
      <c r="BB1530" s="56" t="s">
        <v>339</v>
      </c>
      <c r="BC1530" s="56" t="s">
        <v>263</v>
      </c>
      <c r="BD1530" s="56" t="s">
        <v>593</v>
      </c>
      <c r="BE1530" s="56" t="s">
        <v>347</v>
      </c>
      <c r="BF1530" s="56" t="s">
        <v>334</v>
      </c>
      <c r="BG1530" s="56" t="s">
        <v>594</v>
      </c>
      <c r="BH1530" s="56">
        <v>0</v>
      </c>
      <c r="BI1530" s="56">
        <v>0</v>
      </c>
      <c r="BJ1530" s="56">
        <v>1</v>
      </c>
    </row>
    <row r="1531" spans="1:62" hidden="1" x14ac:dyDescent="0.3">
      <c r="A1531" s="56">
        <v>49209333</v>
      </c>
      <c r="B1531" s="86">
        <v>599473</v>
      </c>
      <c r="C1531" s="1">
        <v>42893</v>
      </c>
      <c r="D1531" s="56" t="s">
        <v>587</v>
      </c>
      <c r="E1531" s="56" t="s">
        <v>588</v>
      </c>
      <c r="F1531" s="56" t="s">
        <v>334</v>
      </c>
      <c r="G1531" s="56" t="s">
        <v>335</v>
      </c>
      <c r="H1531" s="56" t="s">
        <v>336</v>
      </c>
      <c r="I1531" s="56" t="s">
        <v>589</v>
      </c>
      <c r="K1531" s="56" t="s">
        <v>337</v>
      </c>
      <c r="L1531" s="56" t="s">
        <v>590</v>
      </c>
      <c r="M1531" s="56" t="s">
        <v>986</v>
      </c>
      <c r="N1531" s="56" t="s">
        <v>1043</v>
      </c>
      <c r="O1531" s="56" t="s">
        <v>943</v>
      </c>
      <c r="P1531" s="1" t="s">
        <v>105</v>
      </c>
      <c r="S1531" s="56">
        <v>108886</v>
      </c>
      <c r="T1531" s="1" t="s">
        <v>614</v>
      </c>
      <c r="U1531" s="56">
        <v>41456</v>
      </c>
      <c r="V1531" s="56">
        <v>43465</v>
      </c>
      <c r="W1531" s="56">
        <v>41365</v>
      </c>
      <c r="X1531" s="56">
        <v>41320</v>
      </c>
      <c r="Y1531" s="56" t="s">
        <v>340</v>
      </c>
      <c r="Z1531" s="56" t="s">
        <v>367</v>
      </c>
      <c r="AA1531" s="56" t="s">
        <v>342</v>
      </c>
      <c r="AB1531" s="56" t="s">
        <v>343</v>
      </c>
      <c r="AC1531" s="56" t="s">
        <v>342</v>
      </c>
      <c r="AD1531" s="56" t="s">
        <v>347</v>
      </c>
      <c r="AE1531" s="56" t="s">
        <v>352</v>
      </c>
      <c r="AF1531" s="56" t="s">
        <v>292</v>
      </c>
      <c r="AG1531" s="56">
        <v>2013</v>
      </c>
      <c r="AH1531" s="56" t="s">
        <v>80</v>
      </c>
      <c r="AI1531" s="56" t="s">
        <v>344</v>
      </c>
      <c r="AJ1531" s="56">
        <v>0</v>
      </c>
      <c r="AM1531" s="56">
        <v>41320</v>
      </c>
      <c r="AN1531" s="56" t="s">
        <v>595</v>
      </c>
      <c r="AO1531" s="1">
        <v>41317</v>
      </c>
      <c r="AP1531" s="56" t="s">
        <v>595</v>
      </c>
      <c r="AQ1531" s="56">
        <v>299</v>
      </c>
      <c r="AR1531" s="56">
        <v>0</v>
      </c>
      <c r="AS1531" s="56" t="s">
        <v>346</v>
      </c>
      <c r="BB1531" s="56" t="s">
        <v>339</v>
      </c>
      <c r="BC1531" s="56" t="s">
        <v>263</v>
      </c>
      <c r="BD1531" s="56" t="s">
        <v>593</v>
      </c>
      <c r="BE1531" s="56" t="s">
        <v>347</v>
      </c>
      <c r="BF1531" s="56" t="s">
        <v>334</v>
      </c>
      <c r="BG1531" s="56" t="s">
        <v>594</v>
      </c>
      <c r="BH1531" s="56">
        <v>0</v>
      </c>
      <c r="BI1531" s="56">
        <v>0</v>
      </c>
      <c r="BJ1531" s="56">
        <v>0</v>
      </c>
    </row>
    <row r="1532" spans="1:62" hidden="1" x14ac:dyDescent="0.3">
      <c r="A1532" s="56">
        <v>49209341</v>
      </c>
      <c r="B1532" s="86">
        <v>599473</v>
      </c>
      <c r="C1532" s="1">
        <v>42893</v>
      </c>
      <c r="D1532" s="56" t="s">
        <v>587</v>
      </c>
      <c r="E1532" s="56" t="s">
        <v>588</v>
      </c>
      <c r="F1532" s="56" t="s">
        <v>334</v>
      </c>
      <c r="G1532" s="56" t="s">
        <v>335</v>
      </c>
      <c r="H1532" s="56" t="s">
        <v>336</v>
      </c>
      <c r="I1532" s="56" t="s">
        <v>589</v>
      </c>
      <c r="K1532" s="56" t="s">
        <v>337</v>
      </c>
      <c r="L1532" s="56" t="s">
        <v>590</v>
      </c>
      <c r="M1532" s="56" t="s">
        <v>986</v>
      </c>
      <c r="N1532" s="56" t="s">
        <v>1043</v>
      </c>
      <c r="O1532" s="56" t="s">
        <v>943</v>
      </c>
      <c r="P1532" s="1" t="s">
        <v>110</v>
      </c>
      <c r="Q1532" s="56" t="s">
        <v>241</v>
      </c>
      <c r="R1532" s="56" t="s">
        <v>339</v>
      </c>
      <c r="S1532" s="56">
        <v>143489</v>
      </c>
      <c r="T1532" s="1" t="s">
        <v>257</v>
      </c>
      <c r="U1532" s="56">
        <v>41456</v>
      </c>
      <c r="V1532" s="56">
        <v>43465</v>
      </c>
      <c r="W1532" s="56">
        <v>41365</v>
      </c>
      <c r="X1532" s="56">
        <v>43465</v>
      </c>
      <c r="Y1532" s="56" t="s">
        <v>340</v>
      </c>
      <c r="Z1532" s="56" t="s">
        <v>341</v>
      </c>
      <c r="AA1532" s="56" t="s">
        <v>347</v>
      </c>
      <c r="AB1532" s="56" t="s">
        <v>343</v>
      </c>
      <c r="AC1532" s="56" t="s">
        <v>342</v>
      </c>
      <c r="AD1532" s="56" t="s">
        <v>342</v>
      </c>
      <c r="AE1532" s="56" t="s">
        <v>334</v>
      </c>
      <c r="AF1532" s="56" t="s">
        <v>291</v>
      </c>
      <c r="AG1532" s="56">
        <v>2016</v>
      </c>
      <c r="AH1532" s="56" t="s">
        <v>80</v>
      </c>
      <c r="AI1532" s="56" t="s">
        <v>348</v>
      </c>
      <c r="AJ1532" s="56">
        <v>-8480</v>
      </c>
      <c r="AK1532" s="1">
        <v>42369</v>
      </c>
      <c r="AL1532" s="56" t="s">
        <v>622</v>
      </c>
      <c r="AM1532" s="56">
        <v>42817</v>
      </c>
      <c r="AN1532" s="56" t="s">
        <v>987</v>
      </c>
      <c r="AO1532" s="1">
        <v>42537</v>
      </c>
      <c r="AP1532" s="56" t="s">
        <v>592</v>
      </c>
      <c r="AQ1532" s="56">
        <v>64160</v>
      </c>
      <c r="AR1532" s="56">
        <v>0</v>
      </c>
      <c r="AS1532" s="56" t="s">
        <v>346</v>
      </c>
      <c r="BB1532" s="56" t="s">
        <v>339</v>
      </c>
      <c r="BC1532" s="56" t="s">
        <v>263</v>
      </c>
      <c r="BD1532" s="56" t="s">
        <v>593</v>
      </c>
      <c r="BE1532" s="56" t="s">
        <v>347</v>
      </c>
      <c r="BF1532" s="56" t="s">
        <v>334</v>
      </c>
      <c r="BG1532" s="56" t="s">
        <v>594</v>
      </c>
      <c r="BH1532" s="56">
        <v>0</v>
      </c>
      <c r="BI1532" s="56">
        <v>0</v>
      </c>
      <c r="BJ1532" s="56">
        <v>1</v>
      </c>
    </row>
    <row r="1533" spans="1:62" hidden="1" x14ac:dyDescent="0.3">
      <c r="A1533" s="56">
        <v>49209337</v>
      </c>
      <c r="B1533" s="86">
        <v>599473</v>
      </c>
      <c r="C1533" s="1">
        <v>42893</v>
      </c>
      <c r="D1533" s="56" t="s">
        <v>587</v>
      </c>
      <c r="E1533" s="56" t="s">
        <v>588</v>
      </c>
      <c r="F1533" s="56" t="s">
        <v>334</v>
      </c>
      <c r="G1533" s="56" t="s">
        <v>335</v>
      </c>
      <c r="H1533" s="56" t="s">
        <v>336</v>
      </c>
      <c r="I1533" s="56" t="s">
        <v>589</v>
      </c>
      <c r="K1533" s="56" t="s">
        <v>337</v>
      </c>
      <c r="L1533" s="56" t="s">
        <v>590</v>
      </c>
      <c r="M1533" s="56" t="s">
        <v>986</v>
      </c>
      <c r="N1533" s="56" t="s">
        <v>1043</v>
      </c>
      <c r="O1533" s="56" t="s">
        <v>943</v>
      </c>
      <c r="P1533" s="1" t="s">
        <v>110</v>
      </c>
      <c r="Q1533" s="56" t="s">
        <v>241</v>
      </c>
      <c r="R1533" s="56" t="s">
        <v>339</v>
      </c>
      <c r="S1533" s="56">
        <v>143489</v>
      </c>
      <c r="T1533" s="1" t="s">
        <v>257</v>
      </c>
      <c r="U1533" s="56">
        <v>41456</v>
      </c>
      <c r="V1533" s="56">
        <v>43465</v>
      </c>
      <c r="W1533" s="56">
        <v>41365</v>
      </c>
      <c r="X1533" s="56">
        <v>43465</v>
      </c>
      <c r="Y1533" s="56" t="s">
        <v>340</v>
      </c>
      <c r="Z1533" s="56" t="s">
        <v>341</v>
      </c>
      <c r="AA1533" s="56" t="s">
        <v>347</v>
      </c>
      <c r="AB1533" s="56" t="s">
        <v>343</v>
      </c>
      <c r="AC1533" s="56" t="s">
        <v>342</v>
      </c>
      <c r="AD1533" s="56" t="s">
        <v>342</v>
      </c>
      <c r="AE1533" s="56" t="s">
        <v>334</v>
      </c>
      <c r="AF1533" s="56" t="s">
        <v>291</v>
      </c>
      <c r="AG1533" s="56">
        <v>2014</v>
      </c>
      <c r="AH1533" s="56" t="s">
        <v>80</v>
      </c>
      <c r="AI1533" s="56" t="s">
        <v>348</v>
      </c>
      <c r="AJ1533" s="56">
        <v>4263</v>
      </c>
      <c r="AK1533" s="1">
        <v>41639</v>
      </c>
      <c r="AM1533" s="56">
        <v>42817</v>
      </c>
      <c r="AN1533" s="56" t="s">
        <v>987</v>
      </c>
      <c r="AO1533" s="1">
        <v>41829</v>
      </c>
      <c r="AP1533" s="56" t="s">
        <v>592</v>
      </c>
      <c r="AQ1533" s="56">
        <v>64160</v>
      </c>
      <c r="AR1533" s="56">
        <v>0</v>
      </c>
      <c r="AS1533" s="56" t="s">
        <v>346</v>
      </c>
      <c r="BB1533" s="56" t="s">
        <v>339</v>
      </c>
      <c r="BC1533" s="56" t="s">
        <v>263</v>
      </c>
      <c r="BD1533" s="56" t="s">
        <v>593</v>
      </c>
      <c r="BE1533" s="56" t="s">
        <v>347</v>
      </c>
      <c r="BF1533" s="56" t="s">
        <v>334</v>
      </c>
      <c r="BG1533" s="56" t="s">
        <v>594</v>
      </c>
      <c r="BH1533" s="56">
        <v>0</v>
      </c>
      <c r="BI1533" s="56">
        <v>0</v>
      </c>
      <c r="BJ1533" s="56">
        <v>1</v>
      </c>
    </row>
    <row r="1534" spans="1:62" hidden="1" x14ac:dyDescent="0.3">
      <c r="A1534" s="56">
        <v>49209340</v>
      </c>
      <c r="B1534" s="86">
        <v>599473</v>
      </c>
      <c r="C1534" s="1">
        <v>42893</v>
      </c>
      <c r="D1534" s="56" t="s">
        <v>587</v>
      </c>
      <c r="E1534" s="56" t="s">
        <v>588</v>
      </c>
      <c r="F1534" s="56" t="s">
        <v>334</v>
      </c>
      <c r="G1534" s="56" t="s">
        <v>335</v>
      </c>
      <c r="H1534" s="56" t="s">
        <v>336</v>
      </c>
      <c r="I1534" s="56" t="s">
        <v>589</v>
      </c>
      <c r="K1534" s="56" t="s">
        <v>337</v>
      </c>
      <c r="L1534" s="56" t="s">
        <v>590</v>
      </c>
      <c r="M1534" s="56" t="s">
        <v>986</v>
      </c>
      <c r="N1534" s="56" t="s">
        <v>1043</v>
      </c>
      <c r="O1534" s="56" t="s">
        <v>943</v>
      </c>
      <c r="P1534" s="1" t="s">
        <v>110</v>
      </c>
      <c r="Q1534" s="56" t="s">
        <v>241</v>
      </c>
      <c r="R1534" s="56" t="s">
        <v>339</v>
      </c>
      <c r="S1534" s="56">
        <v>143489</v>
      </c>
      <c r="T1534" s="1" t="s">
        <v>257</v>
      </c>
      <c r="U1534" s="56">
        <v>41456</v>
      </c>
      <c r="V1534" s="56">
        <v>43465</v>
      </c>
      <c r="W1534" s="56">
        <v>41365</v>
      </c>
      <c r="X1534" s="56">
        <v>43465</v>
      </c>
      <c r="Y1534" s="56" t="s">
        <v>340</v>
      </c>
      <c r="Z1534" s="56" t="s">
        <v>341</v>
      </c>
      <c r="AA1534" s="56" t="s">
        <v>347</v>
      </c>
      <c r="AB1534" s="56" t="s">
        <v>343</v>
      </c>
      <c r="AC1534" s="56" t="s">
        <v>342</v>
      </c>
      <c r="AD1534" s="56" t="s">
        <v>342</v>
      </c>
      <c r="AE1534" s="56" t="s">
        <v>334</v>
      </c>
      <c r="AF1534" s="56" t="s">
        <v>291</v>
      </c>
      <c r="AG1534" s="56">
        <v>2015</v>
      </c>
      <c r="AH1534" s="56" t="s">
        <v>80</v>
      </c>
      <c r="AI1534" s="56" t="s">
        <v>344</v>
      </c>
      <c r="AJ1534" s="56">
        <v>23607</v>
      </c>
      <c r="AK1534" s="1">
        <v>42185</v>
      </c>
      <c r="AL1534" s="56" t="s">
        <v>605</v>
      </c>
      <c r="AM1534" s="56">
        <v>42817</v>
      </c>
      <c r="AN1534" s="56" t="s">
        <v>987</v>
      </c>
      <c r="AO1534" s="1">
        <v>42206</v>
      </c>
      <c r="AP1534" s="56" t="s">
        <v>592</v>
      </c>
      <c r="AQ1534" s="56">
        <v>64160</v>
      </c>
      <c r="AR1534" s="56">
        <v>0</v>
      </c>
      <c r="AS1534" s="56" t="s">
        <v>346</v>
      </c>
      <c r="BB1534" s="56" t="s">
        <v>339</v>
      </c>
      <c r="BC1534" s="56" t="s">
        <v>263</v>
      </c>
      <c r="BD1534" s="56" t="s">
        <v>593</v>
      </c>
      <c r="BE1534" s="56" t="s">
        <v>347</v>
      </c>
      <c r="BF1534" s="56" t="s">
        <v>334</v>
      </c>
      <c r="BG1534" s="56" t="s">
        <v>594</v>
      </c>
      <c r="BH1534" s="56">
        <v>0</v>
      </c>
      <c r="BI1534" s="56">
        <v>0</v>
      </c>
      <c r="BJ1534" s="56">
        <v>1</v>
      </c>
    </row>
    <row r="1535" spans="1:62" hidden="1" x14ac:dyDescent="0.3">
      <c r="A1535" s="56">
        <v>49209419</v>
      </c>
      <c r="B1535" s="86">
        <v>599473</v>
      </c>
      <c r="C1535" s="1">
        <v>42893</v>
      </c>
      <c r="D1535" s="56" t="s">
        <v>587</v>
      </c>
      <c r="E1535" s="56" t="s">
        <v>588</v>
      </c>
      <c r="F1535" s="56" t="s">
        <v>334</v>
      </c>
      <c r="G1535" s="56" t="s">
        <v>335</v>
      </c>
      <c r="H1535" s="56" t="s">
        <v>336</v>
      </c>
      <c r="I1535" s="56" t="s">
        <v>589</v>
      </c>
      <c r="K1535" s="56" t="s">
        <v>337</v>
      </c>
      <c r="L1535" s="56" t="s">
        <v>590</v>
      </c>
      <c r="M1535" s="56" t="s">
        <v>986</v>
      </c>
      <c r="N1535" s="56" t="s">
        <v>1043</v>
      </c>
      <c r="O1535" s="56" t="s">
        <v>943</v>
      </c>
      <c r="P1535" s="1" t="s">
        <v>110</v>
      </c>
      <c r="Q1535" s="56" t="s">
        <v>241</v>
      </c>
      <c r="R1535" s="56" t="s">
        <v>339</v>
      </c>
      <c r="S1535" s="56">
        <v>194503</v>
      </c>
      <c r="T1535" s="1" t="s">
        <v>260</v>
      </c>
      <c r="U1535" s="56">
        <v>41456</v>
      </c>
      <c r="V1535" s="56">
        <v>43465</v>
      </c>
      <c r="W1535" s="56">
        <v>41456</v>
      </c>
      <c r="X1535" s="56">
        <v>43465</v>
      </c>
      <c r="Y1535" s="56" t="s">
        <v>340</v>
      </c>
      <c r="Z1535" s="56" t="s">
        <v>367</v>
      </c>
      <c r="AA1535" s="56" t="s">
        <v>347</v>
      </c>
      <c r="AB1535" s="56" t="s">
        <v>343</v>
      </c>
      <c r="AC1535" s="56" t="s">
        <v>342</v>
      </c>
      <c r="AD1535" s="56" t="s">
        <v>347</v>
      </c>
      <c r="AE1535" s="56" t="s">
        <v>334</v>
      </c>
      <c r="AF1535" s="56" t="s">
        <v>292</v>
      </c>
      <c r="AG1535" s="56">
        <v>2015</v>
      </c>
      <c r="AH1535" s="56" t="s">
        <v>80</v>
      </c>
      <c r="AI1535" s="56" t="s">
        <v>348</v>
      </c>
      <c r="AJ1535" s="56">
        <v>0.08</v>
      </c>
      <c r="AM1535" s="56">
        <v>42817</v>
      </c>
      <c r="AN1535" s="56" t="s">
        <v>987</v>
      </c>
      <c r="AO1535" s="1">
        <v>41816</v>
      </c>
      <c r="AP1535" s="56" t="s">
        <v>592</v>
      </c>
      <c r="AQ1535" s="56">
        <v>75721</v>
      </c>
      <c r="AR1535" s="56">
        <v>0</v>
      </c>
      <c r="AS1535" s="56" t="s">
        <v>346</v>
      </c>
      <c r="BB1535" s="56" t="s">
        <v>339</v>
      </c>
      <c r="BC1535" s="56" t="s">
        <v>263</v>
      </c>
      <c r="BD1535" s="56" t="s">
        <v>593</v>
      </c>
      <c r="BE1535" s="56" t="s">
        <v>347</v>
      </c>
      <c r="BF1535" s="56" t="s">
        <v>334</v>
      </c>
      <c r="BG1535" s="56" t="s">
        <v>594</v>
      </c>
      <c r="BH1535" s="56">
        <v>0</v>
      </c>
      <c r="BI1535" s="56">
        <v>0</v>
      </c>
      <c r="BJ1535" s="56">
        <v>1</v>
      </c>
    </row>
    <row r="1536" spans="1:62" hidden="1" x14ac:dyDescent="0.3">
      <c r="A1536" s="56">
        <v>49209403</v>
      </c>
      <c r="B1536" s="86">
        <v>599473</v>
      </c>
      <c r="C1536" s="1">
        <v>42893</v>
      </c>
      <c r="D1536" s="56" t="s">
        <v>587</v>
      </c>
      <c r="E1536" s="56" t="s">
        <v>588</v>
      </c>
      <c r="F1536" s="56" t="s">
        <v>334</v>
      </c>
      <c r="G1536" s="56" t="s">
        <v>335</v>
      </c>
      <c r="H1536" s="56" t="s">
        <v>336</v>
      </c>
      <c r="I1536" s="56" t="s">
        <v>589</v>
      </c>
      <c r="K1536" s="56" t="s">
        <v>337</v>
      </c>
      <c r="L1536" s="56" t="s">
        <v>590</v>
      </c>
      <c r="M1536" s="56" t="s">
        <v>986</v>
      </c>
      <c r="N1536" s="56" t="s">
        <v>1043</v>
      </c>
      <c r="O1536" s="56" t="s">
        <v>943</v>
      </c>
      <c r="P1536" s="1" t="s">
        <v>110</v>
      </c>
      <c r="Q1536" s="56" t="s">
        <v>241</v>
      </c>
      <c r="R1536" s="56" t="s">
        <v>339</v>
      </c>
      <c r="S1536" s="56">
        <v>143163</v>
      </c>
      <c r="T1536" s="1" t="s">
        <v>609</v>
      </c>
      <c r="U1536" s="56">
        <v>41456</v>
      </c>
      <c r="V1536" s="56">
        <v>43465</v>
      </c>
      <c r="W1536" s="56">
        <v>41365</v>
      </c>
      <c r="X1536" s="56">
        <v>42734</v>
      </c>
      <c r="Y1536" s="56" t="s">
        <v>356</v>
      </c>
      <c r="AA1536" s="56" t="s">
        <v>347</v>
      </c>
      <c r="AB1536" s="56" t="s">
        <v>343</v>
      </c>
      <c r="AC1536" s="56" t="s">
        <v>342</v>
      </c>
      <c r="AD1536" s="56" t="s">
        <v>342</v>
      </c>
      <c r="AE1536" s="56" t="s">
        <v>354</v>
      </c>
      <c r="AF1536" s="56" t="s">
        <v>292</v>
      </c>
      <c r="AG1536" s="56">
        <v>2015</v>
      </c>
      <c r="AH1536" s="56" t="s">
        <v>80</v>
      </c>
      <c r="AI1536" s="56" t="s">
        <v>344</v>
      </c>
      <c r="AJ1536" s="56">
        <v>50</v>
      </c>
      <c r="AM1536" s="56">
        <v>41813</v>
      </c>
      <c r="AN1536" s="56" t="s">
        <v>595</v>
      </c>
      <c r="AO1536" s="1">
        <v>41362</v>
      </c>
      <c r="AP1536" s="56" t="s">
        <v>595</v>
      </c>
      <c r="AQ1536" s="56">
        <v>66403</v>
      </c>
      <c r="AR1536" s="56">
        <v>0</v>
      </c>
      <c r="AS1536" s="56" t="s">
        <v>346</v>
      </c>
      <c r="BB1536" s="56" t="s">
        <v>339</v>
      </c>
      <c r="BC1536" s="56" t="s">
        <v>263</v>
      </c>
      <c r="BD1536" s="56" t="s">
        <v>593</v>
      </c>
      <c r="BE1536" s="56" t="s">
        <v>347</v>
      </c>
      <c r="BF1536" s="56" t="s">
        <v>334</v>
      </c>
      <c r="BG1536" s="56" t="s">
        <v>594</v>
      </c>
      <c r="BH1536" s="56">
        <v>0</v>
      </c>
      <c r="BI1536" s="56">
        <v>0</v>
      </c>
      <c r="BJ1536" s="56">
        <v>0</v>
      </c>
    </row>
    <row r="1537" spans="1:62" hidden="1" x14ac:dyDescent="0.3">
      <c r="A1537" s="56">
        <v>49209376</v>
      </c>
      <c r="B1537" s="86">
        <v>599473</v>
      </c>
      <c r="C1537" s="1">
        <v>42893</v>
      </c>
      <c r="D1537" s="56" t="s">
        <v>587</v>
      </c>
      <c r="E1537" s="56" t="s">
        <v>588</v>
      </c>
      <c r="F1537" s="56" t="s">
        <v>334</v>
      </c>
      <c r="G1537" s="56" t="s">
        <v>335</v>
      </c>
      <c r="H1537" s="56" t="s">
        <v>336</v>
      </c>
      <c r="I1537" s="56" t="s">
        <v>589</v>
      </c>
      <c r="K1537" s="56" t="s">
        <v>337</v>
      </c>
      <c r="L1537" s="56" t="s">
        <v>590</v>
      </c>
      <c r="M1537" s="56" t="s">
        <v>986</v>
      </c>
      <c r="N1537" s="56" t="s">
        <v>1043</v>
      </c>
      <c r="O1537" s="56" t="s">
        <v>943</v>
      </c>
      <c r="P1537" s="1" t="s">
        <v>110</v>
      </c>
      <c r="Q1537" s="56" t="s">
        <v>241</v>
      </c>
      <c r="R1537" s="56" t="s">
        <v>339</v>
      </c>
      <c r="S1537" s="56">
        <v>194504</v>
      </c>
      <c r="T1537" s="1" t="s">
        <v>258</v>
      </c>
      <c r="U1537" s="56">
        <v>41456</v>
      </c>
      <c r="V1537" s="56">
        <v>43465</v>
      </c>
      <c r="W1537" s="56">
        <v>41456</v>
      </c>
      <c r="X1537" s="56">
        <v>43465</v>
      </c>
      <c r="Y1537" s="56" t="s">
        <v>340</v>
      </c>
      <c r="Z1537" s="56" t="s">
        <v>341</v>
      </c>
      <c r="AA1537" s="56" t="s">
        <v>347</v>
      </c>
      <c r="AB1537" s="56" t="s">
        <v>343</v>
      </c>
      <c r="AC1537" s="56" t="s">
        <v>342</v>
      </c>
      <c r="AD1537" s="56" t="s">
        <v>347</v>
      </c>
      <c r="AE1537" s="56" t="s">
        <v>334</v>
      </c>
      <c r="AF1537" s="56" t="s">
        <v>292</v>
      </c>
      <c r="AG1537" s="56">
        <v>2014</v>
      </c>
      <c r="AH1537" s="56" t="s">
        <v>80</v>
      </c>
      <c r="AI1537" s="56" t="s">
        <v>344</v>
      </c>
      <c r="AJ1537" s="56">
        <v>0</v>
      </c>
      <c r="AM1537" s="56">
        <v>42817</v>
      </c>
      <c r="AN1537" s="56" t="s">
        <v>987</v>
      </c>
      <c r="AO1537" s="1">
        <v>41816</v>
      </c>
      <c r="AP1537" s="56" t="s">
        <v>592</v>
      </c>
      <c r="AQ1537" s="56">
        <v>75722</v>
      </c>
      <c r="AR1537" s="56">
        <v>0</v>
      </c>
      <c r="AS1537" s="56" t="s">
        <v>346</v>
      </c>
      <c r="BB1537" s="56" t="s">
        <v>339</v>
      </c>
      <c r="BC1537" s="56" t="s">
        <v>263</v>
      </c>
      <c r="BD1537" s="56" t="s">
        <v>593</v>
      </c>
      <c r="BE1537" s="56" t="s">
        <v>347</v>
      </c>
      <c r="BF1537" s="56" t="s">
        <v>334</v>
      </c>
      <c r="BG1537" s="56" t="s">
        <v>594</v>
      </c>
      <c r="BH1537" s="56">
        <v>0</v>
      </c>
      <c r="BI1537" s="56">
        <v>0</v>
      </c>
      <c r="BJ1537" s="56">
        <v>1</v>
      </c>
    </row>
    <row r="1538" spans="1:62" hidden="1" x14ac:dyDescent="0.3">
      <c r="A1538" s="56">
        <v>49209360</v>
      </c>
      <c r="B1538" s="86">
        <v>599473</v>
      </c>
      <c r="C1538" s="1">
        <v>42893</v>
      </c>
      <c r="D1538" s="56" t="s">
        <v>587</v>
      </c>
      <c r="E1538" s="56" t="s">
        <v>588</v>
      </c>
      <c r="F1538" s="56" t="s">
        <v>334</v>
      </c>
      <c r="G1538" s="56" t="s">
        <v>335</v>
      </c>
      <c r="H1538" s="56" t="s">
        <v>336</v>
      </c>
      <c r="I1538" s="56" t="s">
        <v>589</v>
      </c>
      <c r="K1538" s="56" t="s">
        <v>337</v>
      </c>
      <c r="L1538" s="56" t="s">
        <v>590</v>
      </c>
      <c r="M1538" s="56" t="s">
        <v>986</v>
      </c>
      <c r="N1538" s="56" t="s">
        <v>1043</v>
      </c>
      <c r="O1538" s="56" t="s">
        <v>943</v>
      </c>
      <c r="P1538" s="1" t="s">
        <v>110</v>
      </c>
      <c r="Q1538" s="56" t="s">
        <v>241</v>
      </c>
      <c r="R1538" s="56" t="s">
        <v>339</v>
      </c>
      <c r="S1538" s="56">
        <v>178950</v>
      </c>
      <c r="T1538" s="1" t="s">
        <v>111</v>
      </c>
      <c r="U1538" s="56">
        <v>41456</v>
      </c>
      <c r="V1538" s="56">
        <v>43465</v>
      </c>
      <c r="W1538" s="56">
        <v>41456</v>
      </c>
      <c r="X1538" s="56">
        <v>43465</v>
      </c>
      <c r="Y1538" s="56" t="s">
        <v>340</v>
      </c>
      <c r="Z1538" s="56" t="s">
        <v>341</v>
      </c>
      <c r="AA1538" s="56" t="s">
        <v>342</v>
      </c>
      <c r="AB1538" s="56" t="s">
        <v>343</v>
      </c>
      <c r="AC1538" s="56" t="s">
        <v>342</v>
      </c>
      <c r="AD1538" s="56" t="s">
        <v>347</v>
      </c>
      <c r="AE1538" s="56" t="s">
        <v>334</v>
      </c>
      <c r="AF1538" s="56" t="s">
        <v>292</v>
      </c>
      <c r="AG1538" s="56">
        <v>2014</v>
      </c>
      <c r="AH1538" s="56" t="s">
        <v>80</v>
      </c>
      <c r="AI1538" s="56" t="s">
        <v>348</v>
      </c>
      <c r="AJ1538" s="56">
        <v>0</v>
      </c>
      <c r="AM1538" s="56">
        <v>42817</v>
      </c>
      <c r="AN1538" s="56" t="s">
        <v>987</v>
      </c>
      <c r="AO1538" s="1">
        <v>41676</v>
      </c>
      <c r="AP1538" s="56" t="s">
        <v>595</v>
      </c>
      <c r="AQ1538" s="56">
        <v>257</v>
      </c>
      <c r="AR1538" s="56">
        <v>0</v>
      </c>
      <c r="AS1538" s="56" t="s">
        <v>346</v>
      </c>
      <c r="BB1538" s="56" t="s">
        <v>339</v>
      </c>
      <c r="BC1538" s="56" t="s">
        <v>263</v>
      </c>
      <c r="BD1538" s="56" t="s">
        <v>593</v>
      </c>
      <c r="BE1538" s="56" t="s">
        <v>347</v>
      </c>
      <c r="BF1538" s="56" t="s">
        <v>334</v>
      </c>
      <c r="BG1538" s="56" t="s">
        <v>594</v>
      </c>
      <c r="BH1538" s="56">
        <v>0</v>
      </c>
      <c r="BI1538" s="56">
        <v>0</v>
      </c>
      <c r="BJ1538" s="56">
        <v>1</v>
      </c>
    </row>
    <row r="1539" spans="1:62" hidden="1" x14ac:dyDescent="0.3">
      <c r="A1539" s="56">
        <v>49209352</v>
      </c>
      <c r="B1539" s="86">
        <v>599473</v>
      </c>
      <c r="C1539" s="1">
        <v>42893</v>
      </c>
      <c r="D1539" s="56" t="s">
        <v>587</v>
      </c>
      <c r="E1539" s="56" t="s">
        <v>588</v>
      </c>
      <c r="F1539" s="56" t="s">
        <v>334</v>
      </c>
      <c r="G1539" s="56" t="s">
        <v>335</v>
      </c>
      <c r="H1539" s="56" t="s">
        <v>336</v>
      </c>
      <c r="I1539" s="56" t="s">
        <v>589</v>
      </c>
      <c r="K1539" s="56" t="s">
        <v>337</v>
      </c>
      <c r="L1539" s="56" t="s">
        <v>590</v>
      </c>
      <c r="M1539" s="56" t="s">
        <v>986</v>
      </c>
      <c r="N1539" s="56" t="s">
        <v>1043</v>
      </c>
      <c r="O1539" s="56" t="s">
        <v>943</v>
      </c>
      <c r="P1539" s="1" t="s">
        <v>110</v>
      </c>
      <c r="Q1539" s="56" t="s">
        <v>241</v>
      </c>
      <c r="R1539" s="56" t="s">
        <v>339</v>
      </c>
      <c r="S1539" s="56">
        <v>138961</v>
      </c>
      <c r="T1539" s="1" t="s">
        <v>111</v>
      </c>
      <c r="U1539" s="56">
        <v>41456</v>
      </c>
      <c r="V1539" s="56">
        <v>43465</v>
      </c>
      <c r="W1539" s="56">
        <v>41365</v>
      </c>
      <c r="X1539" s="56">
        <v>41355</v>
      </c>
      <c r="Y1539" s="56" t="s">
        <v>340</v>
      </c>
      <c r="Z1539" s="56" t="s">
        <v>341</v>
      </c>
      <c r="AA1539" s="56" t="s">
        <v>342</v>
      </c>
      <c r="AB1539" s="56" t="s">
        <v>343</v>
      </c>
      <c r="AC1539" s="56" t="s">
        <v>342</v>
      </c>
      <c r="AD1539" s="56" t="s">
        <v>347</v>
      </c>
      <c r="AE1539" s="56" t="s">
        <v>352</v>
      </c>
      <c r="AF1539" s="56" t="s">
        <v>224</v>
      </c>
      <c r="AG1539" s="56">
        <v>2013</v>
      </c>
      <c r="AH1539" s="56" t="s">
        <v>80</v>
      </c>
      <c r="AI1539" s="56" t="s">
        <v>339</v>
      </c>
      <c r="AJ1539" s="56">
        <v>0</v>
      </c>
      <c r="AM1539" s="56">
        <v>41355</v>
      </c>
      <c r="AN1539" s="56" t="s">
        <v>595</v>
      </c>
      <c r="AO1539" s="1">
        <v>41337</v>
      </c>
      <c r="AP1539" s="56" t="s">
        <v>595</v>
      </c>
      <c r="AQ1539" s="56">
        <v>257</v>
      </c>
      <c r="AR1539" s="56">
        <v>0</v>
      </c>
      <c r="AS1539" s="56" t="s">
        <v>346</v>
      </c>
      <c r="BB1539" s="56" t="s">
        <v>339</v>
      </c>
      <c r="BC1539" s="56" t="s">
        <v>263</v>
      </c>
      <c r="BD1539" s="56" t="s">
        <v>593</v>
      </c>
      <c r="BE1539" s="56" t="s">
        <v>347</v>
      </c>
      <c r="BF1539" s="56" t="s">
        <v>334</v>
      </c>
      <c r="BG1539" s="56" t="s">
        <v>594</v>
      </c>
      <c r="BH1539" s="56">
        <v>0</v>
      </c>
      <c r="BI1539" s="56">
        <v>0</v>
      </c>
      <c r="BJ1539" s="56">
        <v>0</v>
      </c>
    </row>
    <row r="1540" spans="1:62" hidden="1" x14ac:dyDescent="0.3">
      <c r="A1540" s="56">
        <v>49209348</v>
      </c>
      <c r="B1540" s="86">
        <v>599473</v>
      </c>
      <c r="C1540" s="1">
        <v>42893</v>
      </c>
      <c r="D1540" s="56" t="s">
        <v>587</v>
      </c>
      <c r="E1540" s="56" t="s">
        <v>588</v>
      </c>
      <c r="F1540" s="56" t="s">
        <v>334</v>
      </c>
      <c r="G1540" s="56" t="s">
        <v>335</v>
      </c>
      <c r="H1540" s="56" t="s">
        <v>336</v>
      </c>
      <c r="I1540" s="56" t="s">
        <v>589</v>
      </c>
      <c r="K1540" s="56" t="s">
        <v>337</v>
      </c>
      <c r="L1540" s="56" t="s">
        <v>590</v>
      </c>
      <c r="M1540" s="56" t="s">
        <v>986</v>
      </c>
      <c r="N1540" s="56" t="s">
        <v>1043</v>
      </c>
      <c r="O1540" s="56" t="s">
        <v>943</v>
      </c>
      <c r="P1540" s="1" t="s">
        <v>110</v>
      </c>
      <c r="Q1540" s="56" t="s">
        <v>241</v>
      </c>
      <c r="R1540" s="56" t="s">
        <v>339</v>
      </c>
      <c r="S1540" s="56">
        <v>143489</v>
      </c>
      <c r="T1540" s="1" t="s">
        <v>257</v>
      </c>
      <c r="U1540" s="56">
        <v>41456</v>
      </c>
      <c r="V1540" s="56">
        <v>43465</v>
      </c>
      <c r="W1540" s="56">
        <v>41365</v>
      </c>
      <c r="X1540" s="56">
        <v>43465</v>
      </c>
      <c r="Y1540" s="56" t="s">
        <v>340</v>
      </c>
      <c r="Z1540" s="56" t="s">
        <v>341</v>
      </c>
      <c r="AA1540" s="56" t="s">
        <v>347</v>
      </c>
      <c r="AB1540" s="56" t="s">
        <v>343</v>
      </c>
      <c r="AC1540" s="56" t="s">
        <v>342</v>
      </c>
      <c r="AD1540" s="56" t="s">
        <v>342</v>
      </c>
      <c r="AE1540" s="56" t="s">
        <v>334</v>
      </c>
      <c r="AF1540" s="56" t="s">
        <v>292</v>
      </c>
      <c r="AG1540" s="56">
        <v>2015</v>
      </c>
      <c r="AH1540" s="56" t="s">
        <v>80</v>
      </c>
      <c r="AI1540" s="56" t="s">
        <v>344</v>
      </c>
      <c r="AJ1540" s="56">
        <v>375</v>
      </c>
      <c r="AM1540" s="56">
        <v>42817</v>
      </c>
      <c r="AN1540" s="56" t="s">
        <v>987</v>
      </c>
      <c r="AO1540" s="1">
        <v>41813</v>
      </c>
      <c r="AP1540" s="56" t="s">
        <v>592</v>
      </c>
      <c r="AQ1540" s="56">
        <v>64160</v>
      </c>
      <c r="AR1540" s="56">
        <v>0</v>
      </c>
      <c r="AS1540" s="56" t="s">
        <v>346</v>
      </c>
      <c r="BB1540" s="56" t="s">
        <v>339</v>
      </c>
      <c r="BC1540" s="56" t="s">
        <v>263</v>
      </c>
      <c r="BD1540" s="56" t="s">
        <v>593</v>
      </c>
      <c r="BE1540" s="56" t="s">
        <v>347</v>
      </c>
      <c r="BF1540" s="56" t="s">
        <v>334</v>
      </c>
      <c r="BG1540" s="56" t="s">
        <v>594</v>
      </c>
      <c r="BH1540" s="56">
        <v>0</v>
      </c>
      <c r="BI1540" s="56">
        <v>0</v>
      </c>
      <c r="BJ1540" s="56">
        <v>1</v>
      </c>
    </row>
    <row r="1541" spans="1:62" hidden="1" x14ac:dyDescent="0.3">
      <c r="A1541" s="56">
        <v>49209351</v>
      </c>
      <c r="B1541" s="86">
        <v>599473</v>
      </c>
      <c r="C1541" s="1">
        <v>42893</v>
      </c>
      <c r="D1541" s="56" t="s">
        <v>587</v>
      </c>
      <c r="E1541" s="56" t="s">
        <v>588</v>
      </c>
      <c r="F1541" s="56" t="s">
        <v>334</v>
      </c>
      <c r="G1541" s="56" t="s">
        <v>335</v>
      </c>
      <c r="H1541" s="56" t="s">
        <v>336</v>
      </c>
      <c r="I1541" s="56" t="s">
        <v>589</v>
      </c>
      <c r="K1541" s="56" t="s">
        <v>337</v>
      </c>
      <c r="L1541" s="56" t="s">
        <v>590</v>
      </c>
      <c r="M1541" s="56" t="s">
        <v>986</v>
      </c>
      <c r="N1541" s="56" t="s">
        <v>1043</v>
      </c>
      <c r="O1541" s="56" t="s">
        <v>943</v>
      </c>
      <c r="P1541" s="1" t="s">
        <v>110</v>
      </c>
      <c r="Q1541" s="56" t="s">
        <v>241</v>
      </c>
      <c r="R1541" s="56" t="s">
        <v>339</v>
      </c>
      <c r="S1541" s="56">
        <v>143489</v>
      </c>
      <c r="T1541" s="1" t="s">
        <v>257</v>
      </c>
      <c r="U1541" s="56">
        <v>41456</v>
      </c>
      <c r="V1541" s="56">
        <v>43465</v>
      </c>
      <c r="W1541" s="56">
        <v>41365</v>
      </c>
      <c r="X1541" s="56">
        <v>43465</v>
      </c>
      <c r="Y1541" s="56" t="s">
        <v>340</v>
      </c>
      <c r="Z1541" s="56" t="s">
        <v>341</v>
      </c>
      <c r="AA1541" s="56" t="s">
        <v>347</v>
      </c>
      <c r="AB1541" s="56" t="s">
        <v>343</v>
      </c>
      <c r="AC1541" s="56" t="s">
        <v>342</v>
      </c>
      <c r="AD1541" s="56" t="s">
        <v>342</v>
      </c>
      <c r="AE1541" s="56" t="s">
        <v>334</v>
      </c>
      <c r="AF1541" s="56" t="s">
        <v>292</v>
      </c>
      <c r="AG1541" s="56">
        <v>2017</v>
      </c>
      <c r="AH1541" s="56" t="s">
        <v>80</v>
      </c>
      <c r="AI1541" s="56" t="s">
        <v>348</v>
      </c>
      <c r="AJ1541" s="56">
        <v>375</v>
      </c>
      <c r="AM1541" s="56">
        <v>42817</v>
      </c>
      <c r="AN1541" s="56" t="s">
        <v>987</v>
      </c>
      <c r="AO1541" s="1">
        <v>41813</v>
      </c>
      <c r="AP1541" s="56" t="s">
        <v>592</v>
      </c>
      <c r="AQ1541" s="56">
        <v>64160</v>
      </c>
      <c r="AR1541" s="56">
        <v>0</v>
      </c>
      <c r="AS1541" s="56" t="s">
        <v>346</v>
      </c>
      <c r="BB1541" s="56" t="s">
        <v>339</v>
      </c>
      <c r="BC1541" s="56" t="s">
        <v>263</v>
      </c>
      <c r="BD1541" s="56" t="s">
        <v>593</v>
      </c>
      <c r="BE1541" s="56" t="s">
        <v>347</v>
      </c>
      <c r="BF1541" s="56" t="s">
        <v>334</v>
      </c>
      <c r="BG1541" s="56" t="s">
        <v>594</v>
      </c>
      <c r="BH1541" s="56">
        <v>0</v>
      </c>
      <c r="BI1541" s="56">
        <v>0</v>
      </c>
      <c r="BJ1541" s="56">
        <v>1</v>
      </c>
    </row>
    <row r="1542" spans="1:62" hidden="1" x14ac:dyDescent="0.3">
      <c r="A1542" s="56">
        <v>49209359</v>
      </c>
      <c r="B1542" s="86">
        <v>599473</v>
      </c>
      <c r="C1542" s="1">
        <v>42893</v>
      </c>
      <c r="D1542" s="56" t="s">
        <v>587</v>
      </c>
      <c r="E1542" s="56" t="s">
        <v>588</v>
      </c>
      <c r="F1542" s="56" t="s">
        <v>334</v>
      </c>
      <c r="G1542" s="56" t="s">
        <v>335</v>
      </c>
      <c r="H1542" s="56" t="s">
        <v>336</v>
      </c>
      <c r="I1542" s="56" t="s">
        <v>589</v>
      </c>
      <c r="K1542" s="56" t="s">
        <v>337</v>
      </c>
      <c r="L1542" s="56" t="s">
        <v>590</v>
      </c>
      <c r="M1542" s="56" t="s">
        <v>986</v>
      </c>
      <c r="N1542" s="56" t="s">
        <v>1043</v>
      </c>
      <c r="O1542" s="56" t="s">
        <v>943</v>
      </c>
      <c r="P1542" s="1" t="s">
        <v>110</v>
      </c>
      <c r="Q1542" s="56" t="s">
        <v>241</v>
      </c>
      <c r="R1542" s="56" t="s">
        <v>339</v>
      </c>
      <c r="S1542" s="56">
        <v>138961</v>
      </c>
      <c r="T1542" s="1" t="s">
        <v>111</v>
      </c>
      <c r="U1542" s="56">
        <v>41456</v>
      </c>
      <c r="V1542" s="56">
        <v>43465</v>
      </c>
      <c r="W1542" s="56">
        <v>41365</v>
      </c>
      <c r="X1542" s="56">
        <v>41355</v>
      </c>
      <c r="Y1542" s="56" t="s">
        <v>340</v>
      </c>
      <c r="Z1542" s="56" t="s">
        <v>341</v>
      </c>
      <c r="AA1542" s="56" t="s">
        <v>342</v>
      </c>
      <c r="AB1542" s="56" t="s">
        <v>343</v>
      </c>
      <c r="AC1542" s="56" t="s">
        <v>342</v>
      </c>
      <c r="AD1542" s="56" t="s">
        <v>347</v>
      </c>
      <c r="AE1542" s="56" t="s">
        <v>352</v>
      </c>
      <c r="AF1542" s="56" t="s">
        <v>292</v>
      </c>
      <c r="AG1542" s="56">
        <v>2013</v>
      </c>
      <c r="AH1542" s="56" t="s">
        <v>80</v>
      </c>
      <c r="AI1542" s="56" t="s">
        <v>344</v>
      </c>
      <c r="AJ1542" s="56">
        <v>0</v>
      </c>
      <c r="AM1542" s="56">
        <v>41355</v>
      </c>
      <c r="AN1542" s="56" t="s">
        <v>595</v>
      </c>
      <c r="AO1542" s="1">
        <v>41337</v>
      </c>
      <c r="AP1542" s="56" t="s">
        <v>595</v>
      </c>
      <c r="AQ1542" s="56">
        <v>257</v>
      </c>
      <c r="AR1542" s="56">
        <v>0</v>
      </c>
      <c r="AS1542" s="56" t="s">
        <v>346</v>
      </c>
      <c r="BB1542" s="56" t="s">
        <v>339</v>
      </c>
      <c r="BC1542" s="56" t="s">
        <v>263</v>
      </c>
      <c r="BD1542" s="56" t="s">
        <v>593</v>
      </c>
      <c r="BE1542" s="56" t="s">
        <v>347</v>
      </c>
      <c r="BF1542" s="56" t="s">
        <v>334</v>
      </c>
      <c r="BG1542" s="56" t="s">
        <v>594</v>
      </c>
      <c r="BH1542" s="56">
        <v>0</v>
      </c>
      <c r="BI1542" s="56">
        <v>0</v>
      </c>
      <c r="BJ1542" s="56">
        <v>0</v>
      </c>
    </row>
    <row r="1543" spans="1:62" hidden="1" x14ac:dyDescent="0.3">
      <c r="A1543" s="56">
        <v>49209355</v>
      </c>
      <c r="B1543" s="86">
        <v>599473</v>
      </c>
      <c r="C1543" s="1">
        <v>42893</v>
      </c>
      <c r="D1543" s="56" t="s">
        <v>587</v>
      </c>
      <c r="E1543" s="56" t="s">
        <v>588</v>
      </c>
      <c r="F1543" s="56" t="s">
        <v>334</v>
      </c>
      <c r="G1543" s="56" t="s">
        <v>335</v>
      </c>
      <c r="H1543" s="56" t="s">
        <v>336</v>
      </c>
      <c r="I1543" s="56" t="s">
        <v>589</v>
      </c>
      <c r="K1543" s="56" t="s">
        <v>337</v>
      </c>
      <c r="L1543" s="56" t="s">
        <v>590</v>
      </c>
      <c r="M1543" s="56" t="s">
        <v>986</v>
      </c>
      <c r="N1543" s="56" t="s">
        <v>1043</v>
      </c>
      <c r="O1543" s="56" t="s">
        <v>943</v>
      </c>
      <c r="P1543" s="1" t="s">
        <v>110</v>
      </c>
      <c r="Q1543" s="56" t="s">
        <v>241</v>
      </c>
      <c r="R1543" s="56" t="s">
        <v>339</v>
      </c>
      <c r="S1543" s="56">
        <v>178950</v>
      </c>
      <c r="T1543" s="1" t="s">
        <v>111</v>
      </c>
      <c r="U1543" s="56">
        <v>41456</v>
      </c>
      <c r="V1543" s="56">
        <v>43465</v>
      </c>
      <c r="W1543" s="56">
        <v>41456</v>
      </c>
      <c r="X1543" s="56">
        <v>43465</v>
      </c>
      <c r="Y1543" s="56" t="s">
        <v>340</v>
      </c>
      <c r="Z1543" s="56" t="s">
        <v>341</v>
      </c>
      <c r="AA1543" s="56" t="s">
        <v>342</v>
      </c>
      <c r="AB1543" s="56" t="s">
        <v>343</v>
      </c>
      <c r="AC1543" s="56" t="s">
        <v>342</v>
      </c>
      <c r="AD1543" s="56" t="s">
        <v>347</v>
      </c>
      <c r="AE1543" s="56" t="s">
        <v>334</v>
      </c>
      <c r="AF1543" s="56" t="s">
        <v>291</v>
      </c>
      <c r="AG1543" s="56">
        <v>2015</v>
      </c>
      <c r="AH1543" s="56" t="s">
        <v>80</v>
      </c>
      <c r="AI1543" s="56" t="s">
        <v>348</v>
      </c>
      <c r="AJ1543" s="56">
        <v>0</v>
      </c>
      <c r="AK1543" s="1">
        <v>42004</v>
      </c>
      <c r="AM1543" s="56">
        <v>42817</v>
      </c>
      <c r="AN1543" s="56" t="s">
        <v>987</v>
      </c>
      <c r="AO1543" s="1">
        <v>42027</v>
      </c>
      <c r="AP1543" s="56" t="s">
        <v>592</v>
      </c>
      <c r="AQ1543" s="56">
        <v>257</v>
      </c>
      <c r="AR1543" s="56">
        <v>0</v>
      </c>
      <c r="AS1543" s="56" t="s">
        <v>346</v>
      </c>
      <c r="BB1543" s="56" t="s">
        <v>339</v>
      </c>
      <c r="BC1543" s="56" t="s">
        <v>263</v>
      </c>
      <c r="BD1543" s="56" t="s">
        <v>593</v>
      </c>
      <c r="BE1543" s="56" t="s">
        <v>347</v>
      </c>
      <c r="BF1543" s="56" t="s">
        <v>334</v>
      </c>
      <c r="BG1543" s="56" t="s">
        <v>594</v>
      </c>
      <c r="BH1543" s="56">
        <v>0</v>
      </c>
      <c r="BI1543" s="56">
        <v>0</v>
      </c>
      <c r="BJ1543" s="56">
        <v>1</v>
      </c>
    </row>
    <row r="1544" spans="1:62" hidden="1" x14ac:dyDescent="0.3">
      <c r="A1544" s="56">
        <v>49209358</v>
      </c>
      <c r="B1544" s="86">
        <v>599473</v>
      </c>
      <c r="C1544" s="1">
        <v>42893</v>
      </c>
      <c r="D1544" s="56" t="s">
        <v>587</v>
      </c>
      <c r="E1544" s="56" t="s">
        <v>588</v>
      </c>
      <c r="F1544" s="56" t="s">
        <v>334</v>
      </c>
      <c r="G1544" s="56" t="s">
        <v>335</v>
      </c>
      <c r="H1544" s="56" t="s">
        <v>336</v>
      </c>
      <c r="I1544" s="56" t="s">
        <v>589</v>
      </c>
      <c r="K1544" s="56" t="s">
        <v>337</v>
      </c>
      <c r="L1544" s="56" t="s">
        <v>590</v>
      </c>
      <c r="M1544" s="56" t="s">
        <v>986</v>
      </c>
      <c r="N1544" s="56" t="s">
        <v>1043</v>
      </c>
      <c r="O1544" s="56" t="s">
        <v>943</v>
      </c>
      <c r="P1544" s="1" t="s">
        <v>110</v>
      </c>
      <c r="Q1544" s="56" t="s">
        <v>241</v>
      </c>
      <c r="R1544" s="56" t="s">
        <v>339</v>
      </c>
      <c r="S1544" s="56">
        <v>178950</v>
      </c>
      <c r="T1544" s="1" t="s">
        <v>111</v>
      </c>
      <c r="U1544" s="56">
        <v>41456</v>
      </c>
      <c r="V1544" s="56">
        <v>43465</v>
      </c>
      <c r="W1544" s="56">
        <v>41456</v>
      </c>
      <c r="X1544" s="56">
        <v>43465</v>
      </c>
      <c r="Y1544" s="56" t="s">
        <v>340</v>
      </c>
      <c r="Z1544" s="56" t="s">
        <v>341</v>
      </c>
      <c r="AA1544" s="56" t="s">
        <v>342</v>
      </c>
      <c r="AB1544" s="56" t="s">
        <v>343</v>
      </c>
      <c r="AC1544" s="56" t="s">
        <v>342</v>
      </c>
      <c r="AD1544" s="56" t="s">
        <v>347</v>
      </c>
      <c r="AE1544" s="56" t="s">
        <v>334</v>
      </c>
      <c r="AF1544" s="56" t="s">
        <v>291</v>
      </c>
      <c r="AG1544" s="56">
        <v>2016</v>
      </c>
      <c r="AH1544" s="56" t="s">
        <v>80</v>
      </c>
      <c r="AI1544" s="56" t="s">
        <v>344</v>
      </c>
      <c r="AJ1544" s="56">
        <v>0</v>
      </c>
      <c r="AK1544" s="1">
        <v>42551</v>
      </c>
      <c r="AM1544" s="56">
        <v>42817</v>
      </c>
      <c r="AN1544" s="56" t="s">
        <v>987</v>
      </c>
      <c r="AO1544" s="1">
        <v>42585</v>
      </c>
      <c r="AP1544" s="56" t="s">
        <v>592</v>
      </c>
      <c r="AQ1544" s="56">
        <v>257</v>
      </c>
      <c r="AR1544" s="56">
        <v>0</v>
      </c>
      <c r="AS1544" s="56" t="s">
        <v>346</v>
      </c>
      <c r="BB1544" s="56" t="s">
        <v>339</v>
      </c>
      <c r="BC1544" s="56" t="s">
        <v>263</v>
      </c>
      <c r="BD1544" s="56" t="s">
        <v>593</v>
      </c>
      <c r="BE1544" s="56" t="s">
        <v>347</v>
      </c>
      <c r="BF1544" s="56" t="s">
        <v>334</v>
      </c>
      <c r="BG1544" s="56" t="s">
        <v>594</v>
      </c>
      <c r="BH1544" s="56">
        <v>0</v>
      </c>
      <c r="BI1544" s="56">
        <v>0</v>
      </c>
      <c r="BJ1544" s="56">
        <v>1</v>
      </c>
    </row>
    <row r="1545" spans="1:62" hidden="1" x14ac:dyDescent="0.3">
      <c r="A1545" s="56">
        <v>49209375</v>
      </c>
      <c r="B1545" s="86">
        <v>599473</v>
      </c>
      <c r="C1545" s="1">
        <v>42893</v>
      </c>
      <c r="D1545" s="56" t="s">
        <v>587</v>
      </c>
      <c r="E1545" s="56" t="s">
        <v>588</v>
      </c>
      <c r="F1545" s="56" t="s">
        <v>334</v>
      </c>
      <c r="G1545" s="56" t="s">
        <v>335</v>
      </c>
      <c r="H1545" s="56" t="s">
        <v>336</v>
      </c>
      <c r="I1545" s="56" t="s">
        <v>589</v>
      </c>
      <c r="K1545" s="56" t="s">
        <v>337</v>
      </c>
      <c r="L1545" s="56" t="s">
        <v>590</v>
      </c>
      <c r="M1545" s="56" t="s">
        <v>986</v>
      </c>
      <c r="N1545" s="56" t="s">
        <v>1043</v>
      </c>
      <c r="O1545" s="56" t="s">
        <v>943</v>
      </c>
      <c r="P1545" s="1" t="s">
        <v>110</v>
      </c>
      <c r="Q1545" s="56" t="s">
        <v>241</v>
      </c>
      <c r="R1545" s="56" t="s">
        <v>339</v>
      </c>
      <c r="S1545" s="56">
        <v>194504</v>
      </c>
      <c r="T1545" s="1" t="s">
        <v>258</v>
      </c>
      <c r="U1545" s="56">
        <v>41456</v>
      </c>
      <c r="V1545" s="56">
        <v>43465</v>
      </c>
      <c r="W1545" s="56">
        <v>41456</v>
      </c>
      <c r="X1545" s="56">
        <v>43465</v>
      </c>
      <c r="Y1545" s="56" t="s">
        <v>340</v>
      </c>
      <c r="Z1545" s="56" t="s">
        <v>341</v>
      </c>
      <c r="AA1545" s="56" t="s">
        <v>347</v>
      </c>
      <c r="AB1545" s="56" t="s">
        <v>343</v>
      </c>
      <c r="AC1545" s="56" t="s">
        <v>342</v>
      </c>
      <c r="AD1545" s="56" t="s">
        <v>347</v>
      </c>
      <c r="AE1545" s="56" t="s">
        <v>334</v>
      </c>
      <c r="AF1545" s="56" t="s">
        <v>292</v>
      </c>
      <c r="AG1545" s="56">
        <v>2014</v>
      </c>
      <c r="AH1545" s="56" t="s">
        <v>80</v>
      </c>
      <c r="AI1545" s="56" t="s">
        <v>348</v>
      </c>
      <c r="AJ1545" s="56">
        <v>0</v>
      </c>
      <c r="AM1545" s="56">
        <v>42817</v>
      </c>
      <c r="AN1545" s="56" t="s">
        <v>987</v>
      </c>
      <c r="AO1545" s="1">
        <v>41816</v>
      </c>
      <c r="AP1545" s="56" t="s">
        <v>592</v>
      </c>
      <c r="AQ1545" s="56">
        <v>75722</v>
      </c>
      <c r="AR1545" s="56">
        <v>0</v>
      </c>
      <c r="AS1545" s="56" t="s">
        <v>346</v>
      </c>
      <c r="BB1545" s="56" t="s">
        <v>339</v>
      </c>
      <c r="BC1545" s="56" t="s">
        <v>263</v>
      </c>
      <c r="BD1545" s="56" t="s">
        <v>593</v>
      </c>
      <c r="BE1545" s="56" t="s">
        <v>347</v>
      </c>
      <c r="BF1545" s="56" t="s">
        <v>334</v>
      </c>
      <c r="BG1545" s="56" t="s">
        <v>594</v>
      </c>
      <c r="BH1545" s="56">
        <v>0</v>
      </c>
      <c r="BI1545" s="56">
        <v>0</v>
      </c>
      <c r="BJ1545" s="56">
        <v>1</v>
      </c>
    </row>
    <row r="1546" spans="1:62" hidden="1" x14ac:dyDescent="0.3">
      <c r="A1546" s="56">
        <v>49209367</v>
      </c>
      <c r="B1546" s="86">
        <v>599473</v>
      </c>
      <c r="C1546" s="1">
        <v>42893</v>
      </c>
      <c r="D1546" s="56" t="s">
        <v>587</v>
      </c>
      <c r="E1546" s="56" t="s">
        <v>588</v>
      </c>
      <c r="F1546" s="56" t="s">
        <v>334</v>
      </c>
      <c r="G1546" s="56" t="s">
        <v>335</v>
      </c>
      <c r="H1546" s="56" t="s">
        <v>336</v>
      </c>
      <c r="I1546" s="56" t="s">
        <v>589</v>
      </c>
      <c r="K1546" s="56" t="s">
        <v>337</v>
      </c>
      <c r="L1546" s="56" t="s">
        <v>590</v>
      </c>
      <c r="M1546" s="56" t="s">
        <v>986</v>
      </c>
      <c r="N1546" s="56" t="s">
        <v>1043</v>
      </c>
      <c r="O1546" s="56" t="s">
        <v>943</v>
      </c>
      <c r="P1546" s="1" t="s">
        <v>110</v>
      </c>
      <c r="Q1546" s="56" t="s">
        <v>241</v>
      </c>
      <c r="R1546" s="56" t="s">
        <v>339</v>
      </c>
      <c r="S1546" s="56">
        <v>194504</v>
      </c>
      <c r="T1546" s="1" t="s">
        <v>258</v>
      </c>
      <c r="U1546" s="56">
        <v>41456</v>
      </c>
      <c r="V1546" s="56">
        <v>43465</v>
      </c>
      <c r="W1546" s="56">
        <v>41456</v>
      </c>
      <c r="X1546" s="56">
        <v>43465</v>
      </c>
      <c r="Y1546" s="56" t="s">
        <v>340</v>
      </c>
      <c r="Z1546" s="56" t="s">
        <v>341</v>
      </c>
      <c r="AA1546" s="56" t="s">
        <v>347</v>
      </c>
      <c r="AB1546" s="56" t="s">
        <v>343</v>
      </c>
      <c r="AC1546" s="56" t="s">
        <v>342</v>
      </c>
      <c r="AD1546" s="56" t="s">
        <v>347</v>
      </c>
      <c r="AE1546" s="56" t="s">
        <v>334</v>
      </c>
      <c r="AF1546" s="56" t="s">
        <v>224</v>
      </c>
      <c r="AG1546" s="56">
        <v>2013</v>
      </c>
      <c r="AH1546" s="56" t="s">
        <v>80</v>
      </c>
      <c r="AI1546" s="56" t="s">
        <v>339</v>
      </c>
      <c r="AJ1546" s="56">
        <v>68639172</v>
      </c>
      <c r="AM1546" s="56">
        <v>42817</v>
      </c>
      <c r="AN1546" s="56" t="s">
        <v>987</v>
      </c>
      <c r="AO1546" s="1">
        <v>41816</v>
      </c>
      <c r="AP1546" s="56" t="s">
        <v>595</v>
      </c>
      <c r="AQ1546" s="56">
        <v>75722</v>
      </c>
      <c r="AR1546" s="56">
        <v>0</v>
      </c>
      <c r="AS1546" s="56" t="s">
        <v>346</v>
      </c>
      <c r="BB1546" s="56" t="s">
        <v>339</v>
      </c>
      <c r="BC1546" s="56" t="s">
        <v>263</v>
      </c>
      <c r="BD1546" s="56" t="s">
        <v>593</v>
      </c>
      <c r="BE1546" s="56" t="s">
        <v>347</v>
      </c>
      <c r="BF1546" s="56" t="s">
        <v>334</v>
      </c>
      <c r="BG1546" s="56" t="s">
        <v>594</v>
      </c>
      <c r="BH1546" s="56">
        <v>0</v>
      </c>
      <c r="BI1546" s="56">
        <v>0</v>
      </c>
      <c r="BJ1546" s="56">
        <v>1</v>
      </c>
    </row>
    <row r="1547" spans="1:62" hidden="1" x14ac:dyDescent="0.3">
      <c r="A1547" s="56">
        <v>49209363</v>
      </c>
      <c r="B1547" s="86">
        <v>599473</v>
      </c>
      <c r="C1547" s="1">
        <v>42893</v>
      </c>
      <c r="D1547" s="56" t="s">
        <v>587</v>
      </c>
      <c r="E1547" s="56" t="s">
        <v>588</v>
      </c>
      <c r="F1547" s="56" t="s">
        <v>334</v>
      </c>
      <c r="G1547" s="56" t="s">
        <v>335</v>
      </c>
      <c r="H1547" s="56" t="s">
        <v>336</v>
      </c>
      <c r="I1547" s="56" t="s">
        <v>589</v>
      </c>
      <c r="K1547" s="56" t="s">
        <v>337</v>
      </c>
      <c r="L1547" s="56" t="s">
        <v>590</v>
      </c>
      <c r="M1547" s="56" t="s">
        <v>986</v>
      </c>
      <c r="N1547" s="56" t="s">
        <v>1043</v>
      </c>
      <c r="O1547" s="56" t="s">
        <v>943</v>
      </c>
      <c r="P1547" s="1" t="s">
        <v>110</v>
      </c>
      <c r="Q1547" s="56" t="s">
        <v>241</v>
      </c>
      <c r="R1547" s="56" t="s">
        <v>339</v>
      </c>
      <c r="S1547" s="56">
        <v>178950</v>
      </c>
      <c r="T1547" s="1" t="s">
        <v>111</v>
      </c>
      <c r="U1547" s="56">
        <v>41456</v>
      </c>
      <c r="V1547" s="56">
        <v>43465</v>
      </c>
      <c r="W1547" s="56">
        <v>41456</v>
      </c>
      <c r="X1547" s="56">
        <v>43465</v>
      </c>
      <c r="Y1547" s="56" t="s">
        <v>340</v>
      </c>
      <c r="Z1547" s="56" t="s">
        <v>341</v>
      </c>
      <c r="AA1547" s="56" t="s">
        <v>342</v>
      </c>
      <c r="AB1547" s="56" t="s">
        <v>343</v>
      </c>
      <c r="AC1547" s="56" t="s">
        <v>342</v>
      </c>
      <c r="AD1547" s="56" t="s">
        <v>347</v>
      </c>
      <c r="AE1547" s="56" t="s">
        <v>334</v>
      </c>
      <c r="AF1547" s="56" t="s">
        <v>292</v>
      </c>
      <c r="AG1547" s="56">
        <v>2015</v>
      </c>
      <c r="AH1547" s="56" t="s">
        <v>80</v>
      </c>
      <c r="AI1547" s="56" t="s">
        <v>344</v>
      </c>
      <c r="AJ1547" s="56">
        <v>1</v>
      </c>
      <c r="AM1547" s="56">
        <v>42817</v>
      </c>
      <c r="AN1547" s="56" t="s">
        <v>987</v>
      </c>
      <c r="AO1547" s="1">
        <v>41676</v>
      </c>
      <c r="AP1547" s="56" t="s">
        <v>595</v>
      </c>
      <c r="AQ1547" s="56">
        <v>257</v>
      </c>
      <c r="AR1547" s="56">
        <v>0</v>
      </c>
      <c r="AS1547" s="56" t="s">
        <v>346</v>
      </c>
      <c r="BB1547" s="56" t="s">
        <v>339</v>
      </c>
      <c r="BC1547" s="56" t="s">
        <v>263</v>
      </c>
      <c r="BD1547" s="56" t="s">
        <v>593</v>
      </c>
      <c r="BE1547" s="56" t="s">
        <v>347</v>
      </c>
      <c r="BF1547" s="56" t="s">
        <v>334</v>
      </c>
      <c r="BG1547" s="56" t="s">
        <v>594</v>
      </c>
      <c r="BH1547" s="56">
        <v>0</v>
      </c>
      <c r="BI1547" s="56">
        <v>0</v>
      </c>
      <c r="BJ1547" s="56">
        <v>1</v>
      </c>
    </row>
    <row r="1548" spans="1:62" hidden="1" x14ac:dyDescent="0.3">
      <c r="A1548" s="56">
        <v>49209366</v>
      </c>
      <c r="B1548" s="86">
        <v>599473</v>
      </c>
      <c r="C1548" s="1">
        <v>42893</v>
      </c>
      <c r="D1548" s="56" t="s">
        <v>587</v>
      </c>
      <c r="E1548" s="56" t="s">
        <v>588</v>
      </c>
      <c r="F1548" s="56" t="s">
        <v>334</v>
      </c>
      <c r="G1548" s="56" t="s">
        <v>335</v>
      </c>
      <c r="H1548" s="56" t="s">
        <v>336</v>
      </c>
      <c r="I1548" s="56" t="s">
        <v>589</v>
      </c>
      <c r="K1548" s="56" t="s">
        <v>337</v>
      </c>
      <c r="L1548" s="56" t="s">
        <v>590</v>
      </c>
      <c r="M1548" s="56" t="s">
        <v>986</v>
      </c>
      <c r="N1548" s="56" t="s">
        <v>1043</v>
      </c>
      <c r="O1548" s="56" t="s">
        <v>943</v>
      </c>
      <c r="P1548" s="1" t="s">
        <v>110</v>
      </c>
      <c r="Q1548" s="56" t="s">
        <v>241</v>
      </c>
      <c r="R1548" s="56" t="s">
        <v>339</v>
      </c>
      <c r="S1548" s="56">
        <v>178950</v>
      </c>
      <c r="T1548" s="1" t="s">
        <v>111</v>
      </c>
      <c r="U1548" s="56">
        <v>41456</v>
      </c>
      <c r="V1548" s="56">
        <v>43465</v>
      </c>
      <c r="W1548" s="56">
        <v>41456</v>
      </c>
      <c r="X1548" s="56">
        <v>43465</v>
      </c>
      <c r="Y1548" s="56" t="s">
        <v>340</v>
      </c>
      <c r="Z1548" s="56" t="s">
        <v>341</v>
      </c>
      <c r="AA1548" s="56" t="s">
        <v>342</v>
      </c>
      <c r="AB1548" s="56" t="s">
        <v>343</v>
      </c>
      <c r="AC1548" s="56" t="s">
        <v>342</v>
      </c>
      <c r="AD1548" s="56" t="s">
        <v>347</v>
      </c>
      <c r="AE1548" s="56" t="s">
        <v>334</v>
      </c>
      <c r="AF1548" s="56" t="s">
        <v>292</v>
      </c>
      <c r="AG1548" s="56">
        <v>2017</v>
      </c>
      <c r="AH1548" s="56" t="s">
        <v>80</v>
      </c>
      <c r="AI1548" s="56" t="s">
        <v>348</v>
      </c>
      <c r="AJ1548" s="56">
        <v>0</v>
      </c>
      <c r="AM1548" s="56">
        <v>42817</v>
      </c>
      <c r="AN1548" s="56" t="s">
        <v>987</v>
      </c>
      <c r="AO1548" s="1">
        <v>41676</v>
      </c>
      <c r="AP1548" s="56" t="s">
        <v>595</v>
      </c>
      <c r="AQ1548" s="56">
        <v>257</v>
      </c>
      <c r="AR1548" s="56">
        <v>0</v>
      </c>
      <c r="AS1548" s="56" t="s">
        <v>346</v>
      </c>
      <c r="BB1548" s="56" t="s">
        <v>339</v>
      </c>
      <c r="BC1548" s="56" t="s">
        <v>263</v>
      </c>
      <c r="BD1548" s="56" t="s">
        <v>593</v>
      </c>
      <c r="BE1548" s="56" t="s">
        <v>347</v>
      </c>
      <c r="BF1548" s="56" t="s">
        <v>334</v>
      </c>
      <c r="BG1548" s="56" t="s">
        <v>594</v>
      </c>
      <c r="BH1548" s="56">
        <v>0</v>
      </c>
      <c r="BI1548" s="56">
        <v>0</v>
      </c>
      <c r="BJ1548" s="56">
        <v>1</v>
      </c>
    </row>
    <row r="1549" spans="1:62" hidden="1" x14ac:dyDescent="0.3">
      <c r="A1549" s="56">
        <v>49209374</v>
      </c>
      <c r="B1549" s="86">
        <v>599473</v>
      </c>
      <c r="C1549" s="1">
        <v>42893</v>
      </c>
      <c r="D1549" s="56" t="s">
        <v>587</v>
      </c>
      <c r="E1549" s="56" t="s">
        <v>588</v>
      </c>
      <c r="F1549" s="56" t="s">
        <v>334</v>
      </c>
      <c r="G1549" s="56" t="s">
        <v>335</v>
      </c>
      <c r="H1549" s="56" t="s">
        <v>336</v>
      </c>
      <c r="I1549" s="56" t="s">
        <v>589</v>
      </c>
      <c r="K1549" s="56" t="s">
        <v>337</v>
      </c>
      <c r="L1549" s="56" t="s">
        <v>590</v>
      </c>
      <c r="M1549" s="56" t="s">
        <v>986</v>
      </c>
      <c r="N1549" s="56" t="s">
        <v>1043</v>
      </c>
      <c r="O1549" s="56" t="s">
        <v>943</v>
      </c>
      <c r="P1549" s="1" t="s">
        <v>110</v>
      </c>
      <c r="Q1549" s="56" t="s">
        <v>241</v>
      </c>
      <c r="R1549" s="56" t="s">
        <v>339</v>
      </c>
      <c r="S1549" s="56">
        <v>194504</v>
      </c>
      <c r="T1549" s="1" t="s">
        <v>258</v>
      </c>
      <c r="U1549" s="56">
        <v>41456</v>
      </c>
      <c r="V1549" s="56">
        <v>43465</v>
      </c>
      <c r="W1549" s="56">
        <v>41456</v>
      </c>
      <c r="X1549" s="56">
        <v>43465</v>
      </c>
      <c r="Y1549" s="56" t="s">
        <v>340</v>
      </c>
      <c r="Z1549" s="56" t="s">
        <v>341</v>
      </c>
      <c r="AA1549" s="56" t="s">
        <v>347</v>
      </c>
      <c r="AB1549" s="56" t="s">
        <v>343</v>
      </c>
      <c r="AC1549" s="56" t="s">
        <v>342</v>
      </c>
      <c r="AD1549" s="56" t="s">
        <v>347</v>
      </c>
      <c r="AE1549" s="56" t="s">
        <v>334</v>
      </c>
      <c r="AF1549" s="56" t="s">
        <v>291</v>
      </c>
      <c r="AG1549" s="56">
        <v>2017</v>
      </c>
      <c r="AH1549" s="56" t="s">
        <v>80</v>
      </c>
      <c r="AI1549" s="56" t="s">
        <v>348</v>
      </c>
      <c r="AJ1549" s="56">
        <v>62487314</v>
      </c>
      <c r="AK1549" s="1">
        <v>42734</v>
      </c>
      <c r="AL1549" s="56" t="s">
        <v>909</v>
      </c>
      <c r="AM1549" s="56">
        <v>42817</v>
      </c>
      <c r="AN1549" s="56" t="s">
        <v>987</v>
      </c>
      <c r="AO1549" s="1">
        <v>42772</v>
      </c>
      <c r="AP1549" s="56" t="s">
        <v>592</v>
      </c>
      <c r="AQ1549" s="56">
        <v>75722</v>
      </c>
      <c r="AR1549" s="56">
        <v>0</v>
      </c>
      <c r="AS1549" s="56" t="s">
        <v>346</v>
      </c>
      <c r="BB1549" s="56" t="s">
        <v>339</v>
      </c>
      <c r="BC1549" s="56" t="s">
        <v>263</v>
      </c>
      <c r="BD1549" s="56" t="s">
        <v>593</v>
      </c>
      <c r="BE1549" s="56" t="s">
        <v>347</v>
      </c>
      <c r="BF1549" s="56" t="s">
        <v>334</v>
      </c>
      <c r="BG1549" s="56" t="s">
        <v>594</v>
      </c>
      <c r="BH1549" s="56">
        <v>0</v>
      </c>
      <c r="BI1549" s="56">
        <v>0</v>
      </c>
      <c r="BJ1549" s="56">
        <v>1</v>
      </c>
    </row>
    <row r="1550" spans="1:62" hidden="1" x14ac:dyDescent="0.3">
      <c r="A1550" s="56">
        <v>49209370</v>
      </c>
      <c r="B1550" s="86">
        <v>599473</v>
      </c>
      <c r="C1550" s="1">
        <v>42893</v>
      </c>
      <c r="D1550" s="56" t="s">
        <v>587</v>
      </c>
      <c r="E1550" s="56" t="s">
        <v>588</v>
      </c>
      <c r="F1550" s="56" t="s">
        <v>334</v>
      </c>
      <c r="G1550" s="56" t="s">
        <v>335</v>
      </c>
      <c r="H1550" s="56" t="s">
        <v>336</v>
      </c>
      <c r="I1550" s="56" t="s">
        <v>589</v>
      </c>
      <c r="K1550" s="56" t="s">
        <v>337</v>
      </c>
      <c r="L1550" s="56" t="s">
        <v>590</v>
      </c>
      <c r="M1550" s="56" t="s">
        <v>986</v>
      </c>
      <c r="N1550" s="56" t="s">
        <v>1043</v>
      </c>
      <c r="O1550" s="56" t="s">
        <v>943</v>
      </c>
      <c r="P1550" s="1" t="s">
        <v>110</v>
      </c>
      <c r="Q1550" s="56" t="s">
        <v>241</v>
      </c>
      <c r="R1550" s="56" t="s">
        <v>339</v>
      </c>
      <c r="S1550" s="56">
        <v>194504</v>
      </c>
      <c r="T1550" s="1" t="s">
        <v>258</v>
      </c>
      <c r="U1550" s="56">
        <v>41456</v>
      </c>
      <c r="V1550" s="56">
        <v>43465</v>
      </c>
      <c r="W1550" s="56">
        <v>41456</v>
      </c>
      <c r="X1550" s="56">
        <v>43465</v>
      </c>
      <c r="Y1550" s="56" t="s">
        <v>340</v>
      </c>
      <c r="Z1550" s="56" t="s">
        <v>341</v>
      </c>
      <c r="AA1550" s="56" t="s">
        <v>347</v>
      </c>
      <c r="AB1550" s="56" t="s">
        <v>343</v>
      </c>
      <c r="AC1550" s="56" t="s">
        <v>342</v>
      </c>
      <c r="AD1550" s="56" t="s">
        <v>347</v>
      </c>
      <c r="AE1550" s="56" t="s">
        <v>334</v>
      </c>
      <c r="AF1550" s="56" t="s">
        <v>291</v>
      </c>
      <c r="AG1550" s="56">
        <v>2015</v>
      </c>
      <c r="AH1550" s="56" t="s">
        <v>80</v>
      </c>
      <c r="AI1550" s="56" t="s">
        <v>348</v>
      </c>
      <c r="AJ1550" s="56">
        <v>2668479</v>
      </c>
      <c r="AK1550" s="1">
        <v>42003</v>
      </c>
      <c r="AL1550" s="56" t="s">
        <v>625</v>
      </c>
      <c r="AM1550" s="56">
        <v>42817</v>
      </c>
      <c r="AN1550" s="56" t="s">
        <v>987</v>
      </c>
      <c r="AO1550" s="1">
        <v>42206</v>
      </c>
      <c r="AP1550" s="56" t="s">
        <v>592</v>
      </c>
      <c r="AQ1550" s="56">
        <v>75722</v>
      </c>
      <c r="AR1550" s="56">
        <v>0</v>
      </c>
      <c r="AS1550" s="56" t="s">
        <v>346</v>
      </c>
      <c r="BB1550" s="56" t="s">
        <v>339</v>
      </c>
      <c r="BC1550" s="56" t="s">
        <v>263</v>
      </c>
      <c r="BD1550" s="56" t="s">
        <v>593</v>
      </c>
      <c r="BE1550" s="56" t="s">
        <v>347</v>
      </c>
      <c r="BF1550" s="56" t="s">
        <v>334</v>
      </c>
      <c r="BG1550" s="56" t="s">
        <v>594</v>
      </c>
      <c r="BH1550" s="56">
        <v>0</v>
      </c>
      <c r="BI1550" s="56">
        <v>0</v>
      </c>
      <c r="BJ1550" s="56">
        <v>1</v>
      </c>
    </row>
    <row r="1551" spans="1:62" hidden="1" x14ac:dyDescent="0.3">
      <c r="A1551" s="56">
        <v>49209373</v>
      </c>
      <c r="B1551" s="86">
        <v>599473</v>
      </c>
      <c r="C1551" s="1">
        <v>42893</v>
      </c>
      <c r="D1551" s="56" t="s">
        <v>587</v>
      </c>
      <c r="E1551" s="56" t="s">
        <v>588</v>
      </c>
      <c r="F1551" s="56" t="s">
        <v>334</v>
      </c>
      <c r="G1551" s="56" t="s">
        <v>335</v>
      </c>
      <c r="H1551" s="56" t="s">
        <v>336</v>
      </c>
      <c r="I1551" s="56" t="s">
        <v>589</v>
      </c>
      <c r="K1551" s="56" t="s">
        <v>337</v>
      </c>
      <c r="L1551" s="56" t="s">
        <v>590</v>
      </c>
      <c r="M1551" s="56" t="s">
        <v>986</v>
      </c>
      <c r="N1551" s="56" t="s">
        <v>1043</v>
      </c>
      <c r="O1551" s="56" t="s">
        <v>943</v>
      </c>
      <c r="P1551" s="1" t="s">
        <v>110</v>
      </c>
      <c r="Q1551" s="56" t="s">
        <v>241</v>
      </c>
      <c r="R1551" s="56" t="s">
        <v>339</v>
      </c>
      <c r="S1551" s="56">
        <v>194504</v>
      </c>
      <c r="T1551" s="1" t="s">
        <v>258</v>
      </c>
      <c r="U1551" s="56">
        <v>41456</v>
      </c>
      <c r="V1551" s="56">
        <v>43465</v>
      </c>
      <c r="W1551" s="56">
        <v>41456</v>
      </c>
      <c r="X1551" s="56">
        <v>43465</v>
      </c>
      <c r="Y1551" s="56" t="s">
        <v>340</v>
      </c>
      <c r="Z1551" s="56" t="s">
        <v>341</v>
      </c>
      <c r="AA1551" s="56" t="s">
        <v>347</v>
      </c>
      <c r="AB1551" s="56" t="s">
        <v>343</v>
      </c>
      <c r="AC1551" s="56" t="s">
        <v>342</v>
      </c>
      <c r="AD1551" s="56" t="s">
        <v>347</v>
      </c>
      <c r="AE1551" s="56" t="s">
        <v>334</v>
      </c>
      <c r="AF1551" s="56" t="s">
        <v>291</v>
      </c>
      <c r="AG1551" s="56">
        <v>2016</v>
      </c>
      <c r="AH1551" s="56" t="s">
        <v>80</v>
      </c>
      <c r="AI1551" s="56" t="s">
        <v>344</v>
      </c>
      <c r="AJ1551" s="56">
        <v>0</v>
      </c>
      <c r="AK1551" s="1">
        <v>42551</v>
      </c>
      <c r="AL1551" s="56" t="s">
        <v>621</v>
      </c>
      <c r="AM1551" s="56">
        <v>42817</v>
      </c>
      <c r="AN1551" s="56" t="s">
        <v>987</v>
      </c>
      <c r="AO1551" s="1">
        <v>42585</v>
      </c>
      <c r="AP1551" s="56" t="s">
        <v>592</v>
      </c>
      <c r="AQ1551" s="56">
        <v>75722</v>
      </c>
      <c r="AR1551" s="56">
        <v>0</v>
      </c>
      <c r="AS1551" s="56" t="s">
        <v>346</v>
      </c>
      <c r="BB1551" s="56" t="s">
        <v>339</v>
      </c>
      <c r="BC1551" s="56" t="s">
        <v>263</v>
      </c>
      <c r="BD1551" s="56" t="s">
        <v>593</v>
      </c>
      <c r="BE1551" s="56" t="s">
        <v>347</v>
      </c>
      <c r="BF1551" s="56" t="s">
        <v>334</v>
      </c>
      <c r="BG1551" s="56" t="s">
        <v>594</v>
      </c>
      <c r="BH1551" s="56">
        <v>0</v>
      </c>
      <c r="BI1551" s="56">
        <v>0</v>
      </c>
      <c r="BJ1551" s="56">
        <v>1</v>
      </c>
    </row>
    <row r="1552" spans="1:62" hidden="1" x14ac:dyDescent="0.3">
      <c r="A1552" s="56">
        <v>49209396</v>
      </c>
      <c r="B1552" s="86">
        <v>599473</v>
      </c>
      <c r="C1552" s="1">
        <v>42893</v>
      </c>
      <c r="D1552" s="56" t="s">
        <v>587</v>
      </c>
      <c r="E1552" s="56" t="s">
        <v>588</v>
      </c>
      <c r="F1552" s="56" t="s">
        <v>334</v>
      </c>
      <c r="G1552" s="56" t="s">
        <v>335</v>
      </c>
      <c r="H1552" s="56" t="s">
        <v>336</v>
      </c>
      <c r="I1552" s="56" t="s">
        <v>589</v>
      </c>
      <c r="K1552" s="56" t="s">
        <v>337</v>
      </c>
      <c r="L1552" s="56" t="s">
        <v>590</v>
      </c>
      <c r="M1552" s="56" t="s">
        <v>986</v>
      </c>
      <c r="N1552" s="56" t="s">
        <v>1043</v>
      </c>
      <c r="O1552" s="56" t="s">
        <v>943</v>
      </c>
      <c r="P1552" s="1" t="s">
        <v>110</v>
      </c>
      <c r="Q1552" s="56" t="s">
        <v>241</v>
      </c>
      <c r="R1552" s="56" t="s">
        <v>339</v>
      </c>
      <c r="S1552" s="56">
        <v>143164</v>
      </c>
      <c r="T1552" s="1" t="s">
        <v>618</v>
      </c>
      <c r="U1552" s="56">
        <v>41456</v>
      </c>
      <c r="V1552" s="56">
        <v>43465</v>
      </c>
      <c r="W1552" s="56">
        <v>41365</v>
      </c>
      <c r="X1552" s="56">
        <v>41418</v>
      </c>
      <c r="Y1552" s="56" t="s">
        <v>340</v>
      </c>
      <c r="Z1552" s="56" t="s">
        <v>341</v>
      </c>
      <c r="AA1552" s="56" t="s">
        <v>347</v>
      </c>
      <c r="AB1552" s="56" t="s">
        <v>343</v>
      </c>
      <c r="AC1552" s="56" t="s">
        <v>342</v>
      </c>
      <c r="AD1552" s="56" t="s">
        <v>347</v>
      </c>
      <c r="AE1552" s="56" t="s">
        <v>352</v>
      </c>
      <c r="AF1552" s="56" t="s">
        <v>292</v>
      </c>
      <c r="AG1552" s="56">
        <v>2013</v>
      </c>
      <c r="AH1552" s="56" t="s">
        <v>80</v>
      </c>
      <c r="AI1552" s="56" t="s">
        <v>344</v>
      </c>
      <c r="AJ1552" s="56">
        <v>0</v>
      </c>
      <c r="AM1552" s="56">
        <v>41418</v>
      </c>
      <c r="AN1552" s="56" t="s">
        <v>595</v>
      </c>
      <c r="AO1552" s="1">
        <v>41359</v>
      </c>
      <c r="AP1552" s="56" t="s">
        <v>595</v>
      </c>
      <c r="AQ1552" s="56">
        <v>66404</v>
      </c>
      <c r="AR1552" s="56">
        <v>0</v>
      </c>
      <c r="AS1552" s="56" t="s">
        <v>346</v>
      </c>
      <c r="BB1552" s="56" t="s">
        <v>339</v>
      </c>
      <c r="BC1552" s="56" t="s">
        <v>263</v>
      </c>
      <c r="BD1552" s="56" t="s">
        <v>593</v>
      </c>
      <c r="BE1552" s="56" t="s">
        <v>347</v>
      </c>
      <c r="BF1552" s="56" t="s">
        <v>334</v>
      </c>
      <c r="BG1552" s="56" t="s">
        <v>594</v>
      </c>
      <c r="BH1552" s="56">
        <v>0</v>
      </c>
      <c r="BI1552" s="56">
        <v>0</v>
      </c>
      <c r="BJ1552" s="56">
        <v>0</v>
      </c>
    </row>
    <row r="1553" spans="1:62" hidden="1" x14ac:dyDescent="0.3">
      <c r="A1553" s="56">
        <v>49209391</v>
      </c>
      <c r="B1553" s="86">
        <v>599473</v>
      </c>
      <c r="C1553" s="1">
        <v>42893</v>
      </c>
      <c r="D1553" s="56" t="s">
        <v>587</v>
      </c>
      <c r="E1553" s="56" t="s">
        <v>588</v>
      </c>
      <c r="F1553" s="56" t="s">
        <v>334</v>
      </c>
      <c r="G1553" s="56" t="s">
        <v>335</v>
      </c>
      <c r="H1553" s="56" t="s">
        <v>336</v>
      </c>
      <c r="I1553" s="56" t="s">
        <v>589</v>
      </c>
      <c r="K1553" s="56" t="s">
        <v>337</v>
      </c>
      <c r="L1553" s="56" t="s">
        <v>590</v>
      </c>
      <c r="M1553" s="56" t="s">
        <v>986</v>
      </c>
      <c r="N1553" s="56" t="s">
        <v>1043</v>
      </c>
      <c r="O1553" s="56" t="s">
        <v>943</v>
      </c>
      <c r="P1553" s="1" t="s">
        <v>110</v>
      </c>
      <c r="Q1553" s="56" t="s">
        <v>241</v>
      </c>
      <c r="R1553" s="56" t="s">
        <v>339</v>
      </c>
      <c r="S1553" s="56">
        <v>138962</v>
      </c>
      <c r="T1553" s="1" t="s">
        <v>259</v>
      </c>
      <c r="U1553" s="56">
        <v>41456</v>
      </c>
      <c r="V1553" s="56">
        <v>43465</v>
      </c>
      <c r="W1553" s="56">
        <v>41365</v>
      </c>
      <c r="X1553" s="56">
        <v>43465</v>
      </c>
      <c r="Y1553" s="56" t="s">
        <v>340</v>
      </c>
      <c r="Z1553" s="56" t="s">
        <v>341</v>
      </c>
      <c r="AA1553" s="56" t="s">
        <v>347</v>
      </c>
      <c r="AB1553" s="56" t="s">
        <v>343</v>
      </c>
      <c r="AC1553" s="56" t="s">
        <v>342</v>
      </c>
      <c r="AD1553" s="56" t="s">
        <v>342</v>
      </c>
      <c r="AE1553" s="56" t="s">
        <v>334</v>
      </c>
      <c r="AF1553" s="56" t="s">
        <v>292</v>
      </c>
      <c r="AG1553" s="56">
        <v>2016</v>
      </c>
      <c r="AH1553" s="56" t="s">
        <v>80</v>
      </c>
      <c r="AI1553" s="56" t="s">
        <v>348</v>
      </c>
      <c r="AJ1553" s="56">
        <v>196314</v>
      </c>
      <c r="AM1553" s="56">
        <v>42817</v>
      </c>
      <c r="AN1553" s="56" t="s">
        <v>987</v>
      </c>
      <c r="AO1553" s="1">
        <v>41817</v>
      </c>
      <c r="AP1553" s="56" t="s">
        <v>592</v>
      </c>
      <c r="AQ1553" s="56">
        <v>65742</v>
      </c>
      <c r="AR1553" s="56">
        <v>0</v>
      </c>
      <c r="AS1553" s="56" t="s">
        <v>346</v>
      </c>
      <c r="BB1553" s="56" t="s">
        <v>339</v>
      </c>
      <c r="BC1553" s="56" t="s">
        <v>263</v>
      </c>
      <c r="BD1553" s="56" t="s">
        <v>593</v>
      </c>
      <c r="BE1553" s="56" t="s">
        <v>347</v>
      </c>
      <c r="BF1553" s="56" t="s">
        <v>334</v>
      </c>
      <c r="BG1553" s="56" t="s">
        <v>594</v>
      </c>
      <c r="BH1553" s="56">
        <v>0</v>
      </c>
      <c r="BI1553" s="56">
        <v>0</v>
      </c>
      <c r="BJ1553" s="56">
        <v>1</v>
      </c>
    </row>
    <row r="1554" spans="1:62" hidden="1" x14ac:dyDescent="0.3">
      <c r="A1554" s="56">
        <v>49209383</v>
      </c>
      <c r="B1554" s="86">
        <v>599473</v>
      </c>
      <c r="C1554" s="1">
        <v>42893</v>
      </c>
      <c r="D1554" s="56" t="s">
        <v>587</v>
      </c>
      <c r="E1554" s="56" t="s">
        <v>588</v>
      </c>
      <c r="F1554" s="56" t="s">
        <v>334</v>
      </c>
      <c r="G1554" s="56" t="s">
        <v>335</v>
      </c>
      <c r="H1554" s="56" t="s">
        <v>336</v>
      </c>
      <c r="I1554" s="56" t="s">
        <v>589</v>
      </c>
      <c r="K1554" s="56" t="s">
        <v>337</v>
      </c>
      <c r="L1554" s="56" t="s">
        <v>590</v>
      </c>
      <c r="M1554" s="56" t="s">
        <v>986</v>
      </c>
      <c r="N1554" s="56" t="s">
        <v>1043</v>
      </c>
      <c r="O1554" s="56" t="s">
        <v>943</v>
      </c>
      <c r="P1554" s="1" t="s">
        <v>110</v>
      </c>
      <c r="Q1554" s="56" t="s">
        <v>241</v>
      </c>
      <c r="R1554" s="56" t="s">
        <v>339</v>
      </c>
      <c r="S1554" s="56">
        <v>138962</v>
      </c>
      <c r="T1554" s="1" t="s">
        <v>259</v>
      </c>
      <c r="U1554" s="56">
        <v>41456</v>
      </c>
      <c r="V1554" s="56">
        <v>43465</v>
      </c>
      <c r="W1554" s="56">
        <v>41365</v>
      </c>
      <c r="X1554" s="56">
        <v>43465</v>
      </c>
      <c r="Y1554" s="56" t="s">
        <v>340</v>
      </c>
      <c r="Z1554" s="56" t="s">
        <v>341</v>
      </c>
      <c r="AA1554" s="56" t="s">
        <v>347</v>
      </c>
      <c r="AB1554" s="56" t="s">
        <v>343</v>
      </c>
      <c r="AC1554" s="56" t="s">
        <v>342</v>
      </c>
      <c r="AD1554" s="56" t="s">
        <v>342</v>
      </c>
      <c r="AE1554" s="56" t="s">
        <v>334</v>
      </c>
      <c r="AF1554" s="56" t="s">
        <v>291</v>
      </c>
      <c r="AG1554" s="56">
        <v>2016</v>
      </c>
      <c r="AH1554" s="56" t="s">
        <v>80</v>
      </c>
      <c r="AI1554" s="56" t="s">
        <v>348</v>
      </c>
      <c r="AJ1554" s="56">
        <v>499887</v>
      </c>
      <c r="AK1554" s="1">
        <v>42369</v>
      </c>
      <c r="AL1554" s="56" t="s">
        <v>621</v>
      </c>
      <c r="AM1554" s="56">
        <v>42817</v>
      </c>
      <c r="AN1554" s="56" t="s">
        <v>987</v>
      </c>
      <c r="AO1554" s="1">
        <v>42537</v>
      </c>
      <c r="AP1554" s="56" t="s">
        <v>592</v>
      </c>
      <c r="AQ1554" s="56">
        <v>65742</v>
      </c>
      <c r="AR1554" s="56">
        <v>0</v>
      </c>
      <c r="AS1554" s="56" t="s">
        <v>346</v>
      </c>
      <c r="BB1554" s="56" t="s">
        <v>339</v>
      </c>
      <c r="BC1554" s="56" t="s">
        <v>263</v>
      </c>
      <c r="BD1554" s="56" t="s">
        <v>593</v>
      </c>
      <c r="BE1554" s="56" t="s">
        <v>347</v>
      </c>
      <c r="BF1554" s="56" t="s">
        <v>334</v>
      </c>
      <c r="BG1554" s="56" t="s">
        <v>594</v>
      </c>
      <c r="BH1554" s="56">
        <v>0</v>
      </c>
      <c r="BI1554" s="56">
        <v>0</v>
      </c>
      <c r="BJ1554" s="56">
        <v>1</v>
      </c>
    </row>
    <row r="1555" spans="1:62" hidden="1" x14ac:dyDescent="0.3">
      <c r="A1555" s="56">
        <v>49209379</v>
      </c>
      <c r="B1555" s="86">
        <v>599473</v>
      </c>
      <c r="C1555" s="1">
        <v>42893</v>
      </c>
      <c r="D1555" s="56" t="s">
        <v>587</v>
      </c>
      <c r="E1555" s="56" t="s">
        <v>588</v>
      </c>
      <c r="F1555" s="56" t="s">
        <v>334</v>
      </c>
      <c r="G1555" s="56" t="s">
        <v>335</v>
      </c>
      <c r="H1555" s="56" t="s">
        <v>336</v>
      </c>
      <c r="I1555" s="56" t="s">
        <v>589</v>
      </c>
      <c r="K1555" s="56" t="s">
        <v>337</v>
      </c>
      <c r="L1555" s="56" t="s">
        <v>590</v>
      </c>
      <c r="M1555" s="56" t="s">
        <v>986</v>
      </c>
      <c r="N1555" s="56" t="s">
        <v>1043</v>
      </c>
      <c r="O1555" s="56" t="s">
        <v>943</v>
      </c>
      <c r="P1555" s="1" t="s">
        <v>110</v>
      </c>
      <c r="Q1555" s="56" t="s">
        <v>241</v>
      </c>
      <c r="R1555" s="56" t="s">
        <v>339</v>
      </c>
      <c r="S1555" s="56">
        <v>138962</v>
      </c>
      <c r="T1555" s="1" t="s">
        <v>259</v>
      </c>
      <c r="U1555" s="56">
        <v>41456</v>
      </c>
      <c r="V1555" s="56">
        <v>43465</v>
      </c>
      <c r="W1555" s="56">
        <v>41365</v>
      </c>
      <c r="X1555" s="56">
        <v>43465</v>
      </c>
      <c r="Y1555" s="56" t="s">
        <v>340</v>
      </c>
      <c r="Z1555" s="56" t="s">
        <v>341</v>
      </c>
      <c r="AA1555" s="56" t="s">
        <v>347</v>
      </c>
      <c r="AB1555" s="56" t="s">
        <v>343</v>
      </c>
      <c r="AC1555" s="56" t="s">
        <v>342</v>
      </c>
      <c r="AD1555" s="56" t="s">
        <v>342</v>
      </c>
      <c r="AE1555" s="56" t="s">
        <v>334</v>
      </c>
      <c r="AF1555" s="56" t="s">
        <v>291</v>
      </c>
      <c r="AG1555" s="56">
        <v>2014</v>
      </c>
      <c r="AH1555" s="56" t="s">
        <v>80</v>
      </c>
      <c r="AI1555" s="56" t="s">
        <v>348</v>
      </c>
      <c r="AJ1555" s="56">
        <v>1927794</v>
      </c>
      <c r="AK1555" s="1">
        <v>41639</v>
      </c>
      <c r="AL1555" s="56" t="s">
        <v>628</v>
      </c>
      <c r="AM1555" s="56">
        <v>42817</v>
      </c>
      <c r="AN1555" s="56" t="s">
        <v>987</v>
      </c>
      <c r="AO1555" s="1">
        <v>41661</v>
      </c>
      <c r="AP1555" s="56" t="s">
        <v>595</v>
      </c>
      <c r="AQ1555" s="56">
        <v>65742</v>
      </c>
      <c r="AR1555" s="56">
        <v>0</v>
      </c>
      <c r="AS1555" s="56" t="s">
        <v>346</v>
      </c>
      <c r="BB1555" s="56" t="s">
        <v>339</v>
      </c>
      <c r="BC1555" s="56" t="s">
        <v>263</v>
      </c>
      <c r="BD1555" s="56" t="s">
        <v>593</v>
      </c>
      <c r="BE1555" s="56" t="s">
        <v>347</v>
      </c>
      <c r="BF1555" s="56" t="s">
        <v>334</v>
      </c>
      <c r="BG1555" s="56" t="s">
        <v>594</v>
      </c>
      <c r="BH1555" s="56">
        <v>0</v>
      </c>
      <c r="BI1555" s="56">
        <v>0</v>
      </c>
      <c r="BJ1555" s="56">
        <v>1</v>
      </c>
    </row>
    <row r="1556" spans="1:62" hidden="1" x14ac:dyDescent="0.3">
      <c r="A1556" s="56">
        <v>49209382</v>
      </c>
      <c r="B1556" s="86">
        <v>599473</v>
      </c>
      <c r="C1556" s="1">
        <v>42893</v>
      </c>
      <c r="D1556" s="56" t="s">
        <v>587</v>
      </c>
      <c r="E1556" s="56" t="s">
        <v>588</v>
      </c>
      <c r="F1556" s="56" t="s">
        <v>334</v>
      </c>
      <c r="G1556" s="56" t="s">
        <v>335</v>
      </c>
      <c r="H1556" s="56" t="s">
        <v>336</v>
      </c>
      <c r="I1556" s="56" t="s">
        <v>589</v>
      </c>
      <c r="K1556" s="56" t="s">
        <v>337</v>
      </c>
      <c r="L1556" s="56" t="s">
        <v>590</v>
      </c>
      <c r="M1556" s="56" t="s">
        <v>986</v>
      </c>
      <c r="N1556" s="56" t="s">
        <v>1043</v>
      </c>
      <c r="O1556" s="56" t="s">
        <v>943</v>
      </c>
      <c r="P1556" s="1" t="s">
        <v>110</v>
      </c>
      <c r="Q1556" s="56" t="s">
        <v>241</v>
      </c>
      <c r="R1556" s="56" t="s">
        <v>339</v>
      </c>
      <c r="S1556" s="56">
        <v>138962</v>
      </c>
      <c r="T1556" s="1" t="s">
        <v>259</v>
      </c>
      <c r="U1556" s="56">
        <v>41456</v>
      </c>
      <c r="V1556" s="56">
        <v>43465</v>
      </c>
      <c r="W1556" s="56">
        <v>41365</v>
      </c>
      <c r="X1556" s="56">
        <v>43465</v>
      </c>
      <c r="Y1556" s="56" t="s">
        <v>340</v>
      </c>
      <c r="Z1556" s="56" t="s">
        <v>341</v>
      </c>
      <c r="AA1556" s="56" t="s">
        <v>347</v>
      </c>
      <c r="AB1556" s="56" t="s">
        <v>343</v>
      </c>
      <c r="AC1556" s="56" t="s">
        <v>342</v>
      </c>
      <c r="AD1556" s="56" t="s">
        <v>342</v>
      </c>
      <c r="AE1556" s="56" t="s">
        <v>334</v>
      </c>
      <c r="AF1556" s="56" t="s">
        <v>291</v>
      </c>
      <c r="AG1556" s="56">
        <v>2015</v>
      </c>
      <c r="AH1556" s="56" t="s">
        <v>80</v>
      </c>
      <c r="AI1556" s="56" t="s">
        <v>344</v>
      </c>
      <c r="AJ1556" s="56">
        <v>2033496</v>
      </c>
      <c r="AK1556" s="1">
        <v>42185</v>
      </c>
      <c r="AL1556" s="56" t="s">
        <v>616</v>
      </c>
      <c r="AM1556" s="56">
        <v>42817</v>
      </c>
      <c r="AN1556" s="56" t="s">
        <v>987</v>
      </c>
      <c r="AO1556" s="1">
        <v>42206</v>
      </c>
      <c r="AP1556" s="56" t="s">
        <v>592</v>
      </c>
      <c r="AQ1556" s="56">
        <v>65742</v>
      </c>
      <c r="AR1556" s="56">
        <v>0</v>
      </c>
      <c r="AS1556" s="56" t="s">
        <v>346</v>
      </c>
      <c r="BB1556" s="56" t="s">
        <v>339</v>
      </c>
      <c r="BC1556" s="56" t="s">
        <v>263</v>
      </c>
      <c r="BD1556" s="56" t="s">
        <v>593</v>
      </c>
      <c r="BE1556" s="56" t="s">
        <v>347</v>
      </c>
      <c r="BF1556" s="56" t="s">
        <v>334</v>
      </c>
      <c r="BG1556" s="56" t="s">
        <v>594</v>
      </c>
      <c r="BH1556" s="56">
        <v>0</v>
      </c>
      <c r="BI1556" s="56">
        <v>0</v>
      </c>
      <c r="BJ1556" s="56">
        <v>1</v>
      </c>
    </row>
    <row r="1557" spans="1:62" hidden="1" x14ac:dyDescent="0.3">
      <c r="A1557" s="56">
        <v>49209390</v>
      </c>
      <c r="B1557" s="86">
        <v>599473</v>
      </c>
      <c r="C1557" s="1">
        <v>42893</v>
      </c>
      <c r="D1557" s="56" t="s">
        <v>587</v>
      </c>
      <c r="E1557" s="56" t="s">
        <v>588</v>
      </c>
      <c r="F1557" s="56" t="s">
        <v>334</v>
      </c>
      <c r="G1557" s="56" t="s">
        <v>335</v>
      </c>
      <c r="H1557" s="56" t="s">
        <v>336</v>
      </c>
      <c r="I1557" s="56" t="s">
        <v>589</v>
      </c>
      <c r="K1557" s="56" t="s">
        <v>337</v>
      </c>
      <c r="L1557" s="56" t="s">
        <v>590</v>
      </c>
      <c r="M1557" s="56" t="s">
        <v>986</v>
      </c>
      <c r="N1557" s="56" t="s">
        <v>1043</v>
      </c>
      <c r="O1557" s="56" t="s">
        <v>943</v>
      </c>
      <c r="P1557" s="1" t="s">
        <v>110</v>
      </c>
      <c r="Q1557" s="56" t="s">
        <v>241</v>
      </c>
      <c r="R1557" s="56" t="s">
        <v>339</v>
      </c>
      <c r="S1557" s="56">
        <v>138962</v>
      </c>
      <c r="T1557" s="1" t="s">
        <v>259</v>
      </c>
      <c r="U1557" s="56">
        <v>41456</v>
      </c>
      <c r="V1557" s="56">
        <v>43465</v>
      </c>
      <c r="W1557" s="56">
        <v>41365</v>
      </c>
      <c r="X1557" s="56">
        <v>43465</v>
      </c>
      <c r="Y1557" s="56" t="s">
        <v>340</v>
      </c>
      <c r="Z1557" s="56" t="s">
        <v>341</v>
      </c>
      <c r="AA1557" s="56" t="s">
        <v>347</v>
      </c>
      <c r="AB1557" s="56" t="s">
        <v>343</v>
      </c>
      <c r="AC1557" s="56" t="s">
        <v>342</v>
      </c>
      <c r="AD1557" s="56" t="s">
        <v>342</v>
      </c>
      <c r="AE1557" s="56" t="s">
        <v>334</v>
      </c>
      <c r="AF1557" s="56" t="s">
        <v>292</v>
      </c>
      <c r="AG1557" s="56">
        <v>2015</v>
      </c>
      <c r="AH1557" s="56" t="s">
        <v>80</v>
      </c>
      <c r="AI1557" s="56" t="s">
        <v>344</v>
      </c>
      <c r="AJ1557" s="56">
        <v>190597</v>
      </c>
      <c r="AM1557" s="56">
        <v>42817</v>
      </c>
      <c r="AN1557" s="56" t="s">
        <v>987</v>
      </c>
      <c r="AO1557" s="1">
        <v>41816</v>
      </c>
      <c r="AP1557" s="56" t="s">
        <v>592</v>
      </c>
      <c r="AQ1557" s="56">
        <v>65742</v>
      </c>
      <c r="AR1557" s="56">
        <v>0</v>
      </c>
      <c r="AS1557" s="56" t="s">
        <v>346</v>
      </c>
      <c r="BB1557" s="56" t="s">
        <v>339</v>
      </c>
      <c r="BC1557" s="56" t="s">
        <v>263</v>
      </c>
      <c r="BD1557" s="56" t="s">
        <v>593</v>
      </c>
      <c r="BE1557" s="56" t="s">
        <v>347</v>
      </c>
      <c r="BF1557" s="56" t="s">
        <v>334</v>
      </c>
      <c r="BG1557" s="56" t="s">
        <v>594</v>
      </c>
      <c r="BH1557" s="56">
        <v>0</v>
      </c>
      <c r="BI1557" s="56">
        <v>0</v>
      </c>
      <c r="BJ1557" s="56">
        <v>1</v>
      </c>
    </row>
    <row r="1558" spans="1:62" hidden="1" x14ac:dyDescent="0.3">
      <c r="A1558" s="56">
        <v>49209386</v>
      </c>
      <c r="B1558" s="86">
        <v>599473</v>
      </c>
      <c r="C1558" s="1">
        <v>42893</v>
      </c>
      <c r="D1558" s="56" t="s">
        <v>587</v>
      </c>
      <c r="E1558" s="56" t="s">
        <v>588</v>
      </c>
      <c r="F1558" s="56" t="s">
        <v>334</v>
      </c>
      <c r="G1558" s="56" t="s">
        <v>335</v>
      </c>
      <c r="H1558" s="56" t="s">
        <v>336</v>
      </c>
      <c r="I1558" s="56" t="s">
        <v>589</v>
      </c>
      <c r="K1558" s="56" t="s">
        <v>337</v>
      </c>
      <c r="L1558" s="56" t="s">
        <v>590</v>
      </c>
      <c r="M1558" s="56" t="s">
        <v>986</v>
      </c>
      <c r="N1558" s="56" t="s">
        <v>1043</v>
      </c>
      <c r="O1558" s="56" t="s">
        <v>943</v>
      </c>
      <c r="P1558" s="1" t="s">
        <v>110</v>
      </c>
      <c r="Q1558" s="56" t="s">
        <v>241</v>
      </c>
      <c r="R1558" s="56" t="s">
        <v>339</v>
      </c>
      <c r="S1558" s="56">
        <v>138962</v>
      </c>
      <c r="T1558" s="1" t="s">
        <v>259</v>
      </c>
      <c r="U1558" s="56">
        <v>41456</v>
      </c>
      <c r="V1558" s="56">
        <v>43465</v>
      </c>
      <c r="W1558" s="56">
        <v>41365</v>
      </c>
      <c r="X1558" s="56">
        <v>43465</v>
      </c>
      <c r="Y1558" s="56" t="s">
        <v>340</v>
      </c>
      <c r="Z1558" s="56" t="s">
        <v>341</v>
      </c>
      <c r="AA1558" s="56" t="s">
        <v>347</v>
      </c>
      <c r="AB1558" s="56" t="s">
        <v>343</v>
      </c>
      <c r="AC1558" s="56" t="s">
        <v>342</v>
      </c>
      <c r="AD1558" s="56" t="s">
        <v>342</v>
      </c>
      <c r="AE1558" s="56" t="s">
        <v>334</v>
      </c>
      <c r="AF1558" s="56" t="s">
        <v>292</v>
      </c>
      <c r="AG1558" s="56">
        <v>2013</v>
      </c>
      <c r="AH1558" s="56" t="s">
        <v>80</v>
      </c>
      <c r="AI1558" s="56" t="s">
        <v>344</v>
      </c>
      <c r="AJ1558" s="56">
        <v>0</v>
      </c>
      <c r="AM1558" s="56">
        <v>42817</v>
      </c>
      <c r="AN1558" s="56" t="s">
        <v>987</v>
      </c>
      <c r="AO1558" s="1">
        <v>41432</v>
      </c>
      <c r="AP1558" s="56" t="s">
        <v>595</v>
      </c>
      <c r="AQ1558" s="56">
        <v>65742</v>
      </c>
      <c r="AR1558" s="56">
        <v>0</v>
      </c>
      <c r="AS1558" s="56" t="s">
        <v>346</v>
      </c>
      <c r="BB1558" s="56" t="s">
        <v>339</v>
      </c>
      <c r="BC1558" s="56" t="s">
        <v>263</v>
      </c>
      <c r="BD1558" s="56" t="s">
        <v>593</v>
      </c>
      <c r="BE1558" s="56" t="s">
        <v>347</v>
      </c>
      <c r="BF1558" s="56" t="s">
        <v>334</v>
      </c>
      <c r="BG1558" s="56" t="s">
        <v>594</v>
      </c>
      <c r="BH1558" s="56">
        <v>0</v>
      </c>
      <c r="BI1558" s="56">
        <v>0</v>
      </c>
      <c r="BJ1558" s="56">
        <v>1</v>
      </c>
    </row>
    <row r="1559" spans="1:62" hidden="1" x14ac:dyDescent="0.3">
      <c r="A1559" s="56">
        <v>49209389</v>
      </c>
      <c r="B1559" s="86">
        <v>599473</v>
      </c>
      <c r="C1559" s="1">
        <v>42893</v>
      </c>
      <c r="D1559" s="56" t="s">
        <v>587</v>
      </c>
      <c r="E1559" s="56" t="s">
        <v>588</v>
      </c>
      <c r="F1559" s="56" t="s">
        <v>334</v>
      </c>
      <c r="G1559" s="56" t="s">
        <v>335</v>
      </c>
      <c r="H1559" s="56" t="s">
        <v>336</v>
      </c>
      <c r="I1559" s="56" t="s">
        <v>589</v>
      </c>
      <c r="K1559" s="56" t="s">
        <v>337</v>
      </c>
      <c r="L1559" s="56" t="s">
        <v>590</v>
      </c>
      <c r="M1559" s="56" t="s">
        <v>986</v>
      </c>
      <c r="N1559" s="56" t="s">
        <v>1043</v>
      </c>
      <c r="O1559" s="56" t="s">
        <v>943</v>
      </c>
      <c r="P1559" s="1" t="s">
        <v>110</v>
      </c>
      <c r="Q1559" s="56" t="s">
        <v>241</v>
      </c>
      <c r="R1559" s="56" t="s">
        <v>339</v>
      </c>
      <c r="S1559" s="56">
        <v>138962</v>
      </c>
      <c r="T1559" s="1" t="s">
        <v>259</v>
      </c>
      <c r="U1559" s="56">
        <v>41456</v>
      </c>
      <c r="V1559" s="56">
        <v>43465</v>
      </c>
      <c r="W1559" s="56">
        <v>41365</v>
      </c>
      <c r="X1559" s="56">
        <v>43465</v>
      </c>
      <c r="Y1559" s="56" t="s">
        <v>340</v>
      </c>
      <c r="Z1559" s="56" t="s">
        <v>341</v>
      </c>
      <c r="AA1559" s="56" t="s">
        <v>347</v>
      </c>
      <c r="AB1559" s="56" t="s">
        <v>343</v>
      </c>
      <c r="AC1559" s="56" t="s">
        <v>342</v>
      </c>
      <c r="AD1559" s="56" t="s">
        <v>342</v>
      </c>
      <c r="AE1559" s="56" t="s">
        <v>334</v>
      </c>
      <c r="AF1559" s="56" t="s">
        <v>292</v>
      </c>
      <c r="AG1559" s="56">
        <v>2015</v>
      </c>
      <c r="AH1559" s="56" t="s">
        <v>80</v>
      </c>
      <c r="AI1559" s="56" t="s">
        <v>348</v>
      </c>
      <c r="AJ1559" s="56">
        <v>185045</v>
      </c>
      <c r="AM1559" s="56">
        <v>42817</v>
      </c>
      <c r="AN1559" s="56" t="s">
        <v>987</v>
      </c>
      <c r="AO1559" s="1">
        <v>41816</v>
      </c>
      <c r="AP1559" s="56" t="s">
        <v>592</v>
      </c>
      <c r="AQ1559" s="56">
        <v>65742</v>
      </c>
      <c r="AR1559" s="56">
        <v>0</v>
      </c>
      <c r="AS1559" s="56" t="s">
        <v>346</v>
      </c>
      <c r="BB1559" s="56" t="s">
        <v>339</v>
      </c>
      <c r="BC1559" s="56" t="s">
        <v>263</v>
      </c>
      <c r="BD1559" s="56" t="s">
        <v>593</v>
      </c>
      <c r="BE1559" s="56" t="s">
        <v>347</v>
      </c>
      <c r="BF1559" s="56" t="s">
        <v>334</v>
      </c>
      <c r="BG1559" s="56" t="s">
        <v>594</v>
      </c>
      <c r="BH1559" s="56">
        <v>0</v>
      </c>
      <c r="BI1559" s="56">
        <v>0</v>
      </c>
      <c r="BJ1559" s="56">
        <v>1</v>
      </c>
    </row>
    <row r="1560" spans="1:62" hidden="1" x14ac:dyDescent="0.3">
      <c r="A1560" s="56">
        <v>49209402</v>
      </c>
      <c r="B1560" s="86">
        <v>599473</v>
      </c>
      <c r="C1560" s="1">
        <v>42893</v>
      </c>
      <c r="D1560" s="56" t="s">
        <v>587</v>
      </c>
      <c r="E1560" s="56" t="s">
        <v>588</v>
      </c>
      <c r="F1560" s="56" t="s">
        <v>334</v>
      </c>
      <c r="G1560" s="56" t="s">
        <v>335</v>
      </c>
      <c r="H1560" s="56" t="s">
        <v>336</v>
      </c>
      <c r="I1560" s="56" t="s">
        <v>589</v>
      </c>
      <c r="K1560" s="56" t="s">
        <v>337</v>
      </c>
      <c r="L1560" s="56" t="s">
        <v>590</v>
      </c>
      <c r="M1560" s="56" t="s">
        <v>986</v>
      </c>
      <c r="N1560" s="56" t="s">
        <v>1043</v>
      </c>
      <c r="O1560" s="56" t="s">
        <v>943</v>
      </c>
      <c r="P1560" s="1" t="s">
        <v>110</v>
      </c>
      <c r="Q1560" s="56" t="s">
        <v>241</v>
      </c>
      <c r="R1560" s="56" t="s">
        <v>339</v>
      </c>
      <c r="S1560" s="56">
        <v>143163</v>
      </c>
      <c r="T1560" s="1" t="s">
        <v>609</v>
      </c>
      <c r="U1560" s="56">
        <v>41456</v>
      </c>
      <c r="V1560" s="56">
        <v>43465</v>
      </c>
      <c r="W1560" s="56">
        <v>41365</v>
      </c>
      <c r="X1560" s="56">
        <v>42734</v>
      </c>
      <c r="Y1560" s="56" t="s">
        <v>356</v>
      </c>
      <c r="AA1560" s="56" t="s">
        <v>347</v>
      </c>
      <c r="AB1560" s="56" t="s">
        <v>343</v>
      </c>
      <c r="AC1560" s="56" t="s">
        <v>342</v>
      </c>
      <c r="AD1560" s="56" t="s">
        <v>342</v>
      </c>
      <c r="AE1560" s="56" t="s">
        <v>354</v>
      </c>
      <c r="AF1560" s="56" t="s">
        <v>292</v>
      </c>
      <c r="AG1560" s="56">
        <v>2015</v>
      </c>
      <c r="AH1560" s="56" t="s">
        <v>80</v>
      </c>
      <c r="AI1560" s="56" t="s">
        <v>348</v>
      </c>
      <c r="AJ1560" s="56">
        <v>45</v>
      </c>
      <c r="AM1560" s="56">
        <v>41813</v>
      </c>
      <c r="AN1560" s="56" t="s">
        <v>595</v>
      </c>
      <c r="AO1560" s="1">
        <v>41362</v>
      </c>
      <c r="AP1560" s="56" t="s">
        <v>595</v>
      </c>
      <c r="AQ1560" s="56">
        <v>66403</v>
      </c>
      <c r="AR1560" s="56">
        <v>0</v>
      </c>
      <c r="AS1560" s="56" t="s">
        <v>346</v>
      </c>
      <c r="BB1560" s="56" t="s">
        <v>339</v>
      </c>
      <c r="BC1560" s="56" t="s">
        <v>263</v>
      </c>
      <c r="BD1560" s="56" t="s">
        <v>593</v>
      </c>
      <c r="BE1560" s="56" t="s">
        <v>347</v>
      </c>
      <c r="BF1560" s="56" t="s">
        <v>334</v>
      </c>
      <c r="BG1560" s="56" t="s">
        <v>594</v>
      </c>
      <c r="BH1560" s="56">
        <v>0</v>
      </c>
      <c r="BI1560" s="56">
        <v>0</v>
      </c>
      <c r="BJ1560" s="56">
        <v>0</v>
      </c>
    </row>
    <row r="1561" spans="1:62" hidden="1" x14ac:dyDescent="0.3">
      <c r="A1561" s="56">
        <v>49209398</v>
      </c>
      <c r="B1561" s="86">
        <v>599473</v>
      </c>
      <c r="C1561" s="1">
        <v>42893</v>
      </c>
      <c r="D1561" s="56" t="s">
        <v>587</v>
      </c>
      <c r="E1561" s="56" t="s">
        <v>588</v>
      </c>
      <c r="F1561" s="56" t="s">
        <v>334</v>
      </c>
      <c r="G1561" s="56" t="s">
        <v>335</v>
      </c>
      <c r="H1561" s="56" t="s">
        <v>336</v>
      </c>
      <c r="I1561" s="56" t="s">
        <v>589</v>
      </c>
      <c r="K1561" s="56" t="s">
        <v>337</v>
      </c>
      <c r="L1561" s="56" t="s">
        <v>590</v>
      </c>
      <c r="M1561" s="56" t="s">
        <v>986</v>
      </c>
      <c r="N1561" s="56" t="s">
        <v>1043</v>
      </c>
      <c r="O1561" s="56" t="s">
        <v>943</v>
      </c>
      <c r="P1561" s="1" t="s">
        <v>110</v>
      </c>
      <c r="Q1561" s="56" t="s">
        <v>241</v>
      </c>
      <c r="R1561" s="56" t="s">
        <v>339</v>
      </c>
      <c r="S1561" s="56">
        <v>143163</v>
      </c>
      <c r="T1561" s="1" t="s">
        <v>609</v>
      </c>
      <c r="U1561" s="56">
        <v>41456</v>
      </c>
      <c r="V1561" s="56">
        <v>43465</v>
      </c>
      <c r="W1561" s="56">
        <v>41365</v>
      </c>
      <c r="X1561" s="56">
        <v>42734</v>
      </c>
      <c r="Y1561" s="56" t="s">
        <v>356</v>
      </c>
      <c r="AA1561" s="56" t="s">
        <v>347</v>
      </c>
      <c r="AB1561" s="56" t="s">
        <v>343</v>
      </c>
      <c r="AC1561" s="56" t="s">
        <v>342</v>
      </c>
      <c r="AD1561" s="56" t="s">
        <v>342</v>
      </c>
      <c r="AE1561" s="56" t="s">
        <v>354</v>
      </c>
      <c r="AF1561" s="56" t="s">
        <v>291</v>
      </c>
      <c r="AG1561" s="56">
        <v>2014</v>
      </c>
      <c r="AH1561" s="56" t="s">
        <v>80</v>
      </c>
      <c r="AI1561" s="56" t="s">
        <v>348</v>
      </c>
      <c r="AJ1561" s="56">
        <v>40</v>
      </c>
      <c r="AK1561" s="1">
        <v>41639</v>
      </c>
      <c r="AL1561" s="56" t="s">
        <v>629</v>
      </c>
      <c r="AM1561" s="56">
        <v>41813</v>
      </c>
      <c r="AN1561" s="56" t="s">
        <v>595</v>
      </c>
      <c r="AO1561" s="1">
        <v>41675</v>
      </c>
      <c r="AP1561" s="56" t="s">
        <v>595</v>
      </c>
      <c r="AQ1561" s="56">
        <v>66403</v>
      </c>
      <c r="AR1561" s="56">
        <v>0</v>
      </c>
      <c r="AS1561" s="56" t="s">
        <v>346</v>
      </c>
      <c r="BB1561" s="56" t="s">
        <v>339</v>
      </c>
      <c r="BC1561" s="56" t="s">
        <v>263</v>
      </c>
      <c r="BD1561" s="56" t="s">
        <v>593</v>
      </c>
      <c r="BE1561" s="56" t="s">
        <v>347</v>
      </c>
      <c r="BF1561" s="56" t="s">
        <v>334</v>
      </c>
      <c r="BG1561" s="56" t="s">
        <v>594</v>
      </c>
      <c r="BH1561" s="56">
        <v>0</v>
      </c>
      <c r="BI1561" s="56">
        <v>0</v>
      </c>
      <c r="BJ1561" s="56">
        <v>0</v>
      </c>
    </row>
    <row r="1562" spans="1:62" hidden="1" x14ac:dyDescent="0.3">
      <c r="A1562" s="56">
        <v>49209394</v>
      </c>
      <c r="B1562" s="86">
        <v>599473</v>
      </c>
      <c r="C1562" s="1">
        <v>42893</v>
      </c>
      <c r="D1562" s="56" t="s">
        <v>587</v>
      </c>
      <c r="E1562" s="56" t="s">
        <v>588</v>
      </c>
      <c r="F1562" s="56" t="s">
        <v>334</v>
      </c>
      <c r="G1562" s="56" t="s">
        <v>335</v>
      </c>
      <c r="H1562" s="56" t="s">
        <v>336</v>
      </c>
      <c r="I1562" s="56" t="s">
        <v>589</v>
      </c>
      <c r="K1562" s="56" t="s">
        <v>337</v>
      </c>
      <c r="L1562" s="56" t="s">
        <v>590</v>
      </c>
      <c r="M1562" s="56" t="s">
        <v>986</v>
      </c>
      <c r="N1562" s="56" t="s">
        <v>1043</v>
      </c>
      <c r="O1562" s="56" t="s">
        <v>943</v>
      </c>
      <c r="P1562" s="1" t="s">
        <v>110</v>
      </c>
      <c r="Q1562" s="56" t="s">
        <v>241</v>
      </c>
      <c r="R1562" s="56" t="s">
        <v>339</v>
      </c>
      <c r="S1562" s="56">
        <v>133353</v>
      </c>
      <c r="T1562" s="1" t="s">
        <v>617</v>
      </c>
      <c r="U1562" s="56">
        <v>41456</v>
      </c>
      <c r="V1562" s="56">
        <v>43465</v>
      </c>
      <c r="W1562" s="56">
        <v>41365</v>
      </c>
      <c r="X1562" s="56">
        <v>41337</v>
      </c>
      <c r="Y1562" s="56" t="s">
        <v>340</v>
      </c>
      <c r="Z1562" s="56" t="s">
        <v>341</v>
      </c>
      <c r="AA1562" s="56" t="s">
        <v>342</v>
      </c>
      <c r="AB1562" s="56" t="s">
        <v>343</v>
      </c>
      <c r="AC1562" s="56" t="s">
        <v>342</v>
      </c>
      <c r="AD1562" s="56" t="s">
        <v>347</v>
      </c>
      <c r="AE1562" s="56" t="s">
        <v>352</v>
      </c>
      <c r="AF1562" s="56" t="s">
        <v>292</v>
      </c>
      <c r="AG1562" s="56">
        <v>2013</v>
      </c>
      <c r="AH1562" s="56" t="s">
        <v>80</v>
      </c>
      <c r="AI1562" s="56" t="s">
        <v>344</v>
      </c>
      <c r="AJ1562" s="56">
        <v>1</v>
      </c>
      <c r="AM1562" s="56">
        <v>41337</v>
      </c>
      <c r="AN1562" s="56" t="s">
        <v>595</v>
      </c>
      <c r="AO1562" s="1">
        <v>41317</v>
      </c>
      <c r="AP1562" s="56" t="s">
        <v>595</v>
      </c>
      <c r="AQ1562" s="56">
        <v>130</v>
      </c>
      <c r="AR1562" s="56">
        <v>0</v>
      </c>
      <c r="AS1562" s="56" t="s">
        <v>346</v>
      </c>
      <c r="BB1562" s="56" t="s">
        <v>339</v>
      </c>
      <c r="BC1562" s="56" t="s">
        <v>263</v>
      </c>
      <c r="BD1562" s="56" t="s">
        <v>593</v>
      </c>
      <c r="BE1562" s="56" t="s">
        <v>347</v>
      </c>
      <c r="BF1562" s="56" t="s">
        <v>334</v>
      </c>
      <c r="BG1562" s="56" t="s">
        <v>594</v>
      </c>
      <c r="BH1562" s="56">
        <v>0</v>
      </c>
      <c r="BI1562" s="56">
        <v>0</v>
      </c>
      <c r="BJ1562" s="56">
        <v>0</v>
      </c>
    </row>
    <row r="1563" spans="1:62" hidden="1" x14ac:dyDescent="0.3">
      <c r="A1563" s="56">
        <v>49209397</v>
      </c>
      <c r="B1563" s="86">
        <v>599473</v>
      </c>
      <c r="C1563" s="1">
        <v>42893</v>
      </c>
      <c r="D1563" s="56" t="s">
        <v>587</v>
      </c>
      <c r="E1563" s="56" t="s">
        <v>588</v>
      </c>
      <c r="F1563" s="56" t="s">
        <v>334</v>
      </c>
      <c r="G1563" s="56" t="s">
        <v>335</v>
      </c>
      <c r="H1563" s="56" t="s">
        <v>336</v>
      </c>
      <c r="I1563" s="56" t="s">
        <v>589</v>
      </c>
      <c r="K1563" s="56" t="s">
        <v>337</v>
      </c>
      <c r="L1563" s="56" t="s">
        <v>590</v>
      </c>
      <c r="M1563" s="56" t="s">
        <v>986</v>
      </c>
      <c r="N1563" s="56" t="s">
        <v>1043</v>
      </c>
      <c r="O1563" s="56" t="s">
        <v>943</v>
      </c>
      <c r="P1563" s="1" t="s">
        <v>110</v>
      </c>
      <c r="Q1563" s="56" t="s">
        <v>241</v>
      </c>
      <c r="R1563" s="56" t="s">
        <v>339</v>
      </c>
      <c r="S1563" s="56">
        <v>143163</v>
      </c>
      <c r="T1563" s="1" t="s">
        <v>609</v>
      </c>
      <c r="U1563" s="56">
        <v>41456</v>
      </c>
      <c r="V1563" s="56">
        <v>43465</v>
      </c>
      <c r="W1563" s="56">
        <v>41365</v>
      </c>
      <c r="X1563" s="56">
        <v>42734</v>
      </c>
      <c r="Y1563" s="56" t="s">
        <v>356</v>
      </c>
      <c r="AA1563" s="56" t="s">
        <v>347</v>
      </c>
      <c r="AB1563" s="56" t="s">
        <v>343</v>
      </c>
      <c r="AC1563" s="56" t="s">
        <v>342</v>
      </c>
      <c r="AD1563" s="56" t="s">
        <v>342</v>
      </c>
      <c r="AE1563" s="56" t="s">
        <v>354</v>
      </c>
      <c r="AF1563" s="56" t="s">
        <v>224</v>
      </c>
      <c r="AG1563" s="56">
        <v>2013</v>
      </c>
      <c r="AH1563" s="56" t="s">
        <v>80</v>
      </c>
      <c r="AI1563" s="56" t="s">
        <v>339</v>
      </c>
      <c r="AJ1563" s="56">
        <v>40</v>
      </c>
      <c r="AM1563" s="56">
        <v>41813</v>
      </c>
      <c r="AN1563" s="56" t="s">
        <v>595</v>
      </c>
      <c r="AO1563" s="1">
        <v>41355</v>
      </c>
      <c r="AP1563" s="56" t="s">
        <v>595</v>
      </c>
      <c r="AQ1563" s="56">
        <v>66403</v>
      </c>
      <c r="AR1563" s="56">
        <v>0</v>
      </c>
      <c r="AS1563" s="56" t="s">
        <v>346</v>
      </c>
      <c r="BB1563" s="56" t="s">
        <v>339</v>
      </c>
      <c r="BC1563" s="56" t="s">
        <v>263</v>
      </c>
      <c r="BD1563" s="56" t="s">
        <v>593</v>
      </c>
      <c r="BE1563" s="56" t="s">
        <v>347</v>
      </c>
      <c r="BF1563" s="56" t="s">
        <v>334</v>
      </c>
      <c r="BG1563" s="56" t="s">
        <v>594</v>
      </c>
      <c r="BH1563" s="56">
        <v>0</v>
      </c>
      <c r="BI1563" s="56">
        <v>0</v>
      </c>
      <c r="BJ1563" s="56">
        <v>0</v>
      </c>
    </row>
    <row r="1564" spans="1:62" hidden="1" x14ac:dyDescent="0.3">
      <c r="A1564" s="56">
        <v>49209399</v>
      </c>
      <c r="B1564" s="86">
        <v>599473</v>
      </c>
      <c r="C1564" s="1">
        <v>42893</v>
      </c>
      <c r="D1564" s="56" t="s">
        <v>587</v>
      </c>
      <c r="E1564" s="56" t="s">
        <v>588</v>
      </c>
      <c r="F1564" s="56" t="s">
        <v>334</v>
      </c>
      <c r="G1564" s="56" t="s">
        <v>335</v>
      </c>
      <c r="H1564" s="56" t="s">
        <v>336</v>
      </c>
      <c r="I1564" s="56" t="s">
        <v>589</v>
      </c>
      <c r="K1564" s="56" t="s">
        <v>337</v>
      </c>
      <c r="L1564" s="56" t="s">
        <v>590</v>
      </c>
      <c r="M1564" s="56" t="s">
        <v>986</v>
      </c>
      <c r="N1564" s="56" t="s">
        <v>1043</v>
      </c>
      <c r="O1564" s="56" t="s">
        <v>943</v>
      </c>
      <c r="P1564" s="1" t="s">
        <v>110</v>
      </c>
      <c r="Q1564" s="56" t="s">
        <v>241</v>
      </c>
      <c r="R1564" s="56" t="s">
        <v>339</v>
      </c>
      <c r="S1564" s="56">
        <v>143163</v>
      </c>
      <c r="T1564" s="1" t="s">
        <v>609</v>
      </c>
      <c r="U1564" s="56">
        <v>41456</v>
      </c>
      <c r="V1564" s="56">
        <v>43465</v>
      </c>
      <c r="W1564" s="56">
        <v>41365</v>
      </c>
      <c r="X1564" s="56">
        <v>42734</v>
      </c>
      <c r="Y1564" s="56" t="s">
        <v>356</v>
      </c>
      <c r="AA1564" s="56" t="s">
        <v>347</v>
      </c>
      <c r="AB1564" s="56" t="s">
        <v>343</v>
      </c>
      <c r="AC1564" s="56" t="s">
        <v>342</v>
      </c>
      <c r="AD1564" s="56" t="s">
        <v>342</v>
      </c>
      <c r="AE1564" s="56" t="s">
        <v>354</v>
      </c>
      <c r="AF1564" s="56" t="s">
        <v>292</v>
      </c>
      <c r="AG1564" s="56">
        <v>2013</v>
      </c>
      <c r="AH1564" s="56" t="s">
        <v>80</v>
      </c>
      <c r="AI1564" s="56" t="s">
        <v>344</v>
      </c>
      <c r="AJ1564" s="56">
        <v>40</v>
      </c>
      <c r="AM1564" s="56">
        <v>41813</v>
      </c>
      <c r="AN1564" s="56" t="s">
        <v>595</v>
      </c>
      <c r="AO1564" s="1">
        <v>41359</v>
      </c>
      <c r="AP1564" s="56" t="s">
        <v>595</v>
      </c>
      <c r="AQ1564" s="56">
        <v>66403</v>
      </c>
      <c r="AR1564" s="56">
        <v>0</v>
      </c>
      <c r="AS1564" s="56" t="s">
        <v>346</v>
      </c>
      <c r="BB1564" s="56" t="s">
        <v>339</v>
      </c>
      <c r="BC1564" s="56" t="s">
        <v>263</v>
      </c>
      <c r="BD1564" s="56" t="s">
        <v>593</v>
      </c>
      <c r="BE1564" s="56" t="s">
        <v>347</v>
      </c>
      <c r="BF1564" s="56" t="s">
        <v>334</v>
      </c>
      <c r="BG1564" s="56" t="s">
        <v>594</v>
      </c>
      <c r="BH1564" s="56">
        <v>0</v>
      </c>
      <c r="BI1564" s="56">
        <v>0</v>
      </c>
      <c r="BJ1564" s="56">
        <v>0</v>
      </c>
    </row>
    <row r="1565" spans="1:62" hidden="1" x14ac:dyDescent="0.3">
      <c r="A1565" s="56">
        <v>49209400</v>
      </c>
      <c r="B1565" s="86">
        <v>599473</v>
      </c>
      <c r="C1565" s="1">
        <v>42893</v>
      </c>
      <c r="D1565" s="56" t="s">
        <v>587</v>
      </c>
      <c r="E1565" s="56" t="s">
        <v>588</v>
      </c>
      <c r="F1565" s="56" t="s">
        <v>334</v>
      </c>
      <c r="G1565" s="56" t="s">
        <v>335</v>
      </c>
      <c r="H1565" s="56" t="s">
        <v>336</v>
      </c>
      <c r="I1565" s="56" t="s">
        <v>589</v>
      </c>
      <c r="K1565" s="56" t="s">
        <v>337</v>
      </c>
      <c r="L1565" s="56" t="s">
        <v>590</v>
      </c>
      <c r="M1565" s="56" t="s">
        <v>986</v>
      </c>
      <c r="N1565" s="56" t="s">
        <v>1043</v>
      </c>
      <c r="O1565" s="56" t="s">
        <v>943</v>
      </c>
      <c r="P1565" s="1" t="s">
        <v>110</v>
      </c>
      <c r="Q1565" s="56" t="s">
        <v>241</v>
      </c>
      <c r="R1565" s="56" t="s">
        <v>339</v>
      </c>
      <c r="S1565" s="56">
        <v>143163</v>
      </c>
      <c r="T1565" s="1" t="s">
        <v>609</v>
      </c>
      <c r="U1565" s="56">
        <v>41456</v>
      </c>
      <c r="V1565" s="56">
        <v>43465</v>
      </c>
      <c r="W1565" s="56">
        <v>41365</v>
      </c>
      <c r="X1565" s="56">
        <v>42734</v>
      </c>
      <c r="Y1565" s="56" t="s">
        <v>356</v>
      </c>
      <c r="AA1565" s="56" t="s">
        <v>347</v>
      </c>
      <c r="AB1565" s="56" t="s">
        <v>343</v>
      </c>
      <c r="AC1565" s="56" t="s">
        <v>342</v>
      </c>
      <c r="AD1565" s="56" t="s">
        <v>342</v>
      </c>
      <c r="AE1565" s="56" t="s">
        <v>354</v>
      </c>
      <c r="AF1565" s="56" t="s">
        <v>292</v>
      </c>
      <c r="AG1565" s="56">
        <v>2014</v>
      </c>
      <c r="AH1565" s="56" t="s">
        <v>80</v>
      </c>
      <c r="AI1565" s="56" t="s">
        <v>348</v>
      </c>
      <c r="AJ1565" s="56">
        <v>40</v>
      </c>
      <c r="AM1565" s="56">
        <v>41813</v>
      </c>
      <c r="AN1565" s="56" t="s">
        <v>595</v>
      </c>
      <c r="AO1565" s="1">
        <v>41362</v>
      </c>
      <c r="AP1565" s="56" t="s">
        <v>595</v>
      </c>
      <c r="AQ1565" s="56">
        <v>66403</v>
      </c>
      <c r="AR1565" s="56">
        <v>0</v>
      </c>
      <c r="AS1565" s="56" t="s">
        <v>346</v>
      </c>
      <c r="BB1565" s="56" t="s">
        <v>339</v>
      </c>
      <c r="BC1565" s="56" t="s">
        <v>263</v>
      </c>
      <c r="BD1565" s="56" t="s">
        <v>593</v>
      </c>
      <c r="BE1565" s="56" t="s">
        <v>347</v>
      </c>
      <c r="BF1565" s="56" t="s">
        <v>334</v>
      </c>
      <c r="BG1565" s="56" t="s">
        <v>594</v>
      </c>
      <c r="BH1565" s="56">
        <v>0</v>
      </c>
      <c r="BI1565" s="56">
        <v>0</v>
      </c>
      <c r="BJ1565" s="56">
        <v>0</v>
      </c>
    </row>
    <row r="1566" spans="1:62" hidden="1" x14ac:dyDescent="0.3">
      <c r="A1566" s="56">
        <v>49209401</v>
      </c>
      <c r="B1566" s="86">
        <v>599473</v>
      </c>
      <c r="C1566" s="1">
        <v>42893</v>
      </c>
      <c r="D1566" s="56" t="s">
        <v>587</v>
      </c>
      <c r="E1566" s="56" t="s">
        <v>588</v>
      </c>
      <c r="F1566" s="56" t="s">
        <v>334</v>
      </c>
      <c r="G1566" s="56" t="s">
        <v>335</v>
      </c>
      <c r="H1566" s="56" t="s">
        <v>336</v>
      </c>
      <c r="I1566" s="56" t="s">
        <v>589</v>
      </c>
      <c r="K1566" s="56" t="s">
        <v>337</v>
      </c>
      <c r="L1566" s="56" t="s">
        <v>590</v>
      </c>
      <c r="M1566" s="56" t="s">
        <v>986</v>
      </c>
      <c r="N1566" s="56" t="s">
        <v>1043</v>
      </c>
      <c r="O1566" s="56" t="s">
        <v>943</v>
      </c>
      <c r="P1566" s="1" t="s">
        <v>110</v>
      </c>
      <c r="Q1566" s="56" t="s">
        <v>241</v>
      </c>
      <c r="R1566" s="56" t="s">
        <v>339</v>
      </c>
      <c r="S1566" s="56">
        <v>143163</v>
      </c>
      <c r="T1566" s="1" t="s">
        <v>609</v>
      </c>
      <c r="U1566" s="56">
        <v>41456</v>
      </c>
      <c r="V1566" s="56">
        <v>43465</v>
      </c>
      <c r="W1566" s="56">
        <v>41365</v>
      </c>
      <c r="X1566" s="56">
        <v>42734</v>
      </c>
      <c r="Y1566" s="56" t="s">
        <v>356</v>
      </c>
      <c r="AA1566" s="56" t="s">
        <v>347</v>
      </c>
      <c r="AB1566" s="56" t="s">
        <v>343</v>
      </c>
      <c r="AC1566" s="56" t="s">
        <v>342</v>
      </c>
      <c r="AD1566" s="56" t="s">
        <v>342</v>
      </c>
      <c r="AE1566" s="56" t="s">
        <v>354</v>
      </c>
      <c r="AF1566" s="56" t="s">
        <v>292</v>
      </c>
      <c r="AG1566" s="56">
        <v>2014</v>
      </c>
      <c r="AH1566" s="56" t="s">
        <v>80</v>
      </c>
      <c r="AI1566" s="56" t="s">
        <v>344</v>
      </c>
      <c r="AJ1566" s="56">
        <v>45</v>
      </c>
      <c r="AM1566" s="56">
        <v>41813</v>
      </c>
      <c r="AN1566" s="56" t="s">
        <v>595</v>
      </c>
      <c r="AO1566" s="1">
        <v>41362</v>
      </c>
      <c r="AP1566" s="56" t="s">
        <v>595</v>
      </c>
      <c r="AQ1566" s="56">
        <v>66403</v>
      </c>
      <c r="AR1566" s="56">
        <v>0</v>
      </c>
      <c r="AS1566" s="56" t="s">
        <v>346</v>
      </c>
      <c r="BB1566" s="56" t="s">
        <v>339</v>
      </c>
      <c r="BC1566" s="56" t="s">
        <v>263</v>
      </c>
      <c r="BD1566" s="56" t="s">
        <v>593</v>
      </c>
      <c r="BE1566" s="56" t="s">
        <v>347</v>
      </c>
      <c r="BF1566" s="56" t="s">
        <v>334</v>
      </c>
      <c r="BG1566" s="56" t="s">
        <v>594</v>
      </c>
      <c r="BH1566" s="56">
        <v>0</v>
      </c>
      <c r="BI1566" s="56">
        <v>0</v>
      </c>
      <c r="BJ1566" s="56">
        <v>0</v>
      </c>
    </row>
    <row r="1567" spans="1:62" hidden="1" x14ac:dyDescent="0.3">
      <c r="A1567" s="56">
        <v>49209365</v>
      </c>
      <c r="B1567" s="86">
        <v>599473</v>
      </c>
      <c r="C1567" s="1">
        <v>42893</v>
      </c>
      <c r="D1567" s="56" t="s">
        <v>587</v>
      </c>
      <c r="E1567" s="56" t="s">
        <v>588</v>
      </c>
      <c r="F1567" s="56" t="s">
        <v>334</v>
      </c>
      <c r="G1567" s="56" t="s">
        <v>335</v>
      </c>
      <c r="H1567" s="56" t="s">
        <v>336</v>
      </c>
      <c r="I1567" s="56" t="s">
        <v>589</v>
      </c>
      <c r="K1567" s="56" t="s">
        <v>337</v>
      </c>
      <c r="L1567" s="56" t="s">
        <v>590</v>
      </c>
      <c r="M1567" s="56" t="s">
        <v>986</v>
      </c>
      <c r="N1567" s="56" t="s">
        <v>1043</v>
      </c>
      <c r="O1567" s="56" t="s">
        <v>943</v>
      </c>
      <c r="P1567" s="1" t="s">
        <v>110</v>
      </c>
      <c r="Q1567" s="56" t="s">
        <v>241</v>
      </c>
      <c r="R1567" s="56" t="s">
        <v>339</v>
      </c>
      <c r="S1567" s="56">
        <v>178950</v>
      </c>
      <c r="T1567" s="1" t="s">
        <v>111</v>
      </c>
      <c r="U1567" s="56">
        <v>41456</v>
      </c>
      <c r="V1567" s="56">
        <v>43465</v>
      </c>
      <c r="W1567" s="56">
        <v>41456</v>
      </c>
      <c r="X1567" s="56">
        <v>43465</v>
      </c>
      <c r="Y1567" s="56" t="s">
        <v>340</v>
      </c>
      <c r="Z1567" s="56" t="s">
        <v>341</v>
      </c>
      <c r="AA1567" s="56" t="s">
        <v>342</v>
      </c>
      <c r="AB1567" s="56" t="s">
        <v>343</v>
      </c>
      <c r="AC1567" s="56" t="s">
        <v>342</v>
      </c>
      <c r="AD1567" s="56" t="s">
        <v>347</v>
      </c>
      <c r="AE1567" s="56" t="s">
        <v>334</v>
      </c>
      <c r="AF1567" s="56" t="s">
        <v>292</v>
      </c>
      <c r="AG1567" s="56">
        <v>2016</v>
      </c>
      <c r="AH1567" s="56" t="s">
        <v>80</v>
      </c>
      <c r="AI1567" s="56" t="s">
        <v>344</v>
      </c>
      <c r="AJ1567" s="56">
        <v>1</v>
      </c>
      <c r="AM1567" s="56">
        <v>42817</v>
      </c>
      <c r="AN1567" s="56" t="s">
        <v>987</v>
      </c>
      <c r="AO1567" s="1">
        <v>41676</v>
      </c>
      <c r="AP1567" s="56" t="s">
        <v>595</v>
      </c>
      <c r="AQ1567" s="56">
        <v>257</v>
      </c>
      <c r="AR1567" s="56">
        <v>0</v>
      </c>
      <c r="AS1567" s="56" t="s">
        <v>346</v>
      </c>
      <c r="BB1567" s="56" t="s">
        <v>339</v>
      </c>
      <c r="BC1567" s="56" t="s">
        <v>263</v>
      </c>
      <c r="BD1567" s="56" t="s">
        <v>593</v>
      </c>
      <c r="BE1567" s="56" t="s">
        <v>347</v>
      </c>
      <c r="BF1567" s="56" t="s">
        <v>334</v>
      </c>
      <c r="BG1567" s="56" t="s">
        <v>594</v>
      </c>
      <c r="BH1567" s="56">
        <v>0</v>
      </c>
      <c r="BI1567" s="56">
        <v>0</v>
      </c>
      <c r="BJ1567" s="56">
        <v>1</v>
      </c>
    </row>
    <row r="1568" spans="1:62" hidden="1" x14ac:dyDescent="0.3">
      <c r="A1568" s="56">
        <v>49209381</v>
      </c>
      <c r="B1568" s="86">
        <v>599473</v>
      </c>
      <c r="C1568" s="1">
        <v>42893</v>
      </c>
      <c r="D1568" s="56" t="s">
        <v>587</v>
      </c>
      <c r="E1568" s="56" t="s">
        <v>588</v>
      </c>
      <c r="F1568" s="56" t="s">
        <v>334</v>
      </c>
      <c r="G1568" s="56" t="s">
        <v>335</v>
      </c>
      <c r="H1568" s="56" t="s">
        <v>336</v>
      </c>
      <c r="I1568" s="56" t="s">
        <v>589</v>
      </c>
      <c r="K1568" s="56" t="s">
        <v>337</v>
      </c>
      <c r="L1568" s="56" t="s">
        <v>590</v>
      </c>
      <c r="M1568" s="56" t="s">
        <v>986</v>
      </c>
      <c r="N1568" s="56" t="s">
        <v>1043</v>
      </c>
      <c r="O1568" s="56" t="s">
        <v>943</v>
      </c>
      <c r="P1568" s="1" t="s">
        <v>110</v>
      </c>
      <c r="Q1568" s="56" t="s">
        <v>241</v>
      </c>
      <c r="R1568" s="56" t="s">
        <v>339</v>
      </c>
      <c r="S1568" s="56">
        <v>138962</v>
      </c>
      <c r="T1568" s="1" t="s">
        <v>259</v>
      </c>
      <c r="U1568" s="56">
        <v>41456</v>
      </c>
      <c r="V1568" s="56">
        <v>43465</v>
      </c>
      <c r="W1568" s="56">
        <v>41365</v>
      </c>
      <c r="X1568" s="56">
        <v>43465</v>
      </c>
      <c r="Y1568" s="56" t="s">
        <v>340</v>
      </c>
      <c r="Z1568" s="56" t="s">
        <v>341</v>
      </c>
      <c r="AA1568" s="56" t="s">
        <v>347</v>
      </c>
      <c r="AB1568" s="56" t="s">
        <v>343</v>
      </c>
      <c r="AC1568" s="56" t="s">
        <v>342</v>
      </c>
      <c r="AD1568" s="56" t="s">
        <v>342</v>
      </c>
      <c r="AE1568" s="56" t="s">
        <v>334</v>
      </c>
      <c r="AF1568" s="56" t="s">
        <v>291</v>
      </c>
      <c r="AG1568" s="56">
        <v>2015</v>
      </c>
      <c r="AH1568" s="56" t="s">
        <v>80</v>
      </c>
      <c r="AI1568" s="56" t="s">
        <v>348</v>
      </c>
      <c r="AJ1568" s="56">
        <v>-201968</v>
      </c>
      <c r="AK1568" s="1">
        <v>41973</v>
      </c>
      <c r="AL1568" s="56" t="s">
        <v>625</v>
      </c>
      <c r="AM1568" s="56">
        <v>42817</v>
      </c>
      <c r="AN1568" s="56" t="s">
        <v>987</v>
      </c>
      <c r="AO1568" s="1">
        <v>42206</v>
      </c>
      <c r="AP1568" s="56" t="s">
        <v>592</v>
      </c>
      <c r="AQ1568" s="56">
        <v>65742</v>
      </c>
      <c r="AR1568" s="56">
        <v>0</v>
      </c>
      <c r="AS1568" s="56" t="s">
        <v>346</v>
      </c>
      <c r="BB1568" s="56" t="s">
        <v>339</v>
      </c>
      <c r="BC1568" s="56" t="s">
        <v>263</v>
      </c>
      <c r="BD1568" s="56" t="s">
        <v>593</v>
      </c>
      <c r="BE1568" s="56" t="s">
        <v>347</v>
      </c>
      <c r="BF1568" s="56" t="s">
        <v>334</v>
      </c>
      <c r="BG1568" s="56" t="s">
        <v>594</v>
      </c>
      <c r="BH1568" s="56">
        <v>0</v>
      </c>
      <c r="BI1568" s="56">
        <v>0</v>
      </c>
      <c r="BJ1568" s="56">
        <v>1</v>
      </c>
    </row>
    <row r="1569" spans="1:62" hidden="1" x14ac:dyDescent="0.3">
      <c r="A1569" s="56">
        <v>49209388</v>
      </c>
      <c r="B1569" s="86">
        <v>599473</v>
      </c>
      <c r="C1569" s="1">
        <v>42893</v>
      </c>
      <c r="D1569" s="56" t="s">
        <v>587</v>
      </c>
      <c r="E1569" s="56" t="s">
        <v>588</v>
      </c>
      <c r="F1569" s="56" t="s">
        <v>334</v>
      </c>
      <c r="G1569" s="56" t="s">
        <v>335</v>
      </c>
      <c r="H1569" s="56" t="s">
        <v>336</v>
      </c>
      <c r="I1569" s="56" t="s">
        <v>589</v>
      </c>
      <c r="K1569" s="56" t="s">
        <v>337</v>
      </c>
      <c r="L1569" s="56" t="s">
        <v>590</v>
      </c>
      <c r="M1569" s="56" t="s">
        <v>986</v>
      </c>
      <c r="N1569" s="56" t="s">
        <v>1043</v>
      </c>
      <c r="O1569" s="56" t="s">
        <v>943</v>
      </c>
      <c r="P1569" s="1" t="s">
        <v>110</v>
      </c>
      <c r="Q1569" s="56" t="s">
        <v>241</v>
      </c>
      <c r="R1569" s="56" t="s">
        <v>339</v>
      </c>
      <c r="S1569" s="56">
        <v>138962</v>
      </c>
      <c r="T1569" s="1" t="s">
        <v>259</v>
      </c>
      <c r="U1569" s="56">
        <v>41456</v>
      </c>
      <c r="V1569" s="56">
        <v>43465</v>
      </c>
      <c r="W1569" s="56">
        <v>41365</v>
      </c>
      <c r="X1569" s="56">
        <v>43465</v>
      </c>
      <c r="Y1569" s="56" t="s">
        <v>340</v>
      </c>
      <c r="Z1569" s="56" t="s">
        <v>341</v>
      </c>
      <c r="AA1569" s="56" t="s">
        <v>347</v>
      </c>
      <c r="AB1569" s="56" t="s">
        <v>343</v>
      </c>
      <c r="AC1569" s="56" t="s">
        <v>342</v>
      </c>
      <c r="AD1569" s="56" t="s">
        <v>342</v>
      </c>
      <c r="AE1569" s="56" t="s">
        <v>334</v>
      </c>
      <c r="AF1569" s="56" t="s">
        <v>292</v>
      </c>
      <c r="AG1569" s="56">
        <v>2014</v>
      </c>
      <c r="AH1569" s="56" t="s">
        <v>80</v>
      </c>
      <c r="AI1569" s="56" t="s">
        <v>344</v>
      </c>
      <c r="AJ1569" s="56">
        <v>2000000</v>
      </c>
      <c r="AM1569" s="56">
        <v>42817</v>
      </c>
      <c r="AN1569" s="56" t="s">
        <v>987</v>
      </c>
      <c r="AO1569" s="1">
        <v>41836</v>
      </c>
      <c r="AP1569" s="56" t="s">
        <v>595</v>
      </c>
      <c r="AQ1569" s="56">
        <v>65742</v>
      </c>
      <c r="AR1569" s="56">
        <v>0</v>
      </c>
      <c r="AS1569" s="56" t="s">
        <v>346</v>
      </c>
      <c r="BB1569" s="56" t="s">
        <v>339</v>
      </c>
      <c r="BC1569" s="56" t="s">
        <v>263</v>
      </c>
      <c r="BD1569" s="56" t="s">
        <v>593</v>
      </c>
      <c r="BE1569" s="56" t="s">
        <v>347</v>
      </c>
      <c r="BF1569" s="56" t="s">
        <v>334</v>
      </c>
      <c r="BG1569" s="56" t="s">
        <v>594</v>
      </c>
      <c r="BH1569" s="56">
        <v>0</v>
      </c>
      <c r="BI1569" s="56">
        <v>0</v>
      </c>
      <c r="BJ1569" s="56">
        <v>1</v>
      </c>
    </row>
    <row r="1570" spans="1:62" hidden="1" x14ac:dyDescent="0.3">
      <c r="A1570" s="56">
        <v>49209393</v>
      </c>
      <c r="B1570" s="86">
        <v>599473</v>
      </c>
      <c r="C1570" s="1">
        <v>42893</v>
      </c>
      <c r="D1570" s="56" t="s">
        <v>587</v>
      </c>
      <c r="E1570" s="56" t="s">
        <v>588</v>
      </c>
      <c r="F1570" s="56" t="s">
        <v>334</v>
      </c>
      <c r="G1570" s="56" t="s">
        <v>335</v>
      </c>
      <c r="H1570" s="56" t="s">
        <v>336</v>
      </c>
      <c r="I1570" s="56" t="s">
        <v>589</v>
      </c>
      <c r="K1570" s="56" t="s">
        <v>337</v>
      </c>
      <c r="L1570" s="56" t="s">
        <v>590</v>
      </c>
      <c r="M1570" s="56" t="s">
        <v>986</v>
      </c>
      <c r="N1570" s="56" t="s">
        <v>1043</v>
      </c>
      <c r="O1570" s="56" t="s">
        <v>943</v>
      </c>
      <c r="P1570" s="1" t="s">
        <v>110</v>
      </c>
      <c r="Q1570" s="56" t="s">
        <v>241</v>
      </c>
      <c r="R1570" s="56" t="s">
        <v>339</v>
      </c>
      <c r="S1570" s="56">
        <v>138962</v>
      </c>
      <c r="T1570" s="1" t="s">
        <v>259</v>
      </c>
      <c r="U1570" s="56">
        <v>41456</v>
      </c>
      <c r="V1570" s="56">
        <v>43465</v>
      </c>
      <c r="W1570" s="56">
        <v>41365</v>
      </c>
      <c r="X1570" s="56">
        <v>43465</v>
      </c>
      <c r="Y1570" s="56" t="s">
        <v>340</v>
      </c>
      <c r="Z1570" s="56" t="s">
        <v>341</v>
      </c>
      <c r="AA1570" s="56" t="s">
        <v>347</v>
      </c>
      <c r="AB1570" s="56" t="s">
        <v>343</v>
      </c>
      <c r="AC1570" s="56" t="s">
        <v>342</v>
      </c>
      <c r="AD1570" s="56" t="s">
        <v>342</v>
      </c>
      <c r="AE1570" s="56" t="s">
        <v>334</v>
      </c>
      <c r="AF1570" s="56" t="s">
        <v>292</v>
      </c>
      <c r="AG1570" s="56">
        <v>2017</v>
      </c>
      <c r="AH1570" s="56" t="s">
        <v>80</v>
      </c>
      <c r="AI1570" s="56" t="s">
        <v>348</v>
      </c>
      <c r="AJ1570" s="56">
        <v>208270</v>
      </c>
      <c r="AM1570" s="56">
        <v>42817</v>
      </c>
      <c r="AN1570" s="56" t="s">
        <v>987</v>
      </c>
      <c r="AO1570" s="1">
        <v>41816</v>
      </c>
      <c r="AP1570" s="56" t="s">
        <v>592</v>
      </c>
      <c r="AQ1570" s="56">
        <v>65742</v>
      </c>
      <c r="AR1570" s="56">
        <v>0</v>
      </c>
      <c r="AS1570" s="56" t="s">
        <v>346</v>
      </c>
      <c r="BB1570" s="56" t="s">
        <v>339</v>
      </c>
      <c r="BC1570" s="56" t="s">
        <v>263</v>
      </c>
      <c r="BD1570" s="56" t="s">
        <v>593</v>
      </c>
      <c r="BE1570" s="56" t="s">
        <v>347</v>
      </c>
      <c r="BF1570" s="56" t="s">
        <v>334</v>
      </c>
      <c r="BG1570" s="56" t="s">
        <v>594</v>
      </c>
      <c r="BH1570" s="56">
        <v>0</v>
      </c>
      <c r="BI1570" s="56">
        <v>0</v>
      </c>
      <c r="BJ1570" s="56">
        <v>1</v>
      </c>
    </row>
    <row r="1571" spans="1:62" hidden="1" x14ac:dyDescent="0.3">
      <c r="A1571" s="56">
        <v>49209395</v>
      </c>
      <c r="B1571" s="86">
        <v>599473</v>
      </c>
      <c r="C1571" s="1">
        <v>42893</v>
      </c>
      <c r="D1571" s="56" t="s">
        <v>587</v>
      </c>
      <c r="E1571" s="56" t="s">
        <v>588</v>
      </c>
      <c r="F1571" s="56" t="s">
        <v>334</v>
      </c>
      <c r="G1571" s="56" t="s">
        <v>335</v>
      </c>
      <c r="H1571" s="56" t="s">
        <v>336</v>
      </c>
      <c r="I1571" s="56" t="s">
        <v>589</v>
      </c>
      <c r="K1571" s="56" t="s">
        <v>337</v>
      </c>
      <c r="L1571" s="56" t="s">
        <v>590</v>
      </c>
      <c r="M1571" s="56" t="s">
        <v>986</v>
      </c>
      <c r="N1571" s="56" t="s">
        <v>1043</v>
      </c>
      <c r="O1571" s="56" t="s">
        <v>943</v>
      </c>
      <c r="P1571" s="1" t="s">
        <v>110</v>
      </c>
      <c r="Q1571" s="56" t="s">
        <v>241</v>
      </c>
      <c r="R1571" s="56" t="s">
        <v>339</v>
      </c>
      <c r="S1571" s="56">
        <v>143164</v>
      </c>
      <c r="T1571" s="1" t="s">
        <v>618</v>
      </c>
      <c r="U1571" s="56">
        <v>41456</v>
      </c>
      <c r="V1571" s="56">
        <v>43465</v>
      </c>
      <c r="W1571" s="56">
        <v>41365</v>
      </c>
      <c r="X1571" s="56">
        <v>41418</v>
      </c>
      <c r="Y1571" s="56" t="s">
        <v>340</v>
      </c>
      <c r="Z1571" s="56" t="s">
        <v>341</v>
      </c>
      <c r="AA1571" s="56" t="s">
        <v>347</v>
      </c>
      <c r="AB1571" s="56" t="s">
        <v>343</v>
      </c>
      <c r="AC1571" s="56" t="s">
        <v>342</v>
      </c>
      <c r="AD1571" s="56" t="s">
        <v>347</v>
      </c>
      <c r="AE1571" s="56" t="s">
        <v>352</v>
      </c>
      <c r="AF1571" s="56" t="s">
        <v>224</v>
      </c>
      <c r="AG1571" s="56">
        <v>2013</v>
      </c>
      <c r="AH1571" s="56" t="s">
        <v>80</v>
      </c>
      <c r="AI1571" s="56" t="s">
        <v>339</v>
      </c>
      <c r="AJ1571" s="56">
        <v>0</v>
      </c>
      <c r="AM1571" s="56">
        <v>41418</v>
      </c>
      <c r="AN1571" s="56" t="s">
        <v>595</v>
      </c>
      <c r="AO1571" s="1">
        <v>41355</v>
      </c>
      <c r="AP1571" s="56" t="s">
        <v>595</v>
      </c>
      <c r="AQ1571" s="56">
        <v>66404</v>
      </c>
      <c r="AR1571" s="56">
        <v>0</v>
      </c>
      <c r="AS1571" s="56" t="s">
        <v>346</v>
      </c>
      <c r="BB1571" s="56" t="s">
        <v>339</v>
      </c>
      <c r="BC1571" s="56" t="s">
        <v>263</v>
      </c>
      <c r="BD1571" s="56" t="s">
        <v>593</v>
      </c>
      <c r="BE1571" s="56" t="s">
        <v>347</v>
      </c>
      <c r="BF1571" s="56" t="s">
        <v>334</v>
      </c>
      <c r="BG1571" s="56" t="s">
        <v>594</v>
      </c>
      <c r="BH1571" s="56">
        <v>0</v>
      </c>
      <c r="BI1571" s="56">
        <v>0</v>
      </c>
      <c r="BJ1571" s="56">
        <v>0</v>
      </c>
    </row>
    <row r="1572" spans="1:62" hidden="1" x14ac:dyDescent="0.3">
      <c r="A1572" s="56">
        <v>49209404</v>
      </c>
      <c r="B1572" s="86">
        <v>599473</v>
      </c>
      <c r="C1572" s="1">
        <v>42893</v>
      </c>
      <c r="D1572" s="56" t="s">
        <v>587</v>
      </c>
      <c r="E1572" s="56" t="s">
        <v>588</v>
      </c>
      <c r="F1572" s="56" t="s">
        <v>334</v>
      </c>
      <c r="G1572" s="56" t="s">
        <v>335</v>
      </c>
      <c r="H1572" s="56" t="s">
        <v>336</v>
      </c>
      <c r="I1572" s="56" t="s">
        <v>589</v>
      </c>
      <c r="K1572" s="56" t="s">
        <v>337</v>
      </c>
      <c r="L1572" s="56" t="s">
        <v>590</v>
      </c>
      <c r="M1572" s="56" t="s">
        <v>986</v>
      </c>
      <c r="N1572" s="56" t="s">
        <v>1043</v>
      </c>
      <c r="O1572" s="56" t="s">
        <v>943</v>
      </c>
      <c r="P1572" s="1" t="s">
        <v>110</v>
      </c>
      <c r="Q1572" s="56" t="s">
        <v>241</v>
      </c>
      <c r="R1572" s="56" t="s">
        <v>339</v>
      </c>
      <c r="S1572" s="56">
        <v>143163</v>
      </c>
      <c r="T1572" s="1" t="s">
        <v>609</v>
      </c>
      <c r="U1572" s="56">
        <v>41456</v>
      </c>
      <c r="V1572" s="56">
        <v>43465</v>
      </c>
      <c r="W1572" s="56">
        <v>41365</v>
      </c>
      <c r="X1572" s="56">
        <v>42734</v>
      </c>
      <c r="Y1572" s="56" t="s">
        <v>356</v>
      </c>
      <c r="AA1572" s="56" t="s">
        <v>347</v>
      </c>
      <c r="AB1572" s="56" t="s">
        <v>343</v>
      </c>
      <c r="AC1572" s="56" t="s">
        <v>342</v>
      </c>
      <c r="AD1572" s="56" t="s">
        <v>342</v>
      </c>
      <c r="AE1572" s="56" t="s">
        <v>354</v>
      </c>
      <c r="AF1572" s="56" t="s">
        <v>292</v>
      </c>
      <c r="AG1572" s="56">
        <v>2016</v>
      </c>
      <c r="AH1572" s="56" t="s">
        <v>80</v>
      </c>
      <c r="AI1572" s="56" t="s">
        <v>348</v>
      </c>
      <c r="AJ1572" s="56">
        <v>55</v>
      </c>
      <c r="AM1572" s="56">
        <v>41813</v>
      </c>
      <c r="AN1572" s="56" t="s">
        <v>595</v>
      </c>
      <c r="AO1572" s="1">
        <v>41362</v>
      </c>
      <c r="AP1572" s="56" t="s">
        <v>595</v>
      </c>
      <c r="AQ1572" s="56">
        <v>66403</v>
      </c>
      <c r="AR1572" s="56">
        <v>0</v>
      </c>
      <c r="AS1572" s="56" t="s">
        <v>346</v>
      </c>
      <c r="BB1572" s="56" t="s">
        <v>339</v>
      </c>
      <c r="BC1572" s="56" t="s">
        <v>263</v>
      </c>
      <c r="BD1572" s="56" t="s">
        <v>593</v>
      </c>
      <c r="BE1572" s="56" t="s">
        <v>347</v>
      </c>
      <c r="BF1572" s="56" t="s">
        <v>334</v>
      </c>
      <c r="BG1572" s="56" t="s">
        <v>594</v>
      </c>
      <c r="BH1572" s="56">
        <v>0</v>
      </c>
      <c r="BI1572" s="56">
        <v>0</v>
      </c>
      <c r="BJ1572" s="56">
        <v>0</v>
      </c>
    </row>
    <row r="1573" spans="1:62" hidden="1" x14ac:dyDescent="0.3">
      <c r="A1573" s="56">
        <v>49209406</v>
      </c>
      <c r="B1573" s="86">
        <v>599473</v>
      </c>
      <c r="C1573" s="1">
        <v>42893</v>
      </c>
      <c r="D1573" s="56" t="s">
        <v>587</v>
      </c>
      <c r="E1573" s="56" t="s">
        <v>588</v>
      </c>
      <c r="F1573" s="56" t="s">
        <v>334</v>
      </c>
      <c r="G1573" s="56" t="s">
        <v>335</v>
      </c>
      <c r="H1573" s="56" t="s">
        <v>336</v>
      </c>
      <c r="I1573" s="56" t="s">
        <v>589</v>
      </c>
      <c r="K1573" s="56" t="s">
        <v>337</v>
      </c>
      <c r="L1573" s="56" t="s">
        <v>590</v>
      </c>
      <c r="M1573" s="56" t="s">
        <v>986</v>
      </c>
      <c r="N1573" s="56" t="s">
        <v>1043</v>
      </c>
      <c r="O1573" s="56" t="s">
        <v>943</v>
      </c>
      <c r="P1573" s="1" t="s">
        <v>110</v>
      </c>
      <c r="Q1573" s="56" t="s">
        <v>241</v>
      </c>
      <c r="R1573" s="56" t="s">
        <v>339</v>
      </c>
      <c r="S1573" s="56">
        <v>143163</v>
      </c>
      <c r="T1573" s="1" t="s">
        <v>609</v>
      </c>
      <c r="U1573" s="56">
        <v>41456</v>
      </c>
      <c r="V1573" s="56">
        <v>43465</v>
      </c>
      <c r="W1573" s="56">
        <v>41365</v>
      </c>
      <c r="X1573" s="56">
        <v>42734</v>
      </c>
      <c r="Y1573" s="56" t="s">
        <v>356</v>
      </c>
      <c r="AA1573" s="56" t="s">
        <v>347</v>
      </c>
      <c r="AB1573" s="56" t="s">
        <v>343</v>
      </c>
      <c r="AC1573" s="56" t="s">
        <v>342</v>
      </c>
      <c r="AD1573" s="56" t="s">
        <v>342</v>
      </c>
      <c r="AE1573" s="56" t="s">
        <v>354</v>
      </c>
      <c r="AF1573" s="56" t="s">
        <v>292</v>
      </c>
      <c r="AG1573" s="56">
        <v>2017</v>
      </c>
      <c r="AH1573" s="56" t="s">
        <v>80</v>
      </c>
      <c r="AI1573" s="56" t="s">
        <v>348</v>
      </c>
      <c r="AJ1573" s="56">
        <v>57</v>
      </c>
      <c r="AM1573" s="56">
        <v>41813</v>
      </c>
      <c r="AN1573" s="56" t="s">
        <v>595</v>
      </c>
      <c r="AO1573" s="1">
        <v>41625</v>
      </c>
      <c r="AP1573" s="56" t="s">
        <v>592</v>
      </c>
      <c r="AQ1573" s="56">
        <v>66403</v>
      </c>
      <c r="AR1573" s="56">
        <v>0</v>
      </c>
      <c r="AS1573" s="56" t="s">
        <v>346</v>
      </c>
      <c r="BB1573" s="56" t="s">
        <v>339</v>
      </c>
      <c r="BC1573" s="56" t="s">
        <v>263</v>
      </c>
      <c r="BD1573" s="56" t="s">
        <v>593</v>
      </c>
      <c r="BE1573" s="56" t="s">
        <v>347</v>
      </c>
      <c r="BF1573" s="56" t="s">
        <v>334</v>
      </c>
      <c r="BG1573" s="56" t="s">
        <v>594</v>
      </c>
      <c r="BH1573" s="56">
        <v>0</v>
      </c>
      <c r="BI1573" s="56">
        <v>0</v>
      </c>
      <c r="BJ1573" s="56">
        <v>0</v>
      </c>
    </row>
    <row r="1574" spans="1:62" hidden="1" x14ac:dyDescent="0.3">
      <c r="A1574" s="56">
        <v>49209405</v>
      </c>
      <c r="B1574" s="86">
        <v>599473</v>
      </c>
      <c r="C1574" s="1">
        <v>42893</v>
      </c>
      <c r="D1574" s="56" t="s">
        <v>587</v>
      </c>
      <c r="E1574" s="56" t="s">
        <v>588</v>
      </c>
      <c r="F1574" s="56" t="s">
        <v>334</v>
      </c>
      <c r="G1574" s="56" t="s">
        <v>335</v>
      </c>
      <c r="H1574" s="56" t="s">
        <v>336</v>
      </c>
      <c r="I1574" s="56" t="s">
        <v>589</v>
      </c>
      <c r="K1574" s="56" t="s">
        <v>337</v>
      </c>
      <c r="L1574" s="56" t="s">
        <v>590</v>
      </c>
      <c r="M1574" s="56" t="s">
        <v>986</v>
      </c>
      <c r="N1574" s="56" t="s">
        <v>1043</v>
      </c>
      <c r="O1574" s="56" t="s">
        <v>943</v>
      </c>
      <c r="P1574" s="1" t="s">
        <v>110</v>
      </c>
      <c r="Q1574" s="56" t="s">
        <v>241</v>
      </c>
      <c r="R1574" s="56" t="s">
        <v>339</v>
      </c>
      <c r="S1574" s="56">
        <v>143163</v>
      </c>
      <c r="T1574" s="1" t="s">
        <v>609</v>
      </c>
      <c r="U1574" s="56">
        <v>41456</v>
      </c>
      <c r="V1574" s="56">
        <v>43465</v>
      </c>
      <c r="W1574" s="56">
        <v>41365</v>
      </c>
      <c r="X1574" s="56">
        <v>42734</v>
      </c>
      <c r="Y1574" s="56" t="s">
        <v>356</v>
      </c>
      <c r="AA1574" s="56" t="s">
        <v>347</v>
      </c>
      <c r="AB1574" s="56" t="s">
        <v>343</v>
      </c>
      <c r="AC1574" s="56" t="s">
        <v>342</v>
      </c>
      <c r="AD1574" s="56" t="s">
        <v>342</v>
      </c>
      <c r="AE1574" s="56" t="s">
        <v>354</v>
      </c>
      <c r="AF1574" s="56" t="s">
        <v>292</v>
      </c>
      <c r="AG1574" s="56">
        <v>2016</v>
      </c>
      <c r="AH1574" s="56" t="s">
        <v>80</v>
      </c>
      <c r="AI1574" s="56" t="s">
        <v>344</v>
      </c>
      <c r="AJ1574" s="56">
        <v>55</v>
      </c>
      <c r="AM1574" s="56">
        <v>41813</v>
      </c>
      <c r="AN1574" s="56" t="s">
        <v>595</v>
      </c>
      <c r="AO1574" s="1">
        <v>42629</v>
      </c>
      <c r="AP1574" s="56" t="s">
        <v>595</v>
      </c>
      <c r="AQ1574" s="56">
        <v>66403</v>
      </c>
      <c r="AR1574" s="56">
        <v>0</v>
      </c>
      <c r="AS1574" s="56" t="s">
        <v>346</v>
      </c>
      <c r="BB1574" s="56" t="s">
        <v>339</v>
      </c>
      <c r="BC1574" s="56" t="s">
        <v>263</v>
      </c>
      <c r="BD1574" s="56" t="s">
        <v>593</v>
      </c>
      <c r="BE1574" s="56" t="s">
        <v>347</v>
      </c>
      <c r="BF1574" s="56" t="s">
        <v>334</v>
      </c>
      <c r="BG1574" s="56" t="s">
        <v>594</v>
      </c>
      <c r="BH1574" s="56">
        <v>0</v>
      </c>
      <c r="BI1574" s="56">
        <v>0</v>
      </c>
      <c r="BJ1574" s="56">
        <v>0</v>
      </c>
    </row>
    <row r="1575" spans="1:62" hidden="1" x14ac:dyDescent="0.3">
      <c r="A1575" s="56">
        <v>49209392</v>
      </c>
      <c r="B1575" s="86">
        <v>599473</v>
      </c>
      <c r="C1575" s="1">
        <v>42893</v>
      </c>
      <c r="D1575" s="56" t="s">
        <v>587</v>
      </c>
      <c r="E1575" s="56" t="s">
        <v>588</v>
      </c>
      <c r="F1575" s="56" t="s">
        <v>334</v>
      </c>
      <c r="G1575" s="56" t="s">
        <v>335</v>
      </c>
      <c r="H1575" s="56" t="s">
        <v>336</v>
      </c>
      <c r="I1575" s="56" t="s">
        <v>589</v>
      </c>
      <c r="K1575" s="56" t="s">
        <v>337</v>
      </c>
      <c r="L1575" s="56" t="s">
        <v>590</v>
      </c>
      <c r="M1575" s="56" t="s">
        <v>986</v>
      </c>
      <c r="N1575" s="56" t="s">
        <v>1043</v>
      </c>
      <c r="O1575" s="56" t="s">
        <v>943</v>
      </c>
      <c r="P1575" s="1" t="s">
        <v>110</v>
      </c>
      <c r="Q1575" s="56" t="s">
        <v>241</v>
      </c>
      <c r="R1575" s="56" t="s">
        <v>339</v>
      </c>
      <c r="S1575" s="56">
        <v>138962</v>
      </c>
      <c r="T1575" s="1" t="s">
        <v>259</v>
      </c>
      <c r="U1575" s="56">
        <v>41456</v>
      </c>
      <c r="V1575" s="56">
        <v>43465</v>
      </c>
      <c r="W1575" s="56">
        <v>41365</v>
      </c>
      <c r="X1575" s="56">
        <v>43465</v>
      </c>
      <c r="Y1575" s="56" t="s">
        <v>340</v>
      </c>
      <c r="Z1575" s="56" t="s">
        <v>341</v>
      </c>
      <c r="AA1575" s="56" t="s">
        <v>347</v>
      </c>
      <c r="AB1575" s="56" t="s">
        <v>343</v>
      </c>
      <c r="AC1575" s="56" t="s">
        <v>342</v>
      </c>
      <c r="AD1575" s="56" t="s">
        <v>342</v>
      </c>
      <c r="AE1575" s="56" t="s">
        <v>334</v>
      </c>
      <c r="AF1575" s="56" t="s">
        <v>292</v>
      </c>
      <c r="AG1575" s="56">
        <v>2016</v>
      </c>
      <c r="AH1575" s="56" t="s">
        <v>80</v>
      </c>
      <c r="AI1575" s="56" t="s">
        <v>344</v>
      </c>
      <c r="AJ1575" s="56">
        <v>202204</v>
      </c>
      <c r="AM1575" s="56">
        <v>42817</v>
      </c>
      <c r="AN1575" s="56" t="s">
        <v>987</v>
      </c>
      <c r="AO1575" s="1">
        <v>41816</v>
      </c>
      <c r="AP1575" s="56" t="s">
        <v>592</v>
      </c>
      <c r="AQ1575" s="56">
        <v>65742</v>
      </c>
      <c r="AR1575" s="56">
        <v>0</v>
      </c>
      <c r="AS1575" s="56" t="s">
        <v>346</v>
      </c>
      <c r="BB1575" s="56" t="s">
        <v>339</v>
      </c>
      <c r="BC1575" s="56" t="s">
        <v>263</v>
      </c>
      <c r="BD1575" s="56" t="s">
        <v>593</v>
      </c>
      <c r="BE1575" s="56" t="s">
        <v>347</v>
      </c>
      <c r="BF1575" s="56" t="s">
        <v>334</v>
      </c>
      <c r="BG1575" s="56" t="s">
        <v>594</v>
      </c>
      <c r="BH1575" s="56">
        <v>0</v>
      </c>
      <c r="BI1575" s="56">
        <v>0</v>
      </c>
      <c r="BJ1575" s="56">
        <v>1</v>
      </c>
    </row>
    <row r="1576" spans="1:62" hidden="1" x14ac:dyDescent="0.3">
      <c r="A1576" s="56">
        <v>49209410</v>
      </c>
      <c r="B1576" s="86">
        <v>599473</v>
      </c>
      <c r="C1576" s="1">
        <v>42893</v>
      </c>
      <c r="D1576" s="56" t="s">
        <v>587</v>
      </c>
      <c r="E1576" s="56" t="s">
        <v>588</v>
      </c>
      <c r="F1576" s="56" t="s">
        <v>334</v>
      </c>
      <c r="G1576" s="56" t="s">
        <v>335</v>
      </c>
      <c r="H1576" s="56" t="s">
        <v>336</v>
      </c>
      <c r="I1576" s="56" t="s">
        <v>589</v>
      </c>
      <c r="K1576" s="56" t="s">
        <v>337</v>
      </c>
      <c r="L1576" s="56" t="s">
        <v>590</v>
      </c>
      <c r="M1576" s="56" t="s">
        <v>986</v>
      </c>
      <c r="N1576" s="56" t="s">
        <v>1043</v>
      </c>
      <c r="O1576" s="56" t="s">
        <v>943</v>
      </c>
      <c r="P1576" s="1" t="s">
        <v>110</v>
      </c>
      <c r="Q1576" s="56" t="s">
        <v>241</v>
      </c>
      <c r="R1576" s="56" t="s">
        <v>339</v>
      </c>
      <c r="S1576" s="56">
        <v>194503</v>
      </c>
      <c r="T1576" s="1" t="s">
        <v>260</v>
      </c>
      <c r="U1576" s="56">
        <v>41456</v>
      </c>
      <c r="V1576" s="56">
        <v>43465</v>
      </c>
      <c r="W1576" s="56">
        <v>41456</v>
      </c>
      <c r="X1576" s="56">
        <v>43465</v>
      </c>
      <c r="Y1576" s="56" t="s">
        <v>340</v>
      </c>
      <c r="Z1576" s="56" t="s">
        <v>367</v>
      </c>
      <c r="AA1576" s="56" t="s">
        <v>347</v>
      </c>
      <c r="AB1576" s="56" t="s">
        <v>343</v>
      </c>
      <c r="AC1576" s="56" t="s">
        <v>342</v>
      </c>
      <c r="AD1576" s="56" t="s">
        <v>347</v>
      </c>
      <c r="AE1576" s="56" t="s">
        <v>334</v>
      </c>
      <c r="AF1576" s="56" t="s">
        <v>291</v>
      </c>
      <c r="AG1576" s="56">
        <v>2014</v>
      </c>
      <c r="AH1576" s="56" t="s">
        <v>80</v>
      </c>
      <c r="AI1576" s="56" t="s">
        <v>348</v>
      </c>
      <c r="AJ1576" s="56">
        <v>0</v>
      </c>
      <c r="AK1576" s="1">
        <v>41639</v>
      </c>
      <c r="AL1576" s="56" t="s">
        <v>591</v>
      </c>
      <c r="AM1576" s="56">
        <v>42817</v>
      </c>
      <c r="AN1576" s="56" t="s">
        <v>987</v>
      </c>
      <c r="AO1576" s="1">
        <v>41829</v>
      </c>
      <c r="AP1576" s="56" t="s">
        <v>592</v>
      </c>
      <c r="AQ1576" s="56">
        <v>75721</v>
      </c>
      <c r="AR1576" s="56">
        <v>0</v>
      </c>
      <c r="AS1576" s="56" t="s">
        <v>346</v>
      </c>
      <c r="BB1576" s="56" t="s">
        <v>339</v>
      </c>
      <c r="BC1576" s="56" t="s">
        <v>263</v>
      </c>
      <c r="BD1576" s="56" t="s">
        <v>593</v>
      </c>
      <c r="BE1576" s="56" t="s">
        <v>347</v>
      </c>
      <c r="BF1576" s="56" t="s">
        <v>334</v>
      </c>
      <c r="BG1576" s="56" t="s">
        <v>594</v>
      </c>
      <c r="BH1576" s="56">
        <v>0</v>
      </c>
      <c r="BI1576" s="56">
        <v>0</v>
      </c>
      <c r="BJ1576" s="56">
        <v>1</v>
      </c>
    </row>
    <row r="1577" spans="1:62" hidden="1" x14ac:dyDescent="0.3">
      <c r="A1577" s="56">
        <v>49209408</v>
      </c>
      <c r="B1577" s="86">
        <v>599473</v>
      </c>
      <c r="C1577" s="1">
        <v>42893</v>
      </c>
      <c r="D1577" s="56" t="s">
        <v>587</v>
      </c>
      <c r="E1577" s="56" t="s">
        <v>588</v>
      </c>
      <c r="F1577" s="56" t="s">
        <v>334</v>
      </c>
      <c r="G1577" s="56" t="s">
        <v>335</v>
      </c>
      <c r="H1577" s="56" t="s">
        <v>336</v>
      </c>
      <c r="I1577" s="56" t="s">
        <v>589</v>
      </c>
      <c r="K1577" s="56" t="s">
        <v>337</v>
      </c>
      <c r="L1577" s="56" t="s">
        <v>590</v>
      </c>
      <c r="M1577" s="56" t="s">
        <v>986</v>
      </c>
      <c r="N1577" s="56" t="s">
        <v>1043</v>
      </c>
      <c r="O1577" s="56" t="s">
        <v>943</v>
      </c>
      <c r="P1577" s="1" t="s">
        <v>110</v>
      </c>
      <c r="Q1577" s="56" t="s">
        <v>241</v>
      </c>
      <c r="R1577" s="56" t="s">
        <v>339</v>
      </c>
      <c r="S1577" s="56">
        <v>143165</v>
      </c>
      <c r="T1577" s="1" t="s">
        <v>610</v>
      </c>
      <c r="U1577" s="56">
        <v>41456</v>
      </c>
      <c r="V1577" s="56">
        <v>43465</v>
      </c>
      <c r="W1577" s="56">
        <v>41365</v>
      </c>
      <c r="X1577" s="56">
        <v>41418</v>
      </c>
      <c r="Y1577" s="56" t="s">
        <v>340</v>
      </c>
      <c r="Z1577" s="56" t="s">
        <v>350</v>
      </c>
      <c r="AA1577" s="56" t="s">
        <v>347</v>
      </c>
      <c r="AB1577" s="56" t="s">
        <v>343</v>
      </c>
      <c r="AC1577" s="56" t="s">
        <v>342</v>
      </c>
      <c r="AD1577" s="56" t="s">
        <v>347</v>
      </c>
      <c r="AE1577" s="56" t="s">
        <v>352</v>
      </c>
      <c r="AF1577" s="56" t="s">
        <v>292</v>
      </c>
      <c r="AG1577" s="56">
        <v>2013</v>
      </c>
      <c r="AH1577" s="56" t="s">
        <v>80</v>
      </c>
      <c r="AI1577" s="56" t="s">
        <v>344</v>
      </c>
      <c r="AJ1577" s="56">
        <v>0</v>
      </c>
      <c r="AM1577" s="56">
        <v>41418</v>
      </c>
      <c r="AN1577" s="56" t="s">
        <v>595</v>
      </c>
      <c r="AO1577" s="1">
        <v>41359</v>
      </c>
      <c r="AP1577" s="56" t="s">
        <v>595</v>
      </c>
      <c r="AQ1577" s="56">
        <v>66405</v>
      </c>
      <c r="AR1577" s="56">
        <v>0</v>
      </c>
      <c r="AS1577" s="56" t="s">
        <v>346</v>
      </c>
      <c r="BB1577" s="56" t="s">
        <v>339</v>
      </c>
      <c r="BC1577" s="56" t="s">
        <v>263</v>
      </c>
      <c r="BD1577" s="56" t="s">
        <v>593</v>
      </c>
      <c r="BE1577" s="56" t="s">
        <v>347</v>
      </c>
      <c r="BF1577" s="56" t="s">
        <v>334</v>
      </c>
      <c r="BG1577" s="56" t="s">
        <v>594</v>
      </c>
      <c r="BH1577" s="56">
        <v>0</v>
      </c>
      <c r="BI1577" s="56">
        <v>0</v>
      </c>
      <c r="BJ1577" s="56">
        <v>0</v>
      </c>
    </row>
    <row r="1578" spans="1:62" hidden="1" x14ac:dyDescent="0.3">
      <c r="A1578" s="56">
        <v>49209407</v>
      </c>
      <c r="B1578" s="86">
        <v>599473</v>
      </c>
      <c r="C1578" s="1">
        <v>42893</v>
      </c>
      <c r="D1578" s="56" t="s">
        <v>587</v>
      </c>
      <c r="E1578" s="56" t="s">
        <v>588</v>
      </c>
      <c r="F1578" s="56" t="s">
        <v>334</v>
      </c>
      <c r="G1578" s="56" t="s">
        <v>335</v>
      </c>
      <c r="H1578" s="56" t="s">
        <v>336</v>
      </c>
      <c r="I1578" s="56" t="s">
        <v>589</v>
      </c>
      <c r="K1578" s="56" t="s">
        <v>337</v>
      </c>
      <c r="L1578" s="56" t="s">
        <v>590</v>
      </c>
      <c r="M1578" s="56" t="s">
        <v>986</v>
      </c>
      <c r="N1578" s="56" t="s">
        <v>1043</v>
      </c>
      <c r="O1578" s="56" t="s">
        <v>943</v>
      </c>
      <c r="P1578" s="1" t="s">
        <v>110</v>
      </c>
      <c r="Q1578" s="56" t="s">
        <v>241</v>
      </c>
      <c r="R1578" s="56" t="s">
        <v>339</v>
      </c>
      <c r="S1578" s="56">
        <v>143165</v>
      </c>
      <c r="T1578" s="1" t="s">
        <v>610</v>
      </c>
      <c r="U1578" s="56">
        <v>41456</v>
      </c>
      <c r="V1578" s="56">
        <v>43465</v>
      </c>
      <c r="W1578" s="56">
        <v>41365</v>
      </c>
      <c r="X1578" s="56">
        <v>41418</v>
      </c>
      <c r="Y1578" s="56" t="s">
        <v>340</v>
      </c>
      <c r="Z1578" s="56" t="s">
        <v>350</v>
      </c>
      <c r="AA1578" s="56" t="s">
        <v>347</v>
      </c>
      <c r="AB1578" s="56" t="s">
        <v>343</v>
      </c>
      <c r="AC1578" s="56" t="s">
        <v>342</v>
      </c>
      <c r="AD1578" s="56" t="s">
        <v>347</v>
      </c>
      <c r="AE1578" s="56" t="s">
        <v>352</v>
      </c>
      <c r="AF1578" s="56" t="s">
        <v>224</v>
      </c>
      <c r="AG1578" s="56">
        <v>2013</v>
      </c>
      <c r="AH1578" s="56" t="s">
        <v>80</v>
      </c>
      <c r="AI1578" s="56" t="s">
        <v>339</v>
      </c>
      <c r="AJ1578" s="56">
        <v>0</v>
      </c>
      <c r="AM1578" s="56">
        <v>41418</v>
      </c>
      <c r="AN1578" s="56" t="s">
        <v>595</v>
      </c>
      <c r="AO1578" s="1">
        <v>41355</v>
      </c>
      <c r="AP1578" s="56" t="s">
        <v>595</v>
      </c>
      <c r="AQ1578" s="56">
        <v>66405</v>
      </c>
      <c r="AR1578" s="56">
        <v>0</v>
      </c>
      <c r="AS1578" s="56" t="s">
        <v>346</v>
      </c>
      <c r="BB1578" s="56" t="s">
        <v>339</v>
      </c>
      <c r="BC1578" s="56" t="s">
        <v>263</v>
      </c>
      <c r="BD1578" s="56" t="s">
        <v>593</v>
      </c>
      <c r="BE1578" s="56" t="s">
        <v>347</v>
      </c>
      <c r="BF1578" s="56" t="s">
        <v>334</v>
      </c>
      <c r="BG1578" s="56" t="s">
        <v>594</v>
      </c>
      <c r="BH1578" s="56">
        <v>0</v>
      </c>
      <c r="BI1578" s="56">
        <v>0</v>
      </c>
      <c r="BJ1578" s="56">
        <v>0</v>
      </c>
    </row>
    <row r="1579" spans="1:62" hidden="1" x14ac:dyDescent="0.3">
      <c r="A1579" s="56">
        <v>49209387</v>
      </c>
      <c r="B1579" s="86">
        <v>599473</v>
      </c>
      <c r="C1579" s="1">
        <v>42893</v>
      </c>
      <c r="D1579" s="56" t="s">
        <v>587</v>
      </c>
      <c r="E1579" s="56" t="s">
        <v>588</v>
      </c>
      <c r="F1579" s="56" t="s">
        <v>334</v>
      </c>
      <c r="G1579" s="56" t="s">
        <v>335</v>
      </c>
      <c r="H1579" s="56" t="s">
        <v>336</v>
      </c>
      <c r="I1579" s="56" t="s">
        <v>589</v>
      </c>
      <c r="K1579" s="56" t="s">
        <v>337</v>
      </c>
      <c r="L1579" s="56" t="s">
        <v>590</v>
      </c>
      <c r="M1579" s="56" t="s">
        <v>986</v>
      </c>
      <c r="N1579" s="56" t="s">
        <v>1043</v>
      </c>
      <c r="O1579" s="56" t="s">
        <v>943</v>
      </c>
      <c r="P1579" s="1" t="s">
        <v>110</v>
      </c>
      <c r="Q1579" s="56" t="s">
        <v>241</v>
      </c>
      <c r="R1579" s="56" t="s">
        <v>339</v>
      </c>
      <c r="S1579" s="56">
        <v>138962</v>
      </c>
      <c r="T1579" s="1" t="s">
        <v>259</v>
      </c>
      <c r="U1579" s="56">
        <v>41456</v>
      </c>
      <c r="V1579" s="56">
        <v>43465</v>
      </c>
      <c r="W1579" s="56">
        <v>41365</v>
      </c>
      <c r="X1579" s="56">
        <v>43465</v>
      </c>
      <c r="Y1579" s="56" t="s">
        <v>340</v>
      </c>
      <c r="Z1579" s="56" t="s">
        <v>341</v>
      </c>
      <c r="AA1579" s="56" t="s">
        <v>347</v>
      </c>
      <c r="AB1579" s="56" t="s">
        <v>343</v>
      </c>
      <c r="AC1579" s="56" t="s">
        <v>342</v>
      </c>
      <c r="AD1579" s="56" t="s">
        <v>342</v>
      </c>
      <c r="AE1579" s="56" t="s">
        <v>334</v>
      </c>
      <c r="AF1579" s="56" t="s">
        <v>292</v>
      </c>
      <c r="AG1579" s="56">
        <v>2014</v>
      </c>
      <c r="AH1579" s="56" t="s">
        <v>80</v>
      </c>
      <c r="AI1579" s="56" t="s">
        <v>348</v>
      </c>
      <c r="AJ1579" s="56">
        <v>0</v>
      </c>
      <c r="AM1579" s="56">
        <v>42817</v>
      </c>
      <c r="AN1579" s="56" t="s">
        <v>987</v>
      </c>
      <c r="AO1579" s="1">
        <v>41362</v>
      </c>
      <c r="AP1579" s="56" t="s">
        <v>595</v>
      </c>
      <c r="AQ1579" s="56">
        <v>65742</v>
      </c>
      <c r="AR1579" s="56">
        <v>0</v>
      </c>
      <c r="AS1579" s="56" t="s">
        <v>346</v>
      </c>
      <c r="BB1579" s="56" t="s">
        <v>339</v>
      </c>
      <c r="BC1579" s="56" t="s">
        <v>263</v>
      </c>
      <c r="BD1579" s="56" t="s">
        <v>593</v>
      </c>
      <c r="BE1579" s="56" t="s">
        <v>347</v>
      </c>
      <c r="BF1579" s="56" t="s">
        <v>334</v>
      </c>
      <c r="BG1579" s="56" t="s">
        <v>594</v>
      </c>
      <c r="BH1579" s="56">
        <v>0</v>
      </c>
      <c r="BI1579" s="56">
        <v>0</v>
      </c>
      <c r="BJ1579" s="56">
        <v>1</v>
      </c>
    </row>
    <row r="1580" spans="1:62" hidden="1" x14ac:dyDescent="0.3">
      <c r="A1580" s="56">
        <v>49209384</v>
      </c>
      <c r="B1580" s="86">
        <v>599473</v>
      </c>
      <c r="C1580" s="1">
        <v>42893</v>
      </c>
      <c r="D1580" s="56" t="s">
        <v>587</v>
      </c>
      <c r="E1580" s="56" t="s">
        <v>588</v>
      </c>
      <c r="F1580" s="56" t="s">
        <v>334</v>
      </c>
      <c r="G1580" s="56" t="s">
        <v>335</v>
      </c>
      <c r="H1580" s="56" t="s">
        <v>336</v>
      </c>
      <c r="I1580" s="56" t="s">
        <v>589</v>
      </c>
      <c r="K1580" s="56" t="s">
        <v>337</v>
      </c>
      <c r="L1580" s="56" t="s">
        <v>590</v>
      </c>
      <c r="M1580" s="56" t="s">
        <v>986</v>
      </c>
      <c r="N1580" s="56" t="s">
        <v>1043</v>
      </c>
      <c r="O1580" s="56" t="s">
        <v>943</v>
      </c>
      <c r="P1580" s="1" t="s">
        <v>110</v>
      </c>
      <c r="Q1580" s="56" t="s">
        <v>241</v>
      </c>
      <c r="R1580" s="56" t="s">
        <v>339</v>
      </c>
      <c r="S1580" s="56">
        <v>138962</v>
      </c>
      <c r="T1580" s="1" t="s">
        <v>259</v>
      </c>
      <c r="U1580" s="56">
        <v>41456</v>
      </c>
      <c r="V1580" s="56">
        <v>43465</v>
      </c>
      <c r="W1580" s="56">
        <v>41365</v>
      </c>
      <c r="X1580" s="56">
        <v>43465</v>
      </c>
      <c r="Y1580" s="56" t="s">
        <v>340</v>
      </c>
      <c r="Z1580" s="56" t="s">
        <v>341</v>
      </c>
      <c r="AA1580" s="56" t="s">
        <v>347</v>
      </c>
      <c r="AB1580" s="56" t="s">
        <v>343</v>
      </c>
      <c r="AC1580" s="56" t="s">
        <v>342</v>
      </c>
      <c r="AD1580" s="56" t="s">
        <v>342</v>
      </c>
      <c r="AE1580" s="56" t="s">
        <v>334</v>
      </c>
      <c r="AF1580" s="56" t="s">
        <v>291</v>
      </c>
      <c r="AG1580" s="56">
        <v>2016</v>
      </c>
      <c r="AH1580" s="56" t="s">
        <v>80</v>
      </c>
      <c r="AI1580" s="56" t="s">
        <v>344</v>
      </c>
      <c r="AJ1580" s="56">
        <v>0</v>
      </c>
      <c r="AK1580" s="1">
        <v>42551</v>
      </c>
      <c r="AL1580" s="56" t="s">
        <v>621</v>
      </c>
      <c r="AM1580" s="56">
        <v>42817</v>
      </c>
      <c r="AN1580" s="56" t="s">
        <v>987</v>
      </c>
      <c r="AO1580" s="1">
        <v>42585</v>
      </c>
      <c r="AP1580" s="56" t="s">
        <v>592</v>
      </c>
      <c r="AQ1580" s="56">
        <v>65742</v>
      </c>
      <c r="AR1580" s="56">
        <v>0</v>
      </c>
      <c r="AS1580" s="56" t="s">
        <v>346</v>
      </c>
      <c r="BB1580" s="56" t="s">
        <v>339</v>
      </c>
      <c r="BC1580" s="56" t="s">
        <v>263</v>
      </c>
      <c r="BD1580" s="56" t="s">
        <v>593</v>
      </c>
      <c r="BE1580" s="56" t="s">
        <v>347</v>
      </c>
      <c r="BF1580" s="56" t="s">
        <v>334</v>
      </c>
      <c r="BG1580" s="56" t="s">
        <v>594</v>
      </c>
      <c r="BH1580" s="56">
        <v>0</v>
      </c>
      <c r="BI1580" s="56">
        <v>0</v>
      </c>
      <c r="BJ1580" s="56">
        <v>1</v>
      </c>
    </row>
    <row r="1581" spans="1:62" hidden="1" x14ac:dyDescent="0.3">
      <c r="A1581" s="56">
        <v>49209385</v>
      </c>
      <c r="B1581" s="86">
        <v>599473</v>
      </c>
      <c r="C1581" s="1">
        <v>42893</v>
      </c>
      <c r="D1581" s="56" t="s">
        <v>587</v>
      </c>
      <c r="E1581" s="56" t="s">
        <v>588</v>
      </c>
      <c r="F1581" s="56" t="s">
        <v>334</v>
      </c>
      <c r="G1581" s="56" t="s">
        <v>335</v>
      </c>
      <c r="H1581" s="56" t="s">
        <v>336</v>
      </c>
      <c r="I1581" s="56" t="s">
        <v>589</v>
      </c>
      <c r="K1581" s="56" t="s">
        <v>337</v>
      </c>
      <c r="L1581" s="56" t="s">
        <v>590</v>
      </c>
      <c r="M1581" s="56" t="s">
        <v>986</v>
      </c>
      <c r="N1581" s="56" t="s">
        <v>1043</v>
      </c>
      <c r="O1581" s="56" t="s">
        <v>943</v>
      </c>
      <c r="P1581" s="1" t="s">
        <v>110</v>
      </c>
      <c r="Q1581" s="56" t="s">
        <v>241</v>
      </c>
      <c r="R1581" s="56" t="s">
        <v>339</v>
      </c>
      <c r="S1581" s="56">
        <v>138962</v>
      </c>
      <c r="T1581" s="1" t="s">
        <v>259</v>
      </c>
      <c r="U1581" s="56">
        <v>41456</v>
      </c>
      <c r="V1581" s="56">
        <v>43465</v>
      </c>
      <c r="W1581" s="56">
        <v>41365</v>
      </c>
      <c r="X1581" s="56">
        <v>43465</v>
      </c>
      <c r="Y1581" s="56" t="s">
        <v>340</v>
      </c>
      <c r="Z1581" s="56" t="s">
        <v>341</v>
      </c>
      <c r="AA1581" s="56" t="s">
        <v>347</v>
      </c>
      <c r="AB1581" s="56" t="s">
        <v>343</v>
      </c>
      <c r="AC1581" s="56" t="s">
        <v>342</v>
      </c>
      <c r="AD1581" s="56" t="s">
        <v>342</v>
      </c>
      <c r="AE1581" s="56" t="s">
        <v>334</v>
      </c>
      <c r="AF1581" s="56" t="s">
        <v>291</v>
      </c>
      <c r="AG1581" s="56">
        <v>2017</v>
      </c>
      <c r="AH1581" s="56" t="s">
        <v>80</v>
      </c>
      <c r="AI1581" s="56" t="s">
        <v>348</v>
      </c>
      <c r="AJ1581" s="56">
        <v>586541</v>
      </c>
      <c r="AK1581" s="1">
        <v>42734</v>
      </c>
      <c r="AL1581" s="56" t="s">
        <v>908</v>
      </c>
      <c r="AM1581" s="56">
        <v>42817</v>
      </c>
      <c r="AN1581" s="56" t="s">
        <v>987</v>
      </c>
      <c r="AO1581" s="1">
        <v>42772</v>
      </c>
      <c r="AP1581" s="56" t="s">
        <v>592</v>
      </c>
      <c r="AQ1581" s="56">
        <v>65742</v>
      </c>
      <c r="AR1581" s="56">
        <v>0</v>
      </c>
      <c r="AS1581" s="56" t="s">
        <v>346</v>
      </c>
      <c r="BB1581" s="56" t="s">
        <v>339</v>
      </c>
      <c r="BC1581" s="56" t="s">
        <v>263</v>
      </c>
      <c r="BD1581" s="56" t="s">
        <v>593</v>
      </c>
      <c r="BE1581" s="56" t="s">
        <v>347</v>
      </c>
      <c r="BF1581" s="56" t="s">
        <v>334</v>
      </c>
      <c r="BG1581" s="56" t="s">
        <v>594</v>
      </c>
      <c r="BH1581" s="56">
        <v>0</v>
      </c>
      <c r="BI1581" s="56">
        <v>0</v>
      </c>
      <c r="BJ1581" s="56">
        <v>1</v>
      </c>
    </row>
    <row r="1582" spans="1:62" hidden="1" x14ac:dyDescent="0.3">
      <c r="A1582" s="56">
        <v>49209409</v>
      </c>
      <c r="B1582" s="86">
        <v>599473</v>
      </c>
      <c r="C1582" s="1">
        <v>42893</v>
      </c>
      <c r="D1582" s="56" t="s">
        <v>587</v>
      </c>
      <c r="E1582" s="56" t="s">
        <v>588</v>
      </c>
      <c r="F1582" s="56" t="s">
        <v>334</v>
      </c>
      <c r="G1582" s="56" t="s">
        <v>335</v>
      </c>
      <c r="H1582" s="56" t="s">
        <v>336</v>
      </c>
      <c r="I1582" s="56" t="s">
        <v>589</v>
      </c>
      <c r="K1582" s="56" t="s">
        <v>337</v>
      </c>
      <c r="L1582" s="56" t="s">
        <v>590</v>
      </c>
      <c r="M1582" s="56" t="s">
        <v>986</v>
      </c>
      <c r="N1582" s="56" t="s">
        <v>1043</v>
      </c>
      <c r="O1582" s="56" t="s">
        <v>943</v>
      </c>
      <c r="P1582" s="1" t="s">
        <v>110</v>
      </c>
      <c r="Q1582" s="56" t="s">
        <v>241</v>
      </c>
      <c r="R1582" s="56" t="s">
        <v>339</v>
      </c>
      <c r="S1582" s="56">
        <v>194503</v>
      </c>
      <c r="T1582" s="1" t="s">
        <v>260</v>
      </c>
      <c r="U1582" s="56">
        <v>41456</v>
      </c>
      <c r="V1582" s="56">
        <v>43465</v>
      </c>
      <c r="W1582" s="56">
        <v>41456</v>
      </c>
      <c r="X1582" s="56">
        <v>43465</v>
      </c>
      <c r="Y1582" s="56" t="s">
        <v>340</v>
      </c>
      <c r="Z1582" s="56" t="s">
        <v>367</v>
      </c>
      <c r="AA1582" s="56" t="s">
        <v>347</v>
      </c>
      <c r="AB1582" s="56" t="s">
        <v>343</v>
      </c>
      <c r="AC1582" s="56" t="s">
        <v>342</v>
      </c>
      <c r="AD1582" s="56" t="s">
        <v>347</v>
      </c>
      <c r="AE1582" s="56" t="s">
        <v>334</v>
      </c>
      <c r="AF1582" s="56" t="s">
        <v>224</v>
      </c>
      <c r="AG1582" s="56">
        <v>2013</v>
      </c>
      <c r="AH1582" s="56" t="s">
        <v>80</v>
      </c>
      <c r="AI1582" s="56" t="s">
        <v>339</v>
      </c>
      <c r="AJ1582" s="56">
        <v>2.5</v>
      </c>
      <c r="AM1582" s="56">
        <v>42817</v>
      </c>
      <c r="AN1582" s="56" t="s">
        <v>987</v>
      </c>
      <c r="AO1582" s="1">
        <v>41816</v>
      </c>
      <c r="AP1582" s="56" t="s">
        <v>595</v>
      </c>
      <c r="AQ1582" s="56">
        <v>75721</v>
      </c>
      <c r="AR1582" s="56">
        <v>0</v>
      </c>
      <c r="AS1582" s="56" t="s">
        <v>346</v>
      </c>
      <c r="BB1582" s="56" t="s">
        <v>339</v>
      </c>
      <c r="BC1582" s="56" t="s">
        <v>263</v>
      </c>
      <c r="BD1582" s="56" t="s">
        <v>593</v>
      </c>
      <c r="BE1582" s="56" t="s">
        <v>347</v>
      </c>
      <c r="BF1582" s="56" t="s">
        <v>334</v>
      </c>
      <c r="BG1582" s="56" t="s">
        <v>594</v>
      </c>
      <c r="BH1582" s="56">
        <v>0</v>
      </c>
      <c r="BI1582" s="56">
        <v>0</v>
      </c>
      <c r="BJ1582" s="56">
        <v>1</v>
      </c>
    </row>
    <row r="1583" spans="1:62" hidden="1" x14ac:dyDescent="0.3">
      <c r="A1583" s="56">
        <v>49209418</v>
      </c>
      <c r="B1583" s="86">
        <v>599473</v>
      </c>
      <c r="C1583" s="1">
        <v>42893</v>
      </c>
      <c r="D1583" s="56" t="s">
        <v>587</v>
      </c>
      <c r="E1583" s="56" t="s">
        <v>588</v>
      </c>
      <c r="F1583" s="56" t="s">
        <v>334</v>
      </c>
      <c r="G1583" s="56" t="s">
        <v>335</v>
      </c>
      <c r="H1583" s="56" t="s">
        <v>336</v>
      </c>
      <c r="I1583" s="56" t="s">
        <v>589</v>
      </c>
      <c r="K1583" s="56" t="s">
        <v>337</v>
      </c>
      <c r="L1583" s="56" t="s">
        <v>590</v>
      </c>
      <c r="M1583" s="56" t="s">
        <v>986</v>
      </c>
      <c r="N1583" s="56" t="s">
        <v>1043</v>
      </c>
      <c r="O1583" s="56" t="s">
        <v>943</v>
      </c>
      <c r="P1583" s="1" t="s">
        <v>110</v>
      </c>
      <c r="Q1583" s="56" t="s">
        <v>241</v>
      </c>
      <c r="R1583" s="56" t="s">
        <v>339</v>
      </c>
      <c r="S1583" s="56">
        <v>194503</v>
      </c>
      <c r="T1583" s="1" t="s">
        <v>260</v>
      </c>
      <c r="U1583" s="56">
        <v>41456</v>
      </c>
      <c r="V1583" s="56">
        <v>43465</v>
      </c>
      <c r="W1583" s="56">
        <v>41456</v>
      </c>
      <c r="X1583" s="56">
        <v>43465</v>
      </c>
      <c r="Y1583" s="56" t="s">
        <v>340</v>
      </c>
      <c r="Z1583" s="56" t="s">
        <v>367</v>
      </c>
      <c r="AA1583" s="56" t="s">
        <v>347</v>
      </c>
      <c r="AB1583" s="56" t="s">
        <v>343</v>
      </c>
      <c r="AC1583" s="56" t="s">
        <v>342</v>
      </c>
      <c r="AD1583" s="56" t="s">
        <v>347</v>
      </c>
      <c r="AE1583" s="56" t="s">
        <v>334</v>
      </c>
      <c r="AF1583" s="56" t="s">
        <v>292</v>
      </c>
      <c r="AG1583" s="56">
        <v>2014</v>
      </c>
      <c r="AH1583" s="56" t="s">
        <v>80</v>
      </c>
      <c r="AI1583" s="56" t="s">
        <v>344</v>
      </c>
      <c r="AJ1583" s="56">
        <v>0</v>
      </c>
      <c r="AM1583" s="56">
        <v>42817</v>
      </c>
      <c r="AN1583" s="56" t="s">
        <v>987</v>
      </c>
      <c r="AO1583" s="1">
        <v>41816</v>
      </c>
      <c r="AP1583" s="56" t="s">
        <v>592</v>
      </c>
      <c r="AQ1583" s="56">
        <v>75721</v>
      </c>
      <c r="AR1583" s="56">
        <v>0</v>
      </c>
      <c r="AS1583" s="56" t="s">
        <v>346</v>
      </c>
      <c r="BB1583" s="56" t="s">
        <v>339</v>
      </c>
      <c r="BC1583" s="56" t="s">
        <v>263</v>
      </c>
      <c r="BD1583" s="56" t="s">
        <v>593</v>
      </c>
      <c r="BE1583" s="56" t="s">
        <v>347</v>
      </c>
      <c r="BF1583" s="56" t="s">
        <v>334</v>
      </c>
      <c r="BG1583" s="56" t="s">
        <v>594</v>
      </c>
      <c r="BH1583" s="56">
        <v>0</v>
      </c>
      <c r="BI1583" s="56">
        <v>0</v>
      </c>
      <c r="BJ1583" s="56">
        <v>1</v>
      </c>
    </row>
    <row r="1584" spans="1:62" hidden="1" x14ac:dyDescent="0.3">
      <c r="A1584" s="56">
        <v>49209414</v>
      </c>
      <c r="B1584" s="86">
        <v>599473</v>
      </c>
      <c r="C1584" s="1">
        <v>42893</v>
      </c>
      <c r="D1584" s="56" t="s">
        <v>587</v>
      </c>
      <c r="E1584" s="56" t="s">
        <v>588</v>
      </c>
      <c r="F1584" s="56" t="s">
        <v>334</v>
      </c>
      <c r="G1584" s="56" t="s">
        <v>335</v>
      </c>
      <c r="H1584" s="56" t="s">
        <v>336</v>
      </c>
      <c r="I1584" s="56" t="s">
        <v>589</v>
      </c>
      <c r="K1584" s="56" t="s">
        <v>337</v>
      </c>
      <c r="L1584" s="56" t="s">
        <v>590</v>
      </c>
      <c r="M1584" s="56" t="s">
        <v>986</v>
      </c>
      <c r="N1584" s="56" t="s">
        <v>1043</v>
      </c>
      <c r="O1584" s="56" t="s">
        <v>943</v>
      </c>
      <c r="P1584" s="1" t="s">
        <v>110</v>
      </c>
      <c r="Q1584" s="56" t="s">
        <v>241</v>
      </c>
      <c r="R1584" s="56" t="s">
        <v>339</v>
      </c>
      <c r="S1584" s="56">
        <v>194503</v>
      </c>
      <c r="T1584" s="1" t="s">
        <v>260</v>
      </c>
      <c r="U1584" s="56">
        <v>41456</v>
      </c>
      <c r="V1584" s="56">
        <v>43465</v>
      </c>
      <c r="W1584" s="56">
        <v>41456</v>
      </c>
      <c r="X1584" s="56">
        <v>43465</v>
      </c>
      <c r="Y1584" s="56" t="s">
        <v>340</v>
      </c>
      <c r="Z1584" s="56" t="s">
        <v>367</v>
      </c>
      <c r="AA1584" s="56" t="s">
        <v>347</v>
      </c>
      <c r="AB1584" s="56" t="s">
        <v>343</v>
      </c>
      <c r="AC1584" s="56" t="s">
        <v>342</v>
      </c>
      <c r="AD1584" s="56" t="s">
        <v>347</v>
      </c>
      <c r="AE1584" s="56" t="s">
        <v>334</v>
      </c>
      <c r="AF1584" s="56" t="s">
        <v>291</v>
      </c>
      <c r="AG1584" s="56">
        <v>2016</v>
      </c>
      <c r="AH1584" s="56" t="s">
        <v>80</v>
      </c>
      <c r="AI1584" s="56" t="s">
        <v>348</v>
      </c>
      <c r="AJ1584" s="56">
        <v>0.79</v>
      </c>
      <c r="AK1584" s="1">
        <v>42369</v>
      </c>
      <c r="AL1584" s="56" t="s">
        <v>906</v>
      </c>
      <c r="AM1584" s="56">
        <v>42817</v>
      </c>
      <c r="AN1584" s="56" t="s">
        <v>987</v>
      </c>
      <c r="AO1584" s="1">
        <v>42654</v>
      </c>
      <c r="AP1584" s="56" t="s">
        <v>592</v>
      </c>
      <c r="AQ1584" s="56">
        <v>75721</v>
      </c>
      <c r="AR1584" s="56">
        <v>0</v>
      </c>
      <c r="AS1584" s="56" t="s">
        <v>346</v>
      </c>
      <c r="BB1584" s="56" t="s">
        <v>339</v>
      </c>
      <c r="BC1584" s="56" t="s">
        <v>263</v>
      </c>
      <c r="BD1584" s="56" t="s">
        <v>593</v>
      </c>
      <c r="BE1584" s="56" t="s">
        <v>347</v>
      </c>
      <c r="BF1584" s="56" t="s">
        <v>334</v>
      </c>
      <c r="BG1584" s="56" t="s">
        <v>594</v>
      </c>
      <c r="BH1584" s="56">
        <v>0</v>
      </c>
      <c r="BI1584" s="56">
        <v>0</v>
      </c>
      <c r="BJ1584" s="56">
        <v>1</v>
      </c>
    </row>
    <row r="1585" spans="1:62" hidden="1" x14ac:dyDescent="0.3">
      <c r="A1585" s="56">
        <v>49209412</v>
      </c>
      <c r="B1585" s="86">
        <v>599473</v>
      </c>
      <c r="C1585" s="1">
        <v>42893</v>
      </c>
      <c r="D1585" s="56" t="s">
        <v>587</v>
      </c>
      <c r="E1585" s="56" t="s">
        <v>588</v>
      </c>
      <c r="F1585" s="56" t="s">
        <v>334</v>
      </c>
      <c r="G1585" s="56" t="s">
        <v>335</v>
      </c>
      <c r="H1585" s="56" t="s">
        <v>336</v>
      </c>
      <c r="I1585" s="56" t="s">
        <v>589</v>
      </c>
      <c r="K1585" s="56" t="s">
        <v>337</v>
      </c>
      <c r="L1585" s="56" t="s">
        <v>590</v>
      </c>
      <c r="M1585" s="56" t="s">
        <v>986</v>
      </c>
      <c r="N1585" s="56" t="s">
        <v>1043</v>
      </c>
      <c r="O1585" s="56" t="s">
        <v>943</v>
      </c>
      <c r="P1585" s="1" t="s">
        <v>110</v>
      </c>
      <c r="Q1585" s="56" t="s">
        <v>241</v>
      </c>
      <c r="R1585" s="56" t="s">
        <v>339</v>
      </c>
      <c r="S1585" s="56">
        <v>194503</v>
      </c>
      <c r="T1585" s="1" t="s">
        <v>260</v>
      </c>
      <c r="U1585" s="56">
        <v>41456</v>
      </c>
      <c r="V1585" s="56">
        <v>43465</v>
      </c>
      <c r="W1585" s="56">
        <v>41456</v>
      </c>
      <c r="X1585" s="56">
        <v>43465</v>
      </c>
      <c r="Y1585" s="56" t="s">
        <v>340</v>
      </c>
      <c r="Z1585" s="56" t="s">
        <v>367</v>
      </c>
      <c r="AA1585" s="56" t="s">
        <v>347</v>
      </c>
      <c r="AB1585" s="56" t="s">
        <v>343</v>
      </c>
      <c r="AC1585" s="56" t="s">
        <v>342</v>
      </c>
      <c r="AD1585" s="56" t="s">
        <v>347</v>
      </c>
      <c r="AE1585" s="56" t="s">
        <v>334</v>
      </c>
      <c r="AF1585" s="56" t="s">
        <v>291</v>
      </c>
      <c r="AG1585" s="56">
        <v>2015</v>
      </c>
      <c r="AH1585" s="56" t="s">
        <v>80</v>
      </c>
      <c r="AI1585" s="56" t="s">
        <v>348</v>
      </c>
      <c r="AJ1585" s="56">
        <v>-0.84</v>
      </c>
      <c r="AK1585" s="1">
        <v>41973</v>
      </c>
      <c r="AL1585" s="56" t="s">
        <v>631</v>
      </c>
      <c r="AM1585" s="56">
        <v>42817</v>
      </c>
      <c r="AN1585" s="56" t="s">
        <v>987</v>
      </c>
      <c r="AO1585" s="1">
        <v>42206</v>
      </c>
      <c r="AP1585" s="56" t="s">
        <v>592</v>
      </c>
      <c r="AQ1585" s="56">
        <v>75721</v>
      </c>
      <c r="AR1585" s="56">
        <v>0</v>
      </c>
      <c r="AS1585" s="56" t="s">
        <v>346</v>
      </c>
      <c r="BB1585" s="56" t="s">
        <v>339</v>
      </c>
      <c r="BC1585" s="56" t="s">
        <v>263</v>
      </c>
      <c r="BD1585" s="56" t="s">
        <v>593</v>
      </c>
      <c r="BE1585" s="56" t="s">
        <v>347</v>
      </c>
      <c r="BF1585" s="56" t="s">
        <v>334</v>
      </c>
      <c r="BG1585" s="56" t="s">
        <v>594</v>
      </c>
      <c r="BH1585" s="56">
        <v>0</v>
      </c>
      <c r="BI1585" s="56">
        <v>0</v>
      </c>
      <c r="BJ1585" s="56">
        <v>1</v>
      </c>
    </row>
    <row r="1586" spans="1:62" hidden="1" x14ac:dyDescent="0.3">
      <c r="A1586" s="56">
        <v>49209411</v>
      </c>
      <c r="B1586" s="86">
        <v>599473</v>
      </c>
      <c r="C1586" s="1">
        <v>42893</v>
      </c>
      <c r="D1586" s="56" t="s">
        <v>587</v>
      </c>
      <c r="E1586" s="56" t="s">
        <v>588</v>
      </c>
      <c r="F1586" s="56" t="s">
        <v>334</v>
      </c>
      <c r="G1586" s="56" t="s">
        <v>335</v>
      </c>
      <c r="H1586" s="56" t="s">
        <v>336</v>
      </c>
      <c r="I1586" s="56" t="s">
        <v>589</v>
      </c>
      <c r="K1586" s="56" t="s">
        <v>337</v>
      </c>
      <c r="L1586" s="56" t="s">
        <v>590</v>
      </c>
      <c r="M1586" s="56" t="s">
        <v>986</v>
      </c>
      <c r="N1586" s="56" t="s">
        <v>1043</v>
      </c>
      <c r="O1586" s="56" t="s">
        <v>943</v>
      </c>
      <c r="P1586" s="1" t="s">
        <v>110</v>
      </c>
      <c r="Q1586" s="56" t="s">
        <v>241</v>
      </c>
      <c r="R1586" s="56" t="s">
        <v>339</v>
      </c>
      <c r="S1586" s="56">
        <v>194503</v>
      </c>
      <c r="T1586" s="1" t="s">
        <v>260</v>
      </c>
      <c r="U1586" s="56">
        <v>41456</v>
      </c>
      <c r="V1586" s="56">
        <v>43465</v>
      </c>
      <c r="W1586" s="56">
        <v>41456</v>
      </c>
      <c r="X1586" s="56">
        <v>43465</v>
      </c>
      <c r="Y1586" s="56" t="s">
        <v>340</v>
      </c>
      <c r="Z1586" s="56" t="s">
        <v>367</v>
      </c>
      <c r="AA1586" s="56" t="s">
        <v>347</v>
      </c>
      <c r="AB1586" s="56" t="s">
        <v>343</v>
      </c>
      <c r="AC1586" s="56" t="s">
        <v>342</v>
      </c>
      <c r="AD1586" s="56" t="s">
        <v>347</v>
      </c>
      <c r="AE1586" s="56" t="s">
        <v>334</v>
      </c>
      <c r="AF1586" s="56" t="s">
        <v>291</v>
      </c>
      <c r="AG1586" s="56">
        <v>2014</v>
      </c>
      <c r="AH1586" s="56" t="s">
        <v>80</v>
      </c>
      <c r="AI1586" s="56" t="s">
        <v>344</v>
      </c>
      <c r="AJ1586" s="56">
        <v>0.88</v>
      </c>
      <c r="AK1586" s="1">
        <v>41820</v>
      </c>
      <c r="AL1586" s="56" t="s">
        <v>611</v>
      </c>
      <c r="AM1586" s="56">
        <v>42817</v>
      </c>
      <c r="AN1586" s="56" t="s">
        <v>987</v>
      </c>
      <c r="AO1586" s="1">
        <v>41829</v>
      </c>
      <c r="AP1586" s="56" t="s">
        <v>592</v>
      </c>
      <c r="AQ1586" s="56">
        <v>75721</v>
      </c>
      <c r="AR1586" s="56">
        <v>0</v>
      </c>
      <c r="AS1586" s="56" t="s">
        <v>346</v>
      </c>
      <c r="BB1586" s="56" t="s">
        <v>339</v>
      </c>
      <c r="BC1586" s="56" t="s">
        <v>263</v>
      </c>
      <c r="BD1586" s="56" t="s">
        <v>593</v>
      </c>
      <c r="BE1586" s="56" t="s">
        <v>347</v>
      </c>
      <c r="BF1586" s="56" t="s">
        <v>334</v>
      </c>
      <c r="BG1586" s="56" t="s">
        <v>594</v>
      </c>
      <c r="BH1586" s="56">
        <v>0</v>
      </c>
      <c r="BI1586" s="56">
        <v>0</v>
      </c>
      <c r="BJ1586" s="56">
        <v>1</v>
      </c>
    </row>
    <row r="1587" spans="1:62" hidden="1" x14ac:dyDescent="0.3">
      <c r="A1587" s="56">
        <v>49209380</v>
      </c>
      <c r="B1587" s="86">
        <v>599473</v>
      </c>
      <c r="C1587" s="1">
        <v>42893</v>
      </c>
      <c r="D1587" s="56" t="s">
        <v>587</v>
      </c>
      <c r="E1587" s="56" t="s">
        <v>588</v>
      </c>
      <c r="F1587" s="56" t="s">
        <v>334</v>
      </c>
      <c r="G1587" s="56" t="s">
        <v>335</v>
      </c>
      <c r="H1587" s="56" t="s">
        <v>336</v>
      </c>
      <c r="I1587" s="56" t="s">
        <v>589</v>
      </c>
      <c r="K1587" s="56" t="s">
        <v>337</v>
      </c>
      <c r="L1587" s="56" t="s">
        <v>590</v>
      </c>
      <c r="M1587" s="56" t="s">
        <v>986</v>
      </c>
      <c r="N1587" s="56" t="s">
        <v>1043</v>
      </c>
      <c r="O1587" s="56" t="s">
        <v>943</v>
      </c>
      <c r="P1587" s="1" t="s">
        <v>110</v>
      </c>
      <c r="Q1587" s="56" t="s">
        <v>241</v>
      </c>
      <c r="R1587" s="56" t="s">
        <v>339</v>
      </c>
      <c r="S1587" s="56">
        <v>138962</v>
      </c>
      <c r="T1587" s="1" t="s">
        <v>259</v>
      </c>
      <c r="U1587" s="56">
        <v>41456</v>
      </c>
      <c r="V1587" s="56">
        <v>43465</v>
      </c>
      <c r="W1587" s="56">
        <v>41365</v>
      </c>
      <c r="X1587" s="56">
        <v>43465</v>
      </c>
      <c r="Y1587" s="56" t="s">
        <v>340</v>
      </c>
      <c r="Z1587" s="56" t="s">
        <v>341</v>
      </c>
      <c r="AA1587" s="56" t="s">
        <v>347</v>
      </c>
      <c r="AB1587" s="56" t="s">
        <v>343</v>
      </c>
      <c r="AC1587" s="56" t="s">
        <v>342</v>
      </c>
      <c r="AD1587" s="56" t="s">
        <v>342</v>
      </c>
      <c r="AE1587" s="56" t="s">
        <v>334</v>
      </c>
      <c r="AF1587" s="56" t="s">
        <v>291</v>
      </c>
      <c r="AG1587" s="56">
        <v>2014</v>
      </c>
      <c r="AH1587" s="56" t="s">
        <v>80</v>
      </c>
      <c r="AI1587" s="56" t="s">
        <v>344</v>
      </c>
      <c r="AJ1587" s="56">
        <v>2040791</v>
      </c>
      <c r="AK1587" s="1">
        <v>41820</v>
      </c>
      <c r="AL1587" s="56" t="s">
        <v>620</v>
      </c>
      <c r="AM1587" s="56">
        <v>42817</v>
      </c>
      <c r="AN1587" s="56" t="s">
        <v>987</v>
      </c>
      <c r="AO1587" s="1">
        <v>41829</v>
      </c>
      <c r="AP1587" s="56" t="s">
        <v>592</v>
      </c>
      <c r="AQ1587" s="56">
        <v>65742</v>
      </c>
      <c r="AR1587" s="56">
        <v>0</v>
      </c>
      <c r="AS1587" s="56" t="s">
        <v>346</v>
      </c>
      <c r="BB1587" s="56" t="s">
        <v>339</v>
      </c>
      <c r="BC1587" s="56" t="s">
        <v>263</v>
      </c>
      <c r="BD1587" s="56" t="s">
        <v>593</v>
      </c>
      <c r="BE1587" s="56" t="s">
        <v>347</v>
      </c>
      <c r="BF1587" s="56" t="s">
        <v>334</v>
      </c>
      <c r="BG1587" s="56" t="s">
        <v>594</v>
      </c>
      <c r="BH1587" s="56">
        <v>0</v>
      </c>
      <c r="BI1587" s="56">
        <v>0</v>
      </c>
      <c r="BJ1587" s="56">
        <v>1</v>
      </c>
    </row>
    <row r="1588" spans="1:62" hidden="1" x14ac:dyDescent="0.3">
      <c r="A1588" s="56">
        <v>49209377</v>
      </c>
      <c r="B1588" s="86">
        <v>599473</v>
      </c>
      <c r="C1588" s="1">
        <v>42893</v>
      </c>
      <c r="D1588" s="56" t="s">
        <v>587</v>
      </c>
      <c r="E1588" s="56" t="s">
        <v>588</v>
      </c>
      <c r="F1588" s="56" t="s">
        <v>334</v>
      </c>
      <c r="G1588" s="56" t="s">
        <v>335</v>
      </c>
      <c r="H1588" s="56" t="s">
        <v>336</v>
      </c>
      <c r="I1588" s="56" t="s">
        <v>589</v>
      </c>
      <c r="K1588" s="56" t="s">
        <v>337</v>
      </c>
      <c r="L1588" s="56" t="s">
        <v>590</v>
      </c>
      <c r="M1588" s="56" t="s">
        <v>986</v>
      </c>
      <c r="N1588" s="56" t="s">
        <v>1043</v>
      </c>
      <c r="O1588" s="56" t="s">
        <v>943</v>
      </c>
      <c r="P1588" s="1" t="s">
        <v>110</v>
      </c>
      <c r="Q1588" s="56" t="s">
        <v>241</v>
      </c>
      <c r="R1588" s="56" t="s">
        <v>339</v>
      </c>
      <c r="S1588" s="56">
        <v>194504</v>
      </c>
      <c r="T1588" s="1" t="s">
        <v>258</v>
      </c>
      <c r="U1588" s="56">
        <v>41456</v>
      </c>
      <c r="V1588" s="56">
        <v>43465</v>
      </c>
      <c r="W1588" s="56">
        <v>41456</v>
      </c>
      <c r="X1588" s="56">
        <v>43465</v>
      </c>
      <c r="Y1588" s="56" t="s">
        <v>340</v>
      </c>
      <c r="Z1588" s="56" t="s">
        <v>341</v>
      </c>
      <c r="AA1588" s="56" t="s">
        <v>347</v>
      </c>
      <c r="AB1588" s="56" t="s">
        <v>343</v>
      </c>
      <c r="AC1588" s="56" t="s">
        <v>342</v>
      </c>
      <c r="AD1588" s="56" t="s">
        <v>347</v>
      </c>
      <c r="AE1588" s="56" t="s">
        <v>334</v>
      </c>
      <c r="AF1588" s="56" t="s">
        <v>292</v>
      </c>
      <c r="AG1588" s="56">
        <v>2015</v>
      </c>
      <c r="AH1588" s="56" t="s">
        <v>80</v>
      </c>
      <c r="AI1588" s="56" t="s">
        <v>348</v>
      </c>
      <c r="AJ1588" s="56">
        <v>2059175</v>
      </c>
      <c r="AM1588" s="56">
        <v>42817</v>
      </c>
      <c r="AN1588" s="56" t="s">
        <v>987</v>
      </c>
      <c r="AO1588" s="1">
        <v>41816</v>
      </c>
      <c r="AP1588" s="56" t="s">
        <v>592</v>
      </c>
      <c r="AQ1588" s="56">
        <v>75722</v>
      </c>
      <c r="AR1588" s="56">
        <v>0</v>
      </c>
      <c r="AS1588" s="56" t="s">
        <v>346</v>
      </c>
      <c r="BB1588" s="56" t="s">
        <v>339</v>
      </c>
      <c r="BC1588" s="56" t="s">
        <v>263</v>
      </c>
      <c r="BD1588" s="56" t="s">
        <v>593</v>
      </c>
      <c r="BE1588" s="56" t="s">
        <v>347</v>
      </c>
      <c r="BF1588" s="56" t="s">
        <v>334</v>
      </c>
      <c r="BG1588" s="56" t="s">
        <v>594</v>
      </c>
      <c r="BH1588" s="56">
        <v>0</v>
      </c>
      <c r="BI1588" s="56">
        <v>0</v>
      </c>
      <c r="BJ1588" s="56">
        <v>1</v>
      </c>
    </row>
    <row r="1589" spans="1:62" hidden="1" x14ac:dyDescent="0.3">
      <c r="A1589" s="56">
        <v>49209378</v>
      </c>
      <c r="B1589" s="86">
        <v>599473</v>
      </c>
      <c r="C1589" s="1">
        <v>42893</v>
      </c>
      <c r="D1589" s="56" t="s">
        <v>587</v>
      </c>
      <c r="E1589" s="56" t="s">
        <v>588</v>
      </c>
      <c r="F1589" s="56" t="s">
        <v>334</v>
      </c>
      <c r="G1589" s="56" t="s">
        <v>335</v>
      </c>
      <c r="H1589" s="56" t="s">
        <v>336</v>
      </c>
      <c r="I1589" s="56" t="s">
        <v>589</v>
      </c>
      <c r="K1589" s="56" t="s">
        <v>337</v>
      </c>
      <c r="L1589" s="56" t="s">
        <v>590</v>
      </c>
      <c r="M1589" s="56" t="s">
        <v>986</v>
      </c>
      <c r="N1589" s="56" t="s">
        <v>1043</v>
      </c>
      <c r="O1589" s="56" t="s">
        <v>943</v>
      </c>
      <c r="P1589" s="1" t="s">
        <v>110</v>
      </c>
      <c r="Q1589" s="56" t="s">
        <v>241</v>
      </c>
      <c r="R1589" s="56" t="s">
        <v>339</v>
      </c>
      <c r="S1589" s="56">
        <v>194504</v>
      </c>
      <c r="T1589" s="1" t="s">
        <v>258</v>
      </c>
      <c r="U1589" s="56">
        <v>41456</v>
      </c>
      <c r="V1589" s="56">
        <v>43465</v>
      </c>
      <c r="W1589" s="56">
        <v>41456</v>
      </c>
      <c r="X1589" s="56">
        <v>43465</v>
      </c>
      <c r="Y1589" s="56" t="s">
        <v>340</v>
      </c>
      <c r="Z1589" s="56" t="s">
        <v>341</v>
      </c>
      <c r="AA1589" s="56" t="s">
        <v>347</v>
      </c>
      <c r="AB1589" s="56" t="s">
        <v>343</v>
      </c>
      <c r="AC1589" s="56" t="s">
        <v>342</v>
      </c>
      <c r="AD1589" s="56" t="s">
        <v>347</v>
      </c>
      <c r="AE1589" s="56" t="s">
        <v>334</v>
      </c>
      <c r="AF1589" s="56" t="s">
        <v>292</v>
      </c>
      <c r="AG1589" s="56">
        <v>2015</v>
      </c>
      <c r="AH1589" s="56" t="s">
        <v>80</v>
      </c>
      <c r="AI1589" s="56" t="s">
        <v>344</v>
      </c>
      <c r="AJ1589" s="56">
        <v>2120950</v>
      </c>
      <c r="AM1589" s="56">
        <v>42817</v>
      </c>
      <c r="AN1589" s="56" t="s">
        <v>987</v>
      </c>
      <c r="AO1589" s="1">
        <v>41817</v>
      </c>
      <c r="AP1589" s="56" t="s">
        <v>592</v>
      </c>
      <c r="AQ1589" s="56">
        <v>75722</v>
      </c>
      <c r="AR1589" s="56">
        <v>0</v>
      </c>
      <c r="AS1589" s="56" t="s">
        <v>346</v>
      </c>
      <c r="BB1589" s="56" t="s">
        <v>339</v>
      </c>
      <c r="BC1589" s="56" t="s">
        <v>263</v>
      </c>
      <c r="BD1589" s="56" t="s">
        <v>593</v>
      </c>
      <c r="BE1589" s="56" t="s">
        <v>347</v>
      </c>
      <c r="BF1589" s="56" t="s">
        <v>334</v>
      </c>
      <c r="BG1589" s="56" t="s">
        <v>594</v>
      </c>
      <c r="BH1589" s="56">
        <v>0</v>
      </c>
      <c r="BI1589" s="56">
        <v>0</v>
      </c>
      <c r="BJ1589" s="56">
        <v>1</v>
      </c>
    </row>
    <row r="1590" spans="1:62" hidden="1" x14ac:dyDescent="0.3">
      <c r="A1590" s="56">
        <v>49209413</v>
      </c>
      <c r="B1590" s="86">
        <v>599473</v>
      </c>
      <c r="C1590" s="1">
        <v>42893</v>
      </c>
      <c r="D1590" s="56" t="s">
        <v>587</v>
      </c>
      <c r="E1590" s="56" t="s">
        <v>588</v>
      </c>
      <c r="F1590" s="56" t="s">
        <v>334</v>
      </c>
      <c r="G1590" s="56" t="s">
        <v>335</v>
      </c>
      <c r="H1590" s="56" t="s">
        <v>336</v>
      </c>
      <c r="I1590" s="56" t="s">
        <v>589</v>
      </c>
      <c r="K1590" s="56" t="s">
        <v>337</v>
      </c>
      <c r="L1590" s="56" t="s">
        <v>590</v>
      </c>
      <c r="M1590" s="56" t="s">
        <v>986</v>
      </c>
      <c r="N1590" s="56" t="s">
        <v>1043</v>
      </c>
      <c r="O1590" s="56" t="s">
        <v>943</v>
      </c>
      <c r="P1590" s="1" t="s">
        <v>110</v>
      </c>
      <c r="Q1590" s="56" t="s">
        <v>241</v>
      </c>
      <c r="R1590" s="56" t="s">
        <v>339</v>
      </c>
      <c r="S1590" s="56">
        <v>194503</v>
      </c>
      <c r="T1590" s="1" t="s">
        <v>260</v>
      </c>
      <c r="U1590" s="56">
        <v>41456</v>
      </c>
      <c r="V1590" s="56">
        <v>43465</v>
      </c>
      <c r="W1590" s="56">
        <v>41456</v>
      </c>
      <c r="X1590" s="56">
        <v>43465</v>
      </c>
      <c r="Y1590" s="56" t="s">
        <v>340</v>
      </c>
      <c r="Z1590" s="56" t="s">
        <v>367</v>
      </c>
      <c r="AA1590" s="56" t="s">
        <v>347</v>
      </c>
      <c r="AB1590" s="56" t="s">
        <v>343</v>
      </c>
      <c r="AC1590" s="56" t="s">
        <v>342</v>
      </c>
      <c r="AD1590" s="56" t="s">
        <v>347</v>
      </c>
      <c r="AE1590" s="56" t="s">
        <v>334</v>
      </c>
      <c r="AF1590" s="56" t="s">
        <v>291</v>
      </c>
      <c r="AG1590" s="56">
        <v>2015</v>
      </c>
      <c r="AH1590" s="56" t="s">
        <v>80</v>
      </c>
      <c r="AI1590" s="56" t="s">
        <v>344</v>
      </c>
      <c r="AJ1590" s="56">
        <v>1.27</v>
      </c>
      <c r="AK1590" s="1">
        <v>42185</v>
      </c>
      <c r="AL1590" s="56" t="s">
        <v>627</v>
      </c>
      <c r="AM1590" s="56">
        <v>42817</v>
      </c>
      <c r="AN1590" s="56" t="s">
        <v>987</v>
      </c>
      <c r="AO1590" s="1">
        <v>42206</v>
      </c>
      <c r="AP1590" s="56" t="s">
        <v>592</v>
      </c>
      <c r="AQ1590" s="56">
        <v>75721</v>
      </c>
      <c r="AR1590" s="56">
        <v>0</v>
      </c>
      <c r="AS1590" s="56" t="s">
        <v>346</v>
      </c>
      <c r="BB1590" s="56" t="s">
        <v>339</v>
      </c>
      <c r="BC1590" s="56" t="s">
        <v>263</v>
      </c>
      <c r="BD1590" s="56" t="s">
        <v>593</v>
      </c>
      <c r="BE1590" s="56" t="s">
        <v>347</v>
      </c>
      <c r="BF1590" s="56" t="s">
        <v>334</v>
      </c>
      <c r="BG1590" s="56" t="s">
        <v>594</v>
      </c>
      <c r="BH1590" s="56">
        <v>0</v>
      </c>
      <c r="BI1590" s="56">
        <v>0</v>
      </c>
      <c r="BJ1590" s="56">
        <v>1</v>
      </c>
    </row>
    <row r="1591" spans="1:62" hidden="1" x14ac:dyDescent="0.3">
      <c r="A1591" s="56">
        <v>49209368</v>
      </c>
      <c r="B1591" s="86">
        <v>599473</v>
      </c>
      <c r="C1591" s="1">
        <v>42893</v>
      </c>
      <c r="D1591" s="56" t="s">
        <v>587</v>
      </c>
      <c r="E1591" s="56" t="s">
        <v>588</v>
      </c>
      <c r="F1591" s="56" t="s">
        <v>334</v>
      </c>
      <c r="G1591" s="56" t="s">
        <v>335</v>
      </c>
      <c r="H1591" s="56" t="s">
        <v>336</v>
      </c>
      <c r="I1591" s="56" t="s">
        <v>589</v>
      </c>
      <c r="K1591" s="56" t="s">
        <v>337</v>
      </c>
      <c r="L1591" s="56" t="s">
        <v>590</v>
      </c>
      <c r="M1591" s="56" t="s">
        <v>986</v>
      </c>
      <c r="N1591" s="56" t="s">
        <v>1043</v>
      </c>
      <c r="O1591" s="56" t="s">
        <v>943</v>
      </c>
      <c r="P1591" s="1" t="s">
        <v>110</v>
      </c>
      <c r="Q1591" s="56" t="s">
        <v>241</v>
      </c>
      <c r="R1591" s="56" t="s">
        <v>339</v>
      </c>
      <c r="S1591" s="56">
        <v>194504</v>
      </c>
      <c r="T1591" s="1" t="s">
        <v>258</v>
      </c>
      <c r="U1591" s="56">
        <v>41456</v>
      </c>
      <c r="V1591" s="56">
        <v>43465</v>
      </c>
      <c r="W1591" s="56">
        <v>41456</v>
      </c>
      <c r="X1591" s="56">
        <v>43465</v>
      </c>
      <c r="Y1591" s="56" t="s">
        <v>340</v>
      </c>
      <c r="Z1591" s="56" t="s">
        <v>341</v>
      </c>
      <c r="AA1591" s="56" t="s">
        <v>347</v>
      </c>
      <c r="AB1591" s="56" t="s">
        <v>343</v>
      </c>
      <c r="AC1591" s="56" t="s">
        <v>342</v>
      </c>
      <c r="AD1591" s="56" t="s">
        <v>347</v>
      </c>
      <c r="AE1591" s="56" t="s">
        <v>334</v>
      </c>
      <c r="AF1591" s="56" t="s">
        <v>291</v>
      </c>
      <c r="AG1591" s="56">
        <v>2014</v>
      </c>
      <c r="AH1591" s="56" t="s">
        <v>80</v>
      </c>
      <c r="AI1591" s="56" t="s">
        <v>348</v>
      </c>
      <c r="AJ1591" s="56">
        <v>0</v>
      </c>
      <c r="AK1591" s="1">
        <v>41639</v>
      </c>
      <c r="AL1591" s="56" t="s">
        <v>591</v>
      </c>
      <c r="AM1591" s="56">
        <v>42817</v>
      </c>
      <c r="AN1591" s="56" t="s">
        <v>987</v>
      </c>
      <c r="AO1591" s="1">
        <v>41829</v>
      </c>
      <c r="AP1591" s="56" t="s">
        <v>592</v>
      </c>
      <c r="AQ1591" s="56">
        <v>75722</v>
      </c>
      <c r="AR1591" s="56">
        <v>0</v>
      </c>
      <c r="AS1591" s="56" t="s">
        <v>346</v>
      </c>
      <c r="BB1591" s="56" t="s">
        <v>339</v>
      </c>
      <c r="BC1591" s="56" t="s">
        <v>263</v>
      </c>
      <c r="BD1591" s="56" t="s">
        <v>593</v>
      </c>
      <c r="BE1591" s="56" t="s">
        <v>347</v>
      </c>
      <c r="BF1591" s="56" t="s">
        <v>334</v>
      </c>
      <c r="BG1591" s="56" t="s">
        <v>594</v>
      </c>
      <c r="BH1591" s="56">
        <v>0</v>
      </c>
      <c r="BI1591" s="56">
        <v>0</v>
      </c>
      <c r="BJ1591" s="56">
        <v>1</v>
      </c>
    </row>
    <row r="1592" spans="1:62" hidden="1" x14ac:dyDescent="0.3">
      <c r="A1592" s="56">
        <v>49209371</v>
      </c>
      <c r="B1592" s="86">
        <v>599473</v>
      </c>
      <c r="C1592" s="1">
        <v>42893</v>
      </c>
      <c r="D1592" s="56" t="s">
        <v>587</v>
      </c>
      <c r="E1592" s="56" t="s">
        <v>588</v>
      </c>
      <c r="F1592" s="56" t="s">
        <v>334</v>
      </c>
      <c r="G1592" s="56" t="s">
        <v>335</v>
      </c>
      <c r="H1592" s="56" t="s">
        <v>336</v>
      </c>
      <c r="I1592" s="56" t="s">
        <v>589</v>
      </c>
      <c r="K1592" s="56" t="s">
        <v>337</v>
      </c>
      <c r="L1592" s="56" t="s">
        <v>590</v>
      </c>
      <c r="M1592" s="56" t="s">
        <v>986</v>
      </c>
      <c r="N1592" s="56" t="s">
        <v>1043</v>
      </c>
      <c r="O1592" s="56" t="s">
        <v>943</v>
      </c>
      <c r="P1592" s="1" t="s">
        <v>110</v>
      </c>
      <c r="Q1592" s="56" t="s">
        <v>241</v>
      </c>
      <c r="R1592" s="56" t="s">
        <v>339</v>
      </c>
      <c r="S1592" s="56">
        <v>194504</v>
      </c>
      <c r="T1592" s="1" t="s">
        <v>258</v>
      </c>
      <c r="U1592" s="56">
        <v>41456</v>
      </c>
      <c r="V1592" s="56">
        <v>43465</v>
      </c>
      <c r="W1592" s="56">
        <v>41456</v>
      </c>
      <c r="X1592" s="56">
        <v>43465</v>
      </c>
      <c r="Y1592" s="56" t="s">
        <v>340</v>
      </c>
      <c r="Z1592" s="56" t="s">
        <v>341</v>
      </c>
      <c r="AA1592" s="56" t="s">
        <v>347</v>
      </c>
      <c r="AB1592" s="56" t="s">
        <v>343</v>
      </c>
      <c r="AC1592" s="56" t="s">
        <v>342</v>
      </c>
      <c r="AD1592" s="56" t="s">
        <v>347</v>
      </c>
      <c r="AE1592" s="56" t="s">
        <v>334</v>
      </c>
      <c r="AF1592" s="56" t="s">
        <v>291</v>
      </c>
      <c r="AG1592" s="56">
        <v>2015</v>
      </c>
      <c r="AH1592" s="56" t="s">
        <v>80</v>
      </c>
      <c r="AI1592" s="56" t="s">
        <v>344</v>
      </c>
      <c r="AJ1592" s="56">
        <v>40673944</v>
      </c>
      <c r="AK1592" s="1">
        <v>42185</v>
      </c>
      <c r="AL1592" s="56" t="s">
        <v>616</v>
      </c>
      <c r="AM1592" s="56">
        <v>42817</v>
      </c>
      <c r="AN1592" s="56" t="s">
        <v>987</v>
      </c>
      <c r="AO1592" s="1">
        <v>42206</v>
      </c>
      <c r="AP1592" s="56" t="s">
        <v>592</v>
      </c>
      <c r="AQ1592" s="56">
        <v>75722</v>
      </c>
      <c r="AR1592" s="56">
        <v>0</v>
      </c>
      <c r="AS1592" s="56" t="s">
        <v>346</v>
      </c>
      <c r="BB1592" s="56" t="s">
        <v>339</v>
      </c>
      <c r="BC1592" s="56" t="s">
        <v>263</v>
      </c>
      <c r="BD1592" s="56" t="s">
        <v>593</v>
      </c>
      <c r="BE1592" s="56" t="s">
        <v>347</v>
      </c>
      <c r="BF1592" s="56" t="s">
        <v>334</v>
      </c>
      <c r="BG1592" s="56" t="s">
        <v>594</v>
      </c>
      <c r="BH1592" s="56">
        <v>0</v>
      </c>
      <c r="BI1592" s="56">
        <v>0</v>
      </c>
      <c r="BJ1592" s="56">
        <v>1</v>
      </c>
    </row>
    <row r="1593" spans="1:62" hidden="1" x14ac:dyDescent="0.3">
      <c r="A1593" s="56">
        <v>49209372</v>
      </c>
      <c r="B1593" s="86">
        <v>599473</v>
      </c>
      <c r="C1593" s="1">
        <v>42893</v>
      </c>
      <c r="D1593" s="56" t="s">
        <v>587</v>
      </c>
      <c r="E1593" s="56" t="s">
        <v>588</v>
      </c>
      <c r="F1593" s="56" t="s">
        <v>334</v>
      </c>
      <c r="G1593" s="56" t="s">
        <v>335</v>
      </c>
      <c r="H1593" s="56" t="s">
        <v>336</v>
      </c>
      <c r="I1593" s="56" t="s">
        <v>589</v>
      </c>
      <c r="K1593" s="56" t="s">
        <v>337</v>
      </c>
      <c r="L1593" s="56" t="s">
        <v>590</v>
      </c>
      <c r="M1593" s="56" t="s">
        <v>986</v>
      </c>
      <c r="N1593" s="56" t="s">
        <v>1043</v>
      </c>
      <c r="O1593" s="56" t="s">
        <v>943</v>
      </c>
      <c r="P1593" s="1" t="s">
        <v>110</v>
      </c>
      <c r="Q1593" s="56" t="s">
        <v>241</v>
      </c>
      <c r="R1593" s="56" t="s">
        <v>339</v>
      </c>
      <c r="S1593" s="56">
        <v>194504</v>
      </c>
      <c r="T1593" s="1" t="s">
        <v>258</v>
      </c>
      <c r="U1593" s="56">
        <v>41456</v>
      </c>
      <c r="V1593" s="56">
        <v>43465</v>
      </c>
      <c r="W1593" s="56">
        <v>41456</v>
      </c>
      <c r="X1593" s="56">
        <v>43465</v>
      </c>
      <c r="Y1593" s="56" t="s">
        <v>340</v>
      </c>
      <c r="Z1593" s="56" t="s">
        <v>341</v>
      </c>
      <c r="AA1593" s="56" t="s">
        <v>347</v>
      </c>
      <c r="AB1593" s="56" t="s">
        <v>343</v>
      </c>
      <c r="AC1593" s="56" t="s">
        <v>342</v>
      </c>
      <c r="AD1593" s="56" t="s">
        <v>347</v>
      </c>
      <c r="AE1593" s="56" t="s">
        <v>334</v>
      </c>
      <c r="AF1593" s="56" t="s">
        <v>291</v>
      </c>
      <c r="AG1593" s="56">
        <v>2016</v>
      </c>
      <c r="AH1593" s="56" t="s">
        <v>80</v>
      </c>
      <c r="AI1593" s="56" t="s">
        <v>348</v>
      </c>
      <c r="AJ1593" s="56">
        <v>32552000</v>
      </c>
      <c r="AK1593" s="1">
        <v>42369</v>
      </c>
      <c r="AL1593" s="56" t="s">
        <v>621</v>
      </c>
      <c r="AM1593" s="56">
        <v>42817</v>
      </c>
      <c r="AN1593" s="56" t="s">
        <v>987</v>
      </c>
      <c r="AO1593" s="1">
        <v>42654</v>
      </c>
      <c r="AP1593" s="56" t="s">
        <v>592</v>
      </c>
      <c r="AQ1593" s="56">
        <v>75722</v>
      </c>
      <c r="AR1593" s="56">
        <v>0</v>
      </c>
      <c r="AS1593" s="56" t="s">
        <v>346</v>
      </c>
      <c r="BB1593" s="56" t="s">
        <v>339</v>
      </c>
      <c r="BC1593" s="56" t="s">
        <v>263</v>
      </c>
      <c r="BD1593" s="56" t="s">
        <v>593</v>
      </c>
      <c r="BE1593" s="56" t="s">
        <v>347</v>
      </c>
      <c r="BF1593" s="56" t="s">
        <v>334</v>
      </c>
      <c r="BG1593" s="56" t="s">
        <v>594</v>
      </c>
      <c r="BH1593" s="56">
        <v>0</v>
      </c>
      <c r="BI1593" s="56">
        <v>0</v>
      </c>
      <c r="BJ1593" s="56">
        <v>1</v>
      </c>
    </row>
    <row r="1594" spans="1:62" hidden="1" x14ac:dyDescent="0.3">
      <c r="A1594" s="56">
        <v>49209415</v>
      </c>
      <c r="B1594" s="86">
        <v>599473</v>
      </c>
      <c r="C1594" s="1">
        <v>42893</v>
      </c>
      <c r="D1594" s="56" t="s">
        <v>587</v>
      </c>
      <c r="E1594" s="56" t="s">
        <v>588</v>
      </c>
      <c r="F1594" s="56" t="s">
        <v>334</v>
      </c>
      <c r="G1594" s="56" t="s">
        <v>335</v>
      </c>
      <c r="H1594" s="56" t="s">
        <v>336</v>
      </c>
      <c r="I1594" s="56" t="s">
        <v>589</v>
      </c>
      <c r="K1594" s="56" t="s">
        <v>337</v>
      </c>
      <c r="L1594" s="56" t="s">
        <v>590</v>
      </c>
      <c r="M1594" s="56" t="s">
        <v>986</v>
      </c>
      <c r="N1594" s="56" t="s">
        <v>1043</v>
      </c>
      <c r="O1594" s="56" t="s">
        <v>943</v>
      </c>
      <c r="P1594" s="1" t="s">
        <v>110</v>
      </c>
      <c r="Q1594" s="56" t="s">
        <v>241</v>
      </c>
      <c r="R1594" s="56" t="s">
        <v>339</v>
      </c>
      <c r="S1594" s="56">
        <v>194503</v>
      </c>
      <c r="T1594" s="1" t="s">
        <v>260</v>
      </c>
      <c r="U1594" s="56">
        <v>41456</v>
      </c>
      <c r="V1594" s="56">
        <v>43465</v>
      </c>
      <c r="W1594" s="56">
        <v>41456</v>
      </c>
      <c r="X1594" s="56">
        <v>43465</v>
      </c>
      <c r="Y1594" s="56" t="s">
        <v>340</v>
      </c>
      <c r="Z1594" s="56" t="s">
        <v>367</v>
      </c>
      <c r="AA1594" s="56" t="s">
        <v>347</v>
      </c>
      <c r="AB1594" s="56" t="s">
        <v>343</v>
      </c>
      <c r="AC1594" s="56" t="s">
        <v>342</v>
      </c>
      <c r="AD1594" s="56" t="s">
        <v>347</v>
      </c>
      <c r="AE1594" s="56" t="s">
        <v>334</v>
      </c>
      <c r="AF1594" s="56" t="s">
        <v>291</v>
      </c>
      <c r="AG1594" s="56">
        <v>2016</v>
      </c>
      <c r="AH1594" s="56" t="s">
        <v>80</v>
      </c>
      <c r="AI1594" s="56" t="s">
        <v>344</v>
      </c>
      <c r="AJ1594" s="56">
        <v>0</v>
      </c>
      <c r="AK1594" s="1">
        <v>42551</v>
      </c>
      <c r="AL1594" s="56" t="s">
        <v>621</v>
      </c>
      <c r="AM1594" s="56">
        <v>42817</v>
      </c>
      <c r="AN1594" s="56" t="s">
        <v>987</v>
      </c>
      <c r="AO1594" s="1">
        <v>42585</v>
      </c>
      <c r="AP1594" s="56" t="s">
        <v>592</v>
      </c>
      <c r="AQ1594" s="56">
        <v>75721</v>
      </c>
      <c r="AR1594" s="56">
        <v>0</v>
      </c>
      <c r="AS1594" s="56" t="s">
        <v>346</v>
      </c>
      <c r="BB1594" s="56" t="s">
        <v>339</v>
      </c>
      <c r="BC1594" s="56" t="s">
        <v>263</v>
      </c>
      <c r="BD1594" s="56" t="s">
        <v>593</v>
      </c>
      <c r="BE1594" s="56" t="s">
        <v>347</v>
      </c>
      <c r="BF1594" s="56" t="s">
        <v>334</v>
      </c>
      <c r="BG1594" s="56" t="s">
        <v>594</v>
      </c>
      <c r="BH1594" s="56">
        <v>0</v>
      </c>
      <c r="BI1594" s="56">
        <v>0</v>
      </c>
      <c r="BJ1594" s="56">
        <v>1</v>
      </c>
    </row>
    <row r="1595" spans="1:62" hidden="1" x14ac:dyDescent="0.3">
      <c r="A1595" s="56">
        <v>49209417</v>
      </c>
      <c r="B1595" s="86">
        <v>599473</v>
      </c>
      <c r="C1595" s="1">
        <v>42893</v>
      </c>
      <c r="D1595" s="56" t="s">
        <v>587</v>
      </c>
      <c r="E1595" s="56" t="s">
        <v>588</v>
      </c>
      <c r="F1595" s="56" t="s">
        <v>334</v>
      </c>
      <c r="G1595" s="56" t="s">
        <v>335</v>
      </c>
      <c r="H1595" s="56" t="s">
        <v>336</v>
      </c>
      <c r="I1595" s="56" t="s">
        <v>589</v>
      </c>
      <c r="K1595" s="56" t="s">
        <v>337</v>
      </c>
      <c r="L1595" s="56" t="s">
        <v>590</v>
      </c>
      <c r="M1595" s="56" t="s">
        <v>986</v>
      </c>
      <c r="N1595" s="56" t="s">
        <v>1043</v>
      </c>
      <c r="O1595" s="56" t="s">
        <v>943</v>
      </c>
      <c r="P1595" s="1" t="s">
        <v>110</v>
      </c>
      <c r="Q1595" s="56" t="s">
        <v>241</v>
      </c>
      <c r="R1595" s="56" t="s">
        <v>339</v>
      </c>
      <c r="S1595" s="56">
        <v>194503</v>
      </c>
      <c r="T1595" s="1" t="s">
        <v>260</v>
      </c>
      <c r="U1595" s="56">
        <v>41456</v>
      </c>
      <c r="V1595" s="56">
        <v>43465</v>
      </c>
      <c r="W1595" s="56">
        <v>41456</v>
      </c>
      <c r="X1595" s="56">
        <v>43465</v>
      </c>
      <c r="Y1595" s="56" t="s">
        <v>340</v>
      </c>
      <c r="Z1595" s="56" t="s">
        <v>367</v>
      </c>
      <c r="AA1595" s="56" t="s">
        <v>347</v>
      </c>
      <c r="AB1595" s="56" t="s">
        <v>343</v>
      </c>
      <c r="AC1595" s="56" t="s">
        <v>342</v>
      </c>
      <c r="AD1595" s="56" t="s">
        <v>347</v>
      </c>
      <c r="AE1595" s="56" t="s">
        <v>334</v>
      </c>
      <c r="AF1595" s="56" t="s">
        <v>292</v>
      </c>
      <c r="AG1595" s="56">
        <v>2014</v>
      </c>
      <c r="AH1595" s="56" t="s">
        <v>80</v>
      </c>
      <c r="AI1595" s="56" t="s">
        <v>348</v>
      </c>
      <c r="AJ1595" s="56">
        <v>0</v>
      </c>
      <c r="AM1595" s="56">
        <v>42817</v>
      </c>
      <c r="AN1595" s="56" t="s">
        <v>987</v>
      </c>
      <c r="AO1595" s="1">
        <v>41816</v>
      </c>
      <c r="AP1595" s="56" t="s">
        <v>592</v>
      </c>
      <c r="AQ1595" s="56">
        <v>75721</v>
      </c>
      <c r="AR1595" s="56">
        <v>0</v>
      </c>
      <c r="AS1595" s="56" t="s">
        <v>346</v>
      </c>
      <c r="BB1595" s="56" t="s">
        <v>339</v>
      </c>
      <c r="BC1595" s="56" t="s">
        <v>263</v>
      </c>
      <c r="BD1595" s="56" t="s">
        <v>593</v>
      </c>
      <c r="BE1595" s="56" t="s">
        <v>347</v>
      </c>
      <c r="BF1595" s="56" t="s">
        <v>334</v>
      </c>
      <c r="BG1595" s="56" t="s">
        <v>594</v>
      </c>
      <c r="BH1595" s="56">
        <v>0</v>
      </c>
      <c r="BI1595" s="56">
        <v>0</v>
      </c>
      <c r="BJ1595" s="56">
        <v>1</v>
      </c>
    </row>
    <row r="1596" spans="1:62" hidden="1" x14ac:dyDescent="0.3">
      <c r="A1596" s="56">
        <v>49209416</v>
      </c>
      <c r="B1596" s="86">
        <v>599473</v>
      </c>
      <c r="C1596" s="1">
        <v>42893</v>
      </c>
      <c r="D1596" s="56" t="s">
        <v>587</v>
      </c>
      <c r="E1596" s="56" t="s">
        <v>588</v>
      </c>
      <c r="F1596" s="56" t="s">
        <v>334</v>
      </c>
      <c r="G1596" s="56" t="s">
        <v>335</v>
      </c>
      <c r="H1596" s="56" t="s">
        <v>336</v>
      </c>
      <c r="I1596" s="56" t="s">
        <v>589</v>
      </c>
      <c r="K1596" s="56" t="s">
        <v>337</v>
      </c>
      <c r="L1596" s="56" t="s">
        <v>590</v>
      </c>
      <c r="M1596" s="56" t="s">
        <v>986</v>
      </c>
      <c r="N1596" s="56" t="s">
        <v>1043</v>
      </c>
      <c r="O1596" s="56" t="s">
        <v>943</v>
      </c>
      <c r="P1596" s="1" t="s">
        <v>110</v>
      </c>
      <c r="Q1596" s="56" t="s">
        <v>241</v>
      </c>
      <c r="R1596" s="56" t="s">
        <v>339</v>
      </c>
      <c r="S1596" s="56">
        <v>194503</v>
      </c>
      <c r="T1596" s="1" t="s">
        <v>260</v>
      </c>
      <c r="U1596" s="56">
        <v>41456</v>
      </c>
      <c r="V1596" s="56">
        <v>43465</v>
      </c>
      <c r="W1596" s="56">
        <v>41456</v>
      </c>
      <c r="X1596" s="56">
        <v>43465</v>
      </c>
      <c r="Y1596" s="56" t="s">
        <v>340</v>
      </c>
      <c r="Z1596" s="56" t="s">
        <v>367</v>
      </c>
      <c r="AA1596" s="56" t="s">
        <v>347</v>
      </c>
      <c r="AB1596" s="56" t="s">
        <v>343</v>
      </c>
      <c r="AC1596" s="56" t="s">
        <v>342</v>
      </c>
      <c r="AD1596" s="56" t="s">
        <v>347</v>
      </c>
      <c r="AE1596" s="56" t="s">
        <v>334</v>
      </c>
      <c r="AF1596" s="56" t="s">
        <v>291</v>
      </c>
      <c r="AG1596" s="56">
        <v>2017</v>
      </c>
      <c r="AH1596" s="56" t="s">
        <v>80</v>
      </c>
      <c r="AI1596" s="56" t="s">
        <v>348</v>
      </c>
      <c r="AJ1596" s="56">
        <v>1.56</v>
      </c>
      <c r="AK1596" s="1">
        <v>42734</v>
      </c>
      <c r="AL1596" s="56" t="s">
        <v>907</v>
      </c>
      <c r="AM1596" s="56">
        <v>42817</v>
      </c>
      <c r="AN1596" s="56" t="s">
        <v>987</v>
      </c>
      <c r="AO1596" s="1">
        <v>42772</v>
      </c>
      <c r="AP1596" s="56" t="s">
        <v>592</v>
      </c>
      <c r="AQ1596" s="56">
        <v>75721</v>
      </c>
      <c r="AR1596" s="56">
        <v>0</v>
      </c>
      <c r="AS1596" s="56" t="s">
        <v>346</v>
      </c>
      <c r="BB1596" s="56" t="s">
        <v>339</v>
      </c>
      <c r="BC1596" s="56" t="s">
        <v>263</v>
      </c>
      <c r="BD1596" s="56" t="s">
        <v>593</v>
      </c>
      <c r="BE1596" s="56" t="s">
        <v>347</v>
      </c>
      <c r="BF1596" s="56" t="s">
        <v>334</v>
      </c>
      <c r="BG1596" s="56" t="s">
        <v>594</v>
      </c>
      <c r="BH1596" s="56">
        <v>0</v>
      </c>
      <c r="BI1596" s="56">
        <v>0</v>
      </c>
      <c r="BJ1596" s="56">
        <v>1</v>
      </c>
    </row>
    <row r="1597" spans="1:62" hidden="1" x14ac:dyDescent="0.3">
      <c r="A1597" s="56">
        <v>49209369</v>
      </c>
      <c r="B1597" s="86">
        <v>599473</v>
      </c>
      <c r="C1597" s="1">
        <v>42893</v>
      </c>
      <c r="D1597" s="56" t="s">
        <v>587</v>
      </c>
      <c r="E1597" s="56" t="s">
        <v>588</v>
      </c>
      <c r="F1597" s="56" t="s">
        <v>334</v>
      </c>
      <c r="G1597" s="56" t="s">
        <v>335</v>
      </c>
      <c r="H1597" s="56" t="s">
        <v>336</v>
      </c>
      <c r="I1597" s="56" t="s">
        <v>589</v>
      </c>
      <c r="K1597" s="56" t="s">
        <v>337</v>
      </c>
      <c r="L1597" s="56" t="s">
        <v>590</v>
      </c>
      <c r="M1597" s="56" t="s">
        <v>986</v>
      </c>
      <c r="N1597" s="56" t="s">
        <v>1043</v>
      </c>
      <c r="O1597" s="56" t="s">
        <v>943</v>
      </c>
      <c r="P1597" s="1" t="s">
        <v>110</v>
      </c>
      <c r="Q1597" s="56" t="s">
        <v>241</v>
      </c>
      <c r="R1597" s="56" t="s">
        <v>339</v>
      </c>
      <c r="S1597" s="56">
        <v>194504</v>
      </c>
      <c r="T1597" s="1" t="s">
        <v>258</v>
      </c>
      <c r="U1597" s="56">
        <v>41456</v>
      </c>
      <c r="V1597" s="56">
        <v>43465</v>
      </c>
      <c r="W1597" s="56">
        <v>41456</v>
      </c>
      <c r="X1597" s="56">
        <v>43465</v>
      </c>
      <c r="Y1597" s="56" t="s">
        <v>340</v>
      </c>
      <c r="Z1597" s="56" t="s">
        <v>341</v>
      </c>
      <c r="AA1597" s="56" t="s">
        <v>347</v>
      </c>
      <c r="AB1597" s="56" t="s">
        <v>343</v>
      </c>
      <c r="AC1597" s="56" t="s">
        <v>342</v>
      </c>
      <c r="AD1597" s="56" t="s">
        <v>347</v>
      </c>
      <c r="AE1597" s="56" t="s">
        <v>334</v>
      </c>
      <c r="AF1597" s="56" t="s">
        <v>291</v>
      </c>
      <c r="AG1597" s="56">
        <v>2014</v>
      </c>
      <c r="AH1597" s="56" t="s">
        <v>80</v>
      </c>
      <c r="AI1597" s="56" t="s">
        <v>344</v>
      </c>
      <c r="AJ1597" s="56">
        <v>25447405</v>
      </c>
      <c r="AK1597" s="1">
        <v>41820</v>
      </c>
      <c r="AL1597" s="56" t="s">
        <v>608</v>
      </c>
      <c r="AM1597" s="56">
        <v>42817</v>
      </c>
      <c r="AN1597" s="56" t="s">
        <v>987</v>
      </c>
      <c r="AO1597" s="1">
        <v>41829</v>
      </c>
      <c r="AP1597" s="56" t="s">
        <v>592</v>
      </c>
      <c r="AQ1597" s="56">
        <v>75722</v>
      </c>
      <c r="AR1597" s="56">
        <v>0</v>
      </c>
      <c r="AS1597" s="56" t="s">
        <v>346</v>
      </c>
      <c r="BB1597" s="56" t="s">
        <v>339</v>
      </c>
      <c r="BC1597" s="56" t="s">
        <v>263</v>
      </c>
      <c r="BD1597" s="56" t="s">
        <v>593</v>
      </c>
      <c r="BE1597" s="56" t="s">
        <v>347</v>
      </c>
      <c r="BF1597" s="56" t="s">
        <v>334</v>
      </c>
      <c r="BG1597" s="56" t="s">
        <v>594</v>
      </c>
      <c r="BH1597" s="56">
        <v>0</v>
      </c>
      <c r="BI1597" s="56">
        <v>0</v>
      </c>
      <c r="BJ1597" s="56">
        <v>1</v>
      </c>
    </row>
    <row r="1598" spans="1:62" hidden="1" x14ac:dyDescent="0.3">
      <c r="A1598" s="56">
        <v>49209436</v>
      </c>
      <c r="B1598" s="86">
        <v>599473</v>
      </c>
      <c r="C1598" s="1">
        <v>42893</v>
      </c>
      <c r="D1598" s="56" t="s">
        <v>587</v>
      </c>
      <c r="E1598" s="56" t="s">
        <v>588</v>
      </c>
      <c r="F1598" s="56" t="s">
        <v>334</v>
      </c>
      <c r="G1598" s="56" t="s">
        <v>335</v>
      </c>
      <c r="H1598" s="56" t="s">
        <v>336</v>
      </c>
      <c r="I1598" s="56" t="s">
        <v>589</v>
      </c>
      <c r="K1598" s="56" t="s">
        <v>337</v>
      </c>
      <c r="L1598" s="56" t="s">
        <v>590</v>
      </c>
      <c r="M1598" s="56" t="s">
        <v>986</v>
      </c>
      <c r="N1598" s="56" t="s">
        <v>1043</v>
      </c>
      <c r="O1598" s="56" t="s">
        <v>943</v>
      </c>
      <c r="P1598" s="1" t="s">
        <v>188</v>
      </c>
      <c r="Q1598" s="56" t="s">
        <v>241</v>
      </c>
      <c r="R1598" s="56" t="s">
        <v>339</v>
      </c>
      <c r="S1598" s="56">
        <v>141125</v>
      </c>
      <c r="T1598" s="1" t="s">
        <v>351</v>
      </c>
      <c r="U1598" s="56">
        <v>41456</v>
      </c>
      <c r="V1598" s="56">
        <v>43465</v>
      </c>
      <c r="W1598" s="56">
        <v>41365</v>
      </c>
      <c r="X1598" s="56">
        <v>43465</v>
      </c>
      <c r="Y1598" s="56" t="s">
        <v>340</v>
      </c>
      <c r="Z1598" s="56" t="s">
        <v>341</v>
      </c>
      <c r="AA1598" s="56" t="s">
        <v>342</v>
      </c>
      <c r="AB1598" s="56" t="s">
        <v>343</v>
      </c>
      <c r="AC1598" s="56" t="s">
        <v>342</v>
      </c>
      <c r="AD1598" s="56" t="s">
        <v>342</v>
      </c>
      <c r="AE1598" s="56" t="s">
        <v>334</v>
      </c>
      <c r="AF1598" s="56" t="s">
        <v>292</v>
      </c>
      <c r="AG1598" s="56">
        <v>2016</v>
      </c>
      <c r="AH1598" s="56" t="s">
        <v>80</v>
      </c>
      <c r="AI1598" s="56" t="s">
        <v>344</v>
      </c>
      <c r="AJ1598" s="56">
        <v>1</v>
      </c>
      <c r="AM1598" s="56">
        <v>42817</v>
      </c>
      <c r="AN1598" s="56" t="s">
        <v>987</v>
      </c>
      <c r="AO1598" s="1">
        <v>41362</v>
      </c>
      <c r="AP1598" s="56" t="s">
        <v>595</v>
      </c>
      <c r="AQ1598" s="56">
        <v>246</v>
      </c>
      <c r="AR1598" s="56">
        <v>0</v>
      </c>
      <c r="AS1598" s="56" t="s">
        <v>346</v>
      </c>
      <c r="BB1598" s="56" t="s">
        <v>339</v>
      </c>
      <c r="BC1598" s="56" t="s">
        <v>263</v>
      </c>
      <c r="BD1598" s="56" t="s">
        <v>593</v>
      </c>
      <c r="BE1598" s="56" t="s">
        <v>347</v>
      </c>
      <c r="BF1598" s="56" t="s">
        <v>334</v>
      </c>
      <c r="BG1598" s="56" t="s">
        <v>594</v>
      </c>
      <c r="BH1598" s="56">
        <v>0</v>
      </c>
      <c r="BI1598" s="56">
        <v>0</v>
      </c>
      <c r="BJ1598" s="56">
        <v>1</v>
      </c>
    </row>
    <row r="1599" spans="1:62" hidden="1" x14ac:dyDescent="0.3">
      <c r="A1599" s="56">
        <v>49209349</v>
      </c>
      <c r="B1599" s="86">
        <v>599473</v>
      </c>
      <c r="C1599" s="1">
        <v>42893</v>
      </c>
      <c r="D1599" s="56" t="s">
        <v>587</v>
      </c>
      <c r="E1599" s="56" t="s">
        <v>588</v>
      </c>
      <c r="F1599" s="56" t="s">
        <v>334</v>
      </c>
      <c r="G1599" s="56" t="s">
        <v>335</v>
      </c>
      <c r="H1599" s="56" t="s">
        <v>336</v>
      </c>
      <c r="I1599" s="56" t="s">
        <v>589</v>
      </c>
      <c r="K1599" s="56" t="s">
        <v>337</v>
      </c>
      <c r="L1599" s="56" t="s">
        <v>590</v>
      </c>
      <c r="M1599" s="56" t="s">
        <v>986</v>
      </c>
      <c r="N1599" s="56" t="s">
        <v>1043</v>
      </c>
      <c r="O1599" s="56" t="s">
        <v>943</v>
      </c>
      <c r="P1599" s="1" t="s">
        <v>110</v>
      </c>
      <c r="Q1599" s="56" t="s">
        <v>241</v>
      </c>
      <c r="R1599" s="56" t="s">
        <v>339</v>
      </c>
      <c r="S1599" s="56">
        <v>143489</v>
      </c>
      <c r="T1599" s="1" t="s">
        <v>257</v>
      </c>
      <c r="U1599" s="56">
        <v>41456</v>
      </c>
      <c r="V1599" s="56">
        <v>43465</v>
      </c>
      <c r="W1599" s="56">
        <v>41365</v>
      </c>
      <c r="X1599" s="56">
        <v>43465</v>
      </c>
      <c r="Y1599" s="56" t="s">
        <v>340</v>
      </c>
      <c r="Z1599" s="56" t="s">
        <v>341</v>
      </c>
      <c r="AA1599" s="56" t="s">
        <v>347</v>
      </c>
      <c r="AB1599" s="56" t="s">
        <v>343</v>
      </c>
      <c r="AC1599" s="56" t="s">
        <v>342</v>
      </c>
      <c r="AD1599" s="56" t="s">
        <v>342</v>
      </c>
      <c r="AE1599" s="56" t="s">
        <v>334</v>
      </c>
      <c r="AF1599" s="56" t="s">
        <v>292</v>
      </c>
      <c r="AG1599" s="56">
        <v>2016</v>
      </c>
      <c r="AH1599" s="56" t="s">
        <v>80</v>
      </c>
      <c r="AI1599" s="56" t="s">
        <v>348</v>
      </c>
      <c r="AJ1599" s="56">
        <v>375</v>
      </c>
      <c r="AM1599" s="56">
        <v>42817</v>
      </c>
      <c r="AN1599" s="56" t="s">
        <v>987</v>
      </c>
      <c r="AO1599" s="1">
        <v>41813</v>
      </c>
      <c r="AP1599" s="56" t="s">
        <v>592</v>
      </c>
      <c r="AQ1599" s="56">
        <v>64160</v>
      </c>
      <c r="AR1599" s="56">
        <v>0</v>
      </c>
      <c r="AS1599" s="56" t="s">
        <v>346</v>
      </c>
      <c r="BB1599" s="56" t="s">
        <v>339</v>
      </c>
      <c r="BC1599" s="56" t="s">
        <v>263</v>
      </c>
      <c r="BD1599" s="56" t="s">
        <v>593</v>
      </c>
      <c r="BE1599" s="56" t="s">
        <v>347</v>
      </c>
      <c r="BF1599" s="56" t="s">
        <v>334</v>
      </c>
      <c r="BG1599" s="56" t="s">
        <v>594</v>
      </c>
      <c r="BH1599" s="56">
        <v>0</v>
      </c>
      <c r="BI1599" s="56">
        <v>0</v>
      </c>
      <c r="BJ1599" s="56">
        <v>1</v>
      </c>
    </row>
    <row r="1600" spans="1:62" hidden="1" x14ac:dyDescent="0.3">
      <c r="A1600" s="56">
        <v>49209356</v>
      </c>
      <c r="B1600" s="86">
        <v>599473</v>
      </c>
      <c r="C1600" s="1">
        <v>42893</v>
      </c>
      <c r="D1600" s="56" t="s">
        <v>587</v>
      </c>
      <c r="E1600" s="56" t="s">
        <v>588</v>
      </c>
      <c r="F1600" s="56" t="s">
        <v>334</v>
      </c>
      <c r="G1600" s="56" t="s">
        <v>335</v>
      </c>
      <c r="H1600" s="56" t="s">
        <v>336</v>
      </c>
      <c r="I1600" s="56" t="s">
        <v>589</v>
      </c>
      <c r="K1600" s="56" t="s">
        <v>337</v>
      </c>
      <c r="L1600" s="56" t="s">
        <v>590</v>
      </c>
      <c r="M1600" s="56" t="s">
        <v>986</v>
      </c>
      <c r="N1600" s="56" t="s">
        <v>1043</v>
      </c>
      <c r="O1600" s="56" t="s">
        <v>943</v>
      </c>
      <c r="P1600" s="1" t="s">
        <v>110</v>
      </c>
      <c r="Q1600" s="56" t="s">
        <v>241</v>
      </c>
      <c r="R1600" s="56" t="s">
        <v>339</v>
      </c>
      <c r="S1600" s="56">
        <v>178950</v>
      </c>
      <c r="T1600" s="1" t="s">
        <v>111</v>
      </c>
      <c r="U1600" s="56">
        <v>41456</v>
      </c>
      <c r="V1600" s="56">
        <v>43465</v>
      </c>
      <c r="W1600" s="56">
        <v>41456</v>
      </c>
      <c r="X1600" s="56">
        <v>43465</v>
      </c>
      <c r="Y1600" s="56" t="s">
        <v>340</v>
      </c>
      <c r="Z1600" s="56" t="s">
        <v>341</v>
      </c>
      <c r="AA1600" s="56" t="s">
        <v>342</v>
      </c>
      <c r="AB1600" s="56" t="s">
        <v>343</v>
      </c>
      <c r="AC1600" s="56" t="s">
        <v>342</v>
      </c>
      <c r="AD1600" s="56" t="s">
        <v>347</v>
      </c>
      <c r="AE1600" s="56" t="s">
        <v>334</v>
      </c>
      <c r="AF1600" s="56" t="s">
        <v>291</v>
      </c>
      <c r="AG1600" s="56">
        <v>2015</v>
      </c>
      <c r="AH1600" s="56" t="s">
        <v>80</v>
      </c>
      <c r="AI1600" s="56" t="s">
        <v>344</v>
      </c>
      <c r="AJ1600" s="56">
        <v>1</v>
      </c>
      <c r="AK1600" s="1">
        <v>42185</v>
      </c>
      <c r="AM1600" s="56">
        <v>42817</v>
      </c>
      <c r="AN1600" s="56" t="s">
        <v>987</v>
      </c>
      <c r="AO1600" s="1">
        <v>42206</v>
      </c>
      <c r="AP1600" s="56" t="s">
        <v>592</v>
      </c>
      <c r="AQ1600" s="56">
        <v>257</v>
      </c>
      <c r="AR1600" s="56">
        <v>0</v>
      </c>
      <c r="AS1600" s="56" t="s">
        <v>346</v>
      </c>
      <c r="BB1600" s="56" t="s">
        <v>339</v>
      </c>
      <c r="BC1600" s="56" t="s">
        <v>263</v>
      </c>
      <c r="BD1600" s="56" t="s">
        <v>593</v>
      </c>
      <c r="BE1600" s="56" t="s">
        <v>347</v>
      </c>
      <c r="BF1600" s="56" t="s">
        <v>334</v>
      </c>
      <c r="BG1600" s="56" t="s">
        <v>594</v>
      </c>
      <c r="BH1600" s="56">
        <v>0</v>
      </c>
      <c r="BI1600" s="56">
        <v>0</v>
      </c>
      <c r="BJ1600" s="56">
        <v>1</v>
      </c>
    </row>
    <row r="1601" spans="1:62" hidden="1" x14ac:dyDescent="0.3">
      <c r="A1601" s="56">
        <v>49209361</v>
      </c>
      <c r="B1601" s="86">
        <v>599473</v>
      </c>
      <c r="C1601" s="1">
        <v>42893</v>
      </c>
      <c r="D1601" s="56" t="s">
        <v>587</v>
      </c>
      <c r="E1601" s="56" t="s">
        <v>588</v>
      </c>
      <c r="F1601" s="56" t="s">
        <v>334</v>
      </c>
      <c r="G1601" s="56" t="s">
        <v>335</v>
      </c>
      <c r="H1601" s="56" t="s">
        <v>336</v>
      </c>
      <c r="I1601" s="56" t="s">
        <v>589</v>
      </c>
      <c r="K1601" s="56" t="s">
        <v>337</v>
      </c>
      <c r="L1601" s="56" t="s">
        <v>590</v>
      </c>
      <c r="M1601" s="56" t="s">
        <v>986</v>
      </c>
      <c r="N1601" s="56" t="s">
        <v>1043</v>
      </c>
      <c r="O1601" s="56" t="s">
        <v>943</v>
      </c>
      <c r="P1601" s="1" t="s">
        <v>110</v>
      </c>
      <c r="Q1601" s="56" t="s">
        <v>241</v>
      </c>
      <c r="R1601" s="56" t="s">
        <v>339</v>
      </c>
      <c r="S1601" s="56">
        <v>178950</v>
      </c>
      <c r="T1601" s="1" t="s">
        <v>111</v>
      </c>
      <c r="U1601" s="56">
        <v>41456</v>
      </c>
      <c r="V1601" s="56">
        <v>43465</v>
      </c>
      <c r="W1601" s="56">
        <v>41456</v>
      </c>
      <c r="X1601" s="56">
        <v>43465</v>
      </c>
      <c r="Y1601" s="56" t="s">
        <v>340</v>
      </c>
      <c r="Z1601" s="56" t="s">
        <v>341</v>
      </c>
      <c r="AA1601" s="56" t="s">
        <v>342</v>
      </c>
      <c r="AB1601" s="56" t="s">
        <v>343</v>
      </c>
      <c r="AC1601" s="56" t="s">
        <v>342</v>
      </c>
      <c r="AD1601" s="56" t="s">
        <v>347</v>
      </c>
      <c r="AE1601" s="56" t="s">
        <v>334</v>
      </c>
      <c r="AF1601" s="56" t="s">
        <v>292</v>
      </c>
      <c r="AG1601" s="56">
        <v>2014</v>
      </c>
      <c r="AH1601" s="56" t="s">
        <v>80</v>
      </c>
      <c r="AI1601" s="56" t="s">
        <v>344</v>
      </c>
      <c r="AJ1601" s="56">
        <v>0</v>
      </c>
      <c r="AM1601" s="56">
        <v>42817</v>
      </c>
      <c r="AN1601" s="56" t="s">
        <v>987</v>
      </c>
      <c r="AO1601" s="1">
        <v>41676</v>
      </c>
      <c r="AP1601" s="56" t="s">
        <v>595</v>
      </c>
      <c r="AQ1601" s="56">
        <v>257</v>
      </c>
      <c r="AR1601" s="56">
        <v>0</v>
      </c>
      <c r="AS1601" s="56" t="s">
        <v>346</v>
      </c>
      <c r="BB1601" s="56" t="s">
        <v>339</v>
      </c>
      <c r="BC1601" s="56" t="s">
        <v>263</v>
      </c>
      <c r="BD1601" s="56" t="s">
        <v>593</v>
      </c>
      <c r="BE1601" s="56" t="s">
        <v>347</v>
      </c>
      <c r="BF1601" s="56" t="s">
        <v>334</v>
      </c>
      <c r="BG1601" s="56" t="s">
        <v>594</v>
      </c>
      <c r="BH1601" s="56">
        <v>0</v>
      </c>
      <c r="BI1601" s="56">
        <v>0</v>
      </c>
      <c r="BJ1601" s="56">
        <v>1</v>
      </c>
    </row>
    <row r="1602" spans="1:62" hidden="1" x14ac:dyDescent="0.3">
      <c r="A1602" s="56">
        <v>49209362</v>
      </c>
      <c r="B1602" s="86">
        <v>599473</v>
      </c>
      <c r="C1602" s="1">
        <v>42893</v>
      </c>
      <c r="D1602" s="56" t="s">
        <v>587</v>
      </c>
      <c r="E1602" s="56" t="s">
        <v>588</v>
      </c>
      <c r="F1602" s="56" t="s">
        <v>334</v>
      </c>
      <c r="G1602" s="56" t="s">
        <v>335</v>
      </c>
      <c r="H1602" s="56" t="s">
        <v>336</v>
      </c>
      <c r="I1602" s="56" t="s">
        <v>589</v>
      </c>
      <c r="K1602" s="56" t="s">
        <v>337</v>
      </c>
      <c r="L1602" s="56" t="s">
        <v>590</v>
      </c>
      <c r="M1602" s="56" t="s">
        <v>986</v>
      </c>
      <c r="N1602" s="56" t="s">
        <v>1043</v>
      </c>
      <c r="O1602" s="56" t="s">
        <v>943</v>
      </c>
      <c r="P1602" s="1" t="s">
        <v>110</v>
      </c>
      <c r="Q1602" s="56" t="s">
        <v>241</v>
      </c>
      <c r="R1602" s="56" t="s">
        <v>339</v>
      </c>
      <c r="S1602" s="56">
        <v>178950</v>
      </c>
      <c r="T1602" s="1" t="s">
        <v>111</v>
      </c>
      <c r="U1602" s="56">
        <v>41456</v>
      </c>
      <c r="V1602" s="56">
        <v>43465</v>
      </c>
      <c r="W1602" s="56">
        <v>41456</v>
      </c>
      <c r="X1602" s="56">
        <v>43465</v>
      </c>
      <c r="Y1602" s="56" t="s">
        <v>340</v>
      </c>
      <c r="Z1602" s="56" t="s">
        <v>341</v>
      </c>
      <c r="AA1602" s="56" t="s">
        <v>342</v>
      </c>
      <c r="AB1602" s="56" t="s">
        <v>343</v>
      </c>
      <c r="AC1602" s="56" t="s">
        <v>342</v>
      </c>
      <c r="AD1602" s="56" t="s">
        <v>347</v>
      </c>
      <c r="AE1602" s="56" t="s">
        <v>334</v>
      </c>
      <c r="AF1602" s="56" t="s">
        <v>292</v>
      </c>
      <c r="AG1602" s="56">
        <v>2015</v>
      </c>
      <c r="AH1602" s="56" t="s">
        <v>80</v>
      </c>
      <c r="AI1602" s="56" t="s">
        <v>348</v>
      </c>
      <c r="AJ1602" s="56">
        <v>0</v>
      </c>
      <c r="AM1602" s="56">
        <v>42817</v>
      </c>
      <c r="AN1602" s="56" t="s">
        <v>987</v>
      </c>
      <c r="AO1602" s="1">
        <v>41676</v>
      </c>
      <c r="AP1602" s="56" t="s">
        <v>595</v>
      </c>
      <c r="AQ1602" s="56">
        <v>257</v>
      </c>
      <c r="AR1602" s="56">
        <v>0</v>
      </c>
      <c r="AS1602" s="56" t="s">
        <v>346</v>
      </c>
      <c r="BB1602" s="56" t="s">
        <v>339</v>
      </c>
      <c r="BC1602" s="56" t="s">
        <v>263</v>
      </c>
      <c r="BD1602" s="56" t="s">
        <v>593</v>
      </c>
      <c r="BE1602" s="56" t="s">
        <v>347</v>
      </c>
      <c r="BF1602" s="56" t="s">
        <v>334</v>
      </c>
      <c r="BG1602" s="56" t="s">
        <v>594</v>
      </c>
      <c r="BH1602" s="56">
        <v>0</v>
      </c>
      <c r="BI1602" s="56">
        <v>0</v>
      </c>
      <c r="BJ1602" s="56">
        <v>1</v>
      </c>
    </row>
    <row r="1603" spans="1:62" hidden="1" x14ac:dyDescent="0.3">
      <c r="A1603" s="56">
        <v>49209421</v>
      </c>
      <c r="B1603" s="86">
        <v>599473</v>
      </c>
      <c r="C1603" s="1">
        <v>42893</v>
      </c>
      <c r="D1603" s="56" t="s">
        <v>587</v>
      </c>
      <c r="E1603" s="56" t="s">
        <v>588</v>
      </c>
      <c r="F1603" s="56" t="s">
        <v>334</v>
      </c>
      <c r="G1603" s="56" t="s">
        <v>335</v>
      </c>
      <c r="H1603" s="56" t="s">
        <v>336</v>
      </c>
      <c r="I1603" s="56" t="s">
        <v>589</v>
      </c>
      <c r="K1603" s="56" t="s">
        <v>337</v>
      </c>
      <c r="L1603" s="56" t="s">
        <v>590</v>
      </c>
      <c r="M1603" s="56" t="s">
        <v>986</v>
      </c>
      <c r="N1603" s="56" t="s">
        <v>1043</v>
      </c>
      <c r="O1603" s="56" t="s">
        <v>943</v>
      </c>
      <c r="P1603" s="1" t="s">
        <v>110</v>
      </c>
      <c r="Q1603" s="56" t="s">
        <v>241</v>
      </c>
      <c r="R1603" s="56" t="s">
        <v>339</v>
      </c>
      <c r="S1603" s="56">
        <v>194503</v>
      </c>
      <c r="T1603" s="1" t="s">
        <v>260</v>
      </c>
      <c r="U1603" s="56">
        <v>41456</v>
      </c>
      <c r="V1603" s="56">
        <v>43465</v>
      </c>
      <c r="W1603" s="56">
        <v>41456</v>
      </c>
      <c r="X1603" s="56">
        <v>43465</v>
      </c>
      <c r="Y1603" s="56" t="s">
        <v>340</v>
      </c>
      <c r="Z1603" s="56" t="s">
        <v>367</v>
      </c>
      <c r="AA1603" s="56" t="s">
        <v>347</v>
      </c>
      <c r="AB1603" s="56" t="s">
        <v>343</v>
      </c>
      <c r="AC1603" s="56" t="s">
        <v>342</v>
      </c>
      <c r="AD1603" s="56" t="s">
        <v>347</v>
      </c>
      <c r="AE1603" s="56" t="s">
        <v>334</v>
      </c>
      <c r="AF1603" s="56" t="s">
        <v>292</v>
      </c>
      <c r="AG1603" s="56">
        <v>2016</v>
      </c>
      <c r="AH1603" s="56" t="s">
        <v>80</v>
      </c>
      <c r="AI1603" s="56" t="s">
        <v>348</v>
      </c>
      <c r="AJ1603" s="56">
        <v>0.08</v>
      </c>
      <c r="AM1603" s="56">
        <v>42817</v>
      </c>
      <c r="AN1603" s="56" t="s">
        <v>987</v>
      </c>
      <c r="AO1603" s="1">
        <v>41816</v>
      </c>
      <c r="AP1603" s="56" t="s">
        <v>592</v>
      </c>
      <c r="AQ1603" s="56">
        <v>75721</v>
      </c>
      <c r="AR1603" s="56">
        <v>0</v>
      </c>
      <c r="AS1603" s="56" t="s">
        <v>346</v>
      </c>
      <c r="BB1603" s="56" t="s">
        <v>339</v>
      </c>
      <c r="BC1603" s="56" t="s">
        <v>263</v>
      </c>
      <c r="BD1603" s="56" t="s">
        <v>593</v>
      </c>
      <c r="BE1603" s="56" t="s">
        <v>347</v>
      </c>
      <c r="BF1603" s="56" t="s">
        <v>334</v>
      </c>
      <c r="BG1603" s="56" t="s">
        <v>594</v>
      </c>
      <c r="BH1603" s="56">
        <v>0</v>
      </c>
      <c r="BI1603" s="56">
        <v>0</v>
      </c>
      <c r="BJ1603" s="56">
        <v>1</v>
      </c>
    </row>
    <row r="1604" spans="1:62" hidden="1" x14ac:dyDescent="0.3">
      <c r="A1604" s="56">
        <v>49209423</v>
      </c>
      <c r="B1604" s="86">
        <v>599473</v>
      </c>
      <c r="C1604" s="1">
        <v>42893</v>
      </c>
      <c r="D1604" s="56" t="s">
        <v>587</v>
      </c>
      <c r="E1604" s="56" t="s">
        <v>588</v>
      </c>
      <c r="F1604" s="56" t="s">
        <v>334</v>
      </c>
      <c r="G1604" s="56" t="s">
        <v>335</v>
      </c>
      <c r="H1604" s="56" t="s">
        <v>336</v>
      </c>
      <c r="I1604" s="56" t="s">
        <v>589</v>
      </c>
      <c r="K1604" s="56" t="s">
        <v>337</v>
      </c>
      <c r="L1604" s="56" t="s">
        <v>590</v>
      </c>
      <c r="M1604" s="56" t="s">
        <v>986</v>
      </c>
      <c r="N1604" s="56" t="s">
        <v>1043</v>
      </c>
      <c r="O1604" s="56" t="s">
        <v>943</v>
      </c>
      <c r="P1604" s="1" t="s">
        <v>110</v>
      </c>
      <c r="Q1604" s="56" t="s">
        <v>241</v>
      </c>
      <c r="R1604" s="56" t="s">
        <v>339</v>
      </c>
      <c r="S1604" s="56">
        <v>194503</v>
      </c>
      <c r="T1604" s="1" t="s">
        <v>260</v>
      </c>
      <c r="U1604" s="56">
        <v>41456</v>
      </c>
      <c r="V1604" s="56">
        <v>43465</v>
      </c>
      <c r="W1604" s="56">
        <v>41456</v>
      </c>
      <c r="X1604" s="56">
        <v>43465</v>
      </c>
      <c r="Y1604" s="56" t="s">
        <v>340</v>
      </c>
      <c r="Z1604" s="56" t="s">
        <v>367</v>
      </c>
      <c r="AA1604" s="56" t="s">
        <v>347</v>
      </c>
      <c r="AB1604" s="56" t="s">
        <v>343</v>
      </c>
      <c r="AC1604" s="56" t="s">
        <v>342</v>
      </c>
      <c r="AD1604" s="56" t="s">
        <v>347</v>
      </c>
      <c r="AE1604" s="56" t="s">
        <v>334</v>
      </c>
      <c r="AF1604" s="56" t="s">
        <v>292</v>
      </c>
      <c r="AG1604" s="56">
        <v>2017</v>
      </c>
      <c r="AH1604" s="56" t="s">
        <v>80</v>
      </c>
      <c r="AI1604" s="56" t="s">
        <v>348</v>
      </c>
      <c r="AJ1604" s="56">
        <v>0.09</v>
      </c>
      <c r="AM1604" s="56">
        <v>42817</v>
      </c>
      <c r="AN1604" s="56" t="s">
        <v>987</v>
      </c>
      <c r="AO1604" s="1">
        <v>41816</v>
      </c>
      <c r="AP1604" s="56" t="s">
        <v>592</v>
      </c>
      <c r="AQ1604" s="56">
        <v>75721</v>
      </c>
      <c r="AR1604" s="56">
        <v>0</v>
      </c>
      <c r="AS1604" s="56" t="s">
        <v>346</v>
      </c>
      <c r="BB1604" s="56" t="s">
        <v>339</v>
      </c>
      <c r="BC1604" s="56" t="s">
        <v>263</v>
      </c>
      <c r="BD1604" s="56" t="s">
        <v>593</v>
      </c>
      <c r="BE1604" s="56" t="s">
        <v>347</v>
      </c>
      <c r="BF1604" s="56" t="s">
        <v>334</v>
      </c>
      <c r="BG1604" s="56" t="s">
        <v>594</v>
      </c>
      <c r="BH1604" s="56">
        <v>0</v>
      </c>
      <c r="BI1604" s="56">
        <v>0</v>
      </c>
      <c r="BJ1604" s="56">
        <v>1</v>
      </c>
    </row>
    <row r="1605" spans="1:62" hidden="1" x14ac:dyDescent="0.3">
      <c r="A1605" s="56">
        <v>49209422</v>
      </c>
      <c r="B1605" s="86">
        <v>599473</v>
      </c>
      <c r="C1605" s="1">
        <v>42893</v>
      </c>
      <c r="D1605" s="56" t="s">
        <v>587</v>
      </c>
      <c r="E1605" s="56" t="s">
        <v>588</v>
      </c>
      <c r="F1605" s="56" t="s">
        <v>334</v>
      </c>
      <c r="G1605" s="56" t="s">
        <v>335</v>
      </c>
      <c r="H1605" s="56" t="s">
        <v>336</v>
      </c>
      <c r="I1605" s="56" t="s">
        <v>589</v>
      </c>
      <c r="K1605" s="56" t="s">
        <v>337</v>
      </c>
      <c r="L1605" s="56" t="s">
        <v>590</v>
      </c>
      <c r="M1605" s="56" t="s">
        <v>986</v>
      </c>
      <c r="N1605" s="56" t="s">
        <v>1043</v>
      </c>
      <c r="O1605" s="56" t="s">
        <v>943</v>
      </c>
      <c r="P1605" s="1" t="s">
        <v>110</v>
      </c>
      <c r="Q1605" s="56" t="s">
        <v>241</v>
      </c>
      <c r="R1605" s="56" t="s">
        <v>339</v>
      </c>
      <c r="S1605" s="56">
        <v>194503</v>
      </c>
      <c r="T1605" s="1" t="s">
        <v>260</v>
      </c>
      <c r="U1605" s="56">
        <v>41456</v>
      </c>
      <c r="V1605" s="56">
        <v>43465</v>
      </c>
      <c r="W1605" s="56">
        <v>41456</v>
      </c>
      <c r="X1605" s="56">
        <v>43465</v>
      </c>
      <c r="Y1605" s="56" t="s">
        <v>340</v>
      </c>
      <c r="Z1605" s="56" t="s">
        <v>367</v>
      </c>
      <c r="AA1605" s="56" t="s">
        <v>347</v>
      </c>
      <c r="AB1605" s="56" t="s">
        <v>343</v>
      </c>
      <c r="AC1605" s="56" t="s">
        <v>342</v>
      </c>
      <c r="AD1605" s="56" t="s">
        <v>347</v>
      </c>
      <c r="AE1605" s="56" t="s">
        <v>334</v>
      </c>
      <c r="AF1605" s="56" t="s">
        <v>292</v>
      </c>
      <c r="AG1605" s="56">
        <v>2016</v>
      </c>
      <c r="AH1605" s="56" t="s">
        <v>80</v>
      </c>
      <c r="AI1605" s="56" t="s">
        <v>344</v>
      </c>
      <c r="AJ1605" s="56">
        <v>0.08</v>
      </c>
      <c r="AM1605" s="56">
        <v>42817</v>
      </c>
      <c r="AN1605" s="56" t="s">
        <v>987</v>
      </c>
      <c r="AO1605" s="1">
        <v>41816</v>
      </c>
      <c r="AP1605" s="56" t="s">
        <v>592</v>
      </c>
      <c r="AQ1605" s="56">
        <v>75721</v>
      </c>
      <c r="AR1605" s="56">
        <v>0</v>
      </c>
      <c r="AS1605" s="56" t="s">
        <v>346</v>
      </c>
      <c r="BB1605" s="56" t="s">
        <v>339</v>
      </c>
      <c r="BC1605" s="56" t="s">
        <v>263</v>
      </c>
      <c r="BD1605" s="56" t="s">
        <v>593</v>
      </c>
      <c r="BE1605" s="56" t="s">
        <v>347</v>
      </c>
      <c r="BF1605" s="56" t="s">
        <v>334</v>
      </c>
      <c r="BG1605" s="56" t="s">
        <v>594</v>
      </c>
      <c r="BH1605" s="56">
        <v>0</v>
      </c>
      <c r="BI1605" s="56">
        <v>0</v>
      </c>
      <c r="BJ1605" s="56">
        <v>1</v>
      </c>
    </row>
    <row r="1606" spans="1:62" hidden="1" x14ac:dyDescent="0.3">
      <c r="A1606" s="56">
        <v>49209357</v>
      </c>
      <c r="B1606" s="86">
        <v>599473</v>
      </c>
      <c r="C1606" s="1">
        <v>42893</v>
      </c>
      <c r="D1606" s="56" t="s">
        <v>587</v>
      </c>
      <c r="E1606" s="56" t="s">
        <v>588</v>
      </c>
      <c r="F1606" s="56" t="s">
        <v>334</v>
      </c>
      <c r="G1606" s="56" t="s">
        <v>335</v>
      </c>
      <c r="H1606" s="56" t="s">
        <v>336</v>
      </c>
      <c r="I1606" s="56" t="s">
        <v>589</v>
      </c>
      <c r="K1606" s="56" t="s">
        <v>337</v>
      </c>
      <c r="L1606" s="56" t="s">
        <v>590</v>
      </c>
      <c r="M1606" s="56" t="s">
        <v>986</v>
      </c>
      <c r="N1606" s="56" t="s">
        <v>1043</v>
      </c>
      <c r="O1606" s="56" t="s">
        <v>943</v>
      </c>
      <c r="P1606" s="1" t="s">
        <v>110</v>
      </c>
      <c r="Q1606" s="56" t="s">
        <v>241</v>
      </c>
      <c r="R1606" s="56" t="s">
        <v>339</v>
      </c>
      <c r="S1606" s="56">
        <v>178950</v>
      </c>
      <c r="T1606" s="1" t="s">
        <v>111</v>
      </c>
      <c r="U1606" s="56">
        <v>41456</v>
      </c>
      <c r="V1606" s="56">
        <v>43465</v>
      </c>
      <c r="W1606" s="56">
        <v>41456</v>
      </c>
      <c r="X1606" s="56">
        <v>43465</v>
      </c>
      <c r="Y1606" s="56" t="s">
        <v>340</v>
      </c>
      <c r="Z1606" s="56" t="s">
        <v>341</v>
      </c>
      <c r="AA1606" s="56" t="s">
        <v>342</v>
      </c>
      <c r="AB1606" s="56" t="s">
        <v>343</v>
      </c>
      <c r="AC1606" s="56" t="s">
        <v>342</v>
      </c>
      <c r="AD1606" s="56" t="s">
        <v>347</v>
      </c>
      <c r="AE1606" s="56" t="s">
        <v>334</v>
      </c>
      <c r="AF1606" s="56" t="s">
        <v>291</v>
      </c>
      <c r="AG1606" s="56">
        <v>2016</v>
      </c>
      <c r="AH1606" s="56" t="s">
        <v>80</v>
      </c>
      <c r="AI1606" s="56" t="s">
        <v>348</v>
      </c>
      <c r="AJ1606" s="56">
        <v>1</v>
      </c>
      <c r="AK1606" s="1">
        <v>42369</v>
      </c>
      <c r="AM1606" s="56">
        <v>42817</v>
      </c>
      <c r="AN1606" s="56" t="s">
        <v>987</v>
      </c>
      <c r="AO1606" s="1">
        <v>42381</v>
      </c>
      <c r="AP1606" s="56" t="s">
        <v>592</v>
      </c>
      <c r="AQ1606" s="56">
        <v>257</v>
      </c>
      <c r="AR1606" s="56">
        <v>0</v>
      </c>
      <c r="AS1606" s="56" t="s">
        <v>346</v>
      </c>
      <c r="BB1606" s="56" t="s">
        <v>339</v>
      </c>
      <c r="BC1606" s="56" t="s">
        <v>263</v>
      </c>
      <c r="BD1606" s="56" t="s">
        <v>593</v>
      </c>
      <c r="BE1606" s="56" t="s">
        <v>347</v>
      </c>
      <c r="BF1606" s="56" t="s">
        <v>334</v>
      </c>
      <c r="BG1606" s="56" t="s">
        <v>594</v>
      </c>
      <c r="BH1606" s="56">
        <v>0</v>
      </c>
      <c r="BI1606" s="56">
        <v>0</v>
      </c>
      <c r="BJ1606" s="56">
        <v>1</v>
      </c>
    </row>
    <row r="1607" spans="1:62" hidden="1" x14ac:dyDescent="0.3">
      <c r="A1607" s="56">
        <v>49209427</v>
      </c>
      <c r="B1607" s="86">
        <v>599473</v>
      </c>
      <c r="C1607" s="1">
        <v>42893</v>
      </c>
      <c r="D1607" s="56" t="s">
        <v>587</v>
      </c>
      <c r="E1607" s="56" t="s">
        <v>588</v>
      </c>
      <c r="F1607" s="56" t="s">
        <v>334</v>
      </c>
      <c r="G1607" s="56" t="s">
        <v>335</v>
      </c>
      <c r="H1607" s="56" t="s">
        <v>336</v>
      </c>
      <c r="I1607" s="56" t="s">
        <v>589</v>
      </c>
      <c r="K1607" s="56" t="s">
        <v>337</v>
      </c>
      <c r="L1607" s="56" t="s">
        <v>590</v>
      </c>
      <c r="M1607" s="56" t="s">
        <v>986</v>
      </c>
      <c r="N1607" s="56" t="s">
        <v>1043</v>
      </c>
      <c r="O1607" s="56" t="s">
        <v>943</v>
      </c>
      <c r="P1607" s="1" t="s">
        <v>188</v>
      </c>
      <c r="Q1607" s="56" t="s">
        <v>241</v>
      </c>
      <c r="R1607" s="56" t="s">
        <v>339</v>
      </c>
      <c r="S1607" s="56">
        <v>141125</v>
      </c>
      <c r="T1607" s="1" t="s">
        <v>351</v>
      </c>
      <c r="U1607" s="56">
        <v>41456</v>
      </c>
      <c r="V1607" s="56">
        <v>43465</v>
      </c>
      <c r="W1607" s="56">
        <v>41365</v>
      </c>
      <c r="X1607" s="56">
        <v>43465</v>
      </c>
      <c r="Y1607" s="56" t="s">
        <v>340</v>
      </c>
      <c r="Z1607" s="56" t="s">
        <v>341</v>
      </c>
      <c r="AA1607" s="56" t="s">
        <v>342</v>
      </c>
      <c r="AB1607" s="56" t="s">
        <v>343</v>
      </c>
      <c r="AC1607" s="56" t="s">
        <v>342</v>
      </c>
      <c r="AD1607" s="56" t="s">
        <v>342</v>
      </c>
      <c r="AE1607" s="56" t="s">
        <v>334</v>
      </c>
      <c r="AF1607" s="56" t="s">
        <v>291</v>
      </c>
      <c r="AG1607" s="56">
        <v>2015</v>
      </c>
      <c r="AH1607" s="56" t="s">
        <v>80</v>
      </c>
      <c r="AI1607" s="56" t="s">
        <v>344</v>
      </c>
      <c r="AJ1607" s="56">
        <v>2</v>
      </c>
      <c r="AK1607" s="1">
        <v>42185</v>
      </c>
      <c r="AL1607" s="56" t="s">
        <v>873</v>
      </c>
      <c r="AM1607" s="56">
        <v>42817</v>
      </c>
      <c r="AN1607" s="56" t="s">
        <v>987</v>
      </c>
      <c r="AO1607" s="1">
        <v>42585</v>
      </c>
      <c r="AP1607" s="56" t="s">
        <v>551</v>
      </c>
      <c r="AQ1607" s="56">
        <v>246</v>
      </c>
      <c r="AR1607" s="56">
        <v>0</v>
      </c>
      <c r="AS1607" s="56" t="s">
        <v>346</v>
      </c>
      <c r="BB1607" s="56" t="s">
        <v>339</v>
      </c>
      <c r="BC1607" s="56" t="s">
        <v>263</v>
      </c>
      <c r="BD1607" s="56" t="s">
        <v>593</v>
      </c>
      <c r="BE1607" s="56" t="s">
        <v>347</v>
      </c>
      <c r="BF1607" s="56" t="s">
        <v>334</v>
      </c>
      <c r="BG1607" s="56" t="s">
        <v>594</v>
      </c>
      <c r="BH1607" s="56">
        <v>0</v>
      </c>
      <c r="BI1607" s="56">
        <v>0</v>
      </c>
      <c r="BJ1607" s="56">
        <v>1</v>
      </c>
    </row>
    <row r="1608" spans="1:62" hidden="1" x14ac:dyDescent="0.3">
      <c r="A1608" s="56">
        <v>49209425</v>
      </c>
      <c r="B1608" s="86">
        <v>599473</v>
      </c>
      <c r="C1608" s="1">
        <v>42893</v>
      </c>
      <c r="D1608" s="56" t="s">
        <v>587</v>
      </c>
      <c r="E1608" s="56" t="s">
        <v>588</v>
      </c>
      <c r="F1608" s="56" t="s">
        <v>334</v>
      </c>
      <c r="G1608" s="56" t="s">
        <v>335</v>
      </c>
      <c r="H1608" s="56" t="s">
        <v>336</v>
      </c>
      <c r="I1608" s="56" t="s">
        <v>589</v>
      </c>
      <c r="K1608" s="56" t="s">
        <v>337</v>
      </c>
      <c r="L1608" s="56" t="s">
        <v>590</v>
      </c>
      <c r="M1608" s="56" t="s">
        <v>986</v>
      </c>
      <c r="N1608" s="56" t="s">
        <v>1043</v>
      </c>
      <c r="O1608" s="56" t="s">
        <v>943</v>
      </c>
      <c r="P1608" s="1" t="s">
        <v>188</v>
      </c>
      <c r="Q1608" s="56" t="s">
        <v>241</v>
      </c>
      <c r="R1608" s="56" t="s">
        <v>339</v>
      </c>
      <c r="S1608" s="56">
        <v>141125</v>
      </c>
      <c r="T1608" s="1" t="s">
        <v>351</v>
      </c>
      <c r="U1608" s="56">
        <v>41456</v>
      </c>
      <c r="V1608" s="56">
        <v>43465</v>
      </c>
      <c r="W1608" s="56">
        <v>41365</v>
      </c>
      <c r="X1608" s="56">
        <v>43465</v>
      </c>
      <c r="Y1608" s="56" t="s">
        <v>340</v>
      </c>
      <c r="Z1608" s="56" t="s">
        <v>341</v>
      </c>
      <c r="AA1608" s="56" t="s">
        <v>342</v>
      </c>
      <c r="AB1608" s="56" t="s">
        <v>343</v>
      </c>
      <c r="AC1608" s="56" t="s">
        <v>342</v>
      </c>
      <c r="AD1608" s="56" t="s">
        <v>342</v>
      </c>
      <c r="AE1608" s="56" t="s">
        <v>334</v>
      </c>
      <c r="AF1608" s="56" t="s">
        <v>291</v>
      </c>
      <c r="AG1608" s="56">
        <v>2014</v>
      </c>
      <c r="AH1608" s="56" t="s">
        <v>80</v>
      </c>
      <c r="AI1608" s="56" t="s">
        <v>344</v>
      </c>
      <c r="AJ1608" s="56">
        <v>0</v>
      </c>
      <c r="AK1608" s="1">
        <v>41820</v>
      </c>
      <c r="AL1608" s="56" t="s">
        <v>612</v>
      </c>
      <c r="AM1608" s="56">
        <v>42817</v>
      </c>
      <c r="AN1608" s="56" t="s">
        <v>987</v>
      </c>
      <c r="AO1608" s="1">
        <v>42585</v>
      </c>
      <c r="AP1608" s="56" t="s">
        <v>551</v>
      </c>
      <c r="AQ1608" s="56">
        <v>246</v>
      </c>
      <c r="AR1608" s="56">
        <v>0</v>
      </c>
      <c r="AS1608" s="56" t="s">
        <v>346</v>
      </c>
      <c r="BB1608" s="56" t="s">
        <v>339</v>
      </c>
      <c r="BC1608" s="56" t="s">
        <v>263</v>
      </c>
      <c r="BD1608" s="56" t="s">
        <v>593</v>
      </c>
      <c r="BE1608" s="56" t="s">
        <v>347</v>
      </c>
      <c r="BF1608" s="56" t="s">
        <v>334</v>
      </c>
      <c r="BG1608" s="56" t="s">
        <v>594</v>
      </c>
      <c r="BH1608" s="56">
        <v>0</v>
      </c>
      <c r="BI1608" s="56">
        <v>0</v>
      </c>
      <c r="BJ1608" s="56">
        <v>1</v>
      </c>
    </row>
    <row r="1609" spans="1:62" hidden="1" x14ac:dyDescent="0.3">
      <c r="A1609" s="56">
        <v>49209424</v>
      </c>
      <c r="B1609" s="86">
        <v>599473</v>
      </c>
      <c r="C1609" s="1">
        <v>42893</v>
      </c>
      <c r="D1609" s="56" t="s">
        <v>587</v>
      </c>
      <c r="E1609" s="56" t="s">
        <v>588</v>
      </c>
      <c r="F1609" s="56" t="s">
        <v>334</v>
      </c>
      <c r="G1609" s="56" t="s">
        <v>335</v>
      </c>
      <c r="H1609" s="56" t="s">
        <v>336</v>
      </c>
      <c r="I1609" s="56" t="s">
        <v>589</v>
      </c>
      <c r="K1609" s="56" t="s">
        <v>337</v>
      </c>
      <c r="L1609" s="56" t="s">
        <v>590</v>
      </c>
      <c r="M1609" s="56" t="s">
        <v>986</v>
      </c>
      <c r="N1609" s="56" t="s">
        <v>1043</v>
      </c>
      <c r="O1609" s="56" t="s">
        <v>943</v>
      </c>
      <c r="P1609" s="1" t="s">
        <v>188</v>
      </c>
      <c r="Q1609" s="56" t="s">
        <v>241</v>
      </c>
      <c r="R1609" s="56" t="s">
        <v>339</v>
      </c>
      <c r="S1609" s="56">
        <v>141125</v>
      </c>
      <c r="T1609" s="1" t="s">
        <v>351</v>
      </c>
      <c r="U1609" s="56">
        <v>41456</v>
      </c>
      <c r="V1609" s="56">
        <v>43465</v>
      </c>
      <c r="W1609" s="56">
        <v>41365</v>
      </c>
      <c r="X1609" s="56">
        <v>43465</v>
      </c>
      <c r="Y1609" s="56" t="s">
        <v>340</v>
      </c>
      <c r="Z1609" s="56" t="s">
        <v>341</v>
      </c>
      <c r="AA1609" s="56" t="s">
        <v>342</v>
      </c>
      <c r="AB1609" s="56" t="s">
        <v>343</v>
      </c>
      <c r="AC1609" s="56" t="s">
        <v>342</v>
      </c>
      <c r="AD1609" s="56" t="s">
        <v>342</v>
      </c>
      <c r="AE1609" s="56" t="s">
        <v>334</v>
      </c>
      <c r="AF1609" s="56" t="s">
        <v>291</v>
      </c>
      <c r="AG1609" s="56">
        <v>2014</v>
      </c>
      <c r="AH1609" s="56" t="s">
        <v>80</v>
      </c>
      <c r="AI1609" s="56" t="s">
        <v>348</v>
      </c>
      <c r="AJ1609" s="56">
        <v>2</v>
      </c>
      <c r="AK1609" s="1">
        <v>41639</v>
      </c>
      <c r="AL1609" s="56" t="s">
        <v>612</v>
      </c>
      <c r="AM1609" s="56">
        <v>42817</v>
      </c>
      <c r="AN1609" s="56" t="s">
        <v>987</v>
      </c>
      <c r="AO1609" s="1">
        <v>41663</v>
      </c>
      <c r="AP1609" s="56" t="s">
        <v>592</v>
      </c>
      <c r="AQ1609" s="56">
        <v>246</v>
      </c>
      <c r="AR1609" s="56">
        <v>0</v>
      </c>
      <c r="AS1609" s="56" t="s">
        <v>346</v>
      </c>
      <c r="BB1609" s="56" t="s">
        <v>339</v>
      </c>
      <c r="BC1609" s="56" t="s">
        <v>263</v>
      </c>
      <c r="BD1609" s="56" t="s">
        <v>593</v>
      </c>
      <c r="BE1609" s="56" t="s">
        <v>347</v>
      </c>
      <c r="BF1609" s="56" t="s">
        <v>334</v>
      </c>
      <c r="BG1609" s="56" t="s">
        <v>594</v>
      </c>
      <c r="BH1609" s="56">
        <v>0</v>
      </c>
      <c r="BI1609" s="56">
        <v>0</v>
      </c>
      <c r="BJ1609" s="56">
        <v>1</v>
      </c>
    </row>
    <row r="1610" spans="1:62" hidden="1" x14ac:dyDescent="0.3">
      <c r="A1610" s="56">
        <v>49209354</v>
      </c>
      <c r="B1610" s="86">
        <v>599473</v>
      </c>
      <c r="C1610" s="1">
        <v>42893</v>
      </c>
      <c r="D1610" s="56" t="s">
        <v>587</v>
      </c>
      <c r="E1610" s="56" t="s">
        <v>588</v>
      </c>
      <c r="F1610" s="56" t="s">
        <v>334</v>
      </c>
      <c r="G1610" s="56" t="s">
        <v>335</v>
      </c>
      <c r="H1610" s="56" t="s">
        <v>336</v>
      </c>
      <c r="I1610" s="56" t="s">
        <v>589</v>
      </c>
      <c r="K1610" s="56" t="s">
        <v>337</v>
      </c>
      <c r="L1610" s="56" t="s">
        <v>590</v>
      </c>
      <c r="M1610" s="56" t="s">
        <v>986</v>
      </c>
      <c r="N1610" s="56" t="s">
        <v>1043</v>
      </c>
      <c r="O1610" s="56" t="s">
        <v>943</v>
      </c>
      <c r="P1610" s="1" t="s">
        <v>110</v>
      </c>
      <c r="Q1610" s="56" t="s">
        <v>241</v>
      </c>
      <c r="R1610" s="56" t="s">
        <v>339</v>
      </c>
      <c r="S1610" s="56">
        <v>178950</v>
      </c>
      <c r="T1610" s="1" t="s">
        <v>111</v>
      </c>
      <c r="U1610" s="56">
        <v>41456</v>
      </c>
      <c r="V1610" s="56">
        <v>43465</v>
      </c>
      <c r="W1610" s="56">
        <v>41456</v>
      </c>
      <c r="X1610" s="56">
        <v>43465</v>
      </c>
      <c r="Y1610" s="56" t="s">
        <v>340</v>
      </c>
      <c r="Z1610" s="56" t="s">
        <v>341</v>
      </c>
      <c r="AA1610" s="56" t="s">
        <v>342</v>
      </c>
      <c r="AB1610" s="56" t="s">
        <v>343</v>
      </c>
      <c r="AC1610" s="56" t="s">
        <v>342</v>
      </c>
      <c r="AD1610" s="56" t="s">
        <v>347</v>
      </c>
      <c r="AE1610" s="56" t="s">
        <v>334</v>
      </c>
      <c r="AF1610" s="56" t="s">
        <v>291</v>
      </c>
      <c r="AG1610" s="56">
        <v>2014</v>
      </c>
      <c r="AH1610" s="56" t="s">
        <v>80</v>
      </c>
      <c r="AI1610" s="56" t="s">
        <v>344</v>
      </c>
      <c r="AJ1610" s="56">
        <v>0</v>
      </c>
      <c r="AK1610" s="1">
        <v>41820</v>
      </c>
      <c r="AM1610" s="56">
        <v>42817</v>
      </c>
      <c r="AN1610" s="56" t="s">
        <v>987</v>
      </c>
      <c r="AO1610" s="1">
        <v>41829</v>
      </c>
      <c r="AP1610" s="56" t="s">
        <v>592</v>
      </c>
      <c r="AQ1610" s="56">
        <v>257</v>
      </c>
      <c r="AR1610" s="56">
        <v>0</v>
      </c>
      <c r="AS1610" s="56" t="s">
        <v>346</v>
      </c>
      <c r="BB1610" s="56" t="s">
        <v>339</v>
      </c>
      <c r="BC1610" s="56" t="s">
        <v>263</v>
      </c>
      <c r="BD1610" s="56" t="s">
        <v>593</v>
      </c>
      <c r="BE1610" s="56" t="s">
        <v>347</v>
      </c>
      <c r="BF1610" s="56" t="s">
        <v>334</v>
      </c>
      <c r="BG1610" s="56" t="s">
        <v>594</v>
      </c>
      <c r="BH1610" s="56">
        <v>0</v>
      </c>
      <c r="BI1610" s="56">
        <v>0</v>
      </c>
      <c r="BJ1610" s="56">
        <v>1</v>
      </c>
    </row>
    <row r="1611" spans="1:62" hidden="1" x14ac:dyDescent="0.3">
      <c r="A1611" s="56">
        <v>49209350</v>
      </c>
      <c r="B1611" s="86">
        <v>599473</v>
      </c>
      <c r="C1611" s="1">
        <v>42893</v>
      </c>
      <c r="D1611" s="56" t="s">
        <v>587</v>
      </c>
      <c r="E1611" s="56" t="s">
        <v>588</v>
      </c>
      <c r="F1611" s="56" t="s">
        <v>334</v>
      </c>
      <c r="G1611" s="56" t="s">
        <v>335</v>
      </c>
      <c r="H1611" s="56" t="s">
        <v>336</v>
      </c>
      <c r="I1611" s="56" t="s">
        <v>589</v>
      </c>
      <c r="K1611" s="56" t="s">
        <v>337</v>
      </c>
      <c r="L1611" s="56" t="s">
        <v>590</v>
      </c>
      <c r="M1611" s="56" t="s">
        <v>986</v>
      </c>
      <c r="N1611" s="56" t="s">
        <v>1043</v>
      </c>
      <c r="O1611" s="56" t="s">
        <v>943</v>
      </c>
      <c r="P1611" s="1" t="s">
        <v>110</v>
      </c>
      <c r="Q1611" s="56" t="s">
        <v>241</v>
      </c>
      <c r="R1611" s="56" t="s">
        <v>339</v>
      </c>
      <c r="S1611" s="56">
        <v>143489</v>
      </c>
      <c r="T1611" s="1" t="s">
        <v>257</v>
      </c>
      <c r="U1611" s="56">
        <v>41456</v>
      </c>
      <c r="V1611" s="56">
        <v>43465</v>
      </c>
      <c r="W1611" s="56">
        <v>41365</v>
      </c>
      <c r="X1611" s="56">
        <v>43465</v>
      </c>
      <c r="Y1611" s="56" t="s">
        <v>340</v>
      </c>
      <c r="Z1611" s="56" t="s">
        <v>341</v>
      </c>
      <c r="AA1611" s="56" t="s">
        <v>347</v>
      </c>
      <c r="AB1611" s="56" t="s">
        <v>343</v>
      </c>
      <c r="AC1611" s="56" t="s">
        <v>342</v>
      </c>
      <c r="AD1611" s="56" t="s">
        <v>342</v>
      </c>
      <c r="AE1611" s="56" t="s">
        <v>334</v>
      </c>
      <c r="AF1611" s="56" t="s">
        <v>292</v>
      </c>
      <c r="AG1611" s="56">
        <v>2016</v>
      </c>
      <c r="AH1611" s="56" t="s">
        <v>80</v>
      </c>
      <c r="AI1611" s="56" t="s">
        <v>344</v>
      </c>
      <c r="AJ1611" s="56">
        <v>375</v>
      </c>
      <c r="AM1611" s="56">
        <v>42817</v>
      </c>
      <c r="AN1611" s="56" t="s">
        <v>987</v>
      </c>
      <c r="AO1611" s="1">
        <v>41813</v>
      </c>
      <c r="AP1611" s="56" t="s">
        <v>592</v>
      </c>
      <c r="AQ1611" s="56">
        <v>64160</v>
      </c>
      <c r="AR1611" s="56">
        <v>0</v>
      </c>
      <c r="AS1611" s="56" t="s">
        <v>346</v>
      </c>
      <c r="BB1611" s="56" t="s">
        <v>339</v>
      </c>
      <c r="BC1611" s="56" t="s">
        <v>263</v>
      </c>
      <c r="BD1611" s="56" t="s">
        <v>593</v>
      </c>
      <c r="BE1611" s="56" t="s">
        <v>347</v>
      </c>
      <c r="BF1611" s="56" t="s">
        <v>334</v>
      </c>
      <c r="BG1611" s="56" t="s">
        <v>594</v>
      </c>
      <c r="BH1611" s="56">
        <v>0</v>
      </c>
      <c r="BI1611" s="56">
        <v>0</v>
      </c>
      <c r="BJ1611" s="56">
        <v>1</v>
      </c>
    </row>
    <row r="1612" spans="1:62" hidden="1" x14ac:dyDescent="0.3">
      <c r="A1612" s="56">
        <v>49209353</v>
      </c>
      <c r="B1612" s="86">
        <v>599473</v>
      </c>
      <c r="C1612" s="1">
        <v>42893</v>
      </c>
      <c r="D1612" s="56" t="s">
        <v>587</v>
      </c>
      <c r="E1612" s="56" t="s">
        <v>588</v>
      </c>
      <c r="F1612" s="56" t="s">
        <v>334</v>
      </c>
      <c r="G1612" s="56" t="s">
        <v>335</v>
      </c>
      <c r="H1612" s="56" t="s">
        <v>336</v>
      </c>
      <c r="I1612" s="56" t="s">
        <v>589</v>
      </c>
      <c r="K1612" s="56" t="s">
        <v>337</v>
      </c>
      <c r="L1612" s="56" t="s">
        <v>590</v>
      </c>
      <c r="M1612" s="56" t="s">
        <v>986</v>
      </c>
      <c r="N1612" s="56" t="s">
        <v>1043</v>
      </c>
      <c r="O1612" s="56" t="s">
        <v>943</v>
      </c>
      <c r="P1612" s="1" t="s">
        <v>110</v>
      </c>
      <c r="Q1612" s="56" t="s">
        <v>241</v>
      </c>
      <c r="R1612" s="56" t="s">
        <v>339</v>
      </c>
      <c r="S1612" s="56">
        <v>178950</v>
      </c>
      <c r="T1612" s="1" t="s">
        <v>111</v>
      </c>
      <c r="U1612" s="56">
        <v>41456</v>
      </c>
      <c r="V1612" s="56">
        <v>43465</v>
      </c>
      <c r="W1612" s="56">
        <v>41456</v>
      </c>
      <c r="X1612" s="56">
        <v>43465</v>
      </c>
      <c r="Y1612" s="56" t="s">
        <v>340</v>
      </c>
      <c r="Z1612" s="56" t="s">
        <v>341</v>
      </c>
      <c r="AA1612" s="56" t="s">
        <v>342</v>
      </c>
      <c r="AB1612" s="56" t="s">
        <v>343</v>
      </c>
      <c r="AC1612" s="56" t="s">
        <v>342</v>
      </c>
      <c r="AD1612" s="56" t="s">
        <v>347</v>
      </c>
      <c r="AE1612" s="56" t="s">
        <v>334</v>
      </c>
      <c r="AF1612" s="56" t="s">
        <v>291</v>
      </c>
      <c r="AG1612" s="56">
        <v>2014</v>
      </c>
      <c r="AH1612" s="56" t="s">
        <v>80</v>
      </c>
      <c r="AI1612" s="56" t="s">
        <v>348</v>
      </c>
      <c r="AJ1612" s="56">
        <v>0</v>
      </c>
      <c r="AK1612" s="1">
        <v>41639</v>
      </c>
      <c r="AM1612" s="56">
        <v>42817</v>
      </c>
      <c r="AN1612" s="56" t="s">
        <v>987</v>
      </c>
      <c r="AO1612" s="1">
        <v>41675</v>
      </c>
      <c r="AP1612" s="56" t="s">
        <v>595</v>
      </c>
      <c r="AQ1612" s="56">
        <v>257</v>
      </c>
      <c r="AR1612" s="56">
        <v>0</v>
      </c>
      <c r="AS1612" s="56" t="s">
        <v>346</v>
      </c>
      <c r="BB1612" s="56" t="s">
        <v>339</v>
      </c>
      <c r="BC1612" s="56" t="s">
        <v>263</v>
      </c>
      <c r="BD1612" s="56" t="s">
        <v>593</v>
      </c>
      <c r="BE1612" s="56" t="s">
        <v>347</v>
      </c>
      <c r="BF1612" s="56" t="s">
        <v>334</v>
      </c>
      <c r="BG1612" s="56" t="s">
        <v>594</v>
      </c>
      <c r="BH1612" s="56">
        <v>0</v>
      </c>
      <c r="BI1612" s="56">
        <v>0</v>
      </c>
      <c r="BJ1612" s="56">
        <v>1</v>
      </c>
    </row>
    <row r="1613" spans="1:62" hidden="1" x14ac:dyDescent="0.3">
      <c r="A1613" s="56">
        <v>49209426</v>
      </c>
      <c r="B1613" s="86">
        <v>599473</v>
      </c>
      <c r="C1613" s="1">
        <v>42893</v>
      </c>
      <c r="D1613" s="56" t="s">
        <v>587</v>
      </c>
      <c r="E1613" s="56" t="s">
        <v>588</v>
      </c>
      <c r="F1613" s="56" t="s">
        <v>334</v>
      </c>
      <c r="G1613" s="56" t="s">
        <v>335</v>
      </c>
      <c r="H1613" s="56" t="s">
        <v>336</v>
      </c>
      <c r="I1613" s="56" t="s">
        <v>589</v>
      </c>
      <c r="K1613" s="56" t="s">
        <v>337</v>
      </c>
      <c r="L1613" s="56" t="s">
        <v>590</v>
      </c>
      <c r="M1613" s="56" t="s">
        <v>986</v>
      </c>
      <c r="N1613" s="56" t="s">
        <v>1043</v>
      </c>
      <c r="O1613" s="56" t="s">
        <v>943</v>
      </c>
      <c r="P1613" s="1" t="s">
        <v>188</v>
      </c>
      <c r="Q1613" s="56" t="s">
        <v>241</v>
      </c>
      <c r="R1613" s="56" t="s">
        <v>339</v>
      </c>
      <c r="S1613" s="56">
        <v>141125</v>
      </c>
      <c r="T1613" s="1" t="s">
        <v>351</v>
      </c>
      <c r="U1613" s="56">
        <v>41456</v>
      </c>
      <c r="V1613" s="56">
        <v>43465</v>
      </c>
      <c r="W1613" s="56">
        <v>41365</v>
      </c>
      <c r="X1613" s="56">
        <v>43465</v>
      </c>
      <c r="Y1613" s="56" t="s">
        <v>340</v>
      </c>
      <c r="Z1613" s="56" t="s">
        <v>341</v>
      </c>
      <c r="AA1613" s="56" t="s">
        <v>342</v>
      </c>
      <c r="AB1613" s="56" t="s">
        <v>343</v>
      </c>
      <c r="AC1613" s="56" t="s">
        <v>342</v>
      </c>
      <c r="AD1613" s="56" t="s">
        <v>342</v>
      </c>
      <c r="AE1613" s="56" t="s">
        <v>334</v>
      </c>
      <c r="AF1613" s="56" t="s">
        <v>291</v>
      </c>
      <c r="AG1613" s="56">
        <v>2015</v>
      </c>
      <c r="AH1613" s="56" t="s">
        <v>80</v>
      </c>
      <c r="AI1613" s="56" t="s">
        <v>348</v>
      </c>
      <c r="AJ1613" s="56">
        <v>1</v>
      </c>
      <c r="AK1613" s="1">
        <v>42004</v>
      </c>
      <c r="AL1613" s="56" t="s">
        <v>871</v>
      </c>
      <c r="AM1613" s="56">
        <v>42817</v>
      </c>
      <c r="AN1613" s="56" t="s">
        <v>987</v>
      </c>
      <c r="AO1613" s="1">
        <v>42585</v>
      </c>
      <c r="AP1613" s="56" t="s">
        <v>551</v>
      </c>
      <c r="AQ1613" s="56">
        <v>246</v>
      </c>
      <c r="AR1613" s="56">
        <v>0</v>
      </c>
      <c r="AS1613" s="56" t="s">
        <v>346</v>
      </c>
      <c r="BB1613" s="56" t="s">
        <v>339</v>
      </c>
      <c r="BC1613" s="56" t="s">
        <v>263</v>
      </c>
      <c r="BD1613" s="56" t="s">
        <v>593</v>
      </c>
      <c r="BE1613" s="56" t="s">
        <v>347</v>
      </c>
      <c r="BF1613" s="56" t="s">
        <v>334</v>
      </c>
      <c r="BG1613" s="56" t="s">
        <v>594</v>
      </c>
      <c r="BH1613" s="56">
        <v>0</v>
      </c>
      <c r="BI1613" s="56">
        <v>0</v>
      </c>
      <c r="BJ1613" s="56">
        <v>1</v>
      </c>
    </row>
    <row r="1614" spans="1:62" hidden="1" x14ac:dyDescent="0.3">
      <c r="A1614" s="56">
        <v>49209332</v>
      </c>
      <c r="B1614" s="86">
        <v>599473</v>
      </c>
      <c r="C1614" s="1">
        <v>42893</v>
      </c>
      <c r="D1614" s="56" t="s">
        <v>587</v>
      </c>
      <c r="E1614" s="56" t="s">
        <v>588</v>
      </c>
      <c r="F1614" s="56" t="s">
        <v>334</v>
      </c>
      <c r="G1614" s="56" t="s">
        <v>335</v>
      </c>
      <c r="H1614" s="56" t="s">
        <v>336</v>
      </c>
      <c r="I1614" s="56" t="s">
        <v>589</v>
      </c>
      <c r="K1614" s="56" t="s">
        <v>337</v>
      </c>
      <c r="L1614" s="56" t="s">
        <v>590</v>
      </c>
      <c r="M1614" s="56" t="s">
        <v>986</v>
      </c>
      <c r="N1614" s="56" t="s">
        <v>1043</v>
      </c>
      <c r="O1614" s="56" t="s">
        <v>943</v>
      </c>
      <c r="P1614" s="1" t="s">
        <v>105</v>
      </c>
      <c r="S1614" s="56">
        <v>108886</v>
      </c>
      <c r="T1614" s="1" t="s">
        <v>614</v>
      </c>
      <c r="U1614" s="56">
        <v>41456</v>
      </c>
      <c r="V1614" s="56">
        <v>43465</v>
      </c>
      <c r="W1614" s="56">
        <v>41365</v>
      </c>
      <c r="X1614" s="56">
        <v>41320</v>
      </c>
      <c r="Y1614" s="56" t="s">
        <v>340</v>
      </c>
      <c r="Z1614" s="56" t="s">
        <v>367</v>
      </c>
      <c r="AA1614" s="56" t="s">
        <v>342</v>
      </c>
      <c r="AB1614" s="56" t="s">
        <v>343</v>
      </c>
      <c r="AC1614" s="56" t="s">
        <v>342</v>
      </c>
      <c r="AD1614" s="56" t="s">
        <v>347</v>
      </c>
      <c r="AE1614" s="56" t="s">
        <v>352</v>
      </c>
      <c r="AF1614" s="56" t="s">
        <v>224</v>
      </c>
      <c r="AG1614" s="56">
        <v>2013</v>
      </c>
      <c r="AH1614" s="56" t="s">
        <v>80</v>
      </c>
      <c r="AI1614" s="56" t="s">
        <v>339</v>
      </c>
      <c r="AJ1614" s="56">
        <v>2000</v>
      </c>
      <c r="AM1614" s="56">
        <v>41320</v>
      </c>
      <c r="AN1614" s="56" t="s">
        <v>595</v>
      </c>
      <c r="AO1614" s="1">
        <v>41317</v>
      </c>
      <c r="AP1614" s="56" t="s">
        <v>595</v>
      </c>
      <c r="AQ1614" s="56">
        <v>299</v>
      </c>
      <c r="AR1614" s="56">
        <v>0</v>
      </c>
      <c r="AS1614" s="56" t="s">
        <v>346</v>
      </c>
      <c r="BB1614" s="56" t="s">
        <v>339</v>
      </c>
      <c r="BC1614" s="56" t="s">
        <v>263</v>
      </c>
      <c r="BD1614" s="56" t="s">
        <v>593</v>
      </c>
      <c r="BE1614" s="56" t="s">
        <v>347</v>
      </c>
      <c r="BF1614" s="56" t="s">
        <v>334</v>
      </c>
      <c r="BG1614" s="56" t="s">
        <v>594</v>
      </c>
      <c r="BH1614" s="56">
        <v>0</v>
      </c>
      <c r="BI1614" s="56">
        <v>0</v>
      </c>
      <c r="BJ1614" s="56">
        <v>0</v>
      </c>
    </row>
    <row r="1615" spans="1:62" hidden="1" x14ac:dyDescent="0.3">
      <c r="A1615" s="56">
        <v>49209431</v>
      </c>
      <c r="B1615" s="86">
        <v>599473</v>
      </c>
      <c r="C1615" s="1">
        <v>42893</v>
      </c>
      <c r="D1615" s="56" t="s">
        <v>587</v>
      </c>
      <c r="E1615" s="56" t="s">
        <v>588</v>
      </c>
      <c r="F1615" s="56" t="s">
        <v>334</v>
      </c>
      <c r="G1615" s="56" t="s">
        <v>335</v>
      </c>
      <c r="H1615" s="56" t="s">
        <v>336</v>
      </c>
      <c r="I1615" s="56" t="s">
        <v>589</v>
      </c>
      <c r="K1615" s="56" t="s">
        <v>337</v>
      </c>
      <c r="L1615" s="56" t="s">
        <v>590</v>
      </c>
      <c r="M1615" s="56" t="s">
        <v>986</v>
      </c>
      <c r="N1615" s="56" t="s">
        <v>1043</v>
      </c>
      <c r="O1615" s="56" t="s">
        <v>943</v>
      </c>
      <c r="P1615" s="1" t="s">
        <v>188</v>
      </c>
      <c r="Q1615" s="56" t="s">
        <v>241</v>
      </c>
      <c r="R1615" s="56" t="s">
        <v>339</v>
      </c>
      <c r="S1615" s="56">
        <v>141125</v>
      </c>
      <c r="T1615" s="1" t="s">
        <v>351</v>
      </c>
      <c r="U1615" s="56">
        <v>41456</v>
      </c>
      <c r="V1615" s="56">
        <v>43465</v>
      </c>
      <c r="W1615" s="56">
        <v>41365</v>
      </c>
      <c r="X1615" s="56">
        <v>43465</v>
      </c>
      <c r="Y1615" s="56" t="s">
        <v>340</v>
      </c>
      <c r="Z1615" s="56" t="s">
        <v>341</v>
      </c>
      <c r="AA1615" s="56" t="s">
        <v>342</v>
      </c>
      <c r="AB1615" s="56" t="s">
        <v>343</v>
      </c>
      <c r="AC1615" s="56" t="s">
        <v>342</v>
      </c>
      <c r="AD1615" s="56" t="s">
        <v>342</v>
      </c>
      <c r="AE1615" s="56" t="s">
        <v>334</v>
      </c>
      <c r="AF1615" s="56" t="s">
        <v>292</v>
      </c>
      <c r="AG1615" s="56">
        <v>2014</v>
      </c>
      <c r="AH1615" s="56" t="s">
        <v>80</v>
      </c>
      <c r="AI1615" s="56" t="s">
        <v>348</v>
      </c>
      <c r="AJ1615" s="56">
        <v>1</v>
      </c>
      <c r="AM1615" s="56">
        <v>42817</v>
      </c>
      <c r="AN1615" s="56" t="s">
        <v>987</v>
      </c>
      <c r="AO1615" s="1">
        <v>41362</v>
      </c>
      <c r="AP1615" s="56" t="s">
        <v>595</v>
      </c>
      <c r="AQ1615" s="56">
        <v>246</v>
      </c>
      <c r="AR1615" s="56">
        <v>0</v>
      </c>
      <c r="AS1615" s="56" t="s">
        <v>346</v>
      </c>
      <c r="BB1615" s="56" t="s">
        <v>339</v>
      </c>
      <c r="BC1615" s="56" t="s">
        <v>263</v>
      </c>
      <c r="BD1615" s="56" t="s">
        <v>593</v>
      </c>
      <c r="BE1615" s="56" t="s">
        <v>347</v>
      </c>
      <c r="BF1615" s="56" t="s">
        <v>334</v>
      </c>
      <c r="BG1615" s="56" t="s">
        <v>594</v>
      </c>
      <c r="BH1615" s="56">
        <v>0</v>
      </c>
      <c r="BI1615" s="56">
        <v>0</v>
      </c>
      <c r="BJ1615" s="56">
        <v>1</v>
      </c>
    </row>
    <row r="1616" spans="1:62" hidden="1" x14ac:dyDescent="0.3">
      <c r="A1616" s="56">
        <v>49209429</v>
      </c>
      <c r="B1616" s="86">
        <v>599473</v>
      </c>
      <c r="C1616" s="1">
        <v>42893</v>
      </c>
      <c r="D1616" s="56" t="s">
        <v>587</v>
      </c>
      <c r="E1616" s="56" t="s">
        <v>588</v>
      </c>
      <c r="F1616" s="56" t="s">
        <v>334</v>
      </c>
      <c r="G1616" s="56" t="s">
        <v>335</v>
      </c>
      <c r="H1616" s="56" t="s">
        <v>336</v>
      </c>
      <c r="I1616" s="56" t="s">
        <v>589</v>
      </c>
      <c r="K1616" s="56" t="s">
        <v>337</v>
      </c>
      <c r="L1616" s="56" t="s">
        <v>590</v>
      </c>
      <c r="M1616" s="56" t="s">
        <v>986</v>
      </c>
      <c r="N1616" s="56" t="s">
        <v>1043</v>
      </c>
      <c r="O1616" s="56" t="s">
        <v>943</v>
      </c>
      <c r="P1616" s="1" t="s">
        <v>188</v>
      </c>
      <c r="Q1616" s="56" t="s">
        <v>241</v>
      </c>
      <c r="R1616" s="56" t="s">
        <v>339</v>
      </c>
      <c r="S1616" s="56">
        <v>141125</v>
      </c>
      <c r="T1616" s="1" t="s">
        <v>351</v>
      </c>
      <c r="U1616" s="56">
        <v>41456</v>
      </c>
      <c r="V1616" s="56">
        <v>43465</v>
      </c>
      <c r="W1616" s="56">
        <v>41365</v>
      </c>
      <c r="X1616" s="56">
        <v>43465</v>
      </c>
      <c r="Y1616" s="56" t="s">
        <v>340</v>
      </c>
      <c r="Z1616" s="56" t="s">
        <v>341</v>
      </c>
      <c r="AA1616" s="56" t="s">
        <v>342</v>
      </c>
      <c r="AB1616" s="56" t="s">
        <v>343</v>
      </c>
      <c r="AC1616" s="56" t="s">
        <v>342</v>
      </c>
      <c r="AD1616" s="56" t="s">
        <v>342</v>
      </c>
      <c r="AE1616" s="56" t="s">
        <v>334</v>
      </c>
      <c r="AF1616" s="56" t="s">
        <v>291</v>
      </c>
      <c r="AG1616" s="56">
        <v>2016</v>
      </c>
      <c r="AH1616" s="56" t="s">
        <v>80</v>
      </c>
      <c r="AI1616" s="56" t="s">
        <v>344</v>
      </c>
      <c r="AJ1616" s="56">
        <v>0</v>
      </c>
      <c r="AK1616" s="1">
        <v>42551</v>
      </c>
      <c r="AM1616" s="56">
        <v>42817</v>
      </c>
      <c r="AN1616" s="56" t="s">
        <v>987</v>
      </c>
      <c r="AO1616" s="1">
        <v>42585</v>
      </c>
      <c r="AP1616" s="56" t="s">
        <v>551</v>
      </c>
      <c r="AQ1616" s="56">
        <v>246</v>
      </c>
      <c r="AR1616" s="56">
        <v>0</v>
      </c>
      <c r="AS1616" s="56" t="s">
        <v>346</v>
      </c>
      <c r="BB1616" s="56" t="s">
        <v>339</v>
      </c>
      <c r="BC1616" s="56" t="s">
        <v>263</v>
      </c>
      <c r="BD1616" s="56" t="s">
        <v>593</v>
      </c>
      <c r="BE1616" s="56" t="s">
        <v>347</v>
      </c>
      <c r="BF1616" s="56" t="s">
        <v>334</v>
      </c>
      <c r="BG1616" s="56" t="s">
        <v>594</v>
      </c>
      <c r="BH1616" s="56">
        <v>0</v>
      </c>
      <c r="BI1616" s="56">
        <v>0</v>
      </c>
      <c r="BJ1616" s="56">
        <v>1</v>
      </c>
    </row>
    <row r="1617" spans="1:62" hidden="1" x14ac:dyDescent="0.3">
      <c r="A1617" s="56">
        <v>49209428</v>
      </c>
      <c r="B1617" s="86">
        <v>599473</v>
      </c>
      <c r="C1617" s="1">
        <v>42893</v>
      </c>
      <c r="D1617" s="56" t="s">
        <v>587</v>
      </c>
      <c r="E1617" s="56" t="s">
        <v>588</v>
      </c>
      <c r="F1617" s="56" t="s">
        <v>334</v>
      </c>
      <c r="G1617" s="56" t="s">
        <v>335</v>
      </c>
      <c r="H1617" s="56" t="s">
        <v>336</v>
      </c>
      <c r="I1617" s="56" t="s">
        <v>589</v>
      </c>
      <c r="K1617" s="56" t="s">
        <v>337</v>
      </c>
      <c r="L1617" s="56" t="s">
        <v>590</v>
      </c>
      <c r="M1617" s="56" t="s">
        <v>986</v>
      </c>
      <c r="N1617" s="56" t="s">
        <v>1043</v>
      </c>
      <c r="O1617" s="56" t="s">
        <v>943</v>
      </c>
      <c r="P1617" s="1" t="s">
        <v>188</v>
      </c>
      <c r="Q1617" s="56" t="s">
        <v>241</v>
      </c>
      <c r="R1617" s="56" t="s">
        <v>339</v>
      </c>
      <c r="S1617" s="56">
        <v>141125</v>
      </c>
      <c r="T1617" s="1" t="s">
        <v>351</v>
      </c>
      <c r="U1617" s="56">
        <v>41456</v>
      </c>
      <c r="V1617" s="56">
        <v>43465</v>
      </c>
      <c r="W1617" s="56">
        <v>41365</v>
      </c>
      <c r="X1617" s="56">
        <v>43465</v>
      </c>
      <c r="Y1617" s="56" t="s">
        <v>340</v>
      </c>
      <c r="Z1617" s="56" t="s">
        <v>341</v>
      </c>
      <c r="AA1617" s="56" t="s">
        <v>342</v>
      </c>
      <c r="AB1617" s="56" t="s">
        <v>343</v>
      </c>
      <c r="AC1617" s="56" t="s">
        <v>342</v>
      </c>
      <c r="AD1617" s="56" t="s">
        <v>342</v>
      </c>
      <c r="AE1617" s="56" t="s">
        <v>334</v>
      </c>
      <c r="AF1617" s="56" t="s">
        <v>291</v>
      </c>
      <c r="AG1617" s="56">
        <v>2016</v>
      </c>
      <c r="AH1617" s="56" t="s">
        <v>80</v>
      </c>
      <c r="AI1617" s="56" t="s">
        <v>348</v>
      </c>
      <c r="AJ1617" s="56">
        <v>0</v>
      </c>
      <c r="AK1617" s="1">
        <v>42369</v>
      </c>
      <c r="AM1617" s="56">
        <v>42817</v>
      </c>
      <c r="AN1617" s="56" t="s">
        <v>987</v>
      </c>
      <c r="AO1617" s="1">
        <v>42585</v>
      </c>
      <c r="AP1617" s="56" t="s">
        <v>551</v>
      </c>
      <c r="AQ1617" s="56">
        <v>246</v>
      </c>
      <c r="AR1617" s="56">
        <v>0</v>
      </c>
      <c r="AS1617" s="56" t="s">
        <v>346</v>
      </c>
      <c r="BB1617" s="56" t="s">
        <v>339</v>
      </c>
      <c r="BC1617" s="56" t="s">
        <v>263</v>
      </c>
      <c r="BD1617" s="56" t="s">
        <v>593</v>
      </c>
      <c r="BE1617" s="56" t="s">
        <v>347</v>
      </c>
      <c r="BF1617" s="56" t="s">
        <v>334</v>
      </c>
      <c r="BG1617" s="56" t="s">
        <v>594</v>
      </c>
      <c r="BH1617" s="56">
        <v>0</v>
      </c>
      <c r="BI1617" s="56">
        <v>0</v>
      </c>
      <c r="BJ1617" s="56">
        <v>1</v>
      </c>
    </row>
    <row r="1618" spans="1:62" hidden="1" x14ac:dyDescent="0.3">
      <c r="A1618" s="56">
        <v>49209347</v>
      </c>
      <c r="B1618" s="86">
        <v>599473</v>
      </c>
      <c r="C1618" s="1">
        <v>42893</v>
      </c>
      <c r="D1618" s="56" t="s">
        <v>587</v>
      </c>
      <c r="E1618" s="56" t="s">
        <v>588</v>
      </c>
      <c r="F1618" s="56" t="s">
        <v>334</v>
      </c>
      <c r="G1618" s="56" t="s">
        <v>335</v>
      </c>
      <c r="H1618" s="56" t="s">
        <v>336</v>
      </c>
      <c r="I1618" s="56" t="s">
        <v>589</v>
      </c>
      <c r="K1618" s="56" t="s">
        <v>337</v>
      </c>
      <c r="L1618" s="56" t="s">
        <v>590</v>
      </c>
      <c r="M1618" s="56" t="s">
        <v>986</v>
      </c>
      <c r="N1618" s="56" t="s">
        <v>1043</v>
      </c>
      <c r="O1618" s="56" t="s">
        <v>943</v>
      </c>
      <c r="P1618" s="1" t="s">
        <v>110</v>
      </c>
      <c r="Q1618" s="56" t="s">
        <v>241</v>
      </c>
      <c r="R1618" s="56" t="s">
        <v>339</v>
      </c>
      <c r="S1618" s="56">
        <v>143489</v>
      </c>
      <c r="T1618" s="1" t="s">
        <v>257</v>
      </c>
      <c r="U1618" s="56">
        <v>41456</v>
      </c>
      <c r="V1618" s="56">
        <v>43465</v>
      </c>
      <c r="W1618" s="56">
        <v>41365</v>
      </c>
      <c r="X1618" s="56">
        <v>43465</v>
      </c>
      <c r="Y1618" s="56" t="s">
        <v>340</v>
      </c>
      <c r="Z1618" s="56" t="s">
        <v>341</v>
      </c>
      <c r="AA1618" s="56" t="s">
        <v>347</v>
      </c>
      <c r="AB1618" s="56" t="s">
        <v>343</v>
      </c>
      <c r="AC1618" s="56" t="s">
        <v>342</v>
      </c>
      <c r="AD1618" s="56" t="s">
        <v>342</v>
      </c>
      <c r="AE1618" s="56" t="s">
        <v>334</v>
      </c>
      <c r="AF1618" s="56" t="s">
        <v>292</v>
      </c>
      <c r="AG1618" s="56">
        <v>2015</v>
      </c>
      <c r="AH1618" s="56" t="s">
        <v>80</v>
      </c>
      <c r="AI1618" s="56" t="s">
        <v>348</v>
      </c>
      <c r="AJ1618" s="56">
        <v>500</v>
      </c>
      <c r="AM1618" s="56">
        <v>42817</v>
      </c>
      <c r="AN1618" s="56" t="s">
        <v>987</v>
      </c>
      <c r="AO1618" s="1">
        <v>41813</v>
      </c>
      <c r="AP1618" s="56" t="s">
        <v>592</v>
      </c>
      <c r="AQ1618" s="56">
        <v>64160</v>
      </c>
      <c r="AR1618" s="56">
        <v>0</v>
      </c>
      <c r="AS1618" s="56" t="s">
        <v>346</v>
      </c>
      <c r="BB1618" s="56" t="s">
        <v>339</v>
      </c>
      <c r="BC1618" s="56" t="s">
        <v>263</v>
      </c>
      <c r="BD1618" s="56" t="s">
        <v>593</v>
      </c>
      <c r="BE1618" s="56" t="s">
        <v>347</v>
      </c>
      <c r="BF1618" s="56" t="s">
        <v>334</v>
      </c>
      <c r="BG1618" s="56" t="s">
        <v>594</v>
      </c>
      <c r="BH1618" s="56">
        <v>0</v>
      </c>
      <c r="BI1618" s="56">
        <v>0</v>
      </c>
      <c r="BJ1618" s="56">
        <v>1</v>
      </c>
    </row>
    <row r="1619" spans="1:62" hidden="1" x14ac:dyDescent="0.3">
      <c r="A1619" s="56">
        <v>49209339</v>
      </c>
      <c r="B1619" s="86">
        <v>599473</v>
      </c>
      <c r="C1619" s="1">
        <v>42893</v>
      </c>
      <c r="D1619" s="56" t="s">
        <v>587</v>
      </c>
      <c r="E1619" s="56" t="s">
        <v>588</v>
      </c>
      <c r="F1619" s="56" t="s">
        <v>334</v>
      </c>
      <c r="G1619" s="56" t="s">
        <v>335</v>
      </c>
      <c r="H1619" s="56" t="s">
        <v>336</v>
      </c>
      <c r="I1619" s="56" t="s">
        <v>589</v>
      </c>
      <c r="K1619" s="56" t="s">
        <v>337</v>
      </c>
      <c r="L1619" s="56" t="s">
        <v>590</v>
      </c>
      <c r="M1619" s="56" t="s">
        <v>986</v>
      </c>
      <c r="N1619" s="56" t="s">
        <v>1043</v>
      </c>
      <c r="O1619" s="56" t="s">
        <v>943</v>
      </c>
      <c r="P1619" s="1" t="s">
        <v>110</v>
      </c>
      <c r="Q1619" s="56" t="s">
        <v>241</v>
      </c>
      <c r="R1619" s="56" t="s">
        <v>339</v>
      </c>
      <c r="S1619" s="56">
        <v>143489</v>
      </c>
      <c r="T1619" s="1" t="s">
        <v>257</v>
      </c>
      <c r="U1619" s="56">
        <v>41456</v>
      </c>
      <c r="V1619" s="56">
        <v>43465</v>
      </c>
      <c r="W1619" s="56">
        <v>41365</v>
      </c>
      <c r="X1619" s="56">
        <v>43465</v>
      </c>
      <c r="Y1619" s="56" t="s">
        <v>340</v>
      </c>
      <c r="Z1619" s="56" t="s">
        <v>341</v>
      </c>
      <c r="AA1619" s="56" t="s">
        <v>347</v>
      </c>
      <c r="AB1619" s="56" t="s">
        <v>343</v>
      </c>
      <c r="AC1619" s="56" t="s">
        <v>342</v>
      </c>
      <c r="AD1619" s="56" t="s">
        <v>342</v>
      </c>
      <c r="AE1619" s="56" t="s">
        <v>334</v>
      </c>
      <c r="AF1619" s="56" t="s">
        <v>291</v>
      </c>
      <c r="AG1619" s="56">
        <v>2015</v>
      </c>
      <c r="AH1619" s="56" t="s">
        <v>80</v>
      </c>
      <c r="AI1619" s="56" t="s">
        <v>348</v>
      </c>
      <c r="AJ1619" s="56">
        <v>7626</v>
      </c>
      <c r="AK1619" s="1">
        <v>42003</v>
      </c>
      <c r="AL1619" s="56" t="s">
        <v>631</v>
      </c>
      <c r="AM1619" s="56">
        <v>42817</v>
      </c>
      <c r="AN1619" s="56" t="s">
        <v>987</v>
      </c>
      <c r="AO1619" s="1">
        <v>42206</v>
      </c>
      <c r="AP1619" s="56" t="s">
        <v>592</v>
      </c>
      <c r="AQ1619" s="56">
        <v>64160</v>
      </c>
      <c r="AR1619" s="56">
        <v>0</v>
      </c>
      <c r="AS1619" s="56" t="s">
        <v>346</v>
      </c>
      <c r="BB1619" s="56" t="s">
        <v>339</v>
      </c>
      <c r="BC1619" s="56" t="s">
        <v>263</v>
      </c>
      <c r="BD1619" s="56" t="s">
        <v>593</v>
      </c>
      <c r="BE1619" s="56" t="s">
        <v>347</v>
      </c>
      <c r="BF1619" s="56" t="s">
        <v>334</v>
      </c>
      <c r="BG1619" s="56" t="s">
        <v>594</v>
      </c>
      <c r="BH1619" s="56">
        <v>0</v>
      </c>
      <c r="BI1619" s="56">
        <v>0</v>
      </c>
      <c r="BJ1619" s="56">
        <v>1</v>
      </c>
    </row>
    <row r="1620" spans="1:62" hidden="1" x14ac:dyDescent="0.3">
      <c r="A1620" s="56">
        <v>49209346</v>
      </c>
      <c r="B1620" s="86">
        <v>599473</v>
      </c>
      <c r="C1620" s="1">
        <v>42893</v>
      </c>
      <c r="D1620" s="56" t="s">
        <v>587</v>
      </c>
      <c r="E1620" s="56" t="s">
        <v>588</v>
      </c>
      <c r="F1620" s="56" t="s">
        <v>334</v>
      </c>
      <c r="G1620" s="56" t="s">
        <v>335</v>
      </c>
      <c r="H1620" s="56" t="s">
        <v>336</v>
      </c>
      <c r="I1620" s="56" t="s">
        <v>589</v>
      </c>
      <c r="K1620" s="56" t="s">
        <v>337</v>
      </c>
      <c r="L1620" s="56" t="s">
        <v>590</v>
      </c>
      <c r="M1620" s="56" t="s">
        <v>986</v>
      </c>
      <c r="N1620" s="56" t="s">
        <v>1043</v>
      </c>
      <c r="O1620" s="56" t="s">
        <v>943</v>
      </c>
      <c r="P1620" s="1" t="s">
        <v>110</v>
      </c>
      <c r="Q1620" s="56" t="s">
        <v>241</v>
      </c>
      <c r="R1620" s="56" t="s">
        <v>339</v>
      </c>
      <c r="S1620" s="56">
        <v>143489</v>
      </c>
      <c r="T1620" s="1" t="s">
        <v>257</v>
      </c>
      <c r="U1620" s="56">
        <v>41456</v>
      </c>
      <c r="V1620" s="56">
        <v>43465</v>
      </c>
      <c r="W1620" s="56">
        <v>41365</v>
      </c>
      <c r="X1620" s="56">
        <v>43465</v>
      </c>
      <c r="Y1620" s="56" t="s">
        <v>340</v>
      </c>
      <c r="Z1620" s="56" t="s">
        <v>341</v>
      </c>
      <c r="AA1620" s="56" t="s">
        <v>347</v>
      </c>
      <c r="AB1620" s="56" t="s">
        <v>343</v>
      </c>
      <c r="AC1620" s="56" t="s">
        <v>342</v>
      </c>
      <c r="AD1620" s="56" t="s">
        <v>342</v>
      </c>
      <c r="AE1620" s="56" t="s">
        <v>334</v>
      </c>
      <c r="AF1620" s="56" t="s">
        <v>292</v>
      </c>
      <c r="AG1620" s="56">
        <v>2014</v>
      </c>
      <c r="AH1620" s="56" t="s">
        <v>80</v>
      </c>
      <c r="AI1620" s="56" t="s">
        <v>344</v>
      </c>
      <c r="AJ1620" s="56">
        <v>200</v>
      </c>
      <c r="AM1620" s="56">
        <v>42817</v>
      </c>
      <c r="AN1620" s="56" t="s">
        <v>987</v>
      </c>
      <c r="AO1620" s="1">
        <v>41836</v>
      </c>
      <c r="AP1620" s="56" t="s">
        <v>595</v>
      </c>
      <c r="AQ1620" s="56">
        <v>64160</v>
      </c>
      <c r="AR1620" s="56">
        <v>0</v>
      </c>
      <c r="AS1620" s="56" t="s">
        <v>346</v>
      </c>
      <c r="BB1620" s="56" t="s">
        <v>339</v>
      </c>
      <c r="BC1620" s="56" t="s">
        <v>263</v>
      </c>
      <c r="BD1620" s="56" t="s">
        <v>593</v>
      </c>
      <c r="BE1620" s="56" t="s">
        <v>347</v>
      </c>
      <c r="BF1620" s="56" t="s">
        <v>334</v>
      </c>
      <c r="BG1620" s="56" t="s">
        <v>594</v>
      </c>
      <c r="BH1620" s="56">
        <v>0</v>
      </c>
      <c r="BI1620" s="56">
        <v>0</v>
      </c>
      <c r="BJ1620" s="56">
        <v>1</v>
      </c>
    </row>
    <row r="1621" spans="1:62" hidden="1" x14ac:dyDescent="0.3">
      <c r="A1621" s="56">
        <v>49209430</v>
      </c>
      <c r="B1621" s="86">
        <v>599473</v>
      </c>
      <c r="C1621" s="1">
        <v>42893</v>
      </c>
      <c r="D1621" s="56" t="s">
        <v>587</v>
      </c>
      <c r="E1621" s="56" t="s">
        <v>588</v>
      </c>
      <c r="F1621" s="56" t="s">
        <v>334</v>
      </c>
      <c r="G1621" s="56" t="s">
        <v>335</v>
      </c>
      <c r="H1621" s="56" t="s">
        <v>336</v>
      </c>
      <c r="I1621" s="56" t="s">
        <v>589</v>
      </c>
      <c r="K1621" s="56" t="s">
        <v>337</v>
      </c>
      <c r="L1621" s="56" t="s">
        <v>590</v>
      </c>
      <c r="M1621" s="56" t="s">
        <v>986</v>
      </c>
      <c r="N1621" s="56" t="s">
        <v>1043</v>
      </c>
      <c r="O1621" s="56" t="s">
        <v>943</v>
      </c>
      <c r="P1621" s="1" t="s">
        <v>188</v>
      </c>
      <c r="Q1621" s="56" t="s">
        <v>241</v>
      </c>
      <c r="R1621" s="56" t="s">
        <v>339</v>
      </c>
      <c r="S1621" s="56">
        <v>141125</v>
      </c>
      <c r="T1621" s="1" t="s">
        <v>351</v>
      </c>
      <c r="U1621" s="56">
        <v>41456</v>
      </c>
      <c r="V1621" s="56">
        <v>43465</v>
      </c>
      <c r="W1621" s="56">
        <v>41365</v>
      </c>
      <c r="X1621" s="56">
        <v>43465</v>
      </c>
      <c r="Y1621" s="56" t="s">
        <v>340</v>
      </c>
      <c r="Z1621" s="56" t="s">
        <v>341</v>
      </c>
      <c r="AA1621" s="56" t="s">
        <v>342</v>
      </c>
      <c r="AB1621" s="56" t="s">
        <v>343</v>
      </c>
      <c r="AC1621" s="56" t="s">
        <v>342</v>
      </c>
      <c r="AD1621" s="56" t="s">
        <v>342</v>
      </c>
      <c r="AE1621" s="56" t="s">
        <v>334</v>
      </c>
      <c r="AF1621" s="56" t="s">
        <v>291</v>
      </c>
      <c r="AG1621" s="56">
        <v>2017</v>
      </c>
      <c r="AH1621" s="56" t="s">
        <v>80</v>
      </c>
      <c r="AI1621" s="56" t="s">
        <v>348</v>
      </c>
      <c r="AJ1621" s="56">
        <v>0</v>
      </c>
      <c r="AK1621" s="1">
        <v>42734</v>
      </c>
      <c r="AM1621" s="56">
        <v>42817</v>
      </c>
      <c r="AN1621" s="56" t="s">
        <v>987</v>
      </c>
      <c r="AO1621" s="1">
        <v>42744</v>
      </c>
      <c r="AP1621" s="56" t="s">
        <v>592</v>
      </c>
      <c r="AQ1621" s="56">
        <v>246</v>
      </c>
      <c r="AR1621" s="56">
        <v>0</v>
      </c>
      <c r="AS1621" s="56" t="s">
        <v>346</v>
      </c>
      <c r="BB1621" s="56" t="s">
        <v>339</v>
      </c>
      <c r="BC1621" s="56" t="s">
        <v>263</v>
      </c>
      <c r="BD1621" s="56" t="s">
        <v>593</v>
      </c>
      <c r="BE1621" s="56" t="s">
        <v>347</v>
      </c>
      <c r="BF1621" s="56" t="s">
        <v>334</v>
      </c>
      <c r="BG1621" s="56" t="s">
        <v>594</v>
      </c>
      <c r="BH1621" s="56">
        <v>0</v>
      </c>
      <c r="BI1621" s="56">
        <v>0</v>
      </c>
      <c r="BJ1621" s="56">
        <v>1</v>
      </c>
    </row>
    <row r="1622" spans="1:62" hidden="1" x14ac:dyDescent="0.3">
      <c r="A1622" s="56">
        <v>49209435</v>
      </c>
      <c r="B1622" s="86">
        <v>599473</v>
      </c>
      <c r="C1622" s="1">
        <v>42893</v>
      </c>
      <c r="D1622" s="56" t="s">
        <v>587</v>
      </c>
      <c r="E1622" s="56" t="s">
        <v>588</v>
      </c>
      <c r="F1622" s="56" t="s">
        <v>334</v>
      </c>
      <c r="G1622" s="56" t="s">
        <v>335</v>
      </c>
      <c r="H1622" s="56" t="s">
        <v>336</v>
      </c>
      <c r="I1622" s="56" t="s">
        <v>589</v>
      </c>
      <c r="K1622" s="56" t="s">
        <v>337</v>
      </c>
      <c r="L1622" s="56" t="s">
        <v>590</v>
      </c>
      <c r="M1622" s="56" t="s">
        <v>986</v>
      </c>
      <c r="N1622" s="56" t="s">
        <v>1043</v>
      </c>
      <c r="O1622" s="56" t="s">
        <v>943</v>
      </c>
      <c r="P1622" s="1" t="s">
        <v>188</v>
      </c>
      <c r="Q1622" s="56" t="s">
        <v>241</v>
      </c>
      <c r="R1622" s="56" t="s">
        <v>339</v>
      </c>
      <c r="S1622" s="56">
        <v>141125</v>
      </c>
      <c r="T1622" s="1" t="s">
        <v>351</v>
      </c>
      <c r="U1622" s="56">
        <v>41456</v>
      </c>
      <c r="V1622" s="56">
        <v>43465</v>
      </c>
      <c r="W1622" s="56">
        <v>41365</v>
      </c>
      <c r="X1622" s="56">
        <v>43465</v>
      </c>
      <c r="Y1622" s="56" t="s">
        <v>340</v>
      </c>
      <c r="Z1622" s="56" t="s">
        <v>341</v>
      </c>
      <c r="AA1622" s="56" t="s">
        <v>342</v>
      </c>
      <c r="AB1622" s="56" t="s">
        <v>343</v>
      </c>
      <c r="AC1622" s="56" t="s">
        <v>342</v>
      </c>
      <c r="AD1622" s="56" t="s">
        <v>342</v>
      </c>
      <c r="AE1622" s="56" t="s">
        <v>334</v>
      </c>
      <c r="AF1622" s="56" t="s">
        <v>292</v>
      </c>
      <c r="AG1622" s="56">
        <v>2016</v>
      </c>
      <c r="AH1622" s="56" t="s">
        <v>80</v>
      </c>
      <c r="AI1622" s="56" t="s">
        <v>348</v>
      </c>
      <c r="AJ1622" s="56">
        <v>1</v>
      </c>
      <c r="AM1622" s="56">
        <v>42817</v>
      </c>
      <c r="AN1622" s="56" t="s">
        <v>987</v>
      </c>
      <c r="AO1622" s="1">
        <v>41362</v>
      </c>
      <c r="AP1622" s="56" t="s">
        <v>595</v>
      </c>
      <c r="AQ1622" s="56">
        <v>246</v>
      </c>
      <c r="AR1622" s="56">
        <v>0</v>
      </c>
      <c r="AS1622" s="56" t="s">
        <v>346</v>
      </c>
      <c r="BB1622" s="56" t="s">
        <v>339</v>
      </c>
      <c r="BC1622" s="56" t="s">
        <v>263</v>
      </c>
      <c r="BD1622" s="56" t="s">
        <v>593</v>
      </c>
      <c r="BE1622" s="56" t="s">
        <v>347</v>
      </c>
      <c r="BF1622" s="56" t="s">
        <v>334</v>
      </c>
      <c r="BG1622" s="56" t="s">
        <v>594</v>
      </c>
      <c r="BH1622" s="56">
        <v>0</v>
      </c>
      <c r="BI1622" s="56">
        <v>0</v>
      </c>
      <c r="BJ1622" s="56">
        <v>1</v>
      </c>
    </row>
    <row r="1623" spans="1:62" hidden="1" x14ac:dyDescent="0.3">
      <c r="A1623" s="56">
        <v>49209336</v>
      </c>
      <c r="B1623" s="86">
        <v>599473</v>
      </c>
      <c r="C1623" s="1">
        <v>42893</v>
      </c>
      <c r="D1623" s="56" t="s">
        <v>587</v>
      </c>
      <c r="E1623" s="56" t="s">
        <v>588</v>
      </c>
      <c r="F1623" s="56" t="s">
        <v>334</v>
      </c>
      <c r="G1623" s="56" t="s">
        <v>335</v>
      </c>
      <c r="H1623" s="56" t="s">
        <v>336</v>
      </c>
      <c r="I1623" s="56" t="s">
        <v>589</v>
      </c>
      <c r="K1623" s="56" t="s">
        <v>337</v>
      </c>
      <c r="L1623" s="56" t="s">
        <v>590</v>
      </c>
      <c r="M1623" s="56" t="s">
        <v>986</v>
      </c>
      <c r="N1623" s="56" t="s">
        <v>1043</v>
      </c>
      <c r="O1623" s="56" t="s">
        <v>943</v>
      </c>
      <c r="P1623" s="1" t="s">
        <v>110</v>
      </c>
      <c r="Q1623" s="56" t="s">
        <v>241</v>
      </c>
      <c r="R1623" s="56" t="s">
        <v>339</v>
      </c>
      <c r="S1623" s="56">
        <v>143489</v>
      </c>
      <c r="T1623" s="1" t="s">
        <v>257</v>
      </c>
      <c r="U1623" s="56">
        <v>41456</v>
      </c>
      <c r="V1623" s="56">
        <v>43465</v>
      </c>
      <c r="W1623" s="56">
        <v>41365</v>
      </c>
      <c r="X1623" s="56">
        <v>43465</v>
      </c>
      <c r="Y1623" s="56" t="s">
        <v>340</v>
      </c>
      <c r="Z1623" s="56" t="s">
        <v>341</v>
      </c>
      <c r="AA1623" s="56" t="s">
        <v>347</v>
      </c>
      <c r="AB1623" s="56" t="s">
        <v>343</v>
      </c>
      <c r="AC1623" s="56" t="s">
        <v>342</v>
      </c>
      <c r="AD1623" s="56" t="s">
        <v>342</v>
      </c>
      <c r="AE1623" s="56" t="s">
        <v>334</v>
      </c>
      <c r="AF1623" s="56" t="s">
        <v>224</v>
      </c>
      <c r="AG1623" s="56">
        <v>2013</v>
      </c>
      <c r="AH1623" s="56" t="s">
        <v>80</v>
      </c>
      <c r="AI1623" s="56" t="s">
        <v>339</v>
      </c>
      <c r="AJ1623" s="56">
        <v>2500</v>
      </c>
      <c r="AM1623" s="56">
        <v>42817</v>
      </c>
      <c r="AN1623" s="56" t="s">
        <v>987</v>
      </c>
      <c r="AO1623" s="1">
        <v>41359</v>
      </c>
      <c r="AP1623" s="56" t="s">
        <v>595</v>
      </c>
      <c r="AQ1623" s="56">
        <v>64160</v>
      </c>
      <c r="AR1623" s="56">
        <v>0</v>
      </c>
      <c r="AS1623" s="56" t="s">
        <v>346</v>
      </c>
      <c r="BB1623" s="56" t="s">
        <v>339</v>
      </c>
      <c r="BC1623" s="56" t="s">
        <v>263</v>
      </c>
      <c r="BD1623" s="56" t="s">
        <v>593</v>
      </c>
      <c r="BE1623" s="56" t="s">
        <v>347</v>
      </c>
      <c r="BF1623" s="56" t="s">
        <v>334</v>
      </c>
      <c r="BG1623" s="56" t="s">
        <v>594</v>
      </c>
      <c r="BH1623" s="56">
        <v>0</v>
      </c>
      <c r="BI1623" s="56">
        <v>0</v>
      </c>
      <c r="BJ1623" s="56">
        <v>1</v>
      </c>
    </row>
    <row r="1624" spans="1:62" hidden="1" x14ac:dyDescent="0.3">
      <c r="A1624" s="56">
        <v>49209338</v>
      </c>
      <c r="B1624" s="86">
        <v>599473</v>
      </c>
      <c r="C1624" s="1">
        <v>42893</v>
      </c>
      <c r="D1624" s="56" t="s">
        <v>587</v>
      </c>
      <c r="E1624" s="56" t="s">
        <v>588</v>
      </c>
      <c r="F1624" s="56" t="s">
        <v>334</v>
      </c>
      <c r="G1624" s="56" t="s">
        <v>335</v>
      </c>
      <c r="H1624" s="56" t="s">
        <v>336</v>
      </c>
      <c r="I1624" s="56" t="s">
        <v>589</v>
      </c>
      <c r="K1624" s="56" t="s">
        <v>337</v>
      </c>
      <c r="L1624" s="56" t="s">
        <v>590</v>
      </c>
      <c r="M1624" s="56" t="s">
        <v>986</v>
      </c>
      <c r="N1624" s="56" t="s">
        <v>1043</v>
      </c>
      <c r="O1624" s="56" t="s">
        <v>943</v>
      </c>
      <c r="P1624" s="1" t="s">
        <v>110</v>
      </c>
      <c r="Q1624" s="56" t="s">
        <v>241</v>
      </c>
      <c r="R1624" s="56" t="s">
        <v>339</v>
      </c>
      <c r="S1624" s="56">
        <v>143489</v>
      </c>
      <c r="T1624" s="1" t="s">
        <v>257</v>
      </c>
      <c r="U1624" s="56">
        <v>41456</v>
      </c>
      <c r="V1624" s="56">
        <v>43465</v>
      </c>
      <c r="W1624" s="56">
        <v>41365</v>
      </c>
      <c r="X1624" s="56">
        <v>43465</v>
      </c>
      <c r="Y1624" s="56" t="s">
        <v>340</v>
      </c>
      <c r="Z1624" s="56" t="s">
        <v>341</v>
      </c>
      <c r="AA1624" s="56" t="s">
        <v>347</v>
      </c>
      <c r="AB1624" s="56" t="s">
        <v>343</v>
      </c>
      <c r="AC1624" s="56" t="s">
        <v>342</v>
      </c>
      <c r="AD1624" s="56" t="s">
        <v>342</v>
      </c>
      <c r="AE1624" s="56" t="s">
        <v>334</v>
      </c>
      <c r="AF1624" s="56" t="s">
        <v>291</v>
      </c>
      <c r="AG1624" s="56">
        <v>2014</v>
      </c>
      <c r="AH1624" s="56" t="s">
        <v>80</v>
      </c>
      <c r="AI1624" s="56" t="s">
        <v>344</v>
      </c>
      <c r="AJ1624" s="56">
        <v>4277</v>
      </c>
      <c r="AK1624" s="1">
        <v>41820</v>
      </c>
      <c r="AL1624" s="56" t="s">
        <v>608</v>
      </c>
      <c r="AM1624" s="56">
        <v>42817</v>
      </c>
      <c r="AN1624" s="56" t="s">
        <v>987</v>
      </c>
      <c r="AO1624" s="1">
        <v>42027</v>
      </c>
      <c r="AP1624" s="56" t="s">
        <v>592</v>
      </c>
      <c r="AQ1624" s="56">
        <v>64160</v>
      </c>
      <c r="AR1624" s="56">
        <v>0</v>
      </c>
      <c r="AS1624" s="56" t="s">
        <v>346</v>
      </c>
      <c r="BB1624" s="56" t="s">
        <v>339</v>
      </c>
      <c r="BC1624" s="56" t="s">
        <v>263</v>
      </c>
      <c r="BD1624" s="56" t="s">
        <v>593</v>
      </c>
      <c r="BE1624" s="56" t="s">
        <v>347</v>
      </c>
      <c r="BF1624" s="56" t="s">
        <v>334</v>
      </c>
      <c r="BG1624" s="56" t="s">
        <v>594</v>
      </c>
      <c r="BH1624" s="56">
        <v>0</v>
      </c>
      <c r="BI1624" s="56">
        <v>0</v>
      </c>
      <c r="BJ1624" s="56">
        <v>1</v>
      </c>
    </row>
    <row r="1625" spans="1:62" hidden="1" x14ac:dyDescent="0.3">
      <c r="A1625" s="56">
        <v>49209432</v>
      </c>
      <c r="B1625" s="86">
        <v>599473</v>
      </c>
      <c r="C1625" s="1">
        <v>42893</v>
      </c>
      <c r="D1625" s="56" t="s">
        <v>587</v>
      </c>
      <c r="E1625" s="56" t="s">
        <v>588</v>
      </c>
      <c r="F1625" s="56" t="s">
        <v>334</v>
      </c>
      <c r="G1625" s="56" t="s">
        <v>335</v>
      </c>
      <c r="H1625" s="56" t="s">
        <v>336</v>
      </c>
      <c r="I1625" s="56" t="s">
        <v>589</v>
      </c>
      <c r="K1625" s="56" t="s">
        <v>337</v>
      </c>
      <c r="L1625" s="56" t="s">
        <v>590</v>
      </c>
      <c r="M1625" s="56" t="s">
        <v>986</v>
      </c>
      <c r="N1625" s="56" t="s">
        <v>1043</v>
      </c>
      <c r="O1625" s="56" t="s">
        <v>943</v>
      </c>
      <c r="P1625" s="1" t="s">
        <v>188</v>
      </c>
      <c r="Q1625" s="56" t="s">
        <v>241</v>
      </c>
      <c r="R1625" s="56" t="s">
        <v>339</v>
      </c>
      <c r="S1625" s="56">
        <v>141125</v>
      </c>
      <c r="T1625" s="1" t="s">
        <v>351</v>
      </c>
      <c r="U1625" s="56">
        <v>41456</v>
      </c>
      <c r="V1625" s="56">
        <v>43465</v>
      </c>
      <c r="W1625" s="56">
        <v>41365</v>
      </c>
      <c r="X1625" s="56">
        <v>43465</v>
      </c>
      <c r="Y1625" s="56" t="s">
        <v>340</v>
      </c>
      <c r="Z1625" s="56" t="s">
        <v>341</v>
      </c>
      <c r="AA1625" s="56" t="s">
        <v>342</v>
      </c>
      <c r="AB1625" s="56" t="s">
        <v>343</v>
      </c>
      <c r="AC1625" s="56" t="s">
        <v>342</v>
      </c>
      <c r="AD1625" s="56" t="s">
        <v>342</v>
      </c>
      <c r="AE1625" s="56" t="s">
        <v>334</v>
      </c>
      <c r="AF1625" s="56" t="s">
        <v>292</v>
      </c>
      <c r="AG1625" s="56">
        <v>2014</v>
      </c>
      <c r="AH1625" s="56" t="s">
        <v>80</v>
      </c>
      <c r="AI1625" s="56" t="s">
        <v>344</v>
      </c>
      <c r="AJ1625" s="56">
        <v>1</v>
      </c>
      <c r="AM1625" s="56">
        <v>42817</v>
      </c>
      <c r="AN1625" s="56" t="s">
        <v>987</v>
      </c>
      <c r="AO1625" s="1">
        <v>41362</v>
      </c>
      <c r="AP1625" s="56" t="s">
        <v>595</v>
      </c>
      <c r="AQ1625" s="56">
        <v>246</v>
      </c>
      <c r="AR1625" s="56">
        <v>0</v>
      </c>
      <c r="AS1625" s="56" t="s">
        <v>346</v>
      </c>
      <c r="BB1625" s="56" t="s">
        <v>339</v>
      </c>
      <c r="BC1625" s="56" t="s">
        <v>263</v>
      </c>
      <c r="BD1625" s="56" t="s">
        <v>593</v>
      </c>
      <c r="BE1625" s="56" t="s">
        <v>347</v>
      </c>
      <c r="BF1625" s="56" t="s">
        <v>334</v>
      </c>
      <c r="BG1625" s="56" t="s">
        <v>594</v>
      </c>
      <c r="BH1625" s="56">
        <v>0</v>
      </c>
      <c r="BI1625" s="56">
        <v>0</v>
      </c>
      <c r="BJ1625" s="56">
        <v>1</v>
      </c>
    </row>
    <row r="1626" spans="1:62" hidden="1" x14ac:dyDescent="0.3">
      <c r="A1626" s="56">
        <v>49209335</v>
      </c>
      <c r="B1626" s="86">
        <v>599473</v>
      </c>
      <c r="C1626" s="1">
        <v>42893</v>
      </c>
      <c r="D1626" s="56" t="s">
        <v>587</v>
      </c>
      <c r="E1626" s="56" t="s">
        <v>588</v>
      </c>
      <c r="F1626" s="56" t="s">
        <v>334</v>
      </c>
      <c r="G1626" s="56" t="s">
        <v>335</v>
      </c>
      <c r="H1626" s="56" t="s">
        <v>336</v>
      </c>
      <c r="I1626" s="56" t="s">
        <v>589</v>
      </c>
      <c r="K1626" s="56" t="s">
        <v>337</v>
      </c>
      <c r="L1626" s="56" t="s">
        <v>590</v>
      </c>
      <c r="M1626" s="56" t="s">
        <v>986</v>
      </c>
      <c r="N1626" s="56" t="s">
        <v>1043</v>
      </c>
      <c r="O1626" s="56" t="s">
        <v>943</v>
      </c>
      <c r="P1626" s="1" t="s">
        <v>110</v>
      </c>
      <c r="Q1626" s="56" t="s">
        <v>241</v>
      </c>
      <c r="R1626" s="56" t="s">
        <v>339</v>
      </c>
      <c r="S1626" s="56">
        <v>133352</v>
      </c>
      <c r="T1626" s="1" t="s">
        <v>252</v>
      </c>
      <c r="U1626" s="56">
        <v>41456</v>
      </c>
      <c r="V1626" s="56">
        <v>43465</v>
      </c>
      <c r="W1626" s="56">
        <v>41365</v>
      </c>
      <c r="X1626" s="56">
        <v>41355</v>
      </c>
      <c r="Y1626" s="56" t="s">
        <v>340</v>
      </c>
      <c r="Z1626" s="56" t="s">
        <v>341</v>
      </c>
      <c r="AA1626" s="56" t="s">
        <v>342</v>
      </c>
      <c r="AB1626" s="56" t="s">
        <v>343</v>
      </c>
      <c r="AC1626" s="56" t="s">
        <v>342</v>
      </c>
      <c r="AD1626" s="56" t="s">
        <v>347</v>
      </c>
      <c r="AE1626" s="56" t="s">
        <v>352</v>
      </c>
      <c r="AF1626" s="56" t="s">
        <v>292</v>
      </c>
      <c r="AG1626" s="56">
        <v>2013</v>
      </c>
      <c r="AH1626" s="56" t="s">
        <v>80</v>
      </c>
      <c r="AI1626" s="56" t="s">
        <v>344</v>
      </c>
      <c r="AJ1626" s="56">
        <v>0</v>
      </c>
      <c r="AM1626" s="56">
        <v>41355</v>
      </c>
      <c r="AN1626" s="56" t="s">
        <v>595</v>
      </c>
      <c r="AO1626" s="1">
        <v>41317</v>
      </c>
      <c r="AP1626" s="56" t="s">
        <v>595</v>
      </c>
      <c r="AQ1626" s="56">
        <v>326</v>
      </c>
      <c r="AR1626" s="56">
        <v>0</v>
      </c>
      <c r="AS1626" s="56" t="s">
        <v>346</v>
      </c>
      <c r="BB1626" s="56" t="s">
        <v>339</v>
      </c>
      <c r="BC1626" s="56" t="s">
        <v>263</v>
      </c>
      <c r="BD1626" s="56" t="s">
        <v>593</v>
      </c>
      <c r="BE1626" s="56" t="s">
        <v>347</v>
      </c>
      <c r="BF1626" s="56" t="s">
        <v>334</v>
      </c>
      <c r="BG1626" s="56" t="s">
        <v>594</v>
      </c>
      <c r="BH1626" s="56">
        <v>0</v>
      </c>
      <c r="BI1626" s="56">
        <v>0</v>
      </c>
      <c r="BJ1626" s="56">
        <v>0</v>
      </c>
    </row>
    <row r="1627" spans="1:62" hidden="1" x14ac:dyDescent="0.3">
      <c r="A1627" s="56">
        <v>49209433</v>
      </c>
      <c r="B1627" s="86">
        <v>599473</v>
      </c>
      <c r="C1627" s="1">
        <v>42893</v>
      </c>
      <c r="D1627" s="56" t="s">
        <v>587</v>
      </c>
      <c r="E1627" s="56" t="s">
        <v>588</v>
      </c>
      <c r="F1627" s="56" t="s">
        <v>334</v>
      </c>
      <c r="G1627" s="56" t="s">
        <v>335</v>
      </c>
      <c r="H1627" s="56" t="s">
        <v>336</v>
      </c>
      <c r="I1627" s="56" t="s">
        <v>589</v>
      </c>
      <c r="K1627" s="56" t="s">
        <v>337</v>
      </c>
      <c r="L1627" s="56" t="s">
        <v>590</v>
      </c>
      <c r="M1627" s="56" t="s">
        <v>986</v>
      </c>
      <c r="N1627" s="56" t="s">
        <v>1043</v>
      </c>
      <c r="O1627" s="56" t="s">
        <v>943</v>
      </c>
      <c r="P1627" s="1" t="s">
        <v>188</v>
      </c>
      <c r="Q1627" s="56" t="s">
        <v>241</v>
      </c>
      <c r="R1627" s="56" t="s">
        <v>339</v>
      </c>
      <c r="S1627" s="56">
        <v>141125</v>
      </c>
      <c r="T1627" s="1" t="s">
        <v>351</v>
      </c>
      <c r="U1627" s="56">
        <v>41456</v>
      </c>
      <c r="V1627" s="56">
        <v>43465</v>
      </c>
      <c r="W1627" s="56">
        <v>41365</v>
      </c>
      <c r="X1627" s="56">
        <v>43465</v>
      </c>
      <c r="Y1627" s="56" t="s">
        <v>340</v>
      </c>
      <c r="Z1627" s="56" t="s">
        <v>341</v>
      </c>
      <c r="AA1627" s="56" t="s">
        <v>342</v>
      </c>
      <c r="AB1627" s="56" t="s">
        <v>343</v>
      </c>
      <c r="AC1627" s="56" t="s">
        <v>342</v>
      </c>
      <c r="AD1627" s="56" t="s">
        <v>342</v>
      </c>
      <c r="AE1627" s="56" t="s">
        <v>334</v>
      </c>
      <c r="AF1627" s="56" t="s">
        <v>292</v>
      </c>
      <c r="AG1627" s="56">
        <v>2015</v>
      </c>
      <c r="AH1627" s="56" t="s">
        <v>80</v>
      </c>
      <c r="AI1627" s="56" t="s">
        <v>348</v>
      </c>
      <c r="AJ1627" s="56">
        <v>1</v>
      </c>
      <c r="AM1627" s="56">
        <v>42817</v>
      </c>
      <c r="AN1627" s="56" t="s">
        <v>987</v>
      </c>
      <c r="AO1627" s="1">
        <v>41362</v>
      </c>
      <c r="AP1627" s="56" t="s">
        <v>595</v>
      </c>
      <c r="AQ1627" s="56">
        <v>246</v>
      </c>
      <c r="AR1627" s="56">
        <v>0</v>
      </c>
      <c r="AS1627" s="56" t="s">
        <v>346</v>
      </c>
      <c r="BB1627" s="56" t="s">
        <v>339</v>
      </c>
      <c r="BC1627" s="56" t="s">
        <v>263</v>
      </c>
      <c r="BD1627" s="56" t="s">
        <v>593</v>
      </c>
      <c r="BE1627" s="56" t="s">
        <v>347</v>
      </c>
      <c r="BF1627" s="56" t="s">
        <v>334</v>
      </c>
      <c r="BG1627" s="56" t="s">
        <v>594</v>
      </c>
      <c r="BH1627" s="56">
        <v>0</v>
      </c>
      <c r="BI1627" s="56">
        <v>0</v>
      </c>
      <c r="BJ1627" s="56">
        <v>1</v>
      </c>
    </row>
    <row r="1628" spans="1:62" hidden="1" x14ac:dyDescent="0.3">
      <c r="A1628" s="56">
        <v>49209434</v>
      </c>
      <c r="B1628" s="86">
        <v>599473</v>
      </c>
      <c r="C1628" s="1">
        <v>42893</v>
      </c>
      <c r="D1628" s="56" t="s">
        <v>587</v>
      </c>
      <c r="E1628" s="56" t="s">
        <v>588</v>
      </c>
      <c r="F1628" s="56" t="s">
        <v>334</v>
      </c>
      <c r="G1628" s="56" t="s">
        <v>335</v>
      </c>
      <c r="H1628" s="56" t="s">
        <v>336</v>
      </c>
      <c r="I1628" s="56" t="s">
        <v>589</v>
      </c>
      <c r="K1628" s="56" t="s">
        <v>337</v>
      </c>
      <c r="L1628" s="56" t="s">
        <v>590</v>
      </c>
      <c r="M1628" s="56" t="s">
        <v>986</v>
      </c>
      <c r="N1628" s="56" t="s">
        <v>1043</v>
      </c>
      <c r="O1628" s="56" t="s">
        <v>943</v>
      </c>
      <c r="P1628" s="1" t="s">
        <v>188</v>
      </c>
      <c r="Q1628" s="56" t="s">
        <v>241</v>
      </c>
      <c r="R1628" s="56" t="s">
        <v>339</v>
      </c>
      <c r="S1628" s="56">
        <v>141125</v>
      </c>
      <c r="T1628" s="1" t="s">
        <v>351</v>
      </c>
      <c r="U1628" s="56">
        <v>41456</v>
      </c>
      <c r="V1628" s="56">
        <v>43465</v>
      </c>
      <c r="W1628" s="56">
        <v>41365</v>
      </c>
      <c r="X1628" s="56">
        <v>43465</v>
      </c>
      <c r="Y1628" s="56" t="s">
        <v>340</v>
      </c>
      <c r="Z1628" s="56" t="s">
        <v>341</v>
      </c>
      <c r="AA1628" s="56" t="s">
        <v>342</v>
      </c>
      <c r="AB1628" s="56" t="s">
        <v>343</v>
      </c>
      <c r="AC1628" s="56" t="s">
        <v>342</v>
      </c>
      <c r="AD1628" s="56" t="s">
        <v>342</v>
      </c>
      <c r="AE1628" s="56" t="s">
        <v>334</v>
      </c>
      <c r="AF1628" s="56" t="s">
        <v>292</v>
      </c>
      <c r="AG1628" s="56">
        <v>2015</v>
      </c>
      <c r="AH1628" s="56" t="s">
        <v>80</v>
      </c>
      <c r="AI1628" s="56" t="s">
        <v>344</v>
      </c>
      <c r="AJ1628" s="56">
        <v>1</v>
      </c>
      <c r="AM1628" s="56">
        <v>42817</v>
      </c>
      <c r="AN1628" s="56" t="s">
        <v>987</v>
      </c>
      <c r="AO1628" s="1">
        <v>41362</v>
      </c>
      <c r="AP1628" s="56" t="s">
        <v>595</v>
      </c>
      <c r="AQ1628" s="56">
        <v>246</v>
      </c>
      <c r="AR1628" s="56">
        <v>0</v>
      </c>
      <c r="AS1628" s="56" t="s">
        <v>346</v>
      </c>
      <c r="BB1628" s="56" t="s">
        <v>339</v>
      </c>
      <c r="BC1628" s="56" t="s">
        <v>263</v>
      </c>
      <c r="BD1628" s="56" t="s">
        <v>593</v>
      </c>
      <c r="BE1628" s="56" t="s">
        <v>347</v>
      </c>
      <c r="BF1628" s="56" t="s">
        <v>334</v>
      </c>
      <c r="BG1628" s="56" t="s">
        <v>594</v>
      </c>
      <c r="BH1628" s="56">
        <v>0</v>
      </c>
      <c r="BI1628" s="56">
        <v>0</v>
      </c>
      <c r="BJ1628" s="56">
        <v>1</v>
      </c>
    </row>
    <row r="1629" spans="1:62" hidden="1" x14ac:dyDescent="0.3">
      <c r="A1629" s="56">
        <v>49209492</v>
      </c>
      <c r="B1629" s="86">
        <v>599473</v>
      </c>
      <c r="C1629" s="1">
        <v>42893</v>
      </c>
      <c r="D1629" s="56" t="s">
        <v>587</v>
      </c>
      <c r="E1629" s="56" t="s">
        <v>588</v>
      </c>
      <c r="F1629" s="56" t="s">
        <v>334</v>
      </c>
      <c r="G1629" s="56" t="s">
        <v>335</v>
      </c>
      <c r="H1629" s="56" t="s">
        <v>336</v>
      </c>
      <c r="I1629" s="56" t="s">
        <v>589</v>
      </c>
      <c r="K1629" s="56" t="s">
        <v>337</v>
      </c>
      <c r="L1629" s="56" t="s">
        <v>590</v>
      </c>
      <c r="M1629" s="56" t="s">
        <v>986</v>
      </c>
      <c r="N1629" s="56" t="s">
        <v>1043</v>
      </c>
      <c r="O1629" s="56" t="s">
        <v>943</v>
      </c>
      <c r="P1629" s="1" t="s">
        <v>188</v>
      </c>
      <c r="Q1629" s="56" t="s">
        <v>241</v>
      </c>
      <c r="R1629" s="56" t="s">
        <v>339</v>
      </c>
      <c r="S1629" s="56">
        <v>140626</v>
      </c>
      <c r="T1629" s="1" t="s">
        <v>238</v>
      </c>
      <c r="U1629" s="56">
        <v>41456</v>
      </c>
      <c r="V1629" s="56">
        <v>43465</v>
      </c>
      <c r="W1629" s="56">
        <v>41365</v>
      </c>
      <c r="X1629" s="56">
        <v>43465</v>
      </c>
      <c r="Y1629" s="56" t="s">
        <v>340</v>
      </c>
      <c r="Z1629" s="56" t="s">
        <v>341</v>
      </c>
      <c r="AA1629" s="56" t="s">
        <v>342</v>
      </c>
      <c r="AB1629" s="56" t="s">
        <v>343</v>
      </c>
      <c r="AC1629" s="56" t="s">
        <v>342</v>
      </c>
      <c r="AD1629" s="56" t="s">
        <v>342</v>
      </c>
      <c r="AE1629" s="56" t="s">
        <v>334</v>
      </c>
      <c r="AF1629" s="56" t="s">
        <v>291</v>
      </c>
      <c r="AG1629" s="56">
        <v>2014</v>
      </c>
      <c r="AH1629" s="56" t="s">
        <v>80</v>
      </c>
      <c r="AI1629" s="56" t="s">
        <v>348</v>
      </c>
      <c r="AJ1629" s="56">
        <v>4</v>
      </c>
      <c r="AK1629" s="1">
        <v>41639</v>
      </c>
      <c r="AL1629" s="56" t="s">
        <v>596</v>
      </c>
      <c r="AM1629" s="56">
        <v>42817</v>
      </c>
      <c r="AN1629" s="56" t="s">
        <v>987</v>
      </c>
      <c r="AO1629" s="1">
        <v>41663</v>
      </c>
      <c r="AP1629" s="56" t="s">
        <v>592</v>
      </c>
      <c r="AQ1629" s="56">
        <v>253</v>
      </c>
      <c r="AR1629" s="56">
        <v>0</v>
      </c>
      <c r="AS1629" s="56" t="s">
        <v>346</v>
      </c>
      <c r="BB1629" s="56" t="s">
        <v>339</v>
      </c>
      <c r="BC1629" s="56" t="s">
        <v>263</v>
      </c>
      <c r="BD1629" s="56" t="s">
        <v>593</v>
      </c>
      <c r="BE1629" s="56" t="s">
        <v>347</v>
      </c>
      <c r="BF1629" s="56" t="s">
        <v>334</v>
      </c>
      <c r="BG1629" s="56" t="s">
        <v>594</v>
      </c>
      <c r="BH1629" s="56">
        <v>0</v>
      </c>
      <c r="BI1629" s="56">
        <v>0</v>
      </c>
      <c r="BJ1629" s="56">
        <v>1</v>
      </c>
    </row>
    <row r="1630" spans="1:62" hidden="1" x14ac:dyDescent="0.3">
      <c r="A1630" s="56">
        <v>49209317</v>
      </c>
      <c r="B1630" s="86">
        <v>599473</v>
      </c>
      <c r="C1630" s="1">
        <v>42893</v>
      </c>
      <c r="D1630" s="56" t="s">
        <v>587</v>
      </c>
      <c r="E1630" s="56" t="s">
        <v>588</v>
      </c>
      <c r="F1630" s="56" t="s">
        <v>334</v>
      </c>
      <c r="G1630" s="56" t="s">
        <v>335</v>
      </c>
      <c r="H1630" s="56" t="s">
        <v>336</v>
      </c>
      <c r="I1630" s="56" t="s">
        <v>589</v>
      </c>
      <c r="K1630" s="56" t="s">
        <v>337</v>
      </c>
      <c r="L1630" s="56" t="s">
        <v>590</v>
      </c>
      <c r="M1630" s="56" t="s">
        <v>986</v>
      </c>
      <c r="N1630" s="56" t="s">
        <v>1043</v>
      </c>
      <c r="O1630" s="56" t="s">
        <v>943</v>
      </c>
      <c r="P1630" s="1" t="s">
        <v>105</v>
      </c>
      <c r="S1630" s="56">
        <v>148943</v>
      </c>
      <c r="T1630" s="1" t="s">
        <v>597</v>
      </c>
      <c r="U1630" s="56">
        <v>41456</v>
      </c>
      <c r="V1630" s="56">
        <v>43465</v>
      </c>
      <c r="W1630" s="56">
        <v>41365</v>
      </c>
      <c r="X1630" s="56">
        <v>43465</v>
      </c>
      <c r="Y1630" s="56" t="s">
        <v>340</v>
      </c>
      <c r="Z1630" s="56" t="s">
        <v>341</v>
      </c>
      <c r="AA1630" s="56" t="s">
        <v>347</v>
      </c>
      <c r="AB1630" s="56" t="s">
        <v>343</v>
      </c>
      <c r="AC1630" s="56" t="s">
        <v>342</v>
      </c>
      <c r="AD1630" s="56" t="s">
        <v>342</v>
      </c>
      <c r="AE1630" s="56" t="s">
        <v>334</v>
      </c>
      <c r="AF1630" s="56" t="s">
        <v>291</v>
      </c>
      <c r="AG1630" s="56">
        <v>2013</v>
      </c>
      <c r="AH1630" s="56" t="s">
        <v>80</v>
      </c>
      <c r="AI1630" s="56" t="s">
        <v>344</v>
      </c>
      <c r="AJ1630" s="56">
        <v>0</v>
      </c>
      <c r="AK1630" s="1">
        <v>41455</v>
      </c>
      <c r="AM1630" s="56">
        <v>42817</v>
      </c>
      <c r="AN1630" s="56" t="s">
        <v>987</v>
      </c>
      <c r="AO1630" s="1">
        <v>42598</v>
      </c>
      <c r="AP1630" s="56" t="s">
        <v>592</v>
      </c>
      <c r="AQ1630" s="56">
        <v>73761</v>
      </c>
      <c r="AR1630" s="56">
        <v>0</v>
      </c>
      <c r="AS1630" s="56" t="s">
        <v>346</v>
      </c>
      <c r="BB1630" s="56" t="s">
        <v>339</v>
      </c>
      <c r="BC1630" s="56" t="s">
        <v>263</v>
      </c>
      <c r="BD1630" s="56" t="s">
        <v>593</v>
      </c>
      <c r="BE1630" s="56" t="s">
        <v>347</v>
      </c>
      <c r="BF1630" s="56" t="s">
        <v>334</v>
      </c>
      <c r="BG1630" s="56" t="s">
        <v>594</v>
      </c>
      <c r="BH1630" s="56">
        <v>0</v>
      </c>
      <c r="BI1630" s="56">
        <v>0</v>
      </c>
      <c r="BJ1630" s="56">
        <v>1</v>
      </c>
    </row>
    <row r="1631" spans="1:62" hidden="1" x14ac:dyDescent="0.3">
      <c r="A1631" s="56">
        <v>49209324</v>
      </c>
      <c r="B1631" s="86">
        <v>599473</v>
      </c>
      <c r="C1631" s="1">
        <v>42893</v>
      </c>
      <c r="D1631" s="56" t="s">
        <v>587</v>
      </c>
      <c r="E1631" s="56" t="s">
        <v>588</v>
      </c>
      <c r="F1631" s="56" t="s">
        <v>334</v>
      </c>
      <c r="G1631" s="56" t="s">
        <v>335</v>
      </c>
      <c r="H1631" s="56" t="s">
        <v>336</v>
      </c>
      <c r="I1631" s="56" t="s">
        <v>589</v>
      </c>
      <c r="K1631" s="56" t="s">
        <v>337</v>
      </c>
      <c r="L1631" s="56" t="s">
        <v>590</v>
      </c>
      <c r="M1631" s="56" t="s">
        <v>986</v>
      </c>
      <c r="N1631" s="56" t="s">
        <v>1043</v>
      </c>
      <c r="O1631" s="56" t="s">
        <v>943</v>
      </c>
      <c r="P1631" s="1" t="s">
        <v>105</v>
      </c>
      <c r="S1631" s="56">
        <v>148943</v>
      </c>
      <c r="T1631" s="1" t="s">
        <v>597</v>
      </c>
      <c r="U1631" s="56">
        <v>41456</v>
      </c>
      <c r="V1631" s="56">
        <v>43465</v>
      </c>
      <c r="W1631" s="56">
        <v>41365</v>
      </c>
      <c r="X1631" s="56">
        <v>43465</v>
      </c>
      <c r="Y1631" s="56" t="s">
        <v>340</v>
      </c>
      <c r="Z1631" s="56" t="s">
        <v>341</v>
      </c>
      <c r="AA1631" s="56" t="s">
        <v>347</v>
      </c>
      <c r="AB1631" s="56" t="s">
        <v>343</v>
      </c>
      <c r="AC1631" s="56" t="s">
        <v>342</v>
      </c>
      <c r="AD1631" s="56" t="s">
        <v>342</v>
      </c>
      <c r="AE1631" s="56" t="s">
        <v>334</v>
      </c>
      <c r="AF1631" s="56" t="s">
        <v>292</v>
      </c>
      <c r="AG1631" s="56">
        <v>2013</v>
      </c>
      <c r="AH1631" s="56" t="s">
        <v>80</v>
      </c>
      <c r="AI1631" s="56" t="s">
        <v>344</v>
      </c>
      <c r="AJ1631" s="56">
        <v>0</v>
      </c>
      <c r="AM1631" s="56">
        <v>42817</v>
      </c>
      <c r="AN1631" s="56" t="s">
        <v>987</v>
      </c>
      <c r="AO1631" s="1">
        <v>41674</v>
      </c>
      <c r="AP1631" s="56" t="s">
        <v>595</v>
      </c>
      <c r="AQ1631" s="56">
        <v>73761</v>
      </c>
      <c r="AR1631" s="56">
        <v>0</v>
      </c>
      <c r="AS1631" s="56" t="s">
        <v>346</v>
      </c>
      <c r="BB1631" s="56" t="s">
        <v>339</v>
      </c>
      <c r="BC1631" s="56" t="s">
        <v>263</v>
      </c>
      <c r="BD1631" s="56" t="s">
        <v>593</v>
      </c>
      <c r="BE1631" s="56" t="s">
        <v>347</v>
      </c>
      <c r="BF1631" s="56" t="s">
        <v>334</v>
      </c>
      <c r="BG1631" s="56" t="s">
        <v>594</v>
      </c>
      <c r="BH1631" s="56">
        <v>0</v>
      </c>
      <c r="BI1631" s="56">
        <v>0</v>
      </c>
      <c r="BJ1631" s="56">
        <v>1</v>
      </c>
    </row>
    <row r="1632" spans="1:62" hidden="1" x14ac:dyDescent="0.3">
      <c r="A1632" s="56">
        <v>49209329</v>
      </c>
      <c r="B1632" s="86">
        <v>599473</v>
      </c>
      <c r="C1632" s="1">
        <v>42893</v>
      </c>
      <c r="D1632" s="56" t="s">
        <v>587</v>
      </c>
      <c r="E1632" s="56" t="s">
        <v>588</v>
      </c>
      <c r="F1632" s="56" t="s">
        <v>334</v>
      </c>
      <c r="G1632" s="56" t="s">
        <v>335</v>
      </c>
      <c r="H1632" s="56" t="s">
        <v>336</v>
      </c>
      <c r="I1632" s="56" t="s">
        <v>589</v>
      </c>
      <c r="K1632" s="56" t="s">
        <v>337</v>
      </c>
      <c r="L1632" s="56" t="s">
        <v>590</v>
      </c>
      <c r="M1632" s="56" t="s">
        <v>986</v>
      </c>
      <c r="N1632" s="56" t="s">
        <v>1043</v>
      </c>
      <c r="O1632" s="56" t="s">
        <v>943</v>
      </c>
      <c r="P1632" s="1" t="s">
        <v>105</v>
      </c>
      <c r="S1632" s="56">
        <v>148943</v>
      </c>
      <c r="T1632" s="1" t="s">
        <v>597</v>
      </c>
      <c r="U1632" s="56">
        <v>41456</v>
      </c>
      <c r="V1632" s="56">
        <v>43465</v>
      </c>
      <c r="W1632" s="56">
        <v>41365</v>
      </c>
      <c r="X1632" s="56">
        <v>43465</v>
      </c>
      <c r="Y1632" s="56" t="s">
        <v>340</v>
      </c>
      <c r="Z1632" s="56" t="s">
        <v>341</v>
      </c>
      <c r="AA1632" s="56" t="s">
        <v>347</v>
      </c>
      <c r="AB1632" s="56" t="s">
        <v>343</v>
      </c>
      <c r="AC1632" s="56" t="s">
        <v>342</v>
      </c>
      <c r="AD1632" s="56" t="s">
        <v>342</v>
      </c>
      <c r="AE1632" s="56" t="s">
        <v>334</v>
      </c>
      <c r="AF1632" s="56" t="s">
        <v>292</v>
      </c>
      <c r="AG1632" s="56">
        <v>2016</v>
      </c>
      <c r="AH1632" s="56" t="s">
        <v>80</v>
      </c>
      <c r="AI1632" s="56" t="s">
        <v>348</v>
      </c>
      <c r="AJ1632" s="56">
        <v>2</v>
      </c>
      <c r="AM1632" s="56">
        <v>42817</v>
      </c>
      <c r="AN1632" s="56" t="s">
        <v>987</v>
      </c>
      <c r="AO1632" s="1">
        <v>41813</v>
      </c>
      <c r="AP1632" s="56" t="s">
        <v>592</v>
      </c>
      <c r="AQ1632" s="56">
        <v>73761</v>
      </c>
      <c r="AR1632" s="56">
        <v>0</v>
      </c>
      <c r="AS1632" s="56" t="s">
        <v>346</v>
      </c>
      <c r="BB1632" s="56" t="s">
        <v>339</v>
      </c>
      <c r="BC1632" s="56" t="s">
        <v>263</v>
      </c>
      <c r="BD1632" s="56" t="s">
        <v>593</v>
      </c>
      <c r="BE1632" s="56" t="s">
        <v>347</v>
      </c>
      <c r="BF1632" s="56" t="s">
        <v>334</v>
      </c>
      <c r="BG1632" s="56" t="s">
        <v>594</v>
      </c>
      <c r="BH1632" s="56">
        <v>0</v>
      </c>
      <c r="BI1632" s="56">
        <v>0</v>
      </c>
      <c r="BJ1632" s="56">
        <v>1</v>
      </c>
    </row>
    <row r="1633" spans="1:62" hidden="1" x14ac:dyDescent="0.3">
      <c r="A1633" s="56">
        <v>49209331</v>
      </c>
      <c r="B1633" s="86">
        <v>599473</v>
      </c>
      <c r="C1633" s="1">
        <v>42893</v>
      </c>
      <c r="D1633" s="56" t="s">
        <v>587</v>
      </c>
      <c r="E1633" s="56" t="s">
        <v>588</v>
      </c>
      <c r="F1633" s="56" t="s">
        <v>334</v>
      </c>
      <c r="G1633" s="56" t="s">
        <v>335</v>
      </c>
      <c r="H1633" s="56" t="s">
        <v>336</v>
      </c>
      <c r="I1633" s="56" t="s">
        <v>589</v>
      </c>
      <c r="K1633" s="56" t="s">
        <v>337</v>
      </c>
      <c r="L1633" s="56" t="s">
        <v>590</v>
      </c>
      <c r="M1633" s="56" t="s">
        <v>986</v>
      </c>
      <c r="N1633" s="56" t="s">
        <v>1043</v>
      </c>
      <c r="O1633" s="56" t="s">
        <v>943</v>
      </c>
      <c r="P1633" s="1" t="s">
        <v>105</v>
      </c>
      <c r="S1633" s="56">
        <v>148943</v>
      </c>
      <c r="T1633" s="1" t="s">
        <v>597</v>
      </c>
      <c r="U1633" s="56">
        <v>41456</v>
      </c>
      <c r="V1633" s="56">
        <v>43465</v>
      </c>
      <c r="W1633" s="56">
        <v>41365</v>
      </c>
      <c r="X1633" s="56">
        <v>43465</v>
      </c>
      <c r="Y1633" s="56" t="s">
        <v>340</v>
      </c>
      <c r="Z1633" s="56" t="s">
        <v>341</v>
      </c>
      <c r="AA1633" s="56" t="s">
        <v>347</v>
      </c>
      <c r="AB1633" s="56" t="s">
        <v>343</v>
      </c>
      <c r="AC1633" s="56" t="s">
        <v>342</v>
      </c>
      <c r="AD1633" s="56" t="s">
        <v>342</v>
      </c>
      <c r="AE1633" s="56" t="s">
        <v>334</v>
      </c>
      <c r="AF1633" s="56" t="s">
        <v>292</v>
      </c>
      <c r="AG1633" s="56">
        <v>2017</v>
      </c>
      <c r="AH1633" s="56" t="s">
        <v>80</v>
      </c>
      <c r="AI1633" s="56" t="s">
        <v>348</v>
      </c>
      <c r="AJ1633" s="56">
        <v>3</v>
      </c>
      <c r="AM1633" s="56">
        <v>42817</v>
      </c>
      <c r="AN1633" s="56" t="s">
        <v>987</v>
      </c>
      <c r="AO1633" s="1">
        <v>41813</v>
      </c>
      <c r="AP1633" s="56" t="s">
        <v>592</v>
      </c>
      <c r="AQ1633" s="56">
        <v>73761</v>
      </c>
      <c r="AR1633" s="56">
        <v>0</v>
      </c>
      <c r="AS1633" s="56" t="s">
        <v>346</v>
      </c>
      <c r="BB1633" s="56" t="s">
        <v>339</v>
      </c>
      <c r="BC1633" s="56" t="s">
        <v>263</v>
      </c>
      <c r="BD1633" s="56" t="s">
        <v>593</v>
      </c>
      <c r="BE1633" s="56" t="s">
        <v>347</v>
      </c>
      <c r="BF1633" s="56" t="s">
        <v>334</v>
      </c>
      <c r="BG1633" s="56" t="s">
        <v>594</v>
      </c>
      <c r="BH1633" s="56">
        <v>0</v>
      </c>
      <c r="BI1633" s="56">
        <v>0</v>
      </c>
      <c r="BJ1633" s="56">
        <v>1</v>
      </c>
    </row>
    <row r="1634" spans="1:62" hidden="1" x14ac:dyDescent="0.3">
      <c r="A1634" s="56">
        <v>49209437</v>
      </c>
      <c r="B1634" s="86">
        <v>599473</v>
      </c>
      <c r="C1634" s="1">
        <v>42893</v>
      </c>
      <c r="D1634" s="56" t="s">
        <v>587</v>
      </c>
      <c r="E1634" s="56" t="s">
        <v>588</v>
      </c>
      <c r="F1634" s="56" t="s">
        <v>334</v>
      </c>
      <c r="G1634" s="56" t="s">
        <v>335</v>
      </c>
      <c r="H1634" s="56" t="s">
        <v>336</v>
      </c>
      <c r="I1634" s="56" t="s">
        <v>589</v>
      </c>
      <c r="K1634" s="56" t="s">
        <v>337</v>
      </c>
      <c r="L1634" s="56" t="s">
        <v>590</v>
      </c>
      <c r="M1634" s="56" t="s">
        <v>986</v>
      </c>
      <c r="N1634" s="56" t="s">
        <v>1043</v>
      </c>
      <c r="O1634" s="56" t="s">
        <v>943</v>
      </c>
      <c r="P1634" s="1" t="s">
        <v>188</v>
      </c>
      <c r="Q1634" s="56" t="s">
        <v>241</v>
      </c>
      <c r="R1634" s="56" t="s">
        <v>339</v>
      </c>
      <c r="S1634" s="56">
        <v>141125</v>
      </c>
      <c r="T1634" s="1" t="s">
        <v>351</v>
      </c>
      <c r="U1634" s="56">
        <v>41456</v>
      </c>
      <c r="V1634" s="56">
        <v>43465</v>
      </c>
      <c r="W1634" s="56">
        <v>41365</v>
      </c>
      <c r="X1634" s="56">
        <v>43465</v>
      </c>
      <c r="Y1634" s="56" t="s">
        <v>340</v>
      </c>
      <c r="Z1634" s="56" t="s">
        <v>341</v>
      </c>
      <c r="AA1634" s="56" t="s">
        <v>342</v>
      </c>
      <c r="AB1634" s="56" t="s">
        <v>343</v>
      </c>
      <c r="AC1634" s="56" t="s">
        <v>342</v>
      </c>
      <c r="AD1634" s="56" t="s">
        <v>342</v>
      </c>
      <c r="AE1634" s="56" t="s">
        <v>334</v>
      </c>
      <c r="AF1634" s="56" t="s">
        <v>292</v>
      </c>
      <c r="AG1634" s="56">
        <v>2017</v>
      </c>
      <c r="AH1634" s="56" t="s">
        <v>80</v>
      </c>
      <c r="AI1634" s="56" t="s">
        <v>348</v>
      </c>
      <c r="AJ1634" s="56">
        <v>0</v>
      </c>
      <c r="AM1634" s="56">
        <v>42817</v>
      </c>
      <c r="AN1634" s="56" t="s">
        <v>987</v>
      </c>
      <c r="AO1634" s="1">
        <v>41625</v>
      </c>
      <c r="AP1634" s="56" t="s">
        <v>592</v>
      </c>
      <c r="AQ1634" s="56">
        <v>246</v>
      </c>
      <c r="AR1634" s="56">
        <v>0</v>
      </c>
      <c r="AS1634" s="56" t="s">
        <v>346</v>
      </c>
      <c r="BB1634" s="56" t="s">
        <v>339</v>
      </c>
      <c r="BC1634" s="56" t="s">
        <v>263</v>
      </c>
      <c r="BD1634" s="56" t="s">
        <v>593</v>
      </c>
      <c r="BE1634" s="56" t="s">
        <v>347</v>
      </c>
      <c r="BF1634" s="56" t="s">
        <v>334</v>
      </c>
      <c r="BG1634" s="56" t="s">
        <v>594</v>
      </c>
      <c r="BH1634" s="56">
        <v>0</v>
      </c>
      <c r="BI1634" s="56">
        <v>0</v>
      </c>
      <c r="BJ1634" s="56">
        <v>1</v>
      </c>
    </row>
    <row r="1635" spans="1:62" hidden="1" x14ac:dyDescent="0.3">
      <c r="A1635" s="56">
        <v>49209439</v>
      </c>
      <c r="B1635" s="86">
        <v>599473</v>
      </c>
      <c r="C1635" s="1">
        <v>42893</v>
      </c>
      <c r="D1635" s="56" t="s">
        <v>587</v>
      </c>
      <c r="E1635" s="56" t="s">
        <v>588</v>
      </c>
      <c r="F1635" s="56" t="s">
        <v>334</v>
      </c>
      <c r="G1635" s="56" t="s">
        <v>335</v>
      </c>
      <c r="H1635" s="56" t="s">
        <v>336</v>
      </c>
      <c r="I1635" s="56" t="s">
        <v>589</v>
      </c>
      <c r="K1635" s="56" t="s">
        <v>337</v>
      </c>
      <c r="L1635" s="56" t="s">
        <v>590</v>
      </c>
      <c r="M1635" s="56" t="s">
        <v>986</v>
      </c>
      <c r="N1635" s="56" t="s">
        <v>1043</v>
      </c>
      <c r="O1635" s="56" t="s">
        <v>943</v>
      </c>
      <c r="P1635" s="1" t="s">
        <v>188</v>
      </c>
      <c r="Q1635" s="56" t="s">
        <v>241</v>
      </c>
      <c r="R1635" s="56" t="s">
        <v>339</v>
      </c>
      <c r="S1635" s="56">
        <v>140625</v>
      </c>
      <c r="T1635" s="1" t="s">
        <v>190</v>
      </c>
      <c r="U1635" s="56">
        <v>41456</v>
      </c>
      <c r="V1635" s="56">
        <v>43465</v>
      </c>
      <c r="W1635" s="56">
        <v>41365</v>
      </c>
      <c r="X1635" s="56">
        <v>43465</v>
      </c>
      <c r="Y1635" s="56" t="s">
        <v>340</v>
      </c>
      <c r="Z1635" s="56" t="s">
        <v>341</v>
      </c>
      <c r="AA1635" s="56" t="s">
        <v>342</v>
      </c>
      <c r="AB1635" s="56" t="s">
        <v>343</v>
      </c>
      <c r="AC1635" s="56" t="s">
        <v>342</v>
      </c>
      <c r="AD1635" s="56" t="s">
        <v>342</v>
      </c>
      <c r="AE1635" s="56" t="s">
        <v>334</v>
      </c>
      <c r="AF1635" s="56" t="s">
        <v>291</v>
      </c>
      <c r="AG1635" s="56">
        <v>2014</v>
      </c>
      <c r="AH1635" s="56" t="s">
        <v>80</v>
      </c>
      <c r="AI1635" s="56" t="s">
        <v>344</v>
      </c>
      <c r="AJ1635" s="56">
        <v>0</v>
      </c>
      <c r="AK1635" s="1">
        <v>41820</v>
      </c>
      <c r="AL1635" s="56" t="s">
        <v>626</v>
      </c>
      <c r="AM1635" s="56">
        <v>42817</v>
      </c>
      <c r="AN1635" s="56" t="s">
        <v>987</v>
      </c>
      <c r="AO1635" s="1">
        <v>41829</v>
      </c>
      <c r="AP1635" s="56" t="s">
        <v>592</v>
      </c>
      <c r="AQ1635" s="56">
        <v>249</v>
      </c>
      <c r="AR1635" s="56">
        <v>0</v>
      </c>
      <c r="AS1635" s="56" t="s">
        <v>346</v>
      </c>
      <c r="BB1635" s="56" t="s">
        <v>339</v>
      </c>
      <c r="BC1635" s="56" t="s">
        <v>263</v>
      </c>
      <c r="BD1635" s="56" t="s">
        <v>593</v>
      </c>
      <c r="BE1635" s="56" t="s">
        <v>347</v>
      </c>
      <c r="BF1635" s="56" t="s">
        <v>334</v>
      </c>
      <c r="BG1635" s="56" t="s">
        <v>594</v>
      </c>
      <c r="BH1635" s="56">
        <v>0</v>
      </c>
      <c r="BI1635" s="56">
        <v>0</v>
      </c>
      <c r="BJ1635" s="56">
        <v>1</v>
      </c>
    </row>
    <row r="1636" spans="1:62" hidden="1" x14ac:dyDescent="0.3">
      <c r="A1636" s="56">
        <v>49209438</v>
      </c>
      <c r="B1636" s="86">
        <v>599473</v>
      </c>
      <c r="C1636" s="1">
        <v>42893</v>
      </c>
      <c r="D1636" s="56" t="s">
        <v>587</v>
      </c>
      <c r="E1636" s="56" t="s">
        <v>588</v>
      </c>
      <c r="F1636" s="56" t="s">
        <v>334</v>
      </c>
      <c r="G1636" s="56" t="s">
        <v>335</v>
      </c>
      <c r="H1636" s="56" t="s">
        <v>336</v>
      </c>
      <c r="I1636" s="56" t="s">
        <v>589</v>
      </c>
      <c r="K1636" s="56" t="s">
        <v>337</v>
      </c>
      <c r="L1636" s="56" t="s">
        <v>590</v>
      </c>
      <c r="M1636" s="56" t="s">
        <v>986</v>
      </c>
      <c r="N1636" s="56" t="s">
        <v>1043</v>
      </c>
      <c r="O1636" s="56" t="s">
        <v>943</v>
      </c>
      <c r="P1636" s="1" t="s">
        <v>188</v>
      </c>
      <c r="Q1636" s="56" t="s">
        <v>241</v>
      </c>
      <c r="R1636" s="56" t="s">
        <v>339</v>
      </c>
      <c r="S1636" s="56">
        <v>140625</v>
      </c>
      <c r="T1636" s="1" t="s">
        <v>190</v>
      </c>
      <c r="U1636" s="56">
        <v>41456</v>
      </c>
      <c r="V1636" s="56">
        <v>43465</v>
      </c>
      <c r="W1636" s="56">
        <v>41365</v>
      </c>
      <c r="X1636" s="56">
        <v>43465</v>
      </c>
      <c r="Y1636" s="56" t="s">
        <v>340</v>
      </c>
      <c r="Z1636" s="56" t="s">
        <v>341</v>
      </c>
      <c r="AA1636" s="56" t="s">
        <v>342</v>
      </c>
      <c r="AB1636" s="56" t="s">
        <v>343</v>
      </c>
      <c r="AC1636" s="56" t="s">
        <v>342</v>
      </c>
      <c r="AD1636" s="56" t="s">
        <v>342</v>
      </c>
      <c r="AE1636" s="56" t="s">
        <v>334</v>
      </c>
      <c r="AF1636" s="56" t="s">
        <v>291</v>
      </c>
      <c r="AG1636" s="56">
        <v>2014</v>
      </c>
      <c r="AH1636" s="56" t="s">
        <v>80</v>
      </c>
      <c r="AI1636" s="56" t="s">
        <v>348</v>
      </c>
      <c r="AJ1636" s="56">
        <v>70</v>
      </c>
      <c r="AK1636" s="1">
        <v>41639</v>
      </c>
      <c r="AL1636" s="56" t="s">
        <v>613</v>
      </c>
      <c r="AM1636" s="56">
        <v>42817</v>
      </c>
      <c r="AN1636" s="56" t="s">
        <v>987</v>
      </c>
      <c r="AO1636" s="1">
        <v>41661</v>
      </c>
      <c r="AP1636" s="56" t="s">
        <v>595</v>
      </c>
      <c r="AQ1636" s="56">
        <v>249</v>
      </c>
      <c r="AR1636" s="56">
        <v>0</v>
      </c>
      <c r="AS1636" s="56" t="s">
        <v>346</v>
      </c>
      <c r="BB1636" s="56" t="s">
        <v>339</v>
      </c>
      <c r="BC1636" s="56" t="s">
        <v>263</v>
      </c>
      <c r="BD1636" s="56" t="s">
        <v>593</v>
      </c>
      <c r="BE1636" s="56" t="s">
        <v>347</v>
      </c>
      <c r="BF1636" s="56" t="s">
        <v>334</v>
      </c>
      <c r="BG1636" s="56" t="s">
        <v>594</v>
      </c>
      <c r="BH1636" s="56">
        <v>0</v>
      </c>
      <c r="BI1636" s="56">
        <v>0</v>
      </c>
      <c r="BJ1636" s="56">
        <v>1</v>
      </c>
    </row>
    <row r="1637" spans="1:62" hidden="1" x14ac:dyDescent="0.3">
      <c r="A1637" s="56">
        <v>49209328</v>
      </c>
      <c r="B1637" s="86">
        <v>599473</v>
      </c>
      <c r="C1637" s="1">
        <v>42893</v>
      </c>
      <c r="D1637" s="56" t="s">
        <v>587</v>
      </c>
      <c r="E1637" s="56" t="s">
        <v>588</v>
      </c>
      <c r="F1637" s="56" t="s">
        <v>334</v>
      </c>
      <c r="G1637" s="56" t="s">
        <v>335</v>
      </c>
      <c r="H1637" s="56" t="s">
        <v>336</v>
      </c>
      <c r="I1637" s="56" t="s">
        <v>589</v>
      </c>
      <c r="K1637" s="56" t="s">
        <v>337</v>
      </c>
      <c r="L1637" s="56" t="s">
        <v>590</v>
      </c>
      <c r="M1637" s="56" t="s">
        <v>986</v>
      </c>
      <c r="N1637" s="56" t="s">
        <v>1043</v>
      </c>
      <c r="O1637" s="56" t="s">
        <v>943</v>
      </c>
      <c r="P1637" s="1" t="s">
        <v>105</v>
      </c>
      <c r="S1637" s="56">
        <v>148943</v>
      </c>
      <c r="T1637" s="1" t="s">
        <v>597</v>
      </c>
      <c r="U1637" s="56">
        <v>41456</v>
      </c>
      <c r="V1637" s="56">
        <v>43465</v>
      </c>
      <c r="W1637" s="56">
        <v>41365</v>
      </c>
      <c r="X1637" s="56">
        <v>43465</v>
      </c>
      <c r="Y1637" s="56" t="s">
        <v>340</v>
      </c>
      <c r="Z1637" s="56" t="s">
        <v>341</v>
      </c>
      <c r="AA1637" s="56" t="s">
        <v>347</v>
      </c>
      <c r="AB1637" s="56" t="s">
        <v>343</v>
      </c>
      <c r="AC1637" s="56" t="s">
        <v>342</v>
      </c>
      <c r="AD1637" s="56" t="s">
        <v>342</v>
      </c>
      <c r="AE1637" s="56" t="s">
        <v>334</v>
      </c>
      <c r="AF1637" s="56" t="s">
        <v>292</v>
      </c>
      <c r="AG1637" s="56">
        <v>2015</v>
      </c>
      <c r="AH1637" s="56" t="s">
        <v>80</v>
      </c>
      <c r="AI1637" s="56" t="s">
        <v>344</v>
      </c>
      <c r="AJ1637" s="56">
        <v>0</v>
      </c>
      <c r="AM1637" s="56">
        <v>42817</v>
      </c>
      <c r="AN1637" s="56" t="s">
        <v>987</v>
      </c>
      <c r="AO1637" s="1">
        <v>41813</v>
      </c>
      <c r="AP1637" s="56" t="s">
        <v>592</v>
      </c>
      <c r="AQ1637" s="56">
        <v>73761</v>
      </c>
      <c r="AR1637" s="56">
        <v>0</v>
      </c>
      <c r="AS1637" s="56" t="s">
        <v>346</v>
      </c>
      <c r="BB1637" s="56" t="s">
        <v>339</v>
      </c>
      <c r="BC1637" s="56" t="s">
        <v>263</v>
      </c>
      <c r="BD1637" s="56" t="s">
        <v>593</v>
      </c>
      <c r="BE1637" s="56" t="s">
        <v>347</v>
      </c>
      <c r="BF1637" s="56" t="s">
        <v>334</v>
      </c>
      <c r="BG1637" s="56" t="s">
        <v>594</v>
      </c>
      <c r="BH1637" s="56">
        <v>0</v>
      </c>
      <c r="BI1637" s="56">
        <v>0</v>
      </c>
      <c r="BJ1637" s="56">
        <v>1</v>
      </c>
    </row>
    <row r="1638" spans="1:62" hidden="1" x14ac:dyDescent="0.3">
      <c r="A1638" s="56">
        <v>49209444</v>
      </c>
      <c r="B1638" s="86">
        <v>599473</v>
      </c>
      <c r="C1638" s="1">
        <v>42893</v>
      </c>
      <c r="D1638" s="56" t="s">
        <v>587</v>
      </c>
      <c r="E1638" s="56" t="s">
        <v>588</v>
      </c>
      <c r="F1638" s="56" t="s">
        <v>334</v>
      </c>
      <c r="G1638" s="56" t="s">
        <v>335</v>
      </c>
      <c r="H1638" s="56" t="s">
        <v>336</v>
      </c>
      <c r="I1638" s="56" t="s">
        <v>589</v>
      </c>
      <c r="K1638" s="56" t="s">
        <v>337</v>
      </c>
      <c r="L1638" s="56" t="s">
        <v>590</v>
      </c>
      <c r="M1638" s="56" t="s">
        <v>986</v>
      </c>
      <c r="N1638" s="56" t="s">
        <v>1043</v>
      </c>
      <c r="O1638" s="56" t="s">
        <v>943</v>
      </c>
      <c r="P1638" s="1" t="s">
        <v>188</v>
      </c>
      <c r="Q1638" s="56" t="s">
        <v>241</v>
      </c>
      <c r="R1638" s="56" t="s">
        <v>339</v>
      </c>
      <c r="S1638" s="56">
        <v>140625</v>
      </c>
      <c r="T1638" s="1" t="s">
        <v>190</v>
      </c>
      <c r="U1638" s="56">
        <v>41456</v>
      </c>
      <c r="V1638" s="56">
        <v>43465</v>
      </c>
      <c r="W1638" s="56">
        <v>41365</v>
      </c>
      <c r="X1638" s="56">
        <v>43465</v>
      </c>
      <c r="Y1638" s="56" t="s">
        <v>340</v>
      </c>
      <c r="Z1638" s="56" t="s">
        <v>341</v>
      </c>
      <c r="AA1638" s="56" t="s">
        <v>342</v>
      </c>
      <c r="AB1638" s="56" t="s">
        <v>343</v>
      </c>
      <c r="AC1638" s="56" t="s">
        <v>342</v>
      </c>
      <c r="AD1638" s="56" t="s">
        <v>342</v>
      </c>
      <c r="AE1638" s="56" t="s">
        <v>334</v>
      </c>
      <c r="AF1638" s="56" t="s">
        <v>291</v>
      </c>
      <c r="AG1638" s="56">
        <v>2016</v>
      </c>
      <c r="AH1638" s="56" t="s">
        <v>80</v>
      </c>
      <c r="AI1638" s="56" t="s">
        <v>344</v>
      </c>
      <c r="AJ1638" s="56">
        <v>32</v>
      </c>
      <c r="AK1638" s="1">
        <v>42551</v>
      </c>
      <c r="AL1638" s="56" t="s">
        <v>880</v>
      </c>
      <c r="AM1638" s="56">
        <v>42817</v>
      </c>
      <c r="AN1638" s="56" t="s">
        <v>987</v>
      </c>
      <c r="AO1638" s="1">
        <v>42585</v>
      </c>
      <c r="AP1638" s="56" t="s">
        <v>592</v>
      </c>
      <c r="AQ1638" s="56">
        <v>249</v>
      </c>
      <c r="AR1638" s="56">
        <v>0</v>
      </c>
      <c r="AS1638" s="56" t="s">
        <v>346</v>
      </c>
      <c r="BB1638" s="56" t="s">
        <v>339</v>
      </c>
      <c r="BC1638" s="56" t="s">
        <v>263</v>
      </c>
      <c r="BD1638" s="56" t="s">
        <v>593</v>
      </c>
      <c r="BE1638" s="56" t="s">
        <v>347</v>
      </c>
      <c r="BF1638" s="56" t="s">
        <v>334</v>
      </c>
      <c r="BG1638" s="56" t="s">
        <v>594</v>
      </c>
      <c r="BH1638" s="56">
        <v>0</v>
      </c>
      <c r="BI1638" s="56">
        <v>0</v>
      </c>
      <c r="BJ1638" s="56">
        <v>1</v>
      </c>
    </row>
    <row r="1639" spans="1:62" hidden="1" x14ac:dyDescent="0.3">
      <c r="A1639" s="56">
        <v>49209441</v>
      </c>
      <c r="B1639" s="86">
        <v>599473</v>
      </c>
      <c r="C1639" s="1">
        <v>42893</v>
      </c>
      <c r="D1639" s="56" t="s">
        <v>587</v>
      </c>
      <c r="E1639" s="56" t="s">
        <v>588</v>
      </c>
      <c r="F1639" s="56" t="s">
        <v>334</v>
      </c>
      <c r="G1639" s="56" t="s">
        <v>335</v>
      </c>
      <c r="H1639" s="56" t="s">
        <v>336</v>
      </c>
      <c r="I1639" s="56" t="s">
        <v>589</v>
      </c>
      <c r="K1639" s="56" t="s">
        <v>337</v>
      </c>
      <c r="L1639" s="56" t="s">
        <v>590</v>
      </c>
      <c r="M1639" s="56" t="s">
        <v>986</v>
      </c>
      <c r="N1639" s="56" t="s">
        <v>1043</v>
      </c>
      <c r="O1639" s="56" t="s">
        <v>943</v>
      </c>
      <c r="P1639" s="1" t="s">
        <v>188</v>
      </c>
      <c r="Q1639" s="56" t="s">
        <v>241</v>
      </c>
      <c r="R1639" s="56" t="s">
        <v>339</v>
      </c>
      <c r="S1639" s="56">
        <v>140625</v>
      </c>
      <c r="T1639" s="1" t="s">
        <v>190</v>
      </c>
      <c r="U1639" s="56">
        <v>41456</v>
      </c>
      <c r="V1639" s="56">
        <v>43465</v>
      </c>
      <c r="W1639" s="56">
        <v>41365</v>
      </c>
      <c r="X1639" s="56">
        <v>43465</v>
      </c>
      <c r="Y1639" s="56" t="s">
        <v>340</v>
      </c>
      <c r="Z1639" s="56" t="s">
        <v>341</v>
      </c>
      <c r="AA1639" s="56" t="s">
        <v>342</v>
      </c>
      <c r="AB1639" s="56" t="s">
        <v>343</v>
      </c>
      <c r="AC1639" s="56" t="s">
        <v>342</v>
      </c>
      <c r="AD1639" s="56" t="s">
        <v>342</v>
      </c>
      <c r="AE1639" s="56" t="s">
        <v>334</v>
      </c>
      <c r="AF1639" s="56" t="s">
        <v>291</v>
      </c>
      <c r="AG1639" s="56">
        <v>2015</v>
      </c>
      <c r="AH1639" s="56" t="s">
        <v>80</v>
      </c>
      <c r="AI1639" s="56" t="s">
        <v>344</v>
      </c>
      <c r="AJ1639" s="56">
        <v>56</v>
      </c>
      <c r="AK1639" s="1">
        <v>42185</v>
      </c>
      <c r="AL1639" s="56" t="s">
        <v>624</v>
      </c>
      <c r="AM1639" s="56">
        <v>42817</v>
      </c>
      <c r="AN1639" s="56" t="s">
        <v>987</v>
      </c>
      <c r="AO1639" s="1">
        <v>42206</v>
      </c>
      <c r="AP1639" s="56" t="s">
        <v>592</v>
      </c>
      <c r="AQ1639" s="56">
        <v>249</v>
      </c>
      <c r="AR1639" s="56">
        <v>0</v>
      </c>
      <c r="AS1639" s="56" t="s">
        <v>346</v>
      </c>
      <c r="BB1639" s="56" t="s">
        <v>339</v>
      </c>
      <c r="BC1639" s="56" t="s">
        <v>263</v>
      </c>
      <c r="BD1639" s="56" t="s">
        <v>593</v>
      </c>
      <c r="BE1639" s="56" t="s">
        <v>347</v>
      </c>
      <c r="BF1639" s="56" t="s">
        <v>334</v>
      </c>
      <c r="BG1639" s="56" t="s">
        <v>594</v>
      </c>
      <c r="BH1639" s="56">
        <v>0</v>
      </c>
      <c r="BI1639" s="56">
        <v>0</v>
      </c>
      <c r="BJ1639" s="56">
        <v>1</v>
      </c>
    </row>
    <row r="1640" spans="1:62" hidden="1" x14ac:dyDescent="0.3">
      <c r="A1640" s="56">
        <v>49209440</v>
      </c>
      <c r="B1640" s="86">
        <v>599473</v>
      </c>
      <c r="C1640" s="1">
        <v>42893</v>
      </c>
      <c r="D1640" s="56" t="s">
        <v>587</v>
      </c>
      <c r="E1640" s="56" t="s">
        <v>588</v>
      </c>
      <c r="F1640" s="56" t="s">
        <v>334</v>
      </c>
      <c r="G1640" s="56" t="s">
        <v>335</v>
      </c>
      <c r="H1640" s="56" t="s">
        <v>336</v>
      </c>
      <c r="I1640" s="56" t="s">
        <v>589</v>
      </c>
      <c r="K1640" s="56" t="s">
        <v>337</v>
      </c>
      <c r="L1640" s="56" t="s">
        <v>590</v>
      </c>
      <c r="M1640" s="56" t="s">
        <v>986</v>
      </c>
      <c r="N1640" s="56" t="s">
        <v>1043</v>
      </c>
      <c r="O1640" s="56" t="s">
        <v>943</v>
      </c>
      <c r="P1640" s="1" t="s">
        <v>188</v>
      </c>
      <c r="Q1640" s="56" t="s">
        <v>241</v>
      </c>
      <c r="R1640" s="56" t="s">
        <v>339</v>
      </c>
      <c r="S1640" s="56">
        <v>140625</v>
      </c>
      <c r="T1640" s="1" t="s">
        <v>190</v>
      </c>
      <c r="U1640" s="56">
        <v>41456</v>
      </c>
      <c r="V1640" s="56">
        <v>43465</v>
      </c>
      <c r="W1640" s="56">
        <v>41365</v>
      </c>
      <c r="X1640" s="56">
        <v>43465</v>
      </c>
      <c r="Y1640" s="56" t="s">
        <v>340</v>
      </c>
      <c r="Z1640" s="56" t="s">
        <v>341</v>
      </c>
      <c r="AA1640" s="56" t="s">
        <v>342</v>
      </c>
      <c r="AB1640" s="56" t="s">
        <v>343</v>
      </c>
      <c r="AC1640" s="56" t="s">
        <v>342</v>
      </c>
      <c r="AD1640" s="56" t="s">
        <v>342</v>
      </c>
      <c r="AE1640" s="56" t="s">
        <v>334</v>
      </c>
      <c r="AF1640" s="56" t="s">
        <v>291</v>
      </c>
      <c r="AG1640" s="56">
        <v>2015</v>
      </c>
      <c r="AH1640" s="56" t="s">
        <v>80</v>
      </c>
      <c r="AI1640" s="56" t="s">
        <v>348</v>
      </c>
      <c r="AJ1640" s="56">
        <v>30</v>
      </c>
      <c r="AK1640" s="1">
        <v>42004</v>
      </c>
      <c r="AL1640" s="56" t="s">
        <v>599</v>
      </c>
      <c r="AM1640" s="56">
        <v>42817</v>
      </c>
      <c r="AN1640" s="56" t="s">
        <v>987</v>
      </c>
      <c r="AO1640" s="1">
        <v>42027</v>
      </c>
      <c r="AP1640" s="56" t="s">
        <v>592</v>
      </c>
      <c r="AQ1640" s="56">
        <v>249</v>
      </c>
      <c r="AR1640" s="56">
        <v>0</v>
      </c>
      <c r="AS1640" s="56" t="s">
        <v>346</v>
      </c>
      <c r="BB1640" s="56" t="s">
        <v>339</v>
      </c>
      <c r="BC1640" s="56" t="s">
        <v>263</v>
      </c>
      <c r="BD1640" s="56" t="s">
        <v>593</v>
      </c>
      <c r="BE1640" s="56" t="s">
        <v>347</v>
      </c>
      <c r="BF1640" s="56" t="s">
        <v>334</v>
      </c>
      <c r="BG1640" s="56" t="s">
        <v>594</v>
      </c>
      <c r="BH1640" s="56">
        <v>0</v>
      </c>
      <c r="BI1640" s="56">
        <v>0</v>
      </c>
      <c r="BJ1640" s="56">
        <v>1</v>
      </c>
    </row>
    <row r="1641" spans="1:62" hidden="1" x14ac:dyDescent="0.3">
      <c r="A1641" s="56">
        <v>49209323</v>
      </c>
      <c r="B1641" s="86">
        <v>599473</v>
      </c>
      <c r="C1641" s="1">
        <v>42893</v>
      </c>
      <c r="D1641" s="56" t="s">
        <v>587</v>
      </c>
      <c r="E1641" s="56" t="s">
        <v>588</v>
      </c>
      <c r="F1641" s="56" t="s">
        <v>334</v>
      </c>
      <c r="G1641" s="56" t="s">
        <v>335</v>
      </c>
      <c r="H1641" s="56" t="s">
        <v>336</v>
      </c>
      <c r="I1641" s="56" t="s">
        <v>589</v>
      </c>
      <c r="K1641" s="56" t="s">
        <v>337</v>
      </c>
      <c r="L1641" s="56" t="s">
        <v>590</v>
      </c>
      <c r="M1641" s="56" t="s">
        <v>986</v>
      </c>
      <c r="N1641" s="56" t="s">
        <v>1043</v>
      </c>
      <c r="O1641" s="56" t="s">
        <v>943</v>
      </c>
      <c r="P1641" s="1" t="s">
        <v>105</v>
      </c>
      <c r="S1641" s="56">
        <v>148943</v>
      </c>
      <c r="T1641" s="1" t="s">
        <v>597</v>
      </c>
      <c r="U1641" s="56">
        <v>41456</v>
      </c>
      <c r="V1641" s="56">
        <v>43465</v>
      </c>
      <c r="W1641" s="56">
        <v>41365</v>
      </c>
      <c r="X1641" s="56">
        <v>43465</v>
      </c>
      <c r="Y1641" s="56" t="s">
        <v>340</v>
      </c>
      <c r="Z1641" s="56" t="s">
        <v>341</v>
      </c>
      <c r="AA1641" s="56" t="s">
        <v>347</v>
      </c>
      <c r="AB1641" s="56" t="s">
        <v>343</v>
      </c>
      <c r="AC1641" s="56" t="s">
        <v>342</v>
      </c>
      <c r="AD1641" s="56" t="s">
        <v>342</v>
      </c>
      <c r="AE1641" s="56" t="s">
        <v>334</v>
      </c>
      <c r="AF1641" s="56" t="s">
        <v>291</v>
      </c>
      <c r="AG1641" s="56">
        <v>2016</v>
      </c>
      <c r="AH1641" s="56" t="s">
        <v>80</v>
      </c>
      <c r="AI1641" s="56" t="s">
        <v>344</v>
      </c>
      <c r="AJ1641" s="56">
        <v>0</v>
      </c>
      <c r="AK1641" s="1">
        <v>42551</v>
      </c>
      <c r="AL1641" s="56" t="s">
        <v>876</v>
      </c>
      <c r="AM1641" s="56">
        <v>42817</v>
      </c>
      <c r="AN1641" s="56" t="s">
        <v>987</v>
      </c>
      <c r="AO1641" s="1">
        <v>42598</v>
      </c>
      <c r="AP1641" s="56" t="s">
        <v>592</v>
      </c>
      <c r="AQ1641" s="56">
        <v>73761</v>
      </c>
      <c r="AR1641" s="56">
        <v>0</v>
      </c>
      <c r="AS1641" s="56" t="s">
        <v>346</v>
      </c>
      <c r="BB1641" s="56" t="s">
        <v>339</v>
      </c>
      <c r="BC1641" s="56" t="s">
        <v>263</v>
      </c>
      <c r="BD1641" s="56" t="s">
        <v>593</v>
      </c>
      <c r="BE1641" s="56" t="s">
        <v>347</v>
      </c>
      <c r="BF1641" s="56" t="s">
        <v>334</v>
      </c>
      <c r="BG1641" s="56" t="s">
        <v>594</v>
      </c>
      <c r="BH1641" s="56">
        <v>0</v>
      </c>
      <c r="BI1641" s="56">
        <v>0</v>
      </c>
      <c r="BJ1641" s="56">
        <v>1</v>
      </c>
    </row>
    <row r="1642" spans="1:62" hidden="1" x14ac:dyDescent="0.3">
      <c r="A1642" s="56">
        <v>49209320</v>
      </c>
      <c r="B1642" s="86">
        <v>599473</v>
      </c>
      <c r="C1642" s="1">
        <v>42893</v>
      </c>
      <c r="D1642" s="56" t="s">
        <v>587</v>
      </c>
      <c r="E1642" s="56" t="s">
        <v>588</v>
      </c>
      <c r="F1642" s="56" t="s">
        <v>334</v>
      </c>
      <c r="G1642" s="56" t="s">
        <v>335</v>
      </c>
      <c r="H1642" s="56" t="s">
        <v>336</v>
      </c>
      <c r="I1642" s="56" t="s">
        <v>589</v>
      </c>
      <c r="K1642" s="56" t="s">
        <v>337</v>
      </c>
      <c r="L1642" s="56" t="s">
        <v>590</v>
      </c>
      <c r="M1642" s="56" t="s">
        <v>986</v>
      </c>
      <c r="N1642" s="56" t="s">
        <v>1043</v>
      </c>
      <c r="O1642" s="56" t="s">
        <v>943</v>
      </c>
      <c r="P1642" s="1" t="s">
        <v>105</v>
      </c>
      <c r="S1642" s="56">
        <v>148943</v>
      </c>
      <c r="T1642" s="1" t="s">
        <v>597</v>
      </c>
      <c r="U1642" s="56">
        <v>41456</v>
      </c>
      <c r="V1642" s="56">
        <v>43465</v>
      </c>
      <c r="W1642" s="56">
        <v>41365</v>
      </c>
      <c r="X1642" s="56">
        <v>43465</v>
      </c>
      <c r="Y1642" s="56" t="s">
        <v>340</v>
      </c>
      <c r="Z1642" s="56" t="s">
        <v>341</v>
      </c>
      <c r="AA1642" s="56" t="s">
        <v>347</v>
      </c>
      <c r="AB1642" s="56" t="s">
        <v>343</v>
      </c>
      <c r="AC1642" s="56" t="s">
        <v>342</v>
      </c>
      <c r="AD1642" s="56" t="s">
        <v>342</v>
      </c>
      <c r="AE1642" s="56" t="s">
        <v>334</v>
      </c>
      <c r="AF1642" s="56" t="s">
        <v>291</v>
      </c>
      <c r="AG1642" s="56">
        <v>2015</v>
      </c>
      <c r="AH1642" s="56" t="s">
        <v>80</v>
      </c>
      <c r="AI1642" s="56" t="s">
        <v>348</v>
      </c>
      <c r="AJ1642" s="56">
        <v>1</v>
      </c>
      <c r="AK1642" s="1">
        <v>41973</v>
      </c>
      <c r="AL1642" s="56" t="s">
        <v>877</v>
      </c>
      <c r="AM1642" s="56">
        <v>42817</v>
      </c>
      <c r="AN1642" s="56" t="s">
        <v>987</v>
      </c>
      <c r="AO1642" s="1">
        <v>42598</v>
      </c>
      <c r="AP1642" s="56" t="s">
        <v>592</v>
      </c>
      <c r="AQ1642" s="56">
        <v>73761</v>
      </c>
      <c r="AR1642" s="56">
        <v>0</v>
      </c>
      <c r="AS1642" s="56" t="s">
        <v>346</v>
      </c>
      <c r="BB1642" s="56" t="s">
        <v>339</v>
      </c>
      <c r="BC1642" s="56" t="s">
        <v>263</v>
      </c>
      <c r="BD1642" s="56" t="s">
        <v>593</v>
      </c>
      <c r="BE1642" s="56" t="s">
        <v>347</v>
      </c>
      <c r="BF1642" s="56" t="s">
        <v>334</v>
      </c>
      <c r="BG1642" s="56" t="s">
        <v>594</v>
      </c>
      <c r="BH1642" s="56">
        <v>0</v>
      </c>
      <c r="BI1642" s="56">
        <v>0</v>
      </c>
      <c r="BJ1642" s="56">
        <v>1</v>
      </c>
    </row>
    <row r="1643" spans="1:62" hidden="1" x14ac:dyDescent="0.3">
      <c r="A1643" s="56">
        <v>49209321</v>
      </c>
      <c r="B1643" s="86">
        <v>599473</v>
      </c>
      <c r="C1643" s="1">
        <v>42893</v>
      </c>
      <c r="D1643" s="56" t="s">
        <v>587</v>
      </c>
      <c r="E1643" s="56" t="s">
        <v>588</v>
      </c>
      <c r="F1643" s="56" t="s">
        <v>334</v>
      </c>
      <c r="G1643" s="56" t="s">
        <v>335</v>
      </c>
      <c r="H1643" s="56" t="s">
        <v>336</v>
      </c>
      <c r="I1643" s="56" t="s">
        <v>589</v>
      </c>
      <c r="K1643" s="56" t="s">
        <v>337</v>
      </c>
      <c r="L1643" s="56" t="s">
        <v>590</v>
      </c>
      <c r="M1643" s="56" t="s">
        <v>986</v>
      </c>
      <c r="N1643" s="56" t="s">
        <v>1043</v>
      </c>
      <c r="O1643" s="56" t="s">
        <v>943</v>
      </c>
      <c r="P1643" s="1" t="s">
        <v>105</v>
      </c>
      <c r="S1643" s="56">
        <v>148943</v>
      </c>
      <c r="T1643" s="1" t="s">
        <v>597</v>
      </c>
      <c r="U1643" s="56">
        <v>41456</v>
      </c>
      <c r="V1643" s="56">
        <v>43465</v>
      </c>
      <c r="W1643" s="56">
        <v>41365</v>
      </c>
      <c r="X1643" s="56">
        <v>43465</v>
      </c>
      <c r="Y1643" s="56" t="s">
        <v>340</v>
      </c>
      <c r="Z1643" s="56" t="s">
        <v>341</v>
      </c>
      <c r="AA1643" s="56" t="s">
        <v>347</v>
      </c>
      <c r="AB1643" s="56" t="s">
        <v>343</v>
      </c>
      <c r="AC1643" s="56" t="s">
        <v>342</v>
      </c>
      <c r="AD1643" s="56" t="s">
        <v>342</v>
      </c>
      <c r="AE1643" s="56" t="s">
        <v>334</v>
      </c>
      <c r="AF1643" s="56" t="s">
        <v>291</v>
      </c>
      <c r="AG1643" s="56">
        <v>2015</v>
      </c>
      <c r="AH1643" s="56" t="s">
        <v>80</v>
      </c>
      <c r="AI1643" s="56" t="s">
        <v>344</v>
      </c>
      <c r="AJ1643" s="56">
        <v>44</v>
      </c>
      <c r="AK1643" s="1">
        <v>42185</v>
      </c>
      <c r="AL1643" s="56" t="s">
        <v>878</v>
      </c>
      <c r="AM1643" s="56">
        <v>42817</v>
      </c>
      <c r="AN1643" s="56" t="s">
        <v>987</v>
      </c>
      <c r="AO1643" s="1">
        <v>42598</v>
      </c>
      <c r="AP1643" s="56" t="s">
        <v>592</v>
      </c>
      <c r="AQ1643" s="56">
        <v>73761</v>
      </c>
      <c r="AR1643" s="56">
        <v>0</v>
      </c>
      <c r="AS1643" s="56" t="s">
        <v>346</v>
      </c>
      <c r="BB1643" s="56" t="s">
        <v>339</v>
      </c>
      <c r="BC1643" s="56" t="s">
        <v>263</v>
      </c>
      <c r="BD1643" s="56" t="s">
        <v>593</v>
      </c>
      <c r="BE1643" s="56" t="s">
        <v>347</v>
      </c>
      <c r="BF1643" s="56" t="s">
        <v>334</v>
      </c>
      <c r="BG1643" s="56" t="s">
        <v>594</v>
      </c>
      <c r="BH1643" s="56">
        <v>0</v>
      </c>
      <c r="BI1643" s="56">
        <v>0</v>
      </c>
      <c r="BJ1643" s="56">
        <v>1</v>
      </c>
    </row>
    <row r="1644" spans="1:62" hidden="1" x14ac:dyDescent="0.3">
      <c r="A1644" s="56">
        <v>49209443</v>
      </c>
      <c r="B1644" s="86">
        <v>599473</v>
      </c>
      <c r="C1644" s="1">
        <v>42893</v>
      </c>
      <c r="D1644" s="56" t="s">
        <v>587</v>
      </c>
      <c r="E1644" s="56" t="s">
        <v>588</v>
      </c>
      <c r="F1644" s="56" t="s">
        <v>334</v>
      </c>
      <c r="G1644" s="56" t="s">
        <v>335</v>
      </c>
      <c r="H1644" s="56" t="s">
        <v>336</v>
      </c>
      <c r="I1644" s="56" t="s">
        <v>589</v>
      </c>
      <c r="K1644" s="56" t="s">
        <v>337</v>
      </c>
      <c r="L1644" s="56" t="s">
        <v>590</v>
      </c>
      <c r="M1644" s="56" t="s">
        <v>986</v>
      </c>
      <c r="N1644" s="56" t="s">
        <v>1043</v>
      </c>
      <c r="O1644" s="56" t="s">
        <v>943</v>
      </c>
      <c r="P1644" s="1" t="s">
        <v>188</v>
      </c>
      <c r="Q1644" s="56" t="s">
        <v>241</v>
      </c>
      <c r="R1644" s="56" t="s">
        <v>339</v>
      </c>
      <c r="S1644" s="56">
        <v>140625</v>
      </c>
      <c r="T1644" s="1" t="s">
        <v>190</v>
      </c>
      <c r="U1644" s="56">
        <v>41456</v>
      </c>
      <c r="V1644" s="56">
        <v>43465</v>
      </c>
      <c r="W1644" s="56">
        <v>41365</v>
      </c>
      <c r="X1644" s="56">
        <v>43465</v>
      </c>
      <c r="Y1644" s="56" t="s">
        <v>340</v>
      </c>
      <c r="Z1644" s="56" t="s">
        <v>341</v>
      </c>
      <c r="AA1644" s="56" t="s">
        <v>342</v>
      </c>
      <c r="AB1644" s="56" t="s">
        <v>343</v>
      </c>
      <c r="AC1644" s="56" t="s">
        <v>342</v>
      </c>
      <c r="AD1644" s="56" t="s">
        <v>342</v>
      </c>
      <c r="AE1644" s="56" t="s">
        <v>334</v>
      </c>
      <c r="AF1644" s="56" t="s">
        <v>291</v>
      </c>
      <c r="AG1644" s="56">
        <v>2016</v>
      </c>
      <c r="AH1644" s="56" t="s">
        <v>80</v>
      </c>
      <c r="AI1644" s="56" t="s">
        <v>348</v>
      </c>
      <c r="AJ1644" s="56">
        <v>22</v>
      </c>
      <c r="AK1644" s="1">
        <v>42369</v>
      </c>
      <c r="AL1644" s="56" t="s">
        <v>600</v>
      </c>
      <c r="AM1644" s="56">
        <v>42817</v>
      </c>
      <c r="AN1644" s="56" t="s">
        <v>987</v>
      </c>
      <c r="AO1644" s="1">
        <v>42381</v>
      </c>
      <c r="AP1644" s="56" t="s">
        <v>592</v>
      </c>
      <c r="AQ1644" s="56">
        <v>249</v>
      </c>
      <c r="AR1644" s="56">
        <v>0</v>
      </c>
      <c r="AS1644" s="56" t="s">
        <v>346</v>
      </c>
      <c r="BB1644" s="56" t="s">
        <v>339</v>
      </c>
      <c r="BC1644" s="56" t="s">
        <v>263</v>
      </c>
      <c r="BD1644" s="56" t="s">
        <v>593</v>
      </c>
      <c r="BE1644" s="56" t="s">
        <v>347</v>
      </c>
      <c r="BF1644" s="56" t="s">
        <v>334</v>
      </c>
      <c r="BG1644" s="56" t="s">
        <v>594</v>
      </c>
      <c r="BH1644" s="56">
        <v>0</v>
      </c>
      <c r="BI1644" s="56">
        <v>0</v>
      </c>
      <c r="BJ1644" s="56">
        <v>1</v>
      </c>
    </row>
    <row r="1645" spans="1:62" hidden="1" x14ac:dyDescent="0.3">
      <c r="A1645" s="56">
        <v>49209455</v>
      </c>
      <c r="B1645" s="86">
        <v>599473</v>
      </c>
      <c r="C1645" s="1">
        <v>42893</v>
      </c>
      <c r="D1645" s="56" t="s">
        <v>587</v>
      </c>
      <c r="E1645" s="56" t="s">
        <v>588</v>
      </c>
      <c r="F1645" s="56" t="s">
        <v>334</v>
      </c>
      <c r="G1645" s="56" t="s">
        <v>335</v>
      </c>
      <c r="H1645" s="56" t="s">
        <v>336</v>
      </c>
      <c r="I1645" s="56" t="s">
        <v>589</v>
      </c>
      <c r="K1645" s="56" t="s">
        <v>337</v>
      </c>
      <c r="L1645" s="56" t="s">
        <v>590</v>
      </c>
      <c r="M1645" s="56" t="s">
        <v>986</v>
      </c>
      <c r="N1645" s="56" t="s">
        <v>1043</v>
      </c>
      <c r="O1645" s="56" t="s">
        <v>943</v>
      </c>
      <c r="P1645" s="1" t="s">
        <v>188</v>
      </c>
      <c r="Q1645" s="56" t="s">
        <v>241</v>
      </c>
      <c r="R1645" s="56" t="s">
        <v>339</v>
      </c>
      <c r="S1645" s="56">
        <v>140625</v>
      </c>
      <c r="T1645" s="1" t="s">
        <v>190</v>
      </c>
      <c r="U1645" s="56">
        <v>41456</v>
      </c>
      <c r="V1645" s="56">
        <v>43465</v>
      </c>
      <c r="W1645" s="56">
        <v>41365</v>
      </c>
      <c r="X1645" s="56">
        <v>43465</v>
      </c>
      <c r="Y1645" s="56" t="s">
        <v>340</v>
      </c>
      <c r="Z1645" s="56" t="s">
        <v>341</v>
      </c>
      <c r="AA1645" s="56" t="s">
        <v>342</v>
      </c>
      <c r="AB1645" s="56" t="s">
        <v>343</v>
      </c>
      <c r="AC1645" s="56" t="s">
        <v>342</v>
      </c>
      <c r="AD1645" s="56" t="s">
        <v>342</v>
      </c>
      <c r="AE1645" s="56" t="s">
        <v>334</v>
      </c>
      <c r="AF1645" s="56" t="s">
        <v>292</v>
      </c>
      <c r="AG1645" s="56">
        <v>2017</v>
      </c>
      <c r="AH1645" s="56" t="s">
        <v>80</v>
      </c>
      <c r="AI1645" s="56" t="s">
        <v>348</v>
      </c>
      <c r="AJ1645" s="56">
        <v>0</v>
      </c>
      <c r="AM1645" s="56">
        <v>42817</v>
      </c>
      <c r="AN1645" s="56" t="s">
        <v>987</v>
      </c>
      <c r="AO1645" s="1">
        <v>41625</v>
      </c>
      <c r="AP1645" s="56" t="s">
        <v>592</v>
      </c>
      <c r="AQ1645" s="56">
        <v>249</v>
      </c>
      <c r="AR1645" s="56">
        <v>0</v>
      </c>
      <c r="AS1645" s="56" t="s">
        <v>346</v>
      </c>
      <c r="BB1645" s="56" t="s">
        <v>339</v>
      </c>
      <c r="BC1645" s="56" t="s">
        <v>263</v>
      </c>
      <c r="BD1645" s="56" t="s">
        <v>593</v>
      </c>
      <c r="BE1645" s="56" t="s">
        <v>347</v>
      </c>
      <c r="BF1645" s="56" t="s">
        <v>334</v>
      </c>
      <c r="BG1645" s="56" t="s">
        <v>594</v>
      </c>
      <c r="BH1645" s="56">
        <v>0</v>
      </c>
      <c r="BI1645" s="56">
        <v>0</v>
      </c>
      <c r="BJ1645" s="56">
        <v>1</v>
      </c>
    </row>
    <row r="1646" spans="1:62" hidden="1" x14ac:dyDescent="0.3">
      <c r="A1646" s="56">
        <v>49209449</v>
      </c>
      <c r="B1646" s="86">
        <v>599473</v>
      </c>
      <c r="C1646" s="1">
        <v>42893</v>
      </c>
      <c r="D1646" s="56" t="s">
        <v>587</v>
      </c>
      <c r="E1646" s="56" t="s">
        <v>588</v>
      </c>
      <c r="F1646" s="56" t="s">
        <v>334</v>
      </c>
      <c r="G1646" s="56" t="s">
        <v>335</v>
      </c>
      <c r="H1646" s="56" t="s">
        <v>336</v>
      </c>
      <c r="I1646" s="56" t="s">
        <v>589</v>
      </c>
      <c r="K1646" s="56" t="s">
        <v>337</v>
      </c>
      <c r="L1646" s="56" t="s">
        <v>590</v>
      </c>
      <c r="M1646" s="56" t="s">
        <v>986</v>
      </c>
      <c r="N1646" s="56" t="s">
        <v>1043</v>
      </c>
      <c r="O1646" s="56" t="s">
        <v>943</v>
      </c>
      <c r="P1646" s="1" t="s">
        <v>188</v>
      </c>
      <c r="Q1646" s="56" t="s">
        <v>241</v>
      </c>
      <c r="R1646" s="56" t="s">
        <v>339</v>
      </c>
      <c r="S1646" s="56">
        <v>140625</v>
      </c>
      <c r="T1646" s="1" t="s">
        <v>190</v>
      </c>
      <c r="U1646" s="56">
        <v>41456</v>
      </c>
      <c r="V1646" s="56">
        <v>43465</v>
      </c>
      <c r="W1646" s="56">
        <v>41365</v>
      </c>
      <c r="X1646" s="56">
        <v>43465</v>
      </c>
      <c r="Y1646" s="56" t="s">
        <v>340</v>
      </c>
      <c r="Z1646" s="56" t="s">
        <v>341</v>
      </c>
      <c r="AA1646" s="56" t="s">
        <v>342</v>
      </c>
      <c r="AB1646" s="56" t="s">
        <v>343</v>
      </c>
      <c r="AC1646" s="56" t="s">
        <v>342</v>
      </c>
      <c r="AD1646" s="56" t="s">
        <v>342</v>
      </c>
      <c r="AE1646" s="56" t="s">
        <v>334</v>
      </c>
      <c r="AF1646" s="56" t="s">
        <v>292</v>
      </c>
      <c r="AG1646" s="56">
        <v>2014</v>
      </c>
      <c r="AH1646" s="56" t="s">
        <v>80</v>
      </c>
      <c r="AI1646" s="56" t="s">
        <v>344</v>
      </c>
      <c r="AJ1646" s="56">
        <v>0</v>
      </c>
      <c r="AM1646" s="56">
        <v>42817</v>
      </c>
      <c r="AN1646" s="56" t="s">
        <v>987</v>
      </c>
      <c r="AO1646" s="1">
        <v>41813</v>
      </c>
      <c r="AP1646" s="56" t="s">
        <v>592</v>
      </c>
      <c r="AQ1646" s="56">
        <v>249</v>
      </c>
      <c r="AR1646" s="56">
        <v>0</v>
      </c>
      <c r="AS1646" s="56" t="s">
        <v>346</v>
      </c>
      <c r="BB1646" s="56" t="s">
        <v>339</v>
      </c>
      <c r="BC1646" s="56" t="s">
        <v>263</v>
      </c>
      <c r="BD1646" s="56" t="s">
        <v>593</v>
      </c>
      <c r="BE1646" s="56" t="s">
        <v>347</v>
      </c>
      <c r="BF1646" s="56" t="s">
        <v>334</v>
      </c>
      <c r="BG1646" s="56" t="s">
        <v>594</v>
      </c>
      <c r="BH1646" s="56">
        <v>0</v>
      </c>
      <c r="BI1646" s="56">
        <v>0</v>
      </c>
      <c r="BJ1646" s="56">
        <v>1</v>
      </c>
    </row>
    <row r="1647" spans="1:62" hidden="1" x14ac:dyDescent="0.3">
      <c r="A1647" s="56">
        <v>49209446</v>
      </c>
      <c r="B1647" s="86">
        <v>599473</v>
      </c>
      <c r="C1647" s="1">
        <v>42893</v>
      </c>
      <c r="D1647" s="56" t="s">
        <v>587</v>
      </c>
      <c r="E1647" s="56" t="s">
        <v>588</v>
      </c>
      <c r="F1647" s="56" t="s">
        <v>334</v>
      </c>
      <c r="G1647" s="56" t="s">
        <v>335</v>
      </c>
      <c r="H1647" s="56" t="s">
        <v>336</v>
      </c>
      <c r="I1647" s="56" t="s">
        <v>589</v>
      </c>
      <c r="K1647" s="56" t="s">
        <v>337</v>
      </c>
      <c r="L1647" s="56" t="s">
        <v>590</v>
      </c>
      <c r="M1647" s="56" t="s">
        <v>986</v>
      </c>
      <c r="N1647" s="56" t="s">
        <v>1043</v>
      </c>
      <c r="O1647" s="56" t="s">
        <v>943</v>
      </c>
      <c r="P1647" s="1" t="s">
        <v>188</v>
      </c>
      <c r="Q1647" s="56" t="s">
        <v>241</v>
      </c>
      <c r="R1647" s="56" t="s">
        <v>339</v>
      </c>
      <c r="S1647" s="56">
        <v>140625</v>
      </c>
      <c r="T1647" s="1" t="s">
        <v>190</v>
      </c>
      <c r="U1647" s="56">
        <v>41456</v>
      </c>
      <c r="V1647" s="56">
        <v>43465</v>
      </c>
      <c r="W1647" s="56">
        <v>41365</v>
      </c>
      <c r="X1647" s="56">
        <v>43465</v>
      </c>
      <c r="Y1647" s="56" t="s">
        <v>340</v>
      </c>
      <c r="Z1647" s="56" t="s">
        <v>341</v>
      </c>
      <c r="AA1647" s="56" t="s">
        <v>342</v>
      </c>
      <c r="AB1647" s="56" t="s">
        <v>343</v>
      </c>
      <c r="AC1647" s="56" t="s">
        <v>342</v>
      </c>
      <c r="AD1647" s="56" t="s">
        <v>342</v>
      </c>
      <c r="AE1647" s="56" t="s">
        <v>334</v>
      </c>
      <c r="AF1647" s="56" t="s">
        <v>292</v>
      </c>
      <c r="AG1647" s="56">
        <v>2013</v>
      </c>
      <c r="AH1647" s="56" t="s">
        <v>80</v>
      </c>
      <c r="AI1647" s="56" t="s">
        <v>344</v>
      </c>
      <c r="AJ1647" s="56">
        <v>20</v>
      </c>
      <c r="AM1647" s="56">
        <v>42817</v>
      </c>
      <c r="AN1647" s="56" t="s">
        <v>987</v>
      </c>
      <c r="AO1647" s="1">
        <v>41441</v>
      </c>
      <c r="AP1647" s="56" t="s">
        <v>595</v>
      </c>
      <c r="AQ1647" s="56">
        <v>249</v>
      </c>
      <c r="AR1647" s="56">
        <v>0</v>
      </c>
      <c r="AS1647" s="56" t="s">
        <v>346</v>
      </c>
      <c r="BB1647" s="56" t="s">
        <v>339</v>
      </c>
      <c r="BC1647" s="56" t="s">
        <v>263</v>
      </c>
      <c r="BD1647" s="56" t="s">
        <v>593</v>
      </c>
      <c r="BE1647" s="56" t="s">
        <v>347</v>
      </c>
      <c r="BF1647" s="56" t="s">
        <v>334</v>
      </c>
      <c r="BG1647" s="56" t="s">
        <v>594</v>
      </c>
      <c r="BH1647" s="56">
        <v>0</v>
      </c>
      <c r="BI1647" s="56">
        <v>0</v>
      </c>
      <c r="BJ1647" s="56">
        <v>1</v>
      </c>
    </row>
    <row r="1648" spans="1:62" hidden="1" x14ac:dyDescent="0.3">
      <c r="A1648" s="56">
        <v>49209445</v>
      </c>
      <c r="B1648" s="86">
        <v>599473</v>
      </c>
      <c r="C1648" s="1">
        <v>42893</v>
      </c>
      <c r="D1648" s="56" t="s">
        <v>587</v>
      </c>
      <c r="E1648" s="56" t="s">
        <v>588</v>
      </c>
      <c r="F1648" s="56" t="s">
        <v>334</v>
      </c>
      <c r="G1648" s="56" t="s">
        <v>335</v>
      </c>
      <c r="H1648" s="56" t="s">
        <v>336</v>
      </c>
      <c r="I1648" s="56" t="s">
        <v>589</v>
      </c>
      <c r="K1648" s="56" t="s">
        <v>337</v>
      </c>
      <c r="L1648" s="56" t="s">
        <v>590</v>
      </c>
      <c r="M1648" s="56" t="s">
        <v>986</v>
      </c>
      <c r="N1648" s="56" t="s">
        <v>1043</v>
      </c>
      <c r="O1648" s="56" t="s">
        <v>943</v>
      </c>
      <c r="P1648" s="1" t="s">
        <v>188</v>
      </c>
      <c r="Q1648" s="56" t="s">
        <v>241</v>
      </c>
      <c r="R1648" s="56" t="s">
        <v>339</v>
      </c>
      <c r="S1648" s="56">
        <v>140625</v>
      </c>
      <c r="T1648" s="1" t="s">
        <v>190</v>
      </c>
      <c r="U1648" s="56">
        <v>41456</v>
      </c>
      <c r="V1648" s="56">
        <v>43465</v>
      </c>
      <c r="W1648" s="56">
        <v>41365</v>
      </c>
      <c r="X1648" s="56">
        <v>43465</v>
      </c>
      <c r="Y1648" s="56" t="s">
        <v>340</v>
      </c>
      <c r="Z1648" s="56" t="s">
        <v>341</v>
      </c>
      <c r="AA1648" s="56" t="s">
        <v>342</v>
      </c>
      <c r="AB1648" s="56" t="s">
        <v>343</v>
      </c>
      <c r="AC1648" s="56" t="s">
        <v>342</v>
      </c>
      <c r="AD1648" s="56" t="s">
        <v>342</v>
      </c>
      <c r="AE1648" s="56" t="s">
        <v>334</v>
      </c>
      <c r="AF1648" s="56" t="s">
        <v>291</v>
      </c>
      <c r="AG1648" s="56">
        <v>2017</v>
      </c>
      <c r="AH1648" s="56" t="s">
        <v>80</v>
      </c>
      <c r="AI1648" s="56" t="s">
        <v>348</v>
      </c>
      <c r="AJ1648" s="56">
        <v>5</v>
      </c>
      <c r="AK1648" s="1">
        <v>42734</v>
      </c>
      <c r="AL1648" s="56" t="s">
        <v>910</v>
      </c>
      <c r="AM1648" s="56">
        <v>42817</v>
      </c>
      <c r="AN1648" s="56" t="s">
        <v>987</v>
      </c>
      <c r="AO1648" s="1">
        <v>42744</v>
      </c>
      <c r="AP1648" s="56" t="s">
        <v>592</v>
      </c>
      <c r="AQ1648" s="56">
        <v>249</v>
      </c>
      <c r="AR1648" s="56">
        <v>0</v>
      </c>
      <c r="AS1648" s="56" t="s">
        <v>346</v>
      </c>
      <c r="BB1648" s="56" t="s">
        <v>339</v>
      </c>
      <c r="BC1648" s="56" t="s">
        <v>263</v>
      </c>
      <c r="BD1648" s="56" t="s">
        <v>593</v>
      </c>
      <c r="BE1648" s="56" t="s">
        <v>347</v>
      </c>
      <c r="BF1648" s="56" t="s">
        <v>334</v>
      </c>
      <c r="BG1648" s="56" t="s">
        <v>594</v>
      </c>
      <c r="BH1648" s="56">
        <v>0</v>
      </c>
      <c r="BI1648" s="56">
        <v>0</v>
      </c>
      <c r="BJ1648" s="56">
        <v>1</v>
      </c>
    </row>
    <row r="1649" spans="1:62" hidden="1" x14ac:dyDescent="0.3">
      <c r="A1649" s="56">
        <v>49209316</v>
      </c>
      <c r="B1649" s="86">
        <v>599473</v>
      </c>
      <c r="C1649" s="1">
        <v>42893</v>
      </c>
      <c r="D1649" s="56" t="s">
        <v>587</v>
      </c>
      <c r="E1649" s="56" t="s">
        <v>588</v>
      </c>
      <c r="F1649" s="56" t="s">
        <v>334</v>
      </c>
      <c r="G1649" s="56" t="s">
        <v>335</v>
      </c>
      <c r="H1649" s="56" t="s">
        <v>336</v>
      </c>
      <c r="I1649" s="56" t="s">
        <v>589</v>
      </c>
      <c r="K1649" s="56" t="s">
        <v>337</v>
      </c>
      <c r="L1649" s="56" t="s">
        <v>590</v>
      </c>
      <c r="M1649" s="56" t="s">
        <v>986</v>
      </c>
      <c r="N1649" s="56" t="s">
        <v>1043</v>
      </c>
      <c r="O1649" s="56" t="s">
        <v>943</v>
      </c>
      <c r="P1649" s="1" t="s">
        <v>105</v>
      </c>
      <c r="S1649" s="56">
        <v>148943</v>
      </c>
      <c r="T1649" s="1" t="s">
        <v>597</v>
      </c>
      <c r="U1649" s="56">
        <v>41456</v>
      </c>
      <c r="V1649" s="56">
        <v>43465</v>
      </c>
      <c r="W1649" s="56">
        <v>41365</v>
      </c>
      <c r="X1649" s="56">
        <v>43465</v>
      </c>
      <c r="Y1649" s="56" t="s">
        <v>340</v>
      </c>
      <c r="Z1649" s="56" t="s">
        <v>341</v>
      </c>
      <c r="AA1649" s="56" t="s">
        <v>347</v>
      </c>
      <c r="AB1649" s="56" t="s">
        <v>343</v>
      </c>
      <c r="AC1649" s="56" t="s">
        <v>342</v>
      </c>
      <c r="AD1649" s="56" t="s">
        <v>342</v>
      </c>
      <c r="AE1649" s="56" t="s">
        <v>334</v>
      </c>
      <c r="AF1649" s="56" t="s">
        <v>224</v>
      </c>
      <c r="AG1649" s="56">
        <v>2013</v>
      </c>
      <c r="AH1649" s="56" t="s">
        <v>80</v>
      </c>
      <c r="AI1649" s="56" t="s">
        <v>339</v>
      </c>
      <c r="AJ1649" s="56">
        <v>31</v>
      </c>
      <c r="AM1649" s="56">
        <v>42817</v>
      </c>
      <c r="AN1649" s="56" t="s">
        <v>987</v>
      </c>
      <c r="AO1649" s="1">
        <v>41843</v>
      </c>
      <c r="AP1649" s="56" t="s">
        <v>595</v>
      </c>
      <c r="AQ1649" s="56">
        <v>73761</v>
      </c>
      <c r="AR1649" s="56">
        <v>0</v>
      </c>
      <c r="AS1649" s="56" t="s">
        <v>346</v>
      </c>
      <c r="BB1649" s="56" t="s">
        <v>339</v>
      </c>
      <c r="BC1649" s="56" t="s">
        <v>263</v>
      </c>
      <c r="BD1649" s="56" t="s">
        <v>593</v>
      </c>
      <c r="BE1649" s="56" t="s">
        <v>347</v>
      </c>
      <c r="BF1649" s="56" t="s">
        <v>334</v>
      </c>
      <c r="BG1649" s="56" t="s">
        <v>594</v>
      </c>
      <c r="BH1649" s="56">
        <v>0</v>
      </c>
      <c r="BI1649" s="56">
        <v>0</v>
      </c>
      <c r="BJ1649" s="56">
        <v>1</v>
      </c>
    </row>
    <row r="1650" spans="1:62" hidden="1" x14ac:dyDescent="0.3">
      <c r="A1650" s="56">
        <v>49209313</v>
      </c>
      <c r="B1650" s="86">
        <v>599473</v>
      </c>
      <c r="C1650" s="1">
        <v>42893</v>
      </c>
      <c r="D1650" s="56" t="s">
        <v>587</v>
      </c>
      <c r="E1650" s="56" t="s">
        <v>588</v>
      </c>
      <c r="F1650" s="56" t="s">
        <v>334</v>
      </c>
      <c r="G1650" s="56" t="s">
        <v>335</v>
      </c>
      <c r="H1650" s="56" t="s">
        <v>336</v>
      </c>
      <c r="I1650" s="56" t="s">
        <v>589</v>
      </c>
      <c r="K1650" s="56" t="s">
        <v>337</v>
      </c>
      <c r="L1650" s="56" t="s">
        <v>590</v>
      </c>
      <c r="M1650" s="56" t="s">
        <v>986</v>
      </c>
      <c r="N1650" s="56" t="s">
        <v>1043</v>
      </c>
      <c r="O1650" s="56" t="s">
        <v>943</v>
      </c>
      <c r="P1650" s="1" t="s">
        <v>105</v>
      </c>
      <c r="S1650" s="56">
        <v>109362</v>
      </c>
      <c r="T1650" s="1" t="s">
        <v>114</v>
      </c>
      <c r="U1650" s="56">
        <v>41456</v>
      </c>
      <c r="V1650" s="56">
        <v>43465</v>
      </c>
      <c r="W1650" s="56">
        <v>41365</v>
      </c>
      <c r="X1650" s="56">
        <v>41355</v>
      </c>
      <c r="Y1650" s="56" t="s">
        <v>340</v>
      </c>
      <c r="Z1650" s="56" t="s">
        <v>341</v>
      </c>
      <c r="AA1650" s="56" t="s">
        <v>342</v>
      </c>
      <c r="AB1650" s="56" t="s">
        <v>343</v>
      </c>
      <c r="AC1650" s="56" t="s">
        <v>342</v>
      </c>
      <c r="AD1650" s="56" t="s">
        <v>347</v>
      </c>
      <c r="AE1650" s="56" t="s">
        <v>352</v>
      </c>
      <c r="AF1650" s="56" t="s">
        <v>292</v>
      </c>
      <c r="AG1650" s="56">
        <v>2013</v>
      </c>
      <c r="AH1650" s="56" t="s">
        <v>80</v>
      </c>
      <c r="AI1650" s="56" t="s">
        <v>344</v>
      </c>
      <c r="AJ1650" s="56">
        <v>0</v>
      </c>
      <c r="AM1650" s="56">
        <v>41355</v>
      </c>
      <c r="AN1650" s="56" t="s">
        <v>595</v>
      </c>
      <c r="AO1650" s="1">
        <v>41337</v>
      </c>
      <c r="AP1650" s="56" t="s">
        <v>595</v>
      </c>
      <c r="AQ1650" s="56">
        <v>321</v>
      </c>
      <c r="AR1650" s="56">
        <v>0</v>
      </c>
      <c r="AS1650" s="56" t="s">
        <v>346</v>
      </c>
      <c r="BB1650" s="56" t="s">
        <v>339</v>
      </c>
      <c r="BC1650" s="56" t="s">
        <v>263</v>
      </c>
      <c r="BD1650" s="56" t="s">
        <v>593</v>
      </c>
      <c r="BE1650" s="56" t="s">
        <v>347</v>
      </c>
      <c r="BF1650" s="56" t="s">
        <v>334</v>
      </c>
      <c r="BG1650" s="56" t="s">
        <v>594</v>
      </c>
      <c r="BH1650" s="56">
        <v>0</v>
      </c>
      <c r="BI1650" s="56">
        <v>0</v>
      </c>
      <c r="BJ1650" s="56">
        <v>0</v>
      </c>
    </row>
    <row r="1651" spans="1:62" hidden="1" x14ac:dyDescent="0.3">
      <c r="A1651" s="56">
        <v>49209314</v>
      </c>
      <c r="B1651" s="86">
        <v>599473</v>
      </c>
      <c r="C1651" s="1">
        <v>42893</v>
      </c>
      <c r="D1651" s="56" t="s">
        <v>587</v>
      </c>
      <c r="E1651" s="56" t="s">
        <v>588</v>
      </c>
      <c r="F1651" s="56" t="s">
        <v>334</v>
      </c>
      <c r="G1651" s="56" t="s">
        <v>335</v>
      </c>
      <c r="H1651" s="56" t="s">
        <v>336</v>
      </c>
      <c r="I1651" s="56" t="s">
        <v>589</v>
      </c>
      <c r="K1651" s="56" t="s">
        <v>337</v>
      </c>
      <c r="L1651" s="56" t="s">
        <v>590</v>
      </c>
      <c r="M1651" s="56" t="s">
        <v>986</v>
      </c>
      <c r="N1651" s="56" t="s">
        <v>1043</v>
      </c>
      <c r="O1651" s="56" t="s">
        <v>943</v>
      </c>
      <c r="P1651" s="1" t="s">
        <v>105</v>
      </c>
      <c r="S1651" s="56">
        <v>109363</v>
      </c>
      <c r="T1651" s="1" t="s">
        <v>607</v>
      </c>
      <c r="U1651" s="56">
        <v>41456</v>
      </c>
      <c r="V1651" s="56">
        <v>43465</v>
      </c>
      <c r="W1651" s="56">
        <v>41365</v>
      </c>
      <c r="X1651" s="56">
        <v>41337</v>
      </c>
      <c r="Y1651" s="56" t="s">
        <v>340</v>
      </c>
      <c r="Z1651" s="56" t="s">
        <v>341</v>
      </c>
      <c r="AA1651" s="56" t="s">
        <v>347</v>
      </c>
      <c r="AB1651" s="56" t="s">
        <v>343</v>
      </c>
      <c r="AC1651" s="56" t="s">
        <v>342</v>
      </c>
      <c r="AD1651" s="56" t="s">
        <v>347</v>
      </c>
      <c r="AE1651" s="56" t="s">
        <v>352</v>
      </c>
      <c r="AF1651" s="56" t="s">
        <v>224</v>
      </c>
      <c r="AG1651" s="56">
        <v>2013</v>
      </c>
      <c r="AH1651" s="56" t="s">
        <v>80</v>
      </c>
      <c r="AI1651" s="56" t="s">
        <v>339</v>
      </c>
      <c r="AJ1651" s="56">
        <v>2500000</v>
      </c>
      <c r="AM1651" s="56">
        <v>41337</v>
      </c>
      <c r="AN1651" s="56" t="s">
        <v>595</v>
      </c>
      <c r="AO1651" s="1">
        <v>41320</v>
      </c>
      <c r="AP1651" s="56" t="s">
        <v>595</v>
      </c>
      <c r="AQ1651" s="56">
        <v>65361</v>
      </c>
      <c r="AR1651" s="56">
        <v>0</v>
      </c>
      <c r="AS1651" s="56" t="s">
        <v>346</v>
      </c>
      <c r="BB1651" s="56" t="s">
        <v>339</v>
      </c>
      <c r="BC1651" s="56" t="s">
        <v>263</v>
      </c>
      <c r="BD1651" s="56" t="s">
        <v>593</v>
      </c>
      <c r="BE1651" s="56" t="s">
        <v>347</v>
      </c>
      <c r="BF1651" s="56" t="s">
        <v>334</v>
      </c>
      <c r="BG1651" s="56" t="s">
        <v>594</v>
      </c>
      <c r="BH1651" s="56">
        <v>0</v>
      </c>
      <c r="BI1651" s="56">
        <v>0</v>
      </c>
      <c r="BJ1651" s="56">
        <v>0</v>
      </c>
    </row>
    <row r="1652" spans="1:62" hidden="1" x14ac:dyDescent="0.3">
      <c r="A1652" s="56">
        <v>49209448</v>
      </c>
      <c r="B1652" s="86">
        <v>599473</v>
      </c>
      <c r="C1652" s="1">
        <v>42893</v>
      </c>
      <c r="D1652" s="56" t="s">
        <v>587</v>
      </c>
      <c r="E1652" s="56" t="s">
        <v>588</v>
      </c>
      <c r="F1652" s="56" t="s">
        <v>334</v>
      </c>
      <c r="G1652" s="56" t="s">
        <v>335</v>
      </c>
      <c r="H1652" s="56" t="s">
        <v>336</v>
      </c>
      <c r="I1652" s="56" t="s">
        <v>589</v>
      </c>
      <c r="K1652" s="56" t="s">
        <v>337</v>
      </c>
      <c r="L1652" s="56" t="s">
        <v>590</v>
      </c>
      <c r="M1652" s="56" t="s">
        <v>986</v>
      </c>
      <c r="N1652" s="56" t="s">
        <v>1043</v>
      </c>
      <c r="O1652" s="56" t="s">
        <v>943</v>
      </c>
      <c r="P1652" s="1" t="s">
        <v>188</v>
      </c>
      <c r="Q1652" s="56" t="s">
        <v>241</v>
      </c>
      <c r="R1652" s="56" t="s">
        <v>339</v>
      </c>
      <c r="S1652" s="56">
        <v>140625</v>
      </c>
      <c r="T1652" s="1" t="s">
        <v>190</v>
      </c>
      <c r="U1652" s="56">
        <v>41456</v>
      </c>
      <c r="V1652" s="56">
        <v>43465</v>
      </c>
      <c r="W1652" s="56">
        <v>41365</v>
      </c>
      <c r="X1652" s="56">
        <v>43465</v>
      </c>
      <c r="Y1652" s="56" t="s">
        <v>340</v>
      </c>
      <c r="Z1652" s="56" t="s">
        <v>341</v>
      </c>
      <c r="AA1652" s="56" t="s">
        <v>342</v>
      </c>
      <c r="AB1652" s="56" t="s">
        <v>343</v>
      </c>
      <c r="AC1652" s="56" t="s">
        <v>342</v>
      </c>
      <c r="AD1652" s="56" t="s">
        <v>342</v>
      </c>
      <c r="AE1652" s="56" t="s">
        <v>334</v>
      </c>
      <c r="AF1652" s="56" t="s">
        <v>292</v>
      </c>
      <c r="AG1652" s="56">
        <v>2014</v>
      </c>
      <c r="AH1652" s="56" t="s">
        <v>80</v>
      </c>
      <c r="AI1652" s="56" t="s">
        <v>348</v>
      </c>
      <c r="AJ1652" s="56">
        <v>30</v>
      </c>
      <c r="AM1652" s="56">
        <v>42817</v>
      </c>
      <c r="AN1652" s="56" t="s">
        <v>987</v>
      </c>
      <c r="AO1652" s="1">
        <v>41441</v>
      </c>
      <c r="AP1652" s="56" t="s">
        <v>595</v>
      </c>
      <c r="AQ1652" s="56">
        <v>249</v>
      </c>
      <c r="AR1652" s="56">
        <v>0</v>
      </c>
      <c r="AS1652" s="56" t="s">
        <v>346</v>
      </c>
      <c r="BB1652" s="56" t="s">
        <v>339</v>
      </c>
      <c r="BC1652" s="56" t="s">
        <v>263</v>
      </c>
      <c r="BD1652" s="56" t="s">
        <v>593</v>
      </c>
      <c r="BE1652" s="56" t="s">
        <v>347</v>
      </c>
      <c r="BF1652" s="56" t="s">
        <v>334</v>
      </c>
      <c r="BG1652" s="56" t="s">
        <v>594</v>
      </c>
      <c r="BH1652" s="56">
        <v>0</v>
      </c>
      <c r="BI1652" s="56">
        <v>0</v>
      </c>
      <c r="BJ1652" s="56">
        <v>1</v>
      </c>
    </row>
    <row r="1653" spans="1:62" hidden="1" x14ac:dyDescent="0.3">
      <c r="A1653" s="56">
        <v>49209454</v>
      </c>
      <c r="B1653" s="86">
        <v>599473</v>
      </c>
      <c r="C1653" s="1">
        <v>42893</v>
      </c>
      <c r="D1653" s="56" t="s">
        <v>587</v>
      </c>
      <c r="E1653" s="56" t="s">
        <v>588</v>
      </c>
      <c r="F1653" s="56" t="s">
        <v>334</v>
      </c>
      <c r="G1653" s="56" t="s">
        <v>335</v>
      </c>
      <c r="H1653" s="56" t="s">
        <v>336</v>
      </c>
      <c r="I1653" s="56" t="s">
        <v>589</v>
      </c>
      <c r="K1653" s="56" t="s">
        <v>337</v>
      </c>
      <c r="L1653" s="56" t="s">
        <v>590</v>
      </c>
      <c r="M1653" s="56" t="s">
        <v>986</v>
      </c>
      <c r="N1653" s="56" t="s">
        <v>1043</v>
      </c>
      <c r="O1653" s="56" t="s">
        <v>943</v>
      </c>
      <c r="P1653" s="1" t="s">
        <v>188</v>
      </c>
      <c r="Q1653" s="56" t="s">
        <v>241</v>
      </c>
      <c r="R1653" s="56" t="s">
        <v>339</v>
      </c>
      <c r="S1653" s="56">
        <v>140625</v>
      </c>
      <c r="T1653" s="1" t="s">
        <v>190</v>
      </c>
      <c r="U1653" s="56">
        <v>41456</v>
      </c>
      <c r="V1653" s="56">
        <v>43465</v>
      </c>
      <c r="W1653" s="56">
        <v>41365</v>
      </c>
      <c r="X1653" s="56">
        <v>43465</v>
      </c>
      <c r="Y1653" s="56" t="s">
        <v>340</v>
      </c>
      <c r="Z1653" s="56" t="s">
        <v>341</v>
      </c>
      <c r="AA1653" s="56" t="s">
        <v>342</v>
      </c>
      <c r="AB1653" s="56" t="s">
        <v>343</v>
      </c>
      <c r="AC1653" s="56" t="s">
        <v>342</v>
      </c>
      <c r="AD1653" s="56" t="s">
        <v>342</v>
      </c>
      <c r="AE1653" s="56" t="s">
        <v>334</v>
      </c>
      <c r="AF1653" s="56" t="s">
        <v>292</v>
      </c>
      <c r="AG1653" s="56">
        <v>2016</v>
      </c>
      <c r="AH1653" s="56" t="s">
        <v>80</v>
      </c>
      <c r="AI1653" s="56" t="s">
        <v>344</v>
      </c>
      <c r="AJ1653" s="56">
        <v>20</v>
      </c>
      <c r="AM1653" s="56">
        <v>42817</v>
      </c>
      <c r="AN1653" s="56" t="s">
        <v>987</v>
      </c>
      <c r="AO1653" s="1">
        <v>41362</v>
      </c>
      <c r="AP1653" s="56" t="s">
        <v>595</v>
      </c>
      <c r="AQ1653" s="56">
        <v>249</v>
      </c>
      <c r="AR1653" s="56">
        <v>0</v>
      </c>
      <c r="AS1653" s="56" t="s">
        <v>346</v>
      </c>
      <c r="BB1653" s="56" t="s">
        <v>339</v>
      </c>
      <c r="BC1653" s="56" t="s">
        <v>263</v>
      </c>
      <c r="BD1653" s="56" t="s">
        <v>593</v>
      </c>
      <c r="BE1653" s="56" t="s">
        <v>347</v>
      </c>
      <c r="BF1653" s="56" t="s">
        <v>334</v>
      </c>
      <c r="BG1653" s="56" t="s">
        <v>594</v>
      </c>
      <c r="BH1653" s="56">
        <v>0</v>
      </c>
      <c r="BI1653" s="56">
        <v>0</v>
      </c>
      <c r="BJ1653" s="56">
        <v>1</v>
      </c>
    </row>
    <row r="1654" spans="1:62" hidden="1" x14ac:dyDescent="0.3">
      <c r="A1654" s="56">
        <v>49209074</v>
      </c>
      <c r="B1654" s="86">
        <v>599473</v>
      </c>
      <c r="C1654" s="1">
        <v>42893</v>
      </c>
      <c r="D1654" s="56" t="s">
        <v>587</v>
      </c>
      <c r="E1654" s="56" t="s">
        <v>588</v>
      </c>
      <c r="F1654" s="56" t="s">
        <v>334</v>
      </c>
      <c r="G1654" s="56" t="s">
        <v>335</v>
      </c>
      <c r="H1654" s="56" t="s">
        <v>336</v>
      </c>
      <c r="I1654" s="56" t="s">
        <v>589</v>
      </c>
      <c r="K1654" s="56" t="s">
        <v>337</v>
      </c>
      <c r="L1654" s="56" t="s">
        <v>590</v>
      </c>
      <c r="M1654" s="56" t="s">
        <v>986</v>
      </c>
      <c r="N1654" s="56" t="s">
        <v>1043</v>
      </c>
      <c r="O1654" s="56" t="s">
        <v>943</v>
      </c>
      <c r="P1654" s="1" t="s">
        <v>110</v>
      </c>
      <c r="Q1654" s="56" t="s">
        <v>241</v>
      </c>
      <c r="R1654" s="56" t="s">
        <v>339</v>
      </c>
      <c r="S1654" s="56">
        <v>194504</v>
      </c>
      <c r="T1654" s="1" t="s">
        <v>258</v>
      </c>
      <c r="U1654" s="56">
        <v>41456</v>
      </c>
      <c r="V1654" s="56">
        <v>43465</v>
      </c>
      <c r="W1654" s="56">
        <v>41456</v>
      </c>
      <c r="X1654" s="56">
        <v>43465</v>
      </c>
      <c r="Y1654" s="56" t="s">
        <v>340</v>
      </c>
      <c r="Z1654" s="56" t="s">
        <v>341</v>
      </c>
      <c r="AA1654" s="56" t="s">
        <v>347</v>
      </c>
      <c r="AB1654" s="56" t="s">
        <v>343</v>
      </c>
      <c r="AC1654" s="56" t="s">
        <v>342</v>
      </c>
      <c r="AD1654" s="56" t="s">
        <v>347</v>
      </c>
      <c r="AE1654" s="56" t="s">
        <v>334</v>
      </c>
      <c r="AF1654" s="56" t="s">
        <v>292</v>
      </c>
      <c r="AG1654" s="56">
        <v>2016</v>
      </c>
      <c r="AH1654" s="56" t="s">
        <v>80</v>
      </c>
      <c r="AI1654" s="56" t="s">
        <v>344</v>
      </c>
      <c r="AJ1654" s="56">
        <v>2250116</v>
      </c>
      <c r="AM1654" s="56">
        <v>42817</v>
      </c>
      <c r="AN1654" s="56" t="s">
        <v>987</v>
      </c>
      <c r="AO1654" s="1">
        <v>41817</v>
      </c>
      <c r="AP1654" s="56" t="s">
        <v>592</v>
      </c>
      <c r="AQ1654" s="56">
        <v>75722</v>
      </c>
      <c r="AR1654" s="56">
        <v>0</v>
      </c>
      <c r="AS1654" s="56" t="s">
        <v>346</v>
      </c>
      <c r="BB1654" s="56" t="s">
        <v>339</v>
      </c>
      <c r="BC1654" s="56" t="s">
        <v>263</v>
      </c>
      <c r="BD1654" s="56" t="s">
        <v>593</v>
      </c>
      <c r="BE1654" s="56" t="s">
        <v>347</v>
      </c>
      <c r="BF1654" s="56" t="s">
        <v>334</v>
      </c>
      <c r="BG1654" s="56" t="s">
        <v>594</v>
      </c>
      <c r="BH1654" s="56">
        <v>0</v>
      </c>
      <c r="BI1654" s="56">
        <v>0</v>
      </c>
      <c r="BJ1654" s="56">
        <v>1</v>
      </c>
    </row>
    <row r="1655" spans="1:62" hidden="1" x14ac:dyDescent="0.3">
      <c r="A1655" s="56">
        <v>49209073</v>
      </c>
      <c r="B1655" s="86">
        <v>599473</v>
      </c>
      <c r="C1655" s="1">
        <v>42893</v>
      </c>
      <c r="D1655" s="56" t="s">
        <v>587</v>
      </c>
      <c r="E1655" s="56" t="s">
        <v>588</v>
      </c>
      <c r="F1655" s="56" t="s">
        <v>334</v>
      </c>
      <c r="G1655" s="56" t="s">
        <v>335</v>
      </c>
      <c r="H1655" s="56" t="s">
        <v>336</v>
      </c>
      <c r="I1655" s="56" t="s">
        <v>589</v>
      </c>
      <c r="K1655" s="56" t="s">
        <v>337</v>
      </c>
      <c r="L1655" s="56" t="s">
        <v>590</v>
      </c>
      <c r="M1655" s="56" t="s">
        <v>986</v>
      </c>
      <c r="N1655" s="56" t="s">
        <v>1043</v>
      </c>
      <c r="O1655" s="56" t="s">
        <v>943</v>
      </c>
      <c r="P1655" s="1" t="s">
        <v>110</v>
      </c>
      <c r="Q1655" s="56" t="s">
        <v>241</v>
      </c>
      <c r="R1655" s="56" t="s">
        <v>339</v>
      </c>
      <c r="S1655" s="56">
        <v>194504</v>
      </c>
      <c r="T1655" s="1" t="s">
        <v>258</v>
      </c>
      <c r="U1655" s="56">
        <v>41456</v>
      </c>
      <c r="V1655" s="56">
        <v>43465</v>
      </c>
      <c r="W1655" s="56">
        <v>41456</v>
      </c>
      <c r="X1655" s="56">
        <v>43465</v>
      </c>
      <c r="Y1655" s="56" t="s">
        <v>340</v>
      </c>
      <c r="Z1655" s="56" t="s">
        <v>341</v>
      </c>
      <c r="AA1655" s="56" t="s">
        <v>347</v>
      </c>
      <c r="AB1655" s="56" t="s">
        <v>343</v>
      </c>
      <c r="AC1655" s="56" t="s">
        <v>342</v>
      </c>
      <c r="AD1655" s="56" t="s">
        <v>347</v>
      </c>
      <c r="AE1655" s="56" t="s">
        <v>334</v>
      </c>
      <c r="AF1655" s="56" t="s">
        <v>292</v>
      </c>
      <c r="AG1655" s="56">
        <v>2016</v>
      </c>
      <c r="AH1655" s="56" t="s">
        <v>80</v>
      </c>
      <c r="AI1655" s="56" t="s">
        <v>348</v>
      </c>
      <c r="AJ1655" s="56">
        <v>2184579</v>
      </c>
      <c r="AM1655" s="56">
        <v>42817</v>
      </c>
      <c r="AN1655" s="56" t="s">
        <v>987</v>
      </c>
      <c r="AO1655" s="1">
        <v>41817</v>
      </c>
      <c r="AP1655" s="56" t="s">
        <v>592</v>
      </c>
      <c r="AQ1655" s="56">
        <v>75722</v>
      </c>
      <c r="AR1655" s="56">
        <v>0</v>
      </c>
      <c r="AS1655" s="56" t="s">
        <v>346</v>
      </c>
      <c r="BB1655" s="56" t="s">
        <v>339</v>
      </c>
      <c r="BC1655" s="56" t="s">
        <v>263</v>
      </c>
      <c r="BD1655" s="56" t="s">
        <v>593</v>
      </c>
      <c r="BE1655" s="56" t="s">
        <v>347</v>
      </c>
      <c r="BF1655" s="56" t="s">
        <v>334</v>
      </c>
      <c r="BG1655" s="56" t="s">
        <v>594</v>
      </c>
      <c r="BH1655" s="56">
        <v>0</v>
      </c>
      <c r="BI1655" s="56">
        <v>0</v>
      </c>
      <c r="BJ1655" s="56">
        <v>1</v>
      </c>
    </row>
    <row r="1656" spans="1:62" hidden="1" x14ac:dyDescent="0.3">
      <c r="A1656" s="56">
        <v>49209451</v>
      </c>
      <c r="B1656" s="86">
        <v>599473</v>
      </c>
      <c r="C1656" s="1">
        <v>42893</v>
      </c>
      <c r="D1656" s="56" t="s">
        <v>587</v>
      </c>
      <c r="E1656" s="56" t="s">
        <v>588</v>
      </c>
      <c r="F1656" s="56" t="s">
        <v>334</v>
      </c>
      <c r="G1656" s="56" t="s">
        <v>335</v>
      </c>
      <c r="H1656" s="56" t="s">
        <v>336</v>
      </c>
      <c r="I1656" s="56" t="s">
        <v>589</v>
      </c>
      <c r="K1656" s="56" t="s">
        <v>337</v>
      </c>
      <c r="L1656" s="56" t="s">
        <v>590</v>
      </c>
      <c r="M1656" s="56" t="s">
        <v>986</v>
      </c>
      <c r="N1656" s="56" t="s">
        <v>1043</v>
      </c>
      <c r="O1656" s="56" t="s">
        <v>943</v>
      </c>
      <c r="P1656" s="1" t="s">
        <v>188</v>
      </c>
      <c r="Q1656" s="56" t="s">
        <v>241</v>
      </c>
      <c r="R1656" s="56" t="s">
        <v>339</v>
      </c>
      <c r="S1656" s="56">
        <v>140625</v>
      </c>
      <c r="T1656" s="1" t="s">
        <v>190</v>
      </c>
      <c r="U1656" s="56">
        <v>41456</v>
      </c>
      <c r="V1656" s="56">
        <v>43465</v>
      </c>
      <c r="W1656" s="56">
        <v>41365</v>
      </c>
      <c r="X1656" s="56">
        <v>43465</v>
      </c>
      <c r="Y1656" s="56" t="s">
        <v>340</v>
      </c>
      <c r="Z1656" s="56" t="s">
        <v>341</v>
      </c>
      <c r="AA1656" s="56" t="s">
        <v>342</v>
      </c>
      <c r="AB1656" s="56" t="s">
        <v>343</v>
      </c>
      <c r="AC1656" s="56" t="s">
        <v>342</v>
      </c>
      <c r="AD1656" s="56" t="s">
        <v>342</v>
      </c>
      <c r="AE1656" s="56" t="s">
        <v>334</v>
      </c>
      <c r="AF1656" s="56" t="s">
        <v>292</v>
      </c>
      <c r="AG1656" s="56">
        <v>2015</v>
      </c>
      <c r="AH1656" s="56" t="s">
        <v>80</v>
      </c>
      <c r="AI1656" s="56" t="s">
        <v>348</v>
      </c>
      <c r="AJ1656" s="56">
        <v>20</v>
      </c>
      <c r="AM1656" s="56">
        <v>42817</v>
      </c>
      <c r="AN1656" s="56" t="s">
        <v>987</v>
      </c>
      <c r="AO1656" s="1">
        <v>41813</v>
      </c>
      <c r="AP1656" s="56" t="s">
        <v>592</v>
      </c>
      <c r="AQ1656" s="56">
        <v>249</v>
      </c>
      <c r="AR1656" s="56">
        <v>0</v>
      </c>
      <c r="AS1656" s="56" t="s">
        <v>346</v>
      </c>
      <c r="BB1656" s="56" t="s">
        <v>339</v>
      </c>
      <c r="BC1656" s="56" t="s">
        <v>263</v>
      </c>
      <c r="BD1656" s="56" t="s">
        <v>593</v>
      </c>
      <c r="BE1656" s="56" t="s">
        <v>347</v>
      </c>
      <c r="BF1656" s="56" t="s">
        <v>334</v>
      </c>
      <c r="BG1656" s="56" t="s">
        <v>594</v>
      </c>
      <c r="BH1656" s="56">
        <v>0</v>
      </c>
      <c r="BI1656" s="56">
        <v>0</v>
      </c>
      <c r="BJ1656" s="56">
        <v>1</v>
      </c>
    </row>
    <row r="1657" spans="1:62" hidden="1" x14ac:dyDescent="0.3">
      <c r="A1657" s="56">
        <v>49209076</v>
      </c>
      <c r="B1657" s="86">
        <v>599473</v>
      </c>
      <c r="C1657" s="1">
        <v>42893</v>
      </c>
      <c r="D1657" s="56" t="s">
        <v>587</v>
      </c>
      <c r="E1657" s="56" t="s">
        <v>588</v>
      </c>
      <c r="F1657" s="56" t="s">
        <v>334</v>
      </c>
      <c r="G1657" s="56" t="s">
        <v>335</v>
      </c>
      <c r="H1657" s="56" t="s">
        <v>336</v>
      </c>
      <c r="I1657" s="56" t="s">
        <v>589</v>
      </c>
      <c r="K1657" s="56" t="s">
        <v>337</v>
      </c>
      <c r="L1657" s="56" t="s">
        <v>590</v>
      </c>
      <c r="M1657" s="56" t="s">
        <v>986</v>
      </c>
      <c r="N1657" s="56" t="s">
        <v>1043</v>
      </c>
      <c r="O1657" s="56" t="s">
        <v>943</v>
      </c>
      <c r="P1657" s="1" t="s">
        <v>110</v>
      </c>
      <c r="Q1657" s="56" t="s">
        <v>241</v>
      </c>
      <c r="R1657" s="56" t="s">
        <v>339</v>
      </c>
      <c r="S1657" s="56">
        <v>194504</v>
      </c>
      <c r="T1657" s="1" t="s">
        <v>258</v>
      </c>
      <c r="U1657" s="56">
        <v>41456</v>
      </c>
      <c r="V1657" s="56">
        <v>43465</v>
      </c>
      <c r="W1657" s="56">
        <v>41456</v>
      </c>
      <c r="X1657" s="56">
        <v>43465</v>
      </c>
      <c r="Y1657" s="56" t="s">
        <v>340</v>
      </c>
      <c r="Z1657" s="56" t="s">
        <v>341</v>
      </c>
      <c r="AA1657" s="56" t="s">
        <v>347</v>
      </c>
      <c r="AB1657" s="56" t="s">
        <v>343</v>
      </c>
      <c r="AC1657" s="56" t="s">
        <v>342</v>
      </c>
      <c r="AD1657" s="56" t="s">
        <v>347</v>
      </c>
      <c r="AE1657" s="56" t="s">
        <v>334</v>
      </c>
      <c r="AF1657" s="56" t="s">
        <v>292</v>
      </c>
      <c r="AG1657" s="56">
        <v>2017</v>
      </c>
      <c r="AH1657" s="56" t="s">
        <v>80</v>
      </c>
      <c r="AI1657" s="56" t="s">
        <v>348</v>
      </c>
      <c r="AJ1657" s="56">
        <v>2317620</v>
      </c>
      <c r="AM1657" s="56">
        <v>42817</v>
      </c>
      <c r="AN1657" s="56" t="s">
        <v>987</v>
      </c>
      <c r="AO1657" s="1">
        <v>41817</v>
      </c>
      <c r="AP1657" s="56" t="s">
        <v>592</v>
      </c>
      <c r="AQ1657" s="56">
        <v>75722</v>
      </c>
      <c r="AR1657" s="56">
        <v>0</v>
      </c>
      <c r="AS1657" s="56" t="s">
        <v>346</v>
      </c>
      <c r="BB1657" s="56" t="s">
        <v>339</v>
      </c>
      <c r="BC1657" s="56" t="s">
        <v>263</v>
      </c>
      <c r="BD1657" s="56" t="s">
        <v>593</v>
      </c>
      <c r="BE1657" s="56" t="s">
        <v>347</v>
      </c>
      <c r="BF1657" s="56" t="s">
        <v>334</v>
      </c>
      <c r="BG1657" s="56" t="s">
        <v>594</v>
      </c>
      <c r="BH1657" s="56">
        <v>0</v>
      </c>
      <c r="BI1657" s="56">
        <v>0</v>
      </c>
      <c r="BJ1657" s="56">
        <v>1</v>
      </c>
    </row>
    <row r="1658" spans="1:62" hidden="1" x14ac:dyDescent="0.3">
      <c r="A1658" s="56">
        <v>49209452</v>
      </c>
      <c r="B1658" s="86">
        <v>599473</v>
      </c>
      <c r="C1658" s="1">
        <v>42893</v>
      </c>
      <c r="D1658" s="56" t="s">
        <v>587</v>
      </c>
      <c r="E1658" s="56" t="s">
        <v>588</v>
      </c>
      <c r="F1658" s="56" t="s">
        <v>334</v>
      </c>
      <c r="G1658" s="56" t="s">
        <v>335</v>
      </c>
      <c r="H1658" s="56" t="s">
        <v>336</v>
      </c>
      <c r="I1658" s="56" t="s">
        <v>589</v>
      </c>
      <c r="K1658" s="56" t="s">
        <v>337</v>
      </c>
      <c r="L1658" s="56" t="s">
        <v>590</v>
      </c>
      <c r="M1658" s="56" t="s">
        <v>986</v>
      </c>
      <c r="N1658" s="56" t="s">
        <v>1043</v>
      </c>
      <c r="O1658" s="56" t="s">
        <v>943</v>
      </c>
      <c r="P1658" s="1" t="s">
        <v>188</v>
      </c>
      <c r="Q1658" s="56" t="s">
        <v>241</v>
      </c>
      <c r="R1658" s="56" t="s">
        <v>339</v>
      </c>
      <c r="S1658" s="56">
        <v>140625</v>
      </c>
      <c r="T1658" s="1" t="s">
        <v>190</v>
      </c>
      <c r="U1658" s="56">
        <v>41456</v>
      </c>
      <c r="V1658" s="56">
        <v>43465</v>
      </c>
      <c r="W1658" s="56">
        <v>41365</v>
      </c>
      <c r="X1658" s="56">
        <v>43465</v>
      </c>
      <c r="Y1658" s="56" t="s">
        <v>340</v>
      </c>
      <c r="Z1658" s="56" t="s">
        <v>341</v>
      </c>
      <c r="AA1658" s="56" t="s">
        <v>342</v>
      </c>
      <c r="AB1658" s="56" t="s">
        <v>343</v>
      </c>
      <c r="AC1658" s="56" t="s">
        <v>342</v>
      </c>
      <c r="AD1658" s="56" t="s">
        <v>342</v>
      </c>
      <c r="AE1658" s="56" t="s">
        <v>334</v>
      </c>
      <c r="AF1658" s="56" t="s">
        <v>292</v>
      </c>
      <c r="AG1658" s="56">
        <v>2015</v>
      </c>
      <c r="AH1658" s="56" t="s">
        <v>80</v>
      </c>
      <c r="AI1658" s="56" t="s">
        <v>344</v>
      </c>
      <c r="AJ1658" s="56">
        <v>0</v>
      </c>
      <c r="AM1658" s="56">
        <v>42817</v>
      </c>
      <c r="AN1658" s="56" t="s">
        <v>987</v>
      </c>
      <c r="AO1658" s="1">
        <v>41813</v>
      </c>
      <c r="AP1658" s="56" t="s">
        <v>592</v>
      </c>
      <c r="AQ1658" s="56">
        <v>249</v>
      </c>
      <c r="AR1658" s="56">
        <v>0</v>
      </c>
      <c r="AS1658" s="56" t="s">
        <v>346</v>
      </c>
      <c r="BB1658" s="56" t="s">
        <v>339</v>
      </c>
      <c r="BC1658" s="56" t="s">
        <v>263</v>
      </c>
      <c r="BD1658" s="56" t="s">
        <v>593</v>
      </c>
      <c r="BE1658" s="56" t="s">
        <v>347</v>
      </c>
      <c r="BF1658" s="56" t="s">
        <v>334</v>
      </c>
      <c r="BG1658" s="56" t="s">
        <v>594</v>
      </c>
      <c r="BH1658" s="56">
        <v>0</v>
      </c>
      <c r="BI1658" s="56">
        <v>0</v>
      </c>
      <c r="BJ1658" s="56">
        <v>1</v>
      </c>
    </row>
    <row r="1659" spans="1:62" hidden="1" x14ac:dyDescent="0.3">
      <c r="A1659" s="56">
        <v>49209453</v>
      </c>
      <c r="B1659" s="86">
        <v>599473</v>
      </c>
      <c r="C1659" s="1">
        <v>42893</v>
      </c>
      <c r="D1659" s="56" t="s">
        <v>587</v>
      </c>
      <c r="E1659" s="56" t="s">
        <v>588</v>
      </c>
      <c r="F1659" s="56" t="s">
        <v>334</v>
      </c>
      <c r="G1659" s="56" t="s">
        <v>335</v>
      </c>
      <c r="H1659" s="56" t="s">
        <v>336</v>
      </c>
      <c r="I1659" s="56" t="s">
        <v>589</v>
      </c>
      <c r="K1659" s="56" t="s">
        <v>337</v>
      </c>
      <c r="L1659" s="56" t="s">
        <v>590</v>
      </c>
      <c r="M1659" s="56" t="s">
        <v>986</v>
      </c>
      <c r="N1659" s="56" t="s">
        <v>1043</v>
      </c>
      <c r="O1659" s="56" t="s">
        <v>943</v>
      </c>
      <c r="P1659" s="1" t="s">
        <v>188</v>
      </c>
      <c r="Q1659" s="56" t="s">
        <v>241</v>
      </c>
      <c r="R1659" s="56" t="s">
        <v>339</v>
      </c>
      <c r="S1659" s="56">
        <v>140625</v>
      </c>
      <c r="T1659" s="1" t="s">
        <v>190</v>
      </c>
      <c r="U1659" s="56">
        <v>41456</v>
      </c>
      <c r="V1659" s="56">
        <v>43465</v>
      </c>
      <c r="W1659" s="56">
        <v>41365</v>
      </c>
      <c r="X1659" s="56">
        <v>43465</v>
      </c>
      <c r="Y1659" s="56" t="s">
        <v>340</v>
      </c>
      <c r="Z1659" s="56" t="s">
        <v>341</v>
      </c>
      <c r="AA1659" s="56" t="s">
        <v>342</v>
      </c>
      <c r="AB1659" s="56" t="s">
        <v>343</v>
      </c>
      <c r="AC1659" s="56" t="s">
        <v>342</v>
      </c>
      <c r="AD1659" s="56" t="s">
        <v>342</v>
      </c>
      <c r="AE1659" s="56" t="s">
        <v>334</v>
      </c>
      <c r="AF1659" s="56" t="s">
        <v>292</v>
      </c>
      <c r="AG1659" s="56">
        <v>2016</v>
      </c>
      <c r="AH1659" s="56" t="s">
        <v>80</v>
      </c>
      <c r="AI1659" s="56" t="s">
        <v>348</v>
      </c>
      <c r="AJ1659" s="56">
        <v>20</v>
      </c>
      <c r="AM1659" s="56">
        <v>42817</v>
      </c>
      <c r="AN1659" s="56" t="s">
        <v>987</v>
      </c>
      <c r="AO1659" s="1">
        <v>41362</v>
      </c>
      <c r="AP1659" s="56" t="s">
        <v>595</v>
      </c>
      <c r="AQ1659" s="56">
        <v>249</v>
      </c>
      <c r="AR1659" s="56">
        <v>0</v>
      </c>
      <c r="AS1659" s="56" t="s">
        <v>346</v>
      </c>
      <c r="BB1659" s="56" t="s">
        <v>339</v>
      </c>
      <c r="BC1659" s="56" t="s">
        <v>263</v>
      </c>
      <c r="BD1659" s="56" t="s">
        <v>593</v>
      </c>
      <c r="BE1659" s="56" t="s">
        <v>347</v>
      </c>
      <c r="BF1659" s="56" t="s">
        <v>334</v>
      </c>
      <c r="BG1659" s="56" t="s">
        <v>594</v>
      </c>
      <c r="BH1659" s="56">
        <v>0</v>
      </c>
      <c r="BI1659" s="56">
        <v>0</v>
      </c>
      <c r="BJ1659" s="56">
        <v>1</v>
      </c>
    </row>
    <row r="1660" spans="1:62" hidden="1" x14ac:dyDescent="0.3">
      <c r="A1660" s="56">
        <v>49209456</v>
      </c>
      <c r="B1660" s="86">
        <v>599473</v>
      </c>
      <c r="C1660" s="1">
        <v>42893</v>
      </c>
      <c r="D1660" s="56" t="s">
        <v>587</v>
      </c>
      <c r="E1660" s="56" t="s">
        <v>588</v>
      </c>
      <c r="F1660" s="56" t="s">
        <v>334</v>
      </c>
      <c r="G1660" s="56" t="s">
        <v>335</v>
      </c>
      <c r="H1660" s="56" t="s">
        <v>336</v>
      </c>
      <c r="I1660" s="56" t="s">
        <v>589</v>
      </c>
      <c r="K1660" s="56" t="s">
        <v>337</v>
      </c>
      <c r="L1660" s="56" t="s">
        <v>590</v>
      </c>
      <c r="M1660" s="56" t="s">
        <v>986</v>
      </c>
      <c r="N1660" s="56" t="s">
        <v>1043</v>
      </c>
      <c r="O1660" s="56" t="s">
        <v>943</v>
      </c>
      <c r="P1660" s="1" t="s">
        <v>188</v>
      </c>
      <c r="Q1660" s="56" t="s">
        <v>241</v>
      </c>
      <c r="R1660" s="56" t="s">
        <v>339</v>
      </c>
      <c r="S1660" s="56">
        <v>146245</v>
      </c>
      <c r="T1660" s="1" t="s">
        <v>191</v>
      </c>
      <c r="U1660" s="56">
        <v>41456</v>
      </c>
      <c r="V1660" s="56">
        <v>43465</v>
      </c>
      <c r="W1660" s="56">
        <v>41365</v>
      </c>
      <c r="X1660" s="56">
        <v>43465</v>
      </c>
      <c r="Y1660" s="56" t="s">
        <v>340</v>
      </c>
      <c r="Z1660" s="56" t="s">
        <v>341</v>
      </c>
      <c r="AA1660" s="56" t="s">
        <v>342</v>
      </c>
      <c r="AB1660" s="56" t="s">
        <v>343</v>
      </c>
      <c r="AC1660" s="56" t="s">
        <v>342</v>
      </c>
      <c r="AD1660" s="56" t="s">
        <v>347</v>
      </c>
      <c r="AE1660" s="56" t="s">
        <v>334</v>
      </c>
      <c r="AF1660" s="56" t="s">
        <v>291</v>
      </c>
      <c r="AG1660" s="56">
        <v>2014</v>
      </c>
      <c r="AH1660" s="56" t="s">
        <v>80</v>
      </c>
      <c r="AI1660" s="56" t="s">
        <v>348</v>
      </c>
      <c r="AJ1660" s="56">
        <v>56</v>
      </c>
      <c r="AK1660" s="1">
        <v>41639</v>
      </c>
      <c r="AM1660" s="56">
        <v>42817</v>
      </c>
      <c r="AN1660" s="56" t="s">
        <v>987</v>
      </c>
      <c r="AO1660" s="1">
        <v>41663</v>
      </c>
      <c r="AP1660" s="56" t="s">
        <v>592</v>
      </c>
      <c r="AQ1660" s="56">
        <v>250</v>
      </c>
      <c r="AR1660" s="56">
        <v>0</v>
      </c>
      <c r="AS1660" s="56" t="s">
        <v>346</v>
      </c>
      <c r="BB1660" s="56" t="s">
        <v>339</v>
      </c>
      <c r="BC1660" s="56" t="s">
        <v>263</v>
      </c>
      <c r="BD1660" s="56" t="s">
        <v>593</v>
      </c>
      <c r="BE1660" s="56" t="s">
        <v>347</v>
      </c>
      <c r="BF1660" s="56" t="s">
        <v>334</v>
      </c>
      <c r="BG1660" s="56" t="s">
        <v>594</v>
      </c>
      <c r="BH1660" s="56">
        <v>0</v>
      </c>
      <c r="BI1660" s="56">
        <v>0</v>
      </c>
      <c r="BJ1660" s="56">
        <v>1</v>
      </c>
    </row>
    <row r="1661" spans="1:62" hidden="1" x14ac:dyDescent="0.3">
      <c r="A1661" s="56">
        <v>49209458</v>
      </c>
      <c r="B1661" s="86">
        <v>599473</v>
      </c>
      <c r="C1661" s="1">
        <v>42893</v>
      </c>
      <c r="D1661" s="56" t="s">
        <v>587</v>
      </c>
      <c r="E1661" s="56" t="s">
        <v>588</v>
      </c>
      <c r="F1661" s="56" t="s">
        <v>334</v>
      </c>
      <c r="G1661" s="56" t="s">
        <v>335</v>
      </c>
      <c r="H1661" s="56" t="s">
        <v>336</v>
      </c>
      <c r="I1661" s="56" t="s">
        <v>589</v>
      </c>
      <c r="K1661" s="56" t="s">
        <v>337</v>
      </c>
      <c r="L1661" s="56" t="s">
        <v>590</v>
      </c>
      <c r="M1661" s="56" t="s">
        <v>986</v>
      </c>
      <c r="N1661" s="56" t="s">
        <v>1043</v>
      </c>
      <c r="O1661" s="56" t="s">
        <v>943</v>
      </c>
      <c r="P1661" s="1" t="s">
        <v>188</v>
      </c>
      <c r="Q1661" s="56" t="s">
        <v>241</v>
      </c>
      <c r="R1661" s="56" t="s">
        <v>339</v>
      </c>
      <c r="S1661" s="56">
        <v>146245</v>
      </c>
      <c r="T1661" s="1" t="s">
        <v>191</v>
      </c>
      <c r="U1661" s="56">
        <v>41456</v>
      </c>
      <c r="V1661" s="56">
        <v>43465</v>
      </c>
      <c r="W1661" s="56">
        <v>41365</v>
      </c>
      <c r="X1661" s="56">
        <v>43465</v>
      </c>
      <c r="Y1661" s="56" t="s">
        <v>340</v>
      </c>
      <c r="Z1661" s="56" t="s">
        <v>341</v>
      </c>
      <c r="AA1661" s="56" t="s">
        <v>342</v>
      </c>
      <c r="AB1661" s="56" t="s">
        <v>343</v>
      </c>
      <c r="AC1661" s="56" t="s">
        <v>342</v>
      </c>
      <c r="AD1661" s="56" t="s">
        <v>347</v>
      </c>
      <c r="AE1661" s="56" t="s">
        <v>334</v>
      </c>
      <c r="AF1661" s="56" t="s">
        <v>291</v>
      </c>
      <c r="AG1661" s="56">
        <v>2015</v>
      </c>
      <c r="AH1661" s="56" t="s">
        <v>80</v>
      </c>
      <c r="AI1661" s="56" t="s">
        <v>348</v>
      </c>
      <c r="AJ1661" s="56">
        <v>25</v>
      </c>
      <c r="AK1661" s="1">
        <v>42004</v>
      </c>
      <c r="AM1661" s="56">
        <v>42817</v>
      </c>
      <c r="AN1661" s="56" t="s">
        <v>987</v>
      </c>
      <c r="AO1661" s="1">
        <v>42027</v>
      </c>
      <c r="AP1661" s="56" t="s">
        <v>592</v>
      </c>
      <c r="AQ1661" s="56">
        <v>250</v>
      </c>
      <c r="AR1661" s="56">
        <v>0</v>
      </c>
      <c r="AS1661" s="56" t="s">
        <v>346</v>
      </c>
      <c r="BB1661" s="56" t="s">
        <v>339</v>
      </c>
      <c r="BC1661" s="56" t="s">
        <v>263</v>
      </c>
      <c r="BD1661" s="56" t="s">
        <v>593</v>
      </c>
      <c r="BE1661" s="56" t="s">
        <v>347</v>
      </c>
      <c r="BF1661" s="56" t="s">
        <v>334</v>
      </c>
      <c r="BG1661" s="56" t="s">
        <v>594</v>
      </c>
      <c r="BH1661" s="56">
        <v>0</v>
      </c>
      <c r="BI1661" s="56">
        <v>0</v>
      </c>
      <c r="BJ1661" s="56">
        <v>1</v>
      </c>
    </row>
    <row r="1662" spans="1:62" hidden="1" x14ac:dyDescent="0.3">
      <c r="A1662" s="56">
        <v>49209457</v>
      </c>
      <c r="B1662" s="86">
        <v>599473</v>
      </c>
      <c r="C1662" s="1">
        <v>42893</v>
      </c>
      <c r="D1662" s="56" t="s">
        <v>587</v>
      </c>
      <c r="E1662" s="56" t="s">
        <v>588</v>
      </c>
      <c r="F1662" s="56" t="s">
        <v>334</v>
      </c>
      <c r="G1662" s="56" t="s">
        <v>335</v>
      </c>
      <c r="H1662" s="56" t="s">
        <v>336</v>
      </c>
      <c r="I1662" s="56" t="s">
        <v>589</v>
      </c>
      <c r="K1662" s="56" t="s">
        <v>337</v>
      </c>
      <c r="L1662" s="56" t="s">
        <v>590</v>
      </c>
      <c r="M1662" s="56" t="s">
        <v>986</v>
      </c>
      <c r="N1662" s="56" t="s">
        <v>1043</v>
      </c>
      <c r="O1662" s="56" t="s">
        <v>943</v>
      </c>
      <c r="P1662" s="1" t="s">
        <v>188</v>
      </c>
      <c r="Q1662" s="56" t="s">
        <v>241</v>
      </c>
      <c r="R1662" s="56" t="s">
        <v>339</v>
      </c>
      <c r="S1662" s="56">
        <v>146245</v>
      </c>
      <c r="T1662" s="1" t="s">
        <v>191</v>
      </c>
      <c r="U1662" s="56">
        <v>41456</v>
      </c>
      <c r="V1662" s="56">
        <v>43465</v>
      </c>
      <c r="W1662" s="56">
        <v>41365</v>
      </c>
      <c r="X1662" s="56">
        <v>43465</v>
      </c>
      <c r="Y1662" s="56" t="s">
        <v>340</v>
      </c>
      <c r="Z1662" s="56" t="s">
        <v>341</v>
      </c>
      <c r="AA1662" s="56" t="s">
        <v>342</v>
      </c>
      <c r="AB1662" s="56" t="s">
        <v>343</v>
      </c>
      <c r="AC1662" s="56" t="s">
        <v>342</v>
      </c>
      <c r="AD1662" s="56" t="s">
        <v>347</v>
      </c>
      <c r="AE1662" s="56" t="s">
        <v>334</v>
      </c>
      <c r="AF1662" s="56" t="s">
        <v>291</v>
      </c>
      <c r="AG1662" s="56">
        <v>2014</v>
      </c>
      <c r="AH1662" s="56" t="s">
        <v>80</v>
      </c>
      <c r="AI1662" s="56" t="s">
        <v>344</v>
      </c>
      <c r="AJ1662" s="56">
        <v>0</v>
      </c>
      <c r="AK1662" s="1">
        <v>41820</v>
      </c>
      <c r="AM1662" s="56">
        <v>42817</v>
      </c>
      <c r="AN1662" s="56" t="s">
        <v>987</v>
      </c>
      <c r="AO1662" s="1">
        <v>41829</v>
      </c>
      <c r="AP1662" s="56" t="s">
        <v>592</v>
      </c>
      <c r="AQ1662" s="56">
        <v>250</v>
      </c>
      <c r="AR1662" s="56">
        <v>0</v>
      </c>
      <c r="AS1662" s="56" t="s">
        <v>346</v>
      </c>
      <c r="BB1662" s="56" t="s">
        <v>339</v>
      </c>
      <c r="BC1662" s="56" t="s">
        <v>263</v>
      </c>
      <c r="BD1662" s="56" t="s">
        <v>593</v>
      </c>
      <c r="BE1662" s="56" t="s">
        <v>347</v>
      </c>
      <c r="BF1662" s="56" t="s">
        <v>334</v>
      </c>
      <c r="BG1662" s="56" t="s">
        <v>594</v>
      </c>
      <c r="BH1662" s="56">
        <v>0</v>
      </c>
      <c r="BI1662" s="56">
        <v>0</v>
      </c>
      <c r="BJ1662" s="56">
        <v>1</v>
      </c>
    </row>
    <row r="1663" spans="1:62" hidden="1" x14ac:dyDescent="0.3">
      <c r="A1663" s="56">
        <v>49209077</v>
      </c>
      <c r="B1663" s="86">
        <v>599473</v>
      </c>
      <c r="C1663" s="1">
        <v>42893</v>
      </c>
      <c r="D1663" s="56" t="s">
        <v>587</v>
      </c>
      <c r="E1663" s="56" t="s">
        <v>588</v>
      </c>
      <c r="F1663" s="56" t="s">
        <v>334</v>
      </c>
      <c r="G1663" s="56" t="s">
        <v>335</v>
      </c>
      <c r="H1663" s="56" t="s">
        <v>336</v>
      </c>
      <c r="I1663" s="56" t="s">
        <v>589</v>
      </c>
      <c r="K1663" s="56" t="s">
        <v>337</v>
      </c>
      <c r="L1663" s="56" t="s">
        <v>590</v>
      </c>
      <c r="M1663" s="56" t="s">
        <v>986</v>
      </c>
      <c r="N1663" s="56" t="s">
        <v>1043</v>
      </c>
      <c r="O1663" s="56" t="s">
        <v>943</v>
      </c>
      <c r="P1663" s="1" t="s">
        <v>110</v>
      </c>
      <c r="Q1663" s="56" t="s">
        <v>241</v>
      </c>
      <c r="R1663" s="56" t="s">
        <v>339</v>
      </c>
      <c r="S1663" s="56">
        <v>138962</v>
      </c>
      <c r="T1663" s="1" t="s">
        <v>259</v>
      </c>
      <c r="U1663" s="56">
        <v>41456</v>
      </c>
      <c r="V1663" s="56">
        <v>43465</v>
      </c>
      <c r="W1663" s="56">
        <v>41365</v>
      </c>
      <c r="X1663" s="56">
        <v>43465</v>
      </c>
      <c r="Y1663" s="56" t="s">
        <v>340</v>
      </c>
      <c r="Z1663" s="56" t="s">
        <v>341</v>
      </c>
      <c r="AA1663" s="56" t="s">
        <v>347</v>
      </c>
      <c r="AB1663" s="56" t="s">
        <v>343</v>
      </c>
      <c r="AC1663" s="56" t="s">
        <v>342</v>
      </c>
      <c r="AD1663" s="56" t="s">
        <v>342</v>
      </c>
      <c r="AE1663" s="56" t="s">
        <v>334</v>
      </c>
      <c r="AF1663" s="56" t="s">
        <v>224</v>
      </c>
      <c r="AG1663" s="56">
        <v>2013</v>
      </c>
      <c r="AH1663" s="56" t="s">
        <v>80</v>
      </c>
      <c r="AI1663" s="56" t="s">
        <v>339</v>
      </c>
      <c r="AJ1663" s="56">
        <v>3500000</v>
      </c>
      <c r="AM1663" s="56">
        <v>42817</v>
      </c>
      <c r="AN1663" s="56" t="s">
        <v>987</v>
      </c>
      <c r="AO1663" s="1">
        <v>41432</v>
      </c>
      <c r="AP1663" s="56" t="s">
        <v>595</v>
      </c>
      <c r="AQ1663" s="56">
        <v>65742</v>
      </c>
      <c r="AR1663" s="56">
        <v>0</v>
      </c>
      <c r="AS1663" s="56" t="s">
        <v>346</v>
      </c>
      <c r="BB1663" s="56" t="s">
        <v>339</v>
      </c>
      <c r="BC1663" s="56" t="s">
        <v>263</v>
      </c>
      <c r="BD1663" s="56" t="s">
        <v>593</v>
      </c>
      <c r="BE1663" s="56" t="s">
        <v>347</v>
      </c>
      <c r="BF1663" s="56" t="s">
        <v>334</v>
      </c>
      <c r="BG1663" s="56" t="s">
        <v>594</v>
      </c>
      <c r="BH1663" s="56">
        <v>0</v>
      </c>
      <c r="BI1663" s="56">
        <v>0</v>
      </c>
      <c r="BJ1663" s="56">
        <v>1</v>
      </c>
    </row>
    <row r="1664" spans="1:62" hidden="1" x14ac:dyDescent="0.3">
      <c r="A1664" s="56">
        <v>49209463</v>
      </c>
      <c r="B1664" s="86">
        <v>599473</v>
      </c>
      <c r="C1664" s="1">
        <v>42893</v>
      </c>
      <c r="D1664" s="56" t="s">
        <v>587</v>
      </c>
      <c r="E1664" s="56" t="s">
        <v>588</v>
      </c>
      <c r="F1664" s="56" t="s">
        <v>334</v>
      </c>
      <c r="G1664" s="56" t="s">
        <v>335</v>
      </c>
      <c r="H1664" s="56" t="s">
        <v>336</v>
      </c>
      <c r="I1664" s="56" t="s">
        <v>589</v>
      </c>
      <c r="K1664" s="56" t="s">
        <v>337</v>
      </c>
      <c r="L1664" s="56" t="s">
        <v>590</v>
      </c>
      <c r="M1664" s="56" t="s">
        <v>986</v>
      </c>
      <c r="N1664" s="56" t="s">
        <v>1043</v>
      </c>
      <c r="O1664" s="56" t="s">
        <v>943</v>
      </c>
      <c r="P1664" s="1" t="s">
        <v>188</v>
      </c>
      <c r="Q1664" s="56" t="s">
        <v>241</v>
      </c>
      <c r="R1664" s="56" t="s">
        <v>339</v>
      </c>
      <c r="S1664" s="56">
        <v>146245</v>
      </c>
      <c r="T1664" s="1" t="s">
        <v>191</v>
      </c>
      <c r="U1664" s="56">
        <v>41456</v>
      </c>
      <c r="V1664" s="56">
        <v>43465</v>
      </c>
      <c r="W1664" s="56">
        <v>41365</v>
      </c>
      <c r="X1664" s="56">
        <v>43465</v>
      </c>
      <c r="Y1664" s="56" t="s">
        <v>340</v>
      </c>
      <c r="Z1664" s="56" t="s">
        <v>341</v>
      </c>
      <c r="AA1664" s="56" t="s">
        <v>342</v>
      </c>
      <c r="AB1664" s="56" t="s">
        <v>343</v>
      </c>
      <c r="AC1664" s="56" t="s">
        <v>342</v>
      </c>
      <c r="AD1664" s="56" t="s">
        <v>347</v>
      </c>
      <c r="AE1664" s="56" t="s">
        <v>334</v>
      </c>
      <c r="AF1664" s="56" t="s">
        <v>291</v>
      </c>
      <c r="AG1664" s="56">
        <v>2017</v>
      </c>
      <c r="AH1664" s="56" t="s">
        <v>80</v>
      </c>
      <c r="AI1664" s="56" t="s">
        <v>348</v>
      </c>
      <c r="AJ1664" s="56">
        <v>0</v>
      </c>
      <c r="AK1664" s="1">
        <v>42734</v>
      </c>
      <c r="AL1664" s="56" t="s">
        <v>603</v>
      </c>
      <c r="AM1664" s="56">
        <v>42817</v>
      </c>
      <c r="AN1664" s="56" t="s">
        <v>987</v>
      </c>
      <c r="AO1664" s="1">
        <v>42744</v>
      </c>
      <c r="AP1664" s="56" t="s">
        <v>592</v>
      </c>
      <c r="AQ1664" s="56">
        <v>250</v>
      </c>
      <c r="AR1664" s="56">
        <v>0</v>
      </c>
      <c r="AS1664" s="56" t="s">
        <v>346</v>
      </c>
      <c r="BB1664" s="56" t="s">
        <v>339</v>
      </c>
      <c r="BC1664" s="56" t="s">
        <v>263</v>
      </c>
      <c r="BD1664" s="56" t="s">
        <v>593</v>
      </c>
      <c r="BE1664" s="56" t="s">
        <v>347</v>
      </c>
      <c r="BF1664" s="56" t="s">
        <v>334</v>
      </c>
      <c r="BG1664" s="56" t="s">
        <v>594</v>
      </c>
      <c r="BH1664" s="56">
        <v>0</v>
      </c>
      <c r="BI1664" s="56">
        <v>0</v>
      </c>
      <c r="BJ1664" s="56">
        <v>1</v>
      </c>
    </row>
    <row r="1665" spans="1:62" hidden="1" x14ac:dyDescent="0.3">
      <c r="A1665" s="56">
        <v>49209459</v>
      </c>
      <c r="B1665" s="86">
        <v>599473</v>
      </c>
      <c r="C1665" s="1">
        <v>42893</v>
      </c>
      <c r="D1665" s="56" t="s">
        <v>587</v>
      </c>
      <c r="E1665" s="56" t="s">
        <v>588</v>
      </c>
      <c r="F1665" s="56" t="s">
        <v>334</v>
      </c>
      <c r="G1665" s="56" t="s">
        <v>335</v>
      </c>
      <c r="H1665" s="56" t="s">
        <v>336</v>
      </c>
      <c r="I1665" s="56" t="s">
        <v>589</v>
      </c>
      <c r="K1665" s="56" t="s">
        <v>337</v>
      </c>
      <c r="L1665" s="56" t="s">
        <v>590</v>
      </c>
      <c r="M1665" s="56" t="s">
        <v>986</v>
      </c>
      <c r="N1665" s="56" t="s">
        <v>1043</v>
      </c>
      <c r="O1665" s="56" t="s">
        <v>943</v>
      </c>
      <c r="P1665" s="1" t="s">
        <v>188</v>
      </c>
      <c r="Q1665" s="56" t="s">
        <v>241</v>
      </c>
      <c r="R1665" s="56" t="s">
        <v>339</v>
      </c>
      <c r="S1665" s="56">
        <v>146245</v>
      </c>
      <c r="T1665" s="1" t="s">
        <v>191</v>
      </c>
      <c r="U1665" s="56">
        <v>41456</v>
      </c>
      <c r="V1665" s="56">
        <v>43465</v>
      </c>
      <c r="W1665" s="56">
        <v>41365</v>
      </c>
      <c r="X1665" s="56">
        <v>43465</v>
      </c>
      <c r="Y1665" s="56" t="s">
        <v>340</v>
      </c>
      <c r="Z1665" s="56" t="s">
        <v>341</v>
      </c>
      <c r="AA1665" s="56" t="s">
        <v>342</v>
      </c>
      <c r="AB1665" s="56" t="s">
        <v>343</v>
      </c>
      <c r="AC1665" s="56" t="s">
        <v>342</v>
      </c>
      <c r="AD1665" s="56" t="s">
        <v>347</v>
      </c>
      <c r="AE1665" s="56" t="s">
        <v>334</v>
      </c>
      <c r="AF1665" s="56" t="s">
        <v>291</v>
      </c>
      <c r="AG1665" s="56">
        <v>2015</v>
      </c>
      <c r="AH1665" s="56" t="s">
        <v>80</v>
      </c>
      <c r="AI1665" s="56" t="s">
        <v>344</v>
      </c>
      <c r="AJ1665" s="56">
        <v>0</v>
      </c>
      <c r="AK1665" s="1">
        <v>42185</v>
      </c>
      <c r="AL1665" s="56" t="s">
        <v>603</v>
      </c>
      <c r="AM1665" s="56">
        <v>42817</v>
      </c>
      <c r="AN1665" s="56" t="s">
        <v>987</v>
      </c>
      <c r="AO1665" s="1">
        <v>42206</v>
      </c>
      <c r="AP1665" s="56" t="s">
        <v>592</v>
      </c>
      <c r="AQ1665" s="56">
        <v>250</v>
      </c>
      <c r="AR1665" s="56">
        <v>0</v>
      </c>
      <c r="AS1665" s="56" t="s">
        <v>346</v>
      </c>
      <c r="BB1665" s="56" t="s">
        <v>339</v>
      </c>
      <c r="BC1665" s="56" t="s">
        <v>263</v>
      </c>
      <c r="BD1665" s="56" t="s">
        <v>593</v>
      </c>
      <c r="BE1665" s="56" t="s">
        <v>347</v>
      </c>
      <c r="BF1665" s="56" t="s">
        <v>334</v>
      </c>
      <c r="BG1665" s="56" t="s">
        <v>594</v>
      </c>
      <c r="BH1665" s="56">
        <v>0</v>
      </c>
      <c r="BI1665" s="56">
        <v>0</v>
      </c>
      <c r="BJ1665" s="56">
        <v>1</v>
      </c>
    </row>
    <row r="1666" spans="1:62" hidden="1" x14ac:dyDescent="0.3">
      <c r="A1666" s="56">
        <v>49209460</v>
      </c>
      <c r="B1666" s="86">
        <v>599473</v>
      </c>
      <c r="C1666" s="1">
        <v>42893</v>
      </c>
      <c r="D1666" s="56" t="s">
        <v>587</v>
      </c>
      <c r="E1666" s="56" t="s">
        <v>588</v>
      </c>
      <c r="F1666" s="56" t="s">
        <v>334</v>
      </c>
      <c r="G1666" s="56" t="s">
        <v>335</v>
      </c>
      <c r="H1666" s="56" t="s">
        <v>336</v>
      </c>
      <c r="I1666" s="56" t="s">
        <v>589</v>
      </c>
      <c r="K1666" s="56" t="s">
        <v>337</v>
      </c>
      <c r="L1666" s="56" t="s">
        <v>590</v>
      </c>
      <c r="M1666" s="56" t="s">
        <v>986</v>
      </c>
      <c r="N1666" s="56" t="s">
        <v>1043</v>
      </c>
      <c r="O1666" s="56" t="s">
        <v>943</v>
      </c>
      <c r="P1666" s="1" t="s">
        <v>188</v>
      </c>
      <c r="Q1666" s="56" t="s">
        <v>241</v>
      </c>
      <c r="R1666" s="56" t="s">
        <v>339</v>
      </c>
      <c r="S1666" s="56">
        <v>146245</v>
      </c>
      <c r="T1666" s="1" t="s">
        <v>191</v>
      </c>
      <c r="U1666" s="56">
        <v>41456</v>
      </c>
      <c r="V1666" s="56">
        <v>43465</v>
      </c>
      <c r="W1666" s="56">
        <v>41365</v>
      </c>
      <c r="X1666" s="56">
        <v>43465</v>
      </c>
      <c r="Y1666" s="56" t="s">
        <v>340</v>
      </c>
      <c r="Z1666" s="56" t="s">
        <v>341</v>
      </c>
      <c r="AA1666" s="56" t="s">
        <v>342</v>
      </c>
      <c r="AB1666" s="56" t="s">
        <v>343</v>
      </c>
      <c r="AC1666" s="56" t="s">
        <v>342</v>
      </c>
      <c r="AD1666" s="56" t="s">
        <v>347</v>
      </c>
      <c r="AE1666" s="56" t="s">
        <v>334</v>
      </c>
      <c r="AF1666" s="56" t="s">
        <v>291</v>
      </c>
      <c r="AG1666" s="56">
        <v>2016</v>
      </c>
      <c r="AH1666" s="56" t="s">
        <v>80</v>
      </c>
      <c r="AI1666" s="56" t="s">
        <v>348</v>
      </c>
      <c r="AJ1666" s="56">
        <v>0</v>
      </c>
      <c r="AK1666" s="1">
        <v>42369</v>
      </c>
      <c r="AL1666" s="56" t="s">
        <v>603</v>
      </c>
      <c r="AM1666" s="56">
        <v>42817</v>
      </c>
      <c r="AN1666" s="56" t="s">
        <v>987</v>
      </c>
      <c r="AO1666" s="1">
        <v>42381</v>
      </c>
      <c r="AP1666" s="56" t="s">
        <v>592</v>
      </c>
      <c r="AQ1666" s="56">
        <v>250</v>
      </c>
      <c r="AR1666" s="56">
        <v>0</v>
      </c>
      <c r="AS1666" s="56" t="s">
        <v>346</v>
      </c>
      <c r="BB1666" s="56" t="s">
        <v>339</v>
      </c>
      <c r="BC1666" s="56" t="s">
        <v>263</v>
      </c>
      <c r="BD1666" s="56" t="s">
        <v>593</v>
      </c>
      <c r="BE1666" s="56" t="s">
        <v>347</v>
      </c>
      <c r="BF1666" s="56" t="s">
        <v>334</v>
      </c>
      <c r="BG1666" s="56" t="s">
        <v>594</v>
      </c>
      <c r="BH1666" s="56">
        <v>0</v>
      </c>
      <c r="BI1666" s="56">
        <v>0</v>
      </c>
      <c r="BJ1666" s="56">
        <v>1</v>
      </c>
    </row>
    <row r="1667" spans="1:62" hidden="1" x14ac:dyDescent="0.3">
      <c r="A1667" s="56">
        <v>49209462</v>
      </c>
      <c r="B1667" s="86">
        <v>599473</v>
      </c>
      <c r="C1667" s="1">
        <v>42893</v>
      </c>
      <c r="D1667" s="56" t="s">
        <v>587</v>
      </c>
      <c r="E1667" s="56" t="s">
        <v>588</v>
      </c>
      <c r="F1667" s="56" t="s">
        <v>334</v>
      </c>
      <c r="G1667" s="56" t="s">
        <v>335</v>
      </c>
      <c r="H1667" s="56" t="s">
        <v>336</v>
      </c>
      <c r="I1667" s="56" t="s">
        <v>589</v>
      </c>
      <c r="K1667" s="56" t="s">
        <v>337</v>
      </c>
      <c r="L1667" s="56" t="s">
        <v>590</v>
      </c>
      <c r="M1667" s="56" t="s">
        <v>986</v>
      </c>
      <c r="N1667" s="56" t="s">
        <v>1043</v>
      </c>
      <c r="O1667" s="56" t="s">
        <v>943</v>
      </c>
      <c r="P1667" s="1" t="s">
        <v>188</v>
      </c>
      <c r="Q1667" s="56" t="s">
        <v>241</v>
      </c>
      <c r="R1667" s="56" t="s">
        <v>339</v>
      </c>
      <c r="S1667" s="56">
        <v>146245</v>
      </c>
      <c r="T1667" s="1" t="s">
        <v>191</v>
      </c>
      <c r="U1667" s="56">
        <v>41456</v>
      </c>
      <c r="V1667" s="56">
        <v>43465</v>
      </c>
      <c r="W1667" s="56">
        <v>41365</v>
      </c>
      <c r="X1667" s="56">
        <v>43465</v>
      </c>
      <c r="Y1667" s="56" t="s">
        <v>340</v>
      </c>
      <c r="Z1667" s="56" t="s">
        <v>341</v>
      </c>
      <c r="AA1667" s="56" t="s">
        <v>342</v>
      </c>
      <c r="AB1667" s="56" t="s">
        <v>343</v>
      </c>
      <c r="AC1667" s="56" t="s">
        <v>342</v>
      </c>
      <c r="AD1667" s="56" t="s">
        <v>347</v>
      </c>
      <c r="AE1667" s="56" t="s">
        <v>334</v>
      </c>
      <c r="AF1667" s="56" t="s">
        <v>291</v>
      </c>
      <c r="AG1667" s="56">
        <v>2016</v>
      </c>
      <c r="AH1667" s="56" t="s">
        <v>80</v>
      </c>
      <c r="AI1667" s="56" t="s">
        <v>344</v>
      </c>
      <c r="AJ1667" s="56">
        <v>0</v>
      </c>
      <c r="AK1667" s="1">
        <v>42551</v>
      </c>
      <c r="AL1667" s="56" t="s">
        <v>603</v>
      </c>
      <c r="AM1667" s="56">
        <v>42817</v>
      </c>
      <c r="AN1667" s="56" t="s">
        <v>987</v>
      </c>
      <c r="AO1667" s="1">
        <v>42585</v>
      </c>
      <c r="AP1667" s="56" t="s">
        <v>592</v>
      </c>
      <c r="AQ1667" s="56">
        <v>250</v>
      </c>
      <c r="AR1667" s="56">
        <v>0</v>
      </c>
      <c r="AS1667" s="56" t="s">
        <v>346</v>
      </c>
      <c r="BB1667" s="56" t="s">
        <v>339</v>
      </c>
      <c r="BC1667" s="56" t="s">
        <v>263</v>
      </c>
      <c r="BD1667" s="56" t="s">
        <v>593</v>
      </c>
      <c r="BE1667" s="56" t="s">
        <v>347</v>
      </c>
      <c r="BF1667" s="56" t="s">
        <v>334</v>
      </c>
      <c r="BG1667" s="56" t="s">
        <v>594</v>
      </c>
      <c r="BH1667" s="56">
        <v>0</v>
      </c>
      <c r="BI1667" s="56">
        <v>0</v>
      </c>
      <c r="BJ1667" s="56">
        <v>1</v>
      </c>
    </row>
    <row r="1668" spans="1:62" hidden="1" x14ac:dyDescent="0.3">
      <c r="A1668" s="56">
        <v>49209472</v>
      </c>
      <c r="B1668" s="86">
        <v>599473</v>
      </c>
      <c r="C1668" s="1">
        <v>42893</v>
      </c>
      <c r="D1668" s="56" t="s">
        <v>587</v>
      </c>
      <c r="E1668" s="56" t="s">
        <v>588</v>
      </c>
      <c r="F1668" s="56" t="s">
        <v>334</v>
      </c>
      <c r="G1668" s="56" t="s">
        <v>335</v>
      </c>
      <c r="H1668" s="56" t="s">
        <v>336</v>
      </c>
      <c r="I1668" s="56" t="s">
        <v>589</v>
      </c>
      <c r="K1668" s="56" t="s">
        <v>337</v>
      </c>
      <c r="L1668" s="56" t="s">
        <v>590</v>
      </c>
      <c r="M1668" s="56" t="s">
        <v>986</v>
      </c>
      <c r="N1668" s="56" t="s">
        <v>1043</v>
      </c>
      <c r="O1668" s="56" t="s">
        <v>943</v>
      </c>
      <c r="P1668" s="1" t="s">
        <v>188</v>
      </c>
      <c r="Q1668" s="56" t="s">
        <v>241</v>
      </c>
      <c r="R1668" s="56" t="s">
        <v>339</v>
      </c>
      <c r="S1668" s="56">
        <v>146245</v>
      </c>
      <c r="T1668" s="1" t="s">
        <v>191</v>
      </c>
      <c r="U1668" s="56">
        <v>41456</v>
      </c>
      <c r="V1668" s="56">
        <v>43465</v>
      </c>
      <c r="W1668" s="56">
        <v>41365</v>
      </c>
      <c r="X1668" s="56">
        <v>43465</v>
      </c>
      <c r="Y1668" s="56" t="s">
        <v>340</v>
      </c>
      <c r="Z1668" s="56" t="s">
        <v>341</v>
      </c>
      <c r="AA1668" s="56" t="s">
        <v>342</v>
      </c>
      <c r="AB1668" s="56" t="s">
        <v>343</v>
      </c>
      <c r="AC1668" s="56" t="s">
        <v>342</v>
      </c>
      <c r="AD1668" s="56" t="s">
        <v>347</v>
      </c>
      <c r="AE1668" s="56" t="s">
        <v>334</v>
      </c>
      <c r="AF1668" s="56" t="s">
        <v>292</v>
      </c>
      <c r="AG1668" s="56">
        <v>2017</v>
      </c>
      <c r="AH1668" s="56" t="s">
        <v>80</v>
      </c>
      <c r="AI1668" s="56" t="s">
        <v>348</v>
      </c>
      <c r="AJ1668" s="56">
        <v>0</v>
      </c>
      <c r="AM1668" s="56">
        <v>42817</v>
      </c>
      <c r="AN1668" s="56" t="s">
        <v>987</v>
      </c>
      <c r="AO1668" s="1">
        <v>41625</v>
      </c>
      <c r="AP1668" s="56" t="s">
        <v>592</v>
      </c>
      <c r="AQ1668" s="56">
        <v>250</v>
      </c>
      <c r="AR1668" s="56">
        <v>0</v>
      </c>
      <c r="AS1668" s="56" t="s">
        <v>346</v>
      </c>
      <c r="BB1668" s="56" t="s">
        <v>339</v>
      </c>
      <c r="BC1668" s="56" t="s">
        <v>263</v>
      </c>
      <c r="BD1668" s="56" t="s">
        <v>593</v>
      </c>
      <c r="BE1668" s="56" t="s">
        <v>347</v>
      </c>
      <c r="BF1668" s="56" t="s">
        <v>334</v>
      </c>
      <c r="BG1668" s="56" t="s">
        <v>594</v>
      </c>
      <c r="BH1668" s="56">
        <v>0</v>
      </c>
      <c r="BI1668" s="56">
        <v>0</v>
      </c>
      <c r="BJ1668" s="56">
        <v>1</v>
      </c>
    </row>
    <row r="1669" spans="1:62" hidden="1" x14ac:dyDescent="0.3">
      <c r="A1669" s="56">
        <v>49209468</v>
      </c>
      <c r="B1669" s="86">
        <v>599473</v>
      </c>
      <c r="C1669" s="1">
        <v>42893</v>
      </c>
      <c r="D1669" s="56" t="s">
        <v>587</v>
      </c>
      <c r="E1669" s="56" t="s">
        <v>588</v>
      </c>
      <c r="F1669" s="56" t="s">
        <v>334</v>
      </c>
      <c r="G1669" s="56" t="s">
        <v>335</v>
      </c>
      <c r="H1669" s="56" t="s">
        <v>336</v>
      </c>
      <c r="I1669" s="56" t="s">
        <v>589</v>
      </c>
      <c r="K1669" s="56" t="s">
        <v>337</v>
      </c>
      <c r="L1669" s="56" t="s">
        <v>590</v>
      </c>
      <c r="M1669" s="56" t="s">
        <v>986</v>
      </c>
      <c r="N1669" s="56" t="s">
        <v>1043</v>
      </c>
      <c r="O1669" s="56" t="s">
        <v>943</v>
      </c>
      <c r="P1669" s="1" t="s">
        <v>188</v>
      </c>
      <c r="Q1669" s="56" t="s">
        <v>241</v>
      </c>
      <c r="R1669" s="56" t="s">
        <v>339</v>
      </c>
      <c r="S1669" s="56">
        <v>146245</v>
      </c>
      <c r="T1669" s="1" t="s">
        <v>191</v>
      </c>
      <c r="U1669" s="56">
        <v>41456</v>
      </c>
      <c r="V1669" s="56">
        <v>43465</v>
      </c>
      <c r="W1669" s="56">
        <v>41365</v>
      </c>
      <c r="X1669" s="56">
        <v>43465</v>
      </c>
      <c r="Y1669" s="56" t="s">
        <v>340</v>
      </c>
      <c r="Z1669" s="56" t="s">
        <v>341</v>
      </c>
      <c r="AA1669" s="56" t="s">
        <v>342</v>
      </c>
      <c r="AB1669" s="56" t="s">
        <v>343</v>
      </c>
      <c r="AC1669" s="56" t="s">
        <v>342</v>
      </c>
      <c r="AD1669" s="56" t="s">
        <v>347</v>
      </c>
      <c r="AE1669" s="56" t="s">
        <v>334</v>
      </c>
      <c r="AF1669" s="56" t="s">
        <v>292</v>
      </c>
      <c r="AG1669" s="56">
        <v>2015</v>
      </c>
      <c r="AH1669" s="56" t="s">
        <v>80</v>
      </c>
      <c r="AI1669" s="56" t="s">
        <v>348</v>
      </c>
      <c r="AJ1669" s="56">
        <v>15</v>
      </c>
      <c r="AM1669" s="56">
        <v>42817</v>
      </c>
      <c r="AN1669" s="56" t="s">
        <v>987</v>
      </c>
      <c r="AO1669" s="1">
        <v>41813</v>
      </c>
      <c r="AP1669" s="56" t="s">
        <v>592</v>
      </c>
      <c r="AQ1669" s="56">
        <v>250</v>
      </c>
      <c r="AR1669" s="56">
        <v>0</v>
      </c>
      <c r="AS1669" s="56" t="s">
        <v>346</v>
      </c>
      <c r="BB1669" s="56" t="s">
        <v>339</v>
      </c>
      <c r="BC1669" s="56" t="s">
        <v>263</v>
      </c>
      <c r="BD1669" s="56" t="s">
        <v>593</v>
      </c>
      <c r="BE1669" s="56" t="s">
        <v>347</v>
      </c>
      <c r="BF1669" s="56" t="s">
        <v>334</v>
      </c>
      <c r="BG1669" s="56" t="s">
        <v>594</v>
      </c>
      <c r="BH1669" s="56">
        <v>0</v>
      </c>
      <c r="BI1669" s="56">
        <v>0</v>
      </c>
      <c r="BJ1669" s="56">
        <v>1</v>
      </c>
    </row>
    <row r="1670" spans="1:62" hidden="1" x14ac:dyDescent="0.3">
      <c r="A1670" s="56">
        <v>49209464</v>
      </c>
      <c r="B1670" s="86">
        <v>599473</v>
      </c>
      <c r="C1670" s="1">
        <v>42893</v>
      </c>
      <c r="D1670" s="56" t="s">
        <v>587</v>
      </c>
      <c r="E1670" s="56" t="s">
        <v>588</v>
      </c>
      <c r="F1670" s="56" t="s">
        <v>334</v>
      </c>
      <c r="G1670" s="56" t="s">
        <v>335</v>
      </c>
      <c r="H1670" s="56" t="s">
        <v>336</v>
      </c>
      <c r="I1670" s="56" t="s">
        <v>589</v>
      </c>
      <c r="K1670" s="56" t="s">
        <v>337</v>
      </c>
      <c r="L1670" s="56" t="s">
        <v>590</v>
      </c>
      <c r="M1670" s="56" t="s">
        <v>986</v>
      </c>
      <c r="N1670" s="56" t="s">
        <v>1043</v>
      </c>
      <c r="O1670" s="56" t="s">
        <v>943</v>
      </c>
      <c r="P1670" s="1" t="s">
        <v>188</v>
      </c>
      <c r="Q1670" s="56" t="s">
        <v>241</v>
      </c>
      <c r="R1670" s="56" t="s">
        <v>339</v>
      </c>
      <c r="S1670" s="56">
        <v>146245</v>
      </c>
      <c r="T1670" s="1" t="s">
        <v>191</v>
      </c>
      <c r="U1670" s="56">
        <v>41456</v>
      </c>
      <c r="V1670" s="56">
        <v>43465</v>
      </c>
      <c r="W1670" s="56">
        <v>41365</v>
      </c>
      <c r="X1670" s="56">
        <v>43465</v>
      </c>
      <c r="Y1670" s="56" t="s">
        <v>340</v>
      </c>
      <c r="Z1670" s="56" t="s">
        <v>341</v>
      </c>
      <c r="AA1670" s="56" t="s">
        <v>342</v>
      </c>
      <c r="AB1670" s="56" t="s">
        <v>343</v>
      </c>
      <c r="AC1670" s="56" t="s">
        <v>342</v>
      </c>
      <c r="AD1670" s="56" t="s">
        <v>347</v>
      </c>
      <c r="AE1670" s="56" t="s">
        <v>334</v>
      </c>
      <c r="AF1670" s="56" t="s">
        <v>292</v>
      </c>
      <c r="AG1670" s="56">
        <v>2013</v>
      </c>
      <c r="AH1670" s="56" t="s">
        <v>80</v>
      </c>
      <c r="AI1670" s="56" t="s">
        <v>344</v>
      </c>
      <c r="AJ1670" s="56">
        <v>14</v>
      </c>
      <c r="AM1670" s="56">
        <v>42817</v>
      </c>
      <c r="AN1670" s="56" t="s">
        <v>987</v>
      </c>
      <c r="AO1670" s="1">
        <v>41443</v>
      </c>
      <c r="AP1670" s="56" t="s">
        <v>595</v>
      </c>
      <c r="AQ1670" s="56">
        <v>250</v>
      </c>
      <c r="AR1670" s="56">
        <v>0</v>
      </c>
      <c r="AS1670" s="56" t="s">
        <v>346</v>
      </c>
      <c r="BB1670" s="56" t="s">
        <v>339</v>
      </c>
      <c r="BC1670" s="56" t="s">
        <v>263</v>
      </c>
      <c r="BD1670" s="56" t="s">
        <v>593</v>
      </c>
      <c r="BE1670" s="56" t="s">
        <v>347</v>
      </c>
      <c r="BF1670" s="56" t="s">
        <v>334</v>
      </c>
      <c r="BG1670" s="56" t="s">
        <v>594</v>
      </c>
      <c r="BH1670" s="56">
        <v>0</v>
      </c>
      <c r="BI1670" s="56">
        <v>0</v>
      </c>
      <c r="BJ1670" s="56">
        <v>1</v>
      </c>
    </row>
    <row r="1671" spans="1:62" hidden="1" x14ac:dyDescent="0.3">
      <c r="A1671" s="56">
        <v>49209466</v>
      </c>
      <c r="B1671" s="86">
        <v>599473</v>
      </c>
      <c r="C1671" s="1">
        <v>42893</v>
      </c>
      <c r="D1671" s="56" t="s">
        <v>587</v>
      </c>
      <c r="E1671" s="56" t="s">
        <v>588</v>
      </c>
      <c r="F1671" s="56" t="s">
        <v>334</v>
      </c>
      <c r="G1671" s="56" t="s">
        <v>335</v>
      </c>
      <c r="H1671" s="56" t="s">
        <v>336</v>
      </c>
      <c r="I1671" s="56" t="s">
        <v>589</v>
      </c>
      <c r="K1671" s="56" t="s">
        <v>337</v>
      </c>
      <c r="L1671" s="56" t="s">
        <v>590</v>
      </c>
      <c r="M1671" s="56" t="s">
        <v>986</v>
      </c>
      <c r="N1671" s="56" t="s">
        <v>1043</v>
      </c>
      <c r="O1671" s="56" t="s">
        <v>943</v>
      </c>
      <c r="P1671" s="1" t="s">
        <v>188</v>
      </c>
      <c r="Q1671" s="56" t="s">
        <v>241</v>
      </c>
      <c r="R1671" s="56" t="s">
        <v>339</v>
      </c>
      <c r="S1671" s="56">
        <v>146245</v>
      </c>
      <c r="T1671" s="1" t="s">
        <v>191</v>
      </c>
      <c r="U1671" s="56">
        <v>41456</v>
      </c>
      <c r="V1671" s="56">
        <v>43465</v>
      </c>
      <c r="W1671" s="56">
        <v>41365</v>
      </c>
      <c r="X1671" s="56">
        <v>43465</v>
      </c>
      <c r="Y1671" s="56" t="s">
        <v>340</v>
      </c>
      <c r="Z1671" s="56" t="s">
        <v>341</v>
      </c>
      <c r="AA1671" s="56" t="s">
        <v>342</v>
      </c>
      <c r="AB1671" s="56" t="s">
        <v>343</v>
      </c>
      <c r="AC1671" s="56" t="s">
        <v>342</v>
      </c>
      <c r="AD1671" s="56" t="s">
        <v>347</v>
      </c>
      <c r="AE1671" s="56" t="s">
        <v>334</v>
      </c>
      <c r="AF1671" s="56" t="s">
        <v>292</v>
      </c>
      <c r="AG1671" s="56">
        <v>2014</v>
      </c>
      <c r="AH1671" s="56" t="s">
        <v>80</v>
      </c>
      <c r="AI1671" s="56" t="s">
        <v>348</v>
      </c>
      <c r="AJ1671" s="56">
        <v>15</v>
      </c>
      <c r="AM1671" s="56">
        <v>42817</v>
      </c>
      <c r="AN1671" s="56" t="s">
        <v>987</v>
      </c>
      <c r="AO1671" s="1">
        <v>41362</v>
      </c>
      <c r="AP1671" s="56" t="s">
        <v>595</v>
      </c>
      <c r="AQ1671" s="56">
        <v>250</v>
      </c>
      <c r="AR1671" s="56">
        <v>0</v>
      </c>
      <c r="AS1671" s="56" t="s">
        <v>346</v>
      </c>
      <c r="BB1671" s="56" t="s">
        <v>339</v>
      </c>
      <c r="BC1671" s="56" t="s">
        <v>263</v>
      </c>
      <c r="BD1671" s="56" t="s">
        <v>593</v>
      </c>
      <c r="BE1671" s="56" t="s">
        <v>347</v>
      </c>
      <c r="BF1671" s="56" t="s">
        <v>334</v>
      </c>
      <c r="BG1671" s="56" t="s">
        <v>594</v>
      </c>
      <c r="BH1671" s="56">
        <v>0</v>
      </c>
      <c r="BI1671" s="56">
        <v>0</v>
      </c>
      <c r="BJ1671" s="56">
        <v>1</v>
      </c>
    </row>
    <row r="1672" spans="1:62" hidden="1" x14ac:dyDescent="0.3">
      <c r="A1672" s="56">
        <v>49209312</v>
      </c>
      <c r="B1672" s="86">
        <v>599473</v>
      </c>
      <c r="C1672" s="1">
        <v>42893</v>
      </c>
      <c r="D1672" s="56" t="s">
        <v>587</v>
      </c>
      <c r="E1672" s="56" t="s">
        <v>588</v>
      </c>
      <c r="F1672" s="56" t="s">
        <v>334</v>
      </c>
      <c r="G1672" s="56" t="s">
        <v>335</v>
      </c>
      <c r="H1672" s="56" t="s">
        <v>336</v>
      </c>
      <c r="I1672" s="56" t="s">
        <v>589</v>
      </c>
      <c r="K1672" s="56" t="s">
        <v>337</v>
      </c>
      <c r="L1672" s="56" t="s">
        <v>590</v>
      </c>
      <c r="M1672" s="56" t="s">
        <v>986</v>
      </c>
      <c r="N1672" s="56" t="s">
        <v>1043</v>
      </c>
      <c r="O1672" s="56" t="s">
        <v>943</v>
      </c>
      <c r="P1672" s="1" t="s">
        <v>105</v>
      </c>
      <c r="S1672" s="56">
        <v>109362</v>
      </c>
      <c r="T1672" s="1" t="s">
        <v>114</v>
      </c>
      <c r="U1672" s="56">
        <v>41456</v>
      </c>
      <c r="V1672" s="56">
        <v>43465</v>
      </c>
      <c r="W1672" s="56">
        <v>41365</v>
      </c>
      <c r="X1672" s="56">
        <v>41355</v>
      </c>
      <c r="Y1672" s="56" t="s">
        <v>340</v>
      </c>
      <c r="Z1672" s="56" t="s">
        <v>341</v>
      </c>
      <c r="AA1672" s="56" t="s">
        <v>342</v>
      </c>
      <c r="AB1672" s="56" t="s">
        <v>343</v>
      </c>
      <c r="AC1672" s="56" t="s">
        <v>342</v>
      </c>
      <c r="AD1672" s="56" t="s">
        <v>347</v>
      </c>
      <c r="AE1672" s="56" t="s">
        <v>352</v>
      </c>
      <c r="AF1672" s="56" t="s">
        <v>224</v>
      </c>
      <c r="AG1672" s="56">
        <v>2013</v>
      </c>
      <c r="AH1672" s="56" t="s">
        <v>80</v>
      </c>
      <c r="AI1672" s="56" t="s">
        <v>339</v>
      </c>
      <c r="AJ1672" s="56">
        <v>0</v>
      </c>
      <c r="AM1672" s="56">
        <v>41355</v>
      </c>
      <c r="AN1672" s="56" t="s">
        <v>595</v>
      </c>
      <c r="AO1672" s="1">
        <v>41337</v>
      </c>
      <c r="AP1672" s="56" t="s">
        <v>595</v>
      </c>
      <c r="AQ1672" s="56">
        <v>321</v>
      </c>
      <c r="AR1672" s="56">
        <v>0</v>
      </c>
      <c r="AS1672" s="56" t="s">
        <v>346</v>
      </c>
      <c r="BB1672" s="56" t="s">
        <v>339</v>
      </c>
      <c r="BC1672" s="56" t="s">
        <v>263</v>
      </c>
      <c r="BD1672" s="56" t="s">
        <v>593</v>
      </c>
      <c r="BE1672" s="56" t="s">
        <v>347</v>
      </c>
      <c r="BF1672" s="56" t="s">
        <v>334</v>
      </c>
      <c r="BG1672" s="56" t="s">
        <v>594</v>
      </c>
      <c r="BH1672" s="56">
        <v>0</v>
      </c>
      <c r="BI1672" s="56">
        <v>0</v>
      </c>
      <c r="BJ1672" s="56">
        <v>0</v>
      </c>
    </row>
    <row r="1673" spans="1:62" hidden="1" x14ac:dyDescent="0.3">
      <c r="A1673" s="56">
        <v>49209344</v>
      </c>
      <c r="B1673" s="86">
        <v>599473</v>
      </c>
      <c r="C1673" s="1">
        <v>42893</v>
      </c>
      <c r="D1673" s="56" t="s">
        <v>587</v>
      </c>
      <c r="E1673" s="56" t="s">
        <v>588</v>
      </c>
      <c r="F1673" s="56" t="s">
        <v>334</v>
      </c>
      <c r="G1673" s="56" t="s">
        <v>335</v>
      </c>
      <c r="H1673" s="56" t="s">
        <v>336</v>
      </c>
      <c r="I1673" s="56" t="s">
        <v>589</v>
      </c>
      <c r="K1673" s="56" t="s">
        <v>337</v>
      </c>
      <c r="L1673" s="56" t="s">
        <v>590</v>
      </c>
      <c r="M1673" s="56" t="s">
        <v>986</v>
      </c>
      <c r="N1673" s="56" t="s">
        <v>1043</v>
      </c>
      <c r="O1673" s="56" t="s">
        <v>943</v>
      </c>
      <c r="P1673" s="1" t="s">
        <v>110</v>
      </c>
      <c r="Q1673" s="56" t="s">
        <v>241</v>
      </c>
      <c r="R1673" s="56" t="s">
        <v>339</v>
      </c>
      <c r="S1673" s="56">
        <v>143489</v>
      </c>
      <c r="T1673" s="1" t="s">
        <v>257</v>
      </c>
      <c r="U1673" s="56">
        <v>41456</v>
      </c>
      <c r="V1673" s="56">
        <v>43465</v>
      </c>
      <c r="W1673" s="56">
        <v>41365</v>
      </c>
      <c r="X1673" s="56">
        <v>43465</v>
      </c>
      <c r="Y1673" s="56" t="s">
        <v>340</v>
      </c>
      <c r="Z1673" s="56" t="s">
        <v>341</v>
      </c>
      <c r="AA1673" s="56" t="s">
        <v>347</v>
      </c>
      <c r="AB1673" s="56" t="s">
        <v>343</v>
      </c>
      <c r="AC1673" s="56" t="s">
        <v>342</v>
      </c>
      <c r="AD1673" s="56" t="s">
        <v>342</v>
      </c>
      <c r="AE1673" s="56" t="s">
        <v>334</v>
      </c>
      <c r="AF1673" s="56" t="s">
        <v>292</v>
      </c>
      <c r="AG1673" s="56">
        <v>2013</v>
      </c>
      <c r="AH1673" s="56" t="s">
        <v>80</v>
      </c>
      <c r="AI1673" s="56" t="s">
        <v>344</v>
      </c>
      <c r="AJ1673" s="56">
        <v>0</v>
      </c>
      <c r="AM1673" s="56">
        <v>42817</v>
      </c>
      <c r="AN1673" s="56" t="s">
        <v>987</v>
      </c>
      <c r="AO1673" s="1">
        <v>41362</v>
      </c>
      <c r="AP1673" s="56" t="s">
        <v>595</v>
      </c>
      <c r="AQ1673" s="56">
        <v>64160</v>
      </c>
      <c r="AR1673" s="56">
        <v>0</v>
      </c>
      <c r="AS1673" s="56" t="s">
        <v>346</v>
      </c>
      <c r="BB1673" s="56" t="s">
        <v>339</v>
      </c>
      <c r="BC1673" s="56" t="s">
        <v>263</v>
      </c>
      <c r="BD1673" s="56" t="s">
        <v>593</v>
      </c>
      <c r="BE1673" s="56" t="s">
        <v>347</v>
      </c>
      <c r="BF1673" s="56" t="s">
        <v>334</v>
      </c>
      <c r="BG1673" s="56" t="s">
        <v>594</v>
      </c>
      <c r="BH1673" s="56">
        <v>0</v>
      </c>
      <c r="BI1673" s="56">
        <v>0</v>
      </c>
      <c r="BJ1673" s="56">
        <v>1</v>
      </c>
    </row>
    <row r="1674" spans="1:62" hidden="1" x14ac:dyDescent="0.3">
      <c r="A1674" s="56">
        <v>49209467</v>
      </c>
      <c r="B1674" s="86">
        <v>599473</v>
      </c>
      <c r="C1674" s="1">
        <v>42893</v>
      </c>
      <c r="D1674" s="56" t="s">
        <v>587</v>
      </c>
      <c r="E1674" s="56" t="s">
        <v>588</v>
      </c>
      <c r="F1674" s="56" t="s">
        <v>334</v>
      </c>
      <c r="G1674" s="56" t="s">
        <v>335</v>
      </c>
      <c r="H1674" s="56" t="s">
        <v>336</v>
      </c>
      <c r="I1674" s="56" t="s">
        <v>589</v>
      </c>
      <c r="K1674" s="56" t="s">
        <v>337</v>
      </c>
      <c r="L1674" s="56" t="s">
        <v>590</v>
      </c>
      <c r="M1674" s="56" t="s">
        <v>986</v>
      </c>
      <c r="N1674" s="56" t="s">
        <v>1043</v>
      </c>
      <c r="O1674" s="56" t="s">
        <v>943</v>
      </c>
      <c r="P1674" s="1" t="s">
        <v>188</v>
      </c>
      <c r="Q1674" s="56" t="s">
        <v>241</v>
      </c>
      <c r="R1674" s="56" t="s">
        <v>339</v>
      </c>
      <c r="S1674" s="56">
        <v>146245</v>
      </c>
      <c r="T1674" s="1" t="s">
        <v>191</v>
      </c>
      <c r="U1674" s="56">
        <v>41456</v>
      </c>
      <c r="V1674" s="56">
        <v>43465</v>
      </c>
      <c r="W1674" s="56">
        <v>41365</v>
      </c>
      <c r="X1674" s="56">
        <v>43465</v>
      </c>
      <c r="Y1674" s="56" t="s">
        <v>340</v>
      </c>
      <c r="Z1674" s="56" t="s">
        <v>341</v>
      </c>
      <c r="AA1674" s="56" t="s">
        <v>342</v>
      </c>
      <c r="AB1674" s="56" t="s">
        <v>343</v>
      </c>
      <c r="AC1674" s="56" t="s">
        <v>342</v>
      </c>
      <c r="AD1674" s="56" t="s">
        <v>347</v>
      </c>
      <c r="AE1674" s="56" t="s">
        <v>334</v>
      </c>
      <c r="AF1674" s="56" t="s">
        <v>292</v>
      </c>
      <c r="AG1674" s="56">
        <v>2014</v>
      </c>
      <c r="AH1674" s="56" t="s">
        <v>80</v>
      </c>
      <c r="AI1674" s="56" t="s">
        <v>344</v>
      </c>
      <c r="AJ1674" s="56">
        <v>0</v>
      </c>
      <c r="AM1674" s="56">
        <v>42817</v>
      </c>
      <c r="AN1674" s="56" t="s">
        <v>987</v>
      </c>
      <c r="AO1674" s="1">
        <v>41813</v>
      </c>
      <c r="AP1674" s="56" t="s">
        <v>592</v>
      </c>
      <c r="AQ1674" s="56">
        <v>250</v>
      </c>
      <c r="AR1674" s="56">
        <v>0</v>
      </c>
      <c r="AS1674" s="56" t="s">
        <v>346</v>
      </c>
      <c r="BB1674" s="56" t="s">
        <v>339</v>
      </c>
      <c r="BC1674" s="56" t="s">
        <v>263</v>
      </c>
      <c r="BD1674" s="56" t="s">
        <v>593</v>
      </c>
      <c r="BE1674" s="56" t="s">
        <v>347</v>
      </c>
      <c r="BF1674" s="56" t="s">
        <v>334</v>
      </c>
      <c r="BG1674" s="56" t="s">
        <v>594</v>
      </c>
      <c r="BH1674" s="56">
        <v>0</v>
      </c>
      <c r="BI1674" s="56">
        <v>0</v>
      </c>
      <c r="BJ1674" s="56">
        <v>1</v>
      </c>
    </row>
    <row r="1675" spans="1:62" hidden="1" x14ac:dyDescent="0.3">
      <c r="A1675" s="56">
        <v>49209469</v>
      </c>
      <c r="B1675" s="86">
        <v>599473</v>
      </c>
      <c r="C1675" s="1">
        <v>42893</v>
      </c>
      <c r="D1675" s="56" t="s">
        <v>587</v>
      </c>
      <c r="E1675" s="56" t="s">
        <v>588</v>
      </c>
      <c r="F1675" s="56" t="s">
        <v>334</v>
      </c>
      <c r="G1675" s="56" t="s">
        <v>335</v>
      </c>
      <c r="H1675" s="56" t="s">
        <v>336</v>
      </c>
      <c r="I1675" s="56" t="s">
        <v>589</v>
      </c>
      <c r="K1675" s="56" t="s">
        <v>337</v>
      </c>
      <c r="L1675" s="56" t="s">
        <v>590</v>
      </c>
      <c r="M1675" s="56" t="s">
        <v>986</v>
      </c>
      <c r="N1675" s="56" t="s">
        <v>1043</v>
      </c>
      <c r="O1675" s="56" t="s">
        <v>943</v>
      </c>
      <c r="P1675" s="1" t="s">
        <v>188</v>
      </c>
      <c r="Q1675" s="56" t="s">
        <v>241</v>
      </c>
      <c r="R1675" s="56" t="s">
        <v>339</v>
      </c>
      <c r="S1675" s="56">
        <v>146245</v>
      </c>
      <c r="T1675" s="1" t="s">
        <v>191</v>
      </c>
      <c r="U1675" s="56">
        <v>41456</v>
      </c>
      <c r="V1675" s="56">
        <v>43465</v>
      </c>
      <c r="W1675" s="56">
        <v>41365</v>
      </c>
      <c r="X1675" s="56">
        <v>43465</v>
      </c>
      <c r="Y1675" s="56" t="s">
        <v>340</v>
      </c>
      <c r="Z1675" s="56" t="s">
        <v>341</v>
      </c>
      <c r="AA1675" s="56" t="s">
        <v>342</v>
      </c>
      <c r="AB1675" s="56" t="s">
        <v>343</v>
      </c>
      <c r="AC1675" s="56" t="s">
        <v>342</v>
      </c>
      <c r="AD1675" s="56" t="s">
        <v>347</v>
      </c>
      <c r="AE1675" s="56" t="s">
        <v>334</v>
      </c>
      <c r="AF1675" s="56" t="s">
        <v>292</v>
      </c>
      <c r="AG1675" s="56">
        <v>2015</v>
      </c>
      <c r="AH1675" s="56" t="s">
        <v>80</v>
      </c>
      <c r="AI1675" s="56" t="s">
        <v>344</v>
      </c>
      <c r="AJ1675" s="56">
        <v>0</v>
      </c>
      <c r="AM1675" s="56">
        <v>42817</v>
      </c>
      <c r="AN1675" s="56" t="s">
        <v>987</v>
      </c>
      <c r="AO1675" s="1">
        <v>41813</v>
      </c>
      <c r="AP1675" s="56" t="s">
        <v>592</v>
      </c>
      <c r="AQ1675" s="56">
        <v>250</v>
      </c>
      <c r="AR1675" s="56">
        <v>0</v>
      </c>
      <c r="AS1675" s="56" t="s">
        <v>346</v>
      </c>
      <c r="BB1675" s="56" t="s">
        <v>339</v>
      </c>
      <c r="BC1675" s="56" t="s">
        <v>263</v>
      </c>
      <c r="BD1675" s="56" t="s">
        <v>593</v>
      </c>
      <c r="BE1675" s="56" t="s">
        <v>347</v>
      </c>
      <c r="BF1675" s="56" t="s">
        <v>334</v>
      </c>
      <c r="BG1675" s="56" t="s">
        <v>594</v>
      </c>
      <c r="BH1675" s="56">
        <v>0</v>
      </c>
      <c r="BI1675" s="56">
        <v>0</v>
      </c>
      <c r="BJ1675" s="56">
        <v>1</v>
      </c>
    </row>
    <row r="1676" spans="1:62" hidden="1" x14ac:dyDescent="0.3">
      <c r="A1676" s="56">
        <v>49209470</v>
      </c>
      <c r="B1676" s="86">
        <v>599473</v>
      </c>
      <c r="C1676" s="1">
        <v>42893</v>
      </c>
      <c r="D1676" s="56" t="s">
        <v>587</v>
      </c>
      <c r="E1676" s="56" t="s">
        <v>588</v>
      </c>
      <c r="F1676" s="56" t="s">
        <v>334</v>
      </c>
      <c r="G1676" s="56" t="s">
        <v>335</v>
      </c>
      <c r="H1676" s="56" t="s">
        <v>336</v>
      </c>
      <c r="I1676" s="56" t="s">
        <v>589</v>
      </c>
      <c r="K1676" s="56" t="s">
        <v>337</v>
      </c>
      <c r="L1676" s="56" t="s">
        <v>590</v>
      </c>
      <c r="M1676" s="56" t="s">
        <v>986</v>
      </c>
      <c r="N1676" s="56" t="s">
        <v>1043</v>
      </c>
      <c r="O1676" s="56" t="s">
        <v>943</v>
      </c>
      <c r="P1676" s="1" t="s">
        <v>188</v>
      </c>
      <c r="Q1676" s="56" t="s">
        <v>241</v>
      </c>
      <c r="R1676" s="56" t="s">
        <v>339</v>
      </c>
      <c r="S1676" s="56">
        <v>146245</v>
      </c>
      <c r="T1676" s="1" t="s">
        <v>191</v>
      </c>
      <c r="U1676" s="56">
        <v>41456</v>
      </c>
      <c r="V1676" s="56">
        <v>43465</v>
      </c>
      <c r="W1676" s="56">
        <v>41365</v>
      </c>
      <c r="X1676" s="56">
        <v>43465</v>
      </c>
      <c r="Y1676" s="56" t="s">
        <v>340</v>
      </c>
      <c r="Z1676" s="56" t="s">
        <v>341</v>
      </c>
      <c r="AA1676" s="56" t="s">
        <v>342</v>
      </c>
      <c r="AB1676" s="56" t="s">
        <v>343</v>
      </c>
      <c r="AC1676" s="56" t="s">
        <v>342</v>
      </c>
      <c r="AD1676" s="56" t="s">
        <v>347</v>
      </c>
      <c r="AE1676" s="56" t="s">
        <v>334</v>
      </c>
      <c r="AF1676" s="56" t="s">
        <v>292</v>
      </c>
      <c r="AG1676" s="56">
        <v>2016</v>
      </c>
      <c r="AH1676" s="56" t="s">
        <v>80</v>
      </c>
      <c r="AI1676" s="56" t="s">
        <v>348</v>
      </c>
      <c r="AJ1676" s="56">
        <v>15</v>
      </c>
      <c r="AM1676" s="56">
        <v>42817</v>
      </c>
      <c r="AN1676" s="56" t="s">
        <v>987</v>
      </c>
      <c r="AO1676" s="1">
        <v>41813</v>
      </c>
      <c r="AP1676" s="56" t="s">
        <v>592</v>
      </c>
      <c r="AQ1676" s="56">
        <v>250</v>
      </c>
      <c r="AR1676" s="56">
        <v>0</v>
      </c>
      <c r="AS1676" s="56" t="s">
        <v>346</v>
      </c>
      <c r="BB1676" s="56" t="s">
        <v>339</v>
      </c>
      <c r="BC1676" s="56" t="s">
        <v>263</v>
      </c>
      <c r="BD1676" s="56" t="s">
        <v>593</v>
      </c>
      <c r="BE1676" s="56" t="s">
        <v>347</v>
      </c>
      <c r="BF1676" s="56" t="s">
        <v>334</v>
      </c>
      <c r="BG1676" s="56" t="s">
        <v>594</v>
      </c>
      <c r="BH1676" s="56">
        <v>0</v>
      </c>
      <c r="BI1676" s="56">
        <v>0</v>
      </c>
      <c r="BJ1676" s="56">
        <v>1</v>
      </c>
    </row>
    <row r="1677" spans="1:62" hidden="1" x14ac:dyDescent="0.3">
      <c r="A1677" s="56">
        <v>49209471</v>
      </c>
      <c r="B1677" s="86">
        <v>599473</v>
      </c>
      <c r="C1677" s="1">
        <v>42893</v>
      </c>
      <c r="D1677" s="56" t="s">
        <v>587</v>
      </c>
      <c r="E1677" s="56" t="s">
        <v>588</v>
      </c>
      <c r="F1677" s="56" t="s">
        <v>334</v>
      </c>
      <c r="G1677" s="56" t="s">
        <v>335</v>
      </c>
      <c r="H1677" s="56" t="s">
        <v>336</v>
      </c>
      <c r="I1677" s="56" t="s">
        <v>589</v>
      </c>
      <c r="K1677" s="56" t="s">
        <v>337</v>
      </c>
      <c r="L1677" s="56" t="s">
        <v>590</v>
      </c>
      <c r="M1677" s="56" t="s">
        <v>986</v>
      </c>
      <c r="N1677" s="56" t="s">
        <v>1043</v>
      </c>
      <c r="O1677" s="56" t="s">
        <v>943</v>
      </c>
      <c r="P1677" s="1" t="s">
        <v>188</v>
      </c>
      <c r="Q1677" s="56" t="s">
        <v>241</v>
      </c>
      <c r="R1677" s="56" t="s">
        <v>339</v>
      </c>
      <c r="S1677" s="56">
        <v>146245</v>
      </c>
      <c r="T1677" s="1" t="s">
        <v>191</v>
      </c>
      <c r="U1677" s="56">
        <v>41456</v>
      </c>
      <c r="V1677" s="56">
        <v>43465</v>
      </c>
      <c r="W1677" s="56">
        <v>41365</v>
      </c>
      <c r="X1677" s="56">
        <v>43465</v>
      </c>
      <c r="Y1677" s="56" t="s">
        <v>340</v>
      </c>
      <c r="Z1677" s="56" t="s">
        <v>341</v>
      </c>
      <c r="AA1677" s="56" t="s">
        <v>342</v>
      </c>
      <c r="AB1677" s="56" t="s">
        <v>343</v>
      </c>
      <c r="AC1677" s="56" t="s">
        <v>342</v>
      </c>
      <c r="AD1677" s="56" t="s">
        <v>347</v>
      </c>
      <c r="AE1677" s="56" t="s">
        <v>334</v>
      </c>
      <c r="AF1677" s="56" t="s">
        <v>292</v>
      </c>
      <c r="AG1677" s="56">
        <v>2016</v>
      </c>
      <c r="AH1677" s="56" t="s">
        <v>80</v>
      </c>
      <c r="AI1677" s="56" t="s">
        <v>344</v>
      </c>
      <c r="AJ1677" s="56">
        <v>15</v>
      </c>
      <c r="AM1677" s="56">
        <v>42817</v>
      </c>
      <c r="AN1677" s="56" t="s">
        <v>987</v>
      </c>
      <c r="AO1677" s="1">
        <v>41813</v>
      </c>
      <c r="AP1677" s="56" t="s">
        <v>592</v>
      </c>
      <c r="AQ1677" s="56">
        <v>250</v>
      </c>
      <c r="AR1677" s="56">
        <v>0</v>
      </c>
      <c r="AS1677" s="56" t="s">
        <v>346</v>
      </c>
      <c r="BB1677" s="56" t="s">
        <v>339</v>
      </c>
      <c r="BC1677" s="56" t="s">
        <v>263</v>
      </c>
      <c r="BD1677" s="56" t="s">
        <v>593</v>
      </c>
      <c r="BE1677" s="56" t="s">
        <v>347</v>
      </c>
      <c r="BF1677" s="56" t="s">
        <v>334</v>
      </c>
      <c r="BG1677" s="56" t="s">
        <v>594</v>
      </c>
      <c r="BH1677" s="56">
        <v>0</v>
      </c>
      <c r="BI1677" s="56">
        <v>0</v>
      </c>
      <c r="BJ1677" s="56">
        <v>1</v>
      </c>
    </row>
    <row r="1678" spans="1:62" hidden="1" x14ac:dyDescent="0.3">
      <c r="A1678" s="56">
        <v>49209476</v>
      </c>
      <c r="B1678" s="86">
        <v>599473</v>
      </c>
      <c r="C1678" s="1">
        <v>42893</v>
      </c>
      <c r="D1678" s="56" t="s">
        <v>587</v>
      </c>
      <c r="E1678" s="56" t="s">
        <v>588</v>
      </c>
      <c r="F1678" s="56" t="s">
        <v>334</v>
      </c>
      <c r="G1678" s="56" t="s">
        <v>335</v>
      </c>
      <c r="H1678" s="56" t="s">
        <v>336</v>
      </c>
      <c r="I1678" s="56" t="s">
        <v>589</v>
      </c>
      <c r="K1678" s="56" t="s">
        <v>337</v>
      </c>
      <c r="L1678" s="56" t="s">
        <v>590</v>
      </c>
      <c r="M1678" s="56" t="s">
        <v>986</v>
      </c>
      <c r="N1678" s="56" t="s">
        <v>1043</v>
      </c>
      <c r="O1678" s="56" t="s">
        <v>943</v>
      </c>
      <c r="P1678" s="1" t="s">
        <v>188</v>
      </c>
      <c r="Q1678" s="56" t="s">
        <v>241</v>
      </c>
      <c r="R1678" s="56" t="s">
        <v>339</v>
      </c>
      <c r="S1678" s="56">
        <v>141126</v>
      </c>
      <c r="T1678" s="1" t="s">
        <v>192</v>
      </c>
      <c r="U1678" s="56">
        <v>41456</v>
      </c>
      <c r="V1678" s="56">
        <v>43465</v>
      </c>
      <c r="W1678" s="56">
        <v>41365</v>
      </c>
      <c r="X1678" s="56">
        <v>43465</v>
      </c>
      <c r="Y1678" s="56" t="s">
        <v>340</v>
      </c>
      <c r="Z1678" s="56" t="s">
        <v>341</v>
      </c>
      <c r="AA1678" s="56" t="s">
        <v>342</v>
      </c>
      <c r="AB1678" s="56" t="s">
        <v>343</v>
      </c>
      <c r="AC1678" s="56" t="s">
        <v>342</v>
      </c>
      <c r="AD1678" s="56" t="s">
        <v>347</v>
      </c>
      <c r="AE1678" s="56" t="s">
        <v>334</v>
      </c>
      <c r="AF1678" s="56" t="s">
        <v>291</v>
      </c>
      <c r="AG1678" s="56">
        <v>2015</v>
      </c>
      <c r="AH1678" s="56" t="s">
        <v>80</v>
      </c>
      <c r="AI1678" s="56" t="s">
        <v>348</v>
      </c>
      <c r="AJ1678" s="56">
        <v>25</v>
      </c>
      <c r="AK1678" s="1">
        <v>42004</v>
      </c>
      <c r="AL1678" s="56" t="s">
        <v>604</v>
      </c>
      <c r="AM1678" s="56">
        <v>42817</v>
      </c>
      <c r="AN1678" s="56" t="s">
        <v>987</v>
      </c>
      <c r="AO1678" s="1">
        <v>42027</v>
      </c>
      <c r="AP1678" s="56" t="s">
        <v>592</v>
      </c>
      <c r="AQ1678" s="56">
        <v>251</v>
      </c>
      <c r="AR1678" s="56">
        <v>0</v>
      </c>
      <c r="AS1678" s="56" t="s">
        <v>346</v>
      </c>
      <c r="BB1678" s="56" t="s">
        <v>339</v>
      </c>
      <c r="BC1678" s="56" t="s">
        <v>263</v>
      </c>
      <c r="BD1678" s="56" t="s">
        <v>593</v>
      </c>
      <c r="BE1678" s="56" t="s">
        <v>347</v>
      </c>
      <c r="BF1678" s="56" t="s">
        <v>334</v>
      </c>
      <c r="BG1678" s="56" t="s">
        <v>594</v>
      </c>
      <c r="BH1678" s="56">
        <v>0</v>
      </c>
      <c r="BI1678" s="56">
        <v>0</v>
      </c>
      <c r="BJ1678" s="56">
        <v>1</v>
      </c>
    </row>
    <row r="1679" spans="1:62" hidden="1" x14ac:dyDescent="0.3">
      <c r="A1679" s="56">
        <v>49209473</v>
      </c>
      <c r="B1679" s="86">
        <v>599473</v>
      </c>
      <c r="C1679" s="1">
        <v>42893</v>
      </c>
      <c r="D1679" s="56" t="s">
        <v>587</v>
      </c>
      <c r="E1679" s="56" t="s">
        <v>588</v>
      </c>
      <c r="F1679" s="56" t="s">
        <v>334</v>
      </c>
      <c r="G1679" s="56" t="s">
        <v>335</v>
      </c>
      <c r="H1679" s="56" t="s">
        <v>336</v>
      </c>
      <c r="I1679" s="56" t="s">
        <v>589</v>
      </c>
      <c r="K1679" s="56" t="s">
        <v>337</v>
      </c>
      <c r="L1679" s="56" t="s">
        <v>590</v>
      </c>
      <c r="M1679" s="56" t="s">
        <v>986</v>
      </c>
      <c r="N1679" s="56" t="s">
        <v>1043</v>
      </c>
      <c r="O1679" s="56" t="s">
        <v>943</v>
      </c>
      <c r="P1679" s="1" t="s">
        <v>188</v>
      </c>
      <c r="Q1679" s="56" t="s">
        <v>241</v>
      </c>
      <c r="R1679" s="56" t="s">
        <v>339</v>
      </c>
      <c r="S1679" s="56">
        <v>141126</v>
      </c>
      <c r="T1679" s="1" t="s">
        <v>192</v>
      </c>
      <c r="U1679" s="56">
        <v>41456</v>
      </c>
      <c r="V1679" s="56">
        <v>43465</v>
      </c>
      <c r="W1679" s="56">
        <v>41365</v>
      </c>
      <c r="X1679" s="56">
        <v>43465</v>
      </c>
      <c r="Y1679" s="56" t="s">
        <v>340</v>
      </c>
      <c r="Z1679" s="56" t="s">
        <v>341</v>
      </c>
      <c r="AA1679" s="56" t="s">
        <v>342</v>
      </c>
      <c r="AB1679" s="56" t="s">
        <v>343</v>
      </c>
      <c r="AC1679" s="56" t="s">
        <v>342</v>
      </c>
      <c r="AD1679" s="56" t="s">
        <v>347</v>
      </c>
      <c r="AE1679" s="56" t="s">
        <v>334</v>
      </c>
      <c r="AF1679" s="56" t="s">
        <v>291</v>
      </c>
      <c r="AG1679" s="56">
        <v>2014</v>
      </c>
      <c r="AH1679" s="56" t="s">
        <v>80</v>
      </c>
      <c r="AI1679" s="56" t="s">
        <v>348</v>
      </c>
      <c r="AJ1679" s="56">
        <v>56</v>
      </c>
      <c r="AK1679" s="1">
        <v>41639</v>
      </c>
      <c r="AM1679" s="56">
        <v>42817</v>
      </c>
      <c r="AN1679" s="56" t="s">
        <v>987</v>
      </c>
      <c r="AO1679" s="1">
        <v>41663</v>
      </c>
      <c r="AP1679" s="56" t="s">
        <v>592</v>
      </c>
      <c r="AQ1679" s="56">
        <v>251</v>
      </c>
      <c r="AR1679" s="56">
        <v>0</v>
      </c>
      <c r="AS1679" s="56" t="s">
        <v>346</v>
      </c>
      <c r="BB1679" s="56" t="s">
        <v>339</v>
      </c>
      <c r="BC1679" s="56" t="s">
        <v>263</v>
      </c>
      <c r="BD1679" s="56" t="s">
        <v>593</v>
      </c>
      <c r="BE1679" s="56" t="s">
        <v>347</v>
      </c>
      <c r="BF1679" s="56" t="s">
        <v>334</v>
      </c>
      <c r="BG1679" s="56" t="s">
        <v>594</v>
      </c>
      <c r="BH1679" s="56">
        <v>0</v>
      </c>
      <c r="BI1679" s="56">
        <v>0</v>
      </c>
      <c r="BJ1679" s="56">
        <v>1</v>
      </c>
    </row>
    <row r="1680" spans="1:62" hidden="1" x14ac:dyDescent="0.3">
      <c r="A1680" s="56">
        <v>49209474</v>
      </c>
      <c r="B1680" s="86">
        <v>599473</v>
      </c>
      <c r="C1680" s="1">
        <v>42893</v>
      </c>
      <c r="D1680" s="56" t="s">
        <v>587</v>
      </c>
      <c r="E1680" s="56" t="s">
        <v>588</v>
      </c>
      <c r="F1680" s="56" t="s">
        <v>334</v>
      </c>
      <c r="G1680" s="56" t="s">
        <v>335</v>
      </c>
      <c r="H1680" s="56" t="s">
        <v>336</v>
      </c>
      <c r="I1680" s="56" t="s">
        <v>589</v>
      </c>
      <c r="K1680" s="56" t="s">
        <v>337</v>
      </c>
      <c r="L1680" s="56" t="s">
        <v>590</v>
      </c>
      <c r="M1680" s="56" t="s">
        <v>986</v>
      </c>
      <c r="N1680" s="56" t="s">
        <v>1043</v>
      </c>
      <c r="O1680" s="56" t="s">
        <v>943</v>
      </c>
      <c r="P1680" s="1" t="s">
        <v>188</v>
      </c>
      <c r="Q1680" s="56" t="s">
        <v>241</v>
      </c>
      <c r="R1680" s="56" t="s">
        <v>339</v>
      </c>
      <c r="S1680" s="56">
        <v>141126</v>
      </c>
      <c r="T1680" s="1" t="s">
        <v>192</v>
      </c>
      <c r="U1680" s="56">
        <v>41456</v>
      </c>
      <c r="V1680" s="56">
        <v>43465</v>
      </c>
      <c r="W1680" s="56">
        <v>41365</v>
      </c>
      <c r="X1680" s="56">
        <v>43465</v>
      </c>
      <c r="Y1680" s="56" t="s">
        <v>340</v>
      </c>
      <c r="Z1680" s="56" t="s">
        <v>341</v>
      </c>
      <c r="AA1680" s="56" t="s">
        <v>342</v>
      </c>
      <c r="AB1680" s="56" t="s">
        <v>343</v>
      </c>
      <c r="AC1680" s="56" t="s">
        <v>342</v>
      </c>
      <c r="AD1680" s="56" t="s">
        <v>347</v>
      </c>
      <c r="AE1680" s="56" t="s">
        <v>334</v>
      </c>
      <c r="AF1680" s="56" t="s">
        <v>291</v>
      </c>
      <c r="AG1680" s="56">
        <v>2014</v>
      </c>
      <c r="AH1680" s="56" t="s">
        <v>80</v>
      </c>
      <c r="AI1680" s="56" t="s">
        <v>344</v>
      </c>
      <c r="AJ1680" s="56">
        <v>0</v>
      </c>
      <c r="AK1680" s="1">
        <v>41820</v>
      </c>
      <c r="AM1680" s="56">
        <v>42817</v>
      </c>
      <c r="AN1680" s="56" t="s">
        <v>987</v>
      </c>
      <c r="AO1680" s="1">
        <v>41829</v>
      </c>
      <c r="AP1680" s="56" t="s">
        <v>592</v>
      </c>
      <c r="AQ1680" s="56">
        <v>251</v>
      </c>
      <c r="AR1680" s="56">
        <v>0</v>
      </c>
      <c r="AS1680" s="56" t="s">
        <v>346</v>
      </c>
      <c r="BB1680" s="56" t="s">
        <v>339</v>
      </c>
      <c r="BC1680" s="56" t="s">
        <v>263</v>
      </c>
      <c r="BD1680" s="56" t="s">
        <v>593</v>
      </c>
      <c r="BE1680" s="56" t="s">
        <v>347</v>
      </c>
      <c r="BF1680" s="56" t="s">
        <v>334</v>
      </c>
      <c r="BG1680" s="56" t="s">
        <v>594</v>
      </c>
      <c r="BH1680" s="56">
        <v>0</v>
      </c>
      <c r="BI1680" s="56">
        <v>0</v>
      </c>
      <c r="BJ1680" s="56">
        <v>1</v>
      </c>
    </row>
    <row r="1681" spans="1:62" hidden="1" x14ac:dyDescent="0.3">
      <c r="A1681" s="56">
        <v>49209491</v>
      </c>
      <c r="B1681" s="86">
        <v>599473</v>
      </c>
      <c r="C1681" s="1">
        <v>42893</v>
      </c>
      <c r="D1681" s="56" t="s">
        <v>587</v>
      </c>
      <c r="E1681" s="56" t="s">
        <v>588</v>
      </c>
      <c r="F1681" s="56" t="s">
        <v>334</v>
      </c>
      <c r="G1681" s="56" t="s">
        <v>335</v>
      </c>
      <c r="H1681" s="56" t="s">
        <v>336</v>
      </c>
      <c r="I1681" s="56" t="s">
        <v>589</v>
      </c>
      <c r="K1681" s="56" t="s">
        <v>337</v>
      </c>
      <c r="L1681" s="56" t="s">
        <v>590</v>
      </c>
      <c r="M1681" s="56" t="s">
        <v>986</v>
      </c>
      <c r="N1681" s="56" t="s">
        <v>1043</v>
      </c>
      <c r="O1681" s="56" t="s">
        <v>943</v>
      </c>
      <c r="P1681" s="1" t="s">
        <v>188</v>
      </c>
      <c r="Q1681" s="56" t="s">
        <v>241</v>
      </c>
      <c r="R1681" s="56" t="s">
        <v>339</v>
      </c>
      <c r="S1681" s="56">
        <v>141126</v>
      </c>
      <c r="T1681" s="1" t="s">
        <v>192</v>
      </c>
      <c r="U1681" s="56">
        <v>41456</v>
      </c>
      <c r="V1681" s="56">
        <v>43465</v>
      </c>
      <c r="W1681" s="56">
        <v>41365</v>
      </c>
      <c r="X1681" s="56">
        <v>43465</v>
      </c>
      <c r="Y1681" s="56" t="s">
        <v>340</v>
      </c>
      <c r="Z1681" s="56" t="s">
        <v>341</v>
      </c>
      <c r="AA1681" s="56" t="s">
        <v>342</v>
      </c>
      <c r="AB1681" s="56" t="s">
        <v>343</v>
      </c>
      <c r="AC1681" s="56" t="s">
        <v>342</v>
      </c>
      <c r="AD1681" s="56" t="s">
        <v>347</v>
      </c>
      <c r="AE1681" s="56" t="s">
        <v>334</v>
      </c>
      <c r="AF1681" s="56" t="s">
        <v>292</v>
      </c>
      <c r="AG1681" s="56">
        <v>2017</v>
      </c>
      <c r="AH1681" s="56" t="s">
        <v>80</v>
      </c>
      <c r="AI1681" s="56" t="s">
        <v>348</v>
      </c>
      <c r="AJ1681" s="56">
        <v>0</v>
      </c>
      <c r="AM1681" s="56">
        <v>42817</v>
      </c>
      <c r="AN1681" s="56" t="s">
        <v>987</v>
      </c>
      <c r="AO1681" s="1">
        <v>41625</v>
      </c>
      <c r="AP1681" s="56" t="s">
        <v>592</v>
      </c>
      <c r="AQ1681" s="56">
        <v>251</v>
      </c>
      <c r="AR1681" s="56">
        <v>0</v>
      </c>
      <c r="AS1681" s="56" t="s">
        <v>346</v>
      </c>
      <c r="BB1681" s="56" t="s">
        <v>339</v>
      </c>
      <c r="BC1681" s="56" t="s">
        <v>263</v>
      </c>
      <c r="BD1681" s="56" t="s">
        <v>593</v>
      </c>
      <c r="BE1681" s="56" t="s">
        <v>347</v>
      </c>
      <c r="BF1681" s="56" t="s">
        <v>334</v>
      </c>
      <c r="BG1681" s="56" t="s">
        <v>594</v>
      </c>
      <c r="BH1681" s="56">
        <v>0</v>
      </c>
      <c r="BI1681" s="56">
        <v>0</v>
      </c>
      <c r="BJ1681" s="56">
        <v>1</v>
      </c>
    </row>
    <row r="1682" spans="1:62" hidden="1" x14ac:dyDescent="0.3">
      <c r="A1682" s="56">
        <v>49209481</v>
      </c>
      <c r="B1682" s="86">
        <v>599473</v>
      </c>
      <c r="C1682" s="1">
        <v>42893</v>
      </c>
      <c r="D1682" s="56" t="s">
        <v>587</v>
      </c>
      <c r="E1682" s="56" t="s">
        <v>588</v>
      </c>
      <c r="F1682" s="56" t="s">
        <v>334</v>
      </c>
      <c r="G1682" s="56" t="s">
        <v>335</v>
      </c>
      <c r="H1682" s="56" t="s">
        <v>336</v>
      </c>
      <c r="I1682" s="56" t="s">
        <v>589</v>
      </c>
      <c r="K1682" s="56" t="s">
        <v>337</v>
      </c>
      <c r="L1682" s="56" t="s">
        <v>590</v>
      </c>
      <c r="M1682" s="56" t="s">
        <v>986</v>
      </c>
      <c r="N1682" s="56" t="s">
        <v>1043</v>
      </c>
      <c r="O1682" s="56" t="s">
        <v>943</v>
      </c>
      <c r="P1682" s="1" t="s">
        <v>188</v>
      </c>
      <c r="Q1682" s="56" t="s">
        <v>241</v>
      </c>
      <c r="R1682" s="56" t="s">
        <v>339</v>
      </c>
      <c r="S1682" s="56">
        <v>141126</v>
      </c>
      <c r="T1682" s="1" t="s">
        <v>192</v>
      </c>
      <c r="U1682" s="56">
        <v>41456</v>
      </c>
      <c r="V1682" s="56">
        <v>43465</v>
      </c>
      <c r="W1682" s="56">
        <v>41365</v>
      </c>
      <c r="X1682" s="56">
        <v>43465</v>
      </c>
      <c r="Y1682" s="56" t="s">
        <v>340</v>
      </c>
      <c r="Z1682" s="56" t="s">
        <v>341</v>
      </c>
      <c r="AA1682" s="56" t="s">
        <v>342</v>
      </c>
      <c r="AB1682" s="56" t="s">
        <v>343</v>
      </c>
      <c r="AC1682" s="56" t="s">
        <v>342</v>
      </c>
      <c r="AD1682" s="56" t="s">
        <v>347</v>
      </c>
      <c r="AE1682" s="56" t="s">
        <v>334</v>
      </c>
      <c r="AF1682" s="56" t="s">
        <v>291</v>
      </c>
      <c r="AG1682" s="56">
        <v>2017</v>
      </c>
      <c r="AH1682" s="56" t="s">
        <v>80</v>
      </c>
      <c r="AI1682" s="56" t="s">
        <v>348</v>
      </c>
      <c r="AJ1682" s="56">
        <v>0</v>
      </c>
      <c r="AK1682" s="1">
        <v>42734</v>
      </c>
      <c r="AL1682" s="56" t="s">
        <v>603</v>
      </c>
      <c r="AM1682" s="56">
        <v>42817</v>
      </c>
      <c r="AN1682" s="56" t="s">
        <v>987</v>
      </c>
      <c r="AO1682" s="1">
        <v>42744</v>
      </c>
      <c r="AP1682" s="56" t="s">
        <v>592</v>
      </c>
      <c r="AQ1682" s="56">
        <v>251</v>
      </c>
      <c r="AR1682" s="56">
        <v>0</v>
      </c>
      <c r="AS1682" s="56" t="s">
        <v>346</v>
      </c>
      <c r="BB1682" s="56" t="s">
        <v>339</v>
      </c>
      <c r="BC1682" s="56" t="s">
        <v>263</v>
      </c>
      <c r="BD1682" s="56" t="s">
        <v>593</v>
      </c>
      <c r="BE1682" s="56" t="s">
        <v>347</v>
      </c>
      <c r="BF1682" s="56" t="s">
        <v>334</v>
      </c>
      <c r="BG1682" s="56" t="s">
        <v>594</v>
      </c>
      <c r="BH1682" s="56">
        <v>0</v>
      </c>
      <c r="BI1682" s="56">
        <v>0</v>
      </c>
      <c r="BJ1682" s="56">
        <v>1</v>
      </c>
    </row>
    <row r="1683" spans="1:62" hidden="1" x14ac:dyDescent="0.3">
      <c r="A1683" s="56">
        <v>49209475</v>
      </c>
      <c r="B1683" s="86">
        <v>599473</v>
      </c>
      <c r="C1683" s="1">
        <v>42893</v>
      </c>
      <c r="D1683" s="56" t="s">
        <v>587</v>
      </c>
      <c r="E1683" s="56" t="s">
        <v>588</v>
      </c>
      <c r="F1683" s="56" t="s">
        <v>334</v>
      </c>
      <c r="G1683" s="56" t="s">
        <v>335</v>
      </c>
      <c r="H1683" s="56" t="s">
        <v>336</v>
      </c>
      <c r="I1683" s="56" t="s">
        <v>589</v>
      </c>
      <c r="K1683" s="56" t="s">
        <v>337</v>
      </c>
      <c r="L1683" s="56" t="s">
        <v>590</v>
      </c>
      <c r="M1683" s="56" t="s">
        <v>986</v>
      </c>
      <c r="N1683" s="56" t="s">
        <v>1043</v>
      </c>
      <c r="O1683" s="56" t="s">
        <v>943</v>
      </c>
      <c r="P1683" s="1" t="s">
        <v>188</v>
      </c>
      <c r="Q1683" s="56" t="s">
        <v>241</v>
      </c>
      <c r="R1683" s="56" t="s">
        <v>339</v>
      </c>
      <c r="S1683" s="56">
        <v>147382</v>
      </c>
      <c r="T1683" s="1" t="s">
        <v>193</v>
      </c>
      <c r="U1683" s="56">
        <v>41456</v>
      </c>
      <c r="V1683" s="56">
        <v>43465</v>
      </c>
      <c r="W1683" s="56">
        <v>41365</v>
      </c>
      <c r="X1683" s="56">
        <v>43465</v>
      </c>
      <c r="Y1683" s="56" t="s">
        <v>340</v>
      </c>
      <c r="Z1683" s="56" t="s">
        <v>341</v>
      </c>
      <c r="AA1683" s="56" t="s">
        <v>342</v>
      </c>
      <c r="AB1683" s="56" t="s">
        <v>343</v>
      </c>
      <c r="AC1683" s="56" t="s">
        <v>342</v>
      </c>
      <c r="AD1683" s="56" t="s">
        <v>342</v>
      </c>
      <c r="AE1683" s="56" t="s">
        <v>334</v>
      </c>
      <c r="AF1683" s="56" t="s">
        <v>291</v>
      </c>
      <c r="AG1683" s="56">
        <v>2014</v>
      </c>
      <c r="AH1683" s="56" t="s">
        <v>80</v>
      </c>
      <c r="AI1683" s="56" t="s">
        <v>344</v>
      </c>
      <c r="AJ1683" s="56">
        <v>0</v>
      </c>
      <c r="AK1683" s="1">
        <v>41820</v>
      </c>
      <c r="AM1683" s="56">
        <v>42817</v>
      </c>
      <c r="AN1683" s="56" t="s">
        <v>987</v>
      </c>
      <c r="AO1683" s="1">
        <v>41829</v>
      </c>
      <c r="AP1683" s="56" t="s">
        <v>592</v>
      </c>
      <c r="AQ1683" s="56">
        <v>255</v>
      </c>
      <c r="AR1683" s="56">
        <v>0</v>
      </c>
      <c r="AS1683" s="56" t="s">
        <v>346</v>
      </c>
      <c r="BB1683" s="56" t="s">
        <v>339</v>
      </c>
      <c r="BC1683" s="56" t="s">
        <v>263</v>
      </c>
      <c r="BD1683" s="56" t="s">
        <v>593</v>
      </c>
      <c r="BE1683" s="56" t="s">
        <v>347</v>
      </c>
      <c r="BF1683" s="56" t="s">
        <v>334</v>
      </c>
      <c r="BG1683" s="56" t="s">
        <v>594</v>
      </c>
      <c r="BH1683" s="56">
        <v>0</v>
      </c>
      <c r="BI1683" s="56">
        <v>0</v>
      </c>
      <c r="BJ1683" s="56">
        <v>1</v>
      </c>
    </row>
    <row r="1684" spans="1:62" hidden="1" x14ac:dyDescent="0.3">
      <c r="A1684" s="56">
        <v>49209477</v>
      </c>
      <c r="B1684" s="86">
        <v>599473</v>
      </c>
      <c r="C1684" s="1">
        <v>42893</v>
      </c>
      <c r="D1684" s="56" t="s">
        <v>587</v>
      </c>
      <c r="E1684" s="56" t="s">
        <v>588</v>
      </c>
      <c r="F1684" s="56" t="s">
        <v>334</v>
      </c>
      <c r="G1684" s="56" t="s">
        <v>335</v>
      </c>
      <c r="H1684" s="56" t="s">
        <v>336</v>
      </c>
      <c r="I1684" s="56" t="s">
        <v>589</v>
      </c>
      <c r="K1684" s="56" t="s">
        <v>337</v>
      </c>
      <c r="L1684" s="56" t="s">
        <v>590</v>
      </c>
      <c r="M1684" s="56" t="s">
        <v>986</v>
      </c>
      <c r="N1684" s="56" t="s">
        <v>1043</v>
      </c>
      <c r="O1684" s="56" t="s">
        <v>943</v>
      </c>
      <c r="P1684" s="1" t="s">
        <v>188</v>
      </c>
      <c r="Q1684" s="56" t="s">
        <v>241</v>
      </c>
      <c r="R1684" s="56" t="s">
        <v>339</v>
      </c>
      <c r="S1684" s="56">
        <v>141126</v>
      </c>
      <c r="T1684" s="1" t="s">
        <v>192</v>
      </c>
      <c r="U1684" s="56">
        <v>41456</v>
      </c>
      <c r="V1684" s="56">
        <v>43465</v>
      </c>
      <c r="W1684" s="56">
        <v>41365</v>
      </c>
      <c r="X1684" s="56">
        <v>43465</v>
      </c>
      <c r="Y1684" s="56" t="s">
        <v>340</v>
      </c>
      <c r="Z1684" s="56" t="s">
        <v>341</v>
      </c>
      <c r="AA1684" s="56" t="s">
        <v>342</v>
      </c>
      <c r="AB1684" s="56" t="s">
        <v>343</v>
      </c>
      <c r="AC1684" s="56" t="s">
        <v>342</v>
      </c>
      <c r="AD1684" s="56" t="s">
        <v>347</v>
      </c>
      <c r="AE1684" s="56" t="s">
        <v>334</v>
      </c>
      <c r="AF1684" s="56" t="s">
        <v>291</v>
      </c>
      <c r="AG1684" s="56">
        <v>2015</v>
      </c>
      <c r="AH1684" s="56" t="s">
        <v>80</v>
      </c>
      <c r="AI1684" s="56" t="s">
        <v>344</v>
      </c>
      <c r="AJ1684" s="56">
        <v>0</v>
      </c>
      <c r="AK1684" s="1">
        <v>42185</v>
      </c>
      <c r="AL1684" s="56" t="s">
        <v>603</v>
      </c>
      <c r="AM1684" s="56">
        <v>42817</v>
      </c>
      <c r="AN1684" s="56" t="s">
        <v>987</v>
      </c>
      <c r="AO1684" s="1">
        <v>42206</v>
      </c>
      <c r="AP1684" s="56" t="s">
        <v>592</v>
      </c>
      <c r="AQ1684" s="56">
        <v>251</v>
      </c>
      <c r="AR1684" s="56">
        <v>0</v>
      </c>
      <c r="AS1684" s="56" t="s">
        <v>346</v>
      </c>
      <c r="BB1684" s="56" t="s">
        <v>339</v>
      </c>
      <c r="BC1684" s="56" t="s">
        <v>263</v>
      </c>
      <c r="BD1684" s="56" t="s">
        <v>593</v>
      </c>
      <c r="BE1684" s="56" t="s">
        <v>347</v>
      </c>
      <c r="BF1684" s="56" t="s">
        <v>334</v>
      </c>
      <c r="BG1684" s="56" t="s">
        <v>594</v>
      </c>
      <c r="BH1684" s="56">
        <v>0</v>
      </c>
      <c r="BI1684" s="56">
        <v>0</v>
      </c>
      <c r="BJ1684" s="56">
        <v>1</v>
      </c>
    </row>
    <row r="1685" spans="1:62" hidden="1" x14ac:dyDescent="0.3">
      <c r="A1685" s="56">
        <v>49209478</v>
      </c>
      <c r="B1685" s="86">
        <v>599473</v>
      </c>
      <c r="C1685" s="1">
        <v>42893</v>
      </c>
      <c r="D1685" s="56" t="s">
        <v>587</v>
      </c>
      <c r="E1685" s="56" t="s">
        <v>588</v>
      </c>
      <c r="F1685" s="56" t="s">
        <v>334</v>
      </c>
      <c r="G1685" s="56" t="s">
        <v>335</v>
      </c>
      <c r="H1685" s="56" t="s">
        <v>336</v>
      </c>
      <c r="I1685" s="56" t="s">
        <v>589</v>
      </c>
      <c r="K1685" s="56" t="s">
        <v>337</v>
      </c>
      <c r="L1685" s="56" t="s">
        <v>590</v>
      </c>
      <c r="M1685" s="56" t="s">
        <v>986</v>
      </c>
      <c r="N1685" s="56" t="s">
        <v>1043</v>
      </c>
      <c r="O1685" s="56" t="s">
        <v>943</v>
      </c>
      <c r="P1685" s="1" t="s">
        <v>188</v>
      </c>
      <c r="Q1685" s="56" t="s">
        <v>241</v>
      </c>
      <c r="R1685" s="56" t="s">
        <v>339</v>
      </c>
      <c r="S1685" s="56">
        <v>141126</v>
      </c>
      <c r="T1685" s="1" t="s">
        <v>192</v>
      </c>
      <c r="U1685" s="56">
        <v>41456</v>
      </c>
      <c r="V1685" s="56">
        <v>43465</v>
      </c>
      <c r="W1685" s="56">
        <v>41365</v>
      </c>
      <c r="X1685" s="56">
        <v>43465</v>
      </c>
      <c r="Y1685" s="56" t="s">
        <v>340</v>
      </c>
      <c r="Z1685" s="56" t="s">
        <v>341</v>
      </c>
      <c r="AA1685" s="56" t="s">
        <v>342</v>
      </c>
      <c r="AB1685" s="56" t="s">
        <v>343</v>
      </c>
      <c r="AC1685" s="56" t="s">
        <v>342</v>
      </c>
      <c r="AD1685" s="56" t="s">
        <v>347</v>
      </c>
      <c r="AE1685" s="56" t="s">
        <v>334</v>
      </c>
      <c r="AF1685" s="56" t="s">
        <v>291</v>
      </c>
      <c r="AG1685" s="56">
        <v>2016</v>
      </c>
      <c r="AH1685" s="56" t="s">
        <v>80</v>
      </c>
      <c r="AI1685" s="56" t="s">
        <v>348</v>
      </c>
      <c r="AJ1685" s="56">
        <v>0</v>
      </c>
      <c r="AK1685" s="1">
        <v>42369</v>
      </c>
      <c r="AL1685" s="56" t="s">
        <v>603</v>
      </c>
      <c r="AM1685" s="56">
        <v>42817</v>
      </c>
      <c r="AN1685" s="56" t="s">
        <v>987</v>
      </c>
      <c r="AO1685" s="1">
        <v>42381</v>
      </c>
      <c r="AP1685" s="56" t="s">
        <v>592</v>
      </c>
      <c r="AQ1685" s="56">
        <v>251</v>
      </c>
      <c r="AR1685" s="56">
        <v>0</v>
      </c>
      <c r="AS1685" s="56" t="s">
        <v>346</v>
      </c>
      <c r="BB1685" s="56" t="s">
        <v>339</v>
      </c>
      <c r="BC1685" s="56" t="s">
        <v>263</v>
      </c>
      <c r="BD1685" s="56" t="s">
        <v>593</v>
      </c>
      <c r="BE1685" s="56" t="s">
        <v>347</v>
      </c>
      <c r="BF1685" s="56" t="s">
        <v>334</v>
      </c>
      <c r="BG1685" s="56" t="s">
        <v>594</v>
      </c>
      <c r="BH1685" s="56">
        <v>0</v>
      </c>
      <c r="BI1685" s="56">
        <v>0</v>
      </c>
      <c r="BJ1685" s="56">
        <v>1</v>
      </c>
    </row>
    <row r="1686" spans="1:62" hidden="1" x14ac:dyDescent="0.3">
      <c r="A1686" s="56">
        <v>49209479</v>
      </c>
      <c r="B1686" s="86">
        <v>599473</v>
      </c>
      <c r="C1686" s="1">
        <v>42893</v>
      </c>
      <c r="D1686" s="56" t="s">
        <v>587</v>
      </c>
      <c r="E1686" s="56" t="s">
        <v>588</v>
      </c>
      <c r="F1686" s="56" t="s">
        <v>334</v>
      </c>
      <c r="G1686" s="56" t="s">
        <v>335</v>
      </c>
      <c r="H1686" s="56" t="s">
        <v>336</v>
      </c>
      <c r="I1686" s="56" t="s">
        <v>589</v>
      </c>
      <c r="K1686" s="56" t="s">
        <v>337</v>
      </c>
      <c r="L1686" s="56" t="s">
        <v>590</v>
      </c>
      <c r="M1686" s="56" t="s">
        <v>986</v>
      </c>
      <c r="N1686" s="56" t="s">
        <v>1043</v>
      </c>
      <c r="O1686" s="56" t="s">
        <v>943</v>
      </c>
      <c r="P1686" s="1" t="s">
        <v>188</v>
      </c>
      <c r="Q1686" s="56" t="s">
        <v>241</v>
      </c>
      <c r="R1686" s="56" t="s">
        <v>339</v>
      </c>
      <c r="S1686" s="56">
        <v>141126</v>
      </c>
      <c r="T1686" s="1" t="s">
        <v>192</v>
      </c>
      <c r="U1686" s="56">
        <v>41456</v>
      </c>
      <c r="V1686" s="56">
        <v>43465</v>
      </c>
      <c r="W1686" s="56">
        <v>41365</v>
      </c>
      <c r="X1686" s="56">
        <v>43465</v>
      </c>
      <c r="Y1686" s="56" t="s">
        <v>340</v>
      </c>
      <c r="Z1686" s="56" t="s">
        <v>341</v>
      </c>
      <c r="AA1686" s="56" t="s">
        <v>342</v>
      </c>
      <c r="AB1686" s="56" t="s">
        <v>343</v>
      </c>
      <c r="AC1686" s="56" t="s">
        <v>342</v>
      </c>
      <c r="AD1686" s="56" t="s">
        <v>347</v>
      </c>
      <c r="AE1686" s="56" t="s">
        <v>334</v>
      </c>
      <c r="AF1686" s="56" t="s">
        <v>291</v>
      </c>
      <c r="AG1686" s="56">
        <v>2016</v>
      </c>
      <c r="AH1686" s="56" t="s">
        <v>80</v>
      </c>
      <c r="AI1686" s="56" t="s">
        <v>344</v>
      </c>
      <c r="AJ1686" s="56">
        <v>0</v>
      </c>
      <c r="AK1686" s="1">
        <v>42551</v>
      </c>
      <c r="AL1686" s="56" t="s">
        <v>603</v>
      </c>
      <c r="AM1686" s="56">
        <v>42817</v>
      </c>
      <c r="AN1686" s="56" t="s">
        <v>987</v>
      </c>
      <c r="AO1686" s="1">
        <v>42585</v>
      </c>
      <c r="AP1686" s="56" t="s">
        <v>592</v>
      </c>
      <c r="AQ1686" s="56">
        <v>251</v>
      </c>
      <c r="AR1686" s="56">
        <v>0</v>
      </c>
      <c r="AS1686" s="56" t="s">
        <v>346</v>
      </c>
      <c r="BB1686" s="56" t="s">
        <v>339</v>
      </c>
      <c r="BC1686" s="56" t="s">
        <v>263</v>
      </c>
      <c r="BD1686" s="56" t="s">
        <v>593</v>
      </c>
      <c r="BE1686" s="56" t="s">
        <v>347</v>
      </c>
      <c r="BF1686" s="56" t="s">
        <v>334</v>
      </c>
      <c r="BG1686" s="56" t="s">
        <v>594</v>
      </c>
      <c r="BH1686" s="56">
        <v>0</v>
      </c>
      <c r="BI1686" s="56">
        <v>0</v>
      </c>
      <c r="BJ1686" s="56">
        <v>1</v>
      </c>
    </row>
    <row r="1687" spans="1:62" hidden="1" x14ac:dyDescent="0.3">
      <c r="A1687" s="56">
        <v>49209483</v>
      </c>
      <c r="B1687" s="86">
        <v>599473</v>
      </c>
      <c r="C1687" s="1">
        <v>42893</v>
      </c>
      <c r="D1687" s="56" t="s">
        <v>587</v>
      </c>
      <c r="E1687" s="56" t="s">
        <v>588</v>
      </c>
      <c r="F1687" s="56" t="s">
        <v>334</v>
      </c>
      <c r="G1687" s="56" t="s">
        <v>335</v>
      </c>
      <c r="H1687" s="56" t="s">
        <v>336</v>
      </c>
      <c r="I1687" s="56" t="s">
        <v>589</v>
      </c>
      <c r="K1687" s="56" t="s">
        <v>337</v>
      </c>
      <c r="L1687" s="56" t="s">
        <v>590</v>
      </c>
      <c r="M1687" s="56" t="s">
        <v>986</v>
      </c>
      <c r="N1687" s="56" t="s">
        <v>1043</v>
      </c>
      <c r="O1687" s="56" t="s">
        <v>943</v>
      </c>
      <c r="P1687" s="1" t="s">
        <v>188</v>
      </c>
      <c r="Q1687" s="56" t="s">
        <v>241</v>
      </c>
      <c r="R1687" s="56" t="s">
        <v>339</v>
      </c>
      <c r="S1687" s="56">
        <v>141126</v>
      </c>
      <c r="T1687" s="1" t="s">
        <v>192</v>
      </c>
      <c r="U1687" s="56">
        <v>41456</v>
      </c>
      <c r="V1687" s="56">
        <v>43465</v>
      </c>
      <c r="W1687" s="56">
        <v>41365</v>
      </c>
      <c r="X1687" s="56">
        <v>43465</v>
      </c>
      <c r="Y1687" s="56" t="s">
        <v>340</v>
      </c>
      <c r="Z1687" s="56" t="s">
        <v>341</v>
      </c>
      <c r="AA1687" s="56" t="s">
        <v>342</v>
      </c>
      <c r="AB1687" s="56" t="s">
        <v>343</v>
      </c>
      <c r="AC1687" s="56" t="s">
        <v>342</v>
      </c>
      <c r="AD1687" s="56" t="s">
        <v>347</v>
      </c>
      <c r="AE1687" s="56" t="s">
        <v>334</v>
      </c>
      <c r="AF1687" s="56" t="s">
        <v>292</v>
      </c>
      <c r="AG1687" s="56">
        <v>2013</v>
      </c>
      <c r="AH1687" s="56" t="s">
        <v>80</v>
      </c>
      <c r="AI1687" s="56" t="s">
        <v>344</v>
      </c>
      <c r="AJ1687" s="56">
        <v>11</v>
      </c>
      <c r="AM1687" s="56">
        <v>42817</v>
      </c>
      <c r="AN1687" s="56" t="s">
        <v>987</v>
      </c>
      <c r="AO1687" s="1">
        <v>41445</v>
      </c>
      <c r="AP1687" s="56" t="s">
        <v>595</v>
      </c>
      <c r="AQ1687" s="56">
        <v>251</v>
      </c>
      <c r="AR1687" s="56">
        <v>0</v>
      </c>
      <c r="AS1687" s="56" t="s">
        <v>346</v>
      </c>
      <c r="BB1687" s="56" t="s">
        <v>339</v>
      </c>
      <c r="BC1687" s="56" t="s">
        <v>263</v>
      </c>
      <c r="BD1687" s="56" t="s">
        <v>593</v>
      </c>
      <c r="BE1687" s="56" t="s">
        <v>347</v>
      </c>
      <c r="BF1687" s="56" t="s">
        <v>334</v>
      </c>
      <c r="BG1687" s="56" t="s">
        <v>594</v>
      </c>
      <c r="BH1687" s="56">
        <v>0</v>
      </c>
      <c r="BI1687" s="56">
        <v>0</v>
      </c>
      <c r="BJ1687" s="56">
        <v>1</v>
      </c>
    </row>
    <row r="1688" spans="1:62" hidden="1" x14ac:dyDescent="0.3">
      <c r="A1688" s="56">
        <v>49209484</v>
      </c>
      <c r="B1688" s="86">
        <v>599473</v>
      </c>
      <c r="C1688" s="1">
        <v>42893</v>
      </c>
      <c r="D1688" s="56" t="s">
        <v>587</v>
      </c>
      <c r="E1688" s="56" t="s">
        <v>588</v>
      </c>
      <c r="F1688" s="56" t="s">
        <v>334</v>
      </c>
      <c r="G1688" s="56" t="s">
        <v>335</v>
      </c>
      <c r="H1688" s="56" t="s">
        <v>336</v>
      </c>
      <c r="I1688" s="56" t="s">
        <v>589</v>
      </c>
      <c r="K1688" s="56" t="s">
        <v>337</v>
      </c>
      <c r="L1688" s="56" t="s">
        <v>590</v>
      </c>
      <c r="M1688" s="56" t="s">
        <v>986</v>
      </c>
      <c r="N1688" s="56" t="s">
        <v>1043</v>
      </c>
      <c r="O1688" s="56" t="s">
        <v>943</v>
      </c>
      <c r="P1688" s="1" t="s">
        <v>188</v>
      </c>
      <c r="Q1688" s="56" t="s">
        <v>241</v>
      </c>
      <c r="R1688" s="56" t="s">
        <v>339</v>
      </c>
      <c r="S1688" s="56">
        <v>141126</v>
      </c>
      <c r="T1688" s="1" t="s">
        <v>192</v>
      </c>
      <c r="U1688" s="56">
        <v>41456</v>
      </c>
      <c r="V1688" s="56">
        <v>43465</v>
      </c>
      <c r="W1688" s="56">
        <v>41365</v>
      </c>
      <c r="X1688" s="56">
        <v>43465</v>
      </c>
      <c r="Y1688" s="56" t="s">
        <v>340</v>
      </c>
      <c r="Z1688" s="56" t="s">
        <v>341</v>
      </c>
      <c r="AA1688" s="56" t="s">
        <v>342</v>
      </c>
      <c r="AB1688" s="56" t="s">
        <v>343</v>
      </c>
      <c r="AC1688" s="56" t="s">
        <v>342</v>
      </c>
      <c r="AD1688" s="56" t="s">
        <v>347</v>
      </c>
      <c r="AE1688" s="56" t="s">
        <v>334</v>
      </c>
      <c r="AF1688" s="56" t="s">
        <v>292</v>
      </c>
      <c r="AG1688" s="56">
        <v>2014</v>
      </c>
      <c r="AH1688" s="56" t="s">
        <v>80</v>
      </c>
      <c r="AI1688" s="56" t="s">
        <v>348</v>
      </c>
      <c r="AJ1688" s="56">
        <v>11</v>
      </c>
      <c r="AM1688" s="56">
        <v>42817</v>
      </c>
      <c r="AN1688" s="56" t="s">
        <v>987</v>
      </c>
      <c r="AO1688" s="1">
        <v>41445</v>
      </c>
      <c r="AP1688" s="56" t="s">
        <v>595</v>
      </c>
      <c r="AQ1688" s="56">
        <v>251</v>
      </c>
      <c r="AR1688" s="56">
        <v>0</v>
      </c>
      <c r="AS1688" s="56" t="s">
        <v>346</v>
      </c>
      <c r="BB1688" s="56" t="s">
        <v>339</v>
      </c>
      <c r="BC1688" s="56" t="s">
        <v>263</v>
      </c>
      <c r="BD1688" s="56" t="s">
        <v>593</v>
      </c>
      <c r="BE1688" s="56" t="s">
        <v>347</v>
      </c>
      <c r="BF1688" s="56" t="s">
        <v>334</v>
      </c>
      <c r="BG1688" s="56" t="s">
        <v>594</v>
      </c>
      <c r="BH1688" s="56">
        <v>0</v>
      </c>
      <c r="BI1688" s="56">
        <v>0</v>
      </c>
      <c r="BJ1688" s="56">
        <v>1</v>
      </c>
    </row>
    <row r="1689" spans="1:62" hidden="1" x14ac:dyDescent="0.3">
      <c r="A1689" s="56">
        <v>49209485</v>
      </c>
      <c r="B1689" s="86">
        <v>599473</v>
      </c>
      <c r="C1689" s="1">
        <v>42893</v>
      </c>
      <c r="D1689" s="56" t="s">
        <v>587</v>
      </c>
      <c r="E1689" s="56" t="s">
        <v>588</v>
      </c>
      <c r="F1689" s="56" t="s">
        <v>334</v>
      </c>
      <c r="G1689" s="56" t="s">
        <v>335</v>
      </c>
      <c r="H1689" s="56" t="s">
        <v>336</v>
      </c>
      <c r="I1689" s="56" t="s">
        <v>589</v>
      </c>
      <c r="K1689" s="56" t="s">
        <v>337</v>
      </c>
      <c r="L1689" s="56" t="s">
        <v>590</v>
      </c>
      <c r="M1689" s="56" t="s">
        <v>986</v>
      </c>
      <c r="N1689" s="56" t="s">
        <v>1043</v>
      </c>
      <c r="O1689" s="56" t="s">
        <v>943</v>
      </c>
      <c r="P1689" s="1" t="s">
        <v>188</v>
      </c>
      <c r="Q1689" s="56" t="s">
        <v>241</v>
      </c>
      <c r="R1689" s="56" t="s">
        <v>339</v>
      </c>
      <c r="S1689" s="56">
        <v>141126</v>
      </c>
      <c r="T1689" s="1" t="s">
        <v>192</v>
      </c>
      <c r="U1689" s="56">
        <v>41456</v>
      </c>
      <c r="V1689" s="56">
        <v>43465</v>
      </c>
      <c r="W1689" s="56">
        <v>41365</v>
      </c>
      <c r="X1689" s="56">
        <v>43465</v>
      </c>
      <c r="Y1689" s="56" t="s">
        <v>340</v>
      </c>
      <c r="Z1689" s="56" t="s">
        <v>341</v>
      </c>
      <c r="AA1689" s="56" t="s">
        <v>342</v>
      </c>
      <c r="AB1689" s="56" t="s">
        <v>343</v>
      </c>
      <c r="AC1689" s="56" t="s">
        <v>342</v>
      </c>
      <c r="AD1689" s="56" t="s">
        <v>347</v>
      </c>
      <c r="AE1689" s="56" t="s">
        <v>334</v>
      </c>
      <c r="AF1689" s="56" t="s">
        <v>292</v>
      </c>
      <c r="AG1689" s="56">
        <v>2014</v>
      </c>
      <c r="AH1689" s="56" t="s">
        <v>80</v>
      </c>
      <c r="AI1689" s="56" t="s">
        <v>344</v>
      </c>
      <c r="AJ1689" s="56">
        <v>0</v>
      </c>
      <c r="AM1689" s="56">
        <v>42817</v>
      </c>
      <c r="AN1689" s="56" t="s">
        <v>987</v>
      </c>
      <c r="AO1689" s="1">
        <v>41813</v>
      </c>
      <c r="AP1689" s="56" t="s">
        <v>592</v>
      </c>
      <c r="AQ1689" s="56">
        <v>251</v>
      </c>
      <c r="AR1689" s="56">
        <v>0</v>
      </c>
      <c r="AS1689" s="56" t="s">
        <v>346</v>
      </c>
      <c r="BB1689" s="56" t="s">
        <v>339</v>
      </c>
      <c r="BC1689" s="56" t="s">
        <v>263</v>
      </c>
      <c r="BD1689" s="56" t="s">
        <v>593</v>
      </c>
      <c r="BE1689" s="56" t="s">
        <v>347</v>
      </c>
      <c r="BF1689" s="56" t="s">
        <v>334</v>
      </c>
      <c r="BG1689" s="56" t="s">
        <v>594</v>
      </c>
      <c r="BH1689" s="56">
        <v>0</v>
      </c>
      <c r="BI1689" s="56">
        <v>0</v>
      </c>
      <c r="BJ1689" s="56">
        <v>1</v>
      </c>
    </row>
    <row r="1690" spans="1:62" hidden="1" x14ac:dyDescent="0.3">
      <c r="A1690" s="56">
        <v>49209490</v>
      </c>
      <c r="B1690" s="86">
        <v>599473</v>
      </c>
      <c r="C1690" s="1">
        <v>42893</v>
      </c>
      <c r="D1690" s="56" t="s">
        <v>587</v>
      </c>
      <c r="E1690" s="56" t="s">
        <v>588</v>
      </c>
      <c r="F1690" s="56" t="s">
        <v>334</v>
      </c>
      <c r="G1690" s="56" t="s">
        <v>335</v>
      </c>
      <c r="H1690" s="56" t="s">
        <v>336</v>
      </c>
      <c r="I1690" s="56" t="s">
        <v>589</v>
      </c>
      <c r="K1690" s="56" t="s">
        <v>337</v>
      </c>
      <c r="L1690" s="56" t="s">
        <v>590</v>
      </c>
      <c r="M1690" s="56" t="s">
        <v>986</v>
      </c>
      <c r="N1690" s="56" t="s">
        <v>1043</v>
      </c>
      <c r="O1690" s="56" t="s">
        <v>943</v>
      </c>
      <c r="P1690" s="1" t="s">
        <v>188</v>
      </c>
      <c r="Q1690" s="56" t="s">
        <v>241</v>
      </c>
      <c r="R1690" s="56" t="s">
        <v>339</v>
      </c>
      <c r="S1690" s="56">
        <v>141126</v>
      </c>
      <c r="T1690" s="1" t="s">
        <v>192</v>
      </c>
      <c r="U1690" s="56">
        <v>41456</v>
      </c>
      <c r="V1690" s="56">
        <v>43465</v>
      </c>
      <c r="W1690" s="56">
        <v>41365</v>
      </c>
      <c r="X1690" s="56">
        <v>43465</v>
      </c>
      <c r="Y1690" s="56" t="s">
        <v>340</v>
      </c>
      <c r="Z1690" s="56" t="s">
        <v>341</v>
      </c>
      <c r="AA1690" s="56" t="s">
        <v>342</v>
      </c>
      <c r="AB1690" s="56" t="s">
        <v>343</v>
      </c>
      <c r="AC1690" s="56" t="s">
        <v>342</v>
      </c>
      <c r="AD1690" s="56" t="s">
        <v>347</v>
      </c>
      <c r="AE1690" s="56" t="s">
        <v>334</v>
      </c>
      <c r="AF1690" s="56" t="s">
        <v>292</v>
      </c>
      <c r="AG1690" s="56">
        <v>2016</v>
      </c>
      <c r="AH1690" s="56" t="s">
        <v>80</v>
      </c>
      <c r="AI1690" s="56" t="s">
        <v>344</v>
      </c>
      <c r="AJ1690" s="56">
        <v>10</v>
      </c>
      <c r="AM1690" s="56">
        <v>42817</v>
      </c>
      <c r="AN1690" s="56" t="s">
        <v>987</v>
      </c>
      <c r="AO1690" s="1">
        <v>41813</v>
      </c>
      <c r="AP1690" s="56" t="s">
        <v>592</v>
      </c>
      <c r="AQ1690" s="56">
        <v>251</v>
      </c>
      <c r="AR1690" s="56">
        <v>0</v>
      </c>
      <c r="AS1690" s="56" t="s">
        <v>346</v>
      </c>
      <c r="BB1690" s="56" t="s">
        <v>339</v>
      </c>
      <c r="BC1690" s="56" t="s">
        <v>263</v>
      </c>
      <c r="BD1690" s="56" t="s">
        <v>593</v>
      </c>
      <c r="BE1690" s="56" t="s">
        <v>347</v>
      </c>
      <c r="BF1690" s="56" t="s">
        <v>334</v>
      </c>
      <c r="BG1690" s="56" t="s">
        <v>594</v>
      </c>
      <c r="BH1690" s="56">
        <v>0</v>
      </c>
      <c r="BI1690" s="56">
        <v>0</v>
      </c>
      <c r="BJ1690" s="56">
        <v>1</v>
      </c>
    </row>
    <row r="1691" spans="1:62" hidden="1" x14ac:dyDescent="0.3">
      <c r="A1691" s="56">
        <v>49209486</v>
      </c>
      <c r="B1691" s="86">
        <v>599473</v>
      </c>
      <c r="C1691" s="1">
        <v>42893</v>
      </c>
      <c r="D1691" s="56" t="s">
        <v>587</v>
      </c>
      <c r="E1691" s="56" t="s">
        <v>588</v>
      </c>
      <c r="F1691" s="56" t="s">
        <v>334</v>
      </c>
      <c r="G1691" s="56" t="s">
        <v>335</v>
      </c>
      <c r="H1691" s="56" t="s">
        <v>336</v>
      </c>
      <c r="I1691" s="56" t="s">
        <v>589</v>
      </c>
      <c r="K1691" s="56" t="s">
        <v>337</v>
      </c>
      <c r="L1691" s="56" t="s">
        <v>590</v>
      </c>
      <c r="M1691" s="56" t="s">
        <v>986</v>
      </c>
      <c r="N1691" s="56" t="s">
        <v>1043</v>
      </c>
      <c r="O1691" s="56" t="s">
        <v>943</v>
      </c>
      <c r="P1691" s="1" t="s">
        <v>188</v>
      </c>
      <c r="Q1691" s="56" t="s">
        <v>241</v>
      </c>
      <c r="R1691" s="56" t="s">
        <v>339</v>
      </c>
      <c r="S1691" s="56">
        <v>141126</v>
      </c>
      <c r="T1691" s="1" t="s">
        <v>192</v>
      </c>
      <c r="U1691" s="56">
        <v>41456</v>
      </c>
      <c r="V1691" s="56">
        <v>43465</v>
      </c>
      <c r="W1691" s="56">
        <v>41365</v>
      </c>
      <c r="X1691" s="56">
        <v>43465</v>
      </c>
      <c r="Y1691" s="56" t="s">
        <v>340</v>
      </c>
      <c r="Z1691" s="56" t="s">
        <v>341</v>
      </c>
      <c r="AA1691" s="56" t="s">
        <v>342</v>
      </c>
      <c r="AB1691" s="56" t="s">
        <v>343</v>
      </c>
      <c r="AC1691" s="56" t="s">
        <v>342</v>
      </c>
      <c r="AD1691" s="56" t="s">
        <v>347</v>
      </c>
      <c r="AE1691" s="56" t="s">
        <v>334</v>
      </c>
      <c r="AF1691" s="56" t="s">
        <v>292</v>
      </c>
      <c r="AG1691" s="56">
        <v>2015</v>
      </c>
      <c r="AH1691" s="56" t="s">
        <v>80</v>
      </c>
      <c r="AI1691" s="56" t="s">
        <v>348</v>
      </c>
      <c r="AJ1691" s="56">
        <v>10</v>
      </c>
      <c r="AM1691" s="56">
        <v>42817</v>
      </c>
      <c r="AN1691" s="56" t="s">
        <v>987</v>
      </c>
      <c r="AO1691" s="1">
        <v>41813</v>
      </c>
      <c r="AP1691" s="56" t="s">
        <v>592</v>
      </c>
      <c r="AQ1691" s="56">
        <v>251</v>
      </c>
      <c r="AR1691" s="56">
        <v>0</v>
      </c>
      <c r="AS1691" s="56" t="s">
        <v>346</v>
      </c>
      <c r="BB1691" s="56" t="s">
        <v>339</v>
      </c>
      <c r="BC1691" s="56" t="s">
        <v>263</v>
      </c>
      <c r="BD1691" s="56" t="s">
        <v>593</v>
      </c>
      <c r="BE1691" s="56" t="s">
        <v>347</v>
      </c>
      <c r="BF1691" s="56" t="s">
        <v>334</v>
      </c>
      <c r="BG1691" s="56" t="s">
        <v>594</v>
      </c>
      <c r="BH1691" s="56">
        <v>0</v>
      </c>
      <c r="BI1691" s="56">
        <v>0</v>
      </c>
      <c r="BJ1691" s="56">
        <v>1</v>
      </c>
    </row>
    <row r="1692" spans="1:62" hidden="1" x14ac:dyDescent="0.3">
      <c r="A1692" s="56">
        <v>49209487</v>
      </c>
      <c r="B1692" s="86">
        <v>599473</v>
      </c>
      <c r="C1692" s="1">
        <v>42893</v>
      </c>
      <c r="D1692" s="56" t="s">
        <v>587</v>
      </c>
      <c r="E1692" s="56" t="s">
        <v>588</v>
      </c>
      <c r="F1692" s="56" t="s">
        <v>334</v>
      </c>
      <c r="G1692" s="56" t="s">
        <v>335</v>
      </c>
      <c r="H1692" s="56" t="s">
        <v>336</v>
      </c>
      <c r="I1692" s="56" t="s">
        <v>589</v>
      </c>
      <c r="K1692" s="56" t="s">
        <v>337</v>
      </c>
      <c r="L1692" s="56" t="s">
        <v>590</v>
      </c>
      <c r="M1692" s="56" t="s">
        <v>986</v>
      </c>
      <c r="N1692" s="56" t="s">
        <v>1043</v>
      </c>
      <c r="O1692" s="56" t="s">
        <v>943</v>
      </c>
      <c r="P1692" s="1" t="s">
        <v>188</v>
      </c>
      <c r="Q1692" s="56" t="s">
        <v>241</v>
      </c>
      <c r="R1692" s="56" t="s">
        <v>339</v>
      </c>
      <c r="S1692" s="56">
        <v>141126</v>
      </c>
      <c r="T1692" s="1" t="s">
        <v>192</v>
      </c>
      <c r="U1692" s="56">
        <v>41456</v>
      </c>
      <c r="V1692" s="56">
        <v>43465</v>
      </c>
      <c r="W1692" s="56">
        <v>41365</v>
      </c>
      <c r="X1692" s="56">
        <v>43465</v>
      </c>
      <c r="Y1692" s="56" t="s">
        <v>340</v>
      </c>
      <c r="Z1692" s="56" t="s">
        <v>341</v>
      </c>
      <c r="AA1692" s="56" t="s">
        <v>342</v>
      </c>
      <c r="AB1692" s="56" t="s">
        <v>343</v>
      </c>
      <c r="AC1692" s="56" t="s">
        <v>342</v>
      </c>
      <c r="AD1692" s="56" t="s">
        <v>347</v>
      </c>
      <c r="AE1692" s="56" t="s">
        <v>334</v>
      </c>
      <c r="AF1692" s="56" t="s">
        <v>292</v>
      </c>
      <c r="AG1692" s="56">
        <v>2015</v>
      </c>
      <c r="AH1692" s="56" t="s">
        <v>80</v>
      </c>
      <c r="AI1692" s="56" t="s">
        <v>344</v>
      </c>
      <c r="AJ1692" s="56">
        <v>0</v>
      </c>
      <c r="AM1692" s="56">
        <v>42817</v>
      </c>
      <c r="AN1692" s="56" t="s">
        <v>987</v>
      </c>
      <c r="AO1692" s="1">
        <v>41813</v>
      </c>
      <c r="AP1692" s="56" t="s">
        <v>592</v>
      </c>
      <c r="AQ1692" s="56">
        <v>251</v>
      </c>
      <c r="AR1692" s="56">
        <v>0</v>
      </c>
      <c r="AS1692" s="56" t="s">
        <v>346</v>
      </c>
      <c r="BB1692" s="56" t="s">
        <v>339</v>
      </c>
      <c r="BC1692" s="56" t="s">
        <v>263</v>
      </c>
      <c r="BD1692" s="56" t="s">
        <v>593</v>
      </c>
      <c r="BE1692" s="56" t="s">
        <v>347</v>
      </c>
      <c r="BF1692" s="56" t="s">
        <v>334</v>
      </c>
      <c r="BG1692" s="56" t="s">
        <v>594</v>
      </c>
      <c r="BH1692" s="56">
        <v>0</v>
      </c>
      <c r="BI1692" s="56">
        <v>0</v>
      </c>
      <c r="BJ1692" s="56">
        <v>1</v>
      </c>
    </row>
    <row r="1693" spans="1:62" hidden="1" x14ac:dyDescent="0.3">
      <c r="A1693" s="56">
        <v>49209489</v>
      </c>
      <c r="B1693" s="86">
        <v>599473</v>
      </c>
      <c r="C1693" s="1">
        <v>42893</v>
      </c>
      <c r="D1693" s="56" t="s">
        <v>587</v>
      </c>
      <c r="E1693" s="56" t="s">
        <v>588</v>
      </c>
      <c r="F1693" s="56" t="s">
        <v>334</v>
      </c>
      <c r="G1693" s="56" t="s">
        <v>335</v>
      </c>
      <c r="H1693" s="56" t="s">
        <v>336</v>
      </c>
      <c r="I1693" s="56" t="s">
        <v>589</v>
      </c>
      <c r="K1693" s="56" t="s">
        <v>337</v>
      </c>
      <c r="L1693" s="56" t="s">
        <v>590</v>
      </c>
      <c r="M1693" s="56" t="s">
        <v>986</v>
      </c>
      <c r="N1693" s="56" t="s">
        <v>1043</v>
      </c>
      <c r="O1693" s="56" t="s">
        <v>943</v>
      </c>
      <c r="P1693" s="1" t="s">
        <v>188</v>
      </c>
      <c r="Q1693" s="56" t="s">
        <v>241</v>
      </c>
      <c r="R1693" s="56" t="s">
        <v>339</v>
      </c>
      <c r="S1693" s="56">
        <v>141126</v>
      </c>
      <c r="T1693" s="1" t="s">
        <v>192</v>
      </c>
      <c r="U1693" s="56">
        <v>41456</v>
      </c>
      <c r="V1693" s="56">
        <v>43465</v>
      </c>
      <c r="W1693" s="56">
        <v>41365</v>
      </c>
      <c r="X1693" s="56">
        <v>43465</v>
      </c>
      <c r="Y1693" s="56" t="s">
        <v>340</v>
      </c>
      <c r="Z1693" s="56" t="s">
        <v>341</v>
      </c>
      <c r="AA1693" s="56" t="s">
        <v>342</v>
      </c>
      <c r="AB1693" s="56" t="s">
        <v>343</v>
      </c>
      <c r="AC1693" s="56" t="s">
        <v>342</v>
      </c>
      <c r="AD1693" s="56" t="s">
        <v>347</v>
      </c>
      <c r="AE1693" s="56" t="s">
        <v>334</v>
      </c>
      <c r="AF1693" s="56" t="s">
        <v>292</v>
      </c>
      <c r="AG1693" s="56">
        <v>2016</v>
      </c>
      <c r="AH1693" s="56" t="s">
        <v>80</v>
      </c>
      <c r="AI1693" s="56" t="s">
        <v>348</v>
      </c>
      <c r="AJ1693" s="56">
        <v>10</v>
      </c>
      <c r="AM1693" s="56">
        <v>42817</v>
      </c>
      <c r="AN1693" s="56" t="s">
        <v>987</v>
      </c>
      <c r="AO1693" s="1">
        <v>41813</v>
      </c>
      <c r="AP1693" s="56" t="s">
        <v>592</v>
      </c>
      <c r="AQ1693" s="56">
        <v>251</v>
      </c>
      <c r="AR1693" s="56">
        <v>0</v>
      </c>
      <c r="AS1693" s="56" t="s">
        <v>346</v>
      </c>
      <c r="BB1693" s="56" t="s">
        <v>339</v>
      </c>
      <c r="BC1693" s="56" t="s">
        <v>263</v>
      </c>
      <c r="BD1693" s="56" t="s">
        <v>593</v>
      </c>
      <c r="BE1693" s="56" t="s">
        <v>347</v>
      </c>
      <c r="BF1693" s="56" t="s">
        <v>334</v>
      </c>
      <c r="BG1693" s="56" t="s">
        <v>594</v>
      </c>
      <c r="BH1693" s="56">
        <v>0</v>
      </c>
      <c r="BI1693" s="56">
        <v>0</v>
      </c>
      <c r="BJ1693" s="56">
        <v>1</v>
      </c>
    </row>
    <row r="1694" spans="1:62" hidden="1" x14ac:dyDescent="0.3">
      <c r="A1694" s="56">
        <v>49209510</v>
      </c>
      <c r="B1694" s="86">
        <v>599473</v>
      </c>
      <c r="C1694" s="1">
        <v>42893</v>
      </c>
      <c r="D1694" s="56" t="s">
        <v>587</v>
      </c>
      <c r="E1694" s="56" t="s">
        <v>588</v>
      </c>
      <c r="F1694" s="56" t="s">
        <v>334</v>
      </c>
      <c r="G1694" s="56" t="s">
        <v>335</v>
      </c>
      <c r="H1694" s="56" t="s">
        <v>336</v>
      </c>
      <c r="I1694" s="56" t="s">
        <v>589</v>
      </c>
      <c r="K1694" s="56" t="s">
        <v>337</v>
      </c>
      <c r="L1694" s="56" t="s">
        <v>590</v>
      </c>
      <c r="M1694" s="56" t="s">
        <v>986</v>
      </c>
      <c r="N1694" s="56" t="s">
        <v>1043</v>
      </c>
      <c r="O1694" s="56" t="s">
        <v>943</v>
      </c>
      <c r="P1694" s="1" t="s">
        <v>188</v>
      </c>
      <c r="Q1694" s="56" t="s">
        <v>241</v>
      </c>
      <c r="R1694" s="56" t="s">
        <v>339</v>
      </c>
      <c r="S1694" s="56">
        <v>147382</v>
      </c>
      <c r="T1694" s="1" t="s">
        <v>193</v>
      </c>
      <c r="U1694" s="56">
        <v>41456</v>
      </c>
      <c r="V1694" s="56">
        <v>43465</v>
      </c>
      <c r="W1694" s="56">
        <v>41365</v>
      </c>
      <c r="X1694" s="56">
        <v>43465</v>
      </c>
      <c r="Y1694" s="56" t="s">
        <v>340</v>
      </c>
      <c r="Z1694" s="56" t="s">
        <v>341</v>
      </c>
      <c r="AA1694" s="56" t="s">
        <v>342</v>
      </c>
      <c r="AB1694" s="56" t="s">
        <v>343</v>
      </c>
      <c r="AC1694" s="56" t="s">
        <v>342</v>
      </c>
      <c r="AD1694" s="56" t="s">
        <v>342</v>
      </c>
      <c r="AE1694" s="56" t="s">
        <v>334</v>
      </c>
      <c r="AF1694" s="56" t="s">
        <v>291</v>
      </c>
      <c r="AG1694" s="56">
        <v>2015</v>
      </c>
      <c r="AH1694" s="56" t="s">
        <v>80</v>
      </c>
      <c r="AI1694" s="56" t="s">
        <v>348</v>
      </c>
      <c r="AJ1694" s="56">
        <v>1</v>
      </c>
      <c r="AK1694" s="1">
        <v>42004</v>
      </c>
      <c r="AL1694" s="56" t="s">
        <v>633</v>
      </c>
      <c r="AM1694" s="56">
        <v>42817</v>
      </c>
      <c r="AN1694" s="56" t="s">
        <v>987</v>
      </c>
      <c r="AO1694" s="1">
        <v>42027</v>
      </c>
      <c r="AP1694" s="56" t="s">
        <v>592</v>
      </c>
      <c r="AQ1694" s="56">
        <v>255</v>
      </c>
      <c r="AR1694" s="56">
        <v>0</v>
      </c>
      <c r="AS1694" s="56" t="s">
        <v>346</v>
      </c>
      <c r="BB1694" s="56" t="s">
        <v>339</v>
      </c>
      <c r="BC1694" s="56" t="s">
        <v>263</v>
      </c>
      <c r="BD1694" s="56" t="s">
        <v>593</v>
      </c>
      <c r="BE1694" s="56" t="s">
        <v>347</v>
      </c>
      <c r="BF1694" s="56" t="s">
        <v>334</v>
      </c>
      <c r="BG1694" s="56" t="s">
        <v>594</v>
      </c>
      <c r="BH1694" s="56">
        <v>0</v>
      </c>
      <c r="BI1694" s="56">
        <v>0</v>
      </c>
      <c r="BJ1694" s="56">
        <v>1</v>
      </c>
    </row>
    <row r="1695" spans="1:62" hidden="1" x14ac:dyDescent="0.3">
      <c r="A1695" s="56">
        <v>49209493</v>
      </c>
      <c r="B1695" s="86">
        <v>599473</v>
      </c>
      <c r="C1695" s="1">
        <v>42893</v>
      </c>
      <c r="D1695" s="56" t="s">
        <v>587</v>
      </c>
      <c r="E1695" s="56" t="s">
        <v>588</v>
      </c>
      <c r="F1695" s="56" t="s">
        <v>334</v>
      </c>
      <c r="G1695" s="56" t="s">
        <v>335</v>
      </c>
      <c r="H1695" s="56" t="s">
        <v>336</v>
      </c>
      <c r="I1695" s="56" t="s">
        <v>589</v>
      </c>
      <c r="K1695" s="56" t="s">
        <v>337</v>
      </c>
      <c r="L1695" s="56" t="s">
        <v>590</v>
      </c>
      <c r="M1695" s="56" t="s">
        <v>986</v>
      </c>
      <c r="N1695" s="56" t="s">
        <v>1043</v>
      </c>
      <c r="O1695" s="56" t="s">
        <v>943</v>
      </c>
      <c r="P1695" s="1" t="s">
        <v>188</v>
      </c>
      <c r="Q1695" s="56" t="s">
        <v>241</v>
      </c>
      <c r="R1695" s="56" t="s">
        <v>339</v>
      </c>
      <c r="S1695" s="56">
        <v>140626</v>
      </c>
      <c r="T1695" s="1" t="s">
        <v>238</v>
      </c>
      <c r="U1695" s="56">
        <v>41456</v>
      </c>
      <c r="V1695" s="56">
        <v>43465</v>
      </c>
      <c r="W1695" s="56">
        <v>41365</v>
      </c>
      <c r="X1695" s="56">
        <v>43465</v>
      </c>
      <c r="Y1695" s="56" t="s">
        <v>340</v>
      </c>
      <c r="Z1695" s="56" t="s">
        <v>341</v>
      </c>
      <c r="AA1695" s="56" t="s">
        <v>342</v>
      </c>
      <c r="AB1695" s="56" t="s">
        <v>343</v>
      </c>
      <c r="AC1695" s="56" t="s">
        <v>342</v>
      </c>
      <c r="AD1695" s="56" t="s">
        <v>342</v>
      </c>
      <c r="AE1695" s="56" t="s">
        <v>334</v>
      </c>
      <c r="AF1695" s="56" t="s">
        <v>291</v>
      </c>
      <c r="AG1695" s="56">
        <v>2014</v>
      </c>
      <c r="AH1695" s="56" t="s">
        <v>80</v>
      </c>
      <c r="AI1695" s="56" t="s">
        <v>344</v>
      </c>
      <c r="AJ1695" s="56">
        <v>2</v>
      </c>
      <c r="AK1695" s="1">
        <v>41820</v>
      </c>
      <c r="AL1695" s="56" t="s">
        <v>630</v>
      </c>
      <c r="AM1695" s="56">
        <v>42817</v>
      </c>
      <c r="AN1695" s="56" t="s">
        <v>987</v>
      </c>
      <c r="AO1695" s="1">
        <v>41829</v>
      </c>
      <c r="AP1695" s="56" t="s">
        <v>592</v>
      </c>
      <c r="AQ1695" s="56">
        <v>253</v>
      </c>
      <c r="AR1695" s="56">
        <v>0</v>
      </c>
      <c r="AS1695" s="56" t="s">
        <v>346</v>
      </c>
      <c r="BB1695" s="56" t="s">
        <v>339</v>
      </c>
      <c r="BC1695" s="56" t="s">
        <v>263</v>
      </c>
      <c r="BD1695" s="56" t="s">
        <v>593</v>
      </c>
      <c r="BE1695" s="56" t="s">
        <v>347</v>
      </c>
      <c r="BF1695" s="56" t="s">
        <v>334</v>
      </c>
      <c r="BG1695" s="56" t="s">
        <v>594</v>
      </c>
      <c r="BH1695" s="56">
        <v>0</v>
      </c>
      <c r="BI1695" s="56">
        <v>0</v>
      </c>
      <c r="BJ1695" s="56">
        <v>1</v>
      </c>
    </row>
    <row r="1696" spans="1:62" hidden="1" x14ac:dyDescent="0.3">
      <c r="A1696" s="56">
        <v>49209494</v>
      </c>
      <c r="B1696" s="86">
        <v>599473</v>
      </c>
      <c r="C1696" s="1">
        <v>42893</v>
      </c>
      <c r="D1696" s="56" t="s">
        <v>587</v>
      </c>
      <c r="E1696" s="56" t="s">
        <v>588</v>
      </c>
      <c r="F1696" s="56" t="s">
        <v>334</v>
      </c>
      <c r="G1696" s="56" t="s">
        <v>335</v>
      </c>
      <c r="H1696" s="56" t="s">
        <v>336</v>
      </c>
      <c r="I1696" s="56" t="s">
        <v>589</v>
      </c>
      <c r="K1696" s="56" t="s">
        <v>337</v>
      </c>
      <c r="L1696" s="56" t="s">
        <v>590</v>
      </c>
      <c r="M1696" s="56" t="s">
        <v>986</v>
      </c>
      <c r="N1696" s="56" t="s">
        <v>1043</v>
      </c>
      <c r="O1696" s="56" t="s">
        <v>943</v>
      </c>
      <c r="P1696" s="1" t="s">
        <v>188</v>
      </c>
      <c r="Q1696" s="56" t="s">
        <v>241</v>
      </c>
      <c r="R1696" s="56" t="s">
        <v>339</v>
      </c>
      <c r="S1696" s="56">
        <v>140626</v>
      </c>
      <c r="T1696" s="1" t="s">
        <v>238</v>
      </c>
      <c r="U1696" s="56">
        <v>41456</v>
      </c>
      <c r="V1696" s="56">
        <v>43465</v>
      </c>
      <c r="W1696" s="56">
        <v>41365</v>
      </c>
      <c r="X1696" s="56">
        <v>43465</v>
      </c>
      <c r="Y1696" s="56" t="s">
        <v>340</v>
      </c>
      <c r="Z1696" s="56" t="s">
        <v>341</v>
      </c>
      <c r="AA1696" s="56" t="s">
        <v>342</v>
      </c>
      <c r="AB1696" s="56" t="s">
        <v>343</v>
      </c>
      <c r="AC1696" s="56" t="s">
        <v>342</v>
      </c>
      <c r="AD1696" s="56" t="s">
        <v>342</v>
      </c>
      <c r="AE1696" s="56" t="s">
        <v>334</v>
      </c>
      <c r="AF1696" s="56" t="s">
        <v>291</v>
      </c>
      <c r="AG1696" s="56">
        <v>2015</v>
      </c>
      <c r="AH1696" s="56" t="s">
        <v>80</v>
      </c>
      <c r="AI1696" s="56" t="s">
        <v>348</v>
      </c>
      <c r="AJ1696" s="56">
        <v>3</v>
      </c>
      <c r="AK1696" s="1">
        <v>42004</v>
      </c>
      <c r="AL1696" s="56" t="s">
        <v>598</v>
      </c>
      <c r="AM1696" s="56">
        <v>42817</v>
      </c>
      <c r="AN1696" s="56" t="s">
        <v>987</v>
      </c>
      <c r="AO1696" s="1">
        <v>42027</v>
      </c>
      <c r="AP1696" s="56" t="s">
        <v>592</v>
      </c>
      <c r="AQ1696" s="56">
        <v>253</v>
      </c>
      <c r="AR1696" s="56">
        <v>0</v>
      </c>
      <c r="AS1696" s="56" t="s">
        <v>346</v>
      </c>
      <c r="BB1696" s="56" t="s">
        <v>339</v>
      </c>
      <c r="BC1696" s="56" t="s">
        <v>263</v>
      </c>
      <c r="BD1696" s="56" t="s">
        <v>593</v>
      </c>
      <c r="BE1696" s="56" t="s">
        <v>347</v>
      </c>
      <c r="BF1696" s="56" t="s">
        <v>334</v>
      </c>
      <c r="BG1696" s="56" t="s">
        <v>594</v>
      </c>
      <c r="BH1696" s="56">
        <v>0</v>
      </c>
      <c r="BI1696" s="56">
        <v>0</v>
      </c>
      <c r="BJ1696" s="56">
        <v>1</v>
      </c>
    </row>
    <row r="1697" spans="1:62" hidden="1" x14ac:dyDescent="0.3">
      <c r="A1697" s="56">
        <v>49209495</v>
      </c>
      <c r="B1697" s="86">
        <v>599473</v>
      </c>
      <c r="C1697" s="1">
        <v>42893</v>
      </c>
      <c r="D1697" s="56" t="s">
        <v>587</v>
      </c>
      <c r="E1697" s="56" t="s">
        <v>588</v>
      </c>
      <c r="F1697" s="56" t="s">
        <v>334</v>
      </c>
      <c r="G1697" s="56" t="s">
        <v>335</v>
      </c>
      <c r="H1697" s="56" t="s">
        <v>336</v>
      </c>
      <c r="I1697" s="56" t="s">
        <v>589</v>
      </c>
      <c r="K1697" s="56" t="s">
        <v>337</v>
      </c>
      <c r="L1697" s="56" t="s">
        <v>590</v>
      </c>
      <c r="M1697" s="56" t="s">
        <v>986</v>
      </c>
      <c r="N1697" s="56" t="s">
        <v>1043</v>
      </c>
      <c r="O1697" s="56" t="s">
        <v>943</v>
      </c>
      <c r="P1697" s="1" t="s">
        <v>188</v>
      </c>
      <c r="Q1697" s="56" t="s">
        <v>241</v>
      </c>
      <c r="R1697" s="56" t="s">
        <v>339</v>
      </c>
      <c r="S1697" s="56">
        <v>140626</v>
      </c>
      <c r="T1697" s="1" t="s">
        <v>238</v>
      </c>
      <c r="U1697" s="56">
        <v>41456</v>
      </c>
      <c r="V1697" s="56">
        <v>43465</v>
      </c>
      <c r="W1697" s="56">
        <v>41365</v>
      </c>
      <c r="X1697" s="56">
        <v>43465</v>
      </c>
      <c r="Y1697" s="56" t="s">
        <v>340</v>
      </c>
      <c r="Z1697" s="56" t="s">
        <v>341</v>
      </c>
      <c r="AA1697" s="56" t="s">
        <v>342</v>
      </c>
      <c r="AB1697" s="56" t="s">
        <v>343</v>
      </c>
      <c r="AC1697" s="56" t="s">
        <v>342</v>
      </c>
      <c r="AD1697" s="56" t="s">
        <v>342</v>
      </c>
      <c r="AE1697" s="56" t="s">
        <v>334</v>
      </c>
      <c r="AF1697" s="56" t="s">
        <v>291</v>
      </c>
      <c r="AG1697" s="56">
        <v>2015</v>
      </c>
      <c r="AH1697" s="56" t="s">
        <v>80</v>
      </c>
      <c r="AI1697" s="56" t="s">
        <v>344</v>
      </c>
      <c r="AJ1697" s="56">
        <v>6</v>
      </c>
      <c r="AK1697" s="1">
        <v>42185</v>
      </c>
      <c r="AL1697" s="56" t="s">
        <v>602</v>
      </c>
      <c r="AM1697" s="56">
        <v>42817</v>
      </c>
      <c r="AN1697" s="56" t="s">
        <v>987</v>
      </c>
      <c r="AO1697" s="1">
        <v>42206</v>
      </c>
      <c r="AP1697" s="56" t="s">
        <v>592</v>
      </c>
      <c r="AQ1697" s="56">
        <v>253</v>
      </c>
      <c r="AR1697" s="56">
        <v>0</v>
      </c>
      <c r="AS1697" s="56" t="s">
        <v>346</v>
      </c>
      <c r="BB1697" s="56" t="s">
        <v>339</v>
      </c>
      <c r="BC1697" s="56" t="s">
        <v>263</v>
      </c>
      <c r="BD1697" s="56" t="s">
        <v>593</v>
      </c>
      <c r="BE1697" s="56" t="s">
        <v>347</v>
      </c>
      <c r="BF1697" s="56" t="s">
        <v>334</v>
      </c>
      <c r="BG1697" s="56" t="s">
        <v>594</v>
      </c>
      <c r="BH1697" s="56">
        <v>0</v>
      </c>
      <c r="BI1697" s="56">
        <v>0</v>
      </c>
      <c r="BJ1697" s="56">
        <v>1</v>
      </c>
    </row>
    <row r="1698" spans="1:62" hidden="1" x14ac:dyDescent="0.3">
      <c r="A1698" s="56">
        <v>49209499</v>
      </c>
      <c r="B1698" s="86">
        <v>599473</v>
      </c>
      <c r="C1698" s="1">
        <v>42893</v>
      </c>
      <c r="D1698" s="56" t="s">
        <v>587</v>
      </c>
      <c r="E1698" s="56" t="s">
        <v>588</v>
      </c>
      <c r="F1698" s="56" t="s">
        <v>334</v>
      </c>
      <c r="G1698" s="56" t="s">
        <v>335</v>
      </c>
      <c r="H1698" s="56" t="s">
        <v>336</v>
      </c>
      <c r="I1698" s="56" t="s">
        <v>589</v>
      </c>
      <c r="K1698" s="56" t="s">
        <v>337</v>
      </c>
      <c r="L1698" s="56" t="s">
        <v>590</v>
      </c>
      <c r="M1698" s="56" t="s">
        <v>986</v>
      </c>
      <c r="N1698" s="56" t="s">
        <v>1043</v>
      </c>
      <c r="O1698" s="56" t="s">
        <v>943</v>
      </c>
      <c r="P1698" s="1" t="s">
        <v>188</v>
      </c>
      <c r="Q1698" s="56" t="s">
        <v>241</v>
      </c>
      <c r="R1698" s="56" t="s">
        <v>339</v>
      </c>
      <c r="S1698" s="56">
        <v>140626</v>
      </c>
      <c r="T1698" s="1" t="s">
        <v>238</v>
      </c>
      <c r="U1698" s="56">
        <v>41456</v>
      </c>
      <c r="V1698" s="56">
        <v>43465</v>
      </c>
      <c r="W1698" s="56">
        <v>41365</v>
      </c>
      <c r="X1698" s="56">
        <v>43465</v>
      </c>
      <c r="Y1698" s="56" t="s">
        <v>340</v>
      </c>
      <c r="Z1698" s="56" t="s">
        <v>341</v>
      </c>
      <c r="AA1698" s="56" t="s">
        <v>342</v>
      </c>
      <c r="AB1698" s="56" t="s">
        <v>343</v>
      </c>
      <c r="AC1698" s="56" t="s">
        <v>342</v>
      </c>
      <c r="AD1698" s="56" t="s">
        <v>342</v>
      </c>
      <c r="AE1698" s="56" t="s">
        <v>334</v>
      </c>
      <c r="AF1698" s="56" t="s">
        <v>292</v>
      </c>
      <c r="AG1698" s="56">
        <v>2013</v>
      </c>
      <c r="AH1698" s="56" t="s">
        <v>80</v>
      </c>
      <c r="AI1698" s="56" t="s">
        <v>344</v>
      </c>
      <c r="AJ1698" s="56">
        <v>0</v>
      </c>
      <c r="AM1698" s="56">
        <v>42817</v>
      </c>
      <c r="AN1698" s="56" t="s">
        <v>987</v>
      </c>
      <c r="AO1698" s="1">
        <v>41337</v>
      </c>
      <c r="AP1698" s="56" t="s">
        <v>595</v>
      </c>
      <c r="AQ1698" s="56">
        <v>253</v>
      </c>
      <c r="AR1698" s="56">
        <v>0</v>
      </c>
      <c r="AS1698" s="56" t="s">
        <v>346</v>
      </c>
      <c r="BB1698" s="56" t="s">
        <v>339</v>
      </c>
      <c r="BC1698" s="56" t="s">
        <v>263</v>
      </c>
      <c r="BD1698" s="56" t="s">
        <v>593</v>
      </c>
      <c r="BE1698" s="56" t="s">
        <v>347</v>
      </c>
      <c r="BF1698" s="56" t="s">
        <v>334</v>
      </c>
      <c r="BG1698" s="56" t="s">
        <v>594</v>
      </c>
      <c r="BH1698" s="56">
        <v>0</v>
      </c>
      <c r="BI1698" s="56">
        <v>0</v>
      </c>
      <c r="BJ1698" s="56">
        <v>1</v>
      </c>
    </row>
    <row r="1699" spans="1:62" hidden="1" x14ac:dyDescent="0.3">
      <c r="A1699" s="56">
        <v>49209496</v>
      </c>
      <c r="B1699" s="86">
        <v>599473</v>
      </c>
      <c r="C1699" s="1">
        <v>42893</v>
      </c>
      <c r="D1699" s="56" t="s">
        <v>587</v>
      </c>
      <c r="E1699" s="56" t="s">
        <v>588</v>
      </c>
      <c r="F1699" s="56" t="s">
        <v>334</v>
      </c>
      <c r="G1699" s="56" t="s">
        <v>335</v>
      </c>
      <c r="H1699" s="56" t="s">
        <v>336</v>
      </c>
      <c r="I1699" s="56" t="s">
        <v>589</v>
      </c>
      <c r="K1699" s="56" t="s">
        <v>337</v>
      </c>
      <c r="L1699" s="56" t="s">
        <v>590</v>
      </c>
      <c r="M1699" s="56" t="s">
        <v>986</v>
      </c>
      <c r="N1699" s="56" t="s">
        <v>1043</v>
      </c>
      <c r="O1699" s="56" t="s">
        <v>943</v>
      </c>
      <c r="P1699" s="1" t="s">
        <v>188</v>
      </c>
      <c r="Q1699" s="56" t="s">
        <v>241</v>
      </c>
      <c r="R1699" s="56" t="s">
        <v>339</v>
      </c>
      <c r="S1699" s="56">
        <v>140626</v>
      </c>
      <c r="T1699" s="1" t="s">
        <v>238</v>
      </c>
      <c r="U1699" s="56">
        <v>41456</v>
      </c>
      <c r="V1699" s="56">
        <v>43465</v>
      </c>
      <c r="W1699" s="56">
        <v>41365</v>
      </c>
      <c r="X1699" s="56">
        <v>43465</v>
      </c>
      <c r="Y1699" s="56" t="s">
        <v>340</v>
      </c>
      <c r="Z1699" s="56" t="s">
        <v>341</v>
      </c>
      <c r="AA1699" s="56" t="s">
        <v>342</v>
      </c>
      <c r="AB1699" s="56" t="s">
        <v>343</v>
      </c>
      <c r="AC1699" s="56" t="s">
        <v>342</v>
      </c>
      <c r="AD1699" s="56" t="s">
        <v>342</v>
      </c>
      <c r="AE1699" s="56" t="s">
        <v>334</v>
      </c>
      <c r="AF1699" s="56" t="s">
        <v>291</v>
      </c>
      <c r="AG1699" s="56">
        <v>2016</v>
      </c>
      <c r="AH1699" s="56" t="s">
        <v>80</v>
      </c>
      <c r="AI1699" s="56" t="s">
        <v>348</v>
      </c>
      <c r="AJ1699" s="56">
        <v>3</v>
      </c>
      <c r="AK1699" s="1">
        <v>42369</v>
      </c>
      <c r="AL1699" s="56" t="s">
        <v>619</v>
      </c>
      <c r="AM1699" s="56">
        <v>42817</v>
      </c>
      <c r="AN1699" s="56" t="s">
        <v>987</v>
      </c>
      <c r="AO1699" s="1">
        <v>42381</v>
      </c>
      <c r="AP1699" s="56" t="s">
        <v>592</v>
      </c>
      <c r="AQ1699" s="56">
        <v>253</v>
      </c>
      <c r="AR1699" s="56">
        <v>0</v>
      </c>
      <c r="AS1699" s="56" t="s">
        <v>346</v>
      </c>
      <c r="BB1699" s="56" t="s">
        <v>339</v>
      </c>
      <c r="BC1699" s="56" t="s">
        <v>263</v>
      </c>
      <c r="BD1699" s="56" t="s">
        <v>593</v>
      </c>
      <c r="BE1699" s="56" t="s">
        <v>347</v>
      </c>
      <c r="BF1699" s="56" t="s">
        <v>334</v>
      </c>
      <c r="BG1699" s="56" t="s">
        <v>594</v>
      </c>
      <c r="BH1699" s="56">
        <v>0</v>
      </c>
      <c r="BI1699" s="56">
        <v>0</v>
      </c>
      <c r="BJ1699" s="56">
        <v>1</v>
      </c>
    </row>
    <row r="1700" spans="1:62" hidden="1" x14ac:dyDescent="0.3">
      <c r="A1700" s="56">
        <v>49209497</v>
      </c>
      <c r="B1700" s="86">
        <v>599473</v>
      </c>
      <c r="C1700" s="1">
        <v>42893</v>
      </c>
      <c r="D1700" s="56" t="s">
        <v>587</v>
      </c>
      <c r="E1700" s="56" t="s">
        <v>588</v>
      </c>
      <c r="F1700" s="56" t="s">
        <v>334</v>
      </c>
      <c r="G1700" s="56" t="s">
        <v>335</v>
      </c>
      <c r="H1700" s="56" t="s">
        <v>336</v>
      </c>
      <c r="I1700" s="56" t="s">
        <v>589</v>
      </c>
      <c r="K1700" s="56" t="s">
        <v>337</v>
      </c>
      <c r="L1700" s="56" t="s">
        <v>590</v>
      </c>
      <c r="M1700" s="56" t="s">
        <v>986</v>
      </c>
      <c r="N1700" s="56" t="s">
        <v>1043</v>
      </c>
      <c r="O1700" s="56" t="s">
        <v>943</v>
      </c>
      <c r="P1700" s="1" t="s">
        <v>188</v>
      </c>
      <c r="Q1700" s="56" t="s">
        <v>241</v>
      </c>
      <c r="R1700" s="56" t="s">
        <v>339</v>
      </c>
      <c r="S1700" s="56">
        <v>140626</v>
      </c>
      <c r="T1700" s="1" t="s">
        <v>238</v>
      </c>
      <c r="U1700" s="56">
        <v>41456</v>
      </c>
      <c r="V1700" s="56">
        <v>43465</v>
      </c>
      <c r="W1700" s="56">
        <v>41365</v>
      </c>
      <c r="X1700" s="56">
        <v>43465</v>
      </c>
      <c r="Y1700" s="56" t="s">
        <v>340</v>
      </c>
      <c r="Z1700" s="56" t="s">
        <v>341</v>
      </c>
      <c r="AA1700" s="56" t="s">
        <v>342</v>
      </c>
      <c r="AB1700" s="56" t="s">
        <v>343</v>
      </c>
      <c r="AC1700" s="56" t="s">
        <v>342</v>
      </c>
      <c r="AD1700" s="56" t="s">
        <v>342</v>
      </c>
      <c r="AE1700" s="56" t="s">
        <v>334</v>
      </c>
      <c r="AF1700" s="56" t="s">
        <v>291</v>
      </c>
      <c r="AG1700" s="56">
        <v>2016</v>
      </c>
      <c r="AH1700" s="56" t="s">
        <v>80</v>
      </c>
      <c r="AI1700" s="56" t="s">
        <v>344</v>
      </c>
      <c r="AJ1700" s="56">
        <v>2</v>
      </c>
      <c r="AK1700" s="1">
        <v>42551</v>
      </c>
      <c r="AL1700" s="56" t="s">
        <v>872</v>
      </c>
      <c r="AM1700" s="56">
        <v>42817</v>
      </c>
      <c r="AN1700" s="56" t="s">
        <v>987</v>
      </c>
      <c r="AO1700" s="1">
        <v>42585</v>
      </c>
      <c r="AP1700" s="56" t="s">
        <v>592</v>
      </c>
      <c r="AQ1700" s="56">
        <v>253</v>
      </c>
      <c r="AR1700" s="56">
        <v>0</v>
      </c>
      <c r="AS1700" s="56" t="s">
        <v>346</v>
      </c>
      <c r="BB1700" s="56" t="s">
        <v>339</v>
      </c>
      <c r="BC1700" s="56" t="s">
        <v>263</v>
      </c>
      <c r="BD1700" s="56" t="s">
        <v>593</v>
      </c>
      <c r="BE1700" s="56" t="s">
        <v>347</v>
      </c>
      <c r="BF1700" s="56" t="s">
        <v>334</v>
      </c>
      <c r="BG1700" s="56" t="s">
        <v>594</v>
      </c>
      <c r="BH1700" s="56">
        <v>0</v>
      </c>
      <c r="BI1700" s="56">
        <v>0</v>
      </c>
      <c r="BJ1700" s="56">
        <v>1</v>
      </c>
    </row>
    <row r="1701" spans="1:62" hidden="1" x14ac:dyDescent="0.3">
      <c r="A1701" s="56">
        <v>49209498</v>
      </c>
      <c r="B1701" s="86">
        <v>599473</v>
      </c>
      <c r="C1701" s="1">
        <v>42893</v>
      </c>
      <c r="D1701" s="56" t="s">
        <v>587</v>
      </c>
      <c r="E1701" s="56" t="s">
        <v>588</v>
      </c>
      <c r="F1701" s="56" t="s">
        <v>334</v>
      </c>
      <c r="G1701" s="56" t="s">
        <v>335</v>
      </c>
      <c r="H1701" s="56" t="s">
        <v>336</v>
      </c>
      <c r="I1701" s="56" t="s">
        <v>589</v>
      </c>
      <c r="K1701" s="56" t="s">
        <v>337</v>
      </c>
      <c r="L1701" s="56" t="s">
        <v>590</v>
      </c>
      <c r="M1701" s="56" t="s">
        <v>986</v>
      </c>
      <c r="N1701" s="56" t="s">
        <v>1043</v>
      </c>
      <c r="O1701" s="56" t="s">
        <v>943</v>
      </c>
      <c r="P1701" s="1" t="s">
        <v>188</v>
      </c>
      <c r="Q1701" s="56" t="s">
        <v>241</v>
      </c>
      <c r="R1701" s="56" t="s">
        <v>339</v>
      </c>
      <c r="S1701" s="56">
        <v>140626</v>
      </c>
      <c r="T1701" s="1" t="s">
        <v>238</v>
      </c>
      <c r="U1701" s="56">
        <v>41456</v>
      </c>
      <c r="V1701" s="56">
        <v>43465</v>
      </c>
      <c r="W1701" s="56">
        <v>41365</v>
      </c>
      <c r="X1701" s="56">
        <v>43465</v>
      </c>
      <c r="Y1701" s="56" t="s">
        <v>340</v>
      </c>
      <c r="Z1701" s="56" t="s">
        <v>341</v>
      </c>
      <c r="AA1701" s="56" t="s">
        <v>342</v>
      </c>
      <c r="AB1701" s="56" t="s">
        <v>343</v>
      </c>
      <c r="AC1701" s="56" t="s">
        <v>342</v>
      </c>
      <c r="AD1701" s="56" t="s">
        <v>342</v>
      </c>
      <c r="AE1701" s="56" t="s">
        <v>334</v>
      </c>
      <c r="AF1701" s="56" t="s">
        <v>291</v>
      </c>
      <c r="AG1701" s="56">
        <v>2017</v>
      </c>
      <c r="AH1701" s="56" t="s">
        <v>80</v>
      </c>
      <c r="AI1701" s="56" t="s">
        <v>348</v>
      </c>
      <c r="AJ1701" s="56">
        <v>1</v>
      </c>
      <c r="AK1701" s="1">
        <v>42734</v>
      </c>
      <c r="AL1701" s="56" t="s">
        <v>911</v>
      </c>
      <c r="AM1701" s="56">
        <v>42817</v>
      </c>
      <c r="AN1701" s="56" t="s">
        <v>987</v>
      </c>
      <c r="AO1701" s="1">
        <v>42744</v>
      </c>
      <c r="AP1701" s="56" t="s">
        <v>592</v>
      </c>
      <c r="AQ1701" s="56">
        <v>253</v>
      </c>
      <c r="AR1701" s="56">
        <v>0</v>
      </c>
      <c r="AS1701" s="56" t="s">
        <v>346</v>
      </c>
      <c r="BB1701" s="56" t="s">
        <v>339</v>
      </c>
      <c r="BC1701" s="56" t="s">
        <v>263</v>
      </c>
      <c r="BD1701" s="56" t="s">
        <v>593</v>
      </c>
      <c r="BE1701" s="56" t="s">
        <v>347</v>
      </c>
      <c r="BF1701" s="56" t="s">
        <v>334</v>
      </c>
      <c r="BG1701" s="56" t="s">
        <v>594</v>
      </c>
      <c r="BH1701" s="56">
        <v>0</v>
      </c>
      <c r="BI1701" s="56">
        <v>0</v>
      </c>
      <c r="BJ1701" s="56">
        <v>1</v>
      </c>
    </row>
    <row r="1702" spans="1:62" hidden="1" x14ac:dyDescent="0.3">
      <c r="A1702" s="56">
        <v>49209504</v>
      </c>
      <c r="B1702" s="86">
        <v>599473</v>
      </c>
      <c r="C1702" s="1">
        <v>42893</v>
      </c>
      <c r="D1702" s="56" t="s">
        <v>587</v>
      </c>
      <c r="E1702" s="56" t="s">
        <v>588</v>
      </c>
      <c r="F1702" s="56" t="s">
        <v>334</v>
      </c>
      <c r="G1702" s="56" t="s">
        <v>335</v>
      </c>
      <c r="H1702" s="56" t="s">
        <v>336</v>
      </c>
      <c r="I1702" s="56" t="s">
        <v>589</v>
      </c>
      <c r="K1702" s="56" t="s">
        <v>337</v>
      </c>
      <c r="L1702" s="56" t="s">
        <v>590</v>
      </c>
      <c r="M1702" s="56" t="s">
        <v>986</v>
      </c>
      <c r="N1702" s="56" t="s">
        <v>1043</v>
      </c>
      <c r="O1702" s="56" t="s">
        <v>943</v>
      </c>
      <c r="P1702" s="1" t="s">
        <v>188</v>
      </c>
      <c r="Q1702" s="56" t="s">
        <v>241</v>
      </c>
      <c r="R1702" s="56" t="s">
        <v>339</v>
      </c>
      <c r="S1702" s="56">
        <v>140626</v>
      </c>
      <c r="T1702" s="1" t="s">
        <v>238</v>
      </c>
      <c r="U1702" s="56">
        <v>41456</v>
      </c>
      <c r="V1702" s="56">
        <v>43465</v>
      </c>
      <c r="W1702" s="56">
        <v>41365</v>
      </c>
      <c r="X1702" s="56">
        <v>43465</v>
      </c>
      <c r="Y1702" s="56" t="s">
        <v>340</v>
      </c>
      <c r="Z1702" s="56" t="s">
        <v>341</v>
      </c>
      <c r="AA1702" s="56" t="s">
        <v>342</v>
      </c>
      <c r="AB1702" s="56" t="s">
        <v>343</v>
      </c>
      <c r="AC1702" s="56" t="s">
        <v>342</v>
      </c>
      <c r="AD1702" s="56" t="s">
        <v>342</v>
      </c>
      <c r="AE1702" s="56" t="s">
        <v>334</v>
      </c>
      <c r="AF1702" s="56" t="s">
        <v>292</v>
      </c>
      <c r="AG1702" s="56">
        <v>2015</v>
      </c>
      <c r="AH1702" s="56" t="s">
        <v>80</v>
      </c>
      <c r="AI1702" s="56" t="s">
        <v>344</v>
      </c>
      <c r="AJ1702" s="56">
        <v>0</v>
      </c>
      <c r="AM1702" s="56">
        <v>42817</v>
      </c>
      <c r="AN1702" s="56" t="s">
        <v>987</v>
      </c>
      <c r="AO1702" s="1">
        <v>41813</v>
      </c>
      <c r="AP1702" s="56" t="s">
        <v>592</v>
      </c>
      <c r="AQ1702" s="56">
        <v>253</v>
      </c>
      <c r="AR1702" s="56">
        <v>0</v>
      </c>
      <c r="AS1702" s="56" t="s">
        <v>346</v>
      </c>
      <c r="BB1702" s="56" t="s">
        <v>339</v>
      </c>
      <c r="BC1702" s="56" t="s">
        <v>263</v>
      </c>
      <c r="BD1702" s="56" t="s">
        <v>593</v>
      </c>
      <c r="BE1702" s="56" t="s">
        <v>347</v>
      </c>
      <c r="BF1702" s="56" t="s">
        <v>334</v>
      </c>
      <c r="BG1702" s="56" t="s">
        <v>594</v>
      </c>
      <c r="BH1702" s="56">
        <v>0</v>
      </c>
      <c r="BI1702" s="56">
        <v>0</v>
      </c>
      <c r="BJ1702" s="56">
        <v>1</v>
      </c>
    </row>
    <row r="1703" spans="1:62" hidden="1" x14ac:dyDescent="0.3">
      <c r="A1703" s="56">
        <v>49209500</v>
      </c>
      <c r="B1703" s="86">
        <v>599473</v>
      </c>
      <c r="C1703" s="1">
        <v>42893</v>
      </c>
      <c r="D1703" s="56" t="s">
        <v>587</v>
      </c>
      <c r="E1703" s="56" t="s">
        <v>588</v>
      </c>
      <c r="F1703" s="56" t="s">
        <v>334</v>
      </c>
      <c r="G1703" s="56" t="s">
        <v>335</v>
      </c>
      <c r="H1703" s="56" t="s">
        <v>336</v>
      </c>
      <c r="I1703" s="56" t="s">
        <v>589</v>
      </c>
      <c r="K1703" s="56" t="s">
        <v>337</v>
      </c>
      <c r="L1703" s="56" t="s">
        <v>590</v>
      </c>
      <c r="M1703" s="56" t="s">
        <v>986</v>
      </c>
      <c r="N1703" s="56" t="s">
        <v>1043</v>
      </c>
      <c r="O1703" s="56" t="s">
        <v>943</v>
      </c>
      <c r="P1703" s="1" t="s">
        <v>188</v>
      </c>
      <c r="Q1703" s="56" t="s">
        <v>241</v>
      </c>
      <c r="R1703" s="56" t="s">
        <v>339</v>
      </c>
      <c r="S1703" s="56">
        <v>140626</v>
      </c>
      <c r="T1703" s="1" t="s">
        <v>238</v>
      </c>
      <c r="U1703" s="56">
        <v>41456</v>
      </c>
      <c r="V1703" s="56">
        <v>43465</v>
      </c>
      <c r="W1703" s="56">
        <v>41365</v>
      </c>
      <c r="X1703" s="56">
        <v>43465</v>
      </c>
      <c r="Y1703" s="56" t="s">
        <v>340</v>
      </c>
      <c r="Z1703" s="56" t="s">
        <v>341</v>
      </c>
      <c r="AA1703" s="56" t="s">
        <v>342</v>
      </c>
      <c r="AB1703" s="56" t="s">
        <v>343</v>
      </c>
      <c r="AC1703" s="56" t="s">
        <v>342</v>
      </c>
      <c r="AD1703" s="56" t="s">
        <v>342</v>
      </c>
      <c r="AE1703" s="56" t="s">
        <v>334</v>
      </c>
      <c r="AF1703" s="56" t="s">
        <v>292</v>
      </c>
      <c r="AG1703" s="56">
        <v>2014</v>
      </c>
      <c r="AH1703" s="56" t="s">
        <v>80</v>
      </c>
      <c r="AI1703" s="56" t="s">
        <v>348</v>
      </c>
      <c r="AJ1703" s="56">
        <v>1</v>
      </c>
      <c r="AM1703" s="56">
        <v>42817</v>
      </c>
      <c r="AN1703" s="56" t="s">
        <v>987</v>
      </c>
      <c r="AO1703" s="1">
        <v>41362</v>
      </c>
      <c r="AP1703" s="56" t="s">
        <v>595</v>
      </c>
      <c r="AQ1703" s="56">
        <v>253</v>
      </c>
      <c r="AR1703" s="56">
        <v>0</v>
      </c>
      <c r="AS1703" s="56" t="s">
        <v>346</v>
      </c>
      <c r="BB1703" s="56" t="s">
        <v>339</v>
      </c>
      <c r="BC1703" s="56" t="s">
        <v>263</v>
      </c>
      <c r="BD1703" s="56" t="s">
        <v>593</v>
      </c>
      <c r="BE1703" s="56" t="s">
        <v>347</v>
      </c>
      <c r="BF1703" s="56" t="s">
        <v>334</v>
      </c>
      <c r="BG1703" s="56" t="s">
        <v>594</v>
      </c>
      <c r="BH1703" s="56">
        <v>0</v>
      </c>
      <c r="BI1703" s="56">
        <v>0</v>
      </c>
      <c r="BJ1703" s="56">
        <v>1</v>
      </c>
    </row>
    <row r="1704" spans="1:62" hidden="1" x14ac:dyDescent="0.3">
      <c r="A1704" s="56">
        <v>49209502</v>
      </c>
      <c r="B1704" s="86">
        <v>599473</v>
      </c>
      <c r="C1704" s="1">
        <v>42893</v>
      </c>
      <c r="D1704" s="56" t="s">
        <v>587</v>
      </c>
      <c r="E1704" s="56" t="s">
        <v>588</v>
      </c>
      <c r="F1704" s="56" t="s">
        <v>334</v>
      </c>
      <c r="G1704" s="56" t="s">
        <v>335</v>
      </c>
      <c r="H1704" s="56" t="s">
        <v>336</v>
      </c>
      <c r="I1704" s="56" t="s">
        <v>589</v>
      </c>
      <c r="K1704" s="56" t="s">
        <v>337</v>
      </c>
      <c r="L1704" s="56" t="s">
        <v>590</v>
      </c>
      <c r="M1704" s="56" t="s">
        <v>986</v>
      </c>
      <c r="N1704" s="56" t="s">
        <v>1043</v>
      </c>
      <c r="O1704" s="56" t="s">
        <v>943</v>
      </c>
      <c r="P1704" s="1" t="s">
        <v>188</v>
      </c>
      <c r="Q1704" s="56" t="s">
        <v>241</v>
      </c>
      <c r="R1704" s="56" t="s">
        <v>339</v>
      </c>
      <c r="S1704" s="56">
        <v>140626</v>
      </c>
      <c r="T1704" s="1" t="s">
        <v>238</v>
      </c>
      <c r="U1704" s="56">
        <v>41456</v>
      </c>
      <c r="V1704" s="56">
        <v>43465</v>
      </c>
      <c r="W1704" s="56">
        <v>41365</v>
      </c>
      <c r="X1704" s="56">
        <v>43465</v>
      </c>
      <c r="Y1704" s="56" t="s">
        <v>340</v>
      </c>
      <c r="Z1704" s="56" t="s">
        <v>341</v>
      </c>
      <c r="AA1704" s="56" t="s">
        <v>342</v>
      </c>
      <c r="AB1704" s="56" t="s">
        <v>343</v>
      </c>
      <c r="AC1704" s="56" t="s">
        <v>342</v>
      </c>
      <c r="AD1704" s="56" t="s">
        <v>342</v>
      </c>
      <c r="AE1704" s="56" t="s">
        <v>334</v>
      </c>
      <c r="AF1704" s="56" t="s">
        <v>292</v>
      </c>
      <c r="AG1704" s="56">
        <v>2014</v>
      </c>
      <c r="AH1704" s="56" t="s">
        <v>80</v>
      </c>
      <c r="AI1704" s="56" t="s">
        <v>344</v>
      </c>
      <c r="AJ1704" s="56">
        <v>0</v>
      </c>
      <c r="AM1704" s="56">
        <v>42817</v>
      </c>
      <c r="AN1704" s="56" t="s">
        <v>987</v>
      </c>
      <c r="AO1704" s="1">
        <v>41813</v>
      </c>
      <c r="AP1704" s="56" t="s">
        <v>592</v>
      </c>
      <c r="AQ1704" s="56">
        <v>253</v>
      </c>
      <c r="AR1704" s="56">
        <v>0</v>
      </c>
      <c r="AS1704" s="56" t="s">
        <v>346</v>
      </c>
      <c r="BB1704" s="56" t="s">
        <v>339</v>
      </c>
      <c r="BC1704" s="56" t="s">
        <v>263</v>
      </c>
      <c r="BD1704" s="56" t="s">
        <v>593</v>
      </c>
      <c r="BE1704" s="56" t="s">
        <v>347</v>
      </c>
      <c r="BF1704" s="56" t="s">
        <v>334</v>
      </c>
      <c r="BG1704" s="56" t="s">
        <v>594</v>
      </c>
      <c r="BH1704" s="56">
        <v>0</v>
      </c>
      <c r="BI1704" s="56">
        <v>0</v>
      </c>
      <c r="BJ1704" s="56">
        <v>1</v>
      </c>
    </row>
    <row r="1705" spans="1:62" hidden="1" x14ac:dyDescent="0.3">
      <c r="A1705" s="56">
        <v>49209345</v>
      </c>
      <c r="B1705" s="86">
        <v>599473</v>
      </c>
      <c r="C1705" s="1">
        <v>42893</v>
      </c>
      <c r="D1705" s="56" t="s">
        <v>587</v>
      </c>
      <c r="E1705" s="56" t="s">
        <v>588</v>
      </c>
      <c r="F1705" s="56" t="s">
        <v>334</v>
      </c>
      <c r="G1705" s="56" t="s">
        <v>335</v>
      </c>
      <c r="H1705" s="56" t="s">
        <v>336</v>
      </c>
      <c r="I1705" s="56" t="s">
        <v>589</v>
      </c>
      <c r="K1705" s="56" t="s">
        <v>337</v>
      </c>
      <c r="L1705" s="56" t="s">
        <v>590</v>
      </c>
      <c r="M1705" s="56" t="s">
        <v>986</v>
      </c>
      <c r="N1705" s="56" t="s">
        <v>1043</v>
      </c>
      <c r="O1705" s="56" t="s">
        <v>943</v>
      </c>
      <c r="P1705" s="1" t="s">
        <v>110</v>
      </c>
      <c r="Q1705" s="56" t="s">
        <v>241</v>
      </c>
      <c r="R1705" s="56" t="s">
        <v>339</v>
      </c>
      <c r="S1705" s="56">
        <v>143489</v>
      </c>
      <c r="T1705" s="1" t="s">
        <v>257</v>
      </c>
      <c r="U1705" s="56">
        <v>41456</v>
      </c>
      <c r="V1705" s="56">
        <v>43465</v>
      </c>
      <c r="W1705" s="56">
        <v>41365</v>
      </c>
      <c r="X1705" s="56">
        <v>43465</v>
      </c>
      <c r="Y1705" s="56" t="s">
        <v>340</v>
      </c>
      <c r="Z1705" s="56" t="s">
        <v>341</v>
      </c>
      <c r="AA1705" s="56" t="s">
        <v>347</v>
      </c>
      <c r="AB1705" s="56" t="s">
        <v>343</v>
      </c>
      <c r="AC1705" s="56" t="s">
        <v>342</v>
      </c>
      <c r="AD1705" s="56" t="s">
        <v>342</v>
      </c>
      <c r="AE1705" s="56" t="s">
        <v>334</v>
      </c>
      <c r="AF1705" s="56" t="s">
        <v>292</v>
      </c>
      <c r="AG1705" s="56">
        <v>2014</v>
      </c>
      <c r="AH1705" s="56" t="s">
        <v>80</v>
      </c>
      <c r="AI1705" s="56" t="s">
        <v>348</v>
      </c>
      <c r="AJ1705" s="56">
        <v>0</v>
      </c>
      <c r="AM1705" s="56">
        <v>42817</v>
      </c>
      <c r="AN1705" s="56" t="s">
        <v>987</v>
      </c>
      <c r="AO1705" s="1">
        <v>41362</v>
      </c>
      <c r="AP1705" s="56" t="s">
        <v>595</v>
      </c>
      <c r="AQ1705" s="56">
        <v>64160</v>
      </c>
      <c r="AR1705" s="56">
        <v>0</v>
      </c>
      <c r="AS1705" s="56" t="s">
        <v>346</v>
      </c>
      <c r="BB1705" s="56" t="s">
        <v>339</v>
      </c>
      <c r="BC1705" s="56" t="s">
        <v>263</v>
      </c>
      <c r="BD1705" s="56" t="s">
        <v>593</v>
      </c>
      <c r="BE1705" s="56" t="s">
        <v>347</v>
      </c>
      <c r="BF1705" s="56" t="s">
        <v>334</v>
      </c>
      <c r="BG1705" s="56" t="s">
        <v>594</v>
      </c>
      <c r="BH1705" s="56">
        <v>0</v>
      </c>
      <c r="BI1705" s="56">
        <v>0</v>
      </c>
      <c r="BJ1705" s="56">
        <v>1</v>
      </c>
    </row>
    <row r="1706" spans="1:62" hidden="1" x14ac:dyDescent="0.3">
      <c r="A1706" s="56">
        <v>49209364</v>
      </c>
      <c r="B1706" s="86">
        <v>599473</v>
      </c>
      <c r="C1706" s="1">
        <v>42893</v>
      </c>
      <c r="D1706" s="56" t="s">
        <v>587</v>
      </c>
      <c r="E1706" s="56" t="s">
        <v>588</v>
      </c>
      <c r="F1706" s="56" t="s">
        <v>334</v>
      </c>
      <c r="G1706" s="56" t="s">
        <v>335</v>
      </c>
      <c r="H1706" s="56" t="s">
        <v>336</v>
      </c>
      <c r="I1706" s="56" t="s">
        <v>589</v>
      </c>
      <c r="K1706" s="56" t="s">
        <v>337</v>
      </c>
      <c r="L1706" s="56" t="s">
        <v>590</v>
      </c>
      <c r="M1706" s="56" t="s">
        <v>986</v>
      </c>
      <c r="N1706" s="56" t="s">
        <v>1043</v>
      </c>
      <c r="O1706" s="56" t="s">
        <v>943</v>
      </c>
      <c r="P1706" s="1" t="s">
        <v>110</v>
      </c>
      <c r="Q1706" s="56" t="s">
        <v>241</v>
      </c>
      <c r="R1706" s="56" t="s">
        <v>339</v>
      </c>
      <c r="S1706" s="56">
        <v>178950</v>
      </c>
      <c r="T1706" s="1" t="s">
        <v>111</v>
      </c>
      <c r="U1706" s="56">
        <v>41456</v>
      </c>
      <c r="V1706" s="56">
        <v>43465</v>
      </c>
      <c r="W1706" s="56">
        <v>41456</v>
      </c>
      <c r="X1706" s="56">
        <v>43465</v>
      </c>
      <c r="Y1706" s="56" t="s">
        <v>340</v>
      </c>
      <c r="Z1706" s="56" t="s">
        <v>341</v>
      </c>
      <c r="AA1706" s="56" t="s">
        <v>342</v>
      </c>
      <c r="AB1706" s="56" t="s">
        <v>343</v>
      </c>
      <c r="AC1706" s="56" t="s">
        <v>342</v>
      </c>
      <c r="AD1706" s="56" t="s">
        <v>347</v>
      </c>
      <c r="AE1706" s="56" t="s">
        <v>334</v>
      </c>
      <c r="AF1706" s="56" t="s">
        <v>292</v>
      </c>
      <c r="AG1706" s="56">
        <v>2016</v>
      </c>
      <c r="AH1706" s="56" t="s">
        <v>80</v>
      </c>
      <c r="AI1706" s="56" t="s">
        <v>348</v>
      </c>
      <c r="AJ1706" s="56">
        <v>1</v>
      </c>
      <c r="AM1706" s="56">
        <v>42817</v>
      </c>
      <c r="AN1706" s="56" t="s">
        <v>987</v>
      </c>
      <c r="AO1706" s="1">
        <v>41676</v>
      </c>
      <c r="AP1706" s="56" t="s">
        <v>595</v>
      </c>
      <c r="AQ1706" s="56">
        <v>257</v>
      </c>
      <c r="AR1706" s="56">
        <v>0</v>
      </c>
      <c r="AS1706" s="56" t="s">
        <v>346</v>
      </c>
      <c r="BB1706" s="56" t="s">
        <v>339</v>
      </c>
      <c r="BC1706" s="56" t="s">
        <v>263</v>
      </c>
      <c r="BD1706" s="56" t="s">
        <v>593</v>
      </c>
      <c r="BE1706" s="56" t="s">
        <v>347</v>
      </c>
      <c r="BF1706" s="56" t="s">
        <v>334</v>
      </c>
      <c r="BG1706" s="56" t="s">
        <v>594</v>
      </c>
      <c r="BH1706" s="56">
        <v>0</v>
      </c>
      <c r="BI1706" s="56">
        <v>0</v>
      </c>
      <c r="BJ1706" s="56">
        <v>1</v>
      </c>
    </row>
    <row r="1707" spans="1:62" hidden="1" x14ac:dyDescent="0.3">
      <c r="A1707" s="56">
        <v>49209503</v>
      </c>
      <c r="B1707" s="86">
        <v>599473</v>
      </c>
      <c r="C1707" s="1">
        <v>42893</v>
      </c>
      <c r="D1707" s="56" t="s">
        <v>587</v>
      </c>
      <c r="E1707" s="56" t="s">
        <v>588</v>
      </c>
      <c r="F1707" s="56" t="s">
        <v>334</v>
      </c>
      <c r="G1707" s="56" t="s">
        <v>335</v>
      </c>
      <c r="H1707" s="56" t="s">
        <v>336</v>
      </c>
      <c r="I1707" s="56" t="s">
        <v>589</v>
      </c>
      <c r="K1707" s="56" t="s">
        <v>337</v>
      </c>
      <c r="L1707" s="56" t="s">
        <v>590</v>
      </c>
      <c r="M1707" s="56" t="s">
        <v>986</v>
      </c>
      <c r="N1707" s="56" t="s">
        <v>1043</v>
      </c>
      <c r="O1707" s="56" t="s">
        <v>943</v>
      </c>
      <c r="P1707" s="1" t="s">
        <v>188</v>
      </c>
      <c r="Q1707" s="56" t="s">
        <v>241</v>
      </c>
      <c r="R1707" s="56" t="s">
        <v>339</v>
      </c>
      <c r="S1707" s="56">
        <v>140626</v>
      </c>
      <c r="T1707" s="1" t="s">
        <v>238</v>
      </c>
      <c r="U1707" s="56">
        <v>41456</v>
      </c>
      <c r="V1707" s="56">
        <v>43465</v>
      </c>
      <c r="W1707" s="56">
        <v>41365</v>
      </c>
      <c r="X1707" s="56">
        <v>43465</v>
      </c>
      <c r="Y1707" s="56" t="s">
        <v>340</v>
      </c>
      <c r="Z1707" s="56" t="s">
        <v>341</v>
      </c>
      <c r="AA1707" s="56" t="s">
        <v>342</v>
      </c>
      <c r="AB1707" s="56" t="s">
        <v>343</v>
      </c>
      <c r="AC1707" s="56" t="s">
        <v>342</v>
      </c>
      <c r="AD1707" s="56" t="s">
        <v>342</v>
      </c>
      <c r="AE1707" s="56" t="s">
        <v>334</v>
      </c>
      <c r="AF1707" s="56" t="s">
        <v>292</v>
      </c>
      <c r="AG1707" s="56">
        <v>2015</v>
      </c>
      <c r="AH1707" s="56" t="s">
        <v>80</v>
      </c>
      <c r="AI1707" s="56" t="s">
        <v>348</v>
      </c>
      <c r="AJ1707" s="56">
        <v>2</v>
      </c>
      <c r="AM1707" s="56">
        <v>42817</v>
      </c>
      <c r="AN1707" s="56" t="s">
        <v>987</v>
      </c>
      <c r="AO1707" s="1">
        <v>41362</v>
      </c>
      <c r="AP1707" s="56" t="s">
        <v>595</v>
      </c>
      <c r="AQ1707" s="56">
        <v>253</v>
      </c>
      <c r="AR1707" s="56">
        <v>0</v>
      </c>
      <c r="AS1707" s="56" t="s">
        <v>346</v>
      </c>
      <c r="BB1707" s="56" t="s">
        <v>339</v>
      </c>
      <c r="BC1707" s="56" t="s">
        <v>263</v>
      </c>
      <c r="BD1707" s="56" t="s">
        <v>593</v>
      </c>
      <c r="BE1707" s="56" t="s">
        <v>347</v>
      </c>
      <c r="BF1707" s="56" t="s">
        <v>334</v>
      </c>
      <c r="BG1707" s="56" t="s">
        <v>594</v>
      </c>
      <c r="BH1707" s="56">
        <v>0</v>
      </c>
      <c r="BI1707" s="56">
        <v>0</v>
      </c>
      <c r="BJ1707" s="56">
        <v>1</v>
      </c>
    </row>
    <row r="1708" spans="1:62" hidden="1" x14ac:dyDescent="0.3">
      <c r="A1708" s="56">
        <v>49209509</v>
      </c>
      <c r="B1708" s="86">
        <v>599473</v>
      </c>
      <c r="C1708" s="1">
        <v>42893</v>
      </c>
      <c r="D1708" s="56" t="s">
        <v>587</v>
      </c>
      <c r="E1708" s="56" t="s">
        <v>588</v>
      </c>
      <c r="F1708" s="56" t="s">
        <v>334</v>
      </c>
      <c r="G1708" s="56" t="s">
        <v>335</v>
      </c>
      <c r="H1708" s="56" t="s">
        <v>336</v>
      </c>
      <c r="I1708" s="56" t="s">
        <v>589</v>
      </c>
      <c r="K1708" s="56" t="s">
        <v>337</v>
      </c>
      <c r="L1708" s="56" t="s">
        <v>590</v>
      </c>
      <c r="M1708" s="56" t="s">
        <v>986</v>
      </c>
      <c r="N1708" s="56" t="s">
        <v>1043</v>
      </c>
      <c r="O1708" s="56" t="s">
        <v>943</v>
      </c>
      <c r="P1708" s="1" t="s">
        <v>188</v>
      </c>
      <c r="Q1708" s="56" t="s">
        <v>241</v>
      </c>
      <c r="R1708" s="56" t="s">
        <v>339</v>
      </c>
      <c r="S1708" s="56">
        <v>147382</v>
      </c>
      <c r="T1708" s="1" t="s">
        <v>193</v>
      </c>
      <c r="U1708" s="56">
        <v>41456</v>
      </c>
      <c r="V1708" s="56">
        <v>43465</v>
      </c>
      <c r="W1708" s="56">
        <v>41365</v>
      </c>
      <c r="X1708" s="56">
        <v>43465</v>
      </c>
      <c r="Y1708" s="56" t="s">
        <v>340</v>
      </c>
      <c r="Z1708" s="56" t="s">
        <v>341</v>
      </c>
      <c r="AA1708" s="56" t="s">
        <v>342</v>
      </c>
      <c r="AB1708" s="56" t="s">
        <v>343</v>
      </c>
      <c r="AC1708" s="56" t="s">
        <v>342</v>
      </c>
      <c r="AD1708" s="56" t="s">
        <v>342</v>
      </c>
      <c r="AE1708" s="56" t="s">
        <v>334</v>
      </c>
      <c r="AF1708" s="56" t="s">
        <v>291</v>
      </c>
      <c r="AG1708" s="56">
        <v>2014</v>
      </c>
      <c r="AH1708" s="56" t="s">
        <v>80</v>
      </c>
      <c r="AI1708" s="56" t="s">
        <v>348</v>
      </c>
      <c r="AJ1708" s="56">
        <v>2</v>
      </c>
      <c r="AK1708" s="1">
        <v>41639</v>
      </c>
      <c r="AL1708" s="56" t="s">
        <v>623</v>
      </c>
      <c r="AM1708" s="56">
        <v>42817</v>
      </c>
      <c r="AN1708" s="56" t="s">
        <v>987</v>
      </c>
      <c r="AO1708" s="1">
        <v>41663</v>
      </c>
      <c r="AP1708" s="56" t="s">
        <v>592</v>
      </c>
      <c r="AQ1708" s="56">
        <v>255</v>
      </c>
      <c r="AR1708" s="56">
        <v>0</v>
      </c>
      <c r="AS1708" s="56" t="s">
        <v>346</v>
      </c>
      <c r="BB1708" s="56" t="s">
        <v>339</v>
      </c>
      <c r="BC1708" s="56" t="s">
        <v>263</v>
      </c>
      <c r="BD1708" s="56" t="s">
        <v>593</v>
      </c>
      <c r="BE1708" s="56" t="s">
        <v>347</v>
      </c>
      <c r="BF1708" s="56" t="s">
        <v>334</v>
      </c>
      <c r="BG1708" s="56" t="s">
        <v>594</v>
      </c>
      <c r="BH1708" s="56">
        <v>0</v>
      </c>
      <c r="BI1708" s="56">
        <v>0</v>
      </c>
      <c r="BJ1708" s="56">
        <v>1</v>
      </c>
    </row>
    <row r="1709" spans="1:62" hidden="1" x14ac:dyDescent="0.3">
      <c r="A1709" s="56">
        <v>49209505</v>
      </c>
      <c r="B1709" s="86">
        <v>599473</v>
      </c>
      <c r="C1709" s="1">
        <v>42893</v>
      </c>
      <c r="D1709" s="56" t="s">
        <v>587</v>
      </c>
      <c r="E1709" s="56" t="s">
        <v>588</v>
      </c>
      <c r="F1709" s="56" t="s">
        <v>334</v>
      </c>
      <c r="G1709" s="56" t="s">
        <v>335</v>
      </c>
      <c r="H1709" s="56" t="s">
        <v>336</v>
      </c>
      <c r="I1709" s="56" t="s">
        <v>589</v>
      </c>
      <c r="K1709" s="56" t="s">
        <v>337</v>
      </c>
      <c r="L1709" s="56" t="s">
        <v>590</v>
      </c>
      <c r="M1709" s="56" t="s">
        <v>986</v>
      </c>
      <c r="N1709" s="56" t="s">
        <v>1043</v>
      </c>
      <c r="O1709" s="56" t="s">
        <v>943</v>
      </c>
      <c r="P1709" s="1" t="s">
        <v>188</v>
      </c>
      <c r="Q1709" s="56" t="s">
        <v>241</v>
      </c>
      <c r="R1709" s="56" t="s">
        <v>339</v>
      </c>
      <c r="S1709" s="56">
        <v>140626</v>
      </c>
      <c r="T1709" s="1" t="s">
        <v>238</v>
      </c>
      <c r="U1709" s="56">
        <v>41456</v>
      </c>
      <c r="V1709" s="56">
        <v>43465</v>
      </c>
      <c r="W1709" s="56">
        <v>41365</v>
      </c>
      <c r="X1709" s="56">
        <v>43465</v>
      </c>
      <c r="Y1709" s="56" t="s">
        <v>340</v>
      </c>
      <c r="Z1709" s="56" t="s">
        <v>341</v>
      </c>
      <c r="AA1709" s="56" t="s">
        <v>342</v>
      </c>
      <c r="AB1709" s="56" t="s">
        <v>343</v>
      </c>
      <c r="AC1709" s="56" t="s">
        <v>342</v>
      </c>
      <c r="AD1709" s="56" t="s">
        <v>342</v>
      </c>
      <c r="AE1709" s="56" t="s">
        <v>334</v>
      </c>
      <c r="AF1709" s="56" t="s">
        <v>292</v>
      </c>
      <c r="AG1709" s="56">
        <v>2016</v>
      </c>
      <c r="AH1709" s="56" t="s">
        <v>80</v>
      </c>
      <c r="AI1709" s="56" t="s">
        <v>348</v>
      </c>
      <c r="AJ1709" s="56">
        <v>1</v>
      </c>
      <c r="AM1709" s="56">
        <v>42817</v>
      </c>
      <c r="AN1709" s="56" t="s">
        <v>987</v>
      </c>
      <c r="AO1709" s="1">
        <v>41813</v>
      </c>
      <c r="AP1709" s="56" t="s">
        <v>592</v>
      </c>
      <c r="AQ1709" s="56">
        <v>253</v>
      </c>
      <c r="AR1709" s="56">
        <v>0</v>
      </c>
      <c r="AS1709" s="56" t="s">
        <v>346</v>
      </c>
      <c r="BB1709" s="56" t="s">
        <v>339</v>
      </c>
      <c r="BC1709" s="56" t="s">
        <v>263</v>
      </c>
      <c r="BD1709" s="56" t="s">
        <v>593</v>
      </c>
      <c r="BE1709" s="56" t="s">
        <v>347</v>
      </c>
      <c r="BF1709" s="56" t="s">
        <v>334</v>
      </c>
      <c r="BG1709" s="56" t="s">
        <v>594</v>
      </c>
      <c r="BH1709" s="56">
        <v>0</v>
      </c>
      <c r="BI1709" s="56">
        <v>0</v>
      </c>
      <c r="BJ1709" s="56">
        <v>1</v>
      </c>
    </row>
    <row r="1710" spans="1:62" hidden="1" x14ac:dyDescent="0.3">
      <c r="A1710" s="56">
        <v>49209506</v>
      </c>
      <c r="B1710" s="86">
        <v>599473</v>
      </c>
      <c r="C1710" s="1">
        <v>42893</v>
      </c>
      <c r="D1710" s="56" t="s">
        <v>587</v>
      </c>
      <c r="E1710" s="56" t="s">
        <v>588</v>
      </c>
      <c r="F1710" s="56" t="s">
        <v>334</v>
      </c>
      <c r="G1710" s="56" t="s">
        <v>335</v>
      </c>
      <c r="H1710" s="56" t="s">
        <v>336</v>
      </c>
      <c r="I1710" s="56" t="s">
        <v>589</v>
      </c>
      <c r="K1710" s="56" t="s">
        <v>337</v>
      </c>
      <c r="L1710" s="56" t="s">
        <v>590</v>
      </c>
      <c r="M1710" s="56" t="s">
        <v>986</v>
      </c>
      <c r="N1710" s="56" t="s">
        <v>1043</v>
      </c>
      <c r="O1710" s="56" t="s">
        <v>943</v>
      </c>
      <c r="P1710" s="1" t="s">
        <v>188</v>
      </c>
      <c r="Q1710" s="56" t="s">
        <v>241</v>
      </c>
      <c r="R1710" s="56" t="s">
        <v>339</v>
      </c>
      <c r="S1710" s="56">
        <v>140626</v>
      </c>
      <c r="T1710" s="1" t="s">
        <v>238</v>
      </c>
      <c r="U1710" s="56">
        <v>41456</v>
      </c>
      <c r="V1710" s="56">
        <v>43465</v>
      </c>
      <c r="W1710" s="56">
        <v>41365</v>
      </c>
      <c r="X1710" s="56">
        <v>43465</v>
      </c>
      <c r="Y1710" s="56" t="s">
        <v>340</v>
      </c>
      <c r="Z1710" s="56" t="s">
        <v>341</v>
      </c>
      <c r="AA1710" s="56" t="s">
        <v>342</v>
      </c>
      <c r="AB1710" s="56" t="s">
        <v>343</v>
      </c>
      <c r="AC1710" s="56" t="s">
        <v>342</v>
      </c>
      <c r="AD1710" s="56" t="s">
        <v>342</v>
      </c>
      <c r="AE1710" s="56" t="s">
        <v>334</v>
      </c>
      <c r="AF1710" s="56" t="s">
        <v>292</v>
      </c>
      <c r="AG1710" s="56">
        <v>2016</v>
      </c>
      <c r="AH1710" s="56" t="s">
        <v>80</v>
      </c>
      <c r="AI1710" s="56" t="s">
        <v>344</v>
      </c>
      <c r="AJ1710" s="56">
        <v>1</v>
      </c>
      <c r="AM1710" s="56">
        <v>42817</v>
      </c>
      <c r="AN1710" s="56" t="s">
        <v>987</v>
      </c>
      <c r="AO1710" s="1">
        <v>41362</v>
      </c>
      <c r="AP1710" s="56" t="s">
        <v>595</v>
      </c>
      <c r="AQ1710" s="56">
        <v>253</v>
      </c>
      <c r="AR1710" s="56">
        <v>0</v>
      </c>
      <c r="AS1710" s="56" t="s">
        <v>346</v>
      </c>
      <c r="BB1710" s="56" t="s">
        <v>339</v>
      </c>
      <c r="BC1710" s="56" t="s">
        <v>263</v>
      </c>
      <c r="BD1710" s="56" t="s">
        <v>593</v>
      </c>
      <c r="BE1710" s="56" t="s">
        <v>347</v>
      </c>
      <c r="BF1710" s="56" t="s">
        <v>334</v>
      </c>
      <c r="BG1710" s="56" t="s">
        <v>594</v>
      </c>
      <c r="BH1710" s="56">
        <v>0</v>
      </c>
      <c r="BI1710" s="56">
        <v>0</v>
      </c>
      <c r="BJ1710" s="56">
        <v>1</v>
      </c>
    </row>
    <row r="1711" spans="1:62" hidden="1" x14ac:dyDescent="0.3">
      <c r="A1711" s="56">
        <v>49209507</v>
      </c>
      <c r="B1711" s="86">
        <v>599473</v>
      </c>
      <c r="C1711" s="1">
        <v>42893</v>
      </c>
      <c r="D1711" s="56" t="s">
        <v>587</v>
      </c>
      <c r="E1711" s="56" t="s">
        <v>588</v>
      </c>
      <c r="F1711" s="56" t="s">
        <v>334</v>
      </c>
      <c r="G1711" s="56" t="s">
        <v>335</v>
      </c>
      <c r="H1711" s="56" t="s">
        <v>336</v>
      </c>
      <c r="I1711" s="56" t="s">
        <v>589</v>
      </c>
      <c r="K1711" s="56" t="s">
        <v>337</v>
      </c>
      <c r="L1711" s="56" t="s">
        <v>590</v>
      </c>
      <c r="M1711" s="56" t="s">
        <v>986</v>
      </c>
      <c r="N1711" s="56" t="s">
        <v>1043</v>
      </c>
      <c r="O1711" s="56" t="s">
        <v>943</v>
      </c>
      <c r="P1711" s="1" t="s">
        <v>188</v>
      </c>
      <c r="Q1711" s="56" t="s">
        <v>241</v>
      </c>
      <c r="R1711" s="56" t="s">
        <v>339</v>
      </c>
      <c r="S1711" s="56">
        <v>140626</v>
      </c>
      <c r="T1711" s="1" t="s">
        <v>238</v>
      </c>
      <c r="U1711" s="56">
        <v>41456</v>
      </c>
      <c r="V1711" s="56">
        <v>43465</v>
      </c>
      <c r="W1711" s="56">
        <v>41365</v>
      </c>
      <c r="X1711" s="56">
        <v>43465</v>
      </c>
      <c r="Y1711" s="56" t="s">
        <v>340</v>
      </c>
      <c r="Z1711" s="56" t="s">
        <v>341</v>
      </c>
      <c r="AA1711" s="56" t="s">
        <v>342</v>
      </c>
      <c r="AB1711" s="56" t="s">
        <v>343</v>
      </c>
      <c r="AC1711" s="56" t="s">
        <v>342</v>
      </c>
      <c r="AD1711" s="56" t="s">
        <v>342</v>
      </c>
      <c r="AE1711" s="56" t="s">
        <v>334</v>
      </c>
      <c r="AF1711" s="56" t="s">
        <v>292</v>
      </c>
      <c r="AG1711" s="56">
        <v>2017</v>
      </c>
      <c r="AH1711" s="56" t="s">
        <v>80</v>
      </c>
      <c r="AI1711" s="56" t="s">
        <v>348</v>
      </c>
      <c r="AJ1711" s="56">
        <v>1</v>
      </c>
      <c r="AM1711" s="56">
        <v>42817</v>
      </c>
      <c r="AN1711" s="56" t="s">
        <v>987</v>
      </c>
      <c r="AO1711" s="1">
        <v>41813</v>
      </c>
      <c r="AP1711" s="56" t="s">
        <v>592</v>
      </c>
      <c r="AQ1711" s="56">
        <v>253</v>
      </c>
      <c r="AR1711" s="56">
        <v>0</v>
      </c>
      <c r="AS1711" s="56" t="s">
        <v>346</v>
      </c>
      <c r="BB1711" s="56" t="s">
        <v>339</v>
      </c>
      <c r="BC1711" s="56" t="s">
        <v>263</v>
      </c>
      <c r="BD1711" s="56" t="s">
        <v>593</v>
      </c>
      <c r="BE1711" s="56" t="s">
        <v>347</v>
      </c>
      <c r="BF1711" s="56" t="s">
        <v>334</v>
      </c>
      <c r="BG1711" s="56" t="s">
        <v>594</v>
      </c>
      <c r="BH1711" s="56">
        <v>0</v>
      </c>
      <c r="BI1711" s="56">
        <v>0</v>
      </c>
      <c r="BJ1711" s="56">
        <v>1</v>
      </c>
    </row>
    <row r="1712" spans="1:62" hidden="1" x14ac:dyDescent="0.3">
      <c r="A1712" s="56">
        <v>49209511</v>
      </c>
      <c r="B1712" s="86">
        <v>599473</v>
      </c>
      <c r="C1712" s="1">
        <v>42893</v>
      </c>
      <c r="D1712" s="56" t="s">
        <v>587</v>
      </c>
      <c r="E1712" s="56" t="s">
        <v>588</v>
      </c>
      <c r="F1712" s="56" t="s">
        <v>334</v>
      </c>
      <c r="G1712" s="56" t="s">
        <v>335</v>
      </c>
      <c r="H1712" s="56" t="s">
        <v>336</v>
      </c>
      <c r="I1712" s="56" t="s">
        <v>589</v>
      </c>
      <c r="K1712" s="56" t="s">
        <v>337</v>
      </c>
      <c r="L1712" s="56" t="s">
        <v>590</v>
      </c>
      <c r="M1712" s="56" t="s">
        <v>986</v>
      </c>
      <c r="N1712" s="56" t="s">
        <v>1043</v>
      </c>
      <c r="O1712" s="56" t="s">
        <v>943</v>
      </c>
      <c r="P1712" s="1" t="s">
        <v>188</v>
      </c>
      <c r="Q1712" s="56" t="s">
        <v>241</v>
      </c>
      <c r="R1712" s="56" t="s">
        <v>339</v>
      </c>
      <c r="S1712" s="56">
        <v>147382</v>
      </c>
      <c r="T1712" s="1" t="s">
        <v>193</v>
      </c>
      <c r="U1712" s="56">
        <v>41456</v>
      </c>
      <c r="V1712" s="56">
        <v>43465</v>
      </c>
      <c r="W1712" s="56">
        <v>41365</v>
      </c>
      <c r="X1712" s="56">
        <v>43465</v>
      </c>
      <c r="Y1712" s="56" t="s">
        <v>340</v>
      </c>
      <c r="Z1712" s="56" t="s">
        <v>341</v>
      </c>
      <c r="AA1712" s="56" t="s">
        <v>342</v>
      </c>
      <c r="AB1712" s="56" t="s">
        <v>343</v>
      </c>
      <c r="AC1712" s="56" t="s">
        <v>342</v>
      </c>
      <c r="AD1712" s="56" t="s">
        <v>342</v>
      </c>
      <c r="AE1712" s="56" t="s">
        <v>334</v>
      </c>
      <c r="AF1712" s="56" t="s">
        <v>291</v>
      </c>
      <c r="AG1712" s="56">
        <v>2015</v>
      </c>
      <c r="AH1712" s="56" t="s">
        <v>80</v>
      </c>
      <c r="AI1712" s="56" t="s">
        <v>344</v>
      </c>
      <c r="AJ1712" s="56">
        <v>5</v>
      </c>
      <c r="AK1712" s="1">
        <v>42185</v>
      </c>
      <c r="AL1712" s="56" t="s">
        <v>615</v>
      </c>
      <c r="AM1712" s="56">
        <v>42817</v>
      </c>
      <c r="AN1712" s="56" t="s">
        <v>987</v>
      </c>
      <c r="AO1712" s="1">
        <v>42206</v>
      </c>
      <c r="AP1712" s="56" t="s">
        <v>592</v>
      </c>
      <c r="AQ1712" s="56">
        <v>255</v>
      </c>
      <c r="AR1712" s="56">
        <v>0</v>
      </c>
      <c r="AS1712" s="56" t="s">
        <v>346</v>
      </c>
      <c r="BB1712" s="56" t="s">
        <v>339</v>
      </c>
      <c r="BC1712" s="56" t="s">
        <v>263</v>
      </c>
      <c r="BD1712" s="56" t="s">
        <v>593</v>
      </c>
      <c r="BE1712" s="56" t="s">
        <v>347</v>
      </c>
      <c r="BF1712" s="56" t="s">
        <v>334</v>
      </c>
      <c r="BG1712" s="56" t="s">
        <v>594</v>
      </c>
      <c r="BH1712" s="56">
        <v>0</v>
      </c>
      <c r="BI1712" s="56">
        <v>0</v>
      </c>
      <c r="BJ1712" s="56">
        <v>1</v>
      </c>
    </row>
    <row r="1713" spans="1:62" hidden="1" x14ac:dyDescent="0.3">
      <c r="A1713" s="56">
        <v>49209512</v>
      </c>
      <c r="B1713" s="86">
        <v>599473</v>
      </c>
      <c r="C1713" s="1">
        <v>42893</v>
      </c>
      <c r="D1713" s="56" t="s">
        <v>587</v>
      </c>
      <c r="E1713" s="56" t="s">
        <v>588</v>
      </c>
      <c r="F1713" s="56" t="s">
        <v>334</v>
      </c>
      <c r="G1713" s="56" t="s">
        <v>335</v>
      </c>
      <c r="H1713" s="56" t="s">
        <v>336</v>
      </c>
      <c r="I1713" s="56" t="s">
        <v>589</v>
      </c>
      <c r="K1713" s="56" t="s">
        <v>337</v>
      </c>
      <c r="L1713" s="56" t="s">
        <v>590</v>
      </c>
      <c r="M1713" s="56" t="s">
        <v>986</v>
      </c>
      <c r="N1713" s="56" t="s">
        <v>1043</v>
      </c>
      <c r="O1713" s="56" t="s">
        <v>943</v>
      </c>
      <c r="P1713" s="1" t="s">
        <v>188</v>
      </c>
      <c r="Q1713" s="56" t="s">
        <v>241</v>
      </c>
      <c r="R1713" s="56" t="s">
        <v>339</v>
      </c>
      <c r="S1713" s="56">
        <v>147382</v>
      </c>
      <c r="T1713" s="1" t="s">
        <v>193</v>
      </c>
      <c r="U1713" s="56">
        <v>41456</v>
      </c>
      <c r="V1713" s="56">
        <v>43465</v>
      </c>
      <c r="W1713" s="56">
        <v>41365</v>
      </c>
      <c r="X1713" s="56">
        <v>43465</v>
      </c>
      <c r="Y1713" s="56" t="s">
        <v>340</v>
      </c>
      <c r="Z1713" s="56" t="s">
        <v>341</v>
      </c>
      <c r="AA1713" s="56" t="s">
        <v>342</v>
      </c>
      <c r="AB1713" s="56" t="s">
        <v>343</v>
      </c>
      <c r="AC1713" s="56" t="s">
        <v>342</v>
      </c>
      <c r="AD1713" s="56" t="s">
        <v>342</v>
      </c>
      <c r="AE1713" s="56" t="s">
        <v>334</v>
      </c>
      <c r="AF1713" s="56" t="s">
        <v>291</v>
      </c>
      <c r="AG1713" s="56">
        <v>2016</v>
      </c>
      <c r="AH1713" s="56" t="s">
        <v>80</v>
      </c>
      <c r="AI1713" s="56" t="s">
        <v>348</v>
      </c>
      <c r="AJ1713" s="56">
        <v>3</v>
      </c>
      <c r="AK1713" s="1">
        <v>42369</v>
      </c>
      <c r="AL1713" s="56" t="s">
        <v>606</v>
      </c>
      <c r="AM1713" s="56">
        <v>42817</v>
      </c>
      <c r="AN1713" s="56" t="s">
        <v>987</v>
      </c>
      <c r="AO1713" s="1">
        <v>42381</v>
      </c>
      <c r="AP1713" s="56" t="s">
        <v>592</v>
      </c>
      <c r="AQ1713" s="56">
        <v>255</v>
      </c>
      <c r="AR1713" s="56">
        <v>0</v>
      </c>
      <c r="AS1713" s="56" t="s">
        <v>346</v>
      </c>
      <c r="BB1713" s="56" t="s">
        <v>339</v>
      </c>
      <c r="BC1713" s="56" t="s">
        <v>263</v>
      </c>
      <c r="BD1713" s="56" t="s">
        <v>593</v>
      </c>
      <c r="BE1713" s="56" t="s">
        <v>347</v>
      </c>
      <c r="BF1713" s="56" t="s">
        <v>334</v>
      </c>
      <c r="BG1713" s="56" t="s">
        <v>594</v>
      </c>
      <c r="BH1713" s="56">
        <v>0</v>
      </c>
      <c r="BI1713" s="56">
        <v>0</v>
      </c>
      <c r="BJ1713" s="56">
        <v>1</v>
      </c>
    </row>
    <row r="1714" spans="1:62" hidden="1" x14ac:dyDescent="0.3">
      <c r="A1714" s="56">
        <v>49209513</v>
      </c>
      <c r="B1714" s="86">
        <v>599473</v>
      </c>
      <c r="C1714" s="1">
        <v>42893</v>
      </c>
      <c r="D1714" s="56" t="s">
        <v>587</v>
      </c>
      <c r="E1714" s="56" t="s">
        <v>588</v>
      </c>
      <c r="F1714" s="56" t="s">
        <v>334</v>
      </c>
      <c r="G1714" s="56" t="s">
        <v>335</v>
      </c>
      <c r="H1714" s="56" t="s">
        <v>336</v>
      </c>
      <c r="I1714" s="56" t="s">
        <v>589</v>
      </c>
      <c r="K1714" s="56" t="s">
        <v>337</v>
      </c>
      <c r="L1714" s="56" t="s">
        <v>590</v>
      </c>
      <c r="M1714" s="56" t="s">
        <v>986</v>
      </c>
      <c r="N1714" s="56" t="s">
        <v>1043</v>
      </c>
      <c r="O1714" s="56" t="s">
        <v>943</v>
      </c>
      <c r="P1714" s="1" t="s">
        <v>188</v>
      </c>
      <c r="Q1714" s="56" t="s">
        <v>241</v>
      </c>
      <c r="R1714" s="56" t="s">
        <v>339</v>
      </c>
      <c r="S1714" s="56">
        <v>147382</v>
      </c>
      <c r="T1714" s="1" t="s">
        <v>193</v>
      </c>
      <c r="U1714" s="56">
        <v>41456</v>
      </c>
      <c r="V1714" s="56">
        <v>43465</v>
      </c>
      <c r="W1714" s="56">
        <v>41365</v>
      </c>
      <c r="X1714" s="56">
        <v>43465</v>
      </c>
      <c r="Y1714" s="56" t="s">
        <v>340</v>
      </c>
      <c r="Z1714" s="56" t="s">
        <v>341</v>
      </c>
      <c r="AA1714" s="56" t="s">
        <v>342</v>
      </c>
      <c r="AB1714" s="56" t="s">
        <v>343</v>
      </c>
      <c r="AC1714" s="56" t="s">
        <v>342</v>
      </c>
      <c r="AD1714" s="56" t="s">
        <v>342</v>
      </c>
      <c r="AE1714" s="56" t="s">
        <v>334</v>
      </c>
      <c r="AF1714" s="56" t="s">
        <v>291</v>
      </c>
      <c r="AG1714" s="56">
        <v>2016</v>
      </c>
      <c r="AH1714" s="56" t="s">
        <v>80</v>
      </c>
      <c r="AI1714" s="56" t="s">
        <v>344</v>
      </c>
      <c r="AJ1714" s="56">
        <v>5</v>
      </c>
      <c r="AK1714" s="1">
        <v>42551</v>
      </c>
      <c r="AL1714" s="56" t="s">
        <v>874</v>
      </c>
      <c r="AM1714" s="56">
        <v>42817</v>
      </c>
      <c r="AN1714" s="56" t="s">
        <v>987</v>
      </c>
      <c r="AO1714" s="1">
        <v>42585</v>
      </c>
      <c r="AP1714" s="56" t="s">
        <v>592</v>
      </c>
      <c r="AQ1714" s="56">
        <v>255</v>
      </c>
      <c r="AR1714" s="56">
        <v>0</v>
      </c>
      <c r="AS1714" s="56" t="s">
        <v>346</v>
      </c>
      <c r="BB1714" s="56" t="s">
        <v>339</v>
      </c>
      <c r="BC1714" s="56" t="s">
        <v>263</v>
      </c>
      <c r="BD1714" s="56" t="s">
        <v>593</v>
      </c>
      <c r="BE1714" s="56" t="s">
        <v>347</v>
      </c>
      <c r="BF1714" s="56" t="s">
        <v>334</v>
      </c>
      <c r="BG1714" s="56" t="s">
        <v>594</v>
      </c>
      <c r="BH1714" s="56">
        <v>0</v>
      </c>
      <c r="BI1714" s="56">
        <v>0</v>
      </c>
      <c r="BJ1714" s="56">
        <v>1</v>
      </c>
    </row>
    <row r="1715" spans="1:62" hidden="1" x14ac:dyDescent="0.3">
      <c r="A1715" s="56">
        <v>49209518</v>
      </c>
      <c r="B1715" s="86">
        <v>599473</v>
      </c>
      <c r="C1715" s="1">
        <v>42893</v>
      </c>
      <c r="D1715" s="56" t="s">
        <v>587</v>
      </c>
      <c r="E1715" s="56" t="s">
        <v>588</v>
      </c>
      <c r="F1715" s="56" t="s">
        <v>334</v>
      </c>
      <c r="G1715" s="56" t="s">
        <v>335</v>
      </c>
      <c r="H1715" s="56" t="s">
        <v>336</v>
      </c>
      <c r="I1715" s="56" t="s">
        <v>589</v>
      </c>
      <c r="K1715" s="56" t="s">
        <v>337</v>
      </c>
      <c r="L1715" s="56" t="s">
        <v>590</v>
      </c>
      <c r="M1715" s="56" t="s">
        <v>986</v>
      </c>
      <c r="N1715" s="56" t="s">
        <v>1043</v>
      </c>
      <c r="O1715" s="56" t="s">
        <v>943</v>
      </c>
      <c r="P1715" s="1" t="s">
        <v>188</v>
      </c>
      <c r="Q1715" s="56" t="s">
        <v>241</v>
      </c>
      <c r="R1715" s="56" t="s">
        <v>339</v>
      </c>
      <c r="S1715" s="56">
        <v>147382</v>
      </c>
      <c r="T1715" s="1" t="s">
        <v>193</v>
      </c>
      <c r="U1715" s="56">
        <v>41456</v>
      </c>
      <c r="V1715" s="56">
        <v>43465</v>
      </c>
      <c r="W1715" s="56">
        <v>41365</v>
      </c>
      <c r="X1715" s="56">
        <v>43465</v>
      </c>
      <c r="Y1715" s="56" t="s">
        <v>340</v>
      </c>
      <c r="Z1715" s="56" t="s">
        <v>341</v>
      </c>
      <c r="AA1715" s="56" t="s">
        <v>342</v>
      </c>
      <c r="AB1715" s="56" t="s">
        <v>343</v>
      </c>
      <c r="AC1715" s="56" t="s">
        <v>342</v>
      </c>
      <c r="AD1715" s="56" t="s">
        <v>342</v>
      </c>
      <c r="AE1715" s="56" t="s">
        <v>334</v>
      </c>
      <c r="AF1715" s="56" t="s">
        <v>292</v>
      </c>
      <c r="AG1715" s="56">
        <v>2014</v>
      </c>
      <c r="AH1715" s="56" t="s">
        <v>80</v>
      </c>
      <c r="AI1715" s="56" t="s">
        <v>344</v>
      </c>
      <c r="AJ1715" s="56">
        <v>0</v>
      </c>
      <c r="AM1715" s="56">
        <v>42817</v>
      </c>
      <c r="AN1715" s="56" t="s">
        <v>987</v>
      </c>
      <c r="AO1715" s="1">
        <v>41813</v>
      </c>
      <c r="AP1715" s="56" t="s">
        <v>592</v>
      </c>
      <c r="AQ1715" s="56">
        <v>255</v>
      </c>
      <c r="AR1715" s="56">
        <v>0</v>
      </c>
      <c r="AS1715" s="56" t="s">
        <v>346</v>
      </c>
      <c r="BB1715" s="56" t="s">
        <v>339</v>
      </c>
      <c r="BC1715" s="56" t="s">
        <v>263</v>
      </c>
      <c r="BD1715" s="56" t="s">
        <v>593</v>
      </c>
      <c r="BE1715" s="56" t="s">
        <v>347</v>
      </c>
      <c r="BF1715" s="56" t="s">
        <v>334</v>
      </c>
      <c r="BG1715" s="56" t="s">
        <v>594</v>
      </c>
      <c r="BH1715" s="56">
        <v>0</v>
      </c>
      <c r="BI1715" s="56">
        <v>0</v>
      </c>
      <c r="BJ1715" s="56">
        <v>1</v>
      </c>
    </row>
    <row r="1716" spans="1:62" hidden="1" x14ac:dyDescent="0.3">
      <c r="A1716" s="56">
        <v>49209515</v>
      </c>
      <c r="B1716" s="86">
        <v>599473</v>
      </c>
      <c r="C1716" s="1">
        <v>42893</v>
      </c>
      <c r="D1716" s="56" t="s">
        <v>587</v>
      </c>
      <c r="E1716" s="56" t="s">
        <v>588</v>
      </c>
      <c r="F1716" s="56" t="s">
        <v>334</v>
      </c>
      <c r="G1716" s="56" t="s">
        <v>335</v>
      </c>
      <c r="H1716" s="56" t="s">
        <v>336</v>
      </c>
      <c r="I1716" s="56" t="s">
        <v>589</v>
      </c>
      <c r="K1716" s="56" t="s">
        <v>337</v>
      </c>
      <c r="L1716" s="56" t="s">
        <v>590</v>
      </c>
      <c r="M1716" s="56" t="s">
        <v>986</v>
      </c>
      <c r="N1716" s="56" t="s">
        <v>1043</v>
      </c>
      <c r="O1716" s="56" t="s">
        <v>943</v>
      </c>
      <c r="P1716" s="1" t="s">
        <v>188</v>
      </c>
      <c r="Q1716" s="56" t="s">
        <v>241</v>
      </c>
      <c r="R1716" s="56" t="s">
        <v>339</v>
      </c>
      <c r="S1716" s="56">
        <v>147382</v>
      </c>
      <c r="T1716" s="1" t="s">
        <v>193</v>
      </c>
      <c r="U1716" s="56">
        <v>41456</v>
      </c>
      <c r="V1716" s="56">
        <v>43465</v>
      </c>
      <c r="W1716" s="56">
        <v>41365</v>
      </c>
      <c r="X1716" s="56">
        <v>43465</v>
      </c>
      <c r="Y1716" s="56" t="s">
        <v>340</v>
      </c>
      <c r="Z1716" s="56" t="s">
        <v>341</v>
      </c>
      <c r="AA1716" s="56" t="s">
        <v>342</v>
      </c>
      <c r="AB1716" s="56" t="s">
        <v>343</v>
      </c>
      <c r="AC1716" s="56" t="s">
        <v>342</v>
      </c>
      <c r="AD1716" s="56" t="s">
        <v>342</v>
      </c>
      <c r="AE1716" s="56" t="s">
        <v>334</v>
      </c>
      <c r="AF1716" s="56" t="s">
        <v>291</v>
      </c>
      <c r="AG1716" s="56">
        <v>2017</v>
      </c>
      <c r="AH1716" s="56" t="s">
        <v>80</v>
      </c>
      <c r="AI1716" s="56" t="s">
        <v>348</v>
      </c>
      <c r="AJ1716" s="56">
        <v>0</v>
      </c>
      <c r="AK1716" s="1">
        <v>42734</v>
      </c>
      <c r="AL1716" s="56" t="s">
        <v>912</v>
      </c>
      <c r="AM1716" s="56">
        <v>42817</v>
      </c>
      <c r="AN1716" s="56" t="s">
        <v>987</v>
      </c>
      <c r="AO1716" s="1">
        <v>42744</v>
      </c>
      <c r="AP1716" s="56" t="s">
        <v>592</v>
      </c>
      <c r="AQ1716" s="56">
        <v>255</v>
      </c>
      <c r="AR1716" s="56">
        <v>0</v>
      </c>
      <c r="AS1716" s="56" t="s">
        <v>346</v>
      </c>
      <c r="BB1716" s="56" t="s">
        <v>339</v>
      </c>
      <c r="BC1716" s="56" t="s">
        <v>263</v>
      </c>
      <c r="BD1716" s="56" t="s">
        <v>593</v>
      </c>
      <c r="BE1716" s="56" t="s">
        <v>347</v>
      </c>
      <c r="BF1716" s="56" t="s">
        <v>334</v>
      </c>
      <c r="BG1716" s="56" t="s">
        <v>594</v>
      </c>
      <c r="BH1716" s="56">
        <v>0</v>
      </c>
      <c r="BI1716" s="56">
        <v>0</v>
      </c>
      <c r="BJ1716" s="56">
        <v>1</v>
      </c>
    </row>
    <row r="1717" spans="1:62" hidden="1" x14ac:dyDescent="0.3">
      <c r="A1717" s="56">
        <v>49209516</v>
      </c>
      <c r="B1717" s="86">
        <v>599473</v>
      </c>
      <c r="C1717" s="1">
        <v>42893</v>
      </c>
      <c r="D1717" s="56" t="s">
        <v>587</v>
      </c>
      <c r="E1717" s="56" t="s">
        <v>588</v>
      </c>
      <c r="F1717" s="56" t="s">
        <v>334</v>
      </c>
      <c r="G1717" s="56" t="s">
        <v>335</v>
      </c>
      <c r="H1717" s="56" t="s">
        <v>336</v>
      </c>
      <c r="I1717" s="56" t="s">
        <v>589</v>
      </c>
      <c r="K1717" s="56" t="s">
        <v>337</v>
      </c>
      <c r="L1717" s="56" t="s">
        <v>590</v>
      </c>
      <c r="M1717" s="56" t="s">
        <v>986</v>
      </c>
      <c r="N1717" s="56" t="s">
        <v>1043</v>
      </c>
      <c r="O1717" s="56" t="s">
        <v>943</v>
      </c>
      <c r="P1717" s="1" t="s">
        <v>188</v>
      </c>
      <c r="Q1717" s="56" t="s">
        <v>241</v>
      </c>
      <c r="R1717" s="56" t="s">
        <v>339</v>
      </c>
      <c r="S1717" s="56">
        <v>147382</v>
      </c>
      <c r="T1717" s="1" t="s">
        <v>193</v>
      </c>
      <c r="U1717" s="56">
        <v>41456</v>
      </c>
      <c r="V1717" s="56">
        <v>43465</v>
      </c>
      <c r="W1717" s="56">
        <v>41365</v>
      </c>
      <c r="X1717" s="56">
        <v>43465</v>
      </c>
      <c r="Y1717" s="56" t="s">
        <v>340</v>
      </c>
      <c r="Z1717" s="56" t="s">
        <v>341</v>
      </c>
      <c r="AA1717" s="56" t="s">
        <v>342</v>
      </c>
      <c r="AB1717" s="56" t="s">
        <v>343</v>
      </c>
      <c r="AC1717" s="56" t="s">
        <v>342</v>
      </c>
      <c r="AD1717" s="56" t="s">
        <v>342</v>
      </c>
      <c r="AE1717" s="56" t="s">
        <v>334</v>
      </c>
      <c r="AF1717" s="56" t="s">
        <v>292</v>
      </c>
      <c r="AG1717" s="56">
        <v>2013</v>
      </c>
      <c r="AH1717" s="56" t="s">
        <v>80</v>
      </c>
      <c r="AI1717" s="56" t="s">
        <v>344</v>
      </c>
      <c r="AJ1717" s="56">
        <v>1</v>
      </c>
      <c r="AM1717" s="56">
        <v>42817</v>
      </c>
      <c r="AN1717" s="56" t="s">
        <v>987</v>
      </c>
      <c r="AO1717" s="1">
        <v>41338</v>
      </c>
      <c r="AP1717" s="56" t="s">
        <v>595</v>
      </c>
      <c r="AQ1717" s="56">
        <v>255</v>
      </c>
      <c r="AR1717" s="56">
        <v>0</v>
      </c>
      <c r="AS1717" s="56" t="s">
        <v>346</v>
      </c>
      <c r="BB1717" s="56" t="s">
        <v>339</v>
      </c>
      <c r="BC1717" s="56" t="s">
        <v>263</v>
      </c>
      <c r="BD1717" s="56" t="s">
        <v>593</v>
      </c>
      <c r="BE1717" s="56" t="s">
        <v>347</v>
      </c>
      <c r="BF1717" s="56" t="s">
        <v>334</v>
      </c>
      <c r="BG1717" s="56" t="s">
        <v>594</v>
      </c>
      <c r="BH1717" s="56">
        <v>0</v>
      </c>
      <c r="BI1717" s="56">
        <v>0</v>
      </c>
      <c r="BJ1717" s="56">
        <v>1</v>
      </c>
    </row>
    <row r="1718" spans="1:62" hidden="1" x14ac:dyDescent="0.3">
      <c r="A1718" s="56">
        <v>49209517</v>
      </c>
      <c r="B1718" s="86">
        <v>599473</v>
      </c>
      <c r="C1718" s="1">
        <v>42893</v>
      </c>
      <c r="D1718" s="56" t="s">
        <v>587</v>
      </c>
      <c r="E1718" s="56" t="s">
        <v>588</v>
      </c>
      <c r="F1718" s="56" t="s">
        <v>334</v>
      </c>
      <c r="G1718" s="56" t="s">
        <v>335</v>
      </c>
      <c r="H1718" s="56" t="s">
        <v>336</v>
      </c>
      <c r="I1718" s="56" t="s">
        <v>589</v>
      </c>
      <c r="K1718" s="56" t="s">
        <v>337</v>
      </c>
      <c r="L1718" s="56" t="s">
        <v>590</v>
      </c>
      <c r="M1718" s="56" t="s">
        <v>986</v>
      </c>
      <c r="N1718" s="56" t="s">
        <v>1043</v>
      </c>
      <c r="O1718" s="56" t="s">
        <v>943</v>
      </c>
      <c r="P1718" s="1" t="s">
        <v>188</v>
      </c>
      <c r="Q1718" s="56" t="s">
        <v>241</v>
      </c>
      <c r="R1718" s="56" t="s">
        <v>339</v>
      </c>
      <c r="S1718" s="56">
        <v>147382</v>
      </c>
      <c r="T1718" s="1" t="s">
        <v>193</v>
      </c>
      <c r="U1718" s="56">
        <v>41456</v>
      </c>
      <c r="V1718" s="56">
        <v>43465</v>
      </c>
      <c r="W1718" s="56">
        <v>41365</v>
      </c>
      <c r="X1718" s="56">
        <v>43465</v>
      </c>
      <c r="Y1718" s="56" t="s">
        <v>340</v>
      </c>
      <c r="Z1718" s="56" t="s">
        <v>341</v>
      </c>
      <c r="AA1718" s="56" t="s">
        <v>342</v>
      </c>
      <c r="AB1718" s="56" t="s">
        <v>343</v>
      </c>
      <c r="AC1718" s="56" t="s">
        <v>342</v>
      </c>
      <c r="AD1718" s="56" t="s">
        <v>342</v>
      </c>
      <c r="AE1718" s="56" t="s">
        <v>334</v>
      </c>
      <c r="AF1718" s="56" t="s">
        <v>292</v>
      </c>
      <c r="AG1718" s="56">
        <v>2014</v>
      </c>
      <c r="AH1718" s="56" t="s">
        <v>80</v>
      </c>
      <c r="AI1718" s="56" t="s">
        <v>348</v>
      </c>
      <c r="AJ1718" s="56">
        <v>1</v>
      </c>
      <c r="AM1718" s="56">
        <v>42817</v>
      </c>
      <c r="AN1718" s="56" t="s">
        <v>987</v>
      </c>
      <c r="AO1718" s="1">
        <v>41362</v>
      </c>
      <c r="AP1718" s="56" t="s">
        <v>595</v>
      </c>
      <c r="AQ1718" s="56">
        <v>255</v>
      </c>
      <c r="AR1718" s="56">
        <v>0</v>
      </c>
      <c r="AS1718" s="56" t="s">
        <v>346</v>
      </c>
      <c r="BB1718" s="56" t="s">
        <v>339</v>
      </c>
      <c r="BC1718" s="56" t="s">
        <v>263</v>
      </c>
      <c r="BD1718" s="56" t="s">
        <v>593</v>
      </c>
      <c r="BE1718" s="56" t="s">
        <v>347</v>
      </c>
      <c r="BF1718" s="56" t="s">
        <v>334</v>
      </c>
      <c r="BG1718" s="56" t="s">
        <v>594</v>
      </c>
      <c r="BH1718" s="56">
        <v>0</v>
      </c>
      <c r="BI1718" s="56">
        <v>0</v>
      </c>
      <c r="BJ1718" s="56">
        <v>1</v>
      </c>
    </row>
    <row r="1719" spans="1:62" hidden="1" x14ac:dyDescent="0.3">
      <c r="A1719" s="56">
        <v>49209522</v>
      </c>
      <c r="B1719" s="86">
        <v>599473</v>
      </c>
      <c r="C1719" s="1">
        <v>42893</v>
      </c>
      <c r="D1719" s="56" t="s">
        <v>587</v>
      </c>
      <c r="E1719" s="56" t="s">
        <v>588</v>
      </c>
      <c r="F1719" s="56" t="s">
        <v>334</v>
      </c>
      <c r="G1719" s="56" t="s">
        <v>335</v>
      </c>
      <c r="H1719" s="56" t="s">
        <v>336</v>
      </c>
      <c r="I1719" s="56" t="s">
        <v>589</v>
      </c>
      <c r="K1719" s="56" t="s">
        <v>337</v>
      </c>
      <c r="L1719" s="56" t="s">
        <v>590</v>
      </c>
      <c r="M1719" s="56" t="s">
        <v>986</v>
      </c>
      <c r="N1719" s="56" t="s">
        <v>1043</v>
      </c>
      <c r="O1719" s="56" t="s">
        <v>943</v>
      </c>
      <c r="P1719" s="1" t="s">
        <v>188</v>
      </c>
      <c r="Q1719" s="56" t="s">
        <v>241</v>
      </c>
      <c r="R1719" s="56" t="s">
        <v>339</v>
      </c>
      <c r="S1719" s="56">
        <v>147382</v>
      </c>
      <c r="T1719" s="1" t="s">
        <v>193</v>
      </c>
      <c r="U1719" s="56">
        <v>41456</v>
      </c>
      <c r="V1719" s="56">
        <v>43465</v>
      </c>
      <c r="W1719" s="56">
        <v>41365</v>
      </c>
      <c r="X1719" s="56">
        <v>43465</v>
      </c>
      <c r="Y1719" s="56" t="s">
        <v>340</v>
      </c>
      <c r="Z1719" s="56" t="s">
        <v>341</v>
      </c>
      <c r="AA1719" s="56" t="s">
        <v>342</v>
      </c>
      <c r="AB1719" s="56" t="s">
        <v>343</v>
      </c>
      <c r="AC1719" s="56" t="s">
        <v>342</v>
      </c>
      <c r="AD1719" s="56" t="s">
        <v>342</v>
      </c>
      <c r="AE1719" s="56" t="s">
        <v>334</v>
      </c>
      <c r="AF1719" s="56" t="s">
        <v>292</v>
      </c>
      <c r="AG1719" s="56">
        <v>2016</v>
      </c>
      <c r="AH1719" s="56" t="s">
        <v>80</v>
      </c>
      <c r="AI1719" s="56" t="s">
        <v>344</v>
      </c>
      <c r="AJ1719" s="56">
        <v>1</v>
      </c>
      <c r="AM1719" s="56">
        <v>42817</v>
      </c>
      <c r="AN1719" s="56" t="s">
        <v>987</v>
      </c>
      <c r="AO1719" s="1">
        <v>41362</v>
      </c>
      <c r="AP1719" s="56" t="s">
        <v>595</v>
      </c>
      <c r="AQ1719" s="56">
        <v>255</v>
      </c>
      <c r="AR1719" s="56">
        <v>0</v>
      </c>
      <c r="AS1719" s="56" t="s">
        <v>346</v>
      </c>
      <c r="BB1719" s="56" t="s">
        <v>339</v>
      </c>
      <c r="BC1719" s="56" t="s">
        <v>263</v>
      </c>
      <c r="BD1719" s="56" t="s">
        <v>593</v>
      </c>
      <c r="BE1719" s="56" t="s">
        <v>347</v>
      </c>
      <c r="BF1719" s="56" t="s">
        <v>334</v>
      </c>
      <c r="BG1719" s="56" t="s">
        <v>594</v>
      </c>
      <c r="BH1719" s="56">
        <v>0</v>
      </c>
      <c r="BI1719" s="56">
        <v>0</v>
      </c>
      <c r="BJ1719" s="56">
        <v>1</v>
      </c>
    </row>
    <row r="1720" spans="1:62" hidden="1" x14ac:dyDescent="0.3">
      <c r="A1720" s="56">
        <v>49209519</v>
      </c>
      <c r="B1720" s="86">
        <v>599473</v>
      </c>
      <c r="C1720" s="1">
        <v>42893</v>
      </c>
      <c r="D1720" s="56" t="s">
        <v>587</v>
      </c>
      <c r="E1720" s="56" t="s">
        <v>588</v>
      </c>
      <c r="F1720" s="56" t="s">
        <v>334</v>
      </c>
      <c r="G1720" s="56" t="s">
        <v>335</v>
      </c>
      <c r="H1720" s="56" t="s">
        <v>336</v>
      </c>
      <c r="I1720" s="56" t="s">
        <v>589</v>
      </c>
      <c r="K1720" s="56" t="s">
        <v>337</v>
      </c>
      <c r="L1720" s="56" t="s">
        <v>590</v>
      </c>
      <c r="M1720" s="56" t="s">
        <v>986</v>
      </c>
      <c r="N1720" s="56" t="s">
        <v>1043</v>
      </c>
      <c r="O1720" s="56" t="s">
        <v>943</v>
      </c>
      <c r="P1720" s="1" t="s">
        <v>188</v>
      </c>
      <c r="Q1720" s="56" t="s">
        <v>241</v>
      </c>
      <c r="R1720" s="56" t="s">
        <v>339</v>
      </c>
      <c r="S1720" s="56">
        <v>147382</v>
      </c>
      <c r="T1720" s="1" t="s">
        <v>193</v>
      </c>
      <c r="U1720" s="56">
        <v>41456</v>
      </c>
      <c r="V1720" s="56">
        <v>43465</v>
      </c>
      <c r="W1720" s="56">
        <v>41365</v>
      </c>
      <c r="X1720" s="56">
        <v>43465</v>
      </c>
      <c r="Y1720" s="56" t="s">
        <v>340</v>
      </c>
      <c r="Z1720" s="56" t="s">
        <v>341</v>
      </c>
      <c r="AA1720" s="56" t="s">
        <v>342</v>
      </c>
      <c r="AB1720" s="56" t="s">
        <v>343</v>
      </c>
      <c r="AC1720" s="56" t="s">
        <v>342</v>
      </c>
      <c r="AD1720" s="56" t="s">
        <v>342</v>
      </c>
      <c r="AE1720" s="56" t="s">
        <v>334</v>
      </c>
      <c r="AF1720" s="56" t="s">
        <v>292</v>
      </c>
      <c r="AG1720" s="56">
        <v>2015</v>
      </c>
      <c r="AH1720" s="56" t="s">
        <v>80</v>
      </c>
      <c r="AI1720" s="56" t="s">
        <v>348</v>
      </c>
      <c r="AJ1720" s="56">
        <v>1</v>
      </c>
      <c r="AM1720" s="56">
        <v>42817</v>
      </c>
      <c r="AN1720" s="56" t="s">
        <v>987</v>
      </c>
      <c r="AO1720" s="1">
        <v>41362</v>
      </c>
      <c r="AP1720" s="56" t="s">
        <v>595</v>
      </c>
      <c r="AQ1720" s="56">
        <v>255</v>
      </c>
      <c r="AR1720" s="56">
        <v>0</v>
      </c>
      <c r="AS1720" s="56" t="s">
        <v>346</v>
      </c>
      <c r="BB1720" s="56" t="s">
        <v>339</v>
      </c>
      <c r="BC1720" s="56" t="s">
        <v>263</v>
      </c>
      <c r="BD1720" s="56" t="s">
        <v>593</v>
      </c>
      <c r="BE1720" s="56" t="s">
        <v>347</v>
      </c>
      <c r="BF1720" s="56" t="s">
        <v>334</v>
      </c>
      <c r="BG1720" s="56" t="s">
        <v>594</v>
      </c>
      <c r="BH1720" s="56">
        <v>0</v>
      </c>
      <c r="BI1720" s="56">
        <v>0</v>
      </c>
      <c r="BJ1720" s="56">
        <v>1</v>
      </c>
    </row>
    <row r="1721" spans="1:62" hidden="1" x14ac:dyDescent="0.3">
      <c r="A1721" s="56">
        <v>49209520</v>
      </c>
      <c r="B1721" s="86">
        <v>599473</v>
      </c>
      <c r="C1721" s="1">
        <v>42893</v>
      </c>
      <c r="D1721" s="56" t="s">
        <v>587</v>
      </c>
      <c r="E1721" s="56" t="s">
        <v>588</v>
      </c>
      <c r="F1721" s="56" t="s">
        <v>334</v>
      </c>
      <c r="G1721" s="56" t="s">
        <v>335</v>
      </c>
      <c r="H1721" s="56" t="s">
        <v>336</v>
      </c>
      <c r="I1721" s="56" t="s">
        <v>589</v>
      </c>
      <c r="K1721" s="56" t="s">
        <v>337</v>
      </c>
      <c r="L1721" s="56" t="s">
        <v>590</v>
      </c>
      <c r="M1721" s="56" t="s">
        <v>986</v>
      </c>
      <c r="N1721" s="56" t="s">
        <v>1043</v>
      </c>
      <c r="O1721" s="56" t="s">
        <v>943</v>
      </c>
      <c r="P1721" s="1" t="s">
        <v>188</v>
      </c>
      <c r="Q1721" s="56" t="s">
        <v>241</v>
      </c>
      <c r="R1721" s="56" t="s">
        <v>339</v>
      </c>
      <c r="S1721" s="56">
        <v>147382</v>
      </c>
      <c r="T1721" s="1" t="s">
        <v>193</v>
      </c>
      <c r="U1721" s="56">
        <v>41456</v>
      </c>
      <c r="V1721" s="56">
        <v>43465</v>
      </c>
      <c r="W1721" s="56">
        <v>41365</v>
      </c>
      <c r="X1721" s="56">
        <v>43465</v>
      </c>
      <c r="Y1721" s="56" t="s">
        <v>340</v>
      </c>
      <c r="Z1721" s="56" t="s">
        <v>341</v>
      </c>
      <c r="AA1721" s="56" t="s">
        <v>342</v>
      </c>
      <c r="AB1721" s="56" t="s">
        <v>343</v>
      </c>
      <c r="AC1721" s="56" t="s">
        <v>342</v>
      </c>
      <c r="AD1721" s="56" t="s">
        <v>342</v>
      </c>
      <c r="AE1721" s="56" t="s">
        <v>334</v>
      </c>
      <c r="AF1721" s="56" t="s">
        <v>292</v>
      </c>
      <c r="AG1721" s="56">
        <v>2015</v>
      </c>
      <c r="AH1721" s="56" t="s">
        <v>80</v>
      </c>
      <c r="AI1721" s="56" t="s">
        <v>344</v>
      </c>
      <c r="AJ1721" s="56">
        <v>0</v>
      </c>
      <c r="AM1721" s="56">
        <v>42817</v>
      </c>
      <c r="AN1721" s="56" t="s">
        <v>987</v>
      </c>
      <c r="AO1721" s="1">
        <v>41813</v>
      </c>
      <c r="AP1721" s="56" t="s">
        <v>592</v>
      </c>
      <c r="AQ1721" s="56">
        <v>255</v>
      </c>
      <c r="AR1721" s="56">
        <v>0</v>
      </c>
      <c r="AS1721" s="56" t="s">
        <v>346</v>
      </c>
      <c r="BB1721" s="56" t="s">
        <v>339</v>
      </c>
      <c r="BC1721" s="56" t="s">
        <v>263</v>
      </c>
      <c r="BD1721" s="56" t="s">
        <v>593</v>
      </c>
      <c r="BE1721" s="56" t="s">
        <v>347</v>
      </c>
      <c r="BF1721" s="56" t="s">
        <v>334</v>
      </c>
      <c r="BG1721" s="56" t="s">
        <v>594</v>
      </c>
      <c r="BH1721" s="56">
        <v>0</v>
      </c>
      <c r="BI1721" s="56">
        <v>0</v>
      </c>
      <c r="BJ1721" s="56">
        <v>1</v>
      </c>
    </row>
    <row r="1722" spans="1:62" hidden="1" x14ac:dyDescent="0.3">
      <c r="A1722" s="56">
        <v>49209521</v>
      </c>
      <c r="B1722" s="86">
        <v>599473</v>
      </c>
      <c r="C1722" s="1">
        <v>42893</v>
      </c>
      <c r="D1722" s="56" t="s">
        <v>587</v>
      </c>
      <c r="E1722" s="56" t="s">
        <v>588</v>
      </c>
      <c r="F1722" s="56" t="s">
        <v>334</v>
      </c>
      <c r="G1722" s="56" t="s">
        <v>335</v>
      </c>
      <c r="H1722" s="56" t="s">
        <v>336</v>
      </c>
      <c r="I1722" s="56" t="s">
        <v>589</v>
      </c>
      <c r="K1722" s="56" t="s">
        <v>337</v>
      </c>
      <c r="L1722" s="56" t="s">
        <v>590</v>
      </c>
      <c r="M1722" s="56" t="s">
        <v>986</v>
      </c>
      <c r="N1722" s="56" t="s">
        <v>1043</v>
      </c>
      <c r="O1722" s="56" t="s">
        <v>943</v>
      </c>
      <c r="P1722" s="1" t="s">
        <v>188</v>
      </c>
      <c r="Q1722" s="56" t="s">
        <v>241</v>
      </c>
      <c r="R1722" s="56" t="s">
        <v>339</v>
      </c>
      <c r="S1722" s="56">
        <v>147382</v>
      </c>
      <c r="T1722" s="1" t="s">
        <v>193</v>
      </c>
      <c r="U1722" s="56">
        <v>41456</v>
      </c>
      <c r="V1722" s="56">
        <v>43465</v>
      </c>
      <c r="W1722" s="56">
        <v>41365</v>
      </c>
      <c r="X1722" s="56">
        <v>43465</v>
      </c>
      <c r="Y1722" s="56" t="s">
        <v>340</v>
      </c>
      <c r="Z1722" s="56" t="s">
        <v>341</v>
      </c>
      <c r="AA1722" s="56" t="s">
        <v>342</v>
      </c>
      <c r="AB1722" s="56" t="s">
        <v>343</v>
      </c>
      <c r="AC1722" s="56" t="s">
        <v>342</v>
      </c>
      <c r="AD1722" s="56" t="s">
        <v>342</v>
      </c>
      <c r="AE1722" s="56" t="s">
        <v>334</v>
      </c>
      <c r="AF1722" s="56" t="s">
        <v>292</v>
      </c>
      <c r="AG1722" s="56">
        <v>2016</v>
      </c>
      <c r="AH1722" s="56" t="s">
        <v>80</v>
      </c>
      <c r="AI1722" s="56" t="s">
        <v>348</v>
      </c>
      <c r="AJ1722" s="56">
        <v>1</v>
      </c>
      <c r="AM1722" s="56">
        <v>42817</v>
      </c>
      <c r="AN1722" s="56" t="s">
        <v>987</v>
      </c>
      <c r="AO1722" s="1">
        <v>41362</v>
      </c>
      <c r="AP1722" s="56" t="s">
        <v>595</v>
      </c>
      <c r="AQ1722" s="56">
        <v>255</v>
      </c>
      <c r="AR1722" s="56">
        <v>0</v>
      </c>
      <c r="AS1722" s="56" t="s">
        <v>346</v>
      </c>
      <c r="BB1722" s="56" t="s">
        <v>339</v>
      </c>
      <c r="BC1722" s="56" t="s">
        <v>263</v>
      </c>
      <c r="BD1722" s="56" t="s">
        <v>593</v>
      </c>
      <c r="BE1722" s="56" t="s">
        <v>347</v>
      </c>
      <c r="BF1722" s="56" t="s">
        <v>334</v>
      </c>
      <c r="BG1722" s="56" t="s">
        <v>594</v>
      </c>
      <c r="BH1722" s="56">
        <v>0</v>
      </c>
      <c r="BI1722" s="56">
        <v>0</v>
      </c>
      <c r="BJ1722" s="56">
        <v>1</v>
      </c>
    </row>
    <row r="1723" spans="1:62" hidden="1" x14ac:dyDescent="0.3">
      <c r="A1723" s="56">
        <v>49209523</v>
      </c>
      <c r="B1723" s="86">
        <v>599473</v>
      </c>
      <c r="C1723" s="1">
        <v>42893</v>
      </c>
      <c r="D1723" s="56" t="s">
        <v>587</v>
      </c>
      <c r="E1723" s="56" t="s">
        <v>588</v>
      </c>
      <c r="F1723" s="56" t="s">
        <v>334</v>
      </c>
      <c r="G1723" s="56" t="s">
        <v>335</v>
      </c>
      <c r="H1723" s="56" t="s">
        <v>336</v>
      </c>
      <c r="I1723" s="56" t="s">
        <v>589</v>
      </c>
      <c r="K1723" s="56" t="s">
        <v>337</v>
      </c>
      <c r="L1723" s="56" t="s">
        <v>590</v>
      </c>
      <c r="M1723" s="56" t="s">
        <v>986</v>
      </c>
      <c r="N1723" s="56" t="s">
        <v>1043</v>
      </c>
      <c r="O1723" s="56" t="s">
        <v>943</v>
      </c>
      <c r="P1723" s="1" t="s">
        <v>188</v>
      </c>
      <c r="Q1723" s="56" t="s">
        <v>241</v>
      </c>
      <c r="R1723" s="56" t="s">
        <v>339</v>
      </c>
      <c r="S1723" s="56">
        <v>147382</v>
      </c>
      <c r="T1723" s="1" t="s">
        <v>193</v>
      </c>
      <c r="U1723" s="56">
        <v>41456</v>
      </c>
      <c r="V1723" s="56">
        <v>43465</v>
      </c>
      <c r="W1723" s="56">
        <v>41365</v>
      </c>
      <c r="X1723" s="56">
        <v>43465</v>
      </c>
      <c r="Y1723" s="56" t="s">
        <v>340</v>
      </c>
      <c r="Z1723" s="56" t="s">
        <v>341</v>
      </c>
      <c r="AA1723" s="56" t="s">
        <v>342</v>
      </c>
      <c r="AB1723" s="56" t="s">
        <v>343</v>
      </c>
      <c r="AC1723" s="56" t="s">
        <v>342</v>
      </c>
      <c r="AD1723" s="56" t="s">
        <v>342</v>
      </c>
      <c r="AE1723" s="56" t="s">
        <v>334</v>
      </c>
      <c r="AF1723" s="56" t="s">
        <v>292</v>
      </c>
      <c r="AG1723" s="56">
        <v>2017</v>
      </c>
      <c r="AH1723" s="56" t="s">
        <v>80</v>
      </c>
      <c r="AI1723" s="56" t="s">
        <v>348</v>
      </c>
      <c r="AJ1723" s="56">
        <v>0</v>
      </c>
      <c r="AM1723" s="56">
        <v>42817</v>
      </c>
      <c r="AN1723" s="56" t="s">
        <v>987</v>
      </c>
      <c r="AO1723" s="1">
        <v>41625</v>
      </c>
      <c r="AP1723" s="56" t="s">
        <v>592</v>
      </c>
      <c r="AQ1723" s="56">
        <v>255</v>
      </c>
      <c r="AR1723" s="56">
        <v>0</v>
      </c>
      <c r="AS1723" s="56" t="s">
        <v>346</v>
      </c>
      <c r="BB1723" s="56" t="s">
        <v>339</v>
      </c>
      <c r="BC1723" s="56" t="s">
        <v>263</v>
      </c>
      <c r="BD1723" s="56" t="s">
        <v>593</v>
      </c>
      <c r="BE1723" s="56" t="s">
        <v>347</v>
      </c>
      <c r="BF1723" s="56" t="s">
        <v>334</v>
      </c>
      <c r="BG1723" s="56" t="s">
        <v>594</v>
      </c>
      <c r="BH1723" s="56">
        <v>0</v>
      </c>
      <c r="BI1723" s="56">
        <v>0</v>
      </c>
      <c r="BJ1723" s="56">
        <v>1</v>
      </c>
    </row>
    <row r="1724" spans="1:62" hidden="1" x14ac:dyDescent="0.3">
      <c r="A1724" s="56">
        <v>49223870</v>
      </c>
      <c r="B1724" s="86">
        <v>599765</v>
      </c>
      <c r="C1724" s="1">
        <v>42893</v>
      </c>
      <c r="D1724" s="56" t="s">
        <v>634</v>
      </c>
      <c r="E1724" s="56" t="s">
        <v>635</v>
      </c>
      <c r="F1724" s="56" t="s">
        <v>334</v>
      </c>
      <c r="G1724" s="56" t="s">
        <v>335</v>
      </c>
      <c r="H1724" s="56" t="s">
        <v>336</v>
      </c>
      <c r="I1724" s="56" t="s">
        <v>636</v>
      </c>
      <c r="K1724" s="56" t="s">
        <v>337</v>
      </c>
      <c r="L1724" s="56" t="s">
        <v>545</v>
      </c>
      <c r="M1724" s="56" t="s">
        <v>637</v>
      </c>
      <c r="N1724" s="56" t="s">
        <v>1043</v>
      </c>
      <c r="O1724" s="56" t="s">
        <v>943</v>
      </c>
      <c r="P1724" s="1" t="s">
        <v>188</v>
      </c>
      <c r="Q1724" s="56" t="s">
        <v>552</v>
      </c>
      <c r="R1724" s="56" t="s">
        <v>339</v>
      </c>
      <c r="S1724" s="56">
        <v>169965</v>
      </c>
      <c r="T1724" s="1" t="s">
        <v>447</v>
      </c>
      <c r="U1724" s="56">
        <v>41609</v>
      </c>
      <c r="V1724" s="56">
        <v>42916</v>
      </c>
      <c r="W1724" s="56">
        <v>41579</v>
      </c>
      <c r="X1724" s="56">
        <v>42916</v>
      </c>
      <c r="Y1724" s="56" t="s">
        <v>340</v>
      </c>
      <c r="AA1724" s="56" t="s">
        <v>347</v>
      </c>
      <c r="AB1724" s="56" t="s">
        <v>343</v>
      </c>
      <c r="AC1724" s="56" t="s">
        <v>342</v>
      </c>
      <c r="AD1724" s="56" t="s">
        <v>347</v>
      </c>
      <c r="AE1724" s="56" t="s">
        <v>334</v>
      </c>
      <c r="AF1724" s="56" t="s">
        <v>292</v>
      </c>
      <c r="AG1724" s="56">
        <v>2014</v>
      </c>
      <c r="AH1724" s="56" t="s">
        <v>80</v>
      </c>
      <c r="AI1724" s="56" t="s">
        <v>344</v>
      </c>
      <c r="AJ1724" s="56">
        <v>0</v>
      </c>
      <c r="AM1724" s="56">
        <v>42748</v>
      </c>
      <c r="AN1724" s="56" t="s">
        <v>638</v>
      </c>
      <c r="AO1724" s="1">
        <v>41965</v>
      </c>
      <c r="AP1724" s="56" t="s">
        <v>638</v>
      </c>
      <c r="AQ1724" s="56">
        <v>38016</v>
      </c>
      <c r="AR1724" s="56">
        <v>0</v>
      </c>
      <c r="AS1724" s="56" t="s">
        <v>346</v>
      </c>
      <c r="BB1724" s="56" t="s">
        <v>339</v>
      </c>
      <c r="BC1724" s="56" t="s">
        <v>263</v>
      </c>
      <c r="BD1724" s="56" t="s">
        <v>349</v>
      </c>
      <c r="BE1724" s="56" t="s">
        <v>347</v>
      </c>
      <c r="BF1724" s="56" t="s">
        <v>334</v>
      </c>
      <c r="BG1724" s="56" t="s">
        <v>640</v>
      </c>
      <c r="BH1724" s="56">
        <v>0</v>
      </c>
      <c r="BI1724" s="56">
        <v>0</v>
      </c>
      <c r="BJ1724" s="56">
        <v>1</v>
      </c>
    </row>
    <row r="1725" spans="1:62" hidden="1" x14ac:dyDescent="0.3">
      <c r="A1725" s="56">
        <v>49223726</v>
      </c>
      <c r="B1725" s="86">
        <v>599765</v>
      </c>
      <c r="C1725" s="1">
        <v>42893</v>
      </c>
      <c r="D1725" s="56" t="s">
        <v>634</v>
      </c>
      <c r="E1725" s="56" t="s">
        <v>635</v>
      </c>
      <c r="F1725" s="56" t="s">
        <v>334</v>
      </c>
      <c r="G1725" s="56" t="s">
        <v>335</v>
      </c>
      <c r="H1725" s="56" t="s">
        <v>336</v>
      </c>
      <c r="I1725" s="56" t="s">
        <v>636</v>
      </c>
      <c r="K1725" s="56" t="s">
        <v>337</v>
      </c>
      <c r="L1725" s="56" t="s">
        <v>545</v>
      </c>
      <c r="M1725" s="56" t="s">
        <v>637</v>
      </c>
      <c r="N1725" s="56" t="s">
        <v>1043</v>
      </c>
      <c r="O1725" s="56" t="s">
        <v>943</v>
      </c>
      <c r="P1725" s="1" t="s">
        <v>110</v>
      </c>
      <c r="Q1725" s="56" t="s">
        <v>552</v>
      </c>
      <c r="R1725" s="56" t="s">
        <v>339</v>
      </c>
      <c r="S1725" s="56">
        <v>264399</v>
      </c>
      <c r="T1725" s="1" t="s">
        <v>478</v>
      </c>
      <c r="U1725" s="56">
        <v>41609</v>
      </c>
      <c r="V1725" s="56">
        <v>42916</v>
      </c>
      <c r="W1725" s="56">
        <v>41579</v>
      </c>
      <c r="X1725" s="56">
        <v>42735</v>
      </c>
      <c r="Y1725" s="56" t="s">
        <v>340</v>
      </c>
      <c r="Z1725" s="56" t="s">
        <v>341</v>
      </c>
      <c r="AA1725" s="56" t="s">
        <v>342</v>
      </c>
      <c r="AB1725" s="56" t="s">
        <v>339</v>
      </c>
      <c r="AC1725" s="56" t="s">
        <v>342</v>
      </c>
      <c r="AD1725" s="56" t="s">
        <v>347</v>
      </c>
      <c r="AE1725" s="56" t="s">
        <v>354</v>
      </c>
      <c r="AF1725" s="56" t="s">
        <v>292</v>
      </c>
      <c r="AG1725" s="56">
        <v>2014</v>
      </c>
      <c r="AH1725" s="56" t="s">
        <v>80</v>
      </c>
      <c r="AI1725" s="56" t="s">
        <v>344</v>
      </c>
      <c r="AJ1725" s="56">
        <v>2616</v>
      </c>
      <c r="AM1725" s="56">
        <v>42653</v>
      </c>
      <c r="AN1725" s="56" t="s">
        <v>592</v>
      </c>
      <c r="AO1725" s="1">
        <v>42584</v>
      </c>
      <c r="AP1725" s="56" t="s">
        <v>592</v>
      </c>
      <c r="AQ1725" s="56">
        <v>40</v>
      </c>
      <c r="AR1725" s="56">
        <v>0</v>
      </c>
      <c r="AS1725" s="56" t="s">
        <v>346</v>
      </c>
      <c r="BB1725" s="56" t="s">
        <v>339</v>
      </c>
      <c r="BC1725" s="56" t="s">
        <v>263</v>
      </c>
      <c r="BD1725" s="56" t="s">
        <v>349</v>
      </c>
      <c r="BE1725" s="56" t="s">
        <v>347</v>
      </c>
      <c r="BF1725" s="56" t="s">
        <v>334</v>
      </c>
      <c r="BG1725" s="56" t="s">
        <v>640</v>
      </c>
      <c r="BH1725" s="56">
        <v>0</v>
      </c>
      <c r="BI1725" s="56">
        <v>0</v>
      </c>
      <c r="BJ1725" s="56">
        <v>0</v>
      </c>
    </row>
    <row r="1726" spans="1:62" hidden="1" x14ac:dyDescent="0.3">
      <c r="A1726" s="56">
        <v>49223658</v>
      </c>
      <c r="B1726" s="86">
        <v>599765</v>
      </c>
      <c r="C1726" s="1">
        <v>42893</v>
      </c>
      <c r="D1726" s="56" t="s">
        <v>634</v>
      </c>
      <c r="E1726" s="56" t="s">
        <v>635</v>
      </c>
      <c r="F1726" s="56" t="s">
        <v>334</v>
      </c>
      <c r="G1726" s="56" t="s">
        <v>335</v>
      </c>
      <c r="H1726" s="56" t="s">
        <v>336</v>
      </c>
      <c r="I1726" s="56" t="s">
        <v>636</v>
      </c>
      <c r="K1726" s="56" t="s">
        <v>337</v>
      </c>
      <c r="L1726" s="56" t="s">
        <v>545</v>
      </c>
      <c r="M1726" s="56" t="s">
        <v>637</v>
      </c>
      <c r="N1726" s="56" t="s">
        <v>1043</v>
      </c>
      <c r="O1726" s="56" t="s">
        <v>943</v>
      </c>
      <c r="P1726" s="1" t="s">
        <v>110</v>
      </c>
      <c r="Q1726" s="56" t="s">
        <v>241</v>
      </c>
      <c r="R1726" s="56" t="s">
        <v>339</v>
      </c>
      <c r="S1726" s="56">
        <v>161063</v>
      </c>
      <c r="T1726" s="1" t="s">
        <v>446</v>
      </c>
      <c r="U1726" s="56">
        <v>41609</v>
      </c>
      <c r="V1726" s="56">
        <v>42916</v>
      </c>
      <c r="W1726" s="56">
        <v>41579</v>
      </c>
      <c r="X1726" s="56">
        <v>42916</v>
      </c>
      <c r="Y1726" s="56" t="s">
        <v>340</v>
      </c>
      <c r="Z1726" s="56" t="s">
        <v>341</v>
      </c>
      <c r="AA1726" s="56" t="s">
        <v>347</v>
      </c>
      <c r="AB1726" s="56" t="s">
        <v>343</v>
      </c>
      <c r="AC1726" s="56" t="s">
        <v>342</v>
      </c>
      <c r="AD1726" s="56" t="s">
        <v>342</v>
      </c>
      <c r="AE1726" s="56" t="s">
        <v>334</v>
      </c>
      <c r="AF1726" s="56" t="s">
        <v>291</v>
      </c>
      <c r="AG1726" s="56">
        <v>2015</v>
      </c>
      <c r="AH1726" s="56" t="s">
        <v>80</v>
      </c>
      <c r="AI1726" s="56" t="s">
        <v>344</v>
      </c>
      <c r="AJ1726" s="56">
        <v>25622</v>
      </c>
      <c r="AK1726" s="1">
        <v>42185</v>
      </c>
      <c r="AM1726" s="56">
        <v>42858</v>
      </c>
      <c r="AN1726" s="56" t="s">
        <v>987</v>
      </c>
      <c r="AO1726" s="1">
        <v>42216</v>
      </c>
      <c r="AP1726" s="56" t="s">
        <v>639</v>
      </c>
      <c r="AQ1726" s="56">
        <v>64146</v>
      </c>
      <c r="AR1726" s="56">
        <v>0</v>
      </c>
      <c r="AS1726" s="56" t="s">
        <v>346</v>
      </c>
      <c r="BB1726" s="56" t="s">
        <v>339</v>
      </c>
      <c r="BC1726" s="56" t="s">
        <v>263</v>
      </c>
      <c r="BD1726" s="56" t="s">
        <v>349</v>
      </c>
      <c r="BE1726" s="56" t="s">
        <v>347</v>
      </c>
      <c r="BF1726" s="56" t="s">
        <v>334</v>
      </c>
      <c r="BG1726" s="56" t="s">
        <v>640</v>
      </c>
      <c r="BH1726" s="56">
        <v>0</v>
      </c>
      <c r="BI1726" s="56">
        <v>0</v>
      </c>
      <c r="BJ1726" s="56">
        <v>1</v>
      </c>
    </row>
    <row r="1727" spans="1:62" hidden="1" x14ac:dyDescent="0.3">
      <c r="A1727" s="56">
        <v>49223626</v>
      </c>
      <c r="B1727" s="86">
        <v>599765</v>
      </c>
      <c r="C1727" s="1">
        <v>42893</v>
      </c>
      <c r="D1727" s="56" t="s">
        <v>634</v>
      </c>
      <c r="E1727" s="56" t="s">
        <v>635</v>
      </c>
      <c r="F1727" s="56" t="s">
        <v>334</v>
      </c>
      <c r="G1727" s="56" t="s">
        <v>335</v>
      </c>
      <c r="H1727" s="56" t="s">
        <v>336</v>
      </c>
      <c r="I1727" s="56" t="s">
        <v>636</v>
      </c>
      <c r="K1727" s="56" t="s">
        <v>337</v>
      </c>
      <c r="L1727" s="56" t="s">
        <v>545</v>
      </c>
      <c r="M1727" s="56" t="s">
        <v>637</v>
      </c>
      <c r="N1727" s="56" t="s">
        <v>1043</v>
      </c>
      <c r="O1727" s="56" t="s">
        <v>943</v>
      </c>
      <c r="P1727" s="1" t="s">
        <v>110</v>
      </c>
      <c r="Q1727" s="56" t="s">
        <v>241</v>
      </c>
      <c r="R1727" s="56" t="s">
        <v>339</v>
      </c>
      <c r="S1727" s="56">
        <v>199321</v>
      </c>
      <c r="T1727" s="1" t="s">
        <v>381</v>
      </c>
      <c r="U1727" s="56">
        <v>41609</v>
      </c>
      <c r="V1727" s="56">
        <v>42916</v>
      </c>
      <c r="W1727" s="56">
        <v>41579</v>
      </c>
      <c r="X1727" s="56">
        <v>42916</v>
      </c>
      <c r="Y1727" s="56" t="s">
        <v>356</v>
      </c>
      <c r="Z1727" s="56" t="s">
        <v>382</v>
      </c>
      <c r="AA1727" s="56" t="s">
        <v>342</v>
      </c>
      <c r="AB1727" s="56" t="s">
        <v>343</v>
      </c>
      <c r="AC1727" s="56" t="s">
        <v>342</v>
      </c>
      <c r="AD1727" s="56" t="s">
        <v>342</v>
      </c>
      <c r="AE1727" s="56" t="s">
        <v>334</v>
      </c>
      <c r="AF1727" s="56" t="s">
        <v>291</v>
      </c>
      <c r="AG1727" s="56">
        <v>2015</v>
      </c>
      <c r="AH1727" s="56" t="s">
        <v>80</v>
      </c>
      <c r="AI1727" s="56" t="s">
        <v>344</v>
      </c>
      <c r="AJ1727" s="56">
        <v>1.36</v>
      </c>
      <c r="AK1727" s="1">
        <v>42185</v>
      </c>
      <c r="AM1727" s="56">
        <v>42845</v>
      </c>
      <c r="AN1727" s="56" t="s">
        <v>987</v>
      </c>
      <c r="AO1727" s="1">
        <v>42216</v>
      </c>
      <c r="AP1727" s="56" t="s">
        <v>639</v>
      </c>
      <c r="AQ1727" s="56">
        <v>49203</v>
      </c>
      <c r="AR1727" s="56">
        <v>0</v>
      </c>
      <c r="AS1727" s="56" t="s">
        <v>346</v>
      </c>
      <c r="BB1727" s="56" t="s">
        <v>339</v>
      </c>
      <c r="BC1727" s="56" t="s">
        <v>263</v>
      </c>
      <c r="BD1727" s="56" t="s">
        <v>349</v>
      </c>
      <c r="BE1727" s="56" t="s">
        <v>347</v>
      </c>
      <c r="BF1727" s="56" t="s">
        <v>334</v>
      </c>
      <c r="BG1727" s="56" t="s">
        <v>640</v>
      </c>
      <c r="BH1727" s="56">
        <v>0</v>
      </c>
      <c r="BI1727" s="56">
        <v>0</v>
      </c>
      <c r="BJ1727" s="56">
        <v>1</v>
      </c>
    </row>
    <row r="1728" spans="1:62" hidden="1" x14ac:dyDescent="0.3">
      <c r="A1728" s="56">
        <v>49223610</v>
      </c>
      <c r="B1728" s="86">
        <v>599765</v>
      </c>
      <c r="C1728" s="1">
        <v>42893</v>
      </c>
      <c r="D1728" s="56" t="s">
        <v>634</v>
      </c>
      <c r="E1728" s="56" t="s">
        <v>635</v>
      </c>
      <c r="F1728" s="56" t="s">
        <v>334</v>
      </c>
      <c r="G1728" s="56" t="s">
        <v>335</v>
      </c>
      <c r="H1728" s="56" t="s">
        <v>336</v>
      </c>
      <c r="I1728" s="56" t="s">
        <v>636</v>
      </c>
      <c r="K1728" s="56" t="s">
        <v>337</v>
      </c>
      <c r="L1728" s="56" t="s">
        <v>545</v>
      </c>
      <c r="M1728" s="56" t="s">
        <v>637</v>
      </c>
      <c r="N1728" s="56" t="s">
        <v>1043</v>
      </c>
      <c r="O1728" s="56" t="s">
        <v>943</v>
      </c>
      <c r="P1728" s="1" t="s">
        <v>110</v>
      </c>
      <c r="Q1728" s="56" t="s">
        <v>241</v>
      </c>
      <c r="R1728" s="56" t="s">
        <v>339</v>
      </c>
      <c r="S1728" s="56">
        <v>160981</v>
      </c>
      <c r="T1728" s="1" t="s">
        <v>111</v>
      </c>
      <c r="U1728" s="56">
        <v>41609</v>
      </c>
      <c r="V1728" s="56">
        <v>42916</v>
      </c>
      <c r="W1728" s="56">
        <v>41579</v>
      </c>
      <c r="X1728" s="56">
        <v>42916</v>
      </c>
      <c r="Y1728" s="56" t="s">
        <v>340</v>
      </c>
      <c r="Z1728" s="56" t="s">
        <v>341</v>
      </c>
      <c r="AA1728" s="56" t="s">
        <v>342</v>
      </c>
      <c r="AB1728" s="56" t="s">
        <v>343</v>
      </c>
      <c r="AC1728" s="56" t="s">
        <v>342</v>
      </c>
      <c r="AD1728" s="56" t="s">
        <v>342</v>
      </c>
      <c r="AE1728" s="56" t="s">
        <v>334</v>
      </c>
      <c r="AF1728" s="56" t="s">
        <v>292</v>
      </c>
      <c r="AG1728" s="56">
        <v>2015</v>
      </c>
      <c r="AH1728" s="56" t="s">
        <v>80</v>
      </c>
      <c r="AI1728" s="56" t="s">
        <v>344</v>
      </c>
      <c r="AJ1728" s="56">
        <v>0</v>
      </c>
      <c r="AM1728" s="56">
        <v>42845</v>
      </c>
      <c r="AN1728" s="56" t="s">
        <v>987</v>
      </c>
      <c r="AO1728" s="1">
        <v>41495</v>
      </c>
      <c r="AP1728" s="56" t="s">
        <v>548</v>
      </c>
      <c r="AQ1728" s="56">
        <v>257</v>
      </c>
      <c r="AR1728" s="56">
        <v>0</v>
      </c>
      <c r="AS1728" s="56" t="s">
        <v>346</v>
      </c>
      <c r="BB1728" s="56" t="s">
        <v>339</v>
      </c>
      <c r="BC1728" s="56" t="s">
        <v>263</v>
      </c>
      <c r="BD1728" s="56" t="s">
        <v>349</v>
      </c>
      <c r="BE1728" s="56" t="s">
        <v>347</v>
      </c>
      <c r="BF1728" s="56" t="s">
        <v>334</v>
      </c>
      <c r="BG1728" s="56" t="s">
        <v>640</v>
      </c>
      <c r="BH1728" s="56">
        <v>0</v>
      </c>
      <c r="BI1728" s="56">
        <v>0</v>
      </c>
      <c r="BJ1728" s="56">
        <v>1</v>
      </c>
    </row>
    <row r="1729" spans="1:62" hidden="1" x14ac:dyDescent="0.3">
      <c r="A1729" s="56">
        <v>49223602</v>
      </c>
      <c r="B1729" s="86">
        <v>599765</v>
      </c>
      <c r="C1729" s="1">
        <v>42893</v>
      </c>
      <c r="D1729" s="56" t="s">
        <v>634</v>
      </c>
      <c r="E1729" s="56" t="s">
        <v>635</v>
      </c>
      <c r="F1729" s="56" t="s">
        <v>334</v>
      </c>
      <c r="G1729" s="56" t="s">
        <v>335</v>
      </c>
      <c r="H1729" s="56" t="s">
        <v>336</v>
      </c>
      <c r="I1729" s="56" t="s">
        <v>636</v>
      </c>
      <c r="K1729" s="56" t="s">
        <v>337</v>
      </c>
      <c r="L1729" s="56" t="s">
        <v>545</v>
      </c>
      <c r="M1729" s="56" t="s">
        <v>637</v>
      </c>
      <c r="N1729" s="56" t="s">
        <v>1043</v>
      </c>
      <c r="O1729" s="56" t="s">
        <v>943</v>
      </c>
      <c r="P1729" s="1" t="s">
        <v>110</v>
      </c>
      <c r="Q1729" s="56" t="s">
        <v>241</v>
      </c>
      <c r="R1729" s="56" t="s">
        <v>339</v>
      </c>
      <c r="S1729" s="56">
        <v>160983</v>
      </c>
      <c r="T1729" s="1" t="s">
        <v>641</v>
      </c>
      <c r="U1729" s="56">
        <v>41609</v>
      </c>
      <c r="V1729" s="56">
        <v>42916</v>
      </c>
      <c r="W1729" s="56">
        <v>41579</v>
      </c>
      <c r="X1729" s="56">
        <v>42916</v>
      </c>
      <c r="Y1729" s="56" t="s">
        <v>356</v>
      </c>
      <c r="Z1729" s="56" t="s">
        <v>341</v>
      </c>
      <c r="AA1729" s="56" t="s">
        <v>347</v>
      </c>
      <c r="AB1729" s="56" t="s">
        <v>343</v>
      </c>
      <c r="AC1729" s="56" t="s">
        <v>342</v>
      </c>
      <c r="AD1729" s="56" t="s">
        <v>347</v>
      </c>
      <c r="AE1729" s="56" t="s">
        <v>334</v>
      </c>
      <c r="AF1729" s="56" t="s">
        <v>292</v>
      </c>
      <c r="AG1729" s="56">
        <v>2017</v>
      </c>
      <c r="AH1729" s="56" t="s">
        <v>80</v>
      </c>
      <c r="AI1729" s="56" t="s">
        <v>348</v>
      </c>
      <c r="AJ1729" s="56">
        <v>56800</v>
      </c>
      <c r="AM1729" s="56">
        <v>42845</v>
      </c>
      <c r="AN1729" s="56" t="s">
        <v>987</v>
      </c>
      <c r="AO1729" s="1">
        <v>41965</v>
      </c>
      <c r="AP1729" s="56" t="s">
        <v>638</v>
      </c>
      <c r="AQ1729" s="56">
        <v>69961</v>
      </c>
      <c r="AR1729" s="56">
        <v>0</v>
      </c>
      <c r="AS1729" s="56" t="s">
        <v>346</v>
      </c>
      <c r="BB1729" s="56" t="s">
        <v>339</v>
      </c>
      <c r="BC1729" s="56" t="s">
        <v>263</v>
      </c>
      <c r="BD1729" s="56" t="s">
        <v>349</v>
      </c>
      <c r="BE1729" s="56" t="s">
        <v>347</v>
      </c>
      <c r="BF1729" s="56" t="s">
        <v>334</v>
      </c>
      <c r="BG1729" s="56" t="s">
        <v>640</v>
      </c>
      <c r="BH1729" s="56">
        <v>0</v>
      </c>
      <c r="BI1729" s="56">
        <v>0</v>
      </c>
      <c r="BJ1729" s="56">
        <v>1</v>
      </c>
    </row>
    <row r="1730" spans="1:62" hidden="1" x14ac:dyDescent="0.3">
      <c r="A1730" s="56">
        <v>49223598</v>
      </c>
      <c r="B1730" s="86">
        <v>599765</v>
      </c>
      <c r="C1730" s="1">
        <v>42893</v>
      </c>
      <c r="D1730" s="56" t="s">
        <v>634</v>
      </c>
      <c r="E1730" s="56" t="s">
        <v>635</v>
      </c>
      <c r="F1730" s="56" t="s">
        <v>334</v>
      </c>
      <c r="G1730" s="56" t="s">
        <v>335</v>
      </c>
      <c r="H1730" s="56" t="s">
        <v>336</v>
      </c>
      <c r="I1730" s="56" t="s">
        <v>636</v>
      </c>
      <c r="K1730" s="56" t="s">
        <v>337</v>
      </c>
      <c r="L1730" s="56" t="s">
        <v>545</v>
      </c>
      <c r="M1730" s="56" t="s">
        <v>637</v>
      </c>
      <c r="N1730" s="56" t="s">
        <v>1043</v>
      </c>
      <c r="O1730" s="56" t="s">
        <v>943</v>
      </c>
      <c r="P1730" s="1" t="s">
        <v>110</v>
      </c>
      <c r="Q1730" s="56" t="s">
        <v>241</v>
      </c>
      <c r="R1730" s="56" t="s">
        <v>339</v>
      </c>
      <c r="S1730" s="56">
        <v>160983</v>
      </c>
      <c r="T1730" s="1" t="s">
        <v>641</v>
      </c>
      <c r="U1730" s="56">
        <v>41609</v>
      </c>
      <c r="V1730" s="56">
        <v>42916</v>
      </c>
      <c r="W1730" s="56">
        <v>41579</v>
      </c>
      <c r="X1730" s="56">
        <v>42916</v>
      </c>
      <c r="Y1730" s="56" t="s">
        <v>356</v>
      </c>
      <c r="Z1730" s="56" t="s">
        <v>341</v>
      </c>
      <c r="AA1730" s="56" t="s">
        <v>347</v>
      </c>
      <c r="AB1730" s="56" t="s">
        <v>343</v>
      </c>
      <c r="AC1730" s="56" t="s">
        <v>342</v>
      </c>
      <c r="AD1730" s="56" t="s">
        <v>347</v>
      </c>
      <c r="AE1730" s="56" t="s">
        <v>334</v>
      </c>
      <c r="AF1730" s="56" t="s">
        <v>292</v>
      </c>
      <c r="AG1730" s="56">
        <v>2015</v>
      </c>
      <c r="AH1730" s="56" t="s">
        <v>80</v>
      </c>
      <c r="AI1730" s="56" t="s">
        <v>348</v>
      </c>
      <c r="AJ1730" s="56">
        <v>450</v>
      </c>
      <c r="AM1730" s="56">
        <v>42845</v>
      </c>
      <c r="AN1730" s="56" t="s">
        <v>987</v>
      </c>
      <c r="AO1730" s="1">
        <v>41965</v>
      </c>
      <c r="AP1730" s="56" t="s">
        <v>638</v>
      </c>
      <c r="AQ1730" s="56">
        <v>69961</v>
      </c>
      <c r="AR1730" s="56">
        <v>0</v>
      </c>
      <c r="AS1730" s="56" t="s">
        <v>346</v>
      </c>
      <c r="BB1730" s="56" t="s">
        <v>339</v>
      </c>
      <c r="BC1730" s="56" t="s">
        <v>263</v>
      </c>
      <c r="BD1730" s="56" t="s">
        <v>349</v>
      </c>
      <c r="BE1730" s="56" t="s">
        <v>347</v>
      </c>
      <c r="BF1730" s="56" t="s">
        <v>334</v>
      </c>
      <c r="BG1730" s="56" t="s">
        <v>640</v>
      </c>
      <c r="BH1730" s="56">
        <v>0</v>
      </c>
      <c r="BI1730" s="56">
        <v>0</v>
      </c>
      <c r="BJ1730" s="56">
        <v>1</v>
      </c>
    </row>
    <row r="1731" spans="1:62" hidden="1" x14ac:dyDescent="0.3">
      <c r="A1731" s="56">
        <v>49223597</v>
      </c>
      <c r="B1731" s="86">
        <v>599765</v>
      </c>
      <c r="C1731" s="1">
        <v>42893</v>
      </c>
      <c r="D1731" s="56" t="s">
        <v>634</v>
      </c>
      <c r="E1731" s="56" t="s">
        <v>635</v>
      </c>
      <c r="F1731" s="56" t="s">
        <v>334</v>
      </c>
      <c r="G1731" s="56" t="s">
        <v>335</v>
      </c>
      <c r="H1731" s="56" t="s">
        <v>336</v>
      </c>
      <c r="I1731" s="56" t="s">
        <v>636</v>
      </c>
      <c r="K1731" s="56" t="s">
        <v>337</v>
      </c>
      <c r="L1731" s="56" t="s">
        <v>545</v>
      </c>
      <c r="M1731" s="56" t="s">
        <v>637</v>
      </c>
      <c r="N1731" s="56" t="s">
        <v>1043</v>
      </c>
      <c r="O1731" s="56" t="s">
        <v>943</v>
      </c>
      <c r="P1731" s="1" t="s">
        <v>110</v>
      </c>
      <c r="Q1731" s="56" t="s">
        <v>241</v>
      </c>
      <c r="R1731" s="56" t="s">
        <v>339</v>
      </c>
      <c r="S1731" s="56">
        <v>160983</v>
      </c>
      <c r="T1731" s="1" t="s">
        <v>641</v>
      </c>
      <c r="U1731" s="56">
        <v>41609</v>
      </c>
      <c r="V1731" s="56">
        <v>42916</v>
      </c>
      <c r="W1731" s="56">
        <v>41579</v>
      </c>
      <c r="X1731" s="56">
        <v>42916</v>
      </c>
      <c r="Y1731" s="56" t="s">
        <v>356</v>
      </c>
      <c r="Z1731" s="56" t="s">
        <v>341</v>
      </c>
      <c r="AA1731" s="56" t="s">
        <v>347</v>
      </c>
      <c r="AB1731" s="56" t="s">
        <v>343</v>
      </c>
      <c r="AC1731" s="56" t="s">
        <v>342</v>
      </c>
      <c r="AD1731" s="56" t="s">
        <v>347</v>
      </c>
      <c r="AE1731" s="56" t="s">
        <v>334</v>
      </c>
      <c r="AF1731" s="56" t="s">
        <v>292</v>
      </c>
      <c r="AG1731" s="56">
        <v>2014</v>
      </c>
      <c r="AH1731" s="56" t="s">
        <v>80</v>
      </c>
      <c r="AI1731" s="56" t="s">
        <v>344</v>
      </c>
      <c r="AJ1731" s="56">
        <v>322</v>
      </c>
      <c r="AM1731" s="56">
        <v>42845</v>
      </c>
      <c r="AN1731" s="56" t="s">
        <v>987</v>
      </c>
      <c r="AO1731" s="1">
        <v>41505</v>
      </c>
      <c r="AP1731" s="56" t="s">
        <v>548</v>
      </c>
      <c r="AQ1731" s="56">
        <v>69961</v>
      </c>
      <c r="AR1731" s="56">
        <v>0</v>
      </c>
      <c r="AS1731" s="56" t="s">
        <v>346</v>
      </c>
      <c r="BB1731" s="56" t="s">
        <v>339</v>
      </c>
      <c r="BC1731" s="56" t="s">
        <v>263</v>
      </c>
      <c r="BD1731" s="56" t="s">
        <v>349</v>
      </c>
      <c r="BE1731" s="56" t="s">
        <v>347</v>
      </c>
      <c r="BF1731" s="56" t="s">
        <v>334</v>
      </c>
      <c r="BG1731" s="56" t="s">
        <v>640</v>
      </c>
      <c r="BH1731" s="56">
        <v>0</v>
      </c>
      <c r="BI1731" s="56">
        <v>0</v>
      </c>
      <c r="BJ1731" s="56">
        <v>1</v>
      </c>
    </row>
    <row r="1732" spans="1:62" hidden="1" x14ac:dyDescent="0.3">
      <c r="A1732" s="56">
        <v>49223601</v>
      </c>
      <c r="B1732" s="86">
        <v>599765</v>
      </c>
      <c r="C1732" s="1">
        <v>42893</v>
      </c>
      <c r="D1732" s="56" t="s">
        <v>634</v>
      </c>
      <c r="E1732" s="56" t="s">
        <v>635</v>
      </c>
      <c r="F1732" s="56" t="s">
        <v>334</v>
      </c>
      <c r="G1732" s="56" t="s">
        <v>335</v>
      </c>
      <c r="H1732" s="56" t="s">
        <v>336</v>
      </c>
      <c r="I1732" s="56" t="s">
        <v>636</v>
      </c>
      <c r="K1732" s="56" t="s">
        <v>337</v>
      </c>
      <c r="L1732" s="56" t="s">
        <v>545</v>
      </c>
      <c r="M1732" s="56" t="s">
        <v>637</v>
      </c>
      <c r="N1732" s="56" t="s">
        <v>1043</v>
      </c>
      <c r="O1732" s="56" t="s">
        <v>943</v>
      </c>
      <c r="P1732" s="1" t="s">
        <v>110</v>
      </c>
      <c r="Q1732" s="56" t="s">
        <v>241</v>
      </c>
      <c r="R1732" s="56" t="s">
        <v>339</v>
      </c>
      <c r="S1732" s="56">
        <v>160983</v>
      </c>
      <c r="T1732" s="1" t="s">
        <v>641</v>
      </c>
      <c r="U1732" s="56">
        <v>41609</v>
      </c>
      <c r="V1732" s="56">
        <v>42916</v>
      </c>
      <c r="W1732" s="56">
        <v>41579</v>
      </c>
      <c r="X1732" s="56">
        <v>42916</v>
      </c>
      <c r="Y1732" s="56" t="s">
        <v>356</v>
      </c>
      <c r="Z1732" s="56" t="s">
        <v>341</v>
      </c>
      <c r="AA1732" s="56" t="s">
        <v>347</v>
      </c>
      <c r="AB1732" s="56" t="s">
        <v>343</v>
      </c>
      <c r="AC1732" s="56" t="s">
        <v>342</v>
      </c>
      <c r="AD1732" s="56" t="s">
        <v>347</v>
      </c>
      <c r="AE1732" s="56" t="s">
        <v>334</v>
      </c>
      <c r="AF1732" s="56" t="s">
        <v>292</v>
      </c>
      <c r="AG1732" s="56">
        <v>2016</v>
      </c>
      <c r="AH1732" s="56" t="s">
        <v>80</v>
      </c>
      <c r="AI1732" s="56" t="s">
        <v>344</v>
      </c>
      <c r="AJ1732" s="56">
        <v>31388</v>
      </c>
      <c r="AM1732" s="56">
        <v>42845</v>
      </c>
      <c r="AN1732" s="56" t="s">
        <v>987</v>
      </c>
      <c r="AO1732" s="1">
        <v>41965</v>
      </c>
      <c r="AP1732" s="56" t="s">
        <v>638</v>
      </c>
      <c r="AQ1732" s="56">
        <v>69961</v>
      </c>
      <c r="AR1732" s="56">
        <v>0</v>
      </c>
      <c r="AS1732" s="56" t="s">
        <v>346</v>
      </c>
      <c r="BB1732" s="56" t="s">
        <v>339</v>
      </c>
      <c r="BC1732" s="56" t="s">
        <v>263</v>
      </c>
      <c r="BD1732" s="56" t="s">
        <v>349</v>
      </c>
      <c r="BE1732" s="56" t="s">
        <v>347</v>
      </c>
      <c r="BF1732" s="56" t="s">
        <v>334</v>
      </c>
      <c r="BG1732" s="56" t="s">
        <v>640</v>
      </c>
      <c r="BH1732" s="56">
        <v>0</v>
      </c>
      <c r="BI1732" s="56">
        <v>0</v>
      </c>
      <c r="BJ1732" s="56">
        <v>1</v>
      </c>
    </row>
    <row r="1733" spans="1:62" hidden="1" x14ac:dyDescent="0.3">
      <c r="A1733" s="56">
        <v>49223599</v>
      </c>
      <c r="B1733" s="86">
        <v>599765</v>
      </c>
      <c r="C1733" s="1">
        <v>42893</v>
      </c>
      <c r="D1733" s="56" t="s">
        <v>634</v>
      </c>
      <c r="E1733" s="56" t="s">
        <v>635</v>
      </c>
      <c r="F1733" s="56" t="s">
        <v>334</v>
      </c>
      <c r="G1733" s="56" t="s">
        <v>335</v>
      </c>
      <c r="H1733" s="56" t="s">
        <v>336</v>
      </c>
      <c r="I1733" s="56" t="s">
        <v>636</v>
      </c>
      <c r="K1733" s="56" t="s">
        <v>337</v>
      </c>
      <c r="L1733" s="56" t="s">
        <v>545</v>
      </c>
      <c r="M1733" s="56" t="s">
        <v>637</v>
      </c>
      <c r="N1733" s="56" t="s">
        <v>1043</v>
      </c>
      <c r="O1733" s="56" t="s">
        <v>943</v>
      </c>
      <c r="P1733" s="1" t="s">
        <v>110</v>
      </c>
      <c r="Q1733" s="56" t="s">
        <v>241</v>
      </c>
      <c r="R1733" s="56" t="s">
        <v>339</v>
      </c>
      <c r="S1733" s="56">
        <v>160983</v>
      </c>
      <c r="T1733" s="1" t="s">
        <v>641</v>
      </c>
      <c r="U1733" s="56">
        <v>41609</v>
      </c>
      <c r="V1733" s="56">
        <v>42916</v>
      </c>
      <c r="W1733" s="56">
        <v>41579</v>
      </c>
      <c r="X1733" s="56">
        <v>42916</v>
      </c>
      <c r="Y1733" s="56" t="s">
        <v>356</v>
      </c>
      <c r="Z1733" s="56" t="s">
        <v>341</v>
      </c>
      <c r="AA1733" s="56" t="s">
        <v>347</v>
      </c>
      <c r="AB1733" s="56" t="s">
        <v>343</v>
      </c>
      <c r="AC1733" s="56" t="s">
        <v>342</v>
      </c>
      <c r="AD1733" s="56" t="s">
        <v>347</v>
      </c>
      <c r="AE1733" s="56" t="s">
        <v>334</v>
      </c>
      <c r="AF1733" s="56" t="s">
        <v>292</v>
      </c>
      <c r="AG1733" s="56">
        <v>2015</v>
      </c>
      <c r="AH1733" s="56" t="s">
        <v>80</v>
      </c>
      <c r="AI1733" s="56" t="s">
        <v>344</v>
      </c>
      <c r="AJ1733" s="56">
        <v>5216</v>
      </c>
      <c r="AM1733" s="56">
        <v>42845</v>
      </c>
      <c r="AN1733" s="56" t="s">
        <v>987</v>
      </c>
      <c r="AO1733" s="1">
        <v>41965</v>
      </c>
      <c r="AP1733" s="56" t="s">
        <v>638</v>
      </c>
      <c r="AQ1733" s="56">
        <v>69961</v>
      </c>
      <c r="AR1733" s="56">
        <v>0</v>
      </c>
      <c r="AS1733" s="56" t="s">
        <v>346</v>
      </c>
      <c r="BB1733" s="56" t="s">
        <v>339</v>
      </c>
      <c r="BC1733" s="56" t="s">
        <v>263</v>
      </c>
      <c r="BD1733" s="56" t="s">
        <v>349</v>
      </c>
      <c r="BE1733" s="56" t="s">
        <v>347</v>
      </c>
      <c r="BF1733" s="56" t="s">
        <v>334</v>
      </c>
      <c r="BG1733" s="56" t="s">
        <v>640</v>
      </c>
      <c r="BH1733" s="56">
        <v>0</v>
      </c>
      <c r="BI1733" s="56">
        <v>0</v>
      </c>
      <c r="BJ1733" s="56">
        <v>1</v>
      </c>
    </row>
    <row r="1734" spans="1:62" hidden="1" x14ac:dyDescent="0.3">
      <c r="A1734" s="56">
        <v>49223600</v>
      </c>
      <c r="B1734" s="86">
        <v>599765</v>
      </c>
      <c r="C1734" s="1">
        <v>42893</v>
      </c>
      <c r="D1734" s="56" t="s">
        <v>634</v>
      </c>
      <c r="E1734" s="56" t="s">
        <v>635</v>
      </c>
      <c r="F1734" s="56" t="s">
        <v>334</v>
      </c>
      <c r="G1734" s="56" t="s">
        <v>335</v>
      </c>
      <c r="H1734" s="56" t="s">
        <v>336</v>
      </c>
      <c r="I1734" s="56" t="s">
        <v>636</v>
      </c>
      <c r="K1734" s="56" t="s">
        <v>337</v>
      </c>
      <c r="L1734" s="56" t="s">
        <v>545</v>
      </c>
      <c r="M1734" s="56" t="s">
        <v>637</v>
      </c>
      <c r="N1734" s="56" t="s">
        <v>1043</v>
      </c>
      <c r="O1734" s="56" t="s">
        <v>943</v>
      </c>
      <c r="P1734" s="1" t="s">
        <v>110</v>
      </c>
      <c r="Q1734" s="56" t="s">
        <v>241</v>
      </c>
      <c r="R1734" s="56" t="s">
        <v>339</v>
      </c>
      <c r="S1734" s="56">
        <v>160983</v>
      </c>
      <c r="T1734" s="1" t="s">
        <v>641</v>
      </c>
      <c r="U1734" s="56">
        <v>41609</v>
      </c>
      <c r="V1734" s="56">
        <v>42916</v>
      </c>
      <c r="W1734" s="56">
        <v>41579</v>
      </c>
      <c r="X1734" s="56">
        <v>42916</v>
      </c>
      <c r="Y1734" s="56" t="s">
        <v>356</v>
      </c>
      <c r="Z1734" s="56" t="s">
        <v>341</v>
      </c>
      <c r="AA1734" s="56" t="s">
        <v>347</v>
      </c>
      <c r="AB1734" s="56" t="s">
        <v>343</v>
      </c>
      <c r="AC1734" s="56" t="s">
        <v>342</v>
      </c>
      <c r="AD1734" s="56" t="s">
        <v>347</v>
      </c>
      <c r="AE1734" s="56" t="s">
        <v>334</v>
      </c>
      <c r="AF1734" s="56" t="s">
        <v>292</v>
      </c>
      <c r="AG1734" s="56">
        <v>2016</v>
      </c>
      <c r="AH1734" s="56" t="s">
        <v>80</v>
      </c>
      <c r="AI1734" s="56" t="s">
        <v>348</v>
      </c>
      <c r="AJ1734" s="56">
        <v>11800</v>
      </c>
      <c r="AM1734" s="56">
        <v>42845</v>
      </c>
      <c r="AN1734" s="56" t="s">
        <v>987</v>
      </c>
      <c r="AO1734" s="1">
        <v>41965</v>
      </c>
      <c r="AP1734" s="56" t="s">
        <v>638</v>
      </c>
      <c r="AQ1734" s="56">
        <v>69961</v>
      </c>
      <c r="AR1734" s="56">
        <v>0</v>
      </c>
      <c r="AS1734" s="56" t="s">
        <v>346</v>
      </c>
      <c r="BB1734" s="56" t="s">
        <v>339</v>
      </c>
      <c r="BC1734" s="56" t="s">
        <v>263</v>
      </c>
      <c r="BD1734" s="56" t="s">
        <v>349</v>
      </c>
      <c r="BE1734" s="56" t="s">
        <v>347</v>
      </c>
      <c r="BF1734" s="56" t="s">
        <v>334</v>
      </c>
      <c r="BG1734" s="56" t="s">
        <v>640</v>
      </c>
      <c r="BH1734" s="56">
        <v>0</v>
      </c>
      <c r="BI1734" s="56">
        <v>0</v>
      </c>
      <c r="BJ1734" s="56">
        <v>1</v>
      </c>
    </row>
    <row r="1735" spans="1:62" hidden="1" x14ac:dyDescent="0.3">
      <c r="A1735" s="56">
        <v>49223609</v>
      </c>
      <c r="B1735" s="86">
        <v>599765</v>
      </c>
      <c r="C1735" s="1">
        <v>42893</v>
      </c>
      <c r="D1735" s="56" t="s">
        <v>634</v>
      </c>
      <c r="E1735" s="56" t="s">
        <v>635</v>
      </c>
      <c r="F1735" s="56" t="s">
        <v>334</v>
      </c>
      <c r="G1735" s="56" t="s">
        <v>335</v>
      </c>
      <c r="H1735" s="56" t="s">
        <v>336</v>
      </c>
      <c r="I1735" s="56" t="s">
        <v>636</v>
      </c>
      <c r="K1735" s="56" t="s">
        <v>337</v>
      </c>
      <c r="L1735" s="56" t="s">
        <v>545</v>
      </c>
      <c r="M1735" s="56" t="s">
        <v>637</v>
      </c>
      <c r="N1735" s="56" t="s">
        <v>1043</v>
      </c>
      <c r="O1735" s="56" t="s">
        <v>943</v>
      </c>
      <c r="P1735" s="1" t="s">
        <v>110</v>
      </c>
      <c r="Q1735" s="56" t="s">
        <v>241</v>
      </c>
      <c r="R1735" s="56" t="s">
        <v>339</v>
      </c>
      <c r="S1735" s="56">
        <v>160981</v>
      </c>
      <c r="T1735" s="1" t="s">
        <v>111</v>
      </c>
      <c r="U1735" s="56">
        <v>41609</v>
      </c>
      <c r="V1735" s="56">
        <v>42916</v>
      </c>
      <c r="W1735" s="56">
        <v>41579</v>
      </c>
      <c r="X1735" s="56">
        <v>42916</v>
      </c>
      <c r="Y1735" s="56" t="s">
        <v>340</v>
      </c>
      <c r="Z1735" s="56" t="s">
        <v>341</v>
      </c>
      <c r="AA1735" s="56" t="s">
        <v>342</v>
      </c>
      <c r="AB1735" s="56" t="s">
        <v>343</v>
      </c>
      <c r="AC1735" s="56" t="s">
        <v>342</v>
      </c>
      <c r="AD1735" s="56" t="s">
        <v>342</v>
      </c>
      <c r="AE1735" s="56" t="s">
        <v>334</v>
      </c>
      <c r="AF1735" s="56" t="s">
        <v>292</v>
      </c>
      <c r="AG1735" s="56">
        <v>2015</v>
      </c>
      <c r="AH1735" s="56" t="s">
        <v>80</v>
      </c>
      <c r="AI1735" s="56" t="s">
        <v>348</v>
      </c>
      <c r="AJ1735" s="56">
        <v>0</v>
      </c>
      <c r="AM1735" s="56">
        <v>42845</v>
      </c>
      <c r="AN1735" s="56" t="s">
        <v>987</v>
      </c>
      <c r="AO1735" s="1">
        <v>41495</v>
      </c>
      <c r="AP1735" s="56" t="s">
        <v>548</v>
      </c>
      <c r="AQ1735" s="56">
        <v>257</v>
      </c>
      <c r="AR1735" s="56">
        <v>0</v>
      </c>
      <c r="AS1735" s="56" t="s">
        <v>346</v>
      </c>
      <c r="BB1735" s="56" t="s">
        <v>339</v>
      </c>
      <c r="BC1735" s="56" t="s">
        <v>263</v>
      </c>
      <c r="BD1735" s="56" t="s">
        <v>349</v>
      </c>
      <c r="BE1735" s="56" t="s">
        <v>347</v>
      </c>
      <c r="BF1735" s="56" t="s">
        <v>334</v>
      </c>
      <c r="BG1735" s="56" t="s">
        <v>640</v>
      </c>
      <c r="BH1735" s="56">
        <v>0</v>
      </c>
      <c r="BI1735" s="56">
        <v>0</v>
      </c>
      <c r="BJ1735" s="56">
        <v>1</v>
      </c>
    </row>
    <row r="1736" spans="1:62" hidden="1" x14ac:dyDescent="0.3">
      <c r="A1736" s="56">
        <v>49223605</v>
      </c>
      <c r="B1736" s="86">
        <v>599765</v>
      </c>
      <c r="C1736" s="1">
        <v>42893</v>
      </c>
      <c r="D1736" s="56" t="s">
        <v>634</v>
      </c>
      <c r="E1736" s="56" t="s">
        <v>635</v>
      </c>
      <c r="F1736" s="56" t="s">
        <v>334</v>
      </c>
      <c r="G1736" s="56" t="s">
        <v>335</v>
      </c>
      <c r="H1736" s="56" t="s">
        <v>336</v>
      </c>
      <c r="I1736" s="56" t="s">
        <v>636</v>
      </c>
      <c r="K1736" s="56" t="s">
        <v>337</v>
      </c>
      <c r="L1736" s="56" t="s">
        <v>545</v>
      </c>
      <c r="M1736" s="56" t="s">
        <v>637</v>
      </c>
      <c r="N1736" s="56" t="s">
        <v>1043</v>
      </c>
      <c r="O1736" s="56" t="s">
        <v>943</v>
      </c>
      <c r="P1736" s="1" t="s">
        <v>110</v>
      </c>
      <c r="Q1736" s="56" t="s">
        <v>241</v>
      </c>
      <c r="R1736" s="56" t="s">
        <v>339</v>
      </c>
      <c r="S1736" s="56">
        <v>160981</v>
      </c>
      <c r="T1736" s="1" t="s">
        <v>111</v>
      </c>
      <c r="U1736" s="56">
        <v>41609</v>
      </c>
      <c r="V1736" s="56">
        <v>42916</v>
      </c>
      <c r="W1736" s="56">
        <v>41579</v>
      </c>
      <c r="X1736" s="56">
        <v>42916</v>
      </c>
      <c r="Y1736" s="56" t="s">
        <v>340</v>
      </c>
      <c r="Z1736" s="56" t="s">
        <v>341</v>
      </c>
      <c r="AA1736" s="56" t="s">
        <v>342</v>
      </c>
      <c r="AB1736" s="56" t="s">
        <v>343</v>
      </c>
      <c r="AC1736" s="56" t="s">
        <v>342</v>
      </c>
      <c r="AD1736" s="56" t="s">
        <v>342</v>
      </c>
      <c r="AE1736" s="56" t="s">
        <v>334</v>
      </c>
      <c r="AF1736" s="56" t="s">
        <v>291</v>
      </c>
      <c r="AG1736" s="56">
        <v>2016</v>
      </c>
      <c r="AH1736" s="56" t="s">
        <v>80</v>
      </c>
      <c r="AI1736" s="56" t="s">
        <v>344</v>
      </c>
      <c r="AJ1736" s="56">
        <v>0</v>
      </c>
      <c r="AK1736" s="1">
        <v>42551</v>
      </c>
      <c r="AM1736" s="56">
        <v>42845</v>
      </c>
      <c r="AN1736" s="56" t="s">
        <v>987</v>
      </c>
      <c r="AO1736" s="1">
        <v>42572</v>
      </c>
      <c r="AP1736" s="56" t="s">
        <v>638</v>
      </c>
      <c r="AQ1736" s="56">
        <v>257</v>
      </c>
      <c r="AR1736" s="56">
        <v>0</v>
      </c>
      <c r="AS1736" s="56" t="s">
        <v>346</v>
      </c>
      <c r="BB1736" s="56" t="s">
        <v>339</v>
      </c>
      <c r="BC1736" s="56" t="s">
        <v>263</v>
      </c>
      <c r="BD1736" s="56" t="s">
        <v>349</v>
      </c>
      <c r="BE1736" s="56" t="s">
        <v>347</v>
      </c>
      <c r="BF1736" s="56" t="s">
        <v>334</v>
      </c>
      <c r="BG1736" s="56" t="s">
        <v>640</v>
      </c>
      <c r="BH1736" s="56">
        <v>0</v>
      </c>
      <c r="BI1736" s="56">
        <v>0</v>
      </c>
      <c r="BJ1736" s="56">
        <v>1</v>
      </c>
    </row>
    <row r="1737" spans="1:62" hidden="1" x14ac:dyDescent="0.3">
      <c r="A1737" s="56">
        <v>49223603</v>
      </c>
      <c r="B1737" s="86">
        <v>599765</v>
      </c>
      <c r="C1737" s="1">
        <v>42893</v>
      </c>
      <c r="D1737" s="56" t="s">
        <v>634</v>
      </c>
      <c r="E1737" s="56" t="s">
        <v>635</v>
      </c>
      <c r="F1737" s="56" t="s">
        <v>334</v>
      </c>
      <c r="G1737" s="56" t="s">
        <v>335</v>
      </c>
      <c r="H1737" s="56" t="s">
        <v>336</v>
      </c>
      <c r="I1737" s="56" t="s">
        <v>636</v>
      </c>
      <c r="K1737" s="56" t="s">
        <v>337</v>
      </c>
      <c r="L1737" s="56" t="s">
        <v>545</v>
      </c>
      <c r="M1737" s="56" t="s">
        <v>637</v>
      </c>
      <c r="N1737" s="56" t="s">
        <v>1043</v>
      </c>
      <c r="O1737" s="56" t="s">
        <v>943</v>
      </c>
      <c r="P1737" s="1" t="s">
        <v>110</v>
      </c>
      <c r="Q1737" s="56" t="s">
        <v>241</v>
      </c>
      <c r="R1737" s="56" t="s">
        <v>339</v>
      </c>
      <c r="S1737" s="56">
        <v>160981</v>
      </c>
      <c r="T1737" s="1" t="s">
        <v>111</v>
      </c>
      <c r="U1737" s="56">
        <v>41609</v>
      </c>
      <c r="V1737" s="56">
        <v>42916</v>
      </c>
      <c r="W1737" s="56">
        <v>41579</v>
      </c>
      <c r="X1737" s="56">
        <v>42916</v>
      </c>
      <c r="Y1737" s="56" t="s">
        <v>340</v>
      </c>
      <c r="Z1737" s="56" t="s">
        <v>341</v>
      </c>
      <c r="AA1737" s="56" t="s">
        <v>342</v>
      </c>
      <c r="AB1737" s="56" t="s">
        <v>343</v>
      </c>
      <c r="AC1737" s="56" t="s">
        <v>342</v>
      </c>
      <c r="AD1737" s="56" t="s">
        <v>342</v>
      </c>
      <c r="AE1737" s="56" t="s">
        <v>334</v>
      </c>
      <c r="AF1737" s="56" t="s">
        <v>291</v>
      </c>
      <c r="AG1737" s="56">
        <v>2015</v>
      </c>
      <c r="AH1737" s="56" t="s">
        <v>80</v>
      </c>
      <c r="AI1737" s="56" t="s">
        <v>344</v>
      </c>
      <c r="AJ1737" s="56">
        <v>0</v>
      </c>
      <c r="AK1737" s="1">
        <v>42185</v>
      </c>
      <c r="AM1737" s="56">
        <v>42845</v>
      </c>
      <c r="AN1737" s="56" t="s">
        <v>987</v>
      </c>
      <c r="AO1737" s="1">
        <v>42216</v>
      </c>
      <c r="AP1737" s="56" t="s">
        <v>639</v>
      </c>
      <c r="AQ1737" s="56">
        <v>257</v>
      </c>
      <c r="AR1737" s="56">
        <v>0</v>
      </c>
      <c r="AS1737" s="56" t="s">
        <v>346</v>
      </c>
      <c r="BB1737" s="56" t="s">
        <v>339</v>
      </c>
      <c r="BC1737" s="56" t="s">
        <v>263</v>
      </c>
      <c r="BD1737" s="56" t="s">
        <v>349</v>
      </c>
      <c r="BE1737" s="56" t="s">
        <v>347</v>
      </c>
      <c r="BF1737" s="56" t="s">
        <v>334</v>
      </c>
      <c r="BG1737" s="56" t="s">
        <v>640</v>
      </c>
      <c r="BH1737" s="56">
        <v>0</v>
      </c>
      <c r="BI1737" s="56">
        <v>0</v>
      </c>
      <c r="BJ1737" s="56">
        <v>1</v>
      </c>
    </row>
    <row r="1738" spans="1:62" hidden="1" x14ac:dyDescent="0.3">
      <c r="A1738" s="56">
        <v>49223604</v>
      </c>
      <c r="B1738" s="86">
        <v>599765</v>
      </c>
      <c r="C1738" s="1">
        <v>42893</v>
      </c>
      <c r="D1738" s="56" t="s">
        <v>634</v>
      </c>
      <c r="E1738" s="56" t="s">
        <v>635</v>
      </c>
      <c r="F1738" s="56" t="s">
        <v>334</v>
      </c>
      <c r="G1738" s="56" t="s">
        <v>335</v>
      </c>
      <c r="H1738" s="56" t="s">
        <v>336</v>
      </c>
      <c r="I1738" s="56" t="s">
        <v>636</v>
      </c>
      <c r="K1738" s="56" t="s">
        <v>337</v>
      </c>
      <c r="L1738" s="56" t="s">
        <v>545</v>
      </c>
      <c r="M1738" s="56" t="s">
        <v>637</v>
      </c>
      <c r="N1738" s="56" t="s">
        <v>1043</v>
      </c>
      <c r="O1738" s="56" t="s">
        <v>943</v>
      </c>
      <c r="P1738" s="1" t="s">
        <v>110</v>
      </c>
      <c r="Q1738" s="56" t="s">
        <v>241</v>
      </c>
      <c r="R1738" s="56" t="s">
        <v>339</v>
      </c>
      <c r="S1738" s="56">
        <v>160981</v>
      </c>
      <c r="T1738" s="1" t="s">
        <v>111</v>
      </c>
      <c r="U1738" s="56">
        <v>41609</v>
      </c>
      <c r="V1738" s="56">
        <v>42916</v>
      </c>
      <c r="W1738" s="56">
        <v>41579</v>
      </c>
      <c r="X1738" s="56">
        <v>42916</v>
      </c>
      <c r="Y1738" s="56" t="s">
        <v>340</v>
      </c>
      <c r="Z1738" s="56" t="s">
        <v>341</v>
      </c>
      <c r="AA1738" s="56" t="s">
        <v>342</v>
      </c>
      <c r="AB1738" s="56" t="s">
        <v>343</v>
      </c>
      <c r="AC1738" s="56" t="s">
        <v>342</v>
      </c>
      <c r="AD1738" s="56" t="s">
        <v>342</v>
      </c>
      <c r="AE1738" s="56" t="s">
        <v>334</v>
      </c>
      <c r="AF1738" s="56" t="s">
        <v>291</v>
      </c>
      <c r="AG1738" s="56">
        <v>2016</v>
      </c>
      <c r="AH1738" s="56" t="s">
        <v>80</v>
      </c>
      <c r="AI1738" s="56" t="s">
        <v>348</v>
      </c>
      <c r="AJ1738" s="56">
        <v>0</v>
      </c>
      <c r="AK1738" s="1">
        <v>42369</v>
      </c>
      <c r="AM1738" s="56">
        <v>42845</v>
      </c>
      <c r="AN1738" s="56" t="s">
        <v>987</v>
      </c>
      <c r="AO1738" s="1">
        <v>42387</v>
      </c>
      <c r="AP1738" s="56" t="s">
        <v>638</v>
      </c>
      <c r="AQ1738" s="56">
        <v>257</v>
      </c>
      <c r="AR1738" s="56">
        <v>0</v>
      </c>
      <c r="AS1738" s="56" t="s">
        <v>346</v>
      </c>
      <c r="BB1738" s="56" t="s">
        <v>339</v>
      </c>
      <c r="BC1738" s="56" t="s">
        <v>263</v>
      </c>
      <c r="BD1738" s="56" t="s">
        <v>349</v>
      </c>
      <c r="BE1738" s="56" t="s">
        <v>347</v>
      </c>
      <c r="BF1738" s="56" t="s">
        <v>334</v>
      </c>
      <c r="BG1738" s="56" t="s">
        <v>640</v>
      </c>
      <c r="BH1738" s="56">
        <v>0</v>
      </c>
      <c r="BI1738" s="56">
        <v>0</v>
      </c>
      <c r="BJ1738" s="56">
        <v>1</v>
      </c>
    </row>
    <row r="1739" spans="1:62" hidden="1" x14ac:dyDescent="0.3">
      <c r="A1739" s="56">
        <v>49223608</v>
      </c>
      <c r="B1739" s="86">
        <v>599765</v>
      </c>
      <c r="C1739" s="1">
        <v>42893</v>
      </c>
      <c r="D1739" s="56" t="s">
        <v>634</v>
      </c>
      <c r="E1739" s="56" t="s">
        <v>635</v>
      </c>
      <c r="F1739" s="56" t="s">
        <v>334</v>
      </c>
      <c r="G1739" s="56" t="s">
        <v>335</v>
      </c>
      <c r="H1739" s="56" t="s">
        <v>336</v>
      </c>
      <c r="I1739" s="56" t="s">
        <v>636</v>
      </c>
      <c r="K1739" s="56" t="s">
        <v>337</v>
      </c>
      <c r="L1739" s="56" t="s">
        <v>545</v>
      </c>
      <c r="M1739" s="56" t="s">
        <v>637</v>
      </c>
      <c r="N1739" s="56" t="s">
        <v>1043</v>
      </c>
      <c r="O1739" s="56" t="s">
        <v>943</v>
      </c>
      <c r="P1739" s="1" t="s">
        <v>110</v>
      </c>
      <c r="Q1739" s="56" t="s">
        <v>241</v>
      </c>
      <c r="R1739" s="56" t="s">
        <v>339</v>
      </c>
      <c r="S1739" s="56">
        <v>160981</v>
      </c>
      <c r="T1739" s="1" t="s">
        <v>111</v>
      </c>
      <c r="U1739" s="56">
        <v>41609</v>
      </c>
      <c r="V1739" s="56">
        <v>42916</v>
      </c>
      <c r="W1739" s="56">
        <v>41579</v>
      </c>
      <c r="X1739" s="56">
        <v>42916</v>
      </c>
      <c r="Y1739" s="56" t="s">
        <v>340</v>
      </c>
      <c r="Z1739" s="56" t="s">
        <v>341</v>
      </c>
      <c r="AA1739" s="56" t="s">
        <v>342</v>
      </c>
      <c r="AB1739" s="56" t="s">
        <v>343</v>
      </c>
      <c r="AC1739" s="56" t="s">
        <v>342</v>
      </c>
      <c r="AD1739" s="56" t="s">
        <v>342</v>
      </c>
      <c r="AE1739" s="56" t="s">
        <v>334</v>
      </c>
      <c r="AF1739" s="56" t="s">
        <v>292</v>
      </c>
      <c r="AG1739" s="56">
        <v>2014</v>
      </c>
      <c r="AH1739" s="56" t="s">
        <v>80</v>
      </c>
      <c r="AI1739" s="56" t="s">
        <v>344</v>
      </c>
      <c r="AJ1739" s="56">
        <v>1</v>
      </c>
      <c r="AM1739" s="56">
        <v>42845</v>
      </c>
      <c r="AN1739" s="56" t="s">
        <v>987</v>
      </c>
      <c r="AO1739" s="1">
        <v>41495</v>
      </c>
      <c r="AP1739" s="56" t="s">
        <v>548</v>
      </c>
      <c r="AQ1739" s="56">
        <v>257</v>
      </c>
      <c r="AR1739" s="56">
        <v>0</v>
      </c>
      <c r="AS1739" s="56" t="s">
        <v>346</v>
      </c>
      <c r="BB1739" s="56" t="s">
        <v>339</v>
      </c>
      <c r="BC1739" s="56" t="s">
        <v>263</v>
      </c>
      <c r="BD1739" s="56" t="s">
        <v>349</v>
      </c>
      <c r="BE1739" s="56" t="s">
        <v>347</v>
      </c>
      <c r="BF1739" s="56" t="s">
        <v>334</v>
      </c>
      <c r="BG1739" s="56" t="s">
        <v>640</v>
      </c>
      <c r="BH1739" s="56">
        <v>0</v>
      </c>
      <c r="BI1739" s="56">
        <v>0</v>
      </c>
      <c r="BJ1739" s="56">
        <v>1</v>
      </c>
    </row>
    <row r="1740" spans="1:62" hidden="1" x14ac:dyDescent="0.3">
      <c r="A1740" s="56">
        <v>49223606</v>
      </c>
      <c r="B1740" s="86">
        <v>599765</v>
      </c>
      <c r="C1740" s="1">
        <v>42893</v>
      </c>
      <c r="D1740" s="56" t="s">
        <v>634</v>
      </c>
      <c r="E1740" s="56" t="s">
        <v>635</v>
      </c>
      <c r="F1740" s="56" t="s">
        <v>334</v>
      </c>
      <c r="G1740" s="56" t="s">
        <v>335</v>
      </c>
      <c r="H1740" s="56" t="s">
        <v>336</v>
      </c>
      <c r="I1740" s="56" t="s">
        <v>636</v>
      </c>
      <c r="K1740" s="56" t="s">
        <v>337</v>
      </c>
      <c r="L1740" s="56" t="s">
        <v>545</v>
      </c>
      <c r="M1740" s="56" t="s">
        <v>637</v>
      </c>
      <c r="N1740" s="56" t="s">
        <v>1043</v>
      </c>
      <c r="O1740" s="56" t="s">
        <v>943</v>
      </c>
      <c r="P1740" s="1" t="s">
        <v>110</v>
      </c>
      <c r="Q1740" s="56" t="s">
        <v>241</v>
      </c>
      <c r="R1740" s="56" t="s">
        <v>339</v>
      </c>
      <c r="S1740" s="56">
        <v>160981</v>
      </c>
      <c r="T1740" s="1" t="s">
        <v>111</v>
      </c>
      <c r="U1740" s="56">
        <v>41609</v>
      </c>
      <c r="V1740" s="56">
        <v>42916</v>
      </c>
      <c r="W1740" s="56">
        <v>41579</v>
      </c>
      <c r="X1740" s="56">
        <v>42916</v>
      </c>
      <c r="Y1740" s="56" t="s">
        <v>340</v>
      </c>
      <c r="Z1740" s="56" t="s">
        <v>341</v>
      </c>
      <c r="AA1740" s="56" t="s">
        <v>342</v>
      </c>
      <c r="AB1740" s="56" t="s">
        <v>343</v>
      </c>
      <c r="AC1740" s="56" t="s">
        <v>342</v>
      </c>
      <c r="AD1740" s="56" t="s">
        <v>342</v>
      </c>
      <c r="AE1740" s="56" t="s">
        <v>334</v>
      </c>
      <c r="AF1740" s="56" t="s">
        <v>291</v>
      </c>
      <c r="AG1740" s="56">
        <v>2017</v>
      </c>
      <c r="AH1740" s="56" t="s">
        <v>80</v>
      </c>
      <c r="AI1740" s="56" t="s">
        <v>348</v>
      </c>
      <c r="AJ1740" s="56">
        <v>0</v>
      </c>
      <c r="AK1740" s="1">
        <v>42735</v>
      </c>
      <c r="AM1740" s="56">
        <v>42845</v>
      </c>
      <c r="AN1740" s="56" t="s">
        <v>987</v>
      </c>
      <c r="AO1740" s="1">
        <v>42748</v>
      </c>
      <c r="AP1740" s="56" t="s">
        <v>638</v>
      </c>
      <c r="AQ1740" s="56">
        <v>257</v>
      </c>
      <c r="AR1740" s="56">
        <v>0</v>
      </c>
      <c r="AS1740" s="56" t="s">
        <v>346</v>
      </c>
      <c r="BB1740" s="56" t="s">
        <v>339</v>
      </c>
      <c r="BC1740" s="56" t="s">
        <v>263</v>
      </c>
      <c r="BD1740" s="56" t="s">
        <v>349</v>
      </c>
      <c r="BE1740" s="56" t="s">
        <v>347</v>
      </c>
      <c r="BF1740" s="56" t="s">
        <v>334</v>
      </c>
      <c r="BG1740" s="56" t="s">
        <v>640</v>
      </c>
      <c r="BH1740" s="56">
        <v>0</v>
      </c>
      <c r="BI1740" s="56">
        <v>0</v>
      </c>
      <c r="BJ1740" s="56">
        <v>1</v>
      </c>
    </row>
    <row r="1741" spans="1:62" hidden="1" x14ac:dyDescent="0.3">
      <c r="A1741" s="56">
        <v>49223607</v>
      </c>
      <c r="B1741" s="86">
        <v>599765</v>
      </c>
      <c r="C1741" s="1">
        <v>42893</v>
      </c>
      <c r="D1741" s="56" t="s">
        <v>634</v>
      </c>
      <c r="E1741" s="56" t="s">
        <v>635</v>
      </c>
      <c r="F1741" s="56" t="s">
        <v>334</v>
      </c>
      <c r="G1741" s="56" t="s">
        <v>335</v>
      </c>
      <c r="H1741" s="56" t="s">
        <v>336</v>
      </c>
      <c r="I1741" s="56" t="s">
        <v>636</v>
      </c>
      <c r="K1741" s="56" t="s">
        <v>337</v>
      </c>
      <c r="L1741" s="56" t="s">
        <v>545</v>
      </c>
      <c r="M1741" s="56" t="s">
        <v>637</v>
      </c>
      <c r="N1741" s="56" t="s">
        <v>1043</v>
      </c>
      <c r="O1741" s="56" t="s">
        <v>943</v>
      </c>
      <c r="P1741" s="1" t="s">
        <v>110</v>
      </c>
      <c r="Q1741" s="56" t="s">
        <v>241</v>
      </c>
      <c r="R1741" s="56" t="s">
        <v>339</v>
      </c>
      <c r="S1741" s="56">
        <v>160981</v>
      </c>
      <c r="T1741" s="1" t="s">
        <v>111</v>
      </c>
      <c r="U1741" s="56">
        <v>41609</v>
      </c>
      <c r="V1741" s="56">
        <v>42916</v>
      </c>
      <c r="W1741" s="56">
        <v>41579</v>
      </c>
      <c r="X1741" s="56">
        <v>42916</v>
      </c>
      <c r="Y1741" s="56" t="s">
        <v>340</v>
      </c>
      <c r="Z1741" s="56" t="s">
        <v>341</v>
      </c>
      <c r="AA1741" s="56" t="s">
        <v>342</v>
      </c>
      <c r="AB1741" s="56" t="s">
        <v>343</v>
      </c>
      <c r="AC1741" s="56" t="s">
        <v>342</v>
      </c>
      <c r="AD1741" s="56" t="s">
        <v>342</v>
      </c>
      <c r="AE1741" s="56" t="s">
        <v>334</v>
      </c>
      <c r="AF1741" s="56" t="s">
        <v>292</v>
      </c>
      <c r="AG1741" s="56">
        <v>2014</v>
      </c>
      <c r="AH1741" s="56" t="s">
        <v>80</v>
      </c>
      <c r="AI1741" s="56" t="s">
        <v>348</v>
      </c>
      <c r="AJ1741" s="56">
        <v>0</v>
      </c>
      <c r="AM1741" s="56">
        <v>42845</v>
      </c>
      <c r="AN1741" s="56" t="s">
        <v>987</v>
      </c>
      <c r="AO1741" s="1">
        <v>41495</v>
      </c>
      <c r="AP1741" s="56" t="s">
        <v>548</v>
      </c>
      <c r="AQ1741" s="56">
        <v>257</v>
      </c>
      <c r="AR1741" s="56">
        <v>0</v>
      </c>
      <c r="AS1741" s="56" t="s">
        <v>346</v>
      </c>
      <c r="BB1741" s="56" t="s">
        <v>339</v>
      </c>
      <c r="BC1741" s="56" t="s">
        <v>263</v>
      </c>
      <c r="BD1741" s="56" t="s">
        <v>349</v>
      </c>
      <c r="BE1741" s="56" t="s">
        <v>347</v>
      </c>
      <c r="BF1741" s="56" t="s">
        <v>334</v>
      </c>
      <c r="BG1741" s="56" t="s">
        <v>640</v>
      </c>
      <c r="BH1741" s="56">
        <v>0</v>
      </c>
      <c r="BI1741" s="56">
        <v>0</v>
      </c>
      <c r="BJ1741" s="56">
        <v>1</v>
      </c>
    </row>
    <row r="1742" spans="1:62" hidden="1" x14ac:dyDescent="0.3">
      <c r="A1742" s="56">
        <v>49223625</v>
      </c>
      <c r="B1742" s="86">
        <v>599765</v>
      </c>
      <c r="C1742" s="1">
        <v>42893</v>
      </c>
      <c r="D1742" s="56" t="s">
        <v>634</v>
      </c>
      <c r="E1742" s="56" t="s">
        <v>635</v>
      </c>
      <c r="F1742" s="56" t="s">
        <v>334</v>
      </c>
      <c r="G1742" s="56" t="s">
        <v>335</v>
      </c>
      <c r="H1742" s="56" t="s">
        <v>336</v>
      </c>
      <c r="I1742" s="56" t="s">
        <v>636</v>
      </c>
      <c r="K1742" s="56" t="s">
        <v>337</v>
      </c>
      <c r="L1742" s="56" t="s">
        <v>545</v>
      </c>
      <c r="M1742" s="56" t="s">
        <v>637</v>
      </c>
      <c r="N1742" s="56" t="s">
        <v>1043</v>
      </c>
      <c r="O1742" s="56" t="s">
        <v>943</v>
      </c>
      <c r="P1742" s="1" t="s">
        <v>110</v>
      </c>
      <c r="Q1742" s="56" t="s">
        <v>241</v>
      </c>
      <c r="R1742" s="56" t="s">
        <v>339</v>
      </c>
      <c r="S1742" s="56">
        <v>199321</v>
      </c>
      <c r="T1742" s="1" t="s">
        <v>381</v>
      </c>
      <c r="U1742" s="56">
        <v>41609</v>
      </c>
      <c r="V1742" s="56">
        <v>42916</v>
      </c>
      <c r="W1742" s="56">
        <v>41579</v>
      </c>
      <c r="X1742" s="56">
        <v>42916</v>
      </c>
      <c r="Y1742" s="56" t="s">
        <v>356</v>
      </c>
      <c r="Z1742" s="56" t="s">
        <v>382</v>
      </c>
      <c r="AA1742" s="56" t="s">
        <v>342</v>
      </c>
      <c r="AB1742" s="56" t="s">
        <v>343</v>
      </c>
      <c r="AC1742" s="56" t="s">
        <v>342</v>
      </c>
      <c r="AD1742" s="56" t="s">
        <v>342</v>
      </c>
      <c r="AE1742" s="56" t="s">
        <v>334</v>
      </c>
      <c r="AF1742" s="56" t="s">
        <v>291</v>
      </c>
      <c r="AG1742" s="56">
        <v>2015</v>
      </c>
      <c r="AH1742" s="56" t="s">
        <v>80</v>
      </c>
      <c r="AI1742" s="56" t="s">
        <v>348</v>
      </c>
      <c r="AJ1742" s="56">
        <v>0.7</v>
      </c>
      <c r="AK1742" s="1">
        <v>42004</v>
      </c>
      <c r="AM1742" s="56">
        <v>42845</v>
      </c>
      <c r="AN1742" s="56" t="s">
        <v>987</v>
      </c>
      <c r="AO1742" s="1">
        <v>42039</v>
      </c>
      <c r="AP1742" s="56" t="s">
        <v>638</v>
      </c>
      <c r="AQ1742" s="56">
        <v>49203</v>
      </c>
      <c r="AR1742" s="56">
        <v>0</v>
      </c>
      <c r="AS1742" s="56" t="s">
        <v>346</v>
      </c>
      <c r="BB1742" s="56" t="s">
        <v>339</v>
      </c>
      <c r="BC1742" s="56" t="s">
        <v>263</v>
      </c>
      <c r="BD1742" s="56" t="s">
        <v>349</v>
      </c>
      <c r="BE1742" s="56" t="s">
        <v>347</v>
      </c>
      <c r="BF1742" s="56" t="s">
        <v>334</v>
      </c>
      <c r="BG1742" s="56" t="s">
        <v>640</v>
      </c>
      <c r="BH1742" s="56">
        <v>0</v>
      </c>
      <c r="BI1742" s="56">
        <v>0</v>
      </c>
      <c r="BJ1742" s="56">
        <v>1</v>
      </c>
    </row>
    <row r="1743" spans="1:62" hidden="1" x14ac:dyDescent="0.3">
      <c r="A1743" s="56">
        <v>49223617</v>
      </c>
      <c r="B1743" s="86">
        <v>599765</v>
      </c>
      <c r="C1743" s="1">
        <v>42893</v>
      </c>
      <c r="D1743" s="56" t="s">
        <v>634</v>
      </c>
      <c r="E1743" s="56" t="s">
        <v>635</v>
      </c>
      <c r="F1743" s="56" t="s">
        <v>334</v>
      </c>
      <c r="G1743" s="56" t="s">
        <v>335</v>
      </c>
      <c r="H1743" s="56" t="s">
        <v>336</v>
      </c>
      <c r="I1743" s="56" t="s">
        <v>636</v>
      </c>
      <c r="K1743" s="56" t="s">
        <v>337</v>
      </c>
      <c r="L1743" s="56" t="s">
        <v>545</v>
      </c>
      <c r="M1743" s="56" t="s">
        <v>637</v>
      </c>
      <c r="N1743" s="56" t="s">
        <v>1043</v>
      </c>
      <c r="O1743" s="56" t="s">
        <v>943</v>
      </c>
      <c r="P1743" s="1" t="s">
        <v>110</v>
      </c>
      <c r="Q1743" s="56" t="s">
        <v>241</v>
      </c>
      <c r="R1743" s="56" t="s">
        <v>339</v>
      </c>
      <c r="S1743" s="56">
        <v>160982</v>
      </c>
      <c r="T1743" s="1" t="s">
        <v>112</v>
      </c>
      <c r="U1743" s="56">
        <v>41609</v>
      </c>
      <c r="V1743" s="56">
        <v>42916</v>
      </c>
      <c r="W1743" s="56">
        <v>0</v>
      </c>
      <c r="X1743" s="56">
        <v>41554</v>
      </c>
      <c r="Y1743" s="56" t="s">
        <v>340</v>
      </c>
      <c r="Z1743" s="56" t="s">
        <v>341</v>
      </c>
      <c r="AA1743" s="56" t="s">
        <v>342</v>
      </c>
      <c r="AB1743" s="56" t="s">
        <v>343</v>
      </c>
      <c r="AC1743" s="56" t="s">
        <v>342</v>
      </c>
      <c r="AD1743" s="56" t="s">
        <v>347</v>
      </c>
      <c r="AE1743" s="56" t="s">
        <v>352</v>
      </c>
      <c r="AF1743" s="56" t="s">
        <v>292</v>
      </c>
      <c r="AG1743" s="56">
        <v>2014</v>
      </c>
      <c r="AH1743" s="56" t="s">
        <v>80</v>
      </c>
      <c r="AI1743" s="56" t="s">
        <v>344</v>
      </c>
      <c r="AJ1743" s="56">
        <v>1</v>
      </c>
      <c r="AM1743" s="56">
        <v>41554</v>
      </c>
      <c r="AN1743" s="56" t="s">
        <v>548</v>
      </c>
      <c r="AO1743" s="1">
        <v>41495</v>
      </c>
      <c r="AP1743" s="56" t="s">
        <v>548</v>
      </c>
      <c r="AQ1743" s="56">
        <v>260</v>
      </c>
      <c r="AR1743" s="56">
        <v>0</v>
      </c>
      <c r="AS1743" s="56" t="s">
        <v>346</v>
      </c>
      <c r="BB1743" s="56" t="s">
        <v>339</v>
      </c>
      <c r="BC1743" s="56" t="s">
        <v>263</v>
      </c>
      <c r="BD1743" s="56" t="s">
        <v>349</v>
      </c>
      <c r="BE1743" s="56" t="s">
        <v>347</v>
      </c>
      <c r="BF1743" s="56" t="s">
        <v>334</v>
      </c>
      <c r="BG1743" s="56" t="s">
        <v>640</v>
      </c>
      <c r="BH1743" s="56">
        <v>0</v>
      </c>
      <c r="BI1743" s="56">
        <v>0</v>
      </c>
      <c r="BJ1743" s="56">
        <v>0</v>
      </c>
    </row>
    <row r="1744" spans="1:62" hidden="1" x14ac:dyDescent="0.3">
      <c r="A1744" s="56">
        <v>49223613</v>
      </c>
      <c r="B1744" s="86">
        <v>599765</v>
      </c>
      <c r="C1744" s="1">
        <v>42893</v>
      </c>
      <c r="D1744" s="56" t="s">
        <v>634</v>
      </c>
      <c r="E1744" s="56" t="s">
        <v>635</v>
      </c>
      <c r="F1744" s="56" t="s">
        <v>334</v>
      </c>
      <c r="G1744" s="56" t="s">
        <v>335</v>
      </c>
      <c r="H1744" s="56" t="s">
        <v>336</v>
      </c>
      <c r="I1744" s="56" t="s">
        <v>636</v>
      </c>
      <c r="K1744" s="56" t="s">
        <v>337</v>
      </c>
      <c r="L1744" s="56" t="s">
        <v>545</v>
      </c>
      <c r="M1744" s="56" t="s">
        <v>637</v>
      </c>
      <c r="N1744" s="56" t="s">
        <v>1043</v>
      </c>
      <c r="O1744" s="56" t="s">
        <v>943</v>
      </c>
      <c r="P1744" s="1" t="s">
        <v>110</v>
      </c>
      <c r="Q1744" s="56" t="s">
        <v>241</v>
      </c>
      <c r="R1744" s="56" t="s">
        <v>339</v>
      </c>
      <c r="S1744" s="56">
        <v>160981</v>
      </c>
      <c r="T1744" s="1" t="s">
        <v>111</v>
      </c>
      <c r="U1744" s="56">
        <v>41609</v>
      </c>
      <c r="V1744" s="56">
        <v>42916</v>
      </c>
      <c r="W1744" s="56">
        <v>41579</v>
      </c>
      <c r="X1744" s="56">
        <v>42916</v>
      </c>
      <c r="Y1744" s="56" t="s">
        <v>340</v>
      </c>
      <c r="Z1744" s="56" t="s">
        <v>341</v>
      </c>
      <c r="AA1744" s="56" t="s">
        <v>342</v>
      </c>
      <c r="AB1744" s="56" t="s">
        <v>343</v>
      </c>
      <c r="AC1744" s="56" t="s">
        <v>342</v>
      </c>
      <c r="AD1744" s="56" t="s">
        <v>342</v>
      </c>
      <c r="AE1744" s="56" t="s">
        <v>334</v>
      </c>
      <c r="AF1744" s="56" t="s">
        <v>292</v>
      </c>
      <c r="AG1744" s="56">
        <v>2017</v>
      </c>
      <c r="AH1744" s="56" t="s">
        <v>80</v>
      </c>
      <c r="AI1744" s="56" t="s">
        <v>348</v>
      </c>
      <c r="AJ1744" s="56">
        <v>0</v>
      </c>
      <c r="AM1744" s="56">
        <v>42845</v>
      </c>
      <c r="AN1744" s="56" t="s">
        <v>987</v>
      </c>
      <c r="AO1744" s="1">
        <v>41495</v>
      </c>
      <c r="AP1744" s="56" t="s">
        <v>548</v>
      </c>
      <c r="AQ1744" s="56">
        <v>257</v>
      </c>
      <c r="AR1744" s="56">
        <v>0</v>
      </c>
      <c r="AS1744" s="56" t="s">
        <v>346</v>
      </c>
      <c r="BB1744" s="56" t="s">
        <v>339</v>
      </c>
      <c r="BC1744" s="56" t="s">
        <v>263</v>
      </c>
      <c r="BD1744" s="56" t="s">
        <v>349</v>
      </c>
      <c r="BE1744" s="56" t="s">
        <v>347</v>
      </c>
      <c r="BF1744" s="56" t="s">
        <v>334</v>
      </c>
      <c r="BG1744" s="56" t="s">
        <v>640</v>
      </c>
      <c r="BH1744" s="56">
        <v>0</v>
      </c>
      <c r="BI1744" s="56">
        <v>0</v>
      </c>
      <c r="BJ1744" s="56">
        <v>1</v>
      </c>
    </row>
    <row r="1745" spans="1:62" hidden="1" x14ac:dyDescent="0.3">
      <c r="A1745" s="56">
        <v>49223611</v>
      </c>
      <c r="B1745" s="86">
        <v>599765</v>
      </c>
      <c r="C1745" s="1">
        <v>42893</v>
      </c>
      <c r="D1745" s="56" t="s">
        <v>634</v>
      </c>
      <c r="E1745" s="56" t="s">
        <v>635</v>
      </c>
      <c r="F1745" s="56" t="s">
        <v>334</v>
      </c>
      <c r="G1745" s="56" t="s">
        <v>335</v>
      </c>
      <c r="H1745" s="56" t="s">
        <v>336</v>
      </c>
      <c r="I1745" s="56" t="s">
        <v>636</v>
      </c>
      <c r="K1745" s="56" t="s">
        <v>337</v>
      </c>
      <c r="L1745" s="56" t="s">
        <v>545</v>
      </c>
      <c r="M1745" s="56" t="s">
        <v>637</v>
      </c>
      <c r="N1745" s="56" t="s">
        <v>1043</v>
      </c>
      <c r="O1745" s="56" t="s">
        <v>943</v>
      </c>
      <c r="P1745" s="1" t="s">
        <v>110</v>
      </c>
      <c r="Q1745" s="56" t="s">
        <v>241</v>
      </c>
      <c r="R1745" s="56" t="s">
        <v>339</v>
      </c>
      <c r="S1745" s="56">
        <v>160981</v>
      </c>
      <c r="T1745" s="1" t="s">
        <v>111</v>
      </c>
      <c r="U1745" s="56">
        <v>41609</v>
      </c>
      <c r="V1745" s="56">
        <v>42916</v>
      </c>
      <c r="W1745" s="56">
        <v>41579</v>
      </c>
      <c r="X1745" s="56">
        <v>42916</v>
      </c>
      <c r="Y1745" s="56" t="s">
        <v>340</v>
      </c>
      <c r="Z1745" s="56" t="s">
        <v>341</v>
      </c>
      <c r="AA1745" s="56" t="s">
        <v>342</v>
      </c>
      <c r="AB1745" s="56" t="s">
        <v>343</v>
      </c>
      <c r="AC1745" s="56" t="s">
        <v>342</v>
      </c>
      <c r="AD1745" s="56" t="s">
        <v>342</v>
      </c>
      <c r="AE1745" s="56" t="s">
        <v>334</v>
      </c>
      <c r="AF1745" s="56" t="s">
        <v>292</v>
      </c>
      <c r="AG1745" s="56">
        <v>2016</v>
      </c>
      <c r="AH1745" s="56" t="s">
        <v>80</v>
      </c>
      <c r="AI1745" s="56" t="s">
        <v>348</v>
      </c>
      <c r="AJ1745" s="56">
        <v>0</v>
      </c>
      <c r="AM1745" s="56">
        <v>42845</v>
      </c>
      <c r="AN1745" s="56" t="s">
        <v>987</v>
      </c>
      <c r="AO1745" s="1">
        <v>41495</v>
      </c>
      <c r="AP1745" s="56" t="s">
        <v>548</v>
      </c>
      <c r="AQ1745" s="56">
        <v>257</v>
      </c>
      <c r="AR1745" s="56">
        <v>0</v>
      </c>
      <c r="AS1745" s="56" t="s">
        <v>346</v>
      </c>
      <c r="BB1745" s="56" t="s">
        <v>339</v>
      </c>
      <c r="BC1745" s="56" t="s">
        <v>263</v>
      </c>
      <c r="BD1745" s="56" t="s">
        <v>349</v>
      </c>
      <c r="BE1745" s="56" t="s">
        <v>347</v>
      </c>
      <c r="BF1745" s="56" t="s">
        <v>334</v>
      </c>
      <c r="BG1745" s="56" t="s">
        <v>640</v>
      </c>
      <c r="BH1745" s="56">
        <v>0</v>
      </c>
      <c r="BI1745" s="56">
        <v>0</v>
      </c>
      <c r="BJ1745" s="56">
        <v>1</v>
      </c>
    </row>
    <row r="1746" spans="1:62" hidden="1" x14ac:dyDescent="0.3">
      <c r="A1746" s="56">
        <v>49223612</v>
      </c>
      <c r="B1746" s="86">
        <v>599765</v>
      </c>
      <c r="C1746" s="1">
        <v>42893</v>
      </c>
      <c r="D1746" s="56" t="s">
        <v>634</v>
      </c>
      <c r="E1746" s="56" t="s">
        <v>635</v>
      </c>
      <c r="F1746" s="56" t="s">
        <v>334</v>
      </c>
      <c r="G1746" s="56" t="s">
        <v>335</v>
      </c>
      <c r="H1746" s="56" t="s">
        <v>336</v>
      </c>
      <c r="I1746" s="56" t="s">
        <v>636</v>
      </c>
      <c r="K1746" s="56" t="s">
        <v>337</v>
      </c>
      <c r="L1746" s="56" t="s">
        <v>545</v>
      </c>
      <c r="M1746" s="56" t="s">
        <v>637</v>
      </c>
      <c r="N1746" s="56" t="s">
        <v>1043</v>
      </c>
      <c r="O1746" s="56" t="s">
        <v>943</v>
      </c>
      <c r="P1746" s="1" t="s">
        <v>110</v>
      </c>
      <c r="Q1746" s="56" t="s">
        <v>241</v>
      </c>
      <c r="R1746" s="56" t="s">
        <v>339</v>
      </c>
      <c r="S1746" s="56">
        <v>160981</v>
      </c>
      <c r="T1746" s="1" t="s">
        <v>111</v>
      </c>
      <c r="U1746" s="56">
        <v>41609</v>
      </c>
      <c r="V1746" s="56">
        <v>42916</v>
      </c>
      <c r="W1746" s="56">
        <v>41579</v>
      </c>
      <c r="X1746" s="56">
        <v>42916</v>
      </c>
      <c r="Y1746" s="56" t="s">
        <v>340</v>
      </c>
      <c r="Z1746" s="56" t="s">
        <v>341</v>
      </c>
      <c r="AA1746" s="56" t="s">
        <v>342</v>
      </c>
      <c r="AB1746" s="56" t="s">
        <v>343</v>
      </c>
      <c r="AC1746" s="56" t="s">
        <v>342</v>
      </c>
      <c r="AD1746" s="56" t="s">
        <v>342</v>
      </c>
      <c r="AE1746" s="56" t="s">
        <v>334</v>
      </c>
      <c r="AF1746" s="56" t="s">
        <v>292</v>
      </c>
      <c r="AG1746" s="56">
        <v>2016</v>
      </c>
      <c r="AH1746" s="56" t="s">
        <v>80</v>
      </c>
      <c r="AI1746" s="56" t="s">
        <v>344</v>
      </c>
      <c r="AJ1746" s="56">
        <v>0</v>
      </c>
      <c r="AM1746" s="56">
        <v>42845</v>
      </c>
      <c r="AN1746" s="56" t="s">
        <v>987</v>
      </c>
      <c r="AO1746" s="1">
        <v>41495</v>
      </c>
      <c r="AP1746" s="56" t="s">
        <v>548</v>
      </c>
      <c r="AQ1746" s="56">
        <v>257</v>
      </c>
      <c r="AR1746" s="56">
        <v>0</v>
      </c>
      <c r="AS1746" s="56" t="s">
        <v>346</v>
      </c>
      <c r="BB1746" s="56" t="s">
        <v>339</v>
      </c>
      <c r="BC1746" s="56" t="s">
        <v>263</v>
      </c>
      <c r="BD1746" s="56" t="s">
        <v>349</v>
      </c>
      <c r="BE1746" s="56" t="s">
        <v>347</v>
      </c>
      <c r="BF1746" s="56" t="s">
        <v>334</v>
      </c>
      <c r="BG1746" s="56" t="s">
        <v>640</v>
      </c>
      <c r="BH1746" s="56">
        <v>0</v>
      </c>
      <c r="BI1746" s="56">
        <v>0</v>
      </c>
      <c r="BJ1746" s="56">
        <v>1</v>
      </c>
    </row>
    <row r="1747" spans="1:62" hidden="1" x14ac:dyDescent="0.3">
      <c r="A1747" s="56">
        <v>49223616</v>
      </c>
      <c r="B1747" s="86">
        <v>599765</v>
      </c>
      <c r="C1747" s="1">
        <v>42893</v>
      </c>
      <c r="D1747" s="56" t="s">
        <v>634</v>
      </c>
      <c r="E1747" s="56" t="s">
        <v>635</v>
      </c>
      <c r="F1747" s="56" t="s">
        <v>334</v>
      </c>
      <c r="G1747" s="56" t="s">
        <v>335</v>
      </c>
      <c r="H1747" s="56" t="s">
        <v>336</v>
      </c>
      <c r="I1747" s="56" t="s">
        <v>636</v>
      </c>
      <c r="K1747" s="56" t="s">
        <v>337</v>
      </c>
      <c r="L1747" s="56" t="s">
        <v>545</v>
      </c>
      <c r="M1747" s="56" t="s">
        <v>637</v>
      </c>
      <c r="N1747" s="56" t="s">
        <v>1043</v>
      </c>
      <c r="O1747" s="56" t="s">
        <v>943</v>
      </c>
      <c r="P1747" s="1" t="s">
        <v>110</v>
      </c>
      <c r="Q1747" s="56" t="s">
        <v>241</v>
      </c>
      <c r="R1747" s="56" t="s">
        <v>339</v>
      </c>
      <c r="S1747" s="56">
        <v>160982</v>
      </c>
      <c r="T1747" s="1" t="s">
        <v>112</v>
      </c>
      <c r="U1747" s="56">
        <v>41609</v>
      </c>
      <c r="V1747" s="56">
        <v>42916</v>
      </c>
      <c r="W1747" s="56">
        <v>0</v>
      </c>
      <c r="X1747" s="56">
        <v>41554</v>
      </c>
      <c r="Y1747" s="56" t="s">
        <v>340</v>
      </c>
      <c r="Z1747" s="56" t="s">
        <v>341</v>
      </c>
      <c r="AA1747" s="56" t="s">
        <v>342</v>
      </c>
      <c r="AB1747" s="56" t="s">
        <v>343</v>
      </c>
      <c r="AC1747" s="56" t="s">
        <v>342</v>
      </c>
      <c r="AD1747" s="56" t="s">
        <v>347</v>
      </c>
      <c r="AE1747" s="56" t="s">
        <v>352</v>
      </c>
      <c r="AF1747" s="56" t="s">
        <v>292</v>
      </c>
      <c r="AG1747" s="56">
        <v>2014</v>
      </c>
      <c r="AH1747" s="56" t="s">
        <v>80</v>
      </c>
      <c r="AI1747" s="56" t="s">
        <v>348</v>
      </c>
      <c r="AJ1747" s="56">
        <v>0</v>
      </c>
      <c r="AM1747" s="56">
        <v>41554</v>
      </c>
      <c r="AN1747" s="56" t="s">
        <v>548</v>
      </c>
      <c r="AO1747" s="1">
        <v>41495</v>
      </c>
      <c r="AP1747" s="56" t="s">
        <v>548</v>
      </c>
      <c r="AQ1747" s="56">
        <v>260</v>
      </c>
      <c r="AR1747" s="56">
        <v>0</v>
      </c>
      <c r="AS1747" s="56" t="s">
        <v>346</v>
      </c>
      <c r="BB1747" s="56" t="s">
        <v>339</v>
      </c>
      <c r="BC1747" s="56" t="s">
        <v>263</v>
      </c>
      <c r="BD1747" s="56" t="s">
        <v>349</v>
      </c>
      <c r="BE1747" s="56" t="s">
        <v>347</v>
      </c>
      <c r="BF1747" s="56" t="s">
        <v>334</v>
      </c>
      <c r="BG1747" s="56" t="s">
        <v>640</v>
      </c>
      <c r="BH1747" s="56">
        <v>0</v>
      </c>
      <c r="BI1747" s="56">
        <v>0</v>
      </c>
      <c r="BJ1747" s="56">
        <v>0</v>
      </c>
    </row>
    <row r="1748" spans="1:62" hidden="1" x14ac:dyDescent="0.3">
      <c r="A1748" s="56">
        <v>49223614</v>
      </c>
      <c r="B1748" s="86">
        <v>599765</v>
      </c>
      <c r="C1748" s="1">
        <v>42893</v>
      </c>
      <c r="D1748" s="56" t="s">
        <v>634</v>
      </c>
      <c r="E1748" s="56" t="s">
        <v>635</v>
      </c>
      <c r="F1748" s="56" t="s">
        <v>334</v>
      </c>
      <c r="G1748" s="56" t="s">
        <v>335</v>
      </c>
      <c r="H1748" s="56" t="s">
        <v>336</v>
      </c>
      <c r="I1748" s="56" t="s">
        <v>636</v>
      </c>
      <c r="K1748" s="56" t="s">
        <v>337</v>
      </c>
      <c r="L1748" s="56" t="s">
        <v>545</v>
      </c>
      <c r="M1748" s="56" t="s">
        <v>637</v>
      </c>
      <c r="N1748" s="56" t="s">
        <v>1043</v>
      </c>
      <c r="O1748" s="56" t="s">
        <v>943</v>
      </c>
      <c r="P1748" s="1" t="s">
        <v>110</v>
      </c>
      <c r="Q1748" s="56" t="s">
        <v>241</v>
      </c>
      <c r="R1748" s="56" t="s">
        <v>339</v>
      </c>
      <c r="S1748" s="56">
        <v>160981</v>
      </c>
      <c r="T1748" s="1" t="s">
        <v>111</v>
      </c>
      <c r="U1748" s="56">
        <v>41609</v>
      </c>
      <c r="V1748" s="56">
        <v>42916</v>
      </c>
      <c r="W1748" s="56">
        <v>41579</v>
      </c>
      <c r="X1748" s="56">
        <v>42916</v>
      </c>
      <c r="Y1748" s="56" t="s">
        <v>340</v>
      </c>
      <c r="Z1748" s="56" t="s">
        <v>341</v>
      </c>
      <c r="AA1748" s="56" t="s">
        <v>342</v>
      </c>
      <c r="AB1748" s="56" t="s">
        <v>343</v>
      </c>
      <c r="AC1748" s="56" t="s">
        <v>342</v>
      </c>
      <c r="AD1748" s="56" t="s">
        <v>342</v>
      </c>
      <c r="AE1748" s="56" t="s">
        <v>334</v>
      </c>
      <c r="AF1748" s="56" t="s">
        <v>292</v>
      </c>
      <c r="AG1748" s="56">
        <v>2017</v>
      </c>
      <c r="AH1748" s="56" t="s">
        <v>80</v>
      </c>
      <c r="AI1748" s="56" t="s">
        <v>344</v>
      </c>
      <c r="AJ1748" s="56">
        <v>0</v>
      </c>
      <c r="AM1748" s="56">
        <v>42845</v>
      </c>
      <c r="AN1748" s="56" t="s">
        <v>987</v>
      </c>
      <c r="AO1748" s="1">
        <v>42870</v>
      </c>
      <c r="AP1748" s="56" t="s">
        <v>987</v>
      </c>
      <c r="AQ1748" s="56">
        <v>257</v>
      </c>
      <c r="AR1748" s="56">
        <v>0</v>
      </c>
      <c r="AS1748" s="56" t="s">
        <v>346</v>
      </c>
      <c r="BB1748" s="56" t="s">
        <v>339</v>
      </c>
      <c r="BC1748" s="56" t="s">
        <v>263</v>
      </c>
      <c r="BD1748" s="56" t="s">
        <v>349</v>
      </c>
      <c r="BE1748" s="56" t="s">
        <v>347</v>
      </c>
      <c r="BF1748" s="56" t="s">
        <v>334</v>
      </c>
      <c r="BG1748" s="56" t="s">
        <v>640</v>
      </c>
      <c r="BH1748" s="56">
        <v>0</v>
      </c>
      <c r="BI1748" s="56">
        <v>0</v>
      </c>
      <c r="BJ1748" s="56">
        <v>1</v>
      </c>
    </row>
    <row r="1749" spans="1:62" hidden="1" x14ac:dyDescent="0.3">
      <c r="A1749" s="56">
        <v>49223615</v>
      </c>
      <c r="B1749" s="86">
        <v>599765</v>
      </c>
      <c r="C1749" s="1">
        <v>42893</v>
      </c>
      <c r="D1749" s="56" t="s">
        <v>634</v>
      </c>
      <c r="E1749" s="56" t="s">
        <v>635</v>
      </c>
      <c r="F1749" s="56" t="s">
        <v>334</v>
      </c>
      <c r="G1749" s="56" t="s">
        <v>335</v>
      </c>
      <c r="H1749" s="56" t="s">
        <v>336</v>
      </c>
      <c r="I1749" s="56" t="s">
        <v>636</v>
      </c>
      <c r="K1749" s="56" t="s">
        <v>337</v>
      </c>
      <c r="L1749" s="56" t="s">
        <v>545</v>
      </c>
      <c r="M1749" s="56" t="s">
        <v>637</v>
      </c>
      <c r="N1749" s="56" t="s">
        <v>1043</v>
      </c>
      <c r="O1749" s="56" t="s">
        <v>943</v>
      </c>
      <c r="P1749" s="1" t="s">
        <v>110</v>
      </c>
      <c r="Q1749" s="56" t="s">
        <v>241</v>
      </c>
      <c r="R1749" s="56" t="s">
        <v>339</v>
      </c>
      <c r="S1749" s="56">
        <v>160982</v>
      </c>
      <c r="T1749" s="1" t="s">
        <v>112</v>
      </c>
      <c r="U1749" s="56">
        <v>41609</v>
      </c>
      <c r="V1749" s="56">
        <v>42916</v>
      </c>
      <c r="W1749" s="56">
        <v>0</v>
      </c>
      <c r="X1749" s="56">
        <v>41554</v>
      </c>
      <c r="Y1749" s="56" t="s">
        <v>340</v>
      </c>
      <c r="Z1749" s="56" t="s">
        <v>341</v>
      </c>
      <c r="AA1749" s="56" t="s">
        <v>342</v>
      </c>
      <c r="AB1749" s="56" t="s">
        <v>343</v>
      </c>
      <c r="AC1749" s="56" t="s">
        <v>342</v>
      </c>
      <c r="AD1749" s="56" t="s">
        <v>347</v>
      </c>
      <c r="AE1749" s="56" t="s">
        <v>352</v>
      </c>
      <c r="AF1749" s="56" t="s">
        <v>224</v>
      </c>
      <c r="AG1749" s="56">
        <v>2013</v>
      </c>
      <c r="AH1749" s="56" t="s">
        <v>80</v>
      </c>
      <c r="AI1749" s="56" t="s">
        <v>339</v>
      </c>
      <c r="AJ1749" s="56">
        <v>0</v>
      </c>
      <c r="AM1749" s="56">
        <v>41554</v>
      </c>
      <c r="AN1749" s="56" t="s">
        <v>548</v>
      </c>
      <c r="AO1749" s="1">
        <v>41495</v>
      </c>
      <c r="AP1749" s="56" t="s">
        <v>548</v>
      </c>
      <c r="AQ1749" s="56">
        <v>260</v>
      </c>
      <c r="AR1749" s="56">
        <v>0</v>
      </c>
      <c r="AS1749" s="56" t="s">
        <v>346</v>
      </c>
      <c r="BB1749" s="56" t="s">
        <v>339</v>
      </c>
      <c r="BC1749" s="56" t="s">
        <v>263</v>
      </c>
      <c r="BD1749" s="56" t="s">
        <v>349</v>
      </c>
      <c r="BE1749" s="56" t="s">
        <v>347</v>
      </c>
      <c r="BF1749" s="56" t="s">
        <v>334</v>
      </c>
      <c r="BG1749" s="56" t="s">
        <v>640</v>
      </c>
      <c r="BH1749" s="56">
        <v>0</v>
      </c>
      <c r="BI1749" s="56">
        <v>0</v>
      </c>
      <c r="BJ1749" s="56">
        <v>0</v>
      </c>
    </row>
    <row r="1750" spans="1:62" hidden="1" x14ac:dyDescent="0.3">
      <c r="A1750" s="56">
        <v>49223624</v>
      </c>
      <c r="B1750" s="86">
        <v>599765</v>
      </c>
      <c r="C1750" s="1">
        <v>42893</v>
      </c>
      <c r="D1750" s="56" t="s">
        <v>634</v>
      </c>
      <c r="E1750" s="56" t="s">
        <v>635</v>
      </c>
      <c r="F1750" s="56" t="s">
        <v>334</v>
      </c>
      <c r="G1750" s="56" t="s">
        <v>335</v>
      </c>
      <c r="H1750" s="56" t="s">
        <v>336</v>
      </c>
      <c r="I1750" s="56" t="s">
        <v>636</v>
      </c>
      <c r="K1750" s="56" t="s">
        <v>337</v>
      </c>
      <c r="L1750" s="56" t="s">
        <v>545</v>
      </c>
      <c r="M1750" s="56" t="s">
        <v>637</v>
      </c>
      <c r="N1750" s="56" t="s">
        <v>1043</v>
      </c>
      <c r="O1750" s="56" t="s">
        <v>943</v>
      </c>
      <c r="P1750" s="1" t="s">
        <v>110</v>
      </c>
      <c r="Q1750" s="56" t="s">
        <v>241</v>
      </c>
      <c r="R1750" s="56" t="s">
        <v>339</v>
      </c>
      <c r="S1750" s="56">
        <v>199321</v>
      </c>
      <c r="T1750" s="1" t="s">
        <v>381</v>
      </c>
      <c r="U1750" s="56">
        <v>41609</v>
      </c>
      <c r="V1750" s="56">
        <v>42916</v>
      </c>
      <c r="W1750" s="56">
        <v>41579</v>
      </c>
      <c r="X1750" s="56">
        <v>42916</v>
      </c>
      <c r="Y1750" s="56" t="s">
        <v>356</v>
      </c>
      <c r="Z1750" s="56" t="s">
        <v>382</v>
      </c>
      <c r="AA1750" s="56" t="s">
        <v>342</v>
      </c>
      <c r="AB1750" s="56" t="s">
        <v>343</v>
      </c>
      <c r="AC1750" s="56" t="s">
        <v>342</v>
      </c>
      <c r="AD1750" s="56" t="s">
        <v>342</v>
      </c>
      <c r="AE1750" s="56" t="s">
        <v>334</v>
      </c>
      <c r="AF1750" s="56" t="s">
        <v>291</v>
      </c>
      <c r="AG1750" s="56">
        <v>2014</v>
      </c>
      <c r="AH1750" s="56" t="s">
        <v>80</v>
      </c>
      <c r="AI1750" s="56" t="s">
        <v>344</v>
      </c>
      <c r="AJ1750" s="56">
        <v>1.8</v>
      </c>
      <c r="AK1750" s="1">
        <v>41820</v>
      </c>
      <c r="AM1750" s="56">
        <v>42845</v>
      </c>
      <c r="AN1750" s="56" t="s">
        <v>987</v>
      </c>
      <c r="AO1750" s="1">
        <v>41869</v>
      </c>
      <c r="AP1750" s="56" t="s">
        <v>383</v>
      </c>
      <c r="AQ1750" s="56">
        <v>49203</v>
      </c>
      <c r="AR1750" s="56">
        <v>0</v>
      </c>
      <c r="AS1750" s="56" t="s">
        <v>346</v>
      </c>
      <c r="BB1750" s="56" t="s">
        <v>339</v>
      </c>
      <c r="BC1750" s="56" t="s">
        <v>263</v>
      </c>
      <c r="BD1750" s="56" t="s">
        <v>349</v>
      </c>
      <c r="BE1750" s="56" t="s">
        <v>347</v>
      </c>
      <c r="BF1750" s="56" t="s">
        <v>334</v>
      </c>
      <c r="BG1750" s="56" t="s">
        <v>640</v>
      </c>
      <c r="BH1750" s="56">
        <v>0</v>
      </c>
      <c r="BI1750" s="56">
        <v>0</v>
      </c>
      <c r="BJ1750" s="56">
        <v>1</v>
      </c>
    </row>
    <row r="1751" spans="1:62" hidden="1" x14ac:dyDescent="0.3">
      <c r="A1751" s="56">
        <v>49223620</v>
      </c>
      <c r="B1751" s="86">
        <v>599765</v>
      </c>
      <c r="C1751" s="1">
        <v>42893</v>
      </c>
      <c r="D1751" s="56" t="s">
        <v>634</v>
      </c>
      <c r="E1751" s="56" t="s">
        <v>635</v>
      </c>
      <c r="F1751" s="56" t="s">
        <v>334</v>
      </c>
      <c r="G1751" s="56" t="s">
        <v>335</v>
      </c>
      <c r="H1751" s="56" t="s">
        <v>336</v>
      </c>
      <c r="I1751" s="56" t="s">
        <v>636</v>
      </c>
      <c r="K1751" s="56" t="s">
        <v>337</v>
      </c>
      <c r="L1751" s="56" t="s">
        <v>545</v>
      </c>
      <c r="M1751" s="56" t="s">
        <v>637</v>
      </c>
      <c r="N1751" s="56" t="s">
        <v>1043</v>
      </c>
      <c r="O1751" s="56" t="s">
        <v>943</v>
      </c>
      <c r="P1751" s="1" t="s">
        <v>110</v>
      </c>
      <c r="Q1751" s="56" t="s">
        <v>241</v>
      </c>
      <c r="R1751" s="56" t="s">
        <v>339</v>
      </c>
      <c r="S1751" s="56">
        <v>160982</v>
      </c>
      <c r="T1751" s="1" t="s">
        <v>112</v>
      </c>
      <c r="U1751" s="56">
        <v>41609</v>
      </c>
      <c r="V1751" s="56">
        <v>42916</v>
      </c>
      <c r="W1751" s="56">
        <v>0</v>
      </c>
      <c r="X1751" s="56">
        <v>41554</v>
      </c>
      <c r="Y1751" s="56" t="s">
        <v>340</v>
      </c>
      <c r="Z1751" s="56" t="s">
        <v>341</v>
      </c>
      <c r="AA1751" s="56" t="s">
        <v>342</v>
      </c>
      <c r="AB1751" s="56" t="s">
        <v>343</v>
      </c>
      <c r="AC1751" s="56" t="s">
        <v>342</v>
      </c>
      <c r="AD1751" s="56" t="s">
        <v>347</v>
      </c>
      <c r="AE1751" s="56" t="s">
        <v>352</v>
      </c>
      <c r="AF1751" s="56" t="s">
        <v>292</v>
      </c>
      <c r="AG1751" s="56">
        <v>2016</v>
      </c>
      <c r="AH1751" s="56" t="s">
        <v>80</v>
      </c>
      <c r="AI1751" s="56" t="s">
        <v>348</v>
      </c>
      <c r="AJ1751" s="56">
        <v>1</v>
      </c>
      <c r="AM1751" s="56">
        <v>41554</v>
      </c>
      <c r="AN1751" s="56" t="s">
        <v>548</v>
      </c>
      <c r="AO1751" s="1">
        <v>41495</v>
      </c>
      <c r="AP1751" s="56" t="s">
        <v>548</v>
      </c>
      <c r="AQ1751" s="56">
        <v>260</v>
      </c>
      <c r="AR1751" s="56">
        <v>0</v>
      </c>
      <c r="AS1751" s="56" t="s">
        <v>346</v>
      </c>
      <c r="BB1751" s="56" t="s">
        <v>339</v>
      </c>
      <c r="BC1751" s="56" t="s">
        <v>263</v>
      </c>
      <c r="BD1751" s="56" t="s">
        <v>349</v>
      </c>
      <c r="BE1751" s="56" t="s">
        <v>347</v>
      </c>
      <c r="BF1751" s="56" t="s">
        <v>334</v>
      </c>
      <c r="BG1751" s="56" t="s">
        <v>640</v>
      </c>
      <c r="BH1751" s="56">
        <v>0</v>
      </c>
      <c r="BI1751" s="56">
        <v>0</v>
      </c>
      <c r="BJ1751" s="56">
        <v>0</v>
      </c>
    </row>
    <row r="1752" spans="1:62" hidden="1" x14ac:dyDescent="0.3">
      <c r="A1752" s="56">
        <v>49223618</v>
      </c>
      <c r="B1752" s="86">
        <v>599765</v>
      </c>
      <c r="C1752" s="1">
        <v>42893</v>
      </c>
      <c r="D1752" s="56" t="s">
        <v>634</v>
      </c>
      <c r="E1752" s="56" t="s">
        <v>635</v>
      </c>
      <c r="F1752" s="56" t="s">
        <v>334</v>
      </c>
      <c r="G1752" s="56" t="s">
        <v>335</v>
      </c>
      <c r="H1752" s="56" t="s">
        <v>336</v>
      </c>
      <c r="I1752" s="56" t="s">
        <v>636</v>
      </c>
      <c r="K1752" s="56" t="s">
        <v>337</v>
      </c>
      <c r="L1752" s="56" t="s">
        <v>545</v>
      </c>
      <c r="M1752" s="56" t="s">
        <v>637</v>
      </c>
      <c r="N1752" s="56" t="s">
        <v>1043</v>
      </c>
      <c r="O1752" s="56" t="s">
        <v>943</v>
      </c>
      <c r="P1752" s="1" t="s">
        <v>110</v>
      </c>
      <c r="Q1752" s="56" t="s">
        <v>241</v>
      </c>
      <c r="R1752" s="56" t="s">
        <v>339</v>
      </c>
      <c r="S1752" s="56">
        <v>160982</v>
      </c>
      <c r="T1752" s="1" t="s">
        <v>112</v>
      </c>
      <c r="U1752" s="56">
        <v>41609</v>
      </c>
      <c r="V1752" s="56">
        <v>42916</v>
      </c>
      <c r="W1752" s="56">
        <v>0</v>
      </c>
      <c r="X1752" s="56">
        <v>41554</v>
      </c>
      <c r="Y1752" s="56" t="s">
        <v>340</v>
      </c>
      <c r="Z1752" s="56" t="s">
        <v>341</v>
      </c>
      <c r="AA1752" s="56" t="s">
        <v>342</v>
      </c>
      <c r="AB1752" s="56" t="s">
        <v>343</v>
      </c>
      <c r="AC1752" s="56" t="s">
        <v>342</v>
      </c>
      <c r="AD1752" s="56" t="s">
        <v>347</v>
      </c>
      <c r="AE1752" s="56" t="s">
        <v>352</v>
      </c>
      <c r="AF1752" s="56" t="s">
        <v>292</v>
      </c>
      <c r="AG1752" s="56">
        <v>2015</v>
      </c>
      <c r="AH1752" s="56" t="s">
        <v>80</v>
      </c>
      <c r="AI1752" s="56" t="s">
        <v>348</v>
      </c>
      <c r="AJ1752" s="56">
        <v>1</v>
      </c>
      <c r="AM1752" s="56">
        <v>41554</v>
      </c>
      <c r="AN1752" s="56" t="s">
        <v>548</v>
      </c>
      <c r="AO1752" s="1">
        <v>41495</v>
      </c>
      <c r="AP1752" s="56" t="s">
        <v>548</v>
      </c>
      <c r="AQ1752" s="56">
        <v>260</v>
      </c>
      <c r="AR1752" s="56">
        <v>0</v>
      </c>
      <c r="AS1752" s="56" t="s">
        <v>346</v>
      </c>
      <c r="BB1752" s="56" t="s">
        <v>339</v>
      </c>
      <c r="BC1752" s="56" t="s">
        <v>263</v>
      </c>
      <c r="BD1752" s="56" t="s">
        <v>349</v>
      </c>
      <c r="BE1752" s="56" t="s">
        <v>347</v>
      </c>
      <c r="BF1752" s="56" t="s">
        <v>334</v>
      </c>
      <c r="BG1752" s="56" t="s">
        <v>640</v>
      </c>
      <c r="BH1752" s="56">
        <v>0</v>
      </c>
      <c r="BI1752" s="56">
        <v>0</v>
      </c>
      <c r="BJ1752" s="56">
        <v>0</v>
      </c>
    </row>
    <row r="1753" spans="1:62" hidden="1" x14ac:dyDescent="0.3">
      <c r="A1753" s="56">
        <v>49223619</v>
      </c>
      <c r="B1753" s="86">
        <v>599765</v>
      </c>
      <c r="C1753" s="1">
        <v>42893</v>
      </c>
      <c r="D1753" s="56" t="s">
        <v>634</v>
      </c>
      <c r="E1753" s="56" t="s">
        <v>635</v>
      </c>
      <c r="F1753" s="56" t="s">
        <v>334</v>
      </c>
      <c r="G1753" s="56" t="s">
        <v>335</v>
      </c>
      <c r="H1753" s="56" t="s">
        <v>336</v>
      </c>
      <c r="I1753" s="56" t="s">
        <v>636</v>
      </c>
      <c r="K1753" s="56" t="s">
        <v>337</v>
      </c>
      <c r="L1753" s="56" t="s">
        <v>545</v>
      </c>
      <c r="M1753" s="56" t="s">
        <v>637</v>
      </c>
      <c r="N1753" s="56" t="s">
        <v>1043</v>
      </c>
      <c r="O1753" s="56" t="s">
        <v>943</v>
      </c>
      <c r="P1753" s="1" t="s">
        <v>110</v>
      </c>
      <c r="Q1753" s="56" t="s">
        <v>241</v>
      </c>
      <c r="R1753" s="56" t="s">
        <v>339</v>
      </c>
      <c r="S1753" s="56">
        <v>160982</v>
      </c>
      <c r="T1753" s="1" t="s">
        <v>112</v>
      </c>
      <c r="U1753" s="56">
        <v>41609</v>
      </c>
      <c r="V1753" s="56">
        <v>42916</v>
      </c>
      <c r="W1753" s="56">
        <v>0</v>
      </c>
      <c r="X1753" s="56">
        <v>41554</v>
      </c>
      <c r="Y1753" s="56" t="s">
        <v>340</v>
      </c>
      <c r="Z1753" s="56" t="s">
        <v>341</v>
      </c>
      <c r="AA1753" s="56" t="s">
        <v>342</v>
      </c>
      <c r="AB1753" s="56" t="s">
        <v>343</v>
      </c>
      <c r="AC1753" s="56" t="s">
        <v>342</v>
      </c>
      <c r="AD1753" s="56" t="s">
        <v>347</v>
      </c>
      <c r="AE1753" s="56" t="s">
        <v>352</v>
      </c>
      <c r="AF1753" s="56" t="s">
        <v>292</v>
      </c>
      <c r="AG1753" s="56">
        <v>2015</v>
      </c>
      <c r="AH1753" s="56" t="s">
        <v>80</v>
      </c>
      <c r="AI1753" s="56" t="s">
        <v>344</v>
      </c>
      <c r="AJ1753" s="56">
        <v>1</v>
      </c>
      <c r="AM1753" s="56">
        <v>41554</v>
      </c>
      <c r="AN1753" s="56" t="s">
        <v>548</v>
      </c>
      <c r="AO1753" s="1">
        <v>41495</v>
      </c>
      <c r="AP1753" s="56" t="s">
        <v>548</v>
      </c>
      <c r="AQ1753" s="56">
        <v>260</v>
      </c>
      <c r="AR1753" s="56">
        <v>0</v>
      </c>
      <c r="AS1753" s="56" t="s">
        <v>346</v>
      </c>
      <c r="BB1753" s="56" t="s">
        <v>339</v>
      </c>
      <c r="BC1753" s="56" t="s">
        <v>263</v>
      </c>
      <c r="BD1753" s="56" t="s">
        <v>349</v>
      </c>
      <c r="BE1753" s="56" t="s">
        <v>347</v>
      </c>
      <c r="BF1753" s="56" t="s">
        <v>334</v>
      </c>
      <c r="BG1753" s="56" t="s">
        <v>640</v>
      </c>
      <c r="BH1753" s="56">
        <v>0</v>
      </c>
      <c r="BI1753" s="56">
        <v>0</v>
      </c>
      <c r="BJ1753" s="56">
        <v>0</v>
      </c>
    </row>
    <row r="1754" spans="1:62" hidden="1" x14ac:dyDescent="0.3">
      <c r="A1754" s="56">
        <v>49223623</v>
      </c>
      <c r="B1754" s="86">
        <v>599765</v>
      </c>
      <c r="C1754" s="1">
        <v>42893</v>
      </c>
      <c r="D1754" s="56" t="s">
        <v>634</v>
      </c>
      <c r="E1754" s="56" t="s">
        <v>635</v>
      </c>
      <c r="F1754" s="56" t="s">
        <v>334</v>
      </c>
      <c r="G1754" s="56" t="s">
        <v>335</v>
      </c>
      <c r="H1754" s="56" t="s">
        <v>336</v>
      </c>
      <c r="I1754" s="56" t="s">
        <v>636</v>
      </c>
      <c r="K1754" s="56" t="s">
        <v>337</v>
      </c>
      <c r="L1754" s="56" t="s">
        <v>545</v>
      </c>
      <c r="M1754" s="56" t="s">
        <v>637</v>
      </c>
      <c r="N1754" s="56" t="s">
        <v>1043</v>
      </c>
      <c r="O1754" s="56" t="s">
        <v>943</v>
      </c>
      <c r="P1754" s="1" t="s">
        <v>110</v>
      </c>
      <c r="Q1754" s="56" t="s">
        <v>241</v>
      </c>
      <c r="R1754" s="56" t="s">
        <v>339</v>
      </c>
      <c r="S1754" s="56">
        <v>199321</v>
      </c>
      <c r="T1754" s="1" t="s">
        <v>381</v>
      </c>
      <c r="U1754" s="56">
        <v>41609</v>
      </c>
      <c r="V1754" s="56">
        <v>42916</v>
      </c>
      <c r="W1754" s="56">
        <v>41579</v>
      </c>
      <c r="X1754" s="56">
        <v>42916</v>
      </c>
      <c r="Y1754" s="56" t="s">
        <v>356</v>
      </c>
      <c r="Z1754" s="56" t="s">
        <v>382</v>
      </c>
      <c r="AA1754" s="56" t="s">
        <v>342</v>
      </c>
      <c r="AB1754" s="56" t="s">
        <v>343</v>
      </c>
      <c r="AC1754" s="56" t="s">
        <v>342</v>
      </c>
      <c r="AD1754" s="56" t="s">
        <v>342</v>
      </c>
      <c r="AE1754" s="56" t="s">
        <v>334</v>
      </c>
      <c r="AF1754" s="56" t="s">
        <v>291</v>
      </c>
      <c r="AG1754" s="56">
        <v>2014</v>
      </c>
      <c r="AH1754" s="56" t="s">
        <v>80</v>
      </c>
      <c r="AI1754" s="56" t="s">
        <v>348</v>
      </c>
      <c r="AJ1754" s="56">
        <v>2.2000000000000002</v>
      </c>
      <c r="AK1754" s="1">
        <v>41639</v>
      </c>
      <c r="AM1754" s="56">
        <v>42845</v>
      </c>
      <c r="AN1754" s="56" t="s">
        <v>987</v>
      </c>
      <c r="AO1754" s="1">
        <v>41869</v>
      </c>
      <c r="AP1754" s="56" t="s">
        <v>383</v>
      </c>
      <c r="AQ1754" s="56">
        <v>49203</v>
      </c>
      <c r="AR1754" s="56">
        <v>0</v>
      </c>
      <c r="AS1754" s="56" t="s">
        <v>346</v>
      </c>
      <c r="BB1754" s="56" t="s">
        <v>339</v>
      </c>
      <c r="BC1754" s="56" t="s">
        <v>263</v>
      </c>
      <c r="BD1754" s="56" t="s">
        <v>349</v>
      </c>
      <c r="BE1754" s="56" t="s">
        <v>347</v>
      </c>
      <c r="BF1754" s="56" t="s">
        <v>334</v>
      </c>
      <c r="BG1754" s="56" t="s">
        <v>640</v>
      </c>
      <c r="BH1754" s="56">
        <v>0</v>
      </c>
      <c r="BI1754" s="56">
        <v>0</v>
      </c>
      <c r="BJ1754" s="56">
        <v>1</v>
      </c>
    </row>
    <row r="1755" spans="1:62" hidden="1" x14ac:dyDescent="0.3">
      <c r="A1755" s="56">
        <v>49223621</v>
      </c>
      <c r="B1755" s="86">
        <v>599765</v>
      </c>
      <c r="C1755" s="1">
        <v>42893</v>
      </c>
      <c r="D1755" s="56" t="s">
        <v>634</v>
      </c>
      <c r="E1755" s="56" t="s">
        <v>635</v>
      </c>
      <c r="F1755" s="56" t="s">
        <v>334</v>
      </c>
      <c r="G1755" s="56" t="s">
        <v>335</v>
      </c>
      <c r="H1755" s="56" t="s">
        <v>336</v>
      </c>
      <c r="I1755" s="56" t="s">
        <v>636</v>
      </c>
      <c r="K1755" s="56" t="s">
        <v>337</v>
      </c>
      <c r="L1755" s="56" t="s">
        <v>545</v>
      </c>
      <c r="M1755" s="56" t="s">
        <v>637</v>
      </c>
      <c r="N1755" s="56" t="s">
        <v>1043</v>
      </c>
      <c r="O1755" s="56" t="s">
        <v>943</v>
      </c>
      <c r="P1755" s="1" t="s">
        <v>110</v>
      </c>
      <c r="Q1755" s="56" t="s">
        <v>241</v>
      </c>
      <c r="R1755" s="56" t="s">
        <v>339</v>
      </c>
      <c r="S1755" s="56">
        <v>160982</v>
      </c>
      <c r="T1755" s="1" t="s">
        <v>112</v>
      </c>
      <c r="U1755" s="56">
        <v>41609</v>
      </c>
      <c r="V1755" s="56">
        <v>42916</v>
      </c>
      <c r="W1755" s="56">
        <v>0</v>
      </c>
      <c r="X1755" s="56">
        <v>41554</v>
      </c>
      <c r="Y1755" s="56" t="s">
        <v>340</v>
      </c>
      <c r="Z1755" s="56" t="s">
        <v>341</v>
      </c>
      <c r="AA1755" s="56" t="s">
        <v>342</v>
      </c>
      <c r="AB1755" s="56" t="s">
        <v>343</v>
      </c>
      <c r="AC1755" s="56" t="s">
        <v>342</v>
      </c>
      <c r="AD1755" s="56" t="s">
        <v>347</v>
      </c>
      <c r="AE1755" s="56" t="s">
        <v>352</v>
      </c>
      <c r="AF1755" s="56" t="s">
        <v>292</v>
      </c>
      <c r="AG1755" s="56">
        <v>2016</v>
      </c>
      <c r="AH1755" s="56" t="s">
        <v>80</v>
      </c>
      <c r="AI1755" s="56" t="s">
        <v>344</v>
      </c>
      <c r="AJ1755" s="56">
        <v>1</v>
      </c>
      <c r="AM1755" s="56">
        <v>41554</v>
      </c>
      <c r="AN1755" s="56" t="s">
        <v>548</v>
      </c>
      <c r="AO1755" s="1">
        <v>41495</v>
      </c>
      <c r="AP1755" s="56" t="s">
        <v>548</v>
      </c>
      <c r="AQ1755" s="56">
        <v>260</v>
      </c>
      <c r="AR1755" s="56">
        <v>0</v>
      </c>
      <c r="AS1755" s="56" t="s">
        <v>346</v>
      </c>
      <c r="BB1755" s="56" t="s">
        <v>339</v>
      </c>
      <c r="BC1755" s="56" t="s">
        <v>263</v>
      </c>
      <c r="BD1755" s="56" t="s">
        <v>349</v>
      </c>
      <c r="BE1755" s="56" t="s">
        <v>347</v>
      </c>
      <c r="BF1755" s="56" t="s">
        <v>334</v>
      </c>
      <c r="BG1755" s="56" t="s">
        <v>640</v>
      </c>
      <c r="BH1755" s="56">
        <v>0</v>
      </c>
      <c r="BI1755" s="56">
        <v>0</v>
      </c>
      <c r="BJ1755" s="56">
        <v>0</v>
      </c>
    </row>
    <row r="1756" spans="1:62" hidden="1" x14ac:dyDescent="0.3">
      <c r="A1756" s="56">
        <v>49223622</v>
      </c>
      <c r="B1756" s="86">
        <v>599765</v>
      </c>
      <c r="C1756" s="1">
        <v>42893</v>
      </c>
      <c r="D1756" s="56" t="s">
        <v>634</v>
      </c>
      <c r="E1756" s="56" t="s">
        <v>635</v>
      </c>
      <c r="F1756" s="56" t="s">
        <v>334</v>
      </c>
      <c r="G1756" s="56" t="s">
        <v>335</v>
      </c>
      <c r="H1756" s="56" t="s">
        <v>336</v>
      </c>
      <c r="I1756" s="56" t="s">
        <v>636</v>
      </c>
      <c r="K1756" s="56" t="s">
        <v>337</v>
      </c>
      <c r="L1756" s="56" t="s">
        <v>545</v>
      </c>
      <c r="M1756" s="56" t="s">
        <v>637</v>
      </c>
      <c r="N1756" s="56" t="s">
        <v>1043</v>
      </c>
      <c r="O1756" s="56" t="s">
        <v>943</v>
      </c>
      <c r="P1756" s="1" t="s">
        <v>110</v>
      </c>
      <c r="Q1756" s="56" t="s">
        <v>241</v>
      </c>
      <c r="R1756" s="56" t="s">
        <v>339</v>
      </c>
      <c r="S1756" s="56">
        <v>199321</v>
      </c>
      <c r="T1756" s="1" t="s">
        <v>381</v>
      </c>
      <c r="U1756" s="56">
        <v>41609</v>
      </c>
      <c r="V1756" s="56">
        <v>42916</v>
      </c>
      <c r="W1756" s="56">
        <v>41579</v>
      </c>
      <c r="X1756" s="56">
        <v>42916</v>
      </c>
      <c r="Y1756" s="56" t="s">
        <v>356</v>
      </c>
      <c r="Z1756" s="56" t="s">
        <v>382</v>
      </c>
      <c r="AA1756" s="56" t="s">
        <v>342</v>
      </c>
      <c r="AB1756" s="56" t="s">
        <v>343</v>
      </c>
      <c r="AC1756" s="56" t="s">
        <v>342</v>
      </c>
      <c r="AD1756" s="56" t="s">
        <v>342</v>
      </c>
      <c r="AE1756" s="56" t="s">
        <v>334</v>
      </c>
      <c r="AF1756" s="56" t="s">
        <v>224</v>
      </c>
      <c r="AG1756" s="56">
        <v>2013</v>
      </c>
      <c r="AH1756" s="56" t="s">
        <v>80</v>
      </c>
      <c r="AI1756" s="56" t="s">
        <v>339</v>
      </c>
      <c r="AJ1756" s="56">
        <v>3.66</v>
      </c>
      <c r="AM1756" s="56">
        <v>42845</v>
      </c>
      <c r="AN1756" s="56" t="s">
        <v>987</v>
      </c>
      <c r="AO1756" s="1">
        <v>41869</v>
      </c>
      <c r="AP1756" s="56" t="s">
        <v>383</v>
      </c>
      <c r="AQ1756" s="56">
        <v>49203</v>
      </c>
      <c r="AR1756" s="56">
        <v>0</v>
      </c>
      <c r="AS1756" s="56" t="s">
        <v>346</v>
      </c>
      <c r="BB1756" s="56" t="s">
        <v>339</v>
      </c>
      <c r="BC1756" s="56" t="s">
        <v>263</v>
      </c>
      <c r="BD1756" s="56" t="s">
        <v>349</v>
      </c>
      <c r="BE1756" s="56" t="s">
        <v>347</v>
      </c>
      <c r="BF1756" s="56" t="s">
        <v>334</v>
      </c>
      <c r="BG1756" s="56" t="s">
        <v>640</v>
      </c>
      <c r="BH1756" s="56">
        <v>0</v>
      </c>
      <c r="BI1756" s="56">
        <v>0</v>
      </c>
      <c r="BJ1756" s="56">
        <v>1</v>
      </c>
    </row>
    <row r="1757" spans="1:62" hidden="1" x14ac:dyDescent="0.3">
      <c r="A1757" s="56">
        <v>49223657</v>
      </c>
      <c r="B1757" s="86">
        <v>599765</v>
      </c>
      <c r="C1757" s="1">
        <v>42893</v>
      </c>
      <c r="D1757" s="56" t="s">
        <v>634</v>
      </c>
      <c r="E1757" s="56" t="s">
        <v>635</v>
      </c>
      <c r="F1757" s="56" t="s">
        <v>334</v>
      </c>
      <c r="G1757" s="56" t="s">
        <v>335</v>
      </c>
      <c r="H1757" s="56" t="s">
        <v>336</v>
      </c>
      <c r="I1757" s="56" t="s">
        <v>636</v>
      </c>
      <c r="K1757" s="56" t="s">
        <v>337</v>
      </c>
      <c r="L1757" s="56" t="s">
        <v>545</v>
      </c>
      <c r="M1757" s="56" t="s">
        <v>637</v>
      </c>
      <c r="N1757" s="56" t="s">
        <v>1043</v>
      </c>
      <c r="O1757" s="56" t="s">
        <v>943</v>
      </c>
      <c r="P1757" s="1" t="s">
        <v>110</v>
      </c>
      <c r="Q1757" s="56" t="s">
        <v>241</v>
      </c>
      <c r="R1757" s="56" t="s">
        <v>339</v>
      </c>
      <c r="S1757" s="56">
        <v>161063</v>
      </c>
      <c r="T1757" s="1" t="s">
        <v>446</v>
      </c>
      <c r="U1757" s="56">
        <v>41609</v>
      </c>
      <c r="V1757" s="56">
        <v>42916</v>
      </c>
      <c r="W1757" s="56">
        <v>41579</v>
      </c>
      <c r="X1757" s="56">
        <v>42916</v>
      </c>
      <c r="Y1757" s="56" t="s">
        <v>340</v>
      </c>
      <c r="Z1757" s="56" t="s">
        <v>341</v>
      </c>
      <c r="AA1757" s="56" t="s">
        <v>347</v>
      </c>
      <c r="AB1757" s="56" t="s">
        <v>343</v>
      </c>
      <c r="AC1757" s="56" t="s">
        <v>342</v>
      </c>
      <c r="AD1757" s="56" t="s">
        <v>342</v>
      </c>
      <c r="AE1757" s="56" t="s">
        <v>334</v>
      </c>
      <c r="AF1757" s="56" t="s">
        <v>291</v>
      </c>
      <c r="AG1757" s="56">
        <v>2015</v>
      </c>
      <c r="AH1757" s="56" t="s">
        <v>80</v>
      </c>
      <c r="AI1757" s="56" t="s">
        <v>348</v>
      </c>
      <c r="AJ1757" s="56">
        <v>11543</v>
      </c>
      <c r="AK1757" s="1">
        <v>42004</v>
      </c>
      <c r="AM1757" s="56">
        <v>42858</v>
      </c>
      <c r="AN1757" s="56" t="s">
        <v>987</v>
      </c>
      <c r="AO1757" s="1">
        <v>42039</v>
      </c>
      <c r="AP1757" s="56" t="s">
        <v>638</v>
      </c>
      <c r="AQ1757" s="56">
        <v>64146</v>
      </c>
      <c r="AR1757" s="56">
        <v>0</v>
      </c>
      <c r="AS1757" s="56" t="s">
        <v>346</v>
      </c>
      <c r="BB1757" s="56" t="s">
        <v>339</v>
      </c>
      <c r="BC1757" s="56" t="s">
        <v>263</v>
      </c>
      <c r="BD1757" s="56" t="s">
        <v>349</v>
      </c>
      <c r="BE1757" s="56" t="s">
        <v>347</v>
      </c>
      <c r="BF1757" s="56" t="s">
        <v>334</v>
      </c>
      <c r="BG1757" s="56" t="s">
        <v>640</v>
      </c>
      <c r="BH1757" s="56">
        <v>0</v>
      </c>
      <c r="BI1757" s="56">
        <v>0</v>
      </c>
      <c r="BJ1757" s="56">
        <v>1</v>
      </c>
    </row>
    <row r="1758" spans="1:62" hidden="1" x14ac:dyDescent="0.3">
      <c r="A1758" s="56">
        <v>49223641</v>
      </c>
      <c r="B1758" s="86">
        <v>599765</v>
      </c>
      <c r="C1758" s="1">
        <v>42893</v>
      </c>
      <c r="D1758" s="56" t="s">
        <v>634</v>
      </c>
      <c r="E1758" s="56" t="s">
        <v>635</v>
      </c>
      <c r="F1758" s="56" t="s">
        <v>334</v>
      </c>
      <c r="G1758" s="56" t="s">
        <v>335</v>
      </c>
      <c r="H1758" s="56" t="s">
        <v>336</v>
      </c>
      <c r="I1758" s="56" t="s">
        <v>636</v>
      </c>
      <c r="K1758" s="56" t="s">
        <v>337</v>
      </c>
      <c r="L1758" s="56" t="s">
        <v>545</v>
      </c>
      <c r="M1758" s="56" t="s">
        <v>637</v>
      </c>
      <c r="N1758" s="56" t="s">
        <v>1043</v>
      </c>
      <c r="O1758" s="56" t="s">
        <v>943</v>
      </c>
      <c r="P1758" s="1" t="s">
        <v>110</v>
      </c>
      <c r="Q1758" s="56" t="s">
        <v>241</v>
      </c>
      <c r="R1758" s="56" t="s">
        <v>339</v>
      </c>
      <c r="S1758" s="56">
        <v>161062</v>
      </c>
      <c r="T1758" s="1" t="s">
        <v>566</v>
      </c>
      <c r="U1758" s="56">
        <v>41609</v>
      </c>
      <c r="V1758" s="56">
        <v>42916</v>
      </c>
      <c r="W1758" s="56">
        <v>41579</v>
      </c>
      <c r="X1758" s="56">
        <v>42916</v>
      </c>
      <c r="Y1758" s="56" t="s">
        <v>356</v>
      </c>
      <c r="Z1758" s="56" t="s">
        <v>382</v>
      </c>
      <c r="AA1758" s="56" t="s">
        <v>347</v>
      </c>
      <c r="AB1758" s="56" t="s">
        <v>343</v>
      </c>
      <c r="AC1758" s="56" t="s">
        <v>342</v>
      </c>
      <c r="AD1758" s="56" t="s">
        <v>347</v>
      </c>
      <c r="AE1758" s="56" t="s">
        <v>334</v>
      </c>
      <c r="AF1758" s="56" t="s">
        <v>291</v>
      </c>
      <c r="AG1758" s="56">
        <v>2015</v>
      </c>
      <c r="AH1758" s="56" t="s">
        <v>80</v>
      </c>
      <c r="AI1758" s="56" t="s">
        <v>348</v>
      </c>
      <c r="AJ1758" s="56">
        <v>18</v>
      </c>
      <c r="AK1758" s="1">
        <v>42004</v>
      </c>
      <c r="AM1758" s="56">
        <v>42845</v>
      </c>
      <c r="AN1758" s="56" t="s">
        <v>987</v>
      </c>
      <c r="AO1758" s="1">
        <v>42039</v>
      </c>
      <c r="AP1758" s="56" t="s">
        <v>638</v>
      </c>
      <c r="AQ1758" s="56">
        <v>66066</v>
      </c>
      <c r="AR1758" s="56">
        <v>0</v>
      </c>
      <c r="AS1758" s="56" t="s">
        <v>346</v>
      </c>
      <c r="BB1758" s="56" t="s">
        <v>339</v>
      </c>
      <c r="BC1758" s="56" t="s">
        <v>263</v>
      </c>
      <c r="BD1758" s="56" t="s">
        <v>349</v>
      </c>
      <c r="BE1758" s="56" t="s">
        <v>347</v>
      </c>
      <c r="BF1758" s="56" t="s">
        <v>334</v>
      </c>
      <c r="BG1758" s="56" t="s">
        <v>640</v>
      </c>
      <c r="BH1758" s="56">
        <v>0</v>
      </c>
      <c r="BI1758" s="56">
        <v>0</v>
      </c>
      <c r="BJ1758" s="56">
        <v>1</v>
      </c>
    </row>
    <row r="1759" spans="1:62" hidden="1" x14ac:dyDescent="0.3">
      <c r="A1759" s="56">
        <v>49223633</v>
      </c>
      <c r="B1759" s="86">
        <v>599765</v>
      </c>
      <c r="C1759" s="1">
        <v>42893</v>
      </c>
      <c r="D1759" s="56" t="s">
        <v>634</v>
      </c>
      <c r="E1759" s="56" t="s">
        <v>635</v>
      </c>
      <c r="F1759" s="56" t="s">
        <v>334</v>
      </c>
      <c r="G1759" s="56" t="s">
        <v>335</v>
      </c>
      <c r="H1759" s="56" t="s">
        <v>336</v>
      </c>
      <c r="I1759" s="56" t="s">
        <v>636</v>
      </c>
      <c r="K1759" s="56" t="s">
        <v>337</v>
      </c>
      <c r="L1759" s="56" t="s">
        <v>545</v>
      </c>
      <c r="M1759" s="56" t="s">
        <v>637</v>
      </c>
      <c r="N1759" s="56" t="s">
        <v>1043</v>
      </c>
      <c r="O1759" s="56" t="s">
        <v>943</v>
      </c>
      <c r="P1759" s="1" t="s">
        <v>110</v>
      </c>
      <c r="Q1759" s="56" t="s">
        <v>241</v>
      </c>
      <c r="R1759" s="56" t="s">
        <v>339</v>
      </c>
      <c r="S1759" s="56">
        <v>199321</v>
      </c>
      <c r="T1759" s="1" t="s">
        <v>381</v>
      </c>
      <c r="U1759" s="56">
        <v>41609</v>
      </c>
      <c r="V1759" s="56">
        <v>42916</v>
      </c>
      <c r="W1759" s="56">
        <v>41579</v>
      </c>
      <c r="X1759" s="56">
        <v>42916</v>
      </c>
      <c r="Y1759" s="56" t="s">
        <v>356</v>
      </c>
      <c r="Z1759" s="56" t="s">
        <v>382</v>
      </c>
      <c r="AA1759" s="56" t="s">
        <v>342</v>
      </c>
      <c r="AB1759" s="56" t="s">
        <v>343</v>
      </c>
      <c r="AC1759" s="56" t="s">
        <v>342</v>
      </c>
      <c r="AD1759" s="56" t="s">
        <v>342</v>
      </c>
      <c r="AE1759" s="56" t="s">
        <v>334</v>
      </c>
      <c r="AF1759" s="56" t="s">
        <v>292</v>
      </c>
      <c r="AG1759" s="56">
        <v>2015</v>
      </c>
      <c r="AH1759" s="56" t="s">
        <v>80</v>
      </c>
      <c r="AI1759" s="56" t="s">
        <v>344</v>
      </c>
      <c r="AJ1759" s="56">
        <v>5</v>
      </c>
      <c r="AM1759" s="56">
        <v>42845</v>
      </c>
      <c r="AN1759" s="56" t="s">
        <v>987</v>
      </c>
      <c r="AO1759" s="1">
        <v>41869</v>
      </c>
      <c r="AP1759" s="56" t="s">
        <v>383</v>
      </c>
      <c r="AQ1759" s="56">
        <v>49203</v>
      </c>
      <c r="AR1759" s="56">
        <v>0</v>
      </c>
      <c r="AS1759" s="56" t="s">
        <v>346</v>
      </c>
      <c r="BB1759" s="56" t="s">
        <v>339</v>
      </c>
      <c r="BC1759" s="56" t="s">
        <v>263</v>
      </c>
      <c r="BD1759" s="56" t="s">
        <v>349</v>
      </c>
      <c r="BE1759" s="56" t="s">
        <v>347</v>
      </c>
      <c r="BF1759" s="56" t="s">
        <v>334</v>
      </c>
      <c r="BG1759" s="56" t="s">
        <v>640</v>
      </c>
      <c r="BH1759" s="56">
        <v>0</v>
      </c>
      <c r="BI1759" s="56">
        <v>0</v>
      </c>
      <c r="BJ1759" s="56">
        <v>1</v>
      </c>
    </row>
    <row r="1760" spans="1:62" hidden="1" x14ac:dyDescent="0.3">
      <c r="A1760" s="56">
        <v>49223629</v>
      </c>
      <c r="B1760" s="86">
        <v>599765</v>
      </c>
      <c r="C1760" s="1">
        <v>42893</v>
      </c>
      <c r="D1760" s="56" t="s">
        <v>634</v>
      </c>
      <c r="E1760" s="56" t="s">
        <v>635</v>
      </c>
      <c r="F1760" s="56" t="s">
        <v>334</v>
      </c>
      <c r="G1760" s="56" t="s">
        <v>335</v>
      </c>
      <c r="H1760" s="56" t="s">
        <v>336</v>
      </c>
      <c r="I1760" s="56" t="s">
        <v>636</v>
      </c>
      <c r="K1760" s="56" t="s">
        <v>337</v>
      </c>
      <c r="L1760" s="56" t="s">
        <v>545</v>
      </c>
      <c r="M1760" s="56" t="s">
        <v>637</v>
      </c>
      <c r="N1760" s="56" t="s">
        <v>1043</v>
      </c>
      <c r="O1760" s="56" t="s">
        <v>943</v>
      </c>
      <c r="P1760" s="1" t="s">
        <v>110</v>
      </c>
      <c r="Q1760" s="56" t="s">
        <v>241</v>
      </c>
      <c r="R1760" s="56" t="s">
        <v>339</v>
      </c>
      <c r="S1760" s="56">
        <v>199321</v>
      </c>
      <c r="T1760" s="1" t="s">
        <v>381</v>
      </c>
      <c r="U1760" s="56">
        <v>41609</v>
      </c>
      <c r="V1760" s="56">
        <v>42916</v>
      </c>
      <c r="W1760" s="56">
        <v>41579</v>
      </c>
      <c r="X1760" s="56">
        <v>42916</v>
      </c>
      <c r="Y1760" s="56" t="s">
        <v>356</v>
      </c>
      <c r="Z1760" s="56" t="s">
        <v>382</v>
      </c>
      <c r="AA1760" s="56" t="s">
        <v>342</v>
      </c>
      <c r="AB1760" s="56" t="s">
        <v>343</v>
      </c>
      <c r="AC1760" s="56" t="s">
        <v>342</v>
      </c>
      <c r="AD1760" s="56" t="s">
        <v>342</v>
      </c>
      <c r="AE1760" s="56" t="s">
        <v>334</v>
      </c>
      <c r="AF1760" s="56" t="s">
        <v>291</v>
      </c>
      <c r="AG1760" s="56">
        <v>2017</v>
      </c>
      <c r="AH1760" s="56" t="s">
        <v>80</v>
      </c>
      <c r="AI1760" s="56" t="s">
        <v>348</v>
      </c>
      <c r="AJ1760" s="56">
        <v>1.07</v>
      </c>
      <c r="AK1760" s="1">
        <v>42735</v>
      </c>
      <c r="AM1760" s="56">
        <v>42845</v>
      </c>
      <c r="AN1760" s="56" t="s">
        <v>987</v>
      </c>
      <c r="AO1760" s="1">
        <v>42748</v>
      </c>
      <c r="AP1760" s="56" t="s">
        <v>638</v>
      </c>
      <c r="AQ1760" s="56">
        <v>49203</v>
      </c>
      <c r="AR1760" s="56">
        <v>0</v>
      </c>
      <c r="AS1760" s="56" t="s">
        <v>346</v>
      </c>
      <c r="BB1760" s="56" t="s">
        <v>339</v>
      </c>
      <c r="BC1760" s="56" t="s">
        <v>263</v>
      </c>
      <c r="BD1760" s="56" t="s">
        <v>349</v>
      </c>
      <c r="BE1760" s="56" t="s">
        <v>347</v>
      </c>
      <c r="BF1760" s="56" t="s">
        <v>334</v>
      </c>
      <c r="BG1760" s="56" t="s">
        <v>640</v>
      </c>
      <c r="BH1760" s="56">
        <v>0</v>
      </c>
      <c r="BI1760" s="56">
        <v>0</v>
      </c>
      <c r="BJ1760" s="56">
        <v>1</v>
      </c>
    </row>
    <row r="1761" spans="1:62" hidden="1" x14ac:dyDescent="0.3">
      <c r="A1761" s="56">
        <v>49223627</v>
      </c>
      <c r="B1761" s="86">
        <v>599765</v>
      </c>
      <c r="C1761" s="1">
        <v>42893</v>
      </c>
      <c r="D1761" s="56" t="s">
        <v>634</v>
      </c>
      <c r="E1761" s="56" t="s">
        <v>635</v>
      </c>
      <c r="F1761" s="56" t="s">
        <v>334</v>
      </c>
      <c r="G1761" s="56" t="s">
        <v>335</v>
      </c>
      <c r="H1761" s="56" t="s">
        <v>336</v>
      </c>
      <c r="I1761" s="56" t="s">
        <v>636</v>
      </c>
      <c r="K1761" s="56" t="s">
        <v>337</v>
      </c>
      <c r="L1761" s="56" t="s">
        <v>545</v>
      </c>
      <c r="M1761" s="56" t="s">
        <v>637</v>
      </c>
      <c r="N1761" s="56" t="s">
        <v>1043</v>
      </c>
      <c r="O1761" s="56" t="s">
        <v>943</v>
      </c>
      <c r="P1761" s="1" t="s">
        <v>110</v>
      </c>
      <c r="Q1761" s="56" t="s">
        <v>241</v>
      </c>
      <c r="R1761" s="56" t="s">
        <v>339</v>
      </c>
      <c r="S1761" s="56">
        <v>199321</v>
      </c>
      <c r="T1761" s="1" t="s">
        <v>381</v>
      </c>
      <c r="U1761" s="56">
        <v>41609</v>
      </c>
      <c r="V1761" s="56">
        <v>42916</v>
      </c>
      <c r="W1761" s="56">
        <v>41579</v>
      </c>
      <c r="X1761" s="56">
        <v>42916</v>
      </c>
      <c r="Y1761" s="56" t="s">
        <v>356</v>
      </c>
      <c r="Z1761" s="56" t="s">
        <v>382</v>
      </c>
      <c r="AA1761" s="56" t="s">
        <v>342</v>
      </c>
      <c r="AB1761" s="56" t="s">
        <v>343</v>
      </c>
      <c r="AC1761" s="56" t="s">
        <v>342</v>
      </c>
      <c r="AD1761" s="56" t="s">
        <v>342</v>
      </c>
      <c r="AE1761" s="56" t="s">
        <v>334</v>
      </c>
      <c r="AF1761" s="56" t="s">
        <v>291</v>
      </c>
      <c r="AG1761" s="56">
        <v>2016</v>
      </c>
      <c r="AH1761" s="56" t="s">
        <v>80</v>
      </c>
      <c r="AI1761" s="56" t="s">
        <v>348</v>
      </c>
      <c r="AJ1761" s="56">
        <v>1.3</v>
      </c>
      <c r="AK1761" s="1">
        <v>42369</v>
      </c>
      <c r="AM1761" s="56">
        <v>42845</v>
      </c>
      <c r="AN1761" s="56" t="s">
        <v>987</v>
      </c>
      <c r="AO1761" s="1">
        <v>42387</v>
      </c>
      <c r="AP1761" s="56" t="s">
        <v>638</v>
      </c>
      <c r="AQ1761" s="56">
        <v>49203</v>
      </c>
      <c r="AR1761" s="56">
        <v>0</v>
      </c>
      <c r="AS1761" s="56" t="s">
        <v>346</v>
      </c>
      <c r="BB1761" s="56" t="s">
        <v>339</v>
      </c>
      <c r="BC1761" s="56" t="s">
        <v>263</v>
      </c>
      <c r="BD1761" s="56" t="s">
        <v>349</v>
      </c>
      <c r="BE1761" s="56" t="s">
        <v>347</v>
      </c>
      <c r="BF1761" s="56" t="s">
        <v>334</v>
      </c>
      <c r="BG1761" s="56" t="s">
        <v>640</v>
      </c>
      <c r="BH1761" s="56">
        <v>0</v>
      </c>
      <c r="BI1761" s="56">
        <v>0</v>
      </c>
      <c r="BJ1761" s="56">
        <v>1</v>
      </c>
    </row>
    <row r="1762" spans="1:62" hidden="1" x14ac:dyDescent="0.3">
      <c r="A1762" s="56">
        <v>49223628</v>
      </c>
      <c r="B1762" s="86">
        <v>599765</v>
      </c>
      <c r="C1762" s="1">
        <v>42893</v>
      </c>
      <c r="D1762" s="56" t="s">
        <v>634</v>
      </c>
      <c r="E1762" s="56" t="s">
        <v>635</v>
      </c>
      <c r="F1762" s="56" t="s">
        <v>334</v>
      </c>
      <c r="G1762" s="56" t="s">
        <v>335</v>
      </c>
      <c r="H1762" s="56" t="s">
        <v>336</v>
      </c>
      <c r="I1762" s="56" t="s">
        <v>636</v>
      </c>
      <c r="K1762" s="56" t="s">
        <v>337</v>
      </c>
      <c r="L1762" s="56" t="s">
        <v>545</v>
      </c>
      <c r="M1762" s="56" t="s">
        <v>637</v>
      </c>
      <c r="N1762" s="56" t="s">
        <v>1043</v>
      </c>
      <c r="O1762" s="56" t="s">
        <v>943</v>
      </c>
      <c r="P1762" s="1" t="s">
        <v>110</v>
      </c>
      <c r="Q1762" s="56" t="s">
        <v>241</v>
      </c>
      <c r="R1762" s="56" t="s">
        <v>339</v>
      </c>
      <c r="S1762" s="56">
        <v>199321</v>
      </c>
      <c r="T1762" s="1" t="s">
        <v>381</v>
      </c>
      <c r="U1762" s="56">
        <v>41609</v>
      </c>
      <c r="V1762" s="56">
        <v>42916</v>
      </c>
      <c r="W1762" s="56">
        <v>41579</v>
      </c>
      <c r="X1762" s="56">
        <v>42916</v>
      </c>
      <c r="Y1762" s="56" t="s">
        <v>356</v>
      </c>
      <c r="Z1762" s="56" t="s">
        <v>382</v>
      </c>
      <c r="AA1762" s="56" t="s">
        <v>342</v>
      </c>
      <c r="AB1762" s="56" t="s">
        <v>343</v>
      </c>
      <c r="AC1762" s="56" t="s">
        <v>342</v>
      </c>
      <c r="AD1762" s="56" t="s">
        <v>342</v>
      </c>
      <c r="AE1762" s="56" t="s">
        <v>334</v>
      </c>
      <c r="AF1762" s="56" t="s">
        <v>291</v>
      </c>
      <c r="AG1762" s="56">
        <v>2016</v>
      </c>
      <c r="AH1762" s="56" t="s">
        <v>80</v>
      </c>
      <c r="AI1762" s="56" t="s">
        <v>344</v>
      </c>
      <c r="AJ1762" s="56">
        <v>1.79</v>
      </c>
      <c r="AK1762" s="1">
        <v>42551</v>
      </c>
      <c r="AL1762" s="56" t="s">
        <v>647</v>
      </c>
      <c r="AM1762" s="56">
        <v>42845</v>
      </c>
      <c r="AN1762" s="56" t="s">
        <v>987</v>
      </c>
      <c r="AO1762" s="1">
        <v>42572</v>
      </c>
      <c r="AP1762" s="56" t="s">
        <v>638</v>
      </c>
      <c r="AQ1762" s="56">
        <v>49203</v>
      </c>
      <c r="AR1762" s="56">
        <v>0</v>
      </c>
      <c r="AS1762" s="56" t="s">
        <v>346</v>
      </c>
      <c r="BB1762" s="56" t="s">
        <v>339</v>
      </c>
      <c r="BC1762" s="56" t="s">
        <v>263</v>
      </c>
      <c r="BD1762" s="56" t="s">
        <v>349</v>
      </c>
      <c r="BE1762" s="56" t="s">
        <v>347</v>
      </c>
      <c r="BF1762" s="56" t="s">
        <v>334</v>
      </c>
      <c r="BG1762" s="56" t="s">
        <v>640</v>
      </c>
      <c r="BH1762" s="56">
        <v>0</v>
      </c>
      <c r="BI1762" s="56">
        <v>0</v>
      </c>
      <c r="BJ1762" s="56">
        <v>1</v>
      </c>
    </row>
    <row r="1763" spans="1:62" hidden="1" x14ac:dyDescent="0.3">
      <c r="A1763" s="56">
        <v>49223632</v>
      </c>
      <c r="B1763" s="86">
        <v>599765</v>
      </c>
      <c r="C1763" s="1">
        <v>42893</v>
      </c>
      <c r="D1763" s="56" t="s">
        <v>634</v>
      </c>
      <c r="E1763" s="56" t="s">
        <v>635</v>
      </c>
      <c r="F1763" s="56" t="s">
        <v>334</v>
      </c>
      <c r="G1763" s="56" t="s">
        <v>335</v>
      </c>
      <c r="H1763" s="56" t="s">
        <v>336</v>
      </c>
      <c r="I1763" s="56" t="s">
        <v>636</v>
      </c>
      <c r="K1763" s="56" t="s">
        <v>337</v>
      </c>
      <c r="L1763" s="56" t="s">
        <v>545</v>
      </c>
      <c r="M1763" s="56" t="s">
        <v>637</v>
      </c>
      <c r="N1763" s="56" t="s">
        <v>1043</v>
      </c>
      <c r="O1763" s="56" t="s">
        <v>943</v>
      </c>
      <c r="P1763" s="1" t="s">
        <v>110</v>
      </c>
      <c r="Q1763" s="56" t="s">
        <v>241</v>
      </c>
      <c r="R1763" s="56" t="s">
        <v>339</v>
      </c>
      <c r="S1763" s="56">
        <v>199321</v>
      </c>
      <c r="T1763" s="1" t="s">
        <v>381</v>
      </c>
      <c r="U1763" s="56">
        <v>41609</v>
      </c>
      <c r="V1763" s="56">
        <v>42916</v>
      </c>
      <c r="W1763" s="56">
        <v>41579</v>
      </c>
      <c r="X1763" s="56">
        <v>42916</v>
      </c>
      <c r="Y1763" s="56" t="s">
        <v>356</v>
      </c>
      <c r="Z1763" s="56" t="s">
        <v>382</v>
      </c>
      <c r="AA1763" s="56" t="s">
        <v>342</v>
      </c>
      <c r="AB1763" s="56" t="s">
        <v>343</v>
      </c>
      <c r="AC1763" s="56" t="s">
        <v>342</v>
      </c>
      <c r="AD1763" s="56" t="s">
        <v>342</v>
      </c>
      <c r="AE1763" s="56" t="s">
        <v>334</v>
      </c>
      <c r="AF1763" s="56" t="s">
        <v>292</v>
      </c>
      <c r="AG1763" s="56">
        <v>2015</v>
      </c>
      <c r="AH1763" s="56" t="s">
        <v>80</v>
      </c>
      <c r="AI1763" s="56" t="s">
        <v>348</v>
      </c>
      <c r="AJ1763" s="56">
        <v>5</v>
      </c>
      <c r="AM1763" s="56">
        <v>42845</v>
      </c>
      <c r="AN1763" s="56" t="s">
        <v>987</v>
      </c>
      <c r="AO1763" s="1">
        <v>41869</v>
      </c>
      <c r="AP1763" s="56" t="s">
        <v>383</v>
      </c>
      <c r="AQ1763" s="56">
        <v>49203</v>
      </c>
      <c r="AR1763" s="56">
        <v>0</v>
      </c>
      <c r="AS1763" s="56" t="s">
        <v>346</v>
      </c>
      <c r="BB1763" s="56" t="s">
        <v>339</v>
      </c>
      <c r="BC1763" s="56" t="s">
        <v>263</v>
      </c>
      <c r="BD1763" s="56" t="s">
        <v>349</v>
      </c>
      <c r="BE1763" s="56" t="s">
        <v>347</v>
      </c>
      <c r="BF1763" s="56" t="s">
        <v>334</v>
      </c>
      <c r="BG1763" s="56" t="s">
        <v>640</v>
      </c>
      <c r="BH1763" s="56">
        <v>0</v>
      </c>
      <c r="BI1763" s="56">
        <v>0</v>
      </c>
      <c r="BJ1763" s="56">
        <v>1</v>
      </c>
    </row>
    <row r="1764" spans="1:62" hidden="1" x14ac:dyDescent="0.3">
      <c r="A1764" s="56">
        <v>49223630</v>
      </c>
      <c r="B1764" s="86">
        <v>599765</v>
      </c>
      <c r="C1764" s="1">
        <v>42893</v>
      </c>
      <c r="D1764" s="56" t="s">
        <v>634</v>
      </c>
      <c r="E1764" s="56" t="s">
        <v>635</v>
      </c>
      <c r="F1764" s="56" t="s">
        <v>334</v>
      </c>
      <c r="G1764" s="56" t="s">
        <v>335</v>
      </c>
      <c r="H1764" s="56" t="s">
        <v>336</v>
      </c>
      <c r="I1764" s="56" t="s">
        <v>636</v>
      </c>
      <c r="K1764" s="56" t="s">
        <v>337</v>
      </c>
      <c r="L1764" s="56" t="s">
        <v>545</v>
      </c>
      <c r="M1764" s="56" t="s">
        <v>637</v>
      </c>
      <c r="N1764" s="56" t="s">
        <v>1043</v>
      </c>
      <c r="O1764" s="56" t="s">
        <v>943</v>
      </c>
      <c r="P1764" s="1" t="s">
        <v>110</v>
      </c>
      <c r="Q1764" s="56" t="s">
        <v>241</v>
      </c>
      <c r="R1764" s="56" t="s">
        <v>339</v>
      </c>
      <c r="S1764" s="56">
        <v>199321</v>
      </c>
      <c r="T1764" s="1" t="s">
        <v>381</v>
      </c>
      <c r="U1764" s="56">
        <v>41609</v>
      </c>
      <c r="V1764" s="56">
        <v>42916</v>
      </c>
      <c r="W1764" s="56">
        <v>41579</v>
      </c>
      <c r="X1764" s="56">
        <v>42916</v>
      </c>
      <c r="Y1764" s="56" t="s">
        <v>356</v>
      </c>
      <c r="Z1764" s="56" t="s">
        <v>382</v>
      </c>
      <c r="AA1764" s="56" t="s">
        <v>342</v>
      </c>
      <c r="AB1764" s="56" t="s">
        <v>343</v>
      </c>
      <c r="AC1764" s="56" t="s">
        <v>342</v>
      </c>
      <c r="AD1764" s="56" t="s">
        <v>342</v>
      </c>
      <c r="AE1764" s="56" t="s">
        <v>334</v>
      </c>
      <c r="AF1764" s="56" t="s">
        <v>292</v>
      </c>
      <c r="AG1764" s="56">
        <v>2014</v>
      </c>
      <c r="AH1764" s="56" t="s">
        <v>80</v>
      </c>
      <c r="AI1764" s="56" t="s">
        <v>348</v>
      </c>
      <c r="AJ1764" s="56">
        <v>5</v>
      </c>
      <c r="AM1764" s="56">
        <v>42845</v>
      </c>
      <c r="AN1764" s="56" t="s">
        <v>987</v>
      </c>
      <c r="AO1764" s="1">
        <v>41869</v>
      </c>
      <c r="AP1764" s="56" t="s">
        <v>383</v>
      </c>
      <c r="AQ1764" s="56">
        <v>49203</v>
      </c>
      <c r="AR1764" s="56">
        <v>0</v>
      </c>
      <c r="AS1764" s="56" t="s">
        <v>346</v>
      </c>
      <c r="BB1764" s="56" t="s">
        <v>339</v>
      </c>
      <c r="BC1764" s="56" t="s">
        <v>263</v>
      </c>
      <c r="BD1764" s="56" t="s">
        <v>349</v>
      </c>
      <c r="BE1764" s="56" t="s">
        <v>347</v>
      </c>
      <c r="BF1764" s="56" t="s">
        <v>334</v>
      </c>
      <c r="BG1764" s="56" t="s">
        <v>640</v>
      </c>
      <c r="BH1764" s="56">
        <v>0</v>
      </c>
      <c r="BI1764" s="56">
        <v>0</v>
      </c>
      <c r="BJ1764" s="56">
        <v>1</v>
      </c>
    </row>
    <row r="1765" spans="1:62" hidden="1" x14ac:dyDescent="0.3">
      <c r="A1765" s="56">
        <v>49223631</v>
      </c>
      <c r="B1765" s="86">
        <v>599765</v>
      </c>
      <c r="C1765" s="1">
        <v>42893</v>
      </c>
      <c r="D1765" s="56" t="s">
        <v>634</v>
      </c>
      <c r="E1765" s="56" t="s">
        <v>635</v>
      </c>
      <c r="F1765" s="56" t="s">
        <v>334</v>
      </c>
      <c r="G1765" s="56" t="s">
        <v>335</v>
      </c>
      <c r="H1765" s="56" t="s">
        <v>336</v>
      </c>
      <c r="I1765" s="56" t="s">
        <v>636</v>
      </c>
      <c r="K1765" s="56" t="s">
        <v>337</v>
      </c>
      <c r="L1765" s="56" t="s">
        <v>545</v>
      </c>
      <c r="M1765" s="56" t="s">
        <v>637</v>
      </c>
      <c r="N1765" s="56" t="s">
        <v>1043</v>
      </c>
      <c r="O1765" s="56" t="s">
        <v>943</v>
      </c>
      <c r="P1765" s="1" t="s">
        <v>110</v>
      </c>
      <c r="Q1765" s="56" t="s">
        <v>241</v>
      </c>
      <c r="R1765" s="56" t="s">
        <v>339</v>
      </c>
      <c r="S1765" s="56">
        <v>199321</v>
      </c>
      <c r="T1765" s="1" t="s">
        <v>381</v>
      </c>
      <c r="U1765" s="56">
        <v>41609</v>
      </c>
      <c r="V1765" s="56">
        <v>42916</v>
      </c>
      <c r="W1765" s="56">
        <v>41579</v>
      </c>
      <c r="X1765" s="56">
        <v>42916</v>
      </c>
      <c r="Y1765" s="56" t="s">
        <v>356</v>
      </c>
      <c r="Z1765" s="56" t="s">
        <v>382</v>
      </c>
      <c r="AA1765" s="56" t="s">
        <v>342</v>
      </c>
      <c r="AB1765" s="56" t="s">
        <v>343</v>
      </c>
      <c r="AC1765" s="56" t="s">
        <v>342</v>
      </c>
      <c r="AD1765" s="56" t="s">
        <v>342</v>
      </c>
      <c r="AE1765" s="56" t="s">
        <v>334</v>
      </c>
      <c r="AF1765" s="56" t="s">
        <v>292</v>
      </c>
      <c r="AG1765" s="56">
        <v>2014</v>
      </c>
      <c r="AH1765" s="56" t="s">
        <v>80</v>
      </c>
      <c r="AI1765" s="56" t="s">
        <v>344</v>
      </c>
      <c r="AJ1765" s="56">
        <v>5</v>
      </c>
      <c r="AM1765" s="56">
        <v>42845</v>
      </c>
      <c r="AN1765" s="56" t="s">
        <v>987</v>
      </c>
      <c r="AO1765" s="1">
        <v>41869</v>
      </c>
      <c r="AP1765" s="56" t="s">
        <v>383</v>
      </c>
      <c r="AQ1765" s="56">
        <v>49203</v>
      </c>
      <c r="AR1765" s="56">
        <v>0</v>
      </c>
      <c r="AS1765" s="56" t="s">
        <v>346</v>
      </c>
      <c r="BB1765" s="56" t="s">
        <v>339</v>
      </c>
      <c r="BC1765" s="56" t="s">
        <v>263</v>
      </c>
      <c r="BD1765" s="56" t="s">
        <v>349</v>
      </c>
      <c r="BE1765" s="56" t="s">
        <v>347</v>
      </c>
      <c r="BF1765" s="56" t="s">
        <v>334</v>
      </c>
      <c r="BG1765" s="56" t="s">
        <v>640</v>
      </c>
      <c r="BH1765" s="56">
        <v>0</v>
      </c>
      <c r="BI1765" s="56">
        <v>0</v>
      </c>
      <c r="BJ1765" s="56">
        <v>1</v>
      </c>
    </row>
    <row r="1766" spans="1:62" hidden="1" x14ac:dyDescent="0.3">
      <c r="A1766" s="56">
        <v>49223640</v>
      </c>
      <c r="B1766" s="86">
        <v>599765</v>
      </c>
      <c r="C1766" s="1">
        <v>42893</v>
      </c>
      <c r="D1766" s="56" t="s">
        <v>634</v>
      </c>
      <c r="E1766" s="56" t="s">
        <v>635</v>
      </c>
      <c r="F1766" s="56" t="s">
        <v>334</v>
      </c>
      <c r="G1766" s="56" t="s">
        <v>335</v>
      </c>
      <c r="H1766" s="56" t="s">
        <v>336</v>
      </c>
      <c r="I1766" s="56" t="s">
        <v>636</v>
      </c>
      <c r="K1766" s="56" t="s">
        <v>337</v>
      </c>
      <c r="L1766" s="56" t="s">
        <v>545</v>
      </c>
      <c r="M1766" s="56" t="s">
        <v>637</v>
      </c>
      <c r="N1766" s="56" t="s">
        <v>1043</v>
      </c>
      <c r="O1766" s="56" t="s">
        <v>943</v>
      </c>
      <c r="P1766" s="1" t="s">
        <v>110</v>
      </c>
      <c r="Q1766" s="56" t="s">
        <v>241</v>
      </c>
      <c r="R1766" s="56" t="s">
        <v>339</v>
      </c>
      <c r="S1766" s="56">
        <v>161062</v>
      </c>
      <c r="T1766" s="1" t="s">
        <v>566</v>
      </c>
      <c r="U1766" s="56">
        <v>41609</v>
      </c>
      <c r="V1766" s="56">
        <v>42916</v>
      </c>
      <c r="W1766" s="56">
        <v>41579</v>
      </c>
      <c r="X1766" s="56">
        <v>42916</v>
      </c>
      <c r="Y1766" s="56" t="s">
        <v>356</v>
      </c>
      <c r="Z1766" s="56" t="s">
        <v>382</v>
      </c>
      <c r="AA1766" s="56" t="s">
        <v>347</v>
      </c>
      <c r="AB1766" s="56" t="s">
        <v>343</v>
      </c>
      <c r="AC1766" s="56" t="s">
        <v>342</v>
      </c>
      <c r="AD1766" s="56" t="s">
        <v>347</v>
      </c>
      <c r="AE1766" s="56" t="s">
        <v>334</v>
      </c>
      <c r="AF1766" s="56" t="s">
        <v>291</v>
      </c>
      <c r="AG1766" s="56">
        <v>2014</v>
      </c>
      <c r="AH1766" s="56" t="s">
        <v>80</v>
      </c>
      <c r="AI1766" s="56" t="s">
        <v>344</v>
      </c>
      <c r="AJ1766" s="56">
        <v>0</v>
      </c>
      <c r="AK1766" s="1">
        <v>41820</v>
      </c>
      <c r="AL1766" s="56" t="s">
        <v>648</v>
      </c>
      <c r="AM1766" s="56">
        <v>42845</v>
      </c>
      <c r="AN1766" s="56" t="s">
        <v>987</v>
      </c>
      <c r="AO1766" s="1">
        <v>41829</v>
      </c>
      <c r="AP1766" s="56" t="s">
        <v>638</v>
      </c>
      <c r="AQ1766" s="56">
        <v>66066</v>
      </c>
      <c r="AR1766" s="56">
        <v>0</v>
      </c>
      <c r="AS1766" s="56" t="s">
        <v>346</v>
      </c>
      <c r="BB1766" s="56" t="s">
        <v>339</v>
      </c>
      <c r="BC1766" s="56" t="s">
        <v>263</v>
      </c>
      <c r="BD1766" s="56" t="s">
        <v>349</v>
      </c>
      <c r="BE1766" s="56" t="s">
        <v>347</v>
      </c>
      <c r="BF1766" s="56" t="s">
        <v>334</v>
      </c>
      <c r="BG1766" s="56" t="s">
        <v>640</v>
      </c>
      <c r="BH1766" s="56">
        <v>0</v>
      </c>
      <c r="BI1766" s="56">
        <v>0</v>
      </c>
      <c r="BJ1766" s="56">
        <v>1</v>
      </c>
    </row>
    <row r="1767" spans="1:62" hidden="1" x14ac:dyDescent="0.3">
      <c r="A1767" s="56">
        <v>49223636</v>
      </c>
      <c r="B1767" s="86">
        <v>599765</v>
      </c>
      <c r="C1767" s="1">
        <v>42893</v>
      </c>
      <c r="D1767" s="56" t="s">
        <v>634</v>
      </c>
      <c r="E1767" s="56" t="s">
        <v>635</v>
      </c>
      <c r="F1767" s="56" t="s">
        <v>334</v>
      </c>
      <c r="G1767" s="56" t="s">
        <v>335</v>
      </c>
      <c r="H1767" s="56" t="s">
        <v>336</v>
      </c>
      <c r="I1767" s="56" t="s">
        <v>636</v>
      </c>
      <c r="K1767" s="56" t="s">
        <v>337</v>
      </c>
      <c r="L1767" s="56" t="s">
        <v>545</v>
      </c>
      <c r="M1767" s="56" t="s">
        <v>637</v>
      </c>
      <c r="N1767" s="56" t="s">
        <v>1043</v>
      </c>
      <c r="O1767" s="56" t="s">
        <v>943</v>
      </c>
      <c r="P1767" s="1" t="s">
        <v>110</v>
      </c>
      <c r="Q1767" s="56" t="s">
        <v>241</v>
      </c>
      <c r="R1767" s="56" t="s">
        <v>339</v>
      </c>
      <c r="S1767" s="56">
        <v>199321</v>
      </c>
      <c r="T1767" s="1" t="s">
        <v>381</v>
      </c>
      <c r="U1767" s="56">
        <v>41609</v>
      </c>
      <c r="V1767" s="56">
        <v>42916</v>
      </c>
      <c r="W1767" s="56">
        <v>41579</v>
      </c>
      <c r="X1767" s="56">
        <v>42916</v>
      </c>
      <c r="Y1767" s="56" t="s">
        <v>356</v>
      </c>
      <c r="Z1767" s="56" t="s">
        <v>382</v>
      </c>
      <c r="AA1767" s="56" t="s">
        <v>342</v>
      </c>
      <c r="AB1767" s="56" t="s">
        <v>343</v>
      </c>
      <c r="AC1767" s="56" t="s">
        <v>342</v>
      </c>
      <c r="AD1767" s="56" t="s">
        <v>342</v>
      </c>
      <c r="AE1767" s="56" t="s">
        <v>334</v>
      </c>
      <c r="AF1767" s="56" t="s">
        <v>292</v>
      </c>
      <c r="AG1767" s="56">
        <v>2017</v>
      </c>
      <c r="AH1767" s="56" t="s">
        <v>80</v>
      </c>
      <c r="AI1767" s="56" t="s">
        <v>348</v>
      </c>
      <c r="AJ1767" s="56">
        <v>5</v>
      </c>
      <c r="AM1767" s="56">
        <v>42845</v>
      </c>
      <c r="AN1767" s="56" t="s">
        <v>987</v>
      </c>
      <c r="AO1767" s="1">
        <v>41869</v>
      </c>
      <c r="AP1767" s="56" t="s">
        <v>383</v>
      </c>
      <c r="AQ1767" s="56">
        <v>49203</v>
      </c>
      <c r="AR1767" s="56">
        <v>0</v>
      </c>
      <c r="AS1767" s="56" t="s">
        <v>346</v>
      </c>
      <c r="BB1767" s="56" t="s">
        <v>339</v>
      </c>
      <c r="BC1767" s="56" t="s">
        <v>263</v>
      </c>
      <c r="BD1767" s="56" t="s">
        <v>349</v>
      </c>
      <c r="BE1767" s="56" t="s">
        <v>347</v>
      </c>
      <c r="BF1767" s="56" t="s">
        <v>334</v>
      </c>
      <c r="BG1767" s="56" t="s">
        <v>640</v>
      </c>
      <c r="BH1767" s="56">
        <v>0</v>
      </c>
      <c r="BI1767" s="56">
        <v>0</v>
      </c>
      <c r="BJ1767" s="56">
        <v>1</v>
      </c>
    </row>
    <row r="1768" spans="1:62" hidden="1" x14ac:dyDescent="0.3">
      <c r="A1768" s="56">
        <v>49223634</v>
      </c>
      <c r="B1768" s="86">
        <v>599765</v>
      </c>
      <c r="C1768" s="1">
        <v>42893</v>
      </c>
      <c r="D1768" s="56" t="s">
        <v>634</v>
      </c>
      <c r="E1768" s="56" t="s">
        <v>635</v>
      </c>
      <c r="F1768" s="56" t="s">
        <v>334</v>
      </c>
      <c r="G1768" s="56" t="s">
        <v>335</v>
      </c>
      <c r="H1768" s="56" t="s">
        <v>336</v>
      </c>
      <c r="I1768" s="56" t="s">
        <v>636</v>
      </c>
      <c r="K1768" s="56" t="s">
        <v>337</v>
      </c>
      <c r="L1768" s="56" t="s">
        <v>545</v>
      </c>
      <c r="M1768" s="56" t="s">
        <v>637</v>
      </c>
      <c r="N1768" s="56" t="s">
        <v>1043</v>
      </c>
      <c r="O1768" s="56" t="s">
        <v>943</v>
      </c>
      <c r="P1768" s="1" t="s">
        <v>110</v>
      </c>
      <c r="Q1768" s="56" t="s">
        <v>241</v>
      </c>
      <c r="R1768" s="56" t="s">
        <v>339</v>
      </c>
      <c r="S1768" s="56">
        <v>199321</v>
      </c>
      <c r="T1768" s="1" t="s">
        <v>381</v>
      </c>
      <c r="U1768" s="56">
        <v>41609</v>
      </c>
      <c r="V1768" s="56">
        <v>42916</v>
      </c>
      <c r="W1768" s="56">
        <v>41579</v>
      </c>
      <c r="X1768" s="56">
        <v>42916</v>
      </c>
      <c r="Y1768" s="56" t="s">
        <v>356</v>
      </c>
      <c r="Z1768" s="56" t="s">
        <v>382</v>
      </c>
      <c r="AA1768" s="56" t="s">
        <v>342</v>
      </c>
      <c r="AB1768" s="56" t="s">
        <v>343</v>
      </c>
      <c r="AC1768" s="56" t="s">
        <v>342</v>
      </c>
      <c r="AD1768" s="56" t="s">
        <v>342</v>
      </c>
      <c r="AE1768" s="56" t="s">
        <v>334</v>
      </c>
      <c r="AF1768" s="56" t="s">
        <v>292</v>
      </c>
      <c r="AG1768" s="56">
        <v>2016</v>
      </c>
      <c r="AH1768" s="56" t="s">
        <v>80</v>
      </c>
      <c r="AI1768" s="56" t="s">
        <v>348</v>
      </c>
      <c r="AJ1768" s="56">
        <v>5</v>
      </c>
      <c r="AM1768" s="56">
        <v>42845</v>
      </c>
      <c r="AN1768" s="56" t="s">
        <v>987</v>
      </c>
      <c r="AO1768" s="1">
        <v>41869</v>
      </c>
      <c r="AP1768" s="56" t="s">
        <v>383</v>
      </c>
      <c r="AQ1768" s="56">
        <v>49203</v>
      </c>
      <c r="AR1768" s="56">
        <v>0</v>
      </c>
      <c r="AS1768" s="56" t="s">
        <v>346</v>
      </c>
      <c r="BB1768" s="56" t="s">
        <v>339</v>
      </c>
      <c r="BC1768" s="56" t="s">
        <v>263</v>
      </c>
      <c r="BD1768" s="56" t="s">
        <v>349</v>
      </c>
      <c r="BE1768" s="56" t="s">
        <v>347</v>
      </c>
      <c r="BF1768" s="56" t="s">
        <v>334</v>
      </c>
      <c r="BG1768" s="56" t="s">
        <v>640</v>
      </c>
      <c r="BH1768" s="56">
        <v>0</v>
      </c>
      <c r="BI1768" s="56">
        <v>0</v>
      </c>
      <c r="BJ1768" s="56">
        <v>1</v>
      </c>
    </row>
    <row r="1769" spans="1:62" hidden="1" x14ac:dyDescent="0.3">
      <c r="A1769" s="56">
        <v>49223635</v>
      </c>
      <c r="B1769" s="86">
        <v>599765</v>
      </c>
      <c r="C1769" s="1">
        <v>42893</v>
      </c>
      <c r="D1769" s="56" t="s">
        <v>634</v>
      </c>
      <c r="E1769" s="56" t="s">
        <v>635</v>
      </c>
      <c r="F1769" s="56" t="s">
        <v>334</v>
      </c>
      <c r="G1769" s="56" t="s">
        <v>335</v>
      </c>
      <c r="H1769" s="56" t="s">
        <v>336</v>
      </c>
      <c r="I1769" s="56" t="s">
        <v>636</v>
      </c>
      <c r="K1769" s="56" t="s">
        <v>337</v>
      </c>
      <c r="L1769" s="56" t="s">
        <v>545</v>
      </c>
      <c r="M1769" s="56" t="s">
        <v>637</v>
      </c>
      <c r="N1769" s="56" t="s">
        <v>1043</v>
      </c>
      <c r="O1769" s="56" t="s">
        <v>943</v>
      </c>
      <c r="P1769" s="1" t="s">
        <v>110</v>
      </c>
      <c r="Q1769" s="56" t="s">
        <v>241</v>
      </c>
      <c r="R1769" s="56" t="s">
        <v>339</v>
      </c>
      <c r="S1769" s="56">
        <v>199321</v>
      </c>
      <c r="T1769" s="1" t="s">
        <v>381</v>
      </c>
      <c r="U1769" s="56">
        <v>41609</v>
      </c>
      <c r="V1769" s="56">
        <v>42916</v>
      </c>
      <c r="W1769" s="56">
        <v>41579</v>
      </c>
      <c r="X1769" s="56">
        <v>42916</v>
      </c>
      <c r="Y1769" s="56" t="s">
        <v>356</v>
      </c>
      <c r="Z1769" s="56" t="s">
        <v>382</v>
      </c>
      <c r="AA1769" s="56" t="s">
        <v>342</v>
      </c>
      <c r="AB1769" s="56" t="s">
        <v>343</v>
      </c>
      <c r="AC1769" s="56" t="s">
        <v>342</v>
      </c>
      <c r="AD1769" s="56" t="s">
        <v>342</v>
      </c>
      <c r="AE1769" s="56" t="s">
        <v>334</v>
      </c>
      <c r="AF1769" s="56" t="s">
        <v>292</v>
      </c>
      <c r="AG1769" s="56">
        <v>2016</v>
      </c>
      <c r="AH1769" s="56" t="s">
        <v>80</v>
      </c>
      <c r="AI1769" s="56" t="s">
        <v>344</v>
      </c>
      <c r="AJ1769" s="56">
        <v>5</v>
      </c>
      <c r="AM1769" s="56">
        <v>42845</v>
      </c>
      <c r="AN1769" s="56" t="s">
        <v>987</v>
      </c>
      <c r="AO1769" s="1">
        <v>41869</v>
      </c>
      <c r="AP1769" s="56" t="s">
        <v>383</v>
      </c>
      <c r="AQ1769" s="56">
        <v>49203</v>
      </c>
      <c r="AR1769" s="56">
        <v>0</v>
      </c>
      <c r="AS1769" s="56" t="s">
        <v>346</v>
      </c>
      <c r="BB1769" s="56" t="s">
        <v>339</v>
      </c>
      <c r="BC1769" s="56" t="s">
        <v>263</v>
      </c>
      <c r="BD1769" s="56" t="s">
        <v>349</v>
      </c>
      <c r="BE1769" s="56" t="s">
        <v>347</v>
      </c>
      <c r="BF1769" s="56" t="s">
        <v>334</v>
      </c>
      <c r="BG1769" s="56" t="s">
        <v>640</v>
      </c>
      <c r="BH1769" s="56">
        <v>0</v>
      </c>
      <c r="BI1769" s="56">
        <v>0</v>
      </c>
      <c r="BJ1769" s="56">
        <v>1</v>
      </c>
    </row>
    <row r="1770" spans="1:62" hidden="1" x14ac:dyDescent="0.3">
      <c r="A1770" s="56">
        <v>49223639</v>
      </c>
      <c r="B1770" s="86">
        <v>599765</v>
      </c>
      <c r="C1770" s="1">
        <v>42893</v>
      </c>
      <c r="D1770" s="56" t="s">
        <v>634</v>
      </c>
      <c r="E1770" s="56" t="s">
        <v>635</v>
      </c>
      <c r="F1770" s="56" t="s">
        <v>334</v>
      </c>
      <c r="G1770" s="56" t="s">
        <v>335</v>
      </c>
      <c r="H1770" s="56" t="s">
        <v>336</v>
      </c>
      <c r="I1770" s="56" t="s">
        <v>636</v>
      </c>
      <c r="K1770" s="56" t="s">
        <v>337</v>
      </c>
      <c r="L1770" s="56" t="s">
        <v>545</v>
      </c>
      <c r="M1770" s="56" t="s">
        <v>637</v>
      </c>
      <c r="N1770" s="56" t="s">
        <v>1043</v>
      </c>
      <c r="O1770" s="56" t="s">
        <v>943</v>
      </c>
      <c r="P1770" s="1" t="s">
        <v>110</v>
      </c>
      <c r="Q1770" s="56" t="s">
        <v>241</v>
      </c>
      <c r="R1770" s="56" t="s">
        <v>339</v>
      </c>
      <c r="S1770" s="56">
        <v>161062</v>
      </c>
      <c r="T1770" s="1" t="s">
        <v>566</v>
      </c>
      <c r="U1770" s="56">
        <v>41609</v>
      </c>
      <c r="V1770" s="56">
        <v>42916</v>
      </c>
      <c r="W1770" s="56">
        <v>41579</v>
      </c>
      <c r="X1770" s="56">
        <v>42916</v>
      </c>
      <c r="Y1770" s="56" t="s">
        <v>356</v>
      </c>
      <c r="Z1770" s="56" t="s">
        <v>382</v>
      </c>
      <c r="AA1770" s="56" t="s">
        <v>347</v>
      </c>
      <c r="AB1770" s="56" t="s">
        <v>343</v>
      </c>
      <c r="AC1770" s="56" t="s">
        <v>342</v>
      </c>
      <c r="AD1770" s="56" t="s">
        <v>347</v>
      </c>
      <c r="AE1770" s="56" t="s">
        <v>334</v>
      </c>
      <c r="AF1770" s="56" t="s">
        <v>291</v>
      </c>
      <c r="AG1770" s="56">
        <v>2014</v>
      </c>
      <c r="AH1770" s="56" t="s">
        <v>80</v>
      </c>
      <c r="AI1770" s="56" t="s">
        <v>348</v>
      </c>
      <c r="AJ1770" s="56">
        <v>0</v>
      </c>
      <c r="AK1770" s="1">
        <v>41639</v>
      </c>
      <c r="AM1770" s="56">
        <v>42845</v>
      </c>
      <c r="AN1770" s="56" t="s">
        <v>987</v>
      </c>
      <c r="AO1770" s="1">
        <v>41829</v>
      </c>
      <c r="AP1770" s="56" t="s">
        <v>638</v>
      </c>
      <c r="AQ1770" s="56">
        <v>66066</v>
      </c>
      <c r="AR1770" s="56">
        <v>0</v>
      </c>
      <c r="AS1770" s="56" t="s">
        <v>346</v>
      </c>
      <c r="BB1770" s="56" t="s">
        <v>339</v>
      </c>
      <c r="BC1770" s="56" t="s">
        <v>263</v>
      </c>
      <c r="BD1770" s="56" t="s">
        <v>349</v>
      </c>
      <c r="BE1770" s="56" t="s">
        <v>347</v>
      </c>
      <c r="BF1770" s="56" t="s">
        <v>334</v>
      </c>
      <c r="BG1770" s="56" t="s">
        <v>640</v>
      </c>
      <c r="BH1770" s="56">
        <v>0</v>
      </c>
      <c r="BI1770" s="56">
        <v>0</v>
      </c>
      <c r="BJ1770" s="56">
        <v>1</v>
      </c>
    </row>
    <row r="1771" spans="1:62" hidden="1" x14ac:dyDescent="0.3">
      <c r="A1771" s="56">
        <v>49223637</v>
      </c>
      <c r="B1771" s="86">
        <v>599765</v>
      </c>
      <c r="C1771" s="1">
        <v>42893</v>
      </c>
      <c r="D1771" s="56" t="s">
        <v>634</v>
      </c>
      <c r="E1771" s="56" t="s">
        <v>635</v>
      </c>
      <c r="F1771" s="56" t="s">
        <v>334</v>
      </c>
      <c r="G1771" s="56" t="s">
        <v>335</v>
      </c>
      <c r="H1771" s="56" t="s">
        <v>336</v>
      </c>
      <c r="I1771" s="56" t="s">
        <v>636</v>
      </c>
      <c r="K1771" s="56" t="s">
        <v>337</v>
      </c>
      <c r="L1771" s="56" t="s">
        <v>545</v>
      </c>
      <c r="M1771" s="56" t="s">
        <v>637</v>
      </c>
      <c r="N1771" s="56" t="s">
        <v>1043</v>
      </c>
      <c r="O1771" s="56" t="s">
        <v>943</v>
      </c>
      <c r="P1771" s="1" t="s">
        <v>110</v>
      </c>
      <c r="Q1771" s="56" t="s">
        <v>241</v>
      </c>
      <c r="R1771" s="56" t="s">
        <v>339</v>
      </c>
      <c r="S1771" s="56">
        <v>199321</v>
      </c>
      <c r="T1771" s="1" t="s">
        <v>381</v>
      </c>
      <c r="U1771" s="56">
        <v>41609</v>
      </c>
      <c r="V1771" s="56">
        <v>42916</v>
      </c>
      <c r="W1771" s="56">
        <v>41579</v>
      </c>
      <c r="X1771" s="56">
        <v>42916</v>
      </c>
      <c r="Y1771" s="56" t="s">
        <v>356</v>
      </c>
      <c r="Z1771" s="56" t="s">
        <v>382</v>
      </c>
      <c r="AA1771" s="56" t="s">
        <v>342</v>
      </c>
      <c r="AB1771" s="56" t="s">
        <v>343</v>
      </c>
      <c r="AC1771" s="56" t="s">
        <v>342</v>
      </c>
      <c r="AD1771" s="56" t="s">
        <v>342</v>
      </c>
      <c r="AE1771" s="56" t="s">
        <v>334</v>
      </c>
      <c r="AF1771" s="56" t="s">
        <v>292</v>
      </c>
      <c r="AG1771" s="56">
        <v>2017</v>
      </c>
      <c r="AH1771" s="56" t="s">
        <v>80</v>
      </c>
      <c r="AI1771" s="56" t="s">
        <v>344</v>
      </c>
      <c r="AJ1771" s="56">
        <v>5</v>
      </c>
      <c r="AM1771" s="56">
        <v>42845</v>
      </c>
      <c r="AN1771" s="56" t="s">
        <v>987</v>
      </c>
      <c r="AO1771" s="1">
        <v>42870</v>
      </c>
      <c r="AP1771" s="56" t="s">
        <v>987</v>
      </c>
      <c r="AQ1771" s="56">
        <v>49203</v>
      </c>
      <c r="AR1771" s="56">
        <v>0</v>
      </c>
      <c r="AS1771" s="56" t="s">
        <v>346</v>
      </c>
      <c r="BB1771" s="56" t="s">
        <v>339</v>
      </c>
      <c r="BC1771" s="56" t="s">
        <v>263</v>
      </c>
      <c r="BD1771" s="56" t="s">
        <v>349</v>
      </c>
      <c r="BE1771" s="56" t="s">
        <v>347</v>
      </c>
      <c r="BF1771" s="56" t="s">
        <v>334</v>
      </c>
      <c r="BG1771" s="56" t="s">
        <v>640</v>
      </c>
      <c r="BH1771" s="56">
        <v>0</v>
      </c>
      <c r="BI1771" s="56">
        <v>0</v>
      </c>
      <c r="BJ1771" s="56">
        <v>1</v>
      </c>
    </row>
    <row r="1772" spans="1:62" hidden="1" x14ac:dyDescent="0.3">
      <c r="A1772" s="56">
        <v>49223638</v>
      </c>
      <c r="B1772" s="86">
        <v>599765</v>
      </c>
      <c r="C1772" s="1">
        <v>42893</v>
      </c>
      <c r="D1772" s="56" t="s">
        <v>634</v>
      </c>
      <c r="E1772" s="56" t="s">
        <v>635</v>
      </c>
      <c r="F1772" s="56" t="s">
        <v>334</v>
      </c>
      <c r="G1772" s="56" t="s">
        <v>335</v>
      </c>
      <c r="H1772" s="56" t="s">
        <v>336</v>
      </c>
      <c r="I1772" s="56" t="s">
        <v>636</v>
      </c>
      <c r="K1772" s="56" t="s">
        <v>337</v>
      </c>
      <c r="L1772" s="56" t="s">
        <v>545</v>
      </c>
      <c r="M1772" s="56" t="s">
        <v>637</v>
      </c>
      <c r="N1772" s="56" t="s">
        <v>1043</v>
      </c>
      <c r="O1772" s="56" t="s">
        <v>943</v>
      </c>
      <c r="P1772" s="1" t="s">
        <v>110</v>
      </c>
      <c r="Q1772" s="56" t="s">
        <v>241</v>
      </c>
      <c r="R1772" s="56" t="s">
        <v>339</v>
      </c>
      <c r="S1772" s="56">
        <v>161062</v>
      </c>
      <c r="T1772" s="1" t="s">
        <v>566</v>
      </c>
      <c r="U1772" s="56">
        <v>41609</v>
      </c>
      <c r="V1772" s="56">
        <v>42916</v>
      </c>
      <c r="W1772" s="56">
        <v>41579</v>
      </c>
      <c r="X1772" s="56">
        <v>42916</v>
      </c>
      <c r="Y1772" s="56" t="s">
        <v>356</v>
      </c>
      <c r="Z1772" s="56" t="s">
        <v>382</v>
      </c>
      <c r="AA1772" s="56" t="s">
        <v>347</v>
      </c>
      <c r="AB1772" s="56" t="s">
        <v>343</v>
      </c>
      <c r="AC1772" s="56" t="s">
        <v>342</v>
      </c>
      <c r="AD1772" s="56" t="s">
        <v>347</v>
      </c>
      <c r="AE1772" s="56" t="s">
        <v>334</v>
      </c>
      <c r="AF1772" s="56" t="s">
        <v>224</v>
      </c>
      <c r="AG1772" s="56">
        <v>2014</v>
      </c>
      <c r="AH1772" s="56" t="s">
        <v>80</v>
      </c>
      <c r="AI1772" s="56" t="s">
        <v>339</v>
      </c>
      <c r="AJ1772" s="56">
        <v>0</v>
      </c>
      <c r="AM1772" s="56">
        <v>42845</v>
      </c>
      <c r="AN1772" s="56" t="s">
        <v>987</v>
      </c>
      <c r="AO1772" s="1">
        <v>41964</v>
      </c>
      <c r="AP1772" s="56" t="s">
        <v>638</v>
      </c>
      <c r="AQ1772" s="56">
        <v>66066</v>
      </c>
      <c r="AR1772" s="56">
        <v>0</v>
      </c>
      <c r="AS1772" s="56" t="s">
        <v>346</v>
      </c>
      <c r="BB1772" s="56" t="s">
        <v>339</v>
      </c>
      <c r="BC1772" s="56" t="s">
        <v>263</v>
      </c>
      <c r="BD1772" s="56" t="s">
        <v>349</v>
      </c>
      <c r="BE1772" s="56" t="s">
        <v>347</v>
      </c>
      <c r="BF1772" s="56" t="s">
        <v>334</v>
      </c>
      <c r="BG1772" s="56" t="s">
        <v>640</v>
      </c>
      <c r="BH1772" s="56">
        <v>0</v>
      </c>
      <c r="BI1772" s="56">
        <v>0</v>
      </c>
      <c r="BJ1772" s="56">
        <v>1</v>
      </c>
    </row>
    <row r="1773" spans="1:62" hidden="1" x14ac:dyDescent="0.3">
      <c r="A1773" s="56">
        <v>49223656</v>
      </c>
      <c r="B1773" s="86">
        <v>599765</v>
      </c>
      <c r="C1773" s="1">
        <v>42893</v>
      </c>
      <c r="D1773" s="56" t="s">
        <v>634</v>
      </c>
      <c r="E1773" s="56" t="s">
        <v>635</v>
      </c>
      <c r="F1773" s="56" t="s">
        <v>334</v>
      </c>
      <c r="G1773" s="56" t="s">
        <v>335</v>
      </c>
      <c r="H1773" s="56" t="s">
        <v>336</v>
      </c>
      <c r="I1773" s="56" t="s">
        <v>636</v>
      </c>
      <c r="K1773" s="56" t="s">
        <v>337</v>
      </c>
      <c r="L1773" s="56" t="s">
        <v>545</v>
      </c>
      <c r="M1773" s="56" t="s">
        <v>637</v>
      </c>
      <c r="N1773" s="56" t="s">
        <v>1043</v>
      </c>
      <c r="O1773" s="56" t="s">
        <v>943</v>
      </c>
      <c r="P1773" s="1" t="s">
        <v>110</v>
      </c>
      <c r="Q1773" s="56" t="s">
        <v>241</v>
      </c>
      <c r="R1773" s="56" t="s">
        <v>339</v>
      </c>
      <c r="S1773" s="56">
        <v>161063</v>
      </c>
      <c r="T1773" s="1" t="s">
        <v>446</v>
      </c>
      <c r="U1773" s="56">
        <v>41609</v>
      </c>
      <c r="V1773" s="56">
        <v>42916</v>
      </c>
      <c r="W1773" s="56">
        <v>41579</v>
      </c>
      <c r="X1773" s="56">
        <v>42916</v>
      </c>
      <c r="Y1773" s="56" t="s">
        <v>340</v>
      </c>
      <c r="Z1773" s="56" t="s">
        <v>341</v>
      </c>
      <c r="AA1773" s="56" t="s">
        <v>347</v>
      </c>
      <c r="AB1773" s="56" t="s">
        <v>343</v>
      </c>
      <c r="AC1773" s="56" t="s">
        <v>342</v>
      </c>
      <c r="AD1773" s="56" t="s">
        <v>342</v>
      </c>
      <c r="AE1773" s="56" t="s">
        <v>334</v>
      </c>
      <c r="AF1773" s="56" t="s">
        <v>291</v>
      </c>
      <c r="AG1773" s="56">
        <v>2014</v>
      </c>
      <c r="AH1773" s="56" t="s">
        <v>80</v>
      </c>
      <c r="AI1773" s="56" t="s">
        <v>344</v>
      </c>
      <c r="AJ1773" s="56">
        <v>14506</v>
      </c>
      <c r="AK1773" s="1">
        <v>41820</v>
      </c>
      <c r="AM1773" s="56">
        <v>42858</v>
      </c>
      <c r="AN1773" s="56" t="s">
        <v>987</v>
      </c>
      <c r="AO1773" s="1">
        <v>41829</v>
      </c>
      <c r="AP1773" s="56" t="s">
        <v>638</v>
      </c>
      <c r="AQ1773" s="56">
        <v>64146</v>
      </c>
      <c r="AR1773" s="56">
        <v>0</v>
      </c>
      <c r="AS1773" s="56" t="s">
        <v>346</v>
      </c>
      <c r="BB1773" s="56" t="s">
        <v>339</v>
      </c>
      <c r="BC1773" s="56" t="s">
        <v>263</v>
      </c>
      <c r="BD1773" s="56" t="s">
        <v>349</v>
      </c>
      <c r="BE1773" s="56" t="s">
        <v>347</v>
      </c>
      <c r="BF1773" s="56" t="s">
        <v>334</v>
      </c>
      <c r="BG1773" s="56" t="s">
        <v>640</v>
      </c>
      <c r="BH1773" s="56">
        <v>0</v>
      </c>
      <c r="BI1773" s="56">
        <v>0</v>
      </c>
      <c r="BJ1773" s="56">
        <v>1</v>
      </c>
    </row>
    <row r="1774" spans="1:62" hidden="1" x14ac:dyDescent="0.3">
      <c r="A1774" s="56">
        <v>49223648</v>
      </c>
      <c r="B1774" s="86">
        <v>599765</v>
      </c>
      <c r="C1774" s="1">
        <v>42893</v>
      </c>
      <c r="D1774" s="56" t="s">
        <v>634</v>
      </c>
      <c r="E1774" s="56" t="s">
        <v>635</v>
      </c>
      <c r="F1774" s="56" t="s">
        <v>334</v>
      </c>
      <c r="G1774" s="56" t="s">
        <v>335</v>
      </c>
      <c r="H1774" s="56" t="s">
        <v>336</v>
      </c>
      <c r="I1774" s="56" t="s">
        <v>636</v>
      </c>
      <c r="K1774" s="56" t="s">
        <v>337</v>
      </c>
      <c r="L1774" s="56" t="s">
        <v>545</v>
      </c>
      <c r="M1774" s="56" t="s">
        <v>637</v>
      </c>
      <c r="N1774" s="56" t="s">
        <v>1043</v>
      </c>
      <c r="O1774" s="56" t="s">
        <v>943</v>
      </c>
      <c r="P1774" s="1" t="s">
        <v>110</v>
      </c>
      <c r="Q1774" s="56" t="s">
        <v>241</v>
      </c>
      <c r="R1774" s="56" t="s">
        <v>339</v>
      </c>
      <c r="S1774" s="56">
        <v>161062</v>
      </c>
      <c r="T1774" s="1" t="s">
        <v>566</v>
      </c>
      <c r="U1774" s="56">
        <v>41609</v>
      </c>
      <c r="V1774" s="56">
        <v>42916</v>
      </c>
      <c r="W1774" s="56">
        <v>41579</v>
      </c>
      <c r="X1774" s="56">
        <v>42916</v>
      </c>
      <c r="Y1774" s="56" t="s">
        <v>356</v>
      </c>
      <c r="Z1774" s="56" t="s">
        <v>382</v>
      </c>
      <c r="AA1774" s="56" t="s">
        <v>347</v>
      </c>
      <c r="AB1774" s="56" t="s">
        <v>343</v>
      </c>
      <c r="AC1774" s="56" t="s">
        <v>342</v>
      </c>
      <c r="AD1774" s="56" t="s">
        <v>347</v>
      </c>
      <c r="AE1774" s="56" t="s">
        <v>334</v>
      </c>
      <c r="AF1774" s="56" t="s">
        <v>292</v>
      </c>
      <c r="AG1774" s="56">
        <v>2015</v>
      </c>
      <c r="AH1774" s="56" t="s">
        <v>80</v>
      </c>
      <c r="AI1774" s="56" t="s">
        <v>348</v>
      </c>
      <c r="AJ1774" s="56">
        <v>0</v>
      </c>
      <c r="AM1774" s="56">
        <v>42845</v>
      </c>
      <c r="AN1774" s="56" t="s">
        <v>987</v>
      </c>
      <c r="AO1774" s="1">
        <v>41965</v>
      </c>
      <c r="AP1774" s="56" t="s">
        <v>638</v>
      </c>
      <c r="AQ1774" s="56">
        <v>66066</v>
      </c>
      <c r="AR1774" s="56">
        <v>0</v>
      </c>
      <c r="AS1774" s="56" t="s">
        <v>346</v>
      </c>
      <c r="BB1774" s="56" t="s">
        <v>339</v>
      </c>
      <c r="BC1774" s="56" t="s">
        <v>263</v>
      </c>
      <c r="BD1774" s="56" t="s">
        <v>349</v>
      </c>
      <c r="BE1774" s="56" t="s">
        <v>347</v>
      </c>
      <c r="BF1774" s="56" t="s">
        <v>334</v>
      </c>
      <c r="BG1774" s="56" t="s">
        <v>640</v>
      </c>
      <c r="BH1774" s="56">
        <v>0</v>
      </c>
      <c r="BI1774" s="56">
        <v>0</v>
      </c>
      <c r="BJ1774" s="56">
        <v>1</v>
      </c>
    </row>
    <row r="1775" spans="1:62" hidden="1" x14ac:dyDescent="0.3">
      <c r="A1775" s="56">
        <v>49223644</v>
      </c>
      <c r="B1775" s="86">
        <v>599765</v>
      </c>
      <c r="C1775" s="1">
        <v>42893</v>
      </c>
      <c r="D1775" s="56" t="s">
        <v>634</v>
      </c>
      <c r="E1775" s="56" t="s">
        <v>635</v>
      </c>
      <c r="F1775" s="56" t="s">
        <v>334</v>
      </c>
      <c r="G1775" s="56" t="s">
        <v>335</v>
      </c>
      <c r="H1775" s="56" t="s">
        <v>336</v>
      </c>
      <c r="I1775" s="56" t="s">
        <v>636</v>
      </c>
      <c r="K1775" s="56" t="s">
        <v>337</v>
      </c>
      <c r="L1775" s="56" t="s">
        <v>545</v>
      </c>
      <c r="M1775" s="56" t="s">
        <v>637</v>
      </c>
      <c r="N1775" s="56" t="s">
        <v>1043</v>
      </c>
      <c r="O1775" s="56" t="s">
        <v>943</v>
      </c>
      <c r="P1775" s="1" t="s">
        <v>110</v>
      </c>
      <c r="Q1775" s="56" t="s">
        <v>241</v>
      </c>
      <c r="R1775" s="56" t="s">
        <v>339</v>
      </c>
      <c r="S1775" s="56">
        <v>161062</v>
      </c>
      <c r="T1775" s="1" t="s">
        <v>566</v>
      </c>
      <c r="U1775" s="56">
        <v>41609</v>
      </c>
      <c r="V1775" s="56">
        <v>42916</v>
      </c>
      <c r="W1775" s="56">
        <v>41579</v>
      </c>
      <c r="X1775" s="56">
        <v>42916</v>
      </c>
      <c r="Y1775" s="56" t="s">
        <v>356</v>
      </c>
      <c r="Z1775" s="56" t="s">
        <v>382</v>
      </c>
      <c r="AA1775" s="56" t="s">
        <v>347</v>
      </c>
      <c r="AB1775" s="56" t="s">
        <v>343</v>
      </c>
      <c r="AC1775" s="56" t="s">
        <v>342</v>
      </c>
      <c r="AD1775" s="56" t="s">
        <v>347</v>
      </c>
      <c r="AE1775" s="56" t="s">
        <v>334</v>
      </c>
      <c r="AF1775" s="56" t="s">
        <v>291</v>
      </c>
      <c r="AG1775" s="56">
        <v>2016</v>
      </c>
      <c r="AH1775" s="56" t="s">
        <v>80</v>
      </c>
      <c r="AI1775" s="56" t="s">
        <v>344</v>
      </c>
      <c r="AJ1775" s="56">
        <v>28</v>
      </c>
      <c r="AK1775" s="1">
        <v>42551</v>
      </c>
      <c r="AM1775" s="56">
        <v>42845</v>
      </c>
      <c r="AN1775" s="56" t="s">
        <v>987</v>
      </c>
      <c r="AO1775" s="1">
        <v>42572</v>
      </c>
      <c r="AP1775" s="56" t="s">
        <v>638</v>
      </c>
      <c r="AQ1775" s="56">
        <v>66066</v>
      </c>
      <c r="AR1775" s="56">
        <v>0</v>
      </c>
      <c r="AS1775" s="56" t="s">
        <v>346</v>
      </c>
      <c r="BB1775" s="56" t="s">
        <v>339</v>
      </c>
      <c r="BC1775" s="56" t="s">
        <v>263</v>
      </c>
      <c r="BD1775" s="56" t="s">
        <v>349</v>
      </c>
      <c r="BE1775" s="56" t="s">
        <v>347</v>
      </c>
      <c r="BF1775" s="56" t="s">
        <v>334</v>
      </c>
      <c r="BG1775" s="56" t="s">
        <v>640</v>
      </c>
      <c r="BH1775" s="56">
        <v>0</v>
      </c>
      <c r="BI1775" s="56">
        <v>0</v>
      </c>
      <c r="BJ1775" s="56">
        <v>1</v>
      </c>
    </row>
    <row r="1776" spans="1:62" hidden="1" x14ac:dyDescent="0.3">
      <c r="A1776" s="56">
        <v>49223642</v>
      </c>
      <c r="B1776" s="86">
        <v>599765</v>
      </c>
      <c r="C1776" s="1">
        <v>42893</v>
      </c>
      <c r="D1776" s="56" t="s">
        <v>634</v>
      </c>
      <c r="E1776" s="56" t="s">
        <v>635</v>
      </c>
      <c r="F1776" s="56" t="s">
        <v>334</v>
      </c>
      <c r="G1776" s="56" t="s">
        <v>335</v>
      </c>
      <c r="H1776" s="56" t="s">
        <v>336</v>
      </c>
      <c r="I1776" s="56" t="s">
        <v>636</v>
      </c>
      <c r="K1776" s="56" t="s">
        <v>337</v>
      </c>
      <c r="L1776" s="56" t="s">
        <v>545</v>
      </c>
      <c r="M1776" s="56" t="s">
        <v>637</v>
      </c>
      <c r="N1776" s="56" t="s">
        <v>1043</v>
      </c>
      <c r="O1776" s="56" t="s">
        <v>943</v>
      </c>
      <c r="P1776" s="1" t="s">
        <v>110</v>
      </c>
      <c r="Q1776" s="56" t="s">
        <v>241</v>
      </c>
      <c r="R1776" s="56" t="s">
        <v>339</v>
      </c>
      <c r="S1776" s="56">
        <v>161062</v>
      </c>
      <c r="T1776" s="1" t="s">
        <v>566</v>
      </c>
      <c r="U1776" s="56">
        <v>41609</v>
      </c>
      <c r="V1776" s="56">
        <v>42916</v>
      </c>
      <c r="W1776" s="56">
        <v>41579</v>
      </c>
      <c r="X1776" s="56">
        <v>42916</v>
      </c>
      <c r="Y1776" s="56" t="s">
        <v>356</v>
      </c>
      <c r="Z1776" s="56" t="s">
        <v>382</v>
      </c>
      <c r="AA1776" s="56" t="s">
        <v>347</v>
      </c>
      <c r="AB1776" s="56" t="s">
        <v>343</v>
      </c>
      <c r="AC1776" s="56" t="s">
        <v>342</v>
      </c>
      <c r="AD1776" s="56" t="s">
        <v>347</v>
      </c>
      <c r="AE1776" s="56" t="s">
        <v>334</v>
      </c>
      <c r="AF1776" s="56" t="s">
        <v>291</v>
      </c>
      <c r="AG1776" s="56">
        <v>2015</v>
      </c>
      <c r="AH1776" s="56" t="s">
        <v>80</v>
      </c>
      <c r="AI1776" s="56" t="s">
        <v>344</v>
      </c>
      <c r="AJ1776" s="56">
        <v>23</v>
      </c>
      <c r="AK1776" s="1">
        <v>42185</v>
      </c>
      <c r="AM1776" s="56">
        <v>42845</v>
      </c>
      <c r="AN1776" s="56" t="s">
        <v>987</v>
      </c>
      <c r="AO1776" s="1">
        <v>42216</v>
      </c>
      <c r="AP1776" s="56" t="s">
        <v>639</v>
      </c>
      <c r="AQ1776" s="56">
        <v>66066</v>
      </c>
      <c r="AR1776" s="56">
        <v>0</v>
      </c>
      <c r="AS1776" s="56" t="s">
        <v>346</v>
      </c>
      <c r="BB1776" s="56" t="s">
        <v>339</v>
      </c>
      <c r="BC1776" s="56" t="s">
        <v>263</v>
      </c>
      <c r="BD1776" s="56" t="s">
        <v>349</v>
      </c>
      <c r="BE1776" s="56" t="s">
        <v>347</v>
      </c>
      <c r="BF1776" s="56" t="s">
        <v>334</v>
      </c>
      <c r="BG1776" s="56" t="s">
        <v>640</v>
      </c>
      <c r="BH1776" s="56">
        <v>0</v>
      </c>
      <c r="BI1776" s="56">
        <v>0</v>
      </c>
      <c r="BJ1776" s="56">
        <v>1</v>
      </c>
    </row>
    <row r="1777" spans="1:62" hidden="1" x14ac:dyDescent="0.3">
      <c r="A1777" s="56">
        <v>49223643</v>
      </c>
      <c r="B1777" s="86">
        <v>599765</v>
      </c>
      <c r="C1777" s="1">
        <v>42893</v>
      </c>
      <c r="D1777" s="56" t="s">
        <v>634</v>
      </c>
      <c r="E1777" s="56" t="s">
        <v>635</v>
      </c>
      <c r="F1777" s="56" t="s">
        <v>334</v>
      </c>
      <c r="G1777" s="56" t="s">
        <v>335</v>
      </c>
      <c r="H1777" s="56" t="s">
        <v>336</v>
      </c>
      <c r="I1777" s="56" t="s">
        <v>636</v>
      </c>
      <c r="K1777" s="56" t="s">
        <v>337</v>
      </c>
      <c r="L1777" s="56" t="s">
        <v>545</v>
      </c>
      <c r="M1777" s="56" t="s">
        <v>637</v>
      </c>
      <c r="N1777" s="56" t="s">
        <v>1043</v>
      </c>
      <c r="O1777" s="56" t="s">
        <v>943</v>
      </c>
      <c r="P1777" s="1" t="s">
        <v>110</v>
      </c>
      <c r="Q1777" s="56" t="s">
        <v>241</v>
      </c>
      <c r="R1777" s="56" t="s">
        <v>339</v>
      </c>
      <c r="S1777" s="56">
        <v>161062</v>
      </c>
      <c r="T1777" s="1" t="s">
        <v>566</v>
      </c>
      <c r="U1777" s="56">
        <v>41609</v>
      </c>
      <c r="V1777" s="56">
        <v>42916</v>
      </c>
      <c r="W1777" s="56">
        <v>41579</v>
      </c>
      <c r="X1777" s="56">
        <v>42916</v>
      </c>
      <c r="Y1777" s="56" t="s">
        <v>356</v>
      </c>
      <c r="Z1777" s="56" t="s">
        <v>382</v>
      </c>
      <c r="AA1777" s="56" t="s">
        <v>347</v>
      </c>
      <c r="AB1777" s="56" t="s">
        <v>343</v>
      </c>
      <c r="AC1777" s="56" t="s">
        <v>342</v>
      </c>
      <c r="AD1777" s="56" t="s">
        <v>347</v>
      </c>
      <c r="AE1777" s="56" t="s">
        <v>334</v>
      </c>
      <c r="AF1777" s="56" t="s">
        <v>291</v>
      </c>
      <c r="AG1777" s="56">
        <v>2016</v>
      </c>
      <c r="AH1777" s="56" t="s">
        <v>80</v>
      </c>
      <c r="AI1777" s="56" t="s">
        <v>348</v>
      </c>
      <c r="AJ1777" s="56">
        <v>38</v>
      </c>
      <c r="AK1777" s="1">
        <v>42369</v>
      </c>
      <c r="AM1777" s="56">
        <v>42845</v>
      </c>
      <c r="AN1777" s="56" t="s">
        <v>987</v>
      </c>
      <c r="AO1777" s="1">
        <v>42387</v>
      </c>
      <c r="AP1777" s="56" t="s">
        <v>638</v>
      </c>
      <c r="AQ1777" s="56">
        <v>66066</v>
      </c>
      <c r="AR1777" s="56">
        <v>0</v>
      </c>
      <c r="AS1777" s="56" t="s">
        <v>346</v>
      </c>
      <c r="BB1777" s="56" t="s">
        <v>339</v>
      </c>
      <c r="BC1777" s="56" t="s">
        <v>263</v>
      </c>
      <c r="BD1777" s="56" t="s">
        <v>349</v>
      </c>
      <c r="BE1777" s="56" t="s">
        <v>347</v>
      </c>
      <c r="BF1777" s="56" t="s">
        <v>334</v>
      </c>
      <c r="BG1777" s="56" t="s">
        <v>640</v>
      </c>
      <c r="BH1777" s="56">
        <v>0</v>
      </c>
      <c r="BI1777" s="56">
        <v>0</v>
      </c>
      <c r="BJ1777" s="56">
        <v>1</v>
      </c>
    </row>
    <row r="1778" spans="1:62" hidden="1" x14ac:dyDescent="0.3">
      <c r="A1778" s="56">
        <v>49223647</v>
      </c>
      <c r="B1778" s="86">
        <v>599765</v>
      </c>
      <c r="C1778" s="1">
        <v>42893</v>
      </c>
      <c r="D1778" s="56" t="s">
        <v>634</v>
      </c>
      <c r="E1778" s="56" t="s">
        <v>635</v>
      </c>
      <c r="F1778" s="56" t="s">
        <v>334</v>
      </c>
      <c r="G1778" s="56" t="s">
        <v>335</v>
      </c>
      <c r="H1778" s="56" t="s">
        <v>336</v>
      </c>
      <c r="I1778" s="56" t="s">
        <v>636</v>
      </c>
      <c r="K1778" s="56" t="s">
        <v>337</v>
      </c>
      <c r="L1778" s="56" t="s">
        <v>545</v>
      </c>
      <c r="M1778" s="56" t="s">
        <v>637</v>
      </c>
      <c r="N1778" s="56" t="s">
        <v>1043</v>
      </c>
      <c r="O1778" s="56" t="s">
        <v>943</v>
      </c>
      <c r="P1778" s="1" t="s">
        <v>110</v>
      </c>
      <c r="Q1778" s="56" t="s">
        <v>241</v>
      </c>
      <c r="R1778" s="56" t="s">
        <v>339</v>
      </c>
      <c r="S1778" s="56">
        <v>161062</v>
      </c>
      <c r="T1778" s="1" t="s">
        <v>566</v>
      </c>
      <c r="U1778" s="56">
        <v>41609</v>
      </c>
      <c r="V1778" s="56">
        <v>42916</v>
      </c>
      <c r="W1778" s="56">
        <v>41579</v>
      </c>
      <c r="X1778" s="56">
        <v>42916</v>
      </c>
      <c r="Y1778" s="56" t="s">
        <v>356</v>
      </c>
      <c r="Z1778" s="56" t="s">
        <v>382</v>
      </c>
      <c r="AA1778" s="56" t="s">
        <v>347</v>
      </c>
      <c r="AB1778" s="56" t="s">
        <v>343</v>
      </c>
      <c r="AC1778" s="56" t="s">
        <v>342</v>
      </c>
      <c r="AD1778" s="56" t="s">
        <v>347</v>
      </c>
      <c r="AE1778" s="56" t="s">
        <v>334</v>
      </c>
      <c r="AF1778" s="56" t="s">
        <v>292</v>
      </c>
      <c r="AG1778" s="56">
        <v>2014</v>
      </c>
      <c r="AH1778" s="56" t="s">
        <v>80</v>
      </c>
      <c r="AI1778" s="56" t="s">
        <v>344</v>
      </c>
      <c r="AJ1778" s="56">
        <v>0</v>
      </c>
      <c r="AM1778" s="56">
        <v>42845</v>
      </c>
      <c r="AN1778" s="56" t="s">
        <v>987</v>
      </c>
      <c r="AO1778" s="1">
        <v>41965</v>
      </c>
      <c r="AP1778" s="56" t="s">
        <v>638</v>
      </c>
      <c r="AQ1778" s="56">
        <v>66066</v>
      </c>
      <c r="AR1778" s="56">
        <v>0</v>
      </c>
      <c r="AS1778" s="56" t="s">
        <v>346</v>
      </c>
      <c r="BB1778" s="56" t="s">
        <v>339</v>
      </c>
      <c r="BC1778" s="56" t="s">
        <v>263</v>
      </c>
      <c r="BD1778" s="56" t="s">
        <v>349</v>
      </c>
      <c r="BE1778" s="56" t="s">
        <v>347</v>
      </c>
      <c r="BF1778" s="56" t="s">
        <v>334</v>
      </c>
      <c r="BG1778" s="56" t="s">
        <v>640</v>
      </c>
      <c r="BH1778" s="56">
        <v>0</v>
      </c>
      <c r="BI1778" s="56">
        <v>0</v>
      </c>
      <c r="BJ1778" s="56">
        <v>1</v>
      </c>
    </row>
    <row r="1779" spans="1:62" hidden="1" x14ac:dyDescent="0.3">
      <c r="A1779" s="56">
        <v>49223645</v>
      </c>
      <c r="B1779" s="86">
        <v>599765</v>
      </c>
      <c r="C1779" s="1">
        <v>42893</v>
      </c>
      <c r="D1779" s="56" t="s">
        <v>634</v>
      </c>
      <c r="E1779" s="56" t="s">
        <v>635</v>
      </c>
      <c r="F1779" s="56" t="s">
        <v>334</v>
      </c>
      <c r="G1779" s="56" t="s">
        <v>335</v>
      </c>
      <c r="H1779" s="56" t="s">
        <v>336</v>
      </c>
      <c r="I1779" s="56" t="s">
        <v>636</v>
      </c>
      <c r="K1779" s="56" t="s">
        <v>337</v>
      </c>
      <c r="L1779" s="56" t="s">
        <v>545</v>
      </c>
      <c r="M1779" s="56" t="s">
        <v>637</v>
      </c>
      <c r="N1779" s="56" t="s">
        <v>1043</v>
      </c>
      <c r="O1779" s="56" t="s">
        <v>943</v>
      </c>
      <c r="P1779" s="1" t="s">
        <v>110</v>
      </c>
      <c r="Q1779" s="56" t="s">
        <v>241</v>
      </c>
      <c r="R1779" s="56" t="s">
        <v>339</v>
      </c>
      <c r="S1779" s="56">
        <v>161062</v>
      </c>
      <c r="T1779" s="1" t="s">
        <v>566</v>
      </c>
      <c r="U1779" s="56">
        <v>41609</v>
      </c>
      <c r="V1779" s="56">
        <v>42916</v>
      </c>
      <c r="W1779" s="56">
        <v>41579</v>
      </c>
      <c r="X1779" s="56">
        <v>42916</v>
      </c>
      <c r="Y1779" s="56" t="s">
        <v>356</v>
      </c>
      <c r="Z1779" s="56" t="s">
        <v>382</v>
      </c>
      <c r="AA1779" s="56" t="s">
        <v>347</v>
      </c>
      <c r="AB1779" s="56" t="s">
        <v>343</v>
      </c>
      <c r="AC1779" s="56" t="s">
        <v>342</v>
      </c>
      <c r="AD1779" s="56" t="s">
        <v>347</v>
      </c>
      <c r="AE1779" s="56" t="s">
        <v>334</v>
      </c>
      <c r="AF1779" s="56" t="s">
        <v>291</v>
      </c>
      <c r="AG1779" s="56">
        <v>2017</v>
      </c>
      <c r="AH1779" s="56" t="s">
        <v>80</v>
      </c>
      <c r="AI1779" s="56" t="s">
        <v>348</v>
      </c>
      <c r="AJ1779" s="56">
        <v>17</v>
      </c>
      <c r="AK1779" s="1">
        <v>42735</v>
      </c>
      <c r="AM1779" s="56">
        <v>42845</v>
      </c>
      <c r="AN1779" s="56" t="s">
        <v>987</v>
      </c>
      <c r="AO1779" s="1">
        <v>42748</v>
      </c>
      <c r="AP1779" s="56" t="s">
        <v>638</v>
      </c>
      <c r="AQ1779" s="56">
        <v>66066</v>
      </c>
      <c r="AR1779" s="56">
        <v>0</v>
      </c>
      <c r="AS1779" s="56" t="s">
        <v>346</v>
      </c>
      <c r="BB1779" s="56" t="s">
        <v>339</v>
      </c>
      <c r="BC1779" s="56" t="s">
        <v>263</v>
      </c>
      <c r="BD1779" s="56" t="s">
        <v>349</v>
      </c>
      <c r="BE1779" s="56" t="s">
        <v>347</v>
      </c>
      <c r="BF1779" s="56" t="s">
        <v>334</v>
      </c>
      <c r="BG1779" s="56" t="s">
        <v>640</v>
      </c>
      <c r="BH1779" s="56">
        <v>0</v>
      </c>
      <c r="BI1779" s="56">
        <v>0</v>
      </c>
      <c r="BJ1779" s="56">
        <v>1</v>
      </c>
    </row>
    <row r="1780" spans="1:62" hidden="1" x14ac:dyDescent="0.3">
      <c r="A1780" s="56">
        <v>49223646</v>
      </c>
      <c r="B1780" s="86">
        <v>599765</v>
      </c>
      <c r="C1780" s="1">
        <v>42893</v>
      </c>
      <c r="D1780" s="56" t="s">
        <v>634</v>
      </c>
      <c r="E1780" s="56" t="s">
        <v>635</v>
      </c>
      <c r="F1780" s="56" t="s">
        <v>334</v>
      </c>
      <c r="G1780" s="56" t="s">
        <v>335</v>
      </c>
      <c r="H1780" s="56" t="s">
        <v>336</v>
      </c>
      <c r="I1780" s="56" t="s">
        <v>636</v>
      </c>
      <c r="K1780" s="56" t="s">
        <v>337</v>
      </c>
      <c r="L1780" s="56" t="s">
        <v>545</v>
      </c>
      <c r="M1780" s="56" t="s">
        <v>637</v>
      </c>
      <c r="N1780" s="56" t="s">
        <v>1043</v>
      </c>
      <c r="O1780" s="56" t="s">
        <v>943</v>
      </c>
      <c r="P1780" s="1" t="s">
        <v>110</v>
      </c>
      <c r="Q1780" s="56" t="s">
        <v>241</v>
      </c>
      <c r="R1780" s="56" t="s">
        <v>339</v>
      </c>
      <c r="S1780" s="56">
        <v>161062</v>
      </c>
      <c r="T1780" s="1" t="s">
        <v>566</v>
      </c>
      <c r="U1780" s="56">
        <v>41609</v>
      </c>
      <c r="V1780" s="56">
        <v>42916</v>
      </c>
      <c r="W1780" s="56">
        <v>41579</v>
      </c>
      <c r="X1780" s="56">
        <v>42916</v>
      </c>
      <c r="Y1780" s="56" t="s">
        <v>356</v>
      </c>
      <c r="Z1780" s="56" t="s">
        <v>382</v>
      </c>
      <c r="AA1780" s="56" t="s">
        <v>347</v>
      </c>
      <c r="AB1780" s="56" t="s">
        <v>343</v>
      </c>
      <c r="AC1780" s="56" t="s">
        <v>342</v>
      </c>
      <c r="AD1780" s="56" t="s">
        <v>347</v>
      </c>
      <c r="AE1780" s="56" t="s">
        <v>334</v>
      </c>
      <c r="AF1780" s="56" t="s">
        <v>292</v>
      </c>
      <c r="AG1780" s="56">
        <v>2014</v>
      </c>
      <c r="AH1780" s="56" t="s">
        <v>80</v>
      </c>
      <c r="AI1780" s="56" t="s">
        <v>348</v>
      </c>
      <c r="AJ1780" s="56">
        <v>0</v>
      </c>
      <c r="AM1780" s="56">
        <v>42845</v>
      </c>
      <c r="AN1780" s="56" t="s">
        <v>987</v>
      </c>
      <c r="AO1780" s="1">
        <v>41505</v>
      </c>
      <c r="AP1780" s="56" t="s">
        <v>548</v>
      </c>
      <c r="AQ1780" s="56">
        <v>66066</v>
      </c>
      <c r="AR1780" s="56">
        <v>0</v>
      </c>
      <c r="AS1780" s="56" t="s">
        <v>346</v>
      </c>
      <c r="BB1780" s="56" t="s">
        <v>339</v>
      </c>
      <c r="BC1780" s="56" t="s">
        <v>263</v>
      </c>
      <c r="BD1780" s="56" t="s">
        <v>349</v>
      </c>
      <c r="BE1780" s="56" t="s">
        <v>347</v>
      </c>
      <c r="BF1780" s="56" t="s">
        <v>334</v>
      </c>
      <c r="BG1780" s="56" t="s">
        <v>640</v>
      </c>
      <c r="BH1780" s="56">
        <v>0</v>
      </c>
      <c r="BI1780" s="56">
        <v>0</v>
      </c>
      <c r="BJ1780" s="56">
        <v>1</v>
      </c>
    </row>
    <row r="1781" spans="1:62" hidden="1" x14ac:dyDescent="0.3">
      <c r="A1781" s="56">
        <v>49223655</v>
      </c>
      <c r="B1781" s="86">
        <v>599765</v>
      </c>
      <c r="C1781" s="1">
        <v>42893</v>
      </c>
      <c r="D1781" s="56" t="s">
        <v>634</v>
      </c>
      <c r="E1781" s="56" t="s">
        <v>635</v>
      </c>
      <c r="F1781" s="56" t="s">
        <v>334</v>
      </c>
      <c r="G1781" s="56" t="s">
        <v>335</v>
      </c>
      <c r="H1781" s="56" t="s">
        <v>336</v>
      </c>
      <c r="I1781" s="56" t="s">
        <v>636</v>
      </c>
      <c r="K1781" s="56" t="s">
        <v>337</v>
      </c>
      <c r="L1781" s="56" t="s">
        <v>545</v>
      </c>
      <c r="M1781" s="56" t="s">
        <v>637</v>
      </c>
      <c r="N1781" s="56" t="s">
        <v>1043</v>
      </c>
      <c r="O1781" s="56" t="s">
        <v>943</v>
      </c>
      <c r="P1781" s="1" t="s">
        <v>110</v>
      </c>
      <c r="Q1781" s="56" t="s">
        <v>241</v>
      </c>
      <c r="R1781" s="56" t="s">
        <v>339</v>
      </c>
      <c r="S1781" s="56">
        <v>161063</v>
      </c>
      <c r="T1781" s="1" t="s">
        <v>446</v>
      </c>
      <c r="U1781" s="56">
        <v>41609</v>
      </c>
      <c r="V1781" s="56">
        <v>42916</v>
      </c>
      <c r="W1781" s="56">
        <v>41579</v>
      </c>
      <c r="X1781" s="56">
        <v>42916</v>
      </c>
      <c r="Y1781" s="56" t="s">
        <v>340</v>
      </c>
      <c r="Z1781" s="56" t="s">
        <v>341</v>
      </c>
      <c r="AA1781" s="56" t="s">
        <v>347</v>
      </c>
      <c r="AB1781" s="56" t="s">
        <v>343</v>
      </c>
      <c r="AC1781" s="56" t="s">
        <v>342</v>
      </c>
      <c r="AD1781" s="56" t="s">
        <v>342</v>
      </c>
      <c r="AE1781" s="56" t="s">
        <v>334</v>
      </c>
      <c r="AF1781" s="56" t="s">
        <v>291</v>
      </c>
      <c r="AG1781" s="56">
        <v>2014</v>
      </c>
      <c r="AH1781" s="56" t="s">
        <v>80</v>
      </c>
      <c r="AI1781" s="56" t="s">
        <v>348</v>
      </c>
      <c r="AJ1781" s="56">
        <v>6494</v>
      </c>
      <c r="AK1781" s="1">
        <v>41639</v>
      </c>
      <c r="AM1781" s="56">
        <v>42858</v>
      </c>
      <c r="AN1781" s="56" t="s">
        <v>987</v>
      </c>
      <c r="AO1781" s="1">
        <v>41829</v>
      </c>
      <c r="AP1781" s="56" t="s">
        <v>638</v>
      </c>
      <c r="AQ1781" s="56">
        <v>64146</v>
      </c>
      <c r="AR1781" s="56">
        <v>0</v>
      </c>
      <c r="AS1781" s="56" t="s">
        <v>346</v>
      </c>
      <c r="BB1781" s="56" t="s">
        <v>339</v>
      </c>
      <c r="BC1781" s="56" t="s">
        <v>263</v>
      </c>
      <c r="BD1781" s="56" t="s">
        <v>349</v>
      </c>
      <c r="BE1781" s="56" t="s">
        <v>347</v>
      </c>
      <c r="BF1781" s="56" t="s">
        <v>334</v>
      </c>
      <c r="BG1781" s="56" t="s">
        <v>640</v>
      </c>
      <c r="BH1781" s="56">
        <v>0</v>
      </c>
      <c r="BI1781" s="56">
        <v>0</v>
      </c>
      <c r="BJ1781" s="56">
        <v>1</v>
      </c>
    </row>
    <row r="1782" spans="1:62" hidden="1" x14ac:dyDescent="0.3">
      <c r="A1782" s="56">
        <v>49223651</v>
      </c>
      <c r="B1782" s="86">
        <v>599765</v>
      </c>
      <c r="C1782" s="1">
        <v>42893</v>
      </c>
      <c r="D1782" s="56" t="s">
        <v>634</v>
      </c>
      <c r="E1782" s="56" t="s">
        <v>635</v>
      </c>
      <c r="F1782" s="56" t="s">
        <v>334</v>
      </c>
      <c r="G1782" s="56" t="s">
        <v>335</v>
      </c>
      <c r="H1782" s="56" t="s">
        <v>336</v>
      </c>
      <c r="I1782" s="56" t="s">
        <v>636</v>
      </c>
      <c r="K1782" s="56" t="s">
        <v>337</v>
      </c>
      <c r="L1782" s="56" t="s">
        <v>545</v>
      </c>
      <c r="M1782" s="56" t="s">
        <v>637</v>
      </c>
      <c r="N1782" s="56" t="s">
        <v>1043</v>
      </c>
      <c r="O1782" s="56" t="s">
        <v>943</v>
      </c>
      <c r="P1782" s="1" t="s">
        <v>110</v>
      </c>
      <c r="Q1782" s="56" t="s">
        <v>241</v>
      </c>
      <c r="R1782" s="56" t="s">
        <v>339</v>
      </c>
      <c r="S1782" s="56">
        <v>161062</v>
      </c>
      <c r="T1782" s="1" t="s">
        <v>566</v>
      </c>
      <c r="U1782" s="56">
        <v>41609</v>
      </c>
      <c r="V1782" s="56">
        <v>42916</v>
      </c>
      <c r="W1782" s="56">
        <v>41579</v>
      </c>
      <c r="X1782" s="56">
        <v>42916</v>
      </c>
      <c r="Y1782" s="56" t="s">
        <v>356</v>
      </c>
      <c r="Z1782" s="56" t="s">
        <v>382</v>
      </c>
      <c r="AA1782" s="56" t="s">
        <v>347</v>
      </c>
      <c r="AB1782" s="56" t="s">
        <v>343</v>
      </c>
      <c r="AC1782" s="56" t="s">
        <v>342</v>
      </c>
      <c r="AD1782" s="56" t="s">
        <v>347</v>
      </c>
      <c r="AE1782" s="56" t="s">
        <v>334</v>
      </c>
      <c r="AF1782" s="56" t="s">
        <v>292</v>
      </c>
      <c r="AG1782" s="56">
        <v>2016</v>
      </c>
      <c r="AH1782" s="56" t="s">
        <v>80</v>
      </c>
      <c r="AI1782" s="56" t="s">
        <v>344</v>
      </c>
      <c r="AJ1782" s="56">
        <v>12</v>
      </c>
      <c r="AM1782" s="56">
        <v>42845</v>
      </c>
      <c r="AN1782" s="56" t="s">
        <v>987</v>
      </c>
      <c r="AO1782" s="1">
        <v>41965</v>
      </c>
      <c r="AP1782" s="56" t="s">
        <v>638</v>
      </c>
      <c r="AQ1782" s="56">
        <v>66066</v>
      </c>
      <c r="AR1782" s="56">
        <v>0</v>
      </c>
      <c r="AS1782" s="56" t="s">
        <v>346</v>
      </c>
      <c r="BB1782" s="56" t="s">
        <v>339</v>
      </c>
      <c r="BC1782" s="56" t="s">
        <v>263</v>
      </c>
      <c r="BD1782" s="56" t="s">
        <v>349</v>
      </c>
      <c r="BE1782" s="56" t="s">
        <v>347</v>
      </c>
      <c r="BF1782" s="56" t="s">
        <v>334</v>
      </c>
      <c r="BG1782" s="56" t="s">
        <v>640</v>
      </c>
      <c r="BH1782" s="56">
        <v>0</v>
      </c>
      <c r="BI1782" s="56">
        <v>0</v>
      </c>
      <c r="BJ1782" s="56">
        <v>1</v>
      </c>
    </row>
    <row r="1783" spans="1:62" hidden="1" x14ac:dyDescent="0.3">
      <c r="A1783" s="56">
        <v>49223649</v>
      </c>
      <c r="B1783" s="86">
        <v>599765</v>
      </c>
      <c r="C1783" s="1">
        <v>42893</v>
      </c>
      <c r="D1783" s="56" t="s">
        <v>634</v>
      </c>
      <c r="E1783" s="56" t="s">
        <v>635</v>
      </c>
      <c r="F1783" s="56" t="s">
        <v>334</v>
      </c>
      <c r="G1783" s="56" t="s">
        <v>335</v>
      </c>
      <c r="H1783" s="56" t="s">
        <v>336</v>
      </c>
      <c r="I1783" s="56" t="s">
        <v>636</v>
      </c>
      <c r="K1783" s="56" t="s">
        <v>337</v>
      </c>
      <c r="L1783" s="56" t="s">
        <v>545</v>
      </c>
      <c r="M1783" s="56" t="s">
        <v>637</v>
      </c>
      <c r="N1783" s="56" t="s">
        <v>1043</v>
      </c>
      <c r="O1783" s="56" t="s">
        <v>943</v>
      </c>
      <c r="P1783" s="1" t="s">
        <v>110</v>
      </c>
      <c r="Q1783" s="56" t="s">
        <v>241</v>
      </c>
      <c r="R1783" s="56" t="s">
        <v>339</v>
      </c>
      <c r="S1783" s="56">
        <v>161062</v>
      </c>
      <c r="T1783" s="1" t="s">
        <v>566</v>
      </c>
      <c r="U1783" s="56">
        <v>41609</v>
      </c>
      <c r="V1783" s="56">
        <v>42916</v>
      </c>
      <c r="W1783" s="56">
        <v>41579</v>
      </c>
      <c r="X1783" s="56">
        <v>42916</v>
      </c>
      <c r="Y1783" s="56" t="s">
        <v>356</v>
      </c>
      <c r="Z1783" s="56" t="s">
        <v>382</v>
      </c>
      <c r="AA1783" s="56" t="s">
        <v>347</v>
      </c>
      <c r="AB1783" s="56" t="s">
        <v>343</v>
      </c>
      <c r="AC1783" s="56" t="s">
        <v>342</v>
      </c>
      <c r="AD1783" s="56" t="s">
        <v>347</v>
      </c>
      <c r="AE1783" s="56" t="s">
        <v>334</v>
      </c>
      <c r="AF1783" s="56" t="s">
        <v>292</v>
      </c>
      <c r="AG1783" s="56">
        <v>2015</v>
      </c>
      <c r="AH1783" s="56" t="s">
        <v>80</v>
      </c>
      <c r="AI1783" s="56" t="s">
        <v>344</v>
      </c>
      <c r="AJ1783" s="56">
        <v>0</v>
      </c>
      <c r="AM1783" s="56">
        <v>42845</v>
      </c>
      <c r="AN1783" s="56" t="s">
        <v>987</v>
      </c>
      <c r="AO1783" s="1">
        <v>41965</v>
      </c>
      <c r="AP1783" s="56" t="s">
        <v>638</v>
      </c>
      <c r="AQ1783" s="56">
        <v>66066</v>
      </c>
      <c r="AR1783" s="56">
        <v>0</v>
      </c>
      <c r="AS1783" s="56" t="s">
        <v>346</v>
      </c>
      <c r="BB1783" s="56" t="s">
        <v>339</v>
      </c>
      <c r="BC1783" s="56" t="s">
        <v>263</v>
      </c>
      <c r="BD1783" s="56" t="s">
        <v>349</v>
      </c>
      <c r="BE1783" s="56" t="s">
        <v>347</v>
      </c>
      <c r="BF1783" s="56" t="s">
        <v>334</v>
      </c>
      <c r="BG1783" s="56" t="s">
        <v>640</v>
      </c>
      <c r="BH1783" s="56">
        <v>0</v>
      </c>
      <c r="BI1783" s="56">
        <v>0</v>
      </c>
      <c r="BJ1783" s="56">
        <v>1</v>
      </c>
    </row>
    <row r="1784" spans="1:62" hidden="1" x14ac:dyDescent="0.3">
      <c r="A1784" s="56">
        <v>49223650</v>
      </c>
      <c r="B1784" s="86">
        <v>599765</v>
      </c>
      <c r="C1784" s="1">
        <v>42893</v>
      </c>
      <c r="D1784" s="56" t="s">
        <v>634</v>
      </c>
      <c r="E1784" s="56" t="s">
        <v>635</v>
      </c>
      <c r="F1784" s="56" t="s">
        <v>334</v>
      </c>
      <c r="G1784" s="56" t="s">
        <v>335</v>
      </c>
      <c r="H1784" s="56" t="s">
        <v>336</v>
      </c>
      <c r="I1784" s="56" t="s">
        <v>636</v>
      </c>
      <c r="K1784" s="56" t="s">
        <v>337</v>
      </c>
      <c r="L1784" s="56" t="s">
        <v>545</v>
      </c>
      <c r="M1784" s="56" t="s">
        <v>637</v>
      </c>
      <c r="N1784" s="56" t="s">
        <v>1043</v>
      </c>
      <c r="O1784" s="56" t="s">
        <v>943</v>
      </c>
      <c r="P1784" s="1" t="s">
        <v>110</v>
      </c>
      <c r="Q1784" s="56" t="s">
        <v>241</v>
      </c>
      <c r="R1784" s="56" t="s">
        <v>339</v>
      </c>
      <c r="S1784" s="56">
        <v>161062</v>
      </c>
      <c r="T1784" s="1" t="s">
        <v>566</v>
      </c>
      <c r="U1784" s="56">
        <v>41609</v>
      </c>
      <c r="V1784" s="56">
        <v>42916</v>
      </c>
      <c r="W1784" s="56">
        <v>41579</v>
      </c>
      <c r="X1784" s="56">
        <v>42916</v>
      </c>
      <c r="Y1784" s="56" t="s">
        <v>356</v>
      </c>
      <c r="Z1784" s="56" t="s">
        <v>382</v>
      </c>
      <c r="AA1784" s="56" t="s">
        <v>347</v>
      </c>
      <c r="AB1784" s="56" t="s">
        <v>343</v>
      </c>
      <c r="AC1784" s="56" t="s">
        <v>342</v>
      </c>
      <c r="AD1784" s="56" t="s">
        <v>347</v>
      </c>
      <c r="AE1784" s="56" t="s">
        <v>334</v>
      </c>
      <c r="AF1784" s="56" t="s">
        <v>292</v>
      </c>
      <c r="AG1784" s="56">
        <v>2016</v>
      </c>
      <c r="AH1784" s="56" t="s">
        <v>80</v>
      </c>
      <c r="AI1784" s="56" t="s">
        <v>348</v>
      </c>
      <c r="AJ1784" s="56">
        <v>10</v>
      </c>
      <c r="AM1784" s="56">
        <v>42845</v>
      </c>
      <c r="AN1784" s="56" t="s">
        <v>987</v>
      </c>
      <c r="AO1784" s="1">
        <v>41965</v>
      </c>
      <c r="AP1784" s="56" t="s">
        <v>638</v>
      </c>
      <c r="AQ1784" s="56">
        <v>66066</v>
      </c>
      <c r="AR1784" s="56">
        <v>0</v>
      </c>
      <c r="AS1784" s="56" t="s">
        <v>346</v>
      </c>
      <c r="BB1784" s="56" t="s">
        <v>339</v>
      </c>
      <c r="BC1784" s="56" t="s">
        <v>263</v>
      </c>
      <c r="BD1784" s="56" t="s">
        <v>349</v>
      </c>
      <c r="BE1784" s="56" t="s">
        <v>347</v>
      </c>
      <c r="BF1784" s="56" t="s">
        <v>334</v>
      </c>
      <c r="BG1784" s="56" t="s">
        <v>640</v>
      </c>
      <c r="BH1784" s="56">
        <v>0</v>
      </c>
      <c r="BI1784" s="56">
        <v>0</v>
      </c>
      <c r="BJ1784" s="56">
        <v>1</v>
      </c>
    </row>
    <row r="1785" spans="1:62" hidden="1" x14ac:dyDescent="0.3">
      <c r="A1785" s="56">
        <v>49223654</v>
      </c>
      <c r="B1785" s="86">
        <v>599765</v>
      </c>
      <c r="C1785" s="1">
        <v>42893</v>
      </c>
      <c r="D1785" s="56" t="s">
        <v>634</v>
      </c>
      <c r="E1785" s="56" t="s">
        <v>635</v>
      </c>
      <c r="F1785" s="56" t="s">
        <v>334</v>
      </c>
      <c r="G1785" s="56" t="s">
        <v>335</v>
      </c>
      <c r="H1785" s="56" t="s">
        <v>336</v>
      </c>
      <c r="I1785" s="56" t="s">
        <v>636</v>
      </c>
      <c r="K1785" s="56" t="s">
        <v>337</v>
      </c>
      <c r="L1785" s="56" t="s">
        <v>545</v>
      </c>
      <c r="M1785" s="56" t="s">
        <v>637</v>
      </c>
      <c r="N1785" s="56" t="s">
        <v>1043</v>
      </c>
      <c r="O1785" s="56" t="s">
        <v>943</v>
      </c>
      <c r="P1785" s="1" t="s">
        <v>110</v>
      </c>
      <c r="Q1785" s="56" t="s">
        <v>241</v>
      </c>
      <c r="R1785" s="56" t="s">
        <v>339</v>
      </c>
      <c r="S1785" s="56">
        <v>161063</v>
      </c>
      <c r="T1785" s="1" t="s">
        <v>446</v>
      </c>
      <c r="U1785" s="56">
        <v>41609</v>
      </c>
      <c r="V1785" s="56">
        <v>42916</v>
      </c>
      <c r="W1785" s="56">
        <v>41579</v>
      </c>
      <c r="X1785" s="56">
        <v>42916</v>
      </c>
      <c r="Y1785" s="56" t="s">
        <v>340</v>
      </c>
      <c r="Z1785" s="56" t="s">
        <v>341</v>
      </c>
      <c r="AA1785" s="56" t="s">
        <v>347</v>
      </c>
      <c r="AB1785" s="56" t="s">
        <v>343</v>
      </c>
      <c r="AC1785" s="56" t="s">
        <v>342</v>
      </c>
      <c r="AD1785" s="56" t="s">
        <v>342</v>
      </c>
      <c r="AE1785" s="56" t="s">
        <v>334</v>
      </c>
      <c r="AF1785" s="56" t="s">
        <v>224</v>
      </c>
      <c r="AG1785" s="56">
        <v>2014</v>
      </c>
      <c r="AH1785" s="56" t="s">
        <v>80</v>
      </c>
      <c r="AI1785" s="56" t="s">
        <v>339</v>
      </c>
      <c r="AJ1785" s="56">
        <v>92250</v>
      </c>
      <c r="AM1785" s="56">
        <v>42858</v>
      </c>
      <c r="AN1785" s="56" t="s">
        <v>987</v>
      </c>
      <c r="AO1785" s="1">
        <v>41848</v>
      </c>
      <c r="AP1785" s="56" t="s">
        <v>638</v>
      </c>
      <c r="AQ1785" s="56">
        <v>64146</v>
      </c>
      <c r="AR1785" s="56">
        <v>0</v>
      </c>
      <c r="AS1785" s="56" t="s">
        <v>346</v>
      </c>
      <c r="BB1785" s="56" t="s">
        <v>339</v>
      </c>
      <c r="BC1785" s="56" t="s">
        <v>263</v>
      </c>
      <c r="BD1785" s="56" t="s">
        <v>349</v>
      </c>
      <c r="BE1785" s="56" t="s">
        <v>347</v>
      </c>
      <c r="BF1785" s="56" t="s">
        <v>334</v>
      </c>
      <c r="BG1785" s="56" t="s">
        <v>640</v>
      </c>
      <c r="BH1785" s="56">
        <v>0</v>
      </c>
      <c r="BI1785" s="56">
        <v>0</v>
      </c>
      <c r="BJ1785" s="56">
        <v>1</v>
      </c>
    </row>
    <row r="1786" spans="1:62" hidden="1" x14ac:dyDescent="0.3">
      <c r="A1786" s="56">
        <v>49223652</v>
      </c>
      <c r="B1786" s="86">
        <v>599765</v>
      </c>
      <c r="C1786" s="1">
        <v>42893</v>
      </c>
      <c r="D1786" s="56" t="s">
        <v>634</v>
      </c>
      <c r="E1786" s="56" t="s">
        <v>635</v>
      </c>
      <c r="F1786" s="56" t="s">
        <v>334</v>
      </c>
      <c r="G1786" s="56" t="s">
        <v>335</v>
      </c>
      <c r="H1786" s="56" t="s">
        <v>336</v>
      </c>
      <c r="I1786" s="56" t="s">
        <v>636</v>
      </c>
      <c r="K1786" s="56" t="s">
        <v>337</v>
      </c>
      <c r="L1786" s="56" t="s">
        <v>545</v>
      </c>
      <c r="M1786" s="56" t="s">
        <v>637</v>
      </c>
      <c r="N1786" s="56" t="s">
        <v>1043</v>
      </c>
      <c r="O1786" s="56" t="s">
        <v>943</v>
      </c>
      <c r="P1786" s="1" t="s">
        <v>110</v>
      </c>
      <c r="Q1786" s="56" t="s">
        <v>241</v>
      </c>
      <c r="R1786" s="56" t="s">
        <v>339</v>
      </c>
      <c r="S1786" s="56">
        <v>161062</v>
      </c>
      <c r="T1786" s="1" t="s">
        <v>566</v>
      </c>
      <c r="U1786" s="56">
        <v>41609</v>
      </c>
      <c r="V1786" s="56">
        <v>42916</v>
      </c>
      <c r="W1786" s="56">
        <v>41579</v>
      </c>
      <c r="X1786" s="56">
        <v>42916</v>
      </c>
      <c r="Y1786" s="56" t="s">
        <v>356</v>
      </c>
      <c r="Z1786" s="56" t="s">
        <v>382</v>
      </c>
      <c r="AA1786" s="56" t="s">
        <v>347</v>
      </c>
      <c r="AB1786" s="56" t="s">
        <v>343</v>
      </c>
      <c r="AC1786" s="56" t="s">
        <v>342</v>
      </c>
      <c r="AD1786" s="56" t="s">
        <v>347</v>
      </c>
      <c r="AE1786" s="56" t="s">
        <v>334</v>
      </c>
      <c r="AF1786" s="56" t="s">
        <v>292</v>
      </c>
      <c r="AG1786" s="56">
        <v>2017</v>
      </c>
      <c r="AH1786" s="56" t="s">
        <v>80</v>
      </c>
      <c r="AI1786" s="56" t="s">
        <v>348</v>
      </c>
      <c r="AJ1786" s="56">
        <v>15</v>
      </c>
      <c r="AM1786" s="56">
        <v>42845</v>
      </c>
      <c r="AN1786" s="56" t="s">
        <v>987</v>
      </c>
      <c r="AO1786" s="1">
        <v>41505</v>
      </c>
      <c r="AP1786" s="56" t="s">
        <v>548</v>
      </c>
      <c r="AQ1786" s="56">
        <v>66066</v>
      </c>
      <c r="AR1786" s="56">
        <v>0</v>
      </c>
      <c r="AS1786" s="56" t="s">
        <v>346</v>
      </c>
      <c r="BB1786" s="56" t="s">
        <v>339</v>
      </c>
      <c r="BC1786" s="56" t="s">
        <v>263</v>
      </c>
      <c r="BD1786" s="56" t="s">
        <v>349</v>
      </c>
      <c r="BE1786" s="56" t="s">
        <v>347</v>
      </c>
      <c r="BF1786" s="56" t="s">
        <v>334</v>
      </c>
      <c r="BG1786" s="56" t="s">
        <v>640</v>
      </c>
      <c r="BH1786" s="56">
        <v>0</v>
      </c>
      <c r="BI1786" s="56">
        <v>0</v>
      </c>
      <c r="BJ1786" s="56">
        <v>1</v>
      </c>
    </row>
    <row r="1787" spans="1:62" hidden="1" x14ac:dyDescent="0.3">
      <c r="A1787" s="56">
        <v>49223653</v>
      </c>
      <c r="B1787" s="86">
        <v>599765</v>
      </c>
      <c r="C1787" s="1">
        <v>42893</v>
      </c>
      <c r="D1787" s="56" t="s">
        <v>634</v>
      </c>
      <c r="E1787" s="56" t="s">
        <v>635</v>
      </c>
      <c r="F1787" s="56" t="s">
        <v>334</v>
      </c>
      <c r="G1787" s="56" t="s">
        <v>335</v>
      </c>
      <c r="H1787" s="56" t="s">
        <v>336</v>
      </c>
      <c r="I1787" s="56" t="s">
        <v>636</v>
      </c>
      <c r="K1787" s="56" t="s">
        <v>337</v>
      </c>
      <c r="L1787" s="56" t="s">
        <v>545</v>
      </c>
      <c r="M1787" s="56" t="s">
        <v>637</v>
      </c>
      <c r="N1787" s="56" t="s">
        <v>1043</v>
      </c>
      <c r="O1787" s="56" t="s">
        <v>943</v>
      </c>
      <c r="P1787" s="1" t="s">
        <v>110</v>
      </c>
      <c r="Q1787" s="56" t="s">
        <v>241</v>
      </c>
      <c r="R1787" s="56" t="s">
        <v>339</v>
      </c>
      <c r="S1787" s="56">
        <v>161062</v>
      </c>
      <c r="T1787" s="1" t="s">
        <v>566</v>
      </c>
      <c r="U1787" s="56">
        <v>41609</v>
      </c>
      <c r="V1787" s="56">
        <v>42916</v>
      </c>
      <c r="W1787" s="56">
        <v>41579</v>
      </c>
      <c r="X1787" s="56">
        <v>42916</v>
      </c>
      <c r="Y1787" s="56" t="s">
        <v>356</v>
      </c>
      <c r="Z1787" s="56" t="s">
        <v>382</v>
      </c>
      <c r="AA1787" s="56" t="s">
        <v>347</v>
      </c>
      <c r="AB1787" s="56" t="s">
        <v>343</v>
      </c>
      <c r="AC1787" s="56" t="s">
        <v>342</v>
      </c>
      <c r="AD1787" s="56" t="s">
        <v>347</v>
      </c>
      <c r="AE1787" s="56" t="s">
        <v>334</v>
      </c>
      <c r="AF1787" s="56" t="s">
        <v>292</v>
      </c>
      <c r="AG1787" s="56">
        <v>2017</v>
      </c>
      <c r="AH1787" s="56" t="s">
        <v>80</v>
      </c>
      <c r="AI1787" s="56" t="s">
        <v>344</v>
      </c>
      <c r="AJ1787" s="56">
        <v>15</v>
      </c>
      <c r="AM1787" s="56">
        <v>42845</v>
      </c>
      <c r="AN1787" s="56" t="s">
        <v>987</v>
      </c>
      <c r="AO1787" s="1">
        <v>42870</v>
      </c>
      <c r="AP1787" s="56" t="s">
        <v>987</v>
      </c>
      <c r="AQ1787" s="56">
        <v>66066</v>
      </c>
      <c r="AR1787" s="56">
        <v>0</v>
      </c>
      <c r="AS1787" s="56" t="s">
        <v>346</v>
      </c>
      <c r="BB1787" s="56" t="s">
        <v>339</v>
      </c>
      <c r="BC1787" s="56" t="s">
        <v>263</v>
      </c>
      <c r="BD1787" s="56" t="s">
        <v>349</v>
      </c>
      <c r="BE1787" s="56" t="s">
        <v>347</v>
      </c>
      <c r="BF1787" s="56" t="s">
        <v>334</v>
      </c>
      <c r="BG1787" s="56" t="s">
        <v>640</v>
      </c>
      <c r="BH1787" s="56">
        <v>0</v>
      </c>
      <c r="BI1787" s="56">
        <v>0</v>
      </c>
      <c r="BJ1787" s="56">
        <v>1</v>
      </c>
    </row>
    <row r="1788" spans="1:62" hidden="1" x14ac:dyDescent="0.3">
      <c r="A1788" s="56">
        <v>49223725</v>
      </c>
      <c r="B1788" s="86">
        <v>599765</v>
      </c>
      <c r="C1788" s="1">
        <v>42893</v>
      </c>
      <c r="D1788" s="56" t="s">
        <v>634</v>
      </c>
      <c r="E1788" s="56" t="s">
        <v>635</v>
      </c>
      <c r="F1788" s="56" t="s">
        <v>334</v>
      </c>
      <c r="G1788" s="56" t="s">
        <v>335</v>
      </c>
      <c r="H1788" s="56" t="s">
        <v>336</v>
      </c>
      <c r="I1788" s="56" t="s">
        <v>636</v>
      </c>
      <c r="K1788" s="56" t="s">
        <v>337</v>
      </c>
      <c r="L1788" s="56" t="s">
        <v>545</v>
      </c>
      <c r="M1788" s="56" t="s">
        <v>637</v>
      </c>
      <c r="N1788" s="56" t="s">
        <v>1043</v>
      </c>
      <c r="O1788" s="56" t="s">
        <v>943</v>
      </c>
      <c r="P1788" s="1" t="s">
        <v>110</v>
      </c>
      <c r="Q1788" s="56" t="s">
        <v>552</v>
      </c>
      <c r="R1788" s="56" t="s">
        <v>339</v>
      </c>
      <c r="S1788" s="56">
        <v>264399</v>
      </c>
      <c r="T1788" s="1" t="s">
        <v>478</v>
      </c>
      <c r="U1788" s="56">
        <v>41609</v>
      </c>
      <c r="V1788" s="56">
        <v>42916</v>
      </c>
      <c r="W1788" s="56">
        <v>41579</v>
      </c>
      <c r="X1788" s="56">
        <v>42735</v>
      </c>
      <c r="Y1788" s="56" t="s">
        <v>340</v>
      </c>
      <c r="Z1788" s="56" t="s">
        <v>341</v>
      </c>
      <c r="AA1788" s="56" t="s">
        <v>342</v>
      </c>
      <c r="AB1788" s="56" t="s">
        <v>339</v>
      </c>
      <c r="AC1788" s="56" t="s">
        <v>342</v>
      </c>
      <c r="AD1788" s="56" t="s">
        <v>347</v>
      </c>
      <c r="AE1788" s="56" t="s">
        <v>354</v>
      </c>
      <c r="AF1788" s="56" t="s">
        <v>292</v>
      </c>
      <c r="AG1788" s="56">
        <v>2014</v>
      </c>
      <c r="AH1788" s="56" t="s">
        <v>80</v>
      </c>
      <c r="AI1788" s="56" t="s">
        <v>348</v>
      </c>
      <c r="AJ1788" s="56">
        <v>622</v>
      </c>
      <c r="AM1788" s="56">
        <v>42653</v>
      </c>
      <c r="AN1788" s="56" t="s">
        <v>592</v>
      </c>
      <c r="AO1788" s="1">
        <v>42584</v>
      </c>
      <c r="AP1788" s="56" t="s">
        <v>592</v>
      </c>
      <c r="AQ1788" s="56">
        <v>40</v>
      </c>
      <c r="AR1788" s="56">
        <v>0</v>
      </c>
      <c r="AS1788" s="56" t="s">
        <v>346</v>
      </c>
      <c r="BB1788" s="56" t="s">
        <v>339</v>
      </c>
      <c r="BC1788" s="56" t="s">
        <v>263</v>
      </c>
      <c r="BD1788" s="56" t="s">
        <v>349</v>
      </c>
      <c r="BE1788" s="56" t="s">
        <v>347</v>
      </c>
      <c r="BF1788" s="56" t="s">
        <v>334</v>
      </c>
      <c r="BG1788" s="56" t="s">
        <v>640</v>
      </c>
      <c r="BH1788" s="56">
        <v>0</v>
      </c>
      <c r="BI1788" s="56">
        <v>0</v>
      </c>
      <c r="BJ1788" s="56">
        <v>0</v>
      </c>
    </row>
    <row r="1789" spans="1:62" hidden="1" x14ac:dyDescent="0.3">
      <c r="A1789" s="56">
        <v>49223688</v>
      </c>
      <c r="B1789" s="86">
        <v>599765</v>
      </c>
      <c r="C1789" s="1">
        <v>42893</v>
      </c>
      <c r="D1789" s="56" t="s">
        <v>634</v>
      </c>
      <c r="E1789" s="56" t="s">
        <v>635</v>
      </c>
      <c r="F1789" s="56" t="s">
        <v>334</v>
      </c>
      <c r="G1789" s="56" t="s">
        <v>335</v>
      </c>
      <c r="H1789" s="56" t="s">
        <v>336</v>
      </c>
      <c r="I1789" s="56" t="s">
        <v>636</v>
      </c>
      <c r="K1789" s="56" t="s">
        <v>337</v>
      </c>
      <c r="L1789" s="56" t="s">
        <v>545</v>
      </c>
      <c r="M1789" s="56" t="s">
        <v>637</v>
      </c>
      <c r="N1789" s="56" t="s">
        <v>1043</v>
      </c>
      <c r="O1789" s="56" t="s">
        <v>943</v>
      </c>
      <c r="P1789" s="1" t="s">
        <v>110</v>
      </c>
      <c r="Q1789" s="56" t="s">
        <v>552</v>
      </c>
      <c r="R1789" s="56" t="s">
        <v>339</v>
      </c>
      <c r="S1789" s="56">
        <v>161941</v>
      </c>
      <c r="T1789" s="1" t="s">
        <v>465</v>
      </c>
      <c r="U1789" s="56">
        <v>41609</v>
      </c>
      <c r="V1789" s="56">
        <v>42916</v>
      </c>
      <c r="W1789" s="56">
        <v>41579</v>
      </c>
      <c r="X1789" s="56">
        <v>42916</v>
      </c>
      <c r="Y1789" s="56" t="s">
        <v>340</v>
      </c>
      <c r="Z1789" s="56" t="s">
        <v>341</v>
      </c>
      <c r="AA1789" s="56" t="s">
        <v>342</v>
      </c>
      <c r="AB1789" s="56" t="s">
        <v>339</v>
      </c>
      <c r="AC1789" s="56" t="s">
        <v>342</v>
      </c>
      <c r="AD1789" s="56" t="s">
        <v>342</v>
      </c>
      <c r="AE1789" s="56" t="s">
        <v>334</v>
      </c>
      <c r="AF1789" s="56" t="s">
        <v>292</v>
      </c>
      <c r="AG1789" s="56">
        <v>2016</v>
      </c>
      <c r="AH1789" s="56" t="s">
        <v>80</v>
      </c>
      <c r="AI1789" s="56" t="s">
        <v>348</v>
      </c>
      <c r="AJ1789" s="56">
        <v>18446</v>
      </c>
      <c r="AM1789" s="56">
        <v>42748</v>
      </c>
      <c r="AN1789" s="56" t="s">
        <v>638</v>
      </c>
      <c r="AO1789" s="1">
        <v>41965</v>
      </c>
      <c r="AP1789" s="56" t="s">
        <v>638</v>
      </c>
      <c r="AQ1789" s="56">
        <v>268</v>
      </c>
      <c r="AR1789" s="56">
        <v>0</v>
      </c>
      <c r="AS1789" s="56" t="s">
        <v>346</v>
      </c>
      <c r="AT1789" s="56">
        <v>1003</v>
      </c>
      <c r="AU1789" s="56" t="s">
        <v>369</v>
      </c>
      <c r="AX1789" s="56">
        <v>50</v>
      </c>
      <c r="BB1789" s="56" t="s">
        <v>339</v>
      </c>
      <c r="BC1789" s="56" t="s">
        <v>263</v>
      </c>
      <c r="BD1789" s="56" t="s">
        <v>349</v>
      </c>
      <c r="BE1789" s="56" t="s">
        <v>347</v>
      </c>
      <c r="BF1789" s="56" t="s">
        <v>334</v>
      </c>
      <c r="BG1789" s="56" t="s">
        <v>640</v>
      </c>
      <c r="BH1789" s="56">
        <v>0</v>
      </c>
      <c r="BI1789" s="56">
        <v>0</v>
      </c>
      <c r="BJ1789" s="56">
        <v>1</v>
      </c>
    </row>
    <row r="1790" spans="1:62" hidden="1" x14ac:dyDescent="0.3">
      <c r="A1790" s="56">
        <v>49223673</v>
      </c>
      <c r="B1790" s="86">
        <v>599765</v>
      </c>
      <c r="C1790" s="1">
        <v>42893</v>
      </c>
      <c r="D1790" s="56" t="s">
        <v>634</v>
      </c>
      <c r="E1790" s="56" t="s">
        <v>635</v>
      </c>
      <c r="F1790" s="56" t="s">
        <v>334</v>
      </c>
      <c r="G1790" s="56" t="s">
        <v>335</v>
      </c>
      <c r="H1790" s="56" t="s">
        <v>336</v>
      </c>
      <c r="I1790" s="56" t="s">
        <v>636</v>
      </c>
      <c r="K1790" s="56" t="s">
        <v>337</v>
      </c>
      <c r="L1790" s="56" t="s">
        <v>545</v>
      </c>
      <c r="M1790" s="56" t="s">
        <v>637</v>
      </c>
      <c r="N1790" s="56" t="s">
        <v>1043</v>
      </c>
      <c r="O1790" s="56" t="s">
        <v>943</v>
      </c>
      <c r="P1790" s="1" t="s">
        <v>110</v>
      </c>
      <c r="Q1790" s="56" t="s">
        <v>241</v>
      </c>
      <c r="R1790" s="56" t="s">
        <v>339</v>
      </c>
      <c r="S1790" s="56">
        <v>161061</v>
      </c>
      <c r="T1790" s="1" t="s">
        <v>261</v>
      </c>
      <c r="U1790" s="56">
        <v>41609</v>
      </c>
      <c r="V1790" s="56">
        <v>42916</v>
      </c>
      <c r="W1790" s="56">
        <v>41579</v>
      </c>
      <c r="X1790" s="56">
        <v>42916</v>
      </c>
      <c r="Y1790" s="56" t="s">
        <v>356</v>
      </c>
      <c r="Z1790" s="56" t="s">
        <v>367</v>
      </c>
      <c r="AA1790" s="56" t="s">
        <v>347</v>
      </c>
      <c r="AB1790" s="56" t="s">
        <v>343</v>
      </c>
      <c r="AC1790" s="56" t="s">
        <v>342</v>
      </c>
      <c r="AD1790" s="56" t="s">
        <v>347</v>
      </c>
      <c r="AE1790" s="56" t="s">
        <v>334</v>
      </c>
      <c r="AF1790" s="56" t="s">
        <v>292</v>
      </c>
      <c r="AG1790" s="56">
        <v>2016</v>
      </c>
      <c r="AH1790" s="56" t="s">
        <v>80</v>
      </c>
      <c r="AI1790" s="56" t="s">
        <v>348</v>
      </c>
      <c r="AJ1790" s="56">
        <v>2950000</v>
      </c>
      <c r="AM1790" s="56">
        <v>42845</v>
      </c>
      <c r="AN1790" s="56" t="s">
        <v>987</v>
      </c>
      <c r="AO1790" s="1">
        <v>41965</v>
      </c>
      <c r="AP1790" s="56" t="s">
        <v>638</v>
      </c>
      <c r="AQ1790" s="56">
        <v>67521</v>
      </c>
      <c r="AR1790" s="56">
        <v>0</v>
      </c>
      <c r="AS1790" s="56" t="s">
        <v>346</v>
      </c>
      <c r="BB1790" s="56" t="s">
        <v>339</v>
      </c>
      <c r="BC1790" s="56" t="s">
        <v>263</v>
      </c>
      <c r="BD1790" s="56" t="s">
        <v>349</v>
      </c>
      <c r="BE1790" s="56" t="s">
        <v>347</v>
      </c>
      <c r="BF1790" s="56" t="s">
        <v>334</v>
      </c>
      <c r="BG1790" s="56" t="s">
        <v>640</v>
      </c>
      <c r="BH1790" s="56">
        <v>0</v>
      </c>
      <c r="BI1790" s="56">
        <v>0</v>
      </c>
      <c r="BJ1790" s="56">
        <v>1</v>
      </c>
    </row>
    <row r="1791" spans="1:62" hidden="1" x14ac:dyDescent="0.3">
      <c r="A1791" s="56">
        <v>49223665</v>
      </c>
      <c r="B1791" s="86">
        <v>599765</v>
      </c>
      <c r="C1791" s="1">
        <v>42893</v>
      </c>
      <c r="D1791" s="56" t="s">
        <v>634</v>
      </c>
      <c r="E1791" s="56" t="s">
        <v>635</v>
      </c>
      <c r="F1791" s="56" t="s">
        <v>334</v>
      </c>
      <c r="G1791" s="56" t="s">
        <v>335</v>
      </c>
      <c r="H1791" s="56" t="s">
        <v>336</v>
      </c>
      <c r="I1791" s="56" t="s">
        <v>636</v>
      </c>
      <c r="K1791" s="56" t="s">
        <v>337</v>
      </c>
      <c r="L1791" s="56" t="s">
        <v>545</v>
      </c>
      <c r="M1791" s="56" t="s">
        <v>637</v>
      </c>
      <c r="N1791" s="56" t="s">
        <v>1043</v>
      </c>
      <c r="O1791" s="56" t="s">
        <v>943</v>
      </c>
      <c r="P1791" s="1" t="s">
        <v>110</v>
      </c>
      <c r="Q1791" s="56" t="s">
        <v>241</v>
      </c>
      <c r="R1791" s="56" t="s">
        <v>339</v>
      </c>
      <c r="S1791" s="56">
        <v>161063</v>
      </c>
      <c r="T1791" s="1" t="s">
        <v>446</v>
      </c>
      <c r="U1791" s="56">
        <v>41609</v>
      </c>
      <c r="V1791" s="56">
        <v>42916</v>
      </c>
      <c r="W1791" s="56">
        <v>41579</v>
      </c>
      <c r="X1791" s="56">
        <v>42916</v>
      </c>
      <c r="Y1791" s="56" t="s">
        <v>340</v>
      </c>
      <c r="Z1791" s="56" t="s">
        <v>341</v>
      </c>
      <c r="AA1791" s="56" t="s">
        <v>347</v>
      </c>
      <c r="AB1791" s="56" t="s">
        <v>343</v>
      </c>
      <c r="AC1791" s="56" t="s">
        <v>342</v>
      </c>
      <c r="AD1791" s="56" t="s">
        <v>342</v>
      </c>
      <c r="AE1791" s="56" t="s">
        <v>334</v>
      </c>
      <c r="AF1791" s="56" t="s">
        <v>292</v>
      </c>
      <c r="AG1791" s="56">
        <v>2015</v>
      </c>
      <c r="AH1791" s="56" t="s">
        <v>80</v>
      </c>
      <c r="AI1791" s="56" t="s">
        <v>344</v>
      </c>
      <c r="AJ1791" s="56">
        <v>10000</v>
      </c>
      <c r="AM1791" s="56">
        <v>42858</v>
      </c>
      <c r="AN1791" s="56" t="s">
        <v>987</v>
      </c>
      <c r="AO1791" s="1">
        <v>41989</v>
      </c>
      <c r="AP1791" s="56" t="s">
        <v>638</v>
      </c>
      <c r="AQ1791" s="56">
        <v>64146</v>
      </c>
      <c r="AR1791" s="56">
        <v>0</v>
      </c>
      <c r="AS1791" s="56" t="s">
        <v>346</v>
      </c>
      <c r="BB1791" s="56" t="s">
        <v>339</v>
      </c>
      <c r="BC1791" s="56" t="s">
        <v>263</v>
      </c>
      <c r="BD1791" s="56" t="s">
        <v>349</v>
      </c>
      <c r="BE1791" s="56" t="s">
        <v>347</v>
      </c>
      <c r="BF1791" s="56" t="s">
        <v>334</v>
      </c>
      <c r="BG1791" s="56" t="s">
        <v>640</v>
      </c>
      <c r="BH1791" s="56">
        <v>0</v>
      </c>
      <c r="BI1791" s="56">
        <v>0</v>
      </c>
      <c r="BJ1791" s="56">
        <v>1</v>
      </c>
    </row>
    <row r="1792" spans="1:62" hidden="1" x14ac:dyDescent="0.3">
      <c r="A1792" s="56">
        <v>49223661</v>
      </c>
      <c r="B1792" s="86">
        <v>599765</v>
      </c>
      <c r="C1792" s="1">
        <v>42893</v>
      </c>
      <c r="D1792" s="56" t="s">
        <v>634</v>
      </c>
      <c r="E1792" s="56" t="s">
        <v>635</v>
      </c>
      <c r="F1792" s="56" t="s">
        <v>334</v>
      </c>
      <c r="G1792" s="56" t="s">
        <v>335</v>
      </c>
      <c r="H1792" s="56" t="s">
        <v>336</v>
      </c>
      <c r="I1792" s="56" t="s">
        <v>636</v>
      </c>
      <c r="K1792" s="56" t="s">
        <v>337</v>
      </c>
      <c r="L1792" s="56" t="s">
        <v>545</v>
      </c>
      <c r="M1792" s="56" t="s">
        <v>637</v>
      </c>
      <c r="N1792" s="56" t="s">
        <v>1043</v>
      </c>
      <c r="O1792" s="56" t="s">
        <v>943</v>
      </c>
      <c r="P1792" s="1" t="s">
        <v>110</v>
      </c>
      <c r="Q1792" s="56" t="s">
        <v>241</v>
      </c>
      <c r="R1792" s="56" t="s">
        <v>339</v>
      </c>
      <c r="S1792" s="56">
        <v>161063</v>
      </c>
      <c r="T1792" s="1" t="s">
        <v>446</v>
      </c>
      <c r="U1792" s="56">
        <v>41609</v>
      </c>
      <c r="V1792" s="56">
        <v>42916</v>
      </c>
      <c r="W1792" s="56">
        <v>41579</v>
      </c>
      <c r="X1792" s="56">
        <v>42916</v>
      </c>
      <c r="Y1792" s="56" t="s">
        <v>340</v>
      </c>
      <c r="Z1792" s="56" t="s">
        <v>341</v>
      </c>
      <c r="AA1792" s="56" t="s">
        <v>347</v>
      </c>
      <c r="AB1792" s="56" t="s">
        <v>343</v>
      </c>
      <c r="AC1792" s="56" t="s">
        <v>342</v>
      </c>
      <c r="AD1792" s="56" t="s">
        <v>342</v>
      </c>
      <c r="AE1792" s="56" t="s">
        <v>334</v>
      </c>
      <c r="AF1792" s="56" t="s">
        <v>291</v>
      </c>
      <c r="AG1792" s="56">
        <v>2017</v>
      </c>
      <c r="AH1792" s="56" t="s">
        <v>80</v>
      </c>
      <c r="AI1792" s="56" t="s">
        <v>348</v>
      </c>
      <c r="AJ1792" s="56">
        <v>32504</v>
      </c>
      <c r="AK1792" s="1">
        <v>42704</v>
      </c>
      <c r="AM1792" s="56">
        <v>42858</v>
      </c>
      <c r="AN1792" s="56" t="s">
        <v>987</v>
      </c>
      <c r="AO1792" s="1">
        <v>42748</v>
      </c>
      <c r="AP1792" s="56" t="s">
        <v>638</v>
      </c>
      <c r="AQ1792" s="56">
        <v>64146</v>
      </c>
      <c r="AR1792" s="56">
        <v>0</v>
      </c>
      <c r="AS1792" s="56" t="s">
        <v>346</v>
      </c>
      <c r="BB1792" s="56" t="s">
        <v>339</v>
      </c>
      <c r="BC1792" s="56" t="s">
        <v>263</v>
      </c>
      <c r="BD1792" s="56" t="s">
        <v>349</v>
      </c>
      <c r="BE1792" s="56" t="s">
        <v>347</v>
      </c>
      <c r="BF1792" s="56" t="s">
        <v>334</v>
      </c>
      <c r="BG1792" s="56" t="s">
        <v>640</v>
      </c>
      <c r="BH1792" s="56">
        <v>0</v>
      </c>
      <c r="BI1792" s="56">
        <v>0</v>
      </c>
      <c r="BJ1792" s="56">
        <v>1</v>
      </c>
    </row>
    <row r="1793" spans="1:62" hidden="1" x14ac:dyDescent="0.3">
      <c r="A1793" s="56">
        <v>49223659</v>
      </c>
      <c r="B1793" s="86">
        <v>599765</v>
      </c>
      <c r="C1793" s="1">
        <v>42893</v>
      </c>
      <c r="D1793" s="56" t="s">
        <v>634</v>
      </c>
      <c r="E1793" s="56" t="s">
        <v>635</v>
      </c>
      <c r="F1793" s="56" t="s">
        <v>334</v>
      </c>
      <c r="G1793" s="56" t="s">
        <v>335</v>
      </c>
      <c r="H1793" s="56" t="s">
        <v>336</v>
      </c>
      <c r="I1793" s="56" t="s">
        <v>636</v>
      </c>
      <c r="K1793" s="56" t="s">
        <v>337</v>
      </c>
      <c r="L1793" s="56" t="s">
        <v>545</v>
      </c>
      <c r="M1793" s="56" t="s">
        <v>637</v>
      </c>
      <c r="N1793" s="56" t="s">
        <v>1043</v>
      </c>
      <c r="O1793" s="56" t="s">
        <v>943</v>
      </c>
      <c r="P1793" s="1" t="s">
        <v>110</v>
      </c>
      <c r="Q1793" s="56" t="s">
        <v>241</v>
      </c>
      <c r="R1793" s="56" t="s">
        <v>339</v>
      </c>
      <c r="S1793" s="56">
        <v>161063</v>
      </c>
      <c r="T1793" s="1" t="s">
        <v>446</v>
      </c>
      <c r="U1793" s="56">
        <v>41609</v>
      </c>
      <c r="V1793" s="56">
        <v>42916</v>
      </c>
      <c r="W1793" s="56">
        <v>41579</v>
      </c>
      <c r="X1793" s="56">
        <v>42916</v>
      </c>
      <c r="Y1793" s="56" t="s">
        <v>340</v>
      </c>
      <c r="Z1793" s="56" t="s">
        <v>341</v>
      </c>
      <c r="AA1793" s="56" t="s">
        <v>347</v>
      </c>
      <c r="AB1793" s="56" t="s">
        <v>343</v>
      </c>
      <c r="AC1793" s="56" t="s">
        <v>342</v>
      </c>
      <c r="AD1793" s="56" t="s">
        <v>342</v>
      </c>
      <c r="AE1793" s="56" t="s">
        <v>334</v>
      </c>
      <c r="AF1793" s="56" t="s">
        <v>291</v>
      </c>
      <c r="AG1793" s="56">
        <v>2016</v>
      </c>
      <c r="AH1793" s="56" t="s">
        <v>80</v>
      </c>
      <c r="AI1793" s="56" t="s">
        <v>348</v>
      </c>
      <c r="AJ1793" s="56">
        <v>22778</v>
      </c>
      <c r="AK1793" s="1">
        <v>42369</v>
      </c>
      <c r="AM1793" s="56">
        <v>42858</v>
      </c>
      <c r="AN1793" s="56" t="s">
        <v>987</v>
      </c>
      <c r="AO1793" s="1">
        <v>42387</v>
      </c>
      <c r="AP1793" s="56" t="s">
        <v>638</v>
      </c>
      <c r="AQ1793" s="56">
        <v>64146</v>
      </c>
      <c r="AR1793" s="56">
        <v>0</v>
      </c>
      <c r="AS1793" s="56" t="s">
        <v>346</v>
      </c>
      <c r="BB1793" s="56" t="s">
        <v>339</v>
      </c>
      <c r="BC1793" s="56" t="s">
        <v>263</v>
      </c>
      <c r="BD1793" s="56" t="s">
        <v>349</v>
      </c>
      <c r="BE1793" s="56" t="s">
        <v>347</v>
      </c>
      <c r="BF1793" s="56" t="s">
        <v>334</v>
      </c>
      <c r="BG1793" s="56" t="s">
        <v>640</v>
      </c>
      <c r="BH1793" s="56">
        <v>0</v>
      </c>
      <c r="BI1793" s="56">
        <v>0</v>
      </c>
      <c r="BJ1793" s="56">
        <v>1</v>
      </c>
    </row>
    <row r="1794" spans="1:62" hidden="1" x14ac:dyDescent="0.3">
      <c r="A1794" s="56">
        <v>49223660</v>
      </c>
      <c r="B1794" s="86">
        <v>599765</v>
      </c>
      <c r="C1794" s="1">
        <v>42893</v>
      </c>
      <c r="D1794" s="56" t="s">
        <v>634</v>
      </c>
      <c r="E1794" s="56" t="s">
        <v>635</v>
      </c>
      <c r="F1794" s="56" t="s">
        <v>334</v>
      </c>
      <c r="G1794" s="56" t="s">
        <v>335</v>
      </c>
      <c r="H1794" s="56" t="s">
        <v>336</v>
      </c>
      <c r="I1794" s="56" t="s">
        <v>636</v>
      </c>
      <c r="K1794" s="56" t="s">
        <v>337</v>
      </c>
      <c r="L1794" s="56" t="s">
        <v>545</v>
      </c>
      <c r="M1794" s="56" t="s">
        <v>637</v>
      </c>
      <c r="N1794" s="56" t="s">
        <v>1043</v>
      </c>
      <c r="O1794" s="56" t="s">
        <v>943</v>
      </c>
      <c r="P1794" s="1" t="s">
        <v>110</v>
      </c>
      <c r="Q1794" s="56" t="s">
        <v>241</v>
      </c>
      <c r="R1794" s="56" t="s">
        <v>339</v>
      </c>
      <c r="S1794" s="56">
        <v>161063</v>
      </c>
      <c r="T1794" s="1" t="s">
        <v>446</v>
      </c>
      <c r="U1794" s="56">
        <v>41609</v>
      </c>
      <c r="V1794" s="56">
        <v>42916</v>
      </c>
      <c r="W1794" s="56">
        <v>41579</v>
      </c>
      <c r="X1794" s="56">
        <v>42916</v>
      </c>
      <c r="Y1794" s="56" t="s">
        <v>340</v>
      </c>
      <c r="Z1794" s="56" t="s">
        <v>341</v>
      </c>
      <c r="AA1794" s="56" t="s">
        <v>347</v>
      </c>
      <c r="AB1794" s="56" t="s">
        <v>343</v>
      </c>
      <c r="AC1794" s="56" t="s">
        <v>342</v>
      </c>
      <c r="AD1794" s="56" t="s">
        <v>342</v>
      </c>
      <c r="AE1794" s="56" t="s">
        <v>334</v>
      </c>
      <c r="AF1794" s="56" t="s">
        <v>291</v>
      </c>
      <c r="AG1794" s="56">
        <v>2016</v>
      </c>
      <c r="AH1794" s="56" t="s">
        <v>80</v>
      </c>
      <c r="AI1794" s="56" t="s">
        <v>344</v>
      </c>
      <c r="AJ1794" s="56">
        <v>9762</v>
      </c>
      <c r="AK1794" s="1">
        <v>42551</v>
      </c>
      <c r="AL1794" s="56" t="s">
        <v>647</v>
      </c>
      <c r="AM1794" s="56">
        <v>42858</v>
      </c>
      <c r="AN1794" s="56" t="s">
        <v>987</v>
      </c>
      <c r="AO1794" s="1">
        <v>42572</v>
      </c>
      <c r="AP1794" s="56" t="s">
        <v>638</v>
      </c>
      <c r="AQ1794" s="56">
        <v>64146</v>
      </c>
      <c r="AR1794" s="56">
        <v>0</v>
      </c>
      <c r="AS1794" s="56" t="s">
        <v>346</v>
      </c>
      <c r="BB1794" s="56" t="s">
        <v>339</v>
      </c>
      <c r="BC1794" s="56" t="s">
        <v>263</v>
      </c>
      <c r="BD1794" s="56" t="s">
        <v>349</v>
      </c>
      <c r="BE1794" s="56" t="s">
        <v>347</v>
      </c>
      <c r="BF1794" s="56" t="s">
        <v>334</v>
      </c>
      <c r="BG1794" s="56" t="s">
        <v>640</v>
      </c>
      <c r="BH1794" s="56">
        <v>0</v>
      </c>
      <c r="BI1794" s="56">
        <v>0</v>
      </c>
      <c r="BJ1794" s="56">
        <v>1</v>
      </c>
    </row>
    <row r="1795" spans="1:62" hidden="1" x14ac:dyDescent="0.3">
      <c r="A1795" s="56">
        <v>49223664</v>
      </c>
      <c r="B1795" s="86">
        <v>599765</v>
      </c>
      <c r="C1795" s="1">
        <v>42893</v>
      </c>
      <c r="D1795" s="56" t="s">
        <v>634</v>
      </c>
      <c r="E1795" s="56" t="s">
        <v>635</v>
      </c>
      <c r="F1795" s="56" t="s">
        <v>334</v>
      </c>
      <c r="G1795" s="56" t="s">
        <v>335</v>
      </c>
      <c r="H1795" s="56" t="s">
        <v>336</v>
      </c>
      <c r="I1795" s="56" t="s">
        <v>636</v>
      </c>
      <c r="K1795" s="56" t="s">
        <v>337</v>
      </c>
      <c r="L1795" s="56" t="s">
        <v>545</v>
      </c>
      <c r="M1795" s="56" t="s">
        <v>637</v>
      </c>
      <c r="N1795" s="56" t="s">
        <v>1043</v>
      </c>
      <c r="O1795" s="56" t="s">
        <v>943</v>
      </c>
      <c r="P1795" s="1" t="s">
        <v>110</v>
      </c>
      <c r="Q1795" s="56" t="s">
        <v>241</v>
      </c>
      <c r="R1795" s="56" t="s">
        <v>339</v>
      </c>
      <c r="S1795" s="56">
        <v>161063</v>
      </c>
      <c r="T1795" s="1" t="s">
        <v>446</v>
      </c>
      <c r="U1795" s="56">
        <v>41609</v>
      </c>
      <c r="V1795" s="56">
        <v>42916</v>
      </c>
      <c r="W1795" s="56">
        <v>41579</v>
      </c>
      <c r="X1795" s="56">
        <v>42916</v>
      </c>
      <c r="Y1795" s="56" t="s">
        <v>340</v>
      </c>
      <c r="Z1795" s="56" t="s">
        <v>341</v>
      </c>
      <c r="AA1795" s="56" t="s">
        <v>347</v>
      </c>
      <c r="AB1795" s="56" t="s">
        <v>343</v>
      </c>
      <c r="AC1795" s="56" t="s">
        <v>342</v>
      </c>
      <c r="AD1795" s="56" t="s">
        <v>342</v>
      </c>
      <c r="AE1795" s="56" t="s">
        <v>334</v>
      </c>
      <c r="AF1795" s="56" t="s">
        <v>292</v>
      </c>
      <c r="AG1795" s="56">
        <v>2015</v>
      </c>
      <c r="AH1795" s="56" t="s">
        <v>80</v>
      </c>
      <c r="AI1795" s="56" t="s">
        <v>348</v>
      </c>
      <c r="AJ1795" s="56">
        <v>16668</v>
      </c>
      <c r="AM1795" s="56">
        <v>42858</v>
      </c>
      <c r="AN1795" s="56" t="s">
        <v>987</v>
      </c>
      <c r="AO1795" s="1">
        <v>41554</v>
      </c>
      <c r="AP1795" s="56" t="s">
        <v>548</v>
      </c>
      <c r="AQ1795" s="56">
        <v>64146</v>
      </c>
      <c r="AR1795" s="56">
        <v>0</v>
      </c>
      <c r="AS1795" s="56" t="s">
        <v>346</v>
      </c>
      <c r="BB1795" s="56" t="s">
        <v>339</v>
      </c>
      <c r="BC1795" s="56" t="s">
        <v>263</v>
      </c>
      <c r="BD1795" s="56" t="s">
        <v>349</v>
      </c>
      <c r="BE1795" s="56" t="s">
        <v>347</v>
      </c>
      <c r="BF1795" s="56" t="s">
        <v>334</v>
      </c>
      <c r="BG1795" s="56" t="s">
        <v>640</v>
      </c>
      <c r="BH1795" s="56">
        <v>0</v>
      </c>
      <c r="BI1795" s="56">
        <v>0</v>
      </c>
      <c r="BJ1795" s="56">
        <v>1</v>
      </c>
    </row>
    <row r="1796" spans="1:62" hidden="1" x14ac:dyDescent="0.3">
      <c r="A1796" s="56">
        <v>49223662</v>
      </c>
      <c r="B1796" s="86">
        <v>599765</v>
      </c>
      <c r="C1796" s="1">
        <v>42893</v>
      </c>
      <c r="D1796" s="56" t="s">
        <v>634</v>
      </c>
      <c r="E1796" s="56" t="s">
        <v>635</v>
      </c>
      <c r="F1796" s="56" t="s">
        <v>334</v>
      </c>
      <c r="G1796" s="56" t="s">
        <v>335</v>
      </c>
      <c r="H1796" s="56" t="s">
        <v>336</v>
      </c>
      <c r="I1796" s="56" t="s">
        <v>636</v>
      </c>
      <c r="K1796" s="56" t="s">
        <v>337</v>
      </c>
      <c r="L1796" s="56" t="s">
        <v>545</v>
      </c>
      <c r="M1796" s="56" t="s">
        <v>637</v>
      </c>
      <c r="N1796" s="56" t="s">
        <v>1043</v>
      </c>
      <c r="O1796" s="56" t="s">
        <v>943</v>
      </c>
      <c r="P1796" s="1" t="s">
        <v>110</v>
      </c>
      <c r="Q1796" s="56" t="s">
        <v>241</v>
      </c>
      <c r="R1796" s="56" t="s">
        <v>339</v>
      </c>
      <c r="S1796" s="56">
        <v>161063</v>
      </c>
      <c r="T1796" s="1" t="s">
        <v>446</v>
      </c>
      <c r="U1796" s="56">
        <v>41609</v>
      </c>
      <c r="V1796" s="56">
        <v>42916</v>
      </c>
      <c r="W1796" s="56">
        <v>41579</v>
      </c>
      <c r="X1796" s="56">
        <v>42916</v>
      </c>
      <c r="Y1796" s="56" t="s">
        <v>340</v>
      </c>
      <c r="Z1796" s="56" t="s">
        <v>341</v>
      </c>
      <c r="AA1796" s="56" t="s">
        <v>347</v>
      </c>
      <c r="AB1796" s="56" t="s">
        <v>343</v>
      </c>
      <c r="AC1796" s="56" t="s">
        <v>342</v>
      </c>
      <c r="AD1796" s="56" t="s">
        <v>342</v>
      </c>
      <c r="AE1796" s="56" t="s">
        <v>334</v>
      </c>
      <c r="AF1796" s="56" t="s">
        <v>292</v>
      </c>
      <c r="AG1796" s="56">
        <v>2014</v>
      </c>
      <c r="AH1796" s="56" t="s">
        <v>80</v>
      </c>
      <c r="AI1796" s="56" t="s">
        <v>348</v>
      </c>
      <c r="AJ1796" s="56">
        <v>2122</v>
      </c>
      <c r="AM1796" s="56">
        <v>42858</v>
      </c>
      <c r="AN1796" s="56" t="s">
        <v>987</v>
      </c>
      <c r="AO1796" s="1">
        <v>41554</v>
      </c>
      <c r="AP1796" s="56" t="s">
        <v>548</v>
      </c>
      <c r="AQ1796" s="56">
        <v>64146</v>
      </c>
      <c r="AR1796" s="56">
        <v>0</v>
      </c>
      <c r="AS1796" s="56" t="s">
        <v>346</v>
      </c>
      <c r="BB1796" s="56" t="s">
        <v>339</v>
      </c>
      <c r="BC1796" s="56" t="s">
        <v>263</v>
      </c>
      <c r="BD1796" s="56" t="s">
        <v>349</v>
      </c>
      <c r="BE1796" s="56" t="s">
        <v>347</v>
      </c>
      <c r="BF1796" s="56" t="s">
        <v>334</v>
      </c>
      <c r="BG1796" s="56" t="s">
        <v>640</v>
      </c>
      <c r="BH1796" s="56">
        <v>0</v>
      </c>
      <c r="BI1796" s="56">
        <v>0</v>
      </c>
      <c r="BJ1796" s="56">
        <v>1</v>
      </c>
    </row>
    <row r="1797" spans="1:62" hidden="1" x14ac:dyDescent="0.3">
      <c r="A1797" s="56">
        <v>49223663</v>
      </c>
      <c r="B1797" s="86">
        <v>599765</v>
      </c>
      <c r="C1797" s="1">
        <v>42893</v>
      </c>
      <c r="D1797" s="56" t="s">
        <v>634</v>
      </c>
      <c r="E1797" s="56" t="s">
        <v>635</v>
      </c>
      <c r="F1797" s="56" t="s">
        <v>334</v>
      </c>
      <c r="G1797" s="56" t="s">
        <v>335</v>
      </c>
      <c r="H1797" s="56" t="s">
        <v>336</v>
      </c>
      <c r="I1797" s="56" t="s">
        <v>636</v>
      </c>
      <c r="K1797" s="56" t="s">
        <v>337</v>
      </c>
      <c r="L1797" s="56" t="s">
        <v>545</v>
      </c>
      <c r="M1797" s="56" t="s">
        <v>637</v>
      </c>
      <c r="N1797" s="56" t="s">
        <v>1043</v>
      </c>
      <c r="O1797" s="56" t="s">
        <v>943</v>
      </c>
      <c r="P1797" s="1" t="s">
        <v>110</v>
      </c>
      <c r="Q1797" s="56" t="s">
        <v>241</v>
      </c>
      <c r="R1797" s="56" t="s">
        <v>339</v>
      </c>
      <c r="S1797" s="56">
        <v>161063</v>
      </c>
      <c r="T1797" s="1" t="s">
        <v>446</v>
      </c>
      <c r="U1797" s="56">
        <v>41609</v>
      </c>
      <c r="V1797" s="56">
        <v>42916</v>
      </c>
      <c r="W1797" s="56">
        <v>41579</v>
      </c>
      <c r="X1797" s="56">
        <v>42916</v>
      </c>
      <c r="Y1797" s="56" t="s">
        <v>340</v>
      </c>
      <c r="Z1797" s="56" t="s">
        <v>341</v>
      </c>
      <c r="AA1797" s="56" t="s">
        <v>347</v>
      </c>
      <c r="AB1797" s="56" t="s">
        <v>343</v>
      </c>
      <c r="AC1797" s="56" t="s">
        <v>342</v>
      </c>
      <c r="AD1797" s="56" t="s">
        <v>342</v>
      </c>
      <c r="AE1797" s="56" t="s">
        <v>334</v>
      </c>
      <c r="AF1797" s="56" t="s">
        <v>292</v>
      </c>
      <c r="AG1797" s="56">
        <v>2014</v>
      </c>
      <c r="AH1797" s="56" t="s">
        <v>80</v>
      </c>
      <c r="AI1797" s="56" t="s">
        <v>344</v>
      </c>
      <c r="AJ1797" s="56">
        <v>10000</v>
      </c>
      <c r="AM1797" s="56">
        <v>42858</v>
      </c>
      <c r="AN1797" s="56" t="s">
        <v>987</v>
      </c>
      <c r="AO1797" s="1">
        <v>41554</v>
      </c>
      <c r="AP1797" s="56" t="s">
        <v>548</v>
      </c>
      <c r="AQ1797" s="56">
        <v>64146</v>
      </c>
      <c r="AR1797" s="56">
        <v>0</v>
      </c>
      <c r="AS1797" s="56" t="s">
        <v>346</v>
      </c>
      <c r="BB1797" s="56" t="s">
        <v>339</v>
      </c>
      <c r="BC1797" s="56" t="s">
        <v>263</v>
      </c>
      <c r="BD1797" s="56" t="s">
        <v>349</v>
      </c>
      <c r="BE1797" s="56" t="s">
        <v>347</v>
      </c>
      <c r="BF1797" s="56" t="s">
        <v>334</v>
      </c>
      <c r="BG1797" s="56" t="s">
        <v>640</v>
      </c>
      <c r="BH1797" s="56">
        <v>0</v>
      </c>
      <c r="BI1797" s="56">
        <v>0</v>
      </c>
      <c r="BJ1797" s="56">
        <v>1</v>
      </c>
    </row>
    <row r="1798" spans="1:62" hidden="1" x14ac:dyDescent="0.3">
      <c r="A1798" s="56">
        <v>49223672</v>
      </c>
      <c r="B1798" s="86">
        <v>599765</v>
      </c>
      <c r="C1798" s="1">
        <v>42893</v>
      </c>
      <c r="D1798" s="56" t="s">
        <v>634</v>
      </c>
      <c r="E1798" s="56" t="s">
        <v>635</v>
      </c>
      <c r="F1798" s="56" t="s">
        <v>334</v>
      </c>
      <c r="G1798" s="56" t="s">
        <v>335</v>
      </c>
      <c r="H1798" s="56" t="s">
        <v>336</v>
      </c>
      <c r="I1798" s="56" t="s">
        <v>636</v>
      </c>
      <c r="K1798" s="56" t="s">
        <v>337</v>
      </c>
      <c r="L1798" s="56" t="s">
        <v>545</v>
      </c>
      <c r="M1798" s="56" t="s">
        <v>637</v>
      </c>
      <c r="N1798" s="56" t="s">
        <v>1043</v>
      </c>
      <c r="O1798" s="56" t="s">
        <v>943</v>
      </c>
      <c r="P1798" s="1" t="s">
        <v>110</v>
      </c>
      <c r="Q1798" s="56" t="s">
        <v>241</v>
      </c>
      <c r="R1798" s="56" t="s">
        <v>339</v>
      </c>
      <c r="S1798" s="56">
        <v>161061</v>
      </c>
      <c r="T1798" s="1" t="s">
        <v>261</v>
      </c>
      <c r="U1798" s="56">
        <v>41609</v>
      </c>
      <c r="V1798" s="56">
        <v>42916</v>
      </c>
      <c r="W1798" s="56">
        <v>41579</v>
      </c>
      <c r="X1798" s="56">
        <v>42916</v>
      </c>
      <c r="Y1798" s="56" t="s">
        <v>356</v>
      </c>
      <c r="Z1798" s="56" t="s">
        <v>367</v>
      </c>
      <c r="AA1798" s="56" t="s">
        <v>347</v>
      </c>
      <c r="AB1798" s="56" t="s">
        <v>343</v>
      </c>
      <c r="AC1798" s="56" t="s">
        <v>342</v>
      </c>
      <c r="AD1798" s="56" t="s">
        <v>347</v>
      </c>
      <c r="AE1798" s="56" t="s">
        <v>334</v>
      </c>
      <c r="AF1798" s="56" t="s">
        <v>292</v>
      </c>
      <c r="AG1798" s="56">
        <v>2015</v>
      </c>
      <c r="AH1798" s="56" t="s">
        <v>80</v>
      </c>
      <c r="AI1798" s="56" t="s">
        <v>344</v>
      </c>
      <c r="AJ1798" s="56">
        <v>1303789</v>
      </c>
      <c r="AM1798" s="56">
        <v>42845</v>
      </c>
      <c r="AN1798" s="56" t="s">
        <v>987</v>
      </c>
      <c r="AO1798" s="1">
        <v>41965</v>
      </c>
      <c r="AP1798" s="56" t="s">
        <v>638</v>
      </c>
      <c r="AQ1798" s="56">
        <v>67521</v>
      </c>
      <c r="AR1798" s="56">
        <v>0</v>
      </c>
      <c r="AS1798" s="56" t="s">
        <v>346</v>
      </c>
      <c r="BB1798" s="56" t="s">
        <v>339</v>
      </c>
      <c r="BC1798" s="56" t="s">
        <v>263</v>
      </c>
      <c r="BD1798" s="56" t="s">
        <v>349</v>
      </c>
      <c r="BE1798" s="56" t="s">
        <v>347</v>
      </c>
      <c r="BF1798" s="56" t="s">
        <v>334</v>
      </c>
      <c r="BG1798" s="56" t="s">
        <v>640</v>
      </c>
      <c r="BH1798" s="56">
        <v>0</v>
      </c>
      <c r="BI1798" s="56">
        <v>0</v>
      </c>
      <c r="BJ1798" s="56">
        <v>1</v>
      </c>
    </row>
    <row r="1799" spans="1:62" hidden="1" x14ac:dyDescent="0.3">
      <c r="A1799" s="56">
        <v>49223668</v>
      </c>
      <c r="B1799" s="86">
        <v>599765</v>
      </c>
      <c r="C1799" s="1">
        <v>42893</v>
      </c>
      <c r="D1799" s="56" t="s">
        <v>634</v>
      </c>
      <c r="E1799" s="56" t="s">
        <v>635</v>
      </c>
      <c r="F1799" s="56" t="s">
        <v>334</v>
      </c>
      <c r="G1799" s="56" t="s">
        <v>335</v>
      </c>
      <c r="H1799" s="56" t="s">
        <v>336</v>
      </c>
      <c r="I1799" s="56" t="s">
        <v>636</v>
      </c>
      <c r="K1799" s="56" t="s">
        <v>337</v>
      </c>
      <c r="L1799" s="56" t="s">
        <v>545</v>
      </c>
      <c r="M1799" s="56" t="s">
        <v>637</v>
      </c>
      <c r="N1799" s="56" t="s">
        <v>1043</v>
      </c>
      <c r="O1799" s="56" t="s">
        <v>943</v>
      </c>
      <c r="P1799" s="1" t="s">
        <v>110</v>
      </c>
      <c r="Q1799" s="56" t="s">
        <v>241</v>
      </c>
      <c r="R1799" s="56" t="s">
        <v>339</v>
      </c>
      <c r="S1799" s="56">
        <v>161061</v>
      </c>
      <c r="T1799" s="1" t="s">
        <v>261</v>
      </c>
      <c r="U1799" s="56">
        <v>41609</v>
      </c>
      <c r="V1799" s="56">
        <v>42916</v>
      </c>
      <c r="W1799" s="56">
        <v>41579</v>
      </c>
      <c r="X1799" s="56">
        <v>42916</v>
      </c>
      <c r="Y1799" s="56" t="s">
        <v>356</v>
      </c>
      <c r="Z1799" s="56" t="s">
        <v>367</v>
      </c>
      <c r="AA1799" s="56" t="s">
        <v>347</v>
      </c>
      <c r="AB1799" s="56" t="s">
        <v>343</v>
      </c>
      <c r="AC1799" s="56" t="s">
        <v>342</v>
      </c>
      <c r="AD1799" s="56" t="s">
        <v>347</v>
      </c>
      <c r="AE1799" s="56" t="s">
        <v>334</v>
      </c>
      <c r="AF1799" s="56" t="s">
        <v>291</v>
      </c>
      <c r="AG1799" s="56">
        <v>2017</v>
      </c>
      <c r="AH1799" s="56" t="s">
        <v>80</v>
      </c>
      <c r="AI1799" s="56" t="s">
        <v>348</v>
      </c>
      <c r="AJ1799" s="56">
        <v>5129558</v>
      </c>
      <c r="AK1799" s="1">
        <v>42735</v>
      </c>
      <c r="AM1799" s="56">
        <v>42845</v>
      </c>
      <c r="AN1799" s="56" t="s">
        <v>987</v>
      </c>
      <c r="AO1799" s="1">
        <v>42748</v>
      </c>
      <c r="AP1799" s="56" t="s">
        <v>638</v>
      </c>
      <c r="AQ1799" s="56">
        <v>67521</v>
      </c>
      <c r="AR1799" s="56">
        <v>0</v>
      </c>
      <c r="AS1799" s="56" t="s">
        <v>346</v>
      </c>
      <c r="BB1799" s="56" t="s">
        <v>339</v>
      </c>
      <c r="BC1799" s="56" t="s">
        <v>263</v>
      </c>
      <c r="BD1799" s="56" t="s">
        <v>349</v>
      </c>
      <c r="BE1799" s="56" t="s">
        <v>347</v>
      </c>
      <c r="BF1799" s="56" t="s">
        <v>334</v>
      </c>
      <c r="BG1799" s="56" t="s">
        <v>640</v>
      </c>
      <c r="BH1799" s="56">
        <v>0</v>
      </c>
      <c r="BI1799" s="56">
        <v>0</v>
      </c>
      <c r="BJ1799" s="56">
        <v>1</v>
      </c>
    </row>
    <row r="1800" spans="1:62" hidden="1" x14ac:dyDescent="0.3">
      <c r="A1800" s="56">
        <v>49223666</v>
      </c>
      <c r="B1800" s="86">
        <v>599765</v>
      </c>
      <c r="C1800" s="1">
        <v>42893</v>
      </c>
      <c r="D1800" s="56" t="s">
        <v>634</v>
      </c>
      <c r="E1800" s="56" t="s">
        <v>635</v>
      </c>
      <c r="F1800" s="56" t="s">
        <v>334</v>
      </c>
      <c r="G1800" s="56" t="s">
        <v>335</v>
      </c>
      <c r="H1800" s="56" t="s">
        <v>336</v>
      </c>
      <c r="I1800" s="56" t="s">
        <v>636</v>
      </c>
      <c r="K1800" s="56" t="s">
        <v>337</v>
      </c>
      <c r="L1800" s="56" t="s">
        <v>545</v>
      </c>
      <c r="M1800" s="56" t="s">
        <v>637</v>
      </c>
      <c r="N1800" s="56" t="s">
        <v>1043</v>
      </c>
      <c r="O1800" s="56" t="s">
        <v>943</v>
      </c>
      <c r="P1800" s="1" t="s">
        <v>110</v>
      </c>
      <c r="Q1800" s="56" t="s">
        <v>241</v>
      </c>
      <c r="R1800" s="56" t="s">
        <v>339</v>
      </c>
      <c r="S1800" s="56">
        <v>161061</v>
      </c>
      <c r="T1800" s="1" t="s">
        <v>261</v>
      </c>
      <c r="U1800" s="56">
        <v>41609</v>
      </c>
      <c r="V1800" s="56">
        <v>42916</v>
      </c>
      <c r="W1800" s="56">
        <v>41579</v>
      </c>
      <c r="X1800" s="56">
        <v>42916</v>
      </c>
      <c r="Y1800" s="56" t="s">
        <v>356</v>
      </c>
      <c r="Z1800" s="56" t="s">
        <v>367</v>
      </c>
      <c r="AA1800" s="56" t="s">
        <v>347</v>
      </c>
      <c r="AB1800" s="56" t="s">
        <v>343</v>
      </c>
      <c r="AC1800" s="56" t="s">
        <v>342</v>
      </c>
      <c r="AD1800" s="56" t="s">
        <v>347</v>
      </c>
      <c r="AE1800" s="56" t="s">
        <v>334</v>
      </c>
      <c r="AF1800" s="56" t="s">
        <v>291</v>
      </c>
      <c r="AG1800" s="56">
        <v>2016</v>
      </c>
      <c r="AH1800" s="56" t="s">
        <v>80</v>
      </c>
      <c r="AI1800" s="56" t="s">
        <v>348</v>
      </c>
      <c r="AJ1800" s="56">
        <v>21034536</v>
      </c>
      <c r="AK1800" s="1">
        <v>42369</v>
      </c>
      <c r="AM1800" s="56">
        <v>42845</v>
      </c>
      <c r="AN1800" s="56" t="s">
        <v>987</v>
      </c>
      <c r="AO1800" s="1">
        <v>42387</v>
      </c>
      <c r="AP1800" s="56" t="s">
        <v>638</v>
      </c>
      <c r="AQ1800" s="56">
        <v>67521</v>
      </c>
      <c r="AR1800" s="56">
        <v>0</v>
      </c>
      <c r="AS1800" s="56" t="s">
        <v>346</v>
      </c>
      <c r="BB1800" s="56" t="s">
        <v>339</v>
      </c>
      <c r="BC1800" s="56" t="s">
        <v>263</v>
      </c>
      <c r="BD1800" s="56" t="s">
        <v>349</v>
      </c>
      <c r="BE1800" s="56" t="s">
        <v>347</v>
      </c>
      <c r="BF1800" s="56" t="s">
        <v>334</v>
      </c>
      <c r="BG1800" s="56" t="s">
        <v>640</v>
      </c>
      <c r="BH1800" s="56">
        <v>0</v>
      </c>
      <c r="BI1800" s="56">
        <v>0</v>
      </c>
      <c r="BJ1800" s="56">
        <v>1</v>
      </c>
    </row>
    <row r="1801" spans="1:62" hidden="1" x14ac:dyDescent="0.3">
      <c r="A1801" s="56">
        <v>49223667</v>
      </c>
      <c r="B1801" s="86">
        <v>599765</v>
      </c>
      <c r="C1801" s="1">
        <v>42893</v>
      </c>
      <c r="D1801" s="56" t="s">
        <v>634</v>
      </c>
      <c r="E1801" s="56" t="s">
        <v>635</v>
      </c>
      <c r="F1801" s="56" t="s">
        <v>334</v>
      </c>
      <c r="G1801" s="56" t="s">
        <v>335</v>
      </c>
      <c r="H1801" s="56" t="s">
        <v>336</v>
      </c>
      <c r="I1801" s="56" t="s">
        <v>636</v>
      </c>
      <c r="K1801" s="56" t="s">
        <v>337</v>
      </c>
      <c r="L1801" s="56" t="s">
        <v>545</v>
      </c>
      <c r="M1801" s="56" t="s">
        <v>637</v>
      </c>
      <c r="N1801" s="56" t="s">
        <v>1043</v>
      </c>
      <c r="O1801" s="56" t="s">
        <v>943</v>
      </c>
      <c r="P1801" s="1" t="s">
        <v>110</v>
      </c>
      <c r="Q1801" s="56" t="s">
        <v>241</v>
      </c>
      <c r="R1801" s="56" t="s">
        <v>339</v>
      </c>
      <c r="S1801" s="56">
        <v>161061</v>
      </c>
      <c r="T1801" s="1" t="s">
        <v>261</v>
      </c>
      <c r="U1801" s="56">
        <v>41609</v>
      </c>
      <c r="V1801" s="56">
        <v>42916</v>
      </c>
      <c r="W1801" s="56">
        <v>41579</v>
      </c>
      <c r="X1801" s="56">
        <v>42916</v>
      </c>
      <c r="Y1801" s="56" t="s">
        <v>356</v>
      </c>
      <c r="Z1801" s="56" t="s">
        <v>367</v>
      </c>
      <c r="AA1801" s="56" t="s">
        <v>347</v>
      </c>
      <c r="AB1801" s="56" t="s">
        <v>343</v>
      </c>
      <c r="AC1801" s="56" t="s">
        <v>342</v>
      </c>
      <c r="AD1801" s="56" t="s">
        <v>347</v>
      </c>
      <c r="AE1801" s="56" t="s">
        <v>334</v>
      </c>
      <c r="AF1801" s="56" t="s">
        <v>291</v>
      </c>
      <c r="AG1801" s="56">
        <v>2016</v>
      </c>
      <c r="AH1801" s="56" t="s">
        <v>80</v>
      </c>
      <c r="AI1801" s="56" t="s">
        <v>344</v>
      </c>
      <c r="AJ1801" s="56">
        <v>6552233</v>
      </c>
      <c r="AK1801" s="1">
        <v>42551</v>
      </c>
      <c r="AL1801" s="56" t="s">
        <v>643</v>
      </c>
      <c r="AM1801" s="56">
        <v>42845</v>
      </c>
      <c r="AN1801" s="56" t="s">
        <v>987</v>
      </c>
      <c r="AO1801" s="1">
        <v>42572</v>
      </c>
      <c r="AP1801" s="56" t="s">
        <v>638</v>
      </c>
      <c r="AQ1801" s="56">
        <v>67521</v>
      </c>
      <c r="AR1801" s="56">
        <v>0</v>
      </c>
      <c r="AS1801" s="56" t="s">
        <v>346</v>
      </c>
      <c r="BB1801" s="56" t="s">
        <v>339</v>
      </c>
      <c r="BC1801" s="56" t="s">
        <v>263</v>
      </c>
      <c r="BD1801" s="56" t="s">
        <v>349</v>
      </c>
      <c r="BE1801" s="56" t="s">
        <v>347</v>
      </c>
      <c r="BF1801" s="56" t="s">
        <v>334</v>
      </c>
      <c r="BG1801" s="56" t="s">
        <v>640</v>
      </c>
      <c r="BH1801" s="56">
        <v>0</v>
      </c>
      <c r="BI1801" s="56">
        <v>0</v>
      </c>
      <c r="BJ1801" s="56">
        <v>1</v>
      </c>
    </row>
    <row r="1802" spans="1:62" hidden="1" x14ac:dyDescent="0.3">
      <c r="A1802" s="56">
        <v>49223671</v>
      </c>
      <c r="B1802" s="86">
        <v>599765</v>
      </c>
      <c r="C1802" s="1">
        <v>42893</v>
      </c>
      <c r="D1802" s="56" t="s">
        <v>634</v>
      </c>
      <c r="E1802" s="56" t="s">
        <v>635</v>
      </c>
      <c r="F1802" s="56" t="s">
        <v>334</v>
      </c>
      <c r="G1802" s="56" t="s">
        <v>335</v>
      </c>
      <c r="H1802" s="56" t="s">
        <v>336</v>
      </c>
      <c r="I1802" s="56" t="s">
        <v>636</v>
      </c>
      <c r="K1802" s="56" t="s">
        <v>337</v>
      </c>
      <c r="L1802" s="56" t="s">
        <v>545</v>
      </c>
      <c r="M1802" s="56" t="s">
        <v>637</v>
      </c>
      <c r="N1802" s="56" t="s">
        <v>1043</v>
      </c>
      <c r="O1802" s="56" t="s">
        <v>943</v>
      </c>
      <c r="P1802" s="1" t="s">
        <v>110</v>
      </c>
      <c r="Q1802" s="56" t="s">
        <v>241</v>
      </c>
      <c r="R1802" s="56" t="s">
        <v>339</v>
      </c>
      <c r="S1802" s="56">
        <v>161061</v>
      </c>
      <c r="T1802" s="1" t="s">
        <v>261</v>
      </c>
      <c r="U1802" s="56">
        <v>41609</v>
      </c>
      <c r="V1802" s="56">
        <v>42916</v>
      </c>
      <c r="W1802" s="56">
        <v>41579</v>
      </c>
      <c r="X1802" s="56">
        <v>42916</v>
      </c>
      <c r="Y1802" s="56" t="s">
        <v>356</v>
      </c>
      <c r="Z1802" s="56" t="s">
        <v>367</v>
      </c>
      <c r="AA1802" s="56" t="s">
        <v>347</v>
      </c>
      <c r="AB1802" s="56" t="s">
        <v>343</v>
      </c>
      <c r="AC1802" s="56" t="s">
        <v>342</v>
      </c>
      <c r="AD1802" s="56" t="s">
        <v>347</v>
      </c>
      <c r="AE1802" s="56" t="s">
        <v>334</v>
      </c>
      <c r="AF1802" s="56" t="s">
        <v>292</v>
      </c>
      <c r="AG1802" s="56">
        <v>2015</v>
      </c>
      <c r="AH1802" s="56" t="s">
        <v>80</v>
      </c>
      <c r="AI1802" s="56" t="s">
        <v>348</v>
      </c>
      <c r="AJ1802" s="56">
        <v>112500</v>
      </c>
      <c r="AM1802" s="56">
        <v>42845</v>
      </c>
      <c r="AN1802" s="56" t="s">
        <v>987</v>
      </c>
      <c r="AO1802" s="1">
        <v>41965</v>
      </c>
      <c r="AP1802" s="56" t="s">
        <v>638</v>
      </c>
      <c r="AQ1802" s="56">
        <v>67521</v>
      </c>
      <c r="AR1802" s="56">
        <v>0</v>
      </c>
      <c r="AS1802" s="56" t="s">
        <v>346</v>
      </c>
      <c r="BB1802" s="56" t="s">
        <v>339</v>
      </c>
      <c r="BC1802" s="56" t="s">
        <v>263</v>
      </c>
      <c r="BD1802" s="56" t="s">
        <v>349</v>
      </c>
      <c r="BE1802" s="56" t="s">
        <v>347</v>
      </c>
      <c r="BF1802" s="56" t="s">
        <v>334</v>
      </c>
      <c r="BG1802" s="56" t="s">
        <v>640</v>
      </c>
      <c r="BH1802" s="56">
        <v>0</v>
      </c>
      <c r="BI1802" s="56">
        <v>0</v>
      </c>
      <c r="BJ1802" s="56">
        <v>1</v>
      </c>
    </row>
    <row r="1803" spans="1:62" hidden="1" x14ac:dyDescent="0.3">
      <c r="A1803" s="56">
        <v>49223669</v>
      </c>
      <c r="B1803" s="86">
        <v>599765</v>
      </c>
      <c r="C1803" s="1">
        <v>42893</v>
      </c>
      <c r="D1803" s="56" t="s">
        <v>634</v>
      </c>
      <c r="E1803" s="56" t="s">
        <v>635</v>
      </c>
      <c r="F1803" s="56" t="s">
        <v>334</v>
      </c>
      <c r="G1803" s="56" t="s">
        <v>335</v>
      </c>
      <c r="H1803" s="56" t="s">
        <v>336</v>
      </c>
      <c r="I1803" s="56" t="s">
        <v>636</v>
      </c>
      <c r="K1803" s="56" t="s">
        <v>337</v>
      </c>
      <c r="L1803" s="56" t="s">
        <v>545</v>
      </c>
      <c r="M1803" s="56" t="s">
        <v>637</v>
      </c>
      <c r="N1803" s="56" t="s">
        <v>1043</v>
      </c>
      <c r="O1803" s="56" t="s">
        <v>943</v>
      </c>
      <c r="P1803" s="1" t="s">
        <v>110</v>
      </c>
      <c r="Q1803" s="56" t="s">
        <v>241</v>
      </c>
      <c r="R1803" s="56" t="s">
        <v>339</v>
      </c>
      <c r="S1803" s="56">
        <v>161061</v>
      </c>
      <c r="T1803" s="1" t="s">
        <v>261</v>
      </c>
      <c r="U1803" s="56">
        <v>41609</v>
      </c>
      <c r="V1803" s="56">
        <v>42916</v>
      </c>
      <c r="W1803" s="56">
        <v>41579</v>
      </c>
      <c r="X1803" s="56">
        <v>42916</v>
      </c>
      <c r="Y1803" s="56" t="s">
        <v>356</v>
      </c>
      <c r="Z1803" s="56" t="s">
        <v>367</v>
      </c>
      <c r="AA1803" s="56" t="s">
        <v>347</v>
      </c>
      <c r="AB1803" s="56" t="s">
        <v>343</v>
      </c>
      <c r="AC1803" s="56" t="s">
        <v>342</v>
      </c>
      <c r="AD1803" s="56" t="s">
        <v>347</v>
      </c>
      <c r="AE1803" s="56" t="s">
        <v>334</v>
      </c>
      <c r="AF1803" s="56" t="s">
        <v>292</v>
      </c>
      <c r="AG1803" s="56">
        <v>2014</v>
      </c>
      <c r="AH1803" s="56" t="s">
        <v>80</v>
      </c>
      <c r="AI1803" s="56" t="s">
        <v>348</v>
      </c>
      <c r="AJ1803" s="56">
        <v>0</v>
      </c>
      <c r="AM1803" s="56">
        <v>42845</v>
      </c>
      <c r="AN1803" s="56" t="s">
        <v>987</v>
      </c>
      <c r="AO1803" s="1">
        <v>41505</v>
      </c>
      <c r="AP1803" s="56" t="s">
        <v>548</v>
      </c>
      <c r="AQ1803" s="56">
        <v>67521</v>
      </c>
      <c r="AR1803" s="56">
        <v>0</v>
      </c>
      <c r="AS1803" s="56" t="s">
        <v>346</v>
      </c>
      <c r="BB1803" s="56" t="s">
        <v>339</v>
      </c>
      <c r="BC1803" s="56" t="s">
        <v>263</v>
      </c>
      <c r="BD1803" s="56" t="s">
        <v>349</v>
      </c>
      <c r="BE1803" s="56" t="s">
        <v>347</v>
      </c>
      <c r="BF1803" s="56" t="s">
        <v>334</v>
      </c>
      <c r="BG1803" s="56" t="s">
        <v>640</v>
      </c>
      <c r="BH1803" s="56">
        <v>0</v>
      </c>
      <c r="BI1803" s="56">
        <v>0</v>
      </c>
      <c r="BJ1803" s="56">
        <v>1</v>
      </c>
    </row>
    <row r="1804" spans="1:62" hidden="1" x14ac:dyDescent="0.3">
      <c r="A1804" s="56">
        <v>49223670</v>
      </c>
      <c r="B1804" s="86">
        <v>599765</v>
      </c>
      <c r="C1804" s="1">
        <v>42893</v>
      </c>
      <c r="D1804" s="56" t="s">
        <v>634</v>
      </c>
      <c r="E1804" s="56" t="s">
        <v>635</v>
      </c>
      <c r="F1804" s="56" t="s">
        <v>334</v>
      </c>
      <c r="G1804" s="56" t="s">
        <v>335</v>
      </c>
      <c r="H1804" s="56" t="s">
        <v>336</v>
      </c>
      <c r="I1804" s="56" t="s">
        <v>636</v>
      </c>
      <c r="K1804" s="56" t="s">
        <v>337</v>
      </c>
      <c r="L1804" s="56" t="s">
        <v>545</v>
      </c>
      <c r="M1804" s="56" t="s">
        <v>637</v>
      </c>
      <c r="N1804" s="56" t="s">
        <v>1043</v>
      </c>
      <c r="O1804" s="56" t="s">
        <v>943</v>
      </c>
      <c r="P1804" s="1" t="s">
        <v>110</v>
      </c>
      <c r="Q1804" s="56" t="s">
        <v>241</v>
      </c>
      <c r="R1804" s="56" t="s">
        <v>339</v>
      </c>
      <c r="S1804" s="56">
        <v>161061</v>
      </c>
      <c r="T1804" s="1" t="s">
        <v>261</v>
      </c>
      <c r="U1804" s="56">
        <v>41609</v>
      </c>
      <c r="V1804" s="56">
        <v>42916</v>
      </c>
      <c r="W1804" s="56">
        <v>41579</v>
      </c>
      <c r="X1804" s="56">
        <v>42916</v>
      </c>
      <c r="Y1804" s="56" t="s">
        <v>356</v>
      </c>
      <c r="Z1804" s="56" t="s">
        <v>367</v>
      </c>
      <c r="AA1804" s="56" t="s">
        <v>347</v>
      </c>
      <c r="AB1804" s="56" t="s">
        <v>343</v>
      </c>
      <c r="AC1804" s="56" t="s">
        <v>342</v>
      </c>
      <c r="AD1804" s="56" t="s">
        <v>347</v>
      </c>
      <c r="AE1804" s="56" t="s">
        <v>334</v>
      </c>
      <c r="AF1804" s="56" t="s">
        <v>292</v>
      </c>
      <c r="AG1804" s="56">
        <v>2014</v>
      </c>
      <c r="AH1804" s="56" t="s">
        <v>80</v>
      </c>
      <c r="AI1804" s="56" t="s">
        <v>344</v>
      </c>
      <c r="AJ1804" s="56">
        <v>57346</v>
      </c>
      <c r="AM1804" s="56">
        <v>42845</v>
      </c>
      <c r="AN1804" s="56" t="s">
        <v>987</v>
      </c>
      <c r="AO1804" s="1">
        <v>41505</v>
      </c>
      <c r="AP1804" s="56" t="s">
        <v>548</v>
      </c>
      <c r="AQ1804" s="56">
        <v>67521</v>
      </c>
      <c r="AR1804" s="56">
        <v>0</v>
      </c>
      <c r="AS1804" s="56" t="s">
        <v>346</v>
      </c>
      <c r="BB1804" s="56" t="s">
        <v>339</v>
      </c>
      <c r="BC1804" s="56" t="s">
        <v>263</v>
      </c>
      <c r="BD1804" s="56" t="s">
        <v>349</v>
      </c>
      <c r="BE1804" s="56" t="s">
        <v>347</v>
      </c>
      <c r="BF1804" s="56" t="s">
        <v>334</v>
      </c>
      <c r="BG1804" s="56" t="s">
        <v>640</v>
      </c>
      <c r="BH1804" s="56">
        <v>0</v>
      </c>
      <c r="BI1804" s="56">
        <v>0</v>
      </c>
      <c r="BJ1804" s="56">
        <v>1</v>
      </c>
    </row>
    <row r="1805" spans="1:62" hidden="1" x14ac:dyDescent="0.3">
      <c r="A1805" s="56">
        <v>49223687</v>
      </c>
      <c r="B1805" s="86">
        <v>599765</v>
      </c>
      <c r="C1805" s="1">
        <v>42893</v>
      </c>
      <c r="D1805" s="56" t="s">
        <v>634</v>
      </c>
      <c r="E1805" s="56" t="s">
        <v>635</v>
      </c>
      <c r="F1805" s="56" t="s">
        <v>334</v>
      </c>
      <c r="G1805" s="56" t="s">
        <v>335</v>
      </c>
      <c r="H1805" s="56" t="s">
        <v>336</v>
      </c>
      <c r="I1805" s="56" t="s">
        <v>636</v>
      </c>
      <c r="K1805" s="56" t="s">
        <v>337</v>
      </c>
      <c r="L1805" s="56" t="s">
        <v>545</v>
      </c>
      <c r="M1805" s="56" t="s">
        <v>637</v>
      </c>
      <c r="N1805" s="56" t="s">
        <v>1043</v>
      </c>
      <c r="O1805" s="56" t="s">
        <v>943</v>
      </c>
      <c r="P1805" s="1" t="s">
        <v>110</v>
      </c>
      <c r="Q1805" s="56" t="s">
        <v>552</v>
      </c>
      <c r="R1805" s="56" t="s">
        <v>339</v>
      </c>
      <c r="S1805" s="56">
        <v>161941</v>
      </c>
      <c r="T1805" s="1" t="s">
        <v>465</v>
      </c>
      <c r="U1805" s="56">
        <v>41609</v>
      </c>
      <c r="V1805" s="56">
        <v>42916</v>
      </c>
      <c r="W1805" s="56">
        <v>41579</v>
      </c>
      <c r="X1805" s="56">
        <v>42916</v>
      </c>
      <c r="Y1805" s="56" t="s">
        <v>340</v>
      </c>
      <c r="Z1805" s="56" t="s">
        <v>341</v>
      </c>
      <c r="AA1805" s="56" t="s">
        <v>342</v>
      </c>
      <c r="AB1805" s="56" t="s">
        <v>339</v>
      </c>
      <c r="AC1805" s="56" t="s">
        <v>342</v>
      </c>
      <c r="AD1805" s="56" t="s">
        <v>342</v>
      </c>
      <c r="AE1805" s="56" t="s">
        <v>334</v>
      </c>
      <c r="AF1805" s="56" t="s">
        <v>292</v>
      </c>
      <c r="AG1805" s="56">
        <v>2015</v>
      </c>
      <c r="AH1805" s="56" t="s">
        <v>80</v>
      </c>
      <c r="AI1805" s="56" t="s">
        <v>344</v>
      </c>
      <c r="AJ1805" s="56">
        <v>22281</v>
      </c>
      <c r="AM1805" s="56">
        <v>42748</v>
      </c>
      <c r="AN1805" s="56" t="s">
        <v>638</v>
      </c>
      <c r="AO1805" s="1">
        <v>41965</v>
      </c>
      <c r="AP1805" s="56" t="s">
        <v>638</v>
      </c>
      <c r="AQ1805" s="56">
        <v>268</v>
      </c>
      <c r="AR1805" s="56">
        <v>0</v>
      </c>
      <c r="AS1805" s="56" t="s">
        <v>346</v>
      </c>
      <c r="AT1805" s="56">
        <v>1003</v>
      </c>
      <c r="AU1805" s="56" t="s">
        <v>369</v>
      </c>
      <c r="AX1805" s="56">
        <v>50</v>
      </c>
      <c r="BB1805" s="56" t="s">
        <v>339</v>
      </c>
      <c r="BC1805" s="56" t="s">
        <v>263</v>
      </c>
      <c r="BD1805" s="56" t="s">
        <v>349</v>
      </c>
      <c r="BE1805" s="56" t="s">
        <v>347</v>
      </c>
      <c r="BF1805" s="56" t="s">
        <v>334</v>
      </c>
      <c r="BG1805" s="56" t="s">
        <v>640</v>
      </c>
      <c r="BH1805" s="56">
        <v>0</v>
      </c>
      <c r="BI1805" s="56">
        <v>0</v>
      </c>
      <c r="BJ1805" s="56">
        <v>1</v>
      </c>
    </row>
    <row r="1806" spans="1:62" hidden="1" x14ac:dyDescent="0.3">
      <c r="A1806" s="56">
        <v>49223679</v>
      </c>
      <c r="B1806" s="86">
        <v>599765</v>
      </c>
      <c r="C1806" s="1">
        <v>42893</v>
      </c>
      <c r="D1806" s="56" t="s">
        <v>634</v>
      </c>
      <c r="E1806" s="56" t="s">
        <v>635</v>
      </c>
      <c r="F1806" s="56" t="s">
        <v>334</v>
      </c>
      <c r="G1806" s="56" t="s">
        <v>335</v>
      </c>
      <c r="H1806" s="56" t="s">
        <v>336</v>
      </c>
      <c r="I1806" s="56" t="s">
        <v>636</v>
      </c>
      <c r="K1806" s="56" t="s">
        <v>337</v>
      </c>
      <c r="L1806" s="56" t="s">
        <v>545</v>
      </c>
      <c r="M1806" s="56" t="s">
        <v>637</v>
      </c>
      <c r="N1806" s="56" t="s">
        <v>1043</v>
      </c>
      <c r="O1806" s="56" t="s">
        <v>943</v>
      </c>
      <c r="P1806" s="1" t="s">
        <v>110</v>
      </c>
      <c r="Q1806" s="56" t="s">
        <v>552</v>
      </c>
      <c r="R1806" s="56" t="s">
        <v>339</v>
      </c>
      <c r="S1806" s="56">
        <v>161941</v>
      </c>
      <c r="T1806" s="1" t="s">
        <v>465</v>
      </c>
      <c r="U1806" s="56">
        <v>41609</v>
      </c>
      <c r="V1806" s="56">
        <v>42916</v>
      </c>
      <c r="W1806" s="56">
        <v>41579</v>
      </c>
      <c r="X1806" s="56">
        <v>42916</v>
      </c>
      <c r="Y1806" s="56" t="s">
        <v>340</v>
      </c>
      <c r="Z1806" s="56" t="s">
        <v>341</v>
      </c>
      <c r="AA1806" s="56" t="s">
        <v>342</v>
      </c>
      <c r="AB1806" s="56" t="s">
        <v>339</v>
      </c>
      <c r="AC1806" s="56" t="s">
        <v>342</v>
      </c>
      <c r="AD1806" s="56" t="s">
        <v>342</v>
      </c>
      <c r="AE1806" s="56" t="s">
        <v>334</v>
      </c>
      <c r="AF1806" s="56" t="s">
        <v>291</v>
      </c>
      <c r="AG1806" s="56">
        <v>2015</v>
      </c>
      <c r="AH1806" s="56" t="s">
        <v>80</v>
      </c>
      <c r="AI1806" s="56" t="s">
        <v>348</v>
      </c>
      <c r="AJ1806" s="56">
        <v>40494</v>
      </c>
      <c r="AK1806" s="1">
        <v>42004</v>
      </c>
      <c r="AL1806" s="56" t="s">
        <v>651</v>
      </c>
      <c r="AM1806" s="56">
        <v>42748</v>
      </c>
      <c r="AN1806" s="56" t="s">
        <v>638</v>
      </c>
      <c r="AO1806" s="1">
        <v>42046</v>
      </c>
      <c r="AP1806" s="56" t="s">
        <v>638</v>
      </c>
      <c r="AQ1806" s="56">
        <v>268</v>
      </c>
      <c r="AR1806" s="56">
        <v>0</v>
      </c>
      <c r="AS1806" s="56" t="s">
        <v>346</v>
      </c>
      <c r="AT1806" s="56">
        <v>1003</v>
      </c>
      <c r="AU1806" s="56" t="s">
        <v>369</v>
      </c>
      <c r="AX1806" s="56">
        <v>50</v>
      </c>
      <c r="BB1806" s="56" t="s">
        <v>339</v>
      </c>
      <c r="BC1806" s="56" t="s">
        <v>263</v>
      </c>
      <c r="BD1806" s="56" t="s">
        <v>349</v>
      </c>
      <c r="BE1806" s="56" t="s">
        <v>347</v>
      </c>
      <c r="BF1806" s="56" t="s">
        <v>334</v>
      </c>
      <c r="BG1806" s="56" t="s">
        <v>640</v>
      </c>
      <c r="BH1806" s="56">
        <v>0</v>
      </c>
      <c r="BI1806" s="56">
        <v>0</v>
      </c>
      <c r="BJ1806" s="56">
        <v>1</v>
      </c>
    </row>
    <row r="1807" spans="1:62" hidden="1" x14ac:dyDescent="0.3">
      <c r="A1807" s="56">
        <v>49223676</v>
      </c>
      <c r="B1807" s="86">
        <v>599765</v>
      </c>
      <c r="C1807" s="1">
        <v>42893</v>
      </c>
      <c r="D1807" s="56" t="s">
        <v>634</v>
      </c>
      <c r="E1807" s="56" t="s">
        <v>635</v>
      </c>
      <c r="F1807" s="56" t="s">
        <v>334</v>
      </c>
      <c r="G1807" s="56" t="s">
        <v>335</v>
      </c>
      <c r="H1807" s="56" t="s">
        <v>336</v>
      </c>
      <c r="I1807" s="56" t="s">
        <v>636</v>
      </c>
      <c r="K1807" s="56" t="s">
        <v>337</v>
      </c>
      <c r="L1807" s="56" t="s">
        <v>545</v>
      </c>
      <c r="M1807" s="56" t="s">
        <v>637</v>
      </c>
      <c r="N1807" s="56" t="s">
        <v>1043</v>
      </c>
      <c r="O1807" s="56" t="s">
        <v>943</v>
      </c>
      <c r="P1807" s="1" t="s">
        <v>110</v>
      </c>
      <c r="Q1807" s="56" t="s">
        <v>241</v>
      </c>
      <c r="R1807" s="56" t="s">
        <v>339</v>
      </c>
      <c r="S1807" s="56">
        <v>161061</v>
      </c>
      <c r="T1807" s="1" t="s">
        <v>261</v>
      </c>
      <c r="U1807" s="56">
        <v>41609</v>
      </c>
      <c r="V1807" s="56">
        <v>42916</v>
      </c>
      <c r="W1807" s="56">
        <v>41579</v>
      </c>
      <c r="X1807" s="56">
        <v>42916</v>
      </c>
      <c r="Y1807" s="56" t="s">
        <v>356</v>
      </c>
      <c r="Z1807" s="56" t="s">
        <v>367</v>
      </c>
      <c r="AA1807" s="56" t="s">
        <v>347</v>
      </c>
      <c r="AB1807" s="56" t="s">
        <v>343</v>
      </c>
      <c r="AC1807" s="56" t="s">
        <v>342</v>
      </c>
      <c r="AD1807" s="56" t="s">
        <v>347</v>
      </c>
      <c r="AE1807" s="56" t="s">
        <v>334</v>
      </c>
      <c r="AF1807" s="56" t="s">
        <v>292</v>
      </c>
      <c r="AG1807" s="56">
        <v>2017</v>
      </c>
      <c r="AH1807" s="56" t="s">
        <v>80</v>
      </c>
      <c r="AI1807" s="56" t="s">
        <v>344</v>
      </c>
      <c r="AJ1807" s="56">
        <v>14200000</v>
      </c>
      <c r="AM1807" s="56">
        <v>42845</v>
      </c>
      <c r="AN1807" s="56" t="s">
        <v>987</v>
      </c>
      <c r="AO1807" s="1">
        <v>42870</v>
      </c>
      <c r="AP1807" s="56" t="s">
        <v>987</v>
      </c>
      <c r="AQ1807" s="56">
        <v>67521</v>
      </c>
      <c r="AR1807" s="56">
        <v>0</v>
      </c>
      <c r="AS1807" s="56" t="s">
        <v>346</v>
      </c>
      <c r="BB1807" s="56" t="s">
        <v>339</v>
      </c>
      <c r="BC1807" s="56" t="s">
        <v>263</v>
      </c>
      <c r="BD1807" s="56" t="s">
        <v>349</v>
      </c>
      <c r="BE1807" s="56" t="s">
        <v>347</v>
      </c>
      <c r="BF1807" s="56" t="s">
        <v>334</v>
      </c>
      <c r="BG1807" s="56" t="s">
        <v>640</v>
      </c>
      <c r="BH1807" s="56">
        <v>0</v>
      </c>
      <c r="BI1807" s="56">
        <v>0</v>
      </c>
      <c r="BJ1807" s="56">
        <v>1</v>
      </c>
    </row>
    <row r="1808" spans="1:62" hidden="1" x14ac:dyDescent="0.3">
      <c r="A1808" s="56">
        <v>49223674</v>
      </c>
      <c r="B1808" s="86">
        <v>599765</v>
      </c>
      <c r="C1808" s="1">
        <v>42893</v>
      </c>
      <c r="D1808" s="56" t="s">
        <v>634</v>
      </c>
      <c r="E1808" s="56" t="s">
        <v>635</v>
      </c>
      <c r="F1808" s="56" t="s">
        <v>334</v>
      </c>
      <c r="G1808" s="56" t="s">
        <v>335</v>
      </c>
      <c r="H1808" s="56" t="s">
        <v>336</v>
      </c>
      <c r="I1808" s="56" t="s">
        <v>636</v>
      </c>
      <c r="K1808" s="56" t="s">
        <v>337</v>
      </c>
      <c r="L1808" s="56" t="s">
        <v>545</v>
      </c>
      <c r="M1808" s="56" t="s">
        <v>637</v>
      </c>
      <c r="N1808" s="56" t="s">
        <v>1043</v>
      </c>
      <c r="O1808" s="56" t="s">
        <v>943</v>
      </c>
      <c r="P1808" s="1" t="s">
        <v>110</v>
      </c>
      <c r="Q1808" s="56" t="s">
        <v>241</v>
      </c>
      <c r="R1808" s="56" t="s">
        <v>339</v>
      </c>
      <c r="S1808" s="56">
        <v>161061</v>
      </c>
      <c r="T1808" s="1" t="s">
        <v>261</v>
      </c>
      <c r="U1808" s="56">
        <v>41609</v>
      </c>
      <c r="V1808" s="56">
        <v>42916</v>
      </c>
      <c r="W1808" s="56">
        <v>41579</v>
      </c>
      <c r="X1808" s="56">
        <v>42916</v>
      </c>
      <c r="Y1808" s="56" t="s">
        <v>356</v>
      </c>
      <c r="Z1808" s="56" t="s">
        <v>367</v>
      </c>
      <c r="AA1808" s="56" t="s">
        <v>347</v>
      </c>
      <c r="AB1808" s="56" t="s">
        <v>343</v>
      </c>
      <c r="AC1808" s="56" t="s">
        <v>342</v>
      </c>
      <c r="AD1808" s="56" t="s">
        <v>347</v>
      </c>
      <c r="AE1808" s="56" t="s">
        <v>334</v>
      </c>
      <c r="AF1808" s="56" t="s">
        <v>292</v>
      </c>
      <c r="AG1808" s="56">
        <v>2016</v>
      </c>
      <c r="AH1808" s="56" t="s">
        <v>80</v>
      </c>
      <c r="AI1808" s="56" t="s">
        <v>344</v>
      </c>
      <c r="AJ1808" s="56">
        <v>7847059</v>
      </c>
      <c r="AM1808" s="56">
        <v>42845</v>
      </c>
      <c r="AN1808" s="56" t="s">
        <v>987</v>
      </c>
      <c r="AO1808" s="1">
        <v>41965</v>
      </c>
      <c r="AP1808" s="56" t="s">
        <v>638</v>
      </c>
      <c r="AQ1808" s="56">
        <v>67521</v>
      </c>
      <c r="AR1808" s="56">
        <v>0</v>
      </c>
      <c r="AS1808" s="56" t="s">
        <v>346</v>
      </c>
      <c r="BB1808" s="56" t="s">
        <v>339</v>
      </c>
      <c r="BC1808" s="56" t="s">
        <v>263</v>
      </c>
      <c r="BD1808" s="56" t="s">
        <v>349</v>
      </c>
      <c r="BE1808" s="56" t="s">
        <v>347</v>
      </c>
      <c r="BF1808" s="56" t="s">
        <v>334</v>
      </c>
      <c r="BG1808" s="56" t="s">
        <v>640</v>
      </c>
      <c r="BH1808" s="56">
        <v>0</v>
      </c>
      <c r="BI1808" s="56">
        <v>0</v>
      </c>
      <c r="BJ1808" s="56">
        <v>1</v>
      </c>
    </row>
    <row r="1809" spans="1:62" hidden="1" x14ac:dyDescent="0.3">
      <c r="A1809" s="56">
        <v>49223675</v>
      </c>
      <c r="B1809" s="86">
        <v>599765</v>
      </c>
      <c r="C1809" s="1">
        <v>42893</v>
      </c>
      <c r="D1809" s="56" t="s">
        <v>634</v>
      </c>
      <c r="E1809" s="56" t="s">
        <v>635</v>
      </c>
      <c r="F1809" s="56" t="s">
        <v>334</v>
      </c>
      <c r="G1809" s="56" t="s">
        <v>335</v>
      </c>
      <c r="H1809" s="56" t="s">
        <v>336</v>
      </c>
      <c r="I1809" s="56" t="s">
        <v>636</v>
      </c>
      <c r="K1809" s="56" t="s">
        <v>337</v>
      </c>
      <c r="L1809" s="56" t="s">
        <v>545</v>
      </c>
      <c r="M1809" s="56" t="s">
        <v>637</v>
      </c>
      <c r="N1809" s="56" t="s">
        <v>1043</v>
      </c>
      <c r="O1809" s="56" t="s">
        <v>943</v>
      </c>
      <c r="P1809" s="1" t="s">
        <v>110</v>
      </c>
      <c r="Q1809" s="56" t="s">
        <v>241</v>
      </c>
      <c r="R1809" s="56" t="s">
        <v>339</v>
      </c>
      <c r="S1809" s="56">
        <v>161061</v>
      </c>
      <c r="T1809" s="1" t="s">
        <v>261</v>
      </c>
      <c r="U1809" s="56">
        <v>41609</v>
      </c>
      <c r="V1809" s="56">
        <v>42916</v>
      </c>
      <c r="W1809" s="56">
        <v>41579</v>
      </c>
      <c r="X1809" s="56">
        <v>42916</v>
      </c>
      <c r="Y1809" s="56" t="s">
        <v>356</v>
      </c>
      <c r="Z1809" s="56" t="s">
        <v>367</v>
      </c>
      <c r="AA1809" s="56" t="s">
        <v>347</v>
      </c>
      <c r="AB1809" s="56" t="s">
        <v>343</v>
      </c>
      <c r="AC1809" s="56" t="s">
        <v>342</v>
      </c>
      <c r="AD1809" s="56" t="s">
        <v>347</v>
      </c>
      <c r="AE1809" s="56" t="s">
        <v>334</v>
      </c>
      <c r="AF1809" s="56" t="s">
        <v>292</v>
      </c>
      <c r="AG1809" s="56">
        <v>2017</v>
      </c>
      <c r="AH1809" s="56" t="s">
        <v>80</v>
      </c>
      <c r="AI1809" s="56" t="s">
        <v>348</v>
      </c>
      <c r="AJ1809" s="56">
        <v>14200000</v>
      </c>
      <c r="AM1809" s="56">
        <v>42845</v>
      </c>
      <c r="AN1809" s="56" t="s">
        <v>987</v>
      </c>
      <c r="AO1809" s="1">
        <v>41965</v>
      </c>
      <c r="AP1809" s="56" t="s">
        <v>638</v>
      </c>
      <c r="AQ1809" s="56">
        <v>67521</v>
      </c>
      <c r="AR1809" s="56">
        <v>0</v>
      </c>
      <c r="AS1809" s="56" t="s">
        <v>346</v>
      </c>
      <c r="BB1809" s="56" t="s">
        <v>339</v>
      </c>
      <c r="BC1809" s="56" t="s">
        <v>263</v>
      </c>
      <c r="BD1809" s="56" t="s">
        <v>349</v>
      </c>
      <c r="BE1809" s="56" t="s">
        <v>347</v>
      </c>
      <c r="BF1809" s="56" t="s">
        <v>334</v>
      </c>
      <c r="BG1809" s="56" t="s">
        <v>640</v>
      </c>
      <c r="BH1809" s="56">
        <v>0</v>
      </c>
      <c r="BI1809" s="56">
        <v>0</v>
      </c>
      <c r="BJ1809" s="56">
        <v>1</v>
      </c>
    </row>
    <row r="1810" spans="1:62" hidden="1" x14ac:dyDescent="0.3">
      <c r="A1810" s="56">
        <v>49223399</v>
      </c>
      <c r="B1810" s="86">
        <v>599765</v>
      </c>
      <c r="C1810" s="1">
        <v>42893</v>
      </c>
      <c r="D1810" s="56" t="s">
        <v>634</v>
      </c>
      <c r="E1810" s="56" t="s">
        <v>635</v>
      </c>
      <c r="F1810" s="56" t="s">
        <v>334</v>
      </c>
      <c r="G1810" s="56" t="s">
        <v>335</v>
      </c>
      <c r="H1810" s="56" t="s">
        <v>336</v>
      </c>
      <c r="I1810" s="56" t="s">
        <v>636</v>
      </c>
      <c r="K1810" s="56" t="s">
        <v>337</v>
      </c>
      <c r="L1810" s="56" t="s">
        <v>545</v>
      </c>
      <c r="M1810" s="56" t="s">
        <v>637</v>
      </c>
      <c r="N1810" s="56" t="s">
        <v>1043</v>
      </c>
      <c r="O1810" s="56" t="s">
        <v>943</v>
      </c>
      <c r="P1810" s="1" t="s">
        <v>110</v>
      </c>
      <c r="Q1810" s="56" t="s">
        <v>241</v>
      </c>
      <c r="R1810" s="56" t="s">
        <v>339</v>
      </c>
      <c r="S1810" s="56">
        <v>160981</v>
      </c>
      <c r="T1810" s="1" t="s">
        <v>111</v>
      </c>
      <c r="U1810" s="56">
        <v>41609</v>
      </c>
      <c r="V1810" s="56">
        <v>42916</v>
      </c>
      <c r="W1810" s="56">
        <v>41579</v>
      </c>
      <c r="X1810" s="56">
        <v>42916</v>
      </c>
      <c r="Y1810" s="56" t="s">
        <v>340</v>
      </c>
      <c r="Z1810" s="56" t="s">
        <v>341</v>
      </c>
      <c r="AA1810" s="56" t="s">
        <v>342</v>
      </c>
      <c r="AB1810" s="56" t="s">
        <v>343</v>
      </c>
      <c r="AC1810" s="56" t="s">
        <v>342</v>
      </c>
      <c r="AD1810" s="56" t="s">
        <v>342</v>
      </c>
      <c r="AE1810" s="56" t="s">
        <v>334</v>
      </c>
      <c r="AF1810" s="56" t="s">
        <v>291</v>
      </c>
      <c r="AG1810" s="56">
        <v>2014</v>
      </c>
      <c r="AH1810" s="56" t="s">
        <v>80</v>
      </c>
      <c r="AI1810" s="56" t="s">
        <v>344</v>
      </c>
      <c r="AJ1810" s="56">
        <v>1</v>
      </c>
      <c r="AK1810" s="1">
        <v>41820</v>
      </c>
      <c r="AM1810" s="56">
        <v>42845</v>
      </c>
      <c r="AN1810" s="56" t="s">
        <v>987</v>
      </c>
      <c r="AO1810" s="1">
        <v>41829</v>
      </c>
      <c r="AP1810" s="56" t="s">
        <v>638</v>
      </c>
      <c r="AQ1810" s="56">
        <v>257</v>
      </c>
      <c r="AR1810" s="56">
        <v>0</v>
      </c>
      <c r="AS1810" s="56" t="s">
        <v>346</v>
      </c>
      <c r="BB1810" s="56" t="s">
        <v>339</v>
      </c>
      <c r="BC1810" s="56" t="s">
        <v>263</v>
      </c>
      <c r="BD1810" s="56" t="s">
        <v>349</v>
      </c>
      <c r="BE1810" s="56" t="s">
        <v>347</v>
      </c>
      <c r="BF1810" s="56" t="s">
        <v>334</v>
      </c>
      <c r="BG1810" s="56" t="s">
        <v>640</v>
      </c>
      <c r="BH1810" s="56">
        <v>0</v>
      </c>
      <c r="BI1810" s="56">
        <v>0</v>
      </c>
      <c r="BJ1810" s="56">
        <v>1</v>
      </c>
    </row>
    <row r="1811" spans="1:62" hidden="1" x14ac:dyDescent="0.3">
      <c r="A1811" s="56">
        <v>49223677</v>
      </c>
      <c r="B1811" s="86">
        <v>599765</v>
      </c>
      <c r="C1811" s="1">
        <v>42893</v>
      </c>
      <c r="D1811" s="56" t="s">
        <v>634</v>
      </c>
      <c r="E1811" s="56" t="s">
        <v>635</v>
      </c>
      <c r="F1811" s="56" t="s">
        <v>334</v>
      </c>
      <c r="G1811" s="56" t="s">
        <v>335</v>
      </c>
      <c r="H1811" s="56" t="s">
        <v>336</v>
      </c>
      <c r="I1811" s="56" t="s">
        <v>636</v>
      </c>
      <c r="K1811" s="56" t="s">
        <v>337</v>
      </c>
      <c r="L1811" s="56" t="s">
        <v>545</v>
      </c>
      <c r="M1811" s="56" t="s">
        <v>637</v>
      </c>
      <c r="N1811" s="56" t="s">
        <v>1043</v>
      </c>
      <c r="O1811" s="56" t="s">
        <v>943</v>
      </c>
      <c r="P1811" s="1" t="s">
        <v>110</v>
      </c>
      <c r="Q1811" s="56" t="s">
        <v>552</v>
      </c>
      <c r="R1811" s="56" t="s">
        <v>339</v>
      </c>
      <c r="S1811" s="56">
        <v>161941</v>
      </c>
      <c r="T1811" s="1" t="s">
        <v>465</v>
      </c>
      <c r="U1811" s="56">
        <v>41609</v>
      </c>
      <c r="V1811" s="56">
        <v>42916</v>
      </c>
      <c r="W1811" s="56">
        <v>41579</v>
      </c>
      <c r="X1811" s="56">
        <v>42916</v>
      </c>
      <c r="Y1811" s="56" t="s">
        <v>340</v>
      </c>
      <c r="Z1811" s="56" t="s">
        <v>341</v>
      </c>
      <c r="AA1811" s="56" t="s">
        <v>342</v>
      </c>
      <c r="AB1811" s="56" t="s">
        <v>339</v>
      </c>
      <c r="AC1811" s="56" t="s">
        <v>342</v>
      </c>
      <c r="AD1811" s="56" t="s">
        <v>342</v>
      </c>
      <c r="AE1811" s="56" t="s">
        <v>334</v>
      </c>
      <c r="AF1811" s="56" t="s">
        <v>224</v>
      </c>
      <c r="AG1811" s="56">
        <v>2014</v>
      </c>
      <c r="AH1811" s="56" t="s">
        <v>80</v>
      </c>
      <c r="AI1811" s="56" t="s">
        <v>339</v>
      </c>
      <c r="AJ1811" s="56">
        <v>92250</v>
      </c>
      <c r="AM1811" s="56">
        <v>42748</v>
      </c>
      <c r="AN1811" s="56" t="s">
        <v>638</v>
      </c>
      <c r="AO1811" s="1">
        <v>41964</v>
      </c>
      <c r="AP1811" s="56" t="s">
        <v>638</v>
      </c>
      <c r="AQ1811" s="56">
        <v>268</v>
      </c>
      <c r="AR1811" s="56">
        <v>0</v>
      </c>
      <c r="AS1811" s="56" t="s">
        <v>346</v>
      </c>
      <c r="AT1811" s="56">
        <v>1003</v>
      </c>
      <c r="AU1811" s="56" t="s">
        <v>369</v>
      </c>
      <c r="AX1811" s="56">
        <v>50</v>
      </c>
      <c r="BB1811" s="56" t="s">
        <v>339</v>
      </c>
      <c r="BC1811" s="56" t="s">
        <v>263</v>
      </c>
      <c r="BD1811" s="56" t="s">
        <v>349</v>
      </c>
      <c r="BE1811" s="56" t="s">
        <v>347</v>
      </c>
      <c r="BF1811" s="56" t="s">
        <v>334</v>
      </c>
      <c r="BG1811" s="56" t="s">
        <v>640</v>
      </c>
      <c r="BH1811" s="56">
        <v>0</v>
      </c>
      <c r="BI1811" s="56">
        <v>0</v>
      </c>
      <c r="BJ1811" s="56">
        <v>1</v>
      </c>
    </row>
    <row r="1812" spans="1:62" hidden="1" x14ac:dyDescent="0.3">
      <c r="A1812" s="56">
        <v>49223678</v>
      </c>
      <c r="B1812" s="86">
        <v>599765</v>
      </c>
      <c r="C1812" s="1">
        <v>42893</v>
      </c>
      <c r="D1812" s="56" t="s">
        <v>634</v>
      </c>
      <c r="E1812" s="56" t="s">
        <v>635</v>
      </c>
      <c r="F1812" s="56" t="s">
        <v>334</v>
      </c>
      <c r="G1812" s="56" t="s">
        <v>335</v>
      </c>
      <c r="H1812" s="56" t="s">
        <v>336</v>
      </c>
      <c r="I1812" s="56" t="s">
        <v>636</v>
      </c>
      <c r="K1812" s="56" t="s">
        <v>337</v>
      </c>
      <c r="L1812" s="56" t="s">
        <v>545</v>
      </c>
      <c r="M1812" s="56" t="s">
        <v>637</v>
      </c>
      <c r="N1812" s="56" t="s">
        <v>1043</v>
      </c>
      <c r="O1812" s="56" t="s">
        <v>943</v>
      </c>
      <c r="P1812" s="1" t="s">
        <v>110</v>
      </c>
      <c r="Q1812" s="56" t="s">
        <v>552</v>
      </c>
      <c r="R1812" s="56" t="s">
        <v>339</v>
      </c>
      <c r="S1812" s="56">
        <v>161941</v>
      </c>
      <c r="T1812" s="1" t="s">
        <v>465</v>
      </c>
      <c r="U1812" s="56">
        <v>41609</v>
      </c>
      <c r="V1812" s="56">
        <v>42916</v>
      </c>
      <c r="W1812" s="56">
        <v>41579</v>
      </c>
      <c r="X1812" s="56">
        <v>42916</v>
      </c>
      <c r="Y1812" s="56" t="s">
        <v>340</v>
      </c>
      <c r="Z1812" s="56" t="s">
        <v>341</v>
      </c>
      <c r="AA1812" s="56" t="s">
        <v>342</v>
      </c>
      <c r="AB1812" s="56" t="s">
        <v>339</v>
      </c>
      <c r="AC1812" s="56" t="s">
        <v>342</v>
      </c>
      <c r="AD1812" s="56" t="s">
        <v>342</v>
      </c>
      <c r="AE1812" s="56" t="s">
        <v>334</v>
      </c>
      <c r="AF1812" s="56" t="s">
        <v>291</v>
      </c>
      <c r="AG1812" s="56">
        <v>2014</v>
      </c>
      <c r="AH1812" s="56" t="s">
        <v>80</v>
      </c>
      <c r="AI1812" s="56" t="s">
        <v>344</v>
      </c>
      <c r="AJ1812" s="56">
        <v>60000</v>
      </c>
      <c r="AK1812" s="1">
        <v>41820</v>
      </c>
      <c r="AL1812" s="56" t="s">
        <v>650</v>
      </c>
      <c r="AM1812" s="56">
        <v>42748</v>
      </c>
      <c r="AN1812" s="56" t="s">
        <v>638</v>
      </c>
      <c r="AO1812" s="1">
        <v>42046</v>
      </c>
      <c r="AP1812" s="56" t="s">
        <v>638</v>
      </c>
      <c r="AQ1812" s="56">
        <v>268</v>
      </c>
      <c r="AR1812" s="56">
        <v>0</v>
      </c>
      <c r="AS1812" s="56" t="s">
        <v>346</v>
      </c>
      <c r="AT1812" s="56">
        <v>1003</v>
      </c>
      <c r="AU1812" s="56" t="s">
        <v>369</v>
      </c>
      <c r="AX1812" s="56">
        <v>50</v>
      </c>
      <c r="BB1812" s="56" t="s">
        <v>339</v>
      </c>
      <c r="BC1812" s="56" t="s">
        <v>263</v>
      </c>
      <c r="BD1812" s="56" t="s">
        <v>349</v>
      </c>
      <c r="BE1812" s="56" t="s">
        <v>347</v>
      </c>
      <c r="BF1812" s="56" t="s">
        <v>334</v>
      </c>
      <c r="BG1812" s="56" t="s">
        <v>640</v>
      </c>
      <c r="BH1812" s="56">
        <v>0</v>
      </c>
      <c r="BI1812" s="56">
        <v>0</v>
      </c>
      <c r="BJ1812" s="56">
        <v>1</v>
      </c>
    </row>
    <row r="1813" spans="1:62" hidden="1" x14ac:dyDescent="0.3">
      <c r="A1813" s="56">
        <v>49223686</v>
      </c>
      <c r="B1813" s="86">
        <v>599765</v>
      </c>
      <c r="C1813" s="1">
        <v>42893</v>
      </c>
      <c r="D1813" s="56" t="s">
        <v>634</v>
      </c>
      <c r="E1813" s="56" t="s">
        <v>635</v>
      </c>
      <c r="F1813" s="56" t="s">
        <v>334</v>
      </c>
      <c r="G1813" s="56" t="s">
        <v>335</v>
      </c>
      <c r="H1813" s="56" t="s">
        <v>336</v>
      </c>
      <c r="I1813" s="56" t="s">
        <v>636</v>
      </c>
      <c r="K1813" s="56" t="s">
        <v>337</v>
      </c>
      <c r="L1813" s="56" t="s">
        <v>545</v>
      </c>
      <c r="M1813" s="56" t="s">
        <v>637</v>
      </c>
      <c r="N1813" s="56" t="s">
        <v>1043</v>
      </c>
      <c r="O1813" s="56" t="s">
        <v>943</v>
      </c>
      <c r="P1813" s="1" t="s">
        <v>110</v>
      </c>
      <c r="Q1813" s="56" t="s">
        <v>552</v>
      </c>
      <c r="R1813" s="56" t="s">
        <v>339</v>
      </c>
      <c r="S1813" s="56">
        <v>161941</v>
      </c>
      <c r="T1813" s="1" t="s">
        <v>465</v>
      </c>
      <c r="U1813" s="56">
        <v>41609</v>
      </c>
      <c r="V1813" s="56">
        <v>42916</v>
      </c>
      <c r="W1813" s="56">
        <v>41579</v>
      </c>
      <c r="X1813" s="56">
        <v>42916</v>
      </c>
      <c r="Y1813" s="56" t="s">
        <v>340</v>
      </c>
      <c r="Z1813" s="56" t="s">
        <v>341</v>
      </c>
      <c r="AA1813" s="56" t="s">
        <v>342</v>
      </c>
      <c r="AB1813" s="56" t="s">
        <v>339</v>
      </c>
      <c r="AC1813" s="56" t="s">
        <v>342</v>
      </c>
      <c r="AD1813" s="56" t="s">
        <v>342</v>
      </c>
      <c r="AE1813" s="56" t="s">
        <v>334</v>
      </c>
      <c r="AF1813" s="56" t="s">
        <v>292</v>
      </c>
      <c r="AG1813" s="56">
        <v>2015</v>
      </c>
      <c r="AH1813" s="56" t="s">
        <v>80</v>
      </c>
      <c r="AI1813" s="56" t="s">
        <v>348</v>
      </c>
      <c r="AJ1813" s="56">
        <v>13716</v>
      </c>
      <c r="AM1813" s="56">
        <v>42748</v>
      </c>
      <c r="AN1813" s="56" t="s">
        <v>638</v>
      </c>
      <c r="AO1813" s="1">
        <v>41965</v>
      </c>
      <c r="AP1813" s="56" t="s">
        <v>638</v>
      </c>
      <c r="AQ1813" s="56">
        <v>268</v>
      </c>
      <c r="AR1813" s="56">
        <v>0</v>
      </c>
      <c r="AS1813" s="56" t="s">
        <v>346</v>
      </c>
      <c r="AT1813" s="56">
        <v>1003</v>
      </c>
      <c r="AU1813" s="56" t="s">
        <v>369</v>
      </c>
      <c r="AX1813" s="56">
        <v>50</v>
      </c>
      <c r="BB1813" s="56" t="s">
        <v>339</v>
      </c>
      <c r="BC1813" s="56" t="s">
        <v>263</v>
      </c>
      <c r="BD1813" s="56" t="s">
        <v>349</v>
      </c>
      <c r="BE1813" s="56" t="s">
        <v>347</v>
      </c>
      <c r="BF1813" s="56" t="s">
        <v>334</v>
      </c>
      <c r="BG1813" s="56" t="s">
        <v>640</v>
      </c>
      <c r="BH1813" s="56">
        <v>0</v>
      </c>
      <c r="BI1813" s="56">
        <v>0</v>
      </c>
      <c r="BJ1813" s="56">
        <v>1</v>
      </c>
    </row>
    <row r="1814" spans="1:62" hidden="1" x14ac:dyDescent="0.3">
      <c r="A1814" s="56">
        <v>49223682</v>
      </c>
      <c r="B1814" s="86">
        <v>599765</v>
      </c>
      <c r="C1814" s="1">
        <v>42893</v>
      </c>
      <c r="D1814" s="56" t="s">
        <v>634</v>
      </c>
      <c r="E1814" s="56" t="s">
        <v>635</v>
      </c>
      <c r="F1814" s="56" t="s">
        <v>334</v>
      </c>
      <c r="G1814" s="56" t="s">
        <v>335</v>
      </c>
      <c r="H1814" s="56" t="s">
        <v>336</v>
      </c>
      <c r="I1814" s="56" t="s">
        <v>636</v>
      </c>
      <c r="K1814" s="56" t="s">
        <v>337</v>
      </c>
      <c r="L1814" s="56" t="s">
        <v>545</v>
      </c>
      <c r="M1814" s="56" t="s">
        <v>637</v>
      </c>
      <c r="N1814" s="56" t="s">
        <v>1043</v>
      </c>
      <c r="O1814" s="56" t="s">
        <v>943</v>
      </c>
      <c r="P1814" s="1" t="s">
        <v>110</v>
      </c>
      <c r="Q1814" s="56" t="s">
        <v>552</v>
      </c>
      <c r="R1814" s="56" t="s">
        <v>339</v>
      </c>
      <c r="S1814" s="56">
        <v>161941</v>
      </c>
      <c r="T1814" s="1" t="s">
        <v>465</v>
      </c>
      <c r="U1814" s="56">
        <v>41609</v>
      </c>
      <c r="V1814" s="56">
        <v>42916</v>
      </c>
      <c r="W1814" s="56">
        <v>41579</v>
      </c>
      <c r="X1814" s="56">
        <v>42916</v>
      </c>
      <c r="Y1814" s="56" t="s">
        <v>340</v>
      </c>
      <c r="Z1814" s="56" t="s">
        <v>341</v>
      </c>
      <c r="AA1814" s="56" t="s">
        <v>342</v>
      </c>
      <c r="AB1814" s="56" t="s">
        <v>339</v>
      </c>
      <c r="AC1814" s="56" t="s">
        <v>342</v>
      </c>
      <c r="AD1814" s="56" t="s">
        <v>342</v>
      </c>
      <c r="AE1814" s="56" t="s">
        <v>334</v>
      </c>
      <c r="AF1814" s="56" t="s">
        <v>291</v>
      </c>
      <c r="AG1814" s="56">
        <v>2016</v>
      </c>
      <c r="AH1814" s="56" t="s">
        <v>80</v>
      </c>
      <c r="AI1814" s="56" t="s">
        <v>344</v>
      </c>
      <c r="AJ1814" s="56">
        <v>81079</v>
      </c>
      <c r="AK1814" s="1">
        <v>42551</v>
      </c>
      <c r="AL1814" s="56" t="s">
        <v>647</v>
      </c>
      <c r="AM1814" s="56">
        <v>42748</v>
      </c>
      <c r="AN1814" s="56" t="s">
        <v>638</v>
      </c>
      <c r="AO1814" s="1">
        <v>42572</v>
      </c>
      <c r="AP1814" s="56" t="s">
        <v>638</v>
      </c>
      <c r="AQ1814" s="56">
        <v>268</v>
      </c>
      <c r="AR1814" s="56">
        <v>0</v>
      </c>
      <c r="AS1814" s="56" t="s">
        <v>346</v>
      </c>
      <c r="AT1814" s="56">
        <v>1003</v>
      </c>
      <c r="AU1814" s="56" t="s">
        <v>369</v>
      </c>
      <c r="AX1814" s="56">
        <v>50</v>
      </c>
      <c r="BB1814" s="56" t="s">
        <v>339</v>
      </c>
      <c r="BC1814" s="56" t="s">
        <v>263</v>
      </c>
      <c r="BD1814" s="56" t="s">
        <v>349</v>
      </c>
      <c r="BE1814" s="56" t="s">
        <v>347</v>
      </c>
      <c r="BF1814" s="56" t="s">
        <v>334</v>
      </c>
      <c r="BG1814" s="56" t="s">
        <v>640</v>
      </c>
      <c r="BH1814" s="56">
        <v>0</v>
      </c>
      <c r="BI1814" s="56">
        <v>0</v>
      </c>
      <c r="BJ1814" s="56">
        <v>1</v>
      </c>
    </row>
    <row r="1815" spans="1:62" hidden="1" x14ac:dyDescent="0.3">
      <c r="A1815" s="56">
        <v>49223680</v>
      </c>
      <c r="B1815" s="86">
        <v>599765</v>
      </c>
      <c r="C1815" s="1">
        <v>42893</v>
      </c>
      <c r="D1815" s="56" t="s">
        <v>634</v>
      </c>
      <c r="E1815" s="56" t="s">
        <v>635</v>
      </c>
      <c r="F1815" s="56" t="s">
        <v>334</v>
      </c>
      <c r="G1815" s="56" t="s">
        <v>335</v>
      </c>
      <c r="H1815" s="56" t="s">
        <v>336</v>
      </c>
      <c r="I1815" s="56" t="s">
        <v>636</v>
      </c>
      <c r="K1815" s="56" t="s">
        <v>337</v>
      </c>
      <c r="L1815" s="56" t="s">
        <v>545</v>
      </c>
      <c r="M1815" s="56" t="s">
        <v>637</v>
      </c>
      <c r="N1815" s="56" t="s">
        <v>1043</v>
      </c>
      <c r="O1815" s="56" t="s">
        <v>943</v>
      </c>
      <c r="P1815" s="1" t="s">
        <v>110</v>
      </c>
      <c r="Q1815" s="56" t="s">
        <v>552</v>
      </c>
      <c r="R1815" s="56" t="s">
        <v>339</v>
      </c>
      <c r="S1815" s="56">
        <v>161941</v>
      </c>
      <c r="T1815" s="1" t="s">
        <v>465</v>
      </c>
      <c r="U1815" s="56">
        <v>41609</v>
      </c>
      <c r="V1815" s="56">
        <v>42916</v>
      </c>
      <c r="W1815" s="56">
        <v>41579</v>
      </c>
      <c r="X1815" s="56">
        <v>42916</v>
      </c>
      <c r="Y1815" s="56" t="s">
        <v>340</v>
      </c>
      <c r="Z1815" s="56" t="s">
        <v>341</v>
      </c>
      <c r="AA1815" s="56" t="s">
        <v>342</v>
      </c>
      <c r="AB1815" s="56" t="s">
        <v>339</v>
      </c>
      <c r="AC1815" s="56" t="s">
        <v>342</v>
      </c>
      <c r="AD1815" s="56" t="s">
        <v>342</v>
      </c>
      <c r="AE1815" s="56" t="s">
        <v>334</v>
      </c>
      <c r="AF1815" s="56" t="s">
        <v>291</v>
      </c>
      <c r="AG1815" s="56">
        <v>2015</v>
      </c>
      <c r="AH1815" s="56" t="s">
        <v>80</v>
      </c>
      <c r="AI1815" s="56" t="s">
        <v>344</v>
      </c>
      <c r="AJ1815" s="56">
        <v>27306</v>
      </c>
      <c r="AK1815" s="1">
        <v>42185</v>
      </c>
      <c r="AL1815" s="56" t="s">
        <v>649</v>
      </c>
      <c r="AM1815" s="56">
        <v>42748</v>
      </c>
      <c r="AN1815" s="56" t="s">
        <v>638</v>
      </c>
      <c r="AO1815" s="1">
        <v>42216</v>
      </c>
      <c r="AP1815" s="56" t="s">
        <v>639</v>
      </c>
      <c r="AQ1815" s="56">
        <v>268</v>
      </c>
      <c r="AR1815" s="56">
        <v>0</v>
      </c>
      <c r="AS1815" s="56" t="s">
        <v>346</v>
      </c>
      <c r="AT1815" s="56">
        <v>1003</v>
      </c>
      <c r="AU1815" s="56" t="s">
        <v>369</v>
      </c>
      <c r="AX1815" s="56">
        <v>50</v>
      </c>
      <c r="BB1815" s="56" t="s">
        <v>339</v>
      </c>
      <c r="BC1815" s="56" t="s">
        <v>263</v>
      </c>
      <c r="BD1815" s="56" t="s">
        <v>349</v>
      </c>
      <c r="BE1815" s="56" t="s">
        <v>347</v>
      </c>
      <c r="BF1815" s="56" t="s">
        <v>334</v>
      </c>
      <c r="BG1815" s="56" t="s">
        <v>640</v>
      </c>
      <c r="BH1815" s="56">
        <v>0</v>
      </c>
      <c r="BI1815" s="56">
        <v>0</v>
      </c>
      <c r="BJ1815" s="56">
        <v>1</v>
      </c>
    </row>
    <row r="1816" spans="1:62" hidden="1" x14ac:dyDescent="0.3">
      <c r="A1816" s="56">
        <v>49223681</v>
      </c>
      <c r="B1816" s="86">
        <v>599765</v>
      </c>
      <c r="C1816" s="1">
        <v>42893</v>
      </c>
      <c r="D1816" s="56" t="s">
        <v>634</v>
      </c>
      <c r="E1816" s="56" t="s">
        <v>635</v>
      </c>
      <c r="F1816" s="56" t="s">
        <v>334</v>
      </c>
      <c r="G1816" s="56" t="s">
        <v>335</v>
      </c>
      <c r="H1816" s="56" t="s">
        <v>336</v>
      </c>
      <c r="I1816" s="56" t="s">
        <v>636</v>
      </c>
      <c r="K1816" s="56" t="s">
        <v>337</v>
      </c>
      <c r="L1816" s="56" t="s">
        <v>545</v>
      </c>
      <c r="M1816" s="56" t="s">
        <v>637</v>
      </c>
      <c r="N1816" s="56" t="s">
        <v>1043</v>
      </c>
      <c r="O1816" s="56" t="s">
        <v>943</v>
      </c>
      <c r="P1816" s="1" t="s">
        <v>110</v>
      </c>
      <c r="Q1816" s="56" t="s">
        <v>552</v>
      </c>
      <c r="R1816" s="56" t="s">
        <v>339</v>
      </c>
      <c r="S1816" s="56">
        <v>161941</v>
      </c>
      <c r="T1816" s="1" t="s">
        <v>465</v>
      </c>
      <c r="U1816" s="56">
        <v>41609</v>
      </c>
      <c r="V1816" s="56">
        <v>42916</v>
      </c>
      <c r="W1816" s="56">
        <v>41579</v>
      </c>
      <c r="X1816" s="56">
        <v>42916</v>
      </c>
      <c r="Y1816" s="56" t="s">
        <v>340</v>
      </c>
      <c r="Z1816" s="56" t="s">
        <v>341</v>
      </c>
      <c r="AA1816" s="56" t="s">
        <v>342</v>
      </c>
      <c r="AB1816" s="56" t="s">
        <v>339</v>
      </c>
      <c r="AC1816" s="56" t="s">
        <v>342</v>
      </c>
      <c r="AD1816" s="56" t="s">
        <v>342</v>
      </c>
      <c r="AE1816" s="56" t="s">
        <v>334</v>
      </c>
      <c r="AF1816" s="56" t="s">
        <v>291</v>
      </c>
      <c r="AG1816" s="56">
        <v>2016</v>
      </c>
      <c r="AH1816" s="56" t="s">
        <v>80</v>
      </c>
      <c r="AI1816" s="56" t="s">
        <v>348</v>
      </c>
      <c r="AJ1816" s="56">
        <v>32215</v>
      </c>
      <c r="AK1816" s="1">
        <v>42369</v>
      </c>
      <c r="AM1816" s="56">
        <v>42748</v>
      </c>
      <c r="AN1816" s="56" t="s">
        <v>638</v>
      </c>
      <c r="AO1816" s="1">
        <v>42387</v>
      </c>
      <c r="AP1816" s="56" t="s">
        <v>638</v>
      </c>
      <c r="AQ1816" s="56">
        <v>268</v>
      </c>
      <c r="AR1816" s="56">
        <v>0</v>
      </c>
      <c r="AS1816" s="56" t="s">
        <v>346</v>
      </c>
      <c r="AT1816" s="56">
        <v>1003</v>
      </c>
      <c r="AU1816" s="56" t="s">
        <v>369</v>
      </c>
      <c r="AX1816" s="56">
        <v>50</v>
      </c>
      <c r="BB1816" s="56" t="s">
        <v>339</v>
      </c>
      <c r="BC1816" s="56" t="s">
        <v>263</v>
      </c>
      <c r="BD1816" s="56" t="s">
        <v>349</v>
      </c>
      <c r="BE1816" s="56" t="s">
        <v>347</v>
      </c>
      <c r="BF1816" s="56" t="s">
        <v>334</v>
      </c>
      <c r="BG1816" s="56" t="s">
        <v>640</v>
      </c>
      <c r="BH1816" s="56">
        <v>0</v>
      </c>
      <c r="BI1816" s="56">
        <v>0</v>
      </c>
      <c r="BJ1816" s="56">
        <v>1</v>
      </c>
    </row>
    <row r="1817" spans="1:62" hidden="1" x14ac:dyDescent="0.3">
      <c r="A1817" s="56">
        <v>49223685</v>
      </c>
      <c r="B1817" s="86">
        <v>599765</v>
      </c>
      <c r="C1817" s="1">
        <v>42893</v>
      </c>
      <c r="D1817" s="56" t="s">
        <v>634</v>
      </c>
      <c r="E1817" s="56" t="s">
        <v>635</v>
      </c>
      <c r="F1817" s="56" t="s">
        <v>334</v>
      </c>
      <c r="G1817" s="56" t="s">
        <v>335</v>
      </c>
      <c r="H1817" s="56" t="s">
        <v>336</v>
      </c>
      <c r="I1817" s="56" t="s">
        <v>636</v>
      </c>
      <c r="K1817" s="56" t="s">
        <v>337</v>
      </c>
      <c r="L1817" s="56" t="s">
        <v>545</v>
      </c>
      <c r="M1817" s="56" t="s">
        <v>637</v>
      </c>
      <c r="N1817" s="56" t="s">
        <v>1043</v>
      </c>
      <c r="O1817" s="56" t="s">
        <v>943</v>
      </c>
      <c r="P1817" s="1" t="s">
        <v>110</v>
      </c>
      <c r="Q1817" s="56" t="s">
        <v>552</v>
      </c>
      <c r="R1817" s="56" t="s">
        <v>339</v>
      </c>
      <c r="S1817" s="56">
        <v>161941</v>
      </c>
      <c r="T1817" s="1" t="s">
        <v>465</v>
      </c>
      <c r="U1817" s="56">
        <v>41609</v>
      </c>
      <c r="V1817" s="56">
        <v>42916</v>
      </c>
      <c r="W1817" s="56">
        <v>41579</v>
      </c>
      <c r="X1817" s="56">
        <v>42916</v>
      </c>
      <c r="Y1817" s="56" t="s">
        <v>340</v>
      </c>
      <c r="Z1817" s="56" t="s">
        <v>341</v>
      </c>
      <c r="AA1817" s="56" t="s">
        <v>342</v>
      </c>
      <c r="AB1817" s="56" t="s">
        <v>339</v>
      </c>
      <c r="AC1817" s="56" t="s">
        <v>342</v>
      </c>
      <c r="AD1817" s="56" t="s">
        <v>342</v>
      </c>
      <c r="AE1817" s="56" t="s">
        <v>334</v>
      </c>
      <c r="AF1817" s="56" t="s">
        <v>292</v>
      </c>
      <c r="AG1817" s="56">
        <v>2014</v>
      </c>
      <c r="AH1817" s="56" t="s">
        <v>80</v>
      </c>
      <c r="AI1817" s="56" t="s">
        <v>344</v>
      </c>
      <c r="AJ1817" s="56">
        <v>10000</v>
      </c>
      <c r="AM1817" s="56">
        <v>42748</v>
      </c>
      <c r="AN1817" s="56" t="s">
        <v>638</v>
      </c>
      <c r="AO1817" s="1">
        <v>41554</v>
      </c>
      <c r="AP1817" s="56" t="s">
        <v>548</v>
      </c>
      <c r="AQ1817" s="56">
        <v>268</v>
      </c>
      <c r="AR1817" s="56">
        <v>0</v>
      </c>
      <c r="AS1817" s="56" t="s">
        <v>346</v>
      </c>
      <c r="AT1817" s="56">
        <v>1003</v>
      </c>
      <c r="AU1817" s="56" t="s">
        <v>369</v>
      </c>
      <c r="AX1817" s="56">
        <v>50</v>
      </c>
      <c r="BB1817" s="56" t="s">
        <v>339</v>
      </c>
      <c r="BC1817" s="56" t="s">
        <v>263</v>
      </c>
      <c r="BD1817" s="56" t="s">
        <v>349</v>
      </c>
      <c r="BE1817" s="56" t="s">
        <v>347</v>
      </c>
      <c r="BF1817" s="56" t="s">
        <v>334</v>
      </c>
      <c r="BG1817" s="56" t="s">
        <v>640</v>
      </c>
      <c r="BH1817" s="56">
        <v>0</v>
      </c>
      <c r="BI1817" s="56">
        <v>0</v>
      </c>
      <c r="BJ1817" s="56">
        <v>1</v>
      </c>
    </row>
    <row r="1818" spans="1:62" hidden="1" x14ac:dyDescent="0.3">
      <c r="A1818" s="56">
        <v>49223683</v>
      </c>
      <c r="B1818" s="86">
        <v>599765</v>
      </c>
      <c r="C1818" s="1">
        <v>42893</v>
      </c>
      <c r="D1818" s="56" t="s">
        <v>634</v>
      </c>
      <c r="E1818" s="56" t="s">
        <v>635</v>
      </c>
      <c r="F1818" s="56" t="s">
        <v>334</v>
      </c>
      <c r="G1818" s="56" t="s">
        <v>335</v>
      </c>
      <c r="H1818" s="56" t="s">
        <v>336</v>
      </c>
      <c r="I1818" s="56" t="s">
        <v>636</v>
      </c>
      <c r="K1818" s="56" t="s">
        <v>337</v>
      </c>
      <c r="L1818" s="56" t="s">
        <v>545</v>
      </c>
      <c r="M1818" s="56" t="s">
        <v>637</v>
      </c>
      <c r="N1818" s="56" t="s">
        <v>1043</v>
      </c>
      <c r="O1818" s="56" t="s">
        <v>943</v>
      </c>
      <c r="P1818" s="1" t="s">
        <v>110</v>
      </c>
      <c r="Q1818" s="56" t="s">
        <v>552</v>
      </c>
      <c r="R1818" s="56" t="s">
        <v>339</v>
      </c>
      <c r="S1818" s="56">
        <v>161941</v>
      </c>
      <c r="T1818" s="1" t="s">
        <v>465</v>
      </c>
      <c r="U1818" s="56">
        <v>41609</v>
      </c>
      <c r="V1818" s="56">
        <v>42916</v>
      </c>
      <c r="W1818" s="56">
        <v>41579</v>
      </c>
      <c r="X1818" s="56">
        <v>42916</v>
      </c>
      <c r="Y1818" s="56" t="s">
        <v>340</v>
      </c>
      <c r="Z1818" s="56" t="s">
        <v>341</v>
      </c>
      <c r="AA1818" s="56" t="s">
        <v>342</v>
      </c>
      <c r="AB1818" s="56" t="s">
        <v>339</v>
      </c>
      <c r="AC1818" s="56" t="s">
        <v>342</v>
      </c>
      <c r="AD1818" s="56" t="s">
        <v>342</v>
      </c>
      <c r="AE1818" s="56" t="s">
        <v>334</v>
      </c>
      <c r="AF1818" s="56" t="s">
        <v>291</v>
      </c>
      <c r="AG1818" s="56">
        <v>2017</v>
      </c>
      <c r="AH1818" s="56" t="s">
        <v>80</v>
      </c>
      <c r="AI1818" s="56" t="s">
        <v>348</v>
      </c>
      <c r="AJ1818" s="56">
        <v>55086</v>
      </c>
      <c r="AK1818" s="1">
        <v>42735</v>
      </c>
      <c r="AM1818" s="56">
        <v>42748</v>
      </c>
      <c r="AN1818" s="56" t="s">
        <v>638</v>
      </c>
      <c r="AO1818" s="1">
        <v>42748</v>
      </c>
      <c r="AP1818" s="56" t="s">
        <v>638</v>
      </c>
      <c r="AQ1818" s="56">
        <v>268</v>
      </c>
      <c r="AR1818" s="56">
        <v>0</v>
      </c>
      <c r="AS1818" s="56" t="s">
        <v>346</v>
      </c>
      <c r="AT1818" s="56">
        <v>1003</v>
      </c>
      <c r="AU1818" s="56" t="s">
        <v>369</v>
      </c>
      <c r="AX1818" s="56">
        <v>50</v>
      </c>
      <c r="BB1818" s="56" t="s">
        <v>339</v>
      </c>
      <c r="BC1818" s="56" t="s">
        <v>263</v>
      </c>
      <c r="BD1818" s="56" t="s">
        <v>349</v>
      </c>
      <c r="BE1818" s="56" t="s">
        <v>347</v>
      </c>
      <c r="BF1818" s="56" t="s">
        <v>334</v>
      </c>
      <c r="BG1818" s="56" t="s">
        <v>640</v>
      </c>
      <c r="BH1818" s="56">
        <v>0</v>
      </c>
      <c r="BI1818" s="56">
        <v>0</v>
      </c>
      <c r="BJ1818" s="56">
        <v>1</v>
      </c>
    </row>
    <row r="1819" spans="1:62" hidden="1" x14ac:dyDescent="0.3">
      <c r="A1819" s="56">
        <v>49223684</v>
      </c>
      <c r="B1819" s="86">
        <v>599765</v>
      </c>
      <c r="C1819" s="1">
        <v>42893</v>
      </c>
      <c r="D1819" s="56" t="s">
        <v>634</v>
      </c>
      <c r="E1819" s="56" t="s">
        <v>635</v>
      </c>
      <c r="F1819" s="56" t="s">
        <v>334</v>
      </c>
      <c r="G1819" s="56" t="s">
        <v>335</v>
      </c>
      <c r="H1819" s="56" t="s">
        <v>336</v>
      </c>
      <c r="I1819" s="56" t="s">
        <v>636</v>
      </c>
      <c r="K1819" s="56" t="s">
        <v>337</v>
      </c>
      <c r="L1819" s="56" t="s">
        <v>545</v>
      </c>
      <c r="M1819" s="56" t="s">
        <v>637</v>
      </c>
      <c r="N1819" s="56" t="s">
        <v>1043</v>
      </c>
      <c r="O1819" s="56" t="s">
        <v>943</v>
      </c>
      <c r="P1819" s="1" t="s">
        <v>110</v>
      </c>
      <c r="Q1819" s="56" t="s">
        <v>552</v>
      </c>
      <c r="R1819" s="56" t="s">
        <v>339</v>
      </c>
      <c r="S1819" s="56">
        <v>161941</v>
      </c>
      <c r="T1819" s="1" t="s">
        <v>465</v>
      </c>
      <c r="U1819" s="56">
        <v>41609</v>
      </c>
      <c r="V1819" s="56">
        <v>42916</v>
      </c>
      <c r="W1819" s="56">
        <v>41579</v>
      </c>
      <c r="X1819" s="56">
        <v>42916</v>
      </c>
      <c r="Y1819" s="56" t="s">
        <v>340</v>
      </c>
      <c r="Z1819" s="56" t="s">
        <v>341</v>
      </c>
      <c r="AA1819" s="56" t="s">
        <v>342</v>
      </c>
      <c r="AB1819" s="56" t="s">
        <v>339</v>
      </c>
      <c r="AC1819" s="56" t="s">
        <v>342</v>
      </c>
      <c r="AD1819" s="56" t="s">
        <v>342</v>
      </c>
      <c r="AE1819" s="56" t="s">
        <v>334</v>
      </c>
      <c r="AF1819" s="56" t="s">
        <v>292</v>
      </c>
      <c r="AG1819" s="56">
        <v>2014</v>
      </c>
      <c r="AH1819" s="56" t="s">
        <v>80</v>
      </c>
      <c r="AI1819" s="56" t="s">
        <v>348</v>
      </c>
      <c r="AJ1819" s="56">
        <v>2122</v>
      </c>
      <c r="AM1819" s="56">
        <v>42748</v>
      </c>
      <c r="AN1819" s="56" t="s">
        <v>638</v>
      </c>
      <c r="AO1819" s="1">
        <v>41554</v>
      </c>
      <c r="AP1819" s="56" t="s">
        <v>548</v>
      </c>
      <c r="AQ1819" s="56">
        <v>268</v>
      </c>
      <c r="AR1819" s="56">
        <v>0</v>
      </c>
      <c r="AS1819" s="56" t="s">
        <v>346</v>
      </c>
      <c r="AT1819" s="56">
        <v>1003</v>
      </c>
      <c r="AU1819" s="56" t="s">
        <v>369</v>
      </c>
      <c r="AX1819" s="56">
        <v>50</v>
      </c>
      <c r="BB1819" s="56" t="s">
        <v>339</v>
      </c>
      <c r="BC1819" s="56" t="s">
        <v>263</v>
      </c>
      <c r="BD1819" s="56" t="s">
        <v>349</v>
      </c>
      <c r="BE1819" s="56" t="s">
        <v>347</v>
      </c>
      <c r="BF1819" s="56" t="s">
        <v>334</v>
      </c>
      <c r="BG1819" s="56" t="s">
        <v>640</v>
      </c>
      <c r="BH1819" s="56">
        <v>0</v>
      </c>
      <c r="BI1819" s="56">
        <v>0</v>
      </c>
      <c r="BJ1819" s="56">
        <v>1</v>
      </c>
    </row>
    <row r="1820" spans="1:62" hidden="1" x14ac:dyDescent="0.3">
      <c r="A1820" s="56">
        <v>49223724</v>
      </c>
      <c r="B1820" s="86">
        <v>599765</v>
      </c>
      <c r="C1820" s="1">
        <v>42893</v>
      </c>
      <c r="D1820" s="56" t="s">
        <v>634</v>
      </c>
      <c r="E1820" s="56" t="s">
        <v>635</v>
      </c>
      <c r="F1820" s="56" t="s">
        <v>334</v>
      </c>
      <c r="G1820" s="56" t="s">
        <v>335</v>
      </c>
      <c r="H1820" s="56" t="s">
        <v>336</v>
      </c>
      <c r="I1820" s="56" t="s">
        <v>636</v>
      </c>
      <c r="K1820" s="56" t="s">
        <v>337</v>
      </c>
      <c r="L1820" s="56" t="s">
        <v>545</v>
      </c>
      <c r="M1820" s="56" t="s">
        <v>637</v>
      </c>
      <c r="N1820" s="56" t="s">
        <v>1043</v>
      </c>
      <c r="O1820" s="56" t="s">
        <v>943</v>
      </c>
      <c r="P1820" s="1" t="s">
        <v>110</v>
      </c>
      <c r="Q1820" s="56" t="s">
        <v>552</v>
      </c>
      <c r="R1820" s="56" t="s">
        <v>339</v>
      </c>
      <c r="S1820" s="56">
        <v>264399</v>
      </c>
      <c r="T1820" s="1" t="s">
        <v>478</v>
      </c>
      <c r="U1820" s="56">
        <v>41609</v>
      </c>
      <c r="V1820" s="56">
        <v>42916</v>
      </c>
      <c r="W1820" s="56">
        <v>41579</v>
      </c>
      <c r="X1820" s="56">
        <v>42735</v>
      </c>
      <c r="Y1820" s="56" t="s">
        <v>340</v>
      </c>
      <c r="Z1820" s="56" t="s">
        <v>341</v>
      </c>
      <c r="AA1820" s="56" t="s">
        <v>342</v>
      </c>
      <c r="AB1820" s="56" t="s">
        <v>339</v>
      </c>
      <c r="AC1820" s="56" t="s">
        <v>342</v>
      </c>
      <c r="AD1820" s="56" t="s">
        <v>347</v>
      </c>
      <c r="AE1820" s="56" t="s">
        <v>354</v>
      </c>
      <c r="AF1820" s="56" t="s">
        <v>291</v>
      </c>
      <c r="AG1820" s="56">
        <v>2016</v>
      </c>
      <c r="AH1820" s="56" t="s">
        <v>80</v>
      </c>
      <c r="AI1820" s="56" t="s">
        <v>344</v>
      </c>
      <c r="AJ1820" s="56">
        <v>783</v>
      </c>
      <c r="AK1820" s="1">
        <v>42551</v>
      </c>
      <c r="AL1820" s="56" t="s">
        <v>647</v>
      </c>
      <c r="AM1820" s="56">
        <v>42653</v>
      </c>
      <c r="AN1820" s="56" t="s">
        <v>592</v>
      </c>
      <c r="AO1820" s="1">
        <v>42584</v>
      </c>
      <c r="AP1820" s="56" t="s">
        <v>592</v>
      </c>
      <c r="AQ1820" s="56">
        <v>40</v>
      </c>
      <c r="AR1820" s="56">
        <v>0</v>
      </c>
      <c r="AS1820" s="56" t="s">
        <v>346</v>
      </c>
      <c r="BB1820" s="56" t="s">
        <v>339</v>
      </c>
      <c r="BC1820" s="56" t="s">
        <v>263</v>
      </c>
      <c r="BD1820" s="56" t="s">
        <v>349</v>
      </c>
      <c r="BE1820" s="56" t="s">
        <v>347</v>
      </c>
      <c r="BF1820" s="56" t="s">
        <v>334</v>
      </c>
      <c r="BG1820" s="56" t="s">
        <v>640</v>
      </c>
      <c r="BH1820" s="56">
        <v>0</v>
      </c>
      <c r="BI1820" s="56">
        <v>0</v>
      </c>
      <c r="BJ1820" s="56">
        <v>0</v>
      </c>
    </row>
    <row r="1821" spans="1:62" hidden="1" x14ac:dyDescent="0.3">
      <c r="A1821" s="56">
        <v>49223703</v>
      </c>
      <c r="B1821" s="86">
        <v>599765</v>
      </c>
      <c r="C1821" s="1">
        <v>42893</v>
      </c>
      <c r="D1821" s="56" t="s">
        <v>634</v>
      </c>
      <c r="E1821" s="56" t="s">
        <v>635</v>
      </c>
      <c r="F1821" s="56" t="s">
        <v>334</v>
      </c>
      <c r="G1821" s="56" t="s">
        <v>335</v>
      </c>
      <c r="H1821" s="56" t="s">
        <v>336</v>
      </c>
      <c r="I1821" s="56" t="s">
        <v>636</v>
      </c>
      <c r="K1821" s="56" t="s">
        <v>337</v>
      </c>
      <c r="L1821" s="56" t="s">
        <v>545</v>
      </c>
      <c r="M1821" s="56" t="s">
        <v>637</v>
      </c>
      <c r="N1821" s="56" t="s">
        <v>1043</v>
      </c>
      <c r="O1821" s="56" t="s">
        <v>943</v>
      </c>
      <c r="P1821" s="1" t="s">
        <v>110</v>
      </c>
      <c r="Q1821" s="56" t="s">
        <v>552</v>
      </c>
      <c r="R1821" s="56" t="s">
        <v>339</v>
      </c>
      <c r="S1821" s="56">
        <v>264527</v>
      </c>
      <c r="T1821" s="1" t="s">
        <v>472</v>
      </c>
      <c r="U1821" s="56">
        <v>41609</v>
      </c>
      <c r="V1821" s="56">
        <v>42916</v>
      </c>
      <c r="W1821" s="56">
        <v>41609</v>
      </c>
      <c r="X1821" s="56">
        <v>42916</v>
      </c>
      <c r="Y1821" s="56" t="s">
        <v>356</v>
      </c>
      <c r="Z1821" s="56" t="s">
        <v>341</v>
      </c>
      <c r="AA1821" s="56" t="s">
        <v>342</v>
      </c>
      <c r="AB1821" s="56" t="s">
        <v>339</v>
      </c>
      <c r="AC1821" s="56" t="s">
        <v>342</v>
      </c>
      <c r="AD1821" s="56" t="s">
        <v>347</v>
      </c>
      <c r="AE1821" s="56" t="s">
        <v>334</v>
      </c>
      <c r="AF1821" s="56" t="s">
        <v>292</v>
      </c>
      <c r="AG1821" s="56">
        <v>2016</v>
      </c>
      <c r="AH1821" s="56" t="s">
        <v>80</v>
      </c>
      <c r="AI1821" s="56" t="s">
        <v>344</v>
      </c>
      <c r="AJ1821" s="56">
        <v>43000</v>
      </c>
      <c r="AM1821" s="56">
        <v>42748</v>
      </c>
      <c r="AN1821" s="56" t="s">
        <v>638</v>
      </c>
      <c r="AO1821" s="1">
        <v>42608</v>
      </c>
      <c r="AP1821" s="56" t="s">
        <v>592</v>
      </c>
      <c r="AQ1821" s="56">
        <v>54344</v>
      </c>
      <c r="AR1821" s="56">
        <v>0</v>
      </c>
      <c r="AS1821" s="56" t="s">
        <v>346</v>
      </c>
      <c r="AT1821" s="56">
        <v>1003</v>
      </c>
      <c r="AU1821" s="56" t="s">
        <v>369</v>
      </c>
      <c r="BB1821" s="56" t="s">
        <v>339</v>
      </c>
      <c r="BC1821" s="56" t="s">
        <v>263</v>
      </c>
      <c r="BD1821" s="56" t="s">
        <v>349</v>
      </c>
      <c r="BE1821" s="56" t="s">
        <v>347</v>
      </c>
      <c r="BF1821" s="56" t="s">
        <v>334</v>
      </c>
      <c r="BG1821" s="56" t="s">
        <v>640</v>
      </c>
      <c r="BH1821" s="56">
        <v>0</v>
      </c>
      <c r="BI1821" s="56">
        <v>0</v>
      </c>
      <c r="BJ1821" s="56">
        <v>1</v>
      </c>
    </row>
    <row r="1822" spans="1:62" hidden="1" x14ac:dyDescent="0.3">
      <c r="A1822" s="56">
        <v>49223695</v>
      </c>
      <c r="B1822" s="86">
        <v>599765</v>
      </c>
      <c r="C1822" s="1">
        <v>42893</v>
      </c>
      <c r="D1822" s="56" t="s">
        <v>634</v>
      </c>
      <c r="E1822" s="56" t="s">
        <v>635</v>
      </c>
      <c r="F1822" s="56" t="s">
        <v>334</v>
      </c>
      <c r="G1822" s="56" t="s">
        <v>335</v>
      </c>
      <c r="H1822" s="56" t="s">
        <v>336</v>
      </c>
      <c r="I1822" s="56" t="s">
        <v>636</v>
      </c>
      <c r="K1822" s="56" t="s">
        <v>337</v>
      </c>
      <c r="L1822" s="56" t="s">
        <v>545</v>
      </c>
      <c r="M1822" s="56" t="s">
        <v>637</v>
      </c>
      <c r="N1822" s="56" t="s">
        <v>1043</v>
      </c>
      <c r="O1822" s="56" t="s">
        <v>943</v>
      </c>
      <c r="P1822" s="1" t="s">
        <v>110</v>
      </c>
      <c r="Q1822" s="56" t="s">
        <v>552</v>
      </c>
      <c r="R1822" s="56" t="s">
        <v>339</v>
      </c>
      <c r="S1822" s="56">
        <v>264527</v>
      </c>
      <c r="T1822" s="1" t="s">
        <v>472</v>
      </c>
      <c r="U1822" s="56">
        <v>41609</v>
      </c>
      <c r="V1822" s="56">
        <v>42916</v>
      </c>
      <c r="W1822" s="56">
        <v>41609</v>
      </c>
      <c r="X1822" s="56">
        <v>42916</v>
      </c>
      <c r="Y1822" s="56" t="s">
        <v>356</v>
      </c>
      <c r="Z1822" s="56" t="s">
        <v>341</v>
      </c>
      <c r="AA1822" s="56" t="s">
        <v>342</v>
      </c>
      <c r="AB1822" s="56" t="s">
        <v>339</v>
      </c>
      <c r="AC1822" s="56" t="s">
        <v>342</v>
      </c>
      <c r="AD1822" s="56" t="s">
        <v>347</v>
      </c>
      <c r="AE1822" s="56" t="s">
        <v>334</v>
      </c>
      <c r="AF1822" s="56" t="s">
        <v>291</v>
      </c>
      <c r="AG1822" s="56">
        <v>2016</v>
      </c>
      <c r="AH1822" s="56" t="s">
        <v>80</v>
      </c>
      <c r="AI1822" s="56" t="s">
        <v>348</v>
      </c>
      <c r="AJ1822" s="56">
        <v>42685</v>
      </c>
      <c r="AK1822" s="1">
        <v>42369</v>
      </c>
      <c r="AM1822" s="56">
        <v>42748</v>
      </c>
      <c r="AN1822" s="56" t="s">
        <v>638</v>
      </c>
      <c r="AO1822" s="1">
        <v>42587</v>
      </c>
      <c r="AP1822" s="56" t="s">
        <v>592</v>
      </c>
      <c r="AQ1822" s="56">
        <v>54344</v>
      </c>
      <c r="AR1822" s="56">
        <v>0</v>
      </c>
      <c r="AS1822" s="56" t="s">
        <v>346</v>
      </c>
      <c r="AT1822" s="56">
        <v>1003</v>
      </c>
      <c r="AU1822" s="56" t="s">
        <v>369</v>
      </c>
      <c r="BB1822" s="56" t="s">
        <v>339</v>
      </c>
      <c r="BC1822" s="56" t="s">
        <v>263</v>
      </c>
      <c r="BD1822" s="56" t="s">
        <v>349</v>
      </c>
      <c r="BE1822" s="56" t="s">
        <v>347</v>
      </c>
      <c r="BF1822" s="56" t="s">
        <v>334</v>
      </c>
      <c r="BG1822" s="56" t="s">
        <v>640</v>
      </c>
      <c r="BH1822" s="56">
        <v>0</v>
      </c>
      <c r="BI1822" s="56">
        <v>0</v>
      </c>
      <c r="BJ1822" s="56">
        <v>1</v>
      </c>
    </row>
    <row r="1823" spans="1:62" hidden="1" x14ac:dyDescent="0.3">
      <c r="A1823" s="56">
        <v>49223691</v>
      </c>
      <c r="B1823" s="86">
        <v>599765</v>
      </c>
      <c r="C1823" s="1">
        <v>42893</v>
      </c>
      <c r="D1823" s="56" t="s">
        <v>634</v>
      </c>
      <c r="E1823" s="56" t="s">
        <v>635</v>
      </c>
      <c r="F1823" s="56" t="s">
        <v>334</v>
      </c>
      <c r="G1823" s="56" t="s">
        <v>335</v>
      </c>
      <c r="H1823" s="56" t="s">
        <v>336</v>
      </c>
      <c r="I1823" s="56" t="s">
        <v>636</v>
      </c>
      <c r="K1823" s="56" t="s">
        <v>337</v>
      </c>
      <c r="L1823" s="56" t="s">
        <v>545</v>
      </c>
      <c r="M1823" s="56" t="s">
        <v>637</v>
      </c>
      <c r="N1823" s="56" t="s">
        <v>1043</v>
      </c>
      <c r="O1823" s="56" t="s">
        <v>943</v>
      </c>
      <c r="P1823" s="1" t="s">
        <v>110</v>
      </c>
      <c r="Q1823" s="56" t="s">
        <v>552</v>
      </c>
      <c r="R1823" s="56" t="s">
        <v>339</v>
      </c>
      <c r="S1823" s="56">
        <v>264527</v>
      </c>
      <c r="T1823" s="1" t="s">
        <v>472</v>
      </c>
      <c r="U1823" s="56">
        <v>41609</v>
      </c>
      <c r="V1823" s="56">
        <v>42916</v>
      </c>
      <c r="W1823" s="56">
        <v>41609</v>
      </c>
      <c r="X1823" s="56">
        <v>42916</v>
      </c>
      <c r="Y1823" s="56" t="s">
        <v>356</v>
      </c>
      <c r="Z1823" s="56" t="s">
        <v>341</v>
      </c>
      <c r="AA1823" s="56" t="s">
        <v>342</v>
      </c>
      <c r="AB1823" s="56" t="s">
        <v>339</v>
      </c>
      <c r="AC1823" s="56" t="s">
        <v>342</v>
      </c>
      <c r="AD1823" s="56" t="s">
        <v>347</v>
      </c>
      <c r="AE1823" s="56" t="s">
        <v>334</v>
      </c>
      <c r="AF1823" s="56" t="s">
        <v>224</v>
      </c>
      <c r="AG1823" s="56">
        <v>2014</v>
      </c>
      <c r="AH1823" s="56" t="s">
        <v>80</v>
      </c>
      <c r="AI1823" s="56" t="s">
        <v>339</v>
      </c>
      <c r="AJ1823" s="56">
        <v>31110</v>
      </c>
      <c r="AM1823" s="56">
        <v>42748</v>
      </c>
      <c r="AN1823" s="56" t="s">
        <v>638</v>
      </c>
      <c r="AO1823" s="1">
        <v>42646</v>
      </c>
      <c r="AP1823" s="56" t="s">
        <v>592</v>
      </c>
      <c r="AQ1823" s="56">
        <v>54344</v>
      </c>
      <c r="AR1823" s="56">
        <v>0</v>
      </c>
      <c r="AS1823" s="56" t="s">
        <v>346</v>
      </c>
      <c r="AT1823" s="56">
        <v>1003</v>
      </c>
      <c r="AU1823" s="56" t="s">
        <v>369</v>
      </c>
      <c r="BB1823" s="56" t="s">
        <v>339</v>
      </c>
      <c r="BC1823" s="56" t="s">
        <v>263</v>
      </c>
      <c r="BD1823" s="56" t="s">
        <v>349</v>
      </c>
      <c r="BE1823" s="56" t="s">
        <v>347</v>
      </c>
      <c r="BF1823" s="56" t="s">
        <v>334</v>
      </c>
      <c r="BG1823" s="56" t="s">
        <v>640</v>
      </c>
      <c r="BH1823" s="56">
        <v>0</v>
      </c>
      <c r="BI1823" s="56">
        <v>0</v>
      </c>
      <c r="BJ1823" s="56">
        <v>1</v>
      </c>
    </row>
    <row r="1824" spans="1:62" hidden="1" x14ac:dyDescent="0.3">
      <c r="A1824" s="56">
        <v>49223689</v>
      </c>
      <c r="B1824" s="86">
        <v>599765</v>
      </c>
      <c r="C1824" s="1">
        <v>42893</v>
      </c>
      <c r="D1824" s="56" t="s">
        <v>634</v>
      </c>
      <c r="E1824" s="56" t="s">
        <v>635</v>
      </c>
      <c r="F1824" s="56" t="s">
        <v>334</v>
      </c>
      <c r="G1824" s="56" t="s">
        <v>335</v>
      </c>
      <c r="H1824" s="56" t="s">
        <v>336</v>
      </c>
      <c r="I1824" s="56" t="s">
        <v>636</v>
      </c>
      <c r="K1824" s="56" t="s">
        <v>337</v>
      </c>
      <c r="L1824" s="56" t="s">
        <v>545</v>
      </c>
      <c r="M1824" s="56" t="s">
        <v>637</v>
      </c>
      <c r="N1824" s="56" t="s">
        <v>1043</v>
      </c>
      <c r="O1824" s="56" t="s">
        <v>943</v>
      </c>
      <c r="P1824" s="1" t="s">
        <v>110</v>
      </c>
      <c r="Q1824" s="56" t="s">
        <v>552</v>
      </c>
      <c r="R1824" s="56" t="s">
        <v>339</v>
      </c>
      <c r="S1824" s="56">
        <v>161941</v>
      </c>
      <c r="T1824" s="1" t="s">
        <v>465</v>
      </c>
      <c r="U1824" s="56">
        <v>41609</v>
      </c>
      <c r="V1824" s="56">
        <v>42916</v>
      </c>
      <c r="W1824" s="56">
        <v>41579</v>
      </c>
      <c r="X1824" s="56">
        <v>42916</v>
      </c>
      <c r="Y1824" s="56" t="s">
        <v>340</v>
      </c>
      <c r="Z1824" s="56" t="s">
        <v>341</v>
      </c>
      <c r="AA1824" s="56" t="s">
        <v>342</v>
      </c>
      <c r="AB1824" s="56" t="s">
        <v>339</v>
      </c>
      <c r="AC1824" s="56" t="s">
        <v>342</v>
      </c>
      <c r="AD1824" s="56" t="s">
        <v>342</v>
      </c>
      <c r="AE1824" s="56" t="s">
        <v>334</v>
      </c>
      <c r="AF1824" s="56" t="s">
        <v>292</v>
      </c>
      <c r="AG1824" s="56">
        <v>2016</v>
      </c>
      <c r="AH1824" s="56" t="s">
        <v>80</v>
      </c>
      <c r="AI1824" s="56" t="s">
        <v>344</v>
      </c>
      <c r="AJ1824" s="56">
        <v>29966</v>
      </c>
      <c r="AM1824" s="56">
        <v>42748</v>
      </c>
      <c r="AN1824" s="56" t="s">
        <v>638</v>
      </c>
      <c r="AO1824" s="1">
        <v>41965</v>
      </c>
      <c r="AP1824" s="56" t="s">
        <v>638</v>
      </c>
      <c r="AQ1824" s="56">
        <v>268</v>
      </c>
      <c r="AR1824" s="56">
        <v>0</v>
      </c>
      <c r="AS1824" s="56" t="s">
        <v>346</v>
      </c>
      <c r="AT1824" s="56">
        <v>1003</v>
      </c>
      <c r="AU1824" s="56" t="s">
        <v>369</v>
      </c>
      <c r="AX1824" s="56">
        <v>50</v>
      </c>
      <c r="BB1824" s="56" t="s">
        <v>339</v>
      </c>
      <c r="BC1824" s="56" t="s">
        <v>263</v>
      </c>
      <c r="BD1824" s="56" t="s">
        <v>349</v>
      </c>
      <c r="BE1824" s="56" t="s">
        <v>347</v>
      </c>
      <c r="BF1824" s="56" t="s">
        <v>334</v>
      </c>
      <c r="BG1824" s="56" t="s">
        <v>640</v>
      </c>
      <c r="BH1824" s="56">
        <v>0</v>
      </c>
      <c r="BI1824" s="56">
        <v>0</v>
      </c>
      <c r="BJ1824" s="56">
        <v>1</v>
      </c>
    </row>
    <row r="1825" spans="1:62" hidden="1" x14ac:dyDescent="0.3">
      <c r="A1825" s="56">
        <v>49223690</v>
      </c>
      <c r="B1825" s="86">
        <v>599765</v>
      </c>
      <c r="C1825" s="1">
        <v>42893</v>
      </c>
      <c r="D1825" s="56" t="s">
        <v>634</v>
      </c>
      <c r="E1825" s="56" t="s">
        <v>635</v>
      </c>
      <c r="F1825" s="56" t="s">
        <v>334</v>
      </c>
      <c r="G1825" s="56" t="s">
        <v>335</v>
      </c>
      <c r="H1825" s="56" t="s">
        <v>336</v>
      </c>
      <c r="I1825" s="56" t="s">
        <v>636</v>
      </c>
      <c r="K1825" s="56" t="s">
        <v>337</v>
      </c>
      <c r="L1825" s="56" t="s">
        <v>545</v>
      </c>
      <c r="M1825" s="56" t="s">
        <v>637</v>
      </c>
      <c r="N1825" s="56" t="s">
        <v>1043</v>
      </c>
      <c r="O1825" s="56" t="s">
        <v>943</v>
      </c>
      <c r="P1825" s="1" t="s">
        <v>110</v>
      </c>
      <c r="Q1825" s="56" t="s">
        <v>552</v>
      </c>
      <c r="R1825" s="56" t="s">
        <v>339</v>
      </c>
      <c r="S1825" s="56">
        <v>161941</v>
      </c>
      <c r="T1825" s="1" t="s">
        <v>465</v>
      </c>
      <c r="U1825" s="56">
        <v>41609</v>
      </c>
      <c r="V1825" s="56">
        <v>42916</v>
      </c>
      <c r="W1825" s="56">
        <v>41579</v>
      </c>
      <c r="X1825" s="56">
        <v>42916</v>
      </c>
      <c r="Y1825" s="56" t="s">
        <v>340</v>
      </c>
      <c r="Z1825" s="56" t="s">
        <v>341</v>
      </c>
      <c r="AA1825" s="56" t="s">
        <v>342</v>
      </c>
      <c r="AB1825" s="56" t="s">
        <v>339</v>
      </c>
      <c r="AC1825" s="56" t="s">
        <v>342</v>
      </c>
      <c r="AD1825" s="56" t="s">
        <v>342</v>
      </c>
      <c r="AE1825" s="56" t="s">
        <v>334</v>
      </c>
      <c r="AF1825" s="56" t="s">
        <v>292</v>
      </c>
      <c r="AG1825" s="56">
        <v>2017</v>
      </c>
      <c r="AH1825" s="56" t="s">
        <v>80</v>
      </c>
      <c r="AI1825" s="56" t="s">
        <v>348</v>
      </c>
      <c r="AJ1825" s="56">
        <v>24807</v>
      </c>
      <c r="AM1825" s="56">
        <v>42748</v>
      </c>
      <c r="AN1825" s="56" t="s">
        <v>638</v>
      </c>
      <c r="AO1825" s="1">
        <v>41965</v>
      </c>
      <c r="AP1825" s="56" t="s">
        <v>638</v>
      </c>
      <c r="AQ1825" s="56">
        <v>268</v>
      </c>
      <c r="AR1825" s="56">
        <v>0</v>
      </c>
      <c r="AS1825" s="56" t="s">
        <v>346</v>
      </c>
      <c r="AT1825" s="56">
        <v>1003</v>
      </c>
      <c r="AU1825" s="56" t="s">
        <v>369</v>
      </c>
      <c r="AX1825" s="56">
        <v>50</v>
      </c>
      <c r="BB1825" s="56" t="s">
        <v>339</v>
      </c>
      <c r="BC1825" s="56" t="s">
        <v>263</v>
      </c>
      <c r="BD1825" s="56" t="s">
        <v>349</v>
      </c>
      <c r="BE1825" s="56" t="s">
        <v>347</v>
      </c>
      <c r="BF1825" s="56" t="s">
        <v>334</v>
      </c>
      <c r="BG1825" s="56" t="s">
        <v>640</v>
      </c>
      <c r="BH1825" s="56">
        <v>0</v>
      </c>
      <c r="BI1825" s="56">
        <v>0</v>
      </c>
      <c r="BJ1825" s="56">
        <v>1</v>
      </c>
    </row>
    <row r="1826" spans="1:62" hidden="1" x14ac:dyDescent="0.3">
      <c r="A1826" s="56">
        <v>49223694</v>
      </c>
      <c r="B1826" s="86">
        <v>599765</v>
      </c>
      <c r="C1826" s="1">
        <v>42893</v>
      </c>
      <c r="D1826" s="56" t="s">
        <v>634</v>
      </c>
      <c r="E1826" s="56" t="s">
        <v>635</v>
      </c>
      <c r="F1826" s="56" t="s">
        <v>334</v>
      </c>
      <c r="G1826" s="56" t="s">
        <v>335</v>
      </c>
      <c r="H1826" s="56" t="s">
        <v>336</v>
      </c>
      <c r="I1826" s="56" t="s">
        <v>636</v>
      </c>
      <c r="K1826" s="56" t="s">
        <v>337</v>
      </c>
      <c r="L1826" s="56" t="s">
        <v>545</v>
      </c>
      <c r="M1826" s="56" t="s">
        <v>637</v>
      </c>
      <c r="N1826" s="56" t="s">
        <v>1043</v>
      </c>
      <c r="O1826" s="56" t="s">
        <v>943</v>
      </c>
      <c r="P1826" s="1" t="s">
        <v>110</v>
      </c>
      <c r="Q1826" s="56" t="s">
        <v>552</v>
      </c>
      <c r="R1826" s="56" t="s">
        <v>339</v>
      </c>
      <c r="S1826" s="56">
        <v>264527</v>
      </c>
      <c r="T1826" s="1" t="s">
        <v>472</v>
      </c>
      <c r="U1826" s="56">
        <v>41609</v>
      </c>
      <c r="V1826" s="56">
        <v>42916</v>
      </c>
      <c r="W1826" s="56">
        <v>41609</v>
      </c>
      <c r="X1826" s="56">
        <v>42916</v>
      </c>
      <c r="Y1826" s="56" t="s">
        <v>356</v>
      </c>
      <c r="Z1826" s="56" t="s">
        <v>341</v>
      </c>
      <c r="AA1826" s="56" t="s">
        <v>342</v>
      </c>
      <c r="AB1826" s="56" t="s">
        <v>339</v>
      </c>
      <c r="AC1826" s="56" t="s">
        <v>342</v>
      </c>
      <c r="AD1826" s="56" t="s">
        <v>347</v>
      </c>
      <c r="AE1826" s="56" t="s">
        <v>334</v>
      </c>
      <c r="AF1826" s="56" t="s">
        <v>291</v>
      </c>
      <c r="AG1826" s="56">
        <v>2015</v>
      </c>
      <c r="AH1826" s="56" t="s">
        <v>80</v>
      </c>
      <c r="AI1826" s="56" t="s">
        <v>344</v>
      </c>
      <c r="AJ1826" s="56">
        <v>39626</v>
      </c>
      <c r="AK1826" s="1">
        <v>42185</v>
      </c>
      <c r="AM1826" s="56">
        <v>42748</v>
      </c>
      <c r="AN1826" s="56" t="s">
        <v>638</v>
      </c>
      <c r="AO1826" s="1">
        <v>42587</v>
      </c>
      <c r="AP1826" s="56" t="s">
        <v>592</v>
      </c>
      <c r="AQ1826" s="56">
        <v>54344</v>
      </c>
      <c r="AR1826" s="56">
        <v>0</v>
      </c>
      <c r="AS1826" s="56" t="s">
        <v>346</v>
      </c>
      <c r="AT1826" s="56">
        <v>1003</v>
      </c>
      <c r="AU1826" s="56" t="s">
        <v>369</v>
      </c>
      <c r="BB1826" s="56" t="s">
        <v>339</v>
      </c>
      <c r="BC1826" s="56" t="s">
        <v>263</v>
      </c>
      <c r="BD1826" s="56" t="s">
        <v>349</v>
      </c>
      <c r="BE1826" s="56" t="s">
        <v>347</v>
      </c>
      <c r="BF1826" s="56" t="s">
        <v>334</v>
      </c>
      <c r="BG1826" s="56" t="s">
        <v>640</v>
      </c>
      <c r="BH1826" s="56">
        <v>0</v>
      </c>
      <c r="BI1826" s="56">
        <v>0</v>
      </c>
      <c r="BJ1826" s="56">
        <v>1</v>
      </c>
    </row>
    <row r="1827" spans="1:62" hidden="1" x14ac:dyDescent="0.3">
      <c r="A1827" s="56">
        <v>49223692</v>
      </c>
      <c r="B1827" s="86">
        <v>599765</v>
      </c>
      <c r="C1827" s="1">
        <v>42893</v>
      </c>
      <c r="D1827" s="56" t="s">
        <v>634</v>
      </c>
      <c r="E1827" s="56" t="s">
        <v>635</v>
      </c>
      <c r="F1827" s="56" t="s">
        <v>334</v>
      </c>
      <c r="G1827" s="56" t="s">
        <v>335</v>
      </c>
      <c r="H1827" s="56" t="s">
        <v>336</v>
      </c>
      <c r="I1827" s="56" t="s">
        <v>636</v>
      </c>
      <c r="K1827" s="56" t="s">
        <v>337</v>
      </c>
      <c r="L1827" s="56" t="s">
        <v>545</v>
      </c>
      <c r="M1827" s="56" t="s">
        <v>637</v>
      </c>
      <c r="N1827" s="56" t="s">
        <v>1043</v>
      </c>
      <c r="O1827" s="56" t="s">
        <v>943</v>
      </c>
      <c r="P1827" s="1" t="s">
        <v>110</v>
      </c>
      <c r="Q1827" s="56" t="s">
        <v>552</v>
      </c>
      <c r="R1827" s="56" t="s">
        <v>339</v>
      </c>
      <c r="S1827" s="56">
        <v>264527</v>
      </c>
      <c r="T1827" s="1" t="s">
        <v>472</v>
      </c>
      <c r="U1827" s="56">
        <v>41609</v>
      </c>
      <c r="V1827" s="56">
        <v>42916</v>
      </c>
      <c r="W1827" s="56">
        <v>41609</v>
      </c>
      <c r="X1827" s="56">
        <v>42916</v>
      </c>
      <c r="Y1827" s="56" t="s">
        <v>356</v>
      </c>
      <c r="Z1827" s="56" t="s">
        <v>341</v>
      </c>
      <c r="AA1827" s="56" t="s">
        <v>342</v>
      </c>
      <c r="AB1827" s="56" t="s">
        <v>339</v>
      </c>
      <c r="AC1827" s="56" t="s">
        <v>342</v>
      </c>
      <c r="AD1827" s="56" t="s">
        <v>347</v>
      </c>
      <c r="AE1827" s="56" t="s">
        <v>334</v>
      </c>
      <c r="AF1827" s="56" t="s">
        <v>291</v>
      </c>
      <c r="AG1827" s="56">
        <v>2014</v>
      </c>
      <c r="AH1827" s="56" t="s">
        <v>80</v>
      </c>
      <c r="AI1827" s="56" t="s">
        <v>344</v>
      </c>
      <c r="AJ1827" s="56">
        <v>29064</v>
      </c>
      <c r="AK1827" s="1">
        <v>41820</v>
      </c>
      <c r="AM1827" s="56">
        <v>42748</v>
      </c>
      <c r="AN1827" s="56" t="s">
        <v>638</v>
      </c>
      <c r="AO1827" s="1">
        <v>42587</v>
      </c>
      <c r="AP1827" s="56" t="s">
        <v>592</v>
      </c>
      <c r="AQ1827" s="56">
        <v>54344</v>
      </c>
      <c r="AR1827" s="56">
        <v>0</v>
      </c>
      <c r="AS1827" s="56" t="s">
        <v>346</v>
      </c>
      <c r="AT1827" s="56">
        <v>1003</v>
      </c>
      <c r="AU1827" s="56" t="s">
        <v>369</v>
      </c>
      <c r="BB1827" s="56" t="s">
        <v>339</v>
      </c>
      <c r="BC1827" s="56" t="s">
        <v>263</v>
      </c>
      <c r="BD1827" s="56" t="s">
        <v>349</v>
      </c>
      <c r="BE1827" s="56" t="s">
        <v>347</v>
      </c>
      <c r="BF1827" s="56" t="s">
        <v>334</v>
      </c>
      <c r="BG1827" s="56" t="s">
        <v>640</v>
      </c>
      <c r="BH1827" s="56">
        <v>0</v>
      </c>
      <c r="BI1827" s="56">
        <v>0</v>
      </c>
      <c r="BJ1827" s="56">
        <v>1</v>
      </c>
    </row>
    <row r="1828" spans="1:62" hidden="1" x14ac:dyDescent="0.3">
      <c r="A1828" s="56">
        <v>49223693</v>
      </c>
      <c r="B1828" s="86">
        <v>599765</v>
      </c>
      <c r="C1828" s="1">
        <v>42893</v>
      </c>
      <c r="D1828" s="56" t="s">
        <v>634</v>
      </c>
      <c r="E1828" s="56" t="s">
        <v>635</v>
      </c>
      <c r="F1828" s="56" t="s">
        <v>334</v>
      </c>
      <c r="G1828" s="56" t="s">
        <v>335</v>
      </c>
      <c r="H1828" s="56" t="s">
        <v>336</v>
      </c>
      <c r="I1828" s="56" t="s">
        <v>636</v>
      </c>
      <c r="K1828" s="56" t="s">
        <v>337</v>
      </c>
      <c r="L1828" s="56" t="s">
        <v>545</v>
      </c>
      <c r="M1828" s="56" t="s">
        <v>637</v>
      </c>
      <c r="N1828" s="56" t="s">
        <v>1043</v>
      </c>
      <c r="O1828" s="56" t="s">
        <v>943</v>
      </c>
      <c r="P1828" s="1" t="s">
        <v>110</v>
      </c>
      <c r="Q1828" s="56" t="s">
        <v>552</v>
      </c>
      <c r="R1828" s="56" t="s">
        <v>339</v>
      </c>
      <c r="S1828" s="56">
        <v>264527</v>
      </c>
      <c r="T1828" s="1" t="s">
        <v>472</v>
      </c>
      <c r="U1828" s="56">
        <v>41609</v>
      </c>
      <c r="V1828" s="56">
        <v>42916</v>
      </c>
      <c r="W1828" s="56">
        <v>41609</v>
      </c>
      <c r="X1828" s="56">
        <v>42916</v>
      </c>
      <c r="Y1828" s="56" t="s">
        <v>356</v>
      </c>
      <c r="Z1828" s="56" t="s">
        <v>341</v>
      </c>
      <c r="AA1828" s="56" t="s">
        <v>342</v>
      </c>
      <c r="AB1828" s="56" t="s">
        <v>339</v>
      </c>
      <c r="AC1828" s="56" t="s">
        <v>342</v>
      </c>
      <c r="AD1828" s="56" t="s">
        <v>347</v>
      </c>
      <c r="AE1828" s="56" t="s">
        <v>334</v>
      </c>
      <c r="AF1828" s="56" t="s">
        <v>291</v>
      </c>
      <c r="AG1828" s="56">
        <v>2015</v>
      </c>
      <c r="AH1828" s="56" t="s">
        <v>80</v>
      </c>
      <c r="AI1828" s="56" t="s">
        <v>348</v>
      </c>
      <c r="AJ1828" s="56">
        <v>35650</v>
      </c>
      <c r="AK1828" s="1">
        <v>42004</v>
      </c>
      <c r="AM1828" s="56">
        <v>42748</v>
      </c>
      <c r="AN1828" s="56" t="s">
        <v>638</v>
      </c>
      <c r="AO1828" s="1">
        <v>42587</v>
      </c>
      <c r="AP1828" s="56" t="s">
        <v>592</v>
      </c>
      <c r="AQ1828" s="56">
        <v>54344</v>
      </c>
      <c r="AR1828" s="56">
        <v>0</v>
      </c>
      <c r="AS1828" s="56" t="s">
        <v>346</v>
      </c>
      <c r="AT1828" s="56">
        <v>1003</v>
      </c>
      <c r="AU1828" s="56" t="s">
        <v>369</v>
      </c>
      <c r="BB1828" s="56" t="s">
        <v>339</v>
      </c>
      <c r="BC1828" s="56" t="s">
        <v>263</v>
      </c>
      <c r="BD1828" s="56" t="s">
        <v>349</v>
      </c>
      <c r="BE1828" s="56" t="s">
        <v>347</v>
      </c>
      <c r="BF1828" s="56" t="s">
        <v>334</v>
      </c>
      <c r="BG1828" s="56" t="s">
        <v>640</v>
      </c>
      <c r="BH1828" s="56">
        <v>0</v>
      </c>
      <c r="BI1828" s="56">
        <v>0</v>
      </c>
      <c r="BJ1828" s="56">
        <v>1</v>
      </c>
    </row>
    <row r="1829" spans="1:62" hidden="1" x14ac:dyDescent="0.3">
      <c r="A1829" s="56">
        <v>49223702</v>
      </c>
      <c r="B1829" s="86">
        <v>599765</v>
      </c>
      <c r="C1829" s="1">
        <v>42893</v>
      </c>
      <c r="D1829" s="56" t="s">
        <v>634</v>
      </c>
      <c r="E1829" s="56" t="s">
        <v>635</v>
      </c>
      <c r="F1829" s="56" t="s">
        <v>334</v>
      </c>
      <c r="G1829" s="56" t="s">
        <v>335</v>
      </c>
      <c r="H1829" s="56" t="s">
        <v>336</v>
      </c>
      <c r="I1829" s="56" t="s">
        <v>636</v>
      </c>
      <c r="K1829" s="56" t="s">
        <v>337</v>
      </c>
      <c r="L1829" s="56" t="s">
        <v>545</v>
      </c>
      <c r="M1829" s="56" t="s">
        <v>637</v>
      </c>
      <c r="N1829" s="56" t="s">
        <v>1043</v>
      </c>
      <c r="O1829" s="56" t="s">
        <v>943</v>
      </c>
      <c r="P1829" s="1" t="s">
        <v>110</v>
      </c>
      <c r="Q1829" s="56" t="s">
        <v>552</v>
      </c>
      <c r="R1829" s="56" t="s">
        <v>339</v>
      </c>
      <c r="S1829" s="56">
        <v>264527</v>
      </c>
      <c r="T1829" s="1" t="s">
        <v>472</v>
      </c>
      <c r="U1829" s="56">
        <v>41609</v>
      </c>
      <c r="V1829" s="56">
        <v>42916</v>
      </c>
      <c r="W1829" s="56">
        <v>41609</v>
      </c>
      <c r="X1829" s="56">
        <v>42916</v>
      </c>
      <c r="Y1829" s="56" t="s">
        <v>356</v>
      </c>
      <c r="Z1829" s="56" t="s">
        <v>341</v>
      </c>
      <c r="AA1829" s="56" t="s">
        <v>342</v>
      </c>
      <c r="AB1829" s="56" t="s">
        <v>339</v>
      </c>
      <c r="AC1829" s="56" t="s">
        <v>342</v>
      </c>
      <c r="AD1829" s="56" t="s">
        <v>347</v>
      </c>
      <c r="AE1829" s="56" t="s">
        <v>334</v>
      </c>
      <c r="AF1829" s="56" t="s">
        <v>292</v>
      </c>
      <c r="AG1829" s="56">
        <v>2016</v>
      </c>
      <c r="AH1829" s="56" t="s">
        <v>80</v>
      </c>
      <c r="AI1829" s="56" t="s">
        <v>348</v>
      </c>
      <c r="AJ1829" s="56">
        <v>42000</v>
      </c>
      <c r="AM1829" s="56">
        <v>42748</v>
      </c>
      <c r="AN1829" s="56" t="s">
        <v>638</v>
      </c>
      <c r="AO1829" s="1">
        <v>42608</v>
      </c>
      <c r="AP1829" s="56" t="s">
        <v>592</v>
      </c>
      <c r="AQ1829" s="56">
        <v>54344</v>
      </c>
      <c r="AR1829" s="56">
        <v>0</v>
      </c>
      <c r="AS1829" s="56" t="s">
        <v>346</v>
      </c>
      <c r="AT1829" s="56">
        <v>1003</v>
      </c>
      <c r="AU1829" s="56" t="s">
        <v>369</v>
      </c>
      <c r="BB1829" s="56" t="s">
        <v>339</v>
      </c>
      <c r="BC1829" s="56" t="s">
        <v>263</v>
      </c>
      <c r="BD1829" s="56" t="s">
        <v>349</v>
      </c>
      <c r="BE1829" s="56" t="s">
        <v>347</v>
      </c>
      <c r="BF1829" s="56" t="s">
        <v>334</v>
      </c>
      <c r="BG1829" s="56" t="s">
        <v>640</v>
      </c>
      <c r="BH1829" s="56">
        <v>0</v>
      </c>
      <c r="BI1829" s="56">
        <v>0</v>
      </c>
      <c r="BJ1829" s="56">
        <v>1</v>
      </c>
    </row>
    <row r="1830" spans="1:62" hidden="1" x14ac:dyDescent="0.3">
      <c r="A1830" s="56">
        <v>49223698</v>
      </c>
      <c r="B1830" s="86">
        <v>599765</v>
      </c>
      <c r="C1830" s="1">
        <v>42893</v>
      </c>
      <c r="D1830" s="56" t="s">
        <v>634</v>
      </c>
      <c r="E1830" s="56" t="s">
        <v>635</v>
      </c>
      <c r="F1830" s="56" t="s">
        <v>334</v>
      </c>
      <c r="G1830" s="56" t="s">
        <v>335</v>
      </c>
      <c r="H1830" s="56" t="s">
        <v>336</v>
      </c>
      <c r="I1830" s="56" t="s">
        <v>636</v>
      </c>
      <c r="K1830" s="56" t="s">
        <v>337</v>
      </c>
      <c r="L1830" s="56" t="s">
        <v>545</v>
      </c>
      <c r="M1830" s="56" t="s">
        <v>637</v>
      </c>
      <c r="N1830" s="56" t="s">
        <v>1043</v>
      </c>
      <c r="O1830" s="56" t="s">
        <v>943</v>
      </c>
      <c r="P1830" s="1" t="s">
        <v>110</v>
      </c>
      <c r="Q1830" s="56" t="s">
        <v>552</v>
      </c>
      <c r="R1830" s="56" t="s">
        <v>339</v>
      </c>
      <c r="S1830" s="56">
        <v>264527</v>
      </c>
      <c r="T1830" s="1" t="s">
        <v>472</v>
      </c>
      <c r="U1830" s="56">
        <v>41609</v>
      </c>
      <c r="V1830" s="56">
        <v>42916</v>
      </c>
      <c r="W1830" s="56">
        <v>41609</v>
      </c>
      <c r="X1830" s="56">
        <v>42916</v>
      </c>
      <c r="Y1830" s="56" t="s">
        <v>356</v>
      </c>
      <c r="Z1830" s="56" t="s">
        <v>341</v>
      </c>
      <c r="AA1830" s="56" t="s">
        <v>342</v>
      </c>
      <c r="AB1830" s="56" t="s">
        <v>339</v>
      </c>
      <c r="AC1830" s="56" t="s">
        <v>342</v>
      </c>
      <c r="AD1830" s="56" t="s">
        <v>347</v>
      </c>
      <c r="AE1830" s="56" t="s">
        <v>334</v>
      </c>
      <c r="AF1830" s="56" t="s">
        <v>292</v>
      </c>
      <c r="AG1830" s="56">
        <v>2014</v>
      </c>
      <c r="AH1830" s="56" t="s">
        <v>80</v>
      </c>
      <c r="AI1830" s="56" t="s">
        <v>348</v>
      </c>
      <c r="AJ1830" s="56">
        <v>31732</v>
      </c>
      <c r="AM1830" s="56">
        <v>42748</v>
      </c>
      <c r="AN1830" s="56" t="s">
        <v>638</v>
      </c>
      <c r="AO1830" s="1">
        <v>42608</v>
      </c>
      <c r="AP1830" s="56" t="s">
        <v>592</v>
      </c>
      <c r="AQ1830" s="56">
        <v>54344</v>
      </c>
      <c r="AR1830" s="56">
        <v>0</v>
      </c>
      <c r="AS1830" s="56" t="s">
        <v>346</v>
      </c>
      <c r="AT1830" s="56">
        <v>1003</v>
      </c>
      <c r="AU1830" s="56" t="s">
        <v>369</v>
      </c>
      <c r="BB1830" s="56" t="s">
        <v>339</v>
      </c>
      <c r="BC1830" s="56" t="s">
        <v>263</v>
      </c>
      <c r="BD1830" s="56" t="s">
        <v>349</v>
      </c>
      <c r="BE1830" s="56" t="s">
        <v>347</v>
      </c>
      <c r="BF1830" s="56" t="s">
        <v>334</v>
      </c>
      <c r="BG1830" s="56" t="s">
        <v>640</v>
      </c>
      <c r="BH1830" s="56">
        <v>0</v>
      </c>
      <c r="BI1830" s="56">
        <v>0</v>
      </c>
      <c r="BJ1830" s="56">
        <v>1</v>
      </c>
    </row>
    <row r="1831" spans="1:62" hidden="1" x14ac:dyDescent="0.3">
      <c r="A1831" s="56">
        <v>49223696</v>
      </c>
      <c r="B1831" s="86">
        <v>599765</v>
      </c>
      <c r="C1831" s="1">
        <v>42893</v>
      </c>
      <c r="D1831" s="56" t="s">
        <v>634</v>
      </c>
      <c r="E1831" s="56" t="s">
        <v>635</v>
      </c>
      <c r="F1831" s="56" t="s">
        <v>334</v>
      </c>
      <c r="G1831" s="56" t="s">
        <v>335</v>
      </c>
      <c r="H1831" s="56" t="s">
        <v>336</v>
      </c>
      <c r="I1831" s="56" t="s">
        <v>636</v>
      </c>
      <c r="K1831" s="56" t="s">
        <v>337</v>
      </c>
      <c r="L1831" s="56" t="s">
        <v>545</v>
      </c>
      <c r="M1831" s="56" t="s">
        <v>637</v>
      </c>
      <c r="N1831" s="56" t="s">
        <v>1043</v>
      </c>
      <c r="O1831" s="56" t="s">
        <v>943</v>
      </c>
      <c r="P1831" s="1" t="s">
        <v>110</v>
      </c>
      <c r="Q1831" s="56" t="s">
        <v>552</v>
      </c>
      <c r="R1831" s="56" t="s">
        <v>339</v>
      </c>
      <c r="S1831" s="56">
        <v>264527</v>
      </c>
      <c r="T1831" s="1" t="s">
        <v>472</v>
      </c>
      <c r="U1831" s="56">
        <v>41609</v>
      </c>
      <c r="V1831" s="56">
        <v>42916</v>
      </c>
      <c r="W1831" s="56">
        <v>41609</v>
      </c>
      <c r="X1831" s="56">
        <v>42916</v>
      </c>
      <c r="Y1831" s="56" t="s">
        <v>356</v>
      </c>
      <c r="Z1831" s="56" t="s">
        <v>341</v>
      </c>
      <c r="AA1831" s="56" t="s">
        <v>342</v>
      </c>
      <c r="AB1831" s="56" t="s">
        <v>339</v>
      </c>
      <c r="AC1831" s="56" t="s">
        <v>342</v>
      </c>
      <c r="AD1831" s="56" t="s">
        <v>347</v>
      </c>
      <c r="AE1831" s="56" t="s">
        <v>334</v>
      </c>
      <c r="AF1831" s="56" t="s">
        <v>291</v>
      </c>
      <c r="AG1831" s="56">
        <v>2016</v>
      </c>
      <c r="AH1831" s="56" t="s">
        <v>80</v>
      </c>
      <c r="AI1831" s="56" t="s">
        <v>344</v>
      </c>
      <c r="AJ1831" s="56">
        <v>43468</v>
      </c>
      <c r="AK1831" s="1">
        <v>42551</v>
      </c>
      <c r="AL1831" s="56" t="s">
        <v>881</v>
      </c>
      <c r="AM1831" s="56">
        <v>42748</v>
      </c>
      <c r="AN1831" s="56" t="s">
        <v>638</v>
      </c>
      <c r="AO1831" s="1">
        <v>42586</v>
      </c>
      <c r="AP1831" s="56" t="s">
        <v>592</v>
      </c>
      <c r="AQ1831" s="56">
        <v>54344</v>
      </c>
      <c r="AR1831" s="56">
        <v>0</v>
      </c>
      <c r="AS1831" s="56" t="s">
        <v>346</v>
      </c>
      <c r="AT1831" s="56">
        <v>1003</v>
      </c>
      <c r="AU1831" s="56" t="s">
        <v>369</v>
      </c>
      <c r="BB1831" s="56" t="s">
        <v>339</v>
      </c>
      <c r="BC1831" s="56" t="s">
        <v>263</v>
      </c>
      <c r="BD1831" s="56" t="s">
        <v>349</v>
      </c>
      <c r="BE1831" s="56" t="s">
        <v>347</v>
      </c>
      <c r="BF1831" s="56" t="s">
        <v>334</v>
      </c>
      <c r="BG1831" s="56" t="s">
        <v>640</v>
      </c>
      <c r="BH1831" s="56">
        <v>0</v>
      </c>
      <c r="BI1831" s="56">
        <v>0</v>
      </c>
      <c r="BJ1831" s="56">
        <v>1</v>
      </c>
    </row>
    <row r="1832" spans="1:62" hidden="1" x14ac:dyDescent="0.3">
      <c r="A1832" s="56">
        <v>49223697</v>
      </c>
      <c r="B1832" s="86">
        <v>599765</v>
      </c>
      <c r="C1832" s="1">
        <v>42893</v>
      </c>
      <c r="D1832" s="56" t="s">
        <v>634</v>
      </c>
      <c r="E1832" s="56" t="s">
        <v>635</v>
      </c>
      <c r="F1832" s="56" t="s">
        <v>334</v>
      </c>
      <c r="G1832" s="56" t="s">
        <v>335</v>
      </c>
      <c r="H1832" s="56" t="s">
        <v>336</v>
      </c>
      <c r="I1832" s="56" t="s">
        <v>636</v>
      </c>
      <c r="K1832" s="56" t="s">
        <v>337</v>
      </c>
      <c r="L1832" s="56" t="s">
        <v>545</v>
      </c>
      <c r="M1832" s="56" t="s">
        <v>637</v>
      </c>
      <c r="N1832" s="56" t="s">
        <v>1043</v>
      </c>
      <c r="O1832" s="56" t="s">
        <v>943</v>
      </c>
      <c r="P1832" s="1" t="s">
        <v>110</v>
      </c>
      <c r="Q1832" s="56" t="s">
        <v>552</v>
      </c>
      <c r="R1832" s="56" t="s">
        <v>339</v>
      </c>
      <c r="S1832" s="56">
        <v>264527</v>
      </c>
      <c r="T1832" s="1" t="s">
        <v>472</v>
      </c>
      <c r="U1832" s="56">
        <v>41609</v>
      </c>
      <c r="V1832" s="56">
        <v>42916</v>
      </c>
      <c r="W1832" s="56">
        <v>41609</v>
      </c>
      <c r="X1832" s="56">
        <v>42916</v>
      </c>
      <c r="Y1832" s="56" t="s">
        <v>356</v>
      </c>
      <c r="Z1832" s="56" t="s">
        <v>341</v>
      </c>
      <c r="AA1832" s="56" t="s">
        <v>342</v>
      </c>
      <c r="AB1832" s="56" t="s">
        <v>339</v>
      </c>
      <c r="AC1832" s="56" t="s">
        <v>342</v>
      </c>
      <c r="AD1832" s="56" t="s">
        <v>347</v>
      </c>
      <c r="AE1832" s="56" t="s">
        <v>334</v>
      </c>
      <c r="AF1832" s="56" t="s">
        <v>291</v>
      </c>
      <c r="AG1832" s="56">
        <v>2017</v>
      </c>
      <c r="AH1832" s="56" t="s">
        <v>80</v>
      </c>
      <c r="AI1832" s="56" t="s">
        <v>348</v>
      </c>
      <c r="AJ1832" s="56">
        <v>48416</v>
      </c>
      <c r="AK1832" s="1">
        <v>42735</v>
      </c>
      <c r="AM1832" s="56">
        <v>42748</v>
      </c>
      <c r="AN1832" s="56" t="s">
        <v>638</v>
      </c>
      <c r="AO1832" s="1">
        <v>42748</v>
      </c>
      <c r="AP1832" s="56" t="s">
        <v>638</v>
      </c>
      <c r="AQ1832" s="56">
        <v>54344</v>
      </c>
      <c r="AR1832" s="56">
        <v>0</v>
      </c>
      <c r="AS1832" s="56" t="s">
        <v>346</v>
      </c>
      <c r="AT1832" s="56">
        <v>1003</v>
      </c>
      <c r="AU1832" s="56" t="s">
        <v>369</v>
      </c>
      <c r="BB1832" s="56" t="s">
        <v>339</v>
      </c>
      <c r="BC1832" s="56" t="s">
        <v>263</v>
      </c>
      <c r="BD1832" s="56" t="s">
        <v>349</v>
      </c>
      <c r="BE1832" s="56" t="s">
        <v>347</v>
      </c>
      <c r="BF1832" s="56" t="s">
        <v>334</v>
      </c>
      <c r="BG1832" s="56" t="s">
        <v>640</v>
      </c>
      <c r="BH1832" s="56">
        <v>0</v>
      </c>
      <c r="BI1832" s="56">
        <v>0</v>
      </c>
      <c r="BJ1832" s="56">
        <v>1</v>
      </c>
    </row>
    <row r="1833" spans="1:62" hidden="1" x14ac:dyDescent="0.3">
      <c r="A1833" s="56">
        <v>49223701</v>
      </c>
      <c r="B1833" s="86">
        <v>599765</v>
      </c>
      <c r="C1833" s="1">
        <v>42893</v>
      </c>
      <c r="D1833" s="56" t="s">
        <v>634</v>
      </c>
      <c r="E1833" s="56" t="s">
        <v>635</v>
      </c>
      <c r="F1833" s="56" t="s">
        <v>334</v>
      </c>
      <c r="G1833" s="56" t="s">
        <v>335</v>
      </c>
      <c r="H1833" s="56" t="s">
        <v>336</v>
      </c>
      <c r="I1833" s="56" t="s">
        <v>636</v>
      </c>
      <c r="K1833" s="56" t="s">
        <v>337</v>
      </c>
      <c r="L1833" s="56" t="s">
        <v>545</v>
      </c>
      <c r="M1833" s="56" t="s">
        <v>637</v>
      </c>
      <c r="N1833" s="56" t="s">
        <v>1043</v>
      </c>
      <c r="O1833" s="56" t="s">
        <v>943</v>
      </c>
      <c r="P1833" s="1" t="s">
        <v>110</v>
      </c>
      <c r="Q1833" s="56" t="s">
        <v>552</v>
      </c>
      <c r="R1833" s="56" t="s">
        <v>339</v>
      </c>
      <c r="S1833" s="56">
        <v>264527</v>
      </c>
      <c r="T1833" s="1" t="s">
        <v>472</v>
      </c>
      <c r="U1833" s="56">
        <v>41609</v>
      </c>
      <c r="V1833" s="56">
        <v>42916</v>
      </c>
      <c r="W1833" s="56">
        <v>41609</v>
      </c>
      <c r="X1833" s="56">
        <v>42916</v>
      </c>
      <c r="Y1833" s="56" t="s">
        <v>356</v>
      </c>
      <c r="Z1833" s="56" t="s">
        <v>341</v>
      </c>
      <c r="AA1833" s="56" t="s">
        <v>342</v>
      </c>
      <c r="AB1833" s="56" t="s">
        <v>339</v>
      </c>
      <c r="AC1833" s="56" t="s">
        <v>342</v>
      </c>
      <c r="AD1833" s="56" t="s">
        <v>347</v>
      </c>
      <c r="AE1833" s="56" t="s">
        <v>334</v>
      </c>
      <c r="AF1833" s="56" t="s">
        <v>292</v>
      </c>
      <c r="AG1833" s="56">
        <v>2015</v>
      </c>
      <c r="AH1833" s="56" t="s">
        <v>80</v>
      </c>
      <c r="AI1833" s="56" t="s">
        <v>344</v>
      </c>
      <c r="AJ1833" s="56">
        <v>34000</v>
      </c>
      <c r="AM1833" s="56">
        <v>42748</v>
      </c>
      <c r="AN1833" s="56" t="s">
        <v>638</v>
      </c>
      <c r="AO1833" s="1">
        <v>42608</v>
      </c>
      <c r="AP1833" s="56" t="s">
        <v>592</v>
      </c>
      <c r="AQ1833" s="56">
        <v>54344</v>
      </c>
      <c r="AR1833" s="56">
        <v>0</v>
      </c>
      <c r="AS1833" s="56" t="s">
        <v>346</v>
      </c>
      <c r="AT1833" s="56">
        <v>1003</v>
      </c>
      <c r="AU1833" s="56" t="s">
        <v>369</v>
      </c>
      <c r="BB1833" s="56" t="s">
        <v>339</v>
      </c>
      <c r="BC1833" s="56" t="s">
        <v>263</v>
      </c>
      <c r="BD1833" s="56" t="s">
        <v>349</v>
      </c>
      <c r="BE1833" s="56" t="s">
        <v>347</v>
      </c>
      <c r="BF1833" s="56" t="s">
        <v>334</v>
      </c>
      <c r="BG1833" s="56" t="s">
        <v>640</v>
      </c>
      <c r="BH1833" s="56">
        <v>0</v>
      </c>
      <c r="BI1833" s="56">
        <v>0</v>
      </c>
      <c r="BJ1833" s="56">
        <v>1</v>
      </c>
    </row>
    <row r="1834" spans="1:62" hidden="1" x14ac:dyDescent="0.3">
      <c r="A1834" s="56">
        <v>49223699</v>
      </c>
      <c r="B1834" s="86">
        <v>599765</v>
      </c>
      <c r="C1834" s="1">
        <v>42893</v>
      </c>
      <c r="D1834" s="56" t="s">
        <v>634</v>
      </c>
      <c r="E1834" s="56" t="s">
        <v>635</v>
      </c>
      <c r="F1834" s="56" t="s">
        <v>334</v>
      </c>
      <c r="G1834" s="56" t="s">
        <v>335</v>
      </c>
      <c r="H1834" s="56" t="s">
        <v>336</v>
      </c>
      <c r="I1834" s="56" t="s">
        <v>636</v>
      </c>
      <c r="K1834" s="56" t="s">
        <v>337</v>
      </c>
      <c r="L1834" s="56" t="s">
        <v>545</v>
      </c>
      <c r="M1834" s="56" t="s">
        <v>637</v>
      </c>
      <c r="N1834" s="56" t="s">
        <v>1043</v>
      </c>
      <c r="O1834" s="56" t="s">
        <v>943</v>
      </c>
      <c r="P1834" s="1" t="s">
        <v>110</v>
      </c>
      <c r="Q1834" s="56" t="s">
        <v>552</v>
      </c>
      <c r="R1834" s="56" t="s">
        <v>339</v>
      </c>
      <c r="S1834" s="56">
        <v>264527</v>
      </c>
      <c r="T1834" s="1" t="s">
        <v>472</v>
      </c>
      <c r="U1834" s="56">
        <v>41609</v>
      </c>
      <c r="V1834" s="56">
        <v>42916</v>
      </c>
      <c r="W1834" s="56">
        <v>41609</v>
      </c>
      <c r="X1834" s="56">
        <v>42916</v>
      </c>
      <c r="Y1834" s="56" t="s">
        <v>356</v>
      </c>
      <c r="Z1834" s="56" t="s">
        <v>341</v>
      </c>
      <c r="AA1834" s="56" t="s">
        <v>342</v>
      </c>
      <c r="AB1834" s="56" t="s">
        <v>339</v>
      </c>
      <c r="AC1834" s="56" t="s">
        <v>342</v>
      </c>
      <c r="AD1834" s="56" t="s">
        <v>347</v>
      </c>
      <c r="AE1834" s="56" t="s">
        <v>334</v>
      </c>
      <c r="AF1834" s="56" t="s">
        <v>292</v>
      </c>
      <c r="AG1834" s="56">
        <v>2014</v>
      </c>
      <c r="AH1834" s="56" t="s">
        <v>80</v>
      </c>
      <c r="AI1834" s="56" t="s">
        <v>344</v>
      </c>
      <c r="AJ1834" s="56">
        <v>34348</v>
      </c>
      <c r="AM1834" s="56">
        <v>42748</v>
      </c>
      <c r="AN1834" s="56" t="s">
        <v>638</v>
      </c>
      <c r="AO1834" s="1">
        <v>42608</v>
      </c>
      <c r="AP1834" s="56" t="s">
        <v>592</v>
      </c>
      <c r="AQ1834" s="56">
        <v>54344</v>
      </c>
      <c r="AR1834" s="56">
        <v>0</v>
      </c>
      <c r="AS1834" s="56" t="s">
        <v>346</v>
      </c>
      <c r="AT1834" s="56">
        <v>1003</v>
      </c>
      <c r="AU1834" s="56" t="s">
        <v>369</v>
      </c>
      <c r="BB1834" s="56" t="s">
        <v>339</v>
      </c>
      <c r="BC1834" s="56" t="s">
        <v>263</v>
      </c>
      <c r="BD1834" s="56" t="s">
        <v>349</v>
      </c>
      <c r="BE1834" s="56" t="s">
        <v>347</v>
      </c>
      <c r="BF1834" s="56" t="s">
        <v>334</v>
      </c>
      <c r="BG1834" s="56" t="s">
        <v>640</v>
      </c>
      <c r="BH1834" s="56">
        <v>0</v>
      </c>
      <c r="BI1834" s="56">
        <v>0</v>
      </c>
      <c r="BJ1834" s="56">
        <v>1</v>
      </c>
    </row>
    <row r="1835" spans="1:62" hidden="1" x14ac:dyDescent="0.3">
      <c r="A1835" s="56">
        <v>49223700</v>
      </c>
      <c r="B1835" s="86">
        <v>599765</v>
      </c>
      <c r="C1835" s="1">
        <v>42893</v>
      </c>
      <c r="D1835" s="56" t="s">
        <v>634</v>
      </c>
      <c r="E1835" s="56" t="s">
        <v>635</v>
      </c>
      <c r="F1835" s="56" t="s">
        <v>334</v>
      </c>
      <c r="G1835" s="56" t="s">
        <v>335</v>
      </c>
      <c r="H1835" s="56" t="s">
        <v>336</v>
      </c>
      <c r="I1835" s="56" t="s">
        <v>636</v>
      </c>
      <c r="K1835" s="56" t="s">
        <v>337</v>
      </c>
      <c r="L1835" s="56" t="s">
        <v>545</v>
      </c>
      <c r="M1835" s="56" t="s">
        <v>637</v>
      </c>
      <c r="N1835" s="56" t="s">
        <v>1043</v>
      </c>
      <c r="O1835" s="56" t="s">
        <v>943</v>
      </c>
      <c r="P1835" s="1" t="s">
        <v>110</v>
      </c>
      <c r="Q1835" s="56" t="s">
        <v>552</v>
      </c>
      <c r="R1835" s="56" t="s">
        <v>339</v>
      </c>
      <c r="S1835" s="56">
        <v>264527</v>
      </c>
      <c r="T1835" s="1" t="s">
        <v>472</v>
      </c>
      <c r="U1835" s="56">
        <v>41609</v>
      </c>
      <c r="V1835" s="56">
        <v>42916</v>
      </c>
      <c r="W1835" s="56">
        <v>41609</v>
      </c>
      <c r="X1835" s="56">
        <v>42916</v>
      </c>
      <c r="Y1835" s="56" t="s">
        <v>356</v>
      </c>
      <c r="Z1835" s="56" t="s">
        <v>341</v>
      </c>
      <c r="AA1835" s="56" t="s">
        <v>342</v>
      </c>
      <c r="AB1835" s="56" t="s">
        <v>339</v>
      </c>
      <c r="AC1835" s="56" t="s">
        <v>342</v>
      </c>
      <c r="AD1835" s="56" t="s">
        <v>347</v>
      </c>
      <c r="AE1835" s="56" t="s">
        <v>334</v>
      </c>
      <c r="AF1835" s="56" t="s">
        <v>292</v>
      </c>
      <c r="AG1835" s="56">
        <v>2015</v>
      </c>
      <c r="AH1835" s="56" t="s">
        <v>80</v>
      </c>
      <c r="AI1835" s="56" t="s">
        <v>348</v>
      </c>
      <c r="AJ1835" s="56">
        <v>32000</v>
      </c>
      <c r="AM1835" s="56">
        <v>42748</v>
      </c>
      <c r="AN1835" s="56" t="s">
        <v>638</v>
      </c>
      <c r="AO1835" s="1">
        <v>42608</v>
      </c>
      <c r="AP1835" s="56" t="s">
        <v>592</v>
      </c>
      <c r="AQ1835" s="56">
        <v>54344</v>
      </c>
      <c r="AR1835" s="56">
        <v>0</v>
      </c>
      <c r="AS1835" s="56" t="s">
        <v>346</v>
      </c>
      <c r="AT1835" s="56">
        <v>1003</v>
      </c>
      <c r="AU1835" s="56" t="s">
        <v>369</v>
      </c>
      <c r="BB1835" s="56" t="s">
        <v>339</v>
      </c>
      <c r="BC1835" s="56" t="s">
        <v>263</v>
      </c>
      <c r="BD1835" s="56" t="s">
        <v>349</v>
      </c>
      <c r="BE1835" s="56" t="s">
        <v>347</v>
      </c>
      <c r="BF1835" s="56" t="s">
        <v>334</v>
      </c>
      <c r="BG1835" s="56" t="s">
        <v>640</v>
      </c>
      <c r="BH1835" s="56">
        <v>0</v>
      </c>
      <c r="BI1835" s="56">
        <v>0</v>
      </c>
      <c r="BJ1835" s="56">
        <v>1</v>
      </c>
    </row>
    <row r="1836" spans="1:62" hidden="1" x14ac:dyDescent="0.3">
      <c r="A1836" s="56">
        <v>49223723</v>
      </c>
      <c r="B1836" s="86">
        <v>599765</v>
      </c>
      <c r="C1836" s="1">
        <v>42893</v>
      </c>
      <c r="D1836" s="56" t="s">
        <v>634</v>
      </c>
      <c r="E1836" s="56" t="s">
        <v>635</v>
      </c>
      <c r="F1836" s="56" t="s">
        <v>334</v>
      </c>
      <c r="G1836" s="56" t="s">
        <v>335</v>
      </c>
      <c r="H1836" s="56" t="s">
        <v>336</v>
      </c>
      <c r="I1836" s="56" t="s">
        <v>636</v>
      </c>
      <c r="K1836" s="56" t="s">
        <v>337</v>
      </c>
      <c r="L1836" s="56" t="s">
        <v>545</v>
      </c>
      <c r="M1836" s="56" t="s">
        <v>637</v>
      </c>
      <c r="N1836" s="56" t="s">
        <v>1043</v>
      </c>
      <c r="O1836" s="56" t="s">
        <v>943</v>
      </c>
      <c r="P1836" s="1" t="s">
        <v>110</v>
      </c>
      <c r="Q1836" s="56" t="s">
        <v>552</v>
      </c>
      <c r="R1836" s="56" t="s">
        <v>339</v>
      </c>
      <c r="S1836" s="56">
        <v>264399</v>
      </c>
      <c r="T1836" s="1" t="s">
        <v>478</v>
      </c>
      <c r="U1836" s="56">
        <v>41609</v>
      </c>
      <c r="V1836" s="56">
        <v>42916</v>
      </c>
      <c r="W1836" s="56">
        <v>41579</v>
      </c>
      <c r="X1836" s="56">
        <v>42735</v>
      </c>
      <c r="Y1836" s="56" t="s">
        <v>340</v>
      </c>
      <c r="Z1836" s="56" t="s">
        <v>341</v>
      </c>
      <c r="AA1836" s="56" t="s">
        <v>342</v>
      </c>
      <c r="AB1836" s="56" t="s">
        <v>339</v>
      </c>
      <c r="AC1836" s="56" t="s">
        <v>342</v>
      </c>
      <c r="AD1836" s="56" t="s">
        <v>347</v>
      </c>
      <c r="AE1836" s="56" t="s">
        <v>354</v>
      </c>
      <c r="AF1836" s="56" t="s">
        <v>291</v>
      </c>
      <c r="AG1836" s="56">
        <v>2016</v>
      </c>
      <c r="AH1836" s="56" t="s">
        <v>80</v>
      </c>
      <c r="AI1836" s="56" t="s">
        <v>348</v>
      </c>
      <c r="AJ1836" s="56">
        <v>3059</v>
      </c>
      <c r="AK1836" s="1">
        <v>42369</v>
      </c>
      <c r="AM1836" s="56">
        <v>42653</v>
      </c>
      <c r="AN1836" s="56" t="s">
        <v>592</v>
      </c>
      <c r="AO1836" s="1">
        <v>42584</v>
      </c>
      <c r="AP1836" s="56" t="s">
        <v>592</v>
      </c>
      <c r="AQ1836" s="56">
        <v>40</v>
      </c>
      <c r="AR1836" s="56">
        <v>0</v>
      </c>
      <c r="AS1836" s="56" t="s">
        <v>346</v>
      </c>
      <c r="BB1836" s="56" t="s">
        <v>339</v>
      </c>
      <c r="BC1836" s="56" t="s">
        <v>263</v>
      </c>
      <c r="BD1836" s="56" t="s">
        <v>349</v>
      </c>
      <c r="BE1836" s="56" t="s">
        <v>347</v>
      </c>
      <c r="BF1836" s="56" t="s">
        <v>334</v>
      </c>
      <c r="BG1836" s="56" t="s">
        <v>640</v>
      </c>
      <c r="BH1836" s="56">
        <v>0</v>
      </c>
      <c r="BI1836" s="56">
        <v>0</v>
      </c>
      <c r="BJ1836" s="56">
        <v>0</v>
      </c>
    </row>
    <row r="1837" spans="1:62" hidden="1" x14ac:dyDescent="0.3">
      <c r="A1837" s="56">
        <v>49223712</v>
      </c>
      <c r="B1837" s="86">
        <v>599765</v>
      </c>
      <c r="C1837" s="1">
        <v>42893</v>
      </c>
      <c r="D1837" s="56" t="s">
        <v>634</v>
      </c>
      <c r="E1837" s="56" t="s">
        <v>635</v>
      </c>
      <c r="F1837" s="56" t="s">
        <v>334</v>
      </c>
      <c r="G1837" s="56" t="s">
        <v>335</v>
      </c>
      <c r="H1837" s="56" t="s">
        <v>336</v>
      </c>
      <c r="I1837" s="56" t="s">
        <v>636</v>
      </c>
      <c r="K1837" s="56" t="s">
        <v>337</v>
      </c>
      <c r="L1837" s="56" t="s">
        <v>545</v>
      </c>
      <c r="M1837" s="56" t="s">
        <v>637</v>
      </c>
      <c r="N1837" s="56" t="s">
        <v>1043</v>
      </c>
      <c r="O1837" s="56" t="s">
        <v>943</v>
      </c>
      <c r="P1837" s="1" t="s">
        <v>110</v>
      </c>
      <c r="Q1837" s="56" t="s">
        <v>552</v>
      </c>
      <c r="R1837" s="56" t="s">
        <v>339</v>
      </c>
      <c r="S1837" s="56">
        <v>161066</v>
      </c>
      <c r="T1837" s="1" t="s">
        <v>253</v>
      </c>
      <c r="U1837" s="56">
        <v>41609</v>
      </c>
      <c r="V1837" s="56">
        <v>42916</v>
      </c>
      <c r="W1837" s="56">
        <v>41579</v>
      </c>
      <c r="X1837" s="56">
        <v>42916</v>
      </c>
      <c r="Y1837" s="56" t="s">
        <v>340</v>
      </c>
      <c r="Z1837" s="56" t="s">
        <v>341</v>
      </c>
      <c r="AA1837" s="56" t="s">
        <v>342</v>
      </c>
      <c r="AB1837" s="56" t="s">
        <v>343</v>
      </c>
      <c r="AC1837" s="56" t="s">
        <v>342</v>
      </c>
      <c r="AD1837" s="56" t="s">
        <v>342</v>
      </c>
      <c r="AE1837" s="56" t="s">
        <v>334</v>
      </c>
      <c r="AF1837" s="56" t="s">
        <v>292</v>
      </c>
      <c r="AG1837" s="56">
        <v>2014</v>
      </c>
      <c r="AH1837" s="56" t="s">
        <v>80</v>
      </c>
      <c r="AI1837" s="56" t="s">
        <v>348</v>
      </c>
      <c r="AJ1837" s="56">
        <v>0</v>
      </c>
      <c r="AM1837" s="56">
        <v>42748</v>
      </c>
      <c r="AN1837" s="56" t="s">
        <v>638</v>
      </c>
      <c r="AO1837" s="1">
        <v>41505</v>
      </c>
      <c r="AP1837" s="56" t="s">
        <v>548</v>
      </c>
      <c r="AQ1837" s="56">
        <v>328</v>
      </c>
      <c r="AR1837" s="56">
        <v>0</v>
      </c>
      <c r="AS1837" s="56" t="s">
        <v>346</v>
      </c>
      <c r="BB1837" s="56" t="s">
        <v>339</v>
      </c>
      <c r="BC1837" s="56" t="s">
        <v>263</v>
      </c>
      <c r="BD1837" s="56" t="s">
        <v>349</v>
      </c>
      <c r="BE1837" s="56" t="s">
        <v>347</v>
      </c>
      <c r="BF1837" s="56" t="s">
        <v>334</v>
      </c>
      <c r="BG1837" s="56" t="s">
        <v>640</v>
      </c>
      <c r="BH1837" s="56">
        <v>0</v>
      </c>
      <c r="BI1837" s="56">
        <v>0</v>
      </c>
      <c r="BJ1837" s="56">
        <v>1</v>
      </c>
    </row>
    <row r="1838" spans="1:62" hidden="1" x14ac:dyDescent="0.3">
      <c r="A1838" s="56">
        <v>49223707</v>
      </c>
      <c r="B1838" s="86">
        <v>599765</v>
      </c>
      <c r="C1838" s="1">
        <v>42893</v>
      </c>
      <c r="D1838" s="56" t="s">
        <v>634</v>
      </c>
      <c r="E1838" s="56" t="s">
        <v>635</v>
      </c>
      <c r="F1838" s="56" t="s">
        <v>334</v>
      </c>
      <c r="G1838" s="56" t="s">
        <v>335</v>
      </c>
      <c r="H1838" s="56" t="s">
        <v>336</v>
      </c>
      <c r="I1838" s="56" t="s">
        <v>636</v>
      </c>
      <c r="K1838" s="56" t="s">
        <v>337</v>
      </c>
      <c r="L1838" s="56" t="s">
        <v>545</v>
      </c>
      <c r="M1838" s="56" t="s">
        <v>637</v>
      </c>
      <c r="N1838" s="56" t="s">
        <v>1043</v>
      </c>
      <c r="O1838" s="56" t="s">
        <v>943</v>
      </c>
      <c r="P1838" s="1" t="s">
        <v>110</v>
      </c>
      <c r="Q1838" s="56" t="s">
        <v>552</v>
      </c>
      <c r="R1838" s="56" t="s">
        <v>339</v>
      </c>
      <c r="S1838" s="56">
        <v>161066</v>
      </c>
      <c r="T1838" s="1" t="s">
        <v>253</v>
      </c>
      <c r="U1838" s="56">
        <v>41609</v>
      </c>
      <c r="V1838" s="56">
        <v>42916</v>
      </c>
      <c r="W1838" s="56">
        <v>41579</v>
      </c>
      <c r="X1838" s="56">
        <v>42916</v>
      </c>
      <c r="Y1838" s="56" t="s">
        <v>340</v>
      </c>
      <c r="Z1838" s="56" t="s">
        <v>341</v>
      </c>
      <c r="AA1838" s="56" t="s">
        <v>342</v>
      </c>
      <c r="AB1838" s="56" t="s">
        <v>343</v>
      </c>
      <c r="AC1838" s="56" t="s">
        <v>342</v>
      </c>
      <c r="AD1838" s="56" t="s">
        <v>342</v>
      </c>
      <c r="AE1838" s="56" t="s">
        <v>334</v>
      </c>
      <c r="AF1838" s="56" t="s">
        <v>291</v>
      </c>
      <c r="AG1838" s="56">
        <v>2015</v>
      </c>
      <c r="AH1838" s="56" t="s">
        <v>80</v>
      </c>
      <c r="AI1838" s="56" t="s">
        <v>348</v>
      </c>
      <c r="AJ1838" s="56">
        <v>0</v>
      </c>
      <c r="AK1838" s="1">
        <v>42004</v>
      </c>
      <c r="AM1838" s="56">
        <v>42748</v>
      </c>
      <c r="AN1838" s="56" t="s">
        <v>638</v>
      </c>
      <c r="AO1838" s="1">
        <v>42039</v>
      </c>
      <c r="AP1838" s="56" t="s">
        <v>638</v>
      </c>
      <c r="AQ1838" s="56">
        <v>328</v>
      </c>
      <c r="AR1838" s="56">
        <v>0</v>
      </c>
      <c r="AS1838" s="56" t="s">
        <v>346</v>
      </c>
      <c r="BB1838" s="56" t="s">
        <v>339</v>
      </c>
      <c r="BC1838" s="56" t="s">
        <v>263</v>
      </c>
      <c r="BD1838" s="56" t="s">
        <v>349</v>
      </c>
      <c r="BE1838" s="56" t="s">
        <v>347</v>
      </c>
      <c r="BF1838" s="56" t="s">
        <v>334</v>
      </c>
      <c r="BG1838" s="56" t="s">
        <v>640</v>
      </c>
      <c r="BH1838" s="56">
        <v>0</v>
      </c>
      <c r="BI1838" s="56">
        <v>0</v>
      </c>
      <c r="BJ1838" s="56">
        <v>1</v>
      </c>
    </row>
    <row r="1839" spans="1:62" hidden="1" x14ac:dyDescent="0.3">
      <c r="A1839" s="56">
        <v>49223705</v>
      </c>
      <c r="B1839" s="86">
        <v>599765</v>
      </c>
      <c r="C1839" s="1">
        <v>42893</v>
      </c>
      <c r="D1839" s="56" t="s">
        <v>634</v>
      </c>
      <c r="E1839" s="56" t="s">
        <v>635</v>
      </c>
      <c r="F1839" s="56" t="s">
        <v>334</v>
      </c>
      <c r="G1839" s="56" t="s">
        <v>335</v>
      </c>
      <c r="H1839" s="56" t="s">
        <v>336</v>
      </c>
      <c r="I1839" s="56" t="s">
        <v>636</v>
      </c>
      <c r="K1839" s="56" t="s">
        <v>337</v>
      </c>
      <c r="L1839" s="56" t="s">
        <v>545</v>
      </c>
      <c r="M1839" s="56" t="s">
        <v>637</v>
      </c>
      <c r="N1839" s="56" t="s">
        <v>1043</v>
      </c>
      <c r="O1839" s="56" t="s">
        <v>943</v>
      </c>
      <c r="P1839" s="1" t="s">
        <v>110</v>
      </c>
      <c r="Q1839" s="56" t="s">
        <v>552</v>
      </c>
      <c r="R1839" s="56" t="s">
        <v>339</v>
      </c>
      <c r="S1839" s="56">
        <v>161066</v>
      </c>
      <c r="T1839" s="1" t="s">
        <v>253</v>
      </c>
      <c r="U1839" s="56">
        <v>41609</v>
      </c>
      <c r="V1839" s="56">
        <v>42916</v>
      </c>
      <c r="W1839" s="56">
        <v>41579</v>
      </c>
      <c r="X1839" s="56">
        <v>42916</v>
      </c>
      <c r="Y1839" s="56" t="s">
        <v>340</v>
      </c>
      <c r="Z1839" s="56" t="s">
        <v>341</v>
      </c>
      <c r="AA1839" s="56" t="s">
        <v>342</v>
      </c>
      <c r="AB1839" s="56" t="s">
        <v>343</v>
      </c>
      <c r="AC1839" s="56" t="s">
        <v>342</v>
      </c>
      <c r="AD1839" s="56" t="s">
        <v>342</v>
      </c>
      <c r="AE1839" s="56" t="s">
        <v>334</v>
      </c>
      <c r="AF1839" s="56" t="s">
        <v>224</v>
      </c>
      <c r="AG1839" s="56">
        <v>2014</v>
      </c>
      <c r="AH1839" s="56" t="s">
        <v>80</v>
      </c>
      <c r="AI1839" s="56" t="s">
        <v>339</v>
      </c>
      <c r="AJ1839" s="56">
        <v>0</v>
      </c>
      <c r="AM1839" s="56">
        <v>42748</v>
      </c>
      <c r="AN1839" s="56" t="s">
        <v>638</v>
      </c>
      <c r="AO1839" s="1">
        <v>41848</v>
      </c>
      <c r="AP1839" s="56" t="s">
        <v>638</v>
      </c>
      <c r="AQ1839" s="56">
        <v>328</v>
      </c>
      <c r="AR1839" s="56">
        <v>0</v>
      </c>
      <c r="AS1839" s="56" t="s">
        <v>346</v>
      </c>
      <c r="BB1839" s="56" t="s">
        <v>339</v>
      </c>
      <c r="BC1839" s="56" t="s">
        <v>263</v>
      </c>
      <c r="BD1839" s="56" t="s">
        <v>349</v>
      </c>
      <c r="BE1839" s="56" t="s">
        <v>347</v>
      </c>
      <c r="BF1839" s="56" t="s">
        <v>334</v>
      </c>
      <c r="BG1839" s="56" t="s">
        <v>640</v>
      </c>
      <c r="BH1839" s="56">
        <v>0</v>
      </c>
      <c r="BI1839" s="56">
        <v>0</v>
      </c>
      <c r="BJ1839" s="56">
        <v>1</v>
      </c>
    </row>
    <row r="1840" spans="1:62" hidden="1" x14ac:dyDescent="0.3">
      <c r="A1840" s="56">
        <v>49223706</v>
      </c>
      <c r="B1840" s="86">
        <v>599765</v>
      </c>
      <c r="C1840" s="1">
        <v>42893</v>
      </c>
      <c r="D1840" s="56" t="s">
        <v>634</v>
      </c>
      <c r="E1840" s="56" t="s">
        <v>635</v>
      </c>
      <c r="F1840" s="56" t="s">
        <v>334</v>
      </c>
      <c r="G1840" s="56" t="s">
        <v>335</v>
      </c>
      <c r="H1840" s="56" t="s">
        <v>336</v>
      </c>
      <c r="I1840" s="56" t="s">
        <v>636</v>
      </c>
      <c r="K1840" s="56" t="s">
        <v>337</v>
      </c>
      <c r="L1840" s="56" t="s">
        <v>545</v>
      </c>
      <c r="M1840" s="56" t="s">
        <v>637</v>
      </c>
      <c r="N1840" s="56" t="s">
        <v>1043</v>
      </c>
      <c r="O1840" s="56" t="s">
        <v>943</v>
      </c>
      <c r="P1840" s="1" t="s">
        <v>110</v>
      </c>
      <c r="Q1840" s="56" t="s">
        <v>552</v>
      </c>
      <c r="R1840" s="56" t="s">
        <v>339</v>
      </c>
      <c r="S1840" s="56">
        <v>161066</v>
      </c>
      <c r="T1840" s="1" t="s">
        <v>253</v>
      </c>
      <c r="U1840" s="56">
        <v>41609</v>
      </c>
      <c r="V1840" s="56">
        <v>42916</v>
      </c>
      <c r="W1840" s="56">
        <v>41579</v>
      </c>
      <c r="X1840" s="56">
        <v>42916</v>
      </c>
      <c r="Y1840" s="56" t="s">
        <v>340</v>
      </c>
      <c r="Z1840" s="56" t="s">
        <v>341</v>
      </c>
      <c r="AA1840" s="56" t="s">
        <v>342</v>
      </c>
      <c r="AB1840" s="56" t="s">
        <v>343</v>
      </c>
      <c r="AC1840" s="56" t="s">
        <v>342</v>
      </c>
      <c r="AD1840" s="56" t="s">
        <v>342</v>
      </c>
      <c r="AE1840" s="56" t="s">
        <v>334</v>
      </c>
      <c r="AF1840" s="56" t="s">
        <v>291</v>
      </c>
      <c r="AG1840" s="56">
        <v>2014</v>
      </c>
      <c r="AH1840" s="56" t="s">
        <v>80</v>
      </c>
      <c r="AI1840" s="56" t="s">
        <v>344</v>
      </c>
      <c r="AJ1840" s="56">
        <v>0</v>
      </c>
      <c r="AK1840" s="1">
        <v>41820</v>
      </c>
      <c r="AM1840" s="56">
        <v>42748</v>
      </c>
      <c r="AN1840" s="56" t="s">
        <v>638</v>
      </c>
      <c r="AO1840" s="1">
        <v>41848</v>
      </c>
      <c r="AP1840" s="56" t="s">
        <v>638</v>
      </c>
      <c r="AQ1840" s="56">
        <v>328</v>
      </c>
      <c r="AR1840" s="56">
        <v>0</v>
      </c>
      <c r="AS1840" s="56" t="s">
        <v>346</v>
      </c>
      <c r="BB1840" s="56" t="s">
        <v>339</v>
      </c>
      <c r="BC1840" s="56" t="s">
        <v>263</v>
      </c>
      <c r="BD1840" s="56" t="s">
        <v>349</v>
      </c>
      <c r="BE1840" s="56" t="s">
        <v>347</v>
      </c>
      <c r="BF1840" s="56" t="s">
        <v>334</v>
      </c>
      <c r="BG1840" s="56" t="s">
        <v>640</v>
      </c>
      <c r="BH1840" s="56">
        <v>0</v>
      </c>
      <c r="BI1840" s="56">
        <v>0</v>
      </c>
      <c r="BJ1840" s="56">
        <v>1</v>
      </c>
    </row>
    <row r="1841" spans="1:62" hidden="1" x14ac:dyDescent="0.3">
      <c r="A1841" s="56">
        <v>49223711</v>
      </c>
      <c r="B1841" s="86">
        <v>599765</v>
      </c>
      <c r="C1841" s="1">
        <v>42893</v>
      </c>
      <c r="D1841" s="56" t="s">
        <v>634</v>
      </c>
      <c r="E1841" s="56" t="s">
        <v>635</v>
      </c>
      <c r="F1841" s="56" t="s">
        <v>334</v>
      </c>
      <c r="G1841" s="56" t="s">
        <v>335</v>
      </c>
      <c r="H1841" s="56" t="s">
        <v>336</v>
      </c>
      <c r="I1841" s="56" t="s">
        <v>636</v>
      </c>
      <c r="K1841" s="56" t="s">
        <v>337</v>
      </c>
      <c r="L1841" s="56" t="s">
        <v>545</v>
      </c>
      <c r="M1841" s="56" t="s">
        <v>637</v>
      </c>
      <c r="N1841" s="56" t="s">
        <v>1043</v>
      </c>
      <c r="O1841" s="56" t="s">
        <v>943</v>
      </c>
      <c r="P1841" s="1" t="s">
        <v>110</v>
      </c>
      <c r="Q1841" s="56" t="s">
        <v>552</v>
      </c>
      <c r="R1841" s="56" t="s">
        <v>339</v>
      </c>
      <c r="S1841" s="56">
        <v>161066</v>
      </c>
      <c r="T1841" s="1" t="s">
        <v>253</v>
      </c>
      <c r="U1841" s="56">
        <v>41609</v>
      </c>
      <c r="V1841" s="56">
        <v>42916</v>
      </c>
      <c r="W1841" s="56">
        <v>41579</v>
      </c>
      <c r="X1841" s="56">
        <v>42916</v>
      </c>
      <c r="Y1841" s="56" t="s">
        <v>340</v>
      </c>
      <c r="Z1841" s="56" t="s">
        <v>341</v>
      </c>
      <c r="AA1841" s="56" t="s">
        <v>342</v>
      </c>
      <c r="AB1841" s="56" t="s">
        <v>343</v>
      </c>
      <c r="AC1841" s="56" t="s">
        <v>342</v>
      </c>
      <c r="AD1841" s="56" t="s">
        <v>342</v>
      </c>
      <c r="AE1841" s="56" t="s">
        <v>334</v>
      </c>
      <c r="AF1841" s="56" t="s">
        <v>291</v>
      </c>
      <c r="AG1841" s="56">
        <v>2017</v>
      </c>
      <c r="AH1841" s="56" t="s">
        <v>80</v>
      </c>
      <c r="AI1841" s="56" t="s">
        <v>348</v>
      </c>
      <c r="AJ1841" s="56">
        <v>2</v>
      </c>
      <c r="AK1841" s="1">
        <v>42735</v>
      </c>
      <c r="AL1841" s="56" t="s">
        <v>913</v>
      </c>
      <c r="AM1841" s="56">
        <v>42748</v>
      </c>
      <c r="AN1841" s="56" t="s">
        <v>638</v>
      </c>
      <c r="AO1841" s="1">
        <v>42748</v>
      </c>
      <c r="AP1841" s="56" t="s">
        <v>638</v>
      </c>
      <c r="AQ1841" s="56">
        <v>328</v>
      </c>
      <c r="AR1841" s="56">
        <v>0</v>
      </c>
      <c r="AS1841" s="56" t="s">
        <v>346</v>
      </c>
      <c r="BB1841" s="56" t="s">
        <v>339</v>
      </c>
      <c r="BC1841" s="56" t="s">
        <v>263</v>
      </c>
      <c r="BD1841" s="56" t="s">
        <v>349</v>
      </c>
      <c r="BE1841" s="56" t="s">
        <v>347</v>
      </c>
      <c r="BF1841" s="56" t="s">
        <v>334</v>
      </c>
      <c r="BG1841" s="56" t="s">
        <v>640</v>
      </c>
      <c r="BH1841" s="56">
        <v>0</v>
      </c>
      <c r="BI1841" s="56">
        <v>0</v>
      </c>
      <c r="BJ1841" s="56">
        <v>1</v>
      </c>
    </row>
    <row r="1842" spans="1:62" hidden="1" x14ac:dyDescent="0.3">
      <c r="A1842" s="56">
        <v>49223708</v>
      </c>
      <c r="B1842" s="86">
        <v>599765</v>
      </c>
      <c r="C1842" s="1">
        <v>42893</v>
      </c>
      <c r="D1842" s="56" t="s">
        <v>634</v>
      </c>
      <c r="E1842" s="56" t="s">
        <v>635</v>
      </c>
      <c r="F1842" s="56" t="s">
        <v>334</v>
      </c>
      <c r="G1842" s="56" t="s">
        <v>335</v>
      </c>
      <c r="H1842" s="56" t="s">
        <v>336</v>
      </c>
      <c r="I1842" s="56" t="s">
        <v>636</v>
      </c>
      <c r="K1842" s="56" t="s">
        <v>337</v>
      </c>
      <c r="L1842" s="56" t="s">
        <v>545</v>
      </c>
      <c r="M1842" s="56" t="s">
        <v>637</v>
      </c>
      <c r="N1842" s="56" t="s">
        <v>1043</v>
      </c>
      <c r="O1842" s="56" t="s">
        <v>943</v>
      </c>
      <c r="P1842" s="1" t="s">
        <v>110</v>
      </c>
      <c r="Q1842" s="56" t="s">
        <v>552</v>
      </c>
      <c r="R1842" s="56" t="s">
        <v>339</v>
      </c>
      <c r="S1842" s="56">
        <v>161066</v>
      </c>
      <c r="T1842" s="1" t="s">
        <v>253</v>
      </c>
      <c r="U1842" s="56">
        <v>41609</v>
      </c>
      <c r="V1842" s="56">
        <v>42916</v>
      </c>
      <c r="W1842" s="56">
        <v>41579</v>
      </c>
      <c r="X1842" s="56">
        <v>42916</v>
      </c>
      <c r="Y1842" s="56" t="s">
        <v>340</v>
      </c>
      <c r="Z1842" s="56" t="s">
        <v>341</v>
      </c>
      <c r="AA1842" s="56" t="s">
        <v>342</v>
      </c>
      <c r="AB1842" s="56" t="s">
        <v>343</v>
      </c>
      <c r="AC1842" s="56" t="s">
        <v>342</v>
      </c>
      <c r="AD1842" s="56" t="s">
        <v>342</v>
      </c>
      <c r="AE1842" s="56" t="s">
        <v>334</v>
      </c>
      <c r="AF1842" s="56" t="s">
        <v>291</v>
      </c>
      <c r="AG1842" s="56">
        <v>2015</v>
      </c>
      <c r="AH1842" s="56" t="s">
        <v>80</v>
      </c>
      <c r="AI1842" s="56" t="s">
        <v>344</v>
      </c>
      <c r="AJ1842" s="56">
        <v>0</v>
      </c>
      <c r="AK1842" s="1">
        <v>42185</v>
      </c>
      <c r="AM1842" s="56">
        <v>42748</v>
      </c>
      <c r="AN1842" s="56" t="s">
        <v>638</v>
      </c>
      <c r="AO1842" s="1">
        <v>42216</v>
      </c>
      <c r="AP1842" s="56" t="s">
        <v>639</v>
      </c>
      <c r="AQ1842" s="56">
        <v>328</v>
      </c>
      <c r="AR1842" s="56">
        <v>0</v>
      </c>
      <c r="AS1842" s="56" t="s">
        <v>346</v>
      </c>
      <c r="BB1842" s="56" t="s">
        <v>339</v>
      </c>
      <c r="BC1842" s="56" t="s">
        <v>263</v>
      </c>
      <c r="BD1842" s="56" t="s">
        <v>349</v>
      </c>
      <c r="BE1842" s="56" t="s">
        <v>347</v>
      </c>
      <c r="BF1842" s="56" t="s">
        <v>334</v>
      </c>
      <c r="BG1842" s="56" t="s">
        <v>640</v>
      </c>
      <c r="BH1842" s="56">
        <v>0</v>
      </c>
      <c r="BI1842" s="56">
        <v>0</v>
      </c>
      <c r="BJ1842" s="56">
        <v>1</v>
      </c>
    </row>
    <row r="1843" spans="1:62" hidden="1" x14ac:dyDescent="0.3">
      <c r="A1843" s="56">
        <v>49223710</v>
      </c>
      <c r="B1843" s="86">
        <v>599765</v>
      </c>
      <c r="C1843" s="1">
        <v>42893</v>
      </c>
      <c r="D1843" s="56" t="s">
        <v>634</v>
      </c>
      <c r="E1843" s="56" t="s">
        <v>635</v>
      </c>
      <c r="F1843" s="56" t="s">
        <v>334</v>
      </c>
      <c r="G1843" s="56" t="s">
        <v>335</v>
      </c>
      <c r="H1843" s="56" t="s">
        <v>336</v>
      </c>
      <c r="I1843" s="56" t="s">
        <v>636</v>
      </c>
      <c r="K1843" s="56" t="s">
        <v>337</v>
      </c>
      <c r="L1843" s="56" t="s">
        <v>545</v>
      </c>
      <c r="M1843" s="56" t="s">
        <v>637</v>
      </c>
      <c r="N1843" s="56" t="s">
        <v>1043</v>
      </c>
      <c r="O1843" s="56" t="s">
        <v>943</v>
      </c>
      <c r="P1843" s="1" t="s">
        <v>110</v>
      </c>
      <c r="Q1843" s="56" t="s">
        <v>552</v>
      </c>
      <c r="R1843" s="56" t="s">
        <v>339</v>
      </c>
      <c r="S1843" s="56">
        <v>161066</v>
      </c>
      <c r="T1843" s="1" t="s">
        <v>253</v>
      </c>
      <c r="U1843" s="56">
        <v>41609</v>
      </c>
      <c r="V1843" s="56">
        <v>42916</v>
      </c>
      <c r="W1843" s="56">
        <v>41579</v>
      </c>
      <c r="X1843" s="56">
        <v>42916</v>
      </c>
      <c r="Y1843" s="56" t="s">
        <v>340</v>
      </c>
      <c r="Z1843" s="56" t="s">
        <v>341</v>
      </c>
      <c r="AA1843" s="56" t="s">
        <v>342</v>
      </c>
      <c r="AB1843" s="56" t="s">
        <v>343</v>
      </c>
      <c r="AC1843" s="56" t="s">
        <v>342</v>
      </c>
      <c r="AD1843" s="56" t="s">
        <v>342</v>
      </c>
      <c r="AE1843" s="56" t="s">
        <v>334</v>
      </c>
      <c r="AF1843" s="56" t="s">
        <v>291</v>
      </c>
      <c r="AG1843" s="56">
        <v>2016</v>
      </c>
      <c r="AH1843" s="56" t="s">
        <v>80</v>
      </c>
      <c r="AI1843" s="56" t="s">
        <v>344</v>
      </c>
      <c r="AJ1843" s="56">
        <v>0</v>
      </c>
      <c r="AK1843" s="1">
        <v>42551</v>
      </c>
      <c r="AM1843" s="56">
        <v>42748</v>
      </c>
      <c r="AN1843" s="56" t="s">
        <v>638</v>
      </c>
      <c r="AO1843" s="1">
        <v>42572</v>
      </c>
      <c r="AP1843" s="56" t="s">
        <v>638</v>
      </c>
      <c r="AQ1843" s="56">
        <v>328</v>
      </c>
      <c r="AR1843" s="56">
        <v>0</v>
      </c>
      <c r="AS1843" s="56" t="s">
        <v>346</v>
      </c>
      <c r="BB1843" s="56" t="s">
        <v>339</v>
      </c>
      <c r="BC1843" s="56" t="s">
        <v>263</v>
      </c>
      <c r="BD1843" s="56" t="s">
        <v>349</v>
      </c>
      <c r="BE1843" s="56" t="s">
        <v>347</v>
      </c>
      <c r="BF1843" s="56" t="s">
        <v>334</v>
      </c>
      <c r="BG1843" s="56" t="s">
        <v>640</v>
      </c>
      <c r="BH1843" s="56">
        <v>0</v>
      </c>
      <c r="BI1843" s="56">
        <v>0</v>
      </c>
      <c r="BJ1843" s="56">
        <v>1</v>
      </c>
    </row>
    <row r="1844" spans="1:62" hidden="1" x14ac:dyDescent="0.3">
      <c r="A1844" s="56">
        <v>49223722</v>
      </c>
      <c r="B1844" s="86">
        <v>599765</v>
      </c>
      <c r="C1844" s="1">
        <v>42893</v>
      </c>
      <c r="D1844" s="56" t="s">
        <v>634</v>
      </c>
      <c r="E1844" s="56" t="s">
        <v>635</v>
      </c>
      <c r="F1844" s="56" t="s">
        <v>334</v>
      </c>
      <c r="G1844" s="56" t="s">
        <v>335</v>
      </c>
      <c r="H1844" s="56" t="s">
        <v>336</v>
      </c>
      <c r="I1844" s="56" t="s">
        <v>636</v>
      </c>
      <c r="K1844" s="56" t="s">
        <v>337</v>
      </c>
      <c r="L1844" s="56" t="s">
        <v>545</v>
      </c>
      <c r="M1844" s="56" t="s">
        <v>637</v>
      </c>
      <c r="N1844" s="56" t="s">
        <v>1043</v>
      </c>
      <c r="O1844" s="56" t="s">
        <v>943</v>
      </c>
      <c r="P1844" s="1" t="s">
        <v>110</v>
      </c>
      <c r="Q1844" s="56" t="s">
        <v>552</v>
      </c>
      <c r="R1844" s="56" t="s">
        <v>339</v>
      </c>
      <c r="S1844" s="56">
        <v>264399</v>
      </c>
      <c r="T1844" s="1" t="s">
        <v>478</v>
      </c>
      <c r="U1844" s="56">
        <v>41609</v>
      </c>
      <c r="V1844" s="56">
        <v>42916</v>
      </c>
      <c r="W1844" s="56">
        <v>41579</v>
      </c>
      <c r="X1844" s="56">
        <v>42735</v>
      </c>
      <c r="Y1844" s="56" t="s">
        <v>340</v>
      </c>
      <c r="Z1844" s="56" t="s">
        <v>341</v>
      </c>
      <c r="AA1844" s="56" t="s">
        <v>342</v>
      </c>
      <c r="AB1844" s="56" t="s">
        <v>339</v>
      </c>
      <c r="AC1844" s="56" t="s">
        <v>342</v>
      </c>
      <c r="AD1844" s="56" t="s">
        <v>347</v>
      </c>
      <c r="AE1844" s="56" t="s">
        <v>354</v>
      </c>
      <c r="AF1844" s="56" t="s">
        <v>291</v>
      </c>
      <c r="AG1844" s="56">
        <v>2015</v>
      </c>
      <c r="AH1844" s="56" t="s">
        <v>80</v>
      </c>
      <c r="AI1844" s="56" t="s">
        <v>344</v>
      </c>
      <c r="AJ1844" s="56">
        <v>3976</v>
      </c>
      <c r="AK1844" s="1">
        <v>42185</v>
      </c>
      <c r="AM1844" s="56">
        <v>42653</v>
      </c>
      <c r="AN1844" s="56" t="s">
        <v>592</v>
      </c>
      <c r="AO1844" s="1">
        <v>42584</v>
      </c>
      <c r="AP1844" s="56" t="s">
        <v>592</v>
      </c>
      <c r="AQ1844" s="56">
        <v>40</v>
      </c>
      <c r="AR1844" s="56">
        <v>0</v>
      </c>
      <c r="AS1844" s="56" t="s">
        <v>346</v>
      </c>
      <c r="BB1844" s="56" t="s">
        <v>339</v>
      </c>
      <c r="BC1844" s="56" t="s">
        <v>263</v>
      </c>
      <c r="BD1844" s="56" t="s">
        <v>349</v>
      </c>
      <c r="BE1844" s="56" t="s">
        <v>347</v>
      </c>
      <c r="BF1844" s="56" t="s">
        <v>334</v>
      </c>
      <c r="BG1844" s="56" t="s">
        <v>640</v>
      </c>
      <c r="BH1844" s="56">
        <v>0</v>
      </c>
      <c r="BI1844" s="56">
        <v>0</v>
      </c>
      <c r="BJ1844" s="56">
        <v>0</v>
      </c>
    </row>
    <row r="1845" spans="1:62" hidden="1" x14ac:dyDescent="0.3">
      <c r="A1845" s="56">
        <v>49223716</v>
      </c>
      <c r="B1845" s="86">
        <v>599765</v>
      </c>
      <c r="C1845" s="1">
        <v>42893</v>
      </c>
      <c r="D1845" s="56" t="s">
        <v>634</v>
      </c>
      <c r="E1845" s="56" t="s">
        <v>635</v>
      </c>
      <c r="F1845" s="56" t="s">
        <v>334</v>
      </c>
      <c r="G1845" s="56" t="s">
        <v>335</v>
      </c>
      <c r="H1845" s="56" t="s">
        <v>336</v>
      </c>
      <c r="I1845" s="56" t="s">
        <v>636</v>
      </c>
      <c r="K1845" s="56" t="s">
        <v>337</v>
      </c>
      <c r="L1845" s="56" t="s">
        <v>545</v>
      </c>
      <c r="M1845" s="56" t="s">
        <v>637</v>
      </c>
      <c r="N1845" s="56" t="s">
        <v>1043</v>
      </c>
      <c r="O1845" s="56" t="s">
        <v>943</v>
      </c>
      <c r="P1845" s="1" t="s">
        <v>110</v>
      </c>
      <c r="Q1845" s="56" t="s">
        <v>552</v>
      </c>
      <c r="R1845" s="56" t="s">
        <v>339</v>
      </c>
      <c r="S1845" s="56">
        <v>161066</v>
      </c>
      <c r="T1845" s="1" t="s">
        <v>253</v>
      </c>
      <c r="U1845" s="56">
        <v>41609</v>
      </c>
      <c r="V1845" s="56">
        <v>42916</v>
      </c>
      <c r="W1845" s="56">
        <v>41579</v>
      </c>
      <c r="X1845" s="56">
        <v>42916</v>
      </c>
      <c r="Y1845" s="56" t="s">
        <v>340</v>
      </c>
      <c r="Z1845" s="56" t="s">
        <v>341</v>
      </c>
      <c r="AA1845" s="56" t="s">
        <v>342</v>
      </c>
      <c r="AB1845" s="56" t="s">
        <v>343</v>
      </c>
      <c r="AC1845" s="56" t="s">
        <v>342</v>
      </c>
      <c r="AD1845" s="56" t="s">
        <v>342</v>
      </c>
      <c r="AE1845" s="56" t="s">
        <v>334</v>
      </c>
      <c r="AF1845" s="56" t="s">
        <v>292</v>
      </c>
      <c r="AG1845" s="56">
        <v>2016</v>
      </c>
      <c r="AH1845" s="56" t="s">
        <v>80</v>
      </c>
      <c r="AI1845" s="56" t="s">
        <v>348</v>
      </c>
      <c r="AJ1845" s="56">
        <v>1</v>
      </c>
      <c r="AM1845" s="56">
        <v>42748</v>
      </c>
      <c r="AN1845" s="56" t="s">
        <v>638</v>
      </c>
      <c r="AO1845" s="1">
        <v>41965</v>
      </c>
      <c r="AP1845" s="56" t="s">
        <v>638</v>
      </c>
      <c r="AQ1845" s="56">
        <v>328</v>
      </c>
      <c r="AR1845" s="56">
        <v>0</v>
      </c>
      <c r="AS1845" s="56" t="s">
        <v>346</v>
      </c>
      <c r="BB1845" s="56" t="s">
        <v>339</v>
      </c>
      <c r="BC1845" s="56" t="s">
        <v>263</v>
      </c>
      <c r="BD1845" s="56" t="s">
        <v>349</v>
      </c>
      <c r="BE1845" s="56" t="s">
        <v>347</v>
      </c>
      <c r="BF1845" s="56" t="s">
        <v>334</v>
      </c>
      <c r="BG1845" s="56" t="s">
        <v>640</v>
      </c>
      <c r="BH1845" s="56">
        <v>0</v>
      </c>
      <c r="BI1845" s="56">
        <v>0</v>
      </c>
      <c r="BJ1845" s="56">
        <v>1</v>
      </c>
    </row>
    <row r="1846" spans="1:62" hidden="1" x14ac:dyDescent="0.3">
      <c r="A1846" s="56">
        <v>49223713</v>
      </c>
      <c r="B1846" s="86">
        <v>599765</v>
      </c>
      <c r="C1846" s="1">
        <v>42893</v>
      </c>
      <c r="D1846" s="56" t="s">
        <v>634</v>
      </c>
      <c r="E1846" s="56" t="s">
        <v>635</v>
      </c>
      <c r="F1846" s="56" t="s">
        <v>334</v>
      </c>
      <c r="G1846" s="56" t="s">
        <v>335</v>
      </c>
      <c r="H1846" s="56" t="s">
        <v>336</v>
      </c>
      <c r="I1846" s="56" t="s">
        <v>636</v>
      </c>
      <c r="K1846" s="56" t="s">
        <v>337</v>
      </c>
      <c r="L1846" s="56" t="s">
        <v>545</v>
      </c>
      <c r="M1846" s="56" t="s">
        <v>637</v>
      </c>
      <c r="N1846" s="56" t="s">
        <v>1043</v>
      </c>
      <c r="O1846" s="56" t="s">
        <v>943</v>
      </c>
      <c r="P1846" s="1" t="s">
        <v>110</v>
      </c>
      <c r="Q1846" s="56" t="s">
        <v>552</v>
      </c>
      <c r="R1846" s="56" t="s">
        <v>339</v>
      </c>
      <c r="S1846" s="56">
        <v>161066</v>
      </c>
      <c r="T1846" s="1" t="s">
        <v>253</v>
      </c>
      <c r="U1846" s="56">
        <v>41609</v>
      </c>
      <c r="V1846" s="56">
        <v>42916</v>
      </c>
      <c r="W1846" s="56">
        <v>41579</v>
      </c>
      <c r="X1846" s="56">
        <v>42916</v>
      </c>
      <c r="Y1846" s="56" t="s">
        <v>340</v>
      </c>
      <c r="Z1846" s="56" t="s">
        <v>341</v>
      </c>
      <c r="AA1846" s="56" t="s">
        <v>342</v>
      </c>
      <c r="AB1846" s="56" t="s">
        <v>343</v>
      </c>
      <c r="AC1846" s="56" t="s">
        <v>342</v>
      </c>
      <c r="AD1846" s="56" t="s">
        <v>342</v>
      </c>
      <c r="AE1846" s="56" t="s">
        <v>334</v>
      </c>
      <c r="AF1846" s="56" t="s">
        <v>292</v>
      </c>
      <c r="AG1846" s="56">
        <v>2014</v>
      </c>
      <c r="AH1846" s="56" t="s">
        <v>80</v>
      </c>
      <c r="AI1846" s="56" t="s">
        <v>344</v>
      </c>
      <c r="AJ1846" s="56">
        <v>0</v>
      </c>
      <c r="AM1846" s="56">
        <v>42748</v>
      </c>
      <c r="AN1846" s="56" t="s">
        <v>638</v>
      </c>
      <c r="AO1846" s="1">
        <v>41505</v>
      </c>
      <c r="AP1846" s="56" t="s">
        <v>548</v>
      </c>
      <c r="AQ1846" s="56">
        <v>328</v>
      </c>
      <c r="AR1846" s="56">
        <v>0</v>
      </c>
      <c r="AS1846" s="56" t="s">
        <v>346</v>
      </c>
      <c r="BB1846" s="56" t="s">
        <v>339</v>
      </c>
      <c r="BC1846" s="56" t="s">
        <v>263</v>
      </c>
      <c r="BD1846" s="56" t="s">
        <v>349</v>
      </c>
      <c r="BE1846" s="56" t="s">
        <v>347</v>
      </c>
      <c r="BF1846" s="56" t="s">
        <v>334</v>
      </c>
      <c r="BG1846" s="56" t="s">
        <v>640</v>
      </c>
      <c r="BH1846" s="56">
        <v>0</v>
      </c>
      <c r="BI1846" s="56">
        <v>0</v>
      </c>
      <c r="BJ1846" s="56">
        <v>1</v>
      </c>
    </row>
    <row r="1847" spans="1:62" hidden="1" x14ac:dyDescent="0.3">
      <c r="A1847" s="56">
        <v>49223714</v>
      </c>
      <c r="B1847" s="86">
        <v>599765</v>
      </c>
      <c r="C1847" s="1">
        <v>42893</v>
      </c>
      <c r="D1847" s="56" t="s">
        <v>634</v>
      </c>
      <c r="E1847" s="56" t="s">
        <v>635</v>
      </c>
      <c r="F1847" s="56" t="s">
        <v>334</v>
      </c>
      <c r="G1847" s="56" t="s">
        <v>335</v>
      </c>
      <c r="H1847" s="56" t="s">
        <v>336</v>
      </c>
      <c r="I1847" s="56" t="s">
        <v>636</v>
      </c>
      <c r="K1847" s="56" t="s">
        <v>337</v>
      </c>
      <c r="L1847" s="56" t="s">
        <v>545</v>
      </c>
      <c r="M1847" s="56" t="s">
        <v>637</v>
      </c>
      <c r="N1847" s="56" t="s">
        <v>1043</v>
      </c>
      <c r="O1847" s="56" t="s">
        <v>943</v>
      </c>
      <c r="P1847" s="1" t="s">
        <v>110</v>
      </c>
      <c r="Q1847" s="56" t="s">
        <v>552</v>
      </c>
      <c r="R1847" s="56" t="s">
        <v>339</v>
      </c>
      <c r="S1847" s="56">
        <v>161066</v>
      </c>
      <c r="T1847" s="1" t="s">
        <v>253</v>
      </c>
      <c r="U1847" s="56">
        <v>41609</v>
      </c>
      <c r="V1847" s="56">
        <v>42916</v>
      </c>
      <c r="W1847" s="56">
        <v>41579</v>
      </c>
      <c r="X1847" s="56">
        <v>42916</v>
      </c>
      <c r="Y1847" s="56" t="s">
        <v>340</v>
      </c>
      <c r="Z1847" s="56" t="s">
        <v>341</v>
      </c>
      <c r="AA1847" s="56" t="s">
        <v>342</v>
      </c>
      <c r="AB1847" s="56" t="s">
        <v>343</v>
      </c>
      <c r="AC1847" s="56" t="s">
        <v>342</v>
      </c>
      <c r="AD1847" s="56" t="s">
        <v>342</v>
      </c>
      <c r="AE1847" s="56" t="s">
        <v>334</v>
      </c>
      <c r="AF1847" s="56" t="s">
        <v>292</v>
      </c>
      <c r="AG1847" s="56">
        <v>2015</v>
      </c>
      <c r="AH1847" s="56" t="s">
        <v>80</v>
      </c>
      <c r="AI1847" s="56" t="s">
        <v>348</v>
      </c>
      <c r="AJ1847" s="56">
        <v>0</v>
      </c>
      <c r="AM1847" s="56">
        <v>42748</v>
      </c>
      <c r="AN1847" s="56" t="s">
        <v>638</v>
      </c>
      <c r="AO1847" s="1">
        <v>41965</v>
      </c>
      <c r="AP1847" s="56" t="s">
        <v>638</v>
      </c>
      <c r="AQ1847" s="56">
        <v>328</v>
      </c>
      <c r="AR1847" s="56">
        <v>0</v>
      </c>
      <c r="AS1847" s="56" t="s">
        <v>346</v>
      </c>
      <c r="BB1847" s="56" t="s">
        <v>339</v>
      </c>
      <c r="BC1847" s="56" t="s">
        <v>263</v>
      </c>
      <c r="BD1847" s="56" t="s">
        <v>349</v>
      </c>
      <c r="BE1847" s="56" t="s">
        <v>347</v>
      </c>
      <c r="BF1847" s="56" t="s">
        <v>334</v>
      </c>
      <c r="BG1847" s="56" t="s">
        <v>640</v>
      </c>
      <c r="BH1847" s="56">
        <v>0</v>
      </c>
      <c r="BI1847" s="56">
        <v>0</v>
      </c>
      <c r="BJ1847" s="56">
        <v>1</v>
      </c>
    </row>
    <row r="1848" spans="1:62" hidden="1" x14ac:dyDescent="0.3">
      <c r="A1848" s="56">
        <v>49223721</v>
      </c>
      <c r="B1848" s="86">
        <v>599765</v>
      </c>
      <c r="C1848" s="1">
        <v>42893</v>
      </c>
      <c r="D1848" s="56" t="s">
        <v>634</v>
      </c>
      <c r="E1848" s="56" t="s">
        <v>635</v>
      </c>
      <c r="F1848" s="56" t="s">
        <v>334</v>
      </c>
      <c r="G1848" s="56" t="s">
        <v>335</v>
      </c>
      <c r="H1848" s="56" t="s">
        <v>336</v>
      </c>
      <c r="I1848" s="56" t="s">
        <v>636</v>
      </c>
      <c r="K1848" s="56" t="s">
        <v>337</v>
      </c>
      <c r="L1848" s="56" t="s">
        <v>545</v>
      </c>
      <c r="M1848" s="56" t="s">
        <v>637</v>
      </c>
      <c r="N1848" s="56" t="s">
        <v>1043</v>
      </c>
      <c r="O1848" s="56" t="s">
        <v>943</v>
      </c>
      <c r="P1848" s="1" t="s">
        <v>110</v>
      </c>
      <c r="Q1848" s="56" t="s">
        <v>552</v>
      </c>
      <c r="R1848" s="56" t="s">
        <v>339</v>
      </c>
      <c r="S1848" s="56">
        <v>264399</v>
      </c>
      <c r="T1848" s="1" t="s">
        <v>478</v>
      </c>
      <c r="U1848" s="56">
        <v>41609</v>
      </c>
      <c r="V1848" s="56">
        <v>42916</v>
      </c>
      <c r="W1848" s="56">
        <v>41579</v>
      </c>
      <c r="X1848" s="56">
        <v>42735</v>
      </c>
      <c r="Y1848" s="56" t="s">
        <v>340</v>
      </c>
      <c r="Z1848" s="56" t="s">
        <v>341</v>
      </c>
      <c r="AA1848" s="56" t="s">
        <v>342</v>
      </c>
      <c r="AB1848" s="56" t="s">
        <v>339</v>
      </c>
      <c r="AC1848" s="56" t="s">
        <v>342</v>
      </c>
      <c r="AD1848" s="56" t="s">
        <v>347</v>
      </c>
      <c r="AE1848" s="56" t="s">
        <v>354</v>
      </c>
      <c r="AF1848" s="56" t="s">
        <v>291</v>
      </c>
      <c r="AG1848" s="56">
        <v>2015</v>
      </c>
      <c r="AH1848" s="56" t="s">
        <v>80</v>
      </c>
      <c r="AI1848" s="56" t="s">
        <v>348</v>
      </c>
      <c r="AJ1848" s="56">
        <v>6586</v>
      </c>
      <c r="AK1848" s="1">
        <v>42004</v>
      </c>
      <c r="AM1848" s="56">
        <v>42653</v>
      </c>
      <c r="AN1848" s="56" t="s">
        <v>592</v>
      </c>
      <c r="AO1848" s="1">
        <v>42584</v>
      </c>
      <c r="AP1848" s="56" t="s">
        <v>592</v>
      </c>
      <c r="AQ1848" s="56">
        <v>40</v>
      </c>
      <c r="AR1848" s="56">
        <v>0</v>
      </c>
      <c r="AS1848" s="56" t="s">
        <v>346</v>
      </c>
      <c r="BB1848" s="56" t="s">
        <v>339</v>
      </c>
      <c r="BC1848" s="56" t="s">
        <v>263</v>
      </c>
      <c r="BD1848" s="56" t="s">
        <v>349</v>
      </c>
      <c r="BE1848" s="56" t="s">
        <v>347</v>
      </c>
      <c r="BF1848" s="56" t="s">
        <v>334</v>
      </c>
      <c r="BG1848" s="56" t="s">
        <v>640</v>
      </c>
      <c r="BH1848" s="56">
        <v>0</v>
      </c>
      <c r="BI1848" s="56">
        <v>0</v>
      </c>
      <c r="BJ1848" s="56">
        <v>0</v>
      </c>
    </row>
    <row r="1849" spans="1:62" hidden="1" x14ac:dyDescent="0.3">
      <c r="A1849" s="56">
        <v>49223718</v>
      </c>
      <c r="B1849" s="86">
        <v>599765</v>
      </c>
      <c r="C1849" s="1">
        <v>42893</v>
      </c>
      <c r="D1849" s="56" t="s">
        <v>634</v>
      </c>
      <c r="E1849" s="56" t="s">
        <v>635</v>
      </c>
      <c r="F1849" s="56" t="s">
        <v>334</v>
      </c>
      <c r="G1849" s="56" t="s">
        <v>335</v>
      </c>
      <c r="H1849" s="56" t="s">
        <v>336</v>
      </c>
      <c r="I1849" s="56" t="s">
        <v>636</v>
      </c>
      <c r="K1849" s="56" t="s">
        <v>337</v>
      </c>
      <c r="L1849" s="56" t="s">
        <v>545</v>
      </c>
      <c r="M1849" s="56" t="s">
        <v>637</v>
      </c>
      <c r="N1849" s="56" t="s">
        <v>1043</v>
      </c>
      <c r="O1849" s="56" t="s">
        <v>943</v>
      </c>
      <c r="P1849" s="1" t="s">
        <v>110</v>
      </c>
      <c r="Q1849" s="56" t="s">
        <v>552</v>
      </c>
      <c r="R1849" s="56" t="s">
        <v>339</v>
      </c>
      <c r="S1849" s="56">
        <v>161066</v>
      </c>
      <c r="T1849" s="1" t="s">
        <v>253</v>
      </c>
      <c r="U1849" s="56">
        <v>41609</v>
      </c>
      <c r="V1849" s="56">
        <v>42916</v>
      </c>
      <c r="W1849" s="56">
        <v>41579</v>
      </c>
      <c r="X1849" s="56">
        <v>42916</v>
      </c>
      <c r="Y1849" s="56" t="s">
        <v>340</v>
      </c>
      <c r="Z1849" s="56" t="s">
        <v>341</v>
      </c>
      <c r="AA1849" s="56" t="s">
        <v>342</v>
      </c>
      <c r="AB1849" s="56" t="s">
        <v>343</v>
      </c>
      <c r="AC1849" s="56" t="s">
        <v>342</v>
      </c>
      <c r="AD1849" s="56" t="s">
        <v>342</v>
      </c>
      <c r="AE1849" s="56" t="s">
        <v>334</v>
      </c>
      <c r="AF1849" s="56" t="s">
        <v>292</v>
      </c>
      <c r="AG1849" s="56">
        <v>2017</v>
      </c>
      <c r="AH1849" s="56" t="s">
        <v>80</v>
      </c>
      <c r="AI1849" s="56" t="s">
        <v>348</v>
      </c>
      <c r="AJ1849" s="56">
        <v>0</v>
      </c>
      <c r="AM1849" s="56">
        <v>42748</v>
      </c>
      <c r="AN1849" s="56" t="s">
        <v>638</v>
      </c>
      <c r="AO1849" s="1">
        <v>41505</v>
      </c>
      <c r="AP1849" s="56" t="s">
        <v>548</v>
      </c>
      <c r="AQ1849" s="56">
        <v>328</v>
      </c>
      <c r="AR1849" s="56">
        <v>0</v>
      </c>
      <c r="AS1849" s="56" t="s">
        <v>346</v>
      </c>
      <c r="BB1849" s="56" t="s">
        <v>339</v>
      </c>
      <c r="BC1849" s="56" t="s">
        <v>263</v>
      </c>
      <c r="BD1849" s="56" t="s">
        <v>349</v>
      </c>
      <c r="BE1849" s="56" t="s">
        <v>347</v>
      </c>
      <c r="BF1849" s="56" t="s">
        <v>334</v>
      </c>
      <c r="BG1849" s="56" t="s">
        <v>640</v>
      </c>
      <c r="BH1849" s="56">
        <v>0</v>
      </c>
      <c r="BI1849" s="56">
        <v>0</v>
      </c>
      <c r="BJ1849" s="56">
        <v>1</v>
      </c>
    </row>
    <row r="1850" spans="1:62" hidden="1" x14ac:dyDescent="0.3">
      <c r="A1850" s="56">
        <v>49223720</v>
      </c>
      <c r="B1850" s="86">
        <v>599765</v>
      </c>
      <c r="C1850" s="1">
        <v>42893</v>
      </c>
      <c r="D1850" s="56" t="s">
        <v>634</v>
      </c>
      <c r="E1850" s="56" t="s">
        <v>635</v>
      </c>
      <c r="F1850" s="56" t="s">
        <v>334</v>
      </c>
      <c r="G1850" s="56" t="s">
        <v>335</v>
      </c>
      <c r="H1850" s="56" t="s">
        <v>336</v>
      </c>
      <c r="I1850" s="56" t="s">
        <v>636</v>
      </c>
      <c r="K1850" s="56" t="s">
        <v>337</v>
      </c>
      <c r="L1850" s="56" t="s">
        <v>545</v>
      </c>
      <c r="M1850" s="56" t="s">
        <v>637</v>
      </c>
      <c r="N1850" s="56" t="s">
        <v>1043</v>
      </c>
      <c r="O1850" s="56" t="s">
        <v>943</v>
      </c>
      <c r="P1850" s="1" t="s">
        <v>110</v>
      </c>
      <c r="Q1850" s="56" t="s">
        <v>552</v>
      </c>
      <c r="R1850" s="56" t="s">
        <v>339</v>
      </c>
      <c r="S1850" s="56">
        <v>264399</v>
      </c>
      <c r="T1850" s="1" t="s">
        <v>478</v>
      </c>
      <c r="U1850" s="56">
        <v>41609</v>
      </c>
      <c r="V1850" s="56">
        <v>42916</v>
      </c>
      <c r="W1850" s="56">
        <v>41579</v>
      </c>
      <c r="X1850" s="56">
        <v>42735</v>
      </c>
      <c r="Y1850" s="56" t="s">
        <v>340</v>
      </c>
      <c r="Z1850" s="56" t="s">
        <v>341</v>
      </c>
      <c r="AA1850" s="56" t="s">
        <v>342</v>
      </c>
      <c r="AB1850" s="56" t="s">
        <v>339</v>
      </c>
      <c r="AC1850" s="56" t="s">
        <v>342</v>
      </c>
      <c r="AD1850" s="56" t="s">
        <v>347</v>
      </c>
      <c r="AE1850" s="56" t="s">
        <v>354</v>
      </c>
      <c r="AF1850" s="56" t="s">
        <v>291</v>
      </c>
      <c r="AG1850" s="56">
        <v>2014</v>
      </c>
      <c r="AH1850" s="56" t="s">
        <v>80</v>
      </c>
      <c r="AI1850" s="56" t="s">
        <v>344</v>
      </c>
      <c r="AJ1850" s="56">
        <v>-2046</v>
      </c>
      <c r="AK1850" s="1">
        <v>41820</v>
      </c>
      <c r="AM1850" s="56">
        <v>42653</v>
      </c>
      <c r="AN1850" s="56" t="s">
        <v>592</v>
      </c>
      <c r="AO1850" s="1">
        <v>42584</v>
      </c>
      <c r="AP1850" s="56" t="s">
        <v>592</v>
      </c>
      <c r="AQ1850" s="56">
        <v>40</v>
      </c>
      <c r="AR1850" s="56">
        <v>0</v>
      </c>
      <c r="AS1850" s="56" t="s">
        <v>346</v>
      </c>
      <c r="BB1850" s="56" t="s">
        <v>339</v>
      </c>
      <c r="BC1850" s="56" t="s">
        <v>263</v>
      </c>
      <c r="BD1850" s="56" t="s">
        <v>349</v>
      </c>
      <c r="BE1850" s="56" t="s">
        <v>347</v>
      </c>
      <c r="BF1850" s="56" t="s">
        <v>334</v>
      </c>
      <c r="BG1850" s="56" t="s">
        <v>640</v>
      </c>
      <c r="BH1850" s="56">
        <v>0</v>
      </c>
      <c r="BI1850" s="56">
        <v>0</v>
      </c>
      <c r="BJ1850" s="56">
        <v>0</v>
      </c>
    </row>
    <row r="1851" spans="1:62" hidden="1" x14ac:dyDescent="0.3">
      <c r="A1851" s="56">
        <v>49223869</v>
      </c>
      <c r="B1851" s="86">
        <v>599765</v>
      </c>
      <c r="C1851" s="1">
        <v>42893</v>
      </c>
      <c r="D1851" s="56" t="s">
        <v>634</v>
      </c>
      <c r="E1851" s="56" t="s">
        <v>635</v>
      </c>
      <c r="F1851" s="56" t="s">
        <v>334</v>
      </c>
      <c r="G1851" s="56" t="s">
        <v>335</v>
      </c>
      <c r="H1851" s="56" t="s">
        <v>336</v>
      </c>
      <c r="I1851" s="56" t="s">
        <v>636</v>
      </c>
      <c r="K1851" s="56" t="s">
        <v>337</v>
      </c>
      <c r="L1851" s="56" t="s">
        <v>545</v>
      </c>
      <c r="M1851" s="56" t="s">
        <v>637</v>
      </c>
      <c r="N1851" s="56" t="s">
        <v>1043</v>
      </c>
      <c r="O1851" s="56" t="s">
        <v>943</v>
      </c>
      <c r="P1851" s="1" t="s">
        <v>188</v>
      </c>
      <c r="Q1851" s="56" t="s">
        <v>552</v>
      </c>
      <c r="R1851" s="56" t="s">
        <v>339</v>
      </c>
      <c r="S1851" s="56">
        <v>169965</v>
      </c>
      <c r="T1851" s="1" t="s">
        <v>447</v>
      </c>
      <c r="U1851" s="56">
        <v>41609</v>
      </c>
      <c r="V1851" s="56">
        <v>42916</v>
      </c>
      <c r="W1851" s="56">
        <v>41579</v>
      </c>
      <c r="X1851" s="56">
        <v>42916</v>
      </c>
      <c r="Y1851" s="56" t="s">
        <v>340</v>
      </c>
      <c r="AA1851" s="56" t="s">
        <v>347</v>
      </c>
      <c r="AB1851" s="56" t="s">
        <v>343</v>
      </c>
      <c r="AC1851" s="56" t="s">
        <v>342</v>
      </c>
      <c r="AD1851" s="56" t="s">
        <v>347</v>
      </c>
      <c r="AE1851" s="56" t="s">
        <v>334</v>
      </c>
      <c r="AF1851" s="56" t="s">
        <v>292</v>
      </c>
      <c r="AG1851" s="56">
        <v>2014</v>
      </c>
      <c r="AH1851" s="56" t="s">
        <v>80</v>
      </c>
      <c r="AI1851" s="56" t="s">
        <v>348</v>
      </c>
      <c r="AJ1851" s="56">
        <v>0</v>
      </c>
      <c r="AM1851" s="56">
        <v>42748</v>
      </c>
      <c r="AN1851" s="56" t="s">
        <v>638</v>
      </c>
      <c r="AO1851" s="1">
        <v>41505</v>
      </c>
      <c r="AP1851" s="56" t="s">
        <v>548</v>
      </c>
      <c r="AQ1851" s="56">
        <v>38016</v>
      </c>
      <c r="AR1851" s="56">
        <v>0</v>
      </c>
      <c r="AS1851" s="56" t="s">
        <v>346</v>
      </c>
      <c r="BB1851" s="56" t="s">
        <v>339</v>
      </c>
      <c r="BC1851" s="56" t="s">
        <v>263</v>
      </c>
      <c r="BD1851" s="56" t="s">
        <v>349</v>
      </c>
      <c r="BE1851" s="56" t="s">
        <v>347</v>
      </c>
      <c r="BF1851" s="56" t="s">
        <v>334</v>
      </c>
      <c r="BG1851" s="56" t="s">
        <v>640</v>
      </c>
      <c r="BH1851" s="56">
        <v>0</v>
      </c>
      <c r="BI1851" s="56">
        <v>0</v>
      </c>
      <c r="BJ1851" s="56">
        <v>1</v>
      </c>
    </row>
    <row r="1852" spans="1:62" hidden="1" x14ac:dyDescent="0.3">
      <c r="A1852" s="56">
        <v>49223822</v>
      </c>
      <c r="B1852" s="86">
        <v>599765</v>
      </c>
      <c r="C1852" s="1">
        <v>42893</v>
      </c>
      <c r="D1852" s="56" t="s">
        <v>634</v>
      </c>
      <c r="E1852" s="56" t="s">
        <v>635</v>
      </c>
      <c r="F1852" s="56" t="s">
        <v>334</v>
      </c>
      <c r="G1852" s="56" t="s">
        <v>335</v>
      </c>
      <c r="H1852" s="56" t="s">
        <v>336</v>
      </c>
      <c r="I1852" s="56" t="s">
        <v>636</v>
      </c>
      <c r="K1852" s="56" t="s">
        <v>337</v>
      </c>
      <c r="L1852" s="56" t="s">
        <v>545</v>
      </c>
      <c r="M1852" s="56" t="s">
        <v>637</v>
      </c>
      <c r="N1852" s="56" t="s">
        <v>1043</v>
      </c>
      <c r="O1852" s="56" t="s">
        <v>943</v>
      </c>
      <c r="P1852" s="1" t="s">
        <v>188</v>
      </c>
      <c r="Q1852" s="56" t="s">
        <v>241</v>
      </c>
      <c r="R1852" s="56" t="s">
        <v>339</v>
      </c>
      <c r="S1852" s="56">
        <v>169826</v>
      </c>
      <c r="T1852" s="1" t="s">
        <v>652</v>
      </c>
      <c r="U1852" s="56">
        <v>41609</v>
      </c>
      <c r="V1852" s="56">
        <v>42916</v>
      </c>
      <c r="W1852" s="56">
        <v>41579</v>
      </c>
      <c r="X1852" s="56">
        <v>42916</v>
      </c>
      <c r="Y1852" s="56" t="s">
        <v>340</v>
      </c>
      <c r="Z1852" s="56" t="s">
        <v>341</v>
      </c>
      <c r="AA1852" s="56" t="s">
        <v>347</v>
      </c>
      <c r="AB1852" s="56" t="s">
        <v>343</v>
      </c>
      <c r="AC1852" s="56" t="s">
        <v>342</v>
      </c>
      <c r="AD1852" s="56" t="s">
        <v>342</v>
      </c>
      <c r="AE1852" s="56" t="s">
        <v>334</v>
      </c>
      <c r="AF1852" s="56" t="s">
        <v>291</v>
      </c>
      <c r="AG1852" s="56">
        <v>2016</v>
      </c>
      <c r="AH1852" s="56" t="s">
        <v>80</v>
      </c>
      <c r="AI1852" s="56" t="s">
        <v>348</v>
      </c>
      <c r="AJ1852" s="56">
        <v>0</v>
      </c>
      <c r="AK1852" s="1">
        <v>42369</v>
      </c>
      <c r="AM1852" s="56">
        <v>42845</v>
      </c>
      <c r="AN1852" s="56" t="s">
        <v>987</v>
      </c>
      <c r="AO1852" s="1">
        <v>42387</v>
      </c>
      <c r="AP1852" s="56" t="s">
        <v>638</v>
      </c>
      <c r="AQ1852" s="56">
        <v>69941</v>
      </c>
      <c r="AR1852" s="56">
        <v>0</v>
      </c>
      <c r="AS1852" s="56" t="s">
        <v>346</v>
      </c>
      <c r="BB1852" s="56" t="s">
        <v>339</v>
      </c>
      <c r="BC1852" s="56" t="s">
        <v>263</v>
      </c>
      <c r="BD1852" s="56" t="s">
        <v>349</v>
      </c>
      <c r="BE1852" s="56" t="s">
        <v>347</v>
      </c>
      <c r="BF1852" s="56" t="s">
        <v>334</v>
      </c>
      <c r="BG1852" s="56" t="s">
        <v>640</v>
      </c>
      <c r="BH1852" s="56">
        <v>0</v>
      </c>
      <c r="BI1852" s="56">
        <v>0</v>
      </c>
      <c r="BJ1852" s="56">
        <v>1</v>
      </c>
    </row>
    <row r="1853" spans="1:62" hidden="1" x14ac:dyDescent="0.3">
      <c r="A1853" s="56">
        <v>49223757</v>
      </c>
      <c r="B1853" s="86">
        <v>599765</v>
      </c>
      <c r="C1853" s="1">
        <v>42893</v>
      </c>
      <c r="D1853" s="56" t="s">
        <v>634</v>
      </c>
      <c r="E1853" s="56" t="s">
        <v>635</v>
      </c>
      <c r="F1853" s="56" t="s">
        <v>334</v>
      </c>
      <c r="G1853" s="56" t="s">
        <v>335</v>
      </c>
      <c r="H1853" s="56" t="s">
        <v>336</v>
      </c>
      <c r="I1853" s="56" t="s">
        <v>636</v>
      </c>
      <c r="K1853" s="56" t="s">
        <v>337</v>
      </c>
      <c r="L1853" s="56" t="s">
        <v>545</v>
      </c>
      <c r="M1853" s="56" t="s">
        <v>637</v>
      </c>
      <c r="N1853" s="56" t="s">
        <v>1043</v>
      </c>
      <c r="O1853" s="56" t="s">
        <v>943</v>
      </c>
      <c r="P1853" s="1" t="s">
        <v>110</v>
      </c>
      <c r="Q1853" s="56" t="s">
        <v>552</v>
      </c>
      <c r="R1853" s="56" t="s">
        <v>339</v>
      </c>
      <c r="S1853" s="56">
        <v>264441</v>
      </c>
      <c r="T1853" s="1" t="s">
        <v>374</v>
      </c>
      <c r="U1853" s="56">
        <v>41609</v>
      </c>
      <c r="V1853" s="56">
        <v>42916</v>
      </c>
      <c r="W1853" s="56">
        <v>41579</v>
      </c>
      <c r="X1853" s="56">
        <v>42735</v>
      </c>
      <c r="Y1853" s="56" t="s">
        <v>340</v>
      </c>
      <c r="Z1853" s="56" t="s">
        <v>367</v>
      </c>
      <c r="AA1853" s="56" t="s">
        <v>342</v>
      </c>
      <c r="AB1853" s="56" t="s">
        <v>343</v>
      </c>
      <c r="AC1853" s="56" t="s">
        <v>342</v>
      </c>
      <c r="AD1853" s="56" t="s">
        <v>347</v>
      </c>
      <c r="AE1853" s="56" t="s">
        <v>354</v>
      </c>
      <c r="AF1853" s="56" t="s">
        <v>292</v>
      </c>
      <c r="AG1853" s="56">
        <v>2016</v>
      </c>
      <c r="AH1853" s="56" t="s">
        <v>80</v>
      </c>
      <c r="AI1853" s="56" t="s">
        <v>344</v>
      </c>
      <c r="AJ1853" s="56">
        <v>5062000</v>
      </c>
      <c r="AM1853" s="56">
        <v>42653</v>
      </c>
      <c r="AN1853" s="56" t="s">
        <v>592</v>
      </c>
      <c r="AO1853" s="1">
        <v>42585</v>
      </c>
      <c r="AP1853" s="56" t="s">
        <v>592</v>
      </c>
      <c r="AQ1853" s="56">
        <v>266</v>
      </c>
      <c r="AR1853" s="56">
        <v>0</v>
      </c>
      <c r="AS1853" s="56" t="s">
        <v>346</v>
      </c>
      <c r="BB1853" s="56" t="s">
        <v>339</v>
      </c>
      <c r="BC1853" s="56" t="s">
        <v>263</v>
      </c>
      <c r="BD1853" s="56" t="s">
        <v>349</v>
      </c>
      <c r="BE1853" s="56" t="s">
        <v>347</v>
      </c>
      <c r="BF1853" s="56" t="s">
        <v>334</v>
      </c>
      <c r="BG1853" s="56" t="s">
        <v>640</v>
      </c>
      <c r="BH1853" s="56">
        <v>0</v>
      </c>
      <c r="BI1853" s="56">
        <v>0</v>
      </c>
      <c r="BJ1853" s="56">
        <v>0</v>
      </c>
    </row>
    <row r="1854" spans="1:62" hidden="1" x14ac:dyDescent="0.3">
      <c r="A1854" s="56">
        <v>49223741</v>
      </c>
      <c r="B1854" s="86">
        <v>599765</v>
      </c>
      <c r="C1854" s="1">
        <v>42893</v>
      </c>
      <c r="D1854" s="56" t="s">
        <v>634</v>
      </c>
      <c r="E1854" s="56" t="s">
        <v>635</v>
      </c>
      <c r="F1854" s="56" t="s">
        <v>334</v>
      </c>
      <c r="G1854" s="56" t="s">
        <v>335</v>
      </c>
      <c r="H1854" s="56" t="s">
        <v>336</v>
      </c>
      <c r="I1854" s="56" t="s">
        <v>636</v>
      </c>
      <c r="K1854" s="56" t="s">
        <v>337</v>
      </c>
      <c r="L1854" s="56" t="s">
        <v>545</v>
      </c>
      <c r="M1854" s="56" t="s">
        <v>637</v>
      </c>
      <c r="N1854" s="56" t="s">
        <v>1043</v>
      </c>
      <c r="O1854" s="56" t="s">
        <v>943</v>
      </c>
      <c r="P1854" s="1" t="s">
        <v>110</v>
      </c>
      <c r="Q1854" s="56" t="s">
        <v>552</v>
      </c>
      <c r="R1854" s="56" t="s">
        <v>339</v>
      </c>
      <c r="S1854" s="56">
        <v>264526</v>
      </c>
      <c r="T1854" s="1" t="s">
        <v>657</v>
      </c>
      <c r="U1854" s="56">
        <v>41609</v>
      </c>
      <c r="V1854" s="56">
        <v>42916</v>
      </c>
      <c r="W1854" s="56">
        <v>41609</v>
      </c>
      <c r="X1854" s="56">
        <v>42916</v>
      </c>
      <c r="Y1854" s="56" t="s">
        <v>356</v>
      </c>
      <c r="Z1854" s="56" t="s">
        <v>367</v>
      </c>
      <c r="AA1854" s="56" t="s">
        <v>342</v>
      </c>
      <c r="AB1854" s="56" t="s">
        <v>343</v>
      </c>
      <c r="AC1854" s="56" t="s">
        <v>342</v>
      </c>
      <c r="AD1854" s="56" t="s">
        <v>347</v>
      </c>
      <c r="AE1854" s="56" t="s">
        <v>334</v>
      </c>
      <c r="AF1854" s="56" t="s">
        <v>291</v>
      </c>
      <c r="AG1854" s="56">
        <v>2016</v>
      </c>
      <c r="AH1854" s="56" t="s">
        <v>80</v>
      </c>
      <c r="AI1854" s="56" t="s">
        <v>348</v>
      </c>
      <c r="AJ1854" s="56">
        <v>95977902</v>
      </c>
      <c r="AK1854" s="1">
        <v>42369</v>
      </c>
      <c r="AM1854" s="56">
        <v>42748</v>
      </c>
      <c r="AN1854" s="56" t="s">
        <v>638</v>
      </c>
      <c r="AO1854" s="1">
        <v>42587</v>
      </c>
      <c r="AP1854" s="56" t="s">
        <v>592</v>
      </c>
      <c r="AQ1854" s="56">
        <v>75675</v>
      </c>
      <c r="AR1854" s="56">
        <v>0</v>
      </c>
      <c r="AS1854" s="56" t="s">
        <v>346</v>
      </c>
      <c r="BB1854" s="56" t="s">
        <v>339</v>
      </c>
      <c r="BC1854" s="56" t="s">
        <v>263</v>
      </c>
      <c r="BD1854" s="56" t="s">
        <v>349</v>
      </c>
      <c r="BE1854" s="56" t="s">
        <v>347</v>
      </c>
      <c r="BF1854" s="56" t="s">
        <v>334</v>
      </c>
      <c r="BG1854" s="56" t="s">
        <v>640</v>
      </c>
      <c r="BH1854" s="56">
        <v>0</v>
      </c>
      <c r="BI1854" s="56">
        <v>0</v>
      </c>
      <c r="BJ1854" s="56">
        <v>1</v>
      </c>
    </row>
    <row r="1855" spans="1:62" hidden="1" x14ac:dyDescent="0.3">
      <c r="A1855" s="56">
        <v>49223733</v>
      </c>
      <c r="B1855" s="86">
        <v>599765</v>
      </c>
      <c r="C1855" s="1">
        <v>42893</v>
      </c>
      <c r="D1855" s="56" t="s">
        <v>634</v>
      </c>
      <c r="E1855" s="56" t="s">
        <v>635</v>
      </c>
      <c r="F1855" s="56" t="s">
        <v>334</v>
      </c>
      <c r="G1855" s="56" t="s">
        <v>335</v>
      </c>
      <c r="H1855" s="56" t="s">
        <v>336</v>
      </c>
      <c r="I1855" s="56" t="s">
        <v>636</v>
      </c>
      <c r="K1855" s="56" t="s">
        <v>337</v>
      </c>
      <c r="L1855" s="56" t="s">
        <v>545</v>
      </c>
      <c r="M1855" s="56" t="s">
        <v>637</v>
      </c>
      <c r="N1855" s="56" t="s">
        <v>1043</v>
      </c>
      <c r="O1855" s="56" t="s">
        <v>943</v>
      </c>
      <c r="P1855" s="1" t="s">
        <v>110</v>
      </c>
      <c r="Q1855" s="56" t="s">
        <v>552</v>
      </c>
      <c r="R1855" s="56" t="s">
        <v>339</v>
      </c>
      <c r="S1855" s="56">
        <v>161942</v>
      </c>
      <c r="T1855" s="1" t="s">
        <v>255</v>
      </c>
      <c r="U1855" s="56">
        <v>41609</v>
      </c>
      <c r="V1855" s="56">
        <v>42916</v>
      </c>
      <c r="W1855" s="56">
        <v>41579</v>
      </c>
      <c r="X1855" s="56">
        <v>42916</v>
      </c>
      <c r="Y1855" s="56" t="s">
        <v>340</v>
      </c>
      <c r="Z1855" s="56" t="s">
        <v>367</v>
      </c>
      <c r="AA1855" s="56" t="s">
        <v>342</v>
      </c>
      <c r="AB1855" s="56" t="s">
        <v>343</v>
      </c>
      <c r="AC1855" s="56" t="s">
        <v>342</v>
      </c>
      <c r="AD1855" s="56" t="s">
        <v>342</v>
      </c>
      <c r="AE1855" s="56" t="s">
        <v>334</v>
      </c>
      <c r="AF1855" s="56" t="s">
        <v>292</v>
      </c>
      <c r="AG1855" s="56">
        <v>2015</v>
      </c>
      <c r="AH1855" s="56" t="s">
        <v>80</v>
      </c>
      <c r="AI1855" s="56" t="s">
        <v>344</v>
      </c>
      <c r="AJ1855" s="56">
        <v>4966000</v>
      </c>
      <c r="AM1855" s="56">
        <v>42748</v>
      </c>
      <c r="AN1855" s="56" t="s">
        <v>638</v>
      </c>
      <c r="AO1855" s="1">
        <v>41965</v>
      </c>
      <c r="AP1855" s="56" t="s">
        <v>638</v>
      </c>
      <c r="AQ1855" s="56">
        <v>269</v>
      </c>
      <c r="AR1855" s="56">
        <v>0</v>
      </c>
      <c r="AS1855" s="56" t="s">
        <v>346</v>
      </c>
      <c r="AX1855" s="56">
        <v>0</v>
      </c>
      <c r="BB1855" s="56" t="s">
        <v>339</v>
      </c>
      <c r="BC1855" s="56" t="s">
        <v>263</v>
      </c>
      <c r="BD1855" s="56" t="s">
        <v>349</v>
      </c>
      <c r="BE1855" s="56" t="s">
        <v>347</v>
      </c>
      <c r="BF1855" s="56" t="s">
        <v>334</v>
      </c>
      <c r="BG1855" s="56" t="s">
        <v>640</v>
      </c>
      <c r="BH1855" s="56">
        <v>0</v>
      </c>
      <c r="BI1855" s="56">
        <v>0</v>
      </c>
      <c r="BJ1855" s="56">
        <v>1</v>
      </c>
    </row>
    <row r="1856" spans="1:62" hidden="1" x14ac:dyDescent="0.3">
      <c r="A1856" s="56">
        <v>49223729</v>
      </c>
      <c r="B1856" s="86">
        <v>599765</v>
      </c>
      <c r="C1856" s="1">
        <v>42893</v>
      </c>
      <c r="D1856" s="56" t="s">
        <v>634</v>
      </c>
      <c r="E1856" s="56" t="s">
        <v>635</v>
      </c>
      <c r="F1856" s="56" t="s">
        <v>334</v>
      </c>
      <c r="G1856" s="56" t="s">
        <v>335</v>
      </c>
      <c r="H1856" s="56" t="s">
        <v>336</v>
      </c>
      <c r="I1856" s="56" t="s">
        <v>636</v>
      </c>
      <c r="K1856" s="56" t="s">
        <v>337</v>
      </c>
      <c r="L1856" s="56" t="s">
        <v>545</v>
      </c>
      <c r="M1856" s="56" t="s">
        <v>637</v>
      </c>
      <c r="N1856" s="56" t="s">
        <v>1043</v>
      </c>
      <c r="O1856" s="56" t="s">
        <v>943</v>
      </c>
      <c r="P1856" s="1" t="s">
        <v>110</v>
      </c>
      <c r="Q1856" s="56" t="s">
        <v>552</v>
      </c>
      <c r="R1856" s="56" t="s">
        <v>339</v>
      </c>
      <c r="S1856" s="56">
        <v>161942</v>
      </c>
      <c r="T1856" s="1" t="s">
        <v>255</v>
      </c>
      <c r="U1856" s="56">
        <v>41609</v>
      </c>
      <c r="V1856" s="56">
        <v>42916</v>
      </c>
      <c r="W1856" s="56">
        <v>41579</v>
      </c>
      <c r="X1856" s="56">
        <v>42916</v>
      </c>
      <c r="Y1856" s="56" t="s">
        <v>340</v>
      </c>
      <c r="Z1856" s="56" t="s">
        <v>367</v>
      </c>
      <c r="AA1856" s="56" t="s">
        <v>342</v>
      </c>
      <c r="AB1856" s="56" t="s">
        <v>343</v>
      </c>
      <c r="AC1856" s="56" t="s">
        <v>342</v>
      </c>
      <c r="AD1856" s="56" t="s">
        <v>342</v>
      </c>
      <c r="AE1856" s="56" t="s">
        <v>334</v>
      </c>
      <c r="AF1856" s="56" t="s">
        <v>291</v>
      </c>
      <c r="AG1856" s="56">
        <v>2017</v>
      </c>
      <c r="AH1856" s="56" t="s">
        <v>80</v>
      </c>
      <c r="AI1856" s="56" t="s">
        <v>348</v>
      </c>
      <c r="AJ1856" s="56">
        <v>13133398</v>
      </c>
      <c r="AK1856" s="1">
        <v>42735</v>
      </c>
      <c r="AM1856" s="56">
        <v>42748</v>
      </c>
      <c r="AN1856" s="56" t="s">
        <v>638</v>
      </c>
      <c r="AO1856" s="1">
        <v>42748</v>
      </c>
      <c r="AP1856" s="56" t="s">
        <v>638</v>
      </c>
      <c r="AQ1856" s="56">
        <v>269</v>
      </c>
      <c r="AR1856" s="56">
        <v>0</v>
      </c>
      <c r="AS1856" s="56" t="s">
        <v>346</v>
      </c>
      <c r="AX1856" s="56">
        <v>0</v>
      </c>
      <c r="BB1856" s="56" t="s">
        <v>339</v>
      </c>
      <c r="BC1856" s="56" t="s">
        <v>263</v>
      </c>
      <c r="BD1856" s="56" t="s">
        <v>349</v>
      </c>
      <c r="BE1856" s="56" t="s">
        <v>347</v>
      </c>
      <c r="BF1856" s="56" t="s">
        <v>334</v>
      </c>
      <c r="BG1856" s="56" t="s">
        <v>640</v>
      </c>
      <c r="BH1856" s="56">
        <v>0</v>
      </c>
      <c r="BI1856" s="56">
        <v>0</v>
      </c>
      <c r="BJ1856" s="56">
        <v>1</v>
      </c>
    </row>
    <row r="1857" spans="1:62" hidden="1" x14ac:dyDescent="0.3">
      <c r="A1857" s="56">
        <v>49223727</v>
      </c>
      <c r="B1857" s="86">
        <v>599765</v>
      </c>
      <c r="C1857" s="1">
        <v>42893</v>
      </c>
      <c r="D1857" s="56" t="s">
        <v>634</v>
      </c>
      <c r="E1857" s="56" t="s">
        <v>635</v>
      </c>
      <c r="F1857" s="56" t="s">
        <v>334</v>
      </c>
      <c r="G1857" s="56" t="s">
        <v>335</v>
      </c>
      <c r="H1857" s="56" t="s">
        <v>336</v>
      </c>
      <c r="I1857" s="56" t="s">
        <v>636</v>
      </c>
      <c r="K1857" s="56" t="s">
        <v>337</v>
      </c>
      <c r="L1857" s="56" t="s">
        <v>545</v>
      </c>
      <c r="M1857" s="56" t="s">
        <v>637</v>
      </c>
      <c r="N1857" s="56" t="s">
        <v>1043</v>
      </c>
      <c r="O1857" s="56" t="s">
        <v>943</v>
      </c>
      <c r="P1857" s="1" t="s">
        <v>110</v>
      </c>
      <c r="Q1857" s="56" t="s">
        <v>552</v>
      </c>
      <c r="R1857" s="56" t="s">
        <v>339</v>
      </c>
      <c r="S1857" s="56">
        <v>161942</v>
      </c>
      <c r="T1857" s="1" t="s">
        <v>255</v>
      </c>
      <c r="U1857" s="56">
        <v>41609</v>
      </c>
      <c r="V1857" s="56">
        <v>42916</v>
      </c>
      <c r="W1857" s="56">
        <v>41579</v>
      </c>
      <c r="X1857" s="56">
        <v>42916</v>
      </c>
      <c r="Y1857" s="56" t="s">
        <v>340</v>
      </c>
      <c r="Z1857" s="56" t="s">
        <v>367</v>
      </c>
      <c r="AA1857" s="56" t="s">
        <v>342</v>
      </c>
      <c r="AB1857" s="56" t="s">
        <v>343</v>
      </c>
      <c r="AC1857" s="56" t="s">
        <v>342</v>
      </c>
      <c r="AD1857" s="56" t="s">
        <v>342</v>
      </c>
      <c r="AE1857" s="56" t="s">
        <v>334</v>
      </c>
      <c r="AF1857" s="56" t="s">
        <v>291</v>
      </c>
      <c r="AG1857" s="56">
        <v>2016</v>
      </c>
      <c r="AH1857" s="56" t="s">
        <v>80</v>
      </c>
      <c r="AI1857" s="56" t="s">
        <v>348</v>
      </c>
      <c r="AJ1857" s="56">
        <v>3377958</v>
      </c>
      <c r="AK1857" s="1">
        <v>42369</v>
      </c>
      <c r="AM1857" s="56">
        <v>42748</v>
      </c>
      <c r="AN1857" s="56" t="s">
        <v>638</v>
      </c>
      <c r="AO1857" s="1">
        <v>42387</v>
      </c>
      <c r="AP1857" s="56" t="s">
        <v>638</v>
      </c>
      <c r="AQ1857" s="56">
        <v>269</v>
      </c>
      <c r="AR1857" s="56">
        <v>0</v>
      </c>
      <c r="AS1857" s="56" t="s">
        <v>346</v>
      </c>
      <c r="AX1857" s="56">
        <v>0</v>
      </c>
      <c r="BB1857" s="56" t="s">
        <v>339</v>
      </c>
      <c r="BC1857" s="56" t="s">
        <v>263</v>
      </c>
      <c r="BD1857" s="56" t="s">
        <v>349</v>
      </c>
      <c r="BE1857" s="56" t="s">
        <v>347</v>
      </c>
      <c r="BF1857" s="56" t="s">
        <v>334</v>
      </c>
      <c r="BG1857" s="56" t="s">
        <v>640</v>
      </c>
      <c r="BH1857" s="56">
        <v>0</v>
      </c>
      <c r="BI1857" s="56">
        <v>0</v>
      </c>
      <c r="BJ1857" s="56">
        <v>1</v>
      </c>
    </row>
    <row r="1858" spans="1:62" hidden="1" x14ac:dyDescent="0.3">
      <c r="A1858" s="56">
        <v>49223728</v>
      </c>
      <c r="B1858" s="86">
        <v>599765</v>
      </c>
      <c r="C1858" s="1">
        <v>42893</v>
      </c>
      <c r="D1858" s="56" t="s">
        <v>634</v>
      </c>
      <c r="E1858" s="56" t="s">
        <v>635</v>
      </c>
      <c r="F1858" s="56" t="s">
        <v>334</v>
      </c>
      <c r="G1858" s="56" t="s">
        <v>335</v>
      </c>
      <c r="H1858" s="56" t="s">
        <v>336</v>
      </c>
      <c r="I1858" s="56" t="s">
        <v>636</v>
      </c>
      <c r="K1858" s="56" t="s">
        <v>337</v>
      </c>
      <c r="L1858" s="56" t="s">
        <v>545</v>
      </c>
      <c r="M1858" s="56" t="s">
        <v>637</v>
      </c>
      <c r="N1858" s="56" t="s">
        <v>1043</v>
      </c>
      <c r="O1858" s="56" t="s">
        <v>943</v>
      </c>
      <c r="P1858" s="1" t="s">
        <v>110</v>
      </c>
      <c r="Q1858" s="56" t="s">
        <v>552</v>
      </c>
      <c r="R1858" s="56" t="s">
        <v>339</v>
      </c>
      <c r="S1858" s="56">
        <v>161942</v>
      </c>
      <c r="T1858" s="1" t="s">
        <v>255</v>
      </c>
      <c r="U1858" s="56">
        <v>41609</v>
      </c>
      <c r="V1858" s="56">
        <v>42916</v>
      </c>
      <c r="W1858" s="56">
        <v>41579</v>
      </c>
      <c r="X1858" s="56">
        <v>42916</v>
      </c>
      <c r="Y1858" s="56" t="s">
        <v>340</v>
      </c>
      <c r="Z1858" s="56" t="s">
        <v>367</v>
      </c>
      <c r="AA1858" s="56" t="s">
        <v>342</v>
      </c>
      <c r="AB1858" s="56" t="s">
        <v>343</v>
      </c>
      <c r="AC1858" s="56" t="s">
        <v>342</v>
      </c>
      <c r="AD1858" s="56" t="s">
        <v>342</v>
      </c>
      <c r="AE1858" s="56" t="s">
        <v>334</v>
      </c>
      <c r="AF1858" s="56" t="s">
        <v>291</v>
      </c>
      <c r="AG1858" s="56">
        <v>2016</v>
      </c>
      <c r="AH1858" s="56" t="s">
        <v>80</v>
      </c>
      <c r="AI1858" s="56" t="s">
        <v>344</v>
      </c>
      <c r="AJ1858" s="56">
        <v>10834727</v>
      </c>
      <c r="AK1858" s="1">
        <v>42551</v>
      </c>
      <c r="AL1858" s="56" t="s">
        <v>658</v>
      </c>
      <c r="AM1858" s="56">
        <v>42748</v>
      </c>
      <c r="AN1858" s="56" t="s">
        <v>638</v>
      </c>
      <c r="AO1858" s="1">
        <v>42572</v>
      </c>
      <c r="AP1858" s="56" t="s">
        <v>638</v>
      </c>
      <c r="AQ1858" s="56">
        <v>269</v>
      </c>
      <c r="AR1858" s="56">
        <v>0</v>
      </c>
      <c r="AS1858" s="56" t="s">
        <v>346</v>
      </c>
      <c r="AX1858" s="56">
        <v>0</v>
      </c>
      <c r="BB1858" s="56" t="s">
        <v>339</v>
      </c>
      <c r="BC1858" s="56" t="s">
        <v>263</v>
      </c>
      <c r="BD1858" s="56" t="s">
        <v>349</v>
      </c>
      <c r="BE1858" s="56" t="s">
        <v>347</v>
      </c>
      <c r="BF1858" s="56" t="s">
        <v>334</v>
      </c>
      <c r="BG1858" s="56" t="s">
        <v>640</v>
      </c>
      <c r="BH1858" s="56">
        <v>0</v>
      </c>
      <c r="BI1858" s="56">
        <v>0</v>
      </c>
      <c r="BJ1858" s="56">
        <v>1</v>
      </c>
    </row>
    <row r="1859" spans="1:62" hidden="1" x14ac:dyDescent="0.3">
      <c r="A1859" s="56">
        <v>49223732</v>
      </c>
      <c r="B1859" s="86">
        <v>599765</v>
      </c>
      <c r="C1859" s="1">
        <v>42893</v>
      </c>
      <c r="D1859" s="56" t="s">
        <v>634</v>
      </c>
      <c r="E1859" s="56" t="s">
        <v>635</v>
      </c>
      <c r="F1859" s="56" t="s">
        <v>334</v>
      </c>
      <c r="G1859" s="56" t="s">
        <v>335</v>
      </c>
      <c r="H1859" s="56" t="s">
        <v>336</v>
      </c>
      <c r="I1859" s="56" t="s">
        <v>636</v>
      </c>
      <c r="K1859" s="56" t="s">
        <v>337</v>
      </c>
      <c r="L1859" s="56" t="s">
        <v>545</v>
      </c>
      <c r="M1859" s="56" t="s">
        <v>637</v>
      </c>
      <c r="N1859" s="56" t="s">
        <v>1043</v>
      </c>
      <c r="O1859" s="56" t="s">
        <v>943</v>
      </c>
      <c r="P1859" s="1" t="s">
        <v>110</v>
      </c>
      <c r="Q1859" s="56" t="s">
        <v>552</v>
      </c>
      <c r="R1859" s="56" t="s">
        <v>339</v>
      </c>
      <c r="S1859" s="56">
        <v>161942</v>
      </c>
      <c r="T1859" s="1" t="s">
        <v>255</v>
      </c>
      <c r="U1859" s="56">
        <v>41609</v>
      </c>
      <c r="V1859" s="56">
        <v>42916</v>
      </c>
      <c r="W1859" s="56">
        <v>41579</v>
      </c>
      <c r="X1859" s="56">
        <v>42916</v>
      </c>
      <c r="Y1859" s="56" t="s">
        <v>340</v>
      </c>
      <c r="Z1859" s="56" t="s">
        <v>367</v>
      </c>
      <c r="AA1859" s="56" t="s">
        <v>342</v>
      </c>
      <c r="AB1859" s="56" t="s">
        <v>343</v>
      </c>
      <c r="AC1859" s="56" t="s">
        <v>342</v>
      </c>
      <c r="AD1859" s="56" t="s">
        <v>342</v>
      </c>
      <c r="AE1859" s="56" t="s">
        <v>334</v>
      </c>
      <c r="AF1859" s="56" t="s">
        <v>292</v>
      </c>
      <c r="AG1859" s="56">
        <v>2015</v>
      </c>
      <c r="AH1859" s="56" t="s">
        <v>80</v>
      </c>
      <c r="AI1859" s="56" t="s">
        <v>348</v>
      </c>
      <c r="AJ1859" s="56">
        <v>3407577</v>
      </c>
      <c r="AM1859" s="56">
        <v>42748</v>
      </c>
      <c r="AN1859" s="56" t="s">
        <v>638</v>
      </c>
      <c r="AO1859" s="1">
        <v>41965</v>
      </c>
      <c r="AP1859" s="56" t="s">
        <v>638</v>
      </c>
      <c r="AQ1859" s="56">
        <v>269</v>
      </c>
      <c r="AR1859" s="56">
        <v>0</v>
      </c>
      <c r="AS1859" s="56" t="s">
        <v>346</v>
      </c>
      <c r="AX1859" s="56">
        <v>0</v>
      </c>
      <c r="BB1859" s="56" t="s">
        <v>339</v>
      </c>
      <c r="BC1859" s="56" t="s">
        <v>263</v>
      </c>
      <c r="BD1859" s="56" t="s">
        <v>349</v>
      </c>
      <c r="BE1859" s="56" t="s">
        <v>347</v>
      </c>
      <c r="BF1859" s="56" t="s">
        <v>334</v>
      </c>
      <c r="BG1859" s="56" t="s">
        <v>640</v>
      </c>
      <c r="BH1859" s="56">
        <v>0</v>
      </c>
      <c r="BI1859" s="56">
        <v>0</v>
      </c>
      <c r="BJ1859" s="56">
        <v>1</v>
      </c>
    </row>
    <row r="1860" spans="1:62" hidden="1" x14ac:dyDescent="0.3">
      <c r="A1860" s="56">
        <v>49223730</v>
      </c>
      <c r="B1860" s="86">
        <v>599765</v>
      </c>
      <c r="C1860" s="1">
        <v>42893</v>
      </c>
      <c r="D1860" s="56" t="s">
        <v>634</v>
      </c>
      <c r="E1860" s="56" t="s">
        <v>635</v>
      </c>
      <c r="F1860" s="56" t="s">
        <v>334</v>
      </c>
      <c r="G1860" s="56" t="s">
        <v>335</v>
      </c>
      <c r="H1860" s="56" t="s">
        <v>336</v>
      </c>
      <c r="I1860" s="56" t="s">
        <v>636</v>
      </c>
      <c r="K1860" s="56" t="s">
        <v>337</v>
      </c>
      <c r="L1860" s="56" t="s">
        <v>545</v>
      </c>
      <c r="M1860" s="56" t="s">
        <v>637</v>
      </c>
      <c r="N1860" s="56" t="s">
        <v>1043</v>
      </c>
      <c r="O1860" s="56" t="s">
        <v>943</v>
      </c>
      <c r="P1860" s="1" t="s">
        <v>110</v>
      </c>
      <c r="Q1860" s="56" t="s">
        <v>552</v>
      </c>
      <c r="R1860" s="56" t="s">
        <v>339</v>
      </c>
      <c r="S1860" s="56">
        <v>161942</v>
      </c>
      <c r="T1860" s="1" t="s">
        <v>255</v>
      </c>
      <c r="U1860" s="56">
        <v>41609</v>
      </c>
      <c r="V1860" s="56">
        <v>42916</v>
      </c>
      <c r="W1860" s="56">
        <v>41579</v>
      </c>
      <c r="X1860" s="56">
        <v>42916</v>
      </c>
      <c r="Y1860" s="56" t="s">
        <v>340</v>
      </c>
      <c r="Z1860" s="56" t="s">
        <v>367</v>
      </c>
      <c r="AA1860" s="56" t="s">
        <v>342</v>
      </c>
      <c r="AB1860" s="56" t="s">
        <v>343</v>
      </c>
      <c r="AC1860" s="56" t="s">
        <v>342</v>
      </c>
      <c r="AD1860" s="56" t="s">
        <v>342</v>
      </c>
      <c r="AE1860" s="56" t="s">
        <v>334</v>
      </c>
      <c r="AF1860" s="56" t="s">
        <v>292</v>
      </c>
      <c r="AG1860" s="56">
        <v>2014</v>
      </c>
      <c r="AH1860" s="56" t="s">
        <v>80</v>
      </c>
      <c r="AI1860" s="56" t="s">
        <v>348</v>
      </c>
      <c r="AJ1860" s="56">
        <v>545536</v>
      </c>
      <c r="AM1860" s="56">
        <v>42748</v>
      </c>
      <c r="AN1860" s="56" t="s">
        <v>638</v>
      </c>
      <c r="AO1860" s="1">
        <v>41554</v>
      </c>
      <c r="AP1860" s="56" t="s">
        <v>548</v>
      </c>
      <c r="AQ1860" s="56">
        <v>269</v>
      </c>
      <c r="AR1860" s="56">
        <v>0</v>
      </c>
      <c r="AS1860" s="56" t="s">
        <v>346</v>
      </c>
      <c r="AX1860" s="56">
        <v>0</v>
      </c>
      <c r="BB1860" s="56" t="s">
        <v>339</v>
      </c>
      <c r="BC1860" s="56" t="s">
        <v>263</v>
      </c>
      <c r="BD1860" s="56" t="s">
        <v>349</v>
      </c>
      <c r="BE1860" s="56" t="s">
        <v>347</v>
      </c>
      <c r="BF1860" s="56" t="s">
        <v>334</v>
      </c>
      <c r="BG1860" s="56" t="s">
        <v>640</v>
      </c>
      <c r="BH1860" s="56">
        <v>0</v>
      </c>
      <c r="BI1860" s="56">
        <v>0</v>
      </c>
      <c r="BJ1860" s="56">
        <v>1</v>
      </c>
    </row>
    <row r="1861" spans="1:62" hidden="1" x14ac:dyDescent="0.3">
      <c r="A1861" s="56">
        <v>49223731</v>
      </c>
      <c r="B1861" s="86">
        <v>599765</v>
      </c>
      <c r="C1861" s="1">
        <v>42893</v>
      </c>
      <c r="D1861" s="56" t="s">
        <v>634</v>
      </c>
      <c r="E1861" s="56" t="s">
        <v>635</v>
      </c>
      <c r="F1861" s="56" t="s">
        <v>334</v>
      </c>
      <c r="G1861" s="56" t="s">
        <v>335</v>
      </c>
      <c r="H1861" s="56" t="s">
        <v>336</v>
      </c>
      <c r="I1861" s="56" t="s">
        <v>636</v>
      </c>
      <c r="K1861" s="56" t="s">
        <v>337</v>
      </c>
      <c r="L1861" s="56" t="s">
        <v>545</v>
      </c>
      <c r="M1861" s="56" t="s">
        <v>637</v>
      </c>
      <c r="N1861" s="56" t="s">
        <v>1043</v>
      </c>
      <c r="O1861" s="56" t="s">
        <v>943</v>
      </c>
      <c r="P1861" s="1" t="s">
        <v>110</v>
      </c>
      <c r="Q1861" s="56" t="s">
        <v>552</v>
      </c>
      <c r="R1861" s="56" t="s">
        <v>339</v>
      </c>
      <c r="S1861" s="56">
        <v>161942</v>
      </c>
      <c r="T1861" s="1" t="s">
        <v>255</v>
      </c>
      <c r="U1861" s="56">
        <v>41609</v>
      </c>
      <c r="V1861" s="56">
        <v>42916</v>
      </c>
      <c r="W1861" s="56">
        <v>41579</v>
      </c>
      <c r="X1861" s="56">
        <v>42916</v>
      </c>
      <c r="Y1861" s="56" t="s">
        <v>340</v>
      </c>
      <c r="Z1861" s="56" t="s">
        <v>367</v>
      </c>
      <c r="AA1861" s="56" t="s">
        <v>342</v>
      </c>
      <c r="AB1861" s="56" t="s">
        <v>343</v>
      </c>
      <c r="AC1861" s="56" t="s">
        <v>342</v>
      </c>
      <c r="AD1861" s="56" t="s">
        <v>342</v>
      </c>
      <c r="AE1861" s="56" t="s">
        <v>334</v>
      </c>
      <c r="AF1861" s="56" t="s">
        <v>292</v>
      </c>
      <c r="AG1861" s="56">
        <v>2014</v>
      </c>
      <c r="AH1861" s="56" t="s">
        <v>80</v>
      </c>
      <c r="AI1861" s="56" t="s">
        <v>344</v>
      </c>
      <c r="AJ1861" s="56">
        <v>2310251</v>
      </c>
      <c r="AM1861" s="56">
        <v>42748</v>
      </c>
      <c r="AN1861" s="56" t="s">
        <v>638</v>
      </c>
      <c r="AO1861" s="1">
        <v>41554</v>
      </c>
      <c r="AP1861" s="56" t="s">
        <v>548</v>
      </c>
      <c r="AQ1861" s="56">
        <v>269</v>
      </c>
      <c r="AR1861" s="56">
        <v>0</v>
      </c>
      <c r="AS1861" s="56" t="s">
        <v>346</v>
      </c>
      <c r="AX1861" s="56">
        <v>0</v>
      </c>
      <c r="BB1861" s="56" t="s">
        <v>339</v>
      </c>
      <c r="BC1861" s="56" t="s">
        <v>263</v>
      </c>
      <c r="BD1861" s="56" t="s">
        <v>349</v>
      </c>
      <c r="BE1861" s="56" t="s">
        <v>347</v>
      </c>
      <c r="BF1861" s="56" t="s">
        <v>334</v>
      </c>
      <c r="BG1861" s="56" t="s">
        <v>640</v>
      </c>
      <c r="BH1861" s="56">
        <v>0</v>
      </c>
      <c r="BI1861" s="56">
        <v>0</v>
      </c>
      <c r="BJ1861" s="56">
        <v>1</v>
      </c>
    </row>
    <row r="1862" spans="1:62" hidden="1" x14ac:dyDescent="0.3">
      <c r="A1862" s="56">
        <v>49223740</v>
      </c>
      <c r="B1862" s="86">
        <v>599765</v>
      </c>
      <c r="C1862" s="1">
        <v>42893</v>
      </c>
      <c r="D1862" s="56" t="s">
        <v>634</v>
      </c>
      <c r="E1862" s="56" t="s">
        <v>635</v>
      </c>
      <c r="F1862" s="56" t="s">
        <v>334</v>
      </c>
      <c r="G1862" s="56" t="s">
        <v>335</v>
      </c>
      <c r="H1862" s="56" t="s">
        <v>336</v>
      </c>
      <c r="I1862" s="56" t="s">
        <v>636</v>
      </c>
      <c r="K1862" s="56" t="s">
        <v>337</v>
      </c>
      <c r="L1862" s="56" t="s">
        <v>545</v>
      </c>
      <c r="M1862" s="56" t="s">
        <v>637</v>
      </c>
      <c r="N1862" s="56" t="s">
        <v>1043</v>
      </c>
      <c r="O1862" s="56" t="s">
        <v>943</v>
      </c>
      <c r="P1862" s="1" t="s">
        <v>110</v>
      </c>
      <c r="Q1862" s="56" t="s">
        <v>552</v>
      </c>
      <c r="R1862" s="56" t="s">
        <v>339</v>
      </c>
      <c r="S1862" s="56">
        <v>264526</v>
      </c>
      <c r="T1862" s="1" t="s">
        <v>657</v>
      </c>
      <c r="U1862" s="56">
        <v>41609</v>
      </c>
      <c r="V1862" s="56">
        <v>42916</v>
      </c>
      <c r="W1862" s="56">
        <v>41609</v>
      </c>
      <c r="X1862" s="56">
        <v>42916</v>
      </c>
      <c r="Y1862" s="56" t="s">
        <v>356</v>
      </c>
      <c r="Z1862" s="56" t="s">
        <v>367</v>
      </c>
      <c r="AA1862" s="56" t="s">
        <v>342</v>
      </c>
      <c r="AB1862" s="56" t="s">
        <v>343</v>
      </c>
      <c r="AC1862" s="56" t="s">
        <v>342</v>
      </c>
      <c r="AD1862" s="56" t="s">
        <v>347</v>
      </c>
      <c r="AE1862" s="56" t="s">
        <v>334</v>
      </c>
      <c r="AF1862" s="56" t="s">
        <v>291</v>
      </c>
      <c r="AG1862" s="56">
        <v>2015</v>
      </c>
      <c r="AH1862" s="56" t="s">
        <v>80</v>
      </c>
      <c r="AI1862" s="56" t="s">
        <v>344</v>
      </c>
      <c r="AJ1862" s="56">
        <v>85649262</v>
      </c>
      <c r="AK1862" s="1">
        <v>42185</v>
      </c>
      <c r="AM1862" s="56">
        <v>42748</v>
      </c>
      <c r="AN1862" s="56" t="s">
        <v>638</v>
      </c>
      <c r="AO1862" s="1">
        <v>42587</v>
      </c>
      <c r="AP1862" s="56" t="s">
        <v>592</v>
      </c>
      <c r="AQ1862" s="56">
        <v>75675</v>
      </c>
      <c r="AR1862" s="56">
        <v>0</v>
      </c>
      <c r="AS1862" s="56" t="s">
        <v>346</v>
      </c>
      <c r="BB1862" s="56" t="s">
        <v>339</v>
      </c>
      <c r="BC1862" s="56" t="s">
        <v>263</v>
      </c>
      <c r="BD1862" s="56" t="s">
        <v>349</v>
      </c>
      <c r="BE1862" s="56" t="s">
        <v>347</v>
      </c>
      <c r="BF1862" s="56" t="s">
        <v>334</v>
      </c>
      <c r="BG1862" s="56" t="s">
        <v>640</v>
      </c>
      <c r="BH1862" s="56">
        <v>0</v>
      </c>
      <c r="BI1862" s="56">
        <v>0</v>
      </c>
      <c r="BJ1862" s="56">
        <v>1</v>
      </c>
    </row>
    <row r="1863" spans="1:62" hidden="1" x14ac:dyDescent="0.3">
      <c r="A1863" s="56">
        <v>49223736</v>
      </c>
      <c r="B1863" s="86">
        <v>599765</v>
      </c>
      <c r="C1863" s="1">
        <v>42893</v>
      </c>
      <c r="D1863" s="56" t="s">
        <v>634</v>
      </c>
      <c r="E1863" s="56" t="s">
        <v>635</v>
      </c>
      <c r="F1863" s="56" t="s">
        <v>334</v>
      </c>
      <c r="G1863" s="56" t="s">
        <v>335</v>
      </c>
      <c r="H1863" s="56" t="s">
        <v>336</v>
      </c>
      <c r="I1863" s="56" t="s">
        <v>636</v>
      </c>
      <c r="K1863" s="56" t="s">
        <v>337</v>
      </c>
      <c r="L1863" s="56" t="s">
        <v>545</v>
      </c>
      <c r="M1863" s="56" t="s">
        <v>637</v>
      </c>
      <c r="N1863" s="56" t="s">
        <v>1043</v>
      </c>
      <c r="O1863" s="56" t="s">
        <v>943</v>
      </c>
      <c r="P1863" s="1" t="s">
        <v>110</v>
      </c>
      <c r="Q1863" s="56" t="s">
        <v>552</v>
      </c>
      <c r="R1863" s="56" t="s">
        <v>339</v>
      </c>
      <c r="S1863" s="56">
        <v>161942</v>
      </c>
      <c r="T1863" s="1" t="s">
        <v>255</v>
      </c>
      <c r="U1863" s="56">
        <v>41609</v>
      </c>
      <c r="V1863" s="56">
        <v>42916</v>
      </c>
      <c r="W1863" s="56">
        <v>41579</v>
      </c>
      <c r="X1863" s="56">
        <v>42916</v>
      </c>
      <c r="Y1863" s="56" t="s">
        <v>340</v>
      </c>
      <c r="Z1863" s="56" t="s">
        <v>367</v>
      </c>
      <c r="AA1863" s="56" t="s">
        <v>342</v>
      </c>
      <c r="AB1863" s="56" t="s">
        <v>343</v>
      </c>
      <c r="AC1863" s="56" t="s">
        <v>342</v>
      </c>
      <c r="AD1863" s="56" t="s">
        <v>342</v>
      </c>
      <c r="AE1863" s="56" t="s">
        <v>334</v>
      </c>
      <c r="AF1863" s="56" t="s">
        <v>292</v>
      </c>
      <c r="AG1863" s="56">
        <v>2017</v>
      </c>
      <c r="AH1863" s="56" t="s">
        <v>80</v>
      </c>
      <c r="AI1863" s="56" t="s">
        <v>348</v>
      </c>
      <c r="AJ1863" s="56">
        <v>5679884</v>
      </c>
      <c r="AM1863" s="56">
        <v>42748</v>
      </c>
      <c r="AN1863" s="56" t="s">
        <v>638</v>
      </c>
      <c r="AO1863" s="1">
        <v>41965</v>
      </c>
      <c r="AP1863" s="56" t="s">
        <v>638</v>
      </c>
      <c r="AQ1863" s="56">
        <v>269</v>
      </c>
      <c r="AR1863" s="56">
        <v>0</v>
      </c>
      <c r="AS1863" s="56" t="s">
        <v>346</v>
      </c>
      <c r="AX1863" s="56">
        <v>0</v>
      </c>
      <c r="BB1863" s="56" t="s">
        <v>339</v>
      </c>
      <c r="BC1863" s="56" t="s">
        <v>263</v>
      </c>
      <c r="BD1863" s="56" t="s">
        <v>349</v>
      </c>
      <c r="BE1863" s="56" t="s">
        <v>347</v>
      </c>
      <c r="BF1863" s="56" t="s">
        <v>334</v>
      </c>
      <c r="BG1863" s="56" t="s">
        <v>640</v>
      </c>
      <c r="BH1863" s="56">
        <v>0</v>
      </c>
      <c r="BI1863" s="56">
        <v>0</v>
      </c>
      <c r="BJ1863" s="56">
        <v>1</v>
      </c>
    </row>
    <row r="1864" spans="1:62" hidden="1" x14ac:dyDescent="0.3">
      <c r="A1864" s="56">
        <v>49223734</v>
      </c>
      <c r="B1864" s="86">
        <v>599765</v>
      </c>
      <c r="C1864" s="1">
        <v>42893</v>
      </c>
      <c r="D1864" s="56" t="s">
        <v>634</v>
      </c>
      <c r="E1864" s="56" t="s">
        <v>635</v>
      </c>
      <c r="F1864" s="56" t="s">
        <v>334</v>
      </c>
      <c r="G1864" s="56" t="s">
        <v>335</v>
      </c>
      <c r="H1864" s="56" t="s">
        <v>336</v>
      </c>
      <c r="I1864" s="56" t="s">
        <v>636</v>
      </c>
      <c r="K1864" s="56" t="s">
        <v>337</v>
      </c>
      <c r="L1864" s="56" t="s">
        <v>545</v>
      </c>
      <c r="M1864" s="56" t="s">
        <v>637</v>
      </c>
      <c r="N1864" s="56" t="s">
        <v>1043</v>
      </c>
      <c r="O1864" s="56" t="s">
        <v>943</v>
      </c>
      <c r="P1864" s="1" t="s">
        <v>110</v>
      </c>
      <c r="Q1864" s="56" t="s">
        <v>552</v>
      </c>
      <c r="R1864" s="56" t="s">
        <v>339</v>
      </c>
      <c r="S1864" s="56">
        <v>161942</v>
      </c>
      <c r="T1864" s="1" t="s">
        <v>255</v>
      </c>
      <c r="U1864" s="56">
        <v>41609</v>
      </c>
      <c r="V1864" s="56">
        <v>42916</v>
      </c>
      <c r="W1864" s="56">
        <v>41579</v>
      </c>
      <c r="X1864" s="56">
        <v>42916</v>
      </c>
      <c r="Y1864" s="56" t="s">
        <v>340</v>
      </c>
      <c r="Z1864" s="56" t="s">
        <v>367</v>
      </c>
      <c r="AA1864" s="56" t="s">
        <v>342</v>
      </c>
      <c r="AB1864" s="56" t="s">
        <v>343</v>
      </c>
      <c r="AC1864" s="56" t="s">
        <v>342</v>
      </c>
      <c r="AD1864" s="56" t="s">
        <v>342</v>
      </c>
      <c r="AE1864" s="56" t="s">
        <v>334</v>
      </c>
      <c r="AF1864" s="56" t="s">
        <v>292</v>
      </c>
      <c r="AG1864" s="56">
        <v>2016</v>
      </c>
      <c r="AH1864" s="56" t="s">
        <v>80</v>
      </c>
      <c r="AI1864" s="56" t="s">
        <v>348</v>
      </c>
      <c r="AJ1864" s="56">
        <v>4544935</v>
      </c>
      <c r="AM1864" s="56">
        <v>42748</v>
      </c>
      <c r="AN1864" s="56" t="s">
        <v>638</v>
      </c>
      <c r="AO1864" s="1">
        <v>41965</v>
      </c>
      <c r="AP1864" s="56" t="s">
        <v>638</v>
      </c>
      <c r="AQ1864" s="56">
        <v>269</v>
      </c>
      <c r="AR1864" s="56">
        <v>0</v>
      </c>
      <c r="AS1864" s="56" t="s">
        <v>346</v>
      </c>
      <c r="AX1864" s="56">
        <v>0</v>
      </c>
      <c r="BB1864" s="56" t="s">
        <v>339</v>
      </c>
      <c r="BC1864" s="56" t="s">
        <v>263</v>
      </c>
      <c r="BD1864" s="56" t="s">
        <v>349</v>
      </c>
      <c r="BE1864" s="56" t="s">
        <v>347</v>
      </c>
      <c r="BF1864" s="56" t="s">
        <v>334</v>
      </c>
      <c r="BG1864" s="56" t="s">
        <v>640</v>
      </c>
      <c r="BH1864" s="56">
        <v>0</v>
      </c>
      <c r="BI1864" s="56">
        <v>0</v>
      </c>
      <c r="BJ1864" s="56">
        <v>1</v>
      </c>
    </row>
    <row r="1865" spans="1:62" hidden="1" x14ac:dyDescent="0.3">
      <c r="A1865" s="56">
        <v>49223735</v>
      </c>
      <c r="B1865" s="86">
        <v>599765</v>
      </c>
      <c r="C1865" s="1">
        <v>42893</v>
      </c>
      <c r="D1865" s="56" t="s">
        <v>634</v>
      </c>
      <c r="E1865" s="56" t="s">
        <v>635</v>
      </c>
      <c r="F1865" s="56" t="s">
        <v>334</v>
      </c>
      <c r="G1865" s="56" t="s">
        <v>335</v>
      </c>
      <c r="H1865" s="56" t="s">
        <v>336</v>
      </c>
      <c r="I1865" s="56" t="s">
        <v>636</v>
      </c>
      <c r="K1865" s="56" t="s">
        <v>337</v>
      </c>
      <c r="L1865" s="56" t="s">
        <v>545</v>
      </c>
      <c r="M1865" s="56" t="s">
        <v>637</v>
      </c>
      <c r="N1865" s="56" t="s">
        <v>1043</v>
      </c>
      <c r="O1865" s="56" t="s">
        <v>943</v>
      </c>
      <c r="P1865" s="1" t="s">
        <v>110</v>
      </c>
      <c r="Q1865" s="56" t="s">
        <v>552</v>
      </c>
      <c r="R1865" s="56" t="s">
        <v>339</v>
      </c>
      <c r="S1865" s="56">
        <v>161942</v>
      </c>
      <c r="T1865" s="1" t="s">
        <v>255</v>
      </c>
      <c r="U1865" s="56">
        <v>41609</v>
      </c>
      <c r="V1865" s="56">
        <v>42916</v>
      </c>
      <c r="W1865" s="56">
        <v>41579</v>
      </c>
      <c r="X1865" s="56">
        <v>42916</v>
      </c>
      <c r="Y1865" s="56" t="s">
        <v>340</v>
      </c>
      <c r="Z1865" s="56" t="s">
        <v>367</v>
      </c>
      <c r="AA1865" s="56" t="s">
        <v>342</v>
      </c>
      <c r="AB1865" s="56" t="s">
        <v>343</v>
      </c>
      <c r="AC1865" s="56" t="s">
        <v>342</v>
      </c>
      <c r="AD1865" s="56" t="s">
        <v>342</v>
      </c>
      <c r="AE1865" s="56" t="s">
        <v>334</v>
      </c>
      <c r="AF1865" s="56" t="s">
        <v>292</v>
      </c>
      <c r="AG1865" s="56">
        <v>2016</v>
      </c>
      <c r="AH1865" s="56" t="s">
        <v>80</v>
      </c>
      <c r="AI1865" s="56" t="s">
        <v>344</v>
      </c>
      <c r="AJ1865" s="56">
        <v>6677065</v>
      </c>
      <c r="AM1865" s="56">
        <v>42748</v>
      </c>
      <c r="AN1865" s="56" t="s">
        <v>638</v>
      </c>
      <c r="AO1865" s="1">
        <v>41965</v>
      </c>
      <c r="AP1865" s="56" t="s">
        <v>638</v>
      </c>
      <c r="AQ1865" s="56">
        <v>269</v>
      </c>
      <c r="AR1865" s="56">
        <v>0</v>
      </c>
      <c r="AS1865" s="56" t="s">
        <v>346</v>
      </c>
      <c r="AX1865" s="56">
        <v>0</v>
      </c>
      <c r="BB1865" s="56" t="s">
        <v>339</v>
      </c>
      <c r="BC1865" s="56" t="s">
        <v>263</v>
      </c>
      <c r="BD1865" s="56" t="s">
        <v>349</v>
      </c>
      <c r="BE1865" s="56" t="s">
        <v>347</v>
      </c>
      <c r="BF1865" s="56" t="s">
        <v>334</v>
      </c>
      <c r="BG1865" s="56" t="s">
        <v>640</v>
      </c>
      <c r="BH1865" s="56">
        <v>0</v>
      </c>
      <c r="BI1865" s="56">
        <v>0</v>
      </c>
      <c r="BJ1865" s="56">
        <v>1</v>
      </c>
    </row>
    <row r="1866" spans="1:62" hidden="1" x14ac:dyDescent="0.3">
      <c r="A1866" s="56">
        <v>49223739</v>
      </c>
      <c r="B1866" s="86">
        <v>599765</v>
      </c>
      <c r="C1866" s="1">
        <v>42893</v>
      </c>
      <c r="D1866" s="56" t="s">
        <v>634</v>
      </c>
      <c r="E1866" s="56" t="s">
        <v>635</v>
      </c>
      <c r="F1866" s="56" t="s">
        <v>334</v>
      </c>
      <c r="G1866" s="56" t="s">
        <v>335</v>
      </c>
      <c r="H1866" s="56" t="s">
        <v>336</v>
      </c>
      <c r="I1866" s="56" t="s">
        <v>636</v>
      </c>
      <c r="K1866" s="56" t="s">
        <v>337</v>
      </c>
      <c r="L1866" s="56" t="s">
        <v>545</v>
      </c>
      <c r="M1866" s="56" t="s">
        <v>637</v>
      </c>
      <c r="N1866" s="56" t="s">
        <v>1043</v>
      </c>
      <c r="O1866" s="56" t="s">
        <v>943</v>
      </c>
      <c r="P1866" s="1" t="s">
        <v>110</v>
      </c>
      <c r="Q1866" s="56" t="s">
        <v>552</v>
      </c>
      <c r="R1866" s="56" t="s">
        <v>339</v>
      </c>
      <c r="S1866" s="56">
        <v>264526</v>
      </c>
      <c r="T1866" s="1" t="s">
        <v>657</v>
      </c>
      <c r="U1866" s="56">
        <v>41609</v>
      </c>
      <c r="V1866" s="56">
        <v>42916</v>
      </c>
      <c r="W1866" s="56">
        <v>41609</v>
      </c>
      <c r="X1866" s="56">
        <v>42916</v>
      </c>
      <c r="Y1866" s="56" t="s">
        <v>356</v>
      </c>
      <c r="Z1866" s="56" t="s">
        <v>367</v>
      </c>
      <c r="AA1866" s="56" t="s">
        <v>342</v>
      </c>
      <c r="AB1866" s="56" t="s">
        <v>343</v>
      </c>
      <c r="AC1866" s="56" t="s">
        <v>342</v>
      </c>
      <c r="AD1866" s="56" t="s">
        <v>347</v>
      </c>
      <c r="AE1866" s="56" t="s">
        <v>334</v>
      </c>
      <c r="AF1866" s="56" t="s">
        <v>291</v>
      </c>
      <c r="AG1866" s="56">
        <v>2015</v>
      </c>
      <c r="AH1866" s="56" t="s">
        <v>80</v>
      </c>
      <c r="AI1866" s="56" t="s">
        <v>348</v>
      </c>
      <c r="AJ1866" s="56">
        <v>84047900</v>
      </c>
      <c r="AK1866" s="1">
        <v>42004</v>
      </c>
      <c r="AM1866" s="56">
        <v>42748</v>
      </c>
      <c r="AN1866" s="56" t="s">
        <v>638</v>
      </c>
      <c r="AO1866" s="1">
        <v>42587</v>
      </c>
      <c r="AP1866" s="56" t="s">
        <v>592</v>
      </c>
      <c r="AQ1866" s="56">
        <v>75675</v>
      </c>
      <c r="AR1866" s="56">
        <v>0</v>
      </c>
      <c r="AS1866" s="56" t="s">
        <v>346</v>
      </c>
      <c r="BB1866" s="56" t="s">
        <v>339</v>
      </c>
      <c r="BC1866" s="56" t="s">
        <v>263</v>
      </c>
      <c r="BD1866" s="56" t="s">
        <v>349</v>
      </c>
      <c r="BE1866" s="56" t="s">
        <v>347</v>
      </c>
      <c r="BF1866" s="56" t="s">
        <v>334</v>
      </c>
      <c r="BG1866" s="56" t="s">
        <v>640</v>
      </c>
      <c r="BH1866" s="56">
        <v>0</v>
      </c>
      <c r="BI1866" s="56">
        <v>0</v>
      </c>
      <c r="BJ1866" s="56">
        <v>1</v>
      </c>
    </row>
    <row r="1867" spans="1:62" hidden="1" x14ac:dyDescent="0.3">
      <c r="A1867" s="56">
        <v>49223737</v>
      </c>
      <c r="B1867" s="86">
        <v>599765</v>
      </c>
      <c r="C1867" s="1">
        <v>42893</v>
      </c>
      <c r="D1867" s="56" t="s">
        <v>634</v>
      </c>
      <c r="E1867" s="56" t="s">
        <v>635</v>
      </c>
      <c r="F1867" s="56" t="s">
        <v>334</v>
      </c>
      <c r="G1867" s="56" t="s">
        <v>335</v>
      </c>
      <c r="H1867" s="56" t="s">
        <v>336</v>
      </c>
      <c r="I1867" s="56" t="s">
        <v>636</v>
      </c>
      <c r="K1867" s="56" t="s">
        <v>337</v>
      </c>
      <c r="L1867" s="56" t="s">
        <v>545</v>
      </c>
      <c r="M1867" s="56" t="s">
        <v>637</v>
      </c>
      <c r="N1867" s="56" t="s">
        <v>1043</v>
      </c>
      <c r="O1867" s="56" t="s">
        <v>943</v>
      </c>
      <c r="P1867" s="1" t="s">
        <v>110</v>
      </c>
      <c r="Q1867" s="56" t="s">
        <v>552</v>
      </c>
      <c r="R1867" s="56" t="s">
        <v>339</v>
      </c>
      <c r="S1867" s="56">
        <v>264526</v>
      </c>
      <c r="T1867" s="1" t="s">
        <v>657</v>
      </c>
      <c r="U1867" s="56">
        <v>41609</v>
      </c>
      <c r="V1867" s="56">
        <v>42916</v>
      </c>
      <c r="W1867" s="56">
        <v>41609</v>
      </c>
      <c r="X1867" s="56">
        <v>42916</v>
      </c>
      <c r="Y1867" s="56" t="s">
        <v>356</v>
      </c>
      <c r="Z1867" s="56" t="s">
        <v>367</v>
      </c>
      <c r="AA1867" s="56" t="s">
        <v>342</v>
      </c>
      <c r="AB1867" s="56" t="s">
        <v>343</v>
      </c>
      <c r="AC1867" s="56" t="s">
        <v>342</v>
      </c>
      <c r="AD1867" s="56" t="s">
        <v>347</v>
      </c>
      <c r="AE1867" s="56" t="s">
        <v>334</v>
      </c>
      <c r="AF1867" s="56" t="s">
        <v>224</v>
      </c>
      <c r="AG1867" s="56">
        <v>2014</v>
      </c>
      <c r="AH1867" s="56" t="s">
        <v>80</v>
      </c>
      <c r="AI1867" s="56" t="s">
        <v>339</v>
      </c>
      <c r="AJ1867" s="56">
        <v>56278270</v>
      </c>
      <c r="AM1867" s="56">
        <v>42748</v>
      </c>
      <c r="AN1867" s="56" t="s">
        <v>638</v>
      </c>
      <c r="AO1867" s="1">
        <v>42646</v>
      </c>
      <c r="AP1867" s="56" t="s">
        <v>592</v>
      </c>
      <c r="AQ1867" s="56">
        <v>75675</v>
      </c>
      <c r="AR1867" s="56">
        <v>0</v>
      </c>
      <c r="AS1867" s="56" t="s">
        <v>346</v>
      </c>
      <c r="BB1867" s="56" t="s">
        <v>339</v>
      </c>
      <c r="BC1867" s="56" t="s">
        <v>263</v>
      </c>
      <c r="BD1867" s="56" t="s">
        <v>349</v>
      </c>
      <c r="BE1867" s="56" t="s">
        <v>347</v>
      </c>
      <c r="BF1867" s="56" t="s">
        <v>334</v>
      </c>
      <c r="BG1867" s="56" t="s">
        <v>640</v>
      </c>
      <c r="BH1867" s="56">
        <v>0</v>
      </c>
      <c r="BI1867" s="56">
        <v>0</v>
      </c>
      <c r="BJ1867" s="56">
        <v>1</v>
      </c>
    </row>
    <row r="1868" spans="1:62" hidden="1" x14ac:dyDescent="0.3">
      <c r="A1868" s="56">
        <v>49223738</v>
      </c>
      <c r="B1868" s="86">
        <v>599765</v>
      </c>
      <c r="C1868" s="1">
        <v>42893</v>
      </c>
      <c r="D1868" s="56" t="s">
        <v>634</v>
      </c>
      <c r="E1868" s="56" t="s">
        <v>635</v>
      </c>
      <c r="F1868" s="56" t="s">
        <v>334</v>
      </c>
      <c r="G1868" s="56" t="s">
        <v>335</v>
      </c>
      <c r="H1868" s="56" t="s">
        <v>336</v>
      </c>
      <c r="I1868" s="56" t="s">
        <v>636</v>
      </c>
      <c r="K1868" s="56" t="s">
        <v>337</v>
      </c>
      <c r="L1868" s="56" t="s">
        <v>545</v>
      </c>
      <c r="M1868" s="56" t="s">
        <v>637</v>
      </c>
      <c r="N1868" s="56" t="s">
        <v>1043</v>
      </c>
      <c r="O1868" s="56" t="s">
        <v>943</v>
      </c>
      <c r="P1868" s="1" t="s">
        <v>110</v>
      </c>
      <c r="Q1868" s="56" t="s">
        <v>552</v>
      </c>
      <c r="R1868" s="56" t="s">
        <v>339</v>
      </c>
      <c r="S1868" s="56">
        <v>264526</v>
      </c>
      <c r="T1868" s="1" t="s">
        <v>657</v>
      </c>
      <c r="U1868" s="56">
        <v>41609</v>
      </c>
      <c r="V1868" s="56">
        <v>42916</v>
      </c>
      <c r="W1868" s="56">
        <v>41609</v>
      </c>
      <c r="X1868" s="56">
        <v>42916</v>
      </c>
      <c r="Y1868" s="56" t="s">
        <v>356</v>
      </c>
      <c r="Z1868" s="56" t="s">
        <v>367</v>
      </c>
      <c r="AA1868" s="56" t="s">
        <v>342</v>
      </c>
      <c r="AB1868" s="56" t="s">
        <v>343</v>
      </c>
      <c r="AC1868" s="56" t="s">
        <v>342</v>
      </c>
      <c r="AD1868" s="56" t="s">
        <v>347</v>
      </c>
      <c r="AE1868" s="56" t="s">
        <v>334</v>
      </c>
      <c r="AF1868" s="56" t="s">
        <v>291</v>
      </c>
      <c r="AG1868" s="56">
        <v>2014</v>
      </c>
      <c r="AH1868" s="56" t="s">
        <v>80</v>
      </c>
      <c r="AI1868" s="56" t="s">
        <v>344</v>
      </c>
      <c r="AJ1868" s="56">
        <v>59880524</v>
      </c>
      <c r="AK1868" s="1">
        <v>41820</v>
      </c>
      <c r="AM1868" s="56">
        <v>42748</v>
      </c>
      <c r="AN1868" s="56" t="s">
        <v>638</v>
      </c>
      <c r="AO1868" s="1">
        <v>42587</v>
      </c>
      <c r="AP1868" s="56" t="s">
        <v>592</v>
      </c>
      <c r="AQ1868" s="56">
        <v>75675</v>
      </c>
      <c r="AR1868" s="56">
        <v>0</v>
      </c>
      <c r="AS1868" s="56" t="s">
        <v>346</v>
      </c>
      <c r="BB1868" s="56" t="s">
        <v>339</v>
      </c>
      <c r="BC1868" s="56" t="s">
        <v>263</v>
      </c>
      <c r="BD1868" s="56" t="s">
        <v>349</v>
      </c>
      <c r="BE1868" s="56" t="s">
        <v>347</v>
      </c>
      <c r="BF1868" s="56" t="s">
        <v>334</v>
      </c>
      <c r="BG1868" s="56" t="s">
        <v>640</v>
      </c>
      <c r="BH1868" s="56">
        <v>0</v>
      </c>
      <c r="BI1868" s="56">
        <v>0</v>
      </c>
      <c r="BJ1868" s="56">
        <v>1</v>
      </c>
    </row>
    <row r="1869" spans="1:62" hidden="1" x14ac:dyDescent="0.3">
      <c r="A1869" s="56">
        <v>49223756</v>
      </c>
      <c r="B1869" s="86">
        <v>599765</v>
      </c>
      <c r="C1869" s="1">
        <v>42893</v>
      </c>
      <c r="D1869" s="56" t="s">
        <v>634</v>
      </c>
      <c r="E1869" s="56" t="s">
        <v>635</v>
      </c>
      <c r="F1869" s="56" t="s">
        <v>334</v>
      </c>
      <c r="G1869" s="56" t="s">
        <v>335</v>
      </c>
      <c r="H1869" s="56" t="s">
        <v>336</v>
      </c>
      <c r="I1869" s="56" t="s">
        <v>636</v>
      </c>
      <c r="K1869" s="56" t="s">
        <v>337</v>
      </c>
      <c r="L1869" s="56" t="s">
        <v>545</v>
      </c>
      <c r="M1869" s="56" t="s">
        <v>637</v>
      </c>
      <c r="N1869" s="56" t="s">
        <v>1043</v>
      </c>
      <c r="O1869" s="56" t="s">
        <v>943</v>
      </c>
      <c r="P1869" s="1" t="s">
        <v>110</v>
      </c>
      <c r="Q1869" s="56" t="s">
        <v>552</v>
      </c>
      <c r="R1869" s="56" t="s">
        <v>339</v>
      </c>
      <c r="S1869" s="56">
        <v>264441</v>
      </c>
      <c r="T1869" s="1" t="s">
        <v>374</v>
      </c>
      <c r="U1869" s="56">
        <v>41609</v>
      </c>
      <c r="V1869" s="56">
        <v>42916</v>
      </c>
      <c r="W1869" s="56">
        <v>41579</v>
      </c>
      <c r="X1869" s="56">
        <v>42735</v>
      </c>
      <c r="Y1869" s="56" t="s">
        <v>340</v>
      </c>
      <c r="Z1869" s="56" t="s">
        <v>367</v>
      </c>
      <c r="AA1869" s="56" t="s">
        <v>342</v>
      </c>
      <c r="AB1869" s="56" t="s">
        <v>343</v>
      </c>
      <c r="AC1869" s="56" t="s">
        <v>342</v>
      </c>
      <c r="AD1869" s="56" t="s">
        <v>347</v>
      </c>
      <c r="AE1869" s="56" t="s">
        <v>354</v>
      </c>
      <c r="AF1869" s="56" t="s">
        <v>292</v>
      </c>
      <c r="AG1869" s="56">
        <v>2016</v>
      </c>
      <c r="AH1869" s="56" t="s">
        <v>80</v>
      </c>
      <c r="AI1869" s="56" t="s">
        <v>348</v>
      </c>
      <c r="AJ1869" s="56">
        <v>19632000</v>
      </c>
      <c r="AM1869" s="56">
        <v>42653</v>
      </c>
      <c r="AN1869" s="56" t="s">
        <v>592</v>
      </c>
      <c r="AO1869" s="1">
        <v>42585</v>
      </c>
      <c r="AP1869" s="56" t="s">
        <v>592</v>
      </c>
      <c r="AQ1869" s="56">
        <v>266</v>
      </c>
      <c r="AR1869" s="56">
        <v>0</v>
      </c>
      <c r="AS1869" s="56" t="s">
        <v>346</v>
      </c>
      <c r="BB1869" s="56" t="s">
        <v>339</v>
      </c>
      <c r="BC1869" s="56" t="s">
        <v>263</v>
      </c>
      <c r="BD1869" s="56" t="s">
        <v>349</v>
      </c>
      <c r="BE1869" s="56" t="s">
        <v>347</v>
      </c>
      <c r="BF1869" s="56" t="s">
        <v>334</v>
      </c>
      <c r="BG1869" s="56" t="s">
        <v>640</v>
      </c>
      <c r="BH1869" s="56">
        <v>0</v>
      </c>
      <c r="BI1869" s="56">
        <v>0</v>
      </c>
      <c r="BJ1869" s="56">
        <v>0</v>
      </c>
    </row>
    <row r="1870" spans="1:62" hidden="1" x14ac:dyDescent="0.3">
      <c r="A1870" s="56">
        <v>49223748</v>
      </c>
      <c r="B1870" s="86">
        <v>599765</v>
      </c>
      <c r="C1870" s="1">
        <v>42893</v>
      </c>
      <c r="D1870" s="56" t="s">
        <v>634</v>
      </c>
      <c r="E1870" s="56" t="s">
        <v>635</v>
      </c>
      <c r="F1870" s="56" t="s">
        <v>334</v>
      </c>
      <c r="G1870" s="56" t="s">
        <v>335</v>
      </c>
      <c r="H1870" s="56" t="s">
        <v>336</v>
      </c>
      <c r="I1870" s="56" t="s">
        <v>636</v>
      </c>
      <c r="K1870" s="56" t="s">
        <v>337</v>
      </c>
      <c r="L1870" s="56" t="s">
        <v>545</v>
      </c>
      <c r="M1870" s="56" t="s">
        <v>637</v>
      </c>
      <c r="N1870" s="56" t="s">
        <v>1043</v>
      </c>
      <c r="O1870" s="56" t="s">
        <v>943</v>
      </c>
      <c r="P1870" s="1" t="s">
        <v>110</v>
      </c>
      <c r="Q1870" s="56" t="s">
        <v>552</v>
      </c>
      <c r="R1870" s="56" t="s">
        <v>339</v>
      </c>
      <c r="S1870" s="56">
        <v>264441</v>
      </c>
      <c r="T1870" s="1" t="s">
        <v>374</v>
      </c>
      <c r="U1870" s="56">
        <v>41609</v>
      </c>
      <c r="V1870" s="56">
        <v>42916</v>
      </c>
      <c r="W1870" s="56">
        <v>41579</v>
      </c>
      <c r="X1870" s="56">
        <v>42735</v>
      </c>
      <c r="Y1870" s="56" t="s">
        <v>340</v>
      </c>
      <c r="Z1870" s="56" t="s">
        <v>367</v>
      </c>
      <c r="AA1870" s="56" t="s">
        <v>342</v>
      </c>
      <c r="AB1870" s="56" t="s">
        <v>343</v>
      </c>
      <c r="AC1870" s="56" t="s">
        <v>342</v>
      </c>
      <c r="AD1870" s="56" t="s">
        <v>347</v>
      </c>
      <c r="AE1870" s="56" t="s">
        <v>354</v>
      </c>
      <c r="AF1870" s="56" t="s">
        <v>291</v>
      </c>
      <c r="AG1870" s="56">
        <v>2015</v>
      </c>
      <c r="AH1870" s="56" t="s">
        <v>80</v>
      </c>
      <c r="AI1870" s="56" t="s">
        <v>348</v>
      </c>
      <c r="AJ1870" s="56">
        <v>24167176</v>
      </c>
      <c r="AK1870" s="1">
        <v>42004</v>
      </c>
      <c r="AM1870" s="56">
        <v>42653</v>
      </c>
      <c r="AN1870" s="56" t="s">
        <v>592</v>
      </c>
      <c r="AO1870" s="1">
        <v>42585</v>
      </c>
      <c r="AP1870" s="56" t="s">
        <v>592</v>
      </c>
      <c r="AQ1870" s="56">
        <v>266</v>
      </c>
      <c r="AR1870" s="56">
        <v>0</v>
      </c>
      <c r="AS1870" s="56" t="s">
        <v>346</v>
      </c>
      <c r="BB1870" s="56" t="s">
        <v>339</v>
      </c>
      <c r="BC1870" s="56" t="s">
        <v>263</v>
      </c>
      <c r="BD1870" s="56" t="s">
        <v>349</v>
      </c>
      <c r="BE1870" s="56" t="s">
        <v>347</v>
      </c>
      <c r="BF1870" s="56" t="s">
        <v>334</v>
      </c>
      <c r="BG1870" s="56" t="s">
        <v>640</v>
      </c>
      <c r="BH1870" s="56">
        <v>0</v>
      </c>
      <c r="BI1870" s="56">
        <v>0</v>
      </c>
      <c r="BJ1870" s="56">
        <v>0</v>
      </c>
    </row>
    <row r="1871" spans="1:62" hidden="1" x14ac:dyDescent="0.3">
      <c r="A1871" s="56">
        <v>49223744</v>
      </c>
      <c r="B1871" s="86">
        <v>599765</v>
      </c>
      <c r="C1871" s="1">
        <v>42893</v>
      </c>
      <c r="D1871" s="56" t="s">
        <v>634</v>
      </c>
      <c r="E1871" s="56" t="s">
        <v>635</v>
      </c>
      <c r="F1871" s="56" t="s">
        <v>334</v>
      </c>
      <c r="G1871" s="56" t="s">
        <v>335</v>
      </c>
      <c r="H1871" s="56" t="s">
        <v>336</v>
      </c>
      <c r="I1871" s="56" t="s">
        <v>636</v>
      </c>
      <c r="K1871" s="56" t="s">
        <v>337</v>
      </c>
      <c r="L1871" s="56" t="s">
        <v>545</v>
      </c>
      <c r="M1871" s="56" t="s">
        <v>637</v>
      </c>
      <c r="N1871" s="56" t="s">
        <v>1043</v>
      </c>
      <c r="O1871" s="56" t="s">
        <v>943</v>
      </c>
      <c r="P1871" s="1" t="s">
        <v>110</v>
      </c>
      <c r="Q1871" s="56" t="s">
        <v>552</v>
      </c>
      <c r="R1871" s="56" t="s">
        <v>339</v>
      </c>
      <c r="S1871" s="56">
        <v>264526</v>
      </c>
      <c r="T1871" s="1" t="s">
        <v>657</v>
      </c>
      <c r="U1871" s="56">
        <v>41609</v>
      </c>
      <c r="V1871" s="56">
        <v>42916</v>
      </c>
      <c r="W1871" s="56">
        <v>41609</v>
      </c>
      <c r="X1871" s="56">
        <v>42916</v>
      </c>
      <c r="Y1871" s="56" t="s">
        <v>356</v>
      </c>
      <c r="Z1871" s="56" t="s">
        <v>367</v>
      </c>
      <c r="AA1871" s="56" t="s">
        <v>342</v>
      </c>
      <c r="AB1871" s="56" t="s">
        <v>343</v>
      </c>
      <c r="AC1871" s="56" t="s">
        <v>342</v>
      </c>
      <c r="AD1871" s="56" t="s">
        <v>347</v>
      </c>
      <c r="AE1871" s="56" t="s">
        <v>334</v>
      </c>
      <c r="AF1871" s="56" t="s">
        <v>292</v>
      </c>
      <c r="AG1871" s="56">
        <v>2014</v>
      </c>
      <c r="AH1871" s="56" t="s">
        <v>80</v>
      </c>
      <c r="AI1871" s="56" t="s">
        <v>348</v>
      </c>
      <c r="AJ1871" s="56">
        <v>57633451</v>
      </c>
      <c r="AM1871" s="56">
        <v>42748</v>
      </c>
      <c r="AN1871" s="56" t="s">
        <v>638</v>
      </c>
      <c r="AO1871" s="1">
        <v>42608</v>
      </c>
      <c r="AP1871" s="56" t="s">
        <v>592</v>
      </c>
      <c r="AQ1871" s="56">
        <v>75675</v>
      </c>
      <c r="AR1871" s="56">
        <v>0</v>
      </c>
      <c r="AS1871" s="56" t="s">
        <v>346</v>
      </c>
      <c r="BB1871" s="56" t="s">
        <v>339</v>
      </c>
      <c r="BC1871" s="56" t="s">
        <v>263</v>
      </c>
      <c r="BD1871" s="56" t="s">
        <v>349</v>
      </c>
      <c r="BE1871" s="56" t="s">
        <v>347</v>
      </c>
      <c r="BF1871" s="56" t="s">
        <v>334</v>
      </c>
      <c r="BG1871" s="56" t="s">
        <v>640</v>
      </c>
      <c r="BH1871" s="56">
        <v>0</v>
      </c>
      <c r="BI1871" s="56">
        <v>0</v>
      </c>
      <c r="BJ1871" s="56">
        <v>1</v>
      </c>
    </row>
    <row r="1872" spans="1:62" hidden="1" x14ac:dyDescent="0.3">
      <c r="A1872" s="56">
        <v>49223742</v>
      </c>
      <c r="B1872" s="86">
        <v>599765</v>
      </c>
      <c r="C1872" s="1">
        <v>42893</v>
      </c>
      <c r="D1872" s="56" t="s">
        <v>634</v>
      </c>
      <c r="E1872" s="56" t="s">
        <v>635</v>
      </c>
      <c r="F1872" s="56" t="s">
        <v>334</v>
      </c>
      <c r="G1872" s="56" t="s">
        <v>335</v>
      </c>
      <c r="H1872" s="56" t="s">
        <v>336</v>
      </c>
      <c r="I1872" s="56" t="s">
        <v>636</v>
      </c>
      <c r="K1872" s="56" t="s">
        <v>337</v>
      </c>
      <c r="L1872" s="56" t="s">
        <v>545</v>
      </c>
      <c r="M1872" s="56" t="s">
        <v>637</v>
      </c>
      <c r="N1872" s="56" t="s">
        <v>1043</v>
      </c>
      <c r="O1872" s="56" t="s">
        <v>943</v>
      </c>
      <c r="P1872" s="1" t="s">
        <v>110</v>
      </c>
      <c r="Q1872" s="56" t="s">
        <v>552</v>
      </c>
      <c r="R1872" s="56" t="s">
        <v>339</v>
      </c>
      <c r="S1872" s="56">
        <v>264526</v>
      </c>
      <c r="T1872" s="1" t="s">
        <v>657</v>
      </c>
      <c r="U1872" s="56">
        <v>41609</v>
      </c>
      <c r="V1872" s="56">
        <v>42916</v>
      </c>
      <c r="W1872" s="56">
        <v>41609</v>
      </c>
      <c r="X1872" s="56">
        <v>42916</v>
      </c>
      <c r="Y1872" s="56" t="s">
        <v>356</v>
      </c>
      <c r="Z1872" s="56" t="s">
        <v>367</v>
      </c>
      <c r="AA1872" s="56" t="s">
        <v>342</v>
      </c>
      <c r="AB1872" s="56" t="s">
        <v>343</v>
      </c>
      <c r="AC1872" s="56" t="s">
        <v>342</v>
      </c>
      <c r="AD1872" s="56" t="s">
        <v>347</v>
      </c>
      <c r="AE1872" s="56" t="s">
        <v>334</v>
      </c>
      <c r="AF1872" s="56" t="s">
        <v>291</v>
      </c>
      <c r="AG1872" s="56">
        <v>2016</v>
      </c>
      <c r="AH1872" s="56" t="s">
        <v>80</v>
      </c>
      <c r="AI1872" s="56" t="s">
        <v>344</v>
      </c>
      <c r="AJ1872" s="56">
        <v>93768308</v>
      </c>
      <c r="AK1872" s="1">
        <v>42551</v>
      </c>
      <c r="AL1872" s="56" t="s">
        <v>881</v>
      </c>
      <c r="AM1872" s="56">
        <v>42748</v>
      </c>
      <c r="AN1872" s="56" t="s">
        <v>638</v>
      </c>
      <c r="AO1872" s="1">
        <v>42586</v>
      </c>
      <c r="AP1872" s="56" t="s">
        <v>592</v>
      </c>
      <c r="AQ1872" s="56">
        <v>75675</v>
      </c>
      <c r="AR1872" s="56">
        <v>0</v>
      </c>
      <c r="AS1872" s="56" t="s">
        <v>346</v>
      </c>
      <c r="BB1872" s="56" t="s">
        <v>339</v>
      </c>
      <c r="BC1872" s="56" t="s">
        <v>263</v>
      </c>
      <c r="BD1872" s="56" t="s">
        <v>349</v>
      </c>
      <c r="BE1872" s="56" t="s">
        <v>347</v>
      </c>
      <c r="BF1872" s="56" t="s">
        <v>334</v>
      </c>
      <c r="BG1872" s="56" t="s">
        <v>640</v>
      </c>
      <c r="BH1872" s="56">
        <v>0</v>
      </c>
      <c r="BI1872" s="56">
        <v>0</v>
      </c>
      <c r="BJ1872" s="56">
        <v>1</v>
      </c>
    </row>
    <row r="1873" spans="1:62" hidden="1" x14ac:dyDescent="0.3">
      <c r="A1873" s="56">
        <v>49223743</v>
      </c>
      <c r="B1873" s="86">
        <v>599765</v>
      </c>
      <c r="C1873" s="1">
        <v>42893</v>
      </c>
      <c r="D1873" s="56" t="s">
        <v>634</v>
      </c>
      <c r="E1873" s="56" t="s">
        <v>635</v>
      </c>
      <c r="F1873" s="56" t="s">
        <v>334</v>
      </c>
      <c r="G1873" s="56" t="s">
        <v>335</v>
      </c>
      <c r="H1873" s="56" t="s">
        <v>336</v>
      </c>
      <c r="I1873" s="56" t="s">
        <v>636</v>
      </c>
      <c r="K1873" s="56" t="s">
        <v>337</v>
      </c>
      <c r="L1873" s="56" t="s">
        <v>545</v>
      </c>
      <c r="M1873" s="56" t="s">
        <v>637</v>
      </c>
      <c r="N1873" s="56" t="s">
        <v>1043</v>
      </c>
      <c r="O1873" s="56" t="s">
        <v>943</v>
      </c>
      <c r="P1873" s="1" t="s">
        <v>110</v>
      </c>
      <c r="Q1873" s="56" t="s">
        <v>552</v>
      </c>
      <c r="R1873" s="56" t="s">
        <v>339</v>
      </c>
      <c r="S1873" s="56">
        <v>264526</v>
      </c>
      <c r="T1873" s="1" t="s">
        <v>657</v>
      </c>
      <c r="U1873" s="56">
        <v>41609</v>
      </c>
      <c r="V1873" s="56">
        <v>42916</v>
      </c>
      <c r="W1873" s="56">
        <v>41609</v>
      </c>
      <c r="X1873" s="56">
        <v>42916</v>
      </c>
      <c r="Y1873" s="56" t="s">
        <v>356</v>
      </c>
      <c r="Z1873" s="56" t="s">
        <v>367</v>
      </c>
      <c r="AA1873" s="56" t="s">
        <v>342</v>
      </c>
      <c r="AB1873" s="56" t="s">
        <v>343</v>
      </c>
      <c r="AC1873" s="56" t="s">
        <v>342</v>
      </c>
      <c r="AD1873" s="56" t="s">
        <v>347</v>
      </c>
      <c r="AE1873" s="56" t="s">
        <v>334</v>
      </c>
      <c r="AF1873" s="56" t="s">
        <v>291</v>
      </c>
      <c r="AG1873" s="56">
        <v>2017</v>
      </c>
      <c r="AH1873" s="56" t="s">
        <v>80</v>
      </c>
      <c r="AI1873" s="56" t="s">
        <v>348</v>
      </c>
      <c r="AJ1873" s="56">
        <v>131316304</v>
      </c>
      <c r="AK1873" s="1">
        <v>42735</v>
      </c>
      <c r="AM1873" s="56">
        <v>42748</v>
      </c>
      <c r="AN1873" s="56" t="s">
        <v>638</v>
      </c>
      <c r="AO1873" s="1">
        <v>42748</v>
      </c>
      <c r="AP1873" s="56" t="s">
        <v>638</v>
      </c>
      <c r="AQ1873" s="56">
        <v>75675</v>
      </c>
      <c r="AR1873" s="56">
        <v>0</v>
      </c>
      <c r="AS1873" s="56" t="s">
        <v>346</v>
      </c>
      <c r="BB1873" s="56" t="s">
        <v>339</v>
      </c>
      <c r="BC1873" s="56" t="s">
        <v>263</v>
      </c>
      <c r="BD1873" s="56" t="s">
        <v>349</v>
      </c>
      <c r="BE1873" s="56" t="s">
        <v>347</v>
      </c>
      <c r="BF1873" s="56" t="s">
        <v>334</v>
      </c>
      <c r="BG1873" s="56" t="s">
        <v>640</v>
      </c>
      <c r="BH1873" s="56">
        <v>0</v>
      </c>
      <c r="BI1873" s="56">
        <v>0</v>
      </c>
      <c r="BJ1873" s="56">
        <v>1</v>
      </c>
    </row>
    <row r="1874" spans="1:62" hidden="1" x14ac:dyDescent="0.3">
      <c r="A1874" s="56">
        <v>49223747</v>
      </c>
      <c r="B1874" s="86">
        <v>599765</v>
      </c>
      <c r="C1874" s="1">
        <v>42893</v>
      </c>
      <c r="D1874" s="56" t="s">
        <v>634</v>
      </c>
      <c r="E1874" s="56" t="s">
        <v>635</v>
      </c>
      <c r="F1874" s="56" t="s">
        <v>334</v>
      </c>
      <c r="G1874" s="56" t="s">
        <v>335</v>
      </c>
      <c r="H1874" s="56" t="s">
        <v>336</v>
      </c>
      <c r="I1874" s="56" t="s">
        <v>636</v>
      </c>
      <c r="K1874" s="56" t="s">
        <v>337</v>
      </c>
      <c r="L1874" s="56" t="s">
        <v>545</v>
      </c>
      <c r="M1874" s="56" t="s">
        <v>637</v>
      </c>
      <c r="N1874" s="56" t="s">
        <v>1043</v>
      </c>
      <c r="O1874" s="56" t="s">
        <v>943</v>
      </c>
      <c r="P1874" s="1" t="s">
        <v>110</v>
      </c>
      <c r="Q1874" s="56" t="s">
        <v>552</v>
      </c>
      <c r="R1874" s="56" t="s">
        <v>339</v>
      </c>
      <c r="S1874" s="56">
        <v>264441</v>
      </c>
      <c r="T1874" s="1" t="s">
        <v>374</v>
      </c>
      <c r="U1874" s="56">
        <v>41609</v>
      </c>
      <c r="V1874" s="56">
        <v>42916</v>
      </c>
      <c r="W1874" s="56">
        <v>41579</v>
      </c>
      <c r="X1874" s="56">
        <v>42735</v>
      </c>
      <c r="Y1874" s="56" t="s">
        <v>340</v>
      </c>
      <c r="Z1874" s="56" t="s">
        <v>367</v>
      </c>
      <c r="AA1874" s="56" t="s">
        <v>342</v>
      </c>
      <c r="AB1874" s="56" t="s">
        <v>343</v>
      </c>
      <c r="AC1874" s="56" t="s">
        <v>342</v>
      </c>
      <c r="AD1874" s="56" t="s">
        <v>347</v>
      </c>
      <c r="AE1874" s="56" t="s">
        <v>354</v>
      </c>
      <c r="AF1874" s="56" t="s">
        <v>291</v>
      </c>
      <c r="AG1874" s="56">
        <v>2014</v>
      </c>
      <c r="AH1874" s="56" t="s">
        <v>80</v>
      </c>
      <c r="AI1874" s="56" t="s">
        <v>344</v>
      </c>
      <c r="AJ1874" s="56">
        <v>3602454</v>
      </c>
      <c r="AK1874" s="1">
        <v>41820</v>
      </c>
      <c r="AM1874" s="56">
        <v>42653</v>
      </c>
      <c r="AN1874" s="56" t="s">
        <v>592</v>
      </c>
      <c r="AO1874" s="1">
        <v>42585</v>
      </c>
      <c r="AP1874" s="56" t="s">
        <v>592</v>
      </c>
      <c r="AQ1874" s="56">
        <v>266</v>
      </c>
      <c r="AR1874" s="56">
        <v>0</v>
      </c>
      <c r="AS1874" s="56" t="s">
        <v>346</v>
      </c>
      <c r="BB1874" s="56" t="s">
        <v>339</v>
      </c>
      <c r="BC1874" s="56" t="s">
        <v>263</v>
      </c>
      <c r="BD1874" s="56" t="s">
        <v>349</v>
      </c>
      <c r="BE1874" s="56" t="s">
        <v>347</v>
      </c>
      <c r="BF1874" s="56" t="s">
        <v>334</v>
      </c>
      <c r="BG1874" s="56" t="s">
        <v>640</v>
      </c>
      <c r="BH1874" s="56">
        <v>0</v>
      </c>
      <c r="BI1874" s="56">
        <v>0</v>
      </c>
      <c r="BJ1874" s="56">
        <v>0</v>
      </c>
    </row>
    <row r="1875" spans="1:62" hidden="1" x14ac:dyDescent="0.3">
      <c r="A1875" s="56">
        <v>49223745</v>
      </c>
      <c r="B1875" s="86">
        <v>599765</v>
      </c>
      <c r="C1875" s="1">
        <v>42893</v>
      </c>
      <c r="D1875" s="56" t="s">
        <v>634</v>
      </c>
      <c r="E1875" s="56" t="s">
        <v>635</v>
      </c>
      <c r="F1875" s="56" t="s">
        <v>334</v>
      </c>
      <c r="G1875" s="56" t="s">
        <v>335</v>
      </c>
      <c r="H1875" s="56" t="s">
        <v>336</v>
      </c>
      <c r="I1875" s="56" t="s">
        <v>636</v>
      </c>
      <c r="K1875" s="56" t="s">
        <v>337</v>
      </c>
      <c r="L1875" s="56" t="s">
        <v>545</v>
      </c>
      <c r="M1875" s="56" t="s">
        <v>637</v>
      </c>
      <c r="N1875" s="56" t="s">
        <v>1043</v>
      </c>
      <c r="O1875" s="56" t="s">
        <v>943</v>
      </c>
      <c r="P1875" s="1" t="s">
        <v>110</v>
      </c>
      <c r="Q1875" s="56" t="s">
        <v>552</v>
      </c>
      <c r="R1875" s="56" t="s">
        <v>339</v>
      </c>
      <c r="S1875" s="56">
        <v>264526</v>
      </c>
      <c r="T1875" s="1" t="s">
        <v>657</v>
      </c>
      <c r="U1875" s="56">
        <v>41609</v>
      </c>
      <c r="V1875" s="56">
        <v>42916</v>
      </c>
      <c r="W1875" s="56">
        <v>41609</v>
      </c>
      <c r="X1875" s="56">
        <v>42916</v>
      </c>
      <c r="Y1875" s="56" t="s">
        <v>356</v>
      </c>
      <c r="Z1875" s="56" t="s">
        <v>367</v>
      </c>
      <c r="AA1875" s="56" t="s">
        <v>342</v>
      </c>
      <c r="AB1875" s="56" t="s">
        <v>343</v>
      </c>
      <c r="AC1875" s="56" t="s">
        <v>342</v>
      </c>
      <c r="AD1875" s="56" t="s">
        <v>347</v>
      </c>
      <c r="AE1875" s="56" t="s">
        <v>334</v>
      </c>
      <c r="AF1875" s="56" t="s">
        <v>292</v>
      </c>
      <c r="AG1875" s="56">
        <v>2014</v>
      </c>
      <c r="AH1875" s="56" t="s">
        <v>80</v>
      </c>
      <c r="AI1875" s="56" t="s">
        <v>344</v>
      </c>
      <c r="AJ1875" s="56">
        <v>63388455</v>
      </c>
      <c r="AM1875" s="56">
        <v>42748</v>
      </c>
      <c r="AN1875" s="56" t="s">
        <v>638</v>
      </c>
      <c r="AO1875" s="1">
        <v>42608</v>
      </c>
      <c r="AP1875" s="56" t="s">
        <v>592</v>
      </c>
      <c r="AQ1875" s="56">
        <v>75675</v>
      </c>
      <c r="AR1875" s="56">
        <v>0</v>
      </c>
      <c r="AS1875" s="56" t="s">
        <v>346</v>
      </c>
      <c r="BB1875" s="56" t="s">
        <v>339</v>
      </c>
      <c r="BC1875" s="56" t="s">
        <v>263</v>
      </c>
      <c r="BD1875" s="56" t="s">
        <v>349</v>
      </c>
      <c r="BE1875" s="56" t="s">
        <v>347</v>
      </c>
      <c r="BF1875" s="56" t="s">
        <v>334</v>
      </c>
      <c r="BG1875" s="56" t="s">
        <v>640</v>
      </c>
      <c r="BH1875" s="56">
        <v>0</v>
      </c>
      <c r="BI1875" s="56">
        <v>0</v>
      </c>
      <c r="BJ1875" s="56">
        <v>1</v>
      </c>
    </row>
    <row r="1876" spans="1:62" hidden="1" x14ac:dyDescent="0.3">
      <c r="A1876" s="56">
        <v>49223746</v>
      </c>
      <c r="B1876" s="86">
        <v>599765</v>
      </c>
      <c r="C1876" s="1">
        <v>42893</v>
      </c>
      <c r="D1876" s="56" t="s">
        <v>634</v>
      </c>
      <c r="E1876" s="56" t="s">
        <v>635</v>
      </c>
      <c r="F1876" s="56" t="s">
        <v>334</v>
      </c>
      <c r="G1876" s="56" t="s">
        <v>335</v>
      </c>
      <c r="H1876" s="56" t="s">
        <v>336</v>
      </c>
      <c r="I1876" s="56" t="s">
        <v>636</v>
      </c>
      <c r="K1876" s="56" t="s">
        <v>337</v>
      </c>
      <c r="L1876" s="56" t="s">
        <v>545</v>
      </c>
      <c r="M1876" s="56" t="s">
        <v>637</v>
      </c>
      <c r="N1876" s="56" t="s">
        <v>1043</v>
      </c>
      <c r="O1876" s="56" t="s">
        <v>943</v>
      </c>
      <c r="P1876" s="1" t="s">
        <v>110</v>
      </c>
      <c r="Q1876" s="56" t="s">
        <v>552</v>
      </c>
      <c r="R1876" s="56" t="s">
        <v>339</v>
      </c>
      <c r="S1876" s="56">
        <v>264526</v>
      </c>
      <c r="T1876" s="1" t="s">
        <v>657</v>
      </c>
      <c r="U1876" s="56">
        <v>41609</v>
      </c>
      <c r="V1876" s="56">
        <v>42916</v>
      </c>
      <c r="W1876" s="56">
        <v>41609</v>
      </c>
      <c r="X1876" s="56">
        <v>42916</v>
      </c>
      <c r="Y1876" s="56" t="s">
        <v>356</v>
      </c>
      <c r="Z1876" s="56" t="s">
        <v>367</v>
      </c>
      <c r="AA1876" s="56" t="s">
        <v>342</v>
      </c>
      <c r="AB1876" s="56" t="s">
        <v>343</v>
      </c>
      <c r="AC1876" s="56" t="s">
        <v>342</v>
      </c>
      <c r="AD1876" s="56" t="s">
        <v>347</v>
      </c>
      <c r="AE1876" s="56" t="s">
        <v>334</v>
      </c>
      <c r="AF1876" s="56" t="s">
        <v>292</v>
      </c>
      <c r="AG1876" s="56">
        <v>2015</v>
      </c>
      <c r="AH1876" s="56" t="s">
        <v>80</v>
      </c>
      <c r="AI1876" s="56" t="s">
        <v>348</v>
      </c>
      <c r="AJ1876" s="56">
        <v>69184000</v>
      </c>
      <c r="AM1876" s="56">
        <v>42748</v>
      </c>
      <c r="AN1876" s="56" t="s">
        <v>638</v>
      </c>
      <c r="AO1876" s="1">
        <v>42608</v>
      </c>
      <c r="AP1876" s="56" t="s">
        <v>592</v>
      </c>
      <c r="AQ1876" s="56">
        <v>75675</v>
      </c>
      <c r="AR1876" s="56">
        <v>0</v>
      </c>
      <c r="AS1876" s="56" t="s">
        <v>346</v>
      </c>
      <c r="BB1876" s="56" t="s">
        <v>339</v>
      </c>
      <c r="BC1876" s="56" t="s">
        <v>263</v>
      </c>
      <c r="BD1876" s="56" t="s">
        <v>349</v>
      </c>
      <c r="BE1876" s="56" t="s">
        <v>347</v>
      </c>
      <c r="BF1876" s="56" t="s">
        <v>334</v>
      </c>
      <c r="BG1876" s="56" t="s">
        <v>640</v>
      </c>
      <c r="BH1876" s="56">
        <v>0</v>
      </c>
      <c r="BI1876" s="56">
        <v>0</v>
      </c>
      <c r="BJ1876" s="56">
        <v>1</v>
      </c>
    </row>
    <row r="1877" spans="1:62" hidden="1" x14ac:dyDescent="0.3">
      <c r="A1877" s="56">
        <v>49223755</v>
      </c>
      <c r="B1877" s="86">
        <v>599765</v>
      </c>
      <c r="C1877" s="1">
        <v>42893</v>
      </c>
      <c r="D1877" s="56" t="s">
        <v>634</v>
      </c>
      <c r="E1877" s="56" t="s">
        <v>635</v>
      </c>
      <c r="F1877" s="56" t="s">
        <v>334</v>
      </c>
      <c r="G1877" s="56" t="s">
        <v>335</v>
      </c>
      <c r="H1877" s="56" t="s">
        <v>336</v>
      </c>
      <c r="I1877" s="56" t="s">
        <v>636</v>
      </c>
      <c r="K1877" s="56" t="s">
        <v>337</v>
      </c>
      <c r="L1877" s="56" t="s">
        <v>545</v>
      </c>
      <c r="M1877" s="56" t="s">
        <v>637</v>
      </c>
      <c r="N1877" s="56" t="s">
        <v>1043</v>
      </c>
      <c r="O1877" s="56" t="s">
        <v>943</v>
      </c>
      <c r="P1877" s="1" t="s">
        <v>110</v>
      </c>
      <c r="Q1877" s="56" t="s">
        <v>552</v>
      </c>
      <c r="R1877" s="56" t="s">
        <v>339</v>
      </c>
      <c r="S1877" s="56">
        <v>264441</v>
      </c>
      <c r="T1877" s="1" t="s">
        <v>374</v>
      </c>
      <c r="U1877" s="56">
        <v>41609</v>
      </c>
      <c r="V1877" s="56">
        <v>42916</v>
      </c>
      <c r="W1877" s="56">
        <v>41579</v>
      </c>
      <c r="X1877" s="56">
        <v>42735</v>
      </c>
      <c r="Y1877" s="56" t="s">
        <v>340</v>
      </c>
      <c r="Z1877" s="56" t="s">
        <v>367</v>
      </c>
      <c r="AA1877" s="56" t="s">
        <v>342</v>
      </c>
      <c r="AB1877" s="56" t="s">
        <v>343</v>
      </c>
      <c r="AC1877" s="56" t="s">
        <v>342</v>
      </c>
      <c r="AD1877" s="56" t="s">
        <v>347</v>
      </c>
      <c r="AE1877" s="56" t="s">
        <v>354</v>
      </c>
      <c r="AF1877" s="56" t="s">
        <v>292</v>
      </c>
      <c r="AG1877" s="56">
        <v>2015</v>
      </c>
      <c r="AH1877" s="56" t="s">
        <v>80</v>
      </c>
      <c r="AI1877" s="56" t="s">
        <v>344</v>
      </c>
      <c r="AJ1877" s="56">
        <v>6398000</v>
      </c>
      <c r="AM1877" s="56">
        <v>42653</v>
      </c>
      <c r="AN1877" s="56" t="s">
        <v>592</v>
      </c>
      <c r="AO1877" s="1">
        <v>42585</v>
      </c>
      <c r="AP1877" s="56" t="s">
        <v>592</v>
      </c>
      <c r="AQ1877" s="56">
        <v>266</v>
      </c>
      <c r="AR1877" s="56">
        <v>0</v>
      </c>
      <c r="AS1877" s="56" t="s">
        <v>346</v>
      </c>
      <c r="BB1877" s="56" t="s">
        <v>339</v>
      </c>
      <c r="BC1877" s="56" t="s">
        <v>263</v>
      </c>
      <c r="BD1877" s="56" t="s">
        <v>349</v>
      </c>
      <c r="BE1877" s="56" t="s">
        <v>347</v>
      </c>
      <c r="BF1877" s="56" t="s">
        <v>334</v>
      </c>
      <c r="BG1877" s="56" t="s">
        <v>640</v>
      </c>
      <c r="BH1877" s="56">
        <v>0</v>
      </c>
      <c r="BI1877" s="56">
        <v>0</v>
      </c>
      <c r="BJ1877" s="56">
        <v>0</v>
      </c>
    </row>
    <row r="1878" spans="1:62" hidden="1" x14ac:dyDescent="0.3">
      <c r="A1878" s="56">
        <v>49223751</v>
      </c>
      <c r="B1878" s="86">
        <v>599765</v>
      </c>
      <c r="C1878" s="1">
        <v>42893</v>
      </c>
      <c r="D1878" s="56" t="s">
        <v>634</v>
      </c>
      <c r="E1878" s="56" t="s">
        <v>635</v>
      </c>
      <c r="F1878" s="56" t="s">
        <v>334</v>
      </c>
      <c r="G1878" s="56" t="s">
        <v>335</v>
      </c>
      <c r="H1878" s="56" t="s">
        <v>336</v>
      </c>
      <c r="I1878" s="56" t="s">
        <v>636</v>
      </c>
      <c r="K1878" s="56" t="s">
        <v>337</v>
      </c>
      <c r="L1878" s="56" t="s">
        <v>545</v>
      </c>
      <c r="M1878" s="56" t="s">
        <v>637</v>
      </c>
      <c r="N1878" s="56" t="s">
        <v>1043</v>
      </c>
      <c r="O1878" s="56" t="s">
        <v>943</v>
      </c>
      <c r="P1878" s="1" t="s">
        <v>110</v>
      </c>
      <c r="Q1878" s="56" t="s">
        <v>552</v>
      </c>
      <c r="R1878" s="56" t="s">
        <v>339</v>
      </c>
      <c r="S1878" s="56">
        <v>264441</v>
      </c>
      <c r="T1878" s="1" t="s">
        <v>374</v>
      </c>
      <c r="U1878" s="56">
        <v>41609</v>
      </c>
      <c r="V1878" s="56">
        <v>42916</v>
      </c>
      <c r="W1878" s="56">
        <v>41579</v>
      </c>
      <c r="X1878" s="56">
        <v>42735</v>
      </c>
      <c r="Y1878" s="56" t="s">
        <v>340</v>
      </c>
      <c r="Z1878" s="56" t="s">
        <v>367</v>
      </c>
      <c r="AA1878" s="56" t="s">
        <v>342</v>
      </c>
      <c r="AB1878" s="56" t="s">
        <v>343</v>
      </c>
      <c r="AC1878" s="56" t="s">
        <v>342</v>
      </c>
      <c r="AD1878" s="56" t="s">
        <v>347</v>
      </c>
      <c r="AE1878" s="56" t="s">
        <v>354</v>
      </c>
      <c r="AF1878" s="56" t="s">
        <v>291</v>
      </c>
      <c r="AG1878" s="56">
        <v>2016</v>
      </c>
      <c r="AH1878" s="56" t="s">
        <v>80</v>
      </c>
      <c r="AI1878" s="56" t="s">
        <v>344</v>
      </c>
      <c r="AJ1878" s="56">
        <v>-2009594</v>
      </c>
      <c r="AK1878" s="1">
        <v>42551</v>
      </c>
      <c r="AL1878" s="56" t="s">
        <v>647</v>
      </c>
      <c r="AM1878" s="56">
        <v>42653</v>
      </c>
      <c r="AN1878" s="56" t="s">
        <v>592</v>
      </c>
      <c r="AO1878" s="1">
        <v>42585</v>
      </c>
      <c r="AP1878" s="56" t="s">
        <v>592</v>
      </c>
      <c r="AQ1878" s="56">
        <v>266</v>
      </c>
      <c r="AR1878" s="56">
        <v>0</v>
      </c>
      <c r="AS1878" s="56" t="s">
        <v>346</v>
      </c>
      <c r="BB1878" s="56" t="s">
        <v>339</v>
      </c>
      <c r="BC1878" s="56" t="s">
        <v>263</v>
      </c>
      <c r="BD1878" s="56" t="s">
        <v>349</v>
      </c>
      <c r="BE1878" s="56" t="s">
        <v>347</v>
      </c>
      <c r="BF1878" s="56" t="s">
        <v>334</v>
      </c>
      <c r="BG1878" s="56" t="s">
        <v>640</v>
      </c>
      <c r="BH1878" s="56">
        <v>0</v>
      </c>
      <c r="BI1878" s="56">
        <v>0</v>
      </c>
      <c r="BJ1878" s="56">
        <v>0</v>
      </c>
    </row>
    <row r="1879" spans="1:62" hidden="1" x14ac:dyDescent="0.3">
      <c r="A1879" s="56">
        <v>49223749</v>
      </c>
      <c r="B1879" s="86">
        <v>599765</v>
      </c>
      <c r="C1879" s="1">
        <v>42893</v>
      </c>
      <c r="D1879" s="56" t="s">
        <v>634</v>
      </c>
      <c r="E1879" s="56" t="s">
        <v>635</v>
      </c>
      <c r="F1879" s="56" t="s">
        <v>334</v>
      </c>
      <c r="G1879" s="56" t="s">
        <v>335</v>
      </c>
      <c r="H1879" s="56" t="s">
        <v>336</v>
      </c>
      <c r="I1879" s="56" t="s">
        <v>636</v>
      </c>
      <c r="K1879" s="56" t="s">
        <v>337</v>
      </c>
      <c r="L1879" s="56" t="s">
        <v>545</v>
      </c>
      <c r="M1879" s="56" t="s">
        <v>637</v>
      </c>
      <c r="N1879" s="56" t="s">
        <v>1043</v>
      </c>
      <c r="O1879" s="56" t="s">
        <v>943</v>
      </c>
      <c r="P1879" s="1" t="s">
        <v>110</v>
      </c>
      <c r="Q1879" s="56" t="s">
        <v>552</v>
      </c>
      <c r="R1879" s="56" t="s">
        <v>339</v>
      </c>
      <c r="S1879" s="56">
        <v>264441</v>
      </c>
      <c r="T1879" s="1" t="s">
        <v>374</v>
      </c>
      <c r="U1879" s="56">
        <v>41609</v>
      </c>
      <c r="V1879" s="56">
        <v>42916</v>
      </c>
      <c r="W1879" s="56">
        <v>41579</v>
      </c>
      <c r="X1879" s="56">
        <v>42735</v>
      </c>
      <c r="Y1879" s="56" t="s">
        <v>340</v>
      </c>
      <c r="Z1879" s="56" t="s">
        <v>367</v>
      </c>
      <c r="AA1879" s="56" t="s">
        <v>342</v>
      </c>
      <c r="AB1879" s="56" t="s">
        <v>343</v>
      </c>
      <c r="AC1879" s="56" t="s">
        <v>342</v>
      </c>
      <c r="AD1879" s="56" t="s">
        <v>347</v>
      </c>
      <c r="AE1879" s="56" t="s">
        <v>354</v>
      </c>
      <c r="AF1879" s="56" t="s">
        <v>291</v>
      </c>
      <c r="AG1879" s="56">
        <v>2015</v>
      </c>
      <c r="AH1879" s="56" t="s">
        <v>80</v>
      </c>
      <c r="AI1879" s="56" t="s">
        <v>344</v>
      </c>
      <c r="AJ1879" s="56">
        <v>1601362</v>
      </c>
      <c r="AK1879" s="1">
        <v>42185</v>
      </c>
      <c r="AM1879" s="56">
        <v>42653</v>
      </c>
      <c r="AN1879" s="56" t="s">
        <v>592</v>
      </c>
      <c r="AO1879" s="1">
        <v>42585</v>
      </c>
      <c r="AP1879" s="56" t="s">
        <v>592</v>
      </c>
      <c r="AQ1879" s="56">
        <v>266</v>
      </c>
      <c r="AR1879" s="56">
        <v>0</v>
      </c>
      <c r="AS1879" s="56" t="s">
        <v>346</v>
      </c>
      <c r="BB1879" s="56" t="s">
        <v>339</v>
      </c>
      <c r="BC1879" s="56" t="s">
        <v>263</v>
      </c>
      <c r="BD1879" s="56" t="s">
        <v>349</v>
      </c>
      <c r="BE1879" s="56" t="s">
        <v>347</v>
      </c>
      <c r="BF1879" s="56" t="s">
        <v>334</v>
      </c>
      <c r="BG1879" s="56" t="s">
        <v>640</v>
      </c>
      <c r="BH1879" s="56">
        <v>0</v>
      </c>
      <c r="BI1879" s="56">
        <v>0</v>
      </c>
      <c r="BJ1879" s="56">
        <v>0</v>
      </c>
    </row>
    <row r="1880" spans="1:62" hidden="1" x14ac:dyDescent="0.3">
      <c r="A1880" s="56">
        <v>49223750</v>
      </c>
      <c r="B1880" s="86">
        <v>599765</v>
      </c>
      <c r="C1880" s="1">
        <v>42893</v>
      </c>
      <c r="D1880" s="56" t="s">
        <v>634</v>
      </c>
      <c r="E1880" s="56" t="s">
        <v>635</v>
      </c>
      <c r="F1880" s="56" t="s">
        <v>334</v>
      </c>
      <c r="G1880" s="56" t="s">
        <v>335</v>
      </c>
      <c r="H1880" s="56" t="s">
        <v>336</v>
      </c>
      <c r="I1880" s="56" t="s">
        <v>636</v>
      </c>
      <c r="K1880" s="56" t="s">
        <v>337</v>
      </c>
      <c r="L1880" s="56" t="s">
        <v>545</v>
      </c>
      <c r="M1880" s="56" t="s">
        <v>637</v>
      </c>
      <c r="N1880" s="56" t="s">
        <v>1043</v>
      </c>
      <c r="O1880" s="56" t="s">
        <v>943</v>
      </c>
      <c r="P1880" s="1" t="s">
        <v>110</v>
      </c>
      <c r="Q1880" s="56" t="s">
        <v>552</v>
      </c>
      <c r="R1880" s="56" t="s">
        <v>339</v>
      </c>
      <c r="S1880" s="56">
        <v>264441</v>
      </c>
      <c r="T1880" s="1" t="s">
        <v>374</v>
      </c>
      <c r="U1880" s="56">
        <v>41609</v>
      </c>
      <c r="V1880" s="56">
        <v>42916</v>
      </c>
      <c r="W1880" s="56">
        <v>41579</v>
      </c>
      <c r="X1880" s="56">
        <v>42735</v>
      </c>
      <c r="Y1880" s="56" t="s">
        <v>340</v>
      </c>
      <c r="Z1880" s="56" t="s">
        <v>367</v>
      </c>
      <c r="AA1880" s="56" t="s">
        <v>342</v>
      </c>
      <c r="AB1880" s="56" t="s">
        <v>343</v>
      </c>
      <c r="AC1880" s="56" t="s">
        <v>342</v>
      </c>
      <c r="AD1880" s="56" t="s">
        <v>347</v>
      </c>
      <c r="AE1880" s="56" t="s">
        <v>354</v>
      </c>
      <c r="AF1880" s="56" t="s">
        <v>291</v>
      </c>
      <c r="AG1880" s="56">
        <v>2016</v>
      </c>
      <c r="AH1880" s="56" t="s">
        <v>80</v>
      </c>
      <c r="AI1880" s="56" t="s">
        <v>348</v>
      </c>
      <c r="AJ1880" s="56">
        <v>10128640</v>
      </c>
      <c r="AK1880" s="1">
        <v>42369</v>
      </c>
      <c r="AM1880" s="56">
        <v>42653</v>
      </c>
      <c r="AN1880" s="56" t="s">
        <v>592</v>
      </c>
      <c r="AO1880" s="1">
        <v>42585</v>
      </c>
      <c r="AP1880" s="56" t="s">
        <v>592</v>
      </c>
      <c r="AQ1880" s="56">
        <v>266</v>
      </c>
      <c r="AR1880" s="56">
        <v>0</v>
      </c>
      <c r="AS1880" s="56" t="s">
        <v>346</v>
      </c>
      <c r="BB1880" s="56" t="s">
        <v>339</v>
      </c>
      <c r="BC1880" s="56" t="s">
        <v>263</v>
      </c>
      <c r="BD1880" s="56" t="s">
        <v>349</v>
      </c>
      <c r="BE1880" s="56" t="s">
        <v>347</v>
      </c>
      <c r="BF1880" s="56" t="s">
        <v>334</v>
      </c>
      <c r="BG1880" s="56" t="s">
        <v>640</v>
      </c>
      <c r="BH1880" s="56">
        <v>0</v>
      </c>
      <c r="BI1880" s="56">
        <v>0</v>
      </c>
      <c r="BJ1880" s="56">
        <v>0</v>
      </c>
    </row>
    <row r="1881" spans="1:62" hidden="1" x14ac:dyDescent="0.3">
      <c r="A1881" s="56">
        <v>49223754</v>
      </c>
      <c r="B1881" s="86">
        <v>599765</v>
      </c>
      <c r="C1881" s="1">
        <v>42893</v>
      </c>
      <c r="D1881" s="56" t="s">
        <v>634</v>
      </c>
      <c r="E1881" s="56" t="s">
        <v>635</v>
      </c>
      <c r="F1881" s="56" t="s">
        <v>334</v>
      </c>
      <c r="G1881" s="56" t="s">
        <v>335</v>
      </c>
      <c r="H1881" s="56" t="s">
        <v>336</v>
      </c>
      <c r="I1881" s="56" t="s">
        <v>636</v>
      </c>
      <c r="K1881" s="56" t="s">
        <v>337</v>
      </c>
      <c r="L1881" s="56" t="s">
        <v>545</v>
      </c>
      <c r="M1881" s="56" t="s">
        <v>637</v>
      </c>
      <c r="N1881" s="56" t="s">
        <v>1043</v>
      </c>
      <c r="O1881" s="56" t="s">
        <v>943</v>
      </c>
      <c r="P1881" s="1" t="s">
        <v>110</v>
      </c>
      <c r="Q1881" s="56" t="s">
        <v>552</v>
      </c>
      <c r="R1881" s="56" t="s">
        <v>339</v>
      </c>
      <c r="S1881" s="56">
        <v>264441</v>
      </c>
      <c r="T1881" s="1" t="s">
        <v>374</v>
      </c>
      <c r="U1881" s="56">
        <v>41609</v>
      </c>
      <c r="V1881" s="56">
        <v>42916</v>
      </c>
      <c r="W1881" s="56">
        <v>41579</v>
      </c>
      <c r="X1881" s="56">
        <v>42735</v>
      </c>
      <c r="Y1881" s="56" t="s">
        <v>340</v>
      </c>
      <c r="Z1881" s="56" t="s">
        <v>367</v>
      </c>
      <c r="AA1881" s="56" t="s">
        <v>342</v>
      </c>
      <c r="AB1881" s="56" t="s">
        <v>343</v>
      </c>
      <c r="AC1881" s="56" t="s">
        <v>342</v>
      </c>
      <c r="AD1881" s="56" t="s">
        <v>347</v>
      </c>
      <c r="AE1881" s="56" t="s">
        <v>354</v>
      </c>
      <c r="AF1881" s="56" t="s">
        <v>292</v>
      </c>
      <c r="AG1881" s="56">
        <v>2015</v>
      </c>
      <c r="AH1881" s="56" t="s">
        <v>80</v>
      </c>
      <c r="AI1881" s="56" t="s">
        <v>348</v>
      </c>
      <c r="AJ1881" s="56">
        <v>5795545</v>
      </c>
      <c r="AM1881" s="56">
        <v>42653</v>
      </c>
      <c r="AN1881" s="56" t="s">
        <v>592</v>
      </c>
      <c r="AO1881" s="1">
        <v>42585</v>
      </c>
      <c r="AP1881" s="56" t="s">
        <v>592</v>
      </c>
      <c r="AQ1881" s="56">
        <v>266</v>
      </c>
      <c r="AR1881" s="56">
        <v>0</v>
      </c>
      <c r="AS1881" s="56" t="s">
        <v>346</v>
      </c>
      <c r="BB1881" s="56" t="s">
        <v>339</v>
      </c>
      <c r="BC1881" s="56" t="s">
        <v>263</v>
      </c>
      <c r="BD1881" s="56" t="s">
        <v>349</v>
      </c>
      <c r="BE1881" s="56" t="s">
        <v>347</v>
      </c>
      <c r="BF1881" s="56" t="s">
        <v>334</v>
      </c>
      <c r="BG1881" s="56" t="s">
        <v>640</v>
      </c>
      <c r="BH1881" s="56">
        <v>0</v>
      </c>
      <c r="BI1881" s="56">
        <v>0</v>
      </c>
      <c r="BJ1881" s="56">
        <v>0</v>
      </c>
    </row>
    <row r="1882" spans="1:62" hidden="1" x14ac:dyDescent="0.3">
      <c r="A1882" s="56">
        <v>49223752</v>
      </c>
      <c r="B1882" s="86">
        <v>599765</v>
      </c>
      <c r="C1882" s="1">
        <v>42893</v>
      </c>
      <c r="D1882" s="56" t="s">
        <v>634</v>
      </c>
      <c r="E1882" s="56" t="s">
        <v>635</v>
      </c>
      <c r="F1882" s="56" t="s">
        <v>334</v>
      </c>
      <c r="G1882" s="56" t="s">
        <v>335</v>
      </c>
      <c r="H1882" s="56" t="s">
        <v>336</v>
      </c>
      <c r="I1882" s="56" t="s">
        <v>636</v>
      </c>
      <c r="K1882" s="56" t="s">
        <v>337</v>
      </c>
      <c r="L1882" s="56" t="s">
        <v>545</v>
      </c>
      <c r="M1882" s="56" t="s">
        <v>637</v>
      </c>
      <c r="N1882" s="56" t="s">
        <v>1043</v>
      </c>
      <c r="O1882" s="56" t="s">
        <v>943</v>
      </c>
      <c r="P1882" s="1" t="s">
        <v>110</v>
      </c>
      <c r="Q1882" s="56" t="s">
        <v>552</v>
      </c>
      <c r="R1882" s="56" t="s">
        <v>339</v>
      </c>
      <c r="S1882" s="56">
        <v>264441</v>
      </c>
      <c r="T1882" s="1" t="s">
        <v>374</v>
      </c>
      <c r="U1882" s="56">
        <v>41609</v>
      </c>
      <c r="V1882" s="56">
        <v>42916</v>
      </c>
      <c r="W1882" s="56">
        <v>41579</v>
      </c>
      <c r="X1882" s="56">
        <v>42735</v>
      </c>
      <c r="Y1882" s="56" t="s">
        <v>340</v>
      </c>
      <c r="Z1882" s="56" t="s">
        <v>367</v>
      </c>
      <c r="AA1882" s="56" t="s">
        <v>342</v>
      </c>
      <c r="AB1882" s="56" t="s">
        <v>343</v>
      </c>
      <c r="AC1882" s="56" t="s">
        <v>342</v>
      </c>
      <c r="AD1882" s="56" t="s">
        <v>347</v>
      </c>
      <c r="AE1882" s="56" t="s">
        <v>354</v>
      </c>
      <c r="AF1882" s="56" t="s">
        <v>292</v>
      </c>
      <c r="AG1882" s="56">
        <v>2014</v>
      </c>
      <c r="AH1882" s="56" t="s">
        <v>80</v>
      </c>
      <c r="AI1882" s="56" t="s">
        <v>348</v>
      </c>
      <c r="AJ1882" s="56">
        <v>1355181</v>
      </c>
      <c r="AM1882" s="56">
        <v>42653</v>
      </c>
      <c r="AN1882" s="56" t="s">
        <v>592</v>
      </c>
      <c r="AO1882" s="1">
        <v>42585</v>
      </c>
      <c r="AP1882" s="56" t="s">
        <v>592</v>
      </c>
      <c r="AQ1882" s="56">
        <v>266</v>
      </c>
      <c r="AR1882" s="56">
        <v>0</v>
      </c>
      <c r="AS1882" s="56" t="s">
        <v>346</v>
      </c>
      <c r="BB1882" s="56" t="s">
        <v>339</v>
      </c>
      <c r="BC1882" s="56" t="s">
        <v>263</v>
      </c>
      <c r="BD1882" s="56" t="s">
        <v>349</v>
      </c>
      <c r="BE1882" s="56" t="s">
        <v>347</v>
      </c>
      <c r="BF1882" s="56" t="s">
        <v>334</v>
      </c>
      <c r="BG1882" s="56" t="s">
        <v>640</v>
      </c>
      <c r="BH1882" s="56">
        <v>0</v>
      </c>
      <c r="BI1882" s="56">
        <v>0</v>
      </c>
      <c r="BJ1882" s="56">
        <v>0</v>
      </c>
    </row>
    <row r="1883" spans="1:62" hidden="1" x14ac:dyDescent="0.3">
      <c r="A1883" s="56">
        <v>49223753</v>
      </c>
      <c r="B1883" s="86">
        <v>599765</v>
      </c>
      <c r="C1883" s="1">
        <v>42893</v>
      </c>
      <c r="D1883" s="56" t="s">
        <v>634</v>
      </c>
      <c r="E1883" s="56" t="s">
        <v>635</v>
      </c>
      <c r="F1883" s="56" t="s">
        <v>334</v>
      </c>
      <c r="G1883" s="56" t="s">
        <v>335</v>
      </c>
      <c r="H1883" s="56" t="s">
        <v>336</v>
      </c>
      <c r="I1883" s="56" t="s">
        <v>636</v>
      </c>
      <c r="K1883" s="56" t="s">
        <v>337</v>
      </c>
      <c r="L1883" s="56" t="s">
        <v>545</v>
      </c>
      <c r="M1883" s="56" t="s">
        <v>637</v>
      </c>
      <c r="N1883" s="56" t="s">
        <v>1043</v>
      </c>
      <c r="O1883" s="56" t="s">
        <v>943</v>
      </c>
      <c r="P1883" s="1" t="s">
        <v>110</v>
      </c>
      <c r="Q1883" s="56" t="s">
        <v>552</v>
      </c>
      <c r="R1883" s="56" t="s">
        <v>339</v>
      </c>
      <c r="S1883" s="56">
        <v>264441</v>
      </c>
      <c r="T1883" s="1" t="s">
        <v>374</v>
      </c>
      <c r="U1883" s="56">
        <v>41609</v>
      </c>
      <c r="V1883" s="56">
        <v>42916</v>
      </c>
      <c r="W1883" s="56">
        <v>41579</v>
      </c>
      <c r="X1883" s="56">
        <v>42735</v>
      </c>
      <c r="Y1883" s="56" t="s">
        <v>340</v>
      </c>
      <c r="Z1883" s="56" t="s">
        <v>367</v>
      </c>
      <c r="AA1883" s="56" t="s">
        <v>342</v>
      </c>
      <c r="AB1883" s="56" t="s">
        <v>343</v>
      </c>
      <c r="AC1883" s="56" t="s">
        <v>342</v>
      </c>
      <c r="AD1883" s="56" t="s">
        <v>347</v>
      </c>
      <c r="AE1883" s="56" t="s">
        <v>354</v>
      </c>
      <c r="AF1883" s="56" t="s">
        <v>292</v>
      </c>
      <c r="AG1883" s="56">
        <v>2014</v>
      </c>
      <c r="AH1883" s="56" t="s">
        <v>80</v>
      </c>
      <c r="AI1883" s="56" t="s">
        <v>344</v>
      </c>
      <c r="AJ1883" s="56">
        <v>5755004</v>
      </c>
      <c r="AM1883" s="56">
        <v>42653</v>
      </c>
      <c r="AN1883" s="56" t="s">
        <v>592</v>
      </c>
      <c r="AO1883" s="1">
        <v>42585</v>
      </c>
      <c r="AP1883" s="56" t="s">
        <v>592</v>
      </c>
      <c r="AQ1883" s="56">
        <v>266</v>
      </c>
      <c r="AR1883" s="56">
        <v>0</v>
      </c>
      <c r="AS1883" s="56" t="s">
        <v>346</v>
      </c>
      <c r="BB1883" s="56" t="s">
        <v>339</v>
      </c>
      <c r="BC1883" s="56" t="s">
        <v>263</v>
      </c>
      <c r="BD1883" s="56" t="s">
        <v>349</v>
      </c>
      <c r="BE1883" s="56" t="s">
        <v>347</v>
      </c>
      <c r="BF1883" s="56" t="s">
        <v>334</v>
      </c>
      <c r="BG1883" s="56" t="s">
        <v>640</v>
      </c>
      <c r="BH1883" s="56">
        <v>0</v>
      </c>
      <c r="BI1883" s="56">
        <v>0</v>
      </c>
      <c r="BJ1883" s="56">
        <v>0</v>
      </c>
    </row>
    <row r="1884" spans="1:62" hidden="1" x14ac:dyDescent="0.3">
      <c r="A1884" s="56">
        <v>49223821</v>
      </c>
      <c r="B1884" s="86">
        <v>599765</v>
      </c>
      <c r="C1884" s="1">
        <v>42893</v>
      </c>
      <c r="D1884" s="56" t="s">
        <v>634</v>
      </c>
      <c r="E1884" s="56" t="s">
        <v>635</v>
      </c>
      <c r="F1884" s="56" t="s">
        <v>334</v>
      </c>
      <c r="G1884" s="56" t="s">
        <v>335</v>
      </c>
      <c r="H1884" s="56" t="s">
        <v>336</v>
      </c>
      <c r="I1884" s="56" t="s">
        <v>636</v>
      </c>
      <c r="K1884" s="56" t="s">
        <v>337</v>
      </c>
      <c r="L1884" s="56" t="s">
        <v>545</v>
      </c>
      <c r="M1884" s="56" t="s">
        <v>637</v>
      </c>
      <c r="N1884" s="56" t="s">
        <v>1043</v>
      </c>
      <c r="O1884" s="56" t="s">
        <v>943</v>
      </c>
      <c r="P1884" s="1" t="s">
        <v>188</v>
      </c>
      <c r="Q1884" s="56" t="s">
        <v>241</v>
      </c>
      <c r="R1884" s="56" t="s">
        <v>339</v>
      </c>
      <c r="S1884" s="56">
        <v>169826</v>
      </c>
      <c r="T1884" s="1" t="s">
        <v>652</v>
      </c>
      <c r="U1884" s="56">
        <v>41609</v>
      </c>
      <c r="V1884" s="56">
        <v>42916</v>
      </c>
      <c r="W1884" s="56">
        <v>41579</v>
      </c>
      <c r="X1884" s="56">
        <v>42916</v>
      </c>
      <c r="Y1884" s="56" t="s">
        <v>340</v>
      </c>
      <c r="Z1884" s="56" t="s">
        <v>341</v>
      </c>
      <c r="AA1884" s="56" t="s">
        <v>347</v>
      </c>
      <c r="AB1884" s="56" t="s">
        <v>343</v>
      </c>
      <c r="AC1884" s="56" t="s">
        <v>342</v>
      </c>
      <c r="AD1884" s="56" t="s">
        <v>342</v>
      </c>
      <c r="AE1884" s="56" t="s">
        <v>334</v>
      </c>
      <c r="AF1884" s="56" t="s">
        <v>291</v>
      </c>
      <c r="AG1884" s="56">
        <v>2015</v>
      </c>
      <c r="AH1884" s="56" t="s">
        <v>80</v>
      </c>
      <c r="AI1884" s="56" t="s">
        <v>344</v>
      </c>
      <c r="AJ1884" s="56">
        <v>0</v>
      </c>
      <c r="AK1884" s="1">
        <v>42185</v>
      </c>
      <c r="AM1884" s="56">
        <v>42845</v>
      </c>
      <c r="AN1884" s="56" t="s">
        <v>987</v>
      </c>
      <c r="AO1884" s="1">
        <v>42216</v>
      </c>
      <c r="AP1884" s="56" t="s">
        <v>639</v>
      </c>
      <c r="AQ1884" s="56">
        <v>69941</v>
      </c>
      <c r="AR1884" s="56">
        <v>0</v>
      </c>
      <c r="AS1884" s="56" t="s">
        <v>346</v>
      </c>
      <c r="BB1884" s="56" t="s">
        <v>339</v>
      </c>
      <c r="BC1884" s="56" t="s">
        <v>263</v>
      </c>
      <c r="BD1884" s="56" t="s">
        <v>349</v>
      </c>
      <c r="BE1884" s="56" t="s">
        <v>347</v>
      </c>
      <c r="BF1884" s="56" t="s">
        <v>334</v>
      </c>
      <c r="BG1884" s="56" t="s">
        <v>640</v>
      </c>
      <c r="BH1884" s="56">
        <v>0</v>
      </c>
      <c r="BI1884" s="56">
        <v>0</v>
      </c>
      <c r="BJ1884" s="56">
        <v>1</v>
      </c>
    </row>
    <row r="1885" spans="1:62" hidden="1" x14ac:dyDescent="0.3">
      <c r="A1885" s="56">
        <v>49223772</v>
      </c>
      <c r="B1885" s="86">
        <v>599765</v>
      </c>
      <c r="C1885" s="1">
        <v>42893</v>
      </c>
      <c r="D1885" s="56" t="s">
        <v>634</v>
      </c>
      <c r="E1885" s="56" t="s">
        <v>635</v>
      </c>
      <c r="F1885" s="56" t="s">
        <v>334</v>
      </c>
      <c r="G1885" s="56" t="s">
        <v>335</v>
      </c>
      <c r="H1885" s="56" t="s">
        <v>336</v>
      </c>
      <c r="I1885" s="56" t="s">
        <v>636</v>
      </c>
      <c r="K1885" s="56" t="s">
        <v>337</v>
      </c>
      <c r="L1885" s="56" t="s">
        <v>545</v>
      </c>
      <c r="M1885" s="56" t="s">
        <v>637</v>
      </c>
      <c r="N1885" s="56" t="s">
        <v>1043</v>
      </c>
      <c r="O1885" s="56" t="s">
        <v>943</v>
      </c>
      <c r="P1885" s="1" t="s">
        <v>188</v>
      </c>
      <c r="Q1885" s="56" t="s">
        <v>241</v>
      </c>
      <c r="R1885" s="56" t="s">
        <v>339</v>
      </c>
      <c r="S1885" s="56">
        <v>169865</v>
      </c>
      <c r="T1885" s="1" t="s">
        <v>257</v>
      </c>
      <c r="U1885" s="56">
        <v>41609</v>
      </c>
      <c r="V1885" s="56">
        <v>42916</v>
      </c>
      <c r="W1885" s="56">
        <v>41579</v>
      </c>
      <c r="X1885" s="56">
        <v>42916</v>
      </c>
      <c r="Y1885" s="56" t="s">
        <v>340</v>
      </c>
      <c r="Z1885" s="56" t="s">
        <v>341</v>
      </c>
      <c r="AA1885" s="56" t="s">
        <v>347</v>
      </c>
      <c r="AB1885" s="56" t="s">
        <v>343</v>
      </c>
      <c r="AC1885" s="56" t="s">
        <v>342</v>
      </c>
      <c r="AD1885" s="56" t="s">
        <v>342</v>
      </c>
      <c r="AE1885" s="56" t="s">
        <v>334</v>
      </c>
      <c r="AF1885" s="56" t="s">
        <v>292</v>
      </c>
      <c r="AG1885" s="56">
        <v>2017</v>
      </c>
      <c r="AH1885" s="56" t="s">
        <v>80</v>
      </c>
      <c r="AI1885" s="56" t="s">
        <v>348</v>
      </c>
      <c r="AJ1885" s="56">
        <v>45</v>
      </c>
      <c r="AM1885" s="56">
        <v>42845</v>
      </c>
      <c r="AN1885" s="56" t="s">
        <v>987</v>
      </c>
      <c r="AO1885" s="1">
        <v>41965</v>
      </c>
      <c r="AP1885" s="56" t="s">
        <v>638</v>
      </c>
      <c r="AQ1885" s="56">
        <v>64160</v>
      </c>
      <c r="AR1885" s="56">
        <v>0</v>
      </c>
      <c r="AS1885" s="56" t="s">
        <v>346</v>
      </c>
      <c r="BB1885" s="56" t="s">
        <v>339</v>
      </c>
      <c r="BC1885" s="56" t="s">
        <v>263</v>
      </c>
      <c r="BD1885" s="56" t="s">
        <v>349</v>
      </c>
      <c r="BE1885" s="56" t="s">
        <v>347</v>
      </c>
      <c r="BF1885" s="56" t="s">
        <v>334</v>
      </c>
      <c r="BG1885" s="56" t="s">
        <v>640</v>
      </c>
      <c r="BH1885" s="56">
        <v>0</v>
      </c>
      <c r="BI1885" s="56">
        <v>0</v>
      </c>
      <c r="BJ1885" s="56">
        <v>1</v>
      </c>
    </row>
    <row r="1886" spans="1:62" hidden="1" x14ac:dyDescent="0.3">
      <c r="A1886" s="56">
        <v>49223764</v>
      </c>
      <c r="B1886" s="86">
        <v>599765</v>
      </c>
      <c r="C1886" s="1">
        <v>42893</v>
      </c>
      <c r="D1886" s="56" t="s">
        <v>634</v>
      </c>
      <c r="E1886" s="56" t="s">
        <v>635</v>
      </c>
      <c r="F1886" s="56" t="s">
        <v>334</v>
      </c>
      <c r="G1886" s="56" t="s">
        <v>335</v>
      </c>
      <c r="H1886" s="56" t="s">
        <v>336</v>
      </c>
      <c r="I1886" s="56" t="s">
        <v>636</v>
      </c>
      <c r="K1886" s="56" t="s">
        <v>337</v>
      </c>
      <c r="L1886" s="56" t="s">
        <v>545</v>
      </c>
      <c r="M1886" s="56" t="s">
        <v>637</v>
      </c>
      <c r="N1886" s="56" t="s">
        <v>1043</v>
      </c>
      <c r="O1886" s="56" t="s">
        <v>943</v>
      </c>
      <c r="P1886" s="1" t="s">
        <v>188</v>
      </c>
      <c r="Q1886" s="56" t="s">
        <v>241</v>
      </c>
      <c r="R1886" s="56" t="s">
        <v>339</v>
      </c>
      <c r="S1886" s="56">
        <v>169865</v>
      </c>
      <c r="T1886" s="1" t="s">
        <v>257</v>
      </c>
      <c r="U1886" s="56">
        <v>41609</v>
      </c>
      <c r="V1886" s="56">
        <v>42916</v>
      </c>
      <c r="W1886" s="56">
        <v>41579</v>
      </c>
      <c r="X1886" s="56">
        <v>42916</v>
      </c>
      <c r="Y1886" s="56" t="s">
        <v>340</v>
      </c>
      <c r="Z1886" s="56" t="s">
        <v>341</v>
      </c>
      <c r="AA1886" s="56" t="s">
        <v>347</v>
      </c>
      <c r="AB1886" s="56" t="s">
        <v>343</v>
      </c>
      <c r="AC1886" s="56" t="s">
        <v>342</v>
      </c>
      <c r="AD1886" s="56" t="s">
        <v>342</v>
      </c>
      <c r="AE1886" s="56" t="s">
        <v>334</v>
      </c>
      <c r="AF1886" s="56" t="s">
        <v>291</v>
      </c>
      <c r="AG1886" s="56">
        <v>2016</v>
      </c>
      <c r="AH1886" s="56" t="s">
        <v>80</v>
      </c>
      <c r="AI1886" s="56" t="s">
        <v>344</v>
      </c>
      <c r="AJ1886" s="56">
        <v>-2</v>
      </c>
      <c r="AK1886" s="1">
        <v>42551</v>
      </c>
      <c r="AL1886" s="56" t="s">
        <v>660</v>
      </c>
      <c r="AM1886" s="56">
        <v>42845</v>
      </c>
      <c r="AN1886" s="56" t="s">
        <v>987</v>
      </c>
      <c r="AO1886" s="1">
        <v>42572</v>
      </c>
      <c r="AP1886" s="56" t="s">
        <v>638</v>
      </c>
      <c r="AQ1886" s="56">
        <v>64160</v>
      </c>
      <c r="AR1886" s="56">
        <v>0</v>
      </c>
      <c r="AS1886" s="56" t="s">
        <v>346</v>
      </c>
      <c r="BB1886" s="56" t="s">
        <v>339</v>
      </c>
      <c r="BC1886" s="56" t="s">
        <v>263</v>
      </c>
      <c r="BD1886" s="56" t="s">
        <v>349</v>
      </c>
      <c r="BE1886" s="56" t="s">
        <v>347</v>
      </c>
      <c r="BF1886" s="56" t="s">
        <v>334</v>
      </c>
      <c r="BG1886" s="56" t="s">
        <v>640</v>
      </c>
      <c r="BH1886" s="56">
        <v>0</v>
      </c>
      <c r="BI1886" s="56">
        <v>0</v>
      </c>
      <c r="BJ1886" s="56">
        <v>1</v>
      </c>
    </row>
    <row r="1887" spans="1:62" hidden="1" x14ac:dyDescent="0.3">
      <c r="A1887" s="56">
        <v>49223760</v>
      </c>
      <c r="B1887" s="86">
        <v>599765</v>
      </c>
      <c r="C1887" s="1">
        <v>42893</v>
      </c>
      <c r="D1887" s="56" t="s">
        <v>634</v>
      </c>
      <c r="E1887" s="56" t="s">
        <v>635</v>
      </c>
      <c r="F1887" s="56" t="s">
        <v>334</v>
      </c>
      <c r="G1887" s="56" t="s">
        <v>335</v>
      </c>
      <c r="H1887" s="56" t="s">
        <v>336</v>
      </c>
      <c r="I1887" s="56" t="s">
        <v>636</v>
      </c>
      <c r="K1887" s="56" t="s">
        <v>337</v>
      </c>
      <c r="L1887" s="56" t="s">
        <v>545</v>
      </c>
      <c r="M1887" s="56" t="s">
        <v>637</v>
      </c>
      <c r="N1887" s="56" t="s">
        <v>1043</v>
      </c>
      <c r="O1887" s="56" t="s">
        <v>943</v>
      </c>
      <c r="P1887" s="1" t="s">
        <v>188</v>
      </c>
      <c r="Q1887" s="56" t="s">
        <v>241</v>
      </c>
      <c r="R1887" s="56" t="s">
        <v>339</v>
      </c>
      <c r="S1887" s="56">
        <v>169865</v>
      </c>
      <c r="T1887" s="1" t="s">
        <v>257</v>
      </c>
      <c r="U1887" s="56">
        <v>41609</v>
      </c>
      <c r="V1887" s="56">
        <v>42916</v>
      </c>
      <c r="W1887" s="56">
        <v>41579</v>
      </c>
      <c r="X1887" s="56">
        <v>42916</v>
      </c>
      <c r="Y1887" s="56" t="s">
        <v>340</v>
      </c>
      <c r="Z1887" s="56" t="s">
        <v>341</v>
      </c>
      <c r="AA1887" s="56" t="s">
        <v>347</v>
      </c>
      <c r="AB1887" s="56" t="s">
        <v>343</v>
      </c>
      <c r="AC1887" s="56" t="s">
        <v>342</v>
      </c>
      <c r="AD1887" s="56" t="s">
        <v>342</v>
      </c>
      <c r="AE1887" s="56" t="s">
        <v>334</v>
      </c>
      <c r="AF1887" s="56" t="s">
        <v>291</v>
      </c>
      <c r="AG1887" s="56">
        <v>2014</v>
      </c>
      <c r="AH1887" s="56" t="s">
        <v>80</v>
      </c>
      <c r="AI1887" s="56" t="s">
        <v>344</v>
      </c>
      <c r="AJ1887" s="56">
        <v>0</v>
      </c>
      <c r="AK1887" s="1">
        <v>41820</v>
      </c>
      <c r="AL1887" s="56" t="s">
        <v>659</v>
      </c>
      <c r="AM1887" s="56">
        <v>42845</v>
      </c>
      <c r="AN1887" s="56" t="s">
        <v>987</v>
      </c>
      <c r="AO1887" s="1">
        <v>41829</v>
      </c>
      <c r="AP1887" s="56" t="s">
        <v>638</v>
      </c>
      <c r="AQ1887" s="56">
        <v>64160</v>
      </c>
      <c r="AR1887" s="56">
        <v>0</v>
      </c>
      <c r="AS1887" s="56" t="s">
        <v>346</v>
      </c>
      <c r="BB1887" s="56" t="s">
        <v>339</v>
      </c>
      <c r="BC1887" s="56" t="s">
        <v>263</v>
      </c>
      <c r="BD1887" s="56" t="s">
        <v>349</v>
      </c>
      <c r="BE1887" s="56" t="s">
        <v>347</v>
      </c>
      <c r="BF1887" s="56" t="s">
        <v>334</v>
      </c>
      <c r="BG1887" s="56" t="s">
        <v>640</v>
      </c>
      <c r="BH1887" s="56">
        <v>0</v>
      </c>
      <c r="BI1887" s="56">
        <v>0</v>
      </c>
      <c r="BJ1887" s="56">
        <v>1</v>
      </c>
    </row>
    <row r="1888" spans="1:62" hidden="1" x14ac:dyDescent="0.3">
      <c r="A1888" s="56">
        <v>49223758</v>
      </c>
      <c r="B1888" s="86">
        <v>599765</v>
      </c>
      <c r="C1888" s="1">
        <v>42893</v>
      </c>
      <c r="D1888" s="56" t="s">
        <v>634</v>
      </c>
      <c r="E1888" s="56" t="s">
        <v>635</v>
      </c>
      <c r="F1888" s="56" t="s">
        <v>334</v>
      </c>
      <c r="G1888" s="56" t="s">
        <v>335</v>
      </c>
      <c r="H1888" s="56" t="s">
        <v>336</v>
      </c>
      <c r="I1888" s="56" t="s">
        <v>636</v>
      </c>
      <c r="K1888" s="56" t="s">
        <v>337</v>
      </c>
      <c r="L1888" s="56" t="s">
        <v>545</v>
      </c>
      <c r="M1888" s="56" t="s">
        <v>637</v>
      </c>
      <c r="N1888" s="56" t="s">
        <v>1043</v>
      </c>
      <c r="O1888" s="56" t="s">
        <v>943</v>
      </c>
      <c r="P1888" s="1" t="s">
        <v>110</v>
      </c>
      <c r="Q1888" s="56" t="s">
        <v>552</v>
      </c>
      <c r="R1888" s="56" t="s">
        <v>339</v>
      </c>
      <c r="S1888" s="56">
        <v>264441</v>
      </c>
      <c r="T1888" s="1" t="s">
        <v>374</v>
      </c>
      <c r="U1888" s="56">
        <v>41609</v>
      </c>
      <c r="V1888" s="56">
        <v>42916</v>
      </c>
      <c r="W1888" s="56">
        <v>41579</v>
      </c>
      <c r="X1888" s="56">
        <v>42735</v>
      </c>
      <c r="Y1888" s="56" t="s">
        <v>340</v>
      </c>
      <c r="Z1888" s="56" t="s">
        <v>367</v>
      </c>
      <c r="AA1888" s="56" t="s">
        <v>342</v>
      </c>
      <c r="AB1888" s="56" t="s">
        <v>343</v>
      </c>
      <c r="AC1888" s="56" t="s">
        <v>342</v>
      </c>
      <c r="AD1888" s="56" t="s">
        <v>347</v>
      </c>
      <c r="AE1888" s="56" t="s">
        <v>354</v>
      </c>
      <c r="AF1888" s="56" t="s">
        <v>292</v>
      </c>
      <c r="AG1888" s="56">
        <v>2017</v>
      </c>
      <c r="AH1888" s="56" t="s">
        <v>80</v>
      </c>
      <c r="AI1888" s="56" t="s">
        <v>348</v>
      </c>
      <c r="AJ1888" s="56">
        <v>25811000</v>
      </c>
      <c r="AM1888" s="56">
        <v>42653</v>
      </c>
      <c r="AN1888" s="56" t="s">
        <v>592</v>
      </c>
      <c r="AO1888" s="1">
        <v>42585</v>
      </c>
      <c r="AP1888" s="56" t="s">
        <v>592</v>
      </c>
      <c r="AQ1888" s="56">
        <v>266</v>
      </c>
      <c r="AR1888" s="56">
        <v>0</v>
      </c>
      <c r="AS1888" s="56" t="s">
        <v>346</v>
      </c>
      <c r="BB1888" s="56" t="s">
        <v>339</v>
      </c>
      <c r="BC1888" s="56" t="s">
        <v>263</v>
      </c>
      <c r="BD1888" s="56" t="s">
        <v>349</v>
      </c>
      <c r="BE1888" s="56" t="s">
        <v>347</v>
      </c>
      <c r="BF1888" s="56" t="s">
        <v>334</v>
      </c>
      <c r="BG1888" s="56" t="s">
        <v>640</v>
      </c>
      <c r="BH1888" s="56">
        <v>0</v>
      </c>
      <c r="BI1888" s="56">
        <v>0</v>
      </c>
      <c r="BJ1888" s="56">
        <v>0</v>
      </c>
    </row>
    <row r="1889" spans="1:62" hidden="1" x14ac:dyDescent="0.3">
      <c r="A1889" s="56">
        <v>49223759</v>
      </c>
      <c r="B1889" s="86">
        <v>599765</v>
      </c>
      <c r="C1889" s="1">
        <v>42893</v>
      </c>
      <c r="D1889" s="56" t="s">
        <v>634</v>
      </c>
      <c r="E1889" s="56" t="s">
        <v>635</v>
      </c>
      <c r="F1889" s="56" t="s">
        <v>334</v>
      </c>
      <c r="G1889" s="56" t="s">
        <v>335</v>
      </c>
      <c r="H1889" s="56" t="s">
        <v>336</v>
      </c>
      <c r="I1889" s="56" t="s">
        <v>636</v>
      </c>
      <c r="K1889" s="56" t="s">
        <v>337</v>
      </c>
      <c r="L1889" s="56" t="s">
        <v>545</v>
      </c>
      <c r="M1889" s="56" t="s">
        <v>637</v>
      </c>
      <c r="N1889" s="56" t="s">
        <v>1043</v>
      </c>
      <c r="O1889" s="56" t="s">
        <v>943</v>
      </c>
      <c r="P1889" s="1" t="s">
        <v>188</v>
      </c>
      <c r="Q1889" s="56" t="s">
        <v>241</v>
      </c>
      <c r="R1889" s="56" t="s">
        <v>339</v>
      </c>
      <c r="S1889" s="56">
        <v>169865</v>
      </c>
      <c r="T1889" s="1" t="s">
        <v>257</v>
      </c>
      <c r="U1889" s="56">
        <v>41609</v>
      </c>
      <c r="V1889" s="56">
        <v>42916</v>
      </c>
      <c r="W1889" s="56">
        <v>41579</v>
      </c>
      <c r="X1889" s="56">
        <v>42916</v>
      </c>
      <c r="Y1889" s="56" t="s">
        <v>340</v>
      </c>
      <c r="Z1889" s="56" t="s">
        <v>341</v>
      </c>
      <c r="AA1889" s="56" t="s">
        <v>347</v>
      </c>
      <c r="AB1889" s="56" t="s">
        <v>343</v>
      </c>
      <c r="AC1889" s="56" t="s">
        <v>342</v>
      </c>
      <c r="AD1889" s="56" t="s">
        <v>342</v>
      </c>
      <c r="AE1889" s="56" t="s">
        <v>334</v>
      </c>
      <c r="AF1889" s="56" t="s">
        <v>291</v>
      </c>
      <c r="AG1889" s="56">
        <v>2014</v>
      </c>
      <c r="AH1889" s="56" t="s">
        <v>80</v>
      </c>
      <c r="AI1889" s="56" t="s">
        <v>348</v>
      </c>
      <c r="AJ1889" s="56">
        <v>0</v>
      </c>
      <c r="AK1889" s="1">
        <v>41639</v>
      </c>
      <c r="AM1889" s="56">
        <v>42845</v>
      </c>
      <c r="AN1889" s="56" t="s">
        <v>987</v>
      </c>
      <c r="AO1889" s="1">
        <v>41829</v>
      </c>
      <c r="AP1889" s="56" t="s">
        <v>638</v>
      </c>
      <c r="AQ1889" s="56">
        <v>64160</v>
      </c>
      <c r="AR1889" s="56">
        <v>0</v>
      </c>
      <c r="AS1889" s="56" t="s">
        <v>346</v>
      </c>
      <c r="BB1889" s="56" t="s">
        <v>339</v>
      </c>
      <c r="BC1889" s="56" t="s">
        <v>263</v>
      </c>
      <c r="BD1889" s="56" t="s">
        <v>349</v>
      </c>
      <c r="BE1889" s="56" t="s">
        <v>347</v>
      </c>
      <c r="BF1889" s="56" t="s">
        <v>334</v>
      </c>
      <c r="BG1889" s="56" t="s">
        <v>640</v>
      </c>
      <c r="BH1889" s="56">
        <v>0</v>
      </c>
      <c r="BI1889" s="56">
        <v>0</v>
      </c>
      <c r="BJ1889" s="56">
        <v>1</v>
      </c>
    </row>
    <row r="1890" spans="1:62" hidden="1" x14ac:dyDescent="0.3">
      <c r="A1890" s="56">
        <v>49223763</v>
      </c>
      <c r="B1890" s="86">
        <v>599765</v>
      </c>
      <c r="C1890" s="1">
        <v>42893</v>
      </c>
      <c r="D1890" s="56" t="s">
        <v>634</v>
      </c>
      <c r="E1890" s="56" t="s">
        <v>635</v>
      </c>
      <c r="F1890" s="56" t="s">
        <v>334</v>
      </c>
      <c r="G1890" s="56" t="s">
        <v>335</v>
      </c>
      <c r="H1890" s="56" t="s">
        <v>336</v>
      </c>
      <c r="I1890" s="56" t="s">
        <v>636</v>
      </c>
      <c r="K1890" s="56" t="s">
        <v>337</v>
      </c>
      <c r="L1890" s="56" t="s">
        <v>545</v>
      </c>
      <c r="M1890" s="56" t="s">
        <v>637</v>
      </c>
      <c r="N1890" s="56" t="s">
        <v>1043</v>
      </c>
      <c r="O1890" s="56" t="s">
        <v>943</v>
      </c>
      <c r="P1890" s="1" t="s">
        <v>188</v>
      </c>
      <c r="Q1890" s="56" t="s">
        <v>241</v>
      </c>
      <c r="R1890" s="56" t="s">
        <v>339</v>
      </c>
      <c r="S1890" s="56">
        <v>169865</v>
      </c>
      <c r="T1890" s="1" t="s">
        <v>257</v>
      </c>
      <c r="U1890" s="56">
        <v>41609</v>
      </c>
      <c r="V1890" s="56">
        <v>42916</v>
      </c>
      <c r="W1890" s="56">
        <v>41579</v>
      </c>
      <c r="X1890" s="56">
        <v>42916</v>
      </c>
      <c r="Y1890" s="56" t="s">
        <v>340</v>
      </c>
      <c r="Z1890" s="56" t="s">
        <v>341</v>
      </c>
      <c r="AA1890" s="56" t="s">
        <v>347</v>
      </c>
      <c r="AB1890" s="56" t="s">
        <v>343</v>
      </c>
      <c r="AC1890" s="56" t="s">
        <v>342</v>
      </c>
      <c r="AD1890" s="56" t="s">
        <v>342</v>
      </c>
      <c r="AE1890" s="56" t="s">
        <v>334</v>
      </c>
      <c r="AF1890" s="56" t="s">
        <v>291</v>
      </c>
      <c r="AG1890" s="56">
        <v>2016</v>
      </c>
      <c r="AH1890" s="56" t="s">
        <v>80</v>
      </c>
      <c r="AI1890" s="56" t="s">
        <v>348</v>
      </c>
      <c r="AJ1890" s="56">
        <v>176</v>
      </c>
      <c r="AK1890" s="1">
        <v>42369</v>
      </c>
      <c r="AM1890" s="56">
        <v>42845</v>
      </c>
      <c r="AN1890" s="56" t="s">
        <v>987</v>
      </c>
      <c r="AO1890" s="1">
        <v>42387</v>
      </c>
      <c r="AP1890" s="56" t="s">
        <v>638</v>
      </c>
      <c r="AQ1890" s="56">
        <v>64160</v>
      </c>
      <c r="AR1890" s="56">
        <v>0</v>
      </c>
      <c r="AS1890" s="56" t="s">
        <v>346</v>
      </c>
      <c r="BB1890" s="56" t="s">
        <v>339</v>
      </c>
      <c r="BC1890" s="56" t="s">
        <v>263</v>
      </c>
      <c r="BD1890" s="56" t="s">
        <v>349</v>
      </c>
      <c r="BE1890" s="56" t="s">
        <v>347</v>
      </c>
      <c r="BF1890" s="56" t="s">
        <v>334</v>
      </c>
      <c r="BG1890" s="56" t="s">
        <v>640</v>
      </c>
      <c r="BH1890" s="56">
        <v>0</v>
      </c>
      <c r="BI1890" s="56">
        <v>0</v>
      </c>
      <c r="BJ1890" s="56">
        <v>1</v>
      </c>
    </row>
    <row r="1891" spans="1:62" hidden="1" x14ac:dyDescent="0.3">
      <c r="A1891" s="56">
        <v>49223761</v>
      </c>
      <c r="B1891" s="86">
        <v>599765</v>
      </c>
      <c r="C1891" s="1">
        <v>42893</v>
      </c>
      <c r="D1891" s="56" t="s">
        <v>634</v>
      </c>
      <c r="E1891" s="56" t="s">
        <v>635</v>
      </c>
      <c r="F1891" s="56" t="s">
        <v>334</v>
      </c>
      <c r="G1891" s="56" t="s">
        <v>335</v>
      </c>
      <c r="H1891" s="56" t="s">
        <v>336</v>
      </c>
      <c r="I1891" s="56" t="s">
        <v>636</v>
      </c>
      <c r="K1891" s="56" t="s">
        <v>337</v>
      </c>
      <c r="L1891" s="56" t="s">
        <v>545</v>
      </c>
      <c r="M1891" s="56" t="s">
        <v>637</v>
      </c>
      <c r="N1891" s="56" t="s">
        <v>1043</v>
      </c>
      <c r="O1891" s="56" t="s">
        <v>943</v>
      </c>
      <c r="P1891" s="1" t="s">
        <v>188</v>
      </c>
      <c r="Q1891" s="56" t="s">
        <v>241</v>
      </c>
      <c r="R1891" s="56" t="s">
        <v>339</v>
      </c>
      <c r="S1891" s="56">
        <v>169865</v>
      </c>
      <c r="T1891" s="1" t="s">
        <v>257</v>
      </c>
      <c r="U1891" s="56">
        <v>41609</v>
      </c>
      <c r="V1891" s="56">
        <v>42916</v>
      </c>
      <c r="W1891" s="56">
        <v>41579</v>
      </c>
      <c r="X1891" s="56">
        <v>42916</v>
      </c>
      <c r="Y1891" s="56" t="s">
        <v>340</v>
      </c>
      <c r="Z1891" s="56" t="s">
        <v>341</v>
      </c>
      <c r="AA1891" s="56" t="s">
        <v>347</v>
      </c>
      <c r="AB1891" s="56" t="s">
        <v>343</v>
      </c>
      <c r="AC1891" s="56" t="s">
        <v>342</v>
      </c>
      <c r="AD1891" s="56" t="s">
        <v>342</v>
      </c>
      <c r="AE1891" s="56" t="s">
        <v>334</v>
      </c>
      <c r="AF1891" s="56" t="s">
        <v>291</v>
      </c>
      <c r="AG1891" s="56">
        <v>2015</v>
      </c>
      <c r="AH1891" s="56" t="s">
        <v>80</v>
      </c>
      <c r="AI1891" s="56" t="s">
        <v>348</v>
      </c>
      <c r="AJ1891" s="56">
        <v>77</v>
      </c>
      <c r="AK1891" s="1">
        <v>42004</v>
      </c>
      <c r="AM1891" s="56">
        <v>42845</v>
      </c>
      <c r="AN1891" s="56" t="s">
        <v>987</v>
      </c>
      <c r="AO1891" s="1">
        <v>42039</v>
      </c>
      <c r="AP1891" s="56" t="s">
        <v>638</v>
      </c>
      <c r="AQ1891" s="56">
        <v>64160</v>
      </c>
      <c r="AR1891" s="56">
        <v>0</v>
      </c>
      <c r="AS1891" s="56" t="s">
        <v>346</v>
      </c>
      <c r="BB1891" s="56" t="s">
        <v>339</v>
      </c>
      <c r="BC1891" s="56" t="s">
        <v>263</v>
      </c>
      <c r="BD1891" s="56" t="s">
        <v>349</v>
      </c>
      <c r="BE1891" s="56" t="s">
        <v>347</v>
      </c>
      <c r="BF1891" s="56" t="s">
        <v>334</v>
      </c>
      <c r="BG1891" s="56" t="s">
        <v>640</v>
      </c>
      <c r="BH1891" s="56">
        <v>0</v>
      </c>
      <c r="BI1891" s="56">
        <v>0</v>
      </c>
      <c r="BJ1891" s="56">
        <v>1</v>
      </c>
    </row>
    <row r="1892" spans="1:62" hidden="1" x14ac:dyDescent="0.3">
      <c r="A1892" s="56">
        <v>49223762</v>
      </c>
      <c r="B1892" s="86">
        <v>599765</v>
      </c>
      <c r="C1892" s="1">
        <v>42893</v>
      </c>
      <c r="D1892" s="56" t="s">
        <v>634</v>
      </c>
      <c r="E1892" s="56" t="s">
        <v>635</v>
      </c>
      <c r="F1892" s="56" t="s">
        <v>334</v>
      </c>
      <c r="G1892" s="56" t="s">
        <v>335</v>
      </c>
      <c r="H1892" s="56" t="s">
        <v>336</v>
      </c>
      <c r="I1892" s="56" t="s">
        <v>636</v>
      </c>
      <c r="K1892" s="56" t="s">
        <v>337</v>
      </c>
      <c r="L1892" s="56" t="s">
        <v>545</v>
      </c>
      <c r="M1892" s="56" t="s">
        <v>637</v>
      </c>
      <c r="N1892" s="56" t="s">
        <v>1043</v>
      </c>
      <c r="O1892" s="56" t="s">
        <v>943</v>
      </c>
      <c r="P1892" s="1" t="s">
        <v>188</v>
      </c>
      <c r="Q1892" s="56" t="s">
        <v>241</v>
      </c>
      <c r="R1892" s="56" t="s">
        <v>339</v>
      </c>
      <c r="S1892" s="56">
        <v>169865</v>
      </c>
      <c r="T1892" s="1" t="s">
        <v>257</v>
      </c>
      <c r="U1892" s="56">
        <v>41609</v>
      </c>
      <c r="V1892" s="56">
        <v>42916</v>
      </c>
      <c r="W1892" s="56">
        <v>41579</v>
      </c>
      <c r="X1892" s="56">
        <v>42916</v>
      </c>
      <c r="Y1892" s="56" t="s">
        <v>340</v>
      </c>
      <c r="Z1892" s="56" t="s">
        <v>341</v>
      </c>
      <c r="AA1892" s="56" t="s">
        <v>347</v>
      </c>
      <c r="AB1892" s="56" t="s">
        <v>343</v>
      </c>
      <c r="AC1892" s="56" t="s">
        <v>342</v>
      </c>
      <c r="AD1892" s="56" t="s">
        <v>342</v>
      </c>
      <c r="AE1892" s="56" t="s">
        <v>334</v>
      </c>
      <c r="AF1892" s="56" t="s">
        <v>291</v>
      </c>
      <c r="AG1892" s="56">
        <v>2015</v>
      </c>
      <c r="AH1892" s="56" t="s">
        <v>80</v>
      </c>
      <c r="AI1892" s="56" t="s">
        <v>344</v>
      </c>
      <c r="AJ1892" s="56">
        <v>172</v>
      </c>
      <c r="AK1892" s="1">
        <v>42185</v>
      </c>
      <c r="AM1892" s="56">
        <v>42845</v>
      </c>
      <c r="AN1892" s="56" t="s">
        <v>987</v>
      </c>
      <c r="AO1892" s="1">
        <v>42216</v>
      </c>
      <c r="AP1892" s="56" t="s">
        <v>639</v>
      </c>
      <c r="AQ1892" s="56">
        <v>64160</v>
      </c>
      <c r="AR1892" s="56">
        <v>0</v>
      </c>
      <c r="AS1892" s="56" t="s">
        <v>346</v>
      </c>
      <c r="BB1892" s="56" t="s">
        <v>339</v>
      </c>
      <c r="BC1892" s="56" t="s">
        <v>263</v>
      </c>
      <c r="BD1892" s="56" t="s">
        <v>349</v>
      </c>
      <c r="BE1892" s="56" t="s">
        <v>347</v>
      </c>
      <c r="BF1892" s="56" t="s">
        <v>334</v>
      </c>
      <c r="BG1892" s="56" t="s">
        <v>640</v>
      </c>
      <c r="BH1892" s="56">
        <v>0</v>
      </c>
      <c r="BI1892" s="56">
        <v>0</v>
      </c>
      <c r="BJ1892" s="56">
        <v>1</v>
      </c>
    </row>
    <row r="1893" spans="1:62" hidden="1" x14ac:dyDescent="0.3">
      <c r="A1893" s="56">
        <v>49223771</v>
      </c>
      <c r="B1893" s="86">
        <v>599765</v>
      </c>
      <c r="C1893" s="1">
        <v>42893</v>
      </c>
      <c r="D1893" s="56" t="s">
        <v>634</v>
      </c>
      <c r="E1893" s="56" t="s">
        <v>635</v>
      </c>
      <c r="F1893" s="56" t="s">
        <v>334</v>
      </c>
      <c r="G1893" s="56" t="s">
        <v>335</v>
      </c>
      <c r="H1893" s="56" t="s">
        <v>336</v>
      </c>
      <c r="I1893" s="56" t="s">
        <v>636</v>
      </c>
      <c r="K1893" s="56" t="s">
        <v>337</v>
      </c>
      <c r="L1893" s="56" t="s">
        <v>545</v>
      </c>
      <c r="M1893" s="56" t="s">
        <v>637</v>
      </c>
      <c r="N1893" s="56" t="s">
        <v>1043</v>
      </c>
      <c r="O1893" s="56" t="s">
        <v>943</v>
      </c>
      <c r="P1893" s="1" t="s">
        <v>188</v>
      </c>
      <c r="Q1893" s="56" t="s">
        <v>241</v>
      </c>
      <c r="R1893" s="56" t="s">
        <v>339</v>
      </c>
      <c r="S1893" s="56">
        <v>169865</v>
      </c>
      <c r="T1893" s="1" t="s">
        <v>257</v>
      </c>
      <c r="U1893" s="56">
        <v>41609</v>
      </c>
      <c r="V1893" s="56">
        <v>42916</v>
      </c>
      <c r="W1893" s="56">
        <v>41579</v>
      </c>
      <c r="X1893" s="56">
        <v>42916</v>
      </c>
      <c r="Y1893" s="56" t="s">
        <v>340</v>
      </c>
      <c r="Z1893" s="56" t="s">
        <v>341</v>
      </c>
      <c r="AA1893" s="56" t="s">
        <v>347</v>
      </c>
      <c r="AB1893" s="56" t="s">
        <v>343</v>
      </c>
      <c r="AC1893" s="56" t="s">
        <v>342</v>
      </c>
      <c r="AD1893" s="56" t="s">
        <v>342</v>
      </c>
      <c r="AE1893" s="56" t="s">
        <v>334</v>
      </c>
      <c r="AF1893" s="56" t="s">
        <v>292</v>
      </c>
      <c r="AG1893" s="56">
        <v>2016</v>
      </c>
      <c r="AH1893" s="56" t="s">
        <v>80</v>
      </c>
      <c r="AI1893" s="56" t="s">
        <v>344</v>
      </c>
      <c r="AJ1893" s="56">
        <v>30</v>
      </c>
      <c r="AM1893" s="56">
        <v>42845</v>
      </c>
      <c r="AN1893" s="56" t="s">
        <v>987</v>
      </c>
      <c r="AO1893" s="1">
        <v>41494</v>
      </c>
      <c r="AP1893" s="56" t="s">
        <v>548</v>
      </c>
      <c r="AQ1893" s="56">
        <v>64160</v>
      </c>
      <c r="AR1893" s="56">
        <v>0</v>
      </c>
      <c r="AS1893" s="56" t="s">
        <v>346</v>
      </c>
      <c r="BB1893" s="56" t="s">
        <v>339</v>
      </c>
      <c r="BC1893" s="56" t="s">
        <v>263</v>
      </c>
      <c r="BD1893" s="56" t="s">
        <v>349</v>
      </c>
      <c r="BE1893" s="56" t="s">
        <v>347</v>
      </c>
      <c r="BF1893" s="56" t="s">
        <v>334</v>
      </c>
      <c r="BG1893" s="56" t="s">
        <v>640</v>
      </c>
      <c r="BH1893" s="56">
        <v>0</v>
      </c>
      <c r="BI1893" s="56">
        <v>0</v>
      </c>
      <c r="BJ1893" s="56">
        <v>1</v>
      </c>
    </row>
    <row r="1894" spans="1:62" hidden="1" x14ac:dyDescent="0.3">
      <c r="A1894" s="56">
        <v>49223767</v>
      </c>
      <c r="B1894" s="86">
        <v>599765</v>
      </c>
      <c r="C1894" s="1">
        <v>42893</v>
      </c>
      <c r="D1894" s="56" t="s">
        <v>634</v>
      </c>
      <c r="E1894" s="56" t="s">
        <v>635</v>
      </c>
      <c r="F1894" s="56" t="s">
        <v>334</v>
      </c>
      <c r="G1894" s="56" t="s">
        <v>335</v>
      </c>
      <c r="H1894" s="56" t="s">
        <v>336</v>
      </c>
      <c r="I1894" s="56" t="s">
        <v>636</v>
      </c>
      <c r="K1894" s="56" t="s">
        <v>337</v>
      </c>
      <c r="L1894" s="56" t="s">
        <v>545</v>
      </c>
      <c r="M1894" s="56" t="s">
        <v>637</v>
      </c>
      <c r="N1894" s="56" t="s">
        <v>1043</v>
      </c>
      <c r="O1894" s="56" t="s">
        <v>943</v>
      </c>
      <c r="P1894" s="1" t="s">
        <v>188</v>
      </c>
      <c r="Q1894" s="56" t="s">
        <v>241</v>
      </c>
      <c r="R1894" s="56" t="s">
        <v>339</v>
      </c>
      <c r="S1894" s="56">
        <v>169865</v>
      </c>
      <c r="T1894" s="1" t="s">
        <v>257</v>
      </c>
      <c r="U1894" s="56">
        <v>41609</v>
      </c>
      <c r="V1894" s="56">
        <v>42916</v>
      </c>
      <c r="W1894" s="56">
        <v>41579</v>
      </c>
      <c r="X1894" s="56">
        <v>42916</v>
      </c>
      <c r="Y1894" s="56" t="s">
        <v>340</v>
      </c>
      <c r="Z1894" s="56" t="s">
        <v>341</v>
      </c>
      <c r="AA1894" s="56" t="s">
        <v>347</v>
      </c>
      <c r="AB1894" s="56" t="s">
        <v>343</v>
      </c>
      <c r="AC1894" s="56" t="s">
        <v>342</v>
      </c>
      <c r="AD1894" s="56" t="s">
        <v>342</v>
      </c>
      <c r="AE1894" s="56" t="s">
        <v>334</v>
      </c>
      <c r="AF1894" s="56" t="s">
        <v>292</v>
      </c>
      <c r="AG1894" s="56">
        <v>2014</v>
      </c>
      <c r="AH1894" s="56" t="s">
        <v>80</v>
      </c>
      <c r="AI1894" s="56" t="s">
        <v>344</v>
      </c>
      <c r="AJ1894" s="56">
        <v>15</v>
      </c>
      <c r="AM1894" s="56">
        <v>42845</v>
      </c>
      <c r="AN1894" s="56" t="s">
        <v>987</v>
      </c>
      <c r="AO1894" s="1">
        <v>41554</v>
      </c>
      <c r="AP1894" s="56" t="s">
        <v>548</v>
      </c>
      <c r="AQ1894" s="56">
        <v>64160</v>
      </c>
      <c r="AR1894" s="56">
        <v>0</v>
      </c>
      <c r="AS1894" s="56" t="s">
        <v>346</v>
      </c>
      <c r="BB1894" s="56" t="s">
        <v>339</v>
      </c>
      <c r="BC1894" s="56" t="s">
        <v>263</v>
      </c>
      <c r="BD1894" s="56" t="s">
        <v>349</v>
      </c>
      <c r="BE1894" s="56" t="s">
        <v>347</v>
      </c>
      <c r="BF1894" s="56" t="s">
        <v>334</v>
      </c>
      <c r="BG1894" s="56" t="s">
        <v>640</v>
      </c>
      <c r="BH1894" s="56">
        <v>0</v>
      </c>
      <c r="BI1894" s="56">
        <v>0</v>
      </c>
      <c r="BJ1894" s="56">
        <v>1</v>
      </c>
    </row>
    <row r="1895" spans="1:62" hidden="1" x14ac:dyDescent="0.3">
      <c r="A1895" s="56">
        <v>49223765</v>
      </c>
      <c r="B1895" s="86">
        <v>599765</v>
      </c>
      <c r="C1895" s="1">
        <v>42893</v>
      </c>
      <c r="D1895" s="56" t="s">
        <v>634</v>
      </c>
      <c r="E1895" s="56" t="s">
        <v>635</v>
      </c>
      <c r="F1895" s="56" t="s">
        <v>334</v>
      </c>
      <c r="G1895" s="56" t="s">
        <v>335</v>
      </c>
      <c r="H1895" s="56" t="s">
        <v>336</v>
      </c>
      <c r="I1895" s="56" t="s">
        <v>636</v>
      </c>
      <c r="K1895" s="56" t="s">
        <v>337</v>
      </c>
      <c r="L1895" s="56" t="s">
        <v>545</v>
      </c>
      <c r="M1895" s="56" t="s">
        <v>637</v>
      </c>
      <c r="N1895" s="56" t="s">
        <v>1043</v>
      </c>
      <c r="O1895" s="56" t="s">
        <v>943</v>
      </c>
      <c r="P1895" s="1" t="s">
        <v>188</v>
      </c>
      <c r="Q1895" s="56" t="s">
        <v>241</v>
      </c>
      <c r="R1895" s="56" t="s">
        <v>339</v>
      </c>
      <c r="S1895" s="56">
        <v>169865</v>
      </c>
      <c r="T1895" s="1" t="s">
        <v>257</v>
      </c>
      <c r="U1895" s="56">
        <v>41609</v>
      </c>
      <c r="V1895" s="56">
        <v>42916</v>
      </c>
      <c r="W1895" s="56">
        <v>41579</v>
      </c>
      <c r="X1895" s="56">
        <v>42916</v>
      </c>
      <c r="Y1895" s="56" t="s">
        <v>340</v>
      </c>
      <c r="Z1895" s="56" t="s">
        <v>341</v>
      </c>
      <c r="AA1895" s="56" t="s">
        <v>347</v>
      </c>
      <c r="AB1895" s="56" t="s">
        <v>343</v>
      </c>
      <c r="AC1895" s="56" t="s">
        <v>342</v>
      </c>
      <c r="AD1895" s="56" t="s">
        <v>342</v>
      </c>
      <c r="AE1895" s="56" t="s">
        <v>334</v>
      </c>
      <c r="AF1895" s="56" t="s">
        <v>291</v>
      </c>
      <c r="AG1895" s="56">
        <v>2017</v>
      </c>
      <c r="AH1895" s="56" t="s">
        <v>80</v>
      </c>
      <c r="AI1895" s="56" t="s">
        <v>348</v>
      </c>
      <c r="AJ1895" s="56">
        <v>99</v>
      </c>
      <c r="AK1895" s="1">
        <v>42735</v>
      </c>
      <c r="AM1895" s="56">
        <v>42845</v>
      </c>
      <c r="AN1895" s="56" t="s">
        <v>987</v>
      </c>
      <c r="AO1895" s="1">
        <v>42748</v>
      </c>
      <c r="AP1895" s="56" t="s">
        <v>638</v>
      </c>
      <c r="AQ1895" s="56">
        <v>64160</v>
      </c>
      <c r="AR1895" s="56">
        <v>0</v>
      </c>
      <c r="AS1895" s="56" t="s">
        <v>346</v>
      </c>
      <c r="BB1895" s="56" t="s">
        <v>339</v>
      </c>
      <c r="BC1895" s="56" t="s">
        <v>263</v>
      </c>
      <c r="BD1895" s="56" t="s">
        <v>349</v>
      </c>
      <c r="BE1895" s="56" t="s">
        <v>347</v>
      </c>
      <c r="BF1895" s="56" t="s">
        <v>334</v>
      </c>
      <c r="BG1895" s="56" t="s">
        <v>640</v>
      </c>
      <c r="BH1895" s="56">
        <v>0</v>
      </c>
      <c r="BI1895" s="56">
        <v>0</v>
      </c>
      <c r="BJ1895" s="56">
        <v>1</v>
      </c>
    </row>
    <row r="1896" spans="1:62" hidden="1" x14ac:dyDescent="0.3">
      <c r="A1896" s="56">
        <v>49223766</v>
      </c>
      <c r="B1896" s="86">
        <v>599765</v>
      </c>
      <c r="C1896" s="1">
        <v>42893</v>
      </c>
      <c r="D1896" s="56" t="s">
        <v>634</v>
      </c>
      <c r="E1896" s="56" t="s">
        <v>635</v>
      </c>
      <c r="F1896" s="56" t="s">
        <v>334</v>
      </c>
      <c r="G1896" s="56" t="s">
        <v>335</v>
      </c>
      <c r="H1896" s="56" t="s">
        <v>336</v>
      </c>
      <c r="I1896" s="56" t="s">
        <v>636</v>
      </c>
      <c r="K1896" s="56" t="s">
        <v>337</v>
      </c>
      <c r="L1896" s="56" t="s">
        <v>545</v>
      </c>
      <c r="M1896" s="56" t="s">
        <v>637</v>
      </c>
      <c r="N1896" s="56" t="s">
        <v>1043</v>
      </c>
      <c r="O1896" s="56" t="s">
        <v>943</v>
      </c>
      <c r="P1896" s="1" t="s">
        <v>188</v>
      </c>
      <c r="Q1896" s="56" t="s">
        <v>241</v>
      </c>
      <c r="R1896" s="56" t="s">
        <v>339</v>
      </c>
      <c r="S1896" s="56">
        <v>169865</v>
      </c>
      <c r="T1896" s="1" t="s">
        <v>257</v>
      </c>
      <c r="U1896" s="56">
        <v>41609</v>
      </c>
      <c r="V1896" s="56">
        <v>42916</v>
      </c>
      <c r="W1896" s="56">
        <v>41579</v>
      </c>
      <c r="X1896" s="56">
        <v>42916</v>
      </c>
      <c r="Y1896" s="56" t="s">
        <v>340</v>
      </c>
      <c r="Z1896" s="56" t="s">
        <v>341</v>
      </c>
      <c r="AA1896" s="56" t="s">
        <v>347</v>
      </c>
      <c r="AB1896" s="56" t="s">
        <v>343</v>
      </c>
      <c r="AC1896" s="56" t="s">
        <v>342</v>
      </c>
      <c r="AD1896" s="56" t="s">
        <v>342</v>
      </c>
      <c r="AE1896" s="56" t="s">
        <v>334</v>
      </c>
      <c r="AF1896" s="56" t="s">
        <v>292</v>
      </c>
      <c r="AG1896" s="56">
        <v>2014</v>
      </c>
      <c r="AH1896" s="56" t="s">
        <v>80</v>
      </c>
      <c r="AI1896" s="56" t="s">
        <v>348</v>
      </c>
      <c r="AJ1896" s="56">
        <v>0</v>
      </c>
      <c r="AM1896" s="56">
        <v>42845</v>
      </c>
      <c r="AN1896" s="56" t="s">
        <v>987</v>
      </c>
      <c r="AO1896" s="1">
        <v>41554</v>
      </c>
      <c r="AP1896" s="56" t="s">
        <v>548</v>
      </c>
      <c r="AQ1896" s="56">
        <v>64160</v>
      </c>
      <c r="AR1896" s="56">
        <v>0</v>
      </c>
      <c r="AS1896" s="56" t="s">
        <v>346</v>
      </c>
      <c r="BB1896" s="56" t="s">
        <v>339</v>
      </c>
      <c r="BC1896" s="56" t="s">
        <v>263</v>
      </c>
      <c r="BD1896" s="56" t="s">
        <v>349</v>
      </c>
      <c r="BE1896" s="56" t="s">
        <v>347</v>
      </c>
      <c r="BF1896" s="56" t="s">
        <v>334</v>
      </c>
      <c r="BG1896" s="56" t="s">
        <v>640</v>
      </c>
      <c r="BH1896" s="56">
        <v>0</v>
      </c>
      <c r="BI1896" s="56">
        <v>0</v>
      </c>
      <c r="BJ1896" s="56">
        <v>1</v>
      </c>
    </row>
    <row r="1897" spans="1:62" hidden="1" x14ac:dyDescent="0.3">
      <c r="A1897" s="56">
        <v>49223770</v>
      </c>
      <c r="B1897" s="86">
        <v>599765</v>
      </c>
      <c r="C1897" s="1">
        <v>42893</v>
      </c>
      <c r="D1897" s="56" t="s">
        <v>634</v>
      </c>
      <c r="E1897" s="56" t="s">
        <v>635</v>
      </c>
      <c r="F1897" s="56" t="s">
        <v>334</v>
      </c>
      <c r="G1897" s="56" t="s">
        <v>335</v>
      </c>
      <c r="H1897" s="56" t="s">
        <v>336</v>
      </c>
      <c r="I1897" s="56" t="s">
        <v>636</v>
      </c>
      <c r="K1897" s="56" t="s">
        <v>337</v>
      </c>
      <c r="L1897" s="56" t="s">
        <v>545</v>
      </c>
      <c r="M1897" s="56" t="s">
        <v>637</v>
      </c>
      <c r="N1897" s="56" t="s">
        <v>1043</v>
      </c>
      <c r="O1897" s="56" t="s">
        <v>943</v>
      </c>
      <c r="P1897" s="1" t="s">
        <v>188</v>
      </c>
      <c r="Q1897" s="56" t="s">
        <v>241</v>
      </c>
      <c r="R1897" s="56" t="s">
        <v>339</v>
      </c>
      <c r="S1897" s="56">
        <v>169865</v>
      </c>
      <c r="T1897" s="1" t="s">
        <v>257</v>
      </c>
      <c r="U1897" s="56">
        <v>41609</v>
      </c>
      <c r="V1897" s="56">
        <v>42916</v>
      </c>
      <c r="W1897" s="56">
        <v>41579</v>
      </c>
      <c r="X1897" s="56">
        <v>42916</v>
      </c>
      <c r="Y1897" s="56" t="s">
        <v>340</v>
      </c>
      <c r="Z1897" s="56" t="s">
        <v>341</v>
      </c>
      <c r="AA1897" s="56" t="s">
        <v>347</v>
      </c>
      <c r="AB1897" s="56" t="s">
        <v>343</v>
      </c>
      <c r="AC1897" s="56" t="s">
        <v>342</v>
      </c>
      <c r="AD1897" s="56" t="s">
        <v>342</v>
      </c>
      <c r="AE1897" s="56" t="s">
        <v>334</v>
      </c>
      <c r="AF1897" s="56" t="s">
        <v>292</v>
      </c>
      <c r="AG1897" s="56">
        <v>2016</v>
      </c>
      <c r="AH1897" s="56" t="s">
        <v>80</v>
      </c>
      <c r="AI1897" s="56" t="s">
        <v>348</v>
      </c>
      <c r="AJ1897" s="56">
        <v>30</v>
      </c>
      <c r="AM1897" s="56">
        <v>42845</v>
      </c>
      <c r="AN1897" s="56" t="s">
        <v>987</v>
      </c>
      <c r="AO1897" s="1">
        <v>41494</v>
      </c>
      <c r="AP1897" s="56" t="s">
        <v>548</v>
      </c>
      <c r="AQ1897" s="56">
        <v>64160</v>
      </c>
      <c r="AR1897" s="56">
        <v>0</v>
      </c>
      <c r="AS1897" s="56" t="s">
        <v>346</v>
      </c>
      <c r="BB1897" s="56" t="s">
        <v>339</v>
      </c>
      <c r="BC1897" s="56" t="s">
        <v>263</v>
      </c>
      <c r="BD1897" s="56" t="s">
        <v>349</v>
      </c>
      <c r="BE1897" s="56" t="s">
        <v>347</v>
      </c>
      <c r="BF1897" s="56" t="s">
        <v>334</v>
      </c>
      <c r="BG1897" s="56" t="s">
        <v>640</v>
      </c>
      <c r="BH1897" s="56">
        <v>0</v>
      </c>
      <c r="BI1897" s="56">
        <v>0</v>
      </c>
      <c r="BJ1897" s="56">
        <v>1</v>
      </c>
    </row>
    <row r="1898" spans="1:62" hidden="1" x14ac:dyDescent="0.3">
      <c r="A1898" s="56">
        <v>49223768</v>
      </c>
      <c r="B1898" s="86">
        <v>599765</v>
      </c>
      <c r="C1898" s="1">
        <v>42893</v>
      </c>
      <c r="D1898" s="56" t="s">
        <v>634</v>
      </c>
      <c r="E1898" s="56" t="s">
        <v>635</v>
      </c>
      <c r="F1898" s="56" t="s">
        <v>334</v>
      </c>
      <c r="G1898" s="56" t="s">
        <v>335</v>
      </c>
      <c r="H1898" s="56" t="s">
        <v>336</v>
      </c>
      <c r="I1898" s="56" t="s">
        <v>636</v>
      </c>
      <c r="K1898" s="56" t="s">
        <v>337</v>
      </c>
      <c r="L1898" s="56" t="s">
        <v>545</v>
      </c>
      <c r="M1898" s="56" t="s">
        <v>637</v>
      </c>
      <c r="N1898" s="56" t="s">
        <v>1043</v>
      </c>
      <c r="O1898" s="56" t="s">
        <v>943</v>
      </c>
      <c r="P1898" s="1" t="s">
        <v>188</v>
      </c>
      <c r="Q1898" s="56" t="s">
        <v>241</v>
      </c>
      <c r="R1898" s="56" t="s">
        <v>339</v>
      </c>
      <c r="S1898" s="56">
        <v>169865</v>
      </c>
      <c r="T1898" s="1" t="s">
        <v>257</v>
      </c>
      <c r="U1898" s="56">
        <v>41609</v>
      </c>
      <c r="V1898" s="56">
        <v>42916</v>
      </c>
      <c r="W1898" s="56">
        <v>41579</v>
      </c>
      <c r="X1898" s="56">
        <v>42916</v>
      </c>
      <c r="Y1898" s="56" t="s">
        <v>340</v>
      </c>
      <c r="Z1898" s="56" t="s">
        <v>341</v>
      </c>
      <c r="AA1898" s="56" t="s">
        <v>347</v>
      </c>
      <c r="AB1898" s="56" t="s">
        <v>343</v>
      </c>
      <c r="AC1898" s="56" t="s">
        <v>342</v>
      </c>
      <c r="AD1898" s="56" t="s">
        <v>342</v>
      </c>
      <c r="AE1898" s="56" t="s">
        <v>334</v>
      </c>
      <c r="AF1898" s="56" t="s">
        <v>292</v>
      </c>
      <c r="AG1898" s="56">
        <v>2015</v>
      </c>
      <c r="AH1898" s="56" t="s">
        <v>80</v>
      </c>
      <c r="AI1898" s="56" t="s">
        <v>348</v>
      </c>
      <c r="AJ1898" s="56">
        <v>15</v>
      </c>
      <c r="AM1898" s="56">
        <v>42845</v>
      </c>
      <c r="AN1898" s="56" t="s">
        <v>987</v>
      </c>
      <c r="AO1898" s="1">
        <v>41965</v>
      </c>
      <c r="AP1898" s="56" t="s">
        <v>638</v>
      </c>
      <c r="AQ1898" s="56">
        <v>64160</v>
      </c>
      <c r="AR1898" s="56">
        <v>0</v>
      </c>
      <c r="AS1898" s="56" t="s">
        <v>346</v>
      </c>
      <c r="BB1898" s="56" t="s">
        <v>339</v>
      </c>
      <c r="BC1898" s="56" t="s">
        <v>263</v>
      </c>
      <c r="BD1898" s="56" t="s">
        <v>349</v>
      </c>
      <c r="BE1898" s="56" t="s">
        <v>347</v>
      </c>
      <c r="BF1898" s="56" t="s">
        <v>334</v>
      </c>
      <c r="BG1898" s="56" t="s">
        <v>640</v>
      </c>
      <c r="BH1898" s="56">
        <v>0</v>
      </c>
      <c r="BI1898" s="56">
        <v>0</v>
      </c>
      <c r="BJ1898" s="56">
        <v>1</v>
      </c>
    </row>
    <row r="1899" spans="1:62" hidden="1" x14ac:dyDescent="0.3">
      <c r="A1899" s="56">
        <v>49223769</v>
      </c>
      <c r="B1899" s="86">
        <v>599765</v>
      </c>
      <c r="C1899" s="1">
        <v>42893</v>
      </c>
      <c r="D1899" s="56" t="s">
        <v>634</v>
      </c>
      <c r="E1899" s="56" t="s">
        <v>635</v>
      </c>
      <c r="F1899" s="56" t="s">
        <v>334</v>
      </c>
      <c r="G1899" s="56" t="s">
        <v>335</v>
      </c>
      <c r="H1899" s="56" t="s">
        <v>336</v>
      </c>
      <c r="I1899" s="56" t="s">
        <v>636</v>
      </c>
      <c r="K1899" s="56" t="s">
        <v>337</v>
      </c>
      <c r="L1899" s="56" t="s">
        <v>545</v>
      </c>
      <c r="M1899" s="56" t="s">
        <v>637</v>
      </c>
      <c r="N1899" s="56" t="s">
        <v>1043</v>
      </c>
      <c r="O1899" s="56" t="s">
        <v>943</v>
      </c>
      <c r="P1899" s="1" t="s">
        <v>188</v>
      </c>
      <c r="Q1899" s="56" t="s">
        <v>241</v>
      </c>
      <c r="R1899" s="56" t="s">
        <v>339</v>
      </c>
      <c r="S1899" s="56">
        <v>169865</v>
      </c>
      <c r="T1899" s="1" t="s">
        <v>257</v>
      </c>
      <c r="U1899" s="56">
        <v>41609</v>
      </c>
      <c r="V1899" s="56">
        <v>42916</v>
      </c>
      <c r="W1899" s="56">
        <v>41579</v>
      </c>
      <c r="X1899" s="56">
        <v>42916</v>
      </c>
      <c r="Y1899" s="56" t="s">
        <v>340</v>
      </c>
      <c r="Z1899" s="56" t="s">
        <v>341</v>
      </c>
      <c r="AA1899" s="56" t="s">
        <v>347</v>
      </c>
      <c r="AB1899" s="56" t="s">
        <v>343</v>
      </c>
      <c r="AC1899" s="56" t="s">
        <v>342</v>
      </c>
      <c r="AD1899" s="56" t="s">
        <v>342</v>
      </c>
      <c r="AE1899" s="56" t="s">
        <v>334</v>
      </c>
      <c r="AF1899" s="56" t="s">
        <v>292</v>
      </c>
      <c r="AG1899" s="56">
        <v>2015</v>
      </c>
      <c r="AH1899" s="56" t="s">
        <v>80</v>
      </c>
      <c r="AI1899" s="56" t="s">
        <v>344</v>
      </c>
      <c r="AJ1899" s="56">
        <v>30</v>
      </c>
      <c r="AM1899" s="56">
        <v>42845</v>
      </c>
      <c r="AN1899" s="56" t="s">
        <v>987</v>
      </c>
      <c r="AO1899" s="1">
        <v>41494</v>
      </c>
      <c r="AP1899" s="56" t="s">
        <v>548</v>
      </c>
      <c r="AQ1899" s="56">
        <v>64160</v>
      </c>
      <c r="AR1899" s="56">
        <v>0</v>
      </c>
      <c r="AS1899" s="56" t="s">
        <v>346</v>
      </c>
      <c r="BB1899" s="56" t="s">
        <v>339</v>
      </c>
      <c r="BC1899" s="56" t="s">
        <v>263</v>
      </c>
      <c r="BD1899" s="56" t="s">
        <v>349</v>
      </c>
      <c r="BE1899" s="56" t="s">
        <v>347</v>
      </c>
      <c r="BF1899" s="56" t="s">
        <v>334</v>
      </c>
      <c r="BG1899" s="56" t="s">
        <v>640</v>
      </c>
      <c r="BH1899" s="56">
        <v>0</v>
      </c>
      <c r="BI1899" s="56">
        <v>0</v>
      </c>
      <c r="BJ1899" s="56">
        <v>1</v>
      </c>
    </row>
    <row r="1900" spans="1:62" hidden="1" x14ac:dyDescent="0.3">
      <c r="A1900" s="56">
        <v>49223789</v>
      </c>
      <c r="B1900" s="86">
        <v>599765</v>
      </c>
      <c r="C1900" s="1">
        <v>42893</v>
      </c>
      <c r="D1900" s="56" t="s">
        <v>634</v>
      </c>
      <c r="E1900" s="56" t="s">
        <v>635</v>
      </c>
      <c r="F1900" s="56" t="s">
        <v>334</v>
      </c>
      <c r="G1900" s="56" t="s">
        <v>335</v>
      </c>
      <c r="H1900" s="56" t="s">
        <v>336</v>
      </c>
      <c r="I1900" s="56" t="s">
        <v>636</v>
      </c>
      <c r="K1900" s="56" t="s">
        <v>337</v>
      </c>
      <c r="L1900" s="56" t="s">
        <v>545</v>
      </c>
      <c r="M1900" s="56" t="s">
        <v>637</v>
      </c>
      <c r="N1900" s="56" t="s">
        <v>1043</v>
      </c>
      <c r="O1900" s="56" t="s">
        <v>943</v>
      </c>
      <c r="P1900" s="1" t="s">
        <v>188</v>
      </c>
      <c r="Q1900" s="56" t="s">
        <v>241</v>
      </c>
      <c r="R1900" s="56" t="s">
        <v>339</v>
      </c>
      <c r="S1900" s="56">
        <v>169826</v>
      </c>
      <c r="T1900" s="1" t="s">
        <v>652</v>
      </c>
      <c r="U1900" s="56">
        <v>41609</v>
      </c>
      <c r="V1900" s="56">
        <v>42916</v>
      </c>
      <c r="W1900" s="56">
        <v>41579</v>
      </c>
      <c r="X1900" s="56">
        <v>42916</v>
      </c>
      <c r="Y1900" s="56" t="s">
        <v>340</v>
      </c>
      <c r="Z1900" s="56" t="s">
        <v>341</v>
      </c>
      <c r="AA1900" s="56" t="s">
        <v>347</v>
      </c>
      <c r="AB1900" s="56" t="s">
        <v>343</v>
      </c>
      <c r="AC1900" s="56" t="s">
        <v>342</v>
      </c>
      <c r="AD1900" s="56" t="s">
        <v>342</v>
      </c>
      <c r="AE1900" s="56" t="s">
        <v>334</v>
      </c>
      <c r="AF1900" s="56" t="s">
        <v>291</v>
      </c>
      <c r="AG1900" s="56">
        <v>2015</v>
      </c>
      <c r="AH1900" s="56" t="s">
        <v>80</v>
      </c>
      <c r="AI1900" s="56" t="s">
        <v>348</v>
      </c>
      <c r="AJ1900" s="56">
        <v>1</v>
      </c>
      <c r="AK1900" s="1">
        <v>42004</v>
      </c>
      <c r="AL1900" s="56" t="s">
        <v>654</v>
      </c>
      <c r="AM1900" s="56">
        <v>42845</v>
      </c>
      <c r="AN1900" s="56" t="s">
        <v>987</v>
      </c>
      <c r="AO1900" s="1">
        <v>42039</v>
      </c>
      <c r="AP1900" s="56" t="s">
        <v>638</v>
      </c>
      <c r="AQ1900" s="56">
        <v>69941</v>
      </c>
      <c r="AR1900" s="56">
        <v>0</v>
      </c>
      <c r="AS1900" s="56" t="s">
        <v>346</v>
      </c>
      <c r="BB1900" s="56" t="s">
        <v>339</v>
      </c>
      <c r="BC1900" s="56" t="s">
        <v>263</v>
      </c>
      <c r="BD1900" s="56" t="s">
        <v>349</v>
      </c>
      <c r="BE1900" s="56" t="s">
        <v>347</v>
      </c>
      <c r="BF1900" s="56" t="s">
        <v>334</v>
      </c>
      <c r="BG1900" s="56" t="s">
        <v>640</v>
      </c>
      <c r="BH1900" s="56">
        <v>0</v>
      </c>
      <c r="BI1900" s="56">
        <v>0</v>
      </c>
      <c r="BJ1900" s="56">
        <v>1</v>
      </c>
    </row>
    <row r="1901" spans="1:62" hidden="1" x14ac:dyDescent="0.3">
      <c r="A1901" s="56">
        <v>49223781</v>
      </c>
      <c r="B1901" s="86">
        <v>599765</v>
      </c>
      <c r="C1901" s="1">
        <v>42893</v>
      </c>
      <c r="D1901" s="56" t="s">
        <v>634</v>
      </c>
      <c r="E1901" s="56" t="s">
        <v>635</v>
      </c>
      <c r="F1901" s="56" t="s">
        <v>334</v>
      </c>
      <c r="G1901" s="56" t="s">
        <v>335</v>
      </c>
      <c r="H1901" s="56" t="s">
        <v>336</v>
      </c>
      <c r="I1901" s="56" t="s">
        <v>636</v>
      </c>
      <c r="K1901" s="56" t="s">
        <v>337</v>
      </c>
      <c r="L1901" s="56" t="s">
        <v>545</v>
      </c>
      <c r="M1901" s="56" t="s">
        <v>637</v>
      </c>
      <c r="N1901" s="56" t="s">
        <v>1043</v>
      </c>
      <c r="O1901" s="56" t="s">
        <v>943</v>
      </c>
      <c r="P1901" s="1" t="s">
        <v>188</v>
      </c>
      <c r="Q1901" s="56" t="s">
        <v>241</v>
      </c>
      <c r="R1901" s="56" t="s">
        <v>339</v>
      </c>
      <c r="S1901" s="56">
        <v>177668</v>
      </c>
      <c r="T1901" s="1" t="s">
        <v>653</v>
      </c>
      <c r="U1901" s="56">
        <v>41609</v>
      </c>
      <c r="V1901" s="56">
        <v>42916</v>
      </c>
      <c r="W1901" s="56">
        <v>41608</v>
      </c>
      <c r="X1901" s="56">
        <v>42916</v>
      </c>
      <c r="Y1901" s="56" t="s">
        <v>340</v>
      </c>
      <c r="Z1901" s="56" t="s">
        <v>341</v>
      </c>
      <c r="AA1901" s="56" t="s">
        <v>347</v>
      </c>
      <c r="AB1901" s="56" t="s">
        <v>343</v>
      </c>
      <c r="AC1901" s="56" t="s">
        <v>342</v>
      </c>
      <c r="AD1901" s="56" t="s">
        <v>347</v>
      </c>
      <c r="AE1901" s="56" t="s">
        <v>334</v>
      </c>
      <c r="AF1901" s="56" t="s">
        <v>291</v>
      </c>
      <c r="AG1901" s="56">
        <v>2016</v>
      </c>
      <c r="AH1901" s="56" t="s">
        <v>80</v>
      </c>
      <c r="AI1901" s="56" t="s">
        <v>344</v>
      </c>
      <c r="AJ1901" s="56">
        <v>0</v>
      </c>
      <c r="AK1901" s="1">
        <v>42551</v>
      </c>
      <c r="AM1901" s="56">
        <v>42845</v>
      </c>
      <c r="AN1901" s="56" t="s">
        <v>987</v>
      </c>
      <c r="AO1901" s="1">
        <v>42572</v>
      </c>
      <c r="AP1901" s="56" t="s">
        <v>638</v>
      </c>
      <c r="AQ1901" s="56">
        <v>71483</v>
      </c>
      <c r="AR1901" s="56">
        <v>0</v>
      </c>
      <c r="AS1901" s="56" t="s">
        <v>346</v>
      </c>
      <c r="BB1901" s="56" t="s">
        <v>339</v>
      </c>
      <c r="BC1901" s="56" t="s">
        <v>263</v>
      </c>
      <c r="BD1901" s="56" t="s">
        <v>349</v>
      </c>
      <c r="BE1901" s="56" t="s">
        <v>347</v>
      </c>
      <c r="BF1901" s="56" t="s">
        <v>334</v>
      </c>
      <c r="BG1901" s="56" t="s">
        <v>640</v>
      </c>
      <c r="BH1901" s="56">
        <v>0</v>
      </c>
      <c r="BI1901" s="56">
        <v>0</v>
      </c>
      <c r="BJ1901" s="56">
        <v>1</v>
      </c>
    </row>
    <row r="1902" spans="1:62" hidden="1" x14ac:dyDescent="0.3">
      <c r="A1902" s="56">
        <v>49223776</v>
      </c>
      <c r="B1902" s="86">
        <v>599765</v>
      </c>
      <c r="C1902" s="1">
        <v>42893</v>
      </c>
      <c r="D1902" s="56" t="s">
        <v>634</v>
      </c>
      <c r="E1902" s="56" t="s">
        <v>635</v>
      </c>
      <c r="F1902" s="56" t="s">
        <v>334</v>
      </c>
      <c r="G1902" s="56" t="s">
        <v>335</v>
      </c>
      <c r="H1902" s="56" t="s">
        <v>336</v>
      </c>
      <c r="I1902" s="56" t="s">
        <v>636</v>
      </c>
      <c r="K1902" s="56" t="s">
        <v>337</v>
      </c>
      <c r="L1902" s="56" t="s">
        <v>545</v>
      </c>
      <c r="M1902" s="56" t="s">
        <v>637</v>
      </c>
      <c r="N1902" s="56" t="s">
        <v>1043</v>
      </c>
      <c r="O1902" s="56" t="s">
        <v>943</v>
      </c>
      <c r="P1902" s="1" t="s">
        <v>188</v>
      </c>
      <c r="Q1902" s="56" t="s">
        <v>241</v>
      </c>
      <c r="R1902" s="56" t="s">
        <v>339</v>
      </c>
      <c r="S1902" s="56">
        <v>177668</v>
      </c>
      <c r="T1902" s="1" t="s">
        <v>653</v>
      </c>
      <c r="U1902" s="56">
        <v>41609</v>
      </c>
      <c r="V1902" s="56">
        <v>42916</v>
      </c>
      <c r="W1902" s="56">
        <v>41608</v>
      </c>
      <c r="X1902" s="56">
        <v>42916</v>
      </c>
      <c r="Y1902" s="56" t="s">
        <v>340</v>
      </c>
      <c r="Z1902" s="56" t="s">
        <v>341</v>
      </c>
      <c r="AA1902" s="56" t="s">
        <v>347</v>
      </c>
      <c r="AB1902" s="56" t="s">
        <v>343</v>
      </c>
      <c r="AC1902" s="56" t="s">
        <v>342</v>
      </c>
      <c r="AD1902" s="56" t="s">
        <v>347</v>
      </c>
      <c r="AE1902" s="56" t="s">
        <v>334</v>
      </c>
      <c r="AF1902" s="56" t="s">
        <v>291</v>
      </c>
      <c r="AG1902" s="56">
        <v>2014</v>
      </c>
      <c r="AH1902" s="56" t="s">
        <v>80</v>
      </c>
      <c r="AI1902" s="56" t="s">
        <v>344</v>
      </c>
      <c r="AJ1902" s="56">
        <v>0</v>
      </c>
      <c r="AK1902" s="1">
        <v>41820</v>
      </c>
      <c r="AL1902" s="56" t="s">
        <v>661</v>
      </c>
      <c r="AM1902" s="56">
        <v>42845</v>
      </c>
      <c r="AN1902" s="56" t="s">
        <v>987</v>
      </c>
      <c r="AO1902" s="1">
        <v>41829</v>
      </c>
      <c r="AP1902" s="56" t="s">
        <v>638</v>
      </c>
      <c r="AQ1902" s="56">
        <v>71483</v>
      </c>
      <c r="AR1902" s="56">
        <v>0</v>
      </c>
      <c r="AS1902" s="56" t="s">
        <v>346</v>
      </c>
      <c r="BB1902" s="56" t="s">
        <v>339</v>
      </c>
      <c r="BC1902" s="56" t="s">
        <v>263</v>
      </c>
      <c r="BD1902" s="56" t="s">
        <v>349</v>
      </c>
      <c r="BE1902" s="56" t="s">
        <v>347</v>
      </c>
      <c r="BF1902" s="56" t="s">
        <v>334</v>
      </c>
      <c r="BG1902" s="56" t="s">
        <v>640</v>
      </c>
      <c r="BH1902" s="56">
        <v>0</v>
      </c>
      <c r="BI1902" s="56">
        <v>0</v>
      </c>
      <c r="BJ1902" s="56">
        <v>1</v>
      </c>
    </row>
    <row r="1903" spans="1:62" hidden="1" x14ac:dyDescent="0.3">
      <c r="A1903" s="56">
        <v>49223773</v>
      </c>
      <c r="B1903" s="86">
        <v>599765</v>
      </c>
      <c r="C1903" s="1">
        <v>42893</v>
      </c>
      <c r="D1903" s="56" t="s">
        <v>634</v>
      </c>
      <c r="E1903" s="56" t="s">
        <v>635</v>
      </c>
      <c r="F1903" s="56" t="s">
        <v>334</v>
      </c>
      <c r="G1903" s="56" t="s">
        <v>335</v>
      </c>
      <c r="H1903" s="56" t="s">
        <v>336</v>
      </c>
      <c r="I1903" s="56" t="s">
        <v>636</v>
      </c>
      <c r="K1903" s="56" t="s">
        <v>337</v>
      </c>
      <c r="L1903" s="56" t="s">
        <v>545</v>
      </c>
      <c r="M1903" s="56" t="s">
        <v>637</v>
      </c>
      <c r="N1903" s="56" t="s">
        <v>1043</v>
      </c>
      <c r="O1903" s="56" t="s">
        <v>943</v>
      </c>
      <c r="P1903" s="1" t="s">
        <v>188</v>
      </c>
      <c r="Q1903" s="56" t="s">
        <v>241</v>
      </c>
      <c r="R1903" s="56" t="s">
        <v>339</v>
      </c>
      <c r="S1903" s="56">
        <v>169865</v>
      </c>
      <c r="T1903" s="1" t="s">
        <v>257</v>
      </c>
      <c r="U1903" s="56">
        <v>41609</v>
      </c>
      <c r="V1903" s="56">
        <v>42916</v>
      </c>
      <c r="W1903" s="56">
        <v>41579</v>
      </c>
      <c r="X1903" s="56">
        <v>42916</v>
      </c>
      <c r="Y1903" s="56" t="s">
        <v>340</v>
      </c>
      <c r="Z1903" s="56" t="s">
        <v>341</v>
      </c>
      <c r="AA1903" s="56" t="s">
        <v>347</v>
      </c>
      <c r="AB1903" s="56" t="s">
        <v>343</v>
      </c>
      <c r="AC1903" s="56" t="s">
        <v>342</v>
      </c>
      <c r="AD1903" s="56" t="s">
        <v>342</v>
      </c>
      <c r="AE1903" s="56" t="s">
        <v>334</v>
      </c>
      <c r="AF1903" s="56" t="s">
        <v>292</v>
      </c>
      <c r="AG1903" s="56">
        <v>2017</v>
      </c>
      <c r="AH1903" s="56" t="s">
        <v>80</v>
      </c>
      <c r="AI1903" s="56" t="s">
        <v>344</v>
      </c>
      <c r="AJ1903" s="56">
        <v>0</v>
      </c>
      <c r="AM1903" s="56">
        <v>42845</v>
      </c>
      <c r="AN1903" s="56" t="s">
        <v>987</v>
      </c>
      <c r="AO1903" s="1">
        <v>42870</v>
      </c>
      <c r="AP1903" s="56" t="s">
        <v>987</v>
      </c>
      <c r="AQ1903" s="56">
        <v>64160</v>
      </c>
      <c r="AR1903" s="56">
        <v>0</v>
      </c>
      <c r="AS1903" s="56" t="s">
        <v>346</v>
      </c>
      <c r="BB1903" s="56" t="s">
        <v>339</v>
      </c>
      <c r="BC1903" s="56" t="s">
        <v>263</v>
      </c>
      <c r="BD1903" s="56" t="s">
        <v>349</v>
      </c>
      <c r="BE1903" s="56" t="s">
        <v>347</v>
      </c>
      <c r="BF1903" s="56" t="s">
        <v>334</v>
      </c>
      <c r="BG1903" s="56" t="s">
        <v>640</v>
      </c>
      <c r="BH1903" s="56">
        <v>0</v>
      </c>
      <c r="BI1903" s="56">
        <v>0</v>
      </c>
      <c r="BJ1903" s="56">
        <v>1</v>
      </c>
    </row>
    <row r="1904" spans="1:62" hidden="1" x14ac:dyDescent="0.3">
      <c r="A1904" s="56">
        <v>49223774</v>
      </c>
      <c r="B1904" s="86">
        <v>599765</v>
      </c>
      <c r="C1904" s="1">
        <v>42893</v>
      </c>
      <c r="D1904" s="56" t="s">
        <v>634</v>
      </c>
      <c r="E1904" s="56" t="s">
        <v>635</v>
      </c>
      <c r="F1904" s="56" t="s">
        <v>334</v>
      </c>
      <c r="G1904" s="56" t="s">
        <v>335</v>
      </c>
      <c r="H1904" s="56" t="s">
        <v>336</v>
      </c>
      <c r="I1904" s="56" t="s">
        <v>636</v>
      </c>
      <c r="K1904" s="56" t="s">
        <v>337</v>
      </c>
      <c r="L1904" s="56" t="s">
        <v>545</v>
      </c>
      <c r="M1904" s="56" t="s">
        <v>637</v>
      </c>
      <c r="N1904" s="56" t="s">
        <v>1043</v>
      </c>
      <c r="O1904" s="56" t="s">
        <v>943</v>
      </c>
      <c r="P1904" s="1" t="s">
        <v>188</v>
      </c>
      <c r="Q1904" s="56" t="s">
        <v>241</v>
      </c>
      <c r="R1904" s="56" t="s">
        <v>339</v>
      </c>
      <c r="S1904" s="56">
        <v>177668</v>
      </c>
      <c r="T1904" s="1" t="s">
        <v>653</v>
      </c>
      <c r="U1904" s="56">
        <v>41609</v>
      </c>
      <c r="V1904" s="56">
        <v>42916</v>
      </c>
      <c r="W1904" s="56">
        <v>41608</v>
      </c>
      <c r="X1904" s="56">
        <v>42916</v>
      </c>
      <c r="Y1904" s="56" t="s">
        <v>340</v>
      </c>
      <c r="Z1904" s="56" t="s">
        <v>341</v>
      </c>
      <c r="AA1904" s="56" t="s">
        <v>347</v>
      </c>
      <c r="AB1904" s="56" t="s">
        <v>343</v>
      </c>
      <c r="AC1904" s="56" t="s">
        <v>342</v>
      </c>
      <c r="AD1904" s="56" t="s">
        <v>347</v>
      </c>
      <c r="AE1904" s="56" t="s">
        <v>334</v>
      </c>
      <c r="AF1904" s="56" t="s">
        <v>291</v>
      </c>
      <c r="AG1904" s="56">
        <v>2014</v>
      </c>
      <c r="AH1904" s="56" t="s">
        <v>80</v>
      </c>
      <c r="AI1904" s="56" t="s">
        <v>348</v>
      </c>
      <c r="AJ1904" s="56">
        <v>0</v>
      </c>
      <c r="AK1904" s="1">
        <v>41639</v>
      </c>
      <c r="AM1904" s="56">
        <v>42845</v>
      </c>
      <c r="AN1904" s="56" t="s">
        <v>987</v>
      </c>
      <c r="AO1904" s="1">
        <v>41829</v>
      </c>
      <c r="AP1904" s="56" t="s">
        <v>638</v>
      </c>
      <c r="AQ1904" s="56">
        <v>71483</v>
      </c>
      <c r="AR1904" s="56">
        <v>0</v>
      </c>
      <c r="AS1904" s="56" t="s">
        <v>346</v>
      </c>
      <c r="BB1904" s="56" t="s">
        <v>339</v>
      </c>
      <c r="BC1904" s="56" t="s">
        <v>263</v>
      </c>
      <c r="BD1904" s="56" t="s">
        <v>349</v>
      </c>
      <c r="BE1904" s="56" t="s">
        <v>347</v>
      </c>
      <c r="BF1904" s="56" t="s">
        <v>334</v>
      </c>
      <c r="BG1904" s="56" t="s">
        <v>640</v>
      </c>
      <c r="BH1904" s="56">
        <v>0</v>
      </c>
      <c r="BI1904" s="56">
        <v>0</v>
      </c>
      <c r="BJ1904" s="56">
        <v>1</v>
      </c>
    </row>
    <row r="1905" spans="1:62" hidden="1" x14ac:dyDescent="0.3">
      <c r="A1905" s="56">
        <v>49223780</v>
      </c>
      <c r="B1905" s="86">
        <v>599765</v>
      </c>
      <c r="C1905" s="1">
        <v>42893</v>
      </c>
      <c r="D1905" s="56" t="s">
        <v>634</v>
      </c>
      <c r="E1905" s="56" t="s">
        <v>635</v>
      </c>
      <c r="F1905" s="56" t="s">
        <v>334</v>
      </c>
      <c r="G1905" s="56" t="s">
        <v>335</v>
      </c>
      <c r="H1905" s="56" t="s">
        <v>336</v>
      </c>
      <c r="I1905" s="56" t="s">
        <v>636</v>
      </c>
      <c r="K1905" s="56" t="s">
        <v>337</v>
      </c>
      <c r="L1905" s="56" t="s">
        <v>545</v>
      </c>
      <c r="M1905" s="56" t="s">
        <v>637</v>
      </c>
      <c r="N1905" s="56" t="s">
        <v>1043</v>
      </c>
      <c r="O1905" s="56" t="s">
        <v>943</v>
      </c>
      <c r="P1905" s="1" t="s">
        <v>188</v>
      </c>
      <c r="Q1905" s="56" t="s">
        <v>241</v>
      </c>
      <c r="R1905" s="56" t="s">
        <v>339</v>
      </c>
      <c r="S1905" s="56">
        <v>177668</v>
      </c>
      <c r="T1905" s="1" t="s">
        <v>653</v>
      </c>
      <c r="U1905" s="56">
        <v>41609</v>
      </c>
      <c r="V1905" s="56">
        <v>42916</v>
      </c>
      <c r="W1905" s="56">
        <v>41608</v>
      </c>
      <c r="X1905" s="56">
        <v>42916</v>
      </c>
      <c r="Y1905" s="56" t="s">
        <v>340</v>
      </c>
      <c r="Z1905" s="56" t="s">
        <v>341</v>
      </c>
      <c r="AA1905" s="56" t="s">
        <v>347</v>
      </c>
      <c r="AB1905" s="56" t="s">
        <v>343</v>
      </c>
      <c r="AC1905" s="56" t="s">
        <v>342</v>
      </c>
      <c r="AD1905" s="56" t="s">
        <v>347</v>
      </c>
      <c r="AE1905" s="56" t="s">
        <v>334</v>
      </c>
      <c r="AF1905" s="56" t="s">
        <v>291</v>
      </c>
      <c r="AG1905" s="56">
        <v>2016</v>
      </c>
      <c r="AH1905" s="56" t="s">
        <v>80</v>
      </c>
      <c r="AI1905" s="56" t="s">
        <v>348</v>
      </c>
      <c r="AJ1905" s="56">
        <v>6</v>
      </c>
      <c r="AK1905" s="1">
        <v>42369</v>
      </c>
      <c r="AM1905" s="56">
        <v>42845</v>
      </c>
      <c r="AN1905" s="56" t="s">
        <v>987</v>
      </c>
      <c r="AO1905" s="1">
        <v>42387</v>
      </c>
      <c r="AP1905" s="56" t="s">
        <v>638</v>
      </c>
      <c r="AQ1905" s="56">
        <v>71483</v>
      </c>
      <c r="AR1905" s="56">
        <v>0</v>
      </c>
      <c r="AS1905" s="56" t="s">
        <v>346</v>
      </c>
      <c r="BB1905" s="56" t="s">
        <v>339</v>
      </c>
      <c r="BC1905" s="56" t="s">
        <v>263</v>
      </c>
      <c r="BD1905" s="56" t="s">
        <v>349</v>
      </c>
      <c r="BE1905" s="56" t="s">
        <v>347</v>
      </c>
      <c r="BF1905" s="56" t="s">
        <v>334</v>
      </c>
      <c r="BG1905" s="56" t="s">
        <v>640</v>
      </c>
      <c r="BH1905" s="56">
        <v>0</v>
      </c>
      <c r="BI1905" s="56">
        <v>0</v>
      </c>
      <c r="BJ1905" s="56">
        <v>1</v>
      </c>
    </row>
    <row r="1906" spans="1:62" hidden="1" x14ac:dyDescent="0.3">
      <c r="A1906" s="56">
        <v>49223778</v>
      </c>
      <c r="B1906" s="86">
        <v>599765</v>
      </c>
      <c r="C1906" s="1">
        <v>42893</v>
      </c>
      <c r="D1906" s="56" t="s">
        <v>634</v>
      </c>
      <c r="E1906" s="56" t="s">
        <v>635</v>
      </c>
      <c r="F1906" s="56" t="s">
        <v>334</v>
      </c>
      <c r="G1906" s="56" t="s">
        <v>335</v>
      </c>
      <c r="H1906" s="56" t="s">
        <v>336</v>
      </c>
      <c r="I1906" s="56" t="s">
        <v>636</v>
      </c>
      <c r="K1906" s="56" t="s">
        <v>337</v>
      </c>
      <c r="L1906" s="56" t="s">
        <v>545</v>
      </c>
      <c r="M1906" s="56" t="s">
        <v>637</v>
      </c>
      <c r="N1906" s="56" t="s">
        <v>1043</v>
      </c>
      <c r="O1906" s="56" t="s">
        <v>943</v>
      </c>
      <c r="P1906" s="1" t="s">
        <v>188</v>
      </c>
      <c r="Q1906" s="56" t="s">
        <v>241</v>
      </c>
      <c r="R1906" s="56" t="s">
        <v>339</v>
      </c>
      <c r="S1906" s="56">
        <v>177668</v>
      </c>
      <c r="T1906" s="1" t="s">
        <v>653</v>
      </c>
      <c r="U1906" s="56">
        <v>41609</v>
      </c>
      <c r="V1906" s="56">
        <v>42916</v>
      </c>
      <c r="W1906" s="56">
        <v>41608</v>
      </c>
      <c r="X1906" s="56">
        <v>42916</v>
      </c>
      <c r="Y1906" s="56" t="s">
        <v>340</v>
      </c>
      <c r="Z1906" s="56" t="s">
        <v>341</v>
      </c>
      <c r="AA1906" s="56" t="s">
        <v>347</v>
      </c>
      <c r="AB1906" s="56" t="s">
        <v>343</v>
      </c>
      <c r="AC1906" s="56" t="s">
        <v>342</v>
      </c>
      <c r="AD1906" s="56" t="s">
        <v>347</v>
      </c>
      <c r="AE1906" s="56" t="s">
        <v>334</v>
      </c>
      <c r="AF1906" s="56" t="s">
        <v>291</v>
      </c>
      <c r="AG1906" s="56">
        <v>2015</v>
      </c>
      <c r="AH1906" s="56" t="s">
        <v>80</v>
      </c>
      <c r="AI1906" s="56" t="s">
        <v>348</v>
      </c>
      <c r="AJ1906" s="56">
        <v>4</v>
      </c>
      <c r="AK1906" s="1">
        <v>42004</v>
      </c>
      <c r="AL1906" s="56" t="s">
        <v>662</v>
      </c>
      <c r="AM1906" s="56">
        <v>42845</v>
      </c>
      <c r="AN1906" s="56" t="s">
        <v>987</v>
      </c>
      <c r="AO1906" s="1">
        <v>42039</v>
      </c>
      <c r="AP1906" s="56" t="s">
        <v>638</v>
      </c>
      <c r="AQ1906" s="56">
        <v>71483</v>
      </c>
      <c r="AR1906" s="56">
        <v>0</v>
      </c>
      <c r="AS1906" s="56" t="s">
        <v>346</v>
      </c>
      <c r="BB1906" s="56" t="s">
        <v>339</v>
      </c>
      <c r="BC1906" s="56" t="s">
        <v>263</v>
      </c>
      <c r="BD1906" s="56" t="s">
        <v>349</v>
      </c>
      <c r="BE1906" s="56" t="s">
        <v>347</v>
      </c>
      <c r="BF1906" s="56" t="s">
        <v>334</v>
      </c>
      <c r="BG1906" s="56" t="s">
        <v>640</v>
      </c>
      <c r="BH1906" s="56">
        <v>0</v>
      </c>
      <c r="BI1906" s="56">
        <v>0</v>
      </c>
      <c r="BJ1906" s="56">
        <v>1</v>
      </c>
    </row>
    <row r="1907" spans="1:62" hidden="1" x14ac:dyDescent="0.3">
      <c r="A1907" s="56">
        <v>49223779</v>
      </c>
      <c r="B1907" s="86">
        <v>599765</v>
      </c>
      <c r="C1907" s="1">
        <v>42893</v>
      </c>
      <c r="D1907" s="56" t="s">
        <v>634</v>
      </c>
      <c r="E1907" s="56" t="s">
        <v>635</v>
      </c>
      <c r="F1907" s="56" t="s">
        <v>334</v>
      </c>
      <c r="G1907" s="56" t="s">
        <v>335</v>
      </c>
      <c r="H1907" s="56" t="s">
        <v>336</v>
      </c>
      <c r="I1907" s="56" t="s">
        <v>636</v>
      </c>
      <c r="K1907" s="56" t="s">
        <v>337</v>
      </c>
      <c r="L1907" s="56" t="s">
        <v>545</v>
      </c>
      <c r="M1907" s="56" t="s">
        <v>637</v>
      </c>
      <c r="N1907" s="56" t="s">
        <v>1043</v>
      </c>
      <c r="O1907" s="56" t="s">
        <v>943</v>
      </c>
      <c r="P1907" s="1" t="s">
        <v>188</v>
      </c>
      <c r="Q1907" s="56" t="s">
        <v>241</v>
      </c>
      <c r="R1907" s="56" t="s">
        <v>339</v>
      </c>
      <c r="S1907" s="56">
        <v>177668</v>
      </c>
      <c r="T1907" s="1" t="s">
        <v>653</v>
      </c>
      <c r="U1907" s="56">
        <v>41609</v>
      </c>
      <c r="V1907" s="56">
        <v>42916</v>
      </c>
      <c r="W1907" s="56">
        <v>41608</v>
      </c>
      <c r="X1907" s="56">
        <v>42916</v>
      </c>
      <c r="Y1907" s="56" t="s">
        <v>340</v>
      </c>
      <c r="Z1907" s="56" t="s">
        <v>341</v>
      </c>
      <c r="AA1907" s="56" t="s">
        <v>347</v>
      </c>
      <c r="AB1907" s="56" t="s">
        <v>343</v>
      </c>
      <c r="AC1907" s="56" t="s">
        <v>342</v>
      </c>
      <c r="AD1907" s="56" t="s">
        <v>347</v>
      </c>
      <c r="AE1907" s="56" t="s">
        <v>334</v>
      </c>
      <c r="AF1907" s="56" t="s">
        <v>291</v>
      </c>
      <c r="AG1907" s="56">
        <v>2015</v>
      </c>
      <c r="AH1907" s="56" t="s">
        <v>80</v>
      </c>
      <c r="AI1907" s="56" t="s">
        <v>344</v>
      </c>
      <c r="AJ1907" s="56">
        <v>3</v>
      </c>
      <c r="AK1907" s="1">
        <v>42185</v>
      </c>
      <c r="AM1907" s="56">
        <v>42845</v>
      </c>
      <c r="AN1907" s="56" t="s">
        <v>987</v>
      </c>
      <c r="AO1907" s="1">
        <v>42216</v>
      </c>
      <c r="AP1907" s="56" t="s">
        <v>639</v>
      </c>
      <c r="AQ1907" s="56">
        <v>71483</v>
      </c>
      <c r="AR1907" s="56">
        <v>0</v>
      </c>
      <c r="AS1907" s="56" t="s">
        <v>346</v>
      </c>
      <c r="BB1907" s="56" t="s">
        <v>339</v>
      </c>
      <c r="BC1907" s="56" t="s">
        <v>263</v>
      </c>
      <c r="BD1907" s="56" t="s">
        <v>349</v>
      </c>
      <c r="BE1907" s="56" t="s">
        <v>347</v>
      </c>
      <c r="BF1907" s="56" t="s">
        <v>334</v>
      </c>
      <c r="BG1907" s="56" t="s">
        <v>640</v>
      </c>
      <c r="BH1907" s="56">
        <v>0</v>
      </c>
      <c r="BI1907" s="56">
        <v>0</v>
      </c>
      <c r="BJ1907" s="56">
        <v>1</v>
      </c>
    </row>
    <row r="1908" spans="1:62" hidden="1" x14ac:dyDescent="0.3">
      <c r="A1908" s="56">
        <v>49223788</v>
      </c>
      <c r="B1908" s="86">
        <v>599765</v>
      </c>
      <c r="C1908" s="1">
        <v>42893</v>
      </c>
      <c r="D1908" s="56" t="s">
        <v>634</v>
      </c>
      <c r="E1908" s="56" t="s">
        <v>635</v>
      </c>
      <c r="F1908" s="56" t="s">
        <v>334</v>
      </c>
      <c r="G1908" s="56" t="s">
        <v>335</v>
      </c>
      <c r="H1908" s="56" t="s">
        <v>336</v>
      </c>
      <c r="I1908" s="56" t="s">
        <v>636</v>
      </c>
      <c r="K1908" s="56" t="s">
        <v>337</v>
      </c>
      <c r="L1908" s="56" t="s">
        <v>545</v>
      </c>
      <c r="M1908" s="56" t="s">
        <v>637</v>
      </c>
      <c r="N1908" s="56" t="s">
        <v>1043</v>
      </c>
      <c r="O1908" s="56" t="s">
        <v>943</v>
      </c>
      <c r="P1908" s="1" t="s">
        <v>188</v>
      </c>
      <c r="Q1908" s="56" t="s">
        <v>241</v>
      </c>
      <c r="R1908" s="56" t="s">
        <v>339</v>
      </c>
      <c r="S1908" s="56">
        <v>169826</v>
      </c>
      <c r="T1908" s="1" t="s">
        <v>652</v>
      </c>
      <c r="U1908" s="56">
        <v>41609</v>
      </c>
      <c r="V1908" s="56">
        <v>42916</v>
      </c>
      <c r="W1908" s="56">
        <v>41579</v>
      </c>
      <c r="X1908" s="56">
        <v>42916</v>
      </c>
      <c r="Y1908" s="56" t="s">
        <v>340</v>
      </c>
      <c r="Z1908" s="56" t="s">
        <v>341</v>
      </c>
      <c r="AA1908" s="56" t="s">
        <v>347</v>
      </c>
      <c r="AB1908" s="56" t="s">
        <v>343</v>
      </c>
      <c r="AC1908" s="56" t="s">
        <v>342</v>
      </c>
      <c r="AD1908" s="56" t="s">
        <v>342</v>
      </c>
      <c r="AE1908" s="56" t="s">
        <v>334</v>
      </c>
      <c r="AF1908" s="56" t="s">
        <v>291</v>
      </c>
      <c r="AG1908" s="56">
        <v>2014</v>
      </c>
      <c r="AH1908" s="56" t="s">
        <v>80</v>
      </c>
      <c r="AI1908" s="56" t="s">
        <v>344</v>
      </c>
      <c r="AJ1908" s="56">
        <v>0</v>
      </c>
      <c r="AK1908" s="1">
        <v>41820</v>
      </c>
      <c r="AL1908" s="56" t="s">
        <v>655</v>
      </c>
      <c r="AM1908" s="56">
        <v>42845</v>
      </c>
      <c r="AN1908" s="56" t="s">
        <v>987</v>
      </c>
      <c r="AO1908" s="1">
        <v>41829</v>
      </c>
      <c r="AP1908" s="56" t="s">
        <v>638</v>
      </c>
      <c r="AQ1908" s="56">
        <v>69941</v>
      </c>
      <c r="AR1908" s="56">
        <v>0</v>
      </c>
      <c r="AS1908" s="56" t="s">
        <v>346</v>
      </c>
      <c r="BB1908" s="56" t="s">
        <v>339</v>
      </c>
      <c r="BC1908" s="56" t="s">
        <v>263</v>
      </c>
      <c r="BD1908" s="56" t="s">
        <v>349</v>
      </c>
      <c r="BE1908" s="56" t="s">
        <v>347</v>
      </c>
      <c r="BF1908" s="56" t="s">
        <v>334</v>
      </c>
      <c r="BG1908" s="56" t="s">
        <v>640</v>
      </c>
      <c r="BH1908" s="56">
        <v>0</v>
      </c>
      <c r="BI1908" s="56">
        <v>0</v>
      </c>
      <c r="BJ1908" s="56">
        <v>1</v>
      </c>
    </row>
    <row r="1909" spans="1:62" hidden="1" x14ac:dyDescent="0.3">
      <c r="A1909" s="56">
        <v>49223784</v>
      </c>
      <c r="B1909" s="86">
        <v>599765</v>
      </c>
      <c r="C1909" s="1">
        <v>42893</v>
      </c>
      <c r="D1909" s="56" t="s">
        <v>634</v>
      </c>
      <c r="E1909" s="56" t="s">
        <v>635</v>
      </c>
      <c r="F1909" s="56" t="s">
        <v>334</v>
      </c>
      <c r="G1909" s="56" t="s">
        <v>335</v>
      </c>
      <c r="H1909" s="56" t="s">
        <v>336</v>
      </c>
      <c r="I1909" s="56" t="s">
        <v>636</v>
      </c>
      <c r="K1909" s="56" t="s">
        <v>337</v>
      </c>
      <c r="L1909" s="56" t="s">
        <v>545</v>
      </c>
      <c r="M1909" s="56" t="s">
        <v>637</v>
      </c>
      <c r="N1909" s="56" t="s">
        <v>1043</v>
      </c>
      <c r="O1909" s="56" t="s">
        <v>943</v>
      </c>
      <c r="P1909" s="1" t="s">
        <v>188</v>
      </c>
      <c r="Q1909" s="56" t="s">
        <v>241</v>
      </c>
      <c r="R1909" s="56" t="s">
        <v>339</v>
      </c>
      <c r="S1909" s="56">
        <v>177668</v>
      </c>
      <c r="T1909" s="1" t="s">
        <v>653</v>
      </c>
      <c r="U1909" s="56">
        <v>41609</v>
      </c>
      <c r="V1909" s="56">
        <v>42916</v>
      </c>
      <c r="W1909" s="56">
        <v>41608</v>
      </c>
      <c r="X1909" s="56">
        <v>42916</v>
      </c>
      <c r="Y1909" s="56" t="s">
        <v>340</v>
      </c>
      <c r="Z1909" s="56" t="s">
        <v>341</v>
      </c>
      <c r="AA1909" s="56" t="s">
        <v>347</v>
      </c>
      <c r="AB1909" s="56" t="s">
        <v>343</v>
      </c>
      <c r="AC1909" s="56" t="s">
        <v>342</v>
      </c>
      <c r="AD1909" s="56" t="s">
        <v>347</v>
      </c>
      <c r="AE1909" s="56" t="s">
        <v>334</v>
      </c>
      <c r="AF1909" s="56" t="s">
        <v>292</v>
      </c>
      <c r="AG1909" s="56">
        <v>2014</v>
      </c>
      <c r="AH1909" s="56" t="s">
        <v>80</v>
      </c>
      <c r="AI1909" s="56" t="s">
        <v>344</v>
      </c>
      <c r="AJ1909" s="56">
        <v>2</v>
      </c>
      <c r="AM1909" s="56">
        <v>42845</v>
      </c>
      <c r="AN1909" s="56" t="s">
        <v>987</v>
      </c>
      <c r="AO1909" s="1">
        <v>41578</v>
      </c>
      <c r="AP1909" s="56" t="s">
        <v>548</v>
      </c>
      <c r="AQ1909" s="56">
        <v>71483</v>
      </c>
      <c r="AR1909" s="56">
        <v>0</v>
      </c>
      <c r="AS1909" s="56" t="s">
        <v>346</v>
      </c>
      <c r="BB1909" s="56" t="s">
        <v>339</v>
      </c>
      <c r="BC1909" s="56" t="s">
        <v>263</v>
      </c>
      <c r="BD1909" s="56" t="s">
        <v>349</v>
      </c>
      <c r="BE1909" s="56" t="s">
        <v>347</v>
      </c>
      <c r="BF1909" s="56" t="s">
        <v>334</v>
      </c>
      <c r="BG1909" s="56" t="s">
        <v>640</v>
      </c>
      <c r="BH1909" s="56">
        <v>0</v>
      </c>
      <c r="BI1909" s="56">
        <v>0</v>
      </c>
      <c r="BJ1909" s="56">
        <v>1</v>
      </c>
    </row>
    <row r="1910" spans="1:62" hidden="1" x14ac:dyDescent="0.3">
      <c r="A1910" s="56">
        <v>49223782</v>
      </c>
      <c r="B1910" s="86">
        <v>599765</v>
      </c>
      <c r="C1910" s="1">
        <v>42893</v>
      </c>
      <c r="D1910" s="56" t="s">
        <v>634</v>
      </c>
      <c r="E1910" s="56" t="s">
        <v>635</v>
      </c>
      <c r="F1910" s="56" t="s">
        <v>334</v>
      </c>
      <c r="G1910" s="56" t="s">
        <v>335</v>
      </c>
      <c r="H1910" s="56" t="s">
        <v>336</v>
      </c>
      <c r="I1910" s="56" t="s">
        <v>636</v>
      </c>
      <c r="K1910" s="56" t="s">
        <v>337</v>
      </c>
      <c r="L1910" s="56" t="s">
        <v>545</v>
      </c>
      <c r="M1910" s="56" t="s">
        <v>637</v>
      </c>
      <c r="N1910" s="56" t="s">
        <v>1043</v>
      </c>
      <c r="O1910" s="56" t="s">
        <v>943</v>
      </c>
      <c r="P1910" s="1" t="s">
        <v>188</v>
      </c>
      <c r="Q1910" s="56" t="s">
        <v>241</v>
      </c>
      <c r="R1910" s="56" t="s">
        <v>339</v>
      </c>
      <c r="S1910" s="56">
        <v>177668</v>
      </c>
      <c r="T1910" s="1" t="s">
        <v>653</v>
      </c>
      <c r="U1910" s="56">
        <v>41609</v>
      </c>
      <c r="V1910" s="56">
        <v>42916</v>
      </c>
      <c r="W1910" s="56">
        <v>41608</v>
      </c>
      <c r="X1910" s="56">
        <v>42916</v>
      </c>
      <c r="Y1910" s="56" t="s">
        <v>340</v>
      </c>
      <c r="Z1910" s="56" t="s">
        <v>341</v>
      </c>
      <c r="AA1910" s="56" t="s">
        <v>347</v>
      </c>
      <c r="AB1910" s="56" t="s">
        <v>343</v>
      </c>
      <c r="AC1910" s="56" t="s">
        <v>342</v>
      </c>
      <c r="AD1910" s="56" t="s">
        <v>347</v>
      </c>
      <c r="AE1910" s="56" t="s">
        <v>334</v>
      </c>
      <c r="AF1910" s="56" t="s">
        <v>291</v>
      </c>
      <c r="AG1910" s="56">
        <v>2017</v>
      </c>
      <c r="AH1910" s="56" t="s">
        <v>80</v>
      </c>
      <c r="AI1910" s="56" t="s">
        <v>348</v>
      </c>
      <c r="AJ1910" s="56">
        <v>0</v>
      </c>
      <c r="AK1910" s="1">
        <v>42735</v>
      </c>
      <c r="AM1910" s="56">
        <v>42845</v>
      </c>
      <c r="AN1910" s="56" t="s">
        <v>987</v>
      </c>
      <c r="AO1910" s="1">
        <v>42748</v>
      </c>
      <c r="AP1910" s="56" t="s">
        <v>638</v>
      </c>
      <c r="AQ1910" s="56">
        <v>71483</v>
      </c>
      <c r="AR1910" s="56">
        <v>0</v>
      </c>
      <c r="AS1910" s="56" t="s">
        <v>346</v>
      </c>
      <c r="BB1910" s="56" t="s">
        <v>339</v>
      </c>
      <c r="BC1910" s="56" t="s">
        <v>263</v>
      </c>
      <c r="BD1910" s="56" t="s">
        <v>349</v>
      </c>
      <c r="BE1910" s="56" t="s">
        <v>347</v>
      </c>
      <c r="BF1910" s="56" t="s">
        <v>334</v>
      </c>
      <c r="BG1910" s="56" t="s">
        <v>640</v>
      </c>
      <c r="BH1910" s="56">
        <v>0</v>
      </c>
      <c r="BI1910" s="56">
        <v>0</v>
      </c>
      <c r="BJ1910" s="56">
        <v>1</v>
      </c>
    </row>
    <row r="1911" spans="1:62" hidden="1" x14ac:dyDescent="0.3">
      <c r="A1911" s="56">
        <v>49223783</v>
      </c>
      <c r="B1911" s="86">
        <v>599765</v>
      </c>
      <c r="C1911" s="1">
        <v>42893</v>
      </c>
      <c r="D1911" s="56" t="s">
        <v>634</v>
      </c>
      <c r="E1911" s="56" t="s">
        <v>635</v>
      </c>
      <c r="F1911" s="56" t="s">
        <v>334</v>
      </c>
      <c r="G1911" s="56" t="s">
        <v>335</v>
      </c>
      <c r="H1911" s="56" t="s">
        <v>336</v>
      </c>
      <c r="I1911" s="56" t="s">
        <v>636</v>
      </c>
      <c r="K1911" s="56" t="s">
        <v>337</v>
      </c>
      <c r="L1911" s="56" t="s">
        <v>545</v>
      </c>
      <c r="M1911" s="56" t="s">
        <v>637</v>
      </c>
      <c r="N1911" s="56" t="s">
        <v>1043</v>
      </c>
      <c r="O1911" s="56" t="s">
        <v>943</v>
      </c>
      <c r="P1911" s="1" t="s">
        <v>188</v>
      </c>
      <c r="Q1911" s="56" t="s">
        <v>241</v>
      </c>
      <c r="R1911" s="56" t="s">
        <v>339</v>
      </c>
      <c r="S1911" s="56">
        <v>177668</v>
      </c>
      <c r="T1911" s="1" t="s">
        <v>653</v>
      </c>
      <c r="U1911" s="56">
        <v>41609</v>
      </c>
      <c r="V1911" s="56">
        <v>42916</v>
      </c>
      <c r="W1911" s="56">
        <v>41608</v>
      </c>
      <c r="X1911" s="56">
        <v>42916</v>
      </c>
      <c r="Y1911" s="56" t="s">
        <v>340</v>
      </c>
      <c r="Z1911" s="56" t="s">
        <v>341</v>
      </c>
      <c r="AA1911" s="56" t="s">
        <v>347</v>
      </c>
      <c r="AB1911" s="56" t="s">
        <v>343</v>
      </c>
      <c r="AC1911" s="56" t="s">
        <v>342</v>
      </c>
      <c r="AD1911" s="56" t="s">
        <v>347</v>
      </c>
      <c r="AE1911" s="56" t="s">
        <v>334</v>
      </c>
      <c r="AF1911" s="56" t="s">
        <v>292</v>
      </c>
      <c r="AG1911" s="56">
        <v>2014</v>
      </c>
      <c r="AH1911" s="56" t="s">
        <v>80</v>
      </c>
      <c r="AI1911" s="56" t="s">
        <v>348</v>
      </c>
      <c r="AJ1911" s="56">
        <v>0</v>
      </c>
      <c r="AM1911" s="56">
        <v>42845</v>
      </c>
      <c r="AN1911" s="56" t="s">
        <v>987</v>
      </c>
      <c r="AO1911" s="1">
        <v>41578</v>
      </c>
      <c r="AP1911" s="56" t="s">
        <v>548</v>
      </c>
      <c r="AQ1911" s="56">
        <v>71483</v>
      </c>
      <c r="AR1911" s="56">
        <v>0</v>
      </c>
      <c r="AS1911" s="56" t="s">
        <v>346</v>
      </c>
      <c r="BB1911" s="56" t="s">
        <v>339</v>
      </c>
      <c r="BC1911" s="56" t="s">
        <v>263</v>
      </c>
      <c r="BD1911" s="56" t="s">
        <v>349</v>
      </c>
      <c r="BE1911" s="56" t="s">
        <v>347</v>
      </c>
      <c r="BF1911" s="56" t="s">
        <v>334</v>
      </c>
      <c r="BG1911" s="56" t="s">
        <v>640</v>
      </c>
      <c r="BH1911" s="56">
        <v>0</v>
      </c>
      <c r="BI1911" s="56">
        <v>0</v>
      </c>
      <c r="BJ1911" s="56">
        <v>1</v>
      </c>
    </row>
    <row r="1912" spans="1:62" hidden="1" x14ac:dyDescent="0.3">
      <c r="A1912" s="56">
        <v>49223787</v>
      </c>
      <c r="B1912" s="86">
        <v>599765</v>
      </c>
      <c r="C1912" s="1">
        <v>42893</v>
      </c>
      <c r="D1912" s="56" t="s">
        <v>634</v>
      </c>
      <c r="E1912" s="56" t="s">
        <v>635</v>
      </c>
      <c r="F1912" s="56" t="s">
        <v>334</v>
      </c>
      <c r="G1912" s="56" t="s">
        <v>335</v>
      </c>
      <c r="H1912" s="56" t="s">
        <v>336</v>
      </c>
      <c r="I1912" s="56" t="s">
        <v>636</v>
      </c>
      <c r="K1912" s="56" t="s">
        <v>337</v>
      </c>
      <c r="L1912" s="56" t="s">
        <v>545</v>
      </c>
      <c r="M1912" s="56" t="s">
        <v>637</v>
      </c>
      <c r="N1912" s="56" t="s">
        <v>1043</v>
      </c>
      <c r="O1912" s="56" t="s">
        <v>943</v>
      </c>
      <c r="P1912" s="1" t="s">
        <v>188</v>
      </c>
      <c r="Q1912" s="56" t="s">
        <v>241</v>
      </c>
      <c r="R1912" s="56" t="s">
        <v>339</v>
      </c>
      <c r="S1912" s="56">
        <v>169826</v>
      </c>
      <c r="T1912" s="1" t="s">
        <v>652</v>
      </c>
      <c r="U1912" s="56">
        <v>41609</v>
      </c>
      <c r="V1912" s="56">
        <v>42916</v>
      </c>
      <c r="W1912" s="56">
        <v>41579</v>
      </c>
      <c r="X1912" s="56">
        <v>42916</v>
      </c>
      <c r="Y1912" s="56" t="s">
        <v>340</v>
      </c>
      <c r="Z1912" s="56" t="s">
        <v>341</v>
      </c>
      <c r="AA1912" s="56" t="s">
        <v>347</v>
      </c>
      <c r="AB1912" s="56" t="s">
        <v>343</v>
      </c>
      <c r="AC1912" s="56" t="s">
        <v>342</v>
      </c>
      <c r="AD1912" s="56" t="s">
        <v>342</v>
      </c>
      <c r="AE1912" s="56" t="s">
        <v>334</v>
      </c>
      <c r="AF1912" s="56" t="s">
        <v>291</v>
      </c>
      <c r="AG1912" s="56">
        <v>2014</v>
      </c>
      <c r="AH1912" s="56" t="s">
        <v>80</v>
      </c>
      <c r="AI1912" s="56" t="s">
        <v>348</v>
      </c>
      <c r="AJ1912" s="56">
        <v>0</v>
      </c>
      <c r="AK1912" s="1">
        <v>41639</v>
      </c>
      <c r="AM1912" s="56">
        <v>42845</v>
      </c>
      <c r="AN1912" s="56" t="s">
        <v>987</v>
      </c>
      <c r="AO1912" s="1">
        <v>41829</v>
      </c>
      <c r="AP1912" s="56" t="s">
        <v>638</v>
      </c>
      <c r="AQ1912" s="56">
        <v>69941</v>
      </c>
      <c r="AR1912" s="56">
        <v>0</v>
      </c>
      <c r="AS1912" s="56" t="s">
        <v>346</v>
      </c>
      <c r="BB1912" s="56" t="s">
        <v>339</v>
      </c>
      <c r="BC1912" s="56" t="s">
        <v>263</v>
      </c>
      <c r="BD1912" s="56" t="s">
        <v>349</v>
      </c>
      <c r="BE1912" s="56" t="s">
        <v>347</v>
      </c>
      <c r="BF1912" s="56" t="s">
        <v>334</v>
      </c>
      <c r="BG1912" s="56" t="s">
        <v>640</v>
      </c>
      <c r="BH1912" s="56">
        <v>0</v>
      </c>
      <c r="BI1912" s="56">
        <v>0</v>
      </c>
      <c r="BJ1912" s="56">
        <v>1</v>
      </c>
    </row>
    <row r="1913" spans="1:62" hidden="1" x14ac:dyDescent="0.3">
      <c r="A1913" s="56">
        <v>49223785</v>
      </c>
      <c r="B1913" s="86">
        <v>599765</v>
      </c>
      <c r="C1913" s="1">
        <v>42893</v>
      </c>
      <c r="D1913" s="56" t="s">
        <v>634</v>
      </c>
      <c r="E1913" s="56" t="s">
        <v>635</v>
      </c>
      <c r="F1913" s="56" t="s">
        <v>334</v>
      </c>
      <c r="G1913" s="56" t="s">
        <v>335</v>
      </c>
      <c r="H1913" s="56" t="s">
        <v>336</v>
      </c>
      <c r="I1913" s="56" t="s">
        <v>636</v>
      </c>
      <c r="K1913" s="56" t="s">
        <v>337</v>
      </c>
      <c r="L1913" s="56" t="s">
        <v>545</v>
      </c>
      <c r="M1913" s="56" t="s">
        <v>637</v>
      </c>
      <c r="N1913" s="56" t="s">
        <v>1043</v>
      </c>
      <c r="O1913" s="56" t="s">
        <v>943</v>
      </c>
      <c r="P1913" s="1" t="s">
        <v>188</v>
      </c>
      <c r="Q1913" s="56" t="s">
        <v>241</v>
      </c>
      <c r="R1913" s="56" t="s">
        <v>339</v>
      </c>
      <c r="S1913" s="56">
        <v>177668</v>
      </c>
      <c r="T1913" s="1" t="s">
        <v>653</v>
      </c>
      <c r="U1913" s="56">
        <v>41609</v>
      </c>
      <c r="V1913" s="56">
        <v>42916</v>
      </c>
      <c r="W1913" s="56">
        <v>41608</v>
      </c>
      <c r="X1913" s="56">
        <v>42916</v>
      </c>
      <c r="Y1913" s="56" t="s">
        <v>340</v>
      </c>
      <c r="Z1913" s="56" t="s">
        <v>341</v>
      </c>
      <c r="AA1913" s="56" t="s">
        <v>347</v>
      </c>
      <c r="AB1913" s="56" t="s">
        <v>343</v>
      </c>
      <c r="AC1913" s="56" t="s">
        <v>342</v>
      </c>
      <c r="AD1913" s="56" t="s">
        <v>347</v>
      </c>
      <c r="AE1913" s="56" t="s">
        <v>334</v>
      </c>
      <c r="AF1913" s="56" t="s">
        <v>292</v>
      </c>
      <c r="AG1913" s="56">
        <v>2015</v>
      </c>
      <c r="AH1913" s="56" t="s">
        <v>80</v>
      </c>
      <c r="AI1913" s="56" t="s">
        <v>348</v>
      </c>
      <c r="AJ1913" s="56">
        <v>0</v>
      </c>
      <c r="AM1913" s="56">
        <v>42845</v>
      </c>
      <c r="AN1913" s="56" t="s">
        <v>987</v>
      </c>
      <c r="AO1913" s="1">
        <v>41578</v>
      </c>
      <c r="AP1913" s="56" t="s">
        <v>548</v>
      </c>
      <c r="AQ1913" s="56">
        <v>71483</v>
      </c>
      <c r="AR1913" s="56">
        <v>0</v>
      </c>
      <c r="AS1913" s="56" t="s">
        <v>346</v>
      </c>
      <c r="BB1913" s="56" t="s">
        <v>339</v>
      </c>
      <c r="BC1913" s="56" t="s">
        <v>263</v>
      </c>
      <c r="BD1913" s="56" t="s">
        <v>349</v>
      </c>
      <c r="BE1913" s="56" t="s">
        <v>347</v>
      </c>
      <c r="BF1913" s="56" t="s">
        <v>334</v>
      </c>
      <c r="BG1913" s="56" t="s">
        <v>640</v>
      </c>
      <c r="BH1913" s="56">
        <v>0</v>
      </c>
      <c r="BI1913" s="56">
        <v>0</v>
      </c>
      <c r="BJ1913" s="56">
        <v>1</v>
      </c>
    </row>
    <row r="1914" spans="1:62" hidden="1" x14ac:dyDescent="0.3">
      <c r="A1914" s="56">
        <v>49223786</v>
      </c>
      <c r="B1914" s="86">
        <v>599765</v>
      </c>
      <c r="C1914" s="1">
        <v>42893</v>
      </c>
      <c r="D1914" s="56" t="s">
        <v>634</v>
      </c>
      <c r="E1914" s="56" t="s">
        <v>635</v>
      </c>
      <c r="F1914" s="56" t="s">
        <v>334</v>
      </c>
      <c r="G1914" s="56" t="s">
        <v>335</v>
      </c>
      <c r="H1914" s="56" t="s">
        <v>336</v>
      </c>
      <c r="I1914" s="56" t="s">
        <v>636</v>
      </c>
      <c r="K1914" s="56" t="s">
        <v>337</v>
      </c>
      <c r="L1914" s="56" t="s">
        <v>545</v>
      </c>
      <c r="M1914" s="56" t="s">
        <v>637</v>
      </c>
      <c r="N1914" s="56" t="s">
        <v>1043</v>
      </c>
      <c r="O1914" s="56" t="s">
        <v>943</v>
      </c>
      <c r="P1914" s="1" t="s">
        <v>188</v>
      </c>
      <c r="Q1914" s="56" t="s">
        <v>241</v>
      </c>
      <c r="R1914" s="56" t="s">
        <v>339</v>
      </c>
      <c r="S1914" s="56">
        <v>177668</v>
      </c>
      <c r="T1914" s="1" t="s">
        <v>653</v>
      </c>
      <c r="U1914" s="56">
        <v>41609</v>
      </c>
      <c r="V1914" s="56">
        <v>42916</v>
      </c>
      <c r="W1914" s="56">
        <v>41608</v>
      </c>
      <c r="X1914" s="56">
        <v>42916</v>
      </c>
      <c r="Y1914" s="56" t="s">
        <v>340</v>
      </c>
      <c r="Z1914" s="56" t="s">
        <v>341</v>
      </c>
      <c r="AA1914" s="56" t="s">
        <v>347</v>
      </c>
      <c r="AB1914" s="56" t="s">
        <v>343</v>
      </c>
      <c r="AC1914" s="56" t="s">
        <v>342</v>
      </c>
      <c r="AD1914" s="56" t="s">
        <v>347</v>
      </c>
      <c r="AE1914" s="56" t="s">
        <v>334</v>
      </c>
      <c r="AF1914" s="56" t="s">
        <v>292</v>
      </c>
      <c r="AG1914" s="56">
        <v>2017</v>
      </c>
      <c r="AH1914" s="56" t="s">
        <v>80</v>
      </c>
      <c r="AI1914" s="56" t="s">
        <v>344</v>
      </c>
      <c r="AJ1914" s="56">
        <v>0</v>
      </c>
      <c r="AM1914" s="56">
        <v>42845</v>
      </c>
      <c r="AN1914" s="56" t="s">
        <v>987</v>
      </c>
      <c r="AO1914" s="1">
        <v>42870</v>
      </c>
      <c r="AP1914" s="56" t="s">
        <v>987</v>
      </c>
      <c r="AQ1914" s="56">
        <v>71483</v>
      </c>
      <c r="AR1914" s="56">
        <v>0</v>
      </c>
      <c r="AS1914" s="56" t="s">
        <v>346</v>
      </c>
      <c r="BB1914" s="56" t="s">
        <v>339</v>
      </c>
      <c r="BC1914" s="56" t="s">
        <v>263</v>
      </c>
      <c r="BD1914" s="56" t="s">
        <v>349</v>
      </c>
      <c r="BE1914" s="56" t="s">
        <v>347</v>
      </c>
      <c r="BF1914" s="56" t="s">
        <v>334</v>
      </c>
      <c r="BG1914" s="56" t="s">
        <v>640</v>
      </c>
      <c r="BH1914" s="56">
        <v>0</v>
      </c>
      <c r="BI1914" s="56">
        <v>0</v>
      </c>
      <c r="BJ1914" s="56">
        <v>1</v>
      </c>
    </row>
    <row r="1915" spans="1:62" hidden="1" x14ac:dyDescent="0.3">
      <c r="A1915" s="56">
        <v>49223868</v>
      </c>
      <c r="B1915" s="86">
        <v>599765</v>
      </c>
      <c r="C1915" s="1">
        <v>42893</v>
      </c>
      <c r="D1915" s="56" t="s">
        <v>634</v>
      </c>
      <c r="E1915" s="56" t="s">
        <v>635</v>
      </c>
      <c r="F1915" s="56" t="s">
        <v>334</v>
      </c>
      <c r="G1915" s="56" t="s">
        <v>335</v>
      </c>
      <c r="H1915" s="56" t="s">
        <v>336</v>
      </c>
      <c r="I1915" s="56" t="s">
        <v>636</v>
      </c>
      <c r="K1915" s="56" t="s">
        <v>337</v>
      </c>
      <c r="L1915" s="56" t="s">
        <v>545</v>
      </c>
      <c r="M1915" s="56" t="s">
        <v>637</v>
      </c>
      <c r="N1915" s="56" t="s">
        <v>1043</v>
      </c>
      <c r="O1915" s="56" t="s">
        <v>943</v>
      </c>
      <c r="P1915" s="1" t="s">
        <v>188</v>
      </c>
      <c r="Q1915" s="56" t="s">
        <v>552</v>
      </c>
      <c r="R1915" s="56" t="s">
        <v>339</v>
      </c>
      <c r="S1915" s="56">
        <v>169965</v>
      </c>
      <c r="T1915" s="1" t="s">
        <v>447</v>
      </c>
      <c r="U1915" s="56">
        <v>41609</v>
      </c>
      <c r="V1915" s="56">
        <v>42916</v>
      </c>
      <c r="W1915" s="56">
        <v>41579</v>
      </c>
      <c r="X1915" s="56">
        <v>42916</v>
      </c>
      <c r="Y1915" s="56" t="s">
        <v>340</v>
      </c>
      <c r="AA1915" s="56" t="s">
        <v>347</v>
      </c>
      <c r="AB1915" s="56" t="s">
        <v>343</v>
      </c>
      <c r="AC1915" s="56" t="s">
        <v>342</v>
      </c>
      <c r="AD1915" s="56" t="s">
        <v>347</v>
      </c>
      <c r="AE1915" s="56" t="s">
        <v>334</v>
      </c>
      <c r="AF1915" s="56" t="s">
        <v>291</v>
      </c>
      <c r="AG1915" s="56">
        <v>2017</v>
      </c>
      <c r="AH1915" s="56" t="s">
        <v>80</v>
      </c>
      <c r="AI1915" s="56" t="s">
        <v>348</v>
      </c>
      <c r="AJ1915" s="56">
        <v>2</v>
      </c>
      <c r="AK1915" s="1">
        <v>42735</v>
      </c>
      <c r="AL1915" s="56" t="s">
        <v>913</v>
      </c>
      <c r="AM1915" s="56">
        <v>42748</v>
      </c>
      <c r="AN1915" s="56" t="s">
        <v>638</v>
      </c>
      <c r="AO1915" s="1">
        <v>42748</v>
      </c>
      <c r="AP1915" s="56" t="s">
        <v>638</v>
      </c>
      <c r="AQ1915" s="56">
        <v>38016</v>
      </c>
      <c r="AR1915" s="56">
        <v>0</v>
      </c>
      <c r="AS1915" s="56" t="s">
        <v>346</v>
      </c>
      <c r="BB1915" s="56" t="s">
        <v>339</v>
      </c>
      <c r="BC1915" s="56" t="s">
        <v>263</v>
      </c>
      <c r="BD1915" s="56" t="s">
        <v>349</v>
      </c>
      <c r="BE1915" s="56" t="s">
        <v>347</v>
      </c>
      <c r="BF1915" s="56" t="s">
        <v>334</v>
      </c>
      <c r="BG1915" s="56" t="s">
        <v>640</v>
      </c>
      <c r="BH1915" s="56">
        <v>0</v>
      </c>
      <c r="BI1915" s="56">
        <v>0</v>
      </c>
      <c r="BJ1915" s="56">
        <v>1</v>
      </c>
    </row>
    <row r="1916" spans="1:62" hidden="1" x14ac:dyDescent="0.3">
      <c r="A1916" s="56">
        <v>49223852</v>
      </c>
      <c r="B1916" s="86">
        <v>599765</v>
      </c>
      <c r="C1916" s="1">
        <v>42893</v>
      </c>
      <c r="D1916" s="56" t="s">
        <v>634</v>
      </c>
      <c r="E1916" s="56" t="s">
        <v>635</v>
      </c>
      <c r="F1916" s="56" t="s">
        <v>334</v>
      </c>
      <c r="G1916" s="56" t="s">
        <v>335</v>
      </c>
      <c r="H1916" s="56" t="s">
        <v>336</v>
      </c>
      <c r="I1916" s="56" t="s">
        <v>636</v>
      </c>
      <c r="K1916" s="56" t="s">
        <v>337</v>
      </c>
      <c r="L1916" s="56" t="s">
        <v>545</v>
      </c>
      <c r="M1916" s="56" t="s">
        <v>637</v>
      </c>
      <c r="N1916" s="56" t="s">
        <v>1043</v>
      </c>
      <c r="O1916" s="56" t="s">
        <v>943</v>
      </c>
      <c r="P1916" s="1" t="s">
        <v>188</v>
      </c>
      <c r="Q1916" s="56" t="s">
        <v>241</v>
      </c>
      <c r="R1916" s="56" t="s">
        <v>339</v>
      </c>
      <c r="S1916" s="56">
        <v>169866</v>
      </c>
      <c r="T1916" s="1" t="s">
        <v>195</v>
      </c>
      <c r="U1916" s="56">
        <v>41609</v>
      </c>
      <c r="V1916" s="56">
        <v>42916</v>
      </c>
      <c r="W1916" s="56">
        <v>41579</v>
      </c>
      <c r="X1916" s="56">
        <v>42916</v>
      </c>
      <c r="Y1916" s="56" t="s">
        <v>340</v>
      </c>
      <c r="Z1916" s="56" t="s">
        <v>341</v>
      </c>
      <c r="AA1916" s="56" t="s">
        <v>342</v>
      </c>
      <c r="AB1916" s="56" t="s">
        <v>343</v>
      </c>
      <c r="AC1916" s="56" t="s">
        <v>342</v>
      </c>
      <c r="AD1916" s="56" t="s">
        <v>347</v>
      </c>
      <c r="AE1916" s="56" t="s">
        <v>334</v>
      </c>
      <c r="AF1916" s="56" t="s">
        <v>291</v>
      </c>
      <c r="AG1916" s="56">
        <v>2016</v>
      </c>
      <c r="AH1916" s="56" t="s">
        <v>80</v>
      </c>
      <c r="AI1916" s="56" t="s">
        <v>348</v>
      </c>
      <c r="AJ1916" s="56">
        <v>1</v>
      </c>
      <c r="AK1916" s="1">
        <v>42369</v>
      </c>
      <c r="AL1916" s="56" t="s">
        <v>663</v>
      </c>
      <c r="AM1916" s="56">
        <v>42845</v>
      </c>
      <c r="AN1916" s="56" t="s">
        <v>987</v>
      </c>
      <c r="AO1916" s="1">
        <v>42387</v>
      </c>
      <c r="AP1916" s="56" t="s">
        <v>638</v>
      </c>
      <c r="AQ1916" s="56">
        <v>252</v>
      </c>
      <c r="AR1916" s="56">
        <v>0</v>
      </c>
      <c r="AS1916" s="56" t="s">
        <v>346</v>
      </c>
      <c r="BB1916" s="56" t="s">
        <v>339</v>
      </c>
      <c r="BC1916" s="56" t="s">
        <v>263</v>
      </c>
      <c r="BD1916" s="56" t="s">
        <v>349</v>
      </c>
      <c r="BE1916" s="56" t="s">
        <v>347</v>
      </c>
      <c r="BF1916" s="56" t="s">
        <v>334</v>
      </c>
      <c r="BG1916" s="56" t="s">
        <v>640</v>
      </c>
      <c r="BH1916" s="56">
        <v>0</v>
      </c>
      <c r="BI1916" s="56">
        <v>0</v>
      </c>
      <c r="BJ1916" s="56">
        <v>1</v>
      </c>
    </row>
    <row r="1917" spans="1:62" hidden="1" x14ac:dyDescent="0.3">
      <c r="A1917" s="56">
        <v>49223837</v>
      </c>
      <c r="B1917" s="86">
        <v>599765</v>
      </c>
      <c r="C1917" s="1">
        <v>42893</v>
      </c>
      <c r="D1917" s="56" t="s">
        <v>634</v>
      </c>
      <c r="E1917" s="56" t="s">
        <v>635</v>
      </c>
      <c r="F1917" s="56" t="s">
        <v>334</v>
      </c>
      <c r="G1917" s="56" t="s">
        <v>335</v>
      </c>
      <c r="H1917" s="56" t="s">
        <v>336</v>
      </c>
      <c r="I1917" s="56" t="s">
        <v>636</v>
      </c>
      <c r="K1917" s="56" t="s">
        <v>337</v>
      </c>
      <c r="L1917" s="56" t="s">
        <v>545</v>
      </c>
      <c r="M1917" s="56" t="s">
        <v>637</v>
      </c>
      <c r="N1917" s="56" t="s">
        <v>1043</v>
      </c>
      <c r="O1917" s="56" t="s">
        <v>943</v>
      </c>
      <c r="P1917" s="1" t="s">
        <v>188</v>
      </c>
      <c r="Q1917" s="56" t="s">
        <v>241</v>
      </c>
      <c r="R1917" s="56" t="s">
        <v>339</v>
      </c>
      <c r="S1917" s="56">
        <v>169825</v>
      </c>
      <c r="T1917" s="1" t="s">
        <v>189</v>
      </c>
      <c r="U1917" s="56">
        <v>41609</v>
      </c>
      <c r="V1917" s="56">
        <v>42916</v>
      </c>
      <c r="W1917" s="56">
        <v>41579</v>
      </c>
      <c r="X1917" s="56">
        <v>42916</v>
      </c>
      <c r="Y1917" s="56" t="s">
        <v>340</v>
      </c>
      <c r="Z1917" s="56" t="s">
        <v>341</v>
      </c>
      <c r="AA1917" s="56" t="s">
        <v>342</v>
      </c>
      <c r="AB1917" s="56" t="s">
        <v>343</v>
      </c>
      <c r="AC1917" s="56" t="s">
        <v>342</v>
      </c>
      <c r="AD1917" s="56" t="s">
        <v>342</v>
      </c>
      <c r="AE1917" s="56" t="s">
        <v>334</v>
      </c>
      <c r="AF1917" s="56" t="s">
        <v>291</v>
      </c>
      <c r="AG1917" s="56">
        <v>2016</v>
      </c>
      <c r="AH1917" s="56" t="s">
        <v>80</v>
      </c>
      <c r="AI1917" s="56" t="s">
        <v>348</v>
      </c>
      <c r="AJ1917" s="56">
        <v>0</v>
      </c>
      <c r="AK1917" s="1">
        <v>42369</v>
      </c>
      <c r="AM1917" s="56">
        <v>42845</v>
      </c>
      <c r="AN1917" s="56" t="s">
        <v>987</v>
      </c>
      <c r="AO1917" s="1">
        <v>42387</v>
      </c>
      <c r="AP1917" s="56" t="s">
        <v>638</v>
      </c>
      <c r="AQ1917" s="56">
        <v>247</v>
      </c>
      <c r="AR1917" s="56">
        <v>0</v>
      </c>
      <c r="AS1917" s="56" t="s">
        <v>346</v>
      </c>
      <c r="BB1917" s="56" t="s">
        <v>339</v>
      </c>
      <c r="BC1917" s="56" t="s">
        <v>263</v>
      </c>
      <c r="BD1917" s="56" t="s">
        <v>349</v>
      </c>
      <c r="BE1917" s="56" t="s">
        <v>347</v>
      </c>
      <c r="BF1917" s="56" t="s">
        <v>334</v>
      </c>
      <c r="BG1917" s="56" t="s">
        <v>640</v>
      </c>
      <c r="BH1917" s="56">
        <v>0</v>
      </c>
      <c r="BI1917" s="56">
        <v>0</v>
      </c>
      <c r="BJ1917" s="56">
        <v>1</v>
      </c>
    </row>
    <row r="1918" spans="1:62" hidden="1" x14ac:dyDescent="0.3">
      <c r="A1918" s="56">
        <v>49223829</v>
      </c>
      <c r="B1918" s="86">
        <v>599765</v>
      </c>
      <c r="C1918" s="1">
        <v>42893</v>
      </c>
      <c r="D1918" s="56" t="s">
        <v>634</v>
      </c>
      <c r="E1918" s="56" t="s">
        <v>635</v>
      </c>
      <c r="F1918" s="56" t="s">
        <v>334</v>
      </c>
      <c r="G1918" s="56" t="s">
        <v>335</v>
      </c>
      <c r="H1918" s="56" t="s">
        <v>336</v>
      </c>
      <c r="I1918" s="56" t="s">
        <v>636</v>
      </c>
      <c r="K1918" s="56" t="s">
        <v>337</v>
      </c>
      <c r="L1918" s="56" t="s">
        <v>545</v>
      </c>
      <c r="M1918" s="56" t="s">
        <v>637</v>
      </c>
      <c r="N1918" s="56" t="s">
        <v>1043</v>
      </c>
      <c r="O1918" s="56" t="s">
        <v>943</v>
      </c>
      <c r="P1918" s="1" t="s">
        <v>188</v>
      </c>
      <c r="Q1918" s="56" t="s">
        <v>241</v>
      </c>
      <c r="R1918" s="56" t="s">
        <v>339</v>
      </c>
      <c r="S1918" s="56">
        <v>169826</v>
      </c>
      <c r="T1918" s="1" t="s">
        <v>652</v>
      </c>
      <c r="U1918" s="56">
        <v>41609</v>
      </c>
      <c r="V1918" s="56">
        <v>42916</v>
      </c>
      <c r="W1918" s="56">
        <v>41579</v>
      </c>
      <c r="X1918" s="56">
        <v>42916</v>
      </c>
      <c r="Y1918" s="56" t="s">
        <v>340</v>
      </c>
      <c r="Z1918" s="56" t="s">
        <v>341</v>
      </c>
      <c r="AA1918" s="56" t="s">
        <v>347</v>
      </c>
      <c r="AB1918" s="56" t="s">
        <v>343</v>
      </c>
      <c r="AC1918" s="56" t="s">
        <v>342</v>
      </c>
      <c r="AD1918" s="56" t="s">
        <v>342</v>
      </c>
      <c r="AE1918" s="56" t="s">
        <v>334</v>
      </c>
      <c r="AF1918" s="56" t="s">
        <v>292</v>
      </c>
      <c r="AG1918" s="56">
        <v>2016</v>
      </c>
      <c r="AH1918" s="56" t="s">
        <v>80</v>
      </c>
      <c r="AI1918" s="56" t="s">
        <v>348</v>
      </c>
      <c r="AJ1918" s="56">
        <v>0</v>
      </c>
      <c r="AM1918" s="56">
        <v>42845</v>
      </c>
      <c r="AN1918" s="56" t="s">
        <v>987</v>
      </c>
      <c r="AO1918" s="1">
        <v>42870</v>
      </c>
      <c r="AP1918" s="56" t="s">
        <v>987</v>
      </c>
      <c r="AQ1918" s="56">
        <v>69941</v>
      </c>
      <c r="AR1918" s="56">
        <v>0</v>
      </c>
      <c r="AS1918" s="56" t="s">
        <v>346</v>
      </c>
      <c r="BB1918" s="56" t="s">
        <v>339</v>
      </c>
      <c r="BC1918" s="56" t="s">
        <v>263</v>
      </c>
      <c r="BD1918" s="56" t="s">
        <v>349</v>
      </c>
      <c r="BE1918" s="56" t="s">
        <v>347</v>
      </c>
      <c r="BF1918" s="56" t="s">
        <v>334</v>
      </c>
      <c r="BG1918" s="56" t="s">
        <v>640</v>
      </c>
      <c r="BH1918" s="56">
        <v>0</v>
      </c>
      <c r="BI1918" s="56">
        <v>0</v>
      </c>
      <c r="BJ1918" s="56">
        <v>1</v>
      </c>
    </row>
    <row r="1919" spans="1:62" hidden="1" x14ac:dyDescent="0.3">
      <c r="A1919" s="56">
        <v>49223825</v>
      </c>
      <c r="B1919" s="86">
        <v>599765</v>
      </c>
      <c r="C1919" s="1">
        <v>42893</v>
      </c>
      <c r="D1919" s="56" t="s">
        <v>634</v>
      </c>
      <c r="E1919" s="56" t="s">
        <v>635</v>
      </c>
      <c r="F1919" s="56" t="s">
        <v>334</v>
      </c>
      <c r="G1919" s="56" t="s">
        <v>335</v>
      </c>
      <c r="H1919" s="56" t="s">
        <v>336</v>
      </c>
      <c r="I1919" s="56" t="s">
        <v>636</v>
      </c>
      <c r="K1919" s="56" t="s">
        <v>337</v>
      </c>
      <c r="L1919" s="56" t="s">
        <v>545</v>
      </c>
      <c r="M1919" s="56" t="s">
        <v>637</v>
      </c>
      <c r="N1919" s="56" t="s">
        <v>1043</v>
      </c>
      <c r="O1919" s="56" t="s">
        <v>943</v>
      </c>
      <c r="P1919" s="1" t="s">
        <v>188</v>
      </c>
      <c r="Q1919" s="56" t="s">
        <v>241</v>
      </c>
      <c r="R1919" s="56" t="s">
        <v>339</v>
      </c>
      <c r="S1919" s="56">
        <v>169826</v>
      </c>
      <c r="T1919" s="1" t="s">
        <v>652</v>
      </c>
      <c r="U1919" s="56">
        <v>41609</v>
      </c>
      <c r="V1919" s="56">
        <v>42916</v>
      </c>
      <c r="W1919" s="56">
        <v>41579</v>
      </c>
      <c r="X1919" s="56">
        <v>42916</v>
      </c>
      <c r="Y1919" s="56" t="s">
        <v>340</v>
      </c>
      <c r="Z1919" s="56" t="s">
        <v>341</v>
      </c>
      <c r="AA1919" s="56" t="s">
        <v>347</v>
      </c>
      <c r="AB1919" s="56" t="s">
        <v>343</v>
      </c>
      <c r="AC1919" s="56" t="s">
        <v>342</v>
      </c>
      <c r="AD1919" s="56" t="s">
        <v>342</v>
      </c>
      <c r="AE1919" s="56" t="s">
        <v>334</v>
      </c>
      <c r="AF1919" s="56" t="s">
        <v>292</v>
      </c>
      <c r="AG1919" s="56">
        <v>2014</v>
      </c>
      <c r="AH1919" s="56" t="s">
        <v>80</v>
      </c>
      <c r="AI1919" s="56" t="s">
        <v>348</v>
      </c>
      <c r="AJ1919" s="56">
        <v>0</v>
      </c>
      <c r="AM1919" s="56">
        <v>42845</v>
      </c>
      <c r="AN1919" s="56" t="s">
        <v>987</v>
      </c>
      <c r="AO1919" s="1">
        <v>41494</v>
      </c>
      <c r="AP1919" s="56" t="s">
        <v>548</v>
      </c>
      <c r="AQ1919" s="56">
        <v>69941</v>
      </c>
      <c r="AR1919" s="56">
        <v>0</v>
      </c>
      <c r="AS1919" s="56" t="s">
        <v>346</v>
      </c>
      <c r="BB1919" s="56" t="s">
        <v>339</v>
      </c>
      <c r="BC1919" s="56" t="s">
        <v>263</v>
      </c>
      <c r="BD1919" s="56" t="s">
        <v>349</v>
      </c>
      <c r="BE1919" s="56" t="s">
        <v>347</v>
      </c>
      <c r="BF1919" s="56" t="s">
        <v>334</v>
      </c>
      <c r="BG1919" s="56" t="s">
        <v>640</v>
      </c>
      <c r="BH1919" s="56">
        <v>0</v>
      </c>
      <c r="BI1919" s="56">
        <v>0</v>
      </c>
      <c r="BJ1919" s="56">
        <v>1</v>
      </c>
    </row>
    <row r="1920" spans="1:62" hidden="1" x14ac:dyDescent="0.3">
      <c r="A1920" s="56">
        <v>49223823</v>
      </c>
      <c r="B1920" s="86">
        <v>599765</v>
      </c>
      <c r="C1920" s="1">
        <v>42893</v>
      </c>
      <c r="D1920" s="56" t="s">
        <v>634</v>
      </c>
      <c r="E1920" s="56" t="s">
        <v>635</v>
      </c>
      <c r="F1920" s="56" t="s">
        <v>334</v>
      </c>
      <c r="G1920" s="56" t="s">
        <v>335</v>
      </c>
      <c r="H1920" s="56" t="s">
        <v>336</v>
      </c>
      <c r="I1920" s="56" t="s">
        <v>636</v>
      </c>
      <c r="K1920" s="56" t="s">
        <v>337</v>
      </c>
      <c r="L1920" s="56" t="s">
        <v>545</v>
      </c>
      <c r="M1920" s="56" t="s">
        <v>637</v>
      </c>
      <c r="N1920" s="56" t="s">
        <v>1043</v>
      </c>
      <c r="O1920" s="56" t="s">
        <v>943</v>
      </c>
      <c r="P1920" s="1" t="s">
        <v>188</v>
      </c>
      <c r="Q1920" s="56" t="s">
        <v>241</v>
      </c>
      <c r="R1920" s="56" t="s">
        <v>339</v>
      </c>
      <c r="S1920" s="56">
        <v>169826</v>
      </c>
      <c r="T1920" s="1" t="s">
        <v>652</v>
      </c>
      <c r="U1920" s="56">
        <v>41609</v>
      </c>
      <c r="V1920" s="56">
        <v>42916</v>
      </c>
      <c r="W1920" s="56">
        <v>41579</v>
      </c>
      <c r="X1920" s="56">
        <v>42916</v>
      </c>
      <c r="Y1920" s="56" t="s">
        <v>340</v>
      </c>
      <c r="Z1920" s="56" t="s">
        <v>341</v>
      </c>
      <c r="AA1920" s="56" t="s">
        <v>347</v>
      </c>
      <c r="AB1920" s="56" t="s">
        <v>343</v>
      </c>
      <c r="AC1920" s="56" t="s">
        <v>342</v>
      </c>
      <c r="AD1920" s="56" t="s">
        <v>342</v>
      </c>
      <c r="AE1920" s="56" t="s">
        <v>334</v>
      </c>
      <c r="AF1920" s="56" t="s">
        <v>291</v>
      </c>
      <c r="AG1920" s="56">
        <v>2016</v>
      </c>
      <c r="AH1920" s="56" t="s">
        <v>80</v>
      </c>
      <c r="AI1920" s="56" t="s">
        <v>344</v>
      </c>
      <c r="AJ1920" s="56">
        <v>0</v>
      </c>
      <c r="AK1920" s="1">
        <v>42551</v>
      </c>
      <c r="AM1920" s="56">
        <v>42845</v>
      </c>
      <c r="AN1920" s="56" t="s">
        <v>987</v>
      </c>
      <c r="AO1920" s="1">
        <v>42572</v>
      </c>
      <c r="AP1920" s="56" t="s">
        <v>638</v>
      </c>
      <c r="AQ1920" s="56">
        <v>69941</v>
      </c>
      <c r="AR1920" s="56">
        <v>0</v>
      </c>
      <c r="AS1920" s="56" t="s">
        <v>346</v>
      </c>
      <c r="BB1920" s="56" t="s">
        <v>339</v>
      </c>
      <c r="BC1920" s="56" t="s">
        <v>263</v>
      </c>
      <c r="BD1920" s="56" t="s">
        <v>349</v>
      </c>
      <c r="BE1920" s="56" t="s">
        <v>347</v>
      </c>
      <c r="BF1920" s="56" t="s">
        <v>334</v>
      </c>
      <c r="BG1920" s="56" t="s">
        <v>640</v>
      </c>
      <c r="BH1920" s="56">
        <v>0</v>
      </c>
      <c r="BI1920" s="56">
        <v>0</v>
      </c>
      <c r="BJ1920" s="56">
        <v>1</v>
      </c>
    </row>
    <row r="1921" spans="1:62" hidden="1" x14ac:dyDescent="0.3">
      <c r="A1921" s="56">
        <v>49223824</v>
      </c>
      <c r="B1921" s="86">
        <v>599765</v>
      </c>
      <c r="C1921" s="1">
        <v>42893</v>
      </c>
      <c r="D1921" s="56" t="s">
        <v>634</v>
      </c>
      <c r="E1921" s="56" t="s">
        <v>635</v>
      </c>
      <c r="F1921" s="56" t="s">
        <v>334</v>
      </c>
      <c r="G1921" s="56" t="s">
        <v>335</v>
      </c>
      <c r="H1921" s="56" t="s">
        <v>336</v>
      </c>
      <c r="I1921" s="56" t="s">
        <v>636</v>
      </c>
      <c r="K1921" s="56" t="s">
        <v>337</v>
      </c>
      <c r="L1921" s="56" t="s">
        <v>545</v>
      </c>
      <c r="M1921" s="56" t="s">
        <v>637</v>
      </c>
      <c r="N1921" s="56" t="s">
        <v>1043</v>
      </c>
      <c r="O1921" s="56" t="s">
        <v>943</v>
      </c>
      <c r="P1921" s="1" t="s">
        <v>188</v>
      </c>
      <c r="Q1921" s="56" t="s">
        <v>241</v>
      </c>
      <c r="R1921" s="56" t="s">
        <v>339</v>
      </c>
      <c r="S1921" s="56">
        <v>169826</v>
      </c>
      <c r="T1921" s="1" t="s">
        <v>652</v>
      </c>
      <c r="U1921" s="56">
        <v>41609</v>
      </c>
      <c r="V1921" s="56">
        <v>42916</v>
      </c>
      <c r="W1921" s="56">
        <v>41579</v>
      </c>
      <c r="X1921" s="56">
        <v>42916</v>
      </c>
      <c r="Y1921" s="56" t="s">
        <v>340</v>
      </c>
      <c r="Z1921" s="56" t="s">
        <v>341</v>
      </c>
      <c r="AA1921" s="56" t="s">
        <v>347</v>
      </c>
      <c r="AB1921" s="56" t="s">
        <v>343</v>
      </c>
      <c r="AC1921" s="56" t="s">
        <v>342</v>
      </c>
      <c r="AD1921" s="56" t="s">
        <v>342</v>
      </c>
      <c r="AE1921" s="56" t="s">
        <v>334</v>
      </c>
      <c r="AF1921" s="56" t="s">
        <v>291</v>
      </c>
      <c r="AG1921" s="56">
        <v>2017</v>
      </c>
      <c r="AH1921" s="56" t="s">
        <v>80</v>
      </c>
      <c r="AI1921" s="56" t="s">
        <v>348</v>
      </c>
      <c r="AJ1921" s="56">
        <v>0</v>
      </c>
      <c r="AK1921" s="1">
        <v>42735</v>
      </c>
      <c r="AM1921" s="56">
        <v>42845</v>
      </c>
      <c r="AN1921" s="56" t="s">
        <v>987</v>
      </c>
      <c r="AO1921" s="1">
        <v>42748</v>
      </c>
      <c r="AP1921" s="56" t="s">
        <v>638</v>
      </c>
      <c r="AQ1921" s="56">
        <v>69941</v>
      </c>
      <c r="AR1921" s="56">
        <v>0</v>
      </c>
      <c r="AS1921" s="56" t="s">
        <v>346</v>
      </c>
      <c r="BB1921" s="56" t="s">
        <v>339</v>
      </c>
      <c r="BC1921" s="56" t="s">
        <v>263</v>
      </c>
      <c r="BD1921" s="56" t="s">
        <v>349</v>
      </c>
      <c r="BE1921" s="56" t="s">
        <v>347</v>
      </c>
      <c r="BF1921" s="56" t="s">
        <v>334</v>
      </c>
      <c r="BG1921" s="56" t="s">
        <v>640</v>
      </c>
      <c r="BH1921" s="56">
        <v>0</v>
      </c>
      <c r="BI1921" s="56">
        <v>0</v>
      </c>
      <c r="BJ1921" s="56">
        <v>1</v>
      </c>
    </row>
    <row r="1922" spans="1:62" hidden="1" x14ac:dyDescent="0.3">
      <c r="A1922" s="56">
        <v>49223828</v>
      </c>
      <c r="B1922" s="86">
        <v>599765</v>
      </c>
      <c r="C1922" s="1">
        <v>42893</v>
      </c>
      <c r="D1922" s="56" t="s">
        <v>634</v>
      </c>
      <c r="E1922" s="56" t="s">
        <v>635</v>
      </c>
      <c r="F1922" s="56" t="s">
        <v>334</v>
      </c>
      <c r="G1922" s="56" t="s">
        <v>335</v>
      </c>
      <c r="H1922" s="56" t="s">
        <v>336</v>
      </c>
      <c r="I1922" s="56" t="s">
        <v>636</v>
      </c>
      <c r="K1922" s="56" t="s">
        <v>337</v>
      </c>
      <c r="L1922" s="56" t="s">
        <v>545</v>
      </c>
      <c r="M1922" s="56" t="s">
        <v>637</v>
      </c>
      <c r="N1922" s="56" t="s">
        <v>1043</v>
      </c>
      <c r="O1922" s="56" t="s">
        <v>943</v>
      </c>
      <c r="P1922" s="1" t="s">
        <v>188</v>
      </c>
      <c r="Q1922" s="56" t="s">
        <v>241</v>
      </c>
      <c r="R1922" s="56" t="s">
        <v>339</v>
      </c>
      <c r="S1922" s="56">
        <v>169826</v>
      </c>
      <c r="T1922" s="1" t="s">
        <v>652</v>
      </c>
      <c r="U1922" s="56">
        <v>41609</v>
      </c>
      <c r="V1922" s="56">
        <v>42916</v>
      </c>
      <c r="W1922" s="56">
        <v>41579</v>
      </c>
      <c r="X1922" s="56">
        <v>42916</v>
      </c>
      <c r="Y1922" s="56" t="s">
        <v>340</v>
      </c>
      <c r="Z1922" s="56" t="s">
        <v>341</v>
      </c>
      <c r="AA1922" s="56" t="s">
        <v>347</v>
      </c>
      <c r="AB1922" s="56" t="s">
        <v>343</v>
      </c>
      <c r="AC1922" s="56" t="s">
        <v>342</v>
      </c>
      <c r="AD1922" s="56" t="s">
        <v>342</v>
      </c>
      <c r="AE1922" s="56" t="s">
        <v>334</v>
      </c>
      <c r="AF1922" s="56" t="s">
        <v>292</v>
      </c>
      <c r="AG1922" s="56">
        <v>2015</v>
      </c>
      <c r="AH1922" s="56" t="s">
        <v>80</v>
      </c>
      <c r="AI1922" s="56" t="s">
        <v>344</v>
      </c>
      <c r="AJ1922" s="56">
        <v>0</v>
      </c>
      <c r="AM1922" s="56">
        <v>42845</v>
      </c>
      <c r="AN1922" s="56" t="s">
        <v>987</v>
      </c>
      <c r="AO1922" s="1">
        <v>41505</v>
      </c>
      <c r="AP1922" s="56" t="s">
        <v>548</v>
      </c>
      <c r="AQ1922" s="56">
        <v>69941</v>
      </c>
      <c r="AR1922" s="56">
        <v>0</v>
      </c>
      <c r="AS1922" s="56" t="s">
        <v>346</v>
      </c>
      <c r="BB1922" s="56" t="s">
        <v>339</v>
      </c>
      <c r="BC1922" s="56" t="s">
        <v>263</v>
      </c>
      <c r="BD1922" s="56" t="s">
        <v>349</v>
      </c>
      <c r="BE1922" s="56" t="s">
        <v>347</v>
      </c>
      <c r="BF1922" s="56" t="s">
        <v>334</v>
      </c>
      <c r="BG1922" s="56" t="s">
        <v>640</v>
      </c>
      <c r="BH1922" s="56">
        <v>0</v>
      </c>
      <c r="BI1922" s="56">
        <v>0</v>
      </c>
      <c r="BJ1922" s="56">
        <v>1</v>
      </c>
    </row>
    <row r="1923" spans="1:62" hidden="1" x14ac:dyDescent="0.3">
      <c r="A1923" s="56">
        <v>49223826</v>
      </c>
      <c r="B1923" s="86">
        <v>599765</v>
      </c>
      <c r="C1923" s="1">
        <v>42893</v>
      </c>
      <c r="D1923" s="56" t="s">
        <v>634</v>
      </c>
      <c r="E1923" s="56" t="s">
        <v>635</v>
      </c>
      <c r="F1923" s="56" t="s">
        <v>334</v>
      </c>
      <c r="G1923" s="56" t="s">
        <v>335</v>
      </c>
      <c r="H1923" s="56" t="s">
        <v>336</v>
      </c>
      <c r="I1923" s="56" t="s">
        <v>636</v>
      </c>
      <c r="K1923" s="56" t="s">
        <v>337</v>
      </c>
      <c r="L1923" s="56" t="s">
        <v>545</v>
      </c>
      <c r="M1923" s="56" t="s">
        <v>637</v>
      </c>
      <c r="N1923" s="56" t="s">
        <v>1043</v>
      </c>
      <c r="O1923" s="56" t="s">
        <v>943</v>
      </c>
      <c r="P1923" s="1" t="s">
        <v>188</v>
      </c>
      <c r="Q1923" s="56" t="s">
        <v>241</v>
      </c>
      <c r="R1923" s="56" t="s">
        <v>339</v>
      </c>
      <c r="S1923" s="56">
        <v>169826</v>
      </c>
      <c r="T1923" s="1" t="s">
        <v>652</v>
      </c>
      <c r="U1923" s="56">
        <v>41609</v>
      </c>
      <c r="V1923" s="56">
        <v>42916</v>
      </c>
      <c r="W1923" s="56">
        <v>41579</v>
      </c>
      <c r="X1923" s="56">
        <v>42916</v>
      </c>
      <c r="Y1923" s="56" t="s">
        <v>340</v>
      </c>
      <c r="Z1923" s="56" t="s">
        <v>341</v>
      </c>
      <c r="AA1923" s="56" t="s">
        <v>347</v>
      </c>
      <c r="AB1923" s="56" t="s">
        <v>343</v>
      </c>
      <c r="AC1923" s="56" t="s">
        <v>342</v>
      </c>
      <c r="AD1923" s="56" t="s">
        <v>342</v>
      </c>
      <c r="AE1923" s="56" t="s">
        <v>334</v>
      </c>
      <c r="AF1923" s="56" t="s">
        <v>292</v>
      </c>
      <c r="AG1923" s="56">
        <v>2014</v>
      </c>
      <c r="AH1923" s="56" t="s">
        <v>80</v>
      </c>
      <c r="AI1923" s="56" t="s">
        <v>344</v>
      </c>
      <c r="AJ1923" s="56">
        <v>1</v>
      </c>
      <c r="AM1923" s="56">
        <v>42845</v>
      </c>
      <c r="AN1923" s="56" t="s">
        <v>987</v>
      </c>
      <c r="AO1923" s="1">
        <v>41505</v>
      </c>
      <c r="AP1923" s="56" t="s">
        <v>548</v>
      </c>
      <c r="AQ1923" s="56">
        <v>69941</v>
      </c>
      <c r="AR1923" s="56">
        <v>0</v>
      </c>
      <c r="AS1923" s="56" t="s">
        <v>346</v>
      </c>
      <c r="BB1923" s="56" t="s">
        <v>339</v>
      </c>
      <c r="BC1923" s="56" t="s">
        <v>263</v>
      </c>
      <c r="BD1923" s="56" t="s">
        <v>349</v>
      </c>
      <c r="BE1923" s="56" t="s">
        <v>347</v>
      </c>
      <c r="BF1923" s="56" t="s">
        <v>334</v>
      </c>
      <c r="BG1923" s="56" t="s">
        <v>640</v>
      </c>
      <c r="BH1923" s="56">
        <v>0</v>
      </c>
      <c r="BI1923" s="56">
        <v>0</v>
      </c>
      <c r="BJ1923" s="56">
        <v>1</v>
      </c>
    </row>
    <row r="1924" spans="1:62" hidden="1" x14ac:dyDescent="0.3">
      <c r="A1924" s="56">
        <v>49223827</v>
      </c>
      <c r="B1924" s="86">
        <v>599765</v>
      </c>
      <c r="C1924" s="1">
        <v>42893</v>
      </c>
      <c r="D1924" s="56" t="s">
        <v>634</v>
      </c>
      <c r="E1924" s="56" t="s">
        <v>635</v>
      </c>
      <c r="F1924" s="56" t="s">
        <v>334</v>
      </c>
      <c r="G1924" s="56" t="s">
        <v>335</v>
      </c>
      <c r="H1924" s="56" t="s">
        <v>336</v>
      </c>
      <c r="I1924" s="56" t="s">
        <v>636</v>
      </c>
      <c r="K1924" s="56" t="s">
        <v>337</v>
      </c>
      <c r="L1924" s="56" t="s">
        <v>545</v>
      </c>
      <c r="M1924" s="56" t="s">
        <v>637</v>
      </c>
      <c r="N1924" s="56" t="s">
        <v>1043</v>
      </c>
      <c r="O1924" s="56" t="s">
        <v>943</v>
      </c>
      <c r="P1924" s="1" t="s">
        <v>188</v>
      </c>
      <c r="Q1924" s="56" t="s">
        <v>241</v>
      </c>
      <c r="R1924" s="56" t="s">
        <v>339</v>
      </c>
      <c r="S1924" s="56">
        <v>169826</v>
      </c>
      <c r="T1924" s="1" t="s">
        <v>652</v>
      </c>
      <c r="U1924" s="56">
        <v>41609</v>
      </c>
      <c r="V1924" s="56">
        <v>42916</v>
      </c>
      <c r="W1924" s="56">
        <v>41579</v>
      </c>
      <c r="X1924" s="56">
        <v>42916</v>
      </c>
      <c r="Y1924" s="56" t="s">
        <v>340</v>
      </c>
      <c r="Z1924" s="56" t="s">
        <v>341</v>
      </c>
      <c r="AA1924" s="56" t="s">
        <v>347</v>
      </c>
      <c r="AB1924" s="56" t="s">
        <v>343</v>
      </c>
      <c r="AC1924" s="56" t="s">
        <v>342</v>
      </c>
      <c r="AD1924" s="56" t="s">
        <v>342</v>
      </c>
      <c r="AE1924" s="56" t="s">
        <v>334</v>
      </c>
      <c r="AF1924" s="56" t="s">
        <v>292</v>
      </c>
      <c r="AG1924" s="56">
        <v>2015</v>
      </c>
      <c r="AH1924" s="56" t="s">
        <v>80</v>
      </c>
      <c r="AI1924" s="56" t="s">
        <v>348</v>
      </c>
      <c r="AJ1924" s="56">
        <v>0</v>
      </c>
      <c r="AM1924" s="56">
        <v>42845</v>
      </c>
      <c r="AN1924" s="56" t="s">
        <v>987</v>
      </c>
      <c r="AO1924" s="1">
        <v>41505</v>
      </c>
      <c r="AP1924" s="56" t="s">
        <v>548</v>
      </c>
      <c r="AQ1924" s="56">
        <v>69941</v>
      </c>
      <c r="AR1924" s="56">
        <v>0</v>
      </c>
      <c r="AS1924" s="56" t="s">
        <v>346</v>
      </c>
      <c r="BB1924" s="56" t="s">
        <v>339</v>
      </c>
      <c r="BC1924" s="56" t="s">
        <v>263</v>
      </c>
      <c r="BD1924" s="56" t="s">
        <v>349</v>
      </c>
      <c r="BE1924" s="56" t="s">
        <v>347</v>
      </c>
      <c r="BF1924" s="56" t="s">
        <v>334</v>
      </c>
      <c r="BG1924" s="56" t="s">
        <v>640</v>
      </c>
      <c r="BH1924" s="56">
        <v>0</v>
      </c>
      <c r="BI1924" s="56">
        <v>0</v>
      </c>
      <c r="BJ1924" s="56">
        <v>1</v>
      </c>
    </row>
    <row r="1925" spans="1:62" hidden="1" x14ac:dyDescent="0.3">
      <c r="A1925" s="56">
        <v>49223836</v>
      </c>
      <c r="B1925" s="86">
        <v>599765</v>
      </c>
      <c r="C1925" s="1">
        <v>42893</v>
      </c>
      <c r="D1925" s="56" t="s">
        <v>634</v>
      </c>
      <c r="E1925" s="56" t="s">
        <v>635</v>
      </c>
      <c r="F1925" s="56" t="s">
        <v>334</v>
      </c>
      <c r="G1925" s="56" t="s">
        <v>335</v>
      </c>
      <c r="H1925" s="56" t="s">
        <v>336</v>
      </c>
      <c r="I1925" s="56" t="s">
        <v>636</v>
      </c>
      <c r="K1925" s="56" t="s">
        <v>337</v>
      </c>
      <c r="L1925" s="56" t="s">
        <v>545</v>
      </c>
      <c r="M1925" s="56" t="s">
        <v>637</v>
      </c>
      <c r="N1925" s="56" t="s">
        <v>1043</v>
      </c>
      <c r="O1925" s="56" t="s">
        <v>943</v>
      </c>
      <c r="P1925" s="1" t="s">
        <v>188</v>
      </c>
      <c r="Q1925" s="56" t="s">
        <v>241</v>
      </c>
      <c r="R1925" s="56" t="s">
        <v>339</v>
      </c>
      <c r="S1925" s="56">
        <v>169825</v>
      </c>
      <c r="T1925" s="1" t="s">
        <v>189</v>
      </c>
      <c r="U1925" s="56">
        <v>41609</v>
      </c>
      <c r="V1925" s="56">
        <v>42916</v>
      </c>
      <c r="W1925" s="56">
        <v>41579</v>
      </c>
      <c r="X1925" s="56">
        <v>42916</v>
      </c>
      <c r="Y1925" s="56" t="s">
        <v>340</v>
      </c>
      <c r="Z1925" s="56" t="s">
        <v>341</v>
      </c>
      <c r="AA1925" s="56" t="s">
        <v>342</v>
      </c>
      <c r="AB1925" s="56" t="s">
        <v>343</v>
      </c>
      <c r="AC1925" s="56" t="s">
        <v>342</v>
      </c>
      <c r="AD1925" s="56" t="s">
        <v>342</v>
      </c>
      <c r="AE1925" s="56" t="s">
        <v>334</v>
      </c>
      <c r="AF1925" s="56" t="s">
        <v>291</v>
      </c>
      <c r="AG1925" s="56">
        <v>2015</v>
      </c>
      <c r="AH1925" s="56" t="s">
        <v>80</v>
      </c>
      <c r="AI1925" s="56" t="s">
        <v>344</v>
      </c>
      <c r="AJ1925" s="56">
        <v>0</v>
      </c>
      <c r="AK1925" s="1">
        <v>42185</v>
      </c>
      <c r="AM1925" s="56">
        <v>42845</v>
      </c>
      <c r="AN1925" s="56" t="s">
        <v>987</v>
      </c>
      <c r="AO1925" s="1">
        <v>42216</v>
      </c>
      <c r="AP1925" s="56" t="s">
        <v>639</v>
      </c>
      <c r="AQ1925" s="56">
        <v>247</v>
      </c>
      <c r="AR1925" s="56">
        <v>0</v>
      </c>
      <c r="AS1925" s="56" t="s">
        <v>346</v>
      </c>
      <c r="BB1925" s="56" t="s">
        <v>339</v>
      </c>
      <c r="BC1925" s="56" t="s">
        <v>263</v>
      </c>
      <c r="BD1925" s="56" t="s">
        <v>349</v>
      </c>
      <c r="BE1925" s="56" t="s">
        <v>347</v>
      </c>
      <c r="BF1925" s="56" t="s">
        <v>334</v>
      </c>
      <c r="BG1925" s="56" t="s">
        <v>640</v>
      </c>
      <c r="BH1925" s="56">
        <v>0</v>
      </c>
      <c r="BI1925" s="56">
        <v>0</v>
      </c>
      <c r="BJ1925" s="56">
        <v>1</v>
      </c>
    </row>
    <row r="1926" spans="1:62" hidden="1" x14ac:dyDescent="0.3">
      <c r="A1926" s="56">
        <v>49223832</v>
      </c>
      <c r="B1926" s="86">
        <v>599765</v>
      </c>
      <c r="C1926" s="1">
        <v>42893</v>
      </c>
      <c r="D1926" s="56" t="s">
        <v>634</v>
      </c>
      <c r="E1926" s="56" t="s">
        <v>635</v>
      </c>
      <c r="F1926" s="56" t="s">
        <v>334</v>
      </c>
      <c r="G1926" s="56" t="s">
        <v>335</v>
      </c>
      <c r="H1926" s="56" t="s">
        <v>336</v>
      </c>
      <c r="I1926" s="56" t="s">
        <v>636</v>
      </c>
      <c r="K1926" s="56" t="s">
        <v>337</v>
      </c>
      <c r="L1926" s="56" t="s">
        <v>545</v>
      </c>
      <c r="M1926" s="56" t="s">
        <v>637</v>
      </c>
      <c r="N1926" s="56" t="s">
        <v>1043</v>
      </c>
      <c r="O1926" s="56" t="s">
        <v>943</v>
      </c>
      <c r="P1926" s="1" t="s">
        <v>188</v>
      </c>
      <c r="Q1926" s="56" t="s">
        <v>241</v>
      </c>
      <c r="R1926" s="56" t="s">
        <v>339</v>
      </c>
      <c r="S1926" s="56">
        <v>169826</v>
      </c>
      <c r="T1926" s="1" t="s">
        <v>652</v>
      </c>
      <c r="U1926" s="56">
        <v>41609</v>
      </c>
      <c r="V1926" s="56">
        <v>42916</v>
      </c>
      <c r="W1926" s="56">
        <v>41579</v>
      </c>
      <c r="X1926" s="56">
        <v>42916</v>
      </c>
      <c r="Y1926" s="56" t="s">
        <v>340</v>
      </c>
      <c r="Z1926" s="56" t="s">
        <v>341</v>
      </c>
      <c r="AA1926" s="56" t="s">
        <v>347</v>
      </c>
      <c r="AB1926" s="56" t="s">
        <v>343</v>
      </c>
      <c r="AC1926" s="56" t="s">
        <v>342</v>
      </c>
      <c r="AD1926" s="56" t="s">
        <v>342</v>
      </c>
      <c r="AE1926" s="56" t="s">
        <v>334</v>
      </c>
      <c r="AF1926" s="56" t="s">
        <v>292</v>
      </c>
      <c r="AG1926" s="56">
        <v>2017</v>
      </c>
      <c r="AH1926" s="56" t="s">
        <v>80</v>
      </c>
      <c r="AI1926" s="56" t="s">
        <v>344</v>
      </c>
      <c r="AJ1926" s="56">
        <v>0</v>
      </c>
      <c r="AM1926" s="56">
        <v>42845</v>
      </c>
      <c r="AN1926" s="56" t="s">
        <v>987</v>
      </c>
      <c r="AO1926" s="1">
        <v>42870</v>
      </c>
      <c r="AP1926" s="56" t="s">
        <v>987</v>
      </c>
      <c r="AQ1926" s="56">
        <v>69941</v>
      </c>
      <c r="AR1926" s="56">
        <v>0</v>
      </c>
      <c r="AS1926" s="56" t="s">
        <v>346</v>
      </c>
      <c r="BB1926" s="56" t="s">
        <v>339</v>
      </c>
      <c r="BC1926" s="56" t="s">
        <v>263</v>
      </c>
      <c r="BD1926" s="56" t="s">
        <v>349</v>
      </c>
      <c r="BE1926" s="56" t="s">
        <v>347</v>
      </c>
      <c r="BF1926" s="56" t="s">
        <v>334</v>
      </c>
      <c r="BG1926" s="56" t="s">
        <v>640</v>
      </c>
      <c r="BH1926" s="56">
        <v>0</v>
      </c>
      <c r="BI1926" s="56">
        <v>0</v>
      </c>
      <c r="BJ1926" s="56">
        <v>1</v>
      </c>
    </row>
    <row r="1927" spans="1:62" hidden="1" x14ac:dyDescent="0.3">
      <c r="A1927" s="56">
        <v>49223830</v>
      </c>
      <c r="B1927" s="86">
        <v>599765</v>
      </c>
      <c r="C1927" s="1">
        <v>42893</v>
      </c>
      <c r="D1927" s="56" t="s">
        <v>634</v>
      </c>
      <c r="E1927" s="56" t="s">
        <v>635</v>
      </c>
      <c r="F1927" s="56" t="s">
        <v>334</v>
      </c>
      <c r="G1927" s="56" t="s">
        <v>335</v>
      </c>
      <c r="H1927" s="56" t="s">
        <v>336</v>
      </c>
      <c r="I1927" s="56" t="s">
        <v>636</v>
      </c>
      <c r="K1927" s="56" t="s">
        <v>337</v>
      </c>
      <c r="L1927" s="56" t="s">
        <v>545</v>
      </c>
      <c r="M1927" s="56" t="s">
        <v>637</v>
      </c>
      <c r="N1927" s="56" t="s">
        <v>1043</v>
      </c>
      <c r="O1927" s="56" t="s">
        <v>943</v>
      </c>
      <c r="P1927" s="1" t="s">
        <v>188</v>
      </c>
      <c r="Q1927" s="56" t="s">
        <v>241</v>
      </c>
      <c r="R1927" s="56" t="s">
        <v>339</v>
      </c>
      <c r="S1927" s="56">
        <v>169826</v>
      </c>
      <c r="T1927" s="1" t="s">
        <v>652</v>
      </c>
      <c r="U1927" s="56">
        <v>41609</v>
      </c>
      <c r="V1927" s="56">
        <v>42916</v>
      </c>
      <c r="W1927" s="56">
        <v>41579</v>
      </c>
      <c r="X1927" s="56">
        <v>42916</v>
      </c>
      <c r="Y1927" s="56" t="s">
        <v>340</v>
      </c>
      <c r="Z1927" s="56" t="s">
        <v>341</v>
      </c>
      <c r="AA1927" s="56" t="s">
        <v>347</v>
      </c>
      <c r="AB1927" s="56" t="s">
        <v>343</v>
      </c>
      <c r="AC1927" s="56" t="s">
        <v>342</v>
      </c>
      <c r="AD1927" s="56" t="s">
        <v>342</v>
      </c>
      <c r="AE1927" s="56" t="s">
        <v>334</v>
      </c>
      <c r="AF1927" s="56" t="s">
        <v>292</v>
      </c>
      <c r="AG1927" s="56">
        <v>2016</v>
      </c>
      <c r="AH1927" s="56" t="s">
        <v>80</v>
      </c>
      <c r="AI1927" s="56" t="s">
        <v>344</v>
      </c>
      <c r="AJ1927" s="56">
        <v>0</v>
      </c>
      <c r="AM1927" s="56">
        <v>42845</v>
      </c>
      <c r="AN1927" s="56" t="s">
        <v>987</v>
      </c>
      <c r="AO1927" s="1">
        <v>42870</v>
      </c>
      <c r="AP1927" s="56" t="s">
        <v>987</v>
      </c>
      <c r="AQ1927" s="56">
        <v>69941</v>
      </c>
      <c r="AR1927" s="56">
        <v>0</v>
      </c>
      <c r="AS1927" s="56" t="s">
        <v>346</v>
      </c>
      <c r="BB1927" s="56" t="s">
        <v>339</v>
      </c>
      <c r="BC1927" s="56" t="s">
        <v>263</v>
      </c>
      <c r="BD1927" s="56" t="s">
        <v>349</v>
      </c>
      <c r="BE1927" s="56" t="s">
        <v>347</v>
      </c>
      <c r="BF1927" s="56" t="s">
        <v>334</v>
      </c>
      <c r="BG1927" s="56" t="s">
        <v>640</v>
      </c>
      <c r="BH1927" s="56">
        <v>0</v>
      </c>
      <c r="BI1927" s="56">
        <v>0</v>
      </c>
      <c r="BJ1927" s="56">
        <v>1</v>
      </c>
    </row>
    <row r="1928" spans="1:62" hidden="1" x14ac:dyDescent="0.3">
      <c r="A1928" s="56">
        <v>49223831</v>
      </c>
      <c r="B1928" s="86">
        <v>599765</v>
      </c>
      <c r="C1928" s="1">
        <v>42893</v>
      </c>
      <c r="D1928" s="56" t="s">
        <v>634</v>
      </c>
      <c r="E1928" s="56" t="s">
        <v>635</v>
      </c>
      <c r="F1928" s="56" t="s">
        <v>334</v>
      </c>
      <c r="G1928" s="56" t="s">
        <v>335</v>
      </c>
      <c r="H1928" s="56" t="s">
        <v>336</v>
      </c>
      <c r="I1928" s="56" t="s">
        <v>636</v>
      </c>
      <c r="K1928" s="56" t="s">
        <v>337</v>
      </c>
      <c r="L1928" s="56" t="s">
        <v>545</v>
      </c>
      <c r="M1928" s="56" t="s">
        <v>637</v>
      </c>
      <c r="N1928" s="56" t="s">
        <v>1043</v>
      </c>
      <c r="O1928" s="56" t="s">
        <v>943</v>
      </c>
      <c r="P1928" s="1" t="s">
        <v>188</v>
      </c>
      <c r="Q1928" s="56" t="s">
        <v>241</v>
      </c>
      <c r="R1928" s="56" t="s">
        <v>339</v>
      </c>
      <c r="S1928" s="56">
        <v>169826</v>
      </c>
      <c r="T1928" s="1" t="s">
        <v>652</v>
      </c>
      <c r="U1928" s="56">
        <v>41609</v>
      </c>
      <c r="V1928" s="56">
        <v>42916</v>
      </c>
      <c r="W1928" s="56">
        <v>41579</v>
      </c>
      <c r="X1928" s="56">
        <v>42916</v>
      </c>
      <c r="Y1928" s="56" t="s">
        <v>340</v>
      </c>
      <c r="Z1928" s="56" t="s">
        <v>341</v>
      </c>
      <c r="AA1928" s="56" t="s">
        <v>347</v>
      </c>
      <c r="AB1928" s="56" t="s">
        <v>343</v>
      </c>
      <c r="AC1928" s="56" t="s">
        <v>342</v>
      </c>
      <c r="AD1928" s="56" t="s">
        <v>342</v>
      </c>
      <c r="AE1928" s="56" t="s">
        <v>334</v>
      </c>
      <c r="AF1928" s="56" t="s">
        <v>292</v>
      </c>
      <c r="AG1928" s="56">
        <v>2017</v>
      </c>
      <c r="AH1928" s="56" t="s">
        <v>80</v>
      </c>
      <c r="AI1928" s="56" t="s">
        <v>348</v>
      </c>
      <c r="AJ1928" s="56">
        <v>0</v>
      </c>
      <c r="AM1928" s="56">
        <v>42845</v>
      </c>
      <c r="AN1928" s="56" t="s">
        <v>987</v>
      </c>
      <c r="AO1928" s="1">
        <v>42870</v>
      </c>
      <c r="AP1928" s="56" t="s">
        <v>987</v>
      </c>
      <c r="AQ1928" s="56">
        <v>69941</v>
      </c>
      <c r="AR1928" s="56">
        <v>0</v>
      </c>
      <c r="AS1928" s="56" t="s">
        <v>346</v>
      </c>
      <c r="BB1928" s="56" t="s">
        <v>339</v>
      </c>
      <c r="BC1928" s="56" t="s">
        <v>263</v>
      </c>
      <c r="BD1928" s="56" t="s">
        <v>349</v>
      </c>
      <c r="BE1928" s="56" t="s">
        <v>347</v>
      </c>
      <c r="BF1928" s="56" t="s">
        <v>334</v>
      </c>
      <c r="BG1928" s="56" t="s">
        <v>640</v>
      </c>
      <c r="BH1928" s="56">
        <v>0</v>
      </c>
      <c r="BI1928" s="56">
        <v>0</v>
      </c>
      <c r="BJ1928" s="56">
        <v>1</v>
      </c>
    </row>
    <row r="1929" spans="1:62" hidden="1" x14ac:dyDescent="0.3">
      <c r="A1929" s="56">
        <v>49223835</v>
      </c>
      <c r="B1929" s="86">
        <v>599765</v>
      </c>
      <c r="C1929" s="1">
        <v>42893</v>
      </c>
      <c r="D1929" s="56" t="s">
        <v>634</v>
      </c>
      <c r="E1929" s="56" t="s">
        <v>635</v>
      </c>
      <c r="F1929" s="56" t="s">
        <v>334</v>
      </c>
      <c r="G1929" s="56" t="s">
        <v>335</v>
      </c>
      <c r="H1929" s="56" t="s">
        <v>336</v>
      </c>
      <c r="I1929" s="56" t="s">
        <v>636</v>
      </c>
      <c r="K1929" s="56" t="s">
        <v>337</v>
      </c>
      <c r="L1929" s="56" t="s">
        <v>545</v>
      </c>
      <c r="M1929" s="56" t="s">
        <v>637</v>
      </c>
      <c r="N1929" s="56" t="s">
        <v>1043</v>
      </c>
      <c r="O1929" s="56" t="s">
        <v>943</v>
      </c>
      <c r="P1929" s="1" t="s">
        <v>188</v>
      </c>
      <c r="Q1929" s="56" t="s">
        <v>241</v>
      </c>
      <c r="R1929" s="56" t="s">
        <v>339</v>
      </c>
      <c r="S1929" s="56">
        <v>169825</v>
      </c>
      <c r="T1929" s="1" t="s">
        <v>189</v>
      </c>
      <c r="U1929" s="56">
        <v>41609</v>
      </c>
      <c r="V1929" s="56">
        <v>42916</v>
      </c>
      <c r="W1929" s="56">
        <v>41579</v>
      </c>
      <c r="X1929" s="56">
        <v>42916</v>
      </c>
      <c r="Y1929" s="56" t="s">
        <v>340</v>
      </c>
      <c r="Z1929" s="56" t="s">
        <v>341</v>
      </c>
      <c r="AA1929" s="56" t="s">
        <v>342</v>
      </c>
      <c r="AB1929" s="56" t="s">
        <v>343</v>
      </c>
      <c r="AC1929" s="56" t="s">
        <v>342</v>
      </c>
      <c r="AD1929" s="56" t="s">
        <v>342</v>
      </c>
      <c r="AE1929" s="56" t="s">
        <v>334</v>
      </c>
      <c r="AF1929" s="56" t="s">
        <v>291</v>
      </c>
      <c r="AG1929" s="56">
        <v>2015</v>
      </c>
      <c r="AH1929" s="56" t="s">
        <v>80</v>
      </c>
      <c r="AI1929" s="56" t="s">
        <v>348</v>
      </c>
      <c r="AJ1929" s="56">
        <v>0</v>
      </c>
      <c r="AK1929" s="1">
        <v>42004</v>
      </c>
      <c r="AM1929" s="56">
        <v>42845</v>
      </c>
      <c r="AN1929" s="56" t="s">
        <v>987</v>
      </c>
      <c r="AO1929" s="1">
        <v>42039</v>
      </c>
      <c r="AP1929" s="56" t="s">
        <v>638</v>
      </c>
      <c r="AQ1929" s="56">
        <v>247</v>
      </c>
      <c r="AR1929" s="56">
        <v>0</v>
      </c>
      <c r="AS1929" s="56" t="s">
        <v>346</v>
      </c>
      <c r="BB1929" s="56" t="s">
        <v>339</v>
      </c>
      <c r="BC1929" s="56" t="s">
        <v>263</v>
      </c>
      <c r="BD1929" s="56" t="s">
        <v>349</v>
      </c>
      <c r="BE1929" s="56" t="s">
        <v>347</v>
      </c>
      <c r="BF1929" s="56" t="s">
        <v>334</v>
      </c>
      <c r="BG1929" s="56" t="s">
        <v>640</v>
      </c>
      <c r="BH1929" s="56">
        <v>0</v>
      </c>
      <c r="BI1929" s="56">
        <v>0</v>
      </c>
      <c r="BJ1929" s="56">
        <v>1</v>
      </c>
    </row>
    <row r="1930" spans="1:62" hidden="1" x14ac:dyDescent="0.3">
      <c r="A1930" s="56">
        <v>49223833</v>
      </c>
      <c r="B1930" s="86">
        <v>599765</v>
      </c>
      <c r="C1930" s="1">
        <v>42893</v>
      </c>
      <c r="D1930" s="56" t="s">
        <v>634</v>
      </c>
      <c r="E1930" s="56" t="s">
        <v>635</v>
      </c>
      <c r="F1930" s="56" t="s">
        <v>334</v>
      </c>
      <c r="G1930" s="56" t="s">
        <v>335</v>
      </c>
      <c r="H1930" s="56" t="s">
        <v>336</v>
      </c>
      <c r="I1930" s="56" t="s">
        <v>636</v>
      </c>
      <c r="K1930" s="56" t="s">
        <v>337</v>
      </c>
      <c r="L1930" s="56" t="s">
        <v>545</v>
      </c>
      <c r="M1930" s="56" t="s">
        <v>637</v>
      </c>
      <c r="N1930" s="56" t="s">
        <v>1043</v>
      </c>
      <c r="O1930" s="56" t="s">
        <v>943</v>
      </c>
      <c r="P1930" s="1" t="s">
        <v>188</v>
      </c>
      <c r="Q1930" s="56" t="s">
        <v>241</v>
      </c>
      <c r="R1930" s="56" t="s">
        <v>339</v>
      </c>
      <c r="S1930" s="56">
        <v>169825</v>
      </c>
      <c r="T1930" s="1" t="s">
        <v>189</v>
      </c>
      <c r="U1930" s="56">
        <v>41609</v>
      </c>
      <c r="V1930" s="56">
        <v>42916</v>
      </c>
      <c r="W1930" s="56">
        <v>41579</v>
      </c>
      <c r="X1930" s="56">
        <v>42916</v>
      </c>
      <c r="Y1930" s="56" t="s">
        <v>340</v>
      </c>
      <c r="Z1930" s="56" t="s">
        <v>341</v>
      </c>
      <c r="AA1930" s="56" t="s">
        <v>342</v>
      </c>
      <c r="AB1930" s="56" t="s">
        <v>343</v>
      </c>
      <c r="AC1930" s="56" t="s">
        <v>342</v>
      </c>
      <c r="AD1930" s="56" t="s">
        <v>342</v>
      </c>
      <c r="AE1930" s="56" t="s">
        <v>334</v>
      </c>
      <c r="AF1930" s="56" t="s">
        <v>291</v>
      </c>
      <c r="AG1930" s="56">
        <v>2014</v>
      </c>
      <c r="AH1930" s="56" t="s">
        <v>80</v>
      </c>
      <c r="AI1930" s="56" t="s">
        <v>348</v>
      </c>
      <c r="AJ1930" s="56">
        <v>0</v>
      </c>
      <c r="AK1930" s="1">
        <v>41639</v>
      </c>
      <c r="AM1930" s="56">
        <v>42845</v>
      </c>
      <c r="AN1930" s="56" t="s">
        <v>987</v>
      </c>
      <c r="AO1930" s="1">
        <v>41829</v>
      </c>
      <c r="AP1930" s="56" t="s">
        <v>638</v>
      </c>
      <c r="AQ1930" s="56">
        <v>247</v>
      </c>
      <c r="AR1930" s="56">
        <v>0</v>
      </c>
      <c r="AS1930" s="56" t="s">
        <v>346</v>
      </c>
      <c r="BB1930" s="56" t="s">
        <v>339</v>
      </c>
      <c r="BC1930" s="56" t="s">
        <v>263</v>
      </c>
      <c r="BD1930" s="56" t="s">
        <v>349</v>
      </c>
      <c r="BE1930" s="56" t="s">
        <v>347</v>
      </c>
      <c r="BF1930" s="56" t="s">
        <v>334</v>
      </c>
      <c r="BG1930" s="56" t="s">
        <v>640</v>
      </c>
      <c r="BH1930" s="56">
        <v>0</v>
      </c>
      <c r="BI1930" s="56">
        <v>0</v>
      </c>
      <c r="BJ1930" s="56">
        <v>1</v>
      </c>
    </row>
    <row r="1931" spans="1:62" hidden="1" x14ac:dyDescent="0.3">
      <c r="A1931" s="56">
        <v>49223834</v>
      </c>
      <c r="B1931" s="86">
        <v>599765</v>
      </c>
      <c r="C1931" s="1">
        <v>42893</v>
      </c>
      <c r="D1931" s="56" t="s">
        <v>634</v>
      </c>
      <c r="E1931" s="56" t="s">
        <v>635</v>
      </c>
      <c r="F1931" s="56" t="s">
        <v>334</v>
      </c>
      <c r="G1931" s="56" t="s">
        <v>335</v>
      </c>
      <c r="H1931" s="56" t="s">
        <v>336</v>
      </c>
      <c r="I1931" s="56" t="s">
        <v>636</v>
      </c>
      <c r="K1931" s="56" t="s">
        <v>337</v>
      </c>
      <c r="L1931" s="56" t="s">
        <v>545</v>
      </c>
      <c r="M1931" s="56" t="s">
        <v>637</v>
      </c>
      <c r="N1931" s="56" t="s">
        <v>1043</v>
      </c>
      <c r="O1931" s="56" t="s">
        <v>943</v>
      </c>
      <c r="P1931" s="1" t="s">
        <v>188</v>
      </c>
      <c r="Q1931" s="56" t="s">
        <v>241</v>
      </c>
      <c r="R1931" s="56" t="s">
        <v>339</v>
      </c>
      <c r="S1931" s="56">
        <v>169825</v>
      </c>
      <c r="T1931" s="1" t="s">
        <v>189</v>
      </c>
      <c r="U1931" s="56">
        <v>41609</v>
      </c>
      <c r="V1931" s="56">
        <v>42916</v>
      </c>
      <c r="W1931" s="56">
        <v>41579</v>
      </c>
      <c r="X1931" s="56">
        <v>42916</v>
      </c>
      <c r="Y1931" s="56" t="s">
        <v>340</v>
      </c>
      <c r="Z1931" s="56" t="s">
        <v>341</v>
      </c>
      <c r="AA1931" s="56" t="s">
        <v>342</v>
      </c>
      <c r="AB1931" s="56" t="s">
        <v>343</v>
      </c>
      <c r="AC1931" s="56" t="s">
        <v>342</v>
      </c>
      <c r="AD1931" s="56" t="s">
        <v>342</v>
      </c>
      <c r="AE1931" s="56" t="s">
        <v>334</v>
      </c>
      <c r="AF1931" s="56" t="s">
        <v>291</v>
      </c>
      <c r="AG1931" s="56">
        <v>2014</v>
      </c>
      <c r="AH1931" s="56" t="s">
        <v>80</v>
      </c>
      <c r="AI1931" s="56" t="s">
        <v>344</v>
      </c>
      <c r="AJ1931" s="56">
        <v>1</v>
      </c>
      <c r="AK1931" s="1">
        <v>41820</v>
      </c>
      <c r="AM1931" s="56">
        <v>42845</v>
      </c>
      <c r="AN1931" s="56" t="s">
        <v>987</v>
      </c>
      <c r="AO1931" s="1">
        <v>41829</v>
      </c>
      <c r="AP1931" s="56" t="s">
        <v>638</v>
      </c>
      <c r="AQ1931" s="56">
        <v>247</v>
      </c>
      <c r="AR1931" s="56">
        <v>0</v>
      </c>
      <c r="AS1931" s="56" t="s">
        <v>346</v>
      </c>
      <c r="BB1931" s="56" t="s">
        <v>339</v>
      </c>
      <c r="BC1931" s="56" t="s">
        <v>263</v>
      </c>
      <c r="BD1931" s="56" t="s">
        <v>349</v>
      </c>
      <c r="BE1931" s="56" t="s">
        <v>347</v>
      </c>
      <c r="BF1931" s="56" t="s">
        <v>334</v>
      </c>
      <c r="BG1931" s="56" t="s">
        <v>640</v>
      </c>
      <c r="BH1931" s="56">
        <v>0</v>
      </c>
      <c r="BI1931" s="56">
        <v>0</v>
      </c>
      <c r="BJ1931" s="56">
        <v>1</v>
      </c>
    </row>
    <row r="1932" spans="1:62" hidden="1" x14ac:dyDescent="0.3">
      <c r="A1932" s="56">
        <v>49223851</v>
      </c>
      <c r="B1932" s="86">
        <v>599765</v>
      </c>
      <c r="C1932" s="1">
        <v>42893</v>
      </c>
      <c r="D1932" s="56" t="s">
        <v>634</v>
      </c>
      <c r="E1932" s="56" t="s">
        <v>635</v>
      </c>
      <c r="F1932" s="56" t="s">
        <v>334</v>
      </c>
      <c r="G1932" s="56" t="s">
        <v>335</v>
      </c>
      <c r="H1932" s="56" t="s">
        <v>336</v>
      </c>
      <c r="I1932" s="56" t="s">
        <v>636</v>
      </c>
      <c r="K1932" s="56" t="s">
        <v>337</v>
      </c>
      <c r="L1932" s="56" t="s">
        <v>545</v>
      </c>
      <c r="M1932" s="56" t="s">
        <v>637</v>
      </c>
      <c r="N1932" s="56" t="s">
        <v>1043</v>
      </c>
      <c r="O1932" s="56" t="s">
        <v>943</v>
      </c>
      <c r="P1932" s="1" t="s">
        <v>188</v>
      </c>
      <c r="Q1932" s="56" t="s">
        <v>241</v>
      </c>
      <c r="R1932" s="56" t="s">
        <v>339</v>
      </c>
      <c r="S1932" s="56">
        <v>169866</v>
      </c>
      <c r="T1932" s="1" t="s">
        <v>195</v>
      </c>
      <c r="U1932" s="56">
        <v>41609</v>
      </c>
      <c r="V1932" s="56">
        <v>42916</v>
      </c>
      <c r="W1932" s="56">
        <v>41579</v>
      </c>
      <c r="X1932" s="56">
        <v>42916</v>
      </c>
      <c r="Y1932" s="56" t="s">
        <v>340</v>
      </c>
      <c r="Z1932" s="56" t="s">
        <v>341</v>
      </c>
      <c r="AA1932" s="56" t="s">
        <v>342</v>
      </c>
      <c r="AB1932" s="56" t="s">
        <v>343</v>
      </c>
      <c r="AC1932" s="56" t="s">
        <v>342</v>
      </c>
      <c r="AD1932" s="56" t="s">
        <v>347</v>
      </c>
      <c r="AE1932" s="56" t="s">
        <v>334</v>
      </c>
      <c r="AF1932" s="56" t="s">
        <v>291</v>
      </c>
      <c r="AG1932" s="56">
        <v>2015</v>
      </c>
      <c r="AH1932" s="56" t="s">
        <v>80</v>
      </c>
      <c r="AI1932" s="56" t="s">
        <v>344</v>
      </c>
      <c r="AJ1932" s="56">
        <v>1</v>
      </c>
      <c r="AK1932" s="1">
        <v>42185</v>
      </c>
      <c r="AM1932" s="56">
        <v>42845</v>
      </c>
      <c r="AN1932" s="56" t="s">
        <v>987</v>
      </c>
      <c r="AO1932" s="1">
        <v>42216</v>
      </c>
      <c r="AP1932" s="56" t="s">
        <v>639</v>
      </c>
      <c r="AQ1932" s="56">
        <v>252</v>
      </c>
      <c r="AR1932" s="56">
        <v>0</v>
      </c>
      <c r="AS1932" s="56" t="s">
        <v>346</v>
      </c>
      <c r="BB1932" s="56" t="s">
        <v>339</v>
      </c>
      <c r="BC1932" s="56" t="s">
        <v>263</v>
      </c>
      <c r="BD1932" s="56" t="s">
        <v>349</v>
      </c>
      <c r="BE1932" s="56" t="s">
        <v>347</v>
      </c>
      <c r="BF1932" s="56" t="s">
        <v>334</v>
      </c>
      <c r="BG1932" s="56" t="s">
        <v>640</v>
      </c>
      <c r="BH1932" s="56">
        <v>0</v>
      </c>
      <c r="BI1932" s="56">
        <v>0</v>
      </c>
      <c r="BJ1932" s="56">
        <v>1</v>
      </c>
    </row>
    <row r="1933" spans="1:62" hidden="1" x14ac:dyDescent="0.3">
      <c r="A1933" s="56">
        <v>49223844</v>
      </c>
      <c r="B1933" s="86">
        <v>599765</v>
      </c>
      <c r="C1933" s="1">
        <v>42893</v>
      </c>
      <c r="D1933" s="56" t="s">
        <v>634</v>
      </c>
      <c r="E1933" s="56" t="s">
        <v>635</v>
      </c>
      <c r="F1933" s="56" t="s">
        <v>334</v>
      </c>
      <c r="G1933" s="56" t="s">
        <v>335</v>
      </c>
      <c r="H1933" s="56" t="s">
        <v>336</v>
      </c>
      <c r="I1933" s="56" t="s">
        <v>636</v>
      </c>
      <c r="K1933" s="56" t="s">
        <v>337</v>
      </c>
      <c r="L1933" s="56" t="s">
        <v>545</v>
      </c>
      <c r="M1933" s="56" t="s">
        <v>637</v>
      </c>
      <c r="N1933" s="56" t="s">
        <v>1043</v>
      </c>
      <c r="O1933" s="56" t="s">
        <v>943</v>
      </c>
      <c r="P1933" s="1" t="s">
        <v>188</v>
      </c>
      <c r="Q1933" s="56" t="s">
        <v>241</v>
      </c>
      <c r="R1933" s="56" t="s">
        <v>339</v>
      </c>
      <c r="S1933" s="56">
        <v>169825</v>
      </c>
      <c r="T1933" s="1" t="s">
        <v>189</v>
      </c>
      <c r="U1933" s="56">
        <v>41609</v>
      </c>
      <c r="V1933" s="56">
        <v>42916</v>
      </c>
      <c r="W1933" s="56">
        <v>41579</v>
      </c>
      <c r="X1933" s="56">
        <v>42916</v>
      </c>
      <c r="Y1933" s="56" t="s">
        <v>340</v>
      </c>
      <c r="Z1933" s="56" t="s">
        <v>341</v>
      </c>
      <c r="AA1933" s="56" t="s">
        <v>342</v>
      </c>
      <c r="AB1933" s="56" t="s">
        <v>343</v>
      </c>
      <c r="AC1933" s="56" t="s">
        <v>342</v>
      </c>
      <c r="AD1933" s="56" t="s">
        <v>342</v>
      </c>
      <c r="AE1933" s="56" t="s">
        <v>334</v>
      </c>
      <c r="AF1933" s="56" t="s">
        <v>292</v>
      </c>
      <c r="AG1933" s="56">
        <v>2016</v>
      </c>
      <c r="AH1933" s="56" t="s">
        <v>80</v>
      </c>
      <c r="AI1933" s="56" t="s">
        <v>348</v>
      </c>
      <c r="AJ1933" s="56">
        <v>0</v>
      </c>
      <c r="AM1933" s="56">
        <v>42845</v>
      </c>
      <c r="AN1933" s="56" t="s">
        <v>987</v>
      </c>
      <c r="AO1933" s="1">
        <v>41493</v>
      </c>
      <c r="AP1933" s="56" t="s">
        <v>548</v>
      </c>
      <c r="AQ1933" s="56">
        <v>247</v>
      </c>
      <c r="AR1933" s="56">
        <v>0</v>
      </c>
      <c r="AS1933" s="56" t="s">
        <v>346</v>
      </c>
      <c r="BB1933" s="56" t="s">
        <v>339</v>
      </c>
      <c r="BC1933" s="56" t="s">
        <v>263</v>
      </c>
      <c r="BD1933" s="56" t="s">
        <v>349</v>
      </c>
      <c r="BE1933" s="56" t="s">
        <v>347</v>
      </c>
      <c r="BF1933" s="56" t="s">
        <v>334</v>
      </c>
      <c r="BG1933" s="56" t="s">
        <v>640</v>
      </c>
      <c r="BH1933" s="56">
        <v>0</v>
      </c>
      <c r="BI1933" s="56">
        <v>0</v>
      </c>
      <c r="BJ1933" s="56">
        <v>1</v>
      </c>
    </row>
    <row r="1934" spans="1:62" hidden="1" x14ac:dyDescent="0.3">
      <c r="A1934" s="56">
        <v>49223840</v>
      </c>
      <c r="B1934" s="86">
        <v>599765</v>
      </c>
      <c r="C1934" s="1">
        <v>42893</v>
      </c>
      <c r="D1934" s="56" t="s">
        <v>634</v>
      </c>
      <c r="E1934" s="56" t="s">
        <v>635</v>
      </c>
      <c r="F1934" s="56" t="s">
        <v>334</v>
      </c>
      <c r="G1934" s="56" t="s">
        <v>335</v>
      </c>
      <c r="H1934" s="56" t="s">
        <v>336</v>
      </c>
      <c r="I1934" s="56" t="s">
        <v>636</v>
      </c>
      <c r="K1934" s="56" t="s">
        <v>337</v>
      </c>
      <c r="L1934" s="56" t="s">
        <v>545</v>
      </c>
      <c r="M1934" s="56" t="s">
        <v>637</v>
      </c>
      <c r="N1934" s="56" t="s">
        <v>1043</v>
      </c>
      <c r="O1934" s="56" t="s">
        <v>943</v>
      </c>
      <c r="P1934" s="1" t="s">
        <v>188</v>
      </c>
      <c r="Q1934" s="56" t="s">
        <v>241</v>
      </c>
      <c r="R1934" s="56" t="s">
        <v>339</v>
      </c>
      <c r="S1934" s="56">
        <v>169825</v>
      </c>
      <c r="T1934" s="1" t="s">
        <v>189</v>
      </c>
      <c r="U1934" s="56">
        <v>41609</v>
      </c>
      <c r="V1934" s="56">
        <v>42916</v>
      </c>
      <c r="W1934" s="56">
        <v>41579</v>
      </c>
      <c r="X1934" s="56">
        <v>42916</v>
      </c>
      <c r="Y1934" s="56" t="s">
        <v>340</v>
      </c>
      <c r="Z1934" s="56" t="s">
        <v>341</v>
      </c>
      <c r="AA1934" s="56" t="s">
        <v>342</v>
      </c>
      <c r="AB1934" s="56" t="s">
        <v>343</v>
      </c>
      <c r="AC1934" s="56" t="s">
        <v>342</v>
      </c>
      <c r="AD1934" s="56" t="s">
        <v>342</v>
      </c>
      <c r="AE1934" s="56" t="s">
        <v>334</v>
      </c>
      <c r="AF1934" s="56" t="s">
        <v>292</v>
      </c>
      <c r="AG1934" s="56">
        <v>2014</v>
      </c>
      <c r="AH1934" s="56" t="s">
        <v>80</v>
      </c>
      <c r="AI1934" s="56" t="s">
        <v>348</v>
      </c>
      <c r="AJ1934" s="56">
        <v>1</v>
      </c>
      <c r="AM1934" s="56">
        <v>42845</v>
      </c>
      <c r="AN1934" s="56" t="s">
        <v>987</v>
      </c>
      <c r="AO1934" s="1">
        <v>41493</v>
      </c>
      <c r="AP1934" s="56" t="s">
        <v>548</v>
      </c>
      <c r="AQ1934" s="56">
        <v>247</v>
      </c>
      <c r="AR1934" s="56">
        <v>0</v>
      </c>
      <c r="AS1934" s="56" t="s">
        <v>346</v>
      </c>
      <c r="BB1934" s="56" t="s">
        <v>339</v>
      </c>
      <c r="BC1934" s="56" t="s">
        <v>263</v>
      </c>
      <c r="BD1934" s="56" t="s">
        <v>349</v>
      </c>
      <c r="BE1934" s="56" t="s">
        <v>347</v>
      </c>
      <c r="BF1934" s="56" t="s">
        <v>334</v>
      </c>
      <c r="BG1934" s="56" t="s">
        <v>640</v>
      </c>
      <c r="BH1934" s="56">
        <v>0</v>
      </c>
      <c r="BI1934" s="56">
        <v>0</v>
      </c>
      <c r="BJ1934" s="56">
        <v>1</v>
      </c>
    </row>
    <row r="1935" spans="1:62" hidden="1" x14ac:dyDescent="0.3">
      <c r="A1935" s="56">
        <v>49223838</v>
      </c>
      <c r="B1935" s="86">
        <v>599765</v>
      </c>
      <c r="C1935" s="1">
        <v>42893</v>
      </c>
      <c r="D1935" s="56" t="s">
        <v>634</v>
      </c>
      <c r="E1935" s="56" t="s">
        <v>635</v>
      </c>
      <c r="F1935" s="56" t="s">
        <v>334</v>
      </c>
      <c r="G1935" s="56" t="s">
        <v>335</v>
      </c>
      <c r="H1935" s="56" t="s">
        <v>336</v>
      </c>
      <c r="I1935" s="56" t="s">
        <v>636</v>
      </c>
      <c r="K1935" s="56" t="s">
        <v>337</v>
      </c>
      <c r="L1935" s="56" t="s">
        <v>545</v>
      </c>
      <c r="M1935" s="56" t="s">
        <v>637</v>
      </c>
      <c r="N1935" s="56" t="s">
        <v>1043</v>
      </c>
      <c r="O1935" s="56" t="s">
        <v>943</v>
      </c>
      <c r="P1935" s="1" t="s">
        <v>188</v>
      </c>
      <c r="Q1935" s="56" t="s">
        <v>241</v>
      </c>
      <c r="R1935" s="56" t="s">
        <v>339</v>
      </c>
      <c r="S1935" s="56">
        <v>169825</v>
      </c>
      <c r="T1935" s="1" t="s">
        <v>189</v>
      </c>
      <c r="U1935" s="56">
        <v>41609</v>
      </c>
      <c r="V1935" s="56">
        <v>42916</v>
      </c>
      <c r="W1935" s="56">
        <v>41579</v>
      </c>
      <c r="X1935" s="56">
        <v>42916</v>
      </c>
      <c r="Y1935" s="56" t="s">
        <v>340</v>
      </c>
      <c r="Z1935" s="56" t="s">
        <v>341</v>
      </c>
      <c r="AA1935" s="56" t="s">
        <v>342</v>
      </c>
      <c r="AB1935" s="56" t="s">
        <v>343</v>
      </c>
      <c r="AC1935" s="56" t="s">
        <v>342</v>
      </c>
      <c r="AD1935" s="56" t="s">
        <v>342</v>
      </c>
      <c r="AE1935" s="56" t="s">
        <v>334</v>
      </c>
      <c r="AF1935" s="56" t="s">
        <v>291</v>
      </c>
      <c r="AG1935" s="56">
        <v>2016</v>
      </c>
      <c r="AH1935" s="56" t="s">
        <v>80</v>
      </c>
      <c r="AI1935" s="56" t="s">
        <v>344</v>
      </c>
      <c r="AJ1935" s="56">
        <v>0</v>
      </c>
      <c r="AK1935" s="1">
        <v>42551</v>
      </c>
      <c r="AM1935" s="56">
        <v>42845</v>
      </c>
      <c r="AN1935" s="56" t="s">
        <v>987</v>
      </c>
      <c r="AO1935" s="1">
        <v>42572</v>
      </c>
      <c r="AP1935" s="56" t="s">
        <v>638</v>
      </c>
      <c r="AQ1935" s="56">
        <v>247</v>
      </c>
      <c r="AR1935" s="56">
        <v>0</v>
      </c>
      <c r="AS1935" s="56" t="s">
        <v>346</v>
      </c>
      <c r="BB1935" s="56" t="s">
        <v>339</v>
      </c>
      <c r="BC1935" s="56" t="s">
        <v>263</v>
      </c>
      <c r="BD1935" s="56" t="s">
        <v>349</v>
      </c>
      <c r="BE1935" s="56" t="s">
        <v>347</v>
      </c>
      <c r="BF1935" s="56" t="s">
        <v>334</v>
      </c>
      <c r="BG1935" s="56" t="s">
        <v>640</v>
      </c>
      <c r="BH1935" s="56">
        <v>0</v>
      </c>
      <c r="BI1935" s="56">
        <v>0</v>
      </c>
      <c r="BJ1935" s="56">
        <v>1</v>
      </c>
    </row>
    <row r="1936" spans="1:62" hidden="1" x14ac:dyDescent="0.3">
      <c r="A1936" s="56">
        <v>49223839</v>
      </c>
      <c r="B1936" s="86">
        <v>599765</v>
      </c>
      <c r="C1936" s="1">
        <v>42893</v>
      </c>
      <c r="D1936" s="56" t="s">
        <v>634</v>
      </c>
      <c r="E1936" s="56" t="s">
        <v>635</v>
      </c>
      <c r="F1936" s="56" t="s">
        <v>334</v>
      </c>
      <c r="G1936" s="56" t="s">
        <v>335</v>
      </c>
      <c r="H1936" s="56" t="s">
        <v>336</v>
      </c>
      <c r="I1936" s="56" t="s">
        <v>636</v>
      </c>
      <c r="K1936" s="56" t="s">
        <v>337</v>
      </c>
      <c r="L1936" s="56" t="s">
        <v>545</v>
      </c>
      <c r="M1936" s="56" t="s">
        <v>637</v>
      </c>
      <c r="N1936" s="56" t="s">
        <v>1043</v>
      </c>
      <c r="O1936" s="56" t="s">
        <v>943</v>
      </c>
      <c r="P1936" s="1" t="s">
        <v>188</v>
      </c>
      <c r="Q1936" s="56" t="s">
        <v>241</v>
      </c>
      <c r="R1936" s="56" t="s">
        <v>339</v>
      </c>
      <c r="S1936" s="56">
        <v>169825</v>
      </c>
      <c r="T1936" s="1" t="s">
        <v>189</v>
      </c>
      <c r="U1936" s="56">
        <v>41609</v>
      </c>
      <c r="V1936" s="56">
        <v>42916</v>
      </c>
      <c r="W1936" s="56">
        <v>41579</v>
      </c>
      <c r="X1936" s="56">
        <v>42916</v>
      </c>
      <c r="Y1936" s="56" t="s">
        <v>340</v>
      </c>
      <c r="Z1936" s="56" t="s">
        <v>341</v>
      </c>
      <c r="AA1936" s="56" t="s">
        <v>342</v>
      </c>
      <c r="AB1936" s="56" t="s">
        <v>343</v>
      </c>
      <c r="AC1936" s="56" t="s">
        <v>342</v>
      </c>
      <c r="AD1936" s="56" t="s">
        <v>342</v>
      </c>
      <c r="AE1936" s="56" t="s">
        <v>334</v>
      </c>
      <c r="AF1936" s="56" t="s">
        <v>291</v>
      </c>
      <c r="AG1936" s="56">
        <v>2017</v>
      </c>
      <c r="AH1936" s="56" t="s">
        <v>80</v>
      </c>
      <c r="AI1936" s="56" t="s">
        <v>348</v>
      </c>
      <c r="AJ1936" s="56">
        <v>0</v>
      </c>
      <c r="AK1936" s="1">
        <v>42735</v>
      </c>
      <c r="AM1936" s="56">
        <v>42845</v>
      </c>
      <c r="AN1936" s="56" t="s">
        <v>987</v>
      </c>
      <c r="AO1936" s="1">
        <v>42748</v>
      </c>
      <c r="AP1936" s="56" t="s">
        <v>638</v>
      </c>
      <c r="AQ1936" s="56">
        <v>247</v>
      </c>
      <c r="AR1936" s="56">
        <v>0</v>
      </c>
      <c r="AS1936" s="56" t="s">
        <v>346</v>
      </c>
      <c r="BB1936" s="56" t="s">
        <v>339</v>
      </c>
      <c r="BC1936" s="56" t="s">
        <v>263</v>
      </c>
      <c r="BD1936" s="56" t="s">
        <v>349</v>
      </c>
      <c r="BE1936" s="56" t="s">
        <v>347</v>
      </c>
      <c r="BF1936" s="56" t="s">
        <v>334</v>
      </c>
      <c r="BG1936" s="56" t="s">
        <v>640</v>
      </c>
      <c r="BH1936" s="56">
        <v>0</v>
      </c>
      <c r="BI1936" s="56">
        <v>0</v>
      </c>
      <c r="BJ1936" s="56">
        <v>1</v>
      </c>
    </row>
    <row r="1937" spans="1:62" hidden="1" x14ac:dyDescent="0.3">
      <c r="A1937" s="56">
        <v>49223843</v>
      </c>
      <c r="B1937" s="86">
        <v>599765</v>
      </c>
      <c r="C1937" s="1">
        <v>42893</v>
      </c>
      <c r="D1937" s="56" t="s">
        <v>634</v>
      </c>
      <c r="E1937" s="56" t="s">
        <v>635</v>
      </c>
      <c r="F1937" s="56" t="s">
        <v>334</v>
      </c>
      <c r="G1937" s="56" t="s">
        <v>335</v>
      </c>
      <c r="H1937" s="56" t="s">
        <v>336</v>
      </c>
      <c r="I1937" s="56" t="s">
        <v>636</v>
      </c>
      <c r="K1937" s="56" t="s">
        <v>337</v>
      </c>
      <c r="L1937" s="56" t="s">
        <v>545</v>
      </c>
      <c r="M1937" s="56" t="s">
        <v>637</v>
      </c>
      <c r="N1937" s="56" t="s">
        <v>1043</v>
      </c>
      <c r="O1937" s="56" t="s">
        <v>943</v>
      </c>
      <c r="P1937" s="1" t="s">
        <v>188</v>
      </c>
      <c r="Q1937" s="56" t="s">
        <v>241</v>
      </c>
      <c r="R1937" s="56" t="s">
        <v>339</v>
      </c>
      <c r="S1937" s="56">
        <v>169825</v>
      </c>
      <c r="T1937" s="1" t="s">
        <v>189</v>
      </c>
      <c r="U1937" s="56">
        <v>41609</v>
      </c>
      <c r="V1937" s="56">
        <v>42916</v>
      </c>
      <c r="W1937" s="56">
        <v>41579</v>
      </c>
      <c r="X1937" s="56">
        <v>42916</v>
      </c>
      <c r="Y1937" s="56" t="s">
        <v>340</v>
      </c>
      <c r="Z1937" s="56" t="s">
        <v>341</v>
      </c>
      <c r="AA1937" s="56" t="s">
        <v>342</v>
      </c>
      <c r="AB1937" s="56" t="s">
        <v>343</v>
      </c>
      <c r="AC1937" s="56" t="s">
        <v>342</v>
      </c>
      <c r="AD1937" s="56" t="s">
        <v>342</v>
      </c>
      <c r="AE1937" s="56" t="s">
        <v>334</v>
      </c>
      <c r="AF1937" s="56" t="s">
        <v>292</v>
      </c>
      <c r="AG1937" s="56">
        <v>2015</v>
      </c>
      <c r="AH1937" s="56" t="s">
        <v>80</v>
      </c>
      <c r="AI1937" s="56" t="s">
        <v>344</v>
      </c>
      <c r="AJ1937" s="56">
        <v>0</v>
      </c>
      <c r="AM1937" s="56">
        <v>42845</v>
      </c>
      <c r="AN1937" s="56" t="s">
        <v>987</v>
      </c>
      <c r="AO1937" s="1">
        <v>41493</v>
      </c>
      <c r="AP1937" s="56" t="s">
        <v>548</v>
      </c>
      <c r="AQ1937" s="56">
        <v>247</v>
      </c>
      <c r="AR1937" s="56">
        <v>0</v>
      </c>
      <c r="AS1937" s="56" t="s">
        <v>346</v>
      </c>
      <c r="BB1937" s="56" t="s">
        <v>339</v>
      </c>
      <c r="BC1937" s="56" t="s">
        <v>263</v>
      </c>
      <c r="BD1937" s="56" t="s">
        <v>349</v>
      </c>
      <c r="BE1937" s="56" t="s">
        <v>347</v>
      </c>
      <c r="BF1937" s="56" t="s">
        <v>334</v>
      </c>
      <c r="BG1937" s="56" t="s">
        <v>640</v>
      </c>
      <c r="BH1937" s="56">
        <v>0</v>
      </c>
      <c r="BI1937" s="56">
        <v>0</v>
      </c>
      <c r="BJ1937" s="56">
        <v>1</v>
      </c>
    </row>
    <row r="1938" spans="1:62" hidden="1" x14ac:dyDescent="0.3">
      <c r="A1938" s="56">
        <v>49223841</v>
      </c>
      <c r="B1938" s="86">
        <v>599765</v>
      </c>
      <c r="C1938" s="1">
        <v>42893</v>
      </c>
      <c r="D1938" s="56" t="s">
        <v>634</v>
      </c>
      <c r="E1938" s="56" t="s">
        <v>635</v>
      </c>
      <c r="F1938" s="56" t="s">
        <v>334</v>
      </c>
      <c r="G1938" s="56" t="s">
        <v>335</v>
      </c>
      <c r="H1938" s="56" t="s">
        <v>336</v>
      </c>
      <c r="I1938" s="56" t="s">
        <v>636</v>
      </c>
      <c r="K1938" s="56" t="s">
        <v>337</v>
      </c>
      <c r="L1938" s="56" t="s">
        <v>545</v>
      </c>
      <c r="M1938" s="56" t="s">
        <v>637</v>
      </c>
      <c r="N1938" s="56" t="s">
        <v>1043</v>
      </c>
      <c r="O1938" s="56" t="s">
        <v>943</v>
      </c>
      <c r="P1938" s="1" t="s">
        <v>188</v>
      </c>
      <c r="Q1938" s="56" t="s">
        <v>241</v>
      </c>
      <c r="R1938" s="56" t="s">
        <v>339</v>
      </c>
      <c r="S1938" s="56">
        <v>169825</v>
      </c>
      <c r="T1938" s="1" t="s">
        <v>189</v>
      </c>
      <c r="U1938" s="56">
        <v>41609</v>
      </c>
      <c r="V1938" s="56">
        <v>42916</v>
      </c>
      <c r="W1938" s="56">
        <v>41579</v>
      </c>
      <c r="X1938" s="56">
        <v>42916</v>
      </c>
      <c r="Y1938" s="56" t="s">
        <v>340</v>
      </c>
      <c r="Z1938" s="56" t="s">
        <v>341</v>
      </c>
      <c r="AA1938" s="56" t="s">
        <v>342</v>
      </c>
      <c r="AB1938" s="56" t="s">
        <v>343</v>
      </c>
      <c r="AC1938" s="56" t="s">
        <v>342</v>
      </c>
      <c r="AD1938" s="56" t="s">
        <v>342</v>
      </c>
      <c r="AE1938" s="56" t="s">
        <v>334</v>
      </c>
      <c r="AF1938" s="56" t="s">
        <v>292</v>
      </c>
      <c r="AG1938" s="56">
        <v>2014</v>
      </c>
      <c r="AH1938" s="56" t="s">
        <v>80</v>
      </c>
      <c r="AI1938" s="56" t="s">
        <v>344</v>
      </c>
      <c r="AJ1938" s="56">
        <v>0</v>
      </c>
      <c r="AM1938" s="56">
        <v>42845</v>
      </c>
      <c r="AN1938" s="56" t="s">
        <v>987</v>
      </c>
      <c r="AO1938" s="1">
        <v>41493</v>
      </c>
      <c r="AP1938" s="56" t="s">
        <v>548</v>
      </c>
      <c r="AQ1938" s="56">
        <v>247</v>
      </c>
      <c r="AR1938" s="56">
        <v>0</v>
      </c>
      <c r="AS1938" s="56" t="s">
        <v>346</v>
      </c>
      <c r="BB1938" s="56" t="s">
        <v>339</v>
      </c>
      <c r="BC1938" s="56" t="s">
        <v>263</v>
      </c>
      <c r="BD1938" s="56" t="s">
        <v>349</v>
      </c>
      <c r="BE1938" s="56" t="s">
        <v>347</v>
      </c>
      <c r="BF1938" s="56" t="s">
        <v>334</v>
      </c>
      <c r="BG1938" s="56" t="s">
        <v>640</v>
      </c>
      <c r="BH1938" s="56">
        <v>0</v>
      </c>
      <c r="BI1938" s="56">
        <v>0</v>
      </c>
      <c r="BJ1938" s="56">
        <v>1</v>
      </c>
    </row>
    <row r="1939" spans="1:62" hidden="1" x14ac:dyDescent="0.3">
      <c r="A1939" s="56">
        <v>49223842</v>
      </c>
      <c r="B1939" s="86">
        <v>599765</v>
      </c>
      <c r="C1939" s="1">
        <v>42893</v>
      </c>
      <c r="D1939" s="56" t="s">
        <v>634</v>
      </c>
      <c r="E1939" s="56" t="s">
        <v>635</v>
      </c>
      <c r="F1939" s="56" t="s">
        <v>334</v>
      </c>
      <c r="G1939" s="56" t="s">
        <v>335</v>
      </c>
      <c r="H1939" s="56" t="s">
        <v>336</v>
      </c>
      <c r="I1939" s="56" t="s">
        <v>636</v>
      </c>
      <c r="K1939" s="56" t="s">
        <v>337</v>
      </c>
      <c r="L1939" s="56" t="s">
        <v>545</v>
      </c>
      <c r="M1939" s="56" t="s">
        <v>637</v>
      </c>
      <c r="N1939" s="56" t="s">
        <v>1043</v>
      </c>
      <c r="O1939" s="56" t="s">
        <v>943</v>
      </c>
      <c r="P1939" s="1" t="s">
        <v>188</v>
      </c>
      <c r="Q1939" s="56" t="s">
        <v>241</v>
      </c>
      <c r="R1939" s="56" t="s">
        <v>339</v>
      </c>
      <c r="S1939" s="56">
        <v>169825</v>
      </c>
      <c r="T1939" s="1" t="s">
        <v>189</v>
      </c>
      <c r="U1939" s="56">
        <v>41609</v>
      </c>
      <c r="V1939" s="56">
        <v>42916</v>
      </c>
      <c r="W1939" s="56">
        <v>41579</v>
      </c>
      <c r="X1939" s="56">
        <v>42916</v>
      </c>
      <c r="Y1939" s="56" t="s">
        <v>340</v>
      </c>
      <c r="Z1939" s="56" t="s">
        <v>341</v>
      </c>
      <c r="AA1939" s="56" t="s">
        <v>342</v>
      </c>
      <c r="AB1939" s="56" t="s">
        <v>343</v>
      </c>
      <c r="AC1939" s="56" t="s">
        <v>342</v>
      </c>
      <c r="AD1939" s="56" t="s">
        <v>342</v>
      </c>
      <c r="AE1939" s="56" t="s">
        <v>334</v>
      </c>
      <c r="AF1939" s="56" t="s">
        <v>292</v>
      </c>
      <c r="AG1939" s="56">
        <v>2015</v>
      </c>
      <c r="AH1939" s="56" t="s">
        <v>80</v>
      </c>
      <c r="AI1939" s="56" t="s">
        <v>348</v>
      </c>
      <c r="AJ1939" s="56">
        <v>0</v>
      </c>
      <c r="AM1939" s="56">
        <v>42845</v>
      </c>
      <c r="AN1939" s="56" t="s">
        <v>987</v>
      </c>
      <c r="AO1939" s="1">
        <v>41493</v>
      </c>
      <c r="AP1939" s="56" t="s">
        <v>548</v>
      </c>
      <c r="AQ1939" s="56">
        <v>247</v>
      </c>
      <c r="AR1939" s="56">
        <v>0</v>
      </c>
      <c r="AS1939" s="56" t="s">
        <v>346</v>
      </c>
      <c r="BB1939" s="56" t="s">
        <v>339</v>
      </c>
      <c r="BC1939" s="56" t="s">
        <v>263</v>
      </c>
      <c r="BD1939" s="56" t="s">
        <v>349</v>
      </c>
      <c r="BE1939" s="56" t="s">
        <v>347</v>
      </c>
      <c r="BF1939" s="56" t="s">
        <v>334</v>
      </c>
      <c r="BG1939" s="56" t="s">
        <v>640</v>
      </c>
      <c r="BH1939" s="56">
        <v>0</v>
      </c>
      <c r="BI1939" s="56">
        <v>0</v>
      </c>
      <c r="BJ1939" s="56">
        <v>1</v>
      </c>
    </row>
    <row r="1940" spans="1:62" hidden="1" x14ac:dyDescent="0.3">
      <c r="A1940" s="56">
        <v>49223850</v>
      </c>
      <c r="B1940" s="86">
        <v>599765</v>
      </c>
      <c r="C1940" s="1">
        <v>42893</v>
      </c>
      <c r="D1940" s="56" t="s">
        <v>634</v>
      </c>
      <c r="E1940" s="56" t="s">
        <v>635</v>
      </c>
      <c r="F1940" s="56" t="s">
        <v>334</v>
      </c>
      <c r="G1940" s="56" t="s">
        <v>335</v>
      </c>
      <c r="H1940" s="56" t="s">
        <v>336</v>
      </c>
      <c r="I1940" s="56" t="s">
        <v>636</v>
      </c>
      <c r="K1940" s="56" t="s">
        <v>337</v>
      </c>
      <c r="L1940" s="56" t="s">
        <v>545</v>
      </c>
      <c r="M1940" s="56" t="s">
        <v>637</v>
      </c>
      <c r="N1940" s="56" t="s">
        <v>1043</v>
      </c>
      <c r="O1940" s="56" t="s">
        <v>943</v>
      </c>
      <c r="P1940" s="1" t="s">
        <v>188</v>
      </c>
      <c r="Q1940" s="56" t="s">
        <v>241</v>
      </c>
      <c r="R1940" s="56" t="s">
        <v>339</v>
      </c>
      <c r="S1940" s="56">
        <v>169866</v>
      </c>
      <c r="T1940" s="1" t="s">
        <v>195</v>
      </c>
      <c r="U1940" s="56">
        <v>41609</v>
      </c>
      <c r="V1940" s="56">
        <v>42916</v>
      </c>
      <c r="W1940" s="56">
        <v>41579</v>
      </c>
      <c r="X1940" s="56">
        <v>42916</v>
      </c>
      <c r="Y1940" s="56" t="s">
        <v>340</v>
      </c>
      <c r="Z1940" s="56" t="s">
        <v>341</v>
      </c>
      <c r="AA1940" s="56" t="s">
        <v>342</v>
      </c>
      <c r="AB1940" s="56" t="s">
        <v>343</v>
      </c>
      <c r="AC1940" s="56" t="s">
        <v>342</v>
      </c>
      <c r="AD1940" s="56" t="s">
        <v>347</v>
      </c>
      <c r="AE1940" s="56" t="s">
        <v>334</v>
      </c>
      <c r="AF1940" s="56" t="s">
        <v>291</v>
      </c>
      <c r="AG1940" s="56">
        <v>2015</v>
      </c>
      <c r="AH1940" s="56" t="s">
        <v>80</v>
      </c>
      <c r="AI1940" s="56" t="s">
        <v>348</v>
      </c>
      <c r="AJ1940" s="56">
        <v>1</v>
      </c>
      <c r="AK1940" s="1">
        <v>42004</v>
      </c>
      <c r="AL1940" s="56" t="s">
        <v>664</v>
      </c>
      <c r="AM1940" s="56">
        <v>42845</v>
      </c>
      <c r="AN1940" s="56" t="s">
        <v>987</v>
      </c>
      <c r="AO1940" s="1">
        <v>42039</v>
      </c>
      <c r="AP1940" s="56" t="s">
        <v>638</v>
      </c>
      <c r="AQ1940" s="56">
        <v>252</v>
      </c>
      <c r="AR1940" s="56">
        <v>0</v>
      </c>
      <c r="AS1940" s="56" t="s">
        <v>346</v>
      </c>
      <c r="BB1940" s="56" t="s">
        <v>339</v>
      </c>
      <c r="BC1940" s="56" t="s">
        <v>263</v>
      </c>
      <c r="BD1940" s="56" t="s">
        <v>349</v>
      </c>
      <c r="BE1940" s="56" t="s">
        <v>347</v>
      </c>
      <c r="BF1940" s="56" t="s">
        <v>334</v>
      </c>
      <c r="BG1940" s="56" t="s">
        <v>640</v>
      </c>
      <c r="BH1940" s="56">
        <v>0</v>
      </c>
      <c r="BI1940" s="56">
        <v>0</v>
      </c>
      <c r="BJ1940" s="56">
        <v>1</v>
      </c>
    </row>
    <row r="1941" spans="1:62" hidden="1" x14ac:dyDescent="0.3">
      <c r="A1941" s="56">
        <v>49223847</v>
      </c>
      <c r="B1941" s="86">
        <v>599765</v>
      </c>
      <c r="C1941" s="1">
        <v>42893</v>
      </c>
      <c r="D1941" s="56" t="s">
        <v>634</v>
      </c>
      <c r="E1941" s="56" t="s">
        <v>635</v>
      </c>
      <c r="F1941" s="56" t="s">
        <v>334</v>
      </c>
      <c r="G1941" s="56" t="s">
        <v>335</v>
      </c>
      <c r="H1941" s="56" t="s">
        <v>336</v>
      </c>
      <c r="I1941" s="56" t="s">
        <v>636</v>
      </c>
      <c r="K1941" s="56" t="s">
        <v>337</v>
      </c>
      <c r="L1941" s="56" t="s">
        <v>545</v>
      </c>
      <c r="M1941" s="56" t="s">
        <v>637</v>
      </c>
      <c r="N1941" s="56" t="s">
        <v>1043</v>
      </c>
      <c r="O1941" s="56" t="s">
        <v>943</v>
      </c>
      <c r="P1941" s="1" t="s">
        <v>188</v>
      </c>
      <c r="Q1941" s="56" t="s">
        <v>241</v>
      </c>
      <c r="R1941" s="56" t="s">
        <v>339</v>
      </c>
      <c r="S1941" s="56">
        <v>169825</v>
      </c>
      <c r="T1941" s="1" t="s">
        <v>189</v>
      </c>
      <c r="U1941" s="56">
        <v>41609</v>
      </c>
      <c r="V1941" s="56">
        <v>42916</v>
      </c>
      <c r="W1941" s="56">
        <v>41579</v>
      </c>
      <c r="X1941" s="56">
        <v>42916</v>
      </c>
      <c r="Y1941" s="56" t="s">
        <v>340</v>
      </c>
      <c r="Z1941" s="56" t="s">
        <v>341</v>
      </c>
      <c r="AA1941" s="56" t="s">
        <v>342</v>
      </c>
      <c r="AB1941" s="56" t="s">
        <v>343</v>
      </c>
      <c r="AC1941" s="56" t="s">
        <v>342</v>
      </c>
      <c r="AD1941" s="56" t="s">
        <v>342</v>
      </c>
      <c r="AE1941" s="56" t="s">
        <v>334</v>
      </c>
      <c r="AF1941" s="56" t="s">
        <v>292</v>
      </c>
      <c r="AG1941" s="56">
        <v>2017</v>
      </c>
      <c r="AH1941" s="56" t="s">
        <v>80</v>
      </c>
      <c r="AI1941" s="56" t="s">
        <v>344</v>
      </c>
      <c r="AJ1941" s="56">
        <v>0</v>
      </c>
      <c r="AM1941" s="56">
        <v>42845</v>
      </c>
      <c r="AN1941" s="56" t="s">
        <v>987</v>
      </c>
      <c r="AO1941" s="1">
        <v>42870</v>
      </c>
      <c r="AP1941" s="56" t="s">
        <v>987</v>
      </c>
      <c r="AQ1941" s="56">
        <v>247</v>
      </c>
      <c r="AR1941" s="56">
        <v>0</v>
      </c>
      <c r="AS1941" s="56" t="s">
        <v>346</v>
      </c>
      <c r="BB1941" s="56" t="s">
        <v>339</v>
      </c>
      <c r="BC1941" s="56" t="s">
        <v>263</v>
      </c>
      <c r="BD1941" s="56" t="s">
        <v>349</v>
      </c>
      <c r="BE1941" s="56" t="s">
        <v>347</v>
      </c>
      <c r="BF1941" s="56" t="s">
        <v>334</v>
      </c>
      <c r="BG1941" s="56" t="s">
        <v>640</v>
      </c>
      <c r="BH1941" s="56">
        <v>0</v>
      </c>
      <c r="BI1941" s="56">
        <v>0</v>
      </c>
      <c r="BJ1941" s="56">
        <v>1</v>
      </c>
    </row>
    <row r="1942" spans="1:62" hidden="1" x14ac:dyDescent="0.3">
      <c r="A1942" s="56">
        <v>49223845</v>
      </c>
      <c r="B1942" s="86">
        <v>599765</v>
      </c>
      <c r="C1942" s="1">
        <v>42893</v>
      </c>
      <c r="D1942" s="56" t="s">
        <v>634</v>
      </c>
      <c r="E1942" s="56" t="s">
        <v>635</v>
      </c>
      <c r="F1942" s="56" t="s">
        <v>334</v>
      </c>
      <c r="G1942" s="56" t="s">
        <v>335</v>
      </c>
      <c r="H1942" s="56" t="s">
        <v>336</v>
      </c>
      <c r="I1942" s="56" t="s">
        <v>636</v>
      </c>
      <c r="K1942" s="56" t="s">
        <v>337</v>
      </c>
      <c r="L1942" s="56" t="s">
        <v>545</v>
      </c>
      <c r="M1942" s="56" t="s">
        <v>637</v>
      </c>
      <c r="N1942" s="56" t="s">
        <v>1043</v>
      </c>
      <c r="O1942" s="56" t="s">
        <v>943</v>
      </c>
      <c r="P1942" s="1" t="s">
        <v>188</v>
      </c>
      <c r="Q1942" s="56" t="s">
        <v>241</v>
      </c>
      <c r="R1942" s="56" t="s">
        <v>339</v>
      </c>
      <c r="S1942" s="56">
        <v>169825</v>
      </c>
      <c r="T1942" s="1" t="s">
        <v>189</v>
      </c>
      <c r="U1942" s="56">
        <v>41609</v>
      </c>
      <c r="V1942" s="56">
        <v>42916</v>
      </c>
      <c r="W1942" s="56">
        <v>41579</v>
      </c>
      <c r="X1942" s="56">
        <v>42916</v>
      </c>
      <c r="Y1942" s="56" t="s">
        <v>340</v>
      </c>
      <c r="Z1942" s="56" t="s">
        <v>341</v>
      </c>
      <c r="AA1942" s="56" t="s">
        <v>342</v>
      </c>
      <c r="AB1942" s="56" t="s">
        <v>343</v>
      </c>
      <c r="AC1942" s="56" t="s">
        <v>342</v>
      </c>
      <c r="AD1942" s="56" t="s">
        <v>342</v>
      </c>
      <c r="AE1942" s="56" t="s">
        <v>334</v>
      </c>
      <c r="AF1942" s="56" t="s">
        <v>292</v>
      </c>
      <c r="AG1942" s="56">
        <v>2016</v>
      </c>
      <c r="AH1942" s="56" t="s">
        <v>80</v>
      </c>
      <c r="AI1942" s="56" t="s">
        <v>344</v>
      </c>
      <c r="AJ1942" s="56">
        <v>0</v>
      </c>
      <c r="AM1942" s="56">
        <v>42845</v>
      </c>
      <c r="AN1942" s="56" t="s">
        <v>987</v>
      </c>
      <c r="AO1942" s="1">
        <v>41493</v>
      </c>
      <c r="AP1942" s="56" t="s">
        <v>548</v>
      </c>
      <c r="AQ1942" s="56">
        <v>247</v>
      </c>
      <c r="AR1942" s="56">
        <v>0</v>
      </c>
      <c r="AS1942" s="56" t="s">
        <v>346</v>
      </c>
      <c r="BB1942" s="56" t="s">
        <v>339</v>
      </c>
      <c r="BC1942" s="56" t="s">
        <v>263</v>
      </c>
      <c r="BD1942" s="56" t="s">
        <v>349</v>
      </c>
      <c r="BE1942" s="56" t="s">
        <v>347</v>
      </c>
      <c r="BF1942" s="56" t="s">
        <v>334</v>
      </c>
      <c r="BG1942" s="56" t="s">
        <v>640</v>
      </c>
      <c r="BH1942" s="56">
        <v>0</v>
      </c>
      <c r="BI1942" s="56">
        <v>0</v>
      </c>
      <c r="BJ1942" s="56">
        <v>1</v>
      </c>
    </row>
    <row r="1943" spans="1:62" hidden="1" x14ac:dyDescent="0.3">
      <c r="A1943" s="56">
        <v>49223846</v>
      </c>
      <c r="B1943" s="86">
        <v>599765</v>
      </c>
      <c r="C1943" s="1">
        <v>42893</v>
      </c>
      <c r="D1943" s="56" t="s">
        <v>634</v>
      </c>
      <c r="E1943" s="56" t="s">
        <v>635</v>
      </c>
      <c r="F1943" s="56" t="s">
        <v>334</v>
      </c>
      <c r="G1943" s="56" t="s">
        <v>335</v>
      </c>
      <c r="H1943" s="56" t="s">
        <v>336</v>
      </c>
      <c r="I1943" s="56" t="s">
        <v>636</v>
      </c>
      <c r="K1943" s="56" t="s">
        <v>337</v>
      </c>
      <c r="L1943" s="56" t="s">
        <v>545</v>
      </c>
      <c r="M1943" s="56" t="s">
        <v>637</v>
      </c>
      <c r="N1943" s="56" t="s">
        <v>1043</v>
      </c>
      <c r="O1943" s="56" t="s">
        <v>943</v>
      </c>
      <c r="P1943" s="1" t="s">
        <v>188</v>
      </c>
      <c r="Q1943" s="56" t="s">
        <v>241</v>
      </c>
      <c r="R1943" s="56" t="s">
        <v>339</v>
      </c>
      <c r="S1943" s="56">
        <v>169825</v>
      </c>
      <c r="T1943" s="1" t="s">
        <v>189</v>
      </c>
      <c r="U1943" s="56">
        <v>41609</v>
      </c>
      <c r="V1943" s="56">
        <v>42916</v>
      </c>
      <c r="W1943" s="56">
        <v>41579</v>
      </c>
      <c r="X1943" s="56">
        <v>42916</v>
      </c>
      <c r="Y1943" s="56" t="s">
        <v>340</v>
      </c>
      <c r="Z1943" s="56" t="s">
        <v>341</v>
      </c>
      <c r="AA1943" s="56" t="s">
        <v>342</v>
      </c>
      <c r="AB1943" s="56" t="s">
        <v>343</v>
      </c>
      <c r="AC1943" s="56" t="s">
        <v>342</v>
      </c>
      <c r="AD1943" s="56" t="s">
        <v>342</v>
      </c>
      <c r="AE1943" s="56" t="s">
        <v>334</v>
      </c>
      <c r="AF1943" s="56" t="s">
        <v>292</v>
      </c>
      <c r="AG1943" s="56">
        <v>2017</v>
      </c>
      <c r="AH1943" s="56" t="s">
        <v>80</v>
      </c>
      <c r="AI1943" s="56" t="s">
        <v>348</v>
      </c>
      <c r="AJ1943" s="56">
        <v>0</v>
      </c>
      <c r="AM1943" s="56">
        <v>42845</v>
      </c>
      <c r="AN1943" s="56" t="s">
        <v>987</v>
      </c>
      <c r="AO1943" s="1">
        <v>41493</v>
      </c>
      <c r="AP1943" s="56" t="s">
        <v>548</v>
      </c>
      <c r="AQ1943" s="56">
        <v>247</v>
      </c>
      <c r="AR1943" s="56">
        <v>0</v>
      </c>
      <c r="AS1943" s="56" t="s">
        <v>346</v>
      </c>
      <c r="BB1943" s="56" t="s">
        <v>339</v>
      </c>
      <c r="BC1943" s="56" t="s">
        <v>263</v>
      </c>
      <c r="BD1943" s="56" t="s">
        <v>349</v>
      </c>
      <c r="BE1943" s="56" t="s">
        <v>347</v>
      </c>
      <c r="BF1943" s="56" t="s">
        <v>334</v>
      </c>
      <c r="BG1943" s="56" t="s">
        <v>640</v>
      </c>
      <c r="BH1943" s="56">
        <v>0</v>
      </c>
      <c r="BI1943" s="56">
        <v>0</v>
      </c>
      <c r="BJ1943" s="56">
        <v>1</v>
      </c>
    </row>
    <row r="1944" spans="1:62" hidden="1" x14ac:dyDescent="0.3">
      <c r="A1944" s="56">
        <v>49223849</v>
      </c>
      <c r="B1944" s="86">
        <v>599765</v>
      </c>
      <c r="C1944" s="1">
        <v>42893</v>
      </c>
      <c r="D1944" s="56" t="s">
        <v>634</v>
      </c>
      <c r="E1944" s="56" t="s">
        <v>635</v>
      </c>
      <c r="F1944" s="56" t="s">
        <v>334</v>
      </c>
      <c r="G1944" s="56" t="s">
        <v>335</v>
      </c>
      <c r="H1944" s="56" t="s">
        <v>336</v>
      </c>
      <c r="I1944" s="56" t="s">
        <v>636</v>
      </c>
      <c r="K1944" s="56" t="s">
        <v>337</v>
      </c>
      <c r="L1944" s="56" t="s">
        <v>545</v>
      </c>
      <c r="M1944" s="56" t="s">
        <v>637</v>
      </c>
      <c r="N1944" s="56" t="s">
        <v>1043</v>
      </c>
      <c r="O1944" s="56" t="s">
        <v>943</v>
      </c>
      <c r="P1944" s="1" t="s">
        <v>188</v>
      </c>
      <c r="Q1944" s="56" t="s">
        <v>241</v>
      </c>
      <c r="R1944" s="56" t="s">
        <v>339</v>
      </c>
      <c r="S1944" s="56">
        <v>169866</v>
      </c>
      <c r="T1944" s="1" t="s">
        <v>195</v>
      </c>
      <c r="U1944" s="56">
        <v>41609</v>
      </c>
      <c r="V1944" s="56">
        <v>42916</v>
      </c>
      <c r="W1944" s="56">
        <v>41579</v>
      </c>
      <c r="X1944" s="56">
        <v>42916</v>
      </c>
      <c r="Y1944" s="56" t="s">
        <v>340</v>
      </c>
      <c r="Z1944" s="56" t="s">
        <v>341</v>
      </c>
      <c r="AA1944" s="56" t="s">
        <v>342</v>
      </c>
      <c r="AB1944" s="56" t="s">
        <v>343</v>
      </c>
      <c r="AC1944" s="56" t="s">
        <v>342</v>
      </c>
      <c r="AD1944" s="56" t="s">
        <v>347</v>
      </c>
      <c r="AE1944" s="56" t="s">
        <v>334</v>
      </c>
      <c r="AF1944" s="56" t="s">
        <v>291</v>
      </c>
      <c r="AG1944" s="56">
        <v>2014</v>
      </c>
      <c r="AH1944" s="56" t="s">
        <v>80</v>
      </c>
      <c r="AI1944" s="56" t="s">
        <v>344</v>
      </c>
      <c r="AJ1944" s="56">
        <v>1</v>
      </c>
      <c r="AK1944" s="1">
        <v>41820</v>
      </c>
      <c r="AL1944" s="56" t="s">
        <v>665</v>
      </c>
      <c r="AM1944" s="56">
        <v>42845</v>
      </c>
      <c r="AN1944" s="56" t="s">
        <v>987</v>
      </c>
      <c r="AO1944" s="1">
        <v>41845</v>
      </c>
      <c r="AP1944" s="56" t="s">
        <v>638</v>
      </c>
      <c r="AQ1944" s="56">
        <v>252</v>
      </c>
      <c r="AR1944" s="56">
        <v>0</v>
      </c>
      <c r="AS1944" s="56" t="s">
        <v>346</v>
      </c>
      <c r="BB1944" s="56" t="s">
        <v>339</v>
      </c>
      <c r="BC1944" s="56" t="s">
        <v>263</v>
      </c>
      <c r="BD1944" s="56" t="s">
        <v>349</v>
      </c>
      <c r="BE1944" s="56" t="s">
        <v>347</v>
      </c>
      <c r="BF1944" s="56" t="s">
        <v>334</v>
      </c>
      <c r="BG1944" s="56" t="s">
        <v>640</v>
      </c>
      <c r="BH1944" s="56">
        <v>0</v>
      </c>
      <c r="BI1944" s="56">
        <v>0</v>
      </c>
      <c r="BJ1944" s="56">
        <v>1</v>
      </c>
    </row>
    <row r="1945" spans="1:62" hidden="1" x14ac:dyDescent="0.3">
      <c r="A1945" s="56">
        <v>49223848</v>
      </c>
      <c r="B1945" s="86">
        <v>599765</v>
      </c>
      <c r="C1945" s="1">
        <v>42893</v>
      </c>
      <c r="D1945" s="56" t="s">
        <v>634</v>
      </c>
      <c r="E1945" s="56" t="s">
        <v>635</v>
      </c>
      <c r="F1945" s="56" t="s">
        <v>334</v>
      </c>
      <c r="G1945" s="56" t="s">
        <v>335</v>
      </c>
      <c r="H1945" s="56" t="s">
        <v>336</v>
      </c>
      <c r="I1945" s="56" t="s">
        <v>636</v>
      </c>
      <c r="K1945" s="56" t="s">
        <v>337</v>
      </c>
      <c r="L1945" s="56" t="s">
        <v>545</v>
      </c>
      <c r="M1945" s="56" t="s">
        <v>637</v>
      </c>
      <c r="N1945" s="56" t="s">
        <v>1043</v>
      </c>
      <c r="O1945" s="56" t="s">
        <v>943</v>
      </c>
      <c r="P1945" s="1" t="s">
        <v>188</v>
      </c>
      <c r="Q1945" s="56" t="s">
        <v>241</v>
      </c>
      <c r="R1945" s="56" t="s">
        <v>339</v>
      </c>
      <c r="S1945" s="56">
        <v>169866</v>
      </c>
      <c r="T1945" s="1" t="s">
        <v>195</v>
      </c>
      <c r="U1945" s="56">
        <v>41609</v>
      </c>
      <c r="V1945" s="56">
        <v>42916</v>
      </c>
      <c r="W1945" s="56">
        <v>41579</v>
      </c>
      <c r="X1945" s="56">
        <v>42916</v>
      </c>
      <c r="Y1945" s="56" t="s">
        <v>340</v>
      </c>
      <c r="Z1945" s="56" t="s">
        <v>341</v>
      </c>
      <c r="AA1945" s="56" t="s">
        <v>342</v>
      </c>
      <c r="AB1945" s="56" t="s">
        <v>343</v>
      </c>
      <c r="AC1945" s="56" t="s">
        <v>342</v>
      </c>
      <c r="AD1945" s="56" t="s">
        <v>347</v>
      </c>
      <c r="AE1945" s="56" t="s">
        <v>334</v>
      </c>
      <c r="AF1945" s="56" t="s">
        <v>291</v>
      </c>
      <c r="AG1945" s="56">
        <v>2014</v>
      </c>
      <c r="AH1945" s="56" t="s">
        <v>80</v>
      </c>
      <c r="AI1945" s="56" t="s">
        <v>348</v>
      </c>
      <c r="AJ1945" s="56">
        <v>0</v>
      </c>
      <c r="AK1945" s="1">
        <v>41639</v>
      </c>
      <c r="AM1945" s="56">
        <v>42845</v>
      </c>
      <c r="AN1945" s="56" t="s">
        <v>987</v>
      </c>
      <c r="AO1945" s="1">
        <v>41829</v>
      </c>
      <c r="AP1945" s="56" t="s">
        <v>638</v>
      </c>
      <c r="AQ1945" s="56">
        <v>252</v>
      </c>
      <c r="AR1945" s="56">
        <v>0</v>
      </c>
      <c r="AS1945" s="56" t="s">
        <v>346</v>
      </c>
      <c r="BB1945" s="56" t="s">
        <v>339</v>
      </c>
      <c r="BC1945" s="56" t="s">
        <v>263</v>
      </c>
      <c r="BD1945" s="56" t="s">
        <v>349</v>
      </c>
      <c r="BE1945" s="56" t="s">
        <v>347</v>
      </c>
      <c r="BF1945" s="56" t="s">
        <v>334</v>
      </c>
      <c r="BG1945" s="56" t="s">
        <v>640</v>
      </c>
      <c r="BH1945" s="56">
        <v>0</v>
      </c>
      <c r="BI1945" s="56">
        <v>0</v>
      </c>
      <c r="BJ1945" s="56">
        <v>1</v>
      </c>
    </row>
    <row r="1946" spans="1:62" hidden="1" x14ac:dyDescent="0.3">
      <c r="A1946" s="56">
        <v>49223867</v>
      </c>
      <c r="B1946" s="86">
        <v>599765</v>
      </c>
      <c r="C1946" s="1">
        <v>42893</v>
      </c>
      <c r="D1946" s="56" t="s">
        <v>634</v>
      </c>
      <c r="E1946" s="56" t="s">
        <v>635</v>
      </c>
      <c r="F1946" s="56" t="s">
        <v>334</v>
      </c>
      <c r="G1946" s="56" t="s">
        <v>335</v>
      </c>
      <c r="H1946" s="56" t="s">
        <v>336</v>
      </c>
      <c r="I1946" s="56" t="s">
        <v>636</v>
      </c>
      <c r="K1946" s="56" t="s">
        <v>337</v>
      </c>
      <c r="L1946" s="56" t="s">
        <v>545</v>
      </c>
      <c r="M1946" s="56" t="s">
        <v>637</v>
      </c>
      <c r="N1946" s="56" t="s">
        <v>1043</v>
      </c>
      <c r="O1946" s="56" t="s">
        <v>943</v>
      </c>
      <c r="P1946" s="1" t="s">
        <v>188</v>
      </c>
      <c r="Q1946" s="56" t="s">
        <v>552</v>
      </c>
      <c r="R1946" s="56" t="s">
        <v>339</v>
      </c>
      <c r="S1946" s="56">
        <v>169965</v>
      </c>
      <c r="T1946" s="1" t="s">
        <v>447</v>
      </c>
      <c r="U1946" s="56">
        <v>41609</v>
      </c>
      <c r="V1946" s="56">
        <v>42916</v>
      </c>
      <c r="W1946" s="56">
        <v>41579</v>
      </c>
      <c r="X1946" s="56">
        <v>42916</v>
      </c>
      <c r="Y1946" s="56" t="s">
        <v>340</v>
      </c>
      <c r="AA1946" s="56" t="s">
        <v>347</v>
      </c>
      <c r="AB1946" s="56" t="s">
        <v>343</v>
      </c>
      <c r="AC1946" s="56" t="s">
        <v>342</v>
      </c>
      <c r="AD1946" s="56" t="s">
        <v>347</v>
      </c>
      <c r="AE1946" s="56" t="s">
        <v>334</v>
      </c>
      <c r="AF1946" s="56" t="s">
        <v>291</v>
      </c>
      <c r="AG1946" s="56">
        <v>2016</v>
      </c>
      <c r="AH1946" s="56" t="s">
        <v>80</v>
      </c>
      <c r="AI1946" s="56" t="s">
        <v>344</v>
      </c>
      <c r="AJ1946" s="56">
        <v>0</v>
      </c>
      <c r="AK1946" s="1">
        <v>42551</v>
      </c>
      <c r="AM1946" s="56">
        <v>42748</v>
      </c>
      <c r="AN1946" s="56" t="s">
        <v>638</v>
      </c>
      <c r="AO1946" s="1">
        <v>42572</v>
      </c>
      <c r="AP1946" s="56" t="s">
        <v>638</v>
      </c>
      <c r="AQ1946" s="56">
        <v>38016</v>
      </c>
      <c r="AR1946" s="56">
        <v>0</v>
      </c>
      <c r="AS1946" s="56" t="s">
        <v>346</v>
      </c>
      <c r="BB1946" s="56" t="s">
        <v>339</v>
      </c>
      <c r="BC1946" s="56" t="s">
        <v>263</v>
      </c>
      <c r="BD1946" s="56" t="s">
        <v>349</v>
      </c>
      <c r="BE1946" s="56" t="s">
        <v>347</v>
      </c>
      <c r="BF1946" s="56" t="s">
        <v>334</v>
      </c>
      <c r="BG1946" s="56" t="s">
        <v>640</v>
      </c>
      <c r="BH1946" s="56">
        <v>0</v>
      </c>
      <c r="BI1946" s="56">
        <v>0</v>
      </c>
      <c r="BJ1946" s="56">
        <v>1</v>
      </c>
    </row>
    <row r="1947" spans="1:62" hidden="1" x14ac:dyDescent="0.3">
      <c r="A1947" s="56">
        <v>49223859</v>
      </c>
      <c r="B1947" s="86">
        <v>599765</v>
      </c>
      <c r="C1947" s="1">
        <v>42893</v>
      </c>
      <c r="D1947" s="56" t="s">
        <v>634</v>
      </c>
      <c r="E1947" s="56" t="s">
        <v>635</v>
      </c>
      <c r="F1947" s="56" t="s">
        <v>334</v>
      </c>
      <c r="G1947" s="56" t="s">
        <v>335</v>
      </c>
      <c r="H1947" s="56" t="s">
        <v>336</v>
      </c>
      <c r="I1947" s="56" t="s">
        <v>636</v>
      </c>
      <c r="K1947" s="56" t="s">
        <v>337</v>
      </c>
      <c r="L1947" s="56" t="s">
        <v>545</v>
      </c>
      <c r="M1947" s="56" t="s">
        <v>637</v>
      </c>
      <c r="N1947" s="56" t="s">
        <v>1043</v>
      </c>
      <c r="O1947" s="56" t="s">
        <v>943</v>
      </c>
      <c r="P1947" s="1" t="s">
        <v>188</v>
      </c>
      <c r="Q1947" s="56" t="s">
        <v>241</v>
      </c>
      <c r="R1947" s="56" t="s">
        <v>339</v>
      </c>
      <c r="S1947" s="56">
        <v>169866</v>
      </c>
      <c r="T1947" s="1" t="s">
        <v>195</v>
      </c>
      <c r="U1947" s="56">
        <v>41609</v>
      </c>
      <c r="V1947" s="56">
        <v>42916</v>
      </c>
      <c r="W1947" s="56">
        <v>41579</v>
      </c>
      <c r="X1947" s="56">
        <v>42916</v>
      </c>
      <c r="Y1947" s="56" t="s">
        <v>340</v>
      </c>
      <c r="Z1947" s="56" t="s">
        <v>341</v>
      </c>
      <c r="AA1947" s="56" t="s">
        <v>342</v>
      </c>
      <c r="AB1947" s="56" t="s">
        <v>343</v>
      </c>
      <c r="AC1947" s="56" t="s">
        <v>342</v>
      </c>
      <c r="AD1947" s="56" t="s">
        <v>347</v>
      </c>
      <c r="AE1947" s="56" t="s">
        <v>334</v>
      </c>
      <c r="AF1947" s="56" t="s">
        <v>292</v>
      </c>
      <c r="AG1947" s="56">
        <v>2016</v>
      </c>
      <c r="AH1947" s="56" t="s">
        <v>80</v>
      </c>
      <c r="AI1947" s="56" t="s">
        <v>348</v>
      </c>
      <c r="AJ1947" s="56">
        <v>1</v>
      </c>
      <c r="AM1947" s="56">
        <v>42845</v>
      </c>
      <c r="AN1947" s="56" t="s">
        <v>987</v>
      </c>
      <c r="AO1947" s="1">
        <v>41494</v>
      </c>
      <c r="AP1947" s="56" t="s">
        <v>548</v>
      </c>
      <c r="AQ1947" s="56">
        <v>252</v>
      </c>
      <c r="AR1947" s="56">
        <v>0</v>
      </c>
      <c r="AS1947" s="56" t="s">
        <v>346</v>
      </c>
      <c r="BB1947" s="56" t="s">
        <v>339</v>
      </c>
      <c r="BC1947" s="56" t="s">
        <v>263</v>
      </c>
      <c r="BD1947" s="56" t="s">
        <v>349</v>
      </c>
      <c r="BE1947" s="56" t="s">
        <v>347</v>
      </c>
      <c r="BF1947" s="56" t="s">
        <v>334</v>
      </c>
      <c r="BG1947" s="56" t="s">
        <v>640</v>
      </c>
      <c r="BH1947" s="56">
        <v>0</v>
      </c>
      <c r="BI1947" s="56">
        <v>0</v>
      </c>
      <c r="BJ1947" s="56">
        <v>1</v>
      </c>
    </row>
    <row r="1948" spans="1:62" hidden="1" x14ac:dyDescent="0.3">
      <c r="A1948" s="56">
        <v>49223854</v>
      </c>
      <c r="B1948" s="86">
        <v>599765</v>
      </c>
      <c r="C1948" s="1">
        <v>42893</v>
      </c>
      <c r="D1948" s="56" t="s">
        <v>634</v>
      </c>
      <c r="E1948" s="56" t="s">
        <v>635</v>
      </c>
      <c r="F1948" s="56" t="s">
        <v>334</v>
      </c>
      <c r="G1948" s="56" t="s">
        <v>335</v>
      </c>
      <c r="H1948" s="56" t="s">
        <v>336</v>
      </c>
      <c r="I1948" s="56" t="s">
        <v>636</v>
      </c>
      <c r="K1948" s="56" t="s">
        <v>337</v>
      </c>
      <c r="L1948" s="56" t="s">
        <v>545</v>
      </c>
      <c r="M1948" s="56" t="s">
        <v>637</v>
      </c>
      <c r="N1948" s="56" t="s">
        <v>1043</v>
      </c>
      <c r="O1948" s="56" t="s">
        <v>943</v>
      </c>
      <c r="P1948" s="1" t="s">
        <v>188</v>
      </c>
      <c r="Q1948" s="56" t="s">
        <v>241</v>
      </c>
      <c r="R1948" s="56" t="s">
        <v>339</v>
      </c>
      <c r="S1948" s="56">
        <v>169866</v>
      </c>
      <c r="T1948" s="1" t="s">
        <v>195</v>
      </c>
      <c r="U1948" s="56">
        <v>41609</v>
      </c>
      <c r="V1948" s="56">
        <v>42916</v>
      </c>
      <c r="W1948" s="56">
        <v>41579</v>
      </c>
      <c r="X1948" s="56">
        <v>42916</v>
      </c>
      <c r="Y1948" s="56" t="s">
        <v>340</v>
      </c>
      <c r="Z1948" s="56" t="s">
        <v>341</v>
      </c>
      <c r="AA1948" s="56" t="s">
        <v>342</v>
      </c>
      <c r="AB1948" s="56" t="s">
        <v>343</v>
      </c>
      <c r="AC1948" s="56" t="s">
        <v>342</v>
      </c>
      <c r="AD1948" s="56" t="s">
        <v>347</v>
      </c>
      <c r="AE1948" s="56" t="s">
        <v>334</v>
      </c>
      <c r="AF1948" s="56" t="s">
        <v>291</v>
      </c>
      <c r="AG1948" s="56">
        <v>2017</v>
      </c>
      <c r="AH1948" s="56" t="s">
        <v>80</v>
      </c>
      <c r="AI1948" s="56" t="s">
        <v>348</v>
      </c>
      <c r="AJ1948" s="56">
        <v>0</v>
      </c>
      <c r="AK1948" s="1">
        <v>42735</v>
      </c>
      <c r="AM1948" s="56">
        <v>42845</v>
      </c>
      <c r="AN1948" s="56" t="s">
        <v>987</v>
      </c>
      <c r="AO1948" s="1">
        <v>42748</v>
      </c>
      <c r="AP1948" s="56" t="s">
        <v>638</v>
      </c>
      <c r="AQ1948" s="56">
        <v>252</v>
      </c>
      <c r="AR1948" s="56">
        <v>0</v>
      </c>
      <c r="AS1948" s="56" t="s">
        <v>346</v>
      </c>
      <c r="BB1948" s="56" t="s">
        <v>339</v>
      </c>
      <c r="BC1948" s="56" t="s">
        <v>263</v>
      </c>
      <c r="BD1948" s="56" t="s">
        <v>349</v>
      </c>
      <c r="BE1948" s="56" t="s">
        <v>347</v>
      </c>
      <c r="BF1948" s="56" t="s">
        <v>334</v>
      </c>
      <c r="BG1948" s="56" t="s">
        <v>640</v>
      </c>
      <c r="BH1948" s="56">
        <v>0</v>
      </c>
      <c r="BI1948" s="56">
        <v>0</v>
      </c>
      <c r="BJ1948" s="56">
        <v>1</v>
      </c>
    </row>
    <row r="1949" spans="1:62" hidden="1" x14ac:dyDescent="0.3">
      <c r="A1949" s="56">
        <v>49223719</v>
      </c>
      <c r="B1949" s="86">
        <v>599765</v>
      </c>
      <c r="C1949" s="1">
        <v>42893</v>
      </c>
      <c r="D1949" s="56" t="s">
        <v>634</v>
      </c>
      <c r="E1949" s="56" t="s">
        <v>635</v>
      </c>
      <c r="F1949" s="56" t="s">
        <v>334</v>
      </c>
      <c r="G1949" s="56" t="s">
        <v>335</v>
      </c>
      <c r="H1949" s="56" t="s">
        <v>336</v>
      </c>
      <c r="I1949" s="56" t="s">
        <v>636</v>
      </c>
      <c r="K1949" s="56" t="s">
        <v>337</v>
      </c>
      <c r="L1949" s="56" t="s">
        <v>545</v>
      </c>
      <c r="M1949" s="56" t="s">
        <v>637</v>
      </c>
      <c r="N1949" s="56" t="s">
        <v>1043</v>
      </c>
      <c r="O1949" s="56" t="s">
        <v>943</v>
      </c>
      <c r="P1949" s="1" t="s">
        <v>110</v>
      </c>
      <c r="Q1949" s="56" t="s">
        <v>552</v>
      </c>
      <c r="R1949" s="56" t="s">
        <v>339</v>
      </c>
      <c r="S1949" s="56">
        <v>264399</v>
      </c>
      <c r="T1949" s="1" t="s">
        <v>478</v>
      </c>
      <c r="U1949" s="56">
        <v>41609</v>
      </c>
      <c r="V1949" s="56">
        <v>42916</v>
      </c>
      <c r="W1949" s="56">
        <v>41579</v>
      </c>
      <c r="X1949" s="56">
        <v>42735</v>
      </c>
      <c r="Y1949" s="56" t="s">
        <v>340</v>
      </c>
      <c r="Z1949" s="56" t="s">
        <v>341</v>
      </c>
      <c r="AA1949" s="56" t="s">
        <v>342</v>
      </c>
      <c r="AB1949" s="56" t="s">
        <v>339</v>
      </c>
      <c r="AC1949" s="56" t="s">
        <v>342</v>
      </c>
      <c r="AD1949" s="56" t="s">
        <v>347</v>
      </c>
      <c r="AE1949" s="56" t="s">
        <v>354</v>
      </c>
      <c r="AF1949" s="56" t="s">
        <v>224</v>
      </c>
      <c r="AG1949" s="56">
        <v>2014</v>
      </c>
      <c r="AH1949" s="56" t="s">
        <v>80</v>
      </c>
      <c r="AI1949" s="56" t="s">
        <v>339</v>
      </c>
      <c r="AJ1949" s="56">
        <v>31110</v>
      </c>
      <c r="AM1949" s="56">
        <v>42653</v>
      </c>
      <c r="AN1949" s="56" t="s">
        <v>592</v>
      </c>
      <c r="AO1949" s="1">
        <v>42584</v>
      </c>
      <c r="AP1949" s="56" t="s">
        <v>592</v>
      </c>
      <c r="AQ1949" s="56">
        <v>40</v>
      </c>
      <c r="AR1949" s="56">
        <v>0</v>
      </c>
      <c r="AS1949" s="56" t="s">
        <v>346</v>
      </c>
      <c r="BB1949" s="56" t="s">
        <v>339</v>
      </c>
      <c r="BC1949" s="56" t="s">
        <v>263</v>
      </c>
      <c r="BD1949" s="56" t="s">
        <v>349</v>
      </c>
      <c r="BE1949" s="56" t="s">
        <v>347</v>
      </c>
      <c r="BF1949" s="56" t="s">
        <v>334</v>
      </c>
      <c r="BG1949" s="56" t="s">
        <v>640</v>
      </c>
      <c r="BH1949" s="56">
        <v>0</v>
      </c>
      <c r="BI1949" s="56">
        <v>0</v>
      </c>
      <c r="BJ1949" s="56">
        <v>0</v>
      </c>
    </row>
    <row r="1950" spans="1:62" hidden="1" x14ac:dyDescent="0.3">
      <c r="A1950" s="56">
        <v>49223853</v>
      </c>
      <c r="B1950" s="86">
        <v>599765</v>
      </c>
      <c r="C1950" s="1">
        <v>42893</v>
      </c>
      <c r="D1950" s="56" t="s">
        <v>634</v>
      </c>
      <c r="E1950" s="56" t="s">
        <v>635</v>
      </c>
      <c r="F1950" s="56" t="s">
        <v>334</v>
      </c>
      <c r="G1950" s="56" t="s">
        <v>335</v>
      </c>
      <c r="H1950" s="56" t="s">
        <v>336</v>
      </c>
      <c r="I1950" s="56" t="s">
        <v>636</v>
      </c>
      <c r="K1950" s="56" t="s">
        <v>337</v>
      </c>
      <c r="L1950" s="56" t="s">
        <v>545</v>
      </c>
      <c r="M1950" s="56" t="s">
        <v>637</v>
      </c>
      <c r="N1950" s="56" t="s">
        <v>1043</v>
      </c>
      <c r="O1950" s="56" t="s">
        <v>943</v>
      </c>
      <c r="P1950" s="1" t="s">
        <v>188</v>
      </c>
      <c r="Q1950" s="56" t="s">
        <v>241</v>
      </c>
      <c r="R1950" s="56" t="s">
        <v>339</v>
      </c>
      <c r="S1950" s="56">
        <v>169866</v>
      </c>
      <c r="T1950" s="1" t="s">
        <v>195</v>
      </c>
      <c r="U1950" s="56">
        <v>41609</v>
      </c>
      <c r="V1950" s="56">
        <v>42916</v>
      </c>
      <c r="W1950" s="56">
        <v>41579</v>
      </c>
      <c r="X1950" s="56">
        <v>42916</v>
      </c>
      <c r="Y1950" s="56" t="s">
        <v>340</v>
      </c>
      <c r="Z1950" s="56" t="s">
        <v>341</v>
      </c>
      <c r="AA1950" s="56" t="s">
        <v>342</v>
      </c>
      <c r="AB1950" s="56" t="s">
        <v>343</v>
      </c>
      <c r="AC1950" s="56" t="s">
        <v>342</v>
      </c>
      <c r="AD1950" s="56" t="s">
        <v>347</v>
      </c>
      <c r="AE1950" s="56" t="s">
        <v>334</v>
      </c>
      <c r="AF1950" s="56" t="s">
        <v>291</v>
      </c>
      <c r="AG1950" s="56">
        <v>2016</v>
      </c>
      <c r="AH1950" s="56" t="s">
        <v>80</v>
      </c>
      <c r="AI1950" s="56" t="s">
        <v>344</v>
      </c>
      <c r="AJ1950" s="56">
        <v>1</v>
      </c>
      <c r="AK1950" s="1">
        <v>42551</v>
      </c>
      <c r="AL1950" s="56" t="s">
        <v>666</v>
      </c>
      <c r="AM1950" s="56">
        <v>42845</v>
      </c>
      <c r="AN1950" s="56" t="s">
        <v>987</v>
      </c>
      <c r="AO1950" s="1">
        <v>42572</v>
      </c>
      <c r="AP1950" s="56" t="s">
        <v>638</v>
      </c>
      <c r="AQ1950" s="56">
        <v>252</v>
      </c>
      <c r="AR1950" s="56">
        <v>0</v>
      </c>
      <c r="AS1950" s="56" t="s">
        <v>346</v>
      </c>
      <c r="BB1950" s="56" t="s">
        <v>339</v>
      </c>
      <c r="BC1950" s="56" t="s">
        <v>263</v>
      </c>
      <c r="BD1950" s="56" t="s">
        <v>349</v>
      </c>
      <c r="BE1950" s="56" t="s">
        <v>347</v>
      </c>
      <c r="BF1950" s="56" t="s">
        <v>334</v>
      </c>
      <c r="BG1950" s="56" t="s">
        <v>640</v>
      </c>
      <c r="BH1950" s="56">
        <v>0</v>
      </c>
      <c r="BI1950" s="56">
        <v>0</v>
      </c>
      <c r="BJ1950" s="56">
        <v>1</v>
      </c>
    </row>
    <row r="1951" spans="1:62" hidden="1" x14ac:dyDescent="0.3">
      <c r="A1951" s="56">
        <v>49223857</v>
      </c>
      <c r="B1951" s="86">
        <v>599765</v>
      </c>
      <c r="C1951" s="1">
        <v>42893</v>
      </c>
      <c r="D1951" s="56" t="s">
        <v>634</v>
      </c>
      <c r="E1951" s="56" t="s">
        <v>635</v>
      </c>
      <c r="F1951" s="56" t="s">
        <v>334</v>
      </c>
      <c r="G1951" s="56" t="s">
        <v>335</v>
      </c>
      <c r="H1951" s="56" t="s">
        <v>336</v>
      </c>
      <c r="I1951" s="56" t="s">
        <v>636</v>
      </c>
      <c r="K1951" s="56" t="s">
        <v>337</v>
      </c>
      <c r="L1951" s="56" t="s">
        <v>545</v>
      </c>
      <c r="M1951" s="56" t="s">
        <v>637</v>
      </c>
      <c r="N1951" s="56" t="s">
        <v>1043</v>
      </c>
      <c r="O1951" s="56" t="s">
        <v>943</v>
      </c>
      <c r="P1951" s="1" t="s">
        <v>188</v>
      </c>
      <c r="Q1951" s="56" t="s">
        <v>241</v>
      </c>
      <c r="R1951" s="56" t="s">
        <v>339</v>
      </c>
      <c r="S1951" s="56">
        <v>169866</v>
      </c>
      <c r="T1951" s="1" t="s">
        <v>195</v>
      </c>
      <c r="U1951" s="56">
        <v>41609</v>
      </c>
      <c r="V1951" s="56">
        <v>42916</v>
      </c>
      <c r="W1951" s="56">
        <v>41579</v>
      </c>
      <c r="X1951" s="56">
        <v>42916</v>
      </c>
      <c r="Y1951" s="56" t="s">
        <v>340</v>
      </c>
      <c r="Z1951" s="56" t="s">
        <v>341</v>
      </c>
      <c r="AA1951" s="56" t="s">
        <v>342</v>
      </c>
      <c r="AB1951" s="56" t="s">
        <v>343</v>
      </c>
      <c r="AC1951" s="56" t="s">
        <v>342</v>
      </c>
      <c r="AD1951" s="56" t="s">
        <v>347</v>
      </c>
      <c r="AE1951" s="56" t="s">
        <v>334</v>
      </c>
      <c r="AF1951" s="56" t="s">
        <v>292</v>
      </c>
      <c r="AG1951" s="56">
        <v>2015</v>
      </c>
      <c r="AH1951" s="56" t="s">
        <v>80</v>
      </c>
      <c r="AI1951" s="56" t="s">
        <v>344</v>
      </c>
      <c r="AJ1951" s="56">
        <v>1</v>
      </c>
      <c r="AM1951" s="56">
        <v>42845</v>
      </c>
      <c r="AN1951" s="56" t="s">
        <v>987</v>
      </c>
      <c r="AO1951" s="1">
        <v>41494</v>
      </c>
      <c r="AP1951" s="56" t="s">
        <v>548</v>
      </c>
      <c r="AQ1951" s="56">
        <v>252</v>
      </c>
      <c r="AR1951" s="56">
        <v>0</v>
      </c>
      <c r="AS1951" s="56" t="s">
        <v>346</v>
      </c>
      <c r="BB1951" s="56" t="s">
        <v>339</v>
      </c>
      <c r="BC1951" s="56" t="s">
        <v>263</v>
      </c>
      <c r="BD1951" s="56" t="s">
        <v>349</v>
      </c>
      <c r="BE1951" s="56" t="s">
        <v>347</v>
      </c>
      <c r="BF1951" s="56" t="s">
        <v>334</v>
      </c>
      <c r="BG1951" s="56" t="s">
        <v>640</v>
      </c>
      <c r="BH1951" s="56">
        <v>0</v>
      </c>
      <c r="BI1951" s="56">
        <v>0</v>
      </c>
      <c r="BJ1951" s="56">
        <v>1</v>
      </c>
    </row>
    <row r="1952" spans="1:62" hidden="1" x14ac:dyDescent="0.3">
      <c r="A1952" s="56">
        <v>49223855</v>
      </c>
      <c r="B1952" s="86">
        <v>599765</v>
      </c>
      <c r="C1952" s="1">
        <v>42893</v>
      </c>
      <c r="D1952" s="56" t="s">
        <v>634</v>
      </c>
      <c r="E1952" s="56" t="s">
        <v>635</v>
      </c>
      <c r="F1952" s="56" t="s">
        <v>334</v>
      </c>
      <c r="G1952" s="56" t="s">
        <v>335</v>
      </c>
      <c r="H1952" s="56" t="s">
        <v>336</v>
      </c>
      <c r="I1952" s="56" t="s">
        <v>636</v>
      </c>
      <c r="K1952" s="56" t="s">
        <v>337</v>
      </c>
      <c r="L1952" s="56" t="s">
        <v>545</v>
      </c>
      <c r="M1952" s="56" t="s">
        <v>637</v>
      </c>
      <c r="N1952" s="56" t="s">
        <v>1043</v>
      </c>
      <c r="O1952" s="56" t="s">
        <v>943</v>
      </c>
      <c r="P1952" s="1" t="s">
        <v>188</v>
      </c>
      <c r="Q1952" s="56" t="s">
        <v>241</v>
      </c>
      <c r="R1952" s="56" t="s">
        <v>339</v>
      </c>
      <c r="S1952" s="56">
        <v>169866</v>
      </c>
      <c r="T1952" s="1" t="s">
        <v>195</v>
      </c>
      <c r="U1952" s="56">
        <v>41609</v>
      </c>
      <c r="V1952" s="56">
        <v>42916</v>
      </c>
      <c r="W1952" s="56">
        <v>41579</v>
      </c>
      <c r="X1952" s="56">
        <v>42916</v>
      </c>
      <c r="Y1952" s="56" t="s">
        <v>340</v>
      </c>
      <c r="Z1952" s="56" t="s">
        <v>341</v>
      </c>
      <c r="AA1952" s="56" t="s">
        <v>342</v>
      </c>
      <c r="AB1952" s="56" t="s">
        <v>343</v>
      </c>
      <c r="AC1952" s="56" t="s">
        <v>342</v>
      </c>
      <c r="AD1952" s="56" t="s">
        <v>347</v>
      </c>
      <c r="AE1952" s="56" t="s">
        <v>334</v>
      </c>
      <c r="AF1952" s="56" t="s">
        <v>292</v>
      </c>
      <c r="AG1952" s="56">
        <v>2014</v>
      </c>
      <c r="AH1952" s="56" t="s">
        <v>80</v>
      </c>
      <c r="AI1952" s="56" t="s">
        <v>344</v>
      </c>
      <c r="AJ1952" s="56">
        <v>1</v>
      </c>
      <c r="AM1952" s="56">
        <v>42845</v>
      </c>
      <c r="AN1952" s="56" t="s">
        <v>987</v>
      </c>
      <c r="AO1952" s="1">
        <v>41494</v>
      </c>
      <c r="AP1952" s="56" t="s">
        <v>548</v>
      </c>
      <c r="AQ1952" s="56">
        <v>252</v>
      </c>
      <c r="AR1952" s="56">
        <v>0</v>
      </c>
      <c r="AS1952" s="56" t="s">
        <v>346</v>
      </c>
      <c r="BB1952" s="56" t="s">
        <v>339</v>
      </c>
      <c r="BC1952" s="56" t="s">
        <v>263</v>
      </c>
      <c r="BD1952" s="56" t="s">
        <v>349</v>
      </c>
      <c r="BE1952" s="56" t="s">
        <v>347</v>
      </c>
      <c r="BF1952" s="56" t="s">
        <v>334</v>
      </c>
      <c r="BG1952" s="56" t="s">
        <v>640</v>
      </c>
      <c r="BH1952" s="56">
        <v>0</v>
      </c>
      <c r="BI1952" s="56">
        <v>0</v>
      </c>
      <c r="BJ1952" s="56">
        <v>1</v>
      </c>
    </row>
    <row r="1953" spans="1:62" hidden="1" x14ac:dyDescent="0.3">
      <c r="A1953" s="56">
        <v>49223856</v>
      </c>
      <c r="B1953" s="86">
        <v>599765</v>
      </c>
      <c r="C1953" s="1">
        <v>42893</v>
      </c>
      <c r="D1953" s="56" t="s">
        <v>634</v>
      </c>
      <c r="E1953" s="56" t="s">
        <v>635</v>
      </c>
      <c r="F1953" s="56" t="s">
        <v>334</v>
      </c>
      <c r="G1953" s="56" t="s">
        <v>335</v>
      </c>
      <c r="H1953" s="56" t="s">
        <v>336</v>
      </c>
      <c r="I1953" s="56" t="s">
        <v>636</v>
      </c>
      <c r="K1953" s="56" t="s">
        <v>337</v>
      </c>
      <c r="L1953" s="56" t="s">
        <v>545</v>
      </c>
      <c r="M1953" s="56" t="s">
        <v>637</v>
      </c>
      <c r="N1953" s="56" t="s">
        <v>1043</v>
      </c>
      <c r="O1953" s="56" t="s">
        <v>943</v>
      </c>
      <c r="P1953" s="1" t="s">
        <v>188</v>
      </c>
      <c r="Q1953" s="56" t="s">
        <v>241</v>
      </c>
      <c r="R1953" s="56" t="s">
        <v>339</v>
      </c>
      <c r="S1953" s="56">
        <v>169866</v>
      </c>
      <c r="T1953" s="1" t="s">
        <v>195</v>
      </c>
      <c r="U1953" s="56">
        <v>41609</v>
      </c>
      <c r="V1953" s="56">
        <v>42916</v>
      </c>
      <c r="W1953" s="56">
        <v>41579</v>
      </c>
      <c r="X1953" s="56">
        <v>42916</v>
      </c>
      <c r="Y1953" s="56" t="s">
        <v>340</v>
      </c>
      <c r="Z1953" s="56" t="s">
        <v>341</v>
      </c>
      <c r="AA1953" s="56" t="s">
        <v>342</v>
      </c>
      <c r="AB1953" s="56" t="s">
        <v>343</v>
      </c>
      <c r="AC1953" s="56" t="s">
        <v>342</v>
      </c>
      <c r="AD1953" s="56" t="s">
        <v>347</v>
      </c>
      <c r="AE1953" s="56" t="s">
        <v>334</v>
      </c>
      <c r="AF1953" s="56" t="s">
        <v>292</v>
      </c>
      <c r="AG1953" s="56">
        <v>2015</v>
      </c>
      <c r="AH1953" s="56" t="s">
        <v>80</v>
      </c>
      <c r="AI1953" s="56" t="s">
        <v>348</v>
      </c>
      <c r="AJ1953" s="56">
        <v>1</v>
      </c>
      <c r="AM1953" s="56">
        <v>42845</v>
      </c>
      <c r="AN1953" s="56" t="s">
        <v>987</v>
      </c>
      <c r="AO1953" s="1">
        <v>41494</v>
      </c>
      <c r="AP1953" s="56" t="s">
        <v>548</v>
      </c>
      <c r="AQ1953" s="56">
        <v>252</v>
      </c>
      <c r="AR1953" s="56">
        <v>0</v>
      </c>
      <c r="AS1953" s="56" t="s">
        <v>346</v>
      </c>
      <c r="BB1953" s="56" t="s">
        <v>339</v>
      </c>
      <c r="BC1953" s="56" t="s">
        <v>263</v>
      </c>
      <c r="BD1953" s="56" t="s">
        <v>349</v>
      </c>
      <c r="BE1953" s="56" t="s">
        <v>347</v>
      </c>
      <c r="BF1953" s="56" t="s">
        <v>334</v>
      </c>
      <c r="BG1953" s="56" t="s">
        <v>640</v>
      </c>
      <c r="BH1953" s="56">
        <v>0</v>
      </c>
      <c r="BI1953" s="56">
        <v>0</v>
      </c>
      <c r="BJ1953" s="56">
        <v>1</v>
      </c>
    </row>
    <row r="1954" spans="1:62" hidden="1" x14ac:dyDescent="0.3">
      <c r="A1954" s="56">
        <v>49223866</v>
      </c>
      <c r="B1954" s="86">
        <v>599765</v>
      </c>
      <c r="C1954" s="1">
        <v>42893</v>
      </c>
      <c r="D1954" s="56" t="s">
        <v>634</v>
      </c>
      <c r="E1954" s="56" t="s">
        <v>635</v>
      </c>
      <c r="F1954" s="56" t="s">
        <v>334</v>
      </c>
      <c r="G1954" s="56" t="s">
        <v>335</v>
      </c>
      <c r="H1954" s="56" t="s">
        <v>336</v>
      </c>
      <c r="I1954" s="56" t="s">
        <v>636</v>
      </c>
      <c r="K1954" s="56" t="s">
        <v>337</v>
      </c>
      <c r="L1954" s="56" t="s">
        <v>545</v>
      </c>
      <c r="M1954" s="56" t="s">
        <v>637</v>
      </c>
      <c r="N1954" s="56" t="s">
        <v>1043</v>
      </c>
      <c r="O1954" s="56" t="s">
        <v>943</v>
      </c>
      <c r="P1954" s="1" t="s">
        <v>188</v>
      </c>
      <c r="Q1954" s="56" t="s">
        <v>552</v>
      </c>
      <c r="R1954" s="56" t="s">
        <v>339</v>
      </c>
      <c r="S1954" s="56">
        <v>169965</v>
      </c>
      <c r="T1954" s="1" t="s">
        <v>447</v>
      </c>
      <c r="U1954" s="56">
        <v>41609</v>
      </c>
      <c r="V1954" s="56">
        <v>42916</v>
      </c>
      <c r="W1954" s="56">
        <v>41579</v>
      </c>
      <c r="X1954" s="56">
        <v>42916</v>
      </c>
      <c r="Y1954" s="56" t="s">
        <v>340</v>
      </c>
      <c r="AA1954" s="56" t="s">
        <v>347</v>
      </c>
      <c r="AB1954" s="56" t="s">
        <v>343</v>
      </c>
      <c r="AC1954" s="56" t="s">
        <v>342</v>
      </c>
      <c r="AD1954" s="56" t="s">
        <v>347</v>
      </c>
      <c r="AE1954" s="56" t="s">
        <v>334</v>
      </c>
      <c r="AF1954" s="56" t="s">
        <v>291</v>
      </c>
      <c r="AG1954" s="56">
        <v>2016</v>
      </c>
      <c r="AH1954" s="56" t="s">
        <v>80</v>
      </c>
      <c r="AI1954" s="56" t="s">
        <v>348</v>
      </c>
      <c r="AJ1954" s="56">
        <v>1</v>
      </c>
      <c r="AK1954" s="1">
        <v>42369</v>
      </c>
      <c r="AL1954" s="56" t="s">
        <v>667</v>
      </c>
      <c r="AM1954" s="56">
        <v>42748</v>
      </c>
      <c r="AN1954" s="56" t="s">
        <v>638</v>
      </c>
      <c r="AO1954" s="1">
        <v>42387</v>
      </c>
      <c r="AP1954" s="56" t="s">
        <v>638</v>
      </c>
      <c r="AQ1954" s="56">
        <v>38016</v>
      </c>
      <c r="AR1954" s="56">
        <v>0</v>
      </c>
      <c r="AS1954" s="56" t="s">
        <v>346</v>
      </c>
      <c r="BB1954" s="56" t="s">
        <v>339</v>
      </c>
      <c r="BC1954" s="56" t="s">
        <v>263</v>
      </c>
      <c r="BD1954" s="56" t="s">
        <v>349</v>
      </c>
      <c r="BE1954" s="56" t="s">
        <v>347</v>
      </c>
      <c r="BF1954" s="56" t="s">
        <v>334</v>
      </c>
      <c r="BG1954" s="56" t="s">
        <v>640</v>
      </c>
      <c r="BH1954" s="56">
        <v>0</v>
      </c>
      <c r="BI1954" s="56">
        <v>0</v>
      </c>
      <c r="BJ1954" s="56">
        <v>1</v>
      </c>
    </row>
    <row r="1955" spans="1:62" hidden="1" x14ac:dyDescent="0.3">
      <c r="A1955" s="56">
        <v>49223862</v>
      </c>
      <c r="B1955" s="86">
        <v>599765</v>
      </c>
      <c r="C1955" s="1">
        <v>42893</v>
      </c>
      <c r="D1955" s="56" t="s">
        <v>634</v>
      </c>
      <c r="E1955" s="56" t="s">
        <v>635</v>
      </c>
      <c r="F1955" s="56" t="s">
        <v>334</v>
      </c>
      <c r="G1955" s="56" t="s">
        <v>335</v>
      </c>
      <c r="H1955" s="56" t="s">
        <v>336</v>
      </c>
      <c r="I1955" s="56" t="s">
        <v>636</v>
      </c>
      <c r="K1955" s="56" t="s">
        <v>337</v>
      </c>
      <c r="L1955" s="56" t="s">
        <v>545</v>
      </c>
      <c r="M1955" s="56" t="s">
        <v>637</v>
      </c>
      <c r="N1955" s="56" t="s">
        <v>1043</v>
      </c>
      <c r="O1955" s="56" t="s">
        <v>943</v>
      </c>
      <c r="P1955" s="1" t="s">
        <v>188</v>
      </c>
      <c r="Q1955" s="56" t="s">
        <v>241</v>
      </c>
      <c r="R1955" s="56" t="s">
        <v>339</v>
      </c>
      <c r="S1955" s="56">
        <v>169866</v>
      </c>
      <c r="T1955" s="1" t="s">
        <v>195</v>
      </c>
      <c r="U1955" s="56">
        <v>41609</v>
      </c>
      <c r="V1955" s="56">
        <v>42916</v>
      </c>
      <c r="W1955" s="56">
        <v>41579</v>
      </c>
      <c r="X1955" s="56">
        <v>42916</v>
      </c>
      <c r="Y1955" s="56" t="s">
        <v>340</v>
      </c>
      <c r="Z1955" s="56" t="s">
        <v>341</v>
      </c>
      <c r="AA1955" s="56" t="s">
        <v>342</v>
      </c>
      <c r="AB1955" s="56" t="s">
        <v>343</v>
      </c>
      <c r="AC1955" s="56" t="s">
        <v>342</v>
      </c>
      <c r="AD1955" s="56" t="s">
        <v>347</v>
      </c>
      <c r="AE1955" s="56" t="s">
        <v>334</v>
      </c>
      <c r="AF1955" s="56" t="s">
        <v>292</v>
      </c>
      <c r="AG1955" s="56">
        <v>2017</v>
      </c>
      <c r="AH1955" s="56" t="s">
        <v>80</v>
      </c>
      <c r="AI1955" s="56" t="s">
        <v>344</v>
      </c>
      <c r="AJ1955" s="56">
        <v>0</v>
      </c>
      <c r="AM1955" s="56">
        <v>42845</v>
      </c>
      <c r="AN1955" s="56" t="s">
        <v>987</v>
      </c>
      <c r="AO1955" s="1">
        <v>42870</v>
      </c>
      <c r="AP1955" s="56" t="s">
        <v>987</v>
      </c>
      <c r="AQ1955" s="56">
        <v>252</v>
      </c>
      <c r="AR1955" s="56">
        <v>0</v>
      </c>
      <c r="AS1955" s="56" t="s">
        <v>346</v>
      </c>
      <c r="BB1955" s="56" t="s">
        <v>339</v>
      </c>
      <c r="BC1955" s="56" t="s">
        <v>263</v>
      </c>
      <c r="BD1955" s="56" t="s">
        <v>349</v>
      </c>
      <c r="BE1955" s="56" t="s">
        <v>347</v>
      </c>
      <c r="BF1955" s="56" t="s">
        <v>334</v>
      </c>
      <c r="BG1955" s="56" t="s">
        <v>640</v>
      </c>
      <c r="BH1955" s="56">
        <v>0</v>
      </c>
      <c r="BI1955" s="56">
        <v>0</v>
      </c>
      <c r="BJ1955" s="56">
        <v>1</v>
      </c>
    </row>
    <row r="1956" spans="1:62" hidden="1" x14ac:dyDescent="0.3">
      <c r="A1956" s="56">
        <v>49223860</v>
      </c>
      <c r="B1956" s="86">
        <v>599765</v>
      </c>
      <c r="C1956" s="1">
        <v>42893</v>
      </c>
      <c r="D1956" s="56" t="s">
        <v>634</v>
      </c>
      <c r="E1956" s="56" t="s">
        <v>635</v>
      </c>
      <c r="F1956" s="56" t="s">
        <v>334</v>
      </c>
      <c r="G1956" s="56" t="s">
        <v>335</v>
      </c>
      <c r="H1956" s="56" t="s">
        <v>336</v>
      </c>
      <c r="I1956" s="56" t="s">
        <v>636</v>
      </c>
      <c r="K1956" s="56" t="s">
        <v>337</v>
      </c>
      <c r="L1956" s="56" t="s">
        <v>545</v>
      </c>
      <c r="M1956" s="56" t="s">
        <v>637</v>
      </c>
      <c r="N1956" s="56" t="s">
        <v>1043</v>
      </c>
      <c r="O1956" s="56" t="s">
        <v>943</v>
      </c>
      <c r="P1956" s="1" t="s">
        <v>188</v>
      </c>
      <c r="Q1956" s="56" t="s">
        <v>241</v>
      </c>
      <c r="R1956" s="56" t="s">
        <v>339</v>
      </c>
      <c r="S1956" s="56">
        <v>169866</v>
      </c>
      <c r="T1956" s="1" t="s">
        <v>195</v>
      </c>
      <c r="U1956" s="56">
        <v>41609</v>
      </c>
      <c r="V1956" s="56">
        <v>42916</v>
      </c>
      <c r="W1956" s="56">
        <v>41579</v>
      </c>
      <c r="X1956" s="56">
        <v>42916</v>
      </c>
      <c r="Y1956" s="56" t="s">
        <v>340</v>
      </c>
      <c r="Z1956" s="56" t="s">
        <v>341</v>
      </c>
      <c r="AA1956" s="56" t="s">
        <v>342</v>
      </c>
      <c r="AB1956" s="56" t="s">
        <v>343</v>
      </c>
      <c r="AC1956" s="56" t="s">
        <v>342</v>
      </c>
      <c r="AD1956" s="56" t="s">
        <v>347</v>
      </c>
      <c r="AE1956" s="56" t="s">
        <v>334</v>
      </c>
      <c r="AF1956" s="56" t="s">
        <v>292</v>
      </c>
      <c r="AG1956" s="56">
        <v>2016</v>
      </c>
      <c r="AH1956" s="56" t="s">
        <v>80</v>
      </c>
      <c r="AI1956" s="56" t="s">
        <v>344</v>
      </c>
      <c r="AJ1956" s="56">
        <v>1</v>
      </c>
      <c r="AM1956" s="56">
        <v>42845</v>
      </c>
      <c r="AN1956" s="56" t="s">
        <v>987</v>
      </c>
      <c r="AO1956" s="1">
        <v>41494</v>
      </c>
      <c r="AP1956" s="56" t="s">
        <v>548</v>
      </c>
      <c r="AQ1956" s="56">
        <v>252</v>
      </c>
      <c r="AR1956" s="56">
        <v>0</v>
      </c>
      <c r="AS1956" s="56" t="s">
        <v>346</v>
      </c>
      <c r="BB1956" s="56" t="s">
        <v>339</v>
      </c>
      <c r="BC1956" s="56" t="s">
        <v>263</v>
      </c>
      <c r="BD1956" s="56" t="s">
        <v>349</v>
      </c>
      <c r="BE1956" s="56" t="s">
        <v>347</v>
      </c>
      <c r="BF1956" s="56" t="s">
        <v>334</v>
      </c>
      <c r="BG1956" s="56" t="s">
        <v>640</v>
      </c>
      <c r="BH1956" s="56">
        <v>0</v>
      </c>
      <c r="BI1956" s="56">
        <v>0</v>
      </c>
      <c r="BJ1956" s="56">
        <v>1</v>
      </c>
    </row>
    <row r="1957" spans="1:62" hidden="1" x14ac:dyDescent="0.3">
      <c r="A1957" s="56">
        <v>49223861</v>
      </c>
      <c r="B1957" s="86">
        <v>599765</v>
      </c>
      <c r="C1957" s="1">
        <v>42893</v>
      </c>
      <c r="D1957" s="56" t="s">
        <v>634</v>
      </c>
      <c r="E1957" s="56" t="s">
        <v>635</v>
      </c>
      <c r="F1957" s="56" t="s">
        <v>334</v>
      </c>
      <c r="G1957" s="56" t="s">
        <v>335</v>
      </c>
      <c r="H1957" s="56" t="s">
        <v>336</v>
      </c>
      <c r="I1957" s="56" t="s">
        <v>636</v>
      </c>
      <c r="K1957" s="56" t="s">
        <v>337</v>
      </c>
      <c r="L1957" s="56" t="s">
        <v>545</v>
      </c>
      <c r="M1957" s="56" t="s">
        <v>637</v>
      </c>
      <c r="N1957" s="56" t="s">
        <v>1043</v>
      </c>
      <c r="O1957" s="56" t="s">
        <v>943</v>
      </c>
      <c r="P1957" s="1" t="s">
        <v>188</v>
      </c>
      <c r="Q1957" s="56" t="s">
        <v>241</v>
      </c>
      <c r="R1957" s="56" t="s">
        <v>339</v>
      </c>
      <c r="S1957" s="56">
        <v>169866</v>
      </c>
      <c r="T1957" s="1" t="s">
        <v>195</v>
      </c>
      <c r="U1957" s="56">
        <v>41609</v>
      </c>
      <c r="V1957" s="56">
        <v>42916</v>
      </c>
      <c r="W1957" s="56">
        <v>41579</v>
      </c>
      <c r="X1957" s="56">
        <v>42916</v>
      </c>
      <c r="Y1957" s="56" t="s">
        <v>340</v>
      </c>
      <c r="Z1957" s="56" t="s">
        <v>341</v>
      </c>
      <c r="AA1957" s="56" t="s">
        <v>342</v>
      </c>
      <c r="AB1957" s="56" t="s">
        <v>343</v>
      </c>
      <c r="AC1957" s="56" t="s">
        <v>342</v>
      </c>
      <c r="AD1957" s="56" t="s">
        <v>347</v>
      </c>
      <c r="AE1957" s="56" t="s">
        <v>334</v>
      </c>
      <c r="AF1957" s="56" t="s">
        <v>292</v>
      </c>
      <c r="AG1957" s="56">
        <v>2017</v>
      </c>
      <c r="AH1957" s="56" t="s">
        <v>80</v>
      </c>
      <c r="AI1957" s="56" t="s">
        <v>348</v>
      </c>
      <c r="AJ1957" s="56">
        <v>0</v>
      </c>
      <c r="AM1957" s="56">
        <v>42845</v>
      </c>
      <c r="AN1957" s="56" t="s">
        <v>987</v>
      </c>
      <c r="AO1957" s="1">
        <v>42870</v>
      </c>
      <c r="AP1957" s="56" t="s">
        <v>987</v>
      </c>
      <c r="AQ1957" s="56">
        <v>252</v>
      </c>
      <c r="AR1957" s="56">
        <v>0</v>
      </c>
      <c r="AS1957" s="56" t="s">
        <v>346</v>
      </c>
      <c r="BB1957" s="56" t="s">
        <v>339</v>
      </c>
      <c r="BC1957" s="56" t="s">
        <v>263</v>
      </c>
      <c r="BD1957" s="56" t="s">
        <v>349</v>
      </c>
      <c r="BE1957" s="56" t="s">
        <v>347</v>
      </c>
      <c r="BF1957" s="56" t="s">
        <v>334</v>
      </c>
      <c r="BG1957" s="56" t="s">
        <v>640</v>
      </c>
      <c r="BH1957" s="56">
        <v>0</v>
      </c>
      <c r="BI1957" s="56">
        <v>0</v>
      </c>
      <c r="BJ1957" s="56">
        <v>1</v>
      </c>
    </row>
    <row r="1958" spans="1:62" hidden="1" x14ac:dyDescent="0.3">
      <c r="A1958" s="56">
        <v>49223865</v>
      </c>
      <c r="B1958" s="86">
        <v>599765</v>
      </c>
      <c r="C1958" s="1">
        <v>42893</v>
      </c>
      <c r="D1958" s="56" t="s">
        <v>634</v>
      </c>
      <c r="E1958" s="56" t="s">
        <v>635</v>
      </c>
      <c r="F1958" s="56" t="s">
        <v>334</v>
      </c>
      <c r="G1958" s="56" t="s">
        <v>335</v>
      </c>
      <c r="H1958" s="56" t="s">
        <v>336</v>
      </c>
      <c r="I1958" s="56" t="s">
        <v>636</v>
      </c>
      <c r="K1958" s="56" t="s">
        <v>337</v>
      </c>
      <c r="L1958" s="56" t="s">
        <v>545</v>
      </c>
      <c r="M1958" s="56" t="s">
        <v>637</v>
      </c>
      <c r="N1958" s="56" t="s">
        <v>1043</v>
      </c>
      <c r="O1958" s="56" t="s">
        <v>943</v>
      </c>
      <c r="P1958" s="1" t="s">
        <v>188</v>
      </c>
      <c r="Q1958" s="56" t="s">
        <v>552</v>
      </c>
      <c r="R1958" s="56" t="s">
        <v>339</v>
      </c>
      <c r="S1958" s="56">
        <v>169965</v>
      </c>
      <c r="T1958" s="1" t="s">
        <v>447</v>
      </c>
      <c r="U1958" s="56">
        <v>41609</v>
      </c>
      <c r="V1958" s="56">
        <v>42916</v>
      </c>
      <c r="W1958" s="56">
        <v>41579</v>
      </c>
      <c r="X1958" s="56">
        <v>42916</v>
      </c>
      <c r="Y1958" s="56" t="s">
        <v>340</v>
      </c>
      <c r="AA1958" s="56" t="s">
        <v>347</v>
      </c>
      <c r="AB1958" s="56" t="s">
        <v>343</v>
      </c>
      <c r="AC1958" s="56" t="s">
        <v>342</v>
      </c>
      <c r="AD1958" s="56" t="s">
        <v>347</v>
      </c>
      <c r="AE1958" s="56" t="s">
        <v>334</v>
      </c>
      <c r="AF1958" s="56" t="s">
        <v>291</v>
      </c>
      <c r="AG1958" s="56">
        <v>2015</v>
      </c>
      <c r="AH1958" s="56" t="s">
        <v>80</v>
      </c>
      <c r="AI1958" s="56" t="s">
        <v>344</v>
      </c>
      <c r="AJ1958" s="56">
        <v>0</v>
      </c>
      <c r="AK1958" s="1">
        <v>42185</v>
      </c>
      <c r="AM1958" s="56">
        <v>42748</v>
      </c>
      <c r="AN1958" s="56" t="s">
        <v>638</v>
      </c>
      <c r="AO1958" s="1">
        <v>42216</v>
      </c>
      <c r="AP1958" s="56" t="s">
        <v>639</v>
      </c>
      <c r="AQ1958" s="56">
        <v>38016</v>
      </c>
      <c r="AR1958" s="56">
        <v>0</v>
      </c>
      <c r="AS1958" s="56" t="s">
        <v>346</v>
      </c>
      <c r="BB1958" s="56" t="s">
        <v>339</v>
      </c>
      <c r="BC1958" s="56" t="s">
        <v>263</v>
      </c>
      <c r="BD1958" s="56" t="s">
        <v>349</v>
      </c>
      <c r="BE1958" s="56" t="s">
        <v>347</v>
      </c>
      <c r="BF1958" s="56" t="s">
        <v>334</v>
      </c>
      <c r="BG1958" s="56" t="s">
        <v>640</v>
      </c>
      <c r="BH1958" s="56">
        <v>0</v>
      </c>
      <c r="BI1958" s="56">
        <v>0</v>
      </c>
      <c r="BJ1958" s="56">
        <v>1</v>
      </c>
    </row>
    <row r="1959" spans="1:62" hidden="1" x14ac:dyDescent="0.3">
      <c r="A1959" s="56">
        <v>49223863</v>
      </c>
      <c r="B1959" s="86">
        <v>599765</v>
      </c>
      <c r="C1959" s="1">
        <v>42893</v>
      </c>
      <c r="D1959" s="56" t="s">
        <v>634</v>
      </c>
      <c r="E1959" s="56" t="s">
        <v>635</v>
      </c>
      <c r="F1959" s="56" t="s">
        <v>334</v>
      </c>
      <c r="G1959" s="56" t="s">
        <v>335</v>
      </c>
      <c r="H1959" s="56" t="s">
        <v>336</v>
      </c>
      <c r="I1959" s="56" t="s">
        <v>636</v>
      </c>
      <c r="K1959" s="56" t="s">
        <v>337</v>
      </c>
      <c r="L1959" s="56" t="s">
        <v>545</v>
      </c>
      <c r="M1959" s="56" t="s">
        <v>637</v>
      </c>
      <c r="N1959" s="56" t="s">
        <v>1043</v>
      </c>
      <c r="O1959" s="56" t="s">
        <v>943</v>
      </c>
      <c r="P1959" s="1" t="s">
        <v>188</v>
      </c>
      <c r="Q1959" s="56" t="s">
        <v>552</v>
      </c>
      <c r="R1959" s="56" t="s">
        <v>339</v>
      </c>
      <c r="S1959" s="56">
        <v>169965</v>
      </c>
      <c r="T1959" s="1" t="s">
        <v>447</v>
      </c>
      <c r="U1959" s="56">
        <v>41609</v>
      </c>
      <c r="V1959" s="56">
        <v>42916</v>
      </c>
      <c r="W1959" s="56">
        <v>41579</v>
      </c>
      <c r="X1959" s="56">
        <v>42916</v>
      </c>
      <c r="Y1959" s="56" t="s">
        <v>340</v>
      </c>
      <c r="AA1959" s="56" t="s">
        <v>347</v>
      </c>
      <c r="AB1959" s="56" t="s">
        <v>343</v>
      </c>
      <c r="AC1959" s="56" t="s">
        <v>342</v>
      </c>
      <c r="AD1959" s="56" t="s">
        <v>347</v>
      </c>
      <c r="AE1959" s="56" t="s">
        <v>334</v>
      </c>
      <c r="AF1959" s="56" t="s">
        <v>291</v>
      </c>
      <c r="AG1959" s="56">
        <v>2014</v>
      </c>
      <c r="AH1959" s="56" t="s">
        <v>80</v>
      </c>
      <c r="AI1959" s="56" t="s">
        <v>344</v>
      </c>
      <c r="AJ1959" s="56">
        <v>0</v>
      </c>
      <c r="AK1959" s="1">
        <v>41820</v>
      </c>
      <c r="AM1959" s="56">
        <v>42748</v>
      </c>
      <c r="AN1959" s="56" t="s">
        <v>638</v>
      </c>
      <c r="AO1959" s="1">
        <v>41848</v>
      </c>
      <c r="AP1959" s="56" t="s">
        <v>638</v>
      </c>
      <c r="AQ1959" s="56">
        <v>38016</v>
      </c>
      <c r="AR1959" s="56">
        <v>0</v>
      </c>
      <c r="AS1959" s="56" t="s">
        <v>346</v>
      </c>
      <c r="BB1959" s="56" t="s">
        <v>339</v>
      </c>
      <c r="BC1959" s="56" t="s">
        <v>263</v>
      </c>
      <c r="BD1959" s="56" t="s">
        <v>349</v>
      </c>
      <c r="BE1959" s="56" t="s">
        <v>347</v>
      </c>
      <c r="BF1959" s="56" t="s">
        <v>334</v>
      </c>
      <c r="BG1959" s="56" t="s">
        <v>640</v>
      </c>
      <c r="BH1959" s="56">
        <v>0</v>
      </c>
      <c r="BI1959" s="56">
        <v>0</v>
      </c>
      <c r="BJ1959" s="56">
        <v>1</v>
      </c>
    </row>
    <row r="1960" spans="1:62" hidden="1" x14ac:dyDescent="0.3">
      <c r="A1960" s="56">
        <v>49223864</v>
      </c>
      <c r="B1960" s="86">
        <v>599765</v>
      </c>
      <c r="C1960" s="1">
        <v>42893</v>
      </c>
      <c r="D1960" s="56" t="s">
        <v>634</v>
      </c>
      <c r="E1960" s="56" t="s">
        <v>635</v>
      </c>
      <c r="F1960" s="56" t="s">
        <v>334</v>
      </c>
      <c r="G1960" s="56" t="s">
        <v>335</v>
      </c>
      <c r="H1960" s="56" t="s">
        <v>336</v>
      </c>
      <c r="I1960" s="56" t="s">
        <v>636</v>
      </c>
      <c r="K1960" s="56" t="s">
        <v>337</v>
      </c>
      <c r="L1960" s="56" t="s">
        <v>545</v>
      </c>
      <c r="M1960" s="56" t="s">
        <v>637</v>
      </c>
      <c r="N1960" s="56" t="s">
        <v>1043</v>
      </c>
      <c r="O1960" s="56" t="s">
        <v>943</v>
      </c>
      <c r="P1960" s="1" t="s">
        <v>188</v>
      </c>
      <c r="Q1960" s="56" t="s">
        <v>552</v>
      </c>
      <c r="R1960" s="56" t="s">
        <v>339</v>
      </c>
      <c r="S1960" s="56">
        <v>169965</v>
      </c>
      <c r="T1960" s="1" t="s">
        <v>447</v>
      </c>
      <c r="U1960" s="56">
        <v>41609</v>
      </c>
      <c r="V1960" s="56">
        <v>42916</v>
      </c>
      <c r="W1960" s="56">
        <v>41579</v>
      </c>
      <c r="X1960" s="56">
        <v>42916</v>
      </c>
      <c r="Y1960" s="56" t="s">
        <v>340</v>
      </c>
      <c r="AA1960" s="56" t="s">
        <v>347</v>
      </c>
      <c r="AB1960" s="56" t="s">
        <v>343</v>
      </c>
      <c r="AC1960" s="56" t="s">
        <v>342</v>
      </c>
      <c r="AD1960" s="56" t="s">
        <v>347</v>
      </c>
      <c r="AE1960" s="56" t="s">
        <v>334</v>
      </c>
      <c r="AF1960" s="56" t="s">
        <v>291</v>
      </c>
      <c r="AG1960" s="56">
        <v>2015</v>
      </c>
      <c r="AH1960" s="56" t="s">
        <v>80</v>
      </c>
      <c r="AI1960" s="56" t="s">
        <v>348</v>
      </c>
      <c r="AJ1960" s="56">
        <v>0</v>
      </c>
      <c r="AK1960" s="1">
        <v>42004</v>
      </c>
      <c r="AM1960" s="56">
        <v>42748</v>
      </c>
      <c r="AN1960" s="56" t="s">
        <v>638</v>
      </c>
      <c r="AO1960" s="1">
        <v>42039</v>
      </c>
      <c r="AP1960" s="56" t="s">
        <v>638</v>
      </c>
      <c r="AQ1960" s="56">
        <v>38016</v>
      </c>
      <c r="AR1960" s="56">
        <v>0</v>
      </c>
      <c r="AS1960" s="56" t="s">
        <v>346</v>
      </c>
      <c r="BB1960" s="56" t="s">
        <v>339</v>
      </c>
      <c r="BC1960" s="56" t="s">
        <v>263</v>
      </c>
      <c r="BD1960" s="56" t="s">
        <v>349</v>
      </c>
      <c r="BE1960" s="56" t="s">
        <v>347</v>
      </c>
      <c r="BF1960" s="56" t="s">
        <v>334</v>
      </c>
      <c r="BG1960" s="56" t="s">
        <v>640</v>
      </c>
      <c r="BH1960" s="56">
        <v>0</v>
      </c>
      <c r="BI1960" s="56">
        <v>0</v>
      </c>
      <c r="BJ1960" s="56">
        <v>1</v>
      </c>
    </row>
    <row r="1961" spans="1:62" hidden="1" x14ac:dyDescent="0.3">
      <c r="A1961" s="56">
        <v>49223873</v>
      </c>
      <c r="B1961" s="86">
        <v>599765</v>
      </c>
      <c r="C1961" s="1">
        <v>42893</v>
      </c>
      <c r="D1961" s="56" t="s">
        <v>634</v>
      </c>
      <c r="E1961" s="56" t="s">
        <v>635</v>
      </c>
      <c r="F1961" s="56" t="s">
        <v>334</v>
      </c>
      <c r="G1961" s="56" t="s">
        <v>335</v>
      </c>
      <c r="H1961" s="56" t="s">
        <v>336</v>
      </c>
      <c r="I1961" s="56" t="s">
        <v>636</v>
      </c>
      <c r="K1961" s="56" t="s">
        <v>337</v>
      </c>
      <c r="L1961" s="56" t="s">
        <v>545</v>
      </c>
      <c r="M1961" s="56" t="s">
        <v>637</v>
      </c>
      <c r="N1961" s="56" t="s">
        <v>1043</v>
      </c>
      <c r="O1961" s="56" t="s">
        <v>943</v>
      </c>
      <c r="P1961" s="1" t="s">
        <v>188</v>
      </c>
      <c r="Q1961" s="56" t="s">
        <v>552</v>
      </c>
      <c r="R1961" s="56" t="s">
        <v>339</v>
      </c>
      <c r="S1961" s="56">
        <v>169965</v>
      </c>
      <c r="T1961" s="1" t="s">
        <v>447</v>
      </c>
      <c r="U1961" s="56">
        <v>41609</v>
      </c>
      <c r="V1961" s="56">
        <v>42916</v>
      </c>
      <c r="W1961" s="56">
        <v>41579</v>
      </c>
      <c r="X1961" s="56">
        <v>42916</v>
      </c>
      <c r="Y1961" s="56" t="s">
        <v>340</v>
      </c>
      <c r="AA1961" s="56" t="s">
        <v>347</v>
      </c>
      <c r="AB1961" s="56" t="s">
        <v>343</v>
      </c>
      <c r="AC1961" s="56" t="s">
        <v>342</v>
      </c>
      <c r="AD1961" s="56" t="s">
        <v>347</v>
      </c>
      <c r="AE1961" s="56" t="s">
        <v>334</v>
      </c>
      <c r="AF1961" s="56" t="s">
        <v>292</v>
      </c>
      <c r="AG1961" s="56">
        <v>2016</v>
      </c>
      <c r="AH1961" s="56" t="s">
        <v>80</v>
      </c>
      <c r="AI1961" s="56" t="s">
        <v>348</v>
      </c>
      <c r="AJ1961" s="56">
        <v>0</v>
      </c>
      <c r="AM1961" s="56">
        <v>42748</v>
      </c>
      <c r="AN1961" s="56" t="s">
        <v>638</v>
      </c>
      <c r="AO1961" s="1">
        <v>41505</v>
      </c>
      <c r="AP1961" s="56" t="s">
        <v>548</v>
      </c>
      <c r="AQ1961" s="56">
        <v>38016</v>
      </c>
      <c r="AR1961" s="56">
        <v>0</v>
      </c>
      <c r="AS1961" s="56" t="s">
        <v>346</v>
      </c>
      <c r="BB1961" s="56" t="s">
        <v>339</v>
      </c>
      <c r="BC1961" s="56" t="s">
        <v>263</v>
      </c>
      <c r="BD1961" s="56" t="s">
        <v>349</v>
      </c>
      <c r="BE1961" s="56" t="s">
        <v>347</v>
      </c>
      <c r="BF1961" s="56" t="s">
        <v>334</v>
      </c>
      <c r="BG1961" s="56" t="s">
        <v>640</v>
      </c>
      <c r="BH1961" s="56">
        <v>0</v>
      </c>
      <c r="BI1961" s="56">
        <v>0</v>
      </c>
      <c r="BJ1961" s="56">
        <v>1</v>
      </c>
    </row>
    <row r="1962" spans="1:62" hidden="1" x14ac:dyDescent="0.3">
      <c r="A1962" s="56">
        <v>49223871</v>
      </c>
      <c r="B1962" s="86">
        <v>599765</v>
      </c>
      <c r="C1962" s="1">
        <v>42893</v>
      </c>
      <c r="D1962" s="56" t="s">
        <v>634</v>
      </c>
      <c r="E1962" s="56" t="s">
        <v>635</v>
      </c>
      <c r="F1962" s="56" t="s">
        <v>334</v>
      </c>
      <c r="G1962" s="56" t="s">
        <v>335</v>
      </c>
      <c r="H1962" s="56" t="s">
        <v>336</v>
      </c>
      <c r="I1962" s="56" t="s">
        <v>636</v>
      </c>
      <c r="K1962" s="56" t="s">
        <v>337</v>
      </c>
      <c r="L1962" s="56" t="s">
        <v>545</v>
      </c>
      <c r="M1962" s="56" t="s">
        <v>637</v>
      </c>
      <c r="N1962" s="56" t="s">
        <v>1043</v>
      </c>
      <c r="O1962" s="56" t="s">
        <v>943</v>
      </c>
      <c r="P1962" s="1" t="s">
        <v>188</v>
      </c>
      <c r="Q1962" s="56" t="s">
        <v>552</v>
      </c>
      <c r="R1962" s="56" t="s">
        <v>339</v>
      </c>
      <c r="S1962" s="56">
        <v>169965</v>
      </c>
      <c r="T1962" s="1" t="s">
        <v>447</v>
      </c>
      <c r="U1962" s="56">
        <v>41609</v>
      </c>
      <c r="V1962" s="56">
        <v>42916</v>
      </c>
      <c r="W1962" s="56">
        <v>41579</v>
      </c>
      <c r="X1962" s="56">
        <v>42916</v>
      </c>
      <c r="Y1962" s="56" t="s">
        <v>340</v>
      </c>
      <c r="AA1962" s="56" t="s">
        <v>347</v>
      </c>
      <c r="AB1962" s="56" t="s">
        <v>343</v>
      </c>
      <c r="AC1962" s="56" t="s">
        <v>342</v>
      </c>
      <c r="AD1962" s="56" t="s">
        <v>347</v>
      </c>
      <c r="AE1962" s="56" t="s">
        <v>334</v>
      </c>
      <c r="AF1962" s="56" t="s">
        <v>292</v>
      </c>
      <c r="AG1962" s="56">
        <v>2015</v>
      </c>
      <c r="AH1962" s="56" t="s">
        <v>80</v>
      </c>
      <c r="AI1962" s="56" t="s">
        <v>348</v>
      </c>
      <c r="AJ1962" s="56">
        <v>0</v>
      </c>
      <c r="AM1962" s="56">
        <v>42748</v>
      </c>
      <c r="AN1962" s="56" t="s">
        <v>638</v>
      </c>
      <c r="AO1962" s="1">
        <v>41505</v>
      </c>
      <c r="AP1962" s="56" t="s">
        <v>548</v>
      </c>
      <c r="AQ1962" s="56">
        <v>38016</v>
      </c>
      <c r="AR1962" s="56">
        <v>0</v>
      </c>
      <c r="AS1962" s="56" t="s">
        <v>346</v>
      </c>
      <c r="BB1962" s="56" t="s">
        <v>339</v>
      </c>
      <c r="BC1962" s="56" t="s">
        <v>263</v>
      </c>
      <c r="BD1962" s="56" t="s">
        <v>349</v>
      </c>
      <c r="BE1962" s="56" t="s">
        <v>347</v>
      </c>
      <c r="BF1962" s="56" t="s">
        <v>334</v>
      </c>
      <c r="BG1962" s="56" t="s">
        <v>640</v>
      </c>
      <c r="BH1962" s="56">
        <v>0</v>
      </c>
      <c r="BI1962" s="56">
        <v>0</v>
      </c>
      <c r="BJ1962" s="56">
        <v>1</v>
      </c>
    </row>
    <row r="1963" spans="1:62" hidden="1" x14ac:dyDescent="0.3">
      <c r="A1963" s="56">
        <v>49223872</v>
      </c>
      <c r="B1963" s="86">
        <v>599765</v>
      </c>
      <c r="C1963" s="1">
        <v>42893</v>
      </c>
      <c r="D1963" s="56" t="s">
        <v>634</v>
      </c>
      <c r="E1963" s="56" t="s">
        <v>635</v>
      </c>
      <c r="F1963" s="56" t="s">
        <v>334</v>
      </c>
      <c r="G1963" s="56" t="s">
        <v>335</v>
      </c>
      <c r="H1963" s="56" t="s">
        <v>336</v>
      </c>
      <c r="I1963" s="56" t="s">
        <v>636</v>
      </c>
      <c r="K1963" s="56" t="s">
        <v>337</v>
      </c>
      <c r="L1963" s="56" t="s">
        <v>545</v>
      </c>
      <c r="M1963" s="56" t="s">
        <v>637</v>
      </c>
      <c r="N1963" s="56" t="s">
        <v>1043</v>
      </c>
      <c r="O1963" s="56" t="s">
        <v>943</v>
      </c>
      <c r="P1963" s="1" t="s">
        <v>188</v>
      </c>
      <c r="Q1963" s="56" t="s">
        <v>552</v>
      </c>
      <c r="R1963" s="56" t="s">
        <v>339</v>
      </c>
      <c r="S1963" s="56">
        <v>169965</v>
      </c>
      <c r="T1963" s="1" t="s">
        <v>447</v>
      </c>
      <c r="U1963" s="56">
        <v>41609</v>
      </c>
      <c r="V1963" s="56">
        <v>42916</v>
      </c>
      <c r="W1963" s="56">
        <v>41579</v>
      </c>
      <c r="X1963" s="56">
        <v>42916</v>
      </c>
      <c r="Y1963" s="56" t="s">
        <v>340</v>
      </c>
      <c r="AA1963" s="56" t="s">
        <v>347</v>
      </c>
      <c r="AB1963" s="56" t="s">
        <v>343</v>
      </c>
      <c r="AC1963" s="56" t="s">
        <v>342</v>
      </c>
      <c r="AD1963" s="56" t="s">
        <v>347</v>
      </c>
      <c r="AE1963" s="56" t="s">
        <v>334</v>
      </c>
      <c r="AF1963" s="56" t="s">
        <v>292</v>
      </c>
      <c r="AG1963" s="56">
        <v>2015</v>
      </c>
      <c r="AH1963" s="56" t="s">
        <v>80</v>
      </c>
      <c r="AI1963" s="56" t="s">
        <v>344</v>
      </c>
      <c r="AJ1963" s="56">
        <v>1</v>
      </c>
      <c r="AM1963" s="56">
        <v>42748</v>
      </c>
      <c r="AN1963" s="56" t="s">
        <v>638</v>
      </c>
      <c r="AO1963" s="1">
        <v>41965</v>
      </c>
      <c r="AP1963" s="56" t="s">
        <v>638</v>
      </c>
      <c r="AQ1963" s="56">
        <v>38016</v>
      </c>
      <c r="AR1963" s="56">
        <v>0</v>
      </c>
      <c r="AS1963" s="56" t="s">
        <v>346</v>
      </c>
      <c r="BB1963" s="56" t="s">
        <v>339</v>
      </c>
      <c r="BC1963" s="56" t="s">
        <v>263</v>
      </c>
      <c r="BD1963" s="56" t="s">
        <v>349</v>
      </c>
      <c r="BE1963" s="56" t="s">
        <v>347</v>
      </c>
      <c r="BF1963" s="56" t="s">
        <v>334</v>
      </c>
      <c r="BG1963" s="56" t="s">
        <v>640</v>
      </c>
      <c r="BH1963" s="56">
        <v>0</v>
      </c>
      <c r="BI1963" s="56">
        <v>0</v>
      </c>
      <c r="BJ1963" s="56">
        <v>1</v>
      </c>
    </row>
    <row r="1964" spans="1:62" hidden="1" x14ac:dyDescent="0.3">
      <c r="A1964" s="56">
        <v>49223874</v>
      </c>
      <c r="B1964" s="86">
        <v>599765</v>
      </c>
      <c r="C1964" s="1">
        <v>42893</v>
      </c>
      <c r="D1964" s="56" t="s">
        <v>634</v>
      </c>
      <c r="E1964" s="56" t="s">
        <v>635</v>
      </c>
      <c r="F1964" s="56" t="s">
        <v>334</v>
      </c>
      <c r="G1964" s="56" t="s">
        <v>335</v>
      </c>
      <c r="H1964" s="56" t="s">
        <v>336</v>
      </c>
      <c r="I1964" s="56" t="s">
        <v>636</v>
      </c>
      <c r="K1964" s="56" t="s">
        <v>337</v>
      </c>
      <c r="L1964" s="56" t="s">
        <v>545</v>
      </c>
      <c r="M1964" s="56" t="s">
        <v>637</v>
      </c>
      <c r="N1964" s="56" t="s">
        <v>1043</v>
      </c>
      <c r="O1964" s="56" t="s">
        <v>943</v>
      </c>
      <c r="P1964" s="1" t="s">
        <v>188</v>
      </c>
      <c r="Q1964" s="56" t="s">
        <v>552</v>
      </c>
      <c r="R1964" s="56" t="s">
        <v>339</v>
      </c>
      <c r="S1964" s="56">
        <v>169965</v>
      </c>
      <c r="T1964" s="1" t="s">
        <v>447</v>
      </c>
      <c r="U1964" s="56">
        <v>41609</v>
      </c>
      <c r="V1964" s="56">
        <v>42916</v>
      </c>
      <c r="W1964" s="56">
        <v>41579</v>
      </c>
      <c r="X1964" s="56">
        <v>42916</v>
      </c>
      <c r="Y1964" s="56" t="s">
        <v>340</v>
      </c>
      <c r="AA1964" s="56" t="s">
        <v>347</v>
      </c>
      <c r="AB1964" s="56" t="s">
        <v>343</v>
      </c>
      <c r="AC1964" s="56" t="s">
        <v>342</v>
      </c>
      <c r="AD1964" s="56" t="s">
        <v>347</v>
      </c>
      <c r="AE1964" s="56" t="s">
        <v>334</v>
      </c>
      <c r="AF1964" s="56" t="s">
        <v>292</v>
      </c>
      <c r="AG1964" s="56">
        <v>2016</v>
      </c>
      <c r="AH1964" s="56" t="s">
        <v>80</v>
      </c>
      <c r="AI1964" s="56" t="s">
        <v>344</v>
      </c>
      <c r="AJ1964" s="56">
        <v>0</v>
      </c>
      <c r="AM1964" s="56">
        <v>42748</v>
      </c>
      <c r="AN1964" s="56" t="s">
        <v>638</v>
      </c>
      <c r="AO1964" s="1">
        <v>41505</v>
      </c>
      <c r="AP1964" s="56" t="s">
        <v>548</v>
      </c>
      <c r="AQ1964" s="56">
        <v>38016</v>
      </c>
      <c r="AR1964" s="56">
        <v>0</v>
      </c>
      <c r="AS1964" s="56" t="s">
        <v>346</v>
      </c>
      <c r="BB1964" s="56" t="s">
        <v>339</v>
      </c>
      <c r="BC1964" s="56" t="s">
        <v>263</v>
      </c>
      <c r="BD1964" s="56" t="s">
        <v>349</v>
      </c>
      <c r="BE1964" s="56" t="s">
        <v>347</v>
      </c>
      <c r="BF1964" s="56" t="s">
        <v>334</v>
      </c>
      <c r="BG1964" s="56" t="s">
        <v>640</v>
      </c>
      <c r="BH1964" s="56">
        <v>0</v>
      </c>
      <c r="BI1964" s="56">
        <v>0</v>
      </c>
      <c r="BJ1964" s="56">
        <v>1</v>
      </c>
    </row>
    <row r="1965" spans="1:62" hidden="1" x14ac:dyDescent="0.3">
      <c r="A1965" s="56">
        <v>49223875</v>
      </c>
      <c r="B1965" s="86">
        <v>599765</v>
      </c>
      <c r="C1965" s="1">
        <v>42893</v>
      </c>
      <c r="D1965" s="56" t="s">
        <v>634</v>
      </c>
      <c r="E1965" s="56" t="s">
        <v>635</v>
      </c>
      <c r="F1965" s="56" t="s">
        <v>334</v>
      </c>
      <c r="G1965" s="56" t="s">
        <v>335</v>
      </c>
      <c r="H1965" s="56" t="s">
        <v>336</v>
      </c>
      <c r="I1965" s="56" t="s">
        <v>636</v>
      </c>
      <c r="K1965" s="56" t="s">
        <v>337</v>
      </c>
      <c r="L1965" s="56" t="s">
        <v>545</v>
      </c>
      <c r="M1965" s="56" t="s">
        <v>637</v>
      </c>
      <c r="N1965" s="56" t="s">
        <v>1043</v>
      </c>
      <c r="O1965" s="56" t="s">
        <v>943</v>
      </c>
      <c r="P1965" s="1" t="s">
        <v>188</v>
      </c>
      <c r="Q1965" s="56" t="s">
        <v>552</v>
      </c>
      <c r="R1965" s="56" t="s">
        <v>339</v>
      </c>
      <c r="S1965" s="56">
        <v>169965</v>
      </c>
      <c r="T1965" s="1" t="s">
        <v>447</v>
      </c>
      <c r="U1965" s="56">
        <v>41609</v>
      </c>
      <c r="V1965" s="56">
        <v>42916</v>
      </c>
      <c r="W1965" s="56">
        <v>41579</v>
      </c>
      <c r="X1965" s="56">
        <v>42916</v>
      </c>
      <c r="Y1965" s="56" t="s">
        <v>340</v>
      </c>
      <c r="AA1965" s="56" t="s">
        <v>347</v>
      </c>
      <c r="AB1965" s="56" t="s">
        <v>343</v>
      </c>
      <c r="AC1965" s="56" t="s">
        <v>342</v>
      </c>
      <c r="AD1965" s="56" t="s">
        <v>347</v>
      </c>
      <c r="AE1965" s="56" t="s">
        <v>334</v>
      </c>
      <c r="AF1965" s="56" t="s">
        <v>292</v>
      </c>
      <c r="AG1965" s="56">
        <v>2017</v>
      </c>
      <c r="AH1965" s="56" t="s">
        <v>80</v>
      </c>
      <c r="AI1965" s="56" t="s">
        <v>348</v>
      </c>
      <c r="AJ1965" s="56">
        <v>0</v>
      </c>
      <c r="AM1965" s="56">
        <v>42748</v>
      </c>
      <c r="AN1965" s="56" t="s">
        <v>638</v>
      </c>
      <c r="AO1965" s="1">
        <v>41505</v>
      </c>
      <c r="AP1965" s="56" t="s">
        <v>548</v>
      </c>
      <c r="AQ1965" s="56">
        <v>38016</v>
      </c>
      <c r="AR1965" s="56">
        <v>0</v>
      </c>
      <c r="AS1965" s="56" t="s">
        <v>346</v>
      </c>
      <c r="BB1965" s="56" t="s">
        <v>339</v>
      </c>
      <c r="BC1965" s="56" t="s">
        <v>263</v>
      </c>
      <c r="BD1965" s="56" t="s">
        <v>349</v>
      </c>
      <c r="BE1965" s="56" t="s">
        <v>347</v>
      </c>
      <c r="BF1965" s="56" t="s">
        <v>334</v>
      </c>
      <c r="BG1965" s="56" t="s">
        <v>640</v>
      </c>
      <c r="BH1965" s="56">
        <v>0</v>
      </c>
      <c r="BI1965" s="56">
        <v>0</v>
      </c>
      <c r="BJ1965" s="56">
        <v>1</v>
      </c>
    </row>
    <row r="1966" spans="1:62" hidden="1" x14ac:dyDescent="0.3">
      <c r="A1966" s="56">
        <v>49223717</v>
      </c>
      <c r="B1966" s="86">
        <v>599765</v>
      </c>
      <c r="C1966" s="1">
        <v>42893</v>
      </c>
      <c r="D1966" s="56" t="s">
        <v>634</v>
      </c>
      <c r="E1966" s="56" t="s">
        <v>635</v>
      </c>
      <c r="F1966" s="56" t="s">
        <v>334</v>
      </c>
      <c r="G1966" s="56" t="s">
        <v>335</v>
      </c>
      <c r="H1966" s="56" t="s">
        <v>336</v>
      </c>
      <c r="I1966" s="56" t="s">
        <v>636</v>
      </c>
      <c r="K1966" s="56" t="s">
        <v>337</v>
      </c>
      <c r="L1966" s="56" t="s">
        <v>545</v>
      </c>
      <c r="M1966" s="56" t="s">
        <v>637</v>
      </c>
      <c r="N1966" s="56" t="s">
        <v>1043</v>
      </c>
      <c r="O1966" s="56" t="s">
        <v>943</v>
      </c>
      <c r="P1966" s="1" t="s">
        <v>110</v>
      </c>
      <c r="Q1966" s="56" t="s">
        <v>552</v>
      </c>
      <c r="R1966" s="56" t="s">
        <v>339</v>
      </c>
      <c r="S1966" s="56">
        <v>161066</v>
      </c>
      <c r="T1966" s="1" t="s">
        <v>253</v>
      </c>
      <c r="U1966" s="56">
        <v>41609</v>
      </c>
      <c r="V1966" s="56">
        <v>42916</v>
      </c>
      <c r="W1966" s="56">
        <v>41579</v>
      </c>
      <c r="X1966" s="56">
        <v>42916</v>
      </c>
      <c r="Y1966" s="56" t="s">
        <v>340</v>
      </c>
      <c r="Z1966" s="56" t="s">
        <v>341</v>
      </c>
      <c r="AA1966" s="56" t="s">
        <v>342</v>
      </c>
      <c r="AB1966" s="56" t="s">
        <v>343</v>
      </c>
      <c r="AC1966" s="56" t="s">
        <v>342</v>
      </c>
      <c r="AD1966" s="56" t="s">
        <v>342</v>
      </c>
      <c r="AE1966" s="56" t="s">
        <v>334</v>
      </c>
      <c r="AF1966" s="56" t="s">
        <v>292</v>
      </c>
      <c r="AG1966" s="56">
        <v>2016</v>
      </c>
      <c r="AH1966" s="56" t="s">
        <v>80</v>
      </c>
      <c r="AI1966" s="56" t="s">
        <v>344</v>
      </c>
      <c r="AJ1966" s="56">
        <v>0</v>
      </c>
      <c r="AM1966" s="56">
        <v>42748</v>
      </c>
      <c r="AN1966" s="56" t="s">
        <v>638</v>
      </c>
      <c r="AO1966" s="1">
        <v>41505</v>
      </c>
      <c r="AP1966" s="56" t="s">
        <v>548</v>
      </c>
      <c r="AQ1966" s="56">
        <v>328</v>
      </c>
      <c r="AR1966" s="56">
        <v>0</v>
      </c>
      <c r="AS1966" s="56" t="s">
        <v>346</v>
      </c>
      <c r="BB1966" s="56" t="s">
        <v>339</v>
      </c>
      <c r="BC1966" s="56" t="s">
        <v>263</v>
      </c>
      <c r="BD1966" s="56" t="s">
        <v>349</v>
      </c>
      <c r="BE1966" s="56" t="s">
        <v>347</v>
      </c>
      <c r="BF1966" s="56" t="s">
        <v>334</v>
      </c>
      <c r="BG1966" s="56" t="s">
        <v>640</v>
      </c>
      <c r="BH1966" s="56">
        <v>0</v>
      </c>
      <c r="BI1966" s="56">
        <v>0</v>
      </c>
      <c r="BJ1966" s="56">
        <v>1</v>
      </c>
    </row>
    <row r="1967" spans="1:62" hidden="1" x14ac:dyDescent="0.3">
      <c r="A1967" s="56">
        <v>49223715</v>
      </c>
      <c r="B1967" s="86">
        <v>599765</v>
      </c>
      <c r="C1967" s="1">
        <v>42893</v>
      </c>
      <c r="D1967" s="56" t="s">
        <v>634</v>
      </c>
      <c r="E1967" s="56" t="s">
        <v>635</v>
      </c>
      <c r="F1967" s="56" t="s">
        <v>334</v>
      </c>
      <c r="G1967" s="56" t="s">
        <v>335</v>
      </c>
      <c r="H1967" s="56" t="s">
        <v>336</v>
      </c>
      <c r="I1967" s="56" t="s">
        <v>636</v>
      </c>
      <c r="K1967" s="56" t="s">
        <v>337</v>
      </c>
      <c r="L1967" s="56" t="s">
        <v>545</v>
      </c>
      <c r="M1967" s="56" t="s">
        <v>637</v>
      </c>
      <c r="N1967" s="56" t="s">
        <v>1043</v>
      </c>
      <c r="O1967" s="56" t="s">
        <v>943</v>
      </c>
      <c r="P1967" s="1" t="s">
        <v>110</v>
      </c>
      <c r="Q1967" s="56" t="s">
        <v>552</v>
      </c>
      <c r="R1967" s="56" t="s">
        <v>339</v>
      </c>
      <c r="S1967" s="56">
        <v>161066</v>
      </c>
      <c r="T1967" s="1" t="s">
        <v>253</v>
      </c>
      <c r="U1967" s="56">
        <v>41609</v>
      </c>
      <c r="V1967" s="56">
        <v>42916</v>
      </c>
      <c r="W1967" s="56">
        <v>41579</v>
      </c>
      <c r="X1967" s="56">
        <v>42916</v>
      </c>
      <c r="Y1967" s="56" t="s">
        <v>340</v>
      </c>
      <c r="Z1967" s="56" t="s">
        <v>341</v>
      </c>
      <c r="AA1967" s="56" t="s">
        <v>342</v>
      </c>
      <c r="AB1967" s="56" t="s">
        <v>343</v>
      </c>
      <c r="AC1967" s="56" t="s">
        <v>342</v>
      </c>
      <c r="AD1967" s="56" t="s">
        <v>342</v>
      </c>
      <c r="AE1967" s="56" t="s">
        <v>334</v>
      </c>
      <c r="AF1967" s="56" t="s">
        <v>292</v>
      </c>
      <c r="AG1967" s="56">
        <v>2015</v>
      </c>
      <c r="AH1967" s="56" t="s">
        <v>80</v>
      </c>
      <c r="AI1967" s="56" t="s">
        <v>344</v>
      </c>
      <c r="AJ1967" s="56">
        <v>0</v>
      </c>
      <c r="AM1967" s="56">
        <v>42748</v>
      </c>
      <c r="AN1967" s="56" t="s">
        <v>638</v>
      </c>
      <c r="AO1967" s="1">
        <v>41505</v>
      </c>
      <c r="AP1967" s="56" t="s">
        <v>548</v>
      </c>
      <c r="AQ1967" s="56">
        <v>328</v>
      </c>
      <c r="AR1967" s="56">
        <v>0</v>
      </c>
      <c r="AS1967" s="56" t="s">
        <v>346</v>
      </c>
      <c r="BB1967" s="56" t="s">
        <v>339</v>
      </c>
      <c r="BC1967" s="56" t="s">
        <v>263</v>
      </c>
      <c r="BD1967" s="56" t="s">
        <v>349</v>
      </c>
      <c r="BE1967" s="56" t="s">
        <v>347</v>
      </c>
      <c r="BF1967" s="56" t="s">
        <v>334</v>
      </c>
      <c r="BG1967" s="56" t="s">
        <v>640</v>
      </c>
      <c r="BH1967" s="56">
        <v>0</v>
      </c>
      <c r="BI1967" s="56">
        <v>0</v>
      </c>
      <c r="BJ1967" s="56">
        <v>1</v>
      </c>
    </row>
    <row r="1968" spans="1:62" hidden="1" x14ac:dyDescent="0.3">
      <c r="A1968" s="56">
        <v>49223709</v>
      </c>
      <c r="B1968" s="86">
        <v>599765</v>
      </c>
      <c r="C1968" s="1">
        <v>42893</v>
      </c>
      <c r="D1968" s="56" t="s">
        <v>634</v>
      </c>
      <c r="E1968" s="56" t="s">
        <v>635</v>
      </c>
      <c r="F1968" s="56" t="s">
        <v>334</v>
      </c>
      <c r="G1968" s="56" t="s">
        <v>335</v>
      </c>
      <c r="H1968" s="56" t="s">
        <v>336</v>
      </c>
      <c r="I1968" s="56" t="s">
        <v>636</v>
      </c>
      <c r="K1968" s="56" t="s">
        <v>337</v>
      </c>
      <c r="L1968" s="56" t="s">
        <v>545</v>
      </c>
      <c r="M1968" s="56" t="s">
        <v>637</v>
      </c>
      <c r="N1968" s="56" t="s">
        <v>1043</v>
      </c>
      <c r="O1968" s="56" t="s">
        <v>943</v>
      </c>
      <c r="P1968" s="1" t="s">
        <v>110</v>
      </c>
      <c r="Q1968" s="56" t="s">
        <v>552</v>
      </c>
      <c r="R1968" s="56" t="s">
        <v>339</v>
      </c>
      <c r="S1968" s="56">
        <v>161066</v>
      </c>
      <c r="T1968" s="1" t="s">
        <v>253</v>
      </c>
      <c r="U1968" s="56">
        <v>41609</v>
      </c>
      <c r="V1968" s="56">
        <v>42916</v>
      </c>
      <c r="W1968" s="56">
        <v>41579</v>
      </c>
      <c r="X1968" s="56">
        <v>42916</v>
      </c>
      <c r="Y1968" s="56" t="s">
        <v>340</v>
      </c>
      <c r="Z1968" s="56" t="s">
        <v>341</v>
      </c>
      <c r="AA1968" s="56" t="s">
        <v>342</v>
      </c>
      <c r="AB1968" s="56" t="s">
        <v>343</v>
      </c>
      <c r="AC1968" s="56" t="s">
        <v>342</v>
      </c>
      <c r="AD1968" s="56" t="s">
        <v>342</v>
      </c>
      <c r="AE1968" s="56" t="s">
        <v>334</v>
      </c>
      <c r="AF1968" s="56" t="s">
        <v>291</v>
      </c>
      <c r="AG1968" s="56">
        <v>2016</v>
      </c>
      <c r="AH1968" s="56" t="s">
        <v>80</v>
      </c>
      <c r="AI1968" s="56" t="s">
        <v>348</v>
      </c>
      <c r="AJ1968" s="56">
        <v>1</v>
      </c>
      <c r="AK1968" s="1">
        <v>42369</v>
      </c>
      <c r="AL1968" s="56" t="s">
        <v>656</v>
      </c>
      <c r="AM1968" s="56">
        <v>42748</v>
      </c>
      <c r="AN1968" s="56" t="s">
        <v>638</v>
      </c>
      <c r="AO1968" s="1">
        <v>42387</v>
      </c>
      <c r="AP1968" s="56" t="s">
        <v>638</v>
      </c>
      <c r="AQ1968" s="56">
        <v>328</v>
      </c>
      <c r="AR1968" s="56">
        <v>0</v>
      </c>
      <c r="AS1968" s="56" t="s">
        <v>346</v>
      </c>
      <c r="BB1968" s="56" t="s">
        <v>339</v>
      </c>
      <c r="BC1968" s="56" t="s">
        <v>263</v>
      </c>
      <c r="BD1968" s="56" t="s">
        <v>349</v>
      </c>
      <c r="BE1968" s="56" t="s">
        <v>347</v>
      </c>
      <c r="BF1968" s="56" t="s">
        <v>334</v>
      </c>
      <c r="BG1968" s="56" t="s">
        <v>640</v>
      </c>
      <c r="BH1968" s="56">
        <v>0</v>
      </c>
      <c r="BI1968" s="56">
        <v>0</v>
      </c>
      <c r="BJ1968" s="56">
        <v>1</v>
      </c>
    </row>
    <row r="1969" spans="1:62" hidden="1" x14ac:dyDescent="0.3">
      <c r="A1969" s="56">
        <v>49223596</v>
      </c>
      <c r="B1969" s="86">
        <v>599765</v>
      </c>
      <c r="C1969" s="1">
        <v>42893</v>
      </c>
      <c r="D1969" s="56" t="s">
        <v>634</v>
      </c>
      <c r="E1969" s="56" t="s">
        <v>635</v>
      </c>
      <c r="F1969" s="56" t="s">
        <v>334</v>
      </c>
      <c r="G1969" s="56" t="s">
        <v>335</v>
      </c>
      <c r="H1969" s="56" t="s">
        <v>336</v>
      </c>
      <c r="I1969" s="56" t="s">
        <v>636</v>
      </c>
      <c r="K1969" s="56" t="s">
        <v>337</v>
      </c>
      <c r="L1969" s="56" t="s">
        <v>545</v>
      </c>
      <c r="M1969" s="56" t="s">
        <v>637</v>
      </c>
      <c r="N1969" s="56" t="s">
        <v>1043</v>
      </c>
      <c r="O1969" s="56" t="s">
        <v>943</v>
      </c>
      <c r="P1969" s="1" t="s">
        <v>110</v>
      </c>
      <c r="Q1969" s="56" t="s">
        <v>241</v>
      </c>
      <c r="R1969" s="56" t="s">
        <v>339</v>
      </c>
      <c r="S1969" s="56">
        <v>160983</v>
      </c>
      <c r="T1969" s="1" t="s">
        <v>641</v>
      </c>
      <c r="U1969" s="56">
        <v>41609</v>
      </c>
      <c r="V1969" s="56">
        <v>42916</v>
      </c>
      <c r="W1969" s="56">
        <v>41579</v>
      </c>
      <c r="X1969" s="56">
        <v>42916</v>
      </c>
      <c r="Y1969" s="56" t="s">
        <v>356</v>
      </c>
      <c r="Z1969" s="56" t="s">
        <v>341</v>
      </c>
      <c r="AA1969" s="56" t="s">
        <v>347</v>
      </c>
      <c r="AB1969" s="56" t="s">
        <v>343</v>
      </c>
      <c r="AC1969" s="56" t="s">
        <v>342</v>
      </c>
      <c r="AD1969" s="56" t="s">
        <v>347</v>
      </c>
      <c r="AE1969" s="56" t="s">
        <v>334</v>
      </c>
      <c r="AF1969" s="56" t="s">
        <v>292</v>
      </c>
      <c r="AG1969" s="56">
        <v>2014</v>
      </c>
      <c r="AH1969" s="56" t="s">
        <v>80</v>
      </c>
      <c r="AI1969" s="56" t="s">
        <v>348</v>
      </c>
      <c r="AJ1969" s="56">
        <v>0</v>
      </c>
      <c r="AM1969" s="56">
        <v>42845</v>
      </c>
      <c r="AN1969" s="56" t="s">
        <v>987</v>
      </c>
      <c r="AO1969" s="1">
        <v>41505</v>
      </c>
      <c r="AP1969" s="56" t="s">
        <v>548</v>
      </c>
      <c r="AQ1969" s="56">
        <v>69961</v>
      </c>
      <c r="AR1969" s="56">
        <v>0</v>
      </c>
      <c r="AS1969" s="56" t="s">
        <v>346</v>
      </c>
      <c r="BB1969" s="56" t="s">
        <v>339</v>
      </c>
      <c r="BC1969" s="56" t="s">
        <v>263</v>
      </c>
      <c r="BD1969" s="56" t="s">
        <v>349</v>
      </c>
      <c r="BE1969" s="56" t="s">
        <v>347</v>
      </c>
      <c r="BF1969" s="56" t="s">
        <v>334</v>
      </c>
      <c r="BG1969" s="56" t="s">
        <v>640</v>
      </c>
      <c r="BH1969" s="56">
        <v>0</v>
      </c>
      <c r="BI1969" s="56">
        <v>0</v>
      </c>
      <c r="BJ1969" s="56">
        <v>1</v>
      </c>
    </row>
    <row r="1970" spans="1:62" hidden="1" x14ac:dyDescent="0.3">
      <c r="A1970" s="56">
        <v>49223704</v>
      </c>
      <c r="B1970" s="86">
        <v>599765</v>
      </c>
      <c r="C1970" s="1">
        <v>42893</v>
      </c>
      <c r="D1970" s="56" t="s">
        <v>634</v>
      </c>
      <c r="E1970" s="56" t="s">
        <v>635</v>
      </c>
      <c r="F1970" s="56" t="s">
        <v>334</v>
      </c>
      <c r="G1970" s="56" t="s">
        <v>335</v>
      </c>
      <c r="H1970" s="56" t="s">
        <v>336</v>
      </c>
      <c r="I1970" s="56" t="s">
        <v>636</v>
      </c>
      <c r="K1970" s="56" t="s">
        <v>337</v>
      </c>
      <c r="L1970" s="56" t="s">
        <v>545</v>
      </c>
      <c r="M1970" s="56" t="s">
        <v>637</v>
      </c>
      <c r="N1970" s="56" t="s">
        <v>1043</v>
      </c>
      <c r="O1970" s="56" t="s">
        <v>943</v>
      </c>
      <c r="P1970" s="1" t="s">
        <v>110</v>
      </c>
      <c r="Q1970" s="56" t="s">
        <v>552</v>
      </c>
      <c r="R1970" s="56" t="s">
        <v>339</v>
      </c>
      <c r="S1970" s="56">
        <v>264527</v>
      </c>
      <c r="T1970" s="1" t="s">
        <v>472</v>
      </c>
      <c r="U1970" s="56">
        <v>41609</v>
      </c>
      <c r="V1970" s="56">
        <v>42916</v>
      </c>
      <c r="W1970" s="56">
        <v>41609</v>
      </c>
      <c r="X1970" s="56">
        <v>42916</v>
      </c>
      <c r="Y1970" s="56" t="s">
        <v>356</v>
      </c>
      <c r="Z1970" s="56" t="s">
        <v>341</v>
      </c>
      <c r="AA1970" s="56" t="s">
        <v>342</v>
      </c>
      <c r="AB1970" s="56" t="s">
        <v>339</v>
      </c>
      <c r="AC1970" s="56" t="s">
        <v>342</v>
      </c>
      <c r="AD1970" s="56" t="s">
        <v>347</v>
      </c>
      <c r="AE1970" s="56" t="s">
        <v>334</v>
      </c>
      <c r="AF1970" s="56" t="s">
        <v>292</v>
      </c>
      <c r="AG1970" s="56">
        <v>2017</v>
      </c>
      <c r="AH1970" s="56" t="s">
        <v>80</v>
      </c>
      <c r="AI1970" s="56" t="s">
        <v>348</v>
      </c>
      <c r="AJ1970" s="56">
        <v>53000</v>
      </c>
      <c r="AM1970" s="56">
        <v>42748</v>
      </c>
      <c r="AN1970" s="56" t="s">
        <v>638</v>
      </c>
      <c r="AO1970" s="1">
        <v>42608</v>
      </c>
      <c r="AP1970" s="56" t="s">
        <v>592</v>
      </c>
      <c r="AQ1970" s="56">
        <v>54344</v>
      </c>
      <c r="AR1970" s="56">
        <v>0</v>
      </c>
      <c r="AS1970" s="56" t="s">
        <v>346</v>
      </c>
      <c r="AT1970" s="56">
        <v>1003</v>
      </c>
      <c r="AU1970" s="56" t="s">
        <v>369</v>
      </c>
      <c r="BB1970" s="56" t="s">
        <v>339</v>
      </c>
      <c r="BC1970" s="56" t="s">
        <v>263</v>
      </c>
      <c r="BD1970" s="56" t="s">
        <v>349</v>
      </c>
      <c r="BE1970" s="56" t="s">
        <v>347</v>
      </c>
      <c r="BF1970" s="56" t="s">
        <v>334</v>
      </c>
      <c r="BG1970" s="56" t="s">
        <v>640</v>
      </c>
      <c r="BH1970" s="56">
        <v>0</v>
      </c>
      <c r="BI1970" s="56">
        <v>0</v>
      </c>
      <c r="BJ1970" s="56">
        <v>1</v>
      </c>
    </row>
    <row r="1971" spans="1:62" hidden="1" x14ac:dyDescent="0.3">
      <c r="A1971" s="56">
        <v>49223363</v>
      </c>
      <c r="B1971" s="86">
        <v>599765</v>
      </c>
      <c r="C1971" s="1">
        <v>42893</v>
      </c>
      <c r="D1971" s="56" t="s">
        <v>634</v>
      </c>
      <c r="E1971" s="56" t="s">
        <v>635</v>
      </c>
      <c r="F1971" s="56" t="s">
        <v>334</v>
      </c>
      <c r="G1971" s="56" t="s">
        <v>335</v>
      </c>
      <c r="H1971" s="56" t="s">
        <v>336</v>
      </c>
      <c r="I1971" s="56" t="s">
        <v>636</v>
      </c>
      <c r="K1971" s="56" t="s">
        <v>337</v>
      </c>
      <c r="L1971" s="56" t="s">
        <v>545</v>
      </c>
      <c r="M1971" s="56" t="s">
        <v>637</v>
      </c>
      <c r="N1971" s="56" t="s">
        <v>1043</v>
      </c>
      <c r="O1971" s="56" t="s">
        <v>943</v>
      </c>
      <c r="P1971" s="1" t="s">
        <v>110</v>
      </c>
      <c r="Q1971" s="56" t="s">
        <v>552</v>
      </c>
      <c r="R1971" s="56" t="s">
        <v>339</v>
      </c>
      <c r="S1971" s="56">
        <v>161942</v>
      </c>
      <c r="T1971" s="1" t="s">
        <v>255</v>
      </c>
      <c r="U1971" s="56">
        <v>41609</v>
      </c>
      <c r="V1971" s="56">
        <v>42916</v>
      </c>
      <c r="W1971" s="56">
        <v>41579</v>
      </c>
      <c r="X1971" s="56">
        <v>42916</v>
      </c>
      <c r="Y1971" s="56" t="s">
        <v>340</v>
      </c>
      <c r="Z1971" s="56" t="s">
        <v>367</v>
      </c>
      <c r="AA1971" s="56" t="s">
        <v>342</v>
      </c>
      <c r="AB1971" s="56" t="s">
        <v>343</v>
      </c>
      <c r="AC1971" s="56" t="s">
        <v>342</v>
      </c>
      <c r="AD1971" s="56" t="s">
        <v>342</v>
      </c>
      <c r="AE1971" s="56" t="s">
        <v>334</v>
      </c>
      <c r="AF1971" s="56" t="s">
        <v>224</v>
      </c>
      <c r="AG1971" s="56">
        <v>2014</v>
      </c>
      <c r="AH1971" s="56" t="s">
        <v>80</v>
      </c>
      <c r="AI1971" s="56" t="s">
        <v>339</v>
      </c>
      <c r="AJ1971" s="56">
        <v>23770636</v>
      </c>
      <c r="AM1971" s="56">
        <v>42748</v>
      </c>
      <c r="AN1971" s="56" t="s">
        <v>638</v>
      </c>
      <c r="AO1971" s="1">
        <v>41848</v>
      </c>
      <c r="AP1971" s="56" t="s">
        <v>638</v>
      </c>
      <c r="AQ1971" s="56">
        <v>269</v>
      </c>
      <c r="AR1971" s="56">
        <v>0</v>
      </c>
      <c r="AS1971" s="56" t="s">
        <v>346</v>
      </c>
      <c r="AX1971" s="56">
        <v>0</v>
      </c>
      <c r="BB1971" s="56" t="s">
        <v>339</v>
      </c>
      <c r="BC1971" s="56" t="s">
        <v>263</v>
      </c>
      <c r="BD1971" s="56" t="s">
        <v>349</v>
      </c>
      <c r="BE1971" s="56" t="s">
        <v>347</v>
      </c>
      <c r="BF1971" s="56" t="s">
        <v>334</v>
      </c>
      <c r="BG1971" s="56" t="s">
        <v>640</v>
      </c>
      <c r="BH1971" s="56">
        <v>0</v>
      </c>
      <c r="BI1971" s="56">
        <v>0</v>
      </c>
      <c r="BJ1971" s="56">
        <v>1</v>
      </c>
    </row>
    <row r="1972" spans="1:62" hidden="1" x14ac:dyDescent="0.3">
      <c r="A1972" s="56">
        <v>49223595</v>
      </c>
      <c r="B1972" s="86">
        <v>599765</v>
      </c>
      <c r="C1972" s="1">
        <v>42893</v>
      </c>
      <c r="D1972" s="56" t="s">
        <v>634</v>
      </c>
      <c r="E1972" s="56" t="s">
        <v>635</v>
      </c>
      <c r="F1972" s="56" t="s">
        <v>334</v>
      </c>
      <c r="G1972" s="56" t="s">
        <v>335</v>
      </c>
      <c r="H1972" s="56" t="s">
        <v>336</v>
      </c>
      <c r="I1972" s="56" t="s">
        <v>636</v>
      </c>
      <c r="K1972" s="56" t="s">
        <v>337</v>
      </c>
      <c r="L1972" s="56" t="s">
        <v>545</v>
      </c>
      <c r="M1972" s="56" t="s">
        <v>637</v>
      </c>
      <c r="N1972" s="56" t="s">
        <v>1043</v>
      </c>
      <c r="O1972" s="56" t="s">
        <v>943</v>
      </c>
      <c r="P1972" s="1" t="s">
        <v>110</v>
      </c>
      <c r="Q1972" s="56" t="s">
        <v>241</v>
      </c>
      <c r="R1972" s="56" t="s">
        <v>339</v>
      </c>
      <c r="S1972" s="56">
        <v>160983</v>
      </c>
      <c r="T1972" s="1" t="s">
        <v>641</v>
      </c>
      <c r="U1972" s="56">
        <v>41609</v>
      </c>
      <c r="V1972" s="56">
        <v>42916</v>
      </c>
      <c r="W1972" s="56">
        <v>41579</v>
      </c>
      <c r="X1972" s="56">
        <v>42916</v>
      </c>
      <c r="Y1972" s="56" t="s">
        <v>356</v>
      </c>
      <c r="Z1972" s="56" t="s">
        <v>341</v>
      </c>
      <c r="AA1972" s="56" t="s">
        <v>347</v>
      </c>
      <c r="AB1972" s="56" t="s">
        <v>343</v>
      </c>
      <c r="AC1972" s="56" t="s">
        <v>342</v>
      </c>
      <c r="AD1972" s="56" t="s">
        <v>347</v>
      </c>
      <c r="AE1972" s="56" t="s">
        <v>334</v>
      </c>
      <c r="AF1972" s="56" t="s">
        <v>291</v>
      </c>
      <c r="AG1972" s="56">
        <v>2017</v>
      </c>
      <c r="AH1972" s="56" t="s">
        <v>80</v>
      </c>
      <c r="AI1972" s="56" t="s">
        <v>348</v>
      </c>
      <c r="AJ1972" s="56">
        <v>35604</v>
      </c>
      <c r="AK1972" s="1">
        <v>42735</v>
      </c>
      <c r="AM1972" s="56">
        <v>42845</v>
      </c>
      <c r="AN1972" s="56" t="s">
        <v>987</v>
      </c>
      <c r="AO1972" s="1">
        <v>42748</v>
      </c>
      <c r="AP1972" s="56" t="s">
        <v>638</v>
      </c>
      <c r="AQ1972" s="56">
        <v>69961</v>
      </c>
      <c r="AR1972" s="56">
        <v>0</v>
      </c>
      <c r="AS1972" s="56" t="s">
        <v>346</v>
      </c>
      <c r="BB1972" s="56" t="s">
        <v>339</v>
      </c>
      <c r="BC1972" s="56" t="s">
        <v>263</v>
      </c>
      <c r="BD1972" s="56" t="s">
        <v>349</v>
      </c>
      <c r="BE1972" s="56" t="s">
        <v>347</v>
      </c>
      <c r="BF1972" s="56" t="s">
        <v>334</v>
      </c>
      <c r="BG1972" s="56" t="s">
        <v>640</v>
      </c>
      <c r="BH1972" s="56">
        <v>0</v>
      </c>
      <c r="BI1972" s="56">
        <v>0</v>
      </c>
      <c r="BJ1972" s="56">
        <v>1</v>
      </c>
    </row>
    <row r="1973" spans="1:62" hidden="1" x14ac:dyDescent="0.3">
      <c r="A1973" s="56">
        <v>49223359</v>
      </c>
      <c r="B1973" s="86">
        <v>599765</v>
      </c>
      <c r="C1973" s="1">
        <v>42893</v>
      </c>
      <c r="D1973" s="56" t="s">
        <v>634</v>
      </c>
      <c r="E1973" s="56" t="s">
        <v>635</v>
      </c>
      <c r="F1973" s="56" t="s">
        <v>334</v>
      </c>
      <c r="G1973" s="56" t="s">
        <v>335</v>
      </c>
      <c r="H1973" s="56" t="s">
        <v>336</v>
      </c>
      <c r="I1973" s="56" t="s">
        <v>636</v>
      </c>
      <c r="K1973" s="56" t="s">
        <v>337</v>
      </c>
      <c r="L1973" s="56" t="s">
        <v>545</v>
      </c>
      <c r="M1973" s="56" t="s">
        <v>637</v>
      </c>
      <c r="N1973" s="56" t="s">
        <v>1043</v>
      </c>
      <c r="O1973" s="56" t="s">
        <v>943</v>
      </c>
      <c r="P1973" s="1" t="s">
        <v>110</v>
      </c>
      <c r="Q1973" s="56" t="s">
        <v>241</v>
      </c>
      <c r="R1973" s="56" t="s">
        <v>339</v>
      </c>
      <c r="S1973" s="56">
        <v>161063</v>
      </c>
      <c r="T1973" s="1" t="s">
        <v>446</v>
      </c>
      <c r="U1973" s="56">
        <v>41609</v>
      </c>
      <c r="V1973" s="56">
        <v>42916</v>
      </c>
      <c r="W1973" s="56">
        <v>41579</v>
      </c>
      <c r="X1973" s="56">
        <v>42916</v>
      </c>
      <c r="Y1973" s="56" t="s">
        <v>340</v>
      </c>
      <c r="Z1973" s="56" t="s">
        <v>341</v>
      </c>
      <c r="AA1973" s="56" t="s">
        <v>347</v>
      </c>
      <c r="AB1973" s="56" t="s">
        <v>343</v>
      </c>
      <c r="AC1973" s="56" t="s">
        <v>342</v>
      </c>
      <c r="AD1973" s="56" t="s">
        <v>342</v>
      </c>
      <c r="AE1973" s="56" t="s">
        <v>334</v>
      </c>
      <c r="AF1973" s="56" t="s">
        <v>292</v>
      </c>
      <c r="AG1973" s="56">
        <v>2016</v>
      </c>
      <c r="AH1973" s="56" t="s">
        <v>80</v>
      </c>
      <c r="AI1973" s="56" t="s">
        <v>344</v>
      </c>
      <c r="AJ1973" s="56">
        <v>10000</v>
      </c>
      <c r="AM1973" s="56">
        <v>42858</v>
      </c>
      <c r="AN1973" s="56" t="s">
        <v>987</v>
      </c>
      <c r="AO1973" s="1">
        <v>41989</v>
      </c>
      <c r="AP1973" s="56" t="s">
        <v>638</v>
      </c>
      <c r="AQ1973" s="56">
        <v>64146</v>
      </c>
      <c r="AR1973" s="56">
        <v>0</v>
      </c>
      <c r="AS1973" s="56" t="s">
        <v>346</v>
      </c>
      <c r="BB1973" s="56" t="s">
        <v>339</v>
      </c>
      <c r="BC1973" s="56" t="s">
        <v>263</v>
      </c>
      <c r="BD1973" s="56" t="s">
        <v>349</v>
      </c>
      <c r="BE1973" s="56" t="s">
        <v>347</v>
      </c>
      <c r="BF1973" s="56" t="s">
        <v>334</v>
      </c>
      <c r="BG1973" s="56" t="s">
        <v>640</v>
      </c>
      <c r="BH1973" s="56">
        <v>0</v>
      </c>
      <c r="BI1973" s="56">
        <v>0</v>
      </c>
      <c r="BJ1973" s="56">
        <v>1</v>
      </c>
    </row>
    <row r="1974" spans="1:62" hidden="1" x14ac:dyDescent="0.3">
      <c r="A1974" s="56">
        <v>49223342</v>
      </c>
      <c r="B1974" s="86">
        <v>599765</v>
      </c>
      <c r="C1974" s="1">
        <v>42893</v>
      </c>
      <c r="D1974" s="56" t="s">
        <v>634</v>
      </c>
      <c r="E1974" s="56" t="s">
        <v>635</v>
      </c>
      <c r="F1974" s="56" t="s">
        <v>334</v>
      </c>
      <c r="G1974" s="56" t="s">
        <v>335</v>
      </c>
      <c r="H1974" s="56" t="s">
        <v>336</v>
      </c>
      <c r="I1974" s="56" t="s">
        <v>636</v>
      </c>
      <c r="K1974" s="56" t="s">
        <v>337</v>
      </c>
      <c r="L1974" s="56" t="s">
        <v>545</v>
      </c>
      <c r="M1974" s="56" t="s">
        <v>637</v>
      </c>
      <c r="N1974" s="56" t="s">
        <v>1043</v>
      </c>
      <c r="O1974" s="56" t="s">
        <v>943</v>
      </c>
      <c r="P1974" s="1" t="s">
        <v>110</v>
      </c>
      <c r="Q1974" s="56" t="s">
        <v>552</v>
      </c>
      <c r="R1974" s="56" t="s">
        <v>339</v>
      </c>
      <c r="S1974" s="56">
        <v>264441</v>
      </c>
      <c r="T1974" s="1" t="s">
        <v>374</v>
      </c>
      <c r="U1974" s="56">
        <v>41609</v>
      </c>
      <c r="V1974" s="56">
        <v>42916</v>
      </c>
      <c r="W1974" s="56">
        <v>41579</v>
      </c>
      <c r="X1974" s="56">
        <v>42735</v>
      </c>
      <c r="Y1974" s="56" t="s">
        <v>340</v>
      </c>
      <c r="Z1974" s="56" t="s">
        <v>367</v>
      </c>
      <c r="AA1974" s="56" t="s">
        <v>342</v>
      </c>
      <c r="AB1974" s="56" t="s">
        <v>343</v>
      </c>
      <c r="AC1974" s="56" t="s">
        <v>342</v>
      </c>
      <c r="AD1974" s="56" t="s">
        <v>347</v>
      </c>
      <c r="AE1974" s="56" t="s">
        <v>354</v>
      </c>
      <c r="AF1974" s="56" t="s">
        <v>224</v>
      </c>
      <c r="AG1974" s="56">
        <v>2014</v>
      </c>
      <c r="AH1974" s="56" t="s">
        <v>80</v>
      </c>
      <c r="AI1974" s="56" t="s">
        <v>339</v>
      </c>
      <c r="AJ1974" s="56">
        <v>56278270</v>
      </c>
      <c r="AM1974" s="56">
        <v>42653</v>
      </c>
      <c r="AN1974" s="56" t="s">
        <v>592</v>
      </c>
      <c r="AO1974" s="1">
        <v>42585</v>
      </c>
      <c r="AP1974" s="56" t="s">
        <v>592</v>
      </c>
      <c r="AQ1974" s="56">
        <v>266</v>
      </c>
      <c r="AR1974" s="56">
        <v>0</v>
      </c>
      <c r="AS1974" s="56" t="s">
        <v>346</v>
      </c>
      <c r="BB1974" s="56" t="s">
        <v>339</v>
      </c>
      <c r="BC1974" s="56" t="s">
        <v>263</v>
      </c>
      <c r="BD1974" s="56" t="s">
        <v>349</v>
      </c>
      <c r="BE1974" s="56" t="s">
        <v>347</v>
      </c>
      <c r="BF1974" s="56" t="s">
        <v>334</v>
      </c>
      <c r="BG1974" s="56" t="s">
        <v>640</v>
      </c>
      <c r="BH1974" s="56">
        <v>0</v>
      </c>
      <c r="BI1974" s="56">
        <v>0</v>
      </c>
      <c r="BJ1974" s="56">
        <v>0</v>
      </c>
    </row>
    <row r="1975" spans="1:62" hidden="1" x14ac:dyDescent="0.3">
      <c r="A1975" s="56">
        <v>49223341</v>
      </c>
      <c r="B1975" s="86">
        <v>599765</v>
      </c>
      <c r="C1975" s="1">
        <v>42893</v>
      </c>
      <c r="D1975" s="56" t="s">
        <v>634</v>
      </c>
      <c r="E1975" s="56" t="s">
        <v>635</v>
      </c>
      <c r="F1975" s="56" t="s">
        <v>334</v>
      </c>
      <c r="G1975" s="56" t="s">
        <v>335</v>
      </c>
      <c r="H1975" s="56" t="s">
        <v>336</v>
      </c>
      <c r="I1975" s="56" t="s">
        <v>636</v>
      </c>
      <c r="K1975" s="56" t="s">
        <v>337</v>
      </c>
      <c r="L1975" s="56" t="s">
        <v>545</v>
      </c>
      <c r="M1975" s="56" t="s">
        <v>637</v>
      </c>
      <c r="N1975" s="56" t="s">
        <v>1043</v>
      </c>
      <c r="O1975" s="56" t="s">
        <v>943</v>
      </c>
      <c r="P1975" s="1" t="s">
        <v>110</v>
      </c>
      <c r="Q1975" s="56" t="s">
        <v>552</v>
      </c>
      <c r="R1975" s="56" t="s">
        <v>339</v>
      </c>
      <c r="S1975" s="56">
        <v>264526</v>
      </c>
      <c r="T1975" s="1" t="s">
        <v>657</v>
      </c>
      <c r="U1975" s="56">
        <v>41609</v>
      </c>
      <c r="V1975" s="56">
        <v>42916</v>
      </c>
      <c r="W1975" s="56">
        <v>41609</v>
      </c>
      <c r="X1975" s="56">
        <v>42916</v>
      </c>
      <c r="Y1975" s="56" t="s">
        <v>356</v>
      </c>
      <c r="Z1975" s="56" t="s">
        <v>367</v>
      </c>
      <c r="AA1975" s="56" t="s">
        <v>342</v>
      </c>
      <c r="AB1975" s="56" t="s">
        <v>343</v>
      </c>
      <c r="AC1975" s="56" t="s">
        <v>342</v>
      </c>
      <c r="AD1975" s="56" t="s">
        <v>347</v>
      </c>
      <c r="AE1975" s="56" t="s">
        <v>334</v>
      </c>
      <c r="AF1975" s="56" t="s">
        <v>292</v>
      </c>
      <c r="AG1975" s="56">
        <v>2017</v>
      </c>
      <c r="AH1975" s="56" t="s">
        <v>80</v>
      </c>
      <c r="AI1975" s="56" t="s">
        <v>348</v>
      </c>
      <c r="AJ1975" s="56">
        <v>126087000</v>
      </c>
      <c r="AM1975" s="56">
        <v>42748</v>
      </c>
      <c r="AN1975" s="56" t="s">
        <v>638</v>
      </c>
      <c r="AO1975" s="1">
        <v>42608</v>
      </c>
      <c r="AP1975" s="56" t="s">
        <v>592</v>
      </c>
      <c r="AQ1975" s="56">
        <v>75675</v>
      </c>
      <c r="AR1975" s="56">
        <v>0</v>
      </c>
      <c r="AS1975" s="56" t="s">
        <v>346</v>
      </c>
      <c r="BB1975" s="56" t="s">
        <v>339</v>
      </c>
      <c r="BC1975" s="56" t="s">
        <v>263</v>
      </c>
      <c r="BD1975" s="56" t="s">
        <v>349</v>
      </c>
      <c r="BE1975" s="56" t="s">
        <v>347</v>
      </c>
      <c r="BF1975" s="56" t="s">
        <v>334</v>
      </c>
      <c r="BG1975" s="56" t="s">
        <v>640</v>
      </c>
      <c r="BH1975" s="56">
        <v>0</v>
      </c>
      <c r="BI1975" s="56">
        <v>0</v>
      </c>
      <c r="BJ1975" s="56">
        <v>1</v>
      </c>
    </row>
    <row r="1976" spans="1:62" hidden="1" x14ac:dyDescent="0.3">
      <c r="A1976" s="56">
        <v>49223340</v>
      </c>
      <c r="B1976" s="86">
        <v>599765</v>
      </c>
      <c r="C1976" s="1">
        <v>42893</v>
      </c>
      <c r="D1976" s="56" t="s">
        <v>634</v>
      </c>
      <c r="E1976" s="56" t="s">
        <v>635</v>
      </c>
      <c r="F1976" s="56" t="s">
        <v>334</v>
      </c>
      <c r="G1976" s="56" t="s">
        <v>335</v>
      </c>
      <c r="H1976" s="56" t="s">
        <v>336</v>
      </c>
      <c r="I1976" s="56" t="s">
        <v>636</v>
      </c>
      <c r="K1976" s="56" t="s">
        <v>337</v>
      </c>
      <c r="L1976" s="56" t="s">
        <v>545</v>
      </c>
      <c r="M1976" s="56" t="s">
        <v>637</v>
      </c>
      <c r="N1976" s="56" t="s">
        <v>1043</v>
      </c>
      <c r="O1976" s="56" t="s">
        <v>943</v>
      </c>
      <c r="P1976" s="1" t="s">
        <v>110</v>
      </c>
      <c r="Q1976" s="56" t="s">
        <v>552</v>
      </c>
      <c r="R1976" s="56" t="s">
        <v>339</v>
      </c>
      <c r="S1976" s="56">
        <v>264526</v>
      </c>
      <c r="T1976" s="1" t="s">
        <v>657</v>
      </c>
      <c r="U1976" s="56">
        <v>41609</v>
      </c>
      <c r="V1976" s="56">
        <v>42916</v>
      </c>
      <c r="W1976" s="56">
        <v>41609</v>
      </c>
      <c r="X1976" s="56">
        <v>42916</v>
      </c>
      <c r="Y1976" s="56" t="s">
        <v>356</v>
      </c>
      <c r="Z1976" s="56" t="s">
        <v>367</v>
      </c>
      <c r="AA1976" s="56" t="s">
        <v>342</v>
      </c>
      <c r="AB1976" s="56" t="s">
        <v>343</v>
      </c>
      <c r="AC1976" s="56" t="s">
        <v>342</v>
      </c>
      <c r="AD1976" s="56" t="s">
        <v>347</v>
      </c>
      <c r="AE1976" s="56" t="s">
        <v>334</v>
      </c>
      <c r="AF1976" s="56" t="s">
        <v>292</v>
      </c>
      <c r="AG1976" s="56">
        <v>2016</v>
      </c>
      <c r="AH1976" s="56" t="s">
        <v>80</v>
      </c>
      <c r="AI1976" s="56" t="s">
        <v>344</v>
      </c>
      <c r="AJ1976" s="56">
        <v>100276000</v>
      </c>
      <c r="AM1976" s="56">
        <v>42748</v>
      </c>
      <c r="AN1976" s="56" t="s">
        <v>638</v>
      </c>
      <c r="AO1976" s="1">
        <v>42608</v>
      </c>
      <c r="AP1976" s="56" t="s">
        <v>592</v>
      </c>
      <c r="AQ1976" s="56">
        <v>75675</v>
      </c>
      <c r="AR1976" s="56">
        <v>0</v>
      </c>
      <c r="AS1976" s="56" t="s">
        <v>346</v>
      </c>
      <c r="BB1976" s="56" t="s">
        <v>339</v>
      </c>
      <c r="BC1976" s="56" t="s">
        <v>263</v>
      </c>
      <c r="BD1976" s="56" t="s">
        <v>349</v>
      </c>
      <c r="BE1976" s="56" t="s">
        <v>347</v>
      </c>
      <c r="BF1976" s="56" t="s">
        <v>334</v>
      </c>
      <c r="BG1976" s="56" t="s">
        <v>640</v>
      </c>
      <c r="BH1976" s="56">
        <v>0</v>
      </c>
      <c r="BI1976" s="56">
        <v>0</v>
      </c>
      <c r="BJ1976" s="56">
        <v>1</v>
      </c>
    </row>
    <row r="1977" spans="1:62" hidden="1" x14ac:dyDescent="0.3">
      <c r="A1977" s="56">
        <v>49223338</v>
      </c>
      <c r="B1977" s="86">
        <v>599765</v>
      </c>
      <c r="C1977" s="1">
        <v>42893</v>
      </c>
      <c r="D1977" s="56" t="s">
        <v>634</v>
      </c>
      <c r="E1977" s="56" t="s">
        <v>635</v>
      </c>
      <c r="F1977" s="56" t="s">
        <v>334</v>
      </c>
      <c r="G1977" s="56" t="s">
        <v>335</v>
      </c>
      <c r="H1977" s="56" t="s">
        <v>336</v>
      </c>
      <c r="I1977" s="56" t="s">
        <v>636</v>
      </c>
      <c r="K1977" s="56" t="s">
        <v>337</v>
      </c>
      <c r="L1977" s="56" t="s">
        <v>545</v>
      </c>
      <c r="M1977" s="56" t="s">
        <v>637</v>
      </c>
      <c r="N1977" s="56" t="s">
        <v>1043</v>
      </c>
      <c r="O1977" s="56" t="s">
        <v>943</v>
      </c>
      <c r="P1977" s="1" t="s">
        <v>110</v>
      </c>
      <c r="Q1977" s="56" t="s">
        <v>552</v>
      </c>
      <c r="R1977" s="56" t="s">
        <v>339</v>
      </c>
      <c r="S1977" s="56">
        <v>264526</v>
      </c>
      <c r="T1977" s="1" t="s">
        <v>657</v>
      </c>
      <c r="U1977" s="56">
        <v>41609</v>
      </c>
      <c r="V1977" s="56">
        <v>42916</v>
      </c>
      <c r="W1977" s="56">
        <v>41609</v>
      </c>
      <c r="X1977" s="56">
        <v>42916</v>
      </c>
      <c r="Y1977" s="56" t="s">
        <v>356</v>
      </c>
      <c r="Z1977" s="56" t="s">
        <v>367</v>
      </c>
      <c r="AA1977" s="56" t="s">
        <v>342</v>
      </c>
      <c r="AB1977" s="56" t="s">
        <v>343</v>
      </c>
      <c r="AC1977" s="56" t="s">
        <v>342</v>
      </c>
      <c r="AD1977" s="56" t="s">
        <v>347</v>
      </c>
      <c r="AE1977" s="56" t="s">
        <v>334</v>
      </c>
      <c r="AF1977" s="56" t="s">
        <v>292</v>
      </c>
      <c r="AG1977" s="56">
        <v>2015</v>
      </c>
      <c r="AH1977" s="56" t="s">
        <v>80</v>
      </c>
      <c r="AI1977" s="56" t="s">
        <v>344</v>
      </c>
      <c r="AJ1977" s="56">
        <v>75582000</v>
      </c>
      <c r="AM1977" s="56">
        <v>42748</v>
      </c>
      <c r="AN1977" s="56" t="s">
        <v>638</v>
      </c>
      <c r="AO1977" s="1">
        <v>42608</v>
      </c>
      <c r="AP1977" s="56" t="s">
        <v>592</v>
      </c>
      <c r="AQ1977" s="56">
        <v>75675</v>
      </c>
      <c r="AR1977" s="56">
        <v>0</v>
      </c>
      <c r="AS1977" s="56" t="s">
        <v>346</v>
      </c>
      <c r="BB1977" s="56" t="s">
        <v>339</v>
      </c>
      <c r="BC1977" s="56" t="s">
        <v>263</v>
      </c>
      <c r="BD1977" s="56" t="s">
        <v>349</v>
      </c>
      <c r="BE1977" s="56" t="s">
        <v>347</v>
      </c>
      <c r="BF1977" s="56" t="s">
        <v>334</v>
      </c>
      <c r="BG1977" s="56" t="s">
        <v>640</v>
      </c>
      <c r="BH1977" s="56">
        <v>0</v>
      </c>
      <c r="BI1977" s="56">
        <v>0</v>
      </c>
      <c r="BJ1977" s="56">
        <v>1</v>
      </c>
    </row>
    <row r="1978" spans="1:62" hidden="1" x14ac:dyDescent="0.3">
      <c r="A1978" s="56">
        <v>49223339</v>
      </c>
      <c r="B1978" s="86">
        <v>599765</v>
      </c>
      <c r="C1978" s="1">
        <v>42893</v>
      </c>
      <c r="D1978" s="56" t="s">
        <v>634</v>
      </c>
      <c r="E1978" s="56" t="s">
        <v>635</v>
      </c>
      <c r="F1978" s="56" t="s">
        <v>334</v>
      </c>
      <c r="G1978" s="56" t="s">
        <v>335</v>
      </c>
      <c r="H1978" s="56" t="s">
        <v>336</v>
      </c>
      <c r="I1978" s="56" t="s">
        <v>636</v>
      </c>
      <c r="K1978" s="56" t="s">
        <v>337</v>
      </c>
      <c r="L1978" s="56" t="s">
        <v>545</v>
      </c>
      <c r="M1978" s="56" t="s">
        <v>637</v>
      </c>
      <c r="N1978" s="56" t="s">
        <v>1043</v>
      </c>
      <c r="O1978" s="56" t="s">
        <v>943</v>
      </c>
      <c r="P1978" s="1" t="s">
        <v>110</v>
      </c>
      <c r="Q1978" s="56" t="s">
        <v>552</v>
      </c>
      <c r="R1978" s="56" t="s">
        <v>339</v>
      </c>
      <c r="S1978" s="56">
        <v>264526</v>
      </c>
      <c r="T1978" s="1" t="s">
        <v>657</v>
      </c>
      <c r="U1978" s="56">
        <v>41609</v>
      </c>
      <c r="V1978" s="56">
        <v>42916</v>
      </c>
      <c r="W1978" s="56">
        <v>41609</v>
      </c>
      <c r="X1978" s="56">
        <v>42916</v>
      </c>
      <c r="Y1978" s="56" t="s">
        <v>356</v>
      </c>
      <c r="Z1978" s="56" t="s">
        <v>367</v>
      </c>
      <c r="AA1978" s="56" t="s">
        <v>342</v>
      </c>
      <c r="AB1978" s="56" t="s">
        <v>343</v>
      </c>
      <c r="AC1978" s="56" t="s">
        <v>342</v>
      </c>
      <c r="AD1978" s="56" t="s">
        <v>347</v>
      </c>
      <c r="AE1978" s="56" t="s">
        <v>334</v>
      </c>
      <c r="AF1978" s="56" t="s">
        <v>292</v>
      </c>
      <c r="AG1978" s="56">
        <v>2016</v>
      </c>
      <c r="AH1978" s="56" t="s">
        <v>80</v>
      </c>
      <c r="AI1978" s="56" t="s">
        <v>348</v>
      </c>
      <c r="AJ1978" s="56">
        <v>95214000</v>
      </c>
      <c r="AM1978" s="56">
        <v>42748</v>
      </c>
      <c r="AN1978" s="56" t="s">
        <v>638</v>
      </c>
      <c r="AO1978" s="1">
        <v>42608</v>
      </c>
      <c r="AP1978" s="56" t="s">
        <v>592</v>
      </c>
      <c r="AQ1978" s="56">
        <v>75675</v>
      </c>
      <c r="AR1978" s="56">
        <v>0</v>
      </c>
      <c r="AS1978" s="56" t="s">
        <v>346</v>
      </c>
      <c r="BB1978" s="56" t="s">
        <v>339</v>
      </c>
      <c r="BC1978" s="56" t="s">
        <v>263</v>
      </c>
      <c r="BD1978" s="56" t="s">
        <v>349</v>
      </c>
      <c r="BE1978" s="56" t="s">
        <v>347</v>
      </c>
      <c r="BF1978" s="56" t="s">
        <v>334</v>
      </c>
      <c r="BG1978" s="56" t="s">
        <v>640</v>
      </c>
      <c r="BH1978" s="56">
        <v>0</v>
      </c>
      <c r="BI1978" s="56">
        <v>0</v>
      </c>
      <c r="BJ1978" s="56">
        <v>1</v>
      </c>
    </row>
    <row r="1979" spans="1:62" hidden="1" x14ac:dyDescent="0.3">
      <c r="A1979" s="56">
        <v>49223594</v>
      </c>
      <c r="B1979" s="86">
        <v>599765</v>
      </c>
      <c r="C1979" s="1">
        <v>42893</v>
      </c>
      <c r="D1979" s="56" t="s">
        <v>634</v>
      </c>
      <c r="E1979" s="56" t="s">
        <v>635</v>
      </c>
      <c r="F1979" s="56" t="s">
        <v>334</v>
      </c>
      <c r="G1979" s="56" t="s">
        <v>335</v>
      </c>
      <c r="H1979" s="56" t="s">
        <v>336</v>
      </c>
      <c r="I1979" s="56" t="s">
        <v>636</v>
      </c>
      <c r="K1979" s="56" t="s">
        <v>337</v>
      </c>
      <c r="L1979" s="56" t="s">
        <v>545</v>
      </c>
      <c r="M1979" s="56" t="s">
        <v>637</v>
      </c>
      <c r="N1979" s="56" t="s">
        <v>1043</v>
      </c>
      <c r="O1979" s="56" t="s">
        <v>943</v>
      </c>
      <c r="P1979" s="1" t="s">
        <v>110</v>
      </c>
      <c r="Q1979" s="56" t="s">
        <v>241</v>
      </c>
      <c r="R1979" s="56" t="s">
        <v>339</v>
      </c>
      <c r="S1979" s="56">
        <v>160983</v>
      </c>
      <c r="T1979" s="1" t="s">
        <v>641</v>
      </c>
      <c r="U1979" s="56">
        <v>41609</v>
      </c>
      <c r="V1979" s="56">
        <v>42916</v>
      </c>
      <c r="W1979" s="56">
        <v>41579</v>
      </c>
      <c r="X1979" s="56">
        <v>42916</v>
      </c>
      <c r="Y1979" s="56" t="s">
        <v>356</v>
      </c>
      <c r="Z1979" s="56" t="s">
        <v>341</v>
      </c>
      <c r="AA1979" s="56" t="s">
        <v>347</v>
      </c>
      <c r="AB1979" s="56" t="s">
        <v>343</v>
      </c>
      <c r="AC1979" s="56" t="s">
        <v>342</v>
      </c>
      <c r="AD1979" s="56" t="s">
        <v>347</v>
      </c>
      <c r="AE1979" s="56" t="s">
        <v>334</v>
      </c>
      <c r="AF1979" s="56" t="s">
        <v>291</v>
      </c>
      <c r="AG1979" s="56">
        <v>2016</v>
      </c>
      <c r="AH1979" s="56" t="s">
        <v>80</v>
      </c>
      <c r="AI1979" s="56" t="s">
        <v>344</v>
      </c>
      <c r="AJ1979" s="56">
        <v>55298</v>
      </c>
      <c r="AK1979" s="1">
        <v>42551</v>
      </c>
      <c r="AL1979" s="56" t="s">
        <v>646</v>
      </c>
      <c r="AM1979" s="56">
        <v>42845</v>
      </c>
      <c r="AN1979" s="56" t="s">
        <v>987</v>
      </c>
      <c r="AO1979" s="1">
        <v>42572</v>
      </c>
      <c r="AP1979" s="56" t="s">
        <v>638</v>
      </c>
      <c r="AQ1979" s="56">
        <v>69961</v>
      </c>
      <c r="AR1979" s="56">
        <v>0</v>
      </c>
      <c r="AS1979" s="56" t="s">
        <v>346</v>
      </c>
      <c r="BB1979" s="56" t="s">
        <v>339</v>
      </c>
      <c r="BC1979" s="56" t="s">
        <v>263</v>
      </c>
      <c r="BD1979" s="56" t="s">
        <v>349</v>
      </c>
      <c r="BE1979" s="56" t="s">
        <v>347</v>
      </c>
      <c r="BF1979" s="56" t="s">
        <v>334</v>
      </c>
      <c r="BG1979" s="56" t="s">
        <v>640</v>
      </c>
      <c r="BH1979" s="56">
        <v>0</v>
      </c>
      <c r="BI1979" s="56">
        <v>0</v>
      </c>
      <c r="BJ1979" s="56">
        <v>1</v>
      </c>
    </row>
    <row r="1980" spans="1:62" hidden="1" x14ac:dyDescent="0.3">
      <c r="A1980" s="56">
        <v>49223560</v>
      </c>
      <c r="B1980" s="86">
        <v>599765</v>
      </c>
      <c r="C1980" s="1">
        <v>42893</v>
      </c>
      <c r="D1980" s="56" t="s">
        <v>634</v>
      </c>
      <c r="E1980" s="56" t="s">
        <v>635</v>
      </c>
      <c r="F1980" s="56" t="s">
        <v>334</v>
      </c>
      <c r="G1980" s="56" t="s">
        <v>335</v>
      </c>
      <c r="H1980" s="56" t="s">
        <v>336</v>
      </c>
      <c r="I1980" s="56" t="s">
        <v>636</v>
      </c>
      <c r="K1980" s="56" t="s">
        <v>337</v>
      </c>
      <c r="L1980" s="56" t="s">
        <v>545</v>
      </c>
      <c r="M1980" s="56" t="s">
        <v>637</v>
      </c>
      <c r="N1980" s="56" t="s">
        <v>1043</v>
      </c>
      <c r="O1980" s="56" t="s">
        <v>943</v>
      </c>
      <c r="P1980" s="1" t="s">
        <v>105</v>
      </c>
      <c r="S1980" s="56">
        <v>135062</v>
      </c>
      <c r="T1980" s="1" t="s">
        <v>642</v>
      </c>
      <c r="U1980" s="56">
        <v>41609</v>
      </c>
      <c r="V1980" s="56">
        <v>42916</v>
      </c>
      <c r="W1980" s="56">
        <v>41579</v>
      </c>
      <c r="X1980" s="56">
        <v>42916</v>
      </c>
      <c r="Y1980" s="56" t="s">
        <v>356</v>
      </c>
      <c r="AA1980" s="56" t="s">
        <v>347</v>
      </c>
      <c r="AB1980" s="56" t="s">
        <v>343</v>
      </c>
      <c r="AC1980" s="56" t="s">
        <v>342</v>
      </c>
      <c r="AD1980" s="56" t="s">
        <v>342</v>
      </c>
      <c r="AE1980" s="56" t="s">
        <v>334</v>
      </c>
      <c r="AF1980" s="56" t="s">
        <v>291</v>
      </c>
      <c r="AG1980" s="56">
        <v>2016</v>
      </c>
      <c r="AH1980" s="56" t="s">
        <v>80</v>
      </c>
      <c r="AI1980" s="56" t="s">
        <v>344</v>
      </c>
      <c r="AJ1980" s="56">
        <v>108</v>
      </c>
      <c r="AK1980" s="1">
        <v>42551</v>
      </c>
      <c r="AL1980" s="56" t="s">
        <v>643</v>
      </c>
      <c r="AM1980" s="56">
        <v>42845</v>
      </c>
      <c r="AN1980" s="56" t="s">
        <v>987</v>
      </c>
      <c r="AO1980" s="1">
        <v>42572</v>
      </c>
      <c r="AP1980" s="56" t="s">
        <v>638</v>
      </c>
      <c r="AQ1980" s="56">
        <v>67721</v>
      </c>
      <c r="AR1980" s="56">
        <v>0</v>
      </c>
      <c r="AS1980" s="56" t="s">
        <v>346</v>
      </c>
      <c r="BB1980" s="56" t="s">
        <v>339</v>
      </c>
      <c r="BC1980" s="56" t="s">
        <v>263</v>
      </c>
      <c r="BD1980" s="56" t="s">
        <v>349</v>
      </c>
      <c r="BE1980" s="56" t="s">
        <v>347</v>
      </c>
      <c r="BF1980" s="56" t="s">
        <v>334</v>
      </c>
      <c r="BG1980" s="56" t="s">
        <v>640</v>
      </c>
      <c r="BH1980" s="56">
        <v>0</v>
      </c>
      <c r="BI1980" s="56">
        <v>0</v>
      </c>
      <c r="BJ1980" s="56">
        <v>1</v>
      </c>
    </row>
    <row r="1981" spans="1:62" hidden="1" x14ac:dyDescent="0.3">
      <c r="A1981" s="56">
        <v>49223408</v>
      </c>
      <c r="B1981" s="86">
        <v>599765</v>
      </c>
      <c r="C1981" s="1">
        <v>42893</v>
      </c>
      <c r="D1981" s="56" t="s">
        <v>634</v>
      </c>
      <c r="E1981" s="56" t="s">
        <v>635</v>
      </c>
      <c r="F1981" s="56" t="s">
        <v>334</v>
      </c>
      <c r="G1981" s="56" t="s">
        <v>335</v>
      </c>
      <c r="H1981" s="56" t="s">
        <v>336</v>
      </c>
      <c r="I1981" s="56" t="s">
        <v>636</v>
      </c>
      <c r="K1981" s="56" t="s">
        <v>337</v>
      </c>
      <c r="L1981" s="56" t="s">
        <v>545</v>
      </c>
      <c r="M1981" s="56" t="s">
        <v>637</v>
      </c>
      <c r="N1981" s="56" t="s">
        <v>1043</v>
      </c>
      <c r="O1981" s="56" t="s">
        <v>943</v>
      </c>
      <c r="P1981" s="1" t="s">
        <v>110</v>
      </c>
      <c r="Q1981" s="56" t="s">
        <v>552</v>
      </c>
      <c r="R1981" s="56" t="s">
        <v>339</v>
      </c>
      <c r="S1981" s="56">
        <v>264399</v>
      </c>
      <c r="T1981" s="1" t="s">
        <v>478</v>
      </c>
      <c r="U1981" s="56">
        <v>41609</v>
      </c>
      <c r="V1981" s="56">
        <v>42916</v>
      </c>
      <c r="W1981" s="56">
        <v>41579</v>
      </c>
      <c r="X1981" s="56">
        <v>42735</v>
      </c>
      <c r="Y1981" s="56" t="s">
        <v>340</v>
      </c>
      <c r="Z1981" s="56" t="s">
        <v>341</v>
      </c>
      <c r="AA1981" s="56" t="s">
        <v>342</v>
      </c>
      <c r="AB1981" s="56" t="s">
        <v>339</v>
      </c>
      <c r="AC1981" s="56" t="s">
        <v>342</v>
      </c>
      <c r="AD1981" s="56" t="s">
        <v>347</v>
      </c>
      <c r="AE1981" s="56" t="s">
        <v>354</v>
      </c>
      <c r="AF1981" s="56" t="s">
        <v>292</v>
      </c>
      <c r="AG1981" s="56">
        <v>2015</v>
      </c>
      <c r="AH1981" s="56" t="s">
        <v>80</v>
      </c>
      <c r="AI1981" s="56" t="s">
        <v>344</v>
      </c>
      <c r="AJ1981" s="56">
        <v>2000</v>
      </c>
      <c r="AM1981" s="56">
        <v>42653</v>
      </c>
      <c r="AN1981" s="56" t="s">
        <v>592</v>
      </c>
      <c r="AO1981" s="1">
        <v>42584</v>
      </c>
      <c r="AP1981" s="56" t="s">
        <v>592</v>
      </c>
      <c r="AQ1981" s="56">
        <v>40</v>
      </c>
      <c r="AR1981" s="56">
        <v>0</v>
      </c>
      <c r="AS1981" s="56" t="s">
        <v>346</v>
      </c>
      <c r="BB1981" s="56" t="s">
        <v>339</v>
      </c>
      <c r="BC1981" s="56" t="s">
        <v>263</v>
      </c>
      <c r="BD1981" s="56" t="s">
        <v>349</v>
      </c>
      <c r="BE1981" s="56" t="s">
        <v>347</v>
      </c>
      <c r="BF1981" s="56" t="s">
        <v>334</v>
      </c>
      <c r="BG1981" s="56" t="s">
        <v>640</v>
      </c>
      <c r="BH1981" s="56">
        <v>0</v>
      </c>
      <c r="BI1981" s="56">
        <v>0</v>
      </c>
      <c r="BJ1981" s="56">
        <v>0</v>
      </c>
    </row>
    <row r="1982" spans="1:62" hidden="1" x14ac:dyDescent="0.3">
      <c r="A1982" s="56">
        <v>49223400</v>
      </c>
      <c r="B1982" s="86">
        <v>599765</v>
      </c>
      <c r="C1982" s="1">
        <v>42893</v>
      </c>
      <c r="D1982" s="56" t="s">
        <v>634</v>
      </c>
      <c r="E1982" s="56" t="s">
        <v>635</v>
      </c>
      <c r="F1982" s="56" t="s">
        <v>334</v>
      </c>
      <c r="G1982" s="56" t="s">
        <v>335</v>
      </c>
      <c r="H1982" s="56" t="s">
        <v>336</v>
      </c>
      <c r="I1982" s="56" t="s">
        <v>636</v>
      </c>
      <c r="K1982" s="56" t="s">
        <v>337</v>
      </c>
      <c r="L1982" s="56" t="s">
        <v>545</v>
      </c>
      <c r="M1982" s="56" t="s">
        <v>637</v>
      </c>
      <c r="N1982" s="56" t="s">
        <v>1043</v>
      </c>
      <c r="O1982" s="56" t="s">
        <v>943</v>
      </c>
      <c r="P1982" s="1" t="s">
        <v>110</v>
      </c>
      <c r="Q1982" s="56" t="s">
        <v>241</v>
      </c>
      <c r="R1982" s="56" t="s">
        <v>339</v>
      </c>
      <c r="S1982" s="56">
        <v>160981</v>
      </c>
      <c r="T1982" s="1" t="s">
        <v>111</v>
      </c>
      <c r="U1982" s="56">
        <v>41609</v>
      </c>
      <c r="V1982" s="56">
        <v>42916</v>
      </c>
      <c r="W1982" s="56">
        <v>41579</v>
      </c>
      <c r="X1982" s="56">
        <v>42916</v>
      </c>
      <c r="Y1982" s="56" t="s">
        <v>340</v>
      </c>
      <c r="Z1982" s="56" t="s">
        <v>341</v>
      </c>
      <c r="AA1982" s="56" t="s">
        <v>342</v>
      </c>
      <c r="AB1982" s="56" t="s">
        <v>343</v>
      </c>
      <c r="AC1982" s="56" t="s">
        <v>342</v>
      </c>
      <c r="AD1982" s="56" t="s">
        <v>342</v>
      </c>
      <c r="AE1982" s="56" t="s">
        <v>334</v>
      </c>
      <c r="AF1982" s="56" t="s">
        <v>291</v>
      </c>
      <c r="AG1982" s="56">
        <v>2015</v>
      </c>
      <c r="AH1982" s="56" t="s">
        <v>80</v>
      </c>
      <c r="AI1982" s="56" t="s">
        <v>348</v>
      </c>
      <c r="AJ1982" s="56">
        <v>0</v>
      </c>
      <c r="AK1982" s="1">
        <v>42004</v>
      </c>
      <c r="AM1982" s="56">
        <v>42845</v>
      </c>
      <c r="AN1982" s="56" t="s">
        <v>987</v>
      </c>
      <c r="AO1982" s="1">
        <v>42039</v>
      </c>
      <c r="AP1982" s="56" t="s">
        <v>638</v>
      </c>
      <c r="AQ1982" s="56">
        <v>257</v>
      </c>
      <c r="AR1982" s="56">
        <v>0</v>
      </c>
      <c r="AS1982" s="56" t="s">
        <v>346</v>
      </c>
      <c r="BB1982" s="56" t="s">
        <v>339</v>
      </c>
      <c r="BC1982" s="56" t="s">
        <v>263</v>
      </c>
      <c r="BD1982" s="56" t="s">
        <v>349</v>
      </c>
      <c r="BE1982" s="56" t="s">
        <v>347</v>
      </c>
      <c r="BF1982" s="56" t="s">
        <v>334</v>
      </c>
      <c r="BG1982" s="56" t="s">
        <v>640</v>
      </c>
      <c r="BH1982" s="56">
        <v>0</v>
      </c>
      <c r="BI1982" s="56">
        <v>0</v>
      </c>
      <c r="BJ1982" s="56">
        <v>1</v>
      </c>
    </row>
    <row r="1983" spans="1:62" hidden="1" x14ac:dyDescent="0.3">
      <c r="A1983" s="56">
        <v>49223394</v>
      </c>
      <c r="B1983" s="86">
        <v>599765</v>
      </c>
      <c r="C1983" s="1">
        <v>42893</v>
      </c>
      <c r="D1983" s="56" t="s">
        <v>634</v>
      </c>
      <c r="E1983" s="56" t="s">
        <v>635</v>
      </c>
      <c r="F1983" s="56" t="s">
        <v>334</v>
      </c>
      <c r="G1983" s="56" t="s">
        <v>335</v>
      </c>
      <c r="H1983" s="56" t="s">
        <v>336</v>
      </c>
      <c r="I1983" s="56" t="s">
        <v>636</v>
      </c>
      <c r="K1983" s="56" t="s">
        <v>337</v>
      </c>
      <c r="L1983" s="56" t="s">
        <v>545</v>
      </c>
      <c r="M1983" s="56" t="s">
        <v>637</v>
      </c>
      <c r="N1983" s="56" t="s">
        <v>1043</v>
      </c>
      <c r="O1983" s="56" t="s">
        <v>943</v>
      </c>
      <c r="P1983" s="1" t="s">
        <v>110</v>
      </c>
      <c r="Q1983" s="56" t="s">
        <v>552</v>
      </c>
      <c r="R1983" s="56" t="s">
        <v>339</v>
      </c>
      <c r="S1983" s="56">
        <v>264399</v>
      </c>
      <c r="T1983" s="1" t="s">
        <v>478</v>
      </c>
      <c r="U1983" s="56">
        <v>41609</v>
      </c>
      <c r="V1983" s="56">
        <v>42916</v>
      </c>
      <c r="W1983" s="56">
        <v>41579</v>
      </c>
      <c r="X1983" s="56">
        <v>42735</v>
      </c>
      <c r="Y1983" s="56" t="s">
        <v>340</v>
      </c>
      <c r="Z1983" s="56" t="s">
        <v>341</v>
      </c>
      <c r="AA1983" s="56" t="s">
        <v>342</v>
      </c>
      <c r="AB1983" s="56" t="s">
        <v>339</v>
      </c>
      <c r="AC1983" s="56" t="s">
        <v>342</v>
      </c>
      <c r="AD1983" s="56" t="s">
        <v>347</v>
      </c>
      <c r="AE1983" s="56" t="s">
        <v>354</v>
      </c>
      <c r="AF1983" s="56" t="s">
        <v>292</v>
      </c>
      <c r="AG1983" s="56">
        <v>2017</v>
      </c>
      <c r="AH1983" s="56" t="s">
        <v>80</v>
      </c>
      <c r="AI1983" s="56" t="s">
        <v>348</v>
      </c>
      <c r="AJ1983" s="56">
        <v>10000</v>
      </c>
      <c r="AM1983" s="56">
        <v>42653</v>
      </c>
      <c r="AN1983" s="56" t="s">
        <v>592</v>
      </c>
      <c r="AO1983" s="1">
        <v>42584</v>
      </c>
      <c r="AP1983" s="56" t="s">
        <v>592</v>
      </c>
      <c r="AQ1983" s="56">
        <v>40</v>
      </c>
      <c r="AR1983" s="56">
        <v>0</v>
      </c>
      <c r="AS1983" s="56" t="s">
        <v>346</v>
      </c>
      <c r="BB1983" s="56" t="s">
        <v>339</v>
      </c>
      <c r="BC1983" s="56" t="s">
        <v>263</v>
      </c>
      <c r="BD1983" s="56" t="s">
        <v>349</v>
      </c>
      <c r="BE1983" s="56" t="s">
        <v>347</v>
      </c>
      <c r="BF1983" s="56" t="s">
        <v>334</v>
      </c>
      <c r="BG1983" s="56" t="s">
        <v>640</v>
      </c>
      <c r="BH1983" s="56">
        <v>0</v>
      </c>
      <c r="BI1983" s="56">
        <v>0</v>
      </c>
      <c r="BJ1983" s="56">
        <v>0</v>
      </c>
    </row>
    <row r="1984" spans="1:62" hidden="1" x14ac:dyDescent="0.3">
      <c r="A1984" s="56">
        <v>49223386</v>
      </c>
      <c r="B1984" s="86">
        <v>599765</v>
      </c>
      <c r="C1984" s="1">
        <v>42893</v>
      </c>
      <c r="D1984" s="56" t="s">
        <v>634</v>
      </c>
      <c r="E1984" s="56" t="s">
        <v>635</v>
      </c>
      <c r="F1984" s="56" t="s">
        <v>334</v>
      </c>
      <c r="G1984" s="56" t="s">
        <v>335</v>
      </c>
      <c r="H1984" s="56" t="s">
        <v>336</v>
      </c>
      <c r="I1984" s="56" t="s">
        <v>636</v>
      </c>
      <c r="K1984" s="56" t="s">
        <v>337</v>
      </c>
      <c r="L1984" s="56" t="s">
        <v>545</v>
      </c>
      <c r="M1984" s="56" t="s">
        <v>637</v>
      </c>
      <c r="N1984" s="56" t="s">
        <v>1043</v>
      </c>
      <c r="O1984" s="56" t="s">
        <v>943</v>
      </c>
      <c r="P1984" s="1" t="s">
        <v>110</v>
      </c>
      <c r="Q1984" s="56" t="s">
        <v>241</v>
      </c>
      <c r="R1984" s="56" t="s">
        <v>339</v>
      </c>
      <c r="S1984" s="56">
        <v>161061</v>
      </c>
      <c r="T1984" s="1" t="s">
        <v>261</v>
      </c>
      <c r="U1984" s="56">
        <v>41609</v>
      </c>
      <c r="V1984" s="56">
        <v>42916</v>
      </c>
      <c r="W1984" s="56">
        <v>41579</v>
      </c>
      <c r="X1984" s="56">
        <v>42916</v>
      </c>
      <c r="Y1984" s="56" t="s">
        <v>356</v>
      </c>
      <c r="Z1984" s="56" t="s">
        <v>367</v>
      </c>
      <c r="AA1984" s="56" t="s">
        <v>347</v>
      </c>
      <c r="AB1984" s="56" t="s">
        <v>343</v>
      </c>
      <c r="AC1984" s="56" t="s">
        <v>342</v>
      </c>
      <c r="AD1984" s="56" t="s">
        <v>347</v>
      </c>
      <c r="AE1984" s="56" t="s">
        <v>334</v>
      </c>
      <c r="AF1984" s="56" t="s">
        <v>224</v>
      </c>
      <c r="AG1984" s="56">
        <v>2014</v>
      </c>
      <c r="AH1984" s="56" t="s">
        <v>80</v>
      </c>
      <c r="AI1984" s="56" t="s">
        <v>339</v>
      </c>
      <c r="AJ1984" s="56">
        <v>0</v>
      </c>
      <c r="AM1984" s="56">
        <v>42845</v>
      </c>
      <c r="AN1984" s="56" t="s">
        <v>987</v>
      </c>
      <c r="AO1984" s="1">
        <v>41964</v>
      </c>
      <c r="AP1984" s="56" t="s">
        <v>638</v>
      </c>
      <c r="AQ1984" s="56">
        <v>67521</v>
      </c>
      <c r="AR1984" s="56">
        <v>0</v>
      </c>
      <c r="AS1984" s="56" t="s">
        <v>346</v>
      </c>
      <c r="BB1984" s="56" t="s">
        <v>339</v>
      </c>
      <c r="BC1984" s="56" t="s">
        <v>263</v>
      </c>
      <c r="BD1984" s="56" t="s">
        <v>349</v>
      </c>
      <c r="BE1984" s="56" t="s">
        <v>347</v>
      </c>
      <c r="BF1984" s="56" t="s">
        <v>334</v>
      </c>
      <c r="BG1984" s="56" t="s">
        <v>640</v>
      </c>
      <c r="BH1984" s="56">
        <v>0</v>
      </c>
      <c r="BI1984" s="56">
        <v>0</v>
      </c>
      <c r="BJ1984" s="56">
        <v>1</v>
      </c>
    </row>
    <row r="1985" spans="1:62" hidden="1" x14ac:dyDescent="0.3">
      <c r="A1985" s="56">
        <v>49223392</v>
      </c>
      <c r="B1985" s="86">
        <v>599765</v>
      </c>
      <c r="C1985" s="1">
        <v>42893</v>
      </c>
      <c r="D1985" s="56" t="s">
        <v>634</v>
      </c>
      <c r="E1985" s="56" t="s">
        <v>635</v>
      </c>
      <c r="F1985" s="56" t="s">
        <v>334</v>
      </c>
      <c r="G1985" s="56" t="s">
        <v>335</v>
      </c>
      <c r="H1985" s="56" t="s">
        <v>336</v>
      </c>
      <c r="I1985" s="56" t="s">
        <v>636</v>
      </c>
      <c r="K1985" s="56" t="s">
        <v>337</v>
      </c>
      <c r="L1985" s="56" t="s">
        <v>545</v>
      </c>
      <c r="M1985" s="56" t="s">
        <v>637</v>
      </c>
      <c r="N1985" s="56" t="s">
        <v>1043</v>
      </c>
      <c r="O1985" s="56" t="s">
        <v>943</v>
      </c>
      <c r="P1985" s="1" t="s">
        <v>110</v>
      </c>
      <c r="Q1985" s="56" t="s">
        <v>241</v>
      </c>
      <c r="R1985" s="56" t="s">
        <v>339</v>
      </c>
      <c r="S1985" s="56">
        <v>161063</v>
      </c>
      <c r="T1985" s="1" t="s">
        <v>446</v>
      </c>
      <c r="U1985" s="56">
        <v>41609</v>
      </c>
      <c r="V1985" s="56">
        <v>42916</v>
      </c>
      <c r="W1985" s="56">
        <v>41579</v>
      </c>
      <c r="X1985" s="56">
        <v>42916</v>
      </c>
      <c r="Y1985" s="56" t="s">
        <v>340</v>
      </c>
      <c r="Z1985" s="56" t="s">
        <v>341</v>
      </c>
      <c r="AA1985" s="56" t="s">
        <v>347</v>
      </c>
      <c r="AB1985" s="56" t="s">
        <v>343</v>
      </c>
      <c r="AC1985" s="56" t="s">
        <v>342</v>
      </c>
      <c r="AD1985" s="56" t="s">
        <v>342</v>
      </c>
      <c r="AE1985" s="56" t="s">
        <v>334</v>
      </c>
      <c r="AF1985" s="56" t="s">
        <v>292</v>
      </c>
      <c r="AG1985" s="56">
        <v>2017</v>
      </c>
      <c r="AH1985" s="56" t="s">
        <v>80</v>
      </c>
      <c r="AI1985" s="56" t="s">
        <v>348</v>
      </c>
      <c r="AJ1985" s="56">
        <v>45519</v>
      </c>
      <c r="AM1985" s="56">
        <v>42858</v>
      </c>
      <c r="AN1985" s="56" t="s">
        <v>987</v>
      </c>
      <c r="AO1985" s="1">
        <v>41989</v>
      </c>
      <c r="AP1985" s="56" t="s">
        <v>638</v>
      </c>
      <c r="AQ1985" s="56">
        <v>64146</v>
      </c>
      <c r="AR1985" s="56">
        <v>0</v>
      </c>
      <c r="AS1985" s="56" t="s">
        <v>346</v>
      </c>
      <c r="BB1985" s="56" t="s">
        <v>339</v>
      </c>
      <c r="BC1985" s="56" t="s">
        <v>263</v>
      </c>
      <c r="BD1985" s="56" t="s">
        <v>349</v>
      </c>
      <c r="BE1985" s="56" t="s">
        <v>347</v>
      </c>
      <c r="BF1985" s="56" t="s">
        <v>334</v>
      </c>
      <c r="BG1985" s="56" t="s">
        <v>640</v>
      </c>
      <c r="BH1985" s="56">
        <v>0</v>
      </c>
      <c r="BI1985" s="56">
        <v>0</v>
      </c>
      <c r="BJ1985" s="56">
        <v>1</v>
      </c>
    </row>
    <row r="1986" spans="1:62" hidden="1" x14ac:dyDescent="0.3">
      <c r="A1986" s="56">
        <v>49223398</v>
      </c>
      <c r="B1986" s="86">
        <v>599765</v>
      </c>
      <c r="C1986" s="1">
        <v>42893</v>
      </c>
      <c r="D1986" s="56" t="s">
        <v>634</v>
      </c>
      <c r="E1986" s="56" t="s">
        <v>635</v>
      </c>
      <c r="F1986" s="56" t="s">
        <v>334</v>
      </c>
      <c r="G1986" s="56" t="s">
        <v>335</v>
      </c>
      <c r="H1986" s="56" t="s">
        <v>336</v>
      </c>
      <c r="I1986" s="56" t="s">
        <v>636</v>
      </c>
      <c r="K1986" s="56" t="s">
        <v>337</v>
      </c>
      <c r="L1986" s="56" t="s">
        <v>545</v>
      </c>
      <c r="M1986" s="56" t="s">
        <v>637</v>
      </c>
      <c r="N1986" s="56" t="s">
        <v>1043</v>
      </c>
      <c r="O1986" s="56" t="s">
        <v>943</v>
      </c>
      <c r="P1986" s="1" t="s">
        <v>110</v>
      </c>
      <c r="Q1986" s="56" t="s">
        <v>241</v>
      </c>
      <c r="R1986" s="56" t="s">
        <v>339</v>
      </c>
      <c r="S1986" s="56">
        <v>160981</v>
      </c>
      <c r="T1986" s="1" t="s">
        <v>111</v>
      </c>
      <c r="U1986" s="56">
        <v>41609</v>
      </c>
      <c r="V1986" s="56">
        <v>42916</v>
      </c>
      <c r="W1986" s="56">
        <v>41579</v>
      </c>
      <c r="X1986" s="56">
        <v>42916</v>
      </c>
      <c r="Y1986" s="56" t="s">
        <v>340</v>
      </c>
      <c r="Z1986" s="56" t="s">
        <v>341</v>
      </c>
      <c r="AA1986" s="56" t="s">
        <v>342</v>
      </c>
      <c r="AB1986" s="56" t="s">
        <v>343</v>
      </c>
      <c r="AC1986" s="56" t="s">
        <v>342</v>
      </c>
      <c r="AD1986" s="56" t="s">
        <v>342</v>
      </c>
      <c r="AE1986" s="56" t="s">
        <v>334</v>
      </c>
      <c r="AF1986" s="56" t="s">
        <v>291</v>
      </c>
      <c r="AG1986" s="56">
        <v>2014</v>
      </c>
      <c r="AH1986" s="56" t="s">
        <v>80</v>
      </c>
      <c r="AI1986" s="56" t="s">
        <v>348</v>
      </c>
      <c r="AJ1986" s="56">
        <v>0</v>
      </c>
      <c r="AK1986" s="1">
        <v>41639</v>
      </c>
      <c r="AM1986" s="56">
        <v>42845</v>
      </c>
      <c r="AN1986" s="56" t="s">
        <v>987</v>
      </c>
      <c r="AO1986" s="1">
        <v>41829</v>
      </c>
      <c r="AP1986" s="56" t="s">
        <v>638</v>
      </c>
      <c r="AQ1986" s="56">
        <v>257</v>
      </c>
      <c r="AR1986" s="56">
        <v>0</v>
      </c>
      <c r="AS1986" s="56" t="s">
        <v>346</v>
      </c>
      <c r="BB1986" s="56" t="s">
        <v>339</v>
      </c>
      <c r="BC1986" s="56" t="s">
        <v>263</v>
      </c>
      <c r="BD1986" s="56" t="s">
        <v>349</v>
      </c>
      <c r="BE1986" s="56" t="s">
        <v>347</v>
      </c>
      <c r="BF1986" s="56" t="s">
        <v>334</v>
      </c>
      <c r="BG1986" s="56" t="s">
        <v>640</v>
      </c>
      <c r="BH1986" s="56">
        <v>0</v>
      </c>
      <c r="BI1986" s="56">
        <v>0</v>
      </c>
      <c r="BJ1986" s="56">
        <v>1</v>
      </c>
    </row>
    <row r="1987" spans="1:62" hidden="1" x14ac:dyDescent="0.3">
      <c r="A1987" s="56">
        <v>49223396</v>
      </c>
      <c r="B1987" s="86">
        <v>599765</v>
      </c>
      <c r="C1987" s="1">
        <v>42893</v>
      </c>
      <c r="D1987" s="56" t="s">
        <v>634</v>
      </c>
      <c r="E1987" s="56" t="s">
        <v>635</v>
      </c>
      <c r="F1987" s="56" t="s">
        <v>334</v>
      </c>
      <c r="G1987" s="56" t="s">
        <v>335</v>
      </c>
      <c r="H1987" s="56" t="s">
        <v>336</v>
      </c>
      <c r="I1987" s="56" t="s">
        <v>636</v>
      </c>
      <c r="K1987" s="56" t="s">
        <v>337</v>
      </c>
      <c r="L1987" s="56" t="s">
        <v>545</v>
      </c>
      <c r="M1987" s="56" t="s">
        <v>637</v>
      </c>
      <c r="N1987" s="56" t="s">
        <v>1043</v>
      </c>
      <c r="O1987" s="56" t="s">
        <v>943</v>
      </c>
      <c r="P1987" s="1" t="s">
        <v>110</v>
      </c>
      <c r="Q1987" s="56" t="s">
        <v>241</v>
      </c>
      <c r="R1987" s="56" t="s">
        <v>339</v>
      </c>
      <c r="S1987" s="56">
        <v>160983</v>
      </c>
      <c r="T1987" s="1" t="s">
        <v>641</v>
      </c>
      <c r="U1987" s="56">
        <v>41609</v>
      </c>
      <c r="V1987" s="56">
        <v>42916</v>
      </c>
      <c r="W1987" s="56">
        <v>41579</v>
      </c>
      <c r="X1987" s="56">
        <v>42916</v>
      </c>
      <c r="Y1987" s="56" t="s">
        <v>356</v>
      </c>
      <c r="Z1987" s="56" t="s">
        <v>341</v>
      </c>
      <c r="AA1987" s="56" t="s">
        <v>347</v>
      </c>
      <c r="AB1987" s="56" t="s">
        <v>343</v>
      </c>
      <c r="AC1987" s="56" t="s">
        <v>342</v>
      </c>
      <c r="AD1987" s="56" t="s">
        <v>347</v>
      </c>
      <c r="AE1987" s="56" t="s">
        <v>334</v>
      </c>
      <c r="AF1987" s="56" t="s">
        <v>292</v>
      </c>
      <c r="AG1987" s="56">
        <v>2017</v>
      </c>
      <c r="AH1987" s="56" t="s">
        <v>80</v>
      </c>
      <c r="AI1987" s="56" t="s">
        <v>344</v>
      </c>
      <c r="AJ1987" s="56">
        <v>56800</v>
      </c>
      <c r="AM1987" s="56">
        <v>42845</v>
      </c>
      <c r="AN1987" s="56" t="s">
        <v>987</v>
      </c>
      <c r="AO1987" s="1">
        <v>42870</v>
      </c>
      <c r="AP1987" s="56" t="s">
        <v>987</v>
      </c>
      <c r="AQ1987" s="56">
        <v>69961</v>
      </c>
      <c r="AR1987" s="56">
        <v>0</v>
      </c>
      <c r="AS1987" s="56" t="s">
        <v>346</v>
      </c>
      <c r="BB1987" s="56" t="s">
        <v>339</v>
      </c>
      <c r="BC1987" s="56" t="s">
        <v>263</v>
      </c>
      <c r="BD1987" s="56" t="s">
        <v>349</v>
      </c>
      <c r="BE1987" s="56" t="s">
        <v>347</v>
      </c>
      <c r="BF1987" s="56" t="s">
        <v>334</v>
      </c>
      <c r="BG1987" s="56" t="s">
        <v>640</v>
      </c>
      <c r="BH1987" s="56">
        <v>0</v>
      </c>
      <c r="BI1987" s="56">
        <v>0</v>
      </c>
      <c r="BJ1987" s="56">
        <v>1</v>
      </c>
    </row>
    <row r="1988" spans="1:62" hidden="1" x14ac:dyDescent="0.3">
      <c r="A1988" s="56">
        <v>49223397</v>
      </c>
      <c r="B1988" s="86">
        <v>599765</v>
      </c>
      <c r="C1988" s="1">
        <v>42893</v>
      </c>
      <c r="D1988" s="56" t="s">
        <v>634</v>
      </c>
      <c r="E1988" s="56" t="s">
        <v>635</v>
      </c>
      <c r="F1988" s="56" t="s">
        <v>334</v>
      </c>
      <c r="G1988" s="56" t="s">
        <v>335</v>
      </c>
      <c r="H1988" s="56" t="s">
        <v>336</v>
      </c>
      <c r="I1988" s="56" t="s">
        <v>636</v>
      </c>
      <c r="K1988" s="56" t="s">
        <v>337</v>
      </c>
      <c r="L1988" s="56" t="s">
        <v>545</v>
      </c>
      <c r="M1988" s="56" t="s">
        <v>637</v>
      </c>
      <c r="N1988" s="56" t="s">
        <v>1043</v>
      </c>
      <c r="O1988" s="56" t="s">
        <v>943</v>
      </c>
      <c r="P1988" s="1" t="s">
        <v>110</v>
      </c>
      <c r="Q1988" s="56" t="s">
        <v>241</v>
      </c>
      <c r="R1988" s="56" t="s">
        <v>339</v>
      </c>
      <c r="S1988" s="56">
        <v>160981</v>
      </c>
      <c r="T1988" s="1" t="s">
        <v>111</v>
      </c>
      <c r="U1988" s="56">
        <v>41609</v>
      </c>
      <c r="V1988" s="56">
        <v>42916</v>
      </c>
      <c r="W1988" s="56">
        <v>41579</v>
      </c>
      <c r="X1988" s="56">
        <v>42916</v>
      </c>
      <c r="Y1988" s="56" t="s">
        <v>340</v>
      </c>
      <c r="Z1988" s="56" t="s">
        <v>341</v>
      </c>
      <c r="AA1988" s="56" t="s">
        <v>342</v>
      </c>
      <c r="AB1988" s="56" t="s">
        <v>343</v>
      </c>
      <c r="AC1988" s="56" t="s">
        <v>342</v>
      </c>
      <c r="AD1988" s="56" t="s">
        <v>342</v>
      </c>
      <c r="AE1988" s="56" t="s">
        <v>334</v>
      </c>
      <c r="AF1988" s="56" t="s">
        <v>224</v>
      </c>
      <c r="AG1988" s="56">
        <v>2014</v>
      </c>
      <c r="AH1988" s="56" t="s">
        <v>80</v>
      </c>
      <c r="AI1988" s="56" t="s">
        <v>339</v>
      </c>
      <c r="AJ1988" s="56">
        <v>0</v>
      </c>
      <c r="AM1988" s="56">
        <v>42845</v>
      </c>
      <c r="AN1988" s="56" t="s">
        <v>987</v>
      </c>
      <c r="AO1988" s="1">
        <v>41848</v>
      </c>
      <c r="AP1988" s="56" t="s">
        <v>638</v>
      </c>
      <c r="AQ1988" s="56">
        <v>257</v>
      </c>
      <c r="AR1988" s="56">
        <v>0</v>
      </c>
      <c r="AS1988" s="56" t="s">
        <v>346</v>
      </c>
      <c r="BB1988" s="56" t="s">
        <v>339</v>
      </c>
      <c r="BC1988" s="56" t="s">
        <v>263</v>
      </c>
      <c r="BD1988" s="56" t="s">
        <v>349</v>
      </c>
      <c r="BE1988" s="56" t="s">
        <v>347</v>
      </c>
      <c r="BF1988" s="56" t="s">
        <v>334</v>
      </c>
      <c r="BG1988" s="56" t="s">
        <v>640</v>
      </c>
      <c r="BH1988" s="56">
        <v>0</v>
      </c>
      <c r="BI1988" s="56">
        <v>0</v>
      </c>
      <c r="BJ1988" s="56">
        <v>1</v>
      </c>
    </row>
    <row r="1989" spans="1:62" hidden="1" x14ac:dyDescent="0.3">
      <c r="A1989" s="56">
        <v>49223407</v>
      </c>
      <c r="B1989" s="86">
        <v>599765</v>
      </c>
      <c r="C1989" s="1">
        <v>42893</v>
      </c>
      <c r="D1989" s="56" t="s">
        <v>634</v>
      </c>
      <c r="E1989" s="56" t="s">
        <v>635</v>
      </c>
      <c r="F1989" s="56" t="s">
        <v>334</v>
      </c>
      <c r="G1989" s="56" t="s">
        <v>335</v>
      </c>
      <c r="H1989" s="56" t="s">
        <v>336</v>
      </c>
      <c r="I1989" s="56" t="s">
        <v>636</v>
      </c>
      <c r="K1989" s="56" t="s">
        <v>337</v>
      </c>
      <c r="L1989" s="56" t="s">
        <v>545</v>
      </c>
      <c r="M1989" s="56" t="s">
        <v>637</v>
      </c>
      <c r="N1989" s="56" t="s">
        <v>1043</v>
      </c>
      <c r="O1989" s="56" t="s">
        <v>943</v>
      </c>
      <c r="P1989" s="1" t="s">
        <v>110</v>
      </c>
      <c r="Q1989" s="56" t="s">
        <v>552</v>
      </c>
      <c r="R1989" s="56" t="s">
        <v>339</v>
      </c>
      <c r="S1989" s="56">
        <v>264399</v>
      </c>
      <c r="T1989" s="1" t="s">
        <v>478</v>
      </c>
      <c r="U1989" s="56">
        <v>41609</v>
      </c>
      <c r="V1989" s="56">
        <v>42916</v>
      </c>
      <c r="W1989" s="56">
        <v>41579</v>
      </c>
      <c r="X1989" s="56">
        <v>42735</v>
      </c>
      <c r="Y1989" s="56" t="s">
        <v>340</v>
      </c>
      <c r="Z1989" s="56" t="s">
        <v>341</v>
      </c>
      <c r="AA1989" s="56" t="s">
        <v>342</v>
      </c>
      <c r="AB1989" s="56" t="s">
        <v>339</v>
      </c>
      <c r="AC1989" s="56" t="s">
        <v>342</v>
      </c>
      <c r="AD1989" s="56" t="s">
        <v>347</v>
      </c>
      <c r="AE1989" s="56" t="s">
        <v>354</v>
      </c>
      <c r="AF1989" s="56" t="s">
        <v>292</v>
      </c>
      <c r="AG1989" s="56">
        <v>2015</v>
      </c>
      <c r="AH1989" s="56" t="s">
        <v>80</v>
      </c>
      <c r="AI1989" s="56" t="s">
        <v>348</v>
      </c>
      <c r="AJ1989" s="56">
        <v>-2348</v>
      </c>
      <c r="AM1989" s="56">
        <v>42653</v>
      </c>
      <c r="AN1989" s="56" t="s">
        <v>592</v>
      </c>
      <c r="AO1989" s="1">
        <v>42584</v>
      </c>
      <c r="AP1989" s="56" t="s">
        <v>592</v>
      </c>
      <c r="AQ1989" s="56">
        <v>40</v>
      </c>
      <c r="AR1989" s="56">
        <v>0</v>
      </c>
      <c r="AS1989" s="56" t="s">
        <v>346</v>
      </c>
      <c r="BB1989" s="56" t="s">
        <v>339</v>
      </c>
      <c r="BC1989" s="56" t="s">
        <v>263</v>
      </c>
      <c r="BD1989" s="56" t="s">
        <v>349</v>
      </c>
      <c r="BE1989" s="56" t="s">
        <v>347</v>
      </c>
      <c r="BF1989" s="56" t="s">
        <v>334</v>
      </c>
      <c r="BG1989" s="56" t="s">
        <v>640</v>
      </c>
      <c r="BH1989" s="56">
        <v>0</v>
      </c>
      <c r="BI1989" s="56">
        <v>0</v>
      </c>
      <c r="BJ1989" s="56">
        <v>0</v>
      </c>
    </row>
    <row r="1990" spans="1:62" hidden="1" x14ac:dyDescent="0.3">
      <c r="A1990" s="56">
        <v>49223403</v>
      </c>
      <c r="B1990" s="86">
        <v>599765</v>
      </c>
      <c r="C1990" s="1">
        <v>42893</v>
      </c>
      <c r="D1990" s="56" t="s">
        <v>634</v>
      </c>
      <c r="E1990" s="56" t="s">
        <v>635</v>
      </c>
      <c r="F1990" s="56" t="s">
        <v>334</v>
      </c>
      <c r="G1990" s="56" t="s">
        <v>335</v>
      </c>
      <c r="H1990" s="56" t="s">
        <v>336</v>
      </c>
      <c r="I1990" s="56" t="s">
        <v>636</v>
      </c>
      <c r="K1990" s="56" t="s">
        <v>337</v>
      </c>
      <c r="L1990" s="56" t="s">
        <v>545</v>
      </c>
      <c r="M1990" s="56" t="s">
        <v>637</v>
      </c>
      <c r="N1990" s="56" t="s">
        <v>1043</v>
      </c>
      <c r="O1990" s="56" t="s">
        <v>943</v>
      </c>
      <c r="P1990" s="1" t="s">
        <v>110</v>
      </c>
      <c r="Q1990" s="56" t="s">
        <v>241</v>
      </c>
      <c r="R1990" s="56" t="s">
        <v>339</v>
      </c>
      <c r="S1990" s="56">
        <v>161061</v>
      </c>
      <c r="T1990" s="1" t="s">
        <v>261</v>
      </c>
      <c r="U1990" s="56">
        <v>41609</v>
      </c>
      <c r="V1990" s="56">
        <v>42916</v>
      </c>
      <c r="W1990" s="56">
        <v>41579</v>
      </c>
      <c r="X1990" s="56">
        <v>42916</v>
      </c>
      <c r="Y1990" s="56" t="s">
        <v>356</v>
      </c>
      <c r="Z1990" s="56" t="s">
        <v>367</v>
      </c>
      <c r="AA1990" s="56" t="s">
        <v>347</v>
      </c>
      <c r="AB1990" s="56" t="s">
        <v>343</v>
      </c>
      <c r="AC1990" s="56" t="s">
        <v>342</v>
      </c>
      <c r="AD1990" s="56" t="s">
        <v>347</v>
      </c>
      <c r="AE1990" s="56" t="s">
        <v>334</v>
      </c>
      <c r="AF1990" s="56" t="s">
        <v>291</v>
      </c>
      <c r="AG1990" s="56">
        <v>2014</v>
      </c>
      <c r="AH1990" s="56" t="s">
        <v>80</v>
      </c>
      <c r="AI1990" s="56" t="s">
        <v>348</v>
      </c>
      <c r="AJ1990" s="56">
        <v>0</v>
      </c>
      <c r="AK1990" s="1">
        <v>41639</v>
      </c>
      <c r="AM1990" s="56">
        <v>42845</v>
      </c>
      <c r="AN1990" s="56" t="s">
        <v>987</v>
      </c>
      <c r="AO1990" s="1">
        <v>41829</v>
      </c>
      <c r="AP1990" s="56" t="s">
        <v>638</v>
      </c>
      <c r="AQ1990" s="56">
        <v>67521</v>
      </c>
      <c r="AR1990" s="56">
        <v>0</v>
      </c>
      <c r="AS1990" s="56" t="s">
        <v>346</v>
      </c>
      <c r="BB1990" s="56" t="s">
        <v>339</v>
      </c>
      <c r="BC1990" s="56" t="s">
        <v>263</v>
      </c>
      <c r="BD1990" s="56" t="s">
        <v>349</v>
      </c>
      <c r="BE1990" s="56" t="s">
        <v>347</v>
      </c>
      <c r="BF1990" s="56" t="s">
        <v>334</v>
      </c>
      <c r="BG1990" s="56" t="s">
        <v>640</v>
      </c>
      <c r="BH1990" s="56">
        <v>0</v>
      </c>
      <c r="BI1990" s="56">
        <v>0</v>
      </c>
      <c r="BJ1990" s="56">
        <v>1</v>
      </c>
    </row>
    <row r="1991" spans="1:62" hidden="1" x14ac:dyDescent="0.3">
      <c r="A1991" s="56">
        <v>49223401</v>
      </c>
      <c r="B1991" s="86">
        <v>599765</v>
      </c>
      <c r="C1991" s="1">
        <v>42893</v>
      </c>
      <c r="D1991" s="56" t="s">
        <v>634</v>
      </c>
      <c r="E1991" s="56" t="s">
        <v>635</v>
      </c>
      <c r="F1991" s="56" t="s">
        <v>334</v>
      </c>
      <c r="G1991" s="56" t="s">
        <v>335</v>
      </c>
      <c r="H1991" s="56" t="s">
        <v>336</v>
      </c>
      <c r="I1991" s="56" t="s">
        <v>636</v>
      </c>
      <c r="K1991" s="56" t="s">
        <v>337</v>
      </c>
      <c r="L1991" s="56" t="s">
        <v>545</v>
      </c>
      <c r="M1991" s="56" t="s">
        <v>637</v>
      </c>
      <c r="N1991" s="56" t="s">
        <v>1043</v>
      </c>
      <c r="O1991" s="56" t="s">
        <v>943</v>
      </c>
      <c r="P1991" s="1" t="s">
        <v>110</v>
      </c>
      <c r="Q1991" s="56" t="s">
        <v>241</v>
      </c>
      <c r="R1991" s="56" t="s">
        <v>339</v>
      </c>
      <c r="S1991" s="56">
        <v>161063</v>
      </c>
      <c r="T1991" s="1" t="s">
        <v>446</v>
      </c>
      <c r="U1991" s="56">
        <v>41609</v>
      </c>
      <c r="V1991" s="56">
        <v>42916</v>
      </c>
      <c r="W1991" s="56">
        <v>41579</v>
      </c>
      <c r="X1991" s="56">
        <v>42916</v>
      </c>
      <c r="Y1991" s="56" t="s">
        <v>340</v>
      </c>
      <c r="Z1991" s="56" t="s">
        <v>341</v>
      </c>
      <c r="AA1991" s="56" t="s">
        <v>347</v>
      </c>
      <c r="AB1991" s="56" t="s">
        <v>343</v>
      </c>
      <c r="AC1991" s="56" t="s">
        <v>342</v>
      </c>
      <c r="AD1991" s="56" t="s">
        <v>342</v>
      </c>
      <c r="AE1991" s="56" t="s">
        <v>334</v>
      </c>
      <c r="AF1991" s="56" t="s">
        <v>292</v>
      </c>
      <c r="AG1991" s="56">
        <v>2016</v>
      </c>
      <c r="AH1991" s="56" t="s">
        <v>80</v>
      </c>
      <c r="AI1991" s="56" t="s">
        <v>348</v>
      </c>
      <c r="AJ1991" s="56">
        <v>29937</v>
      </c>
      <c r="AM1991" s="56">
        <v>42858</v>
      </c>
      <c r="AN1991" s="56" t="s">
        <v>987</v>
      </c>
      <c r="AO1991" s="1">
        <v>41989</v>
      </c>
      <c r="AP1991" s="56" t="s">
        <v>638</v>
      </c>
      <c r="AQ1991" s="56">
        <v>64146</v>
      </c>
      <c r="AR1991" s="56">
        <v>0</v>
      </c>
      <c r="AS1991" s="56" t="s">
        <v>346</v>
      </c>
      <c r="BB1991" s="56" t="s">
        <v>339</v>
      </c>
      <c r="BC1991" s="56" t="s">
        <v>263</v>
      </c>
      <c r="BD1991" s="56" t="s">
        <v>349</v>
      </c>
      <c r="BE1991" s="56" t="s">
        <v>347</v>
      </c>
      <c r="BF1991" s="56" t="s">
        <v>334</v>
      </c>
      <c r="BG1991" s="56" t="s">
        <v>640</v>
      </c>
      <c r="BH1991" s="56">
        <v>0</v>
      </c>
      <c r="BI1991" s="56">
        <v>0</v>
      </c>
      <c r="BJ1991" s="56">
        <v>1</v>
      </c>
    </row>
    <row r="1992" spans="1:62" hidden="1" x14ac:dyDescent="0.3">
      <c r="A1992" s="56">
        <v>49223402</v>
      </c>
      <c r="B1992" s="86">
        <v>599765</v>
      </c>
      <c r="C1992" s="1">
        <v>42893</v>
      </c>
      <c r="D1992" s="56" t="s">
        <v>634</v>
      </c>
      <c r="E1992" s="56" t="s">
        <v>635</v>
      </c>
      <c r="F1992" s="56" t="s">
        <v>334</v>
      </c>
      <c r="G1992" s="56" t="s">
        <v>335</v>
      </c>
      <c r="H1992" s="56" t="s">
        <v>336</v>
      </c>
      <c r="I1992" s="56" t="s">
        <v>636</v>
      </c>
      <c r="K1992" s="56" t="s">
        <v>337</v>
      </c>
      <c r="L1992" s="56" t="s">
        <v>545</v>
      </c>
      <c r="M1992" s="56" t="s">
        <v>637</v>
      </c>
      <c r="N1992" s="56" t="s">
        <v>1043</v>
      </c>
      <c r="O1992" s="56" t="s">
        <v>943</v>
      </c>
      <c r="P1992" s="1" t="s">
        <v>110</v>
      </c>
      <c r="Q1992" s="56" t="s">
        <v>241</v>
      </c>
      <c r="R1992" s="56" t="s">
        <v>339</v>
      </c>
      <c r="S1992" s="56">
        <v>161063</v>
      </c>
      <c r="T1992" s="1" t="s">
        <v>446</v>
      </c>
      <c r="U1992" s="56">
        <v>41609</v>
      </c>
      <c r="V1992" s="56">
        <v>42916</v>
      </c>
      <c r="W1992" s="56">
        <v>41579</v>
      </c>
      <c r="X1992" s="56">
        <v>42916</v>
      </c>
      <c r="Y1992" s="56" t="s">
        <v>340</v>
      </c>
      <c r="Z1992" s="56" t="s">
        <v>341</v>
      </c>
      <c r="AA1992" s="56" t="s">
        <v>347</v>
      </c>
      <c r="AB1992" s="56" t="s">
        <v>343</v>
      </c>
      <c r="AC1992" s="56" t="s">
        <v>342</v>
      </c>
      <c r="AD1992" s="56" t="s">
        <v>342</v>
      </c>
      <c r="AE1992" s="56" t="s">
        <v>334</v>
      </c>
      <c r="AF1992" s="56" t="s">
        <v>292</v>
      </c>
      <c r="AG1992" s="56">
        <v>2017</v>
      </c>
      <c r="AH1992" s="56" t="s">
        <v>80</v>
      </c>
      <c r="AI1992" s="56" t="s">
        <v>344</v>
      </c>
      <c r="AJ1992" s="56">
        <v>0</v>
      </c>
      <c r="AM1992" s="56">
        <v>42858</v>
      </c>
      <c r="AN1992" s="56" t="s">
        <v>987</v>
      </c>
      <c r="AO1992" s="1">
        <v>42870</v>
      </c>
      <c r="AP1992" s="56" t="s">
        <v>987</v>
      </c>
      <c r="AQ1992" s="56">
        <v>64146</v>
      </c>
      <c r="AR1992" s="56">
        <v>0</v>
      </c>
      <c r="AS1992" s="56" t="s">
        <v>346</v>
      </c>
      <c r="BB1992" s="56" t="s">
        <v>339</v>
      </c>
      <c r="BC1992" s="56" t="s">
        <v>263</v>
      </c>
      <c r="BD1992" s="56" t="s">
        <v>349</v>
      </c>
      <c r="BE1992" s="56" t="s">
        <v>347</v>
      </c>
      <c r="BF1992" s="56" t="s">
        <v>334</v>
      </c>
      <c r="BG1992" s="56" t="s">
        <v>640</v>
      </c>
      <c r="BH1992" s="56">
        <v>0</v>
      </c>
      <c r="BI1992" s="56">
        <v>0</v>
      </c>
      <c r="BJ1992" s="56">
        <v>1</v>
      </c>
    </row>
    <row r="1993" spans="1:62" hidden="1" x14ac:dyDescent="0.3">
      <c r="A1993" s="56">
        <v>49223406</v>
      </c>
      <c r="B1993" s="86">
        <v>599765</v>
      </c>
      <c r="C1993" s="1">
        <v>42893</v>
      </c>
      <c r="D1993" s="56" t="s">
        <v>634</v>
      </c>
      <c r="E1993" s="56" t="s">
        <v>635</v>
      </c>
      <c r="F1993" s="56" t="s">
        <v>334</v>
      </c>
      <c r="G1993" s="56" t="s">
        <v>335</v>
      </c>
      <c r="H1993" s="56" t="s">
        <v>336</v>
      </c>
      <c r="I1993" s="56" t="s">
        <v>636</v>
      </c>
      <c r="K1993" s="56" t="s">
        <v>337</v>
      </c>
      <c r="L1993" s="56" t="s">
        <v>545</v>
      </c>
      <c r="M1993" s="56" t="s">
        <v>637</v>
      </c>
      <c r="N1993" s="56" t="s">
        <v>1043</v>
      </c>
      <c r="O1993" s="56" t="s">
        <v>943</v>
      </c>
      <c r="P1993" s="1" t="s">
        <v>110</v>
      </c>
      <c r="Q1993" s="56" t="s">
        <v>241</v>
      </c>
      <c r="R1993" s="56" t="s">
        <v>339</v>
      </c>
      <c r="S1993" s="56">
        <v>161061</v>
      </c>
      <c r="T1993" s="1" t="s">
        <v>261</v>
      </c>
      <c r="U1993" s="56">
        <v>41609</v>
      </c>
      <c r="V1993" s="56">
        <v>42916</v>
      </c>
      <c r="W1993" s="56">
        <v>41579</v>
      </c>
      <c r="X1993" s="56">
        <v>42916</v>
      </c>
      <c r="Y1993" s="56" t="s">
        <v>356</v>
      </c>
      <c r="Z1993" s="56" t="s">
        <v>367</v>
      </c>
      <c r="AA1993" s="56" t="s">
        <v>347</v>
      </c>
      <c r="AB1993" s="56" t="s">
        <v>343</v>
      </c>
      <c r="AC1993" s="56" t="s">
        <v>342</v>
      </c>
      <c r="AD1993" s="56" t="s">
        <v>347</v>
      </c>
      <c r="AE1993" s="56" t="s">
        <v>334</v>
      </c>
      <c r="AF1993" s="56" t="s">
        <v>291</v>
      </c>
      <c r="AG1993" s="56">
        <v>2015</v>
      </c>
      <c r="AH1993" s="56" t="s">
        <v>80</v>
      </c>
      <c r="AI1993" s="56" t="s">
        <v>344</v>
      </c>
      <c r="AJ1993" s="56">
        <v>8680415</v>
      </c>
      <c r="AK1993" s="1">
        <v>42185</v>
      </c>
      <c r="AM1993" s="56">
        <v>42845</v>
      </c>
      <c r="AN1993" s="56" t="s">
        <v>987</v>
      </c>
      <c r="AO1993" s="1">
        <v>42216</v>
      </c>
      <c r="AP1993" s="56" t="s">
        <v>639</v>
      </c>
      <c r="AQ1993" s="56">
        <v>67521</v>
      </c>
      <c r="AR1993" s="56">
        <v>0</v>
      </c>
      <c r="AS1993" s="56" t="s">
        <v>346</v>
      </c>
      <c r="BB1993" s="56" t="s">
        <v>339</v>
      </c>
      <c r="BC1993" s="56" t="s">
        <v>263</v>
      </c>
      <c r="BD1993" s="56" t="s">
        <v>349</v>
      </c>
      <c r="BE1993" s="56" t="s">
        <v>347</v>
      </c>
      <c r="BF1993" s="56" t="s">
        <v>334</v>
      </c>
      <c r="BG1993" s="56" t="s">
        <v>640</v>
      </c>
      <c r="BH1993" s="56">
        <v>0</v>
      </c>
      <c r="BI1993" s="56">
        <v>0</v>
      </c>
      <c r="BJ1993" s="56">
        <v>1</v>
      </c>
    </row>
    <row r="1994" spans="1:62" hidden="1" x14ac:dyDescent="0.3">
      <c r="A1994" s="56">
        <v>49223404</v>
      </c>
      <c r="B1994" s="86">
        <v>599765</v>
      </c>
      <c r="C1994" s="1">
        <v>42893</v>
      </c>
      <c r="D1994" s="56" t="s">
        <v>634</v>
      </c>
      <c r="E1994" s="56" t="s">
        <v>635</v>
      </c>
      <c r="F1994" s="56" t="s">
        <v>334</v>
      </c>
      <c r="G1994" s="56" t="s">
        <v>335</v>
      </c>
      <c r="H1994" s="56" t="s">
        <v>336</v>
      </c>
      <c r="I1994" s="56" t="s">
        <v>636</v>
      </c>
      <c r="K1994" s="56" t="s">
        <v>337</v>
      </c>
      <c r="L1994" s="56" t="s">
        <v>545</v>
      </c>
      <c r="M1994" s="56" t="s">
        <v>637</v>
      </c>
      <c r="N1994" s="56" t="s">
        <v>1043</v>
      </c>
      <c r="O1994" s="56" t="s">
        <v>943</v>
      </c>
      <c r="P1994" s="1" t="s">
        <v>110</v>
      </c>
      <c r="Q1994" s="56" t="s">
        <v>241</v>
      </c>
      <c r="R1994" s="56" t="s">
        <v>339</v>
      </c>
      <c r="S1994" s="56">
        <v>161061</v>
      </c>
      <c r="T1994" s="1" t="s">
        <v>261</v>
      </c>
      <c r="U1994" s="56">
        <v>41609</v>
      </c>
      <c r="V1994" s="56">
        <v>42916</v>
      </c>
      <c r="W1994" s="56">
        <v>41579</v>
      </c>
      <c r="X1994" s="56">
        <v>42916</v>
      </c>
      <c r="Y1994" s="56" t="s">
        <v>356</v>
      </c>
      <c r="Z1994" s="56" t="s">
        <v>367</v>
      </c>
      <c r="AA1994" s="56" t="s">
        <v>347</v>
      </c>
      <c r="AB1994" s="56" t="s">
        <v>343</v>
      </c>
      <c r="AC1994" s="56" t="s">
        <v>342</v>
      </c>
      <c r="AD1994" s="56" t="s">
        <v>347</v>
      </c>
      <c r="AE1994" s="56" t="s">
        <v>334</v>
      </c>
      <c r="AF1994" s="56" t="s">
        <v>291</v>
      </c>
      <c r="AG1994" s="56">
        <v>2014</v>
      </c>
      <c r="AH1994" s="56" t="s">
        <v>80</v>
      </c>
      <c r="AI1994" s="56" t="s">
        <v>344</v>
      </c>
      <c r="AJ1994" s="56">
        <v>0</v>
      </c>
      <c r="AK1994" s="1">
        <v>41820</v>
      </c>
      <c r="AM1994" s="56">
        <v>42845</v>
      </c>
      <c r="AN1994" s="56" t="s">
        <v>987</v>
      </c>
      <c r="AO1994" s="1">
        <v>41829</v>
      </c>
      <c r="AP1994" s="56" t="s">
        <v>638</v>
      </c>
      <c r="AQ1994" s="56">
        <v>67521</v>
      </c>
      <c r="AR1994" s="56">
        <v>0</v>
      </c>
      <c r="AS1994" s="56" t="s">
        <v>346</v>
      </c>
      <c r="BB1994" s="56" t="s">
        <v>339</v>
      </c>
      <c r="BC1994" s="56" t="s">
        <v>263</v>
      </c>
      <c r="BD1994" s="56" t="s">
        <v>349</v>
      </c>
      <c r="BE1994" s="56" t="s">
        <v>347</v>
      </c>
      <c r="BF1994" s="56" t="s">
        <v>334</v>
      </c>
      <c r="BG1994" s="56" t="s">
        <v>640</v>
      </c>
      <c r="BH1994" s="56">
        <v>0</v>
      </c>
      <c r="BI1994" s="56">
        <v>0</v>
      </c>
      <c r="BJ1994" s="56">
        <v>1</v>
      </c>
    </row>
    <row r="1995" spans="1:62" hidden="1" x14ac:dyDescent="0.3">
      <c r="A1995" s="56">
        <v>49223405</v>
      </c>
      <c r="B1995" s="86">
        <v>599765</v>
      </c>
      <c r="C1995" s="1">
        <v>42893</v>
      </c>
      <c r="D1995" s="56" t="s">
        <v>634</v>
      </c>
      <c r="E1995" s="56" t="s">
        <v>635</v>
      </c>
      <c r="F1995" s="56" t="s">
        <v>334</v>
      </c>
      <c r="G1995" s="56" t="s">
        <v>335</v>
      </c>
      <c r="H1995" s="56" t="s">
        <v>336</v>
      </c>
      <c r="I1995" s="56" t="s">
        <v>636</v>
      </c>
      <c r="K1995" s="56" t="s">
        <v>337</v>
      </c>
      <c r="L1995" s="56" t="s">
        <v>545</v>
      </c>
      <c r="M1995" s="56" t="s">
        <v>637</v>
      </c>
      <c r="N1995" s="56" t="s">
        <v>1043</v>
      </c>
      <c r="O1995" s="56" t="s">
        <v>943</v>
      </c>
      <c r="P1995" s="1" t="s">
        <v>110</v>
      </c>
      <c r="Q1995" s="56" t="s">
        <v>241</v>
      </c>
      <c r="R1995" s="56" t="s">
        <v>339</v>
      </c>
      <c r="S1995" s="56">
        <v>161061</v>
      </c>
      <c r="T1995" s="1" t="s">
        <v>261</v>
      </c>
      <c r="U1995" s="56">
        <v>41609</v>
      </c>
      <c r="V1995" s="56">
        <v>42916</v>
      </c>
      <c r="W1995" s="56">
        <v>41579</v>
      </c>
      <c r="X1995" s="56">
        <v>42916</v>
      </c>
      <c r="Y1995" s="56" t="s">
        <v>356</v>
      </c>
      <c r="Z1995" s="56" t="s">
        <v>367</v>
      </c>
      <c r="AA1995" s="56" t="s">
        <v>347</v>
      </c>
      <c r="AB1995" s="56" t="s">
        <v>343</v>
      </c>
      <c r="AC1995" s="56" t="s">
        <v>342</v>
      </c>
      <c r="AD1995" s="56" t="s">
        <v>347</v>
      </c>
      <c r="AE1995" s="56" t="s">
        <v>334</v>
      </c>
      <c r="AF1995" s="56" t="s">
        <v>291</v>
      </c>
      <c r="AG1995" s="56">
        <v>2015</v>
      </c>
      <c r="AH1995" s="56" t="s">
        <v>80</v>
      </c>
      <c r="AI1995" s="56" t="s">
        <v>348</v>
      </c>
      <c r="AJ1995" s="56">
        <v>1701797</v>
      </c>
      <c r="AK1995" s="1">
        <v>42004</v>
      </c>
      <c r="AM1995" s="56">
        <v>42845</v>
      </c>
      <c r="AN1995" s="56" t="s">
        <v>987</v>
      </c>
      <c r="AO1995" s="1">
        <v>42039</v>
      </c>
      <c r="AP1995" s="56" t="s">
        <v>638</v>
      </c>
      <c r="AQ1995" s="56">
        <v>67521</v>
      </c>
      <c r="AR1995" s="56">
        <v>0</v>
      </c>
      <c r="AS1995" s="56" t="s">
        <v>346</v>
      </c>
      <c r="BB1995" s="56" t="s">
        <v>339</v>
      </c>
      <c r="BC1995" s="56" t="s">
        <v>263</v>
      </c>
      <c r="BD1995" s="56" t="s">
        <v>349</v>
      </c>
      <c r="BE1995" s="56" t="s">
        <v>347</v>
      </c>
      <c r="BF1995" s="56" t="s">
        <v>334</v>
      </c>
      <c r="BG1995" s="56" t="s">
        <v>640</v>
      </c>
      <c r="BH1995" s="56">
        <v>0</v>
      </c>
      <c r="BI1995" s="56">
        <v>0</v>
      </c>
      <c r="BJ1995" s="56">
        <v>1</v>
      </c>
    </row>
    <row r="1996" spans="1:62" hidden="1" x14ac:dyDescent="0.3">
      <c r="A1996" s="56">
        <v>49223559</v>
      </c>
      <c r="B1996" s="86">
        <v>599765</v>
      </c>
      <c r="C1996" s="1">
        <v>42893</v>
      </c>
      <c r="D1996" s="56" t="s">
        <v>634</v>
      </c>
      <c r="E1996" s="56" t="s">
        <v>635</v>
      </c>
      <c r="F1996" s="56" t="s">
        <v>334</v>
      </c>
      <c r="G1996" s="56" t="s">
        <v>335</v>
      </c>
      <c r="H1996" s="56" t="s">
        <v>336</v>
      </c>
      <c r="I1996" s="56" t="s">
        <v>636</v>
      </c>
      <c r="K1996" s="56" t="s">
        <v>337</v>
      </c>
      <c r="L1996" s="56" t="s">
        <v>545</v>
      </c>
      <c r="M1996" s="56" t="s">
        <v>637</v>
      </c>
      <c r="N1996" s="56" t="s">
        <v>1043</v>
      </c>
      <c r="O1996" s="56" t="s">
        <v>943</v>
      </c>
      <c r="P1996" s="1" t="s">
        <v>105</v>
      </c>
      <c r="S1996" s="56">
        <v>135062</v>
      </c>
      <c r="T1996" s="1" t="s">
        <v>642</v>
      </c>
      <c r="U1996" s="56">
        <v>41609</v>
      </c>
      <c r="V1996" s="56">
        <v>42916</v>
      </c>
      <c r="W1996" s="56">
        <v>41579</v>
      </c>
      <c r="X1996" s="56">
        <v>42916</v>
      </c>
      <c r="Y1996" s="56" t="s">
        <v>356</v>
      </c>
      <c r="AA1996" s="56" t="s">
        <v>347</v>
      </c>
      <c r="AB1996" s="56" t="s">
        <v>343</v>
      </c>
      <c r="AC1996" s="56" t="s">
        <v>342</v>
      </c>
      <c r="AD1996" s="56" t="s">
        <v>342</v>
      </c>
      <c r="AE1996" s="56" t="s">
        <v>334</v>
      </c>
      <c r="AF1996" s="56" t="s">
        <v>291</v>
      </c>
      <c r="AG1996" s="56">
        <v>2015</v>
      </c>
      <c r="AH1996" s="56" t="s">
        <v>80</v>
      </c>
      <c r="AI1996" s="56" t="s">
        <v>344</v>
      </c>
      <c r="AJ1996" s="56">
        <v>111</v>
      </c>
      <c r="AK1996" s="1">
        <v>42094</v>
      </c>
      <c r="AM1996" s="56">
        <v>42845</v>
      </c>
      <c r="AN1996" s="56" t="s">
        <v>987</v>
      </c>
      <c r="AO1996" s="1">
        <v>42216</v>
      </c>
      <c r="AP1996" s="56" t="s">
        <v>638</v>
      </c>
      <c r="AQ1996" s="56">
        <v>67721</v>
      </c>
      <c r="AR1996" s="56">
        <v>0</v>
      </c>
      <c r="AS1996" s="56" t="s">
        <v>346</v>
      </c>
      <c r="BB1996" s="56" t="s">
        <v>339</v>
      </c>
      <c r="BC1996" s="56" t="s">
        <v>263</v>
      </c>
      <c r="BD1996" s="56" t="s">
        <v>349</v>
      </c>
      <c r="BE1996" s="56" t="s">
        <v>347</v>
      </c>
      <c r="BF1996" s="56" t="s">
        <v>334</v>
      </c>
      <c r="BG1996" s="56" t="s">
        <v>640</v>
      </c>
      <c r="BH1996" s="56">
        <v>0</v>
      </c>
      <c r="BI1996" s="56">
        <v>0</v>
      </c>
      <c r="BJ1996" s="56">
        <v>1</v>
      </c>
    </row>
    <row r="1997" spans="1:62" hidden="1" x14ac:dyDescent="0.3">
      <c r="A1997" s="56">
        <v>49223415</v>
      </c>
      <c r="B1997" s="86">
        <v>599765</v>
      </c>
      <c r="C1997" s="1">
        <v>42893</v>
      </c>
      <c r="D1997" s="56" t="s">
        <v>634</v>
      </c>
      <c r="E1997" s="56" t="s">
        <v>635</v>
      </c>
      <c r="F1997" s="56" t="s">
        <v>334</v>
      </c>
      <c r="G1997" s="56" t="s">
        <v>335</v>
      </c>
      <c r="H1997" s="56" t="s">
        <v>336</v>
      </c>
      <c r="I1997" s="56" t="s">
        <v>636</v>
      </c>
      <c r="K1997" s="56" t="s">
        <v>337</v>
      </c>
      <c r="L1997" s="56" t="s">
        <v>545</v>
      </c>
      <c r="M1997" s="56" t="s">
        <v>637</v>
      </c>
      <c r="N1997" s="56" t="s">
        <v>1043</v>
      </c>
      <c r="O1997" s="56" t="s">
        <v>943</v>
      </c>
      <c r="P1997" s="1" t="s">
        <v>188</v>
      </c>
      <c r="Q1997" s="56" t="s">
        <v>241</v>
      </c>
      <c r="R1997" s="56" t="s">
        <v>339</v>
      </c>
      <c r="S1997" s="56">
        <v>177668</v>
      </c>
      <c r="T1997" s="1" t="s">
        <v>653</v>
      </c>
      <c r="U1997" s="56">
        <v>41609</v>
      </c>
      <c r="V1997" s="56">
        <v>42916</v>
      </c>
      <c r="W1997" s="56">
        <v>41608</v>
      </c>
      <c r="X1997" s="56">
        <v>42916</v>
      </c>
      <c r="Y1997" s="56" t="s">
        <v>340</v>
      </c>
      <c r="Z1997" s="56" t="s">
        <v>341</v>
      </c>
      <c r="AA1997" s="56" t="s">
        <v>347</v>
      </c>
      <c r="AB1997" s="56" t="s">
        <v>343</v>
      </c>
      <c r="AC1997" s="56" t="s">
        <v>342</v>
      </c>
      <c r="AD1997" s="56" t="s">
        <v>347</v>
      </c>
      <c r="AE1997" s="56" t="s">
        <v>334</v>
      </c>
      <c r="AF1997" s="56" t="s">
        <v>292</v>
      </c>
      <c r="AG1997" s="56">
        <v>2016</v>
      </c>
      <c r="AH1997" s="56" t="s">
        <v>80</v>
      </c>
      <c r="AI1997" s="56" t="s">
        <v>348</v>
      </c>
      <c r="AJ1997" s="56">
        <v>0</v>
      </c>
      <c r="AM1997" s="56">
        <v>42845</v>
      </c>
      <c r="AN1997" s="56" t="s">
        <v>987</v>
      </c>
      <c r="AO1997" s="1">
        <v>41578</v>
      </c>
      <c r="AP1997" s="56" t="s">
        <v>548</v>
      </c>
      <c r="AQ1997" s="56">
        <v>71483</v>
      </c>
      <c r="AR1997" s="56">
        <v>0</v>
      </c>
      <c r="AS1997" s="56" t="s">
        <v>346</v>
      </c>
      <c r="BB1997" s="56" t="s">
        <v>339</v>
      </c>
      <c r="BC1997" s="56" t="s">
        <v>263</v>
      </c>
      <c r="BD1997" s="56" t="s">
        <v>349</v>
      </c>
      <c r="BE1997" s="56" t="s">
        <v>347</v>
      </c>
      <c r="BF1997" s="56" t="s">
        <v>334</v>
      </c>
      <c r="BG1997" s="56" t="s">
        <v>640</v>
      </c>
      <c r="BH1997" s="56">
        <v>0</v>
      </c>
      <c r="BI1997" s="56">
        <v>0</v>
      </c>
      <c r="BJ1997" s="56">
        <v>1</v>
      </c>
    </row>
    <row r="1998" spans="1:62" hidden="1" x14ac:dyDescent="0.3">
      <c r="A1998" s="56">
        <v>49223411</v>
      </c>
      <c r="B1998" s="86">
        <v>599765</v>
      </c>
      <c r="C1998" s="1">
        <v>42893</v>
      </c>
      <c r="D1998" s="56" t="s">
        <v>634</v>
      </c>
      <c r="E1998" s="56" t="s">
        <v>635</v>
      </c>
      <c r="F1998" s="56" t="s">
        <v>334</v>
      </c>
      <c r="G1998" s="56" t="s">
        <v>335</v>
      </c>
      <c r="H1998" s="56" t="s">
        <v>336</v>
      </c>
      <c r="I1998" s="56" t="s">
        <v>636</v>
      </c>
      <c r="K1998" s="56" t="s">
        <v>337</v>
      </c>
      <c r="L1998" s="56" t="s">
        <v>545</v>
      </c>
      <c r="M1998" s="56" t="s">
        <v>637</v>
      </c>
      <c r="N1998" s="56" t="s">
        <v>1043</v>
      </c>
      <c r="O1998" s="56" t="s">
        <v>943</v>
      </c>
      <c r="P1998" s="1" t="s">
        <v>110</v>
      </c>
      <c r="Q1998" s="56" t="s">
        <v>552</v>
      </c>
      <c r="R1998" s="56" t="s">
        <v>339</v>
      </c>
      <c r="S1998" s="56">
        <v>161942</v>
      </c>
      <c r="T1998" s="1" t="s">
        <v>255</v>
      </c>
      <c r="U1998" s="56">
        <v>41609</v>
      </c>
      <c r="V1998" s="56">
        <v>42916</v>
      </c>
      <c r="W1998" s="56">
        <v>41579</v>
      </c>
      <c r="X1998" s="56">
        <v>42916</v>
      </c>
      <c r="Y1998" s="56" t="s">
        <v>340</v>
      </c>
      <c r="Z1998" s="56" t="s">
        <v>367</v>
      </c>
      <c r="AA1998" s="56" t="s">
        <v>342</v>
      </c>
      <c r="AB1998" s="56" t="s">
        <v>343</v>
      </c>
      <c r="AC1998" s="56" t="s">
        <v>342</v>
      </c>
      <c r="AD1998" s="56" t="s">
        <v>342</v>
      </c>
      <c r="AE1998" s="56" t="s">
        <v>334</v>
      </c>
      <c r="AF1998" s="56" t="s">
        <v>291</v>
      </c>
      <c r="AG1998" s="56">
        <v>2014</v>
      </c>
      <c r="AH1998" s="56" t="s">
        <v>80</v>
      </c>
      <c r="AI1998" s="56" t="s">
        <v>344</v>
      </c>
      <c r="AJ1998" s="56">
        <v>337425</v>
      </c>
      <c r="AK1998" s="1">
        <v>41820</v>
      </c>
      <c r="AM1998" s="56">
        <v>42748</v>
      </c>
      <c r="AN1998" s="56" t="s">
        <v>638</v>
      </c>
      <c r="AO1998" s="1">
        <v>42046</v>
      </c>
      <c r="AP1998" s="56" t="s">
        <v>638</v>
      </c>
      <c r="AQ1998" s="56">
        <v>269</v>
      </c>
      <c r="AR1998" s="56">
        <v>0</v>
      </c>
      <c r="AS1998" s="56" t="s">
        <v>346</v>
      </c>
      <c r="AX1998" s="56">
        <v>0</v>
      </c>
      <c r="BB1998" s="56" t="s">
        <v>339</v>
      </c>
      <c r="BC1998" s="56" t="s">
        <v>263</v>
      </c>
      <c r="BD1998" s="56" t="s">
        <v>349</v>
      </c>
      <c r="BE1998" s="56" t="s">
        <v>347</v>
      </c>
      <c r="BF1998" s="56" t="s">
        <v>334</v>
      </c>
      <c r="BG1998" s="56" t="s">
        <v>640</v>
      </c>
      <c r="BH1998" s="56">
        <v>0</v>
      </c>
      <c r="BI1998" s="56">
        <v>0</v>
      </c>
      <c r="BJ1998" s="56">
        <v>1</v>
      </c>
    </row>
    <row r="1999" spans="1:62" hidden="1" x14ac:dyDescent="0.3">
      <c r="A1999" s="56">
        <v>49223409</v>
      </c>
      <c r="B1999" s="86">
        <v>599765</v>
      </c>
      <c r="C1999" s="1">
        <v>42893</v>
      </c>
      <c r="D1999" s="56" t="s">
        <v>634</v>
      </c>
      <c r="E1999" s="56" t="s">
        <v>635</v>
      </c>
      <c r="F1999" s="56" t="s">
        <v>334</v>
      </c>
      <c r="G1999" s="56" t="s">
        <v>335</v>
      </c>
      <c r="H1999" s="56" t="s">
        <v>336</v>
      </c>
      <c r="I1999" s="56" t="s">
        <v>636</v>
      </c>
      <c r="K1999" s="56" t="s">
        <v>337</v>
      </c>
      <c r="L1999" s="56" t="s">
        <v>545</v>
      </c>
      <c r="M1999" s="56" t="s">
        <v>637</v>
      </c>
      <c r="N1999" s="56" t="s">
        <v>1043</v>
      </c>
      <c r="O1999" s="56" t="s">
        <v>943</v>
      </c>
      <c r="P1999" s="1" t="s">
        <v>110</v>
      </c>
      <c r="Q1999" s="56" t="s">
        <v>552</v>
      </c>
      <c r="R1999" s="56" t="s">
        <v>339</v>
      </c>
      <c r="S1999" s="56">
        <v>264399</v>
      </c>
      <c r="T1999" s="1" t="s">
        <v>478</v>
      </c>
      <c r="U1999" s="56">
        <v>41609</v>
      </c>
      <c r="V1999" s="56">
        <v>42916</v>
      </c>
      <c r="W1999" s="56">
        <v>41579</v>
      </c>
      <c r="X1999" s="56">
        <v>42735</v>
      </c>
      <c r="Y1999" s="56" t="s">
        <v>340</v>
      </c>
      <c r="Z1999" s="56" t="s">
        <v>341</v>
      </c>
      <c r="AA1999" s="56" t="s">
        <v>342</v>
      </c>
      <c r="AB1999" s="56" t="s">
        <v>339</v>
      </c>
      <c r="AC1999" s="56" t="s">
        <v>342</v>
      </c>
      <c r="AD1999" s="56" t="s">
        <v>347</v>
      </c>
      <c r="AE1999" s="56" t="s">
        <v>354</v>
      </c>
      <c r="AF1999" s="56" t="s">
        <v>292</v>
      </c>
      <c r="AG1999" s="56">
        <v>2016</v>
      </c>
      <c r="AH1999" s="56" t="s">
        <v>80</v>
      </c>
      <c r="AI1999" s="56" t="s">
        <v>348</v>
      </c>
      <c r="AJ1999" s="56">
        <v>8000</v>
      </c>
      <c r="AM1999" s="56">
        <v>42653</v>
      </c>
      <c r="AN1999" s="56" t="s">
        <v>592</v>
      </c>
      <c r="AO1999" s="1">
        <v>42584</v>
      </c>
      <c r="AP1999" s="56" t="s">
        <v>592</v>
      </c>
      <c r="AQ1999" s="56">
        <v>40</v>
      </c>
      <c r="AR1999" s="56">
        <v>0</v>
      </c>
      <c r="AS1999" s="56" t="s">
        <v>346</v>
      </c>
      <c r="BB1999" s="56" t="s">
        <v>339</v>
      </c>
      <c r="BC1999" s="56" t="s">
        <v>263</v>
      </c>
      <c r="BD1999" s="56" t="s">
        <v>349</v>
      </c>
      <c r="BE1999" s="56" t="s">
        <v>347</v>
      </c>
      <c r="BF1999" s="56" t="s">
        <v>334</v>
      </c>
      <c r="BG1999" s="56" t="s">
        <v>640</v>
      </c>
      <c r="BH1999" s="56">
        <v>0</v>
      </c>
      <c r="BI1999" s="56">
        <v>0</v>
      </c>
      <c r="BJ1999" s="56">
        <v>0</v>
      </c>
    </row>
    <row r="2000" spans="1:62" hidden="1" x14ac:dyDescent="0.3">
      <c r="A2000" s="56">
        <v>49223410</v>
      </c>
      <c r="B2000" s="86">
        <v>599765</v>
      </c>
      <c r="C2000" s="1">
        <v>42893</v>
      </c>
      <c r="D2000" s="56" t="s">
        <v>634</v>
      </c>
      <c r="E2000" s="56" t="s">
        <v>635</v>
      </c>
      <c r="F2000" s="56" t="s">
        <v>334</v>
      </c>
      <c r="G2000" s="56" t="s">
        <v>335</v>
      </c>
      <c r="H2000" s="56" t="s">
        <v>336</v>
      </c>
      <c r="I2000" s="56" t="s">
        <v>636</v>
      </c>
      <c r="K2000" s="56" t="s">
        <v>337</v>
      </c>
      <c r="L2000" s="56" t="s">
        <v>545</v>
      </c>
      <c r="M2000" s="56" t="s">
        <v>637</v>
      </c>
      <c r="N2000" s="56" t="s">
        <v>1043</v>
      </c>
      <c r="O2000" s="56" t="s">
        <v>943</v>
      </c>
      <c r="P2000" s="1" t="s">
        <v>110</v>
      </c>
      <c r="Q2000" s="56" t="s">
        <v>552</v>
      </c>
      <c r="R2000" s="56" t="s">
        <v>339</v>
      </c>
      <c r="S2000" s="56">
        <v>264399</v>
      </c>
      <c r="T2000" s="1" t="s">
        <v>478</v>
      </c>
      <c r="U2000" s="56">
        <v>41609</v>
      </c>
      <c r="V2000" s="56">
        <v>42916</v>
      </c>
      <c r="W2000" s="56">
        <v>41579</v>
      </c>
      <c r="X2000" s="56">
        <v>42735</v>
      </c>
      <c r="Y2000" s="56" t="s">
        <v>340</v>
      </c>
      <c r="Z2000" s="56" t="s">
        <v>341</v>
      </c>
      <c r="AA2000" s="56" t="s">
        <v>342</v>
      </c>
      <c r="AB2000" s="56" t="s">
        <v>339</v>
      </c>
      <c r="AC2000" s="56" t="s">
        <v>342</v>
      </c>
      <c r="AD2000" s="56" t="s">
        <v>347</v>
      </c>
      <c r="AE2000" s="56" t="s">
        <v>354</v>
      </c>
      <c r="AF2000" s="56" t="s">
        <v>292</v>
      </c>
      <c r="AG2000" s="56">
        <v>2016</v>
      </c>
      <c r="AH2000" s="56" t="s">
        <v>80</v>
      </c>
      <c r="AI2000" s="56" t="s">
        <v>344</v>
      </c>
      <c r="AJ2000" s="56">
        <v>1000</v>
      </c>
      <c r="AM2000" s="56">
        <v>42653</v>
      </c>
      <c r="AN2000" s="56" t="s">
        <v>592</v>
      </c>
      <c r="AO2000" s="1">
        <v>42584</v>
      </c>
      <c r="AP2000" s="56" t="s">
        <v>592</v>
      </c>
      <c r="AQ2000" s="56">
        <v>40</v>
      </c>
      <c r="AR2000" s="56">
        <v>0</v>
      </c>
      <c r="AS2000" s="56" t="s">
        <v>346</v>
      </c>
      <c r="BB2000" s="56" t="s">
        <v>339</v>
      </c>
      <c r="BC2000" s="56" t="s">
        <v>263</v>
      </c>
      <c r="BD2000" s="56" t="s">
        <v>349</v>
      </c>
      <c r="BE2000" s="56" t="s">
        <v>347</v>
      </c>
      <c r="BF2000" s="56" t="s">
        <v>334</v>
      </c>
      <c r="BG2000" s="56" t="s">
        <v>640</v>
      </c>
      <c r="BH2000" s="56">
        <v>0</v>
      </c>
      <c r="BI2000" s="56">
        <v>0</v>
      </c>
      <c r="BJ2000" s="56">
        <v>0</v>
      </c>
    </row>
    <row r="2001" spans="1:62" hidden="1" x14ac:dyDescent="0.3">
      <c r="A2001" s="56">
        <v>49223414</v>
      </c>
      <c r="B2001" s="86">
        <v>599765</v>
      </c>
      <c r="C2001" s="1">
        <v>42893</v>
      </c>
      <c r="D2001" s="56" t="s">
        <v>634</v>
      </c>
      <c r="E2001" s="56" t="s">
        <v>635</v>
      </c>
      <c r="F2001" s="56" t="s">
        <v>334</v>
      </c>
      <c r="G2001" s="56" t="s">
        <v>335</v>
      </c>
      <c r="H2001" s="56" t="s">
        <v>336</v>
      </c>
      <c r="I2001" s="56" t="s">
        <v>636</v>
      </c>
      <c r="K2001" s="56" t="s">
        <v>337</v>
      </c>
      <c r="L2001" s="56" t="s">
        <v>545</v>
      </c>
      <c r="M2001" s="56" t="s">
        <v>637</v>
      </c>
      <c r="N2001" s="56" t="s">
        <v>1043</v>
      </c>
      <c r="O2001" s="56" t="s">
        <v>943</v>
      </c>
      <c r="P2001" s="1" t="s">
        <v>188</v>
      </c>
      <c r="Q2001" s="56" t="s">
        <v>241</v>
      </c>
      <c r="R2001" s="56" t="s">
        <v>339</v>
      </c>
      <c r="S2001" s="56">
        <v>177668</v>
      </c>
      <c r="T2001" s="1" t="s">
        <v>653</v>
      </c>
      <c r="U2001" s="56">
        <v>41609</v>
      </c>
      <c r="V2001" s="56">
        <v>42916</v>
      </c>
      <c r="W2001" s="56">
        <v>41608</v>
      </c>
      <c r="X2001" s="56">
        <v>42916</v>
      </c>
      <c r="Y2001" s="56" t="s">
        <v>340</v>
      </c>
      <c r="Z2001" s="56" t="s">
        <v>341</v>
      </c>
      <c r="AA2001" s="56" t="s">
        <v>347</v>
      </c>
      <c r="AB2001" s="56" t="s">
        <v>343</v>
      </c>
      <c r="AC2001" s="56" t="s">
        <v>342</v>
      </c>
      <c r="AD2001" s="56" t="s">
        <v>347</v>
      </c>
      <c r="AE2001" s="56" t="s">
        <v>334</v>
      </c>
      <c r="AF2001" s="56" t="s">
        <v>292</v>
      </c>
      <c r="AG2001" s="56">
        <v>2015</v>
      </c>
      <c r="AH2001" s="56" t="s">
        <v>80</v>
      </c>
      <c r="AI2001" s="56" t="s">
        <v>344</v>
      </c>
      <c r="AJ2001" s="56">
        <v>2</v>
      </c>
      <c r="AM2001" s="56">
        <v>42845</v>
      </c>
      <c r="AN2001" s="56" t="s">
        <v>987</v>
      </c>
      <c r="AO2001" s="1">
        <v>41578</v>
      </c>
      <c r="AP2001" s="56" t="s">
        <v>548</v>
      </c>
      <c r="AQ2001" s="56">
        <v>71483</v>
      </c>
      <c r="AR2001" s="56">
        <v>0</v>
      </c>
      <c r="AS2001" s="56" t="s">
        <v>346</v>
      </c>
      <c r="BB2001" s="56" t="s">
        <v>339</v>
      </c>
      <c r="BC2001" s="56" t="s">
        <v>263</v>
      </c>
      <c r="BD2001" s="56" t="s">
        <v>349</v>
      </c>
      <c r="BE2001" s="56" t="s">
        <v>347</v>
      </c>
      <c r="BF2001" s="56" t="s">
        <v>334</v>
      </c>
      <c r="BG2001" s="56" t="s">
        <v>640</v>
      </c>
      <c r="BH2001" s="56">
        <v>0</v>
      </c>
      <c r="BI2001" s="56">
        <v>0</v>
      </c>
      <c r="BJ2001" s="56">
        <v>1</v>
      </c>
    </row>
    <row r="2002" spans="1:62" hidden="1" x14ac:dyDescent="0.3">
      <c r="A2002" s="56">
        <v>49223412</v>
      </c>
      <c r="B2002" s="86">
        <v>599765</v>
      </c>
      <c r="C2002" s="1">
        <v>42893</v>
      </c>
      <c r="D2002" s="56" t="s">
        <v>634</v>
      </c>
      <c r="E2002" s="56" t="s">
        <v>635</v>
      </c>
      <c r="F2002" s="56" t="s">
        <v>334</v>
      </c>
      <c r="G2002" s="56" t="s">
        <v>335</v>
      </c>
      <c r="H2002" s="56" t="s">
        <v>336</v>
      </c>
      <c r="I2002" s="56" t="s">
        <v>636</v>
      </c>
      <c r="K2002" s="56" t="s">
        <v>337</v>
      </c>
      <c r="L2002" s="56" t="s">
        <v>545</v>
      </c>
      <c r="M2002" s="56" t="s">
        <v>637</v>
      </c>
      <c r="N2002" s="56" t="s">
        <v>1043</v>
      </c>
      <c r="O2002" s="56" t="s">
        <v>943</v>
      </c>
      <c r="P2002" s="1" t="s">
        <v>110</v>
      </c>
      <c r="Q2002" s="56" t="s">
        <v>552</v>
      </c>
      <c r="R2002" s="56" t="s">
        <v>339</v>
      </c>
      <c r="S2002" s="56">
        <v>161942</v>
      </c>
      <c r="T2002" s="1" t="s">
        <v>255</v>
      </c>
      <c r="U2002" s="56">
        <v>41609</v>
      </c>
      <c r="V2002" s="56">
        <v>42916</v>
      </c>
      <c r="W2002" s="56">
        <v>41579</v>
      </c>
      <c r="X2002" s="56">
        <v>42916</v>
      </c>
      <c r="Y2002" s="56" t="s">
        <v>340</v>
      </c>
      <c r="Z2002" s="56" t="s">
        <v>367</v>
      </c>
      <c r="AA2002" s="56" t="s">
        <v>342</v>
      </c>
      <c r="AB2002" s="56" t="s">
        <v>343</v>
      </c>
      <c r="AC2002" s="56" t="s">
        <v>342</v>
      </c>
      <c r="AD2002" s="56" t="s">
        <v>342</v>
      </c>
      <c r="AE2002" s="56" t="s">
        <v>334</v>
      </c>
      <c r="AF2002" s="56" t="s">
        <v>291</v>
      </c>
      <c r="AG2002" s="56">
        <v>2015</v>
      </c>
      <c r="AH2002" s="56" t="s">
        <v>80</v>
      </c>
      <c r="AI2002" s="56" t="s">
        <v>348</v>
      </c>
      <c r="AJ2002" s="56">
        <v>6363491</v>
      </c>
      <c r="AK2002" s="1">
        <v>42004</v>
      </c>
      <c r="AM2002" s="56">
        <v>42748</v>
      </c>
      <c r="AN2002" s="56" t="s">
        <v>638</v>
      </c>
      <c r="AO2002" s="1">
        <v>42046</v>
      </c>
      <c r="AP2002" s="56" t="s">
        <v>638</v>
      </c>
      <c r="AQ2002" s="56">
        <v>269</v>
      </c>
      <c r="AR2002" s="56">
        <v>0</v>
      </c>
      <c r="AS2002" s="56" t="s">
        <v>346</v>
      </c>
      <c r="AX2002" s="56">
        <v>0</v>
      </c>
      <c r="BB2002" s="56" t="s">
        <v>339</v>
      </c>
      <c r="BC2002" s="56" t="s">
        <v>263</v>
      </c>
      <c r="BD2002" s="56" t="s">
        <v>349</v>
      </c>
      <c r="BE2002" s="56" t="s">
        <v>347</v>
      </c>
      <c r="BF2002" s="56" t="s">
        <v>334</v>
      </c>
      <c r="BG2002" s="56" t="s">
        <v>640</v>
      </c>
      <c r="BH2002" s="56">
        <v>0</v>
      </c>
      <c r="BI2002" s="56">
        <v>0</v>
      </c>
      <c r="BJ2002" s="56">
        <v>1</v>
      </c>
    </row>
    <row r="2003" spans="1:62" hidden="1" x14ac:dyDescent="0.3">
      <c r="A2003" s="56">
        <v>49223413</v>
      </c>
      <c r="B2003" s="86">
        <v>599765</v>
      </c>
      <c r="C2003" s="1">
        <v>42893</v>
      </c>
      <c r="D2003" s="56" t="s">
        <v>634</v>
      </c>
      <c r="E2003" s="56" t="s">
        <v>635</v>
      </c>
      <c r="F2003" s="56" t="s">
        <v>334</v>
      </c>
      <c r="G2003" s="56" t="s">
        <v>335</v>
      </c>
      <c r="H2003" s="56" t="s">
        <v>336</v>
      </c>
      <c r="I2003" s="56" t="s">
        <v>636</v>
      </c>
      <c r="K2003" s="56" t="s">
        <v>337</v>
      </c>
      <c r="L2003" s="56" t="s">
        <v>545</v>
      </c>
      <c r="M2003" s="56" t="s">
        <v>637</v>
      </c>
      <c r="N2003" s="56" t="s">
        <v>1043</v>
      </c>
      <c r="O2003" s="56" t="s">
        <v>943</v>
      </c>
      <c r="P2003" s="1" t="s">
        <v>110</v>
      </c>
      <c r="Q2003" s="56" t="s">
        <v>552</v>
      </c>
      <c r="R2003" s="56" t="s">
        <v>339</v>
      </c>
      <c r="S2003" s="56">
        <v>161942</v>
      </c>
      <c r="T2003" s="1" t="s">
        <v>255</v>
      </c>
      <c r="U2003" s="56">
        <v>41609</v>
      </c>
      <c r="V2003" s="56">
        <v>42916</v>
      </c>
      <c r="W2003" s="56">
        <v>41579</v>
      </c>
      <c r="X2003" s="56">
        <v>42916</v>
      </c>
      <c r="Y2003" s="56" t="s">
        <v>340</v>
      </c>
      <c r="Z2003" s="56" t="s">
        <v>367</v>
      </c>
      <c r="AA2003" s="56" t="s">
        <v>342</v>
      </c>
      <c r="AB2003" s="56" t="s">
        <v>343</v>
      </c>
      <c r="AC2003" s="56" t="s">
        <v>342</v>
      </c>
      <c r="AD2003" s="56" t="s">
        <v>342</v>
      </c>
      <c r="AE2003" s="56" t="s">
        <v>334</v>
      </c>
      <c r="AF2003" s="56" t="s">
        <v>291</v>
      </c>
      <c r="AG2003" s="56">
        <v>2015</v>
      </c>
      <c r="AH2003" s="56" t="s">
        <v>80</v>
      </c>
      <c r="AI2003" s="56" t="s">
        <v>344</v>
      </c>
      <c r="AJ2003" s="56">
        <v>4878848</v>
      </c>
      <c r="AK2003" s="1">
        <v>42185</v>
      </c>
      <c r="AM2003" s="56">
        <v>42748</v>
      </c>
      <c r="AN2003" s="56" t="s">
        <v>638</v>
      </c>
      <c r="AO2003" s="1">
        <v>42216</v>
      </c>
      <c r="AP2003" s="56" t="s">
        <v>639</v>
      </c>
      <c r="AQ2003" s="56">
        <v>269</v>
      </c>
      <c r="AR2003" s="56">
        <v>0</v>
      </c>
      <c r="AS2003" s="56" t="s">
        <v>346</v>
      </c>
      <c r="AX2003" s="56">
        <v>0</v>
      </c>
      <c r="BB2003" s="56" t="s">
        <v>339</v>
      </c>
      <c r="BC2003" s="56" t="s">
        <v>263</v>
      </c>
      <c r="BD2003" s="56" t="s">
        <v>349</v>
      </c>
      <c r="BE2003" s="56" t="s">
        <v>347</v>
      </c>
      <c r="BF2003" s="56" t="s">
        <v>334</v>
      </c>
      <c r="BG2003" s="56" t="s">
        <v>640</v>
      </c>
      <c r="BH2003" s="56">
        <v>0</v>
      </c>
      <c r="BI2003" s="56">
        <v>0</v>
      </c>
      <c r="BJ2003" s="56">
        <v>1</v>
      </c>
    </row>
    <row r="2004" spans="1:62" hidden="1" x14ac:dyDescent="0.3">
      <c r="A2004" s="56">
        <v>49223558</v>
      </c>
      <c r="B2004" s="86">
        <v>599765</v>
      </c>
      <c r="C2004" s="1">
        <v>42893</v>
      </c>
      <c r="D2004" s="56" t="s">
        <v>634</v>
      </c>
      <c r="E2004" s="56" t="s">
        <v>635</v>
      </c>
      <c r="F2004" s="56" t="s">
        <v>334</v>
      </c>
      <c r="G2004" s="56" t="s">
        <v>335</v>
      </c>
      <c r="H2004" s="56" t="s">
        <v>336</v>
      </c>
      <c r="I2004" s="56" t="s">
        <v>636</v>
      </c>
      <c r="K2004" s="56" t="s">
        <v>337</v>
      </c>
      <c r="L2004" s="56" t="s">
        <v>545</v>
      </c>
      <c r="M2004" s="56" t="s">
        <v>637</v>
      </c>
      <c r="N2004" s="56" t="s">
        <v>1043</v>
      </c>
      <c r="O2004" s="56" t="s">
        <v>943</v>
      </c>
      <c r="P2004" s="1" t="s">
        <v>105</v>
      </c>
      <c r="S2004" s="56">
        <v>135062</v>
      </c>
      <c r="T2004" s="1" t="s">
        <v>642</v>
      </c>
      <c r="U2004" s="56">
        <v>41609</v>
      </c>
      <c r="V2004" s="56">
        <v>42916</v>
      </c>
      <c r="W2004" s="56">
        <v>41579</v>
      </c>
      <c r="X2004" s="56">
        <v>42916</v>
      </c>
      <c r="Y2004" s="56" t="s">
        <v>356</v>
      </c>
      <c r="AA2004" s="56" t="s">
        <v>347</v>
      </c>
      <c r="AB2004" s="56" t="s">
        <v>343</v>
      </c>
      <c r="AC2004" s="56" t="s">
        <v>342</v>
      </c>
      <c r="AD2004" s="56" t="s">
        <v>342</v>
      </c>
      <c r="AE2004" s="56" t="s">
        <v>334</v>
      </c>
      <c r="AF2004" s="56" t="s">
        <v>291</v>
      </c>
      <c r="AG2004" s="56">
        <v>2015</v>
      </c>
      <c r="AH2004" s="56" t="s">
        <v>80</v>
      </c>
      <c r="AI2004" s="56" t="s">
        <v>348</v>
      </c>
      <c r="AJ2004" s="56">
        <v>126</v>
      </c>
      <c r="AK2004" s="1">
        <v>42004</v>
      </c>
      <c r="AM2004" s="56">
        <v>42845</v>
      </c>
      <c r="AN2004" s="56" t="s">
        <v>987</v>
      </c>
      <c r="AO2004" s="1">
        <v>42039</v>
      </c>
      <c r="AP2004" s="56" t="s">
        <v>638</v>
      </c>
      <c r="AQ2004" s="56">
        <v>67721</v>
      </c>
      <c r="AR2004" s="56">
        <v>0</v>
      </c>
      <c r="AS2004" s="56" t="s">
        <v>346</v>
      </c>
      <c r="BB2004" s="56" t="s">
        <v>339</v>
      </c>
      <c r="BC2004" s="56" t="s">
        <v>263</v>
      </c>
      <c r="BD2004" s="56" t="s">
        <v>349</v>
      </c>
      <c r="BE2004" s="56" t="s">
        <v>347</v>
      </c>
      <c r="BF2004" s="56" t="s">
        <v>334</v>
      </c>
      <c r="BG2004" s="56" t="s">
        <v>640</v>
      </c>
      <c r="BH2004" s="56">
        <v>0</v>
      </c>
      <c r="BI2004" s="56">
        <v>0</v>
      </c>
      <c r="BJ2004" s="56">
        <v>1</v>
      </c>
    </row>
    <row r="2005" spans="1:62" hidden="1" x14ac:dyDescent="0.3">
      <c r="A2005" s="56">
        <v>49223471</v>
      </c>
      <c r="B2005" s="86">
        <v>599765</v>
      </c>
      <c r="C2005" s="1">
        <v>42893</v>
      </c>
      <c r="D2005" s="56" t="s">
        <v>634</v>
      </c>
      <c r="E2005" s="56" t="s">
        <v>635</v>
      </c>
      <c r="F2005" s="56" t="s">
        <v>334</v>
      </c>
      <c r="G2005" s="56" t="s">
        <v>335</v>
      </c>
      <c r="H2005" s="56" t="s">
        <v>336</v>
      </c>
      <c r="I2005" s="56" t="s">
        <v>636</v>
      </c>
      <c r="K2005" s="56" t="s">
        <v>337</v>
      </c>
      <c r="L2005" s="56" t="s">
        <v>545</v>
      </c>
      <c r="M2005" s="56" t="s">
        <v>637</v>
      </c>
      <c r="N2005" s="56" t="s">
        <v>1043</v>
      </c>
      <c r="O2005" s="56" t="s">
        <v>943</v>
      </c>
      <c r="P2005" s="1" t="s">
        <v>105</v>
      </c>
      <c r="S2005" s="56">
        <v>135062</v>
      </c>
      <c r="T2005" s="1" t="s">
        <v>642</v>
      </c>
      <c r="U2005" s="56">
        <v>41609</v>
      </c>
      <c r="V2005" s="56">
        <v>42916</v>
      </c>
      <c r="W2005" s="56">
        <v>41579</v>
      </c>
      <c r="X2005" s="56">
        <v>42916</v>
      </c>
      <c r="Y2005" s="56" t="s">
        <v>356</v>
      </c>
      <c r="AA2005" s="56" t="s">
        <v>347</v>
      </c>
      <c r="AB2005" s="56" t="s">
        <v>343</v>
      </c>
      <c r="AC2005" s="56" t="s">
        <v>342</v>
      </c>
      <c r="AD2005" s="56" t="s">
        <v>342</v>
      </c>
      <c r="AE2005" s="56" t="s">
        <v>334</v>
      </c>
      <c r="AF2005" s="56" t="s">
        <v>291</v>
      </c>
      <c r="AG2005" s="56">
        <v>2014</v>
      </c>
      <c r="AH2005" s="56" t="s">
        <v>80</v>
      </c>
      <c r="AI2005" s="56" t="s">
        <v>344</v>
      </c>
      <c r="AJ2005" s="56">
        <v>105</v>
      </c>
      <c r="AK2005" s="1">
        <v>41820</v>
      </c>
      <c r="AM2005" s="56">
        <v>42845</v>
      </c>
      <c r="AN2005" s="56" t="s">
        <v>987</v>
      </c>
      <c r="AO2005" s="1">
        <v>41829</v>
      </c>
      <c r="AP2005" s="56" t="s">
        <v>638</v>
      </c>
      <c r="AQ2005" s="56">
        <v>67721</v>
      </c>
      <c r="AR2005" s="56">
        <v>0</v>
      </c>
      <c r="AS2005" s="56" t="s">
        <v>346</v>
      </c>
      <c r="BB2005" s="56" t="s">
        <v>339</v>
      </c>
      <c r="BC2005" s="56" t="s">
        <v>263</v>
      </c>
      <c r="BD2005" s="56" t="s">
        <v>349</v>
      </c>
      <c r="BE2005" s="56" t="s">
        <v>347</v>
      </c>
      <c r="BF2005" s="56" t="s">
        <v>334</v>
      </c>
      <c r="BG2005" s="56" t="s">
        <v>640</v>
      </c>
      <c r="BH2005" s="56">
        <v>0</v>
      </c>
      <c r="BI2005" s="56">
        <v>0</v>
      </c>
      <c r="BJ2005" s="56">
        <v>1</v>
      </c>
    </row>
    <row r="2006" spans="1:62" hidden="1" x14ac:dyDescent="0.3">
      <c r="A2006" s="56">
        <v>49223416</v>
      </c>
      <c r="B2006" s="86">
        <v>599765</v>
      </c>
      <c r="C2006" s="1">
        <v>42893</v>
      </c>
      <c r="D2006" s="56" t="s">
        <v>634</v>
      </c>
      <c r="E2006" s="56" t="s">
        <v>635</v>
      </c>
      <c r="F2006" s="56" t="s">
        <v>334</v>
      </c>
      <c r="G2006" s="56" t="s">
        <v>335</v>
      </c>
      <c r="H2006" s="56" t="s">
        <v>336</v>
      </c>
      <c r="I2006" s="56" t="s">
        <v>636</v>
      </c>
      <c r="K2006" s="56" t="s">
        <v>337</v>
      </c>
      <c r="L2006" s="56" t="s">
        <v>545</v>
      </c>
      <c r="M2006" s="56" t="s">
        <v>637</v>
      </c>
      <c r="N2006" s="56" t="s">
        <v>1043</v>
      </c>
      <c r="O2006" s="56" t="s">
        <v>943</v>
      </c>
      <c r="P2006" s="1" t="s">
        <v>188</v>
      </c>
      <c r="Q2006" s="56" t="s">
        <v>241</v>
      </c>
      <c r="R2006" s="56" t="s">
        <v>339</v>
      </c>
      <c r="S2006" s="56">
        <v>177668</v>
      </c>
      <c r="T2006" s="1" t="s">
        <v>653</v>
      </c>
      <c r="U2006" s="56">
        <v>41609</v>
      </c>
      <c r="V2006" s="56">
        <v>42916</v>
      </c>
      <c r="W2006" s="56">
        <v>41608</v>
      </c>
      <c r="X2006" s="56">
        <v>42916</v>
      </c>
      <c r="Y2006" s="56" t="s">
        <v>340</v>
      </c>
      <c r="Z2006" s="56" t="s">
        <v>341</v>
      </c>
      <c r="AA2006" s="56" t="s">
        <v>347</v>
      </c>
      <c r="AB2006" s="56" t="s">
        <v>343</v>
      </c>
      <c r="AC2006" s="56" t="s">
        <v>342</v>
      </c>
      <c r="AD2006" s="56" t="s">
        <v>347</v>
      </c>
      <c r="AE2006" s="56" t="s">
        <v>334</v>
      </c>
      <c r="AF2006" s="56" t="s">
        <v>292</v>
      </c>
      <c r="AG2006" s="56">
        <v>2016</v>
      </c>
      <c r="AH2006" s="56" t="s">
        <v>80</v>
      </c>
      <c r="AI2006" s="56" t="s">
        <v>344</v>
      </c>
      <c r="AJ2006" s="56">
        <v>2</v>
      </c>
      <c r="AM2006" s="56">
        <v>42845</v>
      </c>
      <c r="AN2006" s="56" t="s">
        <v>987</v>
      </c>
      <c r="AO2006" s="1">
        <v>41578</v>
      </c>
      <c r="AP2006" s="56" t="s">
        <v>548</v>
      </c>
      <c r="AQ2006" s="56">
        <v>71483</v>
      </c>
      <c r="AR2006" s="56">
        <v>0</v>
      </c>
      <c r="AS2006" s="56" t="s">
        <v>346</v>
      </c>
      <c r="BB2006" s="56" t="s">
        <v>339</v>
      </c>
      <c r="BC2006" s="56" t="s">
        <v>263</v>
      </c>
      <c r="BD2006" s="56" t="s">
        <v>349</v>
      </c>
      <c r="BE2006" s="56" t="s">
        <v>347</v>
      </c>
      <c r="BF2006" s="56" t="s">
        <v>334</v>
      </c>
      <c r="BG2006" s="56" t="s">
        <v>640</v>
      </c>
      <c r="BH2006" s="56">
        <v>0</v>
      </c>
      <c r="BI2006" s="56">
        <v>0</v>
      </c>
      <c r="BJ2006" s="56">
        <v>1</v>
      </c>
    </row>
    <row r="2007" spans="1:62" hidden="1" x14ac:dyDescent="0.3">
      <c r="A2007" s="56">
        <v>49223417</v>
      </c>
      <c r="B2007" s="86">
        <v>599765</v>
      </c>
      <c r="C2007" s="1">
        <v>42893</v>
      </c>
      <c r="D2007" s="56" t="s">
        <v>634</v>
      </c>
      <c r="E2007" s="56" t="s">
        <v>635</v>
      </c>
      <c r="F2007" s="56" t="s">
        <v>334</v>
      </c>
      <c r="G2007" s="56" t="s">
        <v>335</v>
      </c>
      <c r="H2007" s="56" t="s">
        <v>336</v>
      </c>
      <c r="I2007" s="56" t="s">
        <v>636</v>
      </c>
      <c r="K2007" s="56" t="s">
        <v>337</v>
      </c>
      <c r="L2007" s="56" t="s">
        <v>545</v>
      </c>
      <c r="M2007" s="56" t="s">
        <v>637</v>
      </c>
      <c r="N2007" s="56" t="s">
        <v>1043</v>
      </c>
      <c r="O2007" s="56" t="s">
        <v>943</v>
      </c>
      <c r="P2007" s="1" t="s">
        <v>188</v>
      </c>
      <c r="Q2007" s="56" t="s">
        <v>241</v>
      </c>
      <c r="R2007" s="56" t="s">
        <v>339</v>
      </c>
      <c r="S2007" s="56">
        <v>177668</v>
      </c>
      <c r="T2007" s="1" t="s">
        <v>653</v>
      </c>
      <c r="U2007" s="56">
        <v>41609</v>
      </c>
      <c r="V2007" s="56">
        <v>42916</v>
      </c>
      <c r="W2007" s="56">
        <v>41608</v>
      </c>
      <c r="X2007" s="56">
        <v>42916</v>
      </c>
      <c r="Y2007" s="56" t="s">
        <v>340</v>
      </c>
      <c r="Z2007" s="56" t="s">
        <v>341</v>
      </c>
      <c r="AA2007" s="56" t="s">
        <v>347</v>
      </c>
      <c r="AB2007" s="56" t="s">
        <v>343</v>
      </c>
      <c r="AC2007" s="56" t="s">
        <v>342</v>
      </c>
      <c r="AD2007" s="56" t="s">
        <v>347</v>
      </c>
      <c r="AE2007" s="56" t="s">
        <v>334</v>
      </c>
      <c r="AF2007" s="56" t="s">
        <v>292</v>
      </c>
      <c r="AG2007" s="56">
        <v>2017</v>
      </c>
      <c r="AH2007" s="56" t="s">
        <v>80</v>
      </c>
      <c r="AI2007" s="56" t="s">
        <v>348</v>
      </c>
      <c r="AJ2007" s="56">
        <v>0</v>
      </c>
      <c r="AM2007" s="56">
        <v>42845</v>
      </c>
      <c r="AN2007" s="56" t="s">
        <v>987</v>
      </c>
      <c r="AO2007" s="1">
        <v>41578</v>
      </c>
      <c r="AP2007" s="56" t="s">
        <v>548</v>
      </c>
      <c r="AQ2007" s="56">
        <v>71483</v>
      </c>
      <c r="AR2007" s="56">
        <v>0</v>
      </c>
      <c r="AS2007" s="56" t="s">
        <v>346</v>
      </c>
      <c r="BB2007" s="56" t="s">
        <v>339</v>
      </c>
      <c r="BC2007" s="56" t="s">
        <v>263</v>
      </c>
      <c r="BD2007" s="56" t="s">
        <v>349</v>
      </c>
      <c r="BE2007" s="56" t="s">
        <v>347</v>
      </c>
      <c r="BF2007" s="56" t="s">
        <v>334</v>
      </c>
      <c r="BG2007" s="56" t="s">
        <v>640</v>
      </c>
      <c r="BH2007" s="56">
        <v>0</v>
      </c>
      <c r="BI2007" s="56">
        <v>0</v>
      </c>
      <c r="BJ2007" s="56">
        <v>1</v>
      </c>
    </row>
    <row r="2008" spans="1:62" hidden="1" x14ac:dyDescent="0.3">
      <c r="A2008" s="56">
        <v>49223557</v>
      </c>
      <c r="B2008" s="86">
        <v>599765</v>
      </c>
      <c r="C2008" s="1">
        <v>42893</v>
      </c>
      <c r="D2008" s="56" t="s">
        <v>634</v>
      </c>
      <c r="E2008" s="56" t="s">
        <v>635</v>
      </c>
      <c r="F2008" s="56" t="s">
        <v>334</v>
      </c>
      <c r="G2008" s="56" t="s">
        <v>335</v>
      </c>
      <c r="H2008" s="56" t="s">
        <v>336</v>
      </c>
      <c r="I2008" s="56" t="s">
        <v>636</v>
      </c>
      <c r="K2008" s="56" t="s">
        <v>337</v>
      </c>
      <c r="L2008" s="56" t="s">
        <v>545</v>
      </c>
      <c r="M2008" s="56" t="s">
        <v>637</v>
      </c>
      <c r="N2008" s="56" t="s">
        <v>1043</v>
      </c>
      <c r="O2008" s="56" t="s">
        <v>943</v>
      </c>
      <c r="P2008" s="1" t="s">
        <v>105</v>
      </c>
      <c r="S2008" s="56">
        <v>135062</v>
      </c>
      <c r="T2008" s="1" t="s">
        <v>642</v>
      </c>
      <c r="U2008" s="56">
        <v>41609</v>
      </c>
      <c r="V2008" s="56">
        <v>42916</v>
      </c>
      <c r="W2008" s="56">
        <v>41579</v>
      </c>
      <c r="X2008" s="56">
        <v>42916</v>
      </c>
      <c r="Y2008" s="56" t="s">
        <v>356</v>
      </c>
      <c r="AA2008" s="56" t="s">
        <v>347</v>
      </c>
      <c r="AB2008" s="56" t="s">
        <v>343</v>
      </c>
      <c r="AC2008" s="56" t="s">
        <v>342</v>
      </c>
      <c r="AD2008" s="56" t="s">
        <v>342</v>
      </c>
      <c r="AE2008" s="56" t="s">
        <v>334</v>
      </c>
      <c r="AF2008" s="56" t="s">
        <v>291</v>
      </c>
      <c r="AG2008" s="56">
        <v>2014</v>
      </c>
      <c r="AH2008" s="56" t="s">
        <v>80</v>
      </c>
      <c r="AI2008" s="56" t="s">
        <v>348</v>
      </c>
      <c r="AJ2008" s="56">
        <v>131</v>
      </c>
      <c r="AK2008" s="1">
        <v>41639</v>
      </c>
      <c r="AM2008" s="56">
        <v>42845</v>
      </c>
      <c r="AN2008" s="56" t="s">
        <v>987</v>
      </c>
      <c r="AO2008" s="1">
        <v>41829</v>
      </c>
      <c r="AP2008" s="56" t="s">
        <v>638</v>
      </c>
      <c r="AQ2008" s="56">
        <v>67721</v>
      </c>
      <c r="AR2008" s="56">
        <v>0</v>
      </c>
      <c r="AS2008" s="56" t="s">
        <v>346</v>
      </c>
      <c r="BB2008" s="56" t="s">
        <v>339</v>
      </c>
      <c r="BC2008" s="56" t="s">
        <v>263</v>
      </c>
      <c r="BD2008" s="56" t="s">
        <v>349</v>
      </c>
      <c r="BE2008" s="56" t="s">
        <v>347</v>
      </c>
      <c r="BF2008" s="56" t="s">
        <v>334</v>
      </c>
      <c r="BG2008" s="56" t="s">
        <v>640</v>
      </c>
      <c r="BH2008" s="56">
        <v>0</v>
      </c>
      <c r="BI2008" s="56">
        <v>0</v>
      </c>
      <c r="BJ2008" s="56">
        <v>1</v>
      </c>
    </row>
    <row r="2009" spans="1:62" hidden="1" x14ac:dyDescent="0.3">
      <c r="A2009" s="56">
        <v>49223506</v>
      </c>
      <c r="B2009" s="86">
        <v>599765</v>
      </c>
      <c r="C2009" s="1">
        <v>42893</v>
      </c>
      <c r="D2009" s="56" t="s">
        <v>634</v>
      </c>
      <c r="E2009" s="56" t="s">
        <v>635</v>
      </c>
      <c r="F2009" s="56" t="s">
        <v>334</v>
      </c>
      <c r="G2009" s="56" t="s">
        <v>335</v>
      </c>
      <c r="H2009" s="56" t="s">
        <v>336</v>
      </c>
      <c r="I2009" s="56" t="s">
        <v>636</v>
      </c>
      <c r="K2009" s="56" t="s">
        <v>337</v>
      </c>
      <c r="L2009" s="56" t="s">
        <v>545</v>
      </c>
      <c r="M2009" s="56" t="s">
        <v>637</v>
      </c>
      <c r="N2009" s="56" t="s">
        <v>1043</v>
      </c>
      <c r="O2009" s="56" t="s">
        <v>943</v>
      </c>
      <c r="P2009" s="1" t="s">
        <v>105</v>
      </c>
      <c r="S2009" s="56">
        <v>135062</v>
      </c>
      <c r="T2009" s="1" t="s">
        <v>642</v>
      </c>
      <c r="U2009" s="56">
        <v>41609</v>
      </c>
      <c r="V2009" s="56">
        <v>42916</v>
      </c>
      <c r="W2009" s="56">
        <v>41579</v>
      </c>
      <c r="X2009" s="56">
        <v>42916</v>
      </c>
      <c r="Y2009" s="56" t="s">
        <v>356</v>
      </c>
      <c r="AA2009" s="56" t="s">
        <v>347</v>
      </c>
      <c r="AB2009" s="56" t="s">
        <v>343</v>
      </c>
      <c r="AC2009" s="56" t="s">
        <v>342</v>
      </c>
      <c r="AD2009" s="56" t="s">
        <v>342</v>
      </c>
      <c r="AE2009" s="56" t="s">
        <v>334</v>
      </c>
      <c r="AF2009" s="56" t="s">
        <v>291</v>
      </c>
      <c r="AG2009" s="56">
        <v>2016</v>
      </c>
      <c r="AH2009" s="56" t="s">
        <v>80</v>
      </c>
      <c r="AI2009" s="56" t="s">
        <v>348</v>
      </c>
      <c r="AJ2009" s="56">
        <v>116</v>
      </c>
      <c r="AK2009" s="1">
        <v>42338</v>
      </c>
      <c r="AM2009" s="56">
        <v>42845</v>
      </c>
      <c r="AN2009" s="56" t="s">
        <v>987</v>
      </c>
      <c r="AO2009" s="1">
        <v>42387</v>
      </c>
      <c r="AP2009" s="56" t="s">
        <v>638</v>
      </c>
      <c r="AQ2009" s="56">
        <v>67721</v>
      </c>
      <c r="AR2009" s="56">
        <v>0</v>
      </c>
      <c r="AS2009" s="56" t="s">
        <v>346</v>
      </c>
      <c r="BB2009" s="56" t="s">
        <v>339</v>
      </c>
      <c r="BC2009" s="56" t="s">
        <v>263</v>
      </c>
      <c r="BD2009" s="56" t="s">
        <v>349</v>
      </c>
      <c r="BE2009" s="56" t="s">
        <v>347</v>
      </c>
      <c r="BF2009" s="56" t="s">
        <v>334</v>
      </c>
      <c r="BG2009" s="56" t="s">
        <v>640</v>
      </c>
      <c r="BH2009" s="56">
        <v>0</v>
      </c>
      <c r="BI2009" s="56">
        <v>0</v>
      </c>
      <c r="BJ2009" s="56">
        <v>1</v>
      </c>
    </row>
    <row r="2010" spans="1:62" hidden="1" x14ac:dyDescent="0.3">
      <c r="A2010" s="56">
        <v>49223556</v>
      </c>
      <c r="B2010" s="86">
        <v>599765</v>
      </c>
      <c r="C2010" s="1">
        <v>42893</v>
      </c>
      <c r="D2010" s="56" t="s">
        <v>634</v>
      </c>
      <c r="E2010" s="56" t="s">
        <v>635</v>
      </c>
      <c r="F2010" s="56" t="s">
        <v>334</v>
      </c>
      <c r="G2010" s="56" t="s">
        <v>335</v>
      </c>
      <c r="H2010" s="56" t="s">
        <v>336</v>
      </c>
      <c r="I2010" s="56" t="s">
        <v>636</v>
      </c>
      <c r="K2010" s="56" t="s">
        <v>337</v>
      </c>
      <c r="L2010" s="56" t="s">
        <v>545</v>
      </c>
      <c r="M2010" s="56" t="s">
        <v>637</v>
      </c>
      <c r="N2010" s="56" t="s">
        <v>1043</v>
      </c>
      <c r="O2010" s="56" t="s">
        <v>943</v>
      </c>
      <c r="P2010" s="1" t="s">
        <v>105</v>
      </c>
      <c r="S2010" s="56">
        <v>135062</v>
      </c>
      <c r="T2010" s="1" t="s">
        <v>642</v>
      </c>
      <c r="U2010" s="56">
        <v>41609</v>
      </c>
      <c r="V2010" s="56">
        <v>42916</v>
      </c>
      <c r="W2010" s="56">
        <v>41579</v>
      </c>
      <c r="X2010" s="56">
        <v>42916</v>
      </c>
      <c r="Y2010" s="56" t="s">
        <v>356</v>
      </c>
      <c r="AA2010" s="56" t="s">
        <v>347</v>
      </c>
      <c r="AB2010" s="56" t="s">
        <v>343</v>
      </c>
      <c r="AC2010" s="56" t="s">
        <v>342</v>
      </c>
      <c r="AD2010" s="56" t="s">
        <v>342</v>
      </c>
      <c r="AE2010" s="56" t="s">
        <v>334</v>
      </c>
      <c r="AF2010" s="56" t="s">
        <v>224</v>
      </c>
      <c r="AG2010" s="56">
        <v>2014</v>
      </c>
      <c r="AH2010" s="56" t="s">
        <v>80</v>
      </c>
      <c r="AI2010" s="56" t="s">
        <v>339</v>
      </c>
      <c r="AJ2010" s="56">
        <v>135</v>
      </c>
      <c r="AM2010" s="56">
        <v>42845</v>
      </c>
      <c r="AN2010" s="56" t="s">
        <v>987</v>
      </c>
      <c r="AO2010" s="1">
        <v>41964</v>
      </c>
      <c r="AP2010" s="56" t="s">
        <v>638</v>
      </c>
      <c r="AQ2010" s="56">
        <v>67721</v>
      </c>
      <c r="AR2010" s="56">
        <v>0</v>
      </c>
      <c r="AS2010" s="56" t="s">
        <v>346</v>
      </c>
      <c r="BB2010" s="56" t="s">
        <v>339</v>
      </c>
      <c r="BC2010" s="56" t="s">
        <v>263</v>
      </c>
      <c r="BD2010" s="56" t="s">
        <v>349</v>
      </c>
      <c r="BE2010" s="56" t="s">
        <v>347</v>
      </c>
      <c r="BF2010" s="56" t="s">
        <v>334</v>
      </c>
      <c r="BG2010" s="56" t="s">
        <v>640</v>
      </c>
      <c r="BH2010" s="56">
        <v>0</v>
      </c>
      <c r="BI2010" s="56">
        <v>0</v>
      </c>
      <c r="BJ2010" s="56">
        <v>1</v>
      </c>
    </row>
    <row r="2011" spans="1:62" hidden="1" x14ac:dyDescent="0.3">
      <c r="A2011" s="56">
        <v>49223593</v>
      </c>
      <c r="B2011" s="86">
        <v>599765</v>
      </c>
      <c r="C2011" s="1">
        <v>42893</v>
      </c>
      <c r="D2011" s="56" t="s">
        <v>634</v>
      </c>
      <c r="E2011" s="56" t="s">
        <v>635</v>
      </c>
      <c r="F2011" s="56" t="s">
        <v>334</v>
      </c>
      <c r="G2011" s="56" t="s">
        <v>335</v>
      </c>
      <c r="H2011" s="56" t="s">
        <v>336</v>
      </c>
      <c r="I2011" s="56" t="s">
        <v>636</v>
      </c>
      <c r="K2011" s="56" t="s">
        <v>337</v>
      </c>
      <c r="L2011" s="56" t="s">
        <v>545</v>
      </c>
      <c r="M2011" s="56" t="s">
        <v>637</v>
      </c>
      <c r="N2011" s="56" t="s">
        <v>1043</v>
      </c>
      <c r="O2011" s="56" t="s">
        <v>943</v>
      </c>
      <c r="P2011" s="1" t="s">
        <v>110</v>
      </c>
      <c r="Q2011" s="56" t="s">
        <v>241</v>
      </c>
      <c r="R2011" s="56" t="s">
        <v>339</v>
      </c>
      <c r="S2011" s="56">
        <v>160983</v>
      </c>
      <c r="T2011" s="1" t="s">
        <v>641</v>
      </c>
      <c r="U2011" s="56">
        <v>41609</v>
      </c>
      <c r="V2011" s="56">
        <v>42916</v>
      </c>
      <c r="W2011" s="56">
        <v>41579</v>
      </c>
      <c r="X2011" s="56">
        <v>42916</v>
      </c>
      <c r="Y2011" s="56" t="s">
        <v>356</v>
      </c>
      <c r="Z2011" s="56" t="s">
        <v>341</v>
      </c>
      <c r="AA2011" s="56" t="s">
        <v>347</v>
      </c>
      <c r="AB2011" s="56" t="s">
        <v>343</v>
      </c>
      <c r="AC2011" s="56" t="s">
        <v>342</v>
      </c>
      <c r="AD2011" s="56" t="s">
        <v>347</v>
      </c>
      <c r="AE2011" s="56" t="s">
        <v>334</v>
      </c>
      <c r="AF2011" s="56" t="s">
        <v>291</v>
      </c>
      <c r="AG2011" s="56">
        <v>2016</v>
      </c>
      <c r="AH2011" s="56" t="s">
        <v>80</v>
      </c>
      <c r="AI2011" s="56" t="s">
        <v>348</v>
      </c>
      <c r="AJ2011" s="56">
        <v>64388</v>
      </c>
      <c r="AK2011" s="1">
        <v>42369</v>
      </c>
      <c r="AM2011" s="56">
        <v>42845</v>
      </c>
      <c r="AN2011" s="56" t="s">
        <v>987</v>
      </c>
      <c r="AO2011" s="1">
        <v>42387</v>
      </c>
      <c r="AP2011" s="56" t="s">
        <v>638</v>
      </c>
      <c r="AQ2011" s="56">
        <v>69961</v>
      </c>
      <c r="AR2011" s="56">
        <v>0</v>
      </c>
      <c r="AS2011" s="56" t="s">
        <v>346</v>
      </c>
      <c r="BB2011" s="56" t="s">
        <v>339</v>
      </c>
      <c r="BC2011" s="56" t="s">
        <v>263</v>
      </c>
      <c r="BD2011" s="56" t="s">
        <v>349</v>
      </c>
      <c r="BE2011" s="56" t="s">
        <v>347</v>
      </c>
      <c r="BF2011" s="56" t="s">
        <v>334</v>
      </c>
      <c r="BG2011" s="56" t="s">
        <v>640</v>
      </c>
      <c r="BH2011" s="56">
        <v>0</v>
      </c>
      <c r="BI2011" s="56">
        <v>0</v>
      </c>
      <c r="BJ2011" s="56">
        <v>1</v>
      </c>
    </row>
    <row r="2012" spans="1:62" hidden="1" x14ac:dyDescent="0.3">
      <c r="A2012" s="56">
        <v>49223577</v>
      </c>
      <c r="B2012" s="86">
        <v>599765</v>
      </c>
      <c r="C2012" s="1">
        <v>42893</v>
      </c>
      <c r="D2012" s="56" t="s">
        <v>634</v>
      </c>
      <c r="E2012" s="56" t="s">
        <v>635</v>
      </c>
      <c r="F2012" s="56" t="s">
        <v>334</v>
      </c>
      <c r="G2012" s="56" t="s">
        <v>335</v>
      </c>
      <c r="H2012" s="56" t="s">
        <v>336</v>
      </c>
      <c r="I2012" s="56" t="s">
        <v>636</v>
      </c>
      <c r="K2012" s="56" t="s">
        <v>337</v>
      </c>
      <c r="L2012" s="56" t="s">
        <v>545</v>
      </c>
      <c r="M2012" s="56" t="s">
        <v>637</v>
      </c>
      <c r="N2012" s="56" t="s">
        <v>1043</v>
      </c>
      <c r="O2012" s="56" t="s">
        <v>943</v>
      </c>
      <c r="P2012" s="1" t="s">
        <v>110</v>
      </c>
      <c r="Q2012" s="56" t="s">
        <v>241</v>
      </c>
      <c r="R2012" s="56" t="s">
        <v>339</v>
      </c>
      <c r="S2012" s="56">
        <v>161121</v>
      </c>
      <c r="T2012" s="1" t="s">
        <v>644</v>
      </c>
      <c r="U2012" s="56">
        <v>41609</v>
      </c>
      <c r="V2012" s="56">
        <v>42916</v>
      </c>
      <c r="W2012" s="56">
        <v>41579</v>
      </c>
      <c r="X2012" s="56">
        <v>42916</v>
      </c>
      <c r="Y2012" s="56" t="s">
        <v>340</v>
      </c>
      <c r="Z2012" s="56" t="s">
        <v>341</v>
      </c>
      <c r="AA2012" s="56" t="s">
        <v>347</v>
      </c>
      <c r="AB2012" s="56" t="s">
        <v>343</v>
      </c>
      <c r="AC2012" s="56" t="s">
        <v>342</v>
      </c>
      <c r="AD2012" s="56" t="s">
        <v>347</v>
      </c>
      <c r="AE2012" s="56" t="s">
        <v>334</v>
      </c>
      <c r="AF2012" s="56" t="s">
        <v>291</v>
      </c>
      <c r="AG2012" s="56">
        <v>2016</v>
      </c>
      <c r="AH2012" s="56" t="s">
        <v>80</v>
      </c>
      <c r="AI2012" s="56" t="s">
        <v>348</v>
      </c>
      <c r="AJ2012" s="56">
        <v>14645</v>
      </c>
      <c r="AK2012" s="1">
        <v>42369</v>
      </c>
      <c r="AM2012" s="56">
        <v>42845</v>
      </c>
      <c r="AN2012" s="56" t="s">
        <v>987</v>
      </c>
      <c r="AO2012" s="1">
        <v>42387</v>
      </c>
      <c r="AP2012" s="56" t="s">
        <v>638</v>
      </c>
      <c r="AQ2012" s="56">
        <v>70001</v>
      </c>
      <c r="AR2012" s="56">
        <v>0</v>
      </c>
      <c r="AS2012" s="56" t="s">
        <v>346</v>
      </c>
      <c r="BB2012" s="56" t="s">
        <v>339</v>
      </c>
      <c r="BC2012" s="56" t="s">
        <v>263</v>
      </c>
      <c r="BD2012" s="56" t="s">
        <v>349</v>
      </c>
      <c r="BE2012" s="56" t="s">
        <v>347</v>
      </c>
      <c r="BF2012" s="56" t="s">
        <v>334</v>
      </c>
      <c r="BG2012" s="56" t="s">
        <v>640</v>
      </c>
      <c r="BH2012" s="56">
        <v>0</v>
      </c>
      <c r="BI2012" s="56">
        <v>0</v>
      </c>
      <c r="BJ2012" s="56">
        <v>1</v>
      </c>
    </row>
    <row r="2013" spans="1:62" hidden="1" x14ac:dyDescent="0.3">
      <c r="A2013" s="56">
        <v>49223569</v>
      </c>
      <c r="B2013" s="86">
        <v>599765</v>
      </c>
      <c r="C2013" s="1">
        <v>42893</v>
      </c>
      <c r="D2013" s="56" t="s">
        <v>634</v>
      </c>
      <c r="E2013" s="56" t="s">
        <v>635</v>
      </c>
      <c r="F2013" s="56" t="s">
        <v>334</v>
      </c>
      <c r="G2013" s="56" t="s">
        <v>335</v>
      </c>
      <c r="H2013" s="56" t="s">
        <v>336</v>
      </c>
      <c r="I2013" s="56" t="s">
        <v>636</v>
      </c>
      <c r="K2013" s="56" t="s">
        <v>337</v>
      </c>
      <c r="L2013" s="56" t="s">
        <v>545</v>
      </c>
      <c r="M2013" s="56" t="s">
        <v>637</v>
      </c>
      <c r="N2013" s="56" t="s">
        <v>1043</v>
      </c>
      <c r="O2013" s="56" t="s">
        <v>943</v>
      </c>
      <c r="P2013" s="1" t="s">
        <v>105</v>
      </c>
      <c r="S2013" s="56">
        <v>135062</v>
      </c>
      <c r="T2013" s="1" t="s">
        <v>642</v>
      </c>
      <c r="U2013" s="56">
        <v>41609</v>
      </c>
      <c r="V2013" s="56">
        <v>42916</v>
      </c>
      <c r="W2013" s="56">
        <v>41579</v>
      </c>
      <c r="X2013" s="56">
        <v>42916</v>
      </c>
      <c r="Y2013" s="56" t="s">
        <v>356</v>
      </c>
      <c r="AA2013" s="56" t="s">
        <v>347</v>
      </c>
      <c r="AB2013" s="56" t="s">
        <v>343</v>
      </c>
      <c r="AC2013" s="56" t="s">
        <v>342</v>
      </c>
      <c r="AD2013" s="56" t="s">
        <v>342</v>
      </c>
      <c r="AE2013" s="56" t="s">
        <v>334</v>
      </c>
      <c r="AF2013" s="56" t="s">
        <v>292</v>
      </c>
      <c r="AG2013" s="56">
        <v>2016</v>
      </c>
      <c r="AH2013" s="56" t="s">
        <v>80</v>
      </c>
      <c r="AI2013" s="56" t="s">
        <v>344</v>
      </c>
      <c r="AJ2013" s="56">
        <v>105</v>
      </c>
      <c r="AM2013" s="56">
        <v>42845</v>
      </c>
      <c r="AN2013" s="56" t="s">
        <v>987</v>
      </c>
      <c r="AO2013" s="1">
        <v>41965</v>
      </c>
      <c r="AP2013" s="56" t="s">
        <v>638</v>
      </c>
      <c r="AQ2013" s="56">
        <v>67721</v>
      </c>
      <c r="AR2013" s="56">
        <v>0</v>
      </c>
      <c r="AS2013" s="56" t="s">
        <v>346</v>
      </c>
      <c r="BB2013" s="56" t="s">
        <v>339</v>
      </c>
      <c r="BC2013" s="56" t="s">
        <v>263</v>
      </c>
      <c r="BD2013" s="56" t="s">
        <v>349</v>
      </c>
      <c r="BE2013" s="56" t="s">
        <v>347</v>
      </c>
      <c r="BF2013" s="56" t="s">
        <v>334</v>
      </c>
      <c r="BG2013" s="56" t="s">
        <v>640</v>
      </c>
      <c r="BH2013" s="56">
        <v>0</v>
      </c>
      <c r="BI2013" s="56">
        <v>0</v>
      </c>
      <c r="BJ2013" s="56">
        <v>1</v>
      </c>
    </row>
    <row r="2014" spans="1:62" hidden="1" x14ac:dyDescent="0.3">
      <c r="A2014" s="56">
        <v>49223563</v>
      </c>
      <c r="B2014" s="86">
        <v>599765</v>
      </c>
      <c r="C2014" s="1">
        <v>42893</v>
      </c>
      <c r="D2014" s="56" t="s">
        <v>634</v>
      </c>
      <c r="E2014" s="56" t="s">
        <v>635</v>
      </c>
      <c r="F2014" s="56" t="s">
        <v>334</v>
      </c>
      <c r="G2014" s="56" t="s">
        <v>335</v>
      </c>
      <c r="H2014" s="56" t="s">
        <v>336</v>
      </c>
      <c r="I2014" s="56" t="s">
        <v>636</v>
      </c>
      <c r="K2014" s="56" t="s">
        <v>337</v>
      </c>
      <c r="L2014" s="56" t="s">
        <v>545</v>
      </c>
      <c r="M2014" s="56" t="s">
        <v>637</v>
      </c>
      <c r="N2014" s="56" t="s">
        <v>1043</v>
      </c>
      <c r="O2014" s="56" t="s">
        <v>943</v>
      </c>
      <c r="P2014" s="1" t="s">
        <v>105</v>
      </c>
      <c r="S2014" s="56">
        <v>135062</v>
      </c>
      <c r="T2014" s="1" t="s">
        <v>642</v>
      </c>
      <c r="U2014" s="56">
        <v>41609</v>
      </c>
      <c r="V2014" s="56">
        <v>42916</v>
      </c>
      <c r="W2014" s="56">
        <v>41579</v>
      </c>
      <c r="X2014" s="56">
        <v>42916</v>
      </c>
      <c r="Y2014" s="56" t="s">
        <v>356</v>
      </c>
      <c r="AA2014" s="56" t="s">
        <v>347</v>
      </c>
      <c r="AB2014" s="56" t="s">
        <v>343</v>
      </c>
      <c r="AC2014" s="56" t="s">
        <v>342</v>
      </c>
      <c r="AD2014" s="56" t="s">
        <v>342</v>
      </c>
      <c r="AE2014" s="56" t="s">
        <v>334</v>
      </c>
      <c r="AF2014" s="56" t="s">
        <v>292</v>
      </c>
      <c r="AG2014" s="56">
        <v>2014</v>
      </c>
      <c r="AH2014" s="56" t="s">
        <v>80</v>
      </c>
      <c r="AI2014" s="56" t="s">
        <v>344</v>
      </c>
      <c r="AJ2014" s="56">
        <v>137</v>
      </c>
      <c r="AM2014" s="56">
        <v>42845</v>
      </c>
      <c r="AN2014" s="56" t="s">
        <v>987</v>
      </c>
      <c r="AO2014" s="1">
        <v>41514</v>
      </c>
      <c r="AP2014" s="56" t="s">
        <v>548</v>
      </c>
      <c r="AQ2014" s="56">
        <v>67721</v>
      </c>
      <c r="AR2014" s="56">
        <v>0</v>
      </c>
      <c r="AS2014" s="56" t="s">
        <v>346</v>
      </c>
      <c r="BB2014" s="56" t="s">
        <v>339</v>
      </c>
      <c r="BC2014" s="56" t="s">
        <v>263</v>
      </c>
      <c r="BD2014" s="56" t="s">
        <v>349</v>
      </c>
      <c r="BE2014" s="56" t="s">
        <v>347</v>
      </c>
      <c r="BF2014" s="56" t="s">
        <v>334</v>
      </c>
      <c r="BG2014" s="56" t="s">
        <v>640</v>
      </c>
      <c r="BH2014" s="56">
        <v>0</v>
      </c>
      <c r="BI2014" s="56">
        <v>0</v>
      </c>
      <c r="BJ2014" s="56">
        <v>1</v>
      </c>
    </row>
    <row r="2015" spans="1:62" hidden="1" x14ac:dyDescent="0.3">
      <c r="A2015" s="56">
        <v>49223561</v>
      </c>
      <c r="B2015" s="86">
        <v>599765</v>
      </c>
      <c r="C2015" s="1">
        <v>42893</v>
      </c>
      <c r="D2015" s="56" t="s">
        <v>634</v>
      </c>
      <c r="E2015" s="56" t="s">
        <v>635</v>
      </c>
      <c r="F2015" s="56" t="s">
        <v>334</v>
      </c>
      <c r="G2015" s="56" t="s">
        <v>335</v>
      </c>
      <c r="H2015" s="56" t="s">
        <v>336</v>
      </c>
      <c r="I2015" s="56" t="s">
        <v>636</v>
      </c>
      <c r="K2015" s="56" t="s">
        <v>337</v>
      </c>
      <c r="L2015" s="56" t="s">
        <v>545</v>
      </c>
      <c r="M2015" s="56" t="s">
        <v>637</v>
      </c>
      <c r="N2015" s="56" t="s">
        <v>1043</v>
      </c>
      <c r="O2015" s="56" t="s">
        <v>943</v>
      </c>
      <c r="P2015" s="1" t="s">
        <v>105</v>
      </c>
      <c r="S2015" s="56">
        <v>135062</v>
      </c>
      <c r="T2015" s="1" t="s">
        <v>642</v>
      </c>
      <c r="U2015" s="56">
        <v>41609</v>
      </c>
      <c r="V2015" s="56">
        <v>42916</v>
      </c>
      <c r="W2015" s="56">
        <v>41579</v>
      </c>
      <c r="X2015" s="56">
        <v>42916</v>
      </c>
      <c r="Y2015" s="56" t="s">
        <v>356</v>
      </c>
      <c r="AA2015" s="56" t="s">
        <v>347</v>
      </c>
      <c r="AB2015" s="56" t="s">
        <v>343</v>
      </c>
      <c r="AC2015" s="56" t="s">
        <v>342</v>
      </c>
      <c r="AD2015" s="56" t="s">
        <v>342</v>
      </c>
      <c r="AE2015" s="56" t="s">
        <v>334</v>
      </c>
      <c r="AF2015" s="56" t="s">
        <v>291</v>
      </c>
      <c r="AG2015" s="56">
        <v>2017</v>
      </c>
      <c r="AH2015" s="56" t="s">
        <v>80</v>
      </c>
      <c r="AI2015" s="56" t="s">
        <v>348</v>
      </c>
      <c r="AJ2015" s="56">
        <v>120</v>
      </c>
      <c r="AK2015" s="1">
        <v>42735</v>
      </c>
      <c r="AM2015" s="56">
        <v>42845</v>
      </c>
      <c r="AN2015" s="56" t="s">
        <v>987</v>
      </c>
      <c r="AO2015" s="1">
        <v>42748</v>
      </c>
      <c r="AP2015" s="56" t="s">
        <v>638</v>
      </c>
      <c r="AQ2015" s="56">
        <v>67721</v>
      </c>
      <c r="AR2015" s="56">
        <v>0</v>
      </c>
      <c r="AS2015" s="56" t="s">
        <v>346</v>
      </c>
      <c r="BB2015" s="56" t="s">
        <v>339</v>
      </c>
      <c r="BC2015" s="56" t="s">
        <v>263</v>
      </c>
      <c r="BD2015" s="56" t="s">
        <v>349</v>
      </c>
      <c r="BE2015" s="56" t="s">
        <v>347</v>
      </c>
      <c r="BF2015" s="56" t="s">
        <v>334</v>
      </c>
      <c r="BG2015" s="56" t="s">
        <v>640</v>
      </c>
      <c r="BH2015" s="56">
        <v>0</v>
      </c>
      <c r="BI2015" s="56">
        <v>0</v>
      </c>
      <c r="BJ2015" s="56">
        <v>1</v>
      </c>
    </row>
    <row r="2016" spans="1:62" hidden="1" x14ac:dyDescent="0.3">
      <c r="A2016" s="56">
        <v>49223562</v>
      </c>
      <c r="B2016" s="86">
        <v>599765</v>
      </c>
      <c r="C2016" s="1">
        <v>42893</v>
      </c>
      <c r="D2016" s="56" t="s">
        <v>634</v>
      </c>
      <c r="E2016" s="56" t="s">
        <v>635</v>
      </c>
      <c r="F2016" s="56" t="s">
        <v>334</v>
      </c>
      <c r="G2016" s="56" t="s">
        <v>335</v>
      </c>
      <c r="H2016" s="56" t="s">
        <v>336</v>
      </c>
      <c r="I2016" s="56" t="s">
        <v>636</v>
      </c>
      <c r="K2016" s="56" t="s">
        <v>337</v>
      </c>
      <c r="L2016" s="56" t="s">
        <v>545</v>
      </c>
      <c r="M2016" s="56" t="s">
        <v>637</v>
      </c>
      <c r="N2016" s="56" t="s">
        <v>1043</v>
      </c>
      <c r="O2016" s="56" t="s">
        <v>943</v>
      </c>
      <c r="P2016" s="1" t="s">
        <v>105</v>
      </c>
      <c r="S2016" s="56">
        <v>135062</v>
      </c>
      <c r="T2016" s="1" t="s">
        <v>642</v>
      </c>
      <c r="U2016" s="56">
        <v>41609</v>
      </c>
      <c r="V2016" s="56">
        <v>42916</v>
      </c>
      <c r="W2016" s="56">
        <v>41579</v>
      </c>
      <c r="X2016" s="56">
        <v>42916</v>
      </c>
      <c r="Y2016" s="56" t="s">
        <v>356</v>
      </c>
      <c r="AA2016" s="56" t="s">
        <v>347</v>
      </c>
      <c r="AB2016" s="56" t="s">
        <v>343</v>
      </c>
      <c r="AC2016" s="56" t="s">
        <v>342</v>
      </c>
      <c r="AD2016" s="56" t="s">
        <v>342</v>
      </c>
      <c r="AE2016" s="56" t="s">
        <v>334</v>
      </c>
      <c r="AF2016" s="56" t="s">
        <v>292</v>
      </c>
      <c r="AG2016" s="56">
        <v>2014</v>
      </c>
      <c r="AH2016" s="56" t="s">
        <v>80</v>
      </c>
      <c r="AI2016" s="56" t="s">
        <v>348</v>
      </c>
      <c r="AJ2016" s="56">
        <v>136</v>
      </c>
      <c r="AM2016" s="56">
        <v>42845</v>
      </c>
      <c r="AN2016" s="56" t="s">
        <v>987</v>
      </c>
      <c r="AO2016" s="1">
        <v>41514</v>
      </c>
      <c r="AP2016" s="56" t="s">
        <v>548</v>
      </c>
      <c r="AQ2016" s="56">
        <v>67721</v>
      </c>
      <c r="AR2016" s="56">
        <v>0</v>
      </c>
      <c r="AS2016" s="56" t="s">
        <v>346</v>
      </c>
      <c r="BB2016" s="56" t="s">
        <v>339</v>
      </c>
      <c r="BC2016" s="56" t="s">
        <v>263</v>
      </c>
      <c r="BD2016" s="56" t="s">
        <v>349</v>
      </c>
      <c r="BE2016" s="56" t="s">
        <v>347</v>
      </c>
      <c r="BF2016" s="56" t="s">
        <v>334</v>
      </c>
      <c r="BG2016" s="56" t="s">
        <v>640</v>
      </c>
      <c r="BH2016" s="56">
        <v>0</v>
      </c>
      <c r="BI2016" s="56">
        <v>0</v>
      </c>
      <c r="BJ2016" s="56">
        <v>1</v>
      </c>
    </row>
    <row r="2017" spans="1:62" hidden="1" x14ac:dyDescent="0.3">
      <c r="A2017" s="56">
        <v>49223567</v>
      </c>
      <c r="B2017" s="86">
        <v>599765</v>
      </c>
      <c r="C2017" s="1">
        <v>42893</v>
      </c>
      <c r="D2017" s="56" t="s">
        <v>634</v>
      </c>
      <c r="E2017" s="56" t="s">
        <v>635</v>
      </c>
      <c r="F2017" s="56" t="s">
        <v>334</v>
      </c>
      <c r="G2017" s="56" t="s">
        <v>335</v>
      </c>
      <c r="H2017" s="56" t="s">
        <v>336</v>
      </c>
      <c r="I2017" s="56" t="s">
        <v>636</v>
      </c>
      <c r="K2017" s="56" t="s">
        <v>337</v>
      </c>
      <c r="L2017" s="56" t="s">
        <v>545</v>
      </c>
      <c r="M2017" s="56" t="s">
        <v>637</v>
      </c>
      <c r="N2017" s="56" t="s">
        <v>1043</v>
      </c>
      <c r="O2017" s="56" t="s">
        <v>943</v>
      </c>
      <c r="P2017" s="1" t="s">
        <v>105</v>
      </c>
      <c r="S2017" s="56">
        <v>135062</v>
      </c>
      <c r="T2017" s="1" t="s">
        <v>642</v>
      </c>
      <c r="U2017" s="56">
        <v>41609</v>
      </c>
      <c r="V2017" s="56">
        <v>42916</v>
      </c>
      <c r="W2017" s="56">
        <v>41579</v>
      </c>
      <c r="X2017" s="56">
        <v>42916</v>
      </c>
      <c r="Y2017" s="56" t="s">
        <v>356</v>
      </c>
      <c r="AA2017" s="56" t="s">
        <v>347</v>
      </c>
      <c r="AB2017" s="56" t="s">
        <v>343</v>
      </c>
      <c r="AC2017" s="56" t="s">
        <v>342</v>
      </c>
      <c r="AD2017" s="56" t="s">
        <v>342</v>
      </c>
      <c r="AE2017" s="56" t="s">
        <v>334</v>
      </c>
      <c r="AF2017" s="56" t="s">
        <v>292</v>
      </c>
      <c r="AG2017" s="56">
        <v>2016</v>
      </c>
      <c r="AH2017" s="56" t="s">
        <v>80</v>
      </c>
      <c r="AI2017" s="56" t="s">
        <v>348</v>
      </c>
      <c r="AJ2017" s="56">
        <v>110</v>
      </c>
      <c r="AM2017" s="56">
        <v>42845</v>
      </c>
      <c r="AN2017" s="56" t="s">
        <v>987</v>
      </c>
      <c r="AO2017" s="1">
        <v>41965</v>
      </c>
      <c r="AP2017" s="56" t="s">
        <v>638</v>
      </c>
      <c r="AQ2017" s="56">
        <v>67721</v>
      </c>
      <c r="AR2017" s="56">
        <v>0</v>
      </c>
      <c r="AS2017" s="56" t="s">
        <v>346</v>
      </c>
      <c r="BB2017" s="56" t="s">
        <v>339</v>
      </c>
      <c r="BC2017" s="56" t="s">
        <v>263</v>
      </c>
      <c r="BD2017" s="56" t="s">
        <v>349</v>
      </c>
      <c r="BE2017" s="56" t="s">
        <v>347</v>
      </c>
      <c r="BF2017" s="56" t="s">
        <v>334</v>
      </c>
      <c r="BG2017" s="56" t="s">
        <v>640</v>
      </c>
      <c r="BH2017" s="56">
        <v>0</v>
      </c>
      <c r="BI2017" s="56">
        <v>0</v>
      </c>
      <c r="BJ2017" s="56">
        <v>1</v>
      </c>
    </row>
    <row r="2018" spans="1:62" hidden="1" x14ac:dyDescent="0.3">
      <c r="A2018" s="56">
        <v>49223564</v>
      </c>
      <c r="B2018" s="86">
        <v>599765</v>
      </c>
      <c r="C2018" s="1">
        <v>42893</v>
      </c>
      <c r="D2018" s="56" t="s">
        <v>634</v>
      </c>
      <c r="E2018" s="56" t="s">
        <v>635</v>
      </c>
      <c r="F2018" s="56" t="s">
        <v>334</v>
      </c>
      <c r="G2018" s="56" t="s">
        <v>335</v>
      </c>
      <c r="H2018" s="56" t="s">
        <v>336</v>
      </c>
      <c r="I2018" s="56" t="s">
        <v>636</v>
      </c>
      <c r="K2018" s="56" t="s">
        <v>337</v>
      </c>
      <c r="L2018" s="56" t="s">
        <v>545</v>
      </c>
      <c r="M2018" s="56" t="s">
        <v>637</v>
      </c>
      <c r="N2018" s="56" t="s">
        <v>1043</v>
      </c>
      <c r="O2018" s="56" t="s">
        <v>943</v>
      </c>
      <c r="P2018" s="1" t="s">
        <v>105</v>
      </c>
      <c r="S2018" s="56">
        <v>135062</v>
      </c>
      <c r="T2018" s="1" t="s">
        <v>642</v>
      </c>
      <c r="U2018" s="56">
        <v>41609</v>
      </c>
      <c r="V2018" s="56">
        <v>42916</v>
      </c>
      <c r="W2018" s="56">
        <v>41579</v>
      </c>
      <c r="X2018" s="56">
        <v>42916</v>
      </c>
      <c r="Y2018" s="56" t="s">
        <v>356</v>
      </c>
      <c r="AA2018" s="56" t="s">
        <v>347</v>
      </c>
      <c r="AB2018" s="56" t="s">
        <v>343</v>
      </c>
      <c r="AC2018" s="56" t="s">
        <v>342</v>
      </c>
      <c r="AD2018" s="56" t="s">
        <v>342</v>
      </c>
      <c r="AE2018" s="56" t="s">
        <v>334</v>
      </c>
      <c r="AF2018" s="56" t="s">
        <v>292</v>
      </c>
      <c r="AG2018" s="56">
        <v>2015</v>
      </c>
      <c r="AH2018" s="56" t="s">
        <v>80</v>
      </c>
      <c r="AI2018" s="56" t="s">
        <v>348</v>
      </c>
      <c r="AJ2018" s="56">
        <v>110</v>
      </c>
      <c r="AM2018" s="56">
        <v>42845</v>
      </c>
      <c r="AN2018" s="56" t="s">
        <v>987</v>
      </c>
      <c r="AO2018" s="1">
        <v>41965</v>
      </c>
      <c r="AP2018" s="56" t="s">
        <v>638</v>
      </c>
      <c r="AQ2018" s="56">
        <v>67721</v>
      </c>
      <c r="AR2018" s="56">
        <v>0</v>
      </c>
      <c r="AS2018" s="56" t="s">
        <v>346</v>
      </c>
      <c r="BB2018" s="56" t="s">
        <v>339</v>
      </c>
      <c r="BC2018" s="56" t="s">
        <v>263</v>
      </c>
      <c r="BD2018" s="56" t="s">
        <v>349</v>
      </c>
      <c r="BE2018" s="56" t="s">
        <v>347</v>
      </c>
      <c r="BF2018" s="56" t="s">
        <v>334</v>
      </c>
      <c r="BG2018" s="56" t="s">
        <v>640</v>
      </c>
      <c r="BH2018" s="56">
        <v>0</v>
      </c>
      <c r="BI2018" s="56">
        <v>0</v>
      </c>
      <c r="BJ2018" s="56">
        <v>1</v>
      </c>
    </row>
    <row r="2019" spans="1:62" hidden="1" x14ac:dyDescent="0.3">
      <c r="A2019" s="56">
        <v>49223566</v>
      </c>
      <c r="B2019" s="86">
        <v>599765</v>
      </c>
      <c r="C2019" s="1">
        <v>42893</v>
      </c>
      <c r="D2019" s="56" t="s">
        <v>634</v>
      </c>
      <c r="E2019" s="56" t="s">
        <v>635</v>
      </c>
      <c r="F2019" s="56" t="s">
        <v>334</v>
      </c>
      <c r="G2019" s="56" t="s">
        <v>335</v>
      </c>
      <c r="H2019" s="56" t="s">
        <v>336</v>
      </c>
      <c r="I2019" s="56" t="s">
        <v>636</v>
      </c>
      <c r="K2019" s="56" t="s">
        <v>337</v>
      </c>
      <c r="L2019" s="56" t="s">
        <v>545</v>
      </c>
      <c r="M2019" s="56" t="s">
        <v>637</v>
      </c>
      <c r="N2019" s="56" t="s">
        <v>1043</v>
      </c>
      <c r="O2019" s="56" t="s">
        <v>943</v>
      </c>
      <c r="P2019" s="1" t="s">
        <v>105</v>
      </c>
      <c r="S2019" s="56">
        <v>135062</v>
      </c>
      <c r="T2019" s="1" t="s">
        <v>642</v>
      </c>
      <c r="U2019" s="56">
        <v>41609</v>
      </c>
      <c r="V2019" s="56">
        <v>42916</v>
      </c>
      <c r="W2019" s="56">
        <v>41579</v>
      </c>
      <c r="X2019" s="56">
        <v>42916</v>
      </c>
      <c r="Y2019" s="56" t="s">
        <v>356</v>
      </c>
      <c r="AA2019" s="56" t="s">
        <v>347</v>
      </c>
      <c r="AB2019" s="56" t="s">
        <v>343</v>
      </c>
      <c r="AC2019" s="56" t="s">
        <v>342</v>
      </c>
      <c r="AD2019" s="56" t="s">
        <v>342</v>
      </c>
      <c r="AE2019" s="56" t="s">
        <v>334</v>
      </c>
      <c r="AF2019" s="56" t="s">
        <v>292</v>
      </c>
      <c r="AG2019" s="56">
        <v>2015</v>
      </c>
      <c r="AH2019" s="56" t="s">
        <v>80</v>
      </c>
      <c r="AI2019" s="56" t="s">
        <v>344</v>
      </c>
      <c r="AJ2019" s="56">
        <v>105</v>
      </c>
      <c r="AM2019" s="56">
        <v>42845</v>
      </c>
      <c r="AN2019" s="56" t="s">
        <v>987</v>
      </c>
      <c r="AO2019" s="1">
        <v>41965</v>
      </c>
      <c r="AP2019" s="56" t="s">
        <v>638</v>
      </c>
      <c r="AQ2019" s="56">
        <v>67721</v>
      </c>
      <c r="AR2019" s="56">
        <v>0</v>
      </c>
      <c r="AS2019" s="56" t="s">
        <v>346</v>
      </c>
      <c r="BB2019" s="56" t="s">
        <v>339</v>
      </c>
      <c r="BC2019" s="56" t="s">
        <v>263</v>
      </c>
      <c r="BD2019" s="56" t="s">
        <v>349</v>
      </c>
      <c r="BE2019" s="56" t="s">
        <v>347</v>
      </c>
      <c r="BF2019" s="56" t="s">
        <v>334</v>
      </c>
      <c r="BG2019" s="56" t="s">
        <v>640</v>
      </c>
      <c r="BH2019" s="56">
        <v>0</v>
      </c>
      <c r="BI2019" s="56">
        <v>0</v>
      </c>
      <c r="BJ2019" s="56">
        <v>1</v>
      </c>
    </row>
    <row r="2020" spans="1:62" hidden="1" x14ac:dyDescent="0.3">
      <c r="A2020" s="56">
        <v>49223576</v>
      </c>
      <c r="B2020" s="86">
        <v>599765</v>
      </c>
      <c r="C2020" s="1">
        <v>42893</v>
      </c>
      <c r="D2020" s="56" t="s">
        <v>634</v>
      </c>
      <c r="E2020" s="56" t="s">
        <v>635</v>
      </c>
      <c r="F2020" s="56" t="s">
        <v>334</v>
      </c>
      <c r="G2020" s="56" t="s">
        <v>335</v>
      </c>
      <c r="H2020" s="56" t="s">
        <v>336</v>
      </c>
      <c r="I2020" s="56" t="s">
        <v>636</v>
      </c>
      <c r="K2020" s="56" t="s">
        <v>337</v>
      </c>
      <c r="L2020" s="56" t="s">
        <v>545</v>
      </c>
      <c r="M2020" s="56" t="s">
        <v>637</v>
      </c>
      <c r="N2020" s="56" t="s">
        <v>1043</v>
      </c>
      <c r="O2020" s="56" t="s">
        <v>943</v>
      </c>
      <c r="P2020" s="1" t="s">
        <v>110</v>
      </c>
      <c r="Q2020" s="56" t="s">
        <v>241</v>
      </c>
      <c r="R2020" s="56" t="s">
        <v>339</v>
      </c>
      <c r="S2020" s="56">
        <v>161121</v>
      </c>
      <c r="T2020" s="1" t="s">
        <v>644</v>
      </c>
      <c r="U2020" s="56">
        <v>41609</v>
      </c>
      <c r="V2020" s="56">
        <v>42916</v>
      </c>
      <c r="W2020" s="56">
        <v>41579</v>
      </c>
      <c r="X2020" s="56">
        <v>42916</v>
      </c>
      <c r="Y2020" s="56" t="s">
        <v>340</v>
      </c>
      <c r="Z2020" s="56" t="s">
        <v>341</v>
      </c>
      <c r="AA2020" s="56" t="s">
        <v>347</v>
      </c>
      <c r="AB2020" s="56" t="s">
        <v>343</v>
      </c>
      <c r="AC2020" s="56" t="s">
        <v>342</v>
      </c>
      <c r="AD2020" s="56" t="s">
        <v>347</v>
      </c>
      <c r="AE2020" s="56" t="s">
        <v>334</v>
      </c>
      <c r="AF2020" s="56" t="s">
        <v>291</v>
      </c>
      <c r="AG2020" s="56">
        <v>2015</v>
      </c>
      <c r="AH2020" s="56" t="s">
        <v>80</v>
      </c>
      <c r="AI2020" s="56" t="s">
        <v>344</v>
      </c>
      <c r="AJ2020" s="56">
        <v>17111</v>
      </c>
      <c r="AK2020" s="1">
        <v>42185</v>
      </c>
      <c r="AM2020" s="56">
        <v>42845</v>
      </c>
      <c r="AN2020" s="56" t="s">
        <v>987</v>
      </c>
      <c r="AO2020" s="1">
        <v>42216</v>
      </c>
      <c r="AP2020" s="56" t="s">
        <v>639</v>
      </c>
      <c r="AQ2020" s="56">
        <v>70001</v>
      </c>
      <c r="AR2020" s="56">
        <v>0</v>
      </c>
      <c r="AS2020" s="56" t="s">
        <v>346</v>
      </c>
      <c r="BB2020" s="56" t="s">
        <v>339</v>
      </c>
      <c r="BC2020" s="56" t="s">
        <v>263</v>
      </c>
      <c r="BD2020" s="56" t="s">
        <v>349</v>
      </c>
      <c r="BE2020" s="56" t="s">
        <v>347</v>
      </c>
      <c r="BF2020" s="56" t="s">
        <v>334</v>
      </c>
      <c r="BG2020" s="56" t="s">
        <v>640</v>
      </c>
      <c r="BH2020" s="56">
        <v>0</v>
      </c>
      <c r="BI2020" s="56">
        <v>0</v>
      </c>
      <c r="BJ2020" s="56">
        <v>1</v>
      </c>
    </row>
    <row r="2021" spans="1:62" hidden="1" x14ac:dyDescent="0.3">
      <c r="A2021" s="56">
        <v>49223572</v>
      </c>
      <c r="B2021" s="86">
        <v>599765</v>
      </c>
      <c r="C2021" s="1">
        <v>42893</v>
      </c>
      <c r="D2021" s="56" t="s">
        <v>634</v>
      </c>
      <c r="E2021" s="56" t="s">
        <v>635</v>
      </c>
      <c r="F2021" s="56" t="s">
        <v>334</v>
      </c>
      <c r="G2021" s="56" t="s">
        <v>335</v>
      </c>
      <c r="H2021" s="56" t="s">
        <v>336</v>
      </c>
      <c r="I2021" s="56" t="s">
        <v>636</v>
      </c>
      <c r="K2021" s="56" t="s">
        <v>337</v>
      </c>
      <c r="L2021" s="56" t="s">
        <v>545</v>
      </c>
      <c r="M2021" s="56" t="s">
        <v>637</v>
      </c>
      <c r="N2021" s="56" t="s">
        <v>1043</v>
      </c>
      <c r="O2021" s="56" t="s">
        <v>943</v>
      </c>
      <c r="P2021" s="1" t="s">
        <v>110</v>
      </c>
      <c r="Q2021" s="56" t="s">
        <v>241</v>
      </c>
      <c r="R2021" s="56" t="s">
        <v>339</v>
      </c>
      <c r="S2021" s="56">
        <v>161121</v>
      </c>
      <c r="T2021" s="1" t="s">
        <v>644</v>
      </c>
      <c r="U2021" s="56">
        <v>41609</v>
      </c>
      <c r="V2021" s="56">
        <v>42916</v>
      </c>
      <c r="W2021" s="56">
        <v>41579</v>
      </c>
      <c r="X2021" s="56">
        <v>42916</v>
      </c>
      <c r="Y2021" s="56" t="s">
        <v>340</v>
      </c>
      <c r="Z2021" s="56" t="s">
        <v>341</v>
      </c>
      <c r="AA2021" s="56" t="s">
        <v>347</v>
      </c>
      <c r="AB2021" s="56" t="s">
        <v>343</v>
      </c>
      <c r="AC2021" s="56" t="s">
        <v>342</v>
      </c>
      <c r="AD2021" s="56" t="s">
        <v>347</v>
      </c>
      <c r="AE2021" s="56" t="s">
        <v>334</v>
      </c>
      <c r="AF2021" s="56" t="s">
        <v>224</v>
      </c>
      <c r="AG2021" s="56">
        <v>2014</v>
      </c>
      <c r="AH2021" s="56" t="s">
        <v>80</v>
      </c>
      <c r="AI2021" s="56" t="s">
        <v>339</v>
      </c>
      <c r="AJ2021" s="56">
        <v>0</v>
      </c>
      <c r="AM2021" s="56">
        <v>42845</v>
      </c>
      <c r="AN2021" s="56" t="s">
        <v>987</v>
      </c>
      <c r="AO2021" s="1">
        <v>41964</v>
      </c>
      <c r="AP2021" s="56" t="s">
        <v>638</v>
      </c>
      <c r="AQ2021" s="56">
        <v>70001</v>
      </c>
      <c r="AR2021" s="56">
        <v>0</v>
      </c>
      <c r="AS2021" s="56" t="s">
        <v>346</v>
      </c>
      <c r="BB2021" s="56" t="s">
        <v>339</v>
      </c>
      <c r="BC2021" s="56" t="s">
        <v>263</v>
      </c>
      <c r="BD2021" s="56" t="s">
        <v>349</v>
      </c>
      <c r="BE2021" s="56" t="s">
        <v>347</v>
      </c>
      <c r="BF2021" s="56" t="s">
        <v>334</v>
      </c>
      <c r="BG2021" s="56" t="s">
        <v>640</v>
      </c>
      <c r="BH2021" s="56">
        <v>0</v>
      </c>
      <c r="BI2021" s="56">
        <v>0</v>
      </c>
      <c r="BJ2021" s="56">
        <v>1</v>
      </c>
    </row>
    <row r="2022" spans="1:62" hidden="1" x14ac:dyDescent="0.3">
      <c r="A2022" s="56">
        <v>49223570</v>
      </c>
      <c r="B2022" s="86">
        <v>599765</v>
      </c>
      <c r="C2022" s="1">
        <v>42893</v>
      </c>
      <c r="D2022" s="56" t="s">
        <v>634</v>
      </c>
      <c r="E2022" s="56" t="s">
        <v>635</v>
      </c>
      <c r="F2022" s="56" t="s">
        <v>334</v>
      </c>
      <c r="G2022" s="56" t="s">
        <v>335</v>
      </c>
      <c r="H2022" s="56" t="s">
        <v>336</v>
      </c>
      <c r="I2022" s="56" t="s">
        <v>636</v>
      </c>
      <c r="K2022" s="56" t="s">
        <v>337</v>
      </c>
      <c r="L2022" s="56" t="s">
        <v>545</v>
      </c>
      <c r="M2022" s="56" t="s">
        <v>637</v>
      </c>
      <c r="N2022" s="56" t="s">
        <v>1043</v>
      </c>
      <c r="O2022" s="56" t="s">
        <v>943</v>
      </c>
      <c r="P2022" s="1" t="s">
        <v>105</v>
      </c>
      <c r="S2022" s="56">
        <v>135062</v>
      </c>
      <c r="T2022" s="1" t="s">
        <v>642</v>
      </c>
      <c r="U2022" s="56">
        <v>41609</v>
      </c>
      <c r="V2022" s="56">
        <v>42916</v>
      </c>
      <c r="W2022" s="56">
        <v>41579</v>
      </c>
      <c r="X2022" s="56">
        <v>42916</v>
      </c>
      <c r="Y2022" s="56" t="s">
        <v>356</v>
      </c>
      <c r="AA2022" s="56" t="s">
        <v>347</v>
      </c>
      <c r="AB2022" s="56" t="s">
        <v>343</v>
      </c>
      <c r="AC2022" s="56" t="s">
        <v>342</v>
      </c>
      <c r="AD2022" s="56" t="s">
        <v>342</v>
      </c>
      <c r="AE2022" s="56" t="s">
        <v>334</v>
      </c>
      <c r="AF2022" s="56" t="s">
        <v>292</v>
      </c>
      <c r="AG2022" s="56">
        <v>2017</v>
      </c>
      <c r="AH2022" s="56" t="s">
        <v>80</v>
      </c>
      <c r="AI2022" s="56" t="s">
        <v>348</v>
      </c>
      <c r="AJ2022" s="56">
        <v>115</v>
      </c>
      <c r="AM2022" s="56">
        <v>42845</v>
      </c>
      <c r="AN2022" s="56" t="s">
        <v>987</v>
      </c>
      <c r="AO2022" s="1">
        <v>41965</v>
      </c>
      <c r="AP2022" s="56" t="s">
        <v>638</v>
      </c>
      <c r="AQ2022" s="56">
        <v>67721</v>
      </c>
      <c r="AR2022" s="56">
        <v>0</v>
      </c>
      <c r="AS2022" s="56" t="s">
        <v>346</v>
      </c>
      <c r="BB2022" s="56" t="s">
        <v>339</v>
      </c>
      <c r="BC2022" s="56" t="s">
        <v>263</v>
      </c>
      <c r="BD2022" s="56" t="s">
        <v>349</v>
      </c>
      <c r="BE2022" s="56" t="s">
        <v>347</v>
      </c>
      <c r="BF2022" s="56" t="s">
        <v>334</v>
      </c>
      <c r="BG2022" s="56" t="s">
        <v>640</v>
      </c>
      <c r="BH2022" s="56">
        <v>0</v>
      </c>
      <c r="BI2022" s="56">
        <v>0</v>
      </c>
      <c r="BJ2022" s="56">
        <v>1</v>
      </c>
    </row>
    <row r="2023" spans="1:62" hidden="1" x14ac:dyDescent="0.3">
      <c r="A2023" s="56">
        <v>49223571</v>
      </c>
      <c r="B2023" s="86">
        <v>599765</v>
      </c>
      <c r="C2023" s="1">
        <v>42893</v>
      </c>
      <c r="D2023" s="56" t="s">
        <v>634</v>
      </c>
      <c r="E2023" s="56" t="s">
        <v>635</v>
      </c>
      <c r="F2023" s="56" t="s">
        <v>334</v>
      </c>
      <c r="G2023" s="56" t="s">
        <v>335</v>
      </c>
      <c r="H2023" s="56" t="s">
        <v>336</v>
      </c>
      <c r="I2023" s="56" t="s">
        <v>636</v>
      </c>
      <c r="K2023" s="56" t="s">
        <v>337</v>
      </c>
      <c r="L2023" s="56" t="s">
        <v>545</v>
      </c>
      <c r="M2023" s="56" t="s">
        <v>637</v>
      </c>
      <c r="N2023" s="56" t="s">
        <v>1043</v>
      </c>
      <c r="O2023" s="56" t="s">
        <v>943</v>
      </c>
      <c r="P2023" s="1" t="s">
        <v>105</v>
      </c>
      <c r="S2023" s="56">
        <v>135062</v>
      </c>
      <c r="T2023" s="1" t="s">
        <v>642</v>
      </c>
      <c r="U2023" s="56">
        <v>41609</v>
      </c>
      <c r="V2023" s="56">
        <v>42916</v>
      </c>
      <c r="W2023" s="56">
        <v>41579</v>
      </c>
      <c r="X2023" s="56">
        <v>42916</v>
      </c>
      <c r="Y2023" s="56" t="s">
        <v>356</v>
      </c>
      <c r="AA2023" s="56" t="s">
        <v>347</v>
      </c>
      <c r="AB2023" s="56" t="s">
        <v>343</v>
      </c>
      <c r="AC2023" s="56" t="s">
        <v>342</v>
      </c>
      <c r="AD2023" s="56" t="s">
        <v>342</v>
      </c>
      <c r="AE2023" s="56" t="s">
        <v>334</v>
      </c>
      <c r="AF2023" s="56" t="s">
        <v>292</v>
      </c>
      <c r="AG2023" s="56">
        <v>2017</v>
      </c>
      <c r="AH2023" s="56" t="s">
        <v>80</v>
      </c>
      <c r="AI2023" s="56" t="s">
        <v>344</v>
      </c>
      <c r="AJ2023" s="56">
        <v>115</v>
      </c>
      <c r="AM2023" s="56">
        <v>42845</v>
      </c>
      <c r="AN2023" s="56" t="s">
        <v>987</v>
      </c>
      <c r="AO2023" s="1">
        <v>42870</v>
      </c>
      <c r="AP2023" s="56" t="s">
        <v>987</v>
      </c>
      <c r="AQ2023" s="56">
        <v>67721</v>
      </c>
      <c r="AR2023" s="56">
        <v>0</v>
      </c>
      <c r="AS2023" s="56" t="s">
        <v>346</v>
      </c>
      <c r="BB2023" s="56" t="s">
        <v>339</v>
      </c>
      <c r="BC2023" s="56" t="s">
        <v>263</v>
      </c>
      <c r="BD2023" s="56" t="s">
        <v>349</v>
      </c>
      <c r="BE2023" s="56" t="s">
        <v>347</v>
      </c>
      <c r="BF2023" s="56" t="s">
        <v>334</v>
      </c>
      <c r="BG2023" s="56" t="s">
        <v>640</v>
      </c>
      <c r="BH2023" s="56">
        <v>0</v>
      </c>
      <c r="BI2023" s="56">
        <v>0</v>
      </c>
      <c r="BJ2023" s="56">
        <v>1</v>
      </c>
    </row>
    <row r="2024" spans="1:62" hidden="1" x14ac:dyDescent="0.3">
      <c r="A2024" s="56">
        <v>49223575</v>
      </c>
      <c r="B2024" s="86">
        <v>599765</v>
      </c>
      <c r="C2024" s="1">
        <v>42893</v>
      </c>
      <c r="D2024" s="56" t="s">
        <v>634</v>
      </c>
      <c r="E2024" s="56" t="s">
        <v>635</v>
      </c>
      <c r="F2024" s="56" t="s">
        <v>334</v>
      </c>
      <c r="G2024" s="56" t="s">
        <v>335</v>
      </c>
      <c r="H2024" s="56" t="s">
        <v>336</v>
      </c>
      <c r="I2024" s="56" t="s">
        <v>636</v>
      </c>
      <c r="K2024" s="56" t="s">
        <v>337</v>
      </c>
      <c r="L2024" s="56" t="s">
        <v>545</v>
      </c>
      <c r="M2024" s="56" t="s">
        <v>637</v>
      </c>
      <c r="N2024" s="56" t="s">
        <v>1043</v>
      </c>
      <c r="O2024" s="56" t="s">
        <v>943</v>
      </c>
      <c r="P2024" s="1" t="s">
        <v>110</v>
      </c>
      <c r="Q2024" s="56" t="s">
        <v>241</v>
      </c>
      <c r="R2024" s="56" t="s">
        <v>339</v>
      </c>
      <c r="S2024" s="56">
        <v>161121</v>
      </c>
      <c r="T2024" s="1" t="s">
        <v>644</v>
      </c>
      <c r="U2024" s="56">
        <v>41609</v>
      </c>
      <c r="V2024" s="56">
        <v>42916</v>
      </c>
      <c r="W2024" s="56">
        <v>41579</v>
      </c>
      <c r="X2024" s="56">
        <v>42916</v>
      </c>
      <c r="Y2024" s="56" t="s">
        <v>340</v>
      </c>
      <c r="Z2024" s="56" t="s">
        <v>341</v>
      </c>
      <c r="AA2024" s="56" t="s">
        <v>347</v>
      </c>
      <c r="AB2024" s="56" t="s">
        <v>343</v>
      </c>
      <c r="AC2024" s="56" t="s">
        <v>342</v>
      </c>
      <c r="AD2024" s="56" t="s">
        <v>347</v>
      </c>
      <c r="AE2024" s="56" t="s">
        <v>334</v>
      </c>
      <c r="AF2024" s="56" t="s">
        <v>291</v>
      </c>
      <c r="AG2024" s="56">
        <v>2015</v>
      </c>
      <c r="AH2024" s="56" t="s">
        <v>80</v>
      </c>
      <c r="AI2024" s="56" t="s">
        <v>348</v>
      </c>
      <c r="AJ2024" s="56">
        <v>17125</v>
      </c>
      <c r="AK2024" s="1">
        <v>42004</v>
      </c>
      <c r="AL2024" s="56" t="s">
        <v>645</v>
      </c>
      <c r="AM2024" s="56">
        <v>42845</v>
      </c>
      <c r="AN2024" s="56" t="s">
        <v>987</v>
      </c>
      <c r="AO2024" s="1">
        <v>42039</v>
      </c>
      <c r="AP2024" s="56" t="s">
        <v>638</v>
      </c>
      <c r="AQ2024" s="56">
        <v>70001</v>
      </c>
      <c r="AR2024" s="56">
        <v>0</v>
      </c>
      <c r="AS2024" s="56" t="s">
        <v>346</v>
      </c>
      <c r="BB2024" s="56" t="s">
        <v>339</v>
      </c>
      <c r="BC2024" s="56" t="s">
        <v>263</v>
      </c>
      <c r="BD2024" s="56" t="s">
        <v>349</v>
      </c>
      <c r="BE2024" s="56" t="s">
        <v>347</v>
      </c>
      <c r="BF2024" s="56" t="s">
        <v>334</v>
      </c>
      <c r="BG2024" s="56" t="s">
        <v>640</v>
      </c>
      <c r="BH2024" s="56">
        <v>0</v>
      </c>
      <c r="BI2024" s="56">
        <v>0</v>
      </c>
      <c r="BJ2024" s="56">
        <v>1</v>
      </c>
    </row>
    <row r="2025" spans="1:62" hidden="1" x14ac:dyDescent="0.3">
      <c r="A2025" s="56">
        <v>49223573</v>
      </c>
      <c r="B2025" s="86">
        <v>599765</v>
      </c>
      <c r="C2025" s="1">
        <v>42893</v>
      </c>
      <c r="D2025" s="56" t="s">
        <v>634</v>
      </c>
      <c r="E2025" s="56" t="s">
        <v>635</v>
      </c>
      <c r="F2025" s="56" t="s">
        <v>334</v>
      </c>
      <c r="G2025" s="56" t="s">
        <v>335</v>
      </c>
      <c r="H2025" s="56" t="s">
        <v>336</v>
      </c>
      <c r="I2025" s="56" t="s">
        <v>636</v>
      </c>
      <c r="K2025" s="56" t="s">
        <v>337</v>
      </c>
      <c r="L2025" s="56" t="s">
        <v>545</v>
      </c>
      <c r="M2025" s="56" t="s">
        <v>637</v>
      </c>
      <c r="N2025" s="56" t="s">
        <v>1043</v>
      </c>
      <c r="O2025" s="56" t="s">
        <v>943</v>
      </c>
      <c r="P2025" s="1" t="s">
        <v>110</v>
      </c>
      <c r="Q2025" s="56" t="s">
        <v>241</v>
      </c>
      <c r="R2025" s="56" t="s">
        <v>339</v>
      </c>
      <c r="S2025" s="56">
        <v>161121</v>
      </c>
      <c r="T2025" s="1" t="s">
        <v>644</v>
      </c>
      <c r="U2025" s="56">
        <v>41609</v>
      </c>
      <c r="V2025" s="56">
        <v>42916</v>
      </c>
      <c r="W2025" s="56">
        <v>41579</v>
      </c>
      <c r="X2025" s="56">
        <v>42916</v>
      </c>
      <c r="Y2025" s="56" t="s">
        <v>340</v>
      </c>
      <c r="Z2025" s="56" t="s">
        <v>341</v>
      </c>
      <c r="AA2025" s="56" t="s">
        <v>347</v>
      </c>
      <c r="AB2025" s="56" t="s">
        <v>343</v>
      </c>
      <c r="AC2025" s="56" t="s">
        <v>342</v>
      </c>
      <c r="AD2025" s="56" t="s">
        <v>347</v>
      </c>
      <c r="AE2025" s="56" t="s">
        <v>334</v>
      </c>
      <c r="AF2025" s="56" t="s">
        <v>291</v>
      </c>
      <c r="AG2025" s="56">
        <v>2014</v>
      </c>
      <c r="AH2025" s="56" t="s">
        <v>80</v>
      </c>
      <c r="AI2025" s="56" t="s">
        <v>348</v>
      </c>
      <c r="AJ2025" s="56">
        <v>0</v>
      </c>
      <c r="AK2025" s="1">
        <v>41639</v>
      </c>
      <c r="AM2025" s="56">
        <v>42845</v>
      </c>
      <c r="AN2025" s="56" t="s">
        <v>987</v>
      </c>
      <c r="AO2025" s="1">
        <v>41829</v>
      </c>
      <c r="AP2025" s="56" t="s">
        <v>638</v>
      </c>
      <c r="AQ2025" s="56">
        <v>70001</v>
      </c>
      <c r="AR2025" s="56">
        <v>0</v>
      </c>
      <c r="AS2025" s="56" t="s">
        <v>346</v>
      </c>
      <c r="BB2025" s="56" t="s">
        <v>339</v>
      </c>
      <c r="BC2025" s="56" t="s">
        <v>263</v>
      </c>
      <c r="BD2025" s="56" t="s">
        <v>349</v>
      </c>
      <c r="BE2025" s="56" t="s">
        <v>347</v>
      </c>
      <c r="BF2025" s="56" t="s">
        <v>334</v>
      </c>
      <c r="BG2025" s="56" t="s">
        <v>640</v>
      </c>
      <c r="BH2025" s="56">
        <v>0</v>
      </c>
      <c r="BI2025" s="56">
        <v>0</v>
      </c>
      <c r="BJ2025" s="56">
        <v>1</v>
      </c>
    </row>
    <row r="2026" spans="1:62" hidden="1" x14ac:dyDescent="0.3">
      <c r="A2026" s="56">
        <v>49223574</v>
      </c>
      <c r="B2026" s="86">
        <v>599765</v>
      </c>
      <c r="C2026" s="1">
        <v>42893</v>
      </c>
      <c r="D2026" s="56" t="s">
        <v>634</v>
      </c>
      <c r="E2026" s="56" t="s">
        <v>635</v>
      </c>
      <c r="F2026" s="56" t="s">
        <v>334</v>
      </c>
      <c r="G2026" s="56" t="s">
        <v>335</v>
      </c>
      <c r="H2026" s="56" t="s">
        <v>336</v>
      </c>
      <c r="I2026" s="56" t="s">
        <v>636</v>
      </c>
      <c r="K2026" s="56" t="s">
        <v>337</v>
      </c>
      <c r="L2026" s="56" t="s">
        <v>545</v>
      </c>
      <c r="M2026" s="56" t="s">
        <v>637</v>
      </c>
      <c r="N2026" s="56" t="s">
        <v>1043</v>
      </c>
      <c r="O2026" s="56" t="s">
        <v>943</v>
      </c>
      <c r="P2026" s="1" t="s">
        <v>110</v>
      </c>
      <c r="Q2026" s="56" t="s">
        <v>241</v>
      </c>
      <c r="R2026" s="56" t="s">
        <v>339</v>
      </c>
      <c r="S2026" s="56">
        <v>161121</v>
      </c>
      <c r="T2026" s="1" t="s">
        <v>644</v>
      </c>
      <c r="U2026" s="56">
        <v>41609</v>
      </c>
      <c r="V2026" s="56">
        <v>42916</v>
      </c>
      <c r="W2026" s="56">
        <v>41579</v>
      </c>
      <c r="X2026" s="56">
        <v>42916</v>
      </c>
      <c r="Y2026" s="56" t="s">
        <v>340</v>
      </c>
      <c r="Z2026" s="56" t="s">
        <v>341</v>
      </c>
      <c r="AA2026" s="56" t="s">
        <v>347</v>
      </c>
      <c r="AB2026" s="56" t="s">
        <v>343</v>
      </c>
      <c r="AC2026" s="56" t="s">
        <v>342</v>
      </c>
      <c r="AD2026" s="56" t="s">
        <v>347</v>
      </c>
      <c r="AE2026" s="56" t="s">
        <v>334</v>
      </c>
      <c r="AF2026" s="56" t="s">
        <v>291</v>
      </c>
      <c r="AG2026" s="56">
        <v>2014</v>
      </c>
      <c r="AH2026" s="56" t="s">
        <v>80</v>
      </c>
      <c r="AI2026" s="56" t="s">
        <v>344</v>
      </c>
      <c r="AJ2026" s="56">
        <v>577</v>
      </c>
      <c r="AK2026" s="1">
        <v>41820</v>
      </c>
      <c r="AM2026" s="56">
        <v>42845</v>
      </c>
      <c r="AN2026" s="56" t="s">
        <v>987</v>
      </c>
      <c r="AO2026" s="1">
        <v>41829</v>
      </c>
      <c r="AP2026" s="56" t="s">
        <v>638</v>
      </c>
      <c r="AQ2026" s="56">
        <v>70001</v>
      </c>
      <c r="AR2026" s="56">
        <v>0</v>
      </c>
      <c r="AS2026" s="56" t="s">
        <v>346</v>
      </c>
      <c r="BB2026" s="56" t="s">
        <v>339</v>
      </c>
      <c r="BC2026" s="56" t="s">
        <v>263</v>
      </c>
      <c r="BD2026" s="56" t="s">
        <v>349</v>
      </c>
      <c r="BE2026" s="56" t="s">
        <v>347</v>
      </c>
      <c r="BF2026" s="56" t="s">
        <v>334</v>
      </c>
      <c r="BG2026" s="56" t="s">
        <v>640</v>
      </c>
      <c r="BH2026" s="56">
        <v>0</v>
      </c>
      <c r="BI2026" s="56">
        <v>0</v>
      </c>
      <c r="BJ2026" s="56">
        <v>1</v>
      </c>
    </row>
    <row r="2027" spans="1:62" hidden="1" x14ac:dyDescent="0.3">
      <c r="A2027" s="56">
        <v>49223592</v>
      </c>
      <c r="B2027" s="86">
        <v>599765</v>
      </c>
      <c r="C2027" s="1">
        <v>42893</v>
      </c>
      <c r="D2027" s="56" t="s">
        <v>634</v>
      </c>
      <c r="E2027" s="56" t="s">
        <v>635</v>
      </c>
      <c r="F2027" s="56" t="s">
        <v>334</v>
      </c>
      <c r="G2027" s="56" t="s">
        <v>335</v>
      </c>
      <c r="H2027" s="56" t="s">
        <v>336</v>
      </c>
      <c r="I2027" s="56" t="s">
        <v>636</v>
      </c>
      <c r="K2027" s="56" t="s">
        <v>337</v>
      </c>
      <c r="L2027" s="56" t="s">
        <v>545</v>
      </c>
      <c r="M2027" s="56" t="s">
        <v>637</v>
      </c>
      <c r="N2027" s="56" t="s">
        <v>1043</v>
      </c>
      <c r="O2027" s="56" t="s">
        <v>943</v>
      </c>
      <c r="P2027" s="1" t="s">
        <v>110</v>
      </c>
      <c r="Q2027" s="56" t="s">
        <v>241</v>
      </c>
      <c r="R2027" s="56" t="s">
        <v>339</v>
      </c>
      <c r="S2027" s="56">
        <v>160983</v>
      </c>
      <c r="T2027" s="1" t="s">
        <v>641</v>
      </c>
      <c r="U2027" s="56">
        <v>41609</v>
      </c>
      <c r="V2027" s="56">
        <v>42916</v>
      </c>
      <c r="W2027" s="56">
        <v>41579</v>
      </c>
      <c r="X2027" s="56">
        <v>42916</v>
      </c>
      <c r="Y2027" s="56" t="s">
        <v>356</v>
      </c>
      <c r="Z2027" s="56" t="s">
        <v>341</v>
      </c>
      <c r="AA2027" s="56" t="s">
        <v>347</v>
      </c>
      <c r="AB2027" s="56" t="s">
        <v>343</v>
      </c>
      <c r="AC2027" s="56" t="s">
        <v>342</v>
      </c>
      <c r="AD2027" s="56" t="s">
        <v>347</v>
      </c>
      <c r="AE2027" s="56" t="s">
        <v>334</v>
      </c>
      <c r="AF2027" s="56" t="s">
        <v>291</v>
      </c>
      <c r="AG2027" s="56">
        <v>2015</v>
      </c>
      <c r="AH2027" s="56" t="s">
        <v>80</v>
      </c>
      <c r="AI2027" s="56" t="s">
        <v>344</v>
      </c>
      <c r="AJ2027" s="56">
        <v>36111</v>
      </c>
      <c r="AK2027" s="1">
        <v>42185</v>
      </c>
      <c r="AM2027" s="56">
        <v>42845</v>
      </c>
      <c r="AN2027" s="56" t="s">
        <v>987</v>
      </c>
      <c r="AO2027" s="1">
        <v>42216</v>
      </c>
      <c r="AP2027" s="56" t="s">
        <v>639</v>
      </c>
      <c r="AQ2027" s="56">
        <v>69961</v>
      </c>
      <c r="AR2027" s="56">
        <v>0</v>
      </c>
      <c r="AS2027" s="56" t="s">
        <v>346</v>
      </c>
      <c r="BB2027" s="56" t="s">
        <v>339</v>
      </c>
      <c r="BC2027" s="56" t="s">
        <v>263</v>
      </c>
      <c r="BD2027" s="56" t="s">
        <v>349</v>
      </c>
      <c r="BE2027" s="56" t="s">
        <v>347</v>
      </c>
      <c r="BF2027" s="56" t="s">
        <v>334</v>
      </c>
      <c r="BG2027" s="56" t="s">
        <v>640</v>
      </c>
      <c r="BH2027" s="56">
        <v>0</v>
      </c>
      <c r="BI2027" s="56">
        <v>0</v>
      </c>
      <c r="BJ2027" s="56">
        <v>1</v>
      </c>
    </row>
    <row r="2028" spans="1:62" hidden="1" x14ac:dyDescent="0.3">
      <c r="A2028" s="56">
        <v>49223584</v>
      </c>
      <c r="B2028" s="86">
        <v>599765</v>
      </c>
      <c r="C2028" s="1">
        <v>42893</v>
      </c>
      <c r="D2028" s="56" t="s">
        <v>634</v>
      </c>
      <c r="E2028" s="56" t="s">
        <v>635</v>
      </c>
      <c r="F2028" s="56" t="s">
        <v>334</v>
      </c>
      <c r="G2028" s="56" t="s">
        <v>335</v>
      </c>
      <c r="H2028" s="56" t="s">
        <v>336</v>
      </c>
      <c r="I2028" s="56" t="s">
        <v>636</v>
      </c>
      <c r="K2028" s="56" t="s">
        <v>337</v>
      </c>
      <c r="L2028" s="56" t="s">
        <v>545</v>
      </c>
      <c r="M2028" s="56" t="s">
        <v>637</v>
      </c>
      <c r="N2028" s="56" t="s">
        <v>1043</v>
      </c>
      <c r="O2028" s="56" t="s">
        <v>943</v>
      </c>
      <c r="P2028" s="1" t="s">
        <v>110</v>
      </c>
      <c r="Q2028" s="56" t="s">
        <v>241</v>
      </c>
      <c r="R2028" s="56" t="s">
        <v>339</v>
      </c>
      <c r="S2028" s="56">
        <v>161121</v>
      </c>
      <c r="T2028" s="1" t="s">
        <v>644</v>
      </c>
      <c r="U2028" s="56">
        <v>41609</v>
      </c>
      <c r="V2028" s="56">
        <v>42916</v>
      </c>
      <c r="W2028" s="56">
        <v>41579</v>
      </c>
      <c r="X2028" s="56">
        <v>42916</v>
      </c>
      <c r="Y2028" s="56" t="s">
        <v>340</v>
      </c>
      <c r="Z2028" s="56" t="s">
        <v>341</v>
      </c>
      <c r="AA2028" s="56" t="s">
        <v>347</v>
      </c>
      <c r="AB2028" s="56" t="s">
        <v>343</v>
      </c>
      <c r="AC2028" s="56" t="s">
        <v>342</v>
      </c>
      <c r="AD2028" s="56" t="s">
        <v>347</v>
      </c>
      <c r="AE2028" s="56" t="s">
        <v>334</v>
      </c>
      <c r="AF2028" s="56" t="s">
        <v>292</v>
      </c>
      <c r="AG2028" s="56">
        <v>2016</v>
      </c>
      <c r="AH2028" s="56" t="s">
        <v>80</v>
      </c>
      <c r="AI2028" s="56" t="s">
        <v>348</v>
      </c>
      <c r="AJ2028" s="56">
        <v>8000</v>
      </c>
      <c r="AM2028" s="56">
        <v>42845</v>
      </c>
      <c r="AN2028" s="56" t="s">
        <v>987</v>
      </c>
      <c r="AO2028" s="1">
        <v>41965</v>
      </c>
      <c r="AP2028" s="56" t="s">
        <v>638</v>
      </c>
      <c r="AQ2028" s="56">
        <v>70001</v>
      </c>
      <c r="AR2028" s="56">
        <v>0</v>
      </c>
      <c r="AS2028" s="56" t="s">
        <v>346</v>
      </c>
      <c r="BB2028" s="56" t="s">
        <v>339</v>
      </c>
      <c r="BC2028" s="56" t="s">
        <v>263</v>
      </c>
      <c r="BD2028" s="56" t="s">
        <v>349</v>
      </c>
      <c r="BE2028" s="56" t="s">
        <v>347</v>
      </c>
      <c r="BF2028" s="56" t="s">
        <v>334</v>
      </c>
      <c r="BG2028" s="56" t="s">
        <v>640</v>
      </c>
      <c r="BH2028" s="56">
        <v>0</v>
      </c>
      <c r="BI2028" s="56">
        <v>0</v>
      </c>
      <c r="BJ2028" s="56">
        <v>1</v>
      </c>
    </row>
    <row r="2029" spans="1:62" hidden="1" x14ac:dyDescent="0.3">
      <c r="A2029" s="56">
        <v>49223580</v>
      </c>
      <c r="B2029" s="86">
        <v>599765</v>
      </c>
      <c r="C2029" s="1">
        <v>42893</v>
      </c>
      <c r="D2029" s="56" t="s">
        <v>634</v>
      </c>
      <c r="E2029" s="56" t="s">
        <v>635</v>
      </c>
      <c r="F2029" s="56" t="s">
        <v>334</v>
      </c>
      <c r="G2029" s="56" t="s">
        <v>335</v>
      </c>
      <c r="H2029" s="56" t="s">
        <v>336</v>
      </c>
      <c r="I2029" s="56" t="s">
        <v>636</v>
      </c>
      <c r="K2029" s="56" t="s">
        <v>337</v>
      </c>
      <c r="L2029" s="56" t="s">
        <v>545</v>
      </c>
      <c r="M2029" s="56" t="s">
        <v>637</v>
      </c>
      <c r="N2029" s="56" t="s">
        <v>1043</v>
      </c>
      <c r="O2029" s="56" t="s">
        <v>943</v>
      </c>
      <c r="P2029" s="1" t="s">
        <v>110</v>
      </c>
      <c r="Q2029" s="56" t="s">
        <v>241</v>
      </c>
      <c r="R2029" s="56" t="s">
        <v>339</v>
      </c>
      <c r="S2029" s="56">
        <v>161121</v>
      </c>
      <c r="T2029" s="1" t="s">
        <v>644</v>
      </c>
      <c r="U2029" s="56">
        <v>41609</v>
      </c>
      <c r="V2029" s="56">
        <v>42916</v>
      </c>
      <c r="W2029" s="56">
        <v>41579</v>
      </c>
      <c r="X2029" s="56">
        <v>42916</v>
      </c>
      <c r="Y2029" s="56" t="s">
        <v>340</v>
      </c>
      <c r="Z2029" s="56" t="s">
        <v>341</v>
      </c>
      <c r="AA2029" s="56" t="s">
        <v>347</v>
      </c>
      <c r="AB2029" s="56" t="s">
        <v>343</v>
      </c>
      <c r="AC2029" s="56" t="s">
        <v>342</v>
      </c>
      <c r="AD2029" s="56" t="s">
        <v>347</v>
      </c>
      <c r="AE2029" s="56" t="s">
        <v>334</v>
      </c>
      <c r="AF2029" s="56" t="s">
        <v>292</v>
      </c>
      <c r="AG2029" s="56">
        <v>2014</v>
      </c>
      <c r="AH2029" s="56" t="s">
        <v>80</v>
      </c>
      <c r="AI2029" s="56" t="s">
        <v>348</v>
      </c>
      <c r="AJ2029" s="56">
        <v>0</v>
      </c>
      <c r="AM2029" s="56">
        <v>42845</v>
      </c>
      <c r="AN2029" s="56" t="s">
        <v>987</v>
      </c>
      <c r="AO2029" s="1">
        <v>41505</v>
      </c>
      <c r="AP2029" s="56" t="s">
        <v>548</v>
      </c>
      <c r="AQ2029" s="56">
        <v>70001</v>
      </c>
      <c r="AR2029" s="56">
        <v>0</v>
      </c>
      <c r="AS2029" s="56" t="s">
        <v>346</v>
      </c>
      <c r="BB2029" s="56" t="s">
        <v>339</v>
      </c>
      <c r="BC2029" s="56" t="s">
        <v>263</v>
      </c>
      <c r="BD2029" s="56" t="s">
        <v>349</v>
      </c>
      <c r="BE2029" s="56" t="s">
        <v>347</v>
      </c>
      <c r="BF2029" s="56" t="s">
        <v>334</v>
      </c>
      <c r="BG2029" s="56" t="s">
        <v>640</v>
      </c>
      <c r="BH2029" s="56">
        <v>0</v>
      </c>
      <c r="BI2029" s="56">
        <v>0</v>
      </c>
      <c r="BJ2029" s="56">
        <v>1</v>
      </c>
    </row>
    <row r="2030" spans="1:62" hidden="1" x14ac:dyDescent="0.3">
      <c r="A2030" s="56">
        <v>49223578</v>
      </c>
      <c r="B2030" s="86">
        <v>599765</v>
      </c>
      <c r="C2030" s="1">
        <v>42893</v>
      </c>
      <c r="D2030" s="56" t="s">
        <v>634</v>
      </c>
      <c r="E2030" s="56" t="s">
        <v>635</v>
      </c>
      <c r="F2030" s="56" t="s">
        <v>334</v>
      </c>
      <c r="G2030" s="56" t="s">
        <v>335</v>
      </c>
      <c r="H2030" s="56" t="s">
        <v>336</v>
      </c>
      <c r="I2030" s="56" t="s">
        <v>636</v>
      </c>
      <c r="K2030" s="56" t="s">
        <v>337</v>
      </c>
      <c r="L2030" s="56" t="s">
        <v>545</v>
      </c>
      <c r="M2030" s="56" t="s">
        <v>637</v>
      </c>
      <c r="N2030" s="56" t="s">
        <v>1043</v>
      </c>
      <c r="O2030" s="56" t="s">
        <v>943</v>
      </c>
      <c r="P2030" s="1" t="s">
        <v>110</v>
      </c>
      <c r="Q2030" s="56" t="s">
        <v>241</v>
      </c>
      <c r="R2030" s="56" t="s">
        <v>339</v>
      </c>
      <c r="S2030" s="56">
        <v>161121</v>
      </c>
      <c r="T2030" s="1" t="s">
        <v>644</v>
      </c>
      <c r="U2030" s="56">
        <v>41609</v>
      </c>
      <c r="V2030" s="56">
        <v>42916</v>
      </c>
      <c r="W2030" s="56">
        <v>41579</v>
      </c>
      <c r="X2030" s="56">
        <v>42916</v>
      </c>
      <c r="Y2030" s="56" t="s">
        <v>340</v>
      </c>
      <c r="Z2030" s="56" t="s">
        <v>341</v>
      </c>
      <c r="AA2030" s="56" t="s">
        <v>347</v>
      </c>
      <c r="AB2030" s="56" t="s">
        <v>343</v>
      </c>
      <c r="AC2030" s="56" t="s">
        <v>342</v>
      </c>
      <c r="AD2030" s="56" t="s">
        <v>347</v>
      </c>
      <c r="AE2030" s="56" t="s">
        <v>334</v>
      </c>
      <c r="AF2030" s="56" t="s">
        <v>291</v>
      </c>
      <c r="AG2030" s="56">
        <v>2016</v>
      </c>
      <c r="AH2030" s="56" t="s">
        <v>80</v>
      </c>
      <c r="AI2030" s="56" t="s">
        <v>344</v>
      </c>
      <c r="AJ2030" s="56">
        <v>19473</v>
      </c>
      <c r="AK2030" s="1">
        <v>42551</v>
      </c>
      <c r="AL2030" s="56" t="s">
        <v>643</v>
      </c>
      <c r="AM2030" s="56">
        <v>42845</v>
      </c>
      <c r="AN2030" s="56" t="s">
        <v>987</v>
      </c>
      <c r="AO2030" s="1">
        <v>42572</v>
      </c>
      <c r="AP2030" s="56" t="s">
        <v>638</v>
      </c>
      <c r="AQ2030" s="56">
        <v>70001</v>
      </c>
      <c r="AR2030" s="56">
        <v>0</v>
      </c>
      <c r="AS2030" s="56" t="s">
        <v>346</v>
      </c>
      <c r="BB2030" s="56" t="s">
        <v>339</v>
      </c>
      <c r="BC2030" s="56" t="s">
        <v>263</v>
      </c>
      <c r="BD2030" s="56" t="s">
        <v>349</v>
      </c>
      <c r="BE2030" s="56" t="s">
        <v>347</v>
      </c>
      <c r="BF2030" s="56" t="s">
        <v>334</v>
      </c>
      <c r="BG2030" s="56" t="s">
        <v>640</v>
      </c>
      <c r="BH2030" s="56">
        <v>0</v>
      </c>
      <c r="BI2030" s="56">
        <v>0</v>
      </c>
      <c r="BJ2030" s="56">
        <v>1</v>
      </c>
    </row>
    <row r="2031" spans="1:62" hidden="1" x14ac:dyDescent="0.3">
      <c r="A2031" s="56">
        <v>49223579</v>
      </c>
      <c r="B2031" s="86">
        <v>599765</v>
      </c>
      <c r="C2031" s="1">
        <v>42893</v>
      </c>
      <c r="D2031" s="56" t="s">
        <v>634</v>
      </c>
      <c r="E2031" s="56" t="s">
        <v>635</v>
      </c>
      <c r="F2031" s="56" t="s">
        <v>334</v>
      </c>
      <c r="G2031" s="56" t="s">
        <v>335</v>
      </c>
      <c r="H2031" s="56" t="s">
        <v>336</v>
      </c>
      <c r="I2031" s="56" t="s">
        <v>636</v>
      </c>
      <c r="K2031" s="56" t="s">
        <v>337</v>
      </c>
      <c r="L2031" s="56" t="s">
        <v>545</v>
      </c>
      <c r="M2031" s="56" t="s">
        <v>637</v>
      </c>
      <c r="N2031" s="56" t="s">
        <v>1043</v>
      </c>
      <c r="O2031" s="56" t="s">
        <v>943</v>
      </c>
      <c r="P2031" s="1" t="s">
        <v>110</v>
      </c>
      <c r="Q2031" s="56" t="s">
        <v>241</v>
      </c>
      <c r="R2031" s="56" t="s">
        <v>339</v>
      </c>
      <c r="S2031" s="56">
        <v>161121</v>
      </c>
      <c r="T2031" s="1" t="s">
        <v>644</v>
      </c>
      <c r="U2031" s="56">
        <v>41609</v>
      </c>
      <c r="V2031" s="56">
        <v>42916</v>
      </c>
      <c r="W2031" s="56">
        <v>41579</v>
      </c>
      <c r="X2031" s="56">
        <v>42916</v>
      </c>
      <c r="Y2031" s="56" t="s">
        <v>340</v>
      </c>
      <c r="Z2031" s="56" t="s">
        <v>341</v>
      </c>
      <c r="AA2031" s="56" t="s">
        <v>347</v>
      </c>
      <c r="AB2031" s="56" t="s">
        <v>343</v>
      </c>
      <c r="AC2031" s="56" t="s">
        <v>342</v>
      </c>
      <c r="AD2031" s="56" t="s">
        <v>347</v>
      </c>
      <c r="AE2031" s="56" t="s">
        <v>334</v>
      </c>
      <c r="AF2031" s="56" t="s">
        <v>291</v>
      </c>
      <c r="AG2031" s="56">
        <v>2017</v>
      </c>
      <c r="AH2031" s="56" t="s">
        <v>80</v>
      </c>
      <c r="AI2031" s="56" t="s">
        <v>348</v>
      </c>
      <c r="AJ2031" s="56">
        <v>15042</v>
      </c>
      <c r="AK2031" s="1">
        <v>42735</v>
      </c>
      <c r="AM2031" s="56">
        <v>42845</v>
      </c>
      <c r="AN2031" s="56" t="s">
        <v>987</v>
      </c>
      <c r="AO2031" s="1">
        <v>42748</v>
      </c>
      <c r="AP2031" s="56" t="s">
        <v>638</v>
      </c>
      <c r="AQ2031" s="56">
        <v>70001</v>
      </c>
      <c r="AR2031" s="56">
        <v>0</v>
      </c>
      <c r="AS2031" s="56" t="s">
        <v>346</v>
      </c>
      <c r="BB2031" s="56" t="s">
        <v>339</v>
      </c>
      <c r="BC2031" s="56" t="s">
        <v>263</v>
      </c>
      <c r="BD2031" s="56" t="s">
        <v>349</v>
      </c>
      <c r="BE2031" s="56" t="s">
        <v>347</v>
      </c>
      <c r="BF2031" s="56" t="s">
        <v>334</v>
      </c>
      <c r="BG2031" s="56" t="s">
        <v>640</v>
      </c>
      <c r="BH2031" s="56">
        <v>0</v>
      </c>
      <c r="BI2031" s="56">
        <v>0</v>
      </c>
      <c r="BJ2031" s="56">
        <v>1</v>
      </c>
    </row>
    <row r="2032" spans="1:62" hidden="1" x14ac:dyDescent="0.3">
      <c r="A2032" s="56">
        <v>49223583</v>
      </c>
      <c r="B2032" s="86">
        <v>599765</v>
      </c>
      <c r="C2032" s="1">
        <v>42893</v>
      </c>
      <c r="D2032" s="56" t="s">
        <v>634</v>
      </c>
      <c r="E2032" s="56" t="s">
        <v>635</v>
      </c>
      <c r="F2032" s="56" t="s">
        <v>334</v>
      </c>
      <c r="G2032" s="56" t="s">
        <v>335</v>
      </c>
      <c r="H2032" s="56" t="s">
        <v>336</v>
      </c>
      <c r="I2032" s="56" t="s">
        <v>636</v>
      </c>
      <c r="K2032" s="56" t="s">
        <v>337</v>
      </c>
      <c r="L2032" s="56" t="s">
        <v>545</v>
      </c>
      <c r="M2032" s="56" t="s">
        <v>637</v>
      </c>
      <c r="N2032" s="56" t="s">
        <v>1043</v>
      </c>
      <c r="O2032" s="56" t="s">
        <v>943</v>
      </c>
      <c r="P2032" s="1" t="s">
        <v>110</v>
      </c>
      <c r="Q2032" s="56" t="s">
        <v>241</v>
      </c>
      <c r="R2032" s="56" t="s">
        <v>339</v>
      </c>
      <c r="S2032" s="56">
        <v>161121</v>
      </c>
      <c r="T2032" s="1" t="s">
        <v>644</v>
      </c>
      <c r="U2032" s="56">
        <v>41609</v>
      </c>
      <c r="V2032" s="56">
        <v>42916</v>
      </c>
      <c r="W2032" s="56">
        <v>41579</v>
      </c>
      <c r="X2032" s="56">
        <v>42916</v>
      </c>
      <c r="Y2032" s="56" t="s">
        <v>340</v>
      </c>
      <c r="Z2032" s="56" t="s">
        <v>341</v>
      </c>
      <c r="AA2032" s="56" t="s">
        <v>347</v>
      </c>
      <c r="AB2032" s="56" t="s">
        <v>343</v>
      </c>
      <c r="AC2032" s="56" t="s">
        <v>342</v>
      </c>
      <c r="AD2032" s="56" t="s">
        <v>347</v>
      </c>
      <c r="AE2032" s="56" t="s">
        <v>334</v>
      </c>
      <c r="AF2032" s="56" t="s">
        <v>292</v>
      </c>
      <c r="AG2032" s="56">
        <v>2015</v>
      </c>
      <c r="AH2032" s="56" t="s">
        <v>80</v>
      </c>
      <c r="AI2032" s="56" t="s">
        <v>344</v>
      </c>
      <c r="AJ2032" s="56">
        <v>4000</v>
      </c>
      <c r="AM2032" s="56">
        <v>42845</v>
      </c>
      <c r="AN2032" s="56" t="s">
        <v>987</v>
      </c>
      <c r="AO2032" s="1">
        <v>41965</v>
      </c>
      <c r="AP2032" s="56" t="s">
        <v>638</v>
      </c>
      <c r="AQ2032" s="56">
        <v>70001</v>
      </c>
      <c r="AR2032" s="56">
        <v>0</v>
      </c>
      <c r="AS2032" s="56" t="s">
        <v>346</v>
      </c>
      <c r="BB2032" s="56" t="s">
        <v>339</v>
      </c>
      <c r="BC2032" s="56" t="s">
        <v>263</v>
      </c>
      <c r="BD2032" s="56" t="s">
        <v>349</v>
      </c>
      <c r="BE2032" s="56" t="s">
        <v>347</v>
      </c>
      <c r="BF2032" s="56" t="s">
        <v>334</v>
      </c>
      <c r="BG2032" s="56" t="s">
        <v>640</v>
      </c>
      <c r="BH2032" s="56">
        <v>0</v>
      </c>
      <c r="BI2032" s="56">
        <v>0</v>
      </c>
      <c r="BJ2032" s="56">
        <v>1</v>
      </c>
    </row>
    <row r="2033" spans="1:62" hidden="1" x14ac:dyDescent="0.3">
      <c r="A2033" s="56">
        <v>49223581</v>
      </c>
      <c r="B2033" s="86">
        <v>599765</v>
      </c>
      <c r="C2033" s="1">
        <v>42893</v>
      </c>
      <c r="D2033" s="56" t="s">
        <v>634</v>
      </c>
      <c r="E2033" s="56" t="s">
        <v>635</v>
      </c>
      <c r="F2033" s="56" t="s">
        <v>334</v>
      </c>
      <c r="G2033" s="56" t="s">
        <v>335</v>
      </c>
      <c r="H2033" s="56" t="s">
        <v>336</v>
      </c>
      <c r="I2033" s="56" t="s">
        <v>636</v>
      </c>
      <c r="K2033" s="56" t="s">
        <v>337</v>
      </c>
      <c r="L2033" s="56" t="s">
        <v>545</v>
      </c>
      <c r="M2033" s="56" t="s">
        <v>637</v>
      </c>
      <c r="N2033" s="56" t="s">
        <v>1043</v>
      </c>
      <c r="O2033" s="56" t="s">
        <v>943</v>
      </c>
      <c r="P2033" s="1" t="s">
        <v>110</v>
      </c>
      <c r="Q2033" s="56" t="s">
        <v>241</v>
      </c>
      <c r="R2033" s="56" t="s">
        <v>339</v>
      </c>
      <c r="S2033" s="56">
        <v>161121</v>
      </c>
      <c r="T2033" s="1" t="s">
        <v>644</v>
      </c>
      <c r="U2033" s="56">
        <v>41609</v>
      </c>
      <c r="V2033" s="56">
        <v>42916</v>
      </c>
      <c r="W2033" s="56">
        <v>41579</v>
      </c>
      <c r="X2033" s="56">
        <v>42916</v>
      </c>
      <c r="Y2033" s="56" t="s">
        <v>340</v>
      </c>
      <c r="Z2033" s="56" t="s">
        <v>341</v>
      </c>
      <c r="AA2033" s="56" t="s">
        <v>347</v>
      </c>
      <c r="AB2033" s="56" t="s">
        <v>343</v>
      </c>
      <c r="AC2033" s="56" t="s">
        <v>342</v>
      </c>
      <c r="AD2033" s="56" t="s">
        <v>347</v>
      </c>
      <c r="AE2033" s="56" t="s">
        <v>334</v>
      </c>
      <c r="AF2033" s="56" t="s">
        <v>292</v>
      </c>
      <c r="AG2033" s="56">
        <v>2014</v>
      </c>
      <c r="AH2033" s="56" t="s">
        <v>80</v>
      </c>
      <c r="AI2033" s="56" t="s">
        <v>344</v>
      </c>
      <c r="AJ2033" s="56">
        <v>208</v>
      </c>
      <c r="AM2033" s="56">
        <v>42845</v>
      </c>
      <c r="AN2033" s="56" t="s">
        <v>987</v>
      </c>
      <c r="AO2033" s="1">
        <v>41505</v>
      </c>
      <c r="AP2033" s="56" t="s">
        <v>548</v>
      </c>
      <c r="AQ2033" s="56">
        <v>70001</v>
      </c>
      <c r="AR2033" s="56">
        <v>0</v>
      </c>
      <c r="AS2033" s="56" t="s">
        <v>346</v>
      </c>
      <c r="BB2033" s="56" t="s">
        <v>339</v>
      </c>
      <c r="BC2033" s="56" t="s">
        <v>263</v>
      </c>
      <c r="BD2033" s="56" t="s">
        <v>349</v>
      </c>
      <c r="BE2033" s="56" t="s">
        <v>347</v>
      </c>
      <c r="BF2033" s="56" t="s">
        <v>334</v>
      </c>
      <c r="BG2033" s="56" t="s">
        <v>640</v>
      </c>
      <c r="BH2033" s="56">
        <v>0</v>
      </c>
      <c r="BI2033" s="56">
        <v>0</v>
      </c>
      <c r="BJ2033" s="56">
        <v>1</v>
      </c>
    </row>
    <row r="2034" spans="1:62" hidden="1" x14ac:dyDescent="0.3">
      <c r="A2034" s="56">
        <v>49223582</v>
      </c>
      <c r="B2034" s="86">
        <v>599765</v>
      </c>
      <c r="C2034" s="1">
        <v>42893</v>
      </c>
      <c r="D2034" s="56" t="s">
        <v>634</v>
      </c>
      <c r="E2034" s="56" t="s">
        <v>635</v>
      </c>
      <c r="F2034" s="56" t="s">
        <v>334</v>
      </c>
      <c r="G2034" s="56" t="s">
        <v>335</v>
      </c>
      <c r="H2034" s="56" t="s">
        <v>336</v>
      </c>
      <c r="I2034" s="56" t="s">
        <v>636</v>
      </c>
      <c r="K2034" s="56" t="s">
        <v>337</v>
      </c>
      <c r="L2034" s="56" t="s">
        <v>545</v>
      </c>
      <c r="M2034" s="56" t="s">
        <v>637</v>
      </c>
      <c r="N2034" s="56" t="s">
        <v>1043</v>
      </c>
      <c r="O2034" s="56" t="s">
        <v>943</v>
      </c>
      <c r="P2034" s="1" t="s">
        <v>110</v>
      </c>
      <c r="Q2034" s="56" t="s">
        <v>241</v>
      </c>
      <c r="R2034" s="56" t="s">
        <v>339</v>
      </c>
      <c r="S2034" s="56">
        <v>161121</v>
      </c>
      <c r="T2034" s="1" t="s">
        <v>644</v>
      </c>
      <c r="U2034" s="56">
        <v>41609</v>
      </c>
      <c r="V2034" s="56">
        <v>42916</v>
      </c>
      <c r="W2034" s="56">
        <v>41579</v>
      </c>
      <c r="X2034" s="56">
        <v>42916</v>
      </c>
      <c r="Y2034" s="56" t="s">
        <v>340</v>
      </c>
      <c r="Z2034" s="56" t="s">
        <v>341</v>
      </c>
      <c r="AA2034" s="56" t="s">
        <v>347</v>
      </c>
      <c r="AB2034" s="56" t="s">
        <v>343</v>
      </c>
      <c r="AC2034" s="56" t="s">
        <v>342</v>
      </c>
      <c r="AD2034" s="56" t="s">
        <v>347</v>
      </c>
      <c r="AE2034" s="56" t="s">
        <v>334</v>
      </c>
      <c r="AF2034" s="56" t="s">
        <v>292</v>
      </c>
      <c r="AG2034" s="56">
        <v>2015</v>
      </c>
      <c r="AH2034" s="56" t="s">
        <v>80</v>
      </c>
      <c r="AI2034" s="56" t="s">
        <v>348</v>
      </c>
      <c r="AJ2034" s="56">
        <v>2792</v>
      </c>
      <c r="AM2034" s="56">
        <v>42845</v>
      </c>
      <c r="AN2034" s="56" t="s">
        <v>987</v>
      </c>
      <c r="AO2034" s="1">
        <v>41965</v>
      </c>
      <c r="AP2034" s="56" t="s">
        <v>638</v>
      </c>
      <c r="AQ2034" s="56">
        <v>70001</v>
      </c>
      <c r="AR2034" s="56">
        <v>0</v>
      </c>
      <c r="AS2034" s="56" t="s">
        <v>346</v>
      </c>
      <c r="BB2034" s="56" t="s">
        <v>339</v>
      </c>
      <c r="BC2034" s="56" t="s">
        <v>263</v>
      </c>
      <c r="BD2034" s="56" t="s">
        <v>349</v>
      </c>
      <c r="BE2034" s="56" t="s">
        <v>347</v>
      </c>
      <c r="BF2034" s="56" t="s">
        <v>334</v>
      </c>
      <c r="BG2034" s="56" t="s">
        <v>640</v>
      </c>
      <c r="BH2034" s="56">
        <v>0</v>
      </c>
      <c r="BI2034" s="56">
        <v>0</v>
      </c>
      <c r="BJ2034" s="56">
        <v>1</v>
      </c>
    </row>
    <row r="2035" spans="1:62" hidden="1" x14ac:dyDescent="0.3">
      <c r="A2035" s="56">
        <v>49223591</v>
      </c>
      <c r="B2035" s="86">
        <v>599765</v>
      </c>
      <c r="C2035" s="1">
        <v>42893</v>
      </c>
      <c r="D2035" s="56" t="s">
        <v>634</v>
      </c>
      <c r="E2035" s="56" t="s">
        <v>635</v>
      </c>
      <c r="F2035" s="56" t="s">
        <v>334</v>
      </c>
      <c r="G2035" s="56" t="s">
        <v>335</v>
      </c>
      <c r="H2035" s="56" t="s">
        <v>336</v>
      </c>
      <c r="I2035" s="56" t="s">
        <v>636</v>
      </c>
      <c r="K2035" s="56" t="s">
        <v>337</v>
      </c>
      <c r="L2035" s="56" t="s">
        <v>545</v>
      </c>
      <c r="M2035" s="56" t="s">
        <v>637</v>
      </c>
      <c r="N2035" s="56" t="s">
        <v>1043</v>
      </c>
      <c r="O2035" s="56" t="s">
        <v>943</v>
      </c>
      <c r="P2035" s="1" t="s">
        <v>110</v>
      </c>
      <c r="Q2035" s="56" t="s">
        <v>241</v>
      </c>
      <c r="R2035" s="56" t="s">
        <v>339</v>
      </c>
      <c r="S2035" s="56">
        <v>160983</v>
      </c>
      <c r="T2035" s="1" t="s">
        <v>641</v>
      </c>
      <c r="U2035" s="56">
        <v>41609</v>
      </c>
      <c r="V2035" s="56">
        <v>42916</v>
      </c>
      <c r="W2035" s="56">
        <v>41579</v>
      </c>
      <c r="X2035" s="56">
        <v>42916</v>
      </c>
      <c r="Y2035" s="56" t="s">
        <v>356</v>
      </c>
      <c r="Z2035" s="56" t="s">
        <v>341</v>
      </c>
      <c r="AA2035" s="56" t="s">
        <v>347</v>
      </c>
      <c r="AB2035" s="56" t="s">
        <v>343</v>
      </c>
      <c r="AC2035" s="56" t="s">
        <v>342</v>
      </c>
      <c r="AD2035" s="56" t="s">
        <v>347</v>
      </c>
      <c r="AE2035" s="56" t="s">
        <v>334</v>
      </c>
      <c r="AF2035" s="56" t="s">
        <v>291</v>
      </c>
      <c r="AG2035" s="56">
        <v>2015</v>
      </c>
      <c r="AH2035" s="56" t="s">
        <v>80</v>
      </c>
      <c r="AI2035" s="56" t="s">
        <v>348</v>
      </c>
      <c r="AJ2035" s="56">
        <v>7054</v>
      </c>
      <c r="AK2035" s="1">
        <v>42004</v>
      </c>
      <c r="AM2035" s="56">
        <v>42845</v>
      </c>
      <c r="AN2035" s="56" t="s">
        <v>987</v>
      </c>
      <c r="AO2035" s="1">
        <v>42039</v>
      </c>
      <c r="AP2035" s="56" t="s">
        <v>638</v>
      </c>
      <c r="AQ2035" s="56">
        <v>69961</v>
      </c>
      <c r="AR2035" s="56">
        <v>0</v>
      </c>
      <c r="AS2035" s="56" t="s">
        <v>346</v>
      </c>
      <c r="BB2035" s="56" t="s">
        <v>339</v>
      </c>
      <c r="BC2035" s="56" t="s">
        <v>263</v>
      </c>
      <c r="BD2035" s="56" t="s">
        <v>349</v>
      </c>
      <c r="BE2035" s="56" t="s">
        <v>347</v>
      </c>
      <c r="BF2035" s="56" t="s">
        <v>334</v>
      </c>
      <c r="BG2035" s="56" t="s">
        <v>640</v>
      </c>
      <c r="BH2035" s="56">
        <v>0</v>
      </c>
      <c r="BI2035" s="56">
        <v>0</v>
      </c>
      <c r="BJ2035" s="56">
        <v>1</v>
      </c>
    </row>
    <row r="2036" spans="1:62" hidden="1" x14ac:dyDescent="0.3">
      <c r="A2036" s="56">
        <v>49223587</v>
      </c>
      <c r="B2036" s="86">
        <v>599765</v>
      </c>
      <c r="C2036" s="1">
        <v>42893</v>
      </c>
      <c r="D2036" s="56" t="s">
        <v>634</v>
      </c>
      <c r="E2036" s="56" t="s">
        <v>635</v>
      </c>
      <c r="F2036" s="56" t="s">
        <v>334</v>
      </c>
      <c r="G2036" s="56" t="s">
        <v>335</v>
      </c>
      <c r="H2036" s="56" t="s">
        <v>336</v>
      </c>
      <c r="I2036" s="56" t="s">
        <v>636</v>
      </c>
      <c r="K2036" s="56" t="s">
        <v>337</v>
      </c>
      <c r="L2036" s="56" t="s">
        <v>545</v>
      </c>
      <c r="M2036" s="56" t="s">
        <v>637</v>
      </c>
      <c r="N2036" s="56" t="s">
        <v>1043</v>
      </c>
      <c r="O2036" s="56" t="s">
        <v>943</v>
      </c>
      <c r="P2036" s="1" t="s">
        <v>110</v>
      </c>
      <c r="Q2036" s="56" t="s">
        <v>241</v>
      </c>
      <c r="R2036" s="56" t="s">
        <v>339</v>
      </c>
      <c r="S2036" s="56">
        <v>161121</v>
      </c>
      <c r="T2036" s="1" t="s">
        <v>644</v>
      </c>
      <c r="U2036" s="56">
        <v>41609</v>
      </c>
      <c r="V2036" s="56">
        <v>42916</v>
      </c>
      <c r="W2036" s="56">
        <v>41579</v>
      </c>
      <c r="X2036" s="56">
        <v>42916</v>
      </c>
      <c r="Y2036" s="56" t="s">
        <v>340</v>
      </c>
      <c r="Z2036" s="56" t="s">
        <v>341</v>
      </c>
      <c r="AA2036" s="56" t="s">
        <v>347</v>
      </c>
      <c r="AB2036" s="56" t="s">
        <v>343</v>
      </c>
      <c r="AC2036" s="56" t="s">
        <v>342</v>
      </c>
      <c r="AD2036" s="56" t="s">
        <v>347</v>
      </c>
      <c r="AE2036" s="56" t="s">
        <v>334</v>
      </c>
      <c r="AF2036" s="56" t="s">
        <v>292</v>
      </c>
      <c r="AG2036" s="56">
        <v>2017</v>
      </c>
      <c r="AH2036" s="56" t="s">
        <v>80</v>
      </c>
      <c r="AI2036" s="56" t="s">
        <v>344</v>
      </c>
      <c r="AJ2036" s="56">
        <v>0</v>
      </c>
      <c r="AM2036" s="56">
        <v>42845</v>
      </c>
      <c r="AN2036" s="56" t="s">
        <v>987</v>
      </c>
      <c r="AO2036" s="1">
        <v>42870</v>
      </c>
      <c r="AP2036" s="56" t="s">
        <v>987</v>
      </c>
      <c r="AQ2036" s="56">
        <v>70001</v>
      </c>
      <c r="AR2036" s="56">
        <v>0</v>
      </c>
      <c r="AS2036" s="56" t="s">
        <v>346</v>
      </c>
      <c r="BB2036" s="56" t="s">
        <v>339</v>
      </c>
      <c r="BC2036" s="56" t="s">
        <v>263</v>
      </c>
      <c r="BD2036" s="56" t="s">
        <v>349</v>
      </c>
      <c r="BE2036" s="56" t="s">
        <v>347</v>
      </c>
      <c r="BF2036" s="56" t="s">
        <v>334</v>
      </c>
      <c r="BG2036" s="56" t="s">
        <v>640</v>
      </c>
      <c r="BH2036" s="56">
        <v>0</v>
      </c>
      <c r="BI2036" s="56">
        <v>0</v>
      </c>
      <c r="BJ2036" s="56">
        <v>1</v>
      </c>
    </row>
    <row r="2037" spans="1:62" hidden="1" x14ac:dyDescent="0.3">
      <c r="A2037" s="56">
        <v>49223585</v>
      </c>
      <c r="B2037" s="86">
        <v>599765</v>
      </c>
      <c r="C2037" s="1">
        <v>42893</v>
      </c>
      <c r="D2037" s="56" t="s">
        <v>634</v>
      </c>
      <c r="E2037" s="56" t="s">
        <v>635</v>
      </c>
      <c r="F2037" s="56" t="s">
        <v>334</v>
      </c>
      <c r="G2037" s="56" t="s">
        <v>335</v>
      </c>
      <c r="H2037" s="56" t="s">
        <v>336</v>
      </c>
      <c r="I2037" s="56" t="s">
        <v>636</v>
      </c>
      <c r="K2037" s="56" t="s">
        <v>337</v>
      </c>
      <c r="L2037" s="56" t="s">
        <v>545</v>
      </c>
      <c r="M2037" s="56" t="s">
        <v>637</v>
      </c>
      <c r="N2037" s="56" t="s">
        <v>1043</v>
      </c>
      <c r="O2037" s="56" t="s">
        <v>943</v>
      </c>
      <c r="P2037" s="1" t="s">
        <v>110</v>
      </c>
      <c r="Q2037" s="56" t="s">
        <v>241</v>
      </c>
      <c r="R2037" s="56" t="s">
        <v>339</v>
      </c>
      <c r="S2037" s="56">
        <v>161121</v>
      </c>
      <c r="T2037" s="1" t="s">
        <v>644</v>
      </c>
      <c r="U2037" s="56">
        <v>41609</v>
      </c>
      <c r="V2037" s="56">
        <v>42916</v>
      </c>
      <c r="W2037" s="56">
        <v>41579</v>
      </c>
      <c r="X2037" s="56">
        <v>42916</v>
      </c>
      <c r="Y2037" s="56" t="s">
        <v>340</v>
      </c>
      <c r="Z2037" s="56" t="s">
        <v>341</v>
      </c>
      <c r="AA2037" s="56" t="s">
        <v>347</v>
      </c>
      <c r="AB2037" s="56" t="s">
        <v>343</v>
      </c>
      <c r="AC2037" s="56" t="s">
        <v>342</v>
      </c>
      <c r="AD2037" s="56" t="s">
        <v>347</v>
      </c>
      <c r="AE2037" s="56" t="s">
        <v>334</v>
      </c>
      <c r="AF2037" s="56" t="s">
        <v>292</v>
      </c>
      <c r="AG2037" s="56">
        <v>2016</v>
      </c>
      <c r="AH2037" s="56" t="s">
        <v>80</v>
      </c>
      <c r="AI2037" s="56" t="s">
        <v>344</v>
      </c>
      <c r="AJ2037" s="56">
        <v>15000</v>
      </c>
      <c r="AM2037" s="56">
        <v>42845</v>
      </c>
      <c r="AN2037" s="56" t="s">
        <v>987</v>
      </c>
      <c r="AO2037" s="1">
        <v>41965</v>
      </c>
      <c r="AP2037" s="56" t="s">
        <v>638</v>
      </c>
      <c r="AQ2037" s="56">
        <v>70001</v>
      </c>
      <c r="AR2037" s="56">
        <v>0</v>
      </c>
      <c r="AS2037" s="56" t="s">
        <v>346</v>
      </c>
      <c r="BB2037" s="56" t="s">
        <v>339</v>
      </c>
      <c r="BC2037" s="56" t="s">
        <v>263</v>
      </c>
      <c r="BD2037" s="56" t="s">
        <v>349</v>
      </c>
      <c r="BE2037" s="56" t="s">
        <v>347</v>
      </c>
      <c r="BF2037" s="56" t="s">
        <v>334</v>
      </c>
      <c r="BG2037" s="56" t="s">
        <v>640</v>
      </c>
      <c r="BH2037" s="56">
        <v>0</v>
      </c>
      <c r="BI2037" s="56">
        <v>0</v>
      </c>
      <c r="BJ2037" s="56">
        <v>1</v>
      </c>
    </row>
    <row r="2038" spans="1:62" hidden="1" x14ac:dyDescent="0.3">
      <c r="A2038" s="56">
        <v>49223586</v>
      </c>
      <c r="B2038" s="86">
        <v>599765</v>
      </c>
      <c r="C2038" s="1">
        <v>42893</v>
      </c>
      <c r="D2038" s="56" t="s">
        <v>634</v>
      </c>
      <c r="E2038" s="56" t="s">
        <v>635</v>
      </c>
      <c r="F2038" s="56" t="s">
        <v>334</v>
      </c>
      <c r="G2038" s="56" t="s">
        <v>335</v>
      </c>
      <c r="H2038" s="56" t="s">
        <v>336</v>
      </c>
      <c r="I2038" s="56" t="s">
        <v>636</v>
      </c>
      <c r="K2038" s="56" t="s">
        <v>337</v>
      </c>
      <c r="L2038" s="56" t="s">
        <v>545</v>
      </c>
      <c r="M2038" s="56" t="s">
        <v>637</v>
      </c>
      <c r="N2038" s="56" t="s">
        <v>1043</v>
      </c>
      <c r="O2038" s="56" t="s">
        <v>943</v>
      </c>
      <c r="P2038" s="1" t="s">
        <v>110</v>
      </c>
      <c r="Q2038" s="56" t="s">
        <v>241</v>
      </c>
      <c r="R2038" s="56" t="s">
        <v>339</v>
      </c>
      <c r="S2038" s="56">
        <v>161121</v>
      </c>
      <c r="T2038" s="1" t="s">
        <v>644</v>
      </c>
      <c r="U2038" s="56">
        <v>41609</v>
      </c>
      <c r="V2038" s="56">
        <v>42916</v>
      </c>
      <c r="W2038" s="56">
        <v>41579</v>
      </c>
      <c r="X2038" s="56">
        <v>42916</v>
      </c>
      <c r="Y2038" s="56" t="s">
        <v>340</v>
      </c>
      <c r="Z2038" s="56" t="s">
        <v>341</v>
      </c>
      <c r="AA2038" s="56" t="s">
        <v>347</v>
      </c>
      <c r="AB2038" s="56" t="s">
        <v>343</v>
      </c>
      <c r="AC2038" s="56" t="s">
        <v>342</v>
      </c>
      <c r="AD2038" s="56" t="s">
        <v>347</v>
      </c>
      <c r="AE2038" s="56" t="s">
        <v>334</v>
      </c>
      <c r="AF2038" s="56" t="s">
        <v>292</v>
      </c>
      <c r="AG2038" s="56">
        <v>2017</v>
      </c>
      <c r="AH2038" s="56" t="s">
        <v>80</v>
      </c>
      <c r="AI2038" s="56" t="s">
        <v>348</v>
      </c>
      <c r="AJ2038" s="56">
        <v>13299</v>
      </c>
      <c r="AM2038" s="56">
        <v>42845</v>
      </c>
      <c r="AN2038" s="56" t="s">
        <v>987</v>
      </c>
      <c r="AO2038" s="1">
        <v>41965</v>
      </c>
      <c r="AP2038" s="56" t="s">
        <v>638</v>
      </c>
      <c r="AQ2038" s="56">
        <v>70001</v>
      </c>
      <c r="AR2038" s="56">
        <v>0</v>
      </c>
      <c r="AS2038" s="56" t="s">
        <v>346</v>
      </c>
      <c r="BB2038" s="56" t="s">
        <v>339</v>
      </c>
      <c r="BC2038" s="56" t="s">
        <v>263</v>
      </c>
      <c r="BD2038" s="56" t="s">
        <v>349</v>
      </c>
      <c r="BE2038" s="56" t="s">
        <v>347</v>
      </c>
      <c r="BF2038" s="56" t="s">
        <v>334</v>
      </c>
      <c r="BG2038" s="56" t="s">
        <v>640</v>
      </c>
      <c r="BH2038" s="56">
        <v>0</v>
      </c>
      <c r="BI2038" s="56">
        <v>0</v>
      </c>
      <c r="BJ2038" s="56">
        <v>1</v>
      </c>
    </row>
    <row r="2039" spans="1:62" hidden="1" x14ac:dyDescent="0.3">
      <c r="A2039" s="56">
        <v>49223590</v>
      </c>
      <c r="B2039" s="86">
        <v>599765</v>
      </c>
      <c r="C2039" s="1">
        <v>42893</v>
      </c>
      <c r="D2039" s="56" t="s">
        <v>634</v>
      </c>
      <c r="E2039" s="56" t="s">
        <v>635</v>
      </c>
      <c r="F2039" s="56" t="s">
        <v>334</v>
      </c>
      <c r="G2039" s="56" t="s">
        <v>335</v>
      </c>
      <c r="H2039" s="56" t="s">
        <v>336</v>
      </c>
      <c r="I2039" s="56" t="s">
        <v>636</v>
      </c>
      <c r="K2039" s="56" t="s">
        <v>337</v>
      </c>
      <c r="L2039" s="56" t="s">
        <v>545</v>
      </c>
      <c r="M2039" s="56" t="s">
        <v>637</v>
      </c>
      <c r="N2039" s="56" t="s">
        <v>1043</v>
      </c>
      <c r="O2039" s="56" t="s">
        <v>943</v>
      </c>
      <c r="P2039" s="1" t="s">
        <v>110</v>
      </c>
      <c r="Q2039" s="56" t="s">
        <v>241</v>
      </c>
      <c r="R2039" s="56" t="s">
        <v>339</v>
      </c>
      <c r="S2039" s="56">
        <v>160983</v>
      </c>
      <c r="T2039" s="1" t="s">
        <v>641</v>
      </c>
      <c r="U2039" s="56">
        <v>41609</v>
      </c>
      <c r="V2039" s="56">
        <v>42916</v>
      </c>
      <c r="W2039" s="56">
        <v>41579</v>
      </c>
      <c r="X2039" s="56">
        <v>42916</v>
      </c>
      <c r="Y2039" s="56" t="s">
        <v>356</v>
      </c>
      <c r="Z2039" s="56" t="s">
        <v>341</v>
      </c>
      <c r="AA2039" s="56" t="s">
        <v>347</v>
      </c>
      <c r="AB2039" s="56" t="s">
        <v>343</v>
      </c>
      <c r="AC2039" s="56" t="s">
        <v>342</v>
      </c>
      <c r="AD2039" s="56" t="s">
        <v>347</v>
      </c>
      <c r="AE2039" s="56" t="s">
        <v>334</v>
      </c>
      <c r="AF2039" s="56" t="s">
        <v>291</v>
      </c>
      <c r="AG2039" s="56">
        <v>2014</v>
      </c>
      <c r="AH2039" s="56" t="s">
        <v>80</v>
      </c>
      <c r="AI2039" s="56" t="s">
        <v>344</v>
      </c>
      <c r="AJ2039" s="56">
        <v>0</v>
      </c>
      <c r="AK2039" s="1">
        <v>41820</v>
      </c>
      <c r="AM2039" s="56">
        <v>42845</v>
      </c>
      <c r="AN2039" s="56" t="s">
        <v>987</v>
      </c>
      <c r="AO2039" s="1">
        <v>41829</v>
      </c>
      <c r="AP2039" s="56" t="s">
        <v>638</v>
      </c>
      <c r="AQ2039" s="56">
        <v>69961</v>
      </c>
      <c r="AR2039" s="56">
        <v>0</v>
      </c>
      <c r="AS2039" s="56" t="s">
        <v>346</v>
      </c>
      <c r="BB2039" s="56" t="s">
        <v>339</v>
      </c>
      <c r="BC2039" s="56" t="s">
        <v>263</v>
      </c>
      <c r="BD2039" s="56" t="s">
        <v>349</v>
      </c>
      <c r="BE2039" s="56" t="s">
        <v>347</v>
      </c>
      <c r="BF2039" s="56" t="s">
        <v>334</v>
      </c>
      <c r="BG2039" s="56" t="s">
        <v>640</v>
      </c>
      <c r="BH2039" s="56">
        <v>0</v>
      </c>
      <c r="BI2039" s="56">
        <v>0</v>
      </c>
      <c r="BJ2039" s="56">
        <v>1</v>
      </c>
    </row>
    <row r="2040" spans="1:62" hidden="1" x14ac:dyDescent="0.3">
      <c r="A2040" s="56">
        <v>49223588</v>
      </c>
      <c r="B2040" s="86">
        <v>599765</v>
      </c>
      <c r="C2040" s="1">
        <v>42893</v>
      </c>
      <c r="D2040" s="56" t="s">
        <v>634</v>
      </c>
      <c r="E2040" s="56" t="s">
        <v>635</v>
      </c>
      <c r="F2040" s="56" t="s">
        <v>334</v>
      </c>
      <c r="G2040" s="56" t="s">
        <v>335</v>
      </c>
      <c r="H2040" s="56" t="s">
        <v>336</v>
      </c>
      <c r="I2040" s="56" t="s">
        <v>636</v>
      </c>
      <c r="K2040" s="56" t="s">
        <v>337</v>
      </c>
      <c r="L2040" s="56" t="s">
        <v>545</v>
      </c>
      <c r="M2040" s="56" t="s">
        <v>637</v>
      </c>
      <c r="N2040" s="56" t="s">
        <v>1043</v>
      </c>
      <c r="O2040" s="56" t="s">
        <v>943</v>
      </c>
      <c r="P2040" s="1" t="s">
        <v>110</v>
      </c>
      <c r="Q2040" s="56" t="s">
        <v>241</v>
      </c>
      <c r="R2040" s="56" t="s">
        <v>339</v>
      </c>
      <c r="S2040" s="56">
        <v>160983</v>
      </c>
      <c r="T2040" s="1" t="s">
        <v>641</v>
      </c>
      <c r="U2040" s="56">
        <v>41609</v>
      </c>
      <c r="V2040" s="56">
        <v>42916</v>
      </c>
      <c r="W2040" s="56">
        <v>41579</v>
      </c>
      <c r="X2040" s="56">
        <v>42916</v>
      </c>
      <c r="Y2040" s="56" t="s">
        <v>356</v>
      </c>
      <c r="Z2040" s="56" t="s">
        <v>341</v>
      </c>
      <c r="AA2040" s="56" t="s">
        <v>347</v>
      </c>
      <c r="AB2040" s="56" t="s">
        <v>343</v>
      </c>
      <c r="AC2040" s="56" t="s">
        <v>342</v>
      </c>
      <c r="AD2040" s="56" t="s">
        <v>347</v>
      </c>
      <c r="AE2040" s="56" t="s">
        <v>334</v>
      </c>
      <c r="AF2040" s="56" t="s">
        <v>224</v>
      </c>
      <c r="AG2040" s="56">
        <v>2014</v>
      </c>
      <c r="AH2040" s="56" t="s">
        <v>80</v>
      </c>
      <c r="AI2040" s="56" t="s">
        <v>339</v>
      </c>
      <c r="AJ2040" s="56">
        <v>0</v>
      </c>
      <c r="AM2040" s="56">
        <v>42845</v>
      </c>
      <c r="AN2040" s="56" t="s">
        <v>987</v>
      </c>
      <c r="AO2040" s="1">
        <v>41964</v>
      </c>
      <c r="AP2040" s="56" t="s">
        <v>638</v>
      </c>
      <c r="AQ2040" s="56">
        <v>69961</v>
      </c>
      <c r="AR2040" s="56">
        <v>0</v>
      </c>
      <c r="AS2040" s="56" t="s">
        <v>346</v>
      </c>
      <c r="BB2040" s="56" t="s">
        <v>339</v>
      </c>
      <c r="BC2040" s="56" t="s">
        <v>263</v>
      </c>
      <c r="BD2040" s="56" t="s">
        <v>349</v>
      </c>
      <c r="BE2040" s="56" t="s">
        <v>347</v>
      </c>
      <c r="BF2040" s="56" t="s">
        <v>334</v>
      </c>
      <c r="BG2040" s="56" t="s">
        <v>640</v>
      </c>
      <c r="BH2040" s="56">
        <v>0</v>
      </c>
      <c r="BI2040" s="56">
        <v>0</v>
      </c>
      <c r="BJ2040" s="56">
        <v>1</v>
      </c>
    </row>
    <row r="2041" spans="1:62" hidden="1" x14ac:dyDescent="0.3">
      <c r="A2041" s="56">
        <v>49223589</v>
      </c>
      <c r="B2041" s="86">
        <v>599765</v>
      </c>
      <c r="C2041" s="1">
        <v>42893</v>
      </c>
      <c r="D2041" s="56" t="s">
        <v>634</v>
      </c>
      <c r="E2041" s="56" t="s">
        <v>635</v>
      </c>
      <c r="F2041" s="56" t="s">
        <v>334</v>
      </c>
      <c r="G2041" s="56" t="s">
        <v>335</v>
      </c>
      <c r="H2041" s="56" t="s">
        <v>336</v>
      </c>
      <c r="I2041" s="56" t="s">
        <v>636</v>
      </c>
      <c r="K2041" s="56" t="s">
        <v>337</v>
      </c>
      <c r="L2041" s="56" t="s">
        <v>545</v>
      </c>
      <c r="M2041" s="56" t="s">
        <v>637</v>
      </c>
      <c r="N2041" s="56" t="s">
        <v>1043</v>
      </c>
      <c r="O2041" s="56" t="s">
        <v>943</v>
      </c>
      <c r="P2041" s="1" t="s">
        <v>110</v>
      </c>
      <c r="Q2041" s="56" t="s">
        <v>241</v>
      </c>
      <c r="R2041" s="56" t="s">
        <v>339</v>
      </c>
      <c r="S2041" s="56">
        <v>160983</v>
      </c>
      <c r="T2041" s="1" t="s">
        <v>641</v>
      </c>
      <c r="U2041" s="56">
        <v>41609</v>
      </c>
      <c r="V2041" s="56">
        <v>42916</v>
      </c>
      <c r="W2041" s="56">
        <v>41579</v>
      </c>
      <c r="X2041" s="56">
        <v>42916</v>
      </c>
      <c r="Y2041" s="56" t="s">
        <v>356</v>
      </c>
      <c r="Z2041" s="56" t="s">
        <v>341</v>
      </c>
      <c r="AA2041" s="56" t="s">
        <v>347</v>
      </c>
      <c r="AB2041" s="56" t="s">
        <v>343</v>
      </c>
      <c r="AC2041" s="56" t="s">
        <v>342</v>
      </c>
      <c r="AD2041" s="56" t="s">
        <v>347</v>
      </c>
      <c r="AE2041" s="56" t="s">
        <v>334</v>
      </c>
      <c r="AF2041" s="56" t="s">
        <v>291</v>
      </c>
      <c r="AG2041" s="56">
        <v>2014</v>
      </c>
      <c r="AH2041" s="56" t="s">
        <v>80</v>
      </c>
      <c r="AI2041" s="56" t="s">
        <v>348</v>
      </c>
      <c r="AJ2041" s="56">
        <v>0</v>
      </c>
      <c r="AK2041" s="1">
        <v>41639</v>
      </c>
      <c r="AM2041" s="56">
        <v>42845</v>
      </c>
      <c r="AN2041" s="56" t="s">
        <v>987</v>
      </c>
      <c r="AO2041" s="1">
        <v>41829</v>
      </c>
      <c r="AP2041" s="56" t="s">
        <v>638</v>
      </c>
      <c r="AQ2041" s="56">
        <v>69961</v>
      </c>
      <c r="AR2041" s="56">
        <v>0</v>
      </c>
      <c r="AS2041" s="56" t="s">
        <v>346</v>
      </c>
      <c r="BB2041" s="56" t="s">
        <v>339</v>
      </c>
      <c r="BC2041" s="56" t="s">
        <v>263</v>
      </c>
      <c r="BD2041" s="56" t="s">
        <v>349</v>
      </c>
      <c r="BE2041" s="56" t="s">
        <v>347</v>
      </c>
      <c r="BF2041" s="56" t="s">
        <v>334</v>
      </c>
      <c r="BG2041" s="56" t="s">
        <v>640</v>
      </c>
      <c r="BH2041" s="56">
        <v>0</v>
      </c>
      <c r="BI2041" s="56">
        <v>0</v>
      </c>
      <c r="BJ2041" s="56">
        <v>1</v>
      </c>
    </row>
    <row r="2042" spans="1:62" hidden="1" x14ac:dyDescent="0.3">
      <c r="A2042" s="56">
        <v>49225839</v>
      </c>
      <c r="B2042" s="86">
        <v>599800</v>
      </c>
      <c r="C2042" s="1">
        <v>42893</v>
      </c>
      <c r="D2042" s="56" t="s">
        <v>668</v>
      </c>
      <c r="E2042" s="56" t="s">
        <v>669</v>
      </c>
      <c r="F2042" s="56" t="s">
        <v>334</v>
      </c>
      <c r="G2042" s="56" t="s">
        <v>335</v>
      </c>
      <c r="H2042" s="56" t="s">
        <v>336</v>
      </c>
      <c r="I2042" s="56" t="s">
        <v>670</v>
      </c>
      <c r="K2042" s="56" t="s">
        <v>337</v>
      </c>
      <c r="L2042" s="56" t="s">
        <v>671</v>
      </c>
      <c r="M2042" s="56" t="s">
        <v>1046</v>
      </c>
      <c r="N2042" s="56" t="s">
        <v>1043</v>
      </c>
      <c r="O2042" s="56" t="s">
        <v>546</v>
      </c>
      <c r="P2042" s="1" t="s">
        <v>110</v>
      </c>
      <c r="Q2042" s="56" t="s">
        <v>676</v>
      </c>
      <c r="R2042" s="56" t="s">
        <v>339</v>
      </c>
      <c r="S2042" s="56">
        <v>209421</v>
      </c>
      <c r="T2042" s="1" t="s">
        <v>677</v>
      </c>
      <c r="U2042" s="56">
        <v>42005</v>
      </c>
      <c r="V2042" s="56">
        <v>43465</v>
      </c>
      <c r="W2042" s="56">
        <v>42125</v>
      </c>
      <c r="X2042" s="56">
        <v>43465</v>
      </c>
      <c r="Y2042" s="56" t="s">
        <v>356</v>
      </c>
      <c r="Z2042" s="56" t="s">
        <v>367</v>
      </c>
      <c r="AA2042" s="56" t="s">
        <v>347</v>
      </c>
      <c r="AB2042" s="56" t="s">
        <v>343</v>
      </c>
      <c r="AC2042" s="56" t="s">
        <v>342</v>
      </c>
      <c r="AD2042" s="56" t="s">
        <v>347</v>
      </c>
      <c r="AE2042" s="56" t="s">
        <v>334</v>
      </c>
      <c r="AF2042" s="56" t="s">
        <v>292</v>
      </c>
      <c r="AG2042" s="56">
        <v>2017</v>
      </c>
      <c r="AH2042" s="56" t="s">
        <v>80</v>
      </c>
      <c r="AI2042" s="56" t="s">
        <v>348</v>
      </c>
      <c r="AJ2042" s="56">
        <v>6470982</v>
      </c>
      <c r="AM2042" s="56">
        <v>42888</v>
      </c>
      <c r="AN2042" s="56" t="s">
        <v>987</v>
      </c>
      <c r="AO2042" s="1">
        <v>41974</v>
      </c>
      <c r="AP2042" s="56" t="s">
        <v>391</v>
      </c>
      <c r="AQ2042" s="56">
        <v>78212</v>
      </c>
      <c r="AR2042" s="56">
        <v>0</v>
      </c>
      <c r="AS2042" s="56" t="s">
        <v>346</v>
      </c>
      <c r="BB2042" s="56" t="s">
        <v>339</v>
      </c>
      <c r="BC2042" s="56" t="s">
        <v>263</v>
      </c>
      <c r="BD2042" s="56" t="s">
        <v>349</v>
      </c>
      <c r="BE2042" s="56" t="s">
        <v>347</v>
      </c>
      <c r="BF2042" s="56" t="s">
        <v>334</v>
      </c>
      <c r="BG2042" s="56" t="s">
        <v>673</v>
      </c>
      <c r="BH2042" s="56">
        <v>0</v>
      </c>
      <c r="BI2042" s="56">
        <v>0</v>
      </c>
      <c r="BJ2042" s="56">
        <v>1</v>
      </c>
    </row>
    <row r="2043" spans="1:62" hidden="1" x14ac:dyDescent="0.3">
      <c r="A2043" s="56">
        <v>49225901</v>
      </c>
      <c r="B2043" s="86">
        <v>599800</v>
      </c>
      <c r="C2043" s="1">
        <v>42893</v>
      </c>
      <c r="D2043" s="56" t="s">
        <v>668</v>
      </c>
      <c r="E2043" s="56" t="s">
        <v>669</v>
      </c>
      <c r="F2043" s="56" t="s">
        <v>334</v>
      </c>
      <c r="G2043" s="56" t="s">
        <v>335</v>
      </c>
      <c r="H2043" s="56" t="s">
        <v>336</v>
      </c>
      <c r="I2043" s="56" t="s">
        <v>670</v>
      </c>
      <c r="K2043" s="56" t="s">
        <v>337</v>
      </c>
      <c r="L2043" s="56" t="s">
        <v>671</v>
      </c>
      <c r="M2043" s="56" t="s">
        <v>1046</v>
      </c>
      <c r="N2043" s="56" t="s">
        <v>1043</v>
      </c>
      <c r="O2043" s="56" t="s">
        <v>546</v>
      </c>
      <c r="P2043" s="1" t="s">
        <v>110</v>
      </c>
      <c r="Q2043" s="56" t="s">
        <v>672</v>
      </c>
      <c r="R2043" s="56" t="s">
        <v>339</v>
      </c>
      <c r="S2043" s="56">
        <v>206744</v>
      </c>
      <c r="T2043" s="1" t="s">
        <v>701</v>
      </c>
      <c r="U2043" s="56">
        <v>42005</v>
      </c>
      <c r="V2043" s="56">
        <v>43465</v>
      </c>
      <c r="W2043" s="56">
        <v>42125</v>
      </c>
      <c r="X2043" s="56">
        <v>43465</v>
      </c>
      <c r="Y2043" s="56" t="s">
        <v>340</v>
      </c>
      <c r="Z2043" s="56" t="s">
        <v>341</v>
      </c>
      <c r="AA2043" s="56" t="s">
        <v>347</v>
      </c>
      <c r="AB2043" s="56" t="s">
        <v>343</v>
      </c>
      <c r="AC2043" s="56" t="s">
        <v>342</v>
      </c>
      <c r="AD2043" s="56" t="s">
        <v>342</v>
      </c>
      <c r="AE2043" s="56" t="s">
        <v>334</v>
      </c>
      <c r="AF2043" s="56" t="s">
        <v>291</v>
      </c>
      <c r="AG2043" s="56">
        <v>2017</v>
      </c>
      <c r="AH2043" s="56" t="s">
        <v>80</v>
      </c>
      <c r="AI2043" s="56" t="s">
        <v>348</v>
      </c>
      <c r="AJ2043" s="56">
        <v>7</v>
      </c>
      <c r="AK2043" s="1">
        <v>42735</v>
      </c>
      <c r="AL2043" s="56" t="s">
        <v>961</v>
      </c>
      <c r="AM2043" s="56">
        <v>42888</v>
      </c>
      <c r="AN2043" s="56" t="s">
        <v>987</v>
      </c>
      <c r="AO2043" s="1">
        <v>42758</v>
      </c>
      <c r="AP2043" s="56" t="s">
        <v>353</v>
      </c>
      <c r="AQ2043" s="56">
        <v>77903</v>
      </c>
      <c r="AR2043" s="56">
        <v>0</v>
      </c>
      <c r="AS2043" s="56" t="s">
        <v>346</v>
      </c>
      <c r="BB2043" s="56" t="s">
        <v>339</v>
      </c>
      <c r="BC2043" s="56" t="s">
        <v>263</v>
      </c>
      <c r="BD2043" s="56" t="s">
        <v>349</v>
      </c>
      <c r="BE2043" s="56" t="s">
        <v>347</v>
      </c>
      <c r="BF2043" s="56" t="s">
        <v>334</v>
      </c>
      <c r="BG2043" s="56" t="s">
        <v>673</v>
      </c>
      <c r="BH2043" s="56">
        <v>0</v>
      </c>
      <c r="BI2043" s="56">
        <v>0</v>
      </c>
      <c r="BJ2043" s="56">
        <v>1</v>
      </c>
    </row>
    <row r="2044" spans="1:62" hidden="1" x14ac:dyDescent="0.3">
      <c r="A2044" s="56">
        <v>49225903</v>
      </c>
      <c r="B2044" s="86">
        <v>599800</v>
      </c>
      <c r="C2044" s="1">
        <v>42893</v>
      </c>
      <c r="D2044" s="56" t="s">
        <v>668</v>
      </c>
      <c r="E2044" s="56" t="s">
        <v>669</v>
      </c>
      <c r="F2044" s="56" t="s">
        <v>334</v>
      </c>
      <c r="G2044" s="56" t="s">
        <v>335</v>
      </c>
      <c r="H2044" s="56" t="s">
        <v>336</v>
      </c>
      <c r="I2044" s="56" t="s">
        <v>670</v>
      </c>
      <c r="K2044" s="56" t="s">
        <v>337</v>
      </c>
      <c r="L2044" s="56" t="s">
        <v>671</v>
      </c>
      <c r="M2044" s="56" t="s">
        <v>1046</v>
      </c>
      <c r="N2044" s="56" t="s">
        <v>1043</v>
      </c>
      <c r="O2044" s="56" t="s">
        <v>546</v>
      </c>
      <c r="P2044" s="1" t="s">
        <v>110</v>
      </c>
      <c r="Q2044" s="56" t="s">
        <v>672</v>
      </c>
      <c r="R2044" s="56" t="s">
        <v>339</v>
      </c>
      <c r="S2044" s="56">
        <v>206744</v>
      </c>
      <c r="T2044" s="1" t="s">
        <v>701</v>
      </c>
      <c r="U2044" s="56">
        <v>42005</v>
      </c>
      <c r="V2044" s="56">
        <v>43465</v>
      </c>
      <c r="W2044" s="56">
        <v>42125</v>
      </c>
      <c r="X2044" s="56">
        <v>43465</v>
      </c>
      <c r="Y2044" s="56" t="s">
        <v>340</v>
      </c>
      <c r="Z2044" s="56" t="s">
        <v>341</v>
      </c>
      <c r="AA2044" s="56" t="s">
        <v>347</v>
      </c>
      <c r="AB2044" s="56" t="s">
        <v>343</v>
      </c>
      <c r="AC2044" s="56" t="s">
        <v>342</v>
      </c>
      <c r="AD2044" s="56" t="s">
        <v>342</v>
      </c>
      <c r="AE2044" s="56" t="s">
        <v>334</v>
      </c>
      <c r="AF2044" s="56" t="s">
        <v>292</v>
      </c>
      <c r="AG2044" s="56">
        <v>2017</v>
      </c>
      <c r="AH2044" s="56" t="s">
        <v>80</v>
      </c>
      <c r="AI2044" s="56" t="s">
        <v>348</v>
      </c>
      <c r="AJ2044" s="56">
        <v>14</v>
      </c>
      <c r="AM2044" s="56">
        <v>42888</v>
      </c>
      <c r="AN2044" s="56" t="s">
        <v>987</v>
      </c>
      <c r="AO2044" s="1">
        <v>41948</v>
      </c>
      <c r="AP2044" s="56" t="s">
        <v>391</v>
      </c>
      <c r="AQ2044" s="56">
        <v>77903</v>
      </c>
      <c r="AR2044" s="56">
        <v>0</v>
      </c>
      <c r="AS2044" s="56" t="s">
        <v>346</v>
      </c>
      <c r="BB2044" s="56" t="s">
        <v>339</v>
      </c>
      <c r="BC2044" s="56" t="s">
        <v>263</v>
      </c>
      <c r="BD2044" s="56" t="s">
        <v>349</v>
      </c>
      <c r="BE2044" s="56" t="s">
        <v>347</v>
      </c>
      <c r="BF2044" s="56" t="s">
        <v>334</v>
      </c>
      <c r="BG2044" s="56" t="s">
        <v>673</v>
      </c>
      <c r="BH2044" s="56">
        <v>0</v>
      </c>
      <c r="BI2044" s="56">
        <v>0</v>
      </c>
      <c r="BJ2044" s="56">
        <v>1</v>
      </c>
    </row>
    <row r="2045" spans="1:62" hidden="1" x14ac:dyDescent="0.3">
      <c r="A2045" s="56">
        <v>49225905</v>
      </c>
      <c r="B2045" s="86">
        <v>599800</v>
      </c>
      <c r="C2045" s="1">
        <v>42893</v>
      </c>
      <c r="D2045" s="56" t="s">
        <v>668</v>
      </c>
      <c r="E2045" s="56" t="s">
        <v>669</v>
      </c>
      <c r="F2045" s="56" t="s">
        <v>334</v>
      </c>
      <c r="G2045" s="56" t="s">
        <v>335</v>
      </c>
      <c r="H2045" s="56" t="s">
        <v>336</v>
      </c>
      <c r="I2045" s="56" t="s">
        <v>670</v>
      </c>
      <c r="K2045" s="56" t="s">
        <v>337</v>
      </c>
      <c r="L2045" s="56" t="s">
        <v>671</v>
      </c>
      <c r="M2045" s="56" t="s">
        <v>1046</v>
      </c>
      <c r="N2045" s="56" t="s">
        <v>1043</v>
      </c>
      <c r="O2045" s="56" t="s">
        <v>546</v>
      </c>
      <c r="P2045" s="1" t="s">
        <v>110</v>
      </c>
      <c r="Q2045" s="56" t="s">
        <v>672</v>
      </c>
      <c r="R2045" s="56" t="s">
        <v>339</v>
      </c>
      <c r="S2045" s="56">
        <v>206744</v>
      </c>
      <c r="T2045" s="1" t="s">
        <v>701</v>
      </c>
      <c r="U2045" s="56">
        <v>42005</v>
      </c>
      <c r="V2045" s="56">
        <v>43465</v>
      </c>
      <c r="W2045" s="56">
        <v>42125</v>
      </c>
      <c r="X2045" s="56">
        <v>43465</v>
      </c>
      <c r="Y2045" s="56" t="s">
        <v>340</v>
      </c>
      <c r="Z2045" s="56" t="s">
        <v>341</v>
      </c>
      <c r="AA2045" s="56" t="s">
        <v>347</v>
      </c>
      <c r="AB2045" s="56" t="s">
        <v>343</v>
      </c>
      <c r="AC2045" s="56" t="s">
        <v>342</v>
      </c>
      <c r="AD2045" s="56" t="s">
        <v>342</v>
      </c>
      <c r="AE2045" s="56" t="s">
        <v>334</v>
      </c>
      <c r="AF2045" s="56" t="s">
        <v>292</v>
      </c>
      <c r="AG2045" s="56">
        <v>2019</v>
      </c>
      <c r="AH2045" s="56" t="s">
        <v>80</v>
      </c>
      <c r="AI2045" s="56" t="s">
        <v>348</v>
      </c>
      <c r="AJ2045" s="56">
        <v>21</v>
      </c>
      <c r="AM2045" s="56">
        <v>42888</v>
      </c>
      <c r="AN2045" s="56" t="s">
        <v>987</v>
      </c>
      <c r="AO2045" s="1">
        <v>41948</v>
      </c>
      <c r="AP2045" s="56" t="s">
        <v>391</v>
      </c>
      <c r="AQ2045" s="56">
        <v>77903</v>
      </c>
      <c r="AR2045" s="56">
        <v>0</v>
      </c>
      <c r="AS2045" s="56" t="s">
        <v>346</v>
      </c>
      <c r="BB2045" s="56" t="s">
        <v>339</v>
      </c>
      <c r="BC2045" s="56" t="s">
        <v>263</v>
      </c>
      <c r="BD2045" s="56" t="s">
        <v>349</v>
      </c>
      <c r="BE2045" s="56" t="s">
        <v>347</v>
      </c>
      <c r="BF2045" s="56" t="s">
        <v>334</v>
      </c>
      <c r="BG2045" s="56" t="s">
        <v>673</v>
      </c>
      <c r="BH2045" s="56">
        <v>0</v>
      </c>
      <c r="BI2045" s="56">
        <v>0</v>
      </c>
      <c r="BJ2045" s="56">
        <v>1</v>
      </c>
    </row>
    <row r="2046" spans="1:62" hidden="1" x14ac:dyDescent="0.3">
      <c r="A2046" s="56">
        <v>49225907</v>
      </c>
      <c r="B2046" s="86">
        <v>599800</v>
      </c>
      <c r="C2046" s="1">
        <v>42893</v>
      </c>
      <c r="D2046" s="56" t="s">
        <v>668</v>
      </c>
      <c r="E2046" s="56" t="s">
        <v>669</v>
      </c>
      <c r="F2046" s="56" t="s">
        <v>334</v>
      </c>
      <c r="G2046" s="56" t="s">
        <v>335</v>
      </c>
      <c r="H2046" s="56" t="s">
        <v>336</v>
      </c>
      <c r="I2046" s="56" t="s">
        <v>670</v>
      </c>
      <c r="K2046" s="56" t="s">
        <v>337</v>
      </c>
      <c r="L2046" s="56" t="s">
        <v>671</v>
      </c>
      <c r="M2046" s="56" t="s">
        <v>1046</v>
      </c>
      <c r="N2046" s="56" t="s">
        <v>1043</v>
      </c>
      <c r="O2046" s="56" t="s">
        <v>546</v>
      </c>
      <c r="P2046" s="1" t="s">
        <v>110</v>
      </c>
      <c r="Q2046" s="56" t="s">
        <v>672</v>
      </c>
      <c r="R2046" s="56" t="s">
        <v>339</v>
      </c>
      <c r="S2046" s="56">
        <v>206534</v>
      </c>
      <c r="T2046" s="1" t="s">
        <v>381</v>
      </c>
      <c r="U2046" s="56">
        <v>42005</v>
      </c>
      <c r="V2046" s="56">
        <v>43465</v>
      </c>
      <c r="W2046" s="56">
        <v>42125</v>
      </c>
      <c r="X2046" s="56">
        <v>43465</v>
      </c>
      <c r="Y2046" s="56" t="s">
        <v>356</v>
      </c>
      <c r="Z2046" s="56" t="s">
        <v>382</v>
      </c>
      <c r="AA2046" s="56" t="s">
        <v>342</v>
      </c>
      <c r="AB2046" s="56" t="s">
        <v>343</v>
      </c>
      <c r="AC2046" s="56" t="s">
        <v>342</v>
      </c>
      <c r="AD2046" s="56" t="s">
        <v>342</v>
      </c>
      <c r="AE2046" s="56" t="s">
        <v>334</v>
      </c>
      <c r="AF2046" s="56" t="s">
        <v>291</v>
      </c>
      <c r="AG2046" s="56">
        <v>2015</v>
      </c>
      <c r="AH2046" s="56" t="s">
        <v>80</v>
      </c>
      <c r="AI2046" s="56" t="s">
        <v>344</v>
      </c>
      <c r="AJ2046" s="56">
        <v>4.4000000000000004</v>
      </c>
      <c r="AK2046" s="1">
        <v>42185</v>
      </c>
      <c r="AL2046" s="56" t="s">
        <v>703</v>
      </c>
      <c r="AM2046" s="56">
        <v>42758</v>
      </c>
      <c r="AN2046" s="56" t="s">
        <v>353</v>
      </c>
      <c r="AO2046" s="1">
        <v>42223</v>
      </c>
      <c r="AP2046" s="56" t="s">
        <v>391</v>
      </c>
      <c r="AQ2046" s="56">
        <v>49203</v>
      </c>
      <c r="AR2046" s="56">
        <v>0</v>
      </c>
      <c r="AS2046" s="56" t="s">
        <v>346</v>
      </c>
      <c r="BB2046" s="56" t="s">
        <v>339</v>
      </c>
      <c r="BC2046" s="56" t="s">
        <v>263</v>
      </c>
      <c r="BD2046" s="56" t="s">
        <v>349</v>
      </c>
      <c r="BE2046" s="56" t="s">
        <v>347</v>
      </c>
      <c r="BF2046" s="56" t="s">
        <v>334</v>
      </c>
      <c r="BG2046" s="56" t="s">
        <v>673</v>
      </c>
      <c r="BH2046" s="56">
        <v>0</v>
      </c>
      <c r="BI2046" s="56">
        <v>0</v>
      </c>
      <c r="BJ2046" s="56">
        <v>1</v>
      </c>
    </row>
    <row r="2047" spans="1:62" hidden="1" x14ac:dyDescent="0.3">
      <c r="A2047" s="56">
        <v>49225909</v>
      </c>
      <c r="B2047" s="86">
        <v>599800</v>
      </c>
      <c r="C2047" s="1">
        <v>42893</v>
      </c>
      <c r="D2047" s="56" t="s">
        <v>668</v>
      </c>
      <c r="E2047" s="56" t="s">
        <v>669</v>
      </c>
      <c r="F2047" s="56" t="s">
        <v>334</v>
      </c>
      <c r="G2047" s="56" t="s">
        <v>335</v>
      </c>
      <c r="H2047" s="56" t="s">
        <v>336</v>
      </c>
      <c r="I2047" s="56" t="s">
        <v>670</v>
      </c>
      <c r="K2047" s="56" t="s">
        <v>337</v>
      </c>
      <c r="L2047" s="56" t="s">
        <v>671</v>
      </c>
      <c r="M2047" s="56" t="s">
        <v>1046</v>
      </c>
      <c r="N2047" s="56" t="s">
        <v>1043</v>
      </c>
      <c r="O2047" s="56" t="s">
        <v>546</v>
      </c>
      <c r="P2047" s="1" t="s">
        <v>110</v>
      </c>
      <c r="Q2047" s="56" t="s">
        <v>672</v>
      </c>
      <c r="R2047" s="56" t="s">
        <v>339</v>
      </c>
      <c r="S2047" s="56">
        <v>206534</v>
      </c>
      <c r="T2047" s="1" t="s">
        <v>381</v>
      </c>
      <c r="U2047" s="56">
        <v>42005</v>
      </c>
      <c r="V2047" s="56">
        <v>43465</v>
      </c>
      <c r="W2047" s="56">
        <v>42125</v>
      </c>
      <c r="X2047" s="56">
        <v>43465</v>
      </c>
      <c r="Y2047" s="56" t="s">
        <v>356</v>
      </c>
      <c r="Z2047" s="56" t="s">
        <v>382</v>
      </c>
      <c r="AA2047" s="56" t="s">
        <v>342</v>
      </c>
      <c r="AB2047" s="56" t="s">
        <v>343</v>
      </c>
      <c r="AC2047" s="56" t="s">
        <v>342</v>
      </c>
      <c r="AD2047" s="56" t="s">
        <v>342</v>
      </c>
      <c r="AE2047" s="56" t="s">
        <v>334</v>
      </c>
      <c r="AF2047" s="56" t="s">
        <v>291</v>
      </c>
      <c r="AG2047" s="56">
        <v>2016</v>
      </c>
      <c r="AH2047" s="56" t="s">
        <v>80</v>
      </c>
      <c r="AI2047" s="56" t="s">
        <v>344</v>
      </c>
      <c r="AJ2047" s="56">
        <v>4.2</v>
      </c>
      <c r="AK2047" s="1">
        <v>42551</v>
      </c>
      <c r="AL2047" s="56" t="s">
        <v>688</v>
      </c>
      <c r="AM2047" s="56">
        <v>42758</v>
      </c>
      <c r="AN2047" s="56" t="s">
        <v>353</v>
      </c>
      <c r="AO2047" s="1">
        <v>42579</v>
      </c>
      <c r="AP2047" s="56" t="s">
        <v>353</v>
      </c>
      <c r="AQ2047" s="56">
        <v>49203</v>
      </c>
      <c r="AR2047" s="56">
        <v>0</v>
      </c>
      <c r="AS2047" s="56" t="s">
        <v>346</v>
      </c>
      <c r="BB2047" s="56" t="s">
        <v>339</v>
      </c>
      <c r="BC2047" s="56" t="s">
        <v>263</v>
      </c>
      <c r="BD2047" s="56" t="s">
        <v>349</v>
      </c>
      <c r="BE2047" s="56" t="s">
        <v>347</v>
      </c>
      <c r="BF2047" s="56" t="s">
        <v>334</v>
      </c>
      <c r="BG2047" s="56" t="s">
        <v>673</v>
      </c>
      <c r="BH2047" s="56">
        <v>0</v>
      </c>
      <c r="BI2047" s="56">
        <v>0</v>
      </c>
      <c r="BJ2047" s="56">
        <v>1</v>
      </c>
    </row>
    <row r="2048" spans="1:62" hidden="1" x14ac:dyDescent="0.3">
      <c r="A2048" s="56">
        <v>49225911</v>
      </c>
      <c r="B2048" s="86">
        <v>599800</v>
      </c>
      <c r="C2048" s="1">
        <v>42893</v>
      </c>
      <c r="D2048" s="56" t="s">
        <v>668</v>
      </c>
      <c r="E2048" s="56" t="s">
        <v>669</v>
      </c>
      <c r="F2048" s="56" t="s">
        <v>334</v>
      </c>
      <c r="G2048" s="56" t="s">
        <v>335</v>
      </c>
      <c r="H2048" s="56" t="s">
        <v>336</v>
      </c>
      <c r="I2048" s="56" t="s">
        <v>670</v>
      </c>
      <c r="K2048" s="56" t="s">
        <v>337</v>
      </c>
      <c r="L2048" s="56" t="s">
        <v>671</v>
      </c>
      <c r="M2048" s="56" t="s">
        <v>1046</v>
      </c>
      <c r="N2048" s="56" t="s">
        <v>1043</v>
      </c>
      <c r="O2048" s="56" t="s">
        <v>546</v>
      </c>
      <c r="P2048" s="1" t="s">
        <v>110</v>
      </c>
      <c r="Q2048" s="56" t="s">
        <v>672</v>
      </c>
      <c r="R2048" s="56" t="s">
        <v>339</v>
      </c>
      <c r="S2048" s="56">
        <v>206534</v>
      </c>
      <c r="T2048" s="1" t="s">
        <v>381</v>
      </c>
      <c r="U2048" s="56">
        <v>42005</v>
      </c>
      <c r="V2048" s="56">
        <v>43465</v>
      </c>
      <c r="W2048" s="56">
        <v>42125</v>
      </c>
      <c r="X2048" s="56">
        <v>43465</v>
      </c>
      <c r="Y2048" s="56" t="s">
        <v>356</v>
      </c>
      <c r="Z2048" s="56" t="s">
        <v>382</v>
      </c>
      <c r="AA2048" s="56" t="s">
        <v>342</v>
      </c>
      <c r="AB2048" s="56" t="s">
        <v>343</v>
      </c>
      <c r="AC2048" s="56" t="s">
        <v>342</v>
      </c>
      <c r="AD2048" s="56" t="s">
        <v>342</v>
      </c>
      <c r="AE2048" s="56" t="s">
        <v>334</v>
      </c>
      <c r="AF2048" s="56" t="s">
        <v>292</v>
      </c>
      <c r="AG2048" s="56">
        <v>2015</v>
      </c>
      <c r="AH2048" s="56" t="s">
        <v>80</v>
      </c>
      <c r="AI2048" s="56" t="s">
        <v>344</v>
      </c>
      <c r="AJ2048" s="56">
        <v>5</v>
      </c>
      <c r="AM2048" s="56">
        <v>42758</v>
      </c>
      <c r="AN2048" s="56" t="s">
        <v>353</v>
      </c>
      <c r="AO2048" s="1">
        <v>41947</v>
      </c>
      <c r="AP2048" s="56" t="s">
        <v>391</v>
      </c>
      <c r="AQ2048" s="56">
        <v>49203</v>
      </c>
      <c r="AR2048" s="56">
        <v>0</v>
      </c>
      <c r="AS2048" s="56" t="s">
        <v>346</v>
      </c>
      <c r="BB2048" s="56" t="s">
        <v>339</v>
      </c>
      <c r="BC2048" s="56" t="s">
        <v>263</v>
      </c>
      <c r="BD2048" s="56" t="s">
        <v>349</v>
      </c>
      <c r="BE2048" s="56" t="s">
        <v>347</v>
      </c>
      <c r="BF2048" s="56" t="s">
        <v>334</v>
      </c>
      <c r="BG2048" s="56" t="s">
        <v>673</v>
      </c>
      <c r="BH2048" s="56">
        <v>0</v>
      </c>
      <c r="BI2048" s="56">
        <v>0</v>
      </c>
      <c r="BJ2048" s="56">
        <v>1</v>
      </c>
    </row>
    <row r="2049" spans="1:62" hidden="1" x14ac:dyDescent="0.3">
      <c r="A2049" s="56">
        <v>49225913</v>
      </c>
      <c r="B2049" s="86">
        <v>599800</v>
      </c>
      <c r="C2049" s="1">
        <v>42893</v>
      </c>
      <c r="D2049" s="56" t="s">
        <v>668</v>
      </c>
      <c r="E2049" s="56" t="s">
        <v>669</v>
      </c>
      <c r="F2049" s="56" t="s">
        <v>334</v>
      </c>
      <c r="G2049" s="56" t="s">
        <v>335</v>
      </c>
      <c r="H2049" s="56" t="s">
        <v>336</v>
      </c>
      <c r="I2049" s="56" t="s">
        <v>670</v>
      </c>
      <c r="K2049" s="56" t="s">
        <v>337</v>
      </c>
      <c r="L2049" s="56" t="s">
        <v>671</v>
      </c>
      <c r="M2049" s="56" t="s">
        <v>1046</v>
      </c>
      <c r="N2049" s="56" t="s">
        <v>1043</v>
      </c>
      <c r="O2049" s="56" t="s">
        <v>546</v>
      </c>
      <c r="P2049" s="1" t="s">
        <v>110</v>
      </c>
      <c r="Q2049" s="56" t="s">
        <v>672</v>
      </c>
      <c r="R2049" s="56" t="s">
        <v>339</v>
      </c>
      <c r="S2049" s="56">
        <v>206534</v>
      </c>
      <c r="T2049" s="1" t="s">
        <v>381</v>
      </c>
      <c r="U2049" s="56">
        <v>42005</v>
      </c>
      <c r="V2049" s="56">
        <v>43465</v>
      </c>
      <c r="W2049" s="56">
        <v>42125</v>
      </c>
      <c r="X2049" s="56">
        <v>43465</v>
      </c>
      <c r="Y2049" s="56" t="s">
        <v>356</v>
      </c>
      <c r="Z2049" s="56" t="s">
        <v>382</v>
      </c>
      <c r="AA2049" s="56" t="s">
        <v>342</v>
      </c>
      <c r="AB2049" s="56" t="s">
        <v>343</v>
      </c>
      <c r="AC2049" s="56" t="s">
        <v>342</v>
      </c>
      <c r="AD2049" s="56" t="s">
        <v>342</v>
      </c>
      <c r="AE2049" s="56" t="s">
        <v>334</v>
      </c>
      <c r="AF2049" s="56" t="s">
        <v>292</v>
      </c>
      <c r="AG2049" s="56">
        <v>2016</v>
      </c>
      <c r="AH2049" s="56" t="s">
        <v>80</v>
      </c>
      <c r="AI2049" s="56" t="s">
        <v>344</v>
      </c>
      <c r="AJ2049" s="56">
        <v>5</v>
      </c>
      <c r="AM2049" s="56">
        <v>42758</v>
      </c>
      <c r="AN2049" s="56" t="s">
        <v>353</v>
      </c>
      <c r="AO2049" s="1">
        <v>41947</v>
      </c>
      <c r="AP2049" s="56" t="s">
        <v>391</v>
      </c>
      <c r="AQ2049" s="56">
        <v>49203</v>
      </c>
      <c r="AR2049" s="56">
        <v>0</v>
      </c>
      <c r="AS2049" s="56" t="s">
        <v>346</v>
      </c>
      <c r="BB2049" s="56" t="s">
        <v>339</v>
      </c>
      <c r="BC2049" s="56" t="s">
        <v>263</v>
      </c>
      <c r="BD2049" s="56" t="s">
        <v>349</v>
      </c>
      <c r="BE2049" s="56" t="s">
        <v>347</v>
      </c>
      <c r="BF2049" s="56" t="s">
        <v>334</v>
      </c>
      <c r="BG2049" s="56" t="s">
        <v>673</v>
      </c>
      <c r="BH2049" s="56">
        <v>0</v>
      </c>
      <c r="BI2049" s="56">
        <v>0</v>
      </c>
      <c r="BJ2049" s="56">
        <v>1</v>
      </c>
    </row>
    <row r="2050" spans="1:62" hidden="1" x14ac:dyDescent="0.3">
      <c r="A2050" s="56">
        <v>49225915</v>
      </c>
      <c r="B2050" s="86">
        <v>599800</v>
      </c>
      <c r="C2050" s="1">
        <v>42893</v>
      </c>
      <c r="D2050" s="56" t="s">
        <v>668</v>
      </c>
      <c r="E2050" s="56" t="s">
        <v>669</v>
      </c>
      <c r="F2050" s="56" t="s">
        <v>334</v>
      </c>
      <c r="G2050" s="56" t="s">
        <v>335</v>
      </c>
      <c r="H2050" s="56" t="s">
        <v>336</v>
      </c>
      <c r="I2050" s="56" t="s">
        <v>670</v>
      </c>
      <c r="K2050" s="56" t="s">
        <v>337</v>
      </c>
      <c r="L2050" s="56" t="s">
        <v>671</v>
      </c>
      <c r="M2050" s="56" t="s">
        <v>1046</v>
      </c>
      <c r="N2050" s="56" t="s">
        <v>1043</v>
      </c>
      <c r="O2050" s="56" t="s">
        <v>546</v>
      </c>
      <c r="P2050" s="1" t="s">
        <v>110</v>
      </c>
      <c r="Q2050" s="56" t="s">
        <v>672</v>
      </c>
      <c r="R2050" s="56" t="s">
        <v>339</v>
      </c>
      <c r="S2050" s="56">
        <v>206534</v>
      </c>
      <c r="T2050" s="1" t="s">
        <v>381</v>
      </c>
      <c r="U2050" s="56">
        <v>42005</v>
      </c>
      <c r="V2050" s="56">
        <v>43465</v>
      </c>
      <c r="W2050" s="56">
        <v>42125</v>
      </c>
      <c r="X2050" s="56">
        <v>43465</v>
      </c>
      <c r="Y2050" s="56" t="s">
        <v>356</v>
      </c>
      <c r="Z2050" s="56" t="s">
        <v>382</v>
      </c>
      <c r="AA2050" s="56" t="s">
        <v>342</v>
      </c>
      <c r="AB2050" s="56" t="s">
        <v>343</v>
      </c>
      <c r="AC2050" s="56" t="s">
        <v>342</v>
      </c>
      <c r="AD2050" s="56" t="s">
        <v>342</v>
      </c>
      <c r="AE2050" s="56" t="s">
        <v>334</v>
      </c>
      <c r="AF2050" s="56" t="s">
        <v>292</v>
      </c>
      <c r="AG2050" s="56">
        <v>2017</v>
      </c>
      <c r="AH2050" s="56" t="s">
        <v>80</v>
      </c>
      <c r="AI2050" s="56" t="s">
        <v>344</v>
      </c>
      <c r="AJ2050" s="56">
        <v>5</v>
      </c>
      <c r="AM2050" s="56">
        <v>42758</v>
      </c>
      <c r="AN2050" s="56" t="s">
        <v>353</v>
      </c>
      <c r="AO2050" s="1">
        <v>41947</v>
      </c>
      <c r="AP2050" s="56" t="s">
        <v>391</v>
      </c>
      <c r="AQ2050" s="56">
        <v>49203</v>
      </c>
      <c r="AR2050" s="56">
        <v>0</v>
      </c>
      <c r="AS2050" s="56" t="s">
        <v>346</v>
      </c>
      <c r="BB2050" s="56" t="s">
        <v>339</v>
      </c>
      <c r="BC2050" s="56" t="s">
        <v>263</v>
      </c>
      <c r="BD2050" s="56" t="s">
        <v>349</v>
      </c>
      <c r="BE2050" s="56" t="s">
        <v>347</v>
      </c>
      <c r="BF2050" s="56" t="s">
        <v>334</v>
      </c>
      <c r="BG2050" s="56" t="s">
        <v>673</v>
      </c>
      <c r="BH2050" s="56">
        <v>0</v>
      </c>
      <c r="BI2050" s="56">
        <v>0</v>
      </c>
      <c r="BJ2050" s="56">
        <v>1</v>
      </c>
    </row>
    <row r="2051" spans="1:62" hidden="1" x14ac:dyDescent="0.3">
      <c r="A2051" s="56">
        <v>49225917</v>
      </c>
      <c r="B2051" s="86">
        <v>599800</v>
      </c>
      <c r="C2051" s="1">
        <v>42893</v>
      </c>
      <c r="D2051" s="56" t="s">
        <v>668</v>
      </c>
      <c r="E2051" s="56" t="s">
        <v>669</v>
      </c>
      <c r="F2051" s="56" t="s">
        <v>334</v>
      </c>
      <c r="G2051" s="56" t="s">
        <v>335</v>
      </c>
      <c r="H2051" s="56" t="s">
        <v>336</v>
      </c>
      <c r="I2051" s="56" t="s">
        <v>670</v>
      </c>
      <c r="K2051" s="56" t="s">
        <v>337</v>
      </c>
      <c r="L2051" s="56" t="s">
        <v>671</v>
      </c>
      <c r="M2051" s="56" t="s">
        <v>1046</v>
      </c>
      <c r="N2051" s="56" t="s">
        <v>1043</v>
      </c>
      <c r="O2051" s="56" t="s">
        <v>546</v>
      </c>
      <c r="P2051" s="1" t="s">
        <v>110</v>
      </c>
      <c r="Q2051" s="56" t="s">
        <v>672</v>
      </c>
      <c r="R2051" s="56" t="s">
        <v>339</v>
      </c>
      <c r="S2051" s="56">
        <v>206534</v>
      </c>
      <c r="T2051" s="1" t="s">
        <v>381</v>
      </c>
      <c r="U2051" s="56">
        <v>42005</v>
      </c>
      <c r="V2051" s="56">
        <v>43465</v>
      </c>
      <c r="W2051" s="56">
        <v>42125</v>
      </c>
      <c r="X2051" s="56">
        <v>43465</v>
      </c>
      <c r="Y2051" s="56" t="s">
        <v>356</v>
      </c>
      <c r="Z2051" s="56" t="s">
        <v>382</v>
      </c>
      <c r="AA2051" s="56" t="s">
        <v>342</v>
      </c>
      <c r="AB2051" s="56" t="s">
        <v>343</v>
      </c>
      <c r="AC2051" s="56" t="s">
        <v>342</v>
      </c>
      <c r="AD2051" s="56" t="s">
        <v>342</v>
      </c>
      <c r="AE2051" s="56" t="s">
        <v>334</v>
      </c>
      <c r="AF2051" s="56" t="s">
        <v>292</v>
      </c>
      <c r="AG2051" s="56">
        <v>2018</v>
      </c>
      <c r="AH2051" s="56" t="s">
        <v>80</v>
      </c>
      <c r="AI2051" s="56" t="s">
        <v>344</v>
      </c>
      <c r="AJ2051" s="56">
        <v>5</v>
      </c>
      <c r="AM2051" s="56">
        <v>42758</v>
      </c>
      <c r="AN2051" s="56" t="s">
        <v>353</v>
      </c>
      <c r="AO2051" s="1">
        <v>41947</v>
      </c>
      <c r="AP2051" s="56" t="s">
        <v>391</v>
      </c>
      <c r="AQ2051" s="56">
        <v>49203</v>
      </c>
      <c r="AR2051" s="56">
        <v>0</v>
      </c>
      <c r="AS2051" s="56" t="s">
        <v>346</v>
      </c>
      <c r="BB2051" s="56" t="s">
        <v>339</v>
      </c>
      <c r="BC2051" s="56" t="s">
        <v>263</v>
      </c>
      <c r="BD2051" s="56" t="s">
        <v>349</v>
      </c>
      <c r="BE2051" s="56" t="s">
        <v>347</v>
      </c>
      <c r="BF2051" s="56" t="s">
        <v>334</v>
      </c>
      <c r="BG2051" s="56" t="s">
        <v>673</v>
      </c>
      <c r="BH2051" s="56">
        <v>0</v>
      </c>
      <c r="BI2051" s="56">
        <v>0</v>
      </c>
      <c r="BJ2051" s="56">
        <v>1</v>
      </c>
    </row>
    <row r="2052" spans="1:62" hidden="1" x14ac:dyDescent="0.3">
      <c r="A2052" s="56">
        <v>49225919</v>
      </c>
      <c r="B2052" s="86">
        <v>599800</v>
      </c>
      <c r="C2052" s="1">
        <v>42893</v>
      </c>
      <c r="D2052" s="56" t="s">
        <v>668</v>
      </c>
      <c r="E2052" s="56" t="s">
        <v>669</v>
      </c>
      <c r="F2052" s="56" t="s">
        <v>334</v>
      </c>
      <c r="G2052" s="56" t="s">
        <v>335</v>
      </c>
      <c r="H2052" s="56" t="s">
        <v>336</v>
      </c>
      <c r="I2052" s="56" t="s">
        <v>670</v>
      </c>
      <c r="K2052" s="56" t="s">
        <v>337</v>
      </c>
      <c r="L2052" s="56" t="s">
        <v>671</v>
      </c>
      <c r="M2052" s="56" t="s">
        <v>1046</v>
      </c>
      <c r="N2052" s="56" t="s">
        <v>1043</v>
      </c>
      <c r="O2052" s="56" t="s">
        <v>546</v>
      </c>
      <c r="P2052" s="1" t="s">
        <v>110</v>
      </c>
      <c r="Q2052" s="56" t="s">
        <v>672</v>
      </c>
      <c r="R2052" s="56" t="s">
        <v>339</v>
      </c>
      <c r="S2052" s="56">
        <v>209420</v>
      </c>
      <c r="T2052" s="1" t="s">
        <v>700</v>
      </c>
      <c r="U2052" s="56">
        <v>42005</v>
      </c>
      <c r="V2052" s="56">
        <v>43465</v>
      </c>
      <c r="W2052" s="56">
        <v>42005</v>
      </c>
      <c r="X2052" s="56">
        <v>43465</v>
      </c>
      <c r="Y2052" s="56" t="s">
        <v>356</v>
      </c>
      <c r="Z2052" s="56" t="s">
        <v>382</v>
      </c>
      <c r="AA2052" s="56" t="s">
        <v>347</v>
      </c>
      <c r="AB2052" s="56" t="s">
        <v>343</v>
      </c>
      <c r="AC2052" s="56" t="s">
        <v>342</v>
      </c>
      <c r="AD2052" s="56" t="s">
        <v>342</v>
      </c>
      <c r="AE2052" s="56" t="s">
        <v>334</v>
      </c>
      <c r="AF2052" s="56" t="s">
        <v>224</v>
      </c>
      <c r="AG2052" s="56">
        <v>2014</v>
      </c>
      <c r="AH2052" s="56" t="s">
        <v>80</v>
      </c>
      <c r="AI2052" s="56" t="s">
        <v>339</v>
      </c>
      <c r="AJ2052" s="56">
        <v>3.4</v>
      </c>
      <c r="AM2052" s="56">
        <v>42758</v>
      </c>
      <c r="AN2052" s="56" t="s">
        <v>353</v>
      </c>
      <c r="AO2052" s="1">
        <v>41974</v>
      </c>
      <c r="AP2052" s="56" t="s">
        <v>391</v>
      </c>
      <c r="AQ2052" s="56">
        <v>78211</v>
      </c>
      <c r="AR2052" s="56">
        <v>0</v>
      </c>
      <c r="AS2052" s="56" t="s">
        <v>346</v>
      </c>
      <c r="BB2052" s="56" t="s">
        <v>339</v>
      </c>
      <c r="BC2052" s="56" t="s">
        <v>263</v>
      </c>
      <c r="BD2052" s="56" t="s">
        <v>349</v>
      </c>
      <c r="BE2052" s="56" t="s">
        <v>347</v>
      </c>
      <c r="BF2052" s="56" t="s">
        <v>334</v>
      </c>
      <c r="BG2052" s="56" t="s">
        <v>673</v>
      </c>
      <c r="BH2052" s="56">
        <v>0</v>
      </c>
      <c r="BI2052" s="56">
        <v>0</v>
      </c>
      <c r="BJ2052" s="56">
        <v>1</v>
      </c>
    </row>
    <row r="2053" spans="1:62" hidden="1" x14ac:dyDescent="0.3">
      <c r="A2053" s="56">
        <v>49225921</v>
      </c>
      <c r="B2053" s="86">
        <v>599800</v>
      </c>
      <c r="C2053" s="1">
        <v>42893</v>
      </c>
      <c r="D2053" s="56" t="s">
        <v>668</v>
      </c>
      <c r="E2053" s="56" t="s">
        <v>669</v>
      </c>
      <c r="F2053" s="56" t="s">
        <v>334</v>
      </c>
      <c r="G2053" s="56" t="s">
        <v>335</v>
      </c>
      <c r="H2053" s="56" t="s">
        <v>336</v>
      </c>
      <c r="I2053" s="56" t="s">
        <v>670</v>
      </c>
      <c r="K2053" s="56" t="s">
        <v>337</v>
      </c>
      <c r="L2053" s="56" t="s">
        <v>671</v>
      </c>
      <c r="M2053" s="56" t="s">
        <v>1046</v>
      </c>
      <c r="N2053" s="56" t="s">
        <v>1043</v>
      </c>
      <c r="O2053" s="56" t="s">
        <v>546</v>
      </c>
      <c r="P2053" s="1" t="s">
        <v>110</v>
      </c>
      <c r="Q2053" s="56" t="s">
        <v>672</v>
      </c>
      <c r="R2053" s="56" t="s">
        <v>339</v>
      </c>
      <c r="S2053" s="56">
        <v>209420</v>
      </c>
      <c r="T2053" s="1" t="s">
        <v>700</v>
      </c>
      <c r="U2053" s="56">
        <v>42005</v>
      </c>
      <c r="V2053" s="56">
        <v>43465</v>
      </c>
      <c r="W2053" s="56">
        <v>42005</v>
      </c>
      <c r="X2053" s="56">
        <v>43465</v>
      </c>
      <c r="Y2053" s="56" t="s">
        <v>356</v>
      </c>
      <c r="Z2053" s="56" t="s">
        <v>382</v>
      </c>
      <c r="AA2053" s="56" t="s">
        <v>347</v>
      </c>
      <c r="AB2053" s="56" t="s">
        <v>343</v>
      </c>
      <c r="AC2053" s="56" t="s">
        <v>342</v>
      </c>
      <c r="AD2053" s="56" t="s">
        <v>342</v>
      </c>
      <c r="AE2053" s="56" t="s">
        <v>334</v>
      </c>
      <c r="AF2053" s="56" t="s">
        <v>291</v>
      </c>
      <c r="AG2053" s="56">
        <v>2016</v>
      </c>
      <c r="AH2053" s="56" t="s">
        <v>80</v>
      </c>
      <c r="AI2053" s="56" t="s">
        <v>348</v>
      </c>
      <c r="AJ2053" s="56">
        <v>5.8</v>
      </c>
      <c r="AK2053" s="1">
        <v>42369</v>
      </c>
      <c r="AL2053" s="56" t="s">
        <v>675</v>
      </c>
      <c r="AM2053" s="56">
        <v>42758</v>
      </c>
      <c r="AN2053" s="56" t="s">
        <v>353</v>
      </c>
      <c r="AO2053" s="1">
        <v>42388</v>
      </c>
      <c r="AP2053" s="56" t="s">
        <v>353</v>
      </c>
      <c r="AQ2053" s="56">
        <v>78211</v>
      </c>
      <c r="AR2053" s="56">
        <v>0</v>
      </c>
      <c r="AS2053" s="56" t="s">
        <v>346</v>
      </c>
      <c r="BB2053" s="56" t="s">
        <v>339</v>
      </c>
      <c r="BC2053" s="56" t="s">
        <v>263</v>
      </c>
      <c r="BD2053" s="56" t="s">
        <v>349</v>
      </c>
      <c r="BE2053" s="56" t="s">
        <v>347</v>
      </c>
      <c r="BF2053" s="56" t="s">
        <v>334</v>
      </c>
      <c r="BG2053" s="56" t="s">
        <v>673</v>
      </c>
      <c r="BH2053" s="56">
        <v>0</v>
      </c>
      <c r="BI2053" s="56">
        <v>0</v>
      </c>
      <c r="BJ2053" s="56">
        <v>1</v>
      </c>
    </row>
    <row r="2054" spans="1:62" hidden="1" x14ac:dyDescent="0.3">
      <c r="A2054" s="56">
        <v>49225923</v>
      </c>
      <c r="B2054" s="86">
        <v>599800</v>
      </c>
      <c r="C2054" s="1">
        <v>42893</v>
      </c>
      <c r="D2054" s="56" t="s">
        <v>668</v>
      </c>
      <c r="E2054" s="56" t="s">
        <v>669</v>
      </c>
      <c r="F2054" s="56" t="s">
        <v>334</v>
      </c>
      <c r="G2054" s="56" t="s">
        <v>335</v>
      </c>
      <c r="H2054" s="56" t="s">
        <v>336</v>
      </c>
      <c r="I2054" s="56" t="s">
        <v>670</v>
      </c>
      <c r="K2054" s="56" t="s">
        <v>337</v>
      </c>
      <c r="L2054" s="56" t="s">
        <v>671</v>
      </c>
      <c r="M2054" s="56" t="s">
        <v>1046</v>
      </c>
      <c r="N2054" s="56" t="s">
        <v>1043</v>
      </c>
      <c r="O2054" s="56" t="s">
        <v>546</v>
      </c>
      <c r="P2054" s="1" t="s">
        <v>110</v>
      </c>
      <c r="Q2054" s="56" t="s">
        <v>672</v>
      </c>
      <c r="R2054" s="56" t="s">
        <v>339</v>
      </c>
      <c r="S2054" s="56">
        <v>209420</v>
      </c>
      <c r="T2054" s="1" t="s">
        <v>700</v>
      </c>
      <c r="U2054" s="56">
        <v>42005</v>
      </c>
      <c r="V2054" s="56">
        <v>43465</v>
      </c>
      <c r="W2054" s="56">
        <v>42005</v>
      </c>
      <c r="X2054" s="56">
        <v>43465</v>
      </c>
      <c r="Y2054" s="56" t="s">
        <v>356</v>
      </c>
      <c r="Z2054" s="56" t="s">
        <v>382</v>
      </c>
      <c r="AA2054" s="56" t="s">
        <v>347</v>
      </c>
      <c r="AB2054" s="56" t="s">
        <v>343</v>
      </c>
      <c r="AC2054" s="56" t="s">
        <v>342</v>
      </c>
      <c r="AD2054" s="56" t="s">
        <v>342</v>
      </c>
      <c r="AE2054" s="56" t="s">
        <v>334</v>
      </c>
      <c r="AF2054" s="56" t="s">
        <v>291</v>
      </c>
      <c r="AG2054" s="56">
        <v>2017</v>
      </c>
      <c r="AH2054" s="56" t="s">
        <v>80</v>
      </c>
      <c r="AI2054" s="56" t="s">
        <v>348</v>
      </c>
      <c r="AJ2054" s="56">
        <v>11.7</v>
      </c>
      <c r="AK2054" s="1">
        <v>42735</v>
      </c>
      <c r="AL2054" s="56" t="s">
        <v>961</v>
      </c>
      <c r="AM2054" s="56">
        <v>42758</v>
      </c>
      <c r="AN2054" s="56" t="s">
        <v>353</v>
      </c>
      <c r="AO2054" s="1">
        <v>42758</v>
      </c>
      <c r="AP2054" s="56" t="s">
        <v>353</v>
      </c>
      <c r="AQ2054" s="56">
        <v>78211</v>
      </c>
      <c r="AR2054" s="56">
        <v>0</v>
      </c>
      <c r="AS2054" s="56" t="s">
        <v>346</v>
      </c>
      <c r="BB2054" s="56" t="s">
        <v>339</v>
      </c>
      <c r="BC2054" s="56" t="s">
        <v>263</v>
      </c>
      <c r="BD2054" s="56" t="s">
        <v>349</v>
      </c>
      <c r="BE2054" s="56" t="s">
        <v>347</v>
      </c>
      <c r="BF2054" s="56" t="s">
        <v>334</v>
      </c>
      <c r="BG2054" s="56" t="s">
        <v>673</v>
      </c>
      <c r="BH2054" s="56">
        <v>0</v>
      </c>
      <c r="BI2054" s="56">
        <v>0</v>
      </c>
      <c r="BJ2054" s="56">
        <v>1</v>
      </c>
    </row>
    <row r="2055" spans="1:62" hidden="1" x14ac:dyDescent="0.3">
      <c r="A2055" s="56">
        <v>49225925</v>
      </c>
      <c r="B2055" s="86">
        <v>599800</v>
      </c>
      <c r="C2055" s="1">
        <v>42893</v>
      </c>
      <c r="D2055" s="56" t="s">
        <v>668</v>
      </c>
      <c r="E2055" s="56" t="s">
        <v>669</v>
      </c>
      <c r="F2055" s="56" t="s">
        <v>334</v>
      </c>
      <c r="G2055" s="56" t="s">
        <v>335</v>
      </c>
      <c r="H2055" s="56" t="s">
        <v>336</v>
      </c>
      <c r="I2055" s="56" t="s">
        <v>670</v>
      </c>
      <c r="K2055" s="56" t="s">
        <v>337</v>
      </c>
      <c r="L2055" s="56" t="s">
        <v>671</v>
      </c>
      <c r="M2055" s="56" t="s">
        <v>1046</v>
      </c>
      <c r="N2055" s="56" t="s">
        <v>1043</v>
      </c>
      <c r="O2055" s="56" t="s">
        <v>546</v>
      </c>
      <c r="P2055" s="1" t="s">
        <v>110</v>
      </c>
      <c r="Q2055" s="56" t="s">
        <v>672</v>
      </c>
      <c r="R2055" s="56" t="s">
        <v>339</v>
      </c>
      <c r="S2055" s="56">
        <v>209420</v>
      </c>
      <c r="T2055" s="1" t="s">
        <v>700</v>
      </c>
      <c r="U2055" s="56">
        <v>42005</v>
      </c>
      <c r="V2055" s="56">
        <v>43465</v>
      </c>
      <c r="W2055" s="56">
        <v>42005</v>
      </c>
      <c r="X2055" s="56">
        <v>43465</v>
      </c>
      <c r="Y2055" s="56" t="s">
        <v>356</v>
      </c>
      <c r="Z2055" s="56" t="s">
        <v>382</v>
      </c>
      <c r="AA2055" s="56" t="s">
        <v>347</v>
      </c>
      <c r="AB2055" s="56" t="s">
        <v>343</v>
      </c>
      <c r="AC2055" s="56" t="s">
        <v>342</v>
      </c>
      <c r="AD2055" s="56" t="s">
        <v>342</v>
      </c>
      <c r="AE2055" s="56" t="s">
        <v>334</v>
      </c>
      <c r="AF2055" s="56" t="s">
        <v>292</v>
      </c>
      <c r="AG2055" s="56">
        <v>2016</v>
      </c>
      <c r="AH2055" s="56" t="s">
        <v>80</v>
      </c>
      <c r="AI2055" s="56" t="s">
        <v>348</v>
      </c>
      <c r="AJ2055" s="56">
        <v>5</v>
      </c>
      <c r="AM2055" s="56">
        <v>42758</v>
      </c>
      <c r="AN2055" s="56" t="s">
        <v>353</v>
      </c>
      <c r="AO2055" s="1">
        <v>41974</v>
      </c>
      <c r="AP2055" s="56" t="s">
        <v>391</v>
      </c>
      <c r="AQ2055" s="56">
        <v>78211</v>
      </c>
      <c r="AR2055" s="56">
        <v>0</v>
      </c>
      <c r="AS2055" s="56" t="s">
        <v>346</v>
      </c>
      <c r="BB2055" s="56" t="s">
        <v>339</v>
      </c>
      <c r="BC2055" s="56" t="s">
        <v>263</v>
      </c>
      <c r="BD2055" s="56" t="s">
        <v>349</v>
      </c>
      <c r="BE2055" s="56" t="s">
        <v>347</v>
      </c>
      <c r="BF2055" s="56" t="s">
        <v>334</v>
      </c>
      <c r="BG2055" s="56" t="s">
        <v>673</v>
      </c>
      <c r="BH2055" s="56">
        <v>0</v>
      </c>
      <c r="BI2055" s="56">
        <v>0</v>
      </c>
      <c r="BJ2055" s="56">
        <v>1</v>
      </c>
    </row>
    <row r="2056" spans="1:62" hidden="1" x14ac:dyDescent="0.3">
      <c r="A2056" s="56">
        <v>49225927</v>
      </c>
      <c r="B2056" s="86">
        <v>599800</v>
      </c>
      <c r="C2056" s="1">
        <v>42893</v>
      </c>
      <c r="D2056" s="56" t="s">
        <v>668</v>
      </c>
      <c r="E2056" s="56" t="s">
        <v>669</v>
      </c>
      <c r="F2056" s="56" t="s">
        <v>334</v>
      </c>
      <c r="G2056" s="56" t="s">
        <v>335</v>
      </c>
      <c r="H2056" s="56" t="s">
        <v>336</v>
      </c>
      <c r="I2056" s="56" t="s">
        <v>670</v>
      </c>
      <c r="K2056" s="56" t="s">
        <v>337</v>
      </c>
      <c r="L2056" s="56" t="s">
        <v>671</v>
      </c>
      <c r="M2056" s="56" t="s">
        <v>1046</v>
      </c>
      <c r="N2056" s="56" t="s">
        <v>1043</v>
      </c>
      <c r="O2056" s="56" t="s">
        <v>546</v>
      </c>
      <c r="P2056" s="1" t="s">
        <v>110</v>
      </c>
      <c r="Q2056" s="56" t="s">
        <v>672</v>
      </c>
      <c r="R2056" s="56" t="s">
        <v>339</v>
      </c>
      <c r="S2056" s="56">
        <v>209420</v>
      </c>
      <c r="T2056" s="1" t="s">
        <v>700</v>
      </c>
      <c r="U2056" s="56">
        <v>42005</v>
      </c>
      <c r="V2056" s="56">
        <v>43465</v>
      </c>
      <c r="W2056" s="56">
        <v>42005</v>
      </c>
      <c r="X2056" s="56">
        <v>43465</v>
      </c>
      <c r="Y2056" s="56" t="s">
        <v>356</v>
      </c>
      <c r="Z2056" s="56" t="s">
        <v>382</v>
      </c>
      <c r="AA2056" s="56" t="s">
        <v>347</v>
      </c>
      <c r="AB2056" s="56" t="s">
        <v>343</v>
      </c>
      <c r="AC2056" s="56" t="s">
        <v>342</v>
      </c>
      <c r="AD2056" s="56" t="s">
        <v>342</v>
      </c>
      <c r="AE2056" s="56" t="s">
        <v>334</v>
      </c>
      <c r="AF2056" s="56" t="s">
        <v>292</v>
      </c>
      <c r="AG2056" s="56">
        <v>2017</v>
      </c>
      <c r="AH2056" s="56" t="s">
        <v>80</v>
      </c>
      <c r="AI2056" s="56" t="s">
        <v>348</v>
      </c>
      <c r="AJ2056" s="56">
        <v>5</v>
      </c>
      <c r="AM2056" s="56">
        <v>42758</v>
      </c>
      <c r="AN2056" s="56" t="s">
        <v>353</v>
      </c>
      <c r="AO2056" s="1">
        <v>41974</v>
      </c>
      <c r="AP2056" s="56" t="s">
        <v>391</v>
      </c>
      <c r="AQ2056" s="56">
        <v>78211</v>
      </c>
      <c r="AR2056" s="56">
        <v>0</v>
      </c>
      <c r="AS2056" s="56" t="s">
        <v>346</v>
      </c>
      <c r="BB2056" s="56" t="s">
        <v>339</v>
      </c>
      <c r="BC2056" s="56" t="s">
        <v>263</v>
      </c>
      <c r="BD2056" s="56" t="s">
        <v>349</v>
      </c>
      <c r="BE2056" s="56" t="s">
        <v>347</v>
      </c>
      <c r="BF2056" s="56" t="s">
        <v>334</v>
      </c>
      <c r="BG2056" s="56" t="s">
        <v>673</v>
      </c>
      <c r="BH2056" s="56">
        <v>0</v>
      </c>
      <c r="BI2056" s="56">
        <v>0</v>
      </c>
      <c r="BJ2056" s="56">
        <v>1</v>
      </c>
    </row>
    <row r="2057" spans="1:62" hidden="1" x14ac:dyDescent="0.3">
      <c r="A2057" s="56">
        <v>49225929</v>
      </c>
      <c r="B2057" s="86">
        <v>599800</v>
      </c>
      <c r="C2057" s="1">
        <v>42893</v>
      </c>
      <c r="D2057" s="56" t="s">
        <v>668</v>
      </c>
      <c r="E2057" s="56" t="s">
        <v>669</v>
      </c>
      <c r="F2057" s="56" t="s">
        <v>334</v>
      </c>
      <c r="G2057" s="56" t="s">
        <v>335</v>
      </c>
      <c r="H2057" s="56" t="s">
        <v>336</v>
      </c>
      <c r="I2057" s="56" t="s">
        <v>670</v>
      </c>
      <c r="K2057" s="56" t="s">
        <v>337</v>
      </c>
      <c r="L2057" s="56" t="s">
        <v>671</v>
      </c>
      <c r="M2057" s="56" t="s">
        <v>1046</v>
      </c>
      <c r="N2057" s="56" t="s">
        <v>1043</v>
      </c>
      <c r="O2057" s="56" t="s">
        <v>546</v>
      </c>
      <c r="P2057" s="1" t="s">
        <v>110</v>
      </c>
      <c r="Q2057" s="56" t="s">
        <v>672</v>
      </c>
      <c r="R2057" s="56" t="s">
        <v>339</v>
      </c>
      <c r="S2057" s="56">
        <v>209420</v>
      </c>
      <c r="T2057" s="1" t="s">
        <v>700</v>
      </c>
      <c r="U2057" s="56">
        <v>42005</v>
      </c>
      <c r="V2057" s="56">
        <v>43465</v>
      </c>
      <c r="W2057" s="56">
        <v>42005</v>
      </c>
      <c r="X2057" s="56">
        <v>43465</v>
      </c>
      <c r="Y2057" s="56" t="s">
        <v>356</v>
      </c>
      <c r="Z2057" s="56" t="s">
        <v>382</v>
      </c>
      <c r="AA2057" s="56" t="s">
        <v>347</v>
      </c>
      <c r="AB2057" s="56" t="s">
        <v>343</v>
      </c>
      <c r="AC2057" s="56" t="s">
        <v>342</v>
      </c>
      <c r="AD2057" s="56" t="s">
        <v>342</v>
      </c>
      <c r="AE2057" s="56" t="s">
        <v>334</v>
      </c>
      <c r="AF2057" s="56" t="s">
        <v>292</v>
      </c>
      <c r="AG2057" s="56">
        <v>2018</v>
      </c>
      <c r="AH2057" s="56" t="s">
        <v>80</v>
      </c>
      <c r="AI2057" s="56" t="s">
        <v>348</v>
      </c>
      <c r="AJ2057" s="56">
        <v>5</v>
      </c>
      <c r="AM2057" s="56">
        <v>42758</v>
      </c>
      <c r="AN2057" s="56" t="s">
        <v>353</v>
      </c>
      <c r="AO2057" s="1">
        <v>41974</v>
      </c>
      <c r="AP2057" s="56" t="s">
        <v>391</v>
      </c>
      <c r="AQ2057" s="56">
        <v>78211</v>
      </c>
      <c r="AR2057" s="56">
        <v>0</v>
      </c>
      <c r="AS2057" s="56" t="s">
        <v>346</v>
      </c>
      <c r="BB2057" s="56" t="s">
        <v>339</v>
      </c>
      <c r="BC2057" s="56" t="s">
        <v>263</v>
      </c>
      <c r="BD2057" s="56" t="s">
        <v>349</v>
      </c>
      <c r="BE2057" s="56" t="s">
        <v>347</v>
      </c>
      <c r="BF2057" s="56" t="s">
        <v>334</v>
      </c>
      <c r="BG2057" s="56" t="s">
        <v>673</v>
      </c>
      <c r="BH2057" s="56">
        <v>0</v>
      </c>
      <c r="BI2057" s="56">
        <v>0</v>
      </c>
      <c r="BJ2057" s="56">
        <v>1</v>
      </c>
    </row>
    <row r="2058" spans="1:62" hidden="1" x14ac:dyDescent="0.3">
      <c r="A2058" s="56">
        <v>49225931</v>
      </c>
      <c r="B2058" s="86">
        <v>599800</v>
      </c>
      <c r="C2058" s="1">
        <v>42893</v>
      </c>
      <c r="D2058" s="56" t="s">
        <v>668</v>
      </c>
      <c r="E2058" s="56" t="s">
        <v>669</v>
      </c>
      <c r="F2058" s="56" t="s">
        <v>334</v>
      </c>
      <c r="G2058" s="56" t="s">
        <v>335</v>
      </c>
      <c r="H2058" s="56" t="s">
        <v>336</v>
      </c>
      <c r="I2058" s="56" t="s">
        <v>670</v>
      </c>
      <c r="K2058" s="56" t="s">
        <v>337</v>
      </c>
      <c r="L2058" s="56" t="s">
        <v>671</v>
      </c>
      <c r="M2058" s="56" t="s">
        <v>1046</v>
      </c>
      <c r="N2058" s="56" t="s">
        <v>1043</v>
      </c>
      <c r="O2058" s="56" t="s">
        <v>546</v>
      </c>
      <c r="P2058" s="1" t="s">
        <v>110</v>
      </c>
      <c r="Q2058" s="56" t="s">
        <v>672</v>
      </c>
      <c r="R2058" s="56" t="s">
        <v>339</v>
      </c>
      <c r="S2058" s="56">
        <v>209420</v>
      </c>
      <c r="T2058" s="1" t="s">
        <v>700</v>
      </c>
      <c r="U2058" s="56">
        <v>42005</v>
      </c>
      <c r="V2058" s="56">
        <v>43465</v>
      </c>
      <c r="W2058" s="56">
        <v>42005</v>
      </c>
      <c r="X2058" s="56">
        <v>43465</v>
      </c>
      <c r="Y2058" s="56" t="s">
        <v>356</v>
      </c>
      <c r="Z2058" s="56" t="s">
        <v>382</v>
      </c>
      <c r="AA2058" s="56" t="s">
        <v>347</v>
      </c>
      <c r="AB2058" s="56" t="s">
        <v>343</v>
      </c>
      <c r="AC2058" s="56" t="s">
        <v>342</v>
      </c>
      <c r="AD2058" s="56" t="s">
        <v>342</v>
      </c>
      <c r="AE2058" s="56" t="s">
        <v>334</v>
      </c>
      <c r="AF2058" s="56" t="s">
        <v>292</v>
      </c>
      <c r="AG2058" s="56">
        <v>2019</v>
      </c>
      <c r="AH2058" s="56" t="s">
        <v>80</v>
      </c>
      <c r="AI2058" s="56" t="s">
        <v>348</v>
      </c>
      <c r="AJ2058" s="56">
        <v>5</v>
      </c>
      <c r="AM2058" s="56">
        <v>42758</v>
      </c>
      <c r="AN2058" s="56" t="s">
        <v>353</v>
      </c>
      <c r="AO2058" s="1">
        <v>41974</v>
      </c>
      <c r="AP2058" s="56" t="s">
        <v>391</v>
      </c>
      <c r="AQ2058" s="56">
        <v>78211</v>
      </c>
      <c r="AR2058" s="56">
        <v>0</v>
      </c>
      <c r="AS2058" s="56" t="s">
        <v>346</v>
      </c>
      <c r="BB2058" s="56" t="s">
        <v>339</v>
      </c>
      <c r="BC2058" s="56" t="s">
        <v>263</v>
      </c>
      <c r="BD2058" s="56" t="s">
        <v>349</v>
      </c>
      <c r="BE2058" s="56" t="s">
        <v>347</v>
      </c>
      <c r="BF2058" s="56" t="s">
        <v>334</v>
      </c>
      <c r="BG2058" s="56" t="s">
        <v>673</v>
      </c>
      <c r="BH2058" s="56">
        <v>0</v>
      </c>
      <c r="BI2058" s="56">
        <v>0</v>
      </c>
      <c r="BJ2058" s="56">
        <v>1</v>
      </c>
    </row>
    <row r="2059" spans="1:62" hidden="1" x14ac:dyDescent="0.3">
      <c r="A2059" s="56">
        <v>49225933</v>
      </c>
      <c r="B2059" s="86">
        <v>599800</v>
      </c>
      <c r="C2059" s="1">
        <v>42893</v>
      </c>
      <c r="D2059" s="56" t="s">
        <v>668</v>
      </c>
      <c r="E2059" s="56" t="s">
        <v>669</v>
      </c>
      <c r="F2059" s="56" t="s">
        <v>334</v>
      </c>
      <c r="G2059" s="56" t="s">
        <v>335</v>
      </c>
      <c r="H2059" s="56" t="s">
        <v>336</v>
      </c>
      <c r="I2059" s="56" t="s">
        <v>670</v>
      </c>
      <c r="K2059" s="56" t="s">
        <v>337</v>
      </c>
      <c r="L2059" s="56" t="s">
        <v>671</v>
      </c>
      <c r="M2059" s="56" t="s">
        <v>1046</v>
      </c>
      <c r="N2059" s="56" t="s">
        <v>1043</v>
      </c>
      <c r="O2059" s="56" t="s">
        <v>546</v>
      </c>
      <c r="P2059" s="1" t="s">
        <v>110</v>
      </c>
      <c r="Q2059" s="56" t="s">
        <v>672</v>
      </c>
      <c r="R2059" s="56" t="s">
        <v>339</v>
      </c>
      <c r="S2059" s="56">
        <v>206747</v>
      </c>
      <c r="T2059" s="1" t="s">
        <v>707</v>
      </c>
      <c r="U2059" s="56">
        <v>42005</v>
      </c>
      <c r="V2059" s="56">
        <v>43465</v>
      </c>
      <c r="W2059" s="56">
        <v>42125</v>
      </c>
      <c r="X2059" s="56">
        <v>43465</v>
      </c>
      <c r="Y2059" s="56" t="s">
        <v>340</v>
      </c>
      <c r="Z2059" s="56" t="s">
        <v>341</v>
      </c>
      <c r="AA2059" s="56" t="s">
        <v>347</v>
      </c>
      <c r="AB2059" s="56" t="s">
        <v>343</v>
      </c>
      <c r="AC2059" s="56" t="s">
        <v>342</v>
      </c>
      <c r="AD2059" s="56" t="s">
        <v>342</v>
      </c>
      <c r="AE2059" s="56" t="s">
        <v>334</v>
      </c>
      <c r="AF2059" s="56" t="s">
        <v>291</v>
      </c>
      <c r="AG2059" s="56">
        <v>2016</v>
      </c>
      <c r="AH2059" s="56" t="s">
        <v>80</v>
      </c>
      <c r="AI2059" s="56" t="s">
        <v>348</v>
      </c>
      <c r="AJ2059" s="56">
        <v>8654</v>
      </c>
      <c r="AK2059" s="1">
        <v>42369</v>
      </c>
      <c r="AL2059" s="56" t="s">
        <v>675</v>
      </c>
      <c r="AM2059" s="56">
        <v>42888</v>
      </c>
      <c r="AN2059" s="56" t="s">
        <v>987</v>
      </c>
      <c r="AO2059" s="1">
        <v>42389</v>
      </c>
      <c r="AP2059" s="56" t="s">
        <v>353</v>
      </c>
      <c r="AQ2059" s="56">
        <v>77906</v>
      </c>
      <c r="AR2059" s="56">
        <v>0</v>
      </c>
      <c r="AS2059" s="56" t="s">
        <v>346</v>
      </c>
      <c r="BB2059" s="56" t="s">
        <v>339</v>
      </c>
      <c r="BC2059" s="56" t="s">
        <v>263</v>
      </c>
      <c r="BD2059" s="56" t="s">
        <v>349</v>
      </c>
      <c r="BE2059" s="56" t="s">
        <v>347</v>
      </c>
      <c r="BF2059" s="56" t="s">
        <v>334</v>
      </c>
      <c r="BG2059" s="56" t="s">
        <v>673</v>
      </c>
      <c r="BH2059" s="56">
        <v>0</v>
      </c>
      <c r="BI2059" s="56">
        <v>0</v>
      </c>
      <c r="BJ2059" s="56">
        <v>1</v>
      </c>
    </row>
    <row r="2060" spans="1:62" hidden="1" x14ac:dyDescent="0.3">
      <c r="A2060" s="56">
        <v>49225819</v>
      </c>
      <c r="B2060" s="86">
        <v>599800</v>
      </c>
      <c r="C2060" s="1">
        <v>42893</v>
      </c>
      <c r="D2060" s="56" t="s">
        <v>668</v>
      </c>
      <c r="E2060" s="56" t="s">
        <v>669</v>
      </c>
      <c r="F2060" s="56" t="s">
        <v>334</v>
      </c>
      <c r="G2060" s="56" t="s">
        <v>335</v>
      </c>
      <c r="H2060" s="56" t="s">
        <v>336</v>
      </c>
      <c r="I2060" s="56" t="s">
        <v>670</v>
      </c>
      <c r="K2060" s="56" t="s">
        <v>337</v>
      </c>
      <c r="L2060" s="56" t="s">
        <v>671</v>
      </c>
      <c r="M2060" s="56" t="s">
        <v>1046</v>
      </c>
      <c r="N2060" s="56" t="s">
        <v>1043</v>
      </c>
      <c r="O2060" s="56" t="s">
        <v>546</v>
      </c>
      <c r="P2060" s="1" t="s">
        <v>105</v>
      </c>
      <c r="S2060" s="56">
        <v>175746</v>
      </c>
      <c r="T2060" s="1" t="s">
        <v>682</v>
      </c>
      <c r="U2060" s="56">
        <v>42005</v>
      </c>
      <c r="V2060" s="56">
        <v>43465</v>
      </c>
      <c r="W2060" s="56">
        <v>42005</v>
      </c>
      <c r="X2060" s="56">
        <v>43465</v>
      </c>
      <c r="Y2060" s="56" t="s">
        <v>356</v>
      </c>
      <c r="Z2060" s="56" t="s">
        <v>382</v>
      </c>
      <c r="AA2060" s="56" t="s">
        <v>342</v>
      </c>
      <c r="AB2060" s="56" t="s">
        <v>343</v>
      </c>
      <c r="AC2060" s="56" t="s">
        <v>342</v>
      </c>
      <c r="AD2060" s="56" t="s">
        <v>342</v>
      </c>
      <c r="AE2060" s="56" t="s">
        <v>334</v>
      </c>
      <c r="AF2060" s="56" t="s">
        <v>292</v>
      </c>
      <c r="AG2060" s="56">
        <v>2018</v>
      </c>
      <c r="AH2060" s="56" t="s">
        <v>80</v>
      </c>
      <c r="AI2060" s="56" t="s">
        <v>348</v>
      </c>
      <c r="AJ2060" s="56">
        <v>16</v>
      </c>
      <c r="AM2060" s="56">
        <v>42888</v>
      </c>
      <c r="AN2060" s="56" t="s">
        <v>987</v>
      </c>
      <c r="AO2060" s="1">
        <v>41974</v>
      </c>
      <c r="AP2060" s="56" t="s">
        <v>391</v>
      </c>
      <c r="AQ2060" s="56">
        <v>75711</v>
      </c>
      <c r="AR2060" s="56">
        <v>0</v>
      </c>
      <c r="AS2060" s="56" t="s">
        <v>346</v>
      </c>
      <c r="BB2060" s="56" t="s">
        <v>339</v>
      </c>
      <c r="BC2060" s="56" t="s">
        <v>263</v>
      </c>
      <c r="BD2060" s="56" t="s">
        <v>349</v>
      </c>
      <c r="BE2060" s="56" t="s">
        <v>347</v>
      </c>
      <c r="BF2060" s="56" t="s">
        <v>334</v>
      </c>
      <c r="BG2060" s="56" t="s">
        <v>673</v>
      </c>
      <c r="BH2060" s="56">
        <v>0</v>
      </c>
      <c r="BI2060" s="56">
        <v>0</v>
      </c>
      <c r="BJ2060" s="56">
        <v>1</v>
      </c>
    </row>
    <row r="2061" spans="1:62" hidden="1" x14ac:dyDescent="0.3">
      <c r="A2061" s="56">
        <v>49225114</v>
      </c>
      <c r="B2061" s="86">
        <v>599800</v>
      </c>
      <c r="C2061" s="1">
        <v>42893</v>
      </c>
      <c r="D2061" s="56" t="s">
        <v>668</v>
      </c>
      <c r="E2061" s="56" t="s">
        <v>669</v>
      </c>
      <c r="F2061" s="56" t="s">
        <v>334</v>
      </c>
      <c r="G2061" s="56" t="s">
        <v>335</v>
      </c>
      <c r="H2061" s="56" t="s">
        <v>336</v>
      </c>
      <c r="I2061" s="56" t="s">
        <v>670</v>
      </c>
      <c r="K2061" s="56" t="s">
        <v>337</v>
      </c>
      <c r="L2061" s="56" t="s">
        <v>671</v>
      </c>
      <c r="M2061" s="56" t="s">
        <v>1046</v>
      </c>
      <c r="N2061" s="56" t="s">
        <v>1043</v>
      </c>
      <c r="O2061" s="56" t="s">
        <v>546</v>
      </c>
      <c r="P2061" s="1" t="s">
        <v>110</v>
      </c>
      <c r="Q2061" s="56" t="s">
        <v>672</v>
      </c>
      <c r="R2061" s="56" t="s">
        <v>339</v>
      </c>
      <c r="S2061" s="56">
        <v>206746</v>
      </c>
      <c r="T2061" s="1" t="s">
        <v>678</v>
      </c>
      <c r="U2061" s="56">
        <v>42005</v>
      </c>
      <c r="V2061" s="56">
        <v>43465</v>
      </c>
      <c r="W2061" s="56">
        <v>42125</v>
      </c>
      <c r="X2061" s="56">
        <v>43465</v>
      </c>
      <c r="Y2061" s="56" t="s">
        <v>340</v>
      </c>
      <c r="AA2061" s="56" t="s">
        <v>347</v>
      </c>
      <c r="AB2061" s="56" t="s">
        <v>343</v>
      </c>
      <c r="AC2061" s="56" t="s">
        <v>347</v>
      </c>
      <c r="AD2061" s="56" t="s">
        <v>342</v>
      </c>
      <c r="AE2061" s="56" t="s">
        <v>334</v>
      </c>
      <c r="AF2061" s="56" t="s">
        <v>291</v>
      </c>
      <c r="AG2061" s="56">
        <v>2016</v>
      </c>
      <c r="AH2061" s="56" t="s">
        <v>80</v>
      </c>
      <c r="AI2061" s="56" t="s">
        <v>348</v>
      </c>
      <c r="AJ2061" s="56">
        <v>16</v>
      </c>
      <c r="AK2061" s="1">
        <v>42369</v>
      </c>
      <c r="AL2061" s="56" t="s">
        <v>675</v>
      </c>
      <c r="AM2061" s="56">
        <v>42888</v>
      </c>
      <c r="AN2061" s="56" t="s">
        <v>987</v>
      </c>
      <c r="AO2061" s="1">
        <v>42388</v>
      </c>
      <c r="AP2061" s="56" t="s">
        <v>353</v>
      </c>
      <c r="AQ2061" s="56">
        <v>77905</v>
      </c>
      <c r="AR2061" s="56">
        <v>0</v>
      </c>
      <c r="AS2061" s="56" t="s">
        <v>346</v>
      </c>
      <c r="BB2061" s="56" t="s">
        <v>339</v>
      </c>
      <c r="BC2061" s="56" t="s">
        <v>263</v>
      </c>
      <c r="BD2061" s="56" t="s">
        <v>349</v>
      </c>
      <c r="BE2061" s="56" t="s">
        <v>347</v>
      </c>
      <c r="BF2061" s="56" t="s">
        <v>334</v>
      </c>
      <c r="BG2061" s="56" t="s">
        <v>673</v>
      </c>
      <c r="BH2061" s="56">
        <v>0</v>
      </c>
      <c r="BI2061" s="56">
        <v>0</v>
      </c>
      <c r="BJ2061" s="56">
        <v>1</v>
      </c>
    </row>
    <row r="2062" spans="1:62" hidden="1" x14ac:dyDescent="0.3">
      <c r="A2062" s="56">
        <v>49225936</v>
      </c>
      <c r="B2062" s="86">
        <v>599800</v>
      </c>
      <c r="C2062" s="1">
        <v>42893</v>
      </c>
      <c r="D2062" s="56" t="s">
        <v>668</v>
      </c>
      <c r="E2062" s="56" t="s">
        <v>669</v>
      </c>
      <c r="F2062" s="56" t="s">
        <v>334</v>
      </c>
      <c r="G2062" s="56" t="s">
        <v>335</v>
      </c>
      <c r="H2062" s="56" t="s">
        <v>336</v>
      </c>
      <c r="I2062" s="56" t="s">
        <v>670</v>
      </c>
      <c r="K2062" s="56" t="s">
        <v>337</v>
      </c>
      <c r="L2062" s="56" t="s">
        <v>671</v>
      </c>
      <c r="M2062" s="56" t="s">
        <v>1046</v>
      </c>
      <c r="N2062" s="56" t="s">
        <v>1043</v>
      </c>
      <c r="O2062" s="56" t="s">
        <v>546</v>
      </c>
      <c r="P2062" s="1" t="s">
        <v>110</v>
      </c>
      <c r="Q2062" s="56" t="s">
        <v>672</v>
      </c>
      <c r="R2062" s="56" t="s">
        <v>339</v>
      </c>
      <c r="S2062" s="56">
        <v>206747</v>
      </c>
      <c r="T2062" s="1" t="s">
        <v>707</v>
      </c>
      <c r="U2062" s="56">
        <v>42005</v>
      </c>
      <c r="V2062" s="56">
        <v>43465</v>
      </c>
      <c r="W2062" s="56">
        <v>42125</v>
      </c>
      <c r="X2062" s="56">
        <v>43465</v>
      </c>
      <c r="Y2062" s="56" t="s">
        <v>340</v>
      </c>
      <c r="Z2062" s="56" t="s">
        <v>341</v>
      </c>
      <c r="AA2062" s="56" t="s">
        <v>347</v>
      </c>
      <c r="AB2062" s="56" t="s">
        <v>343</v>
      </c>
      <c r="AC2062" s="56" t="s">
        <v>342</v>
      </c>
      <c r="AD2062" s="56" t="s">
        <v>342</v>
      </c>
      <c r="AE2062" s="56" t="s">
        <v>334</v>
      </c>
      <c r="AF2062" s="56" t="s">
        <v>292</v>
      </c>
      <c r="AG2062" s="56">
        <v>2016</v>
      </c>
      <c r="AH2062" s="56" t="s">
        <v>80</v>
      </c>
      <c r="AI2062" s="56" t="s">
        <v>348</v>
      </c>
      <c r="AJ2062" s="56">
        <v>6451</v>
      </c>
      <c r="AM2062" s="56">
        <v>42888</v>
      </c>
      <c r="AN2062" s="56" t="s">
        <v>987</v>
      </c>
      <c r="AO2062" s="1">
        <v>41948</v>
      </c>
      <c r="AP2062" s="56" t="s">
        <v>391</v>
      </c>
      <c r="AQ2062" s="56">
        <v>77906</v>
      </c>
      <c r="AR2062" s="56">
        <v>0</v>
      </c>
      <c r="AS2062" s="56" t="s">
        <v>346</v>
      </c>
      <c r="BB2062" s="56" t="s">
        <v>339</v>
      </c>
      <c r="BC2062" s="56" t="s">
        <v>263</v>
      </c>
      <c r="BD2062" s="56" t="s">
        <v>349</v>
      </c>
      <c r="BE2062" s="56" t="s">
        <v>347</v>
      </c>
      <c r="BF2062" s="56" t="s">
        <v>334</v>
      </c>
      <c r="BG2062" s="56" t="s">
        <v>673</v>
      </c>
      <c r="BH2062" s="56">
        <v>0</v>
      </c>
      <c r="BI2062" s="56">
        <v>0</v>
      </c>
      <c r="BJ2062" s="56">
        <v>1</v>
      </c>
    </row>
    <row r="2063" spans="1:62" hidden="1" x14ac:dyDescent="0.3">
      <c r="A2063" s="56">
        <v>49225938</v>
      </c>
      <c r="B2063" s="86">
        <v>599800</v>
      </c>
      <c r="C2063" s="1">
        <v>42893</v>
      </c>
      <c r="D2063" s="56" t="s">
        <v>668</v>
      </c>
      <c r="E2063" s="56" t="s">
        <v>669</v>
      </c>
      <c r="F2063" s="56" t="s">
        <v>334</v>
      </c>
      <c r="G2063" s="56" t="s">
        <v>335</v>
      </c>
      <c r="H2063" s="56" t="s">
        <v>336</v>
      </c>
      <c r="I2063" s="56" t="s">
        <v>670</v>
      </c>
      <c r="K2063" s="56" t="s">
        <v>337</v>
      </c>
      <c r="L2063" s="56" t="s">
        <v>671</v>
      </c>
      <c r="M2063" s="56" t="s">
        <v>1046</v>
      </c>
      <c r="N2063" s="56" t="s">
        <v>1043</v>
      </c>
      <c r="O2063" s="56" t="s">
        <v>546</v>
      </c>
      <c r="P2063" s="1" t="s">
        <v>110</v>
      </c>
      <c r="Q2063" s="56" t="s">
        <v>672</v>
      </c>
      <c r="R2063" s="56" t="s">
        <v>339</v>
      </c>
      <c r="S2063" s="56">
        <v>206747</v>
      </c>
      <c r="T2063" s="1" t="s">
        <v>707</v>
      </c>
      <c r="U2063" s="56">
        <v>42005</v>
      </c>
      <c r="V2063" s="56">
        <v>43465</v>
      </c>
      <c r="W2063" s="56">
        <v>42125</v>
      </c>
      <c r="X2063" s="56">
        <v>43465</v>
      </c>
      <c r="Y2063" s="56" t="s">
        <v>340</v>
      </c>
      <c r="Z2063" s="56" t="s">
        <v>341</v>
      </c>
      <c r="AA2063" s="56" t="s">
        <v>347</v>
      </c>
      <c r="AB2063" s="56" t="s">
        <v>343</v>
      </c>
      <c r="AC2063" s="56" t="s">
        <v>342</v>
      </c>
      <c r="AD2063" s="56" t="s">
        <v>342</v>
      </c>
      <c r="AE2063" s="56" t="s">
        <v>334</v>
      </c>
      <c r="AF2063" s="56" t="s">
        <v>292</v>
      </c>
      <c r="AG2063" s="56">
        <v>2018</v>
      </c>
      <c r="AH2063" s="56" t="s">
        <v>80</v>
      </c>
      <c r="AI2063" s="56" t="s">
        <v>348</v>
      </c>
      <c r="AJ2063" s="56">
        <v>20697</v>
      </c>
      <c r="AM2063" s="56">
        <v>42888</v>
      </c>
      <c r="AN2063" s="56" t="s">
        <v>987</v>
      </c>
      <c r="AO2063" s="1">
        <v>41948</v>
      </c>
      <c r="AP2063" s="56" t="s">
        <v>391</v>
      </c>
      <c r="AQ2063" s="56">
        <v>77906</v>
      </c>
      <c r="AR2063" s="56">
        <v>0</v>
      </c>
      <c r="AS2063" s="56" t="s">
        <v>346</v>
      </c>
      <c r="BB2063" s="56" t="s">
        <v>339</v>
      </c>
      <c r="BC2063" s="56" t="s">
        <v>263</v>
      </c>
      <c r="BD2063" s="56" t="s">
        <v>349</v>
      </c>
      <c r="BE2063" s="56" t="s">
        <v>347</v>
      </c>
      <c r="BF2063" s="56" t="s">
        <v>334</v>
      </c>
      <c r="BG2063" s="56" t="s">
        <v>673</v>
      </c>
      <c r="BH2063" s="56">
        <v>0</v>
      </c>
      <c r="BI2063" s="56">
        <v>0</v>
      </c>
      <c r="BJ2063" s="56">
        <v>1</v>
      </c>
    </row>
    <row r="2064" spans="1:62" hidden="1" x14ac:dyDescent="0.3">
      <c r="A2064" s="56">
        <v>49225805</v>
      </c>
      <c r="B2064" s="86">
        <v>599800</v>
      </c>
      <c r="C2064" s="1">
        <v>42893</v>
      </c>
      <c r="D2064" s="56" t="s">
        <v>668</v>
      </c>
      <c r="E2064" s="56" t="s">
        <v>669</v>
      </c>
      <c r="F2064" s="56" t="s">
        <v>334</v>
      </c>
      <c r="G2064" s="56" t="s">
        <v>335</v>
      </c>
      <c r="H2064" s="56" t="s">
        <v>336</v>
      </c>
      <c r="I2064" s="56" t="s">
        <v>670</v>
      </c>
      <c r="K2064" s="56" t="s">
        <v>337</v>
      </c>
      <c r="L2064" s="56" t="s">
        <v>671</v>
      </c>
      <c r="M2064" s="56" t="s">
        <v>1046</v>
      </c>
      <c r="N2064" s="56" t="s">
        <v>1043</v>
      </c>
      <c r="O2064" s="56" t="s">
        <v>546</v>
      </c>
      <c r="P2064" s="1" t="s">
        <v>105</v>
      </c>
      <c r="S2064" s="56">
        <v>174191</v>
      </c>
      <c r="T2064" s="1" t="s">
        <v>690</v>
      </c>
      <c r="U2064" s="56">
        <v>42005</v>
      </c>
      <c r="V2064" s="56">
        <v>43465</v>
      </c>
      <c r="W2064" s="56">
        <v>42005</v>
      </c>
      <c r="X2064" s="56">
        <v>41971</v>
      </c>
      <c r="Y2064" s="56" t="s">
        <v>356</v>
      </c>
      <c r="Z2064" s="56" t="s">
        <v>341</v>
      </c>
      <c r="AA2064" s="56" t="s">
        <v>347</v>
      </c>
      <c r="AB2064" s="56" t="s">
        <v>343</v>
      </c>
      <c r="AC2064" s="56" t="s">
        <v>342</v>
      </c>
      <c r="AD2064" s="56" t="s">
        <v>347</v>
      </c>
      <c r="AE2064" s="56" t="s">
        <v>352</v>
      </c>
      <c r="AF2064" s="56" t="s">
        <v>224</v>
      </c>
      <c r="AG2064" s="56">
        <v>2014</v>
      </c>
      <c r="AH2064" s="56" t="s">
        <v>80</v>
      </c>
      <c r="AI2064" s="56" t="s">
        <v>339</v>
      </c>
      <c r="AJ2064" s="56">
        <v>0</v>
      </c>
      <c r="AM2064" s="56">
        <v>41971</v>
      </c>
      <c r="AN2064" s="56" t="s">
        <v>391</v>
      </c>
      <c r="AO2064" s="1">
        <v>41954</v>
      </c>
      <c r="AP2064" s="56" t="s">
        <v>391</v>
      </c>
      <c r="AQ2064" s="56">
        <v>77981</v>
      </c>
      <c r="AR2064" s="56">
        <v>0</v>
      </c>
      <c r="AS2064" s="56" t="s">
        <v>346</v>
      </c>
      <c r="BB2064" s="56" t="s">
        <v>343</v>
      </c>
      <c r="BC2064" s="56" t="s">
        <v>263</v>
      </c>
      <c r="BD2064" s="56" t="s">
        <v>349</v>
      </c>
      <c r="BE2064" s="56" t="s">
        <v>347</v>
      </c>
      <c r="BF2064" s="56" t="s">
        <v>334</v>
      </c>
      <c r="BG2064" s="56" t="s">
        <v>673</v>
      </c>
      <c r="BH2064" s="56">
        <v>0</v>
      </c>
      <c r="BI2064" s="56">
        <v>0</v>
      </c>
      <c r="BJ2064" s="56">
        <v>0</v>
      </c>
    </row>
    <row r="2065" spans="1:62" hidden="1" x14ac:dyDescent="0.3">
      <c r="A2065" s="56">
        <v>49225940</v>
      </c>
      <c r="B2065" s="86">
        <v>599800</v>
      </c>
      <c r="C2065" s="1">
        <v>42893</v>
      </c>
      <c r="D2065" s="56" t="s">
        <v>668</v>
      </c>
      <c r="E2065" s="56" t="s">
        <v>669</v>
      </c>
      <c r="F2065" s="56" t="s">
        <v>334</v>
      </c>
      <c r="G2065" s="56" t="s">
        <v>335</v>
      </c>
      <c r="H2065" s="56" t="s">
        <v>336</v>
      </c>
      <c r="I2065" s="56" t="s">
        <v>670</v>
      </c>
      <c r="K2065" s="56" t="s">
        <v>337</v>
      </c>
      <c r="L2065" s="56" t="s">
        <v>671</v>
      </c>
      <c r="M2065" s="56" t="s">
        <v>1046</v>
      </c>
      <c r="N2065" s="56" t="s">
        <v>1043</v>
      </c>
      <c r="O2065" s="56" t="s">
        <v>546</v>
      </c>
      <c r="P2065" s="1" t="s">
        <v>110</v>
      </c>
      <c r="Q2065" s="56" t="s">
        <v>672</v>
      </c>
      <c r="R2065" s="56" t="s">
        <v>339</v>
      </c>
      <c r="S2065" s="56">
        <v>206533</v>
      </c>
      <c r="T2065" s="1" t="s">
        <v>705</v>
      </c>
      <c r="U2065" s="56">
        <v>42005</v>
      </c>
      <c r="V2065" s="56">
        <v>43465</v>
      </c>
      <c r="W2065" s="56">
        <v>42005</v>
      </c>
      <c r="X2065" s="56">
        <v>41954</v>
      </c>
      <c r="Y2065" s="56" t="s">
        <v>356</v>
      </c>
      <c r="Z2065" s="56" t="s">
        <v>367</v>
      </c>
      <c r="AA2065" s="56" t="s">
        <v>342</v>
      </c>
      <c r="AB2065" s="56" t="s">
        <v>343</v>
      </c>
      <c r="AC2065" s="56" t="s">
        <v>342</v>
      </c>
      <c r="AD2065" s="56" t="s">
        <v>347</v>
      </c>
      <c r="AE2065" s="56" t="s">
        <v>352</v>
      </c>
      <c r="AF2065" s="56" t="s">
        <v>224</v>
      </c>
      <c r="AG2065" s="56">
        <v>2014</v>
      </c>
      <c r="AH2065" s="56" t="s">
        <v>80</v>
      </c>
      <c r="AI2065" s="56" t="s">
        <v>339</v>
      </c>
      <c r="AJ2065" s="56">
        <v>23175552</v>
      </c>
      <c r="AM2065" s="56">
        <v>41954</v>
      </c>
      <c r="AN2065" s="56" t="s">
        <v>391</v>
      </c>
      <c r="AO2065" s="1">
        <v>41948</v>
      </c>
      <c r="AP2065" s="56" t="s">
        <v>391</v>
      </c>
      <c r="AQ2065" s="56">
        <v>42353</v>
      </c>
      <c r="AR2065" s="56">
        <v>0</v>
      </c>
      <c r="AS2065" s="56" t="s">
        <v>346</v>
      </c>
      <c r="BB2065" s="56" t="s">
        <v>339</v>
      </c>
      <c r="BC2065" s="56" t="s">
        <v>263</v>
      </c>
      <c r="BD2065" s="56" t="s">
        <v>349</v>
      </c>
      <c r="BE2065" s="56" t="s">
        <v>347</v>
      </c>
      <c r="BF2065" s="56" t="s">
        <v>334</v>
      </c>
      <c r="BG2065" s="56" t="s">
        <v>673</v>
      </c>
      <c r="BH2065" s="56">
        <v>0</v>
      </c>
      <c r="BI2065" s="56">
        <v>0</v>
      </c>
      <c r="BJ2065" s="56">
        <v>0</v>
      </c>
    </row>
    <row r="2066" spans="1:62" hidden="1" x14ac:dyDescent="0.3">
      <c r="A2066" s="56">
        <v>49225942</v>
      </c>
      <c r="B2066" s="86">
        <v>599800</v>
      </c>
      <c r="C2066" s="1">
        <v>42893</v>
      </c>
      <c r="D2066" s="56" t="s">
        <v>668</v>
      </c>
      <c r="E2066" s="56" t="s">
        <v>669</v>
      </c>
      <c r="F2066" s="56" t="s">
        <v>334</v>
      </c>
      <c r="G2066" s="56" t="s">
        <v>335</v>
      </c>
      <c r="H2066" s="56" t="s">
        <v>336</v>
      </c>
      <c r="I2066" s="56" t="s">
        <v>670</v>
      </c>
      <c r="K2066" s="56" t="s">
        <v>337</v>
      </c>
      <c r="L2066" s="56" t="s">
        <v>671</v>
      </c>
      <c r="M2066" s="56" t="s">
        <v>1046</v>
      </c>
      <c r="N2066" s="56" t="s">
        <v>1043</v>
      </c>
      <c r="O2066" s="56" t="s">
        <v>546</v>
      </c>
      <c r="P2066" s="1" t="s">
        <v>110</v>
      </c>
      <c r="Q2066" s="56" t="s">
        <v>672</v>
      </c>
      <c r="R2066" s="56" t="s">
        <v>339</v>
      </c>
      <c r="S2066" s="56">
        <v>209402</v>
      </c>
      <c r="T2066" s="1" t="s">
        <v>705</v>
      </c>
      <c r="U2066" s="56">
        <v>42005</v>
      </c>
      <c r="V2066" s="56">
        <v>43465</v>
      </c>
      <c r="W2066" s="56">
        <v>42125</v>
      </c>
      <c r="X2066" s="56">
        <v>43465</v>
      </c>
      <c r="Y2066" s="56" t="s">
        <v>356</v>
      </c>
      <c r="Z2066" s="56" t="s">
        <v>367</v>
      </c>
      <c r="AA2066" s="56" t="s">
        <v>342</v>
      </c>
      <c r="AB2066" s="56" t="s">
        <v>343</v>
      </c>
      <c r="AC2066" s="56" t="s">
        <v>342</v>
      </c>
      <c r="AD2066" s="56" t="s">
        <v>342</v>
      </c>
      <c r="AE2066" s="56" t="s">
        <v>334</v>
      </c>
      <c r="AF2066" s="56" t="s">
        <v>291</v>
      </c>
      <c r="AG2066" s="56">
        <v>2016</v>
      </c>
      <c r="AH2066" s="56" t="s">
        <v>80</v>
      </c>
      <c r="AI2066" s="56" t="s">
        <v>348</v>
      </c>
      <c r="AJ2066" s="56">
        <v>24472872</v>
      </c>
      <c r="AK2066" s="1">
        <v>42369</v>
      </c>
      <c r="AL2066" s="56" t="s">
        <v>675</v>
      </c>
      <c r="AM2066" s="56">
        <v>42888</v>
      </c>
      <c r="AN2066" s="56" t="s">
        <v>987</v>
      </c>
      <c r="AO2066" s="1">
        <v>42388</v>
      </c>
      <c r="AP2066" s="56" t="s">
        <v>353</v>
      </c>
      <c r="AQ2066" s="56">
        <v>42353</v>
      </c>
      <c r="AR2066" s="56">
        <v>0</v>
      </c>
      <c r="AS2066" s="56" t="s">
        <v>346</v>
      </c>
      <c r="BB2066" s="56" t="s">
        <v>339</v>
      </c>
      <c r="BC2066" s="56" t="s">
        <v>263</v>
      </c>
      <c r="BD2066" s="56" t="s">
        <v>349</v>
      </c>
      <c r="BE2066" s="56" t="s">
        <v>347</v>
      </c>
      <c r="BF2066" s="56" t="s">
        <v>334</v>
      </c>
      <c r="BG2066" s="56" t="s">
        <v>673</v>
      </c>
      <c r="BH2066" s="56">
        <v>0</v>
      </c>
      <c r="BI2066" s="56">
        <v>0</v>
      </c>
      <c r="BJ2066" s="56">
        <v>1</v>
      </c>
    </row>
    <row r="2067" spans="1:62" hidden="1" x14ac:dyDescent="0.3">
      <c r="A2067" s="56">
        <v>49225113</v>
      </c>
      <c r="B2067" s="86">
        <v>599800</v>
      </c>
      <c r="C2067" s="1">
        <v>42893</v>
      </c>
      <c r="D2067" s="56" t="s">
        <v>668</v>
      </c>
      <c r="E2067" s="56" t="s">
        <v>669</v>
      </c>
      <c r="F2067" s="56" t="s">
        <v>334</v>
      </c>
      <c r="G2067" s="56" t="s">
        <v>335</v>
      </c>
      <c r="H2067" s="56" t="s">
        <v>336</v>
      </c>
      <c r="I2067" s="56" t="s">
        <v>670</v>
      </c>
      <c r="K2067" s="56" t="s">
        <v>337</v>
      </c>
      <c r="L2067" s="56" t="s">
        <v>671</v>
      </c>
      <c r="M2067" s="56" t="s">
        <v>1046</v>
      </c>
      <c r="N2067" s="56" t="s">
        <v>1043</v>
      </c>
      <c r="O2067" s="56" t="s">
        <v>546</v>
      </c>
      <c r="P2067" s="1" t="s">
        <v>110</v>
      </c>
      <c r="Q2067" s="56" t="s">
        <v>672</v>
      </c>
      <c r="R2067" s="56" t="s">
        <v>339</v>
      </c>
      <c r="S2067" s="56">
        <v>206746</v>
      </c>
      <c r="T2067" s="1" t="s">
        <v>678</v>
      </c>
      <c r="U2067" s="56">
        <v>42005</v>
      </c>
      <c r="V2067" s="56">
        <v>43465</v>
      </c>
      <c r="W2067" s="56">
        <v>42125</v>
      </c>
      <c r="X2067" s="56">
        <v>43465</v>
      </c>
      <c r="Y2067" s="56" t="s">
        <v>340</v>
      </c>
      <c r="AA2067" s="56" t="s">
        <v>347</v>
      </c>
      <c r="AB2067" s="56" t="s">
        <v>343</v>
      </c>
      <c r="AC2067" s="56" t="s">
        <v>347</v>
      </c>
      <c r="AD2067" s="56" t="s">
        <v>342</v>
      </c>
      <c r="AE2067" s="56" t="s">
        <v>334</v>
      </c>
      <c r="AF2067" s="56" t="s">
        <v>224</v>
      </c>
      <c r="AG2067" s="56">
        <v>2014</v>
      </c>
      <c r="AH2067" s="56" t="s">
        <v>80</v>
      </c>
      <c r="AI2067" s="56" t="s">
        <v>339</v>
      </c>
      <c r="AJ2067" s="56">
        <v>0</v>
      </c>
      <c r="AM2067" s="56">
        <v>42888</v>
      </c>
      <c r="AN2067" s="56" t="s">
        <v>987</v>
      </c>
      <c r="AO2067" s="1">
        <v>41948</v>
      </c>
      <c r="AP2067" s="56" t="s">
        <v>391</v>
      </c>
      <c r="AQ2067" s="56">
        <v>77905</v>
      </c>
      <c r="AR2067" s="56">
        <v>0</v>
      </c>
      <c r="AS2067" s="56" t="s">
        <v>346</v>
      </c>
      <c r="BB2067" s="56" t="s">
        <v>339</v>
      </c>
      <c r="BC2067" s="56" t="s">
        <v>263</v>
      </c>
      <c r="BD2067" s="56" t="s">
        <v>349</v>
      </c>
      <c r="BE2067" s="56" t="s">
        <v>347</v>
      </c>
      <c r="BF2067" s="56" t="s">
        <v>334</v>
      </c>
      <c r="BG2067" s="56" t="s">
        <v>673</v>
      </c>
      <c r="BH2067" s="56">
        <v>0</v>
      </c>
      <c r="BI2067" s="56">
        <v>0</v>
      </c>
      <c r="BJ2067" s="56">
        <v>1</v>
      </c>
    </row>
    <row r="2068" spans="1:62" hidden="1" x14ac:dyDescent="0.3">
      <c r="A2068" s="56">
        <v>49225945</v>
      </c>
      <c r="B2068" s="86">
        <v>599800</v>
      </c>
      <c r="C2068" s="1">
        <v>42893</v>
      </c>
      <c r="D2068" s="56" t="s">
        <v>668</v>
      </c>
      <c r="E2068" s="56" t="s">
        <v>669</v>
      </c>
      <c r="F2068" s="56" t="s">
        <v>334</v>
      </c>
      <c r="G2068" s="56" t="s">
        <v>335</v>
      </c>
      <c r="H2068" s="56" t="s">
        <v>336</v>
      </c>
      <c r="I2068" s="56" t="s">
        <v>670</v>
      </c>
      <c r="K2068" s="56" t="s">
        <v>337</v>
      </c>
      <c r="L2068" s="56" t="s">
        <v>671</v>
      </c>
      <c r="M2068" s="56" t="s">
        <v>1046</v>
      </c>
      <c r="N2068" s="56" t="s">
        <v>1043</v>
      </c>
      <c r="O2068" s="56" t="s">
        <v>546</v>
      </c>
      <c r="P2068" s="1" t="s">
        <v>110</v>
      </c>
      <c r="Q2068" s="56" t="s">
        <v>672</v>
      </c>
      <c r="R2068" s="56" t="s">
        <v>339</v>
      </c>
      <c r="S2068" s="56">
        <v>206533</v>
      </c>
      <c r="T2068" s="1" t="s">
        <v>705</v>
      </c>
      <c r="U2068" s="56">
        <v>42005</v>
      </c>
      <c r="V2068" s="56">
        <v>43465</v>
      </c>
      <c r="W2068" s="56">
        <v>42005</v>
      </c>
      <c r="X2068" s="56">
        <v>41954</v>
      </c>
      <c r="Y2068" s="56" t="s">
        <v>356</v>
      </c>
      <c r="Z2068" s="56" t="s">
        <v>367</v>
      </c>
      <c r="AA2068" s="56" t="s">
        <v>342</v>
      </c>
      <c r="AB2068" s="56" t="s">
        <v>343</v>
      </c>
      <c r="AC2068" s="56" t="s">
        <v>342</v>
      </c>
      <c r="AD2068" s="56" t="s">
        <v>347</v>
      </c>
      <c r="AE2068" s="56" t="s">
        <v>352</v>
      </c>
      <c r="AF2068" s="56" t="s">
        <v>292</v>
      </c>
      <c r="AG2068" s="56">
        <v>2016</v>
      </c>
      <c r="AH2068" s="56" t="s">
        <v>80</v>
      </c>
      <c r="AI2068" s="56" t="s">
        <v>348</v>
      </c>
      <c r="AJ2068" s="56">
        <v>26000000</v>
      </c>
      <c r="AM2068" s="56">
        <v>41954</v>
      </c>
      <c r="AN2068" s="56" t="s">
        <v>391</v>
      </c>
      <c r="AO2068" s="1">
        <v>41948</v>
      </c>
      <c r="AP2068" s="56" t="s">
        <v>391</v>
      </c>
      <c r="AQ2068" s="56">
        <v>42353</v>
      </c>
      <c r="AR2068" s="56">
        <v>0</v>
      </c>
      <c r="AS2068" s="56" t="s">
        <v>346</v>
      </c>
      <c r="BB2068" s="56" t="s">
        <v>339</v>
      </c>
      <c r="BC2068" s="56" t="s">
        <v>263</v>
      </c>
      <c r="BD2068" s="56" t="s">
        <v>349</v>
      </c>
      <c r="BE2068" s="56" t="s">
        <v>347</v>
      </c>
      <c r="BF2068" s="56" t="s">
        <v>334</v>
      </c>
      <c r="BG2068" s="56" t="s">
        <v>673</v>
      </c>
      <c r="BH2068" s="56">
        <v>0</v>
      </c>
      <c r="BI2068" s="56">
        <v>0</v>
      </c>
      <c r="BJ2068" s="56">
        <v>0</v>
      </c>
    </row>
    <row r="2069" spans="1:62" hidden="1" x14ac:dyDescent="0.3">
      <c r="A2069" s="56">
        <v>49225947</v>
      </c>
      <c r="B2069" s="86">
        <v>599800</v>
      </c>
      <c r="C2069" s="1">
        <v>42893</v>
      </c>
      <c r="D2069" s="56" t="s">
        <v>668</v>
      </c>
      <c r="E2069" s="56" t="s">
        <v>669</v>
      </c>
      <c r="F2069" s="56" t="s">
        <v>334</v>
      </c>
      <c r="G2069" s="56" t="s">
        <v>335</v>
      </c>
      <c r="H2069" s="56" t="s">
        <v>336</v>
      </c>
      <c r="I2069" s="56" t="s">
        <v>670</v>
      </c>
      <c r="K2069" s="56" t="s">
        <v>337</v>
      </c>
      <c r="L2069" s="56" t="s">
        <v>671</v>
      </c>
      <c r="M2069" s="56" t="s">
        <v>1046</v>
      </c>
      <c r="N2069" s="56" t="s">
        <v>1043</v>
      </c>
      <c r="O2069" s="56" t="s">
        <v>546</v>
      </c>
      <c r="P2069" s="1" t="s">
        <v>110</v>
      </c>
      <c r="Q2069" s="56" t="s">
        <v>672</v>
      </c>
      <c r="R2069" s="56" t="s">
        <v>339</v>
      </c>
      <c r="S2069" s="56">
        <v>206533</v>
      </c>
      <c r="T2069" s="1" t="s">
        <v>705</v>
      </c>
      <c r="U2069" s="56">
        <v>42005</v>
      </c>
      <c r="V2069" s="56">
        <v>43465</v>
      </c>
      <c r="W2069" s="56">
        <v>42005</v>
      </c>
      <c r="X2069" s="56">
        <v>41954</v>
      </c>
      <c r="Y2069" s="56" t="s">
        <v>356</v>
      </c>
      <c r="Z2069" s="56" t="s">
        <v>367</v>
      </c>
      <c r="AA2069" s="56" t="s">
        <v>342</v>
      </c>
      <c r="AB2069" s="56" t="s">
        <v>343</v>
      </c>
      <c r="AC2069" s="56" t="s">
        <v>342</v>
      </c>
      <c r="AD2069" s="56" t="s">
        <v>347</v>
      </c>
      <c r="AE2069" s="56" t="s">
        <v>352</v>
      </c>
      <c r="AF2069" s="56" t="s">
        <v>292</v>
      </c>
      <c r="AG2069" s="56">
        <v>2017</v>
      </c>
      <c r="AH2069" s="56" t="s">
        <v>80</v>
      </c>
      <c r="AI2069" s="56" t="s">
        <v>348</v>
      </c>
      <c r="AJ2069" s="56">
        <v>31000000</v>
      </c>
      <c r="AM2069" s="56">
        <v>41954</v>
      </c>
      <c r="AN2069" s="56" t="s">
        <v>391</v>
      </c>
      <c r="AO2069" s="1">
        <v>41948</v>
      </c>
      <c r="AP2069" s="56" t="s">
        <v>391</v>
      </c>
      <c r="AQ2069" s="56">
        <v>42353</v>
      </c>
      <c r="AR2069" s="56">
        <v>0</v>
      </c>
      <c r="AS2069" s="56" t="s">
        <v>346</v>
      </c>
      <c r="BB2069" s="56" t="s">
        <v>339</v>
      </c>
      <c r="BC2069" s="56" t="s">
        <v>263</v>
      </c>
      <c r="BD2069" s="56" t="s">
        <v>349</v>
      </c>
      <c r="BE2069" s="56" t="s">
        <v>347</v>
      </c>
      <c r="BF2069" s="56" t="s">
        <v>334</v>
      </c>
      <c r="BG2069" s="56" t="s">
        <v>673</v>
      </c>
      <c r="BH2069" s="56">
        <v>0</v>
      </c>
      <c r="BI2069" s="56">
        <v>0</v>
      </c>
      <c r="BJ2069" s="56">
        <v>0</v>
      </c>
    </row>
    <row r="2070" spans="1:62" hidden="1" x14ac:dyDescent="0.3">
      <c r="A2070" s="56">
        <v>49225924</v>
      </c>
      <c r="B2070" s="86">
        <v>599800</v>
      </c>
      <c r="C2070" s="1">
        <v>42893</v>
      </c>
      <c r="D2070" s="56" t="s">
        <v>668</v>
      </c>
      <c r="E2070" s="56" t="s">
        <v>669</v>
      </c>
      <c r="F2070" s="56" t="s">
        <v>334</v>
      </c>
      <c r="G2070" s="56" t="s">
        <v>335</v>
      </c>
      <c r="H2070" s="56" t="s">
        <v>336</v>
      </c>
      <c r="I2070" s="56" t="s">
        <v>670</v>
      </c>
      <c r="K2070" s="56" t="s">
        <v>337</v>
      </c>
      <c r="L2070" s="56" t="s">
        <v>671</v>
      </c>
      <c r="M2070" s="56" t="s">
        <v>1046</v>
      </c>
      <c r="N2070" s="56" t="s">
        <v>1043</v>
      </c>
      <c r="O2070" s="56" t="s">
        <v>546</v>
      </c>
      <c r="P2070" s="1" t="s">
        <v>110</v>
      </c>
      <c r="Q2070" s="56" t="s">
        <v>672</v>
      </c>
      <c r="R2070" s="56" t="s">
        <v>339</v>
      </c>
      <c r="S2070" s="56">
        <v>209420</v>
      </c>
      <c r="T2070" s="1" t="s">
        <v>700</v>
      </c>
      <c r="U2070" s="56">
        <v>42005</v>
      </c>
      <c r="V2070" s="56">
        <v>43465</v>
      </c>
      <c r="W2070" s="56">
        <v>42005</v>
      </c>
      <c r="X2070" s="56">
        <v>43465</v>
      </c>
      <c r="Y2070" s="56" t="s">
        <v>356</v>
      </c>
      <c r="Z2070" s="56" t="s">
        <v>382</v>
      </c>
      <c r="AA2070" s="56" t="s">
        <v>347</v>
      </c>
      <c r="AB2070" s="56" t="s">
        <v>343</v>
      </c>
      <c r="AC2070" s="56" t="s">
        <v>342</v>
      </c>
      <c r="AD2070" s="56" t="s">
        <v>342</v>
      </c>
      <c r="AE2070" s="56" t="s">
        <v>334</v>
      </c>
      <c r="AF2070" s="56" t="s">
        <v>292</v>
      </c>
      <c r="AG2070" s="56">
        <v>2015</v>
      </c>
      <c r="AH2070" s="56" t="s">
        <v>80</v>
      </c>
      <c r="AI2070" s="56" t="s">
        <v>344</v>
      </c>
      <c r="AJ2070" s="56">
        <v>5</v>
      </c>
      <c r="AM2070" s="56">
        <v>42758</v>
      </c>
      <c r="AN2070" s="56" t="s">
        <v>353</v>
      </c>
      <c r="AO2070" s="1">
        <v>41974</v>
      </c>
      <c r="AP2070" s="56" t="s">
        <v>391</v>
      </c>
      <c r="AQ2070" s="56">
        <v>78211</v>
      </c>
      <c r="AR2070" s="56">
        <v>0</v>
      </c>
      <c r="AS2070" s="56" t="s">
        <v>346</v>
      </c>
      <c r="BB2070" s="56" t="s">
        <v>339</v>
      </c>
      <c r="BC2070" s="56" t="s">
        <v>263</v>
      </c>
      <c r="BD2070" s="56" t="s">
        <v>349</v>
      </c>
      <c r="BE2070" s="56" t="s">
        <v>347</v>
      </c>
      <c r="BF2070" s="56" t="s">
        <v>334</v>
      </c>
      <c r="BG2070" s="56" t="s">
        <v>673</v>
      </c>
      <c r="BH2070" s="56">
        <v>0</v>
      </c>
      <c r="BI2070" s="56">
        <v>0</v>
      </c>
      <c r="BJ2070" s="56">
        <v>1</v>
      </c>
    </row>
    <row r="2071" spans="1:62" hidden="1" x14ac:dyDescent="0.3">
      <c r="A2071" s="56">
        <v>49225949</v>
      </c>
      <c r="B2071" s="86">
        <v>599800</v>
      </c>
      <c r="C2071" s="1">
        <v>42893</v>
      </c>
      <c r="D2071" s="56" t="s">
        <v>668</v>
      </c>
      <c r="E2071" s="56" t="s">
        <v>669</v>
      </c>
      <c r="F2071" s="56" t="s">
        <v>334</v>
      </c>
      <c r="G2071" s="56" t="s">
        <v>335</v>
      </c>
      <c r="H2071" s="56" t="s">
        <v>336</v>
      </c>
      <c r="I2071" s="56" t="s">
        <v>670</v>
      </c>
      <c r="K2071" s="56" t="s">
        <v>337</v>
      </c>
      <c r="L2071" s="56" t="s">
        <v>671</v>
      </c>
      <c r="M2071" s="56" t="s">
        <v>1046</v>
      </c>
      <c r="N2071" s="56" t="s">
        <v>1043</v>
      </c>
      <c r="O2071" s="56" t="s">
        <v>546</v>
      </c>
      <c r="P2071" s="1" t="s">
        <v>110</v>
      </c>
      <c r="Q2071" s="56" t="s">
        <v>672</v>
      </c>
      <c r="R2071" s="56" t="s">
        <v>339</v>
      </c>
      <c r="S2071" s="56">
        <v>206533</v>
      </c>
      <c r="T2071" s="1" t="s">
        <v>705</v>
      </c>
      <c r="U2071" s="56">
        <v>42005</v>
      </c>
      <c r="V2071" s="56">
        <v>43465</v>
      </c>
      <c r="W2071" s="56">
        <v>42005</v>
      </c>
      <c r="X2071" s="56">
        <v>41954</v>
      </c>
      <c r="Y2071" s="56" t="s">
        <v>356</v>
      </c>
      <c r="Z2071" s="56" t="s">
        <v>367</v>
      </c>
      <c r="AA2071" s="56" t="s">
        <v>342</v>
      </c>
      <c r="AB2071" s="56" t="s">
        <v>343</v>
      </c>
      <c r="AC2071" s="56" t="s">
        <v>342</v>
      </c>
      <c r="AD2071" s="56" t="s">
        <v>347</v>
      </c>
      <c r="AE2071" s="56" t="s">
        <v>352</v>
      </c>
      <c r="AF2071" s="56" t="s">
        <v>292</v>
      </c>
      <c r="AG2071" s="56">
        <v>2018</v>
      </c>
      <c r="AH2071" s="56" t="s">
        <v>80</v>
      </c>
      <c r="AI2071" s="56" t="s">
        <v>348</v>
      </c>
      <c r="AJ2071" s="56">
        <v>38000000</v>
      </c>
      <c r="AM2071" s="56">
        <v>41954</v>
      </c>
      <c r="AN2071" s="56" t="s">
        <v>391</v>
      </c>
      <c r="AO2071" s="1">
        <v>41948</v>
      </c>
      <c r="AP2071" s="56" t="s">
        <v>391</v>
      </c>
      <c r="AQ2071" s="56">
        <v>42353</v>
      </c>
      <c r="AR2071" s="56">
        <v>0</v>
      </c>
      <c r="AS2071" s="56" t="s">
        <v>346</v>
      </c>
      <c r="BB2071" s="56" t="s">
        <v>339</v>
      </c>
      <c r="BC2071" s="56" t="s">
        <v>263</v>
      </c>
      <c r="BD2071" s="56" t="s">
        <v>349</v>
      </c>
      <c r="BE2071" s="56" t="s">
        <v>347</v>
      </c>
      <c r="BF2071" s="56" t="s">
        <v>334</v>
      </c>
      <c r="BG2071" s="56" t="s">
        <v>673</v>
      </c>
      <c r="BH2071" s="56">
        <v>0</v>
      </c>
      <c r="BI2071" s="56">
        <v>0</v>
      </c>
      <c r="BJ2071" s="56">
        <v>0</v>
      </c>
    </row>
    <row r="2072" spans="1:62" hidden="1" x14ac:dyDescent="0.3">
      <c r="A2072" s="56">
        <v>49225951</v>
      </c>
      <c r="B2072" s="86">
        <v>599800</v>
      </c>
      <c r="C2072" s="1">
        <v>42893</v>
      </c>
      <c r="D2072" s="56" t="s">
        <v>668</v>
      </c>
      <c r="E2072" s="56" t="s">
        <v>669</v>
      </c>
      <c r="F2072" s="56" t="s">
        <v>334</v>
      </c>
      <c r="G2072" s="56" t="s">
        <v>335</v>
      </c>
      <c r="H2072" s="56" t="s">
        <v>336</v>
      </c>
      <c r="I2072" s="56" t="s">
        <v>670</v>
      </c>
      <c r="K2072" s="56" t="s">
        <v>337</v>
      </c>
      <c r="L2072" s="56" t="s">
        <v>671</v>
      </c>
      <c r="M2072" s="56" t="s">
        <v>1046</v>
      </c>
      <c r="N2072" s="56" t="s">
        <v>1043</v>
      </c>
      <c r="O2072" s="56" t="s">
        <v>546</v>
      </c>
      <c r="P2072" s="1" t="s">
        <v>110</v>
      </c>
      <c r="Q2072" s="56" t="s">
        <v>672</v>
      </c>
      <c r="R2072" s="56" t="s">
        <v>339</v>
      </c>
      <c r="S2072" s="56">
        <v>206533</v>
      </c>
      <c r="T2072" s="1" t="s">
        <v>705</v>
      </c>
      <c r="U2072" s="56">
        <v>42005</v>
      </c>
      <c r="V2072" s="56">
        <v>43465</v>
      </c>
      <c r="W2072" s="56">
        <v>42005</v>
      </c>
      <c r="X2072" s="56">
        <v>41954</v>
      </c>
      <c r="Y2072" s="56" t="s">
        <v>356</v>
      </c>
      <c r="Z2072" s="56" t="s">
        <v>367</v>
      </c>
      <c r="AA2072" s="56" t="s">
        <v>342</v>
      </c>
      <c r="AB2072" s="56" t="s">
        <v>343</v>
      </c>
      <c r="AC2072" s="56" t="s">
        <v>342</v>
      </c>
      <c r="AD2072" s="56" t="s">
        <v>347</v>
      </c>
      <c r="AE2072" s="56" t="s">
        <v>352</v>
      </c>
      <c r="AF2072" s="56" t="s">
        <v>292</v>
      </c>
      <c r="AG2072" s="56">
        <v>2019</v>
      </c>
      <c r="AH2072" s="56" t="s">
        <v>80</v>
      </c>
      <c r="AI2072" s="56" t="s">
        <v>348</v>
      </c>
      <c r="AJ2072" s="56">
        <v>47000000</v>
      </c>
      <c r="AM2072" s="56">
        <v>41954</v>
      </c>
      <c r="AN2072" s="56" t="s">
        <v>391</v>
      </c>
      <c r="AO2072" s="1">
        <v>41948</v>
      </c>
      <c r="AP2072" s="56" t="s">
        <v>391</v>
      </c>
      <c r="AQ2072" s="56">
        <v>42353</v>
      </c>
      <c r="AR2072" s="56">
        <v>0</v>
      </c>
      <c r="AS2072" s="56" t="s">
        <v>346</v>
      </c>
      <c r="BB2072" s="56" t="s">
        <v>339</v>
      </c>
      <c r="BC2072" s="56" t="s">
        <v>263</v>
      </c>
      <c r="BD2072" s="56" t="s">
        <v>349</v>
      </c>
      <c r="BE2072" s="56" t="s">
        <v>347</v>
      </c>
      <c r="BF2072" s="56" t="s">
        <v>334</v>
      </c>
      <c r="BG2072" s="56" t="s">
        <v>673</v>
      </c>
      <c r="BH2072" s="56">
        <v>0</v>
      </c>
      <c r="BI2072" s="56">
        <v>0</v>
      </c>
      <c r="BJ2072" s="56">
        <v>0</v>
      </c>
    </row>
    <row r="2073" spans="1:62" hidden="1" x14ac:dyDescent="0.3">
      <c r="A2073" s="56">
        <v>49225377</v>
      </c>
      <c r="B2073" s="86">
        <v>599800</v>
      </c>
      <c r="C2073" s="1">
        <v>42893</v>
      </c>
      <c r="D2073" s="56" t="s">
        <v>668</v>
      </c>
      <c r="E2073" s="56" t="s">
        <v>669</v>
      </c>
      <c r="F2073" s="56" t="s">
        <v>334</v>
      </c>
      <c r="G2073" s="56" t="s">
        <v>335</v>
      </c>
      <c r="H2073" s="56" t="s">
        <v>336</v>
      </c>
      <c r="I2073" s="56" t="s">
        <v>670</v>
      </c>
      <c r="K2073" s="56" t="s">
        <v>337</v>
      </c>
      <c r="L2073" s="56" t="s">
        <v>671</v>
      </c>
      <c r="M2073" s="56" t="s">
        <v>1046</v>
      </c>
      <c r="N2073" s="56" t="s">
        <v>1043</v>
      </c>
      <c r="O2073" s="56" t="s">
        <v>546</v>
      </c>
      <c r="P2073" s="1" t="s">
        <v>188</v>
      </c>
      <c r="Q2073" s="56" t="s">
        <v>672</v>
      </c>
      <c r="R2073" s="56" t="s">
        <v>339</v>
      </c>
      <c r="S2073" s="56">
        <v>215050</v>
      </c>
      <c r="T2073" s="1" t="s">
        <v>351</v>
      </c>
      <c r="U2073" s="56">
        <v>42005</v>
      </c>
      <c r="V2073" s="56">
        <v>43465</v>
      </c>
      <c r="W2073" s="56">
        <v>42005</v>
      </c>
      <c r="X2073" s="56">
        <v>43616</v>
      </c>
      <c r="Y2073" s="56" t="s">
        <v>340</v>
      </c>
      <c r="Z2073" s="56" t="s">
        <v>341</v>
      </c>
      <c r="AA2073" s="56" t="s">
        <v>342</v>
      </c>
      <c r="AB2073" s="56" t="s">
        <v>343</v>
      </c>
      <c r="AC2073" s="56" t="s">
        <v>342</v>
      </c>
      <c r="AD2073" s="56" t="s">
        <v>347</v>
      </c>
      <c r="AE2073" s="56" t="s">
        <v>334</v>
      </c>
      <c r="AF2073" s="56" t="s">
        <v>292</v>
      </c>
      <c r="AG2073" s="56">
        <v>2017</v>
      </c>
      <c r="AH2073" s="56" t="s">
        <v>80</v>
      </c>
      <c r="AI2073" s="56" t="s">
        <v>348</v>
      </c>
      <c r="AJ2073" s="56">
        <v>0</v>
      </c>
      <c r="AM2073" s="56">
        <v>42579</v>
      </c>
      <c r="AN2073" s="56" t="s">
        <v>353</v>
      </c>
      <c r="AO2073" s="1">
        <v>41942</v>
      </c>
      <c r="AP2073" s="56" t="s">
        <v>391</v>
      </c>
      <c r="AQ2073" s="56">
        <v>246</v>
      </c>
      <c r="AR2073" s="56">
        <v>0</v>
      </c>
      <c r="AS2073" s="56" t="s">
        <v>346</v>
      </c>
      <c r="BB2073" s="56" t="s">
        <v>339</v>
      </c>
      <c r="BC2073" s="56" t="s">
        <v>263</v>
      </c>
      <c r="BD2073" s="56" t="s">
        <v>349</v>
      </c>
      <c r="BE2073" s="56" t="s">
        <v>347</v>
      </c>
      <c r="BF2073" s="56" t="s">
        <v>334</v>
      </c>
      <c r="BG2073" s="56" t="s">
        <v>673</v>
      </c>
      <c r="BH2073" s="56">
        <v>0</v>
      </c>
      <c r="BI2073" s="56">
        <v>0</v>
      </c>
      <c r="BJ2073" s="56">
        <v>1</v>
      </c>
    </row>
    <row r="2074" spans="1:62" hidden="1" x14ac:dyDescent="0.3">
      <c r="A2074" s="56">
        <v>49225115</v>
      </c>
      <c r="B2074" s="86">
        <v>599800</v>
      </c>
      <c r="C2074" s="1">
        <v>42893</v>
      </c>
      <c r="D2074" s="56" t="s">
        <v>668</v>
      </c>
      <c r="E2074" s="56" t="s">
        <v>669</v>
      </c>
      <c r="F2074" s="56" t="s">
        <v>334</v>
      </c>
      <c r="G2074" s="56" t="s">
        <v>335</v>
      </c>
      <c r="H2074" s="56" t="s">
        <v>336</v>
      </c>
      <c r="I2074" s="56" t="s">
        <v>670</v>
      </c>
      <c r="K2074" s="56" t="s">
        <v>337</v>
      </c>
      <c r="L2074" s="56" t="s">
        <v>671</v>
      </c>
      <c r="M2074" s="56" t="s">
        <v>1046</v>
      </c>
      <c r="N2074" s="56" t="s">
        <v>1043</v>
      </c>
      <c r="O2074" s="56" t="s">
        <v>546</v>
      </c>
      <c r="P2074" s="1" t="s">
        <v>110</v>
      </c>
      <c r="Q2074" s="56" t="s">
        <v>672</v>
      </c>
      <c r="R2074" s="56" t="s">
        <v>339</v>
      </c>
      <c r="S2074" s="56">
        <v>206746</v>
      </c>
      <c r="T2074" s="1" t="s">
        <v>678</v>
      </c>
      <c r="U2074" s="56">
        <v>42005</v>
      </c>
      <c r="V2074" s="56">
        <v>43465</v>
      </c>
      <c r="W2074" s="56">
        <v>42125</v>
      </c>
      <c r="X2074" s="56">
        <v>43465</v>
      </c>
      <c r="Y2074" s="56" t="s">
        <v>340</v>
      </c>
      <c r="AA2074" s="56" t="s">
        <v>347</v>
      </c>
      <c r="AB2074" s="56" t="s">
        <v>343</v>
      </c>
      <c r="AC2074" s="56" t="s">
        <v>347</v>
      </c>
      <c r="AD2074" s="56" t="s">
        <v>342</v>
      </c>
      <c r="AE2074" s="56" t="s">
        <v>334</v>
      </c>
      <c r="AF2074" s="56" t="s">
        <v>291</v>
      </c>
      <c r="AG2074" s="56">
        <v>2016</v>
      </c>
      <c r="AH2074" s="56" t="s">
        <v>80</v>
      </c>
      <c r="AI2074" s="56" t="s">
        <v>344</v>
      </c>
      <c r="AJ2074" s="56">
        <v>8</v>
      </c>
      <c r="AK2074" s="1">
        <v>42551</v>
      </c>
      <c r="AL2074" s="56" t="s">
        <v>674</v>
      </c>
      <c r="AM2074" s="56">
        <v>42888</v>
      </c>
      <c r="AN2074" s="56" t="s">
        <v>987</v>
      </c>
      <c r="AO2074" s="1">
        <v>42565</v>
      </c>
      <c r="AP2074" s="56" t="s">
        <v>353</v>
      </c>
      <c r="AQ2074" s="56">
        <v>77905</v>
      </c>
      <c r="AR2074" s="56">
        <v>0</v>
      </c>
      <c r="AS2074" s="56" t="s">
        <v>346</v>
      </c>
      <c r="BB2074" s="56" t="s">
        <v>339</v>
      </c>
      <c r="BC2074" s="56" t="s">
        <v>263</v>
      </c>
      <c r="BD2074" s="56" t="s">
        <v>349</v>
      </c>
      <c r="BE2074" s="56" t="s">
        <v>347</v>
      </c>
      <c r="BF2074" s="56" t="s">
        <v>334</v>
      </c>
      <c r="BG2074" s="56" t="s">
        <v>673</v>
      </c>
      <c r="BH2074" s="56">
        <v>0</v>
      </c>
      <c r="BI2074" s="56">
        <v>0</v>
      </c>
      <c r="BJ2074" s="56">
        <v>1</v>
      </c>
    </row>
    <row r="2075" spans="1:62" hidden="1" x14ac:dyDescent="0.3">
      <c r="A2075" s="56">
        <v>49225953</v>
      </c>
      <c r="B2075" s="86">
        <v>599800</v>
      </c>
      <c r="C2075" s="1">
        <v>42893</v>
      </c>
      <c r="D2075" s="56" t="s">
        <v>668</v>
      </c>
      <c r="E2075" s="56" t="s">
        <v>669</v>
      </c>
      <c r="F2075" s="56" t="s">
        <v>334</v>
      </c>
      <c r="G2075" s="56" t="s">
        <v>335</v>
      </c>
      <c r="H2075" s="56" t="s">
        <v>336</v>
      </c>
      <c r="I2075" s="56" t="s">
        <v>670</v>
      </c>
      <c r="K2075" s="56" t="s">
        <v>337</v>
      </c>
      <c r="L2075" s="56" t="s">
        <v>671</v>
      </c>
      <c r="M2075" s="56" t="s">
        <v>1046</v>
      </c>
      <c r="N2075" s="56" t="s">
        <v>1043</v>
      </c>
      <c r="O2075" s="56" t="s">
        <v>546</v>
      </c>
      <c r="P2075" s="1" t="s">
        <v>188</v>
      </c>
      <c r="Q2075" s="56" t="s">
        <v>672</v>
      </c>
      <c r="R2075" s="56" t="s">
        <v>339</v>
      </c>
      <c r="S2075" s="56">
        <v>216566</v>
      </c>
      <c r="T2075" s="1" t="s">
        <v>708</v>
      </c>
      <c r="U2075" s="56">
        <v>42005</v>
      </c>
      <c r="V2075" s="56">
        <v>43465</v>
      </c>
      <c r="W2075" s="56">
        <v>42125</v>
      </c>
      <c r="X2075" s="56">
        <v>42734</v>
      </c>
      <c r="Y2075" s="56" t="s">
        <v>356</v>
      </c>
      <c r="Z2075" s="56" t="s">
        <v>341</v>
      </c>
      <c r="AA2075" s="56" t="s">
        <v>347</v>
      </c>
      <c r="AB2075" s="56" t="s">
        <v>343</v>
      </c>
      <c r="AC2075" s="56" t="s">
        <v>342</v>
      </c>
      <c r="AD2075" s="56" t="s">
        <v>342</v>
      </c>
      <c r="AE2075" s="56" t="s">
        <v>334</v>
      </c>
      <c r="AF2075" s="56" t="s">
        <v>291</v>
      </c>
      <c r="AG2075" s="56">
        <v>2015</v>
      </c>
      <c r="AH2075" s="56" t="s">
        <v>80</v>
      </c>
      <c r="AI2075" s="56" t="s">
        <v>344</v>
      </c>
      <c r="AJ2075" s="56">
        <v>0</v>
      </c>
      <c r="AK2075" s="1">
        <v>42185</v>
      </c>
      <c r="AL2075" s="56" t="s">
        <v>710</v>
      </c>
      <c r="AM2075" s="56">
        <v>42758</v>
      </c>
      <c r="AN2075" s="56" t="s">
        <v>353</v>
      </c>
      <c r="AO2075" s="1">
        <v>42223</v>
      </c>
      <c r="AP2075" s="56" t="s">
        <v>391</v>
      </c>
      <c r="AQ2075" s="56">
        <v>77984</v>
      </c>
      <c r="AR2075" s="56">
        <v>0</v>
      </c>
      <c r="AS2075" s="56" t="s">
        <v>346</v>
      </c>
      <c r="BB2075" s="56" t="s">
        <v>339</v>
      </c>
      <c r="BC2075" s="56" t="s">
        <v>263</v>
      </c>
      <c r="BD2075" s="56" t="s">
        <v>349</v>
      </c>
      <c r="BE2075" s="56" t="s">
        <v>347</v>
      </c>
      <c r="BF2075" s="56" t="s">
        <v>334</v>
      </c>
      <c r="BG2075" s="56" t="s">
        <v>673</v>
      </c>
      <c r="BH2075" s="56">
        <v>0</v>
      </c>
      <c r="BI2075" s="56">
        <v>0</v>
      </c>
      <c r="BJ2075" s="56">
        <v>1</v>
      </c>
    </row>
    <row r="2076" spans="1:62" hidden="1" x14ac:dyDescent="0.3">
      <c r="A2076" s="56">
        <v>49225955</v>
      </c>
      <c r="B2076" s="86">
        <v>599800</v>
      </c>
      <c r="C2076" s="1">
        <v>42893</v>
      </c>
      <c r="D2076" s="56" t="s">
        <v>668</v>
      </c>
      <c r="E2076" s="56" t="s">
        <v>669</v>
      </c>
      <c r="F2076" s="56" t="s">
        <v>334</v>
      </c>
      <c r="G2076" s="56" t="s">
        <v>335</v>
      </c>
      <c r="H2076" s="56" t="s">
        <v>336</v>
      </c>
      <c r="I2076" s="56" t="s">
        <v>670</v>
      </c>
      <c r="K2076" s="56" t="s">
        <v>337</v>
      </c>
      <c r="L2076" s="56" t="s">
        <v>671</v>
      </c>
      <c r="M2076" s="56" t="s">
        <v>1046</v>
      </c>
      <c r="N2076" s="56" t="s">
        <v>1043</v>
      </c>
      <c r="O2076" s="56" t="s">
        <v>546</v>
      </c>
      <c r="P2076" s="1" t="s">
        <v>188</v>
      </c>
      <c r="Q2076" s="56" t="s">
        <v>672</v>
      </c>
      <c r="R2076" s="56" t="s">
        <v>339</v>
      </c>
      <c r="S2076" s="56">
        <v>216566</v>
      </c>
      <c r="T2076" s="1" t="s">
        <v>708</v>
      </c>
      <c r="U2076" s="56">
        <v>42005</v>
      </c>
      <c r="V2076" s="56">
        <v>43465</v>
      </c>
      <c r="W2076" s="56">
        <v>42125</v>
      </c>
      <c r="X2076" s="56">
        <v>42734</v>
      </c>
      <c r="Y2076" s="56" t="s">
        <v>356</v>
      </c>
      <c r="Z2076" s="56" t="s">
        <v>341</v>
      </c>
      <c r="AA2076" s="56" t="s">
        <v>347</v>
      </c>
      <c r="AB2076" s="56" t="s">
        <v>343</v>
      </c>
      <c r="AC2076" s="56" t="s">
        <v>342</v>
      </c>
      <c r="AD2076" s="56" t="s">
        <v>342</v>
      </c>
      <c r="AE2076" s="56" t="s">
        <v>334</v>
      </c>
      <c r="AF2076" s="56" t="s">
        <v>291</v>
      </c>
      <c r="AG2076" s="56">
        <v>2016</v>
      </c>
      <c r="AH2076" s="56" t="s">
        <v>80</v>
      </c>
      <c r="AI2076" s="56" t="s">
        <v>344</v>
      </c>
      <c r="AJ2076" s="56">
        <v>1</v>
      </c>
      <c r="AK2076" s="1">
        <v>42551</v>
      </c>
      <c r="AL2076" s="56" t="s">
        <v>711</v>
      </c>
      <c r="AM2076" s="56">
        <v>42758</v>
      </c>
      <c r="AN2076" s="56" t="s">
        <v>353</v>
      </c>
      <c r="AO2076" s="1">
        <v>42794</v>
      </c>
      <c r="AP2076" s="56" t="s">
        <v>353</v>
      </c>
      <c r="AQ2076" s="56">
        <v>77984</v>
      </c>
      <c r="AR2076" s="56">
        <v>0</v>
      </c>
      <c r="AS2076" s="56" t="s">
        <v>346</v>
      </c>
      <c r="BB2076" s="56" t="s">
        <v>339</v>
      </c>
      <c r="BC2076" s="56" t="s">
        <v>263</v>
      </c>
      <c r="BD2076" s="56" t="s">
        <v>349</v>
      </c>
      <c r="BE2076" s="56" t="s">
        <v>347</v>
      </c>
      <c r="BF2076" s="56" t="s">
        <v>334</v>
      </c>
      <c r="BG2076" s="56" t="s">
        <v>673</v>
      </c>
      <c r="BH2076" s="56">
        <v>0</v>
      </c>
      <c r="BI2076" s="56">
        <v>0</v>
      </c>
      <c r="BJ2076" s="56">
        <v>1</v>
      </c>
    </row>
    <row r="2077" spans="1:62" hidden="1" x14ac:dyDescent="0.3">
      <c r="A2077" s="56">
        <v>49225116</v>
      </c>
      <c r="B2077" s="86">
        <v>599800</v>
      </c>
      <c r="C2077" s="1">
        <v>42893</v>
      </c>
      <c r="D2077" s="56" t="s">
        <v>668</v>
      </c>
      <c r="E2077" s="56" t="s">
        <v>669</v>
      </c>
      <c r="F2077" s="56" t="s">
        <v>334</v>
      </c>
      <c r="G2077" s="56" t="s">
        <v>335</v>
      </c>
      <c r="H2077" s="56" t="s">
        <v>336</v>
      </c>
      <c r="I2077" s="56" t="s">
        <v>670</v>
      </c>
      <c r="K2077" s="56" t="s">
        <v>337</v>
      </c>
      <c r="L2077" s="56" t="s">
        <v>671</v>
      </c>
      <c r="M2077" s="56" t="s">
        <v>1046</v>
      </c>
      <c r="N2077" s="56" t="s">
        <v>1043</v>
      </c>
      <c r="O2077" s="56" t="s">
        <v>546</v>
      </c>
      <c r="P2077" s="1" t="s">
        <v>110</v>
      </c>
      <c r="Q2077" s="56" t="s">
        <v>672</v>
      </c>
      <c r="R2077" s="56" t="s">
        <v>339</v>
      </c>
      <c r="S2077" s="56">
        <v>206746</v>
      </c>
      <c r="T2077" s="1" t="s">
        <v>678</v>
      </c>
      <c r="U2077" s="56">
        <v>42005</v>
      </c>
      <c r="V2077" s="56">
        <v>43465</v>
      </c>
      <c r="W2077" s="56">
        <v>42125</v>
      </c>
      <c r="X2077" s="56">
        <v>43465</v>
      </c>
      <c r="Y2077" s="56" t="s">
        <v>340</v>
      </c>
      <c r="AA2077" s="56" t="s">
        <v>347</v>
      </c>
      <c r="AB2077" s="56" t="s">
        <v>343</v>
      </c>
      <c r="AC2077" s="56" t="s">
        <v>347</v>
      </c>
      <c r="AD2077" s="56" t="s">
        <v>342</v>
      </c>
      <c r="AE2077" s="56" t="s">
        <v>334</v>
      </c>
      <c r="AF2077" s="56" t="s">
        <v>291</v>
      </c>
      <c r="AG2077" s="56">
        <v>2017</v>
      </c>
      <c r="AH2077" s="56" t="s">
        <v>80</v>
      </c>
      <c r="AI2077" s="56" t="s">
        <v>348</v>
      </c>
      <c r="AJ2077" s="56">
        <v>1</v>
      </c>
      <c r="AK2077" s="1">
        <v>42735</v>
      </c>
      <c r="AL2077" s="56" t="s">
        <v>966</v>
      </c>
      <c r="AM2077" s="56">
        <v>42888</v>
      </c>
      <c r="AN2077" s="56" t="s">
        <v>987</v>
      </c>
      <c r="AO2077" s="1">
        <v>42758</v>
      </c>
      <c r="AP2077" s="56" t="s">
        <v>353</v>
      </c>
      <c r="AQ2077" s="56">
        <v>77905</v>
      </c>
      <c r="AR2077" s="56">
        <v>0</v>
      </c>
      <c r="AS2077" s="56" t="s">
        <v>346</v>
      </c>
      <c r="BB2077" s="56" t="s">
        <v>339</v>
      </c>
      <c r="BC2077" s="56" t="s">
        <v>263</v>
      </c>
      <c r="BD2077" s="56" t="s">
        <v>349</v>
      </c>
      <c r="BE2077" s="56" t="s">
        <v>347</v>
      </c>
      <c r="BF2077" s="56" t="s">
        <v>334</v>
      </c>
      <c r="BG2077" s="56" t="s">
        <v>673</v>
      </c>
      <c r="BH2077" s="56">
        <v>0</v>
      </c>
      <c r="BI2077" s="56">
        <v>0</v>
      </c>
      <c r="BJ2077" s="56">
        <v>1</v>
      </c>
    </row>
    <row r="2078" spans="1:62" hidden="1" x14ac:dyDescent="0.3">
      <c r="A2078" s="56">
        <v>49225958</v>
      </c>
      <c r="B2078" s="86">
        <v>599800</v>
      </c>
      <c r="C2078" s="1">
        <v>42893</v>
      </c>
      <c r="D2078" s="56" t="s">
        <v>668</v>
      </c>
      <c r="E2078" s="56" t="s">
        <v>669</v>
      </c>
      <c r="F2078" s="56" t="s">
        <v>334</v>
      </c>
      <c r="G2078" s="56" t="s">
        <v>335</v>
      </c>
      <c r="H2078" s="56" t="s">
        <v>336</v>
      </c>
      <c r="I2078" s="56" t="s">
        <v>670</v>
      </c>
      <c r="K2078" s="56" t="s">
        <v>337</v>
      </c>
      <c r="L2078" s="56" t="s">
        <v>671</v>
      </c>
      <c r="M2078" s="56" t="s">
        <v>1046</v>
      </c>
      <c r="N2078" s="56" t="s">
        <v>1043</v>
      </c>
      <c r="O2078" s="56" t="s">
        <v>546</v>
      </c>
      <c r="P2078" s="1" t="s">
        <v>188</v>
      </c>
      <c r="Q2078" s="56" t="s">
        <v>672</v>
      </c>
      <c r="R2078" s="56" t="s">
        <v>339</v>
      </c>
      <c r="S2078" s="56">
        <v>216566</v>
      </c>
      <c r="T2078" s="1" t="s">
        <v>708</v>
      </c>
      <c r="U2078" s="56">
        <v>42005</v>
      </c>
      <c r="V2078" s="56">
        <v>43465</v>
      </c>
      <c r="W2078" s="56">
        <v>42125</v>
      </c>
      <c r="X2078" s="56">
        <v>42734</v>
      </c>
      <c r="Y2078" s="56" t="s">
        <v>356</v>
      </c>
      <c r="Z2078" s="56" t="s">
        <v>341</v>
      </c>
      <c r="AA2078" s="56" t="s">
        <v>347</v>
      </c>
      <c r="AB2078" s="56" t="s">
        <v>343</v>
      </c>
      <c r="AC2078" s="56" t="s">
        <v>342</v>
      </c>
      <c r="AD2078" s="56" t="s">
        <v>342</v>
      </c>
      <c r="AE2078" s="56" t="s">
        <v>334</v>
      </c>
      <c r="AF2078" s="56" t="s">
        <v>292</v>
      </c>
      <c r="AG2078" s="56">
        <v>2015</v>
      </c>
      <c r="AH2078" s="56" t="s">
        <v>80</v>
      </c>
      <c r="AI2078" s="56" t="s">
        <v>344</v>
      </c>
      <c r="AJ2078" s="56">
        <v>0</v>
      </c>
      <c r="AM2078" s="56">
        <v>42758</v>
      </c>
      <c r="AN2078" s="56" t="s">
        <v>353</v>
      </c>
      <c r="AO2078" s="1">
        <v>41954</v>
      </c>
      <c r="AP2078" s="56" t="s">
        <v>391</v>
      </c>
      <c r="AQ2078" s="56">
        <v>77984</v>
      </c>
      <c r="AR2078" s="56">
        <v>0</v>
      </c>
      <c r="AS2078" s="56" t="s">
        <v>346</v>
      </c>
      <c r="BB2078" s="56" t="s">
        <v>339</v>
      </c>
      <c r="BC2078" s="56" t="s">
        <v>263</v>
      </c>
      <c r="BD2078" s="56" t="s">
        <v>349</v>
      </c>
      <c r="BE2078" s="56" t="s">
        <v>347</v>
      </c>
      <c r="BF2078" s="56" t="s">
        <v>334</v>
      </c>
      <c r="BG2078" s="56" t="s">
        <v>673</v>
      </c>
      <c r="BH2078" s="56">
        <v>0</v>
      </c>
      <c r="BI2078" s="56">
        <v>0</v>
      </c>
      <c r="BJ2078" s="56">
        <v>1</v>
      </c>
    </row>
    <row r="2079" spans="1:62" hidden="1" x14ac:dyDescent="0.3">
      <c r="A2079" s="56">
        <v>49225960</v>
      </c>
      <c r="B2079" s="86">
        <v>599800</v>
      </c>
      <c r="C2079" s="1">
        <v>42893</v>
      </c>
      <c r="D2079" s="56" t="s">
        <v>668</v>
      </c>
      <c r="E2079" s="56" t="s">
        <v>669</v>
      </c>
      <c r="F2079" s="56" t="s">
        <v>334</v>
      </c>
      <c r="G2079" s="56" t="s">
        <v>335</v>
      </c>
      <c r="H2079" s="56" t="s">
        <v>336</v>
      </c>
      <c r="I2079" s="56" t="s">
        <v>670</v>
      </c>
      <c r="K2079" s="56" t="s">
        <v>337</v>
      </c>
      <c r="L2079" s="56" t="s">
        <v>671</v>
      </c>
      <c r="M2079" s="56" t="s">
        <v>1046</v>
      </c>
      <c r="N2079" s="56" t="s">
        <v>1043</v>
      </c>
      <c r="O2079" s="56" t="s">
        <v>546</v>
      </c>
      <c r="P2079" s="1" t="s">
        <v>188</v>
      </c>
      <c r="Q2079" s="56" t="s">
        <v>672</v>
      </c>
      <c r="R2079" s="56" t="s">
        <v>339</v>
      </c>
      <c r="S2079" s="56">
        <v>216566</v>
      </c>
      <c r="T2079" s="1" t="s">
        <v>708</v>
      </c>
      <c r="U2079" s="56">
        <v>42005</v>
      </c>
      <c r="V2079" s="56">
        <v>43465</v>
      </c>
      <c r="W2079" s="56">
        <v>42125</v>
      </c>
      <c r="X2079" s="56">
        <v>42734</v>
      </c>
      <c r="Y2079" s="56" t="s">
        <v>356</v>
      </c>
      <c r="Z2079" s="56" t="s">
        <v>341</v>
      </c>
      <c r="AA2079" s="56" t="s">
        <v>347</v>
      </c>
      <c r="AB2079" s="56" t="s">
        <v>343</v>
      </c>
      <c r="AC2079" s="56" t="s">
        <v>342</v>
      </c>
      <c r="AD2079" s="56" t="s">
        <v>342</v>
      </c>
      <c r="AE2079" s="56" t="s">
        <v>334</v>
      </c>
      <c r="AF2079" s="56" t="s">
        <v>292</v>
      </c>
      <c r="AG2079" s="56">
        <v>2016</v>
      </c>
      <c r="AH2079" s="56" t="s">
        <v>80</v>
      </c>
      <c r="AI2079" s="56" t="s">
        <v>348</v>
      </c>
      <c r="AJ2079" s="56">
        <v>1</v>
      </c>
      <c r="AM2079" s="56">
        <v>42758</v>
      </c>
      <c r="AN2079" s="56" t="s">
        <v>353</v>
      </c>
      <c r="AO2079" s="1">
        <v>41954</v>
      </c>
      <c r="AP2079" s="56" t="s">
        <v>391</v>
      </c>
      <c r="AQ2079" s="56">
        <v>77984</v>
      </c>
      <c r="AR2079" s="56">
        <v>0</v>
      </c>
      <c r="AS2079" s="56" t="s">
        <v>346</v>
      </c>
      <c r="BB2079" s="56" t="s">
        <v>339</v>
      </c>
      <c r="BC2079" s="56" t="s">
        <v>263</v>
      </c>
      <c r="BD2079" s="56" t="s">
        <v>349</v>
      </c>
      <c r="BE2079" s="56" t="s">
        <v>347</v>
      </c>
      <c r="BF2079" s="56" t="s">
        <v>334</v>
      </c>
      <c r="BG2079" s="56" t="s">
        <v>673</v>
      </c>
      <c r="BH2079" s="56">
        <v>0</v>
      </c>
      <c r="BI2079" s="56">
        <v>0</v>
      </c>
      <c r="BJ2079" s="56">
        <v>1</v>
      </c>
    </row>
    <row r="2080" spans="1:62" hidden="1" x14ac:dyDescent="0.3">
      <c r="A2080" s="56">
        <v>49225376</v>
      </c>
      <c r="B2080" s="86">
        <v>599800</v>
      </c>
      <c r="C2080" s="1">
        <v>42893</v>
      </c>
      <c r="D2080" s="56" t="s">
        <v>668</v>
      </c>
      <c r="E2080" s="56" t="s">
        <v>669</v>
      </c>
      <c r="F2080" s="56" t="s">
        <v>334</v>
      </c>
      <c r="G2080" s="56" t="s">
        <v>335</v>
      </c>
      <c r="H2080" s="56" t="s">
        <v>336</v>
      </c>
      <c r="I2080" s="56" t="s">
        <v>670</v>
      </c>
      <c r="K2080" s="56" t="s">
        <v>337</v>
      </c>
      <c r="L2080" s="56" t="s">
        <v>671</v>
      </c>
      <c r="M2080" s="56" t="s">
        <v>1046</v>
      </c>
      <c r="N2080" s="56" t="s">
        <v>1043</v>
      </c>
      <c r="O2080" s="56" t="s">
        <v>546</v>
      </c>
      <c r="P2080" s="1" t="s">
        <v>188</v>
      </c>
      <c r="Q2080" s="56" t="s">
        <v>672</v>
      </c>
      <c r="R2080" s="56" t="s">
        <v>339</v>
      </c>
      <c r="S2080" s="56">
        <v>215050</v>
      </c>
      <c r="T2080" s="1" t="s">
        <v>351</v>
      </c>
      <c r="U2080" s="56">
        <v>42005</v>
      </c>
      <c r="V2080" s="56">
        <v>43465</v>
      </c>
      <c r="W2080" s="56">
        <v>42005</v>
      </c>
      <c r="X2080" s="56">
        <v>43616</v>
      </c>
      <c r="Y2080" s="56" t="s">
        <v>340</v>
      </c>
      <c r="Z2080" s="56" t="s">
        <v>341</v>
      </c>
      <c r="AA2080" s="56" t="s">
        <v>342</v>
      </c>
      <c r="AB2080" s="56" t="s">
        <v>343</v>
      </c>
      <c r="AC2080" s="56" t="s">
        <v>342</v>
      </c>
      <c r="AD2080" s="56" t="s">
        <v>347</v>
      </c>
      <c r="AE2080" s="56" t="s">
        <v>334</v>
      </c>
      <c r="AF2080" s="56" t="s">
        <v>292</v>
      </c>
      <c r="AG2080" s="56">
        <v>2016</v>
      </c>
      <c r="AH2080" s="56" t="s">
        <v>80</v>
      </c>
      <c r="AI2080" s="56" t="s">
        <v>344</v>
      </c>
      <c r="AJ2080" s="56">
        <v>0</v>
      </c>
      <c r="AM2080" s="56">
        <v>42579</v>
      </c>
      <c r="AN2080" s="56" t="s">
        <v>353</v>
      </c>
      <c r="AO2080" s="1">
        <v>41942</v>
      </c>
      <c r="AP2080" s="56" t="s">
        <v>391</v>
      </c>
      <c r="AQ2080" s="56">
        <v>246</v>
      </c>
      <c r="AR2080" s="56">
        <v>0</v>
      </c>
      <c r="AS2080" s="56" t="s">
        <v>346</v>
      </c>
      <c r="BB2080" s="56" t="s">
        <v>339</v>
      </c>
      <c r="BC2080" s="56" t="s">
        <v>263</v>
      </c>
      <c r="BD2080" s="56" t="s">
        <v>349</v>
      </c>
      <c r="BE2080" s="56" t="s">
        <v>347</v>
      </c>
      <c r="BF2080" s="56" t="s">
        <v>334</v>
      </c>
      <c r="BG2080" s="56" t="s">
        <v>673</v>
      </c>
      <c r="BH2080" s="56">
        <v>0</v>
      </c>
      <c r="BI2080" s="56">
        <v>0</v>
      </c>
      <c r="BJ2080" s="56">
        <v>1</v>
      </c>
    </row>
    <row r="2081" spans="1:62" hidden="1" x14ac:dyDescent="0.3">
      <c r="A2081" s="56">
        <v>49225374</v>
      </c>
      <c r="B2081" s="86">
        <v>599800</v>
      </c>
      <c r="C2081" s="1">
        <v>42893</v>
      </c>
      <c r="D2081" s="56" t="s">
        <v>668</v>
      </c>
      <c r="E2081" s="56" t="s">
        <v>669</v>
      </c>
      <c r="F2081" s="56" t="s">
        <v>334</v>
      </c>
      <c r="G2081" s="56" t="s">
        <v>335</v>
      </c>
      <c r="H2081" s="56" t="s">
        <v>336</v>
      </c>
      <c r="I2081" s="56" t="s">
        <v>670</v>
      </c>
      <c r="K2081" s="56" t="s">
        <v>337</v>
      </c>
      <c r="L2081" s="56" t="s">
        <v>671</v>
      </c>
      <c r="M2081" s="56" t="s">
        <v>1046</v>
      </c>
      <c r="N2081" s="56" t="s">
        <v>1043</v>
      </c>
      <c r="O2081" s="56" t="s">
        <v>546</v>
      </c>
      <c r="P2081" s="1" t="s">
        <v>188</v>
      </c>
      <c r="Q2081" s="56" t="s">
        <v>672</v>
      </c>
      <c r="R2081" s="56" t="s">
        <v>339</v>
      </c>
      <c r="S2081" s="56">
        <v>215050</v>
      </c>
      <c r="T2081" s="1" t="s">
        <v>351</v>
      </c>
      <c r="U2081" s="56">
        <v>42005</v>
      </c>
      <c r="V2081" s="56">
        <v>43465</v>
      </c>
      <c r="W2081" s="56">
        <v>42005</v>
      </c>
      <c r="X2081" s="56">
        <v>43616</v>
      </c>
      <c r="Y2081" s="56" t="s">
        <v>340</v>
      </c>
      <c r="Z2081" s="56" t="s">
        <v>341</v>
      </c>
      <c r="AA2081" s="56" t="s">
        <v>342</v>
      </c>
      <c r="AB2081" s="56" t="s">
        <v>343</v>
      </c>
      <c r="AC2081" s="56" t="s">
        <v>342</v>
      </c>
      <c r="AD2081" s="56" t="s">
        <v>347</v>
      </c>
      <c r="AE2081" s="56" t="s">
        <v>334</v>
      </c>
      <c r="AF2081" s="56" t="s">
        <v>292</v>
      </c>
      <c r="AG2081" s="56">
        <v>2015</v>
      </c>
      <c r="AH2081" s="56" t="s">
        <v>80</v>
      </c>
      <c r="AI2081" s="56" t="s">
        <v>344</v>
      </c>
      <c r="AJ2081" s="56">
        <v>1</v>
      </c>
      <c r="AM2081" s="56">
        <v>42579</v>
      </c>
      <c r="AN2081" s="56" t="s">
        <v>353</v>
      </c>
      <c r="AO2081" s="1">
        <v>41942</v>
      </c>
      <c r="AP2081" s="56" t="s">
        <v>391</v>
      </c>
      <c r="AQ2081" s="56">
        <v>246</v>
      </c>
      <c r="AR2081" s="56">
        <v>0</v>
      </c>
      <c r="AS2081" s="56" t="s">
        <v>346</v>
      </c>
      <c r="BB2081" s="56" t="s">
        <v>339</v>
      </c>
      <c r="BC2081" s="56" t="s">
        <v>263</v>
      </c>
      <c r="BD2081" s="56" t="s">
        <v>349</v>
      </c>
      <c r="BE2081" s="56" t="s">
        <v>347</v>
      </c>
      <c r="BF2081" s="56" t="s">
        <v>334</v>
      </c>
      <c r="BG2081" s="56" t="s">
        <v>673</v>
      </c>
      <c r="BH2081" s="56">
        <v>0</v>
      </c>
      <c r="BI2081" s="56">
        <v>0</v>
      </c>
      <c r="BJ2081" s="56">
        <v>1</v>
      </c>
    </row>
    <row r="2082" spans="1:62" hidden="1" x14ac:dyDescent="0.3">
      <c r="A2082" s="56">
        <v>49225962</v>
      </c>
      <c r="B2082" s="86">
        <v>599800</v>
      </c>
      <c r="C2082" s="1">
        <v>42893</v>
      </c>
      <c r="D2082" s="56" t="s">
        <v>668</v>
      </c>
      <c r="E2082" s="56" t="s">
        <v>669</v>
      </c>
      <c r="F2082" s="56" t="s">
        <v>334</v>
      </c>
      <c r="G2082" s="56" t="s">
        <v>335</v>
      </c>
      <c r="H2082" s="56" t="s">
        <v>336</v>
      </c>
      <c r="I2082" s="56" t="s">
        <v>670</v>
      </c>
      <c r="K2082" s="56" t="s">
        <v>337</v>
      </c>
      <c r="L2082" s="56" t="s">
        <v>671</v>
      </c>
      <c r="M2082" s="56" t="s">
        <v>1046</v>
      </c>
      <c r="N2082" s="56" t="s">
        <v>1043</v>
      </c>
      <c r="O2082" s="56" t="s">
        <v>546</v>
      </c>
      <c r="P2082" s="1" t="s">
        <v>188</v>
      </c>
      <c r="Q2082" s="56" t="s">
        <v>672</v>
      </c>
      <c r="R2082" s="56" t="s">
        <v>339</v>
      </c>
      <c r="S2082" s="56">
        <v>216565</v>
      </c>
      <c r="T2082" s="1" t="s">
        <v>699</v>
      </c>
      <c r="U2082" s="56">
        <v>42005</v>
      </c>
      <c r="V2082" s="56">
        <v>43465</v>
      </c>
      <c r="W2082" s="56">
        <v>42005</v>
      </c>
      <c r="X2082" s="56">
        <v>41971</v>
      </c>
      <c r="Y2082" s="56" t="s">
        <v>356</v>
      </c>
      <c r="Z2082" s="56" t="s">
        <v>341</v>
      </c>
      <c r="AA2082" s="56" t="s">
        <v>347</v>
      </c>
      <c r="AB2082" s="56" t="s">
        <v>343</v>
      </c>
      <c r="AC2082" s="56" t="s">
        <v>342</v>
      </c>
      <c r="AD2082" s="56" t="s">
        <v>347</v>
      </c>
      <c r="AE2082" s="56" t="s">
        <v>352</v>
      </c>
      <c r="AF2082" s="56" t="s">
        <v>292</v>
      </c>
      <c r="AG2082" s="56">
        <v>2015</v>
      </c>
      <c r="AH2082" s="56" t="s">
        <v>80</v>
      </c>
      <c r="AI2082" s="56" t="s">
        <v>344</v>
      </c>
      <c r="AJ2082" s="56">
        <v>0</v>
      </c>
      <c r="AM2082" s="56">
        <v>41971</v>
      </c>
      <c r="AN2082" s="56" t="s">
        <v>391</v>
      </c>
      <c r="AO2082" s="1">
        <v>41954</v>
      </c>
      <c r="AP2082" s="56" t="s">
        <v>391</v>
      </c>
      <c r="AQ2082" s="56">
        <v>77983</v>
      </c>
      <c r="AR2082" s="56">
        <v>0</v>
      </c>
      <c r="AS2082" s="56" t="s">
        <v>346</v>
      </c>
      <c r="BB2082" s="56" t="s">
        <v>339</v>
      </c>
      <c r="BC2082" s="56" t="s">
        <v>263</v>
      </c>
      <c r="BD2082" s="56" t="s">
        <v>349</v>
      </c>
      <c r="BE2082" s="56" t="s">
        <v>347</v>
      </c>
      <c r="BF2082" s="56" t="s">
        <v>334</v>
      </c>
      <c r="BG2082" s="56" t="s">
        <v>673</v>
      </c>
      <c r="BH2082" s="56">
        <v>0</v>
      </c>
      <c r="BI2082" s="56">
        <v>0</v>
      </c>
      <c r="BJ2082" s="56">
        <v>0</v>
      </c>
    </row>
    <row r="2083" spans="1:62" hidden="1" x14ac:dyDescent="0.3">
      <c r="A2083" s="56">
        <v>49225964</v>
      </c>
      <c r="B2083" s="86">
        <v>599800</v>
      </c>
      <c r="C2083" s="1">
        <v>42893</v>
      </c>
      <c r="D2083" s="56" t="s">
        <v>668</v>
      </c>
      <c r="E2083" s="56" t="s">
        <v>669</v>
      </c>
      <c r="F2083" s="56" t="s">
        <v>334</v>
      </c>
      <c r="G2083" s="56" t="s">
        <v>335</v>
      </c>
      <c r="H2083" s="56" t="s">
        <v>336</v>
      </c>
      <c r="I2083" s="56" t="s">
        <v>670</v>
      </c>
      <c r="K2083" s="56" t="s">
        <v>337</v>
      </c>
      <c r="L2083" s="56" t="s">
        <v>671</v>
      </c>
      <c r="M2083" s="56" t="s">
        <v>1046</v>
      </c>
      <c r="N2083" s="56" t="s">
        <v>1043</v>
      </c>
      <c r="O2083" s="56" t="s">
        <v>546</v>
      </c>
      <c r="P2083" s="1" t="s">
        <v>188</v>
      </c>
      <c r="Q2083" s="56" t="s">
        <v>672</v>
      </c>
      <c r="R2083" s="56" t="s">
        <v>339</v>
      </c>
      <c r="S2083" s="56">
        <v>216565</v>
      </c>
      <c r="T2083" s="1" t="s">
        <v>699</v>
      </c>
      <c r="U2083" s="56">
        <v>42005</v>
      </c>
      <c r="V2083" s="56">
        <v>43465</v>
      </c>
      <c r="W2083" s="56">
        <v>42005</v>
      </c>
      <c r="X2083" s="56">
        <v>41971</v>
      </c>
      <c r="Y2083" s="56" t="s">
        <v>356</v>
      </c>
      <c r="Z2083" s="56" t="s">
        <v>341</v>
      </c>
      <c r="AA2083" s="56" t="s">
        <v>347</v>
      </c>
      <c r="AB2083" s="56" t="s">
        <v>343</v>
      </c>
      <c r="AC2083" s="56" t="s">
        <v>342</v>
      </c>
      <c r="AD2083" s="56" t="s">
        <v>347</v>
      </c>
      <c r="AE2083" s="56" t="s">
        <v>352</v>
      </c>
      <c r="AF2083" s="56" t="s">
        <v>292</v>
      </c>
      <c r="AG2083" s="56">
        <v>2016</v>
      </c>
      <c r="AH2083" s="56" t="s">
        <v>80</v>
      </c>
      <c r="AI2083" s="56" t="s">
        <v>344</v>
      </c>
      <c r="AJ2083" s="56">
        <v>0</v>
      </c>
      <c r="AM2083" s="56">
        <v>41971</v>
      </c>
      <c r="AN2083" s="56" t="s">
        <v>391</v>
      </c>
      <c r="AO2083" s="1">
        <v>41954</v>
      </c>
      <c r="AP2083" s="56" t="s">
        <v>391</v>
      </c>
      <c r="AQ2083" s="56">
        <v>77983</v>
      </c>
      <c r="AR2083" s="56">
        <v>0</v>
      </c>
      <c r="AS2083" s="56" t="s">
        <v>346</v>
      </c>
      <c r="BB2083" s="56" t="s">
        <v>339</v>
      </c>
      <c r="BC2083" s="56" t="s">
        <v>263</v>
      </c>
      <c r="BD2083" s="56" t="s">
        <v>349</v>
      </c>
      <c r="BE2083" s="56" t="s">
        <v>347</v>
      </c>
      <c r="BF2083" s="56" t="s">
        <v>334</v>
      </c>
      <c r="BG2083" s="56" t="s">
        <v>673</v>
      </c>
      <c r="BH2083" s="56">
        <v>0</v>
      </c>
      <c r="BI2083" s="56">
        <v>0</v>
      </c>
      <c r="BJ2083" s="56">
        <v>0</v>
      </c>
    </row>
    <row r="2084" spans="1:62" hidden="1" x14ac:dyDescent="0.3">
      <c r="A2084" s="56">
        <v>49225375</v>
      </c>
      <c r="B2084" s="86">
        <v>599800</v>
      </c>
      <c r="C2084" s="1">
        <v>42893</v>
      </c>
      <c r="D2084" s="56" t="s">
        <v>668</v>
      </c>
      <c r="E2084" s="56" t="s">
        <v>669</v>
      </c>
      <c r="F2084" s="56" t="s">
        <v>334</v>
      </c>
      <c r="G2084" s="56" t="s">
        <v>335</v>
      </c>
      <c r="H2084" s="56" t="s">
        <v>336</v>
      </c>
      <c r="I2084" s="56" t="s">
        <v>670</v>
      </c>
      <c r="K2084" s="56" t="s">
        <v>337</v>
      </c>
      <c r="L2084" s="56" t="s">
        <v>671</v>
      </c>
      <c r="M2084" s="56" t="s">
        <v>1046</v>
      </c>
      <c r="N2084" s="56" t="s">
        <v>1043</v>
      </c>
      <c r="O2084" s="56" t="s">
        <v>546</v>
      </c>
      <c r="P2084" s="1" t="s">
        <v>188</v>
      </c>
      <c r="Q2084" s="56" t="s">
        <v>672</v>
      </c>
      <c r="R2084" s="56" t="s">
        <v>339</v>
      </c>
      <c r="S2084" s="56">
        <v>215050</v>
      </c>
      <c r="T2084" s="1" t="s">
        <v>351</v>
      </c>
      <c r="U2084" s="56">
        <v>42005</v>
      </c>
      <c r="V2084" s="56">
        <v>43465</v>
      </c>
      <c r="W2084" s="56">
        <v>42005</v>
      </c>
      <c r="X2084" s="56">
        <v>43616</v>
      </c>
      <c r="Y2084" s="56" t="s">
        <v>340</v>
      </c>
      <c r="Z2084" s="56" t="s">
        <v>341</v>
      </c>
      <c r="AA2084" s="56" t="s">
        <v>342</v>
      </c>
      <c r="AB2084" s="56" t="s">
        <v>343</v>
      </c>
      <c r="AC2084" s="56" t="s">
        <v>342</v>
      </c>
      <c r="AD2084" s="56" t="s">
        <v>347</v>
      </c>
      <c r="AE2084" s="56" t="s">
        <v>334</v>
      </c>
      <c r="AF2084" s="56" t="s">
        <v>292</v>
      </c>
      <c r="AG2084" s="56">
        <v>2016</v>
      </c>
      <c r="AH2084" s="56" t="s">
        <v>80</v>
      </c>
      <c r="AI2084" s="56" t="s">
        <v>348</v>
      </c>
      <c r="AJ2084" s="56">
        <v>0</v>
      </c>
      <c r="AM2084" s="56">
        <v>42579</v>
      </c>
      <c r="AN2084" s="56" t="s">
        <v>353</v>
      </c>
      <c r="AO2084" s="1">
        <v>41942</v>
      </c>
      <c r="AP2084" s="56" t="s">
        <v>391</v>
      </c>
      <c r="AQ2084" s="56">
        <v>246</v>
      </c>
      <c r="AR2084" s="56">
        <v>0</v>
      </c>
      <c r="AS2084" s="56" t="s">
        <v>346</v>
      </c>
      <c r="BB2084" s="56" t="s">
        <v>339</v>
      </c>
      <c r="BC2084" s="56" t="s">
        <v>263</v>
      </c>
      <c r="BD2084" s="56" t="s">
        <v>349</v>
      </c>
      <c r="BE2084" s="56" t="s">
        <v>347</v>
      </c>
      <c r="BF2084" s="56" t="s">
        <v>334</v>
      </c>
      <c r="BG2084" s="56" t="s">
        <v>673</v>
      </c>
      <c r="BH2084" s="56">
        <v>0</v>
      </c>
      <c r="BI2084" s="56">
        <v>0</v>
      </c>
      <c r="BJ2084" s="56">
        <v>1</v>
      </c>
    </row>
    <row r="2085" spans="1:62" hidden="1" x14ac:dyDescent="0.3">
      <c r="A2085" s="56">
        <v>49225966</v>
      </c>
      <c r="B2085" s="86">
        <v>599800</v>
      </c>
      <c r="C2085" s="1">
        <v>42893</v>
      </c>
      <c r="D2085" s="56" t="s">
        <v>668</v>
      </c>
      <c r="E2085" s="56" t="s">
        <v>669</v>
      </c>
      <c r="F2085" s="56" t="s">
        <v>334</v>
      </c>
      <c r="G2085" s="56" t="s">
        <v>335</v>
      </c>
      <c r="H2085" s="56" t="s">
        <v>336</v>
      </c>
      <c r="I2085" s="56" t="s">
        <v>670</v>
      </c>
      <c r="K2085" s="56" t="s">
        <v>337</v>
      </c>
      <c r="L2085" s="56" t="s">
        <v>671</v>
      </c>
      <c r="M2085" s="56" t="s">
        <v>1046</v>
      </c>
      <c r="N2085" s="56" t="s">
        <v>1043</v>
      </c>
      <c r="O2085" s="56" t="s">
        <v>546</v>
      </c>
      <c r="P2085" s="1" t="s">
        <v>188</v>
      </c>
      <c r="Q2085" s="56" t="s">
        <v>672</v>
      </c>
      <c r="R2085" s="56" t="s">
        <v>339</v>
      </c>
      <c r="S2085" s="56">
        <v>216568</v>
      </c>
      <c r="T2085" s="1" t="s">
        <v>683</v>
      </c>
      <c r="U2085" s="56">
        <v>42005</v>
      </c>
      <c r="V2085" s="56">
        <v>43465</v>
      </c>
      <c r="W2085" s="56">
        <v>42125</v>
      </c>
      <c r="X2085" s="56">
        <v>42734</v>
      </c>
      <c r="Y2085" s="56" t="s">
        <v>356</v>
      </c>
      <c r="Z2085" s="56" t="s">
        <v>341</v>
      </c>
      <c r="AA2085" s="56" t="s">
        <v>347</v>
      </c>
      <c r="AB2085" s="56" t="s">
        <v>343</v>
      </c>
      <c r="AC2085" s="56" t="s">
        <v>342</v>
      </c>
      <c r="AD2085" s="56" t="s">
        <v>347</v>
      </c>
      <c r="AE2085" s="56" t="s">
        <v>334</v>
      </c>
      <c r="AF2085" s="56" t="s">
        <v>291</v>
      </c>
      <c r="AG2085" s="56">
        <v>2016</v>
      </c>
      <c r="AH2085" s="56" t="s">
        <v>80</v>
      </c>
      <c r="AI2085" s="56" t="s">
        <v>344</v>
      </c>
      <c r="AJ2085" s="56">
        <v>0</v>
      </c>
      <c r="AK2085" s="1">
        <v>42551</v>
      </c>
      <c r="AL2085" s="56" t="s">
        <v>714</v>
      </c>
      <c r="AM2085" s="56">
        <v>42758</v>
      </c>
      <c r="AN2085" s="56" t="s">
        <v>353</v>
      </c>
      <c r="AO2085" s="1">
        <v>42579</v>
      </c>
      <c r="AP2085" s="56" t="s">
        <v>353</v>
      </c>
      <c r="AQ2085" s="56">
        <v>77986</v>
      </c>
      <c r="AR2085" s="56">
        <v>0</v>
      </c>
      <c r="AS2085" s="56" t="s">
        <v>346</v>
      </c>
      <c r="BB2085" s="56" t="s">
        <v>339</v>
      </c>
      <c r="BC2085" s="56" t="s">
        <v>263</v>
      </c>
      <c r="BD2085" s="56" t="s">
        <v>349</v>
      </c>
      <c r="BE2085" s="56" t="s">
        <v>347</v>
      </c>
      <c r="BF2085" s="56" t="s">
        <v>334</v>
      </c>
      <c r="BG2085" s="56" t="s">
        <v>673</v>
      </c>
      <c r="BH2085" s="56">
        <v>0</v>
      </c>
      <c r="BI2085" s="56">
        <v>0</v>
      </c>
      <c r="BJ2085" s="56">
        <v>1</v>
      </c>
    </row>
    <row r="2086" spans="1:62" hidden="1" x14ac:dyDescent="0.3">
      <c r="A2086" s="56">
        <v>49225968</v>
      </c>
      <c r="B2086" s="86">
        <v>599800</v>
      </c>
      <c r="C2086" s="1">
        <v>42893</v>
      </c>
      <c r="D2086" s="56" t="s">
        <v>668</v>
      </c>
      <c r="E2086" s="56" t="s">
        <v>669</v>
      </c>
      <c r="F2086" s="56" t="s">
        <v>334</v>
      </c>
      <c r="G2086" s="56" t="s">
        <v>335</v>
      </c>
      <c r="H2086" s="56" t="s">
        <v>336</v>
      </c>
      <c r="I2086" s="56" t="s">
        <v>670</v>
      </c>
      <c r="K2086" s="56" t="s">
        <v>337</v>
      </c>
      <c r="L2086" s="56" t="s">
        <v>671</v>
      </c>
      <c r="M2086" s="56" t="s">
        <v>1046</v>
      </c>
      <c r="N2086" s="56" t="s">
        <v>1043</v>
      </c>
      <c r="O2086" s="56" t="s">
        <v>546</v>
      </c>
      <c r="P2086" s="1" t="s">
        <v>188</v>
      </c>
      <c r="Q2086" s="56" t="s">
        <v>672</v>
      </c>
      <c r="R2086" s="56" t="s">
        <v>339</v>
      </c>
      <c r="S2086" s="56">
        <v>216568</v>
      </c>
      <c r="T2086" s="1" t="s">
        <v>683</v>
      </c>
      <c r="U2086" s="56">
        <v>42005</v>
      </c>
      <c r="V2086" s="56">
        <v>43465</v>
      </c>
      <c r="W2086" s="56">
        <v>42125</v>
      </c>
      <c r="X2086" s="56">
        <v>42734</v>
      </c>
      <c r="Y2086" s="56" t="s">
        <v>356</v>
      </c>
      <c r="Z2086" s="56" t="s">
        <v>341</v>
      </c>
      <c r="AA2086" s="56" t="s">
        <v>347</v>
      </c>
      <c r="AB2086" s="56" t="s">
        <v>343</v>
      </c>
      <c r="AC2086" s="56" t="s">
        <v>342</v>
      </c>
      <c r="AD2086" s="56" t="s">
        <v>347</v>
      </c>
      <c r="AE2086" s="56" t="s">
        <v>334</v>
      </c>
      <c r="AF2086" s="56" t="s">
        <v>292</v>
      </c>
      <c r="AG2086" s="56">
        <v>2016</v>
      </c>
      <c r="AH2086" s="56" t="s">
        <v>80</v>
      </c>
      <c r="AI2086" s="56" t="s">
        <v>348</v>
      </c>
      <c r="AJ2086" s="56">
        <v>0</v>
      </c>
      <c r="AM2086" s="56">
        <v>42758</v>
      </c>
      <c r="AN2086" s="56" t="s">
        <v>353</v>
      </c>
      <c r="AO2086" s="1">
        <v>41954</v>
      </c>
      <c r="AP2086" s="56" t="s">
        <v>391</v>
      </c>
      <c r="AQ2086" s="56">
        <v>77986</v>
      </c>
      <c r="AR2086" s="56">
        <v>0</v>
      </c>
      <c r="AS2086" s="56" t="s">
        <v>346</v>
      </c>
      <c r="BB2086" s="56" t="s">
        <v>339</v>
      </c>
      <c r="BC2086" s="56" t="s">
        <v>263</v>
      </c>
      <c r="BD2086" s="56" t="s">
        <v>349</v>
      </c>
      <c r="BE2086" s="56" t="s">
        <v>347</v>
      </c>
      <c r="BF2086" s="56" t="s">
        <v>334</v>
      </c>
      <c r="BG2086" s="56" t="s">
        <v>673</v>
      </c>
      <c r="BH2086" s="56">
        <v>0</v>
      </c>
      <c r="BI2086" s="56">
        <v>0</v>
      </c>
      <c r="BJ2086" s="56">
        <v>1</v>
      </c>
    </row>
    <row r="2087" spans="1:62" hidden="1" x14ac:dyDescent="0.3">
      <c r="A2087" s="56">
        <v>49225812</v>
      </c>
      <c r="B2087" s="86">
        <v>599800</v>
      </c>
      <c r="C2087" s="1">
        <v>42893</v>
      </c>
      <c r="D2087" s="56" t="s">
        <v>668</v>
      </c>
      <c r="E2087" s="56" t="s">
        <v>669</v>
      </c>
      <c r="F2087" s="56" t="s">
        <v>334</v>
      </c>
      <c r="G2087" s="56" t="s">
        <v>335</v>
      </c>
      <c r="H2087" s="56" t="s">
        <v>336</v>
      </c>
      <c r="I2087" s="56" t="s">
        <v>670</v>
      </c>
      <c r="K2087" s="56" t="s">
        <v>337</v>
      </c>
      <c r="L2087" s="56" t="s">
        <v>671</v>
      </c>
      <c r="M2087" s="56" t="s">
        <v>1046</v>
      </c>
      <c r="N2087" s="56" t="s">
        <v>1043</v>
      </c>
      <c r="O2087" s="56" t="s">
        <v>546</v>
      </c>
      <c r="P2087" s="1" t="s">
        <v>105</v>
      </c>
      <c r="S2087" s="56">
        <v>175744</v>
      </c>
      <c r="T2087" s="1" t="s">
        <v>691</v>
      </c>
      <c r="U2087" s="56">
        <v>42005</v>
      </c>
      <c r="V2087" s="56">
        <v>43465</v>
      </c>
      <c r="W2087" s="56">
        <v>42005</v>
      </c>
      <c r="X2087" s="56">
        <v>41974</v>
      </c>
      <c r="Y2087" s="56" t="s">
        <v>340</v>
      </c>
      <c r="Z2087" s="56" t="s">
        <v>341</v>
      </c>
      <c r="AA2087" s="56" t="s">
        <v>342</v>
      </c>
      <c r="AB2087" s="56" t="s">
        <v>343</v>
      </c>
      <c r="AC2087" s="56" t="s">
        <v>342</v>
      </c>
      <c r="AD2087" s="56" t="s">
        <v>347</v>
      </c>
      <c r="AE2087" s="56" t="s">
        <v>352</v>
      </c>
      <c r="AF2087" s="56" t="s">
        <v>292</v>
      </c>
      <c r="AG2087" s="56">
        <v>2019</v>
      </c>
      <c r="AH2087" s="56" t="s">
        <v>80</v>
      </c>
      <c r="AI2087" s="56" t="s">
        <v>348</v>
      </c>
      <c r="AJ2087" s="56">
        <v>557740</v>
      </c>
      <c r="AM2087" s="56">
        <v>41974</v>
      </c>
      <c r="AN2087" s="56" t="s">
        <v>391</v>
      </c>
      <c r="AO2087" s="1">
        <v>41974</v>
      </c>
      <c r="AP2087" s="56" t="s">
        <v>391</v>
      </c>
      <c r="AQ2087" s="56">
        <v>75710</v>
      </c>
      <c r="AR2087" s="56">
        <v>0</v>
      </c>
      <c r="AS2087" s="56" t="s">
        <v>346</v>
      </c>
      <c r="BB2087" s="56" t="s">
        <v>343</v>
      </c>
      <c r="BC2087" s="56" t="s">
        <v>263</v>
      </c>
      <c r="BD2087" s="56" t="s">
        <v>349</v>
      </c>
      <c r="BE2087" s="56" t="s">
        <v>347</v>
      </c>
      <c r="BF2087" s="56" t="s">
        <v>334</v>
      </c>
      <c r="BG2087" s="56" t="s">
        <v>673</v>
      </c>
      <c r="BH2087" s="56">
        <v>0</v>
      </c>
      <c r="BI2087" s="56">
        <v>0</v>
      </c>
      <c r="BJ2087" s="56">
        <v>0</v>
      </c>
    </row>
    <row r="2088" spans="1:62" hidden="1" x14ac:dyDescent="0.3">
      <c r="A2088" s="56">
        <v>49225808</v>
      </c>
      <c r="B2088" s="86">
        <v>599800</v>
      </c>
      <c r="C2088" s="1">
        <v>42893</v>
      </c>
      <c r="D2088" s="56" t="s">
        <v>668</v>
      </c>
      <c r="E2088" s="56" t="s">
        <v>669</v>
      </c>
      <c r="F2088" s="56" t="s">
        <v>334</v>
      </c>
      <c r="G2088" s="56" t="s">
        <v>335</v>
      </c>
      <c r="H2088" s="56" t="s">
        <v>336</v>
      </c>
      <c r="I2088" s="56" t="s">
        <v>670</v>
      </c>
      <c r="K2088" s="56" t="s">
        <v>337</v>
      </c>
      <c r="L2088" s="56" t="s">
        <v>671</v>
      </c>
      <c r="M2088" s="56" t="s">
        <v>1046</v>
      </c>
      <c r="N2088" s="56" t="s">
        <v>1043</v>
      </c>
      <c r="O2088" s="56" t="s">
        <v>546</v>
      </c>
      <c r="P2088" s="1" t="s">
        <v>105</v>
      </c>
      <c r="S2088" s="56">
        <v>174191</v>
      </c>
      <c r="T2088" s="1" t="s">
        <v>690</v>
      </c>
      <c r="U2088" s="56">
        <v>42005</v>
      </c>
      <c r="V2088" s="56">
        <v>43465</v>
      </c>
      <c r="W2088" s="56">
        <v>42005</v>
      </c>
      <c r="X2088" s="56">
        <v>41971</v>
      </c>
      <c r="Y2088" s="56" t="s">
        <v>356</v>
      </c>
      <c r="Z2088" s="56" t="s">
        <v>341</v>
      </c>
      <c r="AA2088" s="56" t="s">
        <v>347</v>
      </c>
      <c r="AB2088" s="56" t="s">
        <v>343</v>
      </c>
      <c r="AC2088" s="56" t="s">
        <v>342</v>
      </c>
      <c r="AD2088" s="56" t="s">
        <v>347</v>
      </c>
      <c r="AE2088" s="56" t="s">
        <v>352</v>
      </c>
      <c r="AF2088" s="56" t="s">
        <v>292</v>
      </c>
      <c r="AG2088" s="56">
        <v>2019</v>
      </c>
      <c r="AH2088" s="56" t="s">
        <v>80</v>
      </c>
      <c r="AI2088" s="56" t="s">
        <v>348</v>
      </c>
      <c r="AJ2088" s="56">
        <v>30500</v>
      </c>
      <c r="AM2088" s="56">
        <v>41971</v>
      </c>
      <c r="AN2088" s="56" t="s">
        <v>391</v>
      </c>
      <c r="AO2088" s="1">
        <v>41954</v>
      </c>
      <c r="AP2088" s="56" t="s">
        <v>391</v>
      </c>
      <c r="AQ2088" s="56">
        <v>77981</v>
      </c>
      <c r="AR2088" s="56">
        <v>0</v>
      </c>
      <c r="AS2088" s="56" t="s">
        <v>346</v>
      </c>
      <c r="BB2088" s="56" t="s">
        <v>343</v>
      </c>
      <c r="BC2088" s="56" t="s">
        <v>263</v>
      </c>
      <c r="BD2088" s="56" t="s">
        <v>349</v>
      </c>
      <c r="BE2088" s="56" t="s">
        <v>347</v>
      </c>
      <c r="BF2088" s="56" t="s">
        <v>334</v>
      </c>
      <c r="BG2088" s="56" t="s">
        <v>673</v>
      </c>
      <c r="BH2088" s="56">
        <v>0</v>
      </c>
      <c r="BI2088" s="56">
        <v>0</v>
      </c>
      <c r="BJ2088" s="56">
        <v>0</v>
      </c>
    </row>
    <row r="2089" spans="1:62" hidden="1" x14ac:dyDescent="0.3">
      <c r="A2089" s="56">
        <v>49225806</v>
      </c>
      <c r="B2089" s="86">
        <v>599800</v>
      </c>
      <c r="C2089" s="1">
        <v>42893</v>
      </c>
      <c r="D2089" s="56" t="s">
        <v>668</v>
      </c>
      <c r="E2089" s="56" t="s">
        <v>669</v>
      </c>
      <c r="F2089" s="56" t="s">
        <v>334</v>
      </c>
      <c r="G2089" s="56" t="s">
        <v>335</v>
      </c>
      <c r="H2089" s="56" t="s">
        <v>336</v>
      </c>
      <c r="I2089" s="56" t="s">
        <v>670</v>
      </c>
      <c r="K2089" s="56" t="s">
        <v>337</v>
      </c>
      <c r="L2089" s="56" t="s">
        <v>671</v>
      </c>
      <c r="M2089" s="56" t="s">
        <v>1046</v>
      </c>
      <c r="N2089" s="56" t="s">
        <v>1043</v>
      </c>
      <c r="O2089" s="56" t="s">
        <v>546</v>
      </c>
      <c r="P2089" s="1" t="s">
        <v>105</v>
      </c>
      <c r="S2089" s="56">
        <v>174191</v>
      </c>
      <c r="T2089" s="1" t="s">
        <v>690</v>
      </c>
      <c r="U2089" s="56">
        <v>42005</v>
      </c>
      <c r="V2089" s="56">
        <v>43465</v>
      </c>
      <c r="W2089" s="56">
        <v>42005</v>
      </c>
      <c r="X2089" s="56">
        <v>41971</v>
      </c>
      <c r="Y2089" s="56" t="s">
        <v>356</v>
      </c>
      <c r="Z2089" s="56" t="s">
        <v>341</v>
      </c>
      <c r="AA2089" s="56" t="s">
        <v>347</v>
      </c>
      <c r="AB2089" s="56" t="s">
        <v>343</v>
      </c>
      <c r="AC2089" s="56" t="s">
        <v>342</v>
      </c>
      <c r="AD2089" s="56" t="s">
        <v>347</v>
      </c>
      <c r="AE2089" s="56" t="s">
        <v>352</v>
      </c>
      <c r="AF2089" s="56" t="s">
        <v>292</v>
      </c>
      <c r="AG2089" s="56">
        <v>2017</v>
      </c>
      <c r="AH2089" s="56" t="s">
        <v>80</v>
      </c>
      <c r="AI2089" s="56" t="s">
        <v>348</v>
      </c>
      <c r="AJ2089" s="56">
        <v>6558</v>
      </c>
      <c r="AM2089" s="56">
        <v>41971</v>
      </c>
      <c r="AN2089" s="56" t="s">
        <v>391</v>
      </c>
      <c r="AO2089" s="1">
        <v>41954</v>
      </c>
      <c r="AP2089" s="56" t="s">
        <v>391</v>
      </c>
      <c r="AQ2089" s="56">
        <v>77981</v>
      </c>
      <c r="AR2089" s="56">
        <v>0</v>
      </c>
      <c r="AS2089" s="56" t="s">
        <v>346</v>
      </c>
      <c r="BB2089" s="56" t="s">
        <v>343</v>
      </c>
      <c r="BC2089" s="56" t="s">
        <v>263</v>
      </c>
      <c r="BD2089" s="56" t="s">
        <v>349</v>
      </c>
      <c r="BE2089" s="56" t="s">
        <v>347</v>
      </c>
      <c r="BF2089" s="56" t="s">
        <v>334</v>
      </c>
      <c r="BG2089" s="56" t="s">
        <v>673</v>
      </c>
      <c r="BH2089" s="56">
        <v>0</v>
      </c>
      <c r="BI2089" s="56">
        <v>0</v>
      </c>
      <c r="BJ2089" s="56">
        <v>0</v>
      </c>
    </row>
    <row r="2090" spans="1:62" hidden="1" x14ac:dyDescent="0.3">
      <c r="A2090" s="56">
        <v>49225970</v>
      </c>
      <c r="B2090" s="86">
        <v>599800</v>
      </c>
      <c r="C2090" s="1">
        <v>42893</v>
      </c>
      <c r="D2090" s="56" t="s">
        <v>668</v>
      </c>
      <c r="E2090" s="56" t="s">
        <v>669</v>
      </c>
      <c r="F2090" s="56" t="s">
        <v>334</v>
      </c>
      <c r="G2090" s="56" t="s">
        <v>335</v>
      </c>
      <c r="H2090" s="56" t="s">
        <v>336</v>
      </c>
      <c r="I2090" s="56" t="s">
        <v>670</v>
      </c>
      <c r="K2090" s="56" t="s">
        <v>337</v>
      </c>
      <c r="L2090" s="56" t="s">
        <v>671</v>
      </c>
      <c r="M2090" s="56" t="s">
        <v>1046</v>
      </c>
      <c r="N2090" s="56" t="s">
        <v>1043</v>
      </c>
      <c r="O2090" s="56" t="s">
        <v>546</v>
      </c>
      <c r="P2090" s="1" t="s">
        <v>188</v>
      </c>
      <c r="Q2090" s="56" t="s">
        <v>672</v>
      </c>
      <c r="R2090" s="56" t="s">
        <v>339</v>
      </c>
      <c r="S2090" s="56">
        <v>216568</v>
      </c>
      <c r="T2090" s="1" t="s">
        <v>683</v>
      </c>
      <c r="U2090" s="56">
        <v>42005</v>
      </c>
      <c r="V2090" s="56">
        <v>43465</v>
      </c>
      <c r="W2090" s="56">
        <v>42125</v>
      </c>
      <c r="X2090" s="56">
        <v>42734</v>
      </c>
      <c r="Y2090" s="56" t="s">
        <v>356</v>
      </c>
      <c r="Z2090" s="56" t="s">
        <v>341</v>
      </c>
      <c r="AA2090" s="56" t="s">
        <v>347</v>
      </c>
      <c r="AB2090" s="56" t="s">
        <v>343</v>
      </c>
      <c r="AC2090" s="56" t="s">
        <v>342</v>
      </c>
      <c r="AD2090" s="56" t="s">
        <v>347</v>
      </c>
      <c r="AE2090" s="56" t="s">
        <v>334</v>
      </c>
      <c r="AF2090" s="56" t="s">
        <v>292</v>
      </c>
      <c r="AG2090" s="56">
        <v>2017</v>
      </c>
      <c r="AH2090" s="56" t="s">
        <v>80</v>
      </c>
      <c r="AI2090" s="56" t="s">
        <v>348</v>
      </c>
      <c r="AJ2090" s="56">
        <v>1</v>
      </c>
      <c r="AM2090" s="56">
        <v>42758</v>
      </c>
      <c r="AN2090" s="56" t="s">
        <v>353</v>
      </c>
      <c r="AO2090" s="1">
        <v>41954</v>
      </c>
      <c r="AP2090" s="56" t="s">
        <v>391</v>
      </c>
      <c r="AQ2090" s="56">
        <v>77986</v>
      </c>
      <c r="AR2090" s="56">
        <v>0</v>
      </c>
      <c r="AS2090" s="56" t="s">
        <v>346</v>
      </c>
      <c r="BB2090" s="56" t="s">
        <v>339</v>
      </c>
      <c r="BC2090" s="56" t="s">
        <v>263</v>
      </c>
      <c r="BD2090" s="56" t="s">
        <v>349</v>
      </c>
      <c r="BE2090" s="56" t="s">
        <v>347</v>
      </c>
      <c r="BF2090" s="56" t="s">
        <v>334</v>
      </c>
      <c r="BG2090" s="56" t="s">
        <v>673</v>
      </c>
      <c r="BH2090" s="56">
        <v>0</v>
      </c>
      <c r="BI2090" s="56">
        <v>0</v>
      </c>
      <c r="BJ2090" s="56">
        <v>1</v>
      </c>
    </row>
    <row r="2091" spans="1:62" hidden="1" x14ac:dyDescent="0.3">
      <c r="A2091" s="56">
        <v>49225973</v>
      </c>
      <c r="B2091" s="86">
        <v>599800</v>
      </c>
      <c r="C2091" s="1">
        <v>42893</v>
      </c>
      <c r="D2091" s="56" t="s">
        <v>668</v>
      </c>
      <c r="E2091" s="56" t="s">
        <v>669</v>
      </c>
      <c r="F2091" s="56" t="s">
        <v>334</v>
      </c>
      <c r="G2091" s="56" t="s">
        <v>335</v>
      </c>
      <c r="H2091" s="56" t="s">
        <v>336</v>
      </c>
      <c r="I2091" s="56" t="s">
        <v>670</v>
      </c>
      <c r="K2091" s="56" t="s">
        <v>337</v>
      </c>
      <c r="L2091" s="56" t="s">
        <v>671</v>
      </c>
      <c r="M2091" s="56" t="s">
        <v>1046</v>
      </c>
      <c r="N2091" s="56" t="s">
        <v>1043</v>
      </c>
      <c r="O2091" s="56" t="s">
        <v>546</v>
      </c>
      <c r="P2091" s="1" t="s">
        <v>188</v>
      </c>
      <c r="Q2091" s="56" t="s">
        <v>672</v>
      </c>
      <c r="R2091" s="56" t="s">
        <v>339</v>
      </c>
      <c r="S2091" s="56">
        <v>215050</v>
      </c>
      <c r="T2091" s="1" t="s">
        <v>351</v>
      </c>
      <c r="U2091" s="56">
        <v>42005</v>
      </c>
      <c r="V2091" s="56">
        <v>43465</v>
      </c>
      <c r="W2091" s="56">
        <v>42005</v>
      </c>
      <c r="X2091" s="56">
        <v>43616</v>
      </c>
      <c r="Y2091" s="56" t="s">
        <v>340</v>
      </c>
      <c r="Z2091" s="56" t="s">
        <v>341</v>
      </c>
      <c r="AA2091" s="56" t="s">
        <v>342</v>
      </c>
      <c r="AB2091" s="56" t="s">
        <v>343</v>
      </c>
      <c r="AC2091" s="56" t="s">
        <v>342</v>
      </c>
      <c r="AD2091" s="56" t="s">
        <v>347</v>
      </c>
      <c r="AE2091" s="56" t="s">
        <v>334</v>
      </c>
      <c r="AF2091" s="56" t="s">
        <v>291</v>
      </c>
      <c r="AG2091" s="56">
        <v>2016</v>
      </c>
      <c r="AH2091" s="56" t="s">
        <v>80</v>
      </c>
      <c r="AI2091" s="56" t="s">
        <v>348</v>
      </c>
      <c r="AJ2091" s="56">
        <v>0</v>
      </c>
      <c r="AK2091" s="1">
        <v>42369</v>
      </c>
      <c r="AL2091" s="56" t="s">
        <v>715</v>
      </c>
      <c r="AM2091" s="56">
        <v>42579</v>
      </c>
      <c r="AN2091" s="56" t="s">
        <v>353</v>
      </c>
      <c r="AO2091" s="1">
        <v>42399</v>
      </c>
      <c r="AP2091" s="56" t="s">
        <v>391</v>
      </c>
      <c r="AQ2091" s="56">
        <v>246</v>
      </c>
      <c r="AR2091" s="56">
        <v>0</v>
      </c>
      <c r="AS2091" s="56" t="s">
        <v>346</v>
      </c>
      <c r="BB2091" s="56" t="s">
        <v>339</v>
      </c>
      <c r="BC2091" s="56" t="s">
        <v>263</v>
      </c>
      <c r="BD2091" s="56" t="s">
        <v>349</v>
      </c>
      <c r="BE2091" s="56" t="s">
        <v>347</v>
      </c>
      <c r="BF2091" s="56" t="s">
        <v>334</v>
      </c>
      <c r="BG2091" s="56" t="s">
        <v>673</v>
      </c>
      <c r="BH2091" s="56">
        <v>0</v>
      </c>
      <c r="BI2091" s="56">
        <v>0</v>
      </c>
      <c r="BJ2091" s="56">
        <v>1</v>
      </c>
    </row>
    <row r="2092" spans="1:62" hidden="1" x14ac:dyDescent="0.3">
      <c r="A2092" s="56">
        <v>49225807</v>
      </c>
      <c r="B2092" s="86">
        <v>599800</v>
      </c>
      <c r="C2092" s="1">
        <v>42893</v>
      </c>
      <c r="D2092" s="56" t="s">
        <v>668</v>
      </c>
      <c r="E2092" s="56" t="s">
        <v>669</v>
      </c>
      <c r="F2092" s="56" t="s">
        <v>334</v>
      </c>
      <c r="G2092" s="56" t="s">
        <v>335</v>
      </c>
      <c r="H2092" s="56" t="s">
        <v>336</v>
      </c>
      <c r="I2092" s="56" t="s">
        <v>670</v>
      </c>
      <c r="K2092" s="56" t="s">
        <v>337</v>
      </c>
      <c r="L2092" s="56" t="s">
        <v>671</v>
      </c>
      <c r="M2092" s="56" t="s">
        <v>1046</v>
      </c>
      <c r="N2092" s="56" t="s">
        <v>1043</v>
      </c>
      <c r="O2092" s="56" t="s">
        <v>546</v>
      </c>
      <c r="P2092" s="1" t="s">
        <v>105</v>
      </c>
      <c r="S2092" s="56">
        <v>174191</v>
      </c>
      <c r="T2092" s="1" t="s">
        <v>690</v>
      </c>
      <c r="U2092" s="56">
        <v>42005</v>
      </c>
      <c r="V2092" s="56">
        <v>43465</v>
      </c>
      <c r="W2092" s="56">
        <v>42005</v>
      </c>
      <c r="X2092" s="56">
        <v>41971</v>
      </c>
      <c r="Y2092" s="56" t="s">
        <v>356</v>
      </c>
      <c r="Z2092" s="56" t="s">
        <v>341</v>
      </c>
      <c r="AA2092" s="56" t="s">
        <v>347</v>
      </c>
      <c r="AB2092" s="56" t="s">
        <v>343</v>
      </c>
      <c r="AC2092" s="56" t="s">
        <v>342</v>
      </c>
      <c r="AD2092" s="56" t="s">
        <v>347</v>
      </c>
      <c r="AE2092" s="56" t="s">
        <v>352</v>
      </c>
      <c r="AF2092" s="56" t="s">
        <v>292</v>
      </c>
      <c r="AG2092" s="56">
        <v>2018</v>
      </c>
      <c r="AH2092" s="56" t="s">
        <v>80</v>
      </c>
      <c r="AI2092" s="56" t="s">
        <v>348</v>
      </c>
      <c r="AJ2092" s="56">
        <v>13536</v>
      </c>
      <c r="AM2092" s="56">
        <v>41971</v>
      </c>
      <c r="AN2092" s="56" t="s">
        <v>391</v>
      </c>
      <c r="AO2092" s="1">
        <v>41954</v>
      </c>
      <c r="AP2092" s="56" t="s">
        <v>391</v>
      </c>
      <c r="AQ2092" s="56">
        <v>77981</v>
      </c>
      <c r="AR2092" s="56">
        <v>0</v>
      </c>
      <c r="AS2092" s="56" t="s">
        <v>346</v>
      </c>
      <c r="BB2092" s="56" t="s">
        <v>343</v>
      </c>
      <c r="BC2092" s="56" t="s">
        <v>263</v>
      </c>
      <c r="BD2092" s="56" t="s">
        <v>349</v>
      </c>
      <c r="BE2092" s="56" t="s">
        <v>347</v>
      </c>
      <c r="BF2092" s="56" t="s">
        <v>334</v>
      </c>
      <c r="BG2092" s="56" t="s">
        <v>673</v>
      </c>
      <c r="BH2092" s="56">
        <v>0</v>
      </c>
      <c r="BI2092" s="56">
        <v>0</v>
      </c>
      <c r="BJ2092" s="56">
        <v>0</v>
      </c>
    </row>
    <row r="2093" spans="1:62" hidden="1" x14ac:dyDescent="0.3">
      <c r="A2093" s="56">
        <v>49225975</v>
      </c>
      <c r="B2093" s="86">
        <v>599800</v>
      </c>
      <c r="C2093" s="1">
        <v>42893</v>
      </c>
      <c r="D2093" s="56" t="s">
        <v>668</v>
      </c>
      <c r="E2093" s="56" t="s">
        <v>669</v>
      </c>
      <c r="F2093" s="56" t="s">
        <v>334</v>
      </c>
      <c r="G2093" s="56" t="s">
        <v>335</v>
      </c>
      <c r="H2093" s="56" t="s">
        <v>336</v>
      </c>
      <c r="I2093" s="56" t="s">
        <v>670</v>
      </c>
      <c r="K2093" s="56" t="s">
        <v>337</v>
      </c>
      <c r="L2093" s="56" t="s">
        <v>671</v>
      </c>
      <c r="M2093" s="56" t="s">
        <v>1046</v>
      </c>
      <c r="N2093" s="56" t="s">
        <v>1043</v>
      </c>
      <c r="O2093" s="56" t="s">
        <v>546</v>
      </c>
      <c r="P2093" s="1" t="s">
        <v>188</v>
      </c>
      <c r="Q2093" s="56" t="s">
        <v>672</v>
      </c>
      <c r="R2093" s="56" t="s">
        <v>339</v>
      </c>
      <c r="S2093" s="56">
        <v>215050</v>
      </c>
      <c r="T2093" s="1" t="s">
        <v>351</v>
      </c>
      <c r="U2093" s="56">
        <v>42005</v>
      </c>
      <c r="V2093" s="56">
        <v>43465</v>
      </c>
      <c r="W2093" s="56">
        <v>42005</v>
      </c>
      <c r="X2093" s="56">
        <v>43616</v>
      </c>
      <c r="Y2093" s="56" t="s">
        <v>340</v>
      </c>
      <c r="Z2093" s="56" t="s">
        <v>341</v>
      </c>
      <c r="AA2093" s="56" t="s">
        <v>342</v>
      </c>
      <c r="AB2093" s="56" t="s">
        <v>343</v>
      </c>
      <c r="AC2093" s="56" t="s">
        <v>342</v>
      </c>
      <c r="AD2093" s="56" t="s">
        <v>347</v>
      </c>
      <c r="AE2093" s="56" t="s">
        <v>334</v>
      </c>
      <c r="AF2093" s="56" t="s">
        <v>292</v>
      </c>
      <c r="AG2093" s="56">
        <v>2017</v>
      </c>
      <c r="AH2093" s="56" t="s">
        <v>80</v>
      </c>
      <c r="AI2093" s="56" t="s">
        <v>344</v>
      </c>
      <c r="AJ2093" s="56">
        <v>0</v>
      </c>
      <c r="AM2093" s="56">
        <v>42579</v>
      </c>
      <c r="AN2093" s="56" t="s">
        <v>353</v>
      </c>
      <c r="AO2093" s="1">
        <v>41942</v>
      </c>
      <c r="AP2093" s="56" t="s">
        <v>391</v>
      </c>
      <c r="AQ2093" s="56">
        <v>246</v>
      </c>
      <c r="AR2093" s="56">
        <v>0</v>
      </c>
      <c r="AS2093" s="56" t="s">
        <v>346</v>
      </c>
      <c r="BB2093" s="56" t="s">
        <v>339</v>
      </c>
      <c r="BC2093" s="56" t="s">
        <v>263</v>
      </c>
      <c r="BD2093" s="56" t="s">
        <v>349</v>
      </c>
      <c r="BE2093" s="56" t="s">
        <v>347</v>
      </c>
      <c r="BF2093" s="56" t="s">
        <v>334</v>
      </c>
      <c r="BG2093" s="56" t="s">
        <v>673</v>
      </c>
      <c r="BH2093" s="56">
        <v>0</v>
      </c>
      <c r="BI2093" s="56">
        <v>0</v>
      </c>
      <c r="BJ2093" s="56">
        <v>1</v>
      </c>
    </row>
    <row r="2094" spans="1:62" hidden="1" x14ac:dyDescent="0.3">
      <c r="A2094" s="56">
        <v>49225977</v>
      </c>
      <c r="B2094" s="86">
        <v>599800</v>
      </c>
      <c r="C2094" s="1">
        <v>42893</v>
      </c>
      <c r="D2094" s="56" t="s">
        <v>668</v>
      </c>
      <c r="E2094" s="56" t="s">
        <v>669</v>
      </c>
      <c r="F2094" s="56" t="s">
        <v>334</v>
      </c>
      <c r="G2094" s="56" t="s">
        <v>335</v>
      </c>
      <c r="H2094" s="56" t="s">
        <v>336</v>
      </c>
      <c r="I2094" s="56" t="s">
        <v>670</v>
      </c>
      <c r="K2094" s="56" t="s">
        <v>337</v>
      </c>
      <c r="L2094" s="56" t="s">
        <v>671</v>
      </c>
      <c r="M2094" s="56" t="s">
        <v>1046</v>
      </c>
      <c r="N2094" s="56" t="s">
        <v>1043</v>
      </c>
      <c r="O2094" s="56" t="s">
        <v>546</v>
      </c>
      <c r="P2094" s="1" t="s">
        <v>188</v>
      </c>
      <c r="Q2094" s="56" t="s">
        <v>672</v>
      </c>
      <c r="R2094" s="56" t="s">
        <v>339</v>
      </c>
      <c r="S2094" s="56">
        <v>215050</v>
      </c>
      <c r="T2094" s="1" t="s">
        <v>351</v>
      </c>
      <c r="U2094" s="56">
        <v>42005</v>
      </c>
      <c r="V2094" s="56">
        <v>43465</v>
      </c>
      <c r="W2094" s="56">
        <v>42005</v>
      </c>
      <c r="X2094" s="56">
        <v>43616</v>
      </c>
      <c r="Y2094" s="56" t="s">
        <v>340</v>
      </c>
      <c r="Z2094" s="56" t="s">
        <v>341</v>
      </c>
      <c r="AA2094" s="56" t="s">
        <v>342</v>
      </c>
      <c r="AB2094" s="56" t="s">
        <v>343</v>
      </c>
      <c r="AC2094" s="56" t="s">
        <v>342</v>
      </c>
      <c r="AD2094" s="56" t="s">
        <v>347</v>
      </c>
      <c r="AE2094" s="56" t="s">
        <v>334</v>
      </c>
      <c r="AF2094" s="56" t="s">
        <v>292</v>
      </c>
      <c r="AG2094" s="56">
        <v>2018</v>
      </c>
      <c r="AH2094" s="56" t="s">
        <v>80</v>
      </c>
      <c r="AI2094" s="56" t="s">
        <v>344</v>
      </c>
      <c r="AJ2094" s="56">
        <v>0</v>
      </c>
      <c r="AM2094" s="56">
        <v>42579</v>
      </c>
      <c r="AN2094" s="56" t="s">
        <v>353</v>
      </c>
      <c r="AO2094" s="1">
        <v>41942</v>
      </c>
      <c r="AP2094" s="56" t="s">
        <v>391</v>
      </c>
      <c r="AQ2094" s="56">
        <v>246</v>
      </c>
      <c r="AR2094" s="56">
        <v>0</v>
      </c>
      <c r="AS2094" s="56" t="s">
        <v>346</v>
      </c>
      <c r="BB2094" s="56" t="s">
        <v>339</v>
      </c>
      <c r="BC2094" s="56" t="s">
        <v>263</v>
      </c>
      <c r="BD2094" s="56" t="s">
        <v>349</v>
      </c>
      <c r="BE2094" s="56" t="s">
        <v>347</v>
      </c>
      <c r="BF2094" s="56" t="s">
        <v>334</v>
      </c>
      <c r="BG2094" s="56" t="s">
        <v>673</v>
      </c>
      <c r="BH2094" s="56">
        <v>0</v>
      </c>
      <c r="BI2094" s="56">
        <v>0</v>
      </c>
      <c r="BJ2094" s="56">
        <v>1</v>
      </c>
    </row>
    <row r="2095" spans="1:62" hidden="1" x14ac:dyDescent="0.3">
      <c r="A2095" s="56">
        <v>49225811</v>
      </c>
      <c r="B2095" s="86">
        <v>599800</v>
      </c>
      <c r="C2095" s="1">
        <v>42893</v>
      </c>
      <c r="D2095" s="56" t="s">
        <v>668</v>
      </c>
      <c r="E2095" s="56" t="s">
        <v>669</v>
      </c>
      <c r="F2095" s="56" t="s">
        <v>334</v>
      </c>
      <c r="G2095" s="56" t="s">
        <v>335</v>
      </c>
      <c r="H2095" s="56" t="s">
        <v>336</v>
      </c>
      <c r="I2095" s="56" t="s">
        <v>670</v>
      </c>
      <c r="K2095" s="56" t="s">
        <v>337</v>
      </c>
      <c r="L2095" s="56" t="s">
        <v>671</v>
      </c>
      <c r="M2095" s="56" t="s">
        <v>1046</v>
      </c>
      <c r="N2095" s="56" t="s">
        <v>1043</v>
      </c>
      <c r="O2095" s="56" t="s">
        <v>546</v>
      </c>
      <c r="P2095" s="1" t="s">
        <v>105</v>
      </c>
      <c r="S2095" s="56">
        <v>175744</v>
      </c>
      <c r="T2095" s="1" t="s">
        <v>691</v>
      </c>
      <c r="U2095" s="56">
        <v>42005</v>
      </c>
      <c r="V2095" s="56">
        <v>43465</v>
      </c>
      <c r="W2095" s="56">
        <v>42005</v>
      </c>
      <c r="X2095" s="56">
        <v>41974</v>
      </c>
      <c r="Y2095" s="56" t="s">
        <v>340</v>
      </c>
      <c r="Z2095" s="56" t="s">
        <v>341</v>
      </c>
      <c r="AA2095" s="56" t="s">
        <v>342</v>
      </c>
      <c r="AB2095" s="56" t="s">
        <v>343</v>
      </c>
      <c r="AC2095" s="56" t="s">
        <v>342</v>
      </c>
      <c r="AD2095" s="56" t="s">
        <v>347</v>
      </c>
      <c r="AE2095" s="56" t="s">
        <v>352</v>
      </c>
      <c r="AF2095" s="56" t="s">
        <v>292</v>
      </c>
      <c r="AG2095" s="56">
        <v>2018</v>
      </c>
      <c r="AH2095" s="56" t="s">
        <v>80</v>
      </c>
      <c r="AI2095" s="56" t="s">
        <v>348</v>
      </c>
      <c r="AJ2095" s="56">
        <v>284255</v>
      </c>
      <c r="AM2095" s="56">
        <v>41974</v>
      </c>
      <c r="AN2095" s="56" t="s">
        <v>391</v>
      </c>
      <c r="AO2095" s="1">
        <v>41974</v>
      </c>
      <c r="AP2095" s="56" t="s">
        <v>391</v>
      </c>
      <c r="AQ2095" s="56">
        <v>75710</v>
      </c>
      <c r="AR2095" s="56">
        <v>0</v>
      </c>
      <c r="AS2095" s="56" t="s">
        <v>346</v>
      </c>
      <c r="BB2095" s="56" t="s">
        <v>343</v>
      </c>
      <c r="BC2095" s="56" t="s">
        <v>263</v>
      </c>
      <c r="BD2095" s="56" t="s">
        <v>349</v>
      </c>
      <c r="BE2095" s="56" t="s">
        <v>347</v>
      </c>
      <c r="BF2095" s="56" t="s">
        <v>334</v>
      </c>
      <c r="BG2095" s="56" t="s">
        <v>673</v>
      </c>
      <c r="BH2095" s="56">
        <v>0</v>
      </c>
      <c r="BI2095" s="56">
        <v>0</v>
      </c>
      <c r="BJ2095" s="56">
        <v>0</v>
      </c>
    </row>
    <row r="2096" spans="1:62" hidden="1" x14ac:dyDescent="0.3">
      <c r="A2096" s="56">
        <v>49225809</v>
      </c>
      <c r="B2096" s="86">
        <v>599800</v>
      </c>
      <c r="C2096" s="1">
        <v>42893</v>
      </c>
      <c r="D2096" s="56" t="s">
        <v>668</v>
      </c>
      <c r="E2096" s="56" t="s">
        <v>669</v>
      </c>
      <c r="F2096" s="56" t="s">
        <v>334</v>
      </c>
      <c r="G2096" s="56" t="s">
        <v>335</v>
      </c>
      <c r="H2096" s="56" t="s">
        <v>336</v>
      </c>
      <c r="I2096" s="56" t="s">
        <v>670</v>
      </c>
      <c r="K2096" s="56" t="s">
        <v>337</v>
      </c>
      <c r="L2096" s="56" t="s">
        <v>671</v>
      </c>
      <c r="M2096" s="56" t="s">
        <v>1046</v>
      </c>
      <c r="N2096" s="56" t="s">
        <v>1043</v>
      </c>
      <c r="O2096" s="56" t="s">
        <v>546</v>
      </c>
      <c r="P2096" s="1" t="s">
        <v>105</v>
      </c>
      <c r="S2096" s="56">
        <v>175744</v>
      </c>
      <c r="T2096" s="1" t="s">
        <v>691</v>
      </c>
      <c r="U2096" s="56">
        <v>42005</v>
      </c>
      <c r="V2096" s="56">
        <v>43465</v>
      </c>
      <c r="W2096" s="56">
        <v>42005</v>
      </c>
      <c r="X2096" s="56">
        <v>41974</v>
      </c>
      <c r="Y2096" s="56" t="s">
        <v>340</v>
      </c>
      <c r="Z2096" s="56" t="s">
        <v>341</v>
      </c>
      <c r="AA2096" s="56" t="s">
        <v>342</v>
      </c>
      <c r="AB2096" s="56" t="s">
        <v>343</v>
      </c>
      <c r="AC2096" s="56" t="s">
        <v>342</v>
      </c>
      <c r="AD2096" s="56" t="s">
        <v>347</v>
      </c>
      <c r="AE2096" s="56" t="s">
        <v>352</v>
      </c>
      <c r="AF2096" s="56" t="s">
        <v>224</v>
      </c>
      <c r="AG2096" s="56">
        <v>2014</v>
      </c>
      <c r="AH2096" s="56" t="s">
        <v>80</v>
      </c>
      <c r="AI2096" s="56" t="s">
        <v>339</v>
      </c>
      <c r="AJ2096" s="56">
        <v>0</v>
      </c>
      <c r="AM2096" s="56">
        <v>41974</v>
      </c>
      <c r="AN2096" s="56" t="s">
        <v>391</v>
      </c>
      <c r="AO2096" s="1">
        <v>41974</v>
      </c>
      <c r="AP2096" s="56" t="s">
        <v>391</v>
      </c>
      <c r="AQ2096" s="56">
        <v>75710</v>
      </c>
      <c r="AR2096" s="56">
        <v>0</v>
      </c>
      <c r="AS2096" s="56" t="s">
        <v>346</v>
      </c>
      <c r="BB2096" s="56" t="s">
        <v>343</v>
      </c>
      <c r="BC2096" s="56" t="s">
        <v>263</v>
      </c>
      <c r="BD2096" s="56" t="s">
        <v>349</v>
      </c>
      <c r="BE2096" s="56" t="s">
        <v>347</v>
      </c>
      <c r="BF2096" s="56" t="s">
        <v>334</v>
      </c>
      <c r="BG2096" s="56" t="s">
        <v>673</v>
      </c>
      <c r="BH2096" s="56">
        <v>0</v>
      </c>
      <c r="BI2096" s="56">
        <v>0</v>
      </c>
      <c r="BJ2096" s="56">
        <v>0</v>
      </c>
    </row>
    <row r="2097" spans="1:62" hidden="1" x14ac:dyDescent="0.3">
      <c r="A2097" s="56">
        <v>49225979</v>
      </c>
      <c r="B2097" s="86">
        <v>599800</v>
      </c>
      <c r="C2097" s="1">
        <v>42893</v>
      </c>
      <c r="D2097" s="56" t="s">
        <v>668</v>
      </c>
      <c r="E2097" s="56" t="s">
        <v>669</v>
      </c>
      <c r="F2097" s="56" t="s">
        <v>334</v>
      </c>
      <c r="G2097" s="56" t="s">
        <v>335</v>
      </c>
      <c r="H2097" s="56" t="s">
        <v>336</v>
      </c>
      <c r="I2097" s="56" t="s">
        <v>670</v>
      </c>
      <c r="K2097" s="56" t="s">
        <v>337</v>
      </c>
      <c r="L2097" s="56" t="s">
        <v>671</v>
      </c>
      <c r="M2097" s="56" t="s">
        <v>1046</v>
      </c>
      <c r="N2097" s="56" t="s">
        <v>1043</v>
      </c>
      <c r="O2097" s="56" t="s">
        <v>546</v>
      </c>
      <c r="P2097" s="1" t="s">
        <v>188</v>
      </c>
      <c r="Q2097" s="56" t="s">
        <v>672</v>
      </c>
      <c r="R2097" s="56" t="s">
        <v>339</v>
      </c>
      <c r="S2097" s="56">
        <v>215050</v>
      </c>
      <c r="T2097" s="1" t="s">
        <v>351</v>
      </c>
      <c r="U2097" s="56">
        <v>42005</v>
      </c>
      <c r="V2097" s="56">
        <v>43465</v>
      </c>
      <c r="W2097" s="56">
        <v>42005</v>
      </c>
      <c r="X2097" s="56">
        <v>43616</v>
      </c>
      <c r="Y2097" s="56" t="s">
        <v>340</v>
      </c>
      <c r="Z2097" s="56" t="s">
        <v>341</v>
      </c>
      <c r="AA2097" s="56" t="s">
        <v>342</v>
      </c>
      <c r="AB2097" s="56" t="s">
        <v>343</v>
      </c>
      <c r="AC2097" s="56" t="s">
        <v>342</v>
      </c>
      <c r="AD2097" s="56" t="s">
        <v>347</v>
      </c>
      <c r="AE2097" s="56" t="s">
        <v>334</v>
      </c>
      <c r="AF2097" s="56" t="s">
        <v>292</v>
      </c>
      <c r="AG2097" s="56">
        <v>2019</v>
      </c>
      <c r="AH2097" s="56" t="s">
        <v>80</v>
      </c>
      <c r="AI2097" s="56" t="s">
        <v>344</v>
      </c>
      <c r="AJ2097" s="56">
        <v>0</v>
      </c>
      <c r="AM2097" s="56">
        <v>42579</v>
      </c>
      <c r="AN2097" s="56" t="s">
        <v>353</v>
      </c>
      <c r="AO2097" s="1">
        <v>41942</v>
      </c>
      <c r="AP2097" s="56" t="s">
        <v>391</v>
      </c>
      <c r="AQ2097" s="56">
        <v>246</v>
      </c>
      <c r="AR2097" s="56">
        <v>0</v>
      </c>
      <c r="AS2097" s="56" t="s">
        <v>346</v>
      </c>
      <c r="BB2097" s="56" t="s">
        <v>339</v>
      </c>
      <c r="BC2097" s="56" t="s">
        <v>263</v>
      </c>
      <c r="BD2097" s="56" t="s">
        <v>349</v>
      </c>
      <c r="BE2097" s="56" t="s">
        <v>347</v>
      </c>
      <c r="BF2097" s="56" t="s">
        <v>334</v>
      </c>
      <c r="BG2097" s="56" t="s">
        <v>673</v>
      </c>
      <c r="BH2097" s="56">
        <v>0</v>
      </c>
      <c r="BI2097" s="56">
        <v>0</v>
      </c>
      <c r="BJ2097" s="56">
        <v>1</v>
      </c>
    </row>
    <row r="2098" spans="1:62" hidden="1" x14ac:dyDescent="0.3">
      <c r="A2098" s="56">
        <v>49225982</v>
      </c>
      <c r="B2098" s="86">
        <v>599800</v>
      </c>
      <c r="C2098" s="1">
        <v>42893</v>
      </c>
      <c r="D2098" s="56" t="s">
        <v>668</v>
      </c>
      <c r="E2098" s="56" t="s">
        <v>669</v>
      </c>
      <c r="F2098" s="56" t="s">
        <v>334</v>
      </c>
      <c r="G2098" s="56" t="s">
        <v>335</v>
      </c>
      <c r="H2098" s="56" t="s">
        <v>336</v>
      </c>
      <c r="I2098" s="56" t="s">
        <v>670</v>
      </c>
      <c r="K2098" s="56" t="s">
        <v>337</v>
      </c>
      <c r="L2098" s="56" t="s">
        <v>671</v>
      </c>
      <c r="M2098" s="56" t="s">
        <v>1046</v>
      </c>
      <c r="N2098" s="56" t="s">
        <v>1043</v>
      </c>
      <c r="O2098" s="56" t="s">
        <v>546</v>
      </c>
      <c r="P2098" s="1" t="s">
        <v>188</v>
      </c>
      <c r="Q2098" s="56" t="s">
        <v>672</v>
      </c>
      <c r="R2098" s="56" t="s">
        <v>339</v>
      </c>
      <c r="S2098" s="56">
        <v>218416</v>
      </c>
      <c r="T2098" s="1" t="s">
        <v>447</v>
      </c>
      <c r="U2098" s="56">
        <v>42005</v>
      </c>
      <c r="V2098" s="56">
        <v>43465</v>
      </c>
      <c r="W2098" s="56">
        <v>42125</v>
      </c>
      <c r="X2098" s="56">
        <v>43465</v>
      </c>
      <c r="Y2098" s="56" t="s">
        <v>340</v>
      </c>
      <c r="Z2098" s="56" t="s">
        <v>341</v>
      </c>
      <c r="AA2098" s="56" t="s">
        <v>342</v>
      </c>
      <c r="AB2098" s="56" t="s">
        <v>343</v>
      </c>
      <c r="AC2098" s="56" t="s">
        <v>342</v>
      </c>
      <c r="AD2098" s="56" t="s">
        <v>347</v>
      </c>
      <c r="AE2098" s="56" t="s">
        <v>334</v>
      </c>
      <c r="AF2098" s="56" t="s">
        <v>291</v>
      </c>
      <c r="AG2098" s="56">
        <v>2017</v>
      </c>
      <c r="AH2098" s="56" t="s">
        <v>80</v>
      </c>
      <c r="AI2098" s="56" t="s">
        <v>348</v>
      </c>
      <c r="AJ2098" s="56">
        <v>1</v>
      </c>
      <c r="AK2098" s="1">
        <v>42735</v>
      </c>
      <c r="AL2098" s="56" t="s">
        <v>962</v>
      </c>
      <c r="AM2098" s="56">
        <v>42888</v>
      </c>
      <c r="AN2098" s="56" t="s">
        <v>987</v>
      </c>
      <c r="AO2098" s="1">
        <v>42758</v>
      </c>
      <c r="AP2098" s="56" t="s">
        <v>353</v>
      </c>
      <c r="AQ2098" s="56">
        <v>327</v>
      </c>
      <c r="AR2098" s="56">
        <v>0</v>
      </c>
      <c r="AS2098" s="56" t="s">
        <v>346</v>
      </c>
      <c r="BB2098" s="56" t="s">
        <v>339</v>
      </c>
      <c r="BC2098" s="56" t="s">
        <v>263</v>
      </c>
      <c r="BD2098" s="56" t="s">
        <v>349</v>
      </c>
      <c r="BE2098" s="56" t="s">
        <v>347</v>
      </c>
      <c r="BF2098" s="56" t="s">
        <v>334</v>
      </c>
      <c r="BG2098" s="56" t="s">
        <v>673</v>
      </c>
      <c r="BH2098" s="56">
        <v>0</v>
      </c>
      <c r="BI2098" s="56">
        <v>0</v>
      </c>
      <c r="BJ2098" s="56">
        <v>1</v>
      </c>
    </row>
    <row r="2099" spans="1:62" hidden="1" x14ac:dyDescent="0.3">
      <c r="A2099" s="56">
        <v>49225810</v>
      </c>
      <c r="B2099" s="86">
        <v>599800</v>
      </c>
      <c r="C2099" s="1">
        <v>42893</v>
      </c>
      <c r="D2099" s="56" t="s">
        <v>668</v>
      </c>
      <c r="E2099" s="56" t="s">
        <v>669</v>
      </c>
      <c r="F2099" s="56" t="s">
        <v>334</v>
      </c>
      <c r="G2099" s="56" t="s">
        <v>335</v>
      </c>
      <c r="H2099" s="56" t="s">
        <v>336</v>
      </c>
      <c r="I2099" s="56" t="s">
        <v>670</v>
      </c>
      <c r="K2099" s="56" t="s">
        <v>337</v>
      </c>
      <c r="L2099" s="56" t="s">
        <v>671</v>
      </c>
      <c r="M2099" s="56" t="s">
        <v>1046</v>
      </c>
      <c r="N2099" s="56" t="s">
        <v>1043</v>
      </c>
      <c r="O2099" s="56" t="s">
        <v>546</v>
      </c>
      <c r="P2099" s="1" t="s">
        <v>105</v>
      </c>
      <c r="S2099" s="56">
        <v>175744</v>
      </c>
      <c r="T2099" s="1" t="s">
        <v>691</v>
      </c>
      <c r="U2099" s="56">
        <v>42005</v>
      </c>
      <c r="V2099" s="56">
        <v>43465</v>
      </c>
      <c r="W2099" s="56">
        <v>42005</v>
      </c>
      <c r="X2099" s="56">
        <v>41974</v>
      </c>
      <c r="Y2099" s="56" t="s">
        <v>340</v>
      </c>
      <c r="Z2099" s="56" t="s">
        <v>341</v>
      </c>
      <c r="AA2099" s="56" t="s">
        <v>342</v>
      </c>
      <c r="AB2099" s="56" t="s">
        <v>343</v>
      </c>
      <c r="AC2099" s="56" t="s">
        <v>342</v>
      </c>
      <c r="AD2099" s="56" t="s">
        <v>347</v>
      </c>
      <c r="AE2099" s="56" t="s">
        <v>352</v>
      </c>
      <c r="AF2099" s="56" t="s">
        <v>292</v>
      </c>
      <c r="AG2099" s="56">
        <v>2017</v>
      </c>
      <c r="AH2099" s="56" t="s">
        <v>80</v>
      </c>
      <c r="AI2099" s="56" t="s">
        <v>348</v>
      </c>
      <c r="AJ2099" s="56">
        <v>178908</v>
      </c>
      <c r="AM2099" s="56">
        <v>41974</v>
      </c>
      <c r="AN2099" s="56" t="s">
        <v>391</v>
      </c>
      <c r="AO2099" s="1">
        <v>41974</v>
      </c>
      <c r="AP2099" s="56" t="s">
        <v>391</v>
      </c>
      <c r="AQ2099" s="56">
        <v>75710</v>
      </c>
      <c r="AR2099" s="56">
        <v>0</v>
      </c>
      <c r="AS2099" s="56" t="s">
        <v>346</v>
      </c>
      <c r="BB2099" s="56" t="s">
        <v>343</v>
      </c>
      <c r="BC2099" s="56" t="s">
        <v>263</v>
      </c>
      <c r="BD2099" s="56" t="s">
        <v>349</v>
      </c>
      <c r="BE2099" s="56" t="s">
        <v>347</v>
      </c>
      <c r="BF2099" s="56" t="s">
        <v>334</v>
      </c>
      <c r="BG2099" s="56" t="s">
        <v>673</v>
      </c>
      <c r="BH2099" s="56">
        <v>0</v>
      </c>
      <c r="BI2099" s="56">
        <v>0</v>
      </c>
      <c r="BJ2099" s="56">
        <v>0</v>
      </c>
    </row>
    <row r="2100" spans="1:62" hidden="1" x14ac:dyDescent="0.3">
      <c r="A2100" s="56">
        <v>49225984</v>
      </c>
      <c r="B2100" s="86">
        <v>599800</v>
      </c>
      <c r="C2100" s="1">
        <v>42893</v>
      </c>
      <c r="D2100" s="56" t="s">
        <v>668</v>
      </c>
      <c r="E2100" s="56" t="s">
        <v>669</v>
      </c>
      <c r="F2100" s="56" t="s">
        <v>334</v>
      </c>
      <c r="G2100" s="56" t="s">
        <v>335</v>
      </c>
      <c r="H2100" s="56" t="s">
        <v>336</v>
      </c>
      <c r="I2100" s="56" t="s">
        <v>670</v>
      </c>
      <c r="K2100" s="56" t="s">
        <v>337</v>
      </c>
      <c r="L2100" s="56" t="s">
        <v>671</v>
      </c>
      <c r="M2100" s="56" t="s">
        <v>1046</v>
      </c>
      <c r="N2100" s="56" t="s">
        <v>1043</v>
      </c>
      <c r="O2100" s="56" t="s">
        <v>546</v>
      </c>
      <c r="P2100" s="1" t="s">
        <v>188</v>
      </c>
      <c r="Q2100" s="56" t="s">
        <v>672</v>
      </c>
      <c r="R2100" s="56" t="s">
        <v>339</v>
      </c>
      <c r="S2100" s="56">
        <v>215518</v>
      </c>
      <c r="T2100" s="1" t="s">
        <v>447</v>
      </c>
      <c r="U2100" s="56">
        <v>42005</v>
      </c>
      <c r="V2100" s="56">
        <v>43465</v>
      </c>
      <c r="W2100" s="56">
        <v>42737</v>
      </c>
      <c r="X2100" s="56">
        <v>41948</v>
      </c>
      <c r="Y2100" s="56" t="s">
        <v>340</v>
      </c>
      <c r="Z2100" s="56" t="s">
        <v>341</v>
      </c>
      <c r="AA2100" s="56" t="s">
        <v>342</v>
      </c>
      <c r="AB2100" s="56" t="s">
        <v>343</v>
      </c>
      <c r="AC2100" s="56" t="s">
        <v>342</v>
      </c>
      <c r="AD2100" s="56" t="s">
        <v>347</v>
      </c>
      <c r="AE2100" s="56" t="s">
        <v>352</v>
      </c>
      <c r="AF2100" s="56" t="s">
        <v>292</v>
      </c>
      <c r="AG2100" s="56">
        <v>2018</v>
      </c>
      <c r="AH2100" s="56" t="s">
        <v>80</v>
      </c>
      <c r="AI2100" s="56" t="s">
        <v>348</v>
      </c>
      <c r="AJ2100" s="56">
        <v>1</v>
      </c>
      <c r="AM2100" s="56">
        <v>41948</v>
      </c>
      <c r="AN2100" s="56" t="s">
        <v>391</v>
      </c>
      <c r="AO2100" s="1">
        <v>41943</v>
      </c>
      <c r="AP2100" s="56" t="s">
        <v>391</v>
      </c>
      <c r="AQ2100" s="56">
        <v>327</v>
      </c>
      <c r="AR2100" s="56">
        <v>0</v>
      </c>
      <c r="AS2100" s="56" t="s">
        <v>346</v>
      </c>
      <c r="BB2100" s="56" t="s">
        <v>339</v>
      </c>
      <c r="BC2100" s="56" t="s">
        <v>263</v>
      </c>
      <c r="BD2100" s="56" t="s">
        <v>349</v>
      </c>
      <c r="BE2100" s="56" t="s">
        <v>347</v>
      </c>
      <c r="BF2100" s="56" t="s">
        <v>334</v>
      </c>
      <c r="BG2100" s="56" t="s">
        <v>673</v>
      </c>
      <c r="BH2100" s="56">
        <v>0</v>
      </c>
      <c r="BI2100" s="56">
        <v>0</v>
      </c>
      <c r="BJ2100" s="56">
        <v>0</v>
      </c>
    </row>
    <row r="2101" spans="1:62" hidden="1" x14ac:dyDescent="0.3">
      <c r="A2101" s="56">
        <v>49225986</v>
      </c>
      <c r="B2101" s="86">
        <v>599800</v>
      </c>
      <c r="C2101" s="1">
        <v>42893</v>
      </c>
      <c r="D2101" s="56" t="s">
        <v>668</v>
      </c>
      <c r="E2101" s="56" t="s">
        <v>669</v>
      </c>
      <c r="F2101" s="56" t="s">
        <v>334</v>
      </c>
      <c r="G2101" s="56" t="s">
        <v>335</v>
      </c>
      <c r="H2101" s="56" t="s">
        <v>336</v>
      </c>
      <c r="I2101" s="56" t="s">
        <v>670</v>
      </c>
      <c r="K2101" s="56" t="s">
        <v>337</v>
      </c>
      <c r="L2101" s="56" t="s">
        <v>671</v>
      </c>
      <c r="M2101" s="56" t="s">
        <v>1046</v>
      </c>
      <c r="N2101" s="56" t="s">
        <v>1043</v>
      </c>
      <c r="O2101" s="56" t="s">
        <v>546</v>
      </c>
      <c r="P2101" s="1" t="s">
        <v>188</v>
      </c>
      <c r="Q2101" s="56" t="s">
        <v>672</v>
      </c>
      <c r="R2101" s="56" t="s">
        <v>339</v>
      </c>
      <c r="S2101" s="56">
        <v>215518</v>
      </c>
      <c r="T2101" s="1" t="s">
        <v>447</v>
      </c>
      <c r="U2101" s="56">
        <v>42005</v>
      </c>
      <c r="V2101" s="56">
        <v>43465</v>
      </c>
      <c r="W2101" s="56">
        <v>42737</v>
      </c>
      <c r="X2101" s="56">
        <v>41948</v>
      </c>
      <c r="Y2101" s="56" t="s">
        <v>340</v>
      </c>
      <c r="Z2101" s="56" t="s">
        <v>341</v>
      </c>
      <c r="AA2101" s="56" t="s">
        <v>342</v>
      </c>
      <c r="AB2101" s="56" t="s">
        <v>343</v>
      </c>
      <c r="AC2101" s="56" t="s">
        <v>342</v>
      </c>
      <c r="AD2101" s="56" t="s">
        <v>347</v>
      </c>
      <c r="AE2101" s="56" t="s">
        <v>352</v>
      </c>
      <c r="AF2101" s="56" t="s">
        <v>292</v>
      </c>
      <c r="AG2101" s="56">
        <v>2019</v>
      </c>
      <c r="AH2101" s="56" t="s">
        <v>80</v>
      </c>
      <c r="AI2101" s="56" t="s">
        <v>348</v>
      </c>
      <c r="AJ2101" s="56">
        <v>1</v>
      </c>
      <c r="AM2101" s="56">
        <v>41948</v>
      </c>
      <c r="AN2101" s="56" t="s">
        <v>391</v>
      </c>
      <c r="AO2101" s="1">
        <v>41943</v>
      </c>
      <c r="AP2101" s="56" t="s">
        <v>391</v>
      </c>
      <c r="AQ2101" s="56">
        <v>327</v>
      </c>
      <c r="AR2101" s="56">
        <v>0</v>
      </c>
      <c r="AS2101" s="56" t="s">
        <v>346</v>
      </c>
      <c r="BB2101" s="56" t="s">
        <v>339</v>
      </c>
      <c r="BC2101" s="56" t="s">
        <v>263</v>
      </c>
      <c r="BD2101" s="56" t="s">
        <v>349</v>
      </c>
      <c r="BE2101" s="56" t="s">
        <v>347</v>
      </c>
      <c r="BF2101" s="56" t="s">
        <v>334</v>
      </c>
      <c r="BG2101" s="56" t="s">
        <v>673</v>
      </c>
      <c r="BH2101" s="56">
        <v>0</v>
      </c>
      <c r="BI2101" s="56">
        <v>0</v>
      </c>
      <c r="BJ2101" s="56">
        <v>0</v>
      </c>
    </row>
    <row r="2102" spans="1:62" hidden="1" x14ac:dyDescent="0.3">
      <c r="A2102" s="56">
        <v>49225817</v>
      </c>
      <c r="B2102" s="86">
        <v>599800</v>
      </c>
      <c r="C2102" s="1">
        <v>42893</v>
      </c>
      <c r="D2102" s="56" t="s">
        <v>668</v>
      </c>
      <c r="E2102" s="56" t="s">
        <v>669</v>
      </c>
      <c r="F2102" s="56" t="s">
        <v>334</v>
      </c>
      <c r="G2102" s="56" t="s">
        <v>335</v>
      </c>
      <c r="H2102" s="56" t="s">
        <v>336</v>
      </c>
      <c r="I2102" s="56" t="s">
        <v>670</v>
      </c>
      <c r="K2102" s="56" t="s">
        <v>337</v>
      </c>
      <c r="L2102" s="56" t="s">
        <v>671</v>
      </c>
      <c r="M2102" s="56" t="s">
        <v>1046</v>
      </c>
      <c r="N2102" s="56" t="s">
        <v>1043</v>
      </c>
      <c r="O2102" s="56" t="s">
        <v>546</v>
      </c>
      <c r="P2102" s="1" t="s">
        <v>105</v>
      </c>
      <c r="S2102" s="56">
        <v>175746</v>
      </c>
      <c r="T2102" s="1" t="s">
        <v>682</v>
      </c>
      <c r="U2102" s="56">
        <v>42005</v>
      </c>
      <c r="V2102" s="56">
        <v>43465</v>
      </c>
      <c r="W2102" s="56">
        <v>42005</v>
      </c>
      <c r="X2102" s="56">
        <v>43465</v>
      </c>
      <c r="Y2102" s="56" t="s">
        <v>356</v>
      </c>
      <c r="Z2102" s="56" t="s">
        <v>382</v>
      </c>
      <c r="AA2102" s="56" t="s">
        <v>342</v>
      </c>
      <c r="AB2102" s="56" t="s">
        <v>343</v>
      </c>
      <c r="AC2102" s="56" t="s">
        <v>342</v>
      </c>
      <c r="AD2102" s="56" t="s">
        <v>342</v>
      </c>
      <c r="AE2102" s="56" t="s">
        <v>334</v>
      </c>
      <c r="AF2102" s="56" t="s">
        <v>292</v>
      </c>
      <c r="AG2102" s="56">
        <v>2016</v>
      </c>
      <c r="AH2102" s="56" t="s">
        <v>80</v>
      </c>
      <c r="AI2102" s="56" t="s">
        <v>348</v>
      </c>
      <c r="AJ2102" s="56">
        <v>17</v>
      </c>
      <c r="AM2102" s="56">
        <v>42888</v>
      </c>
      <c r="AN2102" s="56" t="s">
        <v>987</v>
      </c>
      <c r="AO2102" s="1">
        <v>41974</v>
      </c>
      <c r="AP2102" s="56" t="s">
        <v>391</v>
      </c>
      <c r="AQ2102" s="56">
        <v>75711</v>
      </c>
      <c r="AR2102" s="56">
        <v>0</v>
      </c>
      <c r="AS2102" s="56" t="s">
        <v>346</v>
      </c>
      <c r="BB2102" s="56" t="s">
        <v>339</v>
      </c>
      <c r="BC2102" s="56" t="s">
        <v>263</v>
      </c>
      <c r="BD2102" s="56" t="s">
        <v>349</v>
      </c>
      <c r="BE2102" s="56" t="s">
        <v>347</v>
      </c>
      <c r="BF2102" s="56" t="s">
        <v>334</v>
      </c>
      <c r="BG2102" s="56" t="s">
        <v>673</v>
      </c>
      <c r="BH2102" s="56">
        <v>0</v>
      </c>
      <c r="BI2102" s="56">
        <v>0</v>
      </c>
      <c r="BJ2102" s="56">
        <v>1</v>
      </c>
    </row>
    <row r="2103" spans="1:62" hidden="1" x14ac:dyDescent="0.3">
      <c r="A2103" s="56">
        <v>49225813</v>
      </c>
      <c r="B2103" s="86">
        <v>599800</v>
      </c>
      <c r="C2103" s="1">
        <v>42893</v>
      </c>
      <c r="D2103" s="56" t="s">
        <v>668</v>
      </c>
      <c r="E2103" s="56" t="s">
        <v>669</v>
      </c>
      <c r="F2103" s="56" t="s">
        <v>334</v>
      </c>
      <c r="G2103" s="56" t="s">
        <v>335</v>
      </c>
      <c r="H2103" s="56" t="s">
        <v>336</v>
      </c>
      <c r="I2103" s="56" t="s">
        <v>670</v>
      </c>
      <c r="K2103" s="56" t="s">
        <v>337</v>
      </c>
      <c r="L2103" s="56" t="s">
        <v>671</v>
      </c>
      <c r="M2103" s="56" t="s">
        <v>1046</v>
      </c>
      <c r="N2103" s="56" t="s">
        <v>1043</v>
      </c>
      <c r="O2103" s="56" t="s">
        <v>546</v>
      </c>
      <c r="P2103" s="1" t="s">
        <v>105</v>
      </c>
      <c r="S2103" s="56">
        <v>175746</v>
      </c>
      <c r="T2103" s="1" t="s">
        <v>682</v>
      </c>
      <c r="U2103" s="56">
        <v>42005</v>
      </c>
      <c r="V2103" s="56">
        <v>43465</v>
      </c>
      <c r="W2103" s="56">
        <v>42005</v>
      </c>
      <c r="X2103" s="56">
        <v>43465</v>
      </c>
      <c r="Y2103" s="56" t="s">
        <v>356</v>
      </c>
      <c r="Z2103" s="56" t="s">
        <v>382</v>
      </c>
      <c r="AA2103" s="56" t="s">
        <v>342</v>
      </c>
      <c r="AB2103" s="56" t="s">
        <v>343</v>
      </c>
      <c r="AC2103" s="56" t="s">
        <v>342</v>
      </c>
      <c r="AD2103" s="56" t="s">
        <v>342</v>
      </c>
      <c r="AE2103" s="56" t="s">
        <v>334</v>
      </c>
      <c r="AF2103" s="56" t="s">
        <v>224</v>
      </c>
      <c r="AG2103" s="56">
        <v>2014</v>
      </c>
      <c r="AH2103" s="56" t="s">
        <v>80</v>
      </c>
      <c r="AI2103" s="56" t="s">
        <v>339</v>
      </c>
      <c r="AJ2103" s="56">
        <v>17</v>
      </c>
      <c r="AM2103" s="56">
        <v>42888</v>
      </c>
      <c r="AN2103" s="56" t="s">
        <v>987</v>
      </c>
      <c r="AO2103" s="1">
        <v>41974</v>
      </c>
      <c r="AP2103" s="56" t="s">
        <v>391</v>
      </c>
      <c r="AQ2103" s="56">
        <v>75711</v>
      </c>
      <c r="AR2103" s="56">
        <v>0</v>
      </c>
      <c r="AS2103" s="56" t="s">
        <v>346</v>
      </c>
      <c r="BB2103" s="56" t="s">
        <v>339</v>
      </c>
      <c r="BC2103" s="56" t="s">
        <v>263</v>
      </c>
      <c r="BD2103" s="56" t="s">
        <v>349</v>
      </c>
      <c r="BE2103" s="56" t="s">
        <v>347</v>
      </c>
      <c r="BF2103" s="56" t="s">
        <v>334</v>
      </c>
      <c r="BG2103" s="56" t="s">
        <v>673</v>
      </c>
      <c r="BH2103" s="56">
        <v>0</v>
      </c>
      <c r="BI2103" s="56">
        <v>0</v>
      </c>
      <c r="BJ2103" s="56">
        <v>1</v>
      </c>
    </row>
    <row r="2104" spans="1:62" hidden="1" x14ac:dyDescent="0.3">
      <c r="A2104" s="56">
        <v>49225992</v>
      </c>
      <c r="B2104" s="86">
        <v>599800</v>
      </c>
      <c r="C2104" s="1">
        <v>42893</v>
      </c>
      <c r="D2104" s="56" t="s">
        <v>668</v>
      </c>
      <c r="E2104" s="56" t="s">
        <v>669</v>
      </c>
      <c r="F2104" s="56" t="s">
        <v>334</v>
      </c>
      <c r="G2104" s="56" t="s">
        <v>335</v>
      </c>
      <c r="H2104" s="56" t="s">
        <v>336</v>
      </c>
      <c r="I2104" s="56" t="s">
        <v>670</v>
      </c>
      <c r="K2104" s="56" t="s">
        <v>337</v>
      </c>
      <c r="L2104" s="56" t="s">
        <v>671</v>
      </c>
      <c r="M2104" s="56" t="s">
        <v>1046</v>
      </c>
      <c r="N2104" s="56" t="s">
        <v>1043</v>
      </c>
      <c r="O2104" s="56" t="s">
        <v>546</v>
      </c>
      <c r="P2104" s="1" t="s">
        <v>188</v>
      </c>
      <c r="Q2104" s="56" t="s">
        <v>672</v>
      </c>
      <c r="R2104" s="56" t="s">
        <v>339</v>
      </c>
      <c r="S2104" s="56">
        <v>215051</v>
      </c>
      <c r="T2104" s="1" t="s">
        <v>238</v>
      </c>
      <c r="U2104" s="56">
        <v>42005</v>
      </c>
      <c r="V2104" s="56">
        <v>43465</v>
      </c>
      <c r="W2104" s="56">
        <v>42005</v>
      </c>
      <c r="X2104" s="56">
        <v>41954</v>
      </c>
      <c r="Y2104" s="56" t="s">
        <v>340</v>
      </c>
      <c r="Z2104" s="56" t="s">
        <v>341</v>
      </c>
      <c r="AA2104" s="56" t="s">
        <v>342</v>
      </c>
      <c r="AB2104" s="56" t="s">
        <v>343</v>
      </c>
      <c r="AC2104" s="56" t="s">
        <v>342</v>
      </c>
      <c r="AD2104" s="56" t="s">
        <v>347</v>
      </c>
      <c r="AE2104" s="56" t="s">
        <v>352</v>
      </c>
      <c r="AF2104" s="56" t="s">
        <v>292</v>
      </c>
      <c r="AG2104" s="56">
        <v>2016</v>
      </c>
      <c r="AH2104" s="56" t="s">
        <v>80</v>
      </c>
      <c r="AI2104" s="56" t="s">
        <v>348</v>
      </c>
      <c r="AJ2104" s="56">
        <v>1</v>
      </c>
      <c r="AM2104" s="56">
        <v>41954</v>
      </c>
      <c r="AN2104" s="56" t="s">
        <v>391</v>
      </c>
      <c r="AO2104" s="1">
        <v>41942</v>
      </c>
      <c r="AP2104" s="56" t="s">
        <v>391</v>
      </c>
      <c r="AQ2104" s="56">
        <v>253</v>
      </c>
      <c r="AR2104" s="56">
        <v>0</v>
      </c>
      <c r="AS2104" s="56" t="s">
        <v>346</v>
      </c>
      <c r="BB2104" s="56" t="s">
        <v>339</v>
      </c>
      <c r="BC2104" s="56" t="s">
        <v>263</v>
      </c>
      <c r="BD2104" s="56" t="s">
        <v>349</v>
      </c>
      <c r="BE2104" s="56" t="s">
        <v>347</v>
      </c>
      <c r="BF2104" s="56" t="s">
        <v>334</v>
      </c>
      <c r="BG2104" s="56" t="s">
        <v>673</v>
      </c>
      <c r="BH2104" s="56">
        <v>0</v>
      </c>
      <c r="BI2104" s="56">
        <v>0</v>
      </c>
      <c r="BJ2104" s="56">
        <v>0</v>
      </c>
    </row>
    <row r="2105" spans="1:62" hidden="1" x14ac:dyDescent="0.3">
      <c r="A2105" s="56">
        <v>49225994</v>
      </c>
      <c r="B2105" s="86">
        <v>599800</v>
      </c>
      <c r="C2105" s="1">
        <v>42893</v>
      </c>
      <c r="D2105" s="56" t="s">
        <v>668</v>
      </c>
      <c r="E2105" s="56" t="s">
        <v>669</v>
      </c>
      <c r="F2105" s="56" t="s">
        <v>334</v>
      </c>
      <c r="G2105" s="56" t="s">
        <v>335</v>
      </c>
      <c r="H2105" s="56" t="s">
        <v>336</v>
      </c>
      <c r="I2105" s="56" t="s">
        <v>670</v>
      </c>
      <c r="K2105" s="56" t="s">
        <v>337</v>
      </c>
      <c r="L2105" s="56" t="s">
        <v>671</v>
      </c>
      <c r="M2105" s="56" t="s">
        <v>1046</v>
      </c>
      <c r="N2105" s="56" t="s">
        <v>1043</v>
      </c>
      <c r="O2105" s="56" t="s">
        <v>546</v>
      </c>
      <c r="P2105" s="1" t="s">
        <v>188</v>
      </c>
      <c r="Q2105" s="56" t="s">
        <v>672</v>
      </c>
      <c r="R2105" s="56" t="s">
        <v>339</v>
      </c>
      <c r="S2105" s="56">
        <v>215051</v>
      </c>
      <c r="T2105" s="1" t="s">
        <v>238</v>
      </c>
      <c r="U2105" s="56">
        <v>42005</v>
      </c>
      <c r="V2105" s="56">
        <v>43465</v>
      </c>
      <c r="W2105" s="56">
        <v>42005</v>
      </c>
      <c r="X2105" s="56">
        <v>41954</v>
      </c>
      <c r="Y2105" s="56" t="s">
        <v>340</v>
      </c>
      <c r="Z2105" s="56" t="s">
        <v>341</v>
      </c>
      <c r="AA2105" s="56" t="s">
        <v>342</v>
      </c>
      <c r="AB2105" s="56" t="s">
        <v>343</v>
      </c>
      <c r="AC2105" s="56" t="s">
        <v>342</v>
      </c>
      <c r="AD2105" s="56" t="s">
        <v>347</v>
      </c>
      <c r="AE2105" s="56" t="s">
        <v>352</v>
      </c>
      <c r="AF2105" s="56" t="s">
        <v>292</v>
      </c>
      <c r="AG2105" s="56">
        <v>2016</v>
      </c>
      <c r="AH2105" s="56" t="s">
        <v>80</v>
      </c>
      <c r="AI2105" s="56" t="s">
        <v>344</v>
      </c>
      <c r="AJ2105" s="56">
        <v>1</v>
      </c>
      <c r="AM2105" s="56">
        <v>41954</v>
      </c>
      <c r="AN2105" s="56" t="s">
        <v>391</v>
      </c>
      <c r="AO2105" s="1">
        <v>41942</v>
      </c>
      <c r="AP2105" s="56" t="s">
        <v>391</v>
      </c>
      <c r="AQ2105" s="56">
        <v>253</v>
      </c>
      <c r="AR2105" s="56">
        <v>0</v>
      </c>
      <c r="AS2105" s="56" t="s">
        <v>346</v>
      </c>
      <c r="BB2105" s="56" t="s">
        <v>339</v>
      </c>
      <c r="BC2105" s="56" t="s">
        <v>263</v>
      </c>
      <c r="BD2105" s="56" t="s">
        <v>349</v>
      </c>
      <c r="BE2105" s="56" t="s">
        <v>347</v>
      </c>
      <c r="BF2105" s="56" t="s">
        <v>334</v>
      </c>
      <c r="BG2105" s="56" t="s">
        <v>673</v>
      </c>
      <c r="BH2105" s="56">
        <v>0</v>
      </c>
      <c r="BI2105" s="56">
        <v>0</v>
      </c>
      <c r="BJ2105" s="56">
        <v>0</v>
      </c>
    </row>
    <row r="2106" spans="1:62" hidden="1" x14ac:dyDescent="0.3">
      <c r="A2106" s="56">
        <v>49225814</v>
      </c>
      <c r="B2106" s="86">
        <v>599800</v>
      </c>
      <c r="C2106" s="1">
        <v>42893</v>
      </c>
      <c r="D2106" s="56" t="s">
        <v>668</v>
      </c>
      <c r="E2106" s="56" t="s">
        <v>669</v>
      </c>
      <c r="F2106" s="56" t="s">
        <v>334</v>
      </c>
      <c r="G2106" s="56" t="s">
        <v>335</v>
      </c>
      <c r="H2106" s="56" t="s">
        <v>336</v>
      </c>
      <c r="I2106" s="56" t="s">
        <v>670</v>
      </c>
      <c r="K2106" s="56" t="s">
        <v>337</v>
      </c>
      <c r="L2106" s="56" t="s">
        <v>671</v>
      </c>
      <c r="M2106" s="56" t="s">
        <v>1046</v>
      </c>
      <c r="N2106" s="56" t="s">
        <v>1043</v>
      </c>
      <c r="O2106" s="56" t="s">
        <v>546</v>
      </c>
      <c r="P2106" s="1" t="s">
        <v>105</v>
      </c>
      <c r="S2106" s="56">
        <v>175746</v>
      </c>
      <c r="T2106" s="1" t="s">
        <v>682</v>
      </c>
      <c r="U2106" s="56">
        <v>42005</v>
      </c>
      <c r="V2106" s="56">
        <v>43465</v>
      </c>
      <c r="W2106" s="56">
        <v>42005</v>
      </c>
      <c r="X2106" s="56">
        <v>43465</v>
      </c>
      <c r="Y2106" s="56" t="s">
        <v>356</v>
      </c>
      <c r="Z2106" s="56" t="s">
        <v>382</v>
      </c>
      <c r="AA2106" s="56" t="s">
        <v>342</v>
      </c>
      <c r="AB2106" s="56" t="s">
        <v>343</v>
      </c>
      <c r="AC2106" s="56" t="s">
        <v>342</v>
      </c>
      <c r="AD2106" s="56" t="s">
        <v>342</v>
      </c>
      <c r="AE2106" s="56" t="s">
        <v>334</v>
      </c>
      <c r="AF2106" s="56" t="s">
        <v>291</v>
      </c>
      <c r="AG2106" s="56">
        <v>2015</v>
      </c>
      <c r="AH2106" s="56" t="s">
        <v>80</v>
      </c>
      <c r="AI2106" s="56" t="s">
        <v>344</v>
      </c>
      <c r="AJ2106" s="56">
        <v>4</v>
      </c>
      <c r="AK2106" s="1">
        <v>42185</v>
      </c>
      <c r="AL2106" s="56" t="s">
        <v>685</v>
      </c>
      <c r="AM2106" s="56">
        <v>42888</v>
      </c>
      <c r="AN2106" s="56" t="s">
        <v>987</v>
      </c>
      <c r="AO2106" s="1">
        <v>42423</v>
      </c>
      <c r="AP2106" s="56" t="s">
        <v>353</v>
      </c>
      <c r="AQ2106" s="56">
        <v>75711</v>
      </c>
      <c r="AR2106" s="56">
        <v>0</v>
      </c>
      <c r="AS2106" s="56" t="s">
        <v>346</v>
      </c>
      <c r="BB2106" s="56" t="s">
        <v>339</v>
      </c>
      <c r="BC2106" s="56" t="s">
        <v>263</v>
      </c>
      <c r="BD2106" s="56" t="s">
        <v>349</v>
      </c>
      <c r="BE2106" s="56" t="s">
        <v>347</v>
      </c>
      <c r="BF2106" s="56" t="s">
        <v>334</v>
      </c>
      <c r="BG2106" s="56" t="s">
        <v>673</v>
      </c>
      <c r="BH2106" s="56">
        <v>0</v>
      </c>
      <c r="BI2106" s="56">
        <v>0</v>
      </c>
      <c r="BJ2106" s="56">
        <v>1</v>
      </c>
    </row>
    <row r="2107" spans="1:62" hidden="1" x14ac:dyDescent="0.3">
      <c r="A2107" s="56">
        <v>49226021</v>
      </c>
      <c r="B2107" s="86">
        <v>599800</v>
      </c>
      <c r="C2107" s="1">
        <v>42893</v>
      </c>
      <c r="D2107" s="56" t="s">
        <v>668</v>
      </c>
      <c r="E2107" s="56" t="s">
        <v>669</v>
      </c>
      <c r="F2107" s="56" t="s">
        <v>334</v>
      </c>
      <c r="G2107" s="56" t="s">
        <v>335</v>
      </c>
      <c r="H2107" s="56" t="s">
        <v>336</v>
      </c>
      <c r="I2107" s="56" t="s">
        <v>670</v>
      </c>
      <c r="K2107" s="56" t="s">
        <v>337</v>
      </c>
      <c r="L2107" s="56" t="s">
        <v>671</v>
      </c>
      <c r="M2107" s="56" t="s">
        <v>1046</v>
      </c>
      <c r="N2107" s="56" t="s">
        <v>1043</v>
      </c>
      <c r="O2107" s="56" t="s">
        <v>546</v>
      </c>
      <c r="P2107" s="1" t="s">
        <v>188</v>
      </c>
      <c r="Q2107" s="56" t="s">
        <v>672</v>
      </c>
      <c r="R2107" s="56" t="s">
        <v>339</v>
      </c>
      <c r="S2107" s="56">
        <v>215517</v>
      </c>
      <c r="T2107" s="1" t="s">
        <v>712</v>
      </c>
      <c r="U2107" s="56">
        <v>42005</v>
      </c>
      <c r="V2107" s="56">
        <v>43465</v>
      </c>
      <c r="W2107" s="56">
        <v>42125</v>
      </c>
      <c r="X2107" s="56">
        <v>42734</v>
      </c>
      <c r="Y2107" s="56" t="s">
        <v>356</v>
      </c>
      <c r="Z2107" s="56" t="s">
        <v>341</v>
      </c>
      <c r="AA2107" s="56" t="s">
        <v>347</v>
      </c>
      <c r="AB2107" s="56" t="s">
        <v>343</v>
      </c>
      <c r="AC2107" s="56" t="s">
        <v>342</v>
      </c>
      <c r="AD2107" s="56" t="s">
        <v>347</v>
      </c>
      <c r="AE2107" s="56" t="s">
        <v>334</v>
      </c>
      <c r="AF2107" s="56" t="s">
        <v>292</v>
      </c>
      <c r="AG2107" s="56">
        <v>2016</v>
      </c>
      <c r="AH2107" s="56" t="s">
        <v>80</v>
      </c>
      <c r="AI2107" s="56" t="s">
        <v>344</v>
      </c>
      <c r="AJ2107" s="56">
        <v>1</v>
      </c>
      <c r="AM2107" s="56">
        <v>42565</v>
      </c>
      <c r="AN2107" s="56" t="s">
        <v>353</v>
      </c>
      <c r="AO2107" s="1">
        <v>42629</v>
      </c>
      <c r="AP2107" s="56" t="s">
        <v>391</v>
      </c>
      <c r="AQ2107" s="56">
        <v>77861</v>
      </c>
      <c r="AR2107" s="56">
        <v>0</v>
      </c>
      <c r="AS2107" s="56" t="s">
        <v>346</v>
      </c>
      <c r="BB2107" s="56" t="s">
        <v>339</v>
      </c>
      <c r="BC2107" s="56" t="s">
        <v>263</v>
      </c>
      <c r="BD2107" s="56" t="s">
        <v>349</v>
      </c>
      <c r="BE2107" s="56" t="s">
        <v>347</v>
      </c>
      <c r="BF2107" s="56" t="s">
        <v>334</v>
      </c>
      <c r="BG2107" s="56" t="s">
        <v>673</v>
      </c>
      <c r="BH2107" s="56">
        <v>0</v>
      </c>
      <c r="BI2107" s="56">
        <v>0</v>
      </c>
      <c r="BJ2107" s="56">
        <v>1</v>
      </c>
    </row>
    <row r="2108" spans="1:62" hidden="1" x14ac:dyDescent="0.3">
      <c r="A2108" s="56">
        <v>49226024</v>
      </c>
      <c r="B2108" s="86">
        <v>599800</v>
      </c>
      <c r="C2108" s="1">
        <v>42893</v>
      </c>
      <c r="D2108" s="56" t="s">
        <v>668</v>
      </c>
      <c r="E2108" s="56" t="s">
        <v>669</v>
      </c>
      <c r="F2108" s="56" t="s">
        <v>334</v>
      </c>
      <c r="G2108" s="56" t="s">
        <v>335</v>
      </c>
      <c r="H2108" s="56" t="s">
        <v>336</v>
      </c>
      <c r="I2108" s="56" t="s">
        <v>670</v>
      </c>
      <c r="K2108" s="56" t="s">
        <v>337</v>
      </c>
      <c r="L2108" s="56" t="s">
        <v>671</v>
      </c>
      <c r="M2108" s="56" t="s">
        <v>1046</v>
      </c>
      <c r="N2108" s="56" t="s">
        <v>1043</v>
      </c>
      <c r="O2108" s="56" t="s">
        <v>546</v>
      </c>
      <c r="P2108" s="1" t="s">
        <v>188</v>
      </c>
      <c r="Q2108" s="56" t="s">
        <v>672</v>
      </c>
      <c r="R2108" s="56" t="s">
        <v>339</v>
      </c>
      <c r="S2108" s="56">
        <v>216567</v>
      </c>
      <c r="T2108" s="1" t="s">
        <v>716</v>
      </c>
      <c r="U2108" s="56">
        <v>42005</v>
      </c>
      <c r="V2108" s="56">
        <v>43465</v>
      </c>
      <c r="W2108" s="56">
        <v>42125</v>
      </c>
      <c r="X2108" s="56">
        <v>42734</v>
      </c>
      <c r="Y2108" s="56" t="s">
        <v>356</v>
      </c>
      <c r="Z2108" s="56" t="s">
        <v>341</v>
      </c>
      <c r="AA2108" s="56" t="s">
        <v>347</v>
      </c>
      <c r="AB2108" s="56" t="s">
        <v>343</v>
      </c>
      <c r="AC2108" s="56" t="s">
        <v>342</v>
      </c>
      <c r="AD2108" s="56" t="s">
        <v>347</v>
      </c>
      <c r="AE2108" s="56" t="s">
        <v>334</v>
      </c>
      <c r="AF2108" s="56" t="s">
        <v>291</v>
      </c>
      <c r="AG2108" s="56">
        <v>2016</v>
      </c>
      <c r="AH2108" s="56" t="s">
        <v>80</v>
      </c>
      <c r="AI2108" s="56" t="s">
        <v>344</v>
      </c>
      <c r="AJ2108" s="56">
        <v>0</v>
      </c>
      <c r="AK2108" s="1">
        <v>42551</v>
      </c>
      <c r="AL2108" s="56" t="s">
        <v>721</v>
      </c>
      <c r="AM2108" s="56">
        <v>42758</v>
      </c>
      <c r="AN2108" s="56" t="s">
        <v>353</v>
      </c>
      <c r="AO2108" s="1">
        <v>42579</v>
      </c>
      <c r="AP2108" s="56" t="s">
        <v>353</v>
      </c>
      <c r="AQ2108" s="56">
        <v>77985</v>
      </c>
      <c r="AR2108" s="56">
        <v>0</v>
      </c>
      <c r="AS2108" s="56" t="s">
        <v>346</v>
      </c>
      <c r="BB2108" s="56" t="s">
        <v>339</v>
      </c>
      <c r="BC2108" s="56" t="s">
        <v>263</v>
      </c>
      <c r="BD2108" s="56" t="s">
        <v>349</v>
      </c>
      <c r="BE2108" s="56" t="s">
        <v>347</v>
      </c>
      <c r="BF2108" s="56" t="s">
        <v>334</v>
      </c>
      <c r="BG2108" s="56" t="s">
        <v>673</v>
      </c>
      <c r="BH2108" s="56">
        <v>0</v>
      </c>
      <c r="BI2108" s="56">
        <v>0</v>
      </c>
      <c r="BJ2108" s="56">
        <v>1</v>
      </c>
    </row>
    <row r="2109" spans="1:62" hidden="1" x14ac:dyDescent="0.3">
      <c r="A2109" s="56">
        <v>49225818</v>
      </c>
      <c r="B2109" s="86">
        <v>599800</v>
      </c>
      <c r="C2109" s="1">
        <v>42893</v>
      </c>
      <c r="D2109" s="56" t="s">
        <v>668</v>
      </c>
      <c r="E2109" s="56" t="s">
        <v>669</v>
      </c>
      <c r="F2109" s="56" t="s">
        <v>334</v>
      </c>
      <c r="G2109" s="56" t="s">
        <v>335</v>
      </c>
      <c r="H2109" s="56" t="s">
        <v>336</v>
      </c>
      <c r="I2109" s="56" t="s">
        <v>670</v>
      </c>
      <c r="K2109" s="56" t="s">
        <v>337</v>
      </c>
      <c r="L2109" s="56" t="s">
        <v>671</v>
      </c>
      <c r="M2109" s="56" t="s">
        <v>1046</v>
      </c>
      <c r="N2109" s="56" t="s">
        <v>1043</v>
      </c>
      <c r="O2109" s="56" t="s">
        <v>546</v>
      </c>
      <c r="P2109" s="1" t="s">
        <v>105</v>
      </c>
      <c r="S2109" s="56">
        <v>175746</v>
      </c>
      <c r="T2109" s="1" t="s">
        <v>682</v>
      </c>
      <c r="U2109" s="56">
        <v>42005</v>
      </c>
      <c r="V2109" s="56">
        <v>43465</v>
      </c>
      <c r="W2109" s="56">
        <v>42005</v>
      </c>
      <c r="X2109" s="56">
        <v>43465</v>
      </c>
      <c r="Y2109" s="56" t="s">
        <v>356</v>
      </c>
      <c r="Z2109" s="56" t="s">
        <v>382</v>
      </c>
      <c r="AA2109" s="56" t="s">
        <v>342</v>
      </c>
      <c r="AB2109" s="56" t="s">
        <v>343</v>
      </c>
      <c r="AC2109" s="56" t="s">
        <v>342</v>
      </c>
      <c r="AD2109" s="56" t="s">
        <v>342</v>
      </c>
      <c r="AE2109" s="56" t="s">
        <v>334</v>
      </c>
      <c r="AF2109" s="56" t="s">
        <v>292</v>
      </c>
      <c r="AG2109" s="56">
        <v>2017</v>
      </c>
      <c r="AH2109" s="56" t="s">
        <v>80</v>
      </c>
      <c r="AI2109" s="56" t="s">
        <v>348</v>
      </c>
      <c r="AJ2109" s="56">
        <v>16.5</v>
      </c>
      <c r="AM2109" s="56">
        <v>42888</v>
      </c>
      <c r="AN2109" s="56" t="s">
        <v>987</v>
      </c>
      <c r="AO2109" s="1">
        <v>41974</v>
      </c>
      <c r="AP2109" s="56" t="s">
        <v>391</v>
      </c>
      <c r="AQ2109" s="56">
        <v>75711</v>
      </c>
      <c r="AR2109" s="56">
        <v>0</v>
      </c>
      <c r="AS2109" s="56" t="s">
        <v>346</v>
      </c>
      <c r="BB2109" s="56" t="s">
        <v>339</v>
      </c>
      <c r="BC2109" s="56" t="s">
        <v>263</v>
      </c>
      <c r="BD2109" s="56" t="s">
        <v>349</v>
      </c>
      <c r="BE2109" s="56" t="s">
        <v>347</v>
      </c>
      <c r="BF2109" s="56" t="s">
        <v>334</v>
      </c>
      <c r="BG2109" s="56" t="s">
        <v>673</v>
      </c>
      <c r="BH2109" s="56">
        <v>0</v>
      </c>
      <c r="BI2109" s="56">
        <v>0</v>
      </c>
      <c r="BJ2109" s="56">
        <v>1</v>
      </c>
    </row>
    <row r="2110" spans="1:62" hidden="1" x14ac:dyDescent="0.3">
      <c r="A2110" s="56">
        <v>49225815</v>
      </c>
      <c r="B2110" s="86">
        <v>599800</v>
      </c>
      <c r="C2110" s="1">
        <v>42893</v>
      </c>
      <c r="D2110" s="56" t="s">
        <v>668</v>
      </c>
      <c r="E2110" s="56" t="s">
        <v>669</v>
      </c>
      <c r="F2110" s="56" t="s">
        <v>334</v>
      </c>
      <c r="G2110" s="56" t="s">
        <v>335</v>
      </c>
      <c r="H2110" s="56" t="s">
        <v>336</v>
      </c>
      <c r="I2110" s="56" t="s">
        <v>670</v>
      </c>
      <c r="K2110" s="56" t="s">
        <v>337</v>
      </c>
      <c r="L2110" s="56" t="s">
        <v>671</v>
      </c>
      <c r="M2110" s="56" t="s">
        <v>1046</v>
      </c>
      <c r="N2110" s="56" t="s">
        <v>1043</v>
      </c>
      <c r="O2110" s="56" t="s">
        <v>546</v>
      </c>
      <c r="P2110" s="1" t="s">
        <v>105</v>
      </c>
      <c r="S2110" s="56">
        <v>175746</v>
      </c>
      <c r="T2110" s="1" t="s">
        <v>682</v>
      </c>
      <c r="U2110" s="56">
        <v>42005</v>
      </c>
      <c r="V2110" s="56">
        <v>43465</v>
      </c>
      <c r="W2110" s="56">
        <v>42005</v>
      </c>
      <c r="X2110" s="56">
        <v>43465</v>
      </c>
      <c r="Y2110" s="56" t="s">
        <v>356</v>
      </c>
      <c r="Z2110" s="56" t="s">
        <v>382</v>
      </c>
      <c r="AA2110" s="56" t="s">
        <v>342</v>
      </c>
      <c r="AB2110" s="56" t="s">
        <v>343</v>
      </c>
      <c r="AC2110" s="56" t="s">
        <v>342</v>
      </c>
      <c r="AD2110" s="56" t="s">
        <v>342</v>
      </c>
      <c r="AE2110" s="56" t="s">
        <v>334</v>
      </c>
      <c r="AF2110" s="56" t="s">
        <v>291</v>
      </c>
      <c r="AG2110" s="56">
        <v>2016</v>
      </c>
      <c r="AH2110" s="56" t="s">
        <v>80</v>
      </c>
      <c r="AI2110" s="56" t="s">
        <v>344</v>
      </c>
      <c r="AJ2110" s="56">
        <v>10.47</v>
      </c>
      <c r="AK2110" s="1">
        <v>42551</v>
      </c>
      <c r="AL2110" s="56" t="s">
        <v>694</v>
      </c>
      <c r="AM2110" s="56">
        <v>42888</v>
      </c>
      <c r="AN2110" s="56" t="s">
        <v>987</v>
      </c>
      <c r="AO2110" s="1">
        <v>42579</v>
      </c>
      <c r="AP2110" s="56" t="s">
        <v>353</v>
      </c>
      <c r="AQ2110" s="56">
        <v>75711</v>
      </c>
      <c r="AR2110" s="56">
        <v>0</v>
      </c>
      <c r="AS2110" s="56" t="s">
        <v>346</v>
      </c>
      <c r="BB2110" s="56" t="s">
        <v>339</v>
      </c>
      <c r="BC2110" s="56" t="s">
        <v>263</v>
      </c>
      <c r="BD2110" s="56" t="s">
        <v>349</v>
      </c>
      <c r="BE2110" s="56" t="s">
        <v>347</v>
      </c>
      <c r="BF2110" s="56" t="s">
        <v>334</v>
      </c>
      <c r="BG2110" s="56" t="s">
        <v>673</v>
      </c>
      <c r="BH2110" s="56">
        <v>0</v>
      </c>
      <c r="BI2110" s="56">
        <v>0</v>
      </c>
      <c r="BJ2110" s="56">
        <v>1</v>
      </c>
    </row>
    <row r="2111" spans="1:62" hidden="1" x14ac:dyDescent="0.3">
      <c r="A2111" s="56">
        <v>49226026</v>
      </c>
      <c r="B2111" s="86">
        <v>599800</v>
      </c>
      <c r="C2111" s="1">
        <v>42893</v>
      </c>
      <c r="D2111" s="56" t="s">
        <v>668</v>
      </c>
      <c r="E2111" s="56" t="s">
        <v>669</v>
      </c>
      <c r="F2111" s="56" t="s">
        <v>334</v>
      </c>
      <c r="G2111" s="56" t="s">
        <v>335</v>
      </c>
      <c r="H2111" s="56" t="s">
        <v>336</v>
      </c>
      <c r="I2111" s="56" t="s">
        <v>670</v>
      </c>
      <c r="K2111" s="56" t="s">
        <v>337</v>
      </c>
      <c r="L2111" s="56" t="s">
        <v>671</v>
      </c>
      <c r="M2111" s="56" t="s">
        <v>1046</v>
      </c>
      <c r="N2111" s="56" t="s">
        <v>1043</v>
      </c>
      <c r="O2111" s="56" t="s">
        <v>546</v>
      </c>
      <c r="P2111" s="1" t="s">
        <v>188</v>
      </c>
      <c r="Q2111" s="56" t="s">
        <v>672</v>
      </c>
      <c r="R2111" s="56" t="s">
        <v>339</v>
      </c>
      <c r="S2111" s="56">
        <v>216567</v>
      </c>
      <c r="T2111" s="1" t="s">
        <v>716</v>
      </c>
      <c r="U2111" s="56">
        <v>42005</v>
      </c>
      <c r="V2111" s="56">
        <v>43465</v>
      </c>
      <c r="W2111" s="56">
        <v>42125</v>
      </c>
      <c r="X2111" s="56">
        <v>42734</v>
      </c>
      <c r="Y2111" s="56" t="s">
        <v>356</v>
      </c>
      <c r="Z2111" s="56" t="s">
        <v>341</v>
      </c>
      <c r="AA2111" s="56" t="s">
        <v>347</v>
      </c>
      <c r="AB2111" s="56" t="s">
        <v>343</v>
      </c>
      <c r="AC2111" s="56" t="s">
        <v>342</v>
      </c>
      <c r="AD2111" s="56" t="s">
        <v>347</v>
      </c>
      <c r="AE2111" s="56" t="s">
        <v>334</v>
      </c>
      <c r="AF2111" s="56" t="s">
        <v>292</v>
      </c>
      <c r="AG2111" s="56">
        <v>2015</v>
      </c>
      <c r="AH2111" s="56" t="s">
        <v>80</v>
      </c>
      <c r="AI2111" s="56" t="s">
        <v>344</v>
      </c>
      <c r="AJ2111" s="56">
        <v>0</v>
      </c>
      <c r="AM2111" s="56">
        <v>42758</v>
      </c>
      <c r="AN2111" s="56" t="s">
        <v>353</v>
      </c>
      <c r="AO2111" s="1">
        <v>41954</v>
      </c>
      <c r="AP2111" s="56" t="s">
        <v>391</v>
      </c>
      <c r="AQ2111" s="56">
        <v>77985</v>
      </c>
      <c r="AR2111" s="56">
        <v>0</v>
      </c>
      <c r="AS2111" s="56" t="s">
        <v>346</v>
      </c>
      <c r="BB2111" s="56" t="s">
        <v>339</v>
      </c>
      <c r="BC2111" s="56" t="s">
        <v>263</v>
      </c>
      <c r="BD2111" s="56" t="s">
        <v>349</v>
      </c>
      <c r="BE2111" s="56" t="s">
        <v>347</v>
      </c>
      <c r="BF2111" s="56" t="s">
        <v>334</v>
      </c>
      <c r="BG2111" s="56" t="s">
        <v>673</v>
      </c>
      <c r="BH2111" s="56">
        <v>0</v>
      </c>
      <c r="BI2111" s="56">
        <v>0</v>
      </c>
      <c r="BJ2111" s="56">
        <v>1</v>
      </c>
    </row>
    <row r="2112" spans="1:62" hidden="1" x14ac:dyDescent="0.3">
      <c r="A2112" s="56">
        <v>49226028</v>
      </c>
      <c r="B2112" s="86">
        <v>599800</v>
      </c>
      <c r="C2112" s="1">
        <v>42893</v>
      </c>
      <c r="D2112" s="56" t="s">
        <v>668</v>
      </c>
      <c r="E2112" s="56" t="s">
        <v>669</v>
      </c>
      <c r="F2112" s="56" t="s">
        <v>334</v>
      </c>
      <c r="G2112" s="56" t="s">
        <v>335</v>
      </c>
      <c r="H2112" s="56" t="s">
        <v>336</v>
      </c>
      <c r="I2112" s="56" t="s">
        <v>670</v>
      </c>
      <c r="K2112" s="56" t="s">
        <v>337</v>
      </c>
      <c r="L2112" s="56" t="s">
        <v>671</v>
      </c>
      <c r="M2112" s="56" t="s">
        <v>1046</v>
      </c>
      <c r="N2112" s="56" t="s">
        <v>1043</v>
      </c>
      <c r="O2112" s="56" t="s">
        <v>546</v>
      </c>
      <c r="P2112" s="1" t="s">
        <v>188</v>
      </c>
      <c r="Q2112" s="56" t="s">
        <v>672</v>
      </c>
      <c r="R2112" s="56" t="s">
        <v>339</v>
      </c>
      <c r="S2112" s="56">
        <v>216567</v>
      </c>
      <c r="T2112" s="1" t="s">
        <v>716</v>
      </c>
      <c r="U2112" s="56">
        <v>42005</v>
      </c>
      <c r="V2112" s="56">
        <v>43465</v>
      </c>
      <c r="W2112" s="56">
        <v>42125</v>
      </c>
      <c r="X2112" s="56">
        <v>42734</v>
      </c>
      <c r="Y2112" s="56" t="s">
        <v>356</v>
      </c>
      <c r="Z2112" s="56" t="s">
        <v>341</v>
      </c>
      <c r="AA2112" s="56" t="s">
        <v>347</v>
      </c>
      <c r="AB2112" s="56" t="s">
        <v>343</v>
      </c>
      <c r="AC2112" s="56" t="s">
        <v>342</v>
      </c>
      <c r="AD2112" s="56" t="s">
        <v>347</v>
      </c>
      <c r="AE2112" s="56" t="s">
        <v>334</v>
      </c>
      <c r="AF2112" s="56" t="s">
        <v>292</v>
      </c>
      <c r="AG2112" s="56">
        <v>2016</v>
      </c>
      <c r="AH2112" s="56" t="s">
        <v>80</v>
      </c>
      <c r="AI2112" s="56" t="s">
        <v>344</v>
      </c>
      <c r="AJ2112" s="56">
        <v>0</v>
      </c>
      <c r="AM2112" s="56">
        <v>42758</v>
      </c>
      <c r="AN2112" s="56" t="s">
        <v>353</v>
      </c>
      <c r="AO2112" s="1">
        <v>41954</v>
      </c>
      <c r="AP2112" s="56" t="s">
        <v>391</v>
      </c>
      <c r="AQ2112" s="56">
        <v>77985</v>
      </c>
      <c r="AR2112" s="56">
        <v>0</v>
      </c>
      <c r="AS2112" s="56" t="s">
        <v>346</v>
      </c>
      <c r="BB2112" s="56" t="s">
        <v>339</v>
      </c>
      <c r="BC2112" s="56" t="s">
        <v>263</v>
      </c>
      <c r="BD2112" s="56" t="s">
        <v>349</v>
      </c>
      <c r="BE2112" s="56" t="s">
        <v>347</v>
      </c>
      <c r="BF2112" s="56" t="s">
        <v>334</v>
      </c>
      <c r="BG2112" s="56" t="s">
        <v>673</v>
      </c>
      <c r="BH2112" s="56">
        <v>0</v>
      </c>
      <c r="BI2112" s="56">
        <v>0</v>
      </c>
      <c r="BJ2112" s="56">
        <v>1</v>
      </c>
    </row>
    <row r="2113" spans="1:62" hidden="1" x14ac:dyDescent="0.3">
      <c r="A2113" s="56">
        <v>49225816</v>
      </c>
      <c r="B2113" s="86">
        <v>599800</v>
      </c>
      <c r="C2113" s="1">
        <v>42893</v>
      </c>
      <c r="D2113" s="56" t="s">
        <v>668</v>
      </c>
      <c r="E2113" s="56" t="s">
        <v>669</v>
      </c>
      <c r="F2113" s="56" t="s">
        <v>334</v>
      </c>
      <c r="G2113" s="56" t="s">
        <v>335</v>
      </c>
      <c r="H2113" s="56" t="s">
        <v>336</v>
      </c>
      <c r="I2113" s="56" t="s">
        <v>670</v>
      </c>
      <c r="K2113" s="56" t="s">
        <v>337</v>
      </c>
      <c r="L2113" s="56" t="s">
        <v>671</v>
      </c>
      <c r="M2113" s="56" t="s">
        <v>1046</v>
      </c>
      <c r="N2113" s="56" t="s">
        <v>1043</v>
      </c>
      <c r="O2113" s="56" t="s">
        <v>546</v>
      </c>
      <c r="P2113" s="1" t="s">
        <v>105</v>
      </c>
      <c r="S2113" s="56">
        <v>175746</v>
      </c>
      <c r="T2113" s="1" t="s">
        <v>682</v>
      </c>
      <c r="U2113" s="56">
        <v>42005</v>
      </c>
      <c r="V2113" s="56">
        <v>43465</v>
      </c>
      <c r="W2113" s="56">
        <v>42005</v>
      </c>
      <c r="X2113" s="56">
        <v>43465</v>
      </c>
      <c r="Y2113" s="56" t="s">
        <v>356</v>
      </c>
      <c r="Z2113" s="56" t="s">
        <v>382</v>
      </c>
      <c r="AA2113" s="56" t="s">
        <v>342</v>
      </c>
      <c r="AB2113" s="56" t="s">
        <v>343</v>
      </c>
      <c r="AC2113" s="56" t="s">
        <v>342</v>
      </c>
      <c r="AD2113" s="56" t="s">
        <v>342</v>
      </c>
      <c r="AE2113" s="56" t="s">
        <v>334</v>
      </c>
      <c r="AF2113" s="56" t="s">
        <v>291</v>
      </c>
      <c r="AG2113" s="56">
        <v>2017</v>
      </c>
      <c r="AH2113" s="56" t="s">
        <v>80</v>
      </c>
      <c r="AI2113" s="56" t="s">
        <v>348</v>
      </c>
      <c r="AJ2113" s="56">
        <v>19.5</v>
      </c>
      <c r="AK2113" s="1">
        <v>42735</v>
      </c>
      <c r="AL2113" s="56" t="s">
        <v>965</v>
      </c>
      <c r="AM2113" s="56">
        <v>42888</v>
      </c>
      <c r="AN2113" s="56" t="s">
        <v>987</v>
      </c>
      <c r="AO2113" s="1">
        <v>42759</v>
      </c>
      <c r="AP2113" s="56" t="s">
        <v>353</v>
      </c>
      <c r="AQ2113" s="56">
        <v>75711</v>
      </c>
      <c r="AR2113" s="56">
        <v>0</v>
      </c>
      <c r="AS2113" s="56" t="s">
        <v>346</v>
      </c>
      <c r="BB2113" s="56" t="s">
        <v>339</v>
      </c>
      <c r="BC2113" s="56" t="s">
        <v>263</v>
      </c>
      <c r="BD2113" s="56" t="s">
        <v>349</v>
      </c>
      <c r="BE2113" s="56" t="s">
        <v>347</v>
      </c>
      <c r="BF2113" s="56" t="s">
        <v>334</v>
      </c>
      <c r="BG2113" s="56" t="s">
        <v>673</v>
      </c>
      <c r="BH2113" s="56">
        <v>0</v>
      </c>
      <c r="BI2113" s="56">
        <v>0</v>
      </c>
      <c r="BJ2113" s="56">
        <v>1</v>
      </c>
    </row>
    <row r="2114" spans="1:62" hidden="1" x14ac:dyDescent="0.3">
      <c r="A2114" s="56">
        <v>49225922</v>
      </c>
      <c r="B2114" s="86">
        <v>599800</v>
      </c>
      <c r="C2114" s="1">
        <v>42893</v>
      </c>
      <c r="D2114" s="56" t="s">
        <v>668</v>
      </c>
      <c r="E2114" s="56" t="s">
        <v>669</v>
      </c>
      <c r="F2114" s="56" t="s">
        <v>334</v>
      </c>
      <c r="G2114" s="56" t="s">
        <v>335</v>
      </c>
      <c r="H2114" s="56" t="s">
        <v>336</v>
      </c>
      <c r="I2114" s="56" t="s">
        <v>670</v>
      </c>
      <c r="K2114" s="56" t="s">
        <v>337</v>
      </c>
      <c r="L2114" s="56" t="s">
        <v>671</v>
      </c>
      <c r="M2114" s="56" t="s">
        <v>1046</v>
      </c>
      <c r="N2114" s="56" t="s">
        <v>1043</v>
      </c>
      <c r="O2114" s="56" t="s">
        <v>546</v>
      </c>
      <c r="P2114" s="1" t="s">
        <v>110</v>
      </c>
      <c r="Q2114" s="56" t="s">
        <v>672</v>
      </c>
      <c r="R2114" s="56" t="s">
        <v>339</v>
      </c>
      <c r="S2114" s="56">
        <v>209420</v>
      </c>
      <c r="T2114" s="1" t="s">
        <v>700</v>
      </c>
      <c r="U2114" s="56">
        <v>42005</v>
      </c>
      <c r="V2114" s="56">
        <v>43465</v>
      </c>
      <c r="W2114" s="56">
        <v>42005</v>
      </c>
      <c r="X2114" s="56">
        <v>43465</v>
      </c>
      <c r="Y2114" s="56" t="s">
        <v>356</v>
      </c>
      <c r="Z2114" s="56" t="s">
        <v>382</v>
      </c>
      <c r="AA2114" s="56" t="s">
        <v>347</v>
      </c>
      <c r="AB2114" s="56" t="s">
        <v>343</v>
      </c>
      <c r="AC2114" s="56" t="s">
        <v>342</v>
      </c>
      <c r="AD2114" s="56" t="s">
        <v>342</v>
      </c>
      <c r="AE2114" s="56" t="s">
        <v>334</v>
      </c>
      <c r="AF2114" s="56" t="s">
        <v>291</v>
      </c>
      <c r="AG2114" s="56">
        <v>2016</v>
      </c>
      <c r="AH2114" s="56" t="s">
        <v>80</v>
      </c>
      <c r="AI2114" s="56" t="s">
        <v>344</v>
      </c>
      <c r="AJ2114" s="56">
        <v>5.75</v>
      </c>
      <c r="AK2114" s="1">
        <v>42551</v>
      </c>
      <c r="AL2114" s="56" t="s">
        <v>688</v>
      </c>
      <c r="AM2114" s="56">
        <v>42758</v>
      </c>
      <c r="AN2114" s="56" t="s">
        <v>353</v>
      </c>
      <c r="AO2114" s="1">
        <v>42579</v>
      </c>
      <c r="AP2114" s="56" t="s">
        <v>353</v>
      </c>
      <c r="AQ2114" s="56">
        <v>78211</v>
      </c>
      <c r="AR2114" s="56">
        <v>0</v>
      </c>
      <c r="AS2114" s="56" t="s">
        <v>346</v>
      </c>
      <c r="BB2114" s="56" t="s">
        <v>339</v>
      </c>
      <c r="BC2114" s="56" t="s">
        <v>263</v>
      </c>
      <c r="BD2114" s="56" t="s">
        <v>349</v>
      </c>
      <c r="BE2114" s="56" t="s">
        <v>347</v>
      </c>
      <c r="BF2114" s="56" t="s">
        <v>334</v>
      </c>
      <c r="BG2114" s="56" t="s">
        <v>673</v>
      </c>
      <c r="BH2114" s="56">
        <v>0</v>
      </c>
      <c r="BI2114" s="56">
        <v>0</v>
      </c>
      <c r="BJ2114" s="56">
        <v>1</v>
      </c>
    </row>
    <row r="2115" spans="1:62" hidden="1" x14ac:dyDescent="0.3">
      <c r="A2115" s="56">
        <v>49225835</v>
      </c>
      <c r="B2115" s="86">
        <v>599800</v>
      </c>
      <c r="C2115" s="1">
        <v>42893</v>
      </c>
      <c r="D2115" s="56" t="s">
        <v>668</v>
      </c>
      <c r="E2115" s="56" t="s">
        <v>669</v>
      </c>
      <c r="F2115" s="56" t="s">
        <v>334</v>
      </c>
      <c r="G2115" s="56" t="s">
        <v>335</v>
      </c>
      <c r="H2115" s="56" t="s">
        <v>336</v>
      </c>
      <c r="I2115" s="56" t="s">
        <v>670</v>
      </c>
      <c r="K2115" s="56" t="s">
        <v>337</v>
      </c>
      <c r="L2115" s="56" t="s">
        <v>671</v>
      </c>
      <c r="M2115" s="56" t="s">
        <v>1046</v>
      </c>
      <c r="N2115" s="56" t="s">
        <v>1043</v>
      </c>
      <c r="O2115" s="56" t="s">
        <v>546</v>
      </c>
      <c r="P2115" s="1" t="s">
        <v>110</v>
      </c>
      <c r="Q2115" s="56" t="s">
        <v>676</v>
      </c>
      <c r="R2115" s="56" t="s">
        <v>339</v>
      </c>
      <c r="S2115" s="56">
        <v>209421</v>
      </c>
      <c r="T2115" s="1" t="s">
        <v>677</v>
      </c>
      <c r="U2115" s="56">
        <v>42005</v>
      </c>
      <c r="V2115" s="56">
        <v>43465</v>
      </c>
      <c r="W2115" s="56">
        <v>42125</v>
      </c>
      <c r="X2115" s="56">
        <v>43465</v>
      </c>
      <c r="Y2115" s="56" t="s">
        <v>356</v>
      </c>
      <c r="Z2115" s="56" t="s">
        <v>367</v>
      </c>
      <c r="AA2115" s="56" t="s">
        <v>347</v>
      </c>
      <c r="AB2115" s="56" t="s">
        <v>343</v>
      </c>
      <c r="AC2115" s="56" t="s">
        <v>342</v>
      </c>
      <c r="AD2115" s="56" t="s">
        <v>347</v>
      </c>
      <c r="AE2115" s="56" t="s">
        <v>334</v>
      </c>
      <c r="AF2115" s="56" t="s">
        <v>224</v>
      </c>
      <c r="AG2115" s="56">
        <v>2014</v>
      </c>
      <c r="AH2115" s="56" t="s">
        <v>80</v>
      </c>
      <c r="AI2115" s="56" t="s">
        <v>339</v>
      </c>
      <c r="AJ2115" s="56">
        <v>3053830</v>
      </c>
      <c r="AM2115" s="56">
        <v>42888</v>
      </c>
      <c r="AN2115" s="56" t="s">
        <v>987</v>
      </c>
      <c r="AO2115" s="1">
        <v>41974</v>
      </c>
      <c r="AP2115" s="56" t="s">
        <v>391</v>
      </c>
      <c r="AQ2115" s="56">
        <v>78212</v>
      </c>
      <c r="AR2115" s="56">
        <v>0</v>
      </c>
      <c r="AS2115" s="56" t="s">
        <v>346</v>
      </c>
      <c r="BB2115" s="56" t="s">
        <v>339</v>
      </c>
      <c r="BC2115" s="56" t="s">
        <v>263</v>
      </c>
      <c r="BD2115" s="56" t="s">
        <v>349</v>
      </c>
      <c r="BE2115" s="56" t="s">
        <v>347</v>
      </c>
      <c r="BF2115" s="56" t="s">
        <v>334</v>
      </c>
      <c r="BG2115" s="56" t="s">
        <v>673</v>
      </c>
      <c r="BH2115" s="56">
        <v>0</v>
      </c>
      <c r="BI2115" s="56">
        <v>0</v>
      </c>
      <c r="BJ2115" s="56">
        <v>1</v>
      </c>
    </row>
    <row r="2116" spans="1:62" hidden="1" x14ac:dyDescent="0.3">
      <c r="A2116" s="56">
        <v>49225827</v>
      </c>
      <c r="B2116" s="86">
        <v>599800</v>
      </c>
      <c r="C2116" s="1">
        <v>42893</v>
      </c>
      <c r="D2116" s="56" t="s">
        <v>668</v>
      </c>
      <c r="E2116" s="56" t="s">
        <v>669</v>
      </c>
      <c r="F2116" s="56" t="s">
        <v>334</v>
      </c>
      <c r="G2116" s="56" t="s">
        <v>335</v>
      </c>
      <c r="H2116" s="56" t="s">
        <v>336</v>
      </c>
      <c r="I2116" s="56" t="s">
        <v>670</v>
      </c>
      <c r="K2116" s="56" t="s">
        <v>337</v>
      </c>
      <c r="L2116" s="56" t="s">
        <v>671</v>
      </c>
      <c r="M2116" s="56" t="s">
        <v>1046</v>
      </c>
      <c r="N2116" s="56" t="s">
        <v>1043</v>
      </c>
      <c r="O2116" s="56" t="s">
        <v>546</v>
      </c>
      <c r="P2116" s="1" t="s">
        <v>110</v>
      </c>
      <c r="Q2116" s="56" t="s">
        <v>676</v>
      </c>
      <c r="R2116" s="56" t="s">
        <v>339</v>
      </c>
      <c r="S2116" s="56">
        <v>209404</v>
      </c>
      <c r="T2116" s="1" t="s">
        <v>680</v>
      </c>
      <c r="U2116" s="56">
        <v>42005</v>
      </c>
      <c r="V2116" s="56">
        <v>43465</v>
      </c>
      <c r="W2116" s="56">
        <v>42125</v>
      </c>
      <c r="X2116" s="56">
        <v>43465</v>
      </c>
      <c r="Y2116" s="56" t="s">
        <v>356</v>
      </c>
      <c r="Z2116" s="56" t="s">
        <v>341</v>
      </c>
      <c r="AA2116" s="56" t="s">
        <v>347</v>
      </c>
      <c r="AB2116" s="56" t="s">
        <v>343</v>
      </c>
      <c r="AC2116" s="56" t="s">
        <v>342</v>
      </c>
      <c r="AD2116" s="56" t="s">
        <v>342</v>
      </c>
      <c r="AE2116" s="56" t="s">
        <v>334</v>
      </c>
      <c r="AF2116" s="56" t="s">
        <v>224</v>
      </c>
      <c r="AG2116" s="56">
        <v>2014</v>
      </c>
      <c r="AH2116" s="56" t="s">
        <v>80</v>
      </c>
      <c r="AI2116" s="56" t="s">
        <v>339</v>
      </c>
      <c r="AJ2116" s="56">
        <v>0</v>
      </c>
      <c r="AM2116" s="56">
        <v>42888</v>
      </c>
      <c r="AN2116" s="56" t="s">
        <v>987</v>
      </c>
      <c r="AO2116" s="1">
        <v>41974</v>
      </c>
      <c r="AP2116" s="56" t="s">
        <v>391</v>
      </c>
      <c r="AQ2116" s="56">
        <v>78209</v>
      </c>
      <c r="AR2116" s="56">
        <v>0</v>
      </c>
      <c r="AS2116" s="56" t="s">
        <v>346</v>
      </c>
      <c r="BB2116" s="56" t="s">
        <v>339</v>
      </c>
      <c r="BC2116" s="56" t="s">
        <v>263</v>
      </c>
      <c r="BD2116" s="56" t="s">
        <v>349</v>
      </c>
      <c r="BE2116" s="56" t="s">
        <v>347</v>
      </c>
      <c r="BF2116" s="56" t="s">
        <v>334</v>
      </c>
      <c r="BG2116" s="56" t="s">
        <v>673</v>
      </c>
      <c r="BH2116" s="56">
        <v>0</v>
      </c>
      <c r="BI2116" s="56">
        <v>0</v>
      </c>
      <c r="BJ2116" s="56">
        <v>1</v>
      </c>
    </row>
    <row r="2117" spans="1:62" hidden="1" x14ac:dyDescent="0.3">
      <c r="A2117" s="56">
        <v>49225823</v>
      </c>
      <c r="B2117" s="86">
        <v>599800</v>
      </c>
      <c r="C2117" s="1">
        <v>42893</v>
      </c>
      <c r="D2117" s="56" t="s">
        <v>668</v>
      </c>
      <c r="E2117" s="56" t="s">
        <v>669</v>
      </c>
      <c r="F2117" s="56" t="s">
        <v>334</v>
      </c>
      <c r="G2117" s="56" t="s">
        <v>335</v>
      </c>
      <c r="H2117" s="56" t="s">
        <v>336</v>
      </c>
      <c r="I2117" s="56" t="s">
        <v>670</v>
      </c>
      <c r="K2117" s="56" t="s">
        <v>337</v>
      </c>
      <c r="L2117" s="56" t="s">
        <v>671</v>
      </c>
      <c r="M2117" s="56" t="s">
        <v>1046</v>
      </c>
      <c r="N2117" s="56" t="s">
        <v>1043</v>
      </c>
      <c r="O2117" s="56" t="s">
        <v>546</v>
      </c>
      <c r="P2117" s="1" t="s">
        <v>105</v>
      </c>
      <c r="S2117" s="56">
        <v>174192</v>
      </c>
      <c r="T2117" s="1" t="s">
        <v>686</v>
      </c>
      <c r="U2117" s="56">
        <v>42005</v>
      </c>
      <c r="V2117" s="56">
        <v>43465</v>
      </c>
      <c r="W2117" s="56">
        <v>42005</v>
      </c>
      <c r="X2117" s="56">
        <v>41974</v>
      </c>
      <c r="Y2117" s="56" t="s">
        <v>356</v>
      </c>
      <c r="Z2117" s="56" t="s">
        <v>367</v>
      </c>
      <c r="AA2117" s="56" t="s">
        <v>347</v>
      </c>
      <c r="AB2117" s="56" t="s">
        <v>343</v>
      </c>
      <c r="AC2117" s="56" t="s">
        <v>342</v>
      </c>
      <c r="AD2117" s="56" t="s">
        <v>342</v>
      </c>
      <c r="AE2117" s="56" t="s">
        <v>352</v>
      </c>
      <c r="AF2117" s="56" t="s">
        <v>292</v>
      </c>
      <c r="AG2117" s="56">
        <v>2016</v>
      </c>
      <c r="AH2117" s="56" t="s">
        <v>80</v>
      </c>
      <c r="AI2117" s="56" t="s">
        <v>348</v>
      </c>
      <c r="AJ2117" s="56">
        <v>26000000</v>
      </c>
      <c r="AM2117" s="56">
        <v>41974</v>
      </c>
      <c r="AN2117" s="56" t="s">
        <v>391</v>
      </c>
      <c r="AO2117" s="1">
        <v>41954</v>
      </c>
      <c r="AP2117" s="56" t="s">
        <v>391</v>
      </c>
      <c r="AQ2117" s="56">
        <v>77982</v>
      </c>
      <c r="AR2117" s="56">
        <v>0</v>
      </c>
      <c r="AS2117" s="56" t="s">
        <v>346</v>
      </c>
      <c r="BB2117" s="56" t="s">
        <v>343</v>
      </c>
      <c r="BC2117" s="56" t="s">
        <v>263</v>
      </c>
      <c r="BD2117" s="56" t="s">
        <v>349</v>
      </c>
      <c r="BE2117" s="56" t="s">
        <v>347</v>
      </c>
      <c r="BF2117" s="56" t="s">
        <v>334</v>
      </c>
      <c r="BG2117" s="56" t="s">
        <v>673</v>
      </c>
      <c r="BH2117" s="56">
        <v>0</v>
      </c>
      <c r="BI2117" s="56">
        <v>0</v>
      </c>
      <c r="BJ2117" s="56">
        <v>0</v>
      </c>
    </row>
    <row r="2118" spans="1:62" hidden="1" x14ac:dyDescent="0.3">
      <c r="A2118" s="56">
        <v>49225821</v>
      </c>
      <c r="B2118" s="86">
        <v>599800</v>
      </c>
      <c r="C2118" s="1">
        <v>42893</v>
      </c>
      <c r="D2118" s="56" t="s">
        <v>668</v>
      </c>
      <c r="E2118" s="56" t="s">
        <v>669</v>
      </c>
      <c r="F2118" s="56" t="s">
        <v>334</v>
      </c>
      <c r="G2118" s="56" t="s">
        <v>335</v>
      </c>
      <c r="H2118" s="56" t="s">
        <v>336</v>
      </c>
      <c r="I2118" s="56" t="s">
        <v>670</v>
      </c>
      <c r="K2118" s="56" t="s">
        <v>337</v>
      </c>
      <c r="L2118" s="56" t="s">
        <v>671</v>
      </c>
      <c r="M2118" s="56" t="s">
        <v>1046</v>
      </c>
      <c r="N2118" s="56" t="s">
        <v>1043</v>
      </c>
      <c r="O2118" s="56" t="s">
        <v>546</v>
      </c>
      <c r="P2118" s="1" t="s">
        <v>105</v>
      </c>
      <c r="S2118" s="56">
        <v>175746</v>
      </c>
      <c r="T2118" s="1" t="s">
        <v>682</v>
      </c>
      <c r="U2118" s="56">
        <v>42005</v>
      </c>
      <c r="V2118" s="56">
        <v>43465</v>
      </c>
      <c r="W2118" s="56">
        <v>42005</v>
      </c>
      <c r="X2118" s="56">
        <v>43465</v>
      </c>
      <c r="Y2118" s="56" t="s">
        <v>356</v>
      </c>
      <c r="Z2118" s="56" t="s">
        <v>382</v>
      </c>
      <c r="AA2118" s="56" t="s">
        <v>342</v>
      </c>
      <c r="AB2118" s="56" t="s">
        <v>343</v>
      </c>
      <c r="AC2118" s="56" t="s">
        <v>342</v>
      </c>
      <c r="AD2118" s="56" t="s">
        <v>342</v>
      </c>
      <c r="AE2118" s="56" t="s">
        <v>334</v>
      </c>
      <c r="AF2118" s="56" t="s">
        <v>292</v>
      </c>
      <c r="AG2118" s="56">
        <v>2019</v>
      </c>
      <c r="AH2118" s="56" t="s">
        <v>80</v>
      </c>
      <c r="AI2118" s="56" t="s">
        <v>348</v>
      </c>
      <c r="AJ2118" s="56">
        <v>15</v>
      </c>
      <c r="AM2118" s="56">
        <v>42888</v>
      </c>
      <c r="AN2118" s="56" t="s">
        <v>987</v>
      </c>
      <c r="AO2118" s="1">
        <v>41974</v>
      </c>
      <c r="AP2118" s="56" t="s">
        <v>391</v>
      </c>
      <c r="AQ2118" s="56">
        <v>75711</v>
      </c>
      <c r="AR2118" s="56">
        <v>0</v>
      </c>
      <c r="AS2118" s="56" t="s">
        <v>346</v>
      </c>
      <c r="BB2118" s="56" t="s">
        <v>339</v>
      </c>
      <c r="BC2118" s="56" t="s">
        <v>263</v>
      </c>
      <c r="BD2118" s="56" t="s">
        <v>349</v>
      </c>
      <c r="BE2118" s="56" t="s">
        <v>347</v>
      </c>
      <c r="BF2118" s="56" t="s">
        <v>334</v>
      </c>
      <c r="BG2118" s="56" t="s">
        <v>673</v>
      </c>
      <c r="BH2118" s="56">
        <v>0</v>
      </c>
      <c r="BI2118" s="56">
        <v>0</v>
      </c>
      <c r="BJ2118" s="56">
        <v>1</v>
      </c>
    </row>
    <row r="2119" spans="1:62" hidden="1" x14ac:dyDescent="0.3">
      <c r="A2119" s="56">
        <v>49225822</v>
      </c>
      <c r="B2119" s="86">
        <v>599800</v>
      </c>
      <c r="C2119" s="1">
        <v>42893</v>
      </c>
      <c r="D2119" s="56" t="s">
        <v>668</v>
      </c>
      <c r="E2119" s="56" t="s">
        <v>669</v>
      </c>
      <c r="F2119" s="56" t="s">
        <v>334</v>
      </c>
      <c r="G2119" s="56" t="s">
        <v>335</v>
      </c>
      <c r="H2119" s="56" t="s">
        <v>336</v>
      </c>
      <c r="I2119" s="56" t="s">
        <v>670</v>
      </c>
      <c r="K2119" s="56" t="s">
        <v>337</v>
      </c>
      <c r="L2119" s="56" t="s">
        <v>671</v>
      </c>
      <c r="M2119" s="56" t="s">
        <v>1046</v>
      </c>
      <c r="N2119" s="56" t="s">
        <v>1043</v>
      </c>
      <c r="O2119" s="56" t="s">
        <v>546</v>
      </c>
      <c r="P2119" s="1" t="s">
        <v>105</v>
      </c>
      <c r="S2119" s="56">
        <v>174192</v>
      </c>
      <c r="T2119" s="1" t="s">
        <v>686</v>
      </c>
      <c r="U2119" s="56">
        <v>42005</v>
      </c>
      <c r="V2119" s="56">
        <v>43465</v>
      </c>
      <c r="W2119" s="56">
        <v>42005</v>
      </c>
      <c r="X2119" s="56">
        <v>41974</v>
      </c>
      <c r="Y2119" s="56" t="s">
        <v>356</v>
      </c>
      <c r="Z2119" s="56" t="s">
        <v>367</v>
      </c>
      <c r="AA2119" s="56" t="s">
        <v>347</v>
      </c>
      <c r="AB2119" s="56" t="s">
        <v>343</v>
      </c>
      <c r="AC2119" s="56" t="s">
        <v>342</v>
      </c>
      <c r="AD2119" s="56" t="s">
        <v>342</v>
      </c>
      <c r="AE2119" s="56" t="s">
        <v>352</v>
      </c>
      <c r="AF2119" s="56" t="s">
        <v>224</v>
      </c>
      <c r="AG2119" s="56">
        <v>2014</v>
      </c>
      <c r="AH2119" s="56" t="s">
        <v>80</v>
      </c>
      <c r="AI2119" s="56" t="s">
        <v>339</v>
      </c>
      <c r="AJ2119" s="56">
        <v>23175552</v>
      </c>
      <c r="AM2119" s="56">
        <v>41974</v>
      </c>
      <c r="AN2119" s="56" t="s">
        <v>391</v>
      </c>
      <c r="AO2119" s="1">
        <v>41954</v>
      </c>
      <c r="AP2119" s="56" t="s">
        <v>391</v>
      </c>
      <c r="AQ2119" s="56">
        <v>77982</v>
      </c>
      <c r="AR2119" s="56">
        <v>0</v>
      </c>
      <c r="AS2119" s="56" t="s">
        <v>346</v>
      </c>
      <c r="BB2119" s="56" t="s">
        <v>343</v>
      </c>
      <c r="BC2119" s="56" t="s">
        <v>263</v>
      </c>
      <c r="BD2119" s="56" t="s">
        <v>349</v>
      </c>
      <c r="BE2119" s="56" t="s">
        <v>347</v>
      </c>
      <c r="BF2119" s="56" t="s">
        <v>334</v>
      </c>
      <c r="BG2119" s="56" t="s">
        <v>673</v>
      </c>
      <c r="BH2119" s="56">
        <v>0</v>
      </c>
      <c r="BI2119" s="56">
        <v>0</v>
      </c>
      <c r="BJ2119" s="56">
        <v>0</v>
      </c>
    </row>
    <row r="2120" spans="1:62" hidden="1" x14ac:dyDescent="0.3">
      <c r="A2120" s="56">
        <v>49225826</v>
      </c>
      <c r="B2120" s="86">
        <v>599800</v>
      </c>
      <c r="C2120" s="1">
        <v>42893</v>
      </c>
      <c r="D2120" s="56" t="s">
        <v>668</v>
      </c>
      <c r="E2120" s="56" t="s">
        <v>669</v>
      </c>
      <c r="F2120" s="56" t="s">
        <v>334</v>
      </c>
      <c r="G2120" s="56" t="s">
        <v>335</v>
      </c>
      <c r="H2120" s="56" t="s">
        <v>336</v>
      </c>
      <c r="I2120" s="56" t="s">
        <v>670</v>
      </c>
      <c r="K2120" s="56" t="s">
        <v>337</v>
      </c>
      <c r="L2120" s="56" t="s">
        <v>671</v>
      </c>
      <c r="M2120" s="56" t="s">
        <v>1046</v>
      </c>
      <c r="N2120" s="56" t="s">
        <v>1043</v>
      </c>
      <c r="O2120" s="56" t="s">
        <v>546</v>
      </c>
      <c r="P2120" s="1" t="s">
        <v>105</v>
      </c>
      <c r="S2120" s="56">
        <v>174192</v>
      </c>
      <c r="T2120" s="1" t="s">
        <v>686</v>
      </c>
      <c r="U2120" s="56">
        <v>42005</v>
      </c>
      <c r="V2120" s="56">
        <v>43465</v>
      </c>
      <c r="W2120" s="56">
        <v>42005</v>
      </c>
      <c r="X2120" s="56">
        <v>41974</v>
      </c>
      <c r="Y2120" s="56" t="s">
        <v>356</v>
      </c>
      <c r="Z2120" s="56" t="s">
        <v>367</v>
      </c>
      <c r="AA2120" s="56" t="s">
        <v>347</v>
      </c>
      <c r="AB2120" s="56" t="s">
        <v>343</v>
      </c>
      <c r="AC2120" s="56" t="s">
        <v>342</v>
      </c>
      <c r="AD2120" s="56" t="s">
        <v>342</v>
      </c>
      <c r="AE2120" s="56" t="s">
        <v>352</v>
      </c>
      <c r="AF2120" s="56" t="s">
        <v>292</v>
      </c>
      <c r="AG2120" s="56">
        <v>2019</v>
      </c>
      <c r="AH2120" s="56" t="s">
        <v>80</v>
      </c>
      <c r="AI2120" s="56" t="s">
        <v>348</v>
      </c>
      <c r="AJ2120" s="56">
        <v>47000000</v>
      </c>
      <c r="AM2120" s="56">
        <v>41974</v>
      </c>
      <c r="AN2120" s="56" t="s">
        <v>391</v>
      </c>
      <c r="AO2120" s="1">
        <v>41954</v>
      </c>
      <c r="AP2120" s="56" t="s">
        <v>391</v>
      </c>
      <c r="AQ2120" s="56">
        <v>77982</v>
      </c>
      <c r="AR2120" s="56">
        <v>0</v>
      </c>
      <c r="AS2120" s="56" t="s">
        <v>346</v>
      </c>
      <c r="BB2120" s="56" t="s">
        <v>343</v>
      </c>
      <c r="BC2120" s="56" t="s">
        <v>263</v>
      </c>
      <c r="BD2120" s="56" t="s">
        <v>349</v>
      </c>
      <c r="BE2120" s="56" t="s">
        <v>347</v>
      </c>
      <c r="BF2120" s="56" t="s">
        <v>334</v>
      </c>
      <c r="BG2120" s="56" t="s">
        <v>673</v>
      </c>
      <c r="BH2120" s="56">
        <v>0</v>
      </c>
      <c r="BI2120" s="56">
        <v>0</v>
      </c>
      <c r="BJ2120" s="56">
        <v>0</v>
      </c>
    </row>
    <row r="2121" spans="1:62" hidden="1" x14ac:dyDescent="0.3">
      <c r="A2121" s="56">
        <v>49225824</v>
      </c>
      <c r="B2121" s="86">
        <v>599800</v>
      </c>
      <c r="C2121" s="1">
        <v>42893</v>
      </c>
      <c r="D2121" s="56" t="s">
        <v>668</v>
      </c>
      <c r="E2121" s="56" t="s">
        <v>669</v>
      </c>
      <c r="F2121" s="56" t="s">
        <v>334</v>
      </c>
      <c r="G2121" s="56" t="s">
        <v>335</v>
      </c>
      <c r="H2121" s="56" t="s">
        <v>336</v>
      </c>
      <c r="I2121" s="56" t="s">
        <v>670</v>
      </c>
      <c r="K2121" s="56" t="s">
        <v>337</v>
      </c>
      <c r="L2121" s="56" t="s">
        <v>671</v>
      </c>
      <c r="M2121" s="56" t="s">
        <v>1046</v>
      </c>
      <c r="N2121" s="56" t="s">
        <v>1043</v>
      </c>
      <c r="O2121" s="56" t="s">
        <v>546</v>
      </c>
      <c r="P2121" s="1" t="s">
        <v>105</v>
      </c>
      <c r="S2121" s="56">
        <v>174192</v>
      </c>
      <c r="T2121" s="1" t="s">
        <v>686</v>
      </c>
      <c r="U2121" s="56">
        <v>42005</v>
      </c>
      <c r="V2121" s="56">
        <v>43465</v>
      </c>
      <c r="W2121" s="56">
        <v>42005</v>
      </c>
      <c r="X2121" s="56">
        <v>41974</v>
      </c>
      <c r="Y2121" s="56" t="s">
        <v>356</v>
      </c>
      <c r="Z2121" s="56" t="s">
        <v>367</v>
      </c>
      <c r="AA2121" s="56" t="s">
        <v>347</v>
      </c>
      <c r="AB2121" s="56" t="s">
        <v>343</v>
      </c>
      <c r="AC2121" s="56" t="s">
        <v>342</v>
      </c>
      <c r="AD2121" s="56" t="s">
        <v>342</v>
      </c>
      <c r="AE2121" s="56" t="s">
        <v>352</v>
      </c>
      <c r="AF2121" s="56" t="s">
        <v>292</v>
      </c>
      <c r="AG2121" s="56">
        <v>2017</v>
      </c>
      <c r="AH2121" s="56" t="s">
        <v>80</v>
      </c>
      <c r="AI2121" s="56" t="s">
        <v>348</v>
      </c>
      <c r="AJ2121" s="56">
        <v>31000000</v>
      </c>
      <c r="AM2121" s="56">
        <v>41974</v>
      </c>
      <c r="AN2121" s="56" t="s">
        <v>391</v>
      </c>
      <c r="AO2121" s="1">
        <v>41954</v>
      </c>
      <c r="AP2121" s="56" t="s">
        <v>391</v>
      </c>
      <c r="AQ2121" s="56">
        <v>77982</v>
      </c>
      <c r="AR2121" s="56">
        <v>0</v>
      </c>
      <c r="AS2121" s="56" t="s">
        <v>346</v>
      </c>
      <c r="BB2121" s="56" t="s">
        <v>343</v>
      </c>
      <c r="BC2121" s="56" t="s">
        <v>263</v>
      </c>
      <c r="BD2121" s="56" t="s">
        <v>349</v>
      </c>
      <c r="BE2121" s="56" t="s">
        <v>347</v>
      </c>
      <c r="BF2121" s="56" t="s">
        <v>334</v>
      </c>
      <c r="BG2121" s="56" t="s">
        <v>673</v>
      </c>
      <c r="BH2121" s="56">
        <v>0</v>
      </c>
      <c r="BI2121" s="56">
        <v>0</v>
      </c>
      <c r="BJ2121" s="56">
        <v>0</v>
      </c>
    </row>
    <row r="2122" spans="1:62" hidden="1" x14ac:dyDescent="0.3">
      <c r="A2122" s="56">
        <v>49225825</v>
      </c>
      <c r="B2122" s="86">
        <v>599800</v>
      </c>
      <c r="C2122" s="1">
        <v>42893</v>
      </c>
      <c r="D2122" s="56" t="s">
        <v>668</v>
      </c>
      <c r="E2122" s="56" t="s">
        <v>669</v>
      </c>
      <c r="F2122" s="56" t="s">
        <v>334</v>
      </c>
      <c r="G2122" s="56" t="s">
        <v>335</v>
      </c>
      <c r="H2122" s="56" t="s">
        <v>336</v>
      </c>
      <c r="I2122" s="56" t="s">
        <v>670</v>
      </c>
      <c r="K2122" s="56" t="s">
        <v>337</v>
      </c>
      <c r="L2122" s="56" t="s">
        <v>671</v>
      </c>
      <c r="M2122" s="56" t="s">
        <v>1046</v>
      </c>
      <c r="N2122" s="56" t="s">
        <v>1043</v>
      </c>
      <c r="O2122" s="56" t="s">
        <v>546</v>
      </c>
      <c r="P2122" s="1" t="s">
        <v>105</v>
      </c>
      <c r="S2122" s="56">
        <v>174192</v>
      </c>
      <c r="T2122" s="1" t="s">
        <v>686</v>
      </c>
      <c r="U2122" s="56">
        <v>42005</v>
      </c>
      <c r="V2122" s="56">
        <v>43465</v>
      </c>
      <c r="W2122" s="56">
        <v>42005</v>
      </c>
      <c r="X2122" s="56">
        <v>41974</v>
      </c>
      <c r="Y2122" s="56" t="s">
        <v>356</v>
      </c>
      <c r="Z2122" s="56" t="s">
        <v>367</v>
      </c>
      <c r="AA2122" s="56" t="s">
        <v>347</v>
      </c>
      <c r="AB2122" s="56" t="s">
        <v>343</v>
      </c>
      <c r="AC2122" s="56" t="s">
        <v>342</v>
      </c>
      <c r="AD2122" s="56" t="s">
        <v>342</v>
      </c>
      <c r="AE2122" s="56" t="s">
        <v>352</v>
      </c>
      <c r="AF2122" s="56" t="s">
        <v>292</v>
      </c>
      <c r="AG2122" s="56">
        <v>2018</v>
      </c>
      <c r="AH2122" s="56" t="s">
        <v>80</v>
      </c>
      <c r="AI2122" s="56" t="s">
        <v>348</v>
      </c>
      <c r="AJ2122" s="56">
        <v>38000000</v>
      </c>
      <c r="AM2122" s="56">
        <v>41974</v>
      </c>
      <c r="AN2122" s="56" t="s">
        <v>391</v>
      </c>
      <c r="AO2122" s="1">
        <v>41954</v>
      </c>
      <c r="AP2122" s="56" t="s">
        <v>391</v>
      </c>
      <c r="AQ2122" s="56">
        <v>77982</v>
      </c>
      <c r="AR2122" s="56">
        <v>0</v>
      </c>
      <c r="AS2122" s="56" t="s">
        <v>346</v>
      </c>
      <c r="BB2122" s="56" t="s">
        <v>343</v>
      </c>
      <c r="BC2122" s="56" t="s">
        <v>263</v>
      </c>
      <c r="BD2122" s="56" t="s">
        <v>349</v>
      </c>
      <c r="BE2122" s="56" t="s">
        <v>347</v>
      </c>
      <c r="BF2122" s="56" t="s">
        <v>334</v>
      </c>
      <c r="BG2122" s="56" t="s">
        <v>673</v>
      </c>
      <c r="BH2122" s="56">
        <v>0</v>
      </c>
      <c r="BI2122" s="56">
        <v>0</v>
      </c>
      <c r="BJ2122" s="56">
        <v>0</v>
      </c>
    </row>
    <row r="2123" spans="1:62" hidden="1" x14ac:dyDescent="0.3">
      <c r="A2123" s="56">
        <v>49225834</v>
      </c>
      <c r="B2123" s="86">
        <v>599800</v>
      </c>
      <c r="C2123" s="1">
        <v>42893</v>
      </c>
      <c r="D2123" s="56" t="s">
        <v>668</v>
      </c>
      <c r="E2123" s="56" t="s">
        <v>669</v>
      </c>
      <c r="F2123" s="56" t="s">
        <v>334</v>
      </c>
      <c r="G2123" s="56" t="s">
        <v>335</v>
      </c>
      <c r="H2123" s="56" t="s">
        <v>336</v>
      </c>
      <c r="I2123" s="56" t="s">
        <v>670</v>
      </c>
      <c r="K2123" s="56" t="s">
        <v>337</v>
      </c>
      <c r="L2123" s="56" t="s">
        <v>671</v>
      </c>
      <c r="M2123" s="56" t="s">
        <v>1046</v>
      </c>
      <c r="N2123" s="56" t="s">
        <v>1043</v>
      </c>
      <c r="O2123" s="56" t="s">
        <v>546</v>
      </c>
      <c r="P2123" s="1" t="s">
        <v>110</v>
      </c>
      <c r="Q2123" s="56" t="s">
        <v>676</v>
      </c>
      <c r="R2123" s="56" t="s">
        <v>339</v>
      </c>
      <c r="S2123" s="56">
        <v>209404</v>
      </c>
      <c r="T2123" s="1" t="s">
        <v>680</v>
      </c>
      <c r="U2123" s="56">
        <v>42005</v>
      </c>
      <c r="V2123" s="56">
        <v>43465</v>
      </c>
      <c r="W2123" s="56">
        <v>42125</v>
      </c>
      <c r="X2123" s="56">
        <v>43465</v>
      </c>
      <c r="Y2123" s="56" t="s">
        <v>356</v>
      </c>
      <c r="Z2123" s="56" t="s">
        <v>341</v>
      </c>
      <c r="AA2123" s="56" t="s">
        <v>347</v>
      </c>
      <c r="AB2123" s="56" t="s">
        <v>343</v>
      </c>
      <c r="AC2123" s="56" t="s">
        <v>342</v>
      </c>
      <c r="AD2123" s="56" t="s">
        <v>342</v>
      </c>
      <c r="AE2123" s="56" t="s">
        <v>334</v>
      </c>
      <c r="AF2123" s="56" t="s">
        <v>292</v>
      </c>
      <c r="AG2123" s="56">
        <v>2019</v>
      </c>
      <c r="AH2123" s="56" t="s">
        <v>80</v>
      </c>
      <c r="AI2123" s="56" t="s">
        <v>348</v>
      </c>
      <c r="AJ2123" s="56">
        <v>89369</v>
      </c>
      <c r="AM2123" s="56">
        <v>42888</v>
      </c>
      <c r="AN2123" s="56" t="s">
        <v>987</v>
      </c>
      <c r="AO2123" s="1">
        <v>41974</v>
      </c>
      <c r="AP2123" s="56" t="s">
        <v>391</v>
      </c>
      <c r="AQ2123" s="56">
        <v>78209</v>
      </c>
      <c r="AR2123" s="56">
        <v>0</v>
      </c>
      <c r="AS2123" s="56" t="s">
        <v>346</v>
      </c>
      <c r="BB2123" s="56" t="s">
        <v>339</v>
      </c>
      <c r="BC2123" s="56" t="s">
        <v>263</v>
      </c>
      <c r="BD2123" s="56" t="s">
        <v>349</v>
      </c>
      <c r="BE2123" s="56" t="s">
        <v>347</v>
      </c>
      <c r="BF2123" s="56" t="s">
        <v>334</v>
      </c>
      <c r="BG2123" s="56" t="s">
        <v>673</v>
      </c>
      <c r="BH2123" s="56">
        <v>0</v>
      </c>
      <c r="BI2123" s="56">
        <v>0</v>
      </c>
      <c r="BJ2123" s="56">
        <v>1</v>
      </c>
    </row>
    <row r="2124" spans="1:62" hidden="1" x14ac:dyDescent="0.3">
      <c r="A2124" s="56">
        <v>49225830</v>
      </c>
      <c r="B2124" s="86">
        <v>599800</v>
      </c>
      <c r="C2124" s="1">
        <v>42893</v>
      </c>
      <c r="D2124" s="56" t="s">
        <v>668</v>
      </c>
      <c r="E2124" s="56" t="s">
        <v>669</v>
      </c>
      <c r="F2124" s="56" t="s">
        <v>334</v>
      </c>
      <c r="G2124" s="56" t="s">
        <v>335</v>
      </c>
      <c r="H2124" s="56" t="s">
        <v>336</v>
      </c>
      <c r="I2124" s="56" t="s">
        <v>670</v>
      </c>
      <c r="K2124" s="56" t="s">
        <v>337</v>
      </c>
      <c r="L2124" s="56" t="s">
        <v>671</v>
      </c>
      <c r="M2124" s="56" t="s">
        <v>1046</v>
      </c>
      <c r="N2124" s="56" t="s">
        <v>1043</v>
      </c>
      <c r="O2124" s="56" t="s">
        <v>546</v>
      </c>
      <c r="P2124" s="1" t="s">
        <v>110</v>
      </c>
      <c r="Q2124" s="56" t="s">
        <v>676</v>
      </c>
      <c r="R2124" s="56" t="s">
        <v>339</v>
      </c>
      <c r="S2124" s="56">
        <v>209404</v>
      </c>
      <c r="T2124" s="1" t="s">
        <v>680</v>
      </c>
      <c r="U2124" s="56">
        <v>42005</v>
      </c>
      <c r="V2124" s="56">
        <v>43465</v>
      </c>
      <c r="W2124" s="56">
        <v>42125</v>
      </c>
      <c r="X2124" s="56">
        <v>43465</v>
      </c>
      <c r="Y2124" s="56" t="s">
        <v>356</v>
      </c>
      <c r="Z2124" s="56" t="s">
        <v>341</v>
      </c>
      <c r="AA2124" s="56" t="s">
        <v>347</v>
      </c>
      <c r="AB2124" s="56" t="s">
        <v>343</v>
      </c>
      <c r="AC2124" s="56" t="s">
        <v>342</v>
      </c>
      <c r="AD2124" s="56" t="s">
        <v>342</v>
      </c>
      <c r="AE2124" s="56" t="s">
        <v>334</v>
      </c>
      <c r="AF2124" s="56" t="s">
        <v>291</v>
      </c>
      <c r="AG2124" s="56">
        <v>2017</v>
      </c>
      <c r="AH2124" s="56" t="s">
        <v>80</v>
      </c>
      <c r="AI2124" s="56" t="s">
        <v>348</v>
      </c>
      <c r="AJ2124" s="56">
        <v>10398</v>
      </c>
      <c r="AK2124" s="1">
        <v>42735</v>
      </c>
      <c r="AL2124" s="56" t="s">
        <v>961</v>
      </c>
      <c r="AM2124" s="56">
        <v>42888</v>
      </c>
      <c r="AN2124" s="56" t="s">
        <v>987</v>
      </c>
      <c r="AO2124" s="1">
        <v>42759</v>
      </c>
      <c r="AP2124" s="56" t="s">
        <v>353</v>
      </c>
      <c r="AQ2124" s="56">
        <v>78209</v>
      </c>
      <c r="AR2124" s="56">
        <v>0</v>
      </c>
      <c r="AS2124" s="56" t="s">
        <v>346</v>
      </c>
      <c r="BB2124" s="56" t="s">
        <v>339</v>
      </c>
      <c r="BC2124" s="56" t="s">
        <v>263</v>
      </c>
      <c r="BD2124" s="56" t="s">
        <v>349</v>
      </c>
      <c r="BE2124" s="56" t="s">
        <v>347</v>
      </c>
      <c r="BF2124" s="56" t="s">
        <v>334</v>
      </c>
      <c r="BG2124" s="56" t="s">
        <v>673</v>
      </c>
      <c r="BH2124" s="56">
        <v>0</v>
      </c>
      <c r="BI2124" s="56">
        <v>0</v>
      </c>
      <c r="BJ2124" s="56">
        <v>1</v>
      </c>
    </row>
    <row r="2125" spans="1:62" hidden="1" x14ac:dyDescent="0.3">
      <c r="A2125" s="56">
        <v>49225828</v>
      </c>
      <c r="B2125" s="86">
        <v>599800</v>
      </c>
      <c r="C2125" s="1">
        <v>42893</v>
      </c>
      <c r="D2125" s="56" t="s">
        <v>668</v>
      </c>
      <c r="E2125" s="56" t="s">
        <v>669</v>
      </c>
      <c r="F2125" s="56" t="s">
        <v>334</v>
      </c>
      <c r="G2125" s="56" t="s">
        <v>335</v>
      </c>
      <c r="H2125" s="56" t="s">
        <v>336</v>
      </c>
      <c r="I2125" s="56" t="s">
        <v>670</v>
      </c>
      <c r="K2125" s="56" t="s">
        <v>337</v>
      </c>
      <c r="L2125" s="56" t="s">
        <v>671</v>
      </c>
      <c r="M2125" s="56" t="s">
        <v>1046</v>
      </c>
      <c r="N2125" s="56" t="s">
        <v>1043</v>
      </c>
      <c r="O2125" s="56" t="s">
        <v>546</v>
      </c>
      <c r="P2125" s="1" t="s">
        <v>110</v>
      </c>
      <c r="Q2125" s="56" t="s">
        <v>676</v>
      </c>
      <c r="R2125" s="56" t="s">
        <v>339</v>
      </c>
      <c r="S2125" s="56">
        <v>209404</v>
      </c>
      <c r="T2125" s="1" t="s">
        <v>680</v>
      </c>
      <c r="U2125" s="56">
        <v>42005</v>
      </c>
      <c r="V2125" s="56">
        <v>43465</v>
      </c>
      <c r="W2125" s="56">
        <v>42125</v>
      </c>
      <c r="X2125" s="56">
        <v>43465</v>
      </c>
      <c r="Y2125" s="56" t="s">
        <v>356</v>
      </c>
      <c r="Z2125" s="56" t="s">
        <v>341</v>
      </c>
      <c r="AA2125" s="56" t="s">
        <v>347</v>
      </c>
      <c r="AB2125" s="56" t="s">
        <v>343</v>
      </c>
      <c r="AC2125" s="56" t="s">
        <v>342</v>
      </c>
      <c r="AD2125" s="56" t="s">
        <v>342</v>
      </c>
      <c r="AE2125" s="56" t="s">
        <v>334</v>
      </c>
      <c r="AF2125" s="56" t="s">
        <v>291</v>
      </c>
      <c r="AG2125" s="56">
        <v>2016</v>
      </c>
      <c r="AH2125" s="56" t="s">
        <v>80</v>
      </c>
      <c r="AI2125" s="56" t="s">
        <v>348</v>
      </c>
      <c r="AJ2125" s="56">
        <v>7455</v>
      </c>
      <c r="AK2125" s="1">
        <v>42369</v>
      </c>
      <c r="AL2125" s="56" t="s">
        <v>675</v>
      </c>
      <c r="AM2125" s="56">
        <v>42888</v>
      </c>
      <c r="AN2125" s="56" t="s">
        <v>987</v>
      </c>
      <c r="AO2125" s="1">
        <v>42390</v>
      </c>
      <c r="AP2125" s="56" t="s">
        <v>353</v>
      </c>
      <c r="AQ2125" s="56">
        <v>78209</v>
      </c>
      <c r="AR2125" s="56">
        <v>0</v>
      </c>
      <c r="AS2125" s="56" t="s">
        <v>346</v>
      </c>
      <c r="BB2125" s="56" t="s">
        <v>339</v>
      </c>
      <c r="BC2125" s="56" t="s">
        <v>263</v>
      </c>
      <c r="BD2125" s="56" t="s">
        <v>349</v>
      </c>
      <c r="BE2125" s="56" t="s">
        <v>347</v>
      </c>
      <c r="BF2125" s="56" t="s">
        <v>334</v>
      </c>
      <c r="BG2125" s="56" t="s">
        <v>673</v>
      </c>
      <c r="BH2125" s="56">
        <v>0</v>
      </c>
      <c r="BI2125" s="56">
        <v>0</v>
      </c>
      <c r="BJ2125" s="56">
        <v>1</v>
      </c>
    </row>
    <row r="2126" spans="1:62" hidden="1" x14ac:dyDescent="0.3">
      <c r="A2126" s="56">
        <v>49225829</v>
      </c>
      <c r="B2126" s="86">
        <v>599800</v>
      </c>
      <c r="C2126" s="1">
        <v>42893</v>
      </c>
      <c r="D2126" s="56" t="s">
        <v>668</v>
      </c>
      <c r="E2126" s="56" t="s">
        <v>669</v>
      </c>
      <c r="F2126" s="56" t="s">
        <v>334</v>
      </c>
      <c r="G2126" s="56" t="s">
        <v>335</v>
      </c>
      <c r="H2126" s="56" t="s">
        <v>336</v>
      </c>
      <c r="I2126" s="56" t="s">
        <v>670</v>
      </c>
      <c r="K2126" s="56" t="s">
        <v>337</v>
      </c>
      <c r="L2126" s="56" t="s">
        <v>671</v>
      </c>
      <c r="M2126" s="56" t="s">
        <v>1046</v>
      </c>
      <c r="N2126" s="56" t="s">
        <v>1043</v>
      </c>
      <c r="O2126" s="56" t="s">
        <v>546</v>
      </c>
      <c r="P2126" s="1" t="s">
        <v>110</v>
      </c>
      <c r="Q2126" s="56" t="s">
        <v>676</v>
      </c>
      <c r="R2126" s="56" t="s">
        <v>339</v>
      </c>
      <c r="S2126" s="56">
        <v>209404</v>
      </c>
      <c r="T2126" s="1" t="s">
        <v>680</v>
      </c>
      <c r="U2126" s="56">
        <v>42005</v>
      </c>
      <c r="V2126" s="56">
        <v>43465</v>
      </c>
      <c r="W2126" s="56">
        <v>42125</v>
      </c>
      <c r="X2126" s="56">
        <v>43465</v>
      </c>
      <c r="Y2126" s="56" t="s">
        <v>356</v>
      </c>
      <c r="Z2126" s="56" t="s">
        <v>341</v>
      </c>
      <c r="AA2126" s="56" t="s">
        <v>347</v>
      </c>
      <c r="AB2126" s="56" t="s">
        <v>343</v>
      </c>
      <c r="AC2126" s="56" t="s">
        <v>342</v>
      </c>
      <c r="AD2126" s="56" t="s">
        <v>342</v>
      </c>
      <c r="AE2126" s="56" t="s">
        <v>334</v>
      </c>
      <c r="AF2126" s="56" t="s">
        <v>291</v>
      </c>
      <c r="AG2126" s="56">
        <v>2016</v>
      </c>
      <c r="AH2126" s="56" t="s">
        <v>80</v>
      </c>
      <c r="AI2126" s="56" t="s">
        <v>344</v>
      </c>
      <c r="AJ2126" s="56">
        <v>14062</v>
      </c>
      <c r="AK2126" s="1">
        <v>42551</v>
      </c>
      <c r="AL2126" s="56" t="s">
        <v>688</v>
      </c>
      <c r="AM2126" s="56">
        <v>42888</v>
      </c>
      <c r="AN2126" s="56" t="s">
        <v>987</v>
      </c>
      <c r="AO2126" s="1">
        <v>42579</v>
      </c>
      <c r="AP2126" s="56" t="s">
        <v>353</v>
      </c>
      <c r="AQ2126" s="56">
        <v>78209</v>
      </c>
      <c r="AR2126" s="56">
        <v>0</v>
      </c>
      <c r="AS2126" s="56" t="s">
        <v>346</v>
      </c>
      <c r="BB2126" s="56" t="s">
        <v>339</v>
      </c>
      <c r="BC2126" s="56" t="s">
        <v>263</v>
      </c>
      <c r="BD2126" s="56" t="s">
        <v>349</v>
      </c>
      <c r="BE2126" s="56" t="s">
        <v>347</v>
      </c>
      <c r="BF2126" s="56" t="s">
        <v>334</v>
      </c>
      <c r="BG2126" s="56" t="s">
        <v>673</v>
      </c>
      <c r="BH2126" s="56">
        <v>0</v>
      </c>
      <c r="BI2126" s="56">
        <v>0</v>
      </c>
      <c r="BJ2126" s="56">
        <v>1</v>
      </c>
    </row>
    <row r="2127" spans="1:62" hidden="1" x14ac:dyDescent="0.3">
      <c r="A2127" s="56">
        <v>49225833</v>
      </c>
      <c r="B2127" s="86">
        <v>599800</v>
      </c>
      <c r="C2127" s="1">
        <v>42893</v>
      </c>
      <c r="D2127" s="56" t="s">
        <v>668</v>
      </c>
      <c r="E2127" s="56" t="s">
        <v>669</v>
      </c>
      <c r="F2127" s="56" t="s">
        <v>334</v>
      </c>
      <c r="G2127" s="56" t="s">
        <v>335</v>
      </c>
      <c r="H2127" s="56" t="s">
        <v>336</v>
      </c>
      <c r="I2127" s="56" t="s">
        <v>670</v>
      </c>
      <c r="K2127" s="56" t="s">
        <v>337</v>
      </c>
      <c r="L2127" s="56" t="s">
        <v>671</v>
      </c>
      <c r="M2127" s="56" t="s">
        <v>1046</v>
      </c>
      <c r="N2127" s="56" t="s">
        <v>1043</v>
      </c>
      <c r="O2127" s="56" t="s">
        <v>546</v>
      </c>
      <c r="P2127" s="1" t="s">
        <v>110</v>
      </c>
      <c r="Q2127" s="56" t="s">
        <v>676</v>
      </c>
      <c r="R2127" s="56" t="s">
        <v>339</v>
      </c>
      <c r="S2127" s="56">
        <v>209404</v>
      </c>
      <c r="T2127" s="1" t="s">
        <v>680</v>
      </c>
      <c r="U2127" s="56">
        <v>42005</v>
      </c>
      <c r="V2127" s="56">
        <v>43465</v>
      </c>
      <c r="W2127" s="56">
        <v>42125</v>
      </c>
      <c r="X2127" s="56">
        <v>43465</v>
      </c>
      <c r="Y2127" s="56" t="s">
        <v>356</v>
      </c>
      <c r="Z2127" s="56" t="s">
        <v>341</v>
      </c>
      <c r="AA2127" s="56" t="s">
        <v>347</v>
      </c>
      <c r="AB2127" s="56" t="s">
        <v>343</v>
      </c>
      <c r="AC2127" s="56" t="s">
        <v>342</v>
      </c>
      <c r="AD2127" s="56" t="s">
        <v>342</v>
      </c>
      <c r="AE2127" s="56" t="s">
        <v>334</v>
      </c>
      <c r="AF2127" s="56" t="s">
        <v>292</v>
      </c>
      <c r="AG2127" s="56">
        <v>2018</v>
      </c>
      <c r="AH2127" s="56" t="s">
        <v>80</v>
      </c>
      <c r="AI2127" s="56" t="s">
        <v>348</v>
      </c>
      <c r="AJ2127" s="56">
        <v>46478</v>
      </c>
      <c r="AM2127" s="56">
        <v>42888</v>
      </c>
      <c r="AN2127" s="56" t="s">
        <v>987</v>
      </c>
      <c r="AO2127" s="1">
        <v>41974</v>
      </c>
      <c r="AP2127" s="56" t="s">
        <v>391</v>
      </c>
      <c r="AQ2127" s="56">
        <v>78209</v>
      </c>
      <c r="AR2127" s="56">
        <v>0</v>
      </c>
      <c r="AS2127" s="56" t="s">
        <v>346</v>
      </c>
      <c r="BB2127" s="56" t="s">
        <v>339</v>
      </c>
      <c r="BC2127" s="56" t="s">
        <v>263</v>
      </c>
      <c r="BD2127" s="56" t="s">
        <v>349</v>
      </c>
      <c r="BE2127" s="56" t="s">
        <v>347</v>
      </c>
      <c r="BF2127" s="56" t="s">
        <v>334</v>
      </c>
      <c r="BG2127" s="56" t="s">
        <v>673</v>
      </c>
      <c r="BH2127" s="56">
        <v>0</v>
      </c>
      <c r="BI2127" s="56">
        <v>0</v>
      </c>
      <c r="BJ2127" s="56">
        <v>1</v>
      </c>
    </row>
    <row r="2128" spans="1:62" hidden="1" x14ac:dyDescent="0.3">
      <c r="A2128" s="56">
        <v>49225831</v>
      </c>
      <c r="B2128" s="86">
        <v>599800</v>
      </c>
      <c r="C2128" s="1">
        <v>42893</v>
      </c>
      <c r="D2128" s="56" t="s">
        <v>668</v>
      </c>
      <c r="E2128" s="56" t="s">
        <v>669</v>
      </c>
      <c r="F2128" s="56" t="s">
        <v>334</v>
      </c>
      <c r="G2128" s="56" t="s">
        <v>335</v>
      </c>
      <c r="H2128" s="56" t="s">
        <v>336</v>
      </c>
      <c r="I2128" s="56" t="s">
        <v>670</v>
      </c>
      <c r="K2128" s="56" t="s">
        <v>337</v>
      </c>
      <c r="L2128" s="56" t="s">
        <v>671</v>
      </c>
      <c r="M2128" s="56" t="s">
        <v>1046</v>
      </c>
      <c r="N2128" s="56" t="s">
        <v>1043</v>
      </c>
      <c r="O2128" s="56" t="s">
        <v>546</v>
      </c>
      <c r="P2128" s="1" t="s">
        <v>110</v>
      </c>
      <c r="Q2128" s="56" t="s">
        <v>676</v>
      </c>
      <c r="R2128" s="56" t="s">
        <v>339</v>
      </c>
      <c r="S2128" s="56">
        <v>209404</v>
      </c>
      <c r="T2128" s="1" t="s">
        <v>680</v>
      </c>
      <c r="U2128" s="56">
        <v>42005</v>
      </c>
      <c r="V2128" s="56">
        <v>43465</v>
      </c>
      <c r="W2128" s="56">
        <v>42125</v>
      </c>
      <c r="X2128" s="56">
        <v>43465</v>
      </c>
      <c r="Y2128" s="56" t="s">
        <v>356</v>
      </c>
      <c r="Z2128" s="56" t="s">
        <v>341</v>
      </c>
      <c r="AA2128" s="56" t="s">
        <v>347</v>
      </c>
      <c r="AB2128" s="56" t="s">
        <v>343</v>
      </c>
      <c r="AC2128" s="56" t="s">
        <v>342</v>
      </c>
      <c r="AD2128" s="56" t="s">
        <v>342</v>
      </c>
      <c r="AE2128" s="56" t="s">
        <v>334</v>
      </c>
      <c r="AF2128" s="56" t="s">
        <v>292</v>
      </c>
      <c r="AG2128" s="56">
        <v>2016</v>
      </c>
      <c r="AH2128" s="56" t="s">
        <v>80</v>
      </c>
      <c r="AI2128" s="56" t="s">
        <v>348</v>
      </c>
      <c r="AJ2128" s="56">
        <v>14909</v>
      </c>
      <c r="AM2128" s="56">
        <v>42888</v>
      </c>
      <c r="AN2128" s="56" t="s">
        <v>987</v>
      </c>
      <c r="AO2128" s="1">
        <v>41974</v>
      </c>
      <c r="AP2128" s="56" t="s">
        <v>391</v>
      </c>
      <c r="AQ2128" s="56">
        <v>78209</v>
      </c>
      <c r="AR2128" s="56">
        <v>0</v>
      </c>
      <c r="AS2128" s="56" t="s">
        <v>346</v>
      </c>
      <c r="BB2128" s="56" t="s">
        <v>339</v>
      </c>
      <c r="BC2128" s="56" t="s">
        <v>263</v>
      </c>
      <c r="BD2128" s="56" t="s">
        <v>349</v>
      </c>
      <c r="BE2128" s="56" t="s">
        <v>347</v>
      </c>
      <c r="BF2128" s="56" t="s">
        <v>334</v>
      </c>
      <c r="BG2128" s="56" t="s">
        <v>673</v>
      </c>
      <c r="BH2128" s="56">
        <v>0</v>
      </c>
      <c r="BI2128" s="56">
        <v>0</v>
      </c>
      <c r="BJ2128" s="56">
        <v>1</v>
      </c>
    </row>
    <row r="2129" spans="1:62" hidden="1" x14ac:dyDescent="0.3">
      <c r="A2129" s="56">
        <v>49225832</v>
      </c>
      <c r="B2129" s="86">
        <v>599800</v>
      </c>
      <c r="C2129" s="1">
        <v>42893</v>
      </c>
      <c r="D2129" s="56" t="s">
        <v>668</v>
      </c>
      <c r="E2129" s="56" t="s">
        <v>669</v>
      </c>
      <c r="F2129" s="56" t="s">
        <v>334</v>
      </c>
      <c r="G2129" s="56" t="s">
        <v>335</v>
      </c>
      <c r="H2129" s="56" t="s">
        <v>336</v>
      </c>
      <c r="I2129" s="56" t="s">
        <v>670</v>
      </c>
      <c r="K2129" s="56" t="s">
        <v>337</v>
      </c>
      <c r="L2129" s="56" t="s">
        <v>671</v>
      </c>
      <c r="M2129" s="56" t="s">
        <v>1046</v>
      </c>
      <c r="N2129" s="56" t="s">
        <v>1043</v>
      </c>
      <c r="O2129" s="56" t="s">
        <v>546</v>
      </c>
      <c r="P2129" s="1" t="s">
        <v>110</v>
      </c>
      <c r="Q2129" s="56" t="s">
        <v>676</v>
      </c>
      <c r="R2129" s="56" t="s">
        <v>339</v>
      </c>
      <c r="S2129" s="56">
        <v>209404</v>
      </c>
      <c r="T2129" s="1" t="s">
        <v>680</v>
      </c>
      <c r="U2129" s="56">
        <v>42005</v>
      </c>
      <c r="V2129" s="56">
        <v>43465</v>
      </c>
      <c r="W2129" s="56">
        <v>42125</v>
      </c>
      <c r="X2129" s="56">
        <v>43465</v>
      </c>
      <c r="Y2129" s="56" t="s">
        <v>356</v>
      </c>
      <c r="Z2129" s="56" t="s">
        <v>341</v>
      </c>
      <c r="AA2129" s="56" t="s">
        <v>347</v>
      </c>
      <c r="AB2129" s="56" t="s">
        <v>343</v>
      </c>
      <c r="AC2129" s="56" t="s">
        <v>342</v>
      </c>
      <c r="AD2129" s="56" t="s">
        <v>342</v>
      </c>
      <c r="AE2129" s="56" t="s">
        <v>334</v>
      </c>
      <c r="AF2129" s="56" t="s">
        <v>292</v>
      </c>
      <c r="AG2129" s="56">
        <v>2017</v>
      </c>
      <c r="AH2129" s="56" t="s">
        <v>80</v>
      </c>
      <c r="AI2129" s="56" t="s">
        <v>348</v>
      </c>
      <c r="AJ2129" s="56">
        <v>23688</v>
      </c>
      <c r="AM2129" s="56">
        <v>42888</v>
      </c>
      <c r="AN2129" s="56" t="s">
        <v>987</v>
      </c>
      <c r="AO2129" s="1">
        <v>41974</v>
      </c>
      <c r="AP2129" s="56" t="s">
        <v>391</v>
      </c>
      <c r="AQ2129" s="56">
        <v>78209</v>
      </c>
      <c r="AR2129" s="56">
        <v>0</v>
      </c>
      <c r="AS2129" s="56" t="s">
        <v>346</v>
      </c>
      <c r="BB2129" s="56" t="s">
        <v>339</v>
      </c>
      <c r="BC2129" s="56" t="s">
        <v>263</v>
      </c>
      <c r="BD2129" s="56" t="s">
        <v>349</v>
      </c>
      <c r="BE2129" s="56" t="s">
        <v>347</v>
      </c>
      <c r="BF2129" s="56" t="s">
        <v>334</v>
      </c>
      <c r="BG2129" s="56" t="s">
        <v>673</v>
      </c>
      <c r="BH2129" s="56">
        <v>0</v>
      </c>
      <c r="BI2129" s="56">
        <v>0</v>
      </c>
      <c r="BJ2129" s="56">
        <v>1</v>
      </c>
    </row>
    <row r="2130" spans="1:62" hidden="1" x14ac:dyDescent="0.3">
      <c r="A2130" s="56">
        <v>49225920</v>
      </c>
      <c r="B2130" s="86">
        <v>599800</v>
      </c>
      <c r="C2130" s="1">
        <v>42893</v>
      </c>
      <c r="D2130" s="56" t="s">
        <v>668</v>
      </c>
      <c r="E2130" s="56" t="s">
        <v>669</v>
      </c>
      <c r="F2130" s="56" t="s">
        <v>334</v>
      </c>
      <c r="G2130" s="56" t="s">
        <v>335</v>
      </c>
      <c r="H2130" s="56" t="s">
        <v>336</v>
      </c>
      <c r="I2130" s="56" t="s">
        <v>670</v>
      </c>
      <c r="K2130" s="56" t="s">
        <v>337</v>
      </c>
      <c r="L2130" s="56" t="s">
        <v>671</v>
      </c>
      <c r="M2130" s="56" t="s">
        <v>1046</v>
      </c>
      <c r="N2130" s="56" t="s">
        <v>1043</v>
      </c>
      <c r="O2130" s="56" t="s">
        <v>546</v>
      </c>
      <c r="P2130" s="1" t="s">
        <v>110</v>
      </c>
      <c r="Q2130" s="56" t="s">
        <v>672</v>
      </c>
      <c r="R2130" s="56" t="s">
        <v>339</v>
      </c>
      <c r="S2130" s="56">
        <v>209420</v>
      </c>
      <c r="T2130" s="1" t="s">
        <v>700</v>
      </c>
      <c r="U2130" s="56">
        <v>42005</v>
      </c>
      <c r="V2130" s="56">
        <v>43465</v>
      </c>
      <c r="W2130" s="56">
        <v>42005</v>
      </c>
      <c r="X2130" s="56">
        <v>43465</v>
      </c>
      <c r="Y2130" s="56" t="s">
        <v>356</v>
      </c>
      <c r="Z2130" s="56" t="s">
        <v>382</v>
      </c>
      <c r="AA2130" s="56" t="s">
        <v>347</v>
      </c>
      <c r="AB2130" s="56" t="s">
        <v>343</v>
      </c>
      <c r="AC2130" s="56" t="s">
        <v>342</v>
      </c>
      <c r="AD2130" s="56" t="s">
        <v>342</v>
      </c>
      <c r="AE2130" s="56" t="s">
        <v>334</v>
      </c>
      <c r="AF2130" s="56" t="s">
        <v>291</v>
      </c>
      <c r="AG2130" s="56">
        <v>2015</v>
      </c>
      <c r="AH2130" s="56" t="s">
        <v>80</v>
      </c>
      <c r="AI2130" s="56" t="s">
        <v>344</v>
      </c>
      <c r="AJ2130" s="56">
        <v>4.55</v>
      </c>
      <c r="AK2130" s="1">
        <v>42185</v>
      </c>
      <c r="AL2130" s="56" t="s">
        <v>704</v>
      </c>
      <c r="AM2130" s="56">
        <v>42758</v>
      </c>
      <c r="AN2130" s="56" t="s">
        <v>353</v>
      </c>
      <c r="AO2130" s="1">
        <v>42223</v>
      </c>
      <c r="AP2130" s="56" t="s">
        <v>391</v>
      </c>
      <c r="AQ2130" s="56">
        <v>78211</v>
      </c>
      <c r="AR2130" s="56">
        <v>0</v>
      </c>
      <c r="AS2130" s="56" t="s">
        <v>346</v>
      </c>
      <c r="BB2130" s="56" t="s">
        <v>339</v>
      </c>
      <c r="BC2130" s="56" t="s">
        <v>263</v>
      </c>
      <c r="BD2130" s="56" t="s">
        <v>349</v>
      </c>
      <c r="BE2130" s="56" t="s">
        <v>347</v>
      </c>
      <c r="BF2130" s="56" t="s">
        <v>334</v>
      </c>
      <c r="BG2130" s="56" t="s">
        <v>673</v>
      </c>
      <c r="BH2130" s="56">
        <v>0</v>
      </c>
      <c r="BI2130" s="56">
        <v>0</v>
      </c>
      <c r="BJ2130" s="56">
        <v>1</v>
      </c>
    </row>
    <row r="2131" spans="1:62" hidden="1" x14ac:dyDescent="0.3">
      <c r="A2131" s="56">
        <v>49225904</v>
      </c>
      <c r="B2131" s="86">
        <v>599800</v>
      </c>
      <c r="C2131" s="1">
        <v>42893</v>
      </c>
      <c r="D2131" s="56" t="s">
        <v>668</v>
      </c>
      <c r="E2131" s="56" t="s">
        <v>669</v>
      </c>
      <c r="F2131" s="56" t="s">
        <v>334</v>
      </c>
      <c r="G2131" s="56" t="s">
        <v>335</v>
      </c>
      <c r="H2131" s="56" t="s">
        <v>336</v>
      </c>
      <c r="I2131" s="56" t="s">
        <v>670</v>
      </c>
      <c r="K2131" s="56" t="s">
        <v>337</v>
      </c>
      <c r="L2131" s="56" t="s">
        <v>671</v>
      </c>
      <c r="M2131" s="56" t="s">
        <v>1046</v>
      </c>
      <c r="N2131" s="56" t="s">
        <v>1043</v>
      </c>
      <c r="O2131" s="56" t="s">
        <v>546</v>
      </c>
      <c r="P2131" s="1" t="s">
        <v>110</v>
      </c>
      <c r="Q2131" s="56" t="s">
        <v>672</v>
      </c>
      <c r="R2131" s="56" t="s">
        <v>339</v>
      </c>
      <c r="S2131" s="56">
        <v>206744</v>
      </c>
      <c r="T2131" s="1" t="s">
        <v>701</v>
      </c>
      <c r="U2131" s="56">
        <v>42005</v>
      </c>
      <c r="V2131" s="56">
        <v>43465</v>
      </c>
      <c r="W2131" s="56">
        <v>42125</v>
      </c>
      <c r="X2131" s="56">
        <v>43465</v>
      </c>
      <c r="Y2131" s="56" t="s">
        <v>340</v>
      </c>
      <c r="Z2131" s="56" t="s">
        <v>341</v>
      </c>
      <c r="AA2131" s="56" t="s">
        <v>347</v>
      </c>
      <c r="AB2131" s="56" t="s">
        <v>343</v>
      </c>
      <c r="AC2131" s="56" t="s">
        <v>342</v>
      </c>
      <c r="AD2131" s="56" t="s">
        <v>342</v>
      </c>
      <c r="AE2131" s="56" t="s">
        <v>334</v>
      </c>
      <c r="AF2131" s="56" t="s">
        <v>292</v>
      </c>
      <c r="AG2131" s="56">
        <v>2018</v>
      </c>
      <c r="AH2131" s="56" t="s">
        <v>80</v>
      </c>
      <c r="AI2131" s="56" t="s">
        <v>348</v>
      </c>
      <c r="AJ2131" s="56">
        <v>7</v>
      </c>
      <c r="AM2131" s="56">
        <v>42888</v>
      </c>
      <c r="AN2131" s="56" t="s">
        <v>987</v>
      </c>
      <c r="AO2131" s="1">
        <v>41948</v>
      </c>
      <c r="AP2131" s="56" t="s">
        <v>391</v>
      </c>
      <c r="AQ2131" s="56">
        <v>77903</v>
      </c>
      <c r="AR2131" s="56">
        <v>0</v>
      </c>
      <c r="AS2131" s="56" t="s">
        <v>346</v>
      </c>
      <c r="BB2131" s="56" t="s">
        <v>339</v>
      </c>
      <c r="BC2131" s="56" t="s">
        <v>263</v>
      </c>
      <c r="BD2131" s="56" t="s">
        <v>349</v>
      </c>
      <c r="BE2131" s="56" t="s">
        <v>347</v>
      </c>
      <c r="BF2131" s="56" t="s">
        <v>334</v>
      </c>
      <c r="BG2131" s="56" t="s">
        <v>673</v>
      </c>
      <c r="BH2131" s="56">
        <v>0</v>
      </c>
      <c r="BI2131" s="56">
        <v>0</v>
      </c>
      <c r="BJ2131" s="56">
        <v>1</v>
      </c>
    </row>
    <row r="2132" spans="1:62" hidden="1" x14ac:dyDescent="0.3">
      <c r="A2132" s="56">
        <v>49225838</v>
      </c>
      <c r="B2132" s="86">
        <v>599800</v>
      </c>
      <c r="C2132" s="1">
        <v>42893</v>
      </c>
      <c r="D2132" s="56" t="s">
        <v>668</v>
      </c>
      <c r="E2132" s="56" t="s">
        <v>669</v>
      </c>
      <c r="F2132" s="56" t="s">
        <v>334</v>
      </c>
      <c r="G2132" s="56" t="s">
        <v>335</v>
      </c>
      <c r="H2132" s="56" t="s">
        <v>336</v>
      </c>
      <c r="I2132" s="56" t="s">
        <v>670</v>
      </c>
      <c r="K2132" s="56" t="s">
        <v>337</v>
      </c>
      <c r="L2132" s="56" t="s">
        <v>671</v>
      </c>
      <c r="M2132" s="56" t="s">
        <v>1046</v>
      </c>
      <c r="N2132" s="56" t="s">
        <v>1043</v>
      </c>
      <c r="O2132" s="56" t="s">
        <v>546</v>
      </c>
      <c r="P2132" s="1" t="s">
        <v>110</v>
      </c>
      <c r="Q2132" s="56" t="s">
        <v>676</v>
      </c>
      <c r="R2132" s="56" t="s">
        <v>339</v>
      </c>
      <c r="S2132" s="56">
        <v>209421</v>
      </c>
      <c r="T2132" s="1" t="s">
        <v>677</v>
      </c>
      <c r="U2132" s="56">
        <v>42005</v>
      </c>
      <c r="V2132" s="56">
        <v>43465</v>
      </c>
      <c r="W2132" s="56">
        <v>42125</v>
      </c>
      <c r="X2132" s="56">
        <v>43465</v>
      </c>
      <c r="Y2132" s="56" t="s">
        <v>356</v>
      </c>
      <c r="Z2132" s="56" t="s">
        <v>367</v>
      </c>
      <c r="AA2132" s="56" t="s">
        <v>347</v>
      </c>
      <c r="AB2132" s="56" t="s">
        <v>343</v>
      </c>
      <c r="AC2132" s="56" t="s">
        <v>342</v>
      </c>
      <c r="AD2132" s="56" t="s">
        <v>347</v>
      </c>
      <c r="AE2132" s="56" t="s">
        <v>334</v>
      </c>
      <c r="AF2132" s="56" t="s">
        <v>292</v>
      </c>
      <c r="AG2132" s="56">
        <v>2016</v>
      </c>
      <c r="AH2132" s="56" t="s">
        <v>80</v>
      </c>
      <c r="AI2132" s="56" t="s">
        <v>348</v>
      </c>
      <c r="AJ2132" s="56">
        <v>3434400</v>
      </c>
      <c r="AM2132" s="56">
        <v>42888</v>
      </c>
      <c r="AN2132" s="56" t="s">
        <v>987</v>
      </c>
      <c r="AO2132" s="1">
        <v>41974</v>
      </c>
      <c r="AP2132" s="56" t="s">
        <v>391</v>
      </c>
      <c r="AQ2132" s="56">
        <v>78212</v>
      </c>
      <c r="AR2132" s="56">
        <v>0</v>
      </c>
      <c r="AS2132" s="56" t="s">
        <v>346</v>
      </c>
      <c r="BB2132" s="56" t="s">
        <v>339</v>
      </c>
      <c r="BC2132" s="56" t="s">
        <v>263</v>
      </c>
      <c r="BD2132" s="56" t="s">
        <v>349</v>
      </c>
      <c r="BE2132" s="56" t="s">
        <v>347</v>
      </c>
      <c r="BF2132" s="56" t="s">
        <v>334</v>
      </c>
      <c r="BG2132" s="56" t="s">
        <v>673</v>
      </c>
      <c r="BH2132" s="56">
        <v>0</v>
      </c>
      <c r="BI2132" s="56">
        <v>0</v>
      </c>
      <c r="BJ2132" s="56">
        <v>1</v>
      </c>
    </row>
    <row r="2133" spans="1:62" hidden="1" x14ac:dyDescent="0.3">
      <c r="A2133" s="56">
        <v>49225836</v>
      </c>
      <c r="B2133" s="86">
        <v>599800</v>
      </c>
      <c r="C2133" s="1">
        <v>42893</v>
      </c>
      <c r="D2133" s="56" t="s">
        <v>668</v>
      </c>
      <c r="E2133" s="56" t="s">
        <v>669</v>
      </c>
      <c r="F2133" s="56" t="s">
        <v>334</v>
      </c>
      <c r="G2133" s="56" t="s">
        <v>335</v>
      </c>
      <c r="H2133" s="56" t="s">
        <v>336</v>
      </c>
      <c r="I2133" s="56" t="s">
        <v>670</v>
      </c>
      <c r="K2133" s="56" t="s">
        <v>337</v>
      </c>
      <c r="L2133" s="56" t="s">
        <v>671</v>
      </c>
      <c r="M2133" s="56" t="s">
        <v>1046</v>
      </c>
      <c r="N2133" s="56" t="s">
        <v>1043</v>
      </c>
      <c r="O2133" s="56" t="s">
        <v>546</v>
      </c>
      <c r="P2133" s="1" t="s">
        <v>110</v>
      </c>
      <c r="Q2133" s="56" t="s">
        <v>676</v>
      </c>
      <c r="R2133" s="56" t="s">
        <v>339</v>
      </c>
      <c r="S2133" s="56">
        <v>209421</v>
      </c>
      <c r="T2133" s="1" t="s">
        <v>677</v>
      </c>
      <c r="U2133" s="56">
        <v>42005</v>
      </c>
      <c r="V2133" s="56">
        <v>43465</v>
      </c>
      <c r="W2133" s="56">
        <v>42125</v>
      </c>
      <c r="X2133" s="56">
        <v>43465</v>
      </c>
      <c r="Y2133" s="56" t="s">
        <v>356</v>
      </c>
      <c r="Z2133" s="56" t="s">
        <v>367</v>
      </c>
      <c r="AA2133" s="56" t="s">
        <v>347</v>
      </c>
      <c r="AB2133" s="56" t="s">
        <v>343</v>
      </c>
      <c r="AC2133" s="56" t="s">
        <v>342</v>
      </c>
      <c r="AD2133" s="56" t="s">
        <v>347</v>
      </c>
      <c r="AE2133" s="56" t="s">
        <v>334</v>
      </c>
      <c r="AF2133" s="56" t="s">
        <v>291</v>
      </c>
      <c r="AG2133" s="56">
        <v>2016</v>
      </c>
      <c r="AH2133" s="56" t="s">
        <v>80</v>
      </c>
      <c r="AI2133" s="56" t="s">
        <v>348</v>
      </c>
      <c r="AJ2133" s="56">
        <v>2249779</v>
      </c>
      <c r="AK2133" s="1">
        <v>42369</v>
      </c>
      <c r="AL2133" s="56" t="s">
        <v>695</v>
      </c>
      <c r="AM2133" s="56">
        <v>42888</v>
      </c>
      <c r="AN2133" s="56" t="s">
        <v>987</v>
      </c>
      <c r="AO2133" s="1">
        <v>42395</v>
      </c>
      <c r="AP2133" s="56" t="s">
        <v>364</v>
      </c>
      <c r="AQ2133" s="56">
        <v>78212</v>
      </c>
      <c r="AR2133" s="56">
        <v>0</v>
      </c>
      <c r="AS2133" s="56" t="s">
        <v>346</v>
      </c>
      <c r="BB2133" s="56" t="s">
        <v>339</v>
      </c>
      <c r="BC2133" s="56" t="s">
        <v>263</v>
      </c>
      <c r="BD2133" s="56" t="s">
        <v>349</v>
      </c>
      <c r="BE2133" s="56" t="s">
        <v>347</v>
      </c>
      <c r="BF2133" s="56" t="s">
        <v>334</v>
      </c>
      <c r="BG2133" s="56" t="s">
        <v>673</v>
      </c>
      <c r="BH2133" s="56">
        <v>0</v>
      </c>
      <c r="BI2133" s="56">
        <v>0</v>
      </c>
      <c r="BJ2133" s="56">
        <v>1</v>
      </c>
    </row>
    <row r="2134" spans="1:62" hidden="1" x14ac:dyDescent="0.3">
      <c r="A2134" s="56">
        <v>49225837</v>
      </c>
      <c r="B2134" s="86">
        <v>599800</v>
      </c>
      <c r="C2134" s="1">
        <v>42893</v>
      </c>
      <c r="D2134" s="56" t="s">
        <v>668</v>
      </c>
      <c r="E2134" s="56" t="s">
        <v>669</v>
      </c>
      <c r="F2134" s="56" t="s">
        <v>334</v>
      </c>
      <c r="G2134" s="56" t="s">
        <v>335</v>
      </c>
      <c r="H2134" s="56" t="s">
        <v>336</v>
      </c>
      <c r="I2134" s="56" t="s">
        <v>670</v>
      </c>
      <c r="K2134" s="56" t="s">
        <v>337</v>
      </c>
      <c r="L2134" s="56" t="s">
        <v>671</v>
      </c>
      <c r="M2134" s="56" t="s">
        <v>1046</v>
      </c>
      <c r="N2134" s="56" t="s">
        <v>1043</v>
      </c>
      <c r="O2134" s="56" t="s">
        <v>546</v>
      </c>
      <c r="P2134" s="1" t="s">
        <v>110</v>
      </c>
      <c r="Q2134" s="56" t="s">
        <v>676</v>
      </c>
      <c r="R2134" s="56" t="s">
        <v>339</v>
      </c>
      <c r="S2134" s="56">
        <v>209421</v>
      </c>
      <c r="T2134" s="1" t="s">
        <v>677</v>
      </c>
      <c r="U2134" s="56">
        <v>42005</v>
      </c>
      <c r="V2134" s="56">
        <v>43465</v>
      </c>
      <c r="W2134" s="56">
        <v>42125</v>
      </c>
      <c r="X2134" s="56">
        <v>43465</v>
      </c>
      <c r="Y2134" s="56" t="s">
        <v>356</v>
      </c>
      <c r="Z2134" s="56" t="s">
        <v>367</v>
      </c>
      <c r="AA2134" s="56" t="s">
        <v>347</v>
      </c>
      <c r="AB2134" s="56" t="s">
        <v>343</v>
      </c>
      <c r="AC2134" s="56" t="s">
        <v>342</v>
      </c>
      <c r="AD2134" s="56" t="s">
        <v>347</v>
      </c>
      <c r="AE2134" s="56" t="s">
        <v>334</v>
      </c>
      <c r="AF2134" s="56" t="s">
        <v>291</v>
      </c>
      <c r="AG2134" s="56">
        <v>2016</v>
      </c>
      <c r="AH2134" s="56" t="s">
        <v>80</v>
      </c>
      <c r="AI2134" s="56" t="s">
        <v>344</v>
      </c>
      <c r="AJ2134" s="56">
        <v>2745875</v>
      </c>
      <c r="AK2134" s="1">
        <v>42551</v>
      </c>
      <c r="AL2134" s="56" t="s">
        <v>679</v>
      </c>
      <c r="AM2134" s="56">
        <v>42888</v>
      </c>
      <c r="AN2134" s="56" t="s">
        <v>987</v>
      </c>
      <c r="AO2134" s="1">
        <v>42579</v>
      </c>
      <c r="AP2134" s="56" t="s">
        <v>353</v>
      </c>
      <c r="AQ2134" s="56">
        <v>78212</v>
      </c>
      <c r="AR2134" s="56">
        <v>0</v>
      </c>
      <c r="AS2134" s="56" t="s">
        <v>346</v>
      </c>
      <c r="BB2134" s="56" t="s">
        <v>339</v>
      </c>
      <c r="BC2134" s="56" t="s">
        <v>263</v>
      </c>
      <c r="BD2134" s="56" t="s">
        <v>349</v>
      </c>
      <c r="BE2134" s="56" t="s">
        <v>347</v>
      </c>
      <c r="BF2134" s="56" t="s">
        <v>334</v>
      </c>
      <c r="BG2134" s="56" t="s">
        <v>673</v>
      </c>
      <c r="BH2134" s="56">
        <v>0</v>
      </c>
      <c r="BI2134" s="56">
        <v>0</v>
      </c>
      <c r="BJ2134" s="56">
        <v>1</v>
      </c>
    </row>
    <row r="2135" spans="1:62" hidden="1" x14ac:dyDescent="0.3">
      <c r="A2135" s="56">
        <v>49225902</v>
      </c>
      <c r="B2135" s="86">
        <v>599800</v>
      </c>
      <c r="C2135" s="1">
        <v>42893</v>
      </c>
      <c r="D2135" s="56" t="s">
        <v>668</v>
      </c>
      <c r="E2135" s="56" t="s">
        <v>669</v>
      </c>
      <c r="F2135" s="56" t="s">
        <v>334</v>
      </c>
      <c r="G2135" s="56" t="s">
        <v>335</v>
      </c>
      <c r="H2135" s="56" t="s">
        <v>336</v>
      </c>
      <c r="I2135" s="56" t="s">
        <v>670</v>
      </c>
      <c r="K2135" s="56" t="s">
        <v>337</v>
      </c>
      <c r="L2135" s="56" t="s">
        <v>671</v>
      </c>
      <c r="M2135" s="56" t="s">
        <v>1046</v>
      </c>
      <c r="N2135" s="56" t="s">
        <v>1043</v>
      </c>
      <c r="O2135" s="56" t="s">
        <v>546</v>
      </c>
      <c r="P2135" s="1" t="s">
        <v>110</v>
      </c>
      <c r="Q2135" s="56" t="s">
        <v>672</v>
      </c>
      <c r="R2135" s="56" t="s">
        <v>339</v>
      </c>
      <c r="S2135" s="56">
        <v>206744</v>
      </c>
      <c r="T2135" s="1" t="s">
        <v>701</v>
      </c>
      <c r="U2135" s="56">
        <v>42005</v>
      </c>
      <c r="V2135" s="56">
        <v>43465</v>
      </c>
      <c r="W2135" s="56">
        <v>42125</v>
      </c>
      <c r="X2135" s="56">
        <v>43465</v>
      </c>
      <c r="Y2135" s="56" t="s">
        <v>340</v>
      </c>
      <c r="Z2135" s="56" t="s">
        <v>341</v>
      </c>
      <c r="AA2135" s="56" t="s">
        <v>347</v>
      </c>
      <c r="AB2135" s="56" t="s">
        <v>343</v>
      </c>
      <c r="AC2135" s="56" t="s">
        <v>342</v>
      </c>
      <c r="AD2135" s="56" t="s">
        <v>342</v>
      </c>
      <c r="AE2135" s="56" t="s">
        <v>334</v>
      </c>
      <c r="AF2135" s="56" t="s">
        <v>292</v>
      </c>
      <c r="AG2135" s="56">
        <v>2016</v>
      </c>
      <c r="AH2135" s="56" t="s">
        <v>80</v>
      </c>
      <c r="AI2135" s="56" t="s">
        <v>348</v>
      </c>
      <c r="AJ2135" s="56">
        <v>0</v>
      </c>
      <c r="AM2135" s="56">
        <v>42888</v>
      </c>
      <c r="AN2135" s="56" t="s">
        <v>987</v>
      </c>
      <c r="AO2135" s="1">
        <v>42411</v>
      </c>
      <c r="AP2135" s="56" t="s">
        <v>353</v>
      </c>
      <c r="AQ2135" s="56">
        <v>77903</v>
      </c>
      <c r="AR2135" s="56">
        <v>0</v>
      </c>
      <c r="AS2135" s="56" t="s">
        <v>346</v>
      </c>
      <c r="BB2135" s="56" t="s">
        <v>339</v>
      </c>
      <c r="BC2135" s="56" t="s">
        <v>263</v>
      </c>
      <c r="BD2135" s="56" t="s">
        <v>349</v>
      </c>
      <c r="BE2135" s="56" t="s">
        <v>347</v>
      </c>
      <c r="BF2135" s="56" t="s">
        <v>334</v>
      </c>
      <c r="BG2135" s="56" t="s">
        <v>673</v>
      </c>
      <c r="BH2135" s="56">
        <v>0</v>
      </c>
      <c r="BI2135" s="56">
        <v>0</v>
      </c>
      <c r="BJ2135" s="56">
        <v>1</v>
      </c>
    </row>
    <row r="2136" spans="1:62" hidden="1" x14ac:dyDescent="0.3">
      <c r="A2136" s="56">
        <v>49225899</v>
      </c>
      <c r="B2136" s="86">
        <v>599800</v>
      </c>
      <c r="C2136" s="1">
        <v>42893</v>
      </c>
      <c r="D2136" s="56" t="s">
        <v>668</v>
      </c>
      <c r="E2136" s="56" t="s">
        <v>669</v>
      </c>
      <c r="F2136" s="56" t="s">
        <v>334</v>
      </c>
      <c r="G2136" s="56" t="s">
        <v>335</v>
      </c>
      <c r="H2136" s="56" t="s">
        <v>336</v>
      </c>
      <c r="I2136" s="56" t="s">
        <v>670</v>
      </c>
      <c r="K2136" s="56" t="s">
        <v>337</v>
      </c>
      <c r="L2136" s="56" t="s">
        <v>671</v>
      </c>
      <c r="M2136" s="56" t="s">
        <v>1046</v>
      </c>
      <c r="N2136" s="56" t="s">
        <v>1043</v>
      </c>
      <c r="O2136" s="56" t="s">
        <v>546</v>
      </c>
      <c r="P2136" s="1" t="s">
        <v>110</v>
      </c>
      <c r="Q2136" s="56" t="s">
        <v>672</v>
      </c>
      <c r="R2136" s="56" t="s">
        <v>339</v>
      </c>
      <c r="S2136" s="56">
        <v>206744</v>
      </c>
      <c r="T2136" s="1" t="s">
        <v>701</v>
      </c>
      <c r="U2136" s="56">
        <v>42005</v>
      </c>
      <c r="V2136" s="56">
        <v>43465</v>
      </c>
      <c r="W2136" s="56">
        <v>42125</v>
      </c>
      <c r="X2136" s="56">
        <v>43465</v>
      </c>
      <c r="Y2136" s="56" t="s">
        <v>340</v>
      </c>
      <c r="Z2136" s="56" t="s">
        <v>341</v>
      </c>
      <c r="AA2136" s="56" t="s">
        <v>347</v>
      </c>
      <c r="AB2136" s="56" t="s">
        <v>343</v>
      </c>
      <c r="AC2136" s="56" t="s">
        <v>342</v>
      </c>
      <c r="AD2136" s="56" t="s">
        <v>342</v>
      </c>
      <c r="AE2136" s="56" t="s">
        <v>334</v>
      </c>
      <c r="AF2136" s="56" t="s">
        <v>291</v>
      </c>
      <c r="AG2136" s="56">
        <v>2016</v>
      </c>
      <c r="AH2136" s="56" t="s">
        <v>80</v>
      </c>
      <c r="AI2136" s="56" t="s">
        <v>348</v>
      </c>
      <c r="AJ2136" s="56">
        <v>0</v>
      </c>
      <c r="AK2136" s="1">
        <v>42369</v>
      </c>
      <c r="AL2136" s="56" t="s">
        <v>689</v>
      </c>
      <c r="AM2136" s="56">
        <v>42888</v>
      </c>
      <c r="AN2136" s="56" t="s">
        <v>987</v>
      </c>
      <c r="AO2136" s="1">
        <v>42388</v>
      </c>
      <c r="AP2136" s="56" t="s">
        <v>353</v>
      </c>
      <c r="AQ2136" s="56">
        <v>77903</v>
      </c>
      <c r="AR2136" s="56">
        <v>0</v>
      </c>
      <c r="AS2136" s="56" t="s">
        <v>346</v>
      </c>
      <c r="BB2136" s="56" t="s">
        <v>339</v>
      </c>
      <c r="BC2136" s="56" t="s">
        <v>263</v>
      </c>
      <c r="BD2136" s="56" t="s">
        <v>349</v>
      </c>
      <c r="BE2136" s="56" t="s">
        <v>347</v>
      </c>
      <c r="BF2136" s="56" t="s">
        <v>334</v>
      </c>
      <c r="BG2136" s="56" t="s">
        <v>673</v>
      </c>
      <c r="BH2136" s="56">
        <v>0</v>
      </c>
      <c r="BI2136" s="56">
        <v>0</v>
      </c>
      <c r="BJ2136" s="56">
        <v>1</v>
      </c>
    </row>
    <row r="2137" spans="1:62" hidden="1" x14ac:dyDescent="0.3">
      <c r="A2137" s="56">
        <v>49225900</v>
      </c>
      <c r="B2137" s="86">
        <v>599800</v>
      </c>
      <c r="C2137" s="1">
        <v>42893</v>
      </c>
      <c r="D2137" s="56" t="s">
        <v>668</v>
      </c>
      <c r="E2137" s="56" t="s">
        <v>669</v>
      </c>
      <c r="F2137" s="56" t="s">
        <v>334</v>
      </c>
      <c r="G2137" s="56" t="s">
        <v>335</v>
      </c>
      <c r="H2137" s="56" t="s">
        <v>336</v>
      </c>
      <c r="I2137" s="56" t="s">
        <v>670</v>
      </c>
      <c r="K2137" s="56" t="s">
        <v>337</v>
      </c>
      <c r="L2137" s="56" t="s">
        <v>671</v>
      </c>
      <c r="M2137" s="56" t="s">
        <v>1046</v>
      </c>
      <c r="N2137" s="56" t="s">
        <v>1043</v>
      </c>
      <c r="O2137" s="56" t="s">
        <v>546</v>
      </c>
      <c r="P2137" s="1" t="s">
        <v>110</v>
      </c>
      <c r="Q2137" s="56" t="s">
        <v>672</v>
      </c>
      <c r="R2137" s="56" t="s">
        <v>339</v>
      </c>
      <c r="S2137" s="56">
        <v>206744</v>
      </c>
      <c r="T2137" s="1" t="s">
        <v>701</v>
      </c>
      <c r="U2137" s="56">
        <v>42005</v>
      </c>
      <c r="V2137" s="56">
        <v>43465</v>
      </c>
      <c r="W2137" s="56">
        <v>42125</v>
      </c>
      <c r="X2137" s="56">
        <v>43465</v>
      </c>
      <c r="Y2137" s="56" t="s">
        <v>340</v>
      </c>
      <c r="Z2137" s="56" t="s">
        <v>341</v>
      </c>
      <c r="AA2137" s="56" t="s">
        <v>347</v>
      </c>
      <c r="AB2137" s="56" t="s">
        <v>343</v>
      </c>
      <c r="AC2137" s="56" t="s">
        <v>342</v>
      </c>
      <c r="AD2137" s="56" t="s">
        <v>342</v>
      </c>
      <c r="AE2137" s="56" t="s">
        <v>334</v>
      </c>
      <c r="AF2137" s="56" t="s">
        <v>291</v>
      </c>
      <c r="AG2137" s="56">
        <v>2016</v>
      </c>
      <c r="AH2137" s="56" t="s">
        <v>80</v>
      </c>
      <c r="AI2137" s="56" t="s">
        <v>344</v>
      </c>
      <c r="AJ2137" s="56">
        <v>0</v>
      </c>
      <c r="AK2137" s="1">
        <v>42551</v>
      </c>
      <c r="AL2137" s="56" t="s">
        <v>702</v>
      </c>
      <c r="AM2137" s="56">
        <v>42888</v>
      </c>
      <c r="AN2137" s="56" t="s">
        <v>987</v>
      </c>
      <c r="AO2137" s="1">
        <v>42579</v>
      </c>
      <c r="AP2137" s="56" t="s">
        <v>353</v>
      </c>
      <c r="AQ2137" s="56">
        <v>77903</v>
      </c>
      <c r="AR2137" s="56">
        <v>0</v>
      </c>
      <c r="AS2137" s="56" t="s">
        <v>346</v>
      </c>
      <c r="BB2137" s="56" t="s">
        <v>339</v>
      </c>
      <c r="BC2137" s="56" t="s">
        <v>263</v>
      </c>
      <c r="BD2137" s="56" t="s">
        <v>349</v>
      </c>
      <c r="BE2137" s="56" t="s">
        <v>347</v>
      </c>
      <c r="BF2137" s="56" t="s">
        <v>334</v>
      </c>
      <c r="BG2137" s="56" t="s">
        <v>673</v>
      </c>
      <c r="BH2137" s="56">
        <v>0</v>
      </c>
      <c r="BI2137" s="56">
        <v>0</v>
      </c>
      <c r="BJ2137" s="56">
        <v>1</v>
      </c>
    </row>
    <row r="2138" spans="1:62" hidden="1" x14ac:dyDescent="0.3">
      <c r="A2138" s="56">
        <v>49225918</v>
      </c>
      <c r="B2138" s="86">
        <v>599800</v>
      </c>
      <c r="C2138" s="1">
        <v>42893</v>
      </c>
      <c r="D2138" s="56" t="s">
        <v>668</v>
      </c>
      <c r="E2138" s="56" t="s">
        <v>669</v>
      </c>
      <c r="F2138" s="56" t="s">
        <v>334</v>
      </c>
      <c r="G2138" s="56" t="s">
        <v>335</v>
      </c>
      <c r="H2138" s="56" t="s">
        <v>336</v>
      </c>
      <c r="I2138" s="56" t="s">
        <v>670</v>
      </c>
      <c r="K2138" s="56" t="s">
        <v>337</v>
      </c>
      <c r="L2138" s="56" t="s">
        <v>671</v>
      </c>
      <c r="M2138" s="56" t="s">
        <v>1046</v>
      </c>
      <c r="N2138" s="56" t="s">
        <v>1043</v>
      </c>
      <c r="O2138" s="56" t="s">
        <v>546</v>
      </c>
      <c r="P2138" s="1" t="s">
        <v>110</v>
      </c>
      <c r="Q2138" s="56" t="s">
        <v>672</v>
      </c>
      <c r="R2138" s="56" t="s">
        <v>339</v>
      </c>
      <c r="S2138" s="56">
        <v>206534</v>
      </c>
      <c r="T2138" s="1" t="s">
        <v>381</v>
      </c>
      <c r="U2138" s="56">
        <v>42005</v>
      </c>
      <c r="V2138" s="56">
        <v>43465</v>
      </c>
      <c r="W2138" s="56">
        <v>42125</v>
      </c>
      <c r="X2138" s="56">
        <v>43465</v>
      </c>
      <c r="Y2138" s="56" t="s">
        <v>356</v>
      </c>
      <c r="Z2138" s="56" t="s">
        <v>382</v>
      </c>
      <c r="AA2138" s="56" t="s">
        <v>342</v>
      </c>
      <c r="AB2138" s="56" t="s">
        <v>343</v>
      </c>
      <c r="AC2138" s="56" t="s">
        <v>342</v>
      </c>
      <c r="AD2138" s="56" t="s">
        <v>342</v>
      </c>
      <c r="AE2138" s="56" t="s">
        <v>334</v>
      </c>
      <c r="AF2138" s="56" t="s">
        <v>292</v>
      </c>
      <c r="AG2138" s="56">
        <v>2019</v>
      </c>
      <c r="AH2138" s="56" t="s">
        <v>80</v>
      </c>
      <c r="AI2138" s="56" t="s">
        <v>348</v>
      </c>
      <c r="AJ2138" s="56">
        <v>5</v>
      </c>
      <c r="AM2138" s="56">
        <v>42758</v>
      </c>
      <c r="AN2138" s="56" t="s">
        <v>353</v>
      </c>
      <c r="AO2138" s="1">
        <v>41947</v>
      </c>
      <c r="AP2138" s="56" t="s">
        <v>391</v>
      </c>
      <c r="AQ2138" s="56">
        <v>49203</v>
      </c>
      <c r="AR2138" s="56">
        <v>0</v>
      </c>
      <c r="AS2138" s="56" t="s">
        <v>346</v>
      </c>
      <c r="BB2138" s="56" t="s">
        <v>339</v>
      </c>
      <c r="BC2138" s="56" t="s">
        <v>263</v>
      </c>
      <c r="BD2138" s="56" t="s">
        <v>349</v>
      </c>
      <c r="BE2138" s="56" t="s">
        <v>347</v>
      </c>
      <c r="BF2138" s="56" t="s">
        <v>334</v>
      </c>
      <c r="BG2138" s="56" t="s">
        <v>673</v>
      </c>
      <c r="BH2138" s="56">
        <v>0</v>
      </c>
      <c r="BI2138" s="56">
        <v>0</v>
      </c>
      <c r="BJ2138" s="56">
        <v>1</v>
      </c>
    </row>
    <row r="2139" spans="1:62" hidden="1" x14ac:dyDescent="0.3">
      <c r="A2139" s="56">
        <v>49225910</v>
      </c>
      <c r="B2139" s="86">
        <v>599800</v>
      </c>
      <c r="C2139" s="1">
        <v>42893</v>
      </c>
      <c r="D2139" s="56" t="s">
        <v>668</v>
      </c>
      <c r="E2139" s="56" t="s">
        <v>669</v>
      </c>
      <c r="F2139" s="56" t="s">
        <v>334</v>
      </c>
      <c r="G2139" s="56" t="s">
        <v>335</v>
      </c>
      <c r="H2139" s="56" t="s">
        <v>336</v>
      </c>
      <c r="I2139" s="56" t="s">
        <v>670</v>
      </c>
      <c r="K2139" s="56" t="s">
        <v>337</v>
      </c>
      <c r="L2139" s="56" t="s">
        <v>671</v>
      </c>
      <c r="M2139" s="56" t="s">
        <v>1046</v>
      </c>
      <c r="N2139" s="56" t="s">
        <v>1043</v>
      </c>
      <c r="O2139" s="56" t="s">
        <v>546</v>
      </c>
      <c r="P2139" s="1" t="s">
        <v>110</v>
      </c>
      <c r="Q2139" s="56" t="s">
        <v>672</v>
      </c>
      <c r="R2139" s="56" t="s">
        <v>339</v>
      </c>
      <c r="S2139" s="56">
        <v>206534</v>
      </c>
      <c r="T2139" s="1" t="s">
        <v>381</v>
      </c>
      <c r="U2139" s="56">
        <v>42005</v>
      </c>
      <c r="V2139" s="56">
        <v>43465</v>
      </c>
      <c r="W2139" s="56">
        <v>42125</v>
      </c>
      <c r="X2139" s="56">
        <v>43465</v>
      </c>
      <c r="Y2139" s="56" t="s">
        <v>356</v>
      </c>
      <c r="Z2139" s="56" t="s">
        <v>382</v>
      </c>
      <c r="AA2139" s="56" t="s">
        <v>342</v>
      </c>
      <c r="AB2139" s="56" t="s">
        <v>343</v>
      </c>
      <c r="AC2139" s="56" t="s">
        <v>342</v>
      </c>
      <c r="AD2139" s="56" t="s">
        <v>342</v>
      </c>
      <c r="AE2139" s="56" t="s">
        <v>334</v>
      </c>
      <c r="AF2139" s="56" t="s">
        <v>291</v>
      </c>
      <c r="AG2139" s="56">
        <v>2017</v>
      </c>
      <c r="AH2139" s="56" t="s">
        <v>80</v>
      </c>
      <c r="AI2139" s="56" t="s">
        <v>348</v>
      </c>
      <c r="AJ2139" s="56">
        <v>6</v>
      </c>
      <c r="AK2139" s="1">
        <v>42735</v>
      </c>
      <c r="AL2139" s="56" t="s">
        <v>961</v>
      </c>
      <c r="AM2139" s="56">
        <v>42758</v>
      </c>
      <c r="AN2139" s="56" t="s">
        <v>353</v>
      </c>
      <c r="AO2139" s="1">
        <v>42758</v>
      </c>
      <c r="AP2139" s="56" t="s">
        <v>353</v>
      </c>
      <c r="AQ2139" s="56">
        <v>49203</v>
      </c>
      <c r="AR2139" s="56">
        <v>0</v>
      </c>
      <c r="AS2139" s="56" t="s">
        <v>346</v>
      </c>
      <c r="BB2139" s="56" t="s">
        <v>339</v>
      </c>
      <c r="BC2139" s="56" t="s">
        <v>263</v>
      </c>
      <c r="BD2139" s="56" t="s">
        <v>349</v>
      </c>
      <c r="BE2139" s="56" t="s">
        <v>347</v>
      </c>
      <c r="BF2139" s="56" t="s">
        <v>334</v>
      </c>
      <c r="BG2139" s="56" t="s">
        <v>673</v>
      </c>
      <c r="BH2139" s="56">
        <v>0</v>
      </c>
      <c r="BI2139" s="56">
        <v>0</v>
      </c>
      <c r="BJ2139" s="56">
        <v>1</v>
      </c>
    </row>
    <row r="2140" spans="1:62" hidden="1" x14ac:dyDescent="0.3">
      <c r="A2140" s="56">
        <v>49225906</v>
      </c>
      <c r="B2140" s="86">
        <v>599800</v>
      </c>
      <c r="C2140" s="1">
        <v>42893</v>
      </c>
      <c r="D2140" s="56" t="s">
        <v>668</v>
      </c>
      <c r="E2140" s="56" t="s">
        <v>669</v>
      </c>
      <c r="F2140" s="56" t="s">
        <v>334</v>
      </c>
      <c r="G2140" s="56" t="s">
        <v>335</v>
      </c>
      <c r="H2140" s="56" t="s">
        <v>336</v>
      </c>
      <c r="I2140" s="56" t="s">
        <v>670</v>
      </c>
      <c r="K2140" s="56" t="s">
        <v>337</v>
      </c>
      <c r="L2140" s="56" t="s">
        <v>671</v>
      </c>
      <c r="M2140" s="56" t="s">
        <v>1046</v>
      </c>
      <c r="N2140" s="56" t="s">
        <v>1043</v>
      </c>
      <c r="O2140" s="56" t="s">
        <v>546</v>
      </c>
      <c r="P2140" s="1" t="s">
        <v>110</v>
      </c>
      <c r="Q2140" s="56" t="s">
        <v>672</v>
      </c>
      <c r="R2140" s="56" t="s">
        <v>339</v>
      </c>
      <c r="S2140" s="56">
        <v>206534</v>
      </c>
      <c r="T2140" s="1" t="s">
        <v>381</v>
      </c>
      <c r="U2140" s="56">
        <v>42005</v>
      </c>
      <c r="V2140" s="56">
        <v>43465</v>
      </c>
      <c r="W2140" s="56">
        <v>42125</v>
      </c>
      <c r="X2140" s="56">
        <v>43465</v>
      </c>
      <c r="Y2140" s="56" t="s">
        <v>356</v>
      </c>
      <c r="Z2140" s="56" t="s">
        <v>382</v>
      </c>
      <c r="AA2140" s="56" t="s">
        <v>342</v>
      </c>
      <c r="AB2140" s="56" t="s">
        <v>343</v>
      </c>
      <c r="AC2140" s="56" t="s">
        <v>342</v>
      </c>
      <c r="AD2140" s="56" t="s">
        <v>342</v>
      </c>
      <c r="AE2140" s="56" t="s">
        <v>334</v>
      </c>
      <c r="AF2140" s="56" t="s">
        <v>224</v>
      </c>
      <c r="AG2140" s="56">
        <v>2014</v>
      </c>
      <c r="AH2140" s="56" t="s">
        <v>80</v>
      </c>
      <c r="AI2140" s="56" t="s">
        <v>339</v>
      </c>
      <c r="AJ2140" s="56">
        <v>4.3</v>
      </c>
      <c r="AM2140" s="56">
        <v>42758</v>
      </c>
      <c r="AN2140" s="56" t="s">
        <v>353</v>
      </c>
      <c r="AO2140" s="1">
        <v>41947</v>
      </c>
      <c r="AP2140" s="56" t="s">
        <v>391</v>
      </c>
      <c r="AQ2140" s="56">
        <v>49203</v>
      </c>
      <c r="AR2140" s="56">
        <v>0</v>
      </c>
      <c r="AS2140" s="56" t="s">
        <v>346</v>
      </c>
      <c r="BB2140" s="56" t="s">
        <v>339</v>
      </c>
      <c r="BC2140" s="56" t="s">
        <v>263</v>
      </c>
      <c r="BD2140" s="56" t="s">
        <v>349</v>
      </c>
      <c r="BE2140" s="56" t="s">
        <v>347</v>
      </c>
      <c r="BF2140" s="56" t="s">
        <v>334</v>
      </c>
      <c r="BG2140" s="56" t="s">
        <v>673</v>
      </c>
      <c r="BH2140" s="56">
        <v>0</v>
      </c>
      <c r="BI2140" s="56">
        <v>0</v>
      </c>
      <c r="BJ2140" s="56">
        <v>1</v>
      </c>
    </row>
    <row r="2141" spans="1:62" hidden="1" x14ac:dyDescent="0.3">
      <c r="A2141" s="56">
        <v>49225908</v>
      </c>
      <c r="B2141" s="86">
        <v>599800</v>
      </c>
      <c r="C2141" s="1">
        <v>42893</v>
      </c>
      <c r="D2141" s="56" t="s">
        <v>668</v>
      </c>
      <c r="E2141" s="56" t="s">
        <v>669</v>
      </c>
      <c r="F2141" s="56" t="s">
        <v>334</v>
      </c>
      <c r="G2141" s="56" t="s">
        <v>335</v>
      </c>
      <c r="H2141" s="56" t="s">
        <v>336</v>
      </c>
      <c r="I2141" s="56" t="s">
        <v>670</v>
      </c>
      <c r="K2141" s="56" t="s">
        <v>337</v>
      </c>
      <c r="L2141" s="56" t="s">
        <v>671</v>
      </c>
      <c r="M2141" s="56" t="s">
        <v>1046</v>
      </c>
      <c r="N2141" s="56" t="s">
        <v>1043</v>
      </c>
      <c r="O2141" s="56" t="s">
        <v>546</v>
      </c>
      <c r="P2141" s="1" t="s">
        <v>110</v>
      </c>
      <c r="Q2141" s="56" t="s">
        <v>672</v>
      </c>
      <c r="R2141" s="56" t="s">
        <v>339</v>
      </c>
      <c r="S2141" s="56">
        <v>206534</v>
      </c>
      <c r="T2141" s="1" t="s">
        <v>381</v>
      </c>
      <c r="U2141" s="56">
        <v>42005</v>
      </c>
      <c r="V2141" s="56">
        <v>43465</v>
      </c>
      <c r="W2141" s="56">
        <v>42125</v>
      </c>
      <c r="X2141" s="56">
        <v>43465</v>
      </c>
      <c r="Y2141" s="56" t="s">
        <v>356</v>
      </c>
      <c r="Z2141" s="56" t="s">
        <v>382</v>
      </c>
      <c r="AA2141" s="56" t="s">
        <v>342</v>
      </c>
      <c r="AB2141" s="56" t="s">
        <v>343</v>
      </c>
      <c r="AC2141" s="56" t="s">
        <v>342</v>
      </c>
      <c r="AD2141" s="56" t="s">
        <v>342</v>
      </c>
      <c r="AE2141" s="56" t="s">
        <v>334</v>
      </c>
      <c r="AF2141" s="56" t="s">
        <v>291</v>
      </c>
      <c r="AG2141" s="56">
        <v>2016</v>
      </c>
      <c r="AH2141" s="56" t="s">
        <v>80</v>
      </c>
      <c r="AI2141" s="56" t="s">
        <v>348</v>
      </c>
      <c r="AJ2141" s="56">
        <v>5</v>
      </c>
      <c r="AK2141" s="1">
        <v>42369</v>
      </c>
      <c r="AL2141" s="56" t="s">
        <v>675</v>
      </c>
      <c r="AM2141" s="56">
        <v>42758</v>
      </c>
      <c r="AN2141" s="56" t="s">
        <v>353</v>
      </c>
      <c r="AO2141" s="1">
        <v>42388</v>
      </c>
      <c r="AP2141" s="56" t="s">
        <v>353</v>
      </c>
      <c r="AQ2141" s="56">
        <v>49203</v>
      </c>
      <c r="AR2141" s="56">
        <v>0</v>
      </c>
      <c r="AS2141" s="56" t="s">
        <v>346</v>
      </c>
      <c r="BB2141" s="56" t="s">
        <v>339</v>
      </c>
      <c r="BC2141" s="56" t="s">
        <v>263</v>
      </c>
      <c r="BD2141" s="56" t="s">
        <v>349</v>
      </c>
      <c r="BE2141" s="56" t="s">
        <v>347</v>
      </c>
      <c r="BF2141" s="56" t="s">
        <v>334</v>
      </c>
      <c r="BG2141" s="56" t="s">
        <v>673</v>
      </c>
      <c r="BH2141" s="56">
        <v>0</v>
      </c>
      <c r="BI2141" s="56">
        <v>0</v>
      </c>
      <c r="BJ2141" s="56">
        <v>1</v>
      </c>
    </row>
    <row r="2142" spans="1:62" hidden="1" x14ac:dyDescent="0.3">
      <c r="A2142" s="56">
        <v>49225916</v>
      </c>
      <c r="B2142" s="86">
        <v>599800</v>
      </c>
      <c r="C2142" s="1">
        <v>42893</v>
      </c>
      <c r="D2142" s="56" t="s">
        <v>668</v>
      </c>
      <c r="E2142" s="56" t="s">
        <v>669</v>
      </c>
      <c r="F2142" s="56" t="s">
        <v>334</v>
      </c>
      <c r="G2142" s="56" t="s">
        <v>335</v>
      </c>
      <c r="H2142" s="56" t="s">
        <v>336</v>
      </c>
      <c r="I2142" s="56" t="s">
        <v>670</v>
      </c>
      <c r="K2142" s="56" t="s">
        <v>337</v>
      </c>
      <c r="L2142" s="56" t="s">
        <v>671</v>
      </c>
      <c r="M2142" s="56" t="s">
        <v>1046</v>
      </c>
      <c r="N2142" s="56" t="s">
        <v>1043</v>
      </c>
      <c r="O2142" s="56" t="s">
        <v>546</v>
      </c>
      <c r="P2142" s="1" t="s">
        <v>110</v>
      </c>
      <c r="Q2142" s="56" t="s">
        <v>672</v>
      </c>
      <c r="R2142" s="56" t="s">
        <v>339</v>
      </c>
      <c r="S2142" s="56">
        <v>206534</v>
      </c>
      <c r="T2142" s="1" t="s">
        <v>381</v>
      </c>
      <c r="U2142" s="56">
        <v>42005</v>
      </c>
      <c r="V2142" s="56">
        <v>43465</v>
      </c>
      <c r="W2142" s="56">
        <v>42125</v>
      </c>
      <c r="X2142" s="56">
        <v>43465</v>
      </c>
      <c r="Y2142" s="56" t="s">
        <v>356</v>
      </c>
      <c r="Z2142" s="56" t="s">
        <v>382</v>
      </c>
      <c r="AA2142" s="56" t="s">
        <v>342</v>
      </c>
      <c r="AB2142" s="56" t="s">
        <v>343</v>
      </c>
      <c r="AC2142" s="56" t="s">
        <v>342</v>
      </c>
      <c r="AD2142" s="56" t="s">
        <v>342</v>
      </c>
      <c r="AE2142" s="56" t="s">
        <v>334</v>
      </c>
      <c r="AF2142" s="56" t="s">
        <v>292</v>
      </c>
      <c r="AG2142" s="56">
        <v>2018</v>
      </c>
      <c r="AH2142" s="56" t="s">
        <v>80</v>
      </c>
      <c r="AI2142" s="56" t="s">
        <v>348</v>
      </c>
      <c r="AJ2142" s="56">
        <v>5</v>
      </c>
      <c r="AM2142" s="56">
        <v>42758</v>
      </c>
      <c r="AN2142" s="56" t="s">
        <v>353</v>
      </c>
      <c r="AO2142" s="1">
        <v>41947</v>
      </c>
      <c r="AP2142" s="56" t="s">
        <v>391</v>
      </c>
      <c r="AQ2142" s="56">
        <v>49203</v>
      </c>
      <c r="AR2142" s="56">
        <v>0</v>
      </c>
      <c r="AS2142" s="56" t="s">
        <v>346</v>
      </c>
      <c r="BB2142" s="56" t="s">
        <v>339</v>
      </c>
      <c r="BC2142" s="56" t="s">
        <v>263</v>
      </c>
      <c r="BD2142" s="56" t="s">
        <v>349</v>
      </c>
      <c r="BE2142" s="56" t="s">
        <v>347</v>
      </c>
      <c r="BF2142" s="56" t="s">
        <v>334</v>
      </c>
      <c r="BG2142" s="56" t="s">
        <v>673</v>
      </c>
      <c r="BH2142" s="56">
        <v>0</v>
      </c>
      <c r="BI2142" s="56">
        <v>0</v>
      </c>
      <c r="BJ2142" s="56">
        <v>1</v>
      </c>
    </row>
    <row r="2143" spans="1:62" hidden="1" x14ac:dyDescent="0.3">
      <c r="A2143" s="56">
        <v>49225912</v>
      </c>
      <c r="B2143" s="86">
        <v>599800</v>
      </c>
      <c r="C2143" s="1">
        <v>42893</v>
      </c>
      <c r="D2143" s="56" t="s">
        <v>668</v>
      </c>
      <c r="E2143" s="56" t="s">
        <v>669</v>
      </c>
      <c r="F2143" s="56" t="s">
        <v>334</v>
      </c>
      <c r="G2143" s="56" t="s">
        <v>335</v>
      </c>
      <c r="H2143" s="56" t="s">
        <v>336</v>
      </c>
      <c r="I2143" s="56" t="s">
        <v>670</v>
      </c>
      <c r="K2143" s="56" t="s">
        <v>337</v>
      </c>
      <c r="L2143" s="56" t="s">
        <v>671</v>
      </c>
      <c r="M2143" s="56" t="s">
        <v>1046</v>
      </c>
      <c r="N2143" s="56" t="s">
        <v>1043</v>
      </c>
      <c r="O2143" s="56" t="s">
        <v>546</v>
      </c>
      <c r="P2143" s="1" t="s">
        <v>110</v>
      </c>
      <c r="Q2143" s="56" t="s">
        <v>672</v>
      </c>
      <c r="R2143" s="56" t="s">
        <v>339</v>
      </c>
      <c r="S2143" s="56">
        <v>206534</v>
      </c>
      <c r="T2143" s="1" t="s">
        <v>381</v>
      </c>
      <c r="U2143" s="56">
        <v>42005</v>
      </c>
      <c r="V2143" s="56">
        <v>43465</v>
      </c>
      <c r="W2143" s="56">
        <v>42125</v>
      </c>
      <c r="X2143" s="56">
        <v>43465</v>
      </c>
      <c r="Y2143" s="56" t="s">
        <v>356</v>
      </c>
      <c r="Z2143" s="56" t="s">
        <v>382</v>
      </c>
      <c r="AA2143" s="56" t="s">
        <v>342</v>
      </c>
      <c r="AB2143" s="56" t="s">
        <v>343</v>
      </c>
      <c r="AC2143" s="56" t="s">
        <v>342</v>
      </c>
      <c r="AD2143" s="56" t="s">
        <v>342</v>
      </c>
      <c r="AE2143" s="56" t="s">
        <v>334</v>
      </c>
      <c r="AF2143" s="56" t="s">
        <v>292</v>
      </c>
      <c r="AG2143" s="56">
        <v>2016</v>
      </c>
      <c r="AH2143" s="56" t="s">
        <v>80</v>
      </c>
      <c r="AI2143" s="56" t="s">
        <v>348</v>
      </c>
      <c r="AJ2143" s="56">
        <v>5</v>
      </c>
      <c r="AM2143" s="56">
        <v>42758</v>
      </c>
      <c r="AN2143" s="56" t="s">
        <v>353</v>
      </c>
      <c r="AO2143" s="1">
        <v>41947</v>
      </c>
      <c r="AP2143" s="56" t="s">
        <v>391</v>
      </c>
      <c r="AQ2143" s="56">
        <v>49203</v>
      </c>
      <c r="AR2143" s="56">
        <v>0</v>
      </c>
      <c r="AS2143" s="56" t="s">
        <v>346</v>
      </c>
      <c r="BB2143" s="56" t="s">
        <v>339</v>
      </c>
      <c r="BC2143" s="56" t="s">
        <v>263</v>
      </c>
      <c r="BD2143" s="56" t="s">
        <v>349</v>
      </c>
      <c r="BE2143" s="56" t="s">
        <v>347</v>
      </c>
      <c r="BF2143" s="56" t="s">
        <v>334</v>
      </c>
      <c r="BG2143" s="56" t="s">
        <v>673</v>
      </c>
      <c r="BH2143" s="56">
        <v>0</v>
      </c>
      <c r="BI2143" s="56">
        <v>0</v>
      </c>
      <c r="BJ2143" s="56">
        <v>1</v>
      </c>
    </row>
    <row r="2144" spans="1:62" hidden="1" x14ac:dyDescent="0.3">
      <c r="A2144" s="56">
        <v>49225914</v>
      </c>
      <c r="B2144" s="86">
        <v>599800</v>
      </c>
      <c r="C2144" s="1">
        <v>42893</v>
      </c>
      <c r="D2144" s="56" t="s">
        <v>668</v>
      </c>
      <c r="E2144" s="56" t="s">
        <v>669</v>
      </c>
      <c r="F2144" s="56" t="s">
        <v>334</v>
      </c>
      <c r="G2144" s="56" t="s">
        <v>335</v>
      </c>
      <c r="H2144" s="56" t="s">
        <v>336</v>
      </c>
      <c r="I2144" s="56" t="s">
        <v>670</v>
      </c>
      <c r="K2144" s="56" t="s">
        <v>337</v>
      </c>
      <c r="L2144" s="56" t="s">
        <v>671</v>
      </c>
      <c r="M2144" s="56" t="s">
        <v>1046</v>
      </c>
      <c r="N2144" s="56" t="s">
        <v>1043</v>
      </c>
      <c r="O2144" s="56" t="s">
        <v>546</v>
      </c>
      <c r="P2144" s="1" t="s">
        <v>110</v>
      </c>
      <c r="Q2144" s="56" t="s">
        <v>672</v>
      </c>
      <c r="R2144" s="56" t="s">
        <v>339</v>
      </c>
      <c r="S2144" s="56">
        <v>206534</v>
      </c>
      <c r="T2144" s="1" t="s">
        <v>381</v>
      </c>
      <c r="U2144" s="56">
        <v>42005</v>
      </c>
      <c r="V2144" s="56">
        <v>43465</v>
      </c>
      <c r="W2144" s="56">
        <v>42125</v>
      </c>
      <c r="X2144" s="56">
        <v>43465</v>
      </c>
      <c r="Y2144" s="56" t="s">
        <v>356</v>
      </c>
      <c r="Z2144" s="56" t="s">
        <v>382</v>
      </c>
      <c r="AA2144" s="56" t="s">
        <v>342</v>
      </c>
      <c r="AB2144" s="56" t="s">
        <v>343</v>
      </c>
      <c r="AC2144" s="56" t="s">
        <v>342</v>
      </c>
      <c r="AD2144" s="56" t="s">
        <v>342</v>
      </c>
      <c r="AE2144" s="56" t="s">
        <v>334</v>
      </c>
      <c r="AF2144" s="56" t="s">
        <v>292</v>
      </c>
      <c r="AG2144" s="56">
        <v>2017</v>
      </c>
      <c r="AH2144" s="56" t="s">
        <v>80</v>
      </c>
      <c r="AI2144" s="56" t="s">
        <v>348</v>
      </c>
      <c r="AJ2144" s="56">
        <v>5</v>
      </c>
      <c r="AM2144" s="56">
        <v>42758</v>
      </c>
      <c r="AN2144" s="56" t="s">
        <v>353</v>
      </c>
      <c r="AO2144" s="1">
        <v>41947</v>
      </c>
      <c r="AP2144" s="56" t="s">
        <v>391</v>
      </c>
      <c r="AQ2144" s="56">
        <v>49203</v>
      </c>
      <c r="AR2144" s="56">
        <v>0</v>
      </c>
      <c r="AS2144" s="56" t="s">
        <v>346</v>
      </c>
      <c r="BB2144" s="56" t="s">
        <v>339</v>
      </c>
      <c r="BC2144" s="56" t="s">
        <v>263</v>
      </c>
      <c r="BD2144" s="56" t="s">
        <v>349</v>
      </c>
      <c r="BE2144" s="56" t="s">
        <v>347</v>
      </c>
      <c r="BF2144" s="56" t="s">
        <v>334</v>
      </c>
      <c r="BG2144" s="56" t="s">
        <v>673</v>
      </c>
      <c r="BH2144" s="56">
        <v>0</v>
      </c>
      <c r="BI2144" s="56">
        <v>0</v>
      </c>
      <c r="BJ2144" s="56">
        <v>1</v>
      </c>
    </row>
    <row r="2145" spans="1:62" hidden="1" x14ac:dyDescent="0.3">
      <c r="A2145" s="56">
        <v>49225985</v>
      </c>
      <c r="B2145" s="86">
        <v>599800</v>
      </c>
      <c r="C2145" s="1">
        <v>42893</v>
      </c>
      <c r="D2145" s="56" t="s">
        <v>668</v>
      </c>
      <c r="E2145" s="56" t="s">
        <v>669</v>
      </c>
      <c r="F2145" s="56" t="s">
        <v>334</v>
      </c>
      <c r="G2145" s="56" t="s">
        <v>335</v>
      </c>
      <c r="H2145" s="56" t="s">
        <v>336</v>
      </c>
      <c r="I2145" s="56" t="s">
        <v>670</v>
      </c>
      <c r="K2145" s="56" t="s">
        <v>337</v>
      </c>
      <c r="L2145" s="56" t="s">
        <v>671</v>
      </c>
      <c r="M2145" s="56" t="s">
        <v>1046</v>
      </c>
      <c r="N2145" s="56" t="s">
        <v>1043</v>
      </c>
      <c r="O2145" s="56" t="s">
        <v>546</v>
      </c>
      <c r="P2145" s="1" t="s">
        <v>188</v>
      </c>
      <c r="Q2145" s="56" t="s">
        <v>672</v>
      </c>
      <c r="R2145" s="56" t="s">
        <v>339</v>
      </c>
      <c r="S2145" s="56">
        <v>218416</v>
      </c>
      <c r="T2145" s="1" t="s">
        <v>447</v>
      </c>
      <c r="U2145" s="56">
        <v>42005</v>
      </c>
      <c r="V2145" s="56">
        <v>43465</v>
      </c>
      <c r="W2145" s="56">
        <v>42125</v>
      </c>
      <c r="X2145" s="56">
        <v>43465</v>
      </c>
      <c r="Y2145" s="56" t="s">
        <v>340</v>
      </c>
      <c r="Z2145" s="56" t="s">
        <v>341</v>
      </c>
      <c r="AA2145" s="56" t="s">
        <v>342</v>
      </c>
      <c r="AB2145" s="56" t="s">
        <v>343</v>
      </c>
      <c r="AC2145" s="56" t="s">
        <v>342</v>
      </c>
      <c r="AD2145" s="56" t="s">
        <v>347</v>
      </c>
      <c r="AE2145" s="56" t="s">
        <v>334</v>
      </c>
      <c r="AF2145" s="56" t="s">
        <v>292</v>
      </c>
      <c r="AG2145" s="56">
        <v>2018</v>
      </c>
      <c r="AH2145" s="56" t="s">
        <v>80</v>
      </c>
      <c r="AI2145" s="56" t="s">
        <v>344</v>
      </c>
      <c r="AJ2145" s="56">
        <v>1</v>
      </c>
      <c r="AM2145" s="56">
        <v>42888</v>
      </c>
      <c r="AN2145" s="56" t="s">
        <v>987</v>
      </c>
      <c r="AO2145" s="1">
        <v>41971</v>
      </c>
      <c r="AP2145" s="56" t="s">
        <v>391</v>
      </c>
      <c r="AQ2145" s="56">
        <v>327</v>
      </c>
      <c r="AR2145" s="56">
        <v>0</v>
      </c>
      <c r="AS2145" s="56" t="s">
        <v>346</v>
      </c>
      <c r="BB2145" s="56" t="s">
        <v>339</v>
      </c>
      <c r="BC2145" s="56" t="s">
        <v>263</v>
      </c>
      <c r="BD2145" s="56" t="s">
        <v>349</v>
      </c>
      <c r="BE2145" s="56" t="s">
        <v>347</v>
      </c>
      <c r="BF2145" s="56" t="s">
        <v>334</v>
      </c>
      <c r="BG2145" s="56" t="s">
        <v>673</v>
      </c>
      <c r="BH2145" s="56">
        <v>0</v>
      </c>
      <c r="BI2145" s="56">
        <v>0</v>
      </c>
      <c r="BJ2145" s="56">
        <v>1</v>
      </c>
    </row>
    <row r="2146" spans="1:62" hidden="1" x14ac:dyDescent="0.3">
      <c r="A2146" s="56">
        <v>49225952</v>
      </c>
      <c r="B2146" s="86">
        <v>599800</v>
      </c>
      <c r="C2146" s="1">
        <v>42893</v>
      </c>
      <c r="D2146" s="56" t="s">
        <v>668</v>
      </c>
      <c r="E2146" s="56" t="s">
        <v>669</v>
      </c>
      <c r="F2146" s="56" t="s">
        <v>334</v>
      </c>
      <c r="G2146" s="56" t="s">
        <v>335</v>
      </c>
      <c r="H2146" s="56" t="s">
        <v>336</v>
      </c>
      <c r="I2146" s="56" t="s">
        <v>670</v>
      </c>
      <c r="K2146" s="56" t="s">
        <v>337</v>
      </c>
      <c r="L2146" s="56" t="s">
        <v>671</v>
      </c>
      <c r="M2146" s="56" t="s">
        <v>1046</v>
      </c>
      <c r="N2146" s="56" t="s">
        <v>1043</v>
      </c>
      <c r="O2146" s="56" t="s">
        <v>546</v>
      </c>
      <c r="P2146" s="1" t="s">
        <v>110</v>
      </c>
      <c r="Q2146" s="56" t="s">
        <v>672</v>
      </c>
      <c r="R2146" s="56" t="s">
        <v>339</v>
      </c>
      <c r="S2146" s="56">
        <v>209402</v>
      </c>
      <c r="T2146" s="1" t="s">
        <v>705</v>
      </c>
      <c r="U2146" s="56">
        <v>42005</v>
      </c>
      <c r="V2146" s="56">
        <v>43465</v>
      </c>
      <c r="W2146" s="56">
        <v>42125</v>
      </c>
      <c r="X2146" s="56">
        <v>43465</v>
      </c>
      <c r="Y2146" s="56" t="s">
        <v>356</v>
      </c>
      <c r="Z2146" s="56" t="s">
        <v>367</v>
      </c>
      <c r="AA2146" s="56" t="s">
        <v>342</v>
      </c>
      <c r="AB2146" s="56" t="s">
        <v>343</v>
      </c>
      <c r="AC2146" s="56" t="s">
        <v>342</v>
      </c>
      <c r="AD2146" s="56" t="s">
        <v>342</v>
      </c>
      <c r="AE2146" s="56" t="s">
        <v>334</v>
      </c>
      <c r="AF2146" s="56" t="s">
        <v>292</v>
      </c>
      <c r="AG2146" s="56">
        <v>2019</v>
      </c>
      <c r="AH2146" s="56" t="s">
        <v>80</v>
      </c>
      <c r="AI2146" s="56" t="s">
        <v>348</v>
      </c>
      <c r="AJ2146" s="56">
        <v>47000000</v>
      </c>
      <c r="AM2146" s="56">
        <v>42888</v>
      </c>
      <c r="AN2146" s="56" t="s">
        <v>987</v>
      </c>
      <c r="AO2146" s="1">
        <v>41974</v>
      </c>
      <c r="AP2146" s="56" t="s">
        <v>391</v>
      </c>
      <c r="AQ2146" s="56">
        <v>42353</v>
      </c>
      <c r="AR2146" s="56">
        <v>0</v>
      </c>
      <c r="AS2146" s="56" t="s">
        <v>346</v>
      </c>
      <c r="BB2146" s="56" t="s">
        <v>339</v>
      </c>
      <c r="BC2146" s="56" t="s">
        <v>263</v>
      </c>
      <c r="BD2146" s="56" t="s">
        <v>349</v>
      </c>
      <c r="BE2146" s="56" t="s">
        <v>347</v>
      </c>
      <c r="BF2146" s="56" t="s">
        <v>334</v>
      </c>
      <c r="BG2146" s="56" t="s">
        <v>673</v>
      </c>
      <c r="BH2146" s="56">
        <v>0</v>
      </c>
      <c r="BI2146" s="56">
        <v>0</v>
      </c>
      <c r="BJ2146" s="56">
        <v>1</v>
      </c>
    </row>
    <row r="2147" spans="1:62" hidden="1" x14ac:dyDescent="0.3">
      <c r="A2147" s="56">
        <v>49225937</v>
      </c>
      <c r="B2147" s="86">
        <v>599800</v>
      </c>
      <c r="C2147" s="1">
        <v>42893</v>
      </c>
      <c r="D2147" s="56" t="s">
        <v>668</v>
      </c>
      <c r="E2147" s="56" t="s">
        <v>669</v>
      </c>
      <c r="F2147" s="56" t="s">
        <v>334</v>
      </c>
      <c r="G2147" s="56" t="s">
        <v>335</v>
      </c>
      <c r="H2147" s="56" t="s">
        <v>336</v>
      </c>
      <c r="I2147" s="56" t="s">
        <v>670</v>
      </c>
      <c r="K2147" s="56" t="s">
        <v>337</v>
      </c>
      <c r="L2147" s="56" t="s">
        <v>671</v>
      </c>
      <c r="M2147" s="56" t="s">
        <v>1046</v>
      </c>
      <c r="N2147" s="56" t="s">
        <v>1043</v>
      </c>
      <c r="O2147" s="56" t="s">
        <v>546</v>
      </c>
      <c r="P2147" s="1" t="s">
        <v>110</v>
      </c>
      <c r="Q2147" s="56" t="s">
        <v>672</v>
      </c>
      <c r="R2147" s="56" t="s">
        <v>339</v>
      </c>
      <c r="S2147" s="56">
        <v>206747</v>
      </c>
      <c r="T2147" s="1" t="s">
        <v>707</v>
      </c>
      <c r="U2147" s="56">
        <v>42005</v>
      </c>
      <c r="V2147" s="56">
        <v>43465</v>
      </c>
      <c r="W2147" s="56">
        <v>42125</v>
      </c>
      <c r="X2147" s="56">
        <v>43465</v>
      </c>
      <c r="Y2147" s="56" t="s">
        <v>340</v>
      </c>
      <c r="Z2147" s="56" t="s">
        <v>341</v>
      </c>
      <c r="AA2147" s="56" t="s">
        <v>347</v>
      </c>
      <c r="AB2147" s="56" t="s">
        <v>343</v>
      </c>
      <c r="AC2147" s="56" t="s">
        <v>342</v>
      </c>
      <c r="AD2147" s="56" t="s">
        <v>342</v>
      </c>
      <c r="AE2147" s="56" t="s">
        <v>334</v>
      </c>
      <c r="AF2147" s="56" t="s">
        <v>292</v>
      </c>
      <c r="AG2147" s="56">
        <v>2017</v>
      </c>
      <c r="AH2147" s="56" t="s">
        <v>80</v>
      </c>
      <c r="AI2147" s="56" t="s">
        <v>348</v>
      </c>
      <c r="AJ2147" s="56">
        <v>7588</v>
      </c>
      <c r="AM2147" s="56">
        <v>42888</v>
      </c>
      <c r="AN2147" s="56" t="s">
        <v>987</v>
      </c>
      <c r="AO2147" s="1">
        <v>41948</v>
      </c>
      <c r="AP2147" s="56" t="s">
        <v>391</v>
      </c>
      <c r="AQ2147" s="56">
        <v>77906</v>
      </c>
      <c r="AR2147" s="56">
        <v>0</v>
      </c>
      <c r="AS2147" s="56" t="s">
        <v>346</v>
      </c>
      <c r="BB2147" s="56" t="s">
        <v>339</v>
      </c>
      <c r="BC2147" s="56" t="s">
        <v>263</v>
      </c>
      <c r="BD2147" s="56" t="s">
        <v>349</v>
      </c>
      <c r="BE2147" s="56" t="s">
        <v>347</v>
      </c>
      <c r="BF2147" s="56" t="s">
        <v>334</v>
      </c>
      <c r="BG2147" s="56" t="s">
        <v>673</v>
      </c>
      <c r="BH2147" s="56">
        <v>0</v>
      </c>
      <c r="BI2147" s="56">
        <v>0</v>
      </c>
      <c r="BJ2147" s="56">
        <v>1</v>
      </c>
    </row>
    <row r="2148" spans="1:62" hidden="1" x14ac:dyDescent="0.3">
      <c r="A2148" s="56">
        <v>49225930</v>
      </c>
      <c r="B2148" s="86">
        <v>599800</v>
      </c>
      <c r="C2148" s="1">
        <v>42893</v>
      </c>
      <c r="D2148" s="56" t="s">
        <v>668</v>
      </c>
      <c r="E2148" s="56" t="s">
        <v>669</v>
      </c>
      <c r="F2148" s="56" t="s">
        <v>334</v>
      </c>
      <c r="G2148" s="56" t="s">
        <v>335</v>
      </c>
      <c r="H2148" s="56" t="s">
        <v>336</v>
      </c>
      <c r="I2148" s="56" t="s">
        <v>670</v>
      </c>
      <c r="K2148" s="56" t="s">
        <v>337</v>
      </c>
      <c r="L2148" s="56" t="s">
        <v>671</v>
      </c>
      <c r="M2148" s="56" t="s">
        <v>1046</v>
      </c>
      <c r="N2148" s="56" t="s">
        <v>1043</v>
      </c>
      <c r="O2148" s="56" t="s">
        <v>546</v>
      </c>
      <c r="P2148" s="1" t="s">
        <v>110</v>
      </c>
      <c r="Q2148" s="56" t="s">
        <v>672</v>
      </c>
      <c r="R2148" s="56" t="s">
        <v>339</v>
      </c>
      <c r="S2148" s="56">
        <v>209420</v>
      </c>
      <c r="T2148" s="1" t="s">
        <v>700</v>
      </c>
      <c r="U2148" s="56">
        <v>42005</v>
      </c>
      <c r="V2148" s="56">
        <v>43465</v>
      </c>
      <c r="W2148" s="56">
        <v>42005</v>
      </c>
      <c r="X2148" s="56">
        <v>43465</v>
      </c>
      <c r="Y2148" s="56" t="s">
        <v>356</v>
      </c>
      <c r="Z2148" s="56" t="s">
        <v>382</v>
      </c>
      <c r="AA2148" s="56" t="s">
        <v>347</v>
      </c>
      <c r="AB2148" s="56" t="s">
        <v>343</v>
      </c>
      <c r="AC2148" s="56" t="s">
        <v>342</v>
      </c>
      <c r="AD2148" s="56" t="s">
        <v>342</v>
      </c>
      <c r="AE2148" s="56" t="s">
        <v>334</v>
      </c>
      <c r="AF2148" s="56" t="s">
        <v>292</v>
      </c>
      <c r="AG2148" s="56">
        <v>2018</v>
      </c>
      <c r="AH2148" s="56" t="s">
        <v>80</v>
      </c>
      <c r="AI2148" s="56" t="s">
        <v>344</v>
      </c>
      <c r="AJ2148" s="56">
        <v>5</v>
      </c>
      <c r="AM2148" s="56">
        <v>42758</v>
      </c>
      <c r="AN2148" s="56" t="s">
        <v>353</v>
      </c>
      <c r="AO2148" s="1">
        <v>41974</v>
      </c>
      <c r="AP2148" s="56" t="s">
        <v>391</v>
      </c>
      <c r="AQ2148" s="56">
        <v>78211</v>
      </c>
      <c r="AR2148" s="56">
        <v>0</v>
      </c>
      <c r="AS2148" s="56" t="s">
        <v>346</v>
      </c>
      <c r="BB2148" s="56" t="s">
        <v>339</v>
      </c>
      <c r="BC2148" s="56" t="s">
        <v>263</v>
      </c>
      <c r="BD2148" s="56" t="s">
        <v>349</v>
      </c>
      <c r="BE2148" s="56" t="s">
        <v>347</v>
      </c>
      <c r="BF2148" s="56" t="s">
        <v>334</v>
      </c>
      <c r="BG2148" s="56" t="s">
        <v>673</v>
      </c>
      <c r="BH2148" s="56">
        <v>0</v>
      </c>
      <c r="BI2148" s="56">
        <v>0</v>
      </c>
      <c r="BJ2148" s="56">
        <v>1</v>
      </c>
    </row>
    <row r="2149" spans="1:62" hidden="1" x14ac:dyDescent="0.3">
      <c r="A2149" s="56">
        <v>49225926</v>
      </c>
      <c r="B2149" s="86">
        <v>599800</v>
      </c>
      <c r="C2149" s="1">
        <v>42893</v>
      </c>
      <c r="D2149" s="56" t="s">
        <v>668</v>
      </c>
      <c r="E2149" s="56" t="s">
        <v>669</v>
      </c>
      <c r="F2149" s="56" t="s">
        <v>334</v>
      </c>
      <c r="G2149" s="56" t="s">
        <v>335</v>
      </c>
      <c r="H2149" s="56" t="s">
        <v>336</v>
      </c>
      <c r="I2149" s="56" t="s">
        <v>670</v>
      </c>
      <c r="K2149" s="56" t="s">
        <v>337</v>
      </c>
      <c r="L2149" s="56" t="s">
        <v>671</v>
      </c>
      <c r="M2149" s="56" t="s">
        <v>1046</v>
      </c>
      <c r="N2149" s="56" t="s">
        <v>1043</v>
      </c>
      <c r="O2149" s="56" t="s">
        <v>546</v>
      </c>
      <c r="P2149" s="1" t="s">
        <v>110</v>
      </c>
      <c r="Q2149" s="56" t="s">
        <v>672</v>
      </c>
      <c r="R2149" s="56" t="s">
        <v>339</v>
      </c>
      <c r="S2149" s="56">
        <v>209420</v>
      </c>
      <c r="T2149" s="1" t="s">
        <v>700</v>
      </c>
      <c r="U2149" s="56">
        <v>42005</v>
      </c>
      <c r="V2149" s="56">
        <v>43465</v>
      </c>
      <c r="W2149" s="56">
        <v>42005</v>
      </c>
      <c r="X2149" s="56">
        <v>43465</v>
      </c>
      <c r="Y2149" s="56" t="s">
        <v>356</v>
      </c>
      <c r="Z2149" s="56" t="s">
        <v>382</v>
      </c>
      <c r="AA2149" s="56" t="s">
        <v>347</v>
      </c>
      <c r="AB2149" s="56" t="s">
        <v>343</v>
      </c>
      <c r="AC2149" s="56" t="s">
        <v>342</v>
      </c>
      <c r="AD2149" s="56" t="s">
        <v>342</v>
      </c>
      <c r="AE2149" s="56" t="s">
        <v>334</v>
      </c>
      <c r="AF2149" s="56" t="s">
        <v>292</v>
      </c>
      <c r="AG2149" s="56">
        <v>2016</v>
      </c>
      <c r="AH2149" s="56" t="s">
        <v>80</v>
      </c>
      <c r="AI2149" s="56" t="s">
        <v>344</v>
      </c>
      <c r="AJ2149" s="56">
        <v>5</v>
      </c>
      <c r="AM2149" s="56">
        <v>42758</v>
      </c>
      <c r="AN2149" s="56" t="s">
        <v>353</v>
      </c>
      <c r="AO2149" s="1">
        <v>41974</v>
      </c>
      <c r="AP2149" s="56" t="s">
        <v>391</v>
      </c>
      <c r="AQ2149" s="56">
        <v>78211</v>
      </c>
      <c r="AR2149" s="56">
        <v>0</v>
      </c>
      <c r="AS2149" s="56" t="s">
        <v>346</v>
      </c>
      <c r="BB2149" s="56" t="s">
        <v>339</v>
      </c>
      <c r="BC2149" s="56" t="s">
        <v>263</v>
      </c>
      <c r="BD2149" s="56" t="s">
        <v>349</v>
      </c>
      <c r="BE2149" s="56" t="s">
        <v>347</v>
      </c>
      <c r="BF2149" s="56" t="s">
        <v>334</v>
      </c>
      <c r="BG2149" s="56" t="s">
        <v>673</v>
      </c>
      <c r="BH2149" s="56">
        <v>0</v>
      </c>
      <c r="BI2149" s="56">
        <v>0</v>
      </c>
      <c r="BJ2149" s="56">
        <v>1</v>
      </c>
    </row>
    <row r="2150" spans="1:62" hidden="1" x14ac:dyDescent="0.3">
      <c r="A2150" s="56">
        <v>49225928</v>
      </c>
      <c r="B2150" s="86">
        <v>599800</v>
      </c>
      <c r="C2150" s="1">
        <v>42893</v>
      </c>
      <c r="D2150" s="56" t="s">
        <v>668</v>
      </c>
      <c r="E2150" s="56" t="s">
        <v>669</v>
      </c>
      <c r="F2150" s="56" t="s">
        <v>334</v>
      </c>
      <c r="G2150" s="56" t="s">
        <v>335</v>
      </c>
      <c r="H2150" s="56" t="s">
        <v>336</v>
      </c>
      <c r="I2150" s="56" t="s">
        <v>670</v>
      </c>
      <c r="K2150" s="56" t="s">
        <v>337</v>
      </c>
      <c r="L2150" s="56" t="s">
        <v>671</v>
      </c>
      <c r="M2150" s="56" t="s">
        <v>1046</v>
      </c>
      <c r="N2150" s="56" t="s">
        <v>1043</v>
      </c>
      <c r="O2150" s="56" t="s">
        <v>546</v>
      </c>
      <c r="P2150" s="1" t="s">
        <v>110</v>
      </c>
      <c r="Q2150" s="56" t="s">
        <v>672</v>
      </c>
      <c r="R2150" s="56" t="s">
        <v>339</v>
      </c>
      <c r="S2150" s="56">
        <v>209420</v>
      </c>
      <c r="T2150" s="1" t="s">
        <v>700</v>
      </c>
      <c r="U2150" s="56">
        <v>42005</v>
      </c>
      <c r="V2150" s="56">
        <v>43465</v>
      </c>
      <c r="W2150" s="56">
        <v>42005</v>
      </c>
      <c r="X2150" s="56">
        <v>43465</v>
      </c>
      <c r="Y2150" s="56" t="s">
        <v>356</v>
      </c>
      <c r="Z2150" s="56" t="s">
        <v>382</v>
      </c>
      <c r="AA2150" s="56" t="s">
        <v>347</v>
      </c>
      <c r="AB2150" s="56" t="s">
        <v>343</v>
      </c>
      <c r="AC2150" s="56" t="s">
        <v>342</v>
      </c>
      <c r="AD2150" s="56" t="s">
        <v>342</v>
      </c>
      <c r="AE2150" s="56" t="s">
        <v>334</v>
      </c>
      <c r="AF2150" s="56" t="s">
        <v>292</v>
      </c>
      <c r="AG2150" s="56">
        <v>2017</v>
      </c>
      <c r="AH2150" s="56" t="s">
        <v>80</v>
      </c>
      <c r="AI2150" s="56" t="s">
        <v>344</v>
      </c>
      <c r="AJ2150" s="56">
        <v>5</v>
      </c>
      <c r="AM2150" s="56">
        <v>42758</v>
      </c>
      <c r="AN2150" s="56" t="s">
        <v>353</v>
      </c>
      <c r="AO2150" s="1">
        <v>41974</v>
      </c>
      <c r="AP2150" s="56" t="s">
        <v>391</v>
      </c>
      <c r="AQ2150" s="56">
        <v>78211</v>
      </c>
      <c r="AR2150" s="56">
        <v>0</v>
      </c>
      <c r="AS2150" s="56" t="s">
        <v>346</v>
      </c>
      <c r="BB2150" s="56" t="s">
        <v>339</v>
      </c>
      <c r="BC2150" s="56" t="s">
        <v>263</v>
      </c>
      <c r="BD2150" s="56" t="s">
        <v>349</v>
      </c>
      <c r="BE2150" s="56" t="s">
        <v>347</v>
      </c>
      <c r="BF2150" s="56" t="s">
        <v>334</v>
      </c>
      <c r="BG2150" s="56" t="s">
        <v>673</v>
      </c>
      <c r="BH2150" s="56">
        <v>0</v>
      </c>
      <c r="BI2150" s="56">
        <v>0</v>
      </c>
      <c r="BJ2150" s="56">
        <v>1</v>
      </c>
    </row>
    <row r="2151" spans="1:62" hidden="1" x14ac:dyDescent="0.3">
      <c r="A2151" s="56">
        <v>49225935</v>
      </c>
      <c r="B2151" s="86">
        <v>599800</v>
      </c>
      <c r="C2151" s="1">
        <v>42893</v>
      </c>
      <c r="D2151" s="56" t="s">
        <v>668</v>
      </c>
      <c r="E2151" s="56" t="s">
        <v>669</v>
      </c>
      <c r="F2151" s="56" t="s">
        <v>334</v>
      </c>
      <c r="G2151" s="56" t="s">
        <v>335</v>
      </c>
      <c r="H2151" s="56" t="s">
        <v>336</v>
      </c>
      <c r="I2151" s="56" t="s">
        <v>670</v>
      </c>
      <c r="K2151" s="56" t="s">
        <v>337</v>
      </c>
      <c r="L2151" s="56" t="s">
        <v>671</v>
      </c>
      <c r="M2151" s="56" t="s">
        <v>1046</v>
      </c>
      <c r="N2151" s="56" t="s">
        <v>1043</v>
      </c>
      <c r="O2151" s="56" t="s">
        <v>546</v>
      </c>
      <c r="P2151" s="1" t="s">
        <v>110</v>
      </c>
      <c r="Q2151" s="56" t="s">
        <v>672</v>
      </c>
      <c r="R2151" s="56" t="s">
        <v>339</v>
      </c>
      <c r="S2151" s="56">
        <v>206747</v>
      </c>
      <c r="T2151" s="1" t="s">
        <v>707</v>
      </c>
      <c r="U2151" s="56">
        <v>42005</v>
      </c>
      <c r="V2151" s="56">
        <v>43465</v>
      </c>
      <c r="W2151" s="56">
        <v>42125</v>
      </c>
      <c r="X2151" s="56">
        <v>43465</v>
      </c>
      <c r="Y2151" s="56" t="s">
        <v>340</v>
      </c>
      <c r="Z2151" s="56" t="s">
        <v>341</v>
      </c>
      <c r="AA2151" s="56" t="s">
        <v>347</v>
      </c>
      <c r="AB2151" s="56" t="s">
        <v>343</v>
      </c>
      <c r="AC2151" s="56" t="s">
        <v>342</v>
      </c>
      <c r="AD2151" s="56" t="s">
        <v>342</v>
      </c>
      <c r="AE2151" s="56" t="s">
        <v>334</v>
      </c>
      <c r="AF2151" s="56" t="s">
        <v>291</v>
      </c>
      <c r="AG2151" s="56">
        <v>2017</v>
      </c>
      <c r="AH2151" s="56" t="s">
        <v>80</v>
      </c>
      <c r="AI2151" s="56" t="s">
        <v>348</v>
      </c>
      <c r="AJ2151" s="56">
        <v>3952</v>
      </c>
      <c r="AK2151" s="1">
        <v>42735</v>
      </c>
      <c r="AL2151" s="56" t="s">
        <v>961</v>
      </c>
      <c r="AM2151" s="56">
        <v>42888</v>
      </c>
      <c r="AN2151" s="56" t="s">
        <v>987</v>
      </c>
      <c r="AO2151" s="1">
        <v>42758</v>
      </c>
      <c r="AP2151" s="56" t="s">
        <v>353</v>
      </c>
      <c r="AQ2151" s="56">
        <v>77906</v>
      </c>
      <c r="AR2151" s="56">
        <v>0</v>
      </c>
      <c r="AS2151" s="56" t="s">
        <v>346</v>
      </c>
      <c r="BB2151" s="56" t="s">
        <v>339</v>
      </c>
      <c r="BC2151" s="56" t="s">
        <v>263</v>
      </c>
      <c r="BD2151" s="56" t="s">
        <v>349</v>
      </c>
      <c r="BE2151" s="56" t="s">
        <v>347</v>
      </c>
      <c r="BF2151" s="56" t="s">
        <v>334</v>
      </c>
      <c r="BG2151" s="56" t="s">
        <v>673</v>
      </c>
      <c r="BH2151" s="56">
        <v>0</v>
      </c>
      <c r="BI2151" s="56">
        <v>0</v>
      </c>
      <c r="BJ2151" s="56">
        <v>1</v>
      </c>
    </row>
    <row r="2152" spans="1:62" hidden="1" x14ac:dyDescent="0.3">
      <c r="A2152" s="56">
        <v>49225932</v>
      </c>
      <c r="B2152" s="86">
        <v>599800</v>
      </c>
      <c r="C2152" s="1">
        <v>42893</v>
      </c>
      <c r="D2152" s="56" t="s">
        <v>668</v>
      </c>
      <c r="E2152" s="56" t="s">
        <v>669</v>
      </c>
      <c r="F2152" s="56" t="s">
        <v>334</v>
      </c>
      <c r="G2152" s="56" t="s">
        <v>335</v>
      </c>
      <c r="H2152" s="56" t="s">
        <v>336</v>
      </c>
      <c r="I2152" s="56" t="s">
        <v>670</v>
      </c>
      <c r="K2152" s="56" t="s">
        <v>337</v>
      </c>
      <c r="L2152" s="56" t="s">
        <v>671</v>
      </c>
      <c r="M2152" s="56" t="s">
        <v>1046</v>
      </c>
      <c r="N2152" s="56" t="s">
        <v>1043</v>
      </c>
      <c r="O2152" s="56" t="s">
        <v>546</v>
      </c>
      <c r="P2152" s="1" t="s">
        <v>110</v>
      </c>
      <c r="Q2152" s="56" t="s">
        <v>672</v>
      </c>
      <c r="R2152" s="56" t="s">
        <v>339</v>
      </c>
      <c r="S2152" s="56">
        <v>206747</v>
      </c>
      <c r="T2152" s="1" t="s">
        <v>707</v>
      </c>
      <c r="U2152" s="56">
        <v>42005</v>
      </c>
      <c r="V2152" s="56">
        <v>43465</v>
      </c>
      <c r="W2152" s="56">
        <v>42125</v>
      </c>
      <c r="X2152" s="56">
        <v>43465</v>
      </c>
      <c r="Y2152" s="56" t="s">
        <v>340</v>
      </c>
      <c r="Z2152" s="56" t="s">
        <v>341</v>
      </c>
      <c r="AA2152" s="56" t="s">
        <v>347</v>
      </c>
      <c r="AB2152" s="56" t="s">
        <v>343</v>
      </c>
      <c r="AC2152" s="56" t="s">
        <v>342</v>
      </c>
      <c r="AD2152" s="56" t="s">
        <v>342</v>
      </c>
      <c r="AE2152" s="56" t="s">
        <v>334</v>
      </c>
      <c r="AF2152" s="56" t="s">
        <v>224</v>
      </c>
      <c r="AG2152" s="56">
        <v>2014</v>
      </c>
      <c r="AH2152" s="56" t="s">
        <v>80</v>
      </c>
      <c r="AI2152" s="56" t="s">
        <v>339</v>
      </c>
      <c r="AJ2152" s="56">
        <v>40667</v>
      </c>
      <c r="AM2152" s="56">
        <v>42888</v>
      </c>
      <c r="AN2152" s="56" t="s">
        <v>987</v>
      </c>
      <c r="AO2152" s="1">
        <v>41948</v>
      </c>
      <c r="AP2152" s="56" t="s">
        <v>391</v>
      </c>
      <c r="AQ2152" s="56">
        <v>77906</v>
      </c>
      <c r="AR2152" s="56">
        <v>0</v>
      </c>
      <c r="AS2152" s="56" t="s">
        <v>346</v>
      </c>
      <c r="BB2152" s="56" t="s">
        <v>339</v>
      </c>
      <c r="BC2152" s="56" t="s">
        <v>263</v>
      </c>
      <c r="BD2152" s="56" t="s">
        <v>349</v>
      </c>
      <c r="BE2152" s="56" t="s">
        <v>347</v>
      </c>
      <c r="BF2152" s="56" t="s">
        <v>334</v>
      </c>
      <c r="BG2152" s="56" t="s">
        <v>673</v>
      </c>
      <c r="BH2152" s="56">
        <v>0</v>
      </c>
      <c r="BI2152" s="56">
        <v>0</v>
      </c>
      <c r="BJ2152" s="56">
        <v>1</v>
      </c>
    </row>
    <row r="2153" spans="1:62" hidden="1" x14ac:dyDescent="0.3">
      <c r="A2153" s="56">
        <v>49225934</v>
      </c>
      <c r="B2153" s="86">
        <v>599800</v>
      </c>
      <c r="C2153" s="1">
        <v>42893</v>
      </c>
      <c r="D2153" s="56" t="s">
        <v>668</v>
      </c>
      <c r="E2153" s="56" t="s">
        <v>669</v>
      </c>
      <c r="F2153" s="56" t="s">
        <v>334</v>
      </c>
      <c r="G2153" s="56" t="s">
        <v>335</v>
      </c>
      <c r="H2153" s="56" t="s">
        <v>336</v>
      </c>
      <c r="I2153" s="56" t="s">
        <v>670</v>
      </c>
      <c r="K2153" s="56" t="s">
        <v>337</v>
      </c>
      <c r="L2153" s="56" t="s">
        <v>671</v>
      </c>
      <c r="M2153" s="56" t="s">
        <v>1046</v>
      </c>
      <c r="N2153" s="56" t="s">
        <v>1043</v>
      </c>
      <c r="O2153" s="56" t="s">
        <v>546</v>
      </c>
      <c r="P2153" s="1" t="s">
        <v>110</v>
      </c>
      <c r="Q2153" s="56" t="s">
        <v>672</v>
      </c>
      <c r="R2153" s="56" t="s">
        <v>339</v>
      </c>
      <c r="S2153" s="56">
        <v>206747</v>
      </c>
      <c r="T2153" s="1" t="s">
        <v>707</v>
      </c>
      <c r="U2153" s="56">
        <v>42005</v>
      </c>
      <c r="V2153" s="56">
        <v>43465</v>
      </c>
      <c r="W2153" s="56">
        <v>42125</v>
      </c>
      <c r="X2153" s="56">
        <v>43465</v>
      </c>
      <c r="Y2153" s="56" t="s">
        <v>340</v>
      </c>
      <c r="Z2153" s="56" t="s">
        <v>341</v>
      </c>
      <c r="AA2153" s="56" t="s">
        <v>347</v>
      </c>
      <c r="AB2153" s="56" t="s">
        <v>343</v>
      </c>
      <c r="AC2153" s="56" t="s">
        <v>342</v>
      </c>
      <c r="AD2153" s="56" t="s">
        <v>342</v>
      </c>
      <c r="AE2153" s="56" t="s">
        <v>334</v>
      </c>
      <c r="AF2153" s="56" t="s">
        <v>291</v>
      </c>
      <c r="AG2153" s="56">
        <v>2016</v>
      </c>
      <c r="AH2153" s="56" t="s">
        <v>80</v>
      </c>
      <c r="AI2153" s="56" t="s">
        <v>344</v>
      </c>
      <c r="AJ2153" s="56">
        <v>3334</v>
      </c>
      <c r="AK2153" s="1">
        <v>42551</v>
      </c>
      <c r="AL2153" s="56" t="s">
        <v>674</v>
      </c>
      <c r="AM2153" s="56">
        <v>42888</v>
      </c>
      <c r="AN2153" s="56" t="s">
        <v>987</v>
      </c>
      <c r="AO2153" s="1">
        <v>42565</v>
      </c>
      <c r="AP2153" s="56" t="s">
        <v>353</v>
      </c>
      <c r="AQ2153" s="56">
        <v>77906</v>
      </c>
      <c r="AR2153" s="56">
        <v>0</v>
      </c>
      <c r="AS2153" s="56" t="s">
        <v>346</v>
      </c>
      <c r="BB2153" s="56" t="s">
        <v>339</v>
      </c>
      <c r="BC2153" s="56" t="s">
        <v>263</v>
      </c>
      <c r="BD2153" s="56" t="s">
        <v>349</v>
      </c>
      <c r="BE2153" s="56" t="s">
        <v>347</v>
      </c>
      <c r="BF2153" s="56" t="s">
        <v>334</v>
      </c>
      <c r="BG2153" s="56" t="s">
        <v>673</v>
      </c>
      <c r="BH2153" s="56">
        <v>0</v>
      </c>
      <c r="BI2153" s="56">
        <v>0</v>
      </c>
      <c r="BJ2153" s="56">
        <v>1</v>
      </c>
    </row>
    <row r="2154" spans="1:62" hidden="1" x14ac:dyDescent="0.3">
      <c r="A2154" s="56">
        <v>49225950</v>
      </c>
      <c r="B2154" s="86">
        <v>599800</v>
      </c>
      <c r="C2154" s="1">
        <v>42893</v>
      </c>
      <c r="D2154" s="56" t="s">
        <v>668</v>
      </c>
      <c r="E2154" s="56" t="s">
        <v>669</v>
      </c>
      <c r="F2154" s="56" t="s">
        <v>334</v>
      </c>
      <c r="G2154" s="56" t="s">
        <v>335</v>
      </c>
      <c r="H2154" s="56" t="s">
        <v>336</v>
      </c>
      <c r="I2154" s="56" t="s">
        <v>670</v>
      </c>
      <c r="K2154" s="56" t="s">
        <v>337</v>
      </c>
      <c r="L2154" s="56" t="s">
        <v>671</v>
      </c>
      <c r="M2154" s="56" t="s">
        <v>1046</v>
      </c>
      <c r="N2154" s="56" t="s">
        <v>1043</v>
      </c>
      <c r="O2154" s="56" t="s">
        <v>546</v>
      </c>
      <c r="P2154" s="1" t="s">
        <v>110</v>
      </c>
      <c r="Q2154" s="56" t="s">
        <v>672</v>
      </c>
      <c r="R2154" s="56" t="s">
        <v>339</v>
      </c>
      <c r="S2154" s="56">
        <v>209402</v>
      </c>
      <c r="T2154" s="1" t="s">
        <v>705</v>
      </c>
      <c r="U2154" s="56">
        <v>42005</v>
      </c>
      <c r="V2154" s="56">
        <v>43465</v>
      </c>
      <c r="W2154" s="56">
        <v>42125</v>
      </c>
      <c r="X2154" s="56">
        <v>43465</v>
      </c>
      <c r="Y2154" s="56" t="s">
        <v>356</v>
      </c>
      <c r="Z2154" s="56" t="s">
        <v>367</v>
      </c>
      <c r="AA2154" s="56" t="s">
        <v>342</v>
      </c>
      <c r="AB2154" s="56" t="s">
        <v>343</v>
      </c>
      <c r="AC2154" s="56" t="s">
        <v>342</v>
      </c>
      <c r="AD2154" s="56" t="s">
        <v>342</v>
      </c>
      <c r="AE2154" s="56" t="s">
        <v>334</v>
      </c>
      <c r="AF2154" s="56" t="s">
        <v>292</v>
      </c>
      <c r="AG2154" s="56">
        <v>2018</v>
      </c>
      <c r="AH2154" s="56" t="s">
        <v>80</v>
      </c>
      <c r="AI2154" s="56" t="s">
        <v>348</v>
      </c>
      <c r="AJ2154" s="56">
        <v>38000000</v>
      </c>
      <c r="AM2154" s="56">
        <v>42888</v>
      </c>
      <c r="AN2154" s="56" t="s">
        <v>987</v>
      </c>
      <c r="AO2154" s="1">
        <v>41974</v>
      </c>
      <c r="AP2154" s="56" t="s">
        <v>391</v>
      </c>
      <c r="AQ2154" s="56">
        <v>42353</v>
      </c>
      <c r="AR2154" s="56">
        <v>0</v>
      </c>
      <c r="AS2154" s="56" t="s">
        <v>346</v>
      </c>
      <c r="BB2154" s="56" t="s">
        <v>339</v>
      </c>
      <c r="BC2154" s="56" t="s">
        <v>263</v>
      </c>
      <c r="BD2154" s="56" t="s">
        <v>349</v>
      </c>
      <c r="BE2154" s="56" t="s">
        <v>347</v>
      </c>
      <c r="BF2154" s="56" t="s">
        <v>334</v>
      </c>
      <c r="BG2154" s="56" t="s">
        <v>673</v>
      </c>
      <c r="BH2154" s="56">
        <v>0</v>
      </c>
      <c r="BI2154" s="56">
        <v>0</v>
      </c>
      <c r="BJ2154" s="56">
        <v>1</v>
      </c>
    </row>
    <row r="2155" spans="1:62" hidden="1" x14ac:dyDescent="0.3">
      <c r="A2155" s="56">
        <v>49225943</v>
      </c>
      <c r="B2155" s="86">
        <v>599800</v>
      </c>
      <c r="C2155" s="1">
        <v>42893</v>
      </c>
      <c r="D2155" s="56" t="s">
        <v>668</v>
      </c>
      <c r="E2155" s="56" t="s">
        <v>669</v>
      </c>
      <c r="F2155" s="56" t="s">
        <v>334</v>
      </c>
      <c r="G2155" s="56" t="s">
        <v>335</v>
      </c>
      <c r="H2155" s="56" t="s">
        <v>336</v>
      </c>
      <c r="I2155" s="56" t="s">
        <v>670</v>
      </c>
      <c r="K2155" s="56" t="s">
        <v>337</v>
      </c>
      <c r="L2155" s="56" t="s">
        <v>671</v>
      </c>
      <c r="M2155" s="56" t="s">
        <v>1046</v>
      </c>
      <c r="N2155" s="56" t="s">
        <v>1043</v>
      </c>
      <c r="O2155" s="56" t="s">
        <v>546</v>
      </c>
      <c r="P2155" s="1" t="s">
        <v>110</v>
      </c>
      <c r="Q2155" s="56" t="s">
        <v>672</v>
      </c>
      <c r="R2155" s="56" t="s">
        <v>339</v>
      </c>
      <c r="S2155" s="56">
        <v>209402</v>
      </c>
      <c r="T2155" s="1" t="s">
        <v>705</v>
      </c>
      <c r="U2155" s="56">
        <v>42005</v>
      </c>
      <c r="V2155" s="56">
        <v>43465</v>
      </c>
      <c r="W2155" s="56">
        <v>42125</v>
      </c>
      <c r="X2155" s="56">
        <v>43465</v>
      </c>
      <c r="Y2155" s="56" t="s">
        <v>356</v>
      </c>
      <c r="Z2155" s="56" t="s">
        <v>367</v>
      </c>
      <c r="AA2155" s="56" t="s">
        <v>342</v>
      </c>
      <c r="AB2155" s="56" t="s">
        <v>343</v>
      </c>
      <c r="AC2155" s="56" t="s">
        <v>342</v>
      </c>
      <c r="AD2155" s="56" t="s">
        <v>342</v>
      </c>
      <c r="AE2155" s="56" t="s">
        <v>334</v>
      </c>
      <c r="AF2155" s="56" t="s">
        <v>291</v>
      </c>
      <c r="AG2155" s="56">
        <v>2016</v>
      </c>
      <c r="AH2155" s="56" t="s">
        <v>80</v>
      </c>
      <c r="AI2155" s="56" t="s">
        <v>344</v>
      </c>
      <c r="AJ2155" s="56">
        <v>25627777</v>
      </c>
      <c r="AK2155" s="1">
        <v>42551</v>
      </c>
      <c r="AL2155" s="56" t="s">
        <v>706</v>
      </c>
      <c r="AM2155" s="56">
        <v>42888</v>
      </c>
      <c r="AN2155" s="56" t="s">
        <v>987</v>
      </c>
      <c r="AO2155" s="1">
        <v>42579</v>
      </c>
      <c r="AP2155" s="56" t="s">
        <v>353</v>
      </c>
      <c r="AQ2155" s="56">
        <v>42353</v>
      </c>
      <c r="AR2155" s="56">
        <v>0</v>
      </c>
      <c r="AS2155" s="56" t="s">
        <v>346</v>
      </c>
      <c r="BB2155" s="56" t="s">
        <v>339</v>
      </c>
      <c r="BC2155" s="56" t="s">
        <v>263</v>
      </c>
      <c r="BD2155" s="56" t="s">
        <v>349</v>
      </c>
      <c r="BE2155" s="56" t="s">
        <v>347</v>
      </c>
      <c r="BF2155" s="56" t="s">
        <v>334</v>
      </c>
      <c r="BG2155" s="56" t="s">
        <v>673</v>
      </c>
      <c r="BH2155" s="56">
        <v>0</v>
      </c>
      <c r="BI2155" s="56">
        <v>0</v>
      </c>
      <c r="BJ2155" s="56">
        <v>1</v>
      </c>
    </row>
    <row r="2156" spans="1:62" hidden="1" x14ac:dyDescent="0.3">
      <c r="A2156" s="56">
        <v>49225939</v>
      </c>
      <c r="B2156" s="86">
        <v>599800</v>
      </c>
      <c r="C2156" s="1">
        <v>42893</v>
      </c>
      <c r="D2156" s="56" t="s">
        <v>668</v>
      </c>
      <c r="E2156" s="56" t="s">
        <v>669</v>
      </c>
      <c r="F2156" s="56" t="s">
        <v>334</v>
      </c>
      <c r="G2156" s="56" t="s">
        <v>335</v>
      </c>
      <c r="H2156" s="56" t="s">
        <v>336</v>
      </c>
      <c r="I2156" s="56" t="s">
        <v>670</v>
      </c>
      <c r="K2156" s="56" t="s">
        <v>337</v>
      </c>
      <c r="L2156" s="56" t="s">
        <v>671</v>
      </c>
      <c r="M2156" s="56" t="s">
        <v>1046</v>
      </c>
      <c r="N2156" s="56" t="s">
        <v>1043</v>
      </c>
      <c r="O2156" s="56" t="s">
        <v>546</v>
      </c>
      <c r="P2156" s="1" t="s">
        <v>110</v>
      </c>
      <c r="Q2156" s="56" t="s">
        <v>672</v>
      </c>
      <c r="R2156" s="56" t="s">
        <v>339</v>
      </c>
      <c r="S2156" s="56">
        <v>206747</v>
      </c>
      <c r="T2156" s="1" t="s">
        <v>707</v>
      </c>
      <c r="U2156" s="56">
        <v>42005</v>
      </c>
      <c r="V2156" s="56">
        <v>43465</v>
      </c>
      <c r="W2156" s="56">
        <v>42125</v>
      </c>
      <c r="X2156" s="56">
        <v>43465</v>
      </c>
      <c r="Y2156" s="56" t="s">
        <v>340</v>
      </c>
      <c r="Z2156" s="56" t="s">
        <v>341</v>
      </c>
      <c r="AA2156" s="56" t="s">
        <v>347</v>
      </c>
      <c r="AB2156" s="56" t="s">
        <v>343</v>
      </c>
      <c r="AC2156" s="56" t="s">
        <v>342</v>
      </c>
      <c r="AD2156" s="56" t="s">
        <v>342</v>
      </c>
      <c r="AE2156" s="56" t="s">
        <v>334</v>
      </c>
      <c r="AF2156" s="56" t="s">
        <v>292</v>
      </c>
      <c r="AG2156" s="56">
        <v>2019</v>
      </c>
      <c r="AH2156" s="56" t="s">
        <v>80</v>
      </c>
      <c r="AI2156" s="56" t="s">
        <v>348</v>
      </c>
      <c r="AJ2156" s="56">
        <v>38203</v>
      </c>
      <c r="AM2156" s="56">
        <v>42888</v>
      </c>
      <c r="AN2156" s="56" t="s">
        <v>987</v>
      </c>
      <c r="AO2156" s="1">
        <v>41948</v>
      </c>
      <c r="AP2156" s="56" t="s">
        <v>391</v>
      </c>
      <c r="AQ2156" s="56">
        <v>77906</v>
      </c>
      <c r="AR2156" s="56">
        <v>0</v>
      </c>
      <c r="AS2156" s="56" t="s">
        <v>346</v>
      </c>
      <c r="BB2156" s="56" t="s">
        <v>339</v>
      </c>
      <c r="BC2156" s="56" t="s">
        <v>263</v>
      </c>
      <c r="BD2156" s="56" t="s">
        <v>349</v>
      </c>
      <c r="BE2156" s="56" t="s">
        <v>347</v>
      </c>
      <c r="BF2156" s="56" t="s">
        <v>334</v>
      </c>
      <c r="BG2156" s="56" t="s">
        <v>673</v>
      </c>
      <c r="BH2156" s="56">
        <v>0</v>
      </c>
      <c r="BI2156" s="56">
        <v>0</v>
      </c>
      <c r="BJ2156" s="56">
        <v>1</v>
      </c>
    </row>
    <row r="2157" spans="1:62" hidden="1" x14ac:dyDescent="0.3">
      <c r="A2157" s="56">
        <v>49225941</v>
      </c>
      <c r="B2157" s="86">
        <v>599800</v>
      </c>
      <c r="C2157" s="1">
        <v>42893</v>
      </c>
      <c r="D2157" s="56" t="s">
        <v>668</v>
      </c>
      <c r="E2157" s="56" t="s">
        <v>669</v>
      </c>
      <c r="F2157" s="56" t="s">
        <v>334</v>
      </c>
      <c r="G2157" s="56" t="s">
        <v>335</v>
      </c>
      <c r="H2157" s="56" t="s">
        <v>336</v>
      </c>
      <c r="I2157" s="56" t="s">
        <v>670</v>
      </c>
      <c r="K2157" s="56" t="s">
        <v>337</v>
      </c>
      <c r="L2157" s="56" t="s">
        <v>671</v>
      </c>
      <c r="M2157" s="56" t="s">
        <v>1046</v>
      </c>
      <c r="N2157" s="56" t="s">
        <v>1043</v>
      </c>
      <c r="O2157" s="56" t="s">
        <v>546</v>
      </c>
      <c r="P2157" s="1" t="s">
        <v>110</v>
      </c>
      <c r="Q2157" s="56" t="s">
        <v>672</v>
      </c>
      <c r="R2157" s="56" t="s">
        <v>339</v>
      </c>
      <c r="S2157" s="56">
        <v>209402</v>
      </c>
      <c r="T2157" s="1" t="s">
        <v>705</v>
      </c>
      <c r="U2157" s="56">
        <v>42005</v>
      </c>
      <c r="V2157" s="56">
        <v>43465</v>
      </c>
      <c r="W2157" s="56">
        <v>42125</v>
      </c>
      <c r="X2157" s="56">
        <v>43465</v>
      </c>
      <c r="Y2157" s="56" t="s">
        <v>356</v>
      </c>
      <c r="Z2157" s="56" t="s">
        <v>367</v>
      </c>
      <c r="AA2157" s="56" t="s">
        <v>342</v>
      </c>
      <c r="AB2157" s="56" t="s">
        <v>343</v>
      </c>
      <c r="AC2157" s="56" t="s">
        <v>342</v>
      </c>
      <c r="AD2157" s="56" t="s">
        <v>342</v>
      </c>
      <c r="AE2157" s="56" t="s">
        <v>334</v>
      </c>
      <c r="AF2157" s="56" t="s">
        <v>224</v>
      </c>
      <c r="AG2157" s="56">
        <v>2014</v>
      </c>
      <c r="AH2157" s="56" t="s">
        <v>80</v>
      </c>
      <c r="AI2157" s="56" t="s">
        <v>339</v>
      </c>
      <c r="AJ2157" s="56">
        <v>23175552</v>
      </c>
      <c r="AM2157" s="56">
        <v>42888</v>
      </c>
      <c r="AN2157" s="56" t="s">
        <v>987</v>
      </c>
      <c r="AO2157" s="1">
        <v>41974</v>
      </c>
      <c r="AP2157" s="56" t="s">
        <v>391</v>
      </c>
      <c r="AQ2157" s="56">
        <v>42353</v>
      </c>
      <c r="AR2157" s="56">
        <v>0</v>
      </c>
      <c r="AS2157" s="56" t="s">
        <v>346</v>
      </c>
      <c r="BB2157" s="56" t="s">
        <v>339</v>
      </c>
      <c r="BC2157" s="56" t="s">
        <v>263</v>
      </c>
      <c r="BD2157" s="56" t="s">
        <v>349</v>
      </c>
      <c r="BE2157" s="56" t="s">
        <v>347</v>
      </c>
      <c r="BF2157" s="56" t="s">
        <v>334</v>
      </c>
      <c r="BG2157" s="56" t="s">
        <v>673</v>
      </c>
      <c r="BH2157" s="56">
        <v>0</v>
      </c>
      <c r="BI2157" s="56">
        <v>0</v>
      </c>
      <c r="BJ2157" s="56">
        <v>1</v>
      </c>
    </row>
    <row r="2158" spans="1:62" hidden="1" x14ac:dyDescent="0.3">
      <c r="A2158" s="56">
        <v>49225948</v>
      </c>
      <c r="B2158" s="86">
        <v>599800</v>
      </c>
      <c r="C2158" s="1">
        <v>42893</v>
      </c>
      <c r="D2158" s="56" t="s">
        <v>668</v>
      </c>
      <c r="E2158" s="56" t="s">
        <v>669</v>
      </c>
      <c r="F2158" s="56" t="s">
        <v>334</v>
      </c>
      <c r="G2158" s="56" t="s">
        <v>335</v>
      </c>
      <c r="H2158" s="56" t="s">
        <v>336</v>
      </c>
      <c r="I2158" s="56" t="s">
        <v>670</v>
      </c>
      <c r="K2158" s="56" t="s">
        <v>337</v>
      </c>
      <c r="L2158" s="56" t="s">
        <v>671</v>
      </c>
      <c r="M2158" s="56" t="s">
        <v>1046</v>
      </c>
      <c r="N2158" s="56" t="s">
        <v>1043</v>
      </c>
      <c r="O2158" s="56" t="s">
        <v>546</v>
      </c>
      <c r="P2158" s="1" t="s">
        <v>110</v>
      </c>
      <c r="Q2158" s="56" t="s">
        <v>672</v>
      </c>
      <c r="R2158" s="56" t="s">
        <v>339</v>
      </c>
      <c r="S2158" s="56">
        <v>209402</v>
      </c>
      <c r="T2158" s="1" t="s">
        <v>705</v>
      </c>
      <c r="U2158" s="56">
        <v>42005</v>
      </c>
      <c r="V2158" s="56">
        <v>43465</v>
      </c>
      <c r="W2158" s="56">
        <v>42125</v>
      </c>
      <c r="X2158" s="56">
        <v>43465</v>
      </c>
      <c r="Y2158" s="56" t="s">
        <v>356</v>
      </c>
      <c r="Z2158" s="56" t="s">
        <v>367</v>
      </c>
      <c r="AA2158" s="56" t="s">
        <v>342</v>
      </c>
      <c r="AB2158" s="56" t="s">
        <v>343</v>
      </c>
      <c r="AC2158" s="56" t="s">
        <v>342</v>
      </c>
      <c r="AD2158" s="56" t="s">
        <v>342</v>
      </c>
      <c r="AE2158" s="56" t="s">
        <v>334</v>
      </c>
      <c r="AF2158" s="56" t="s">
        <v>292</v>
      </c>
      <c r="AG2158" s="56">
        <v>2017</v>
      </c>
      <c r="AH2158" s="56" t="s">
        <v>80</v>
      </c>
      <c r="AI2158" s="56" t="s">
        <v>348</v>
      </c>
      <c r="AJ2158" s="56">
        <v>31000000</v>
      </c>
      <c r="AM2158" s="56">
        <v>42888</v>
      </c>
      <c r="AN2158" s="56" t="s">
        <v>987</v>
      </c>
      <c r="AO2158" s="1">
        <v>41974</v>
      </c>
      <c r="AP2158" s="56" t="s">
        <v>391</v>
      </c>
      <c r="AQ2158" s="56">
        <v>42353</v>
      </c>
      <c r="AR2158" s="56">
        <v>0</v>
      </c>
      <c r="AS2158" s="56" t="s">
        <v>346</v>
      </c>
      <c r="BB2158" s="56" t="s">
        <v>339</v>
      </c>
      <c r="BC2158" s="56" t="s">
        <v>263</v>
      </c>
      <c r="BD2158" s="56" t="s">
        <v>349</v>
      </c>
      <c r="BE2158" s="56" t="s">
        <v>347</v>
      </c>
      <c r="BF2158" s="56" t="s">
        <v>334</v>
      </c>
      <c r="BG2158" s="56" t="s">
        <v>673</v>
      </c>
      <c r="BH2158" s="56">
        <v>0</v>
      </c>
      <c r="BI2158" s="56">
        <v>0</v>
      </c>
      <c r="BJ2158" s="56">
        <v>1</v>
      </c>
    </row>
    <row r="2159" spans="1:62" hidden="1" x14ac:dyDescent="0.3">
      <c r="A2159" s="56">
        <v>49225944</v>
      </c>
      <c r="B2159" s="86">
        <v>599800</v>
      </c>
      <c r="C2159" s="1">
        <v>42893</v>
      </c>
      <c r="D2159" s="56" t="s">
        <v>668</v>
      </c>
      <c r="E2159" s="56" t="s">
        <v>669</v>
      </c>
      <c r="F2159" s="56" t="s">
        <v>334</v>
      </c>
      <c r="G2159" s="56" t="s">
        <v>335</v>
      </c>
      <c r="H2159" s="56" t="s">
        <v>336</v>
      </c>
      <c r="I2159" s="56" t="s">
        <v>670</v>
      </c>
      <c r="K2159" s="56" t="s">
        <v>337</v>
      </c>
      <c r="L2159" s="56" t="s">
        <v>671</v>
      </c>
      <c r="M2159" s="56" t="s">
        <v>1046</v>
      </c>
      <c r="N2159" s="56" t="s">
        <v>1043</v>
      </c>
      <c r="O2159" s="56" t="s">
        <v>546</v>
      </c>
      <c r="P2159" s="1" t="s">
        <v>110</v>
      </c>
      <c r="Q2159" s="56" t="s">
        <v>672</v>
      </c>
      <c r="R2159" s="56" t="s">
        <v>339</v>
      </c>
      <c r="S2159" s="56">
        <v>209402</v>
      </c>
      <c r="T2159" s="1" t="s">
        <v>705</v>
      </c>
      <c r="U2159" s="56">
        <v>42005</v>
      </c>
      <c r="V2159" s="56">
        <v>43465</v>
      </c>
      <c r="W2159" s="56">
        <v>42125</v>
      </c>
      <c r="X2159" s="56">
        <v>43465</v>
      </c>
      <c r="Y2159" s="56" t="s">
        <v>356</v>
      </c>
      <c r="Z2159" s="56" t="s">
        <v>367</v>
      </c>
      <c r="AA2159" s="56" t="s">
        <v>342</v>
      </c>
      <c r="AB2159" s="56" t="s">
        <v>343</v>
      </c>
      <c r="AC2159" s="56" t="s">
        <v>342</v>
      </c>
      <c r="AD2159" s="56" t="s">
        <v>342</v>
      </c>
      <c r="AE2159" s="56" t="s">
        <v>334</v>
      </c>
      <c r="AF2159" s="56" t="s">
        <v>291</v>
      </c>
      <c r="AG2159" s="56">
        <v>2017</v>
      </c>
      <c r="AH2159" s="56" t="s">
        <v>80</v>
      </c>
      <c r="AI2159" s="56" t="s">
        <v>348</v>
      </c>
      <c r="AJ2159" s="56">
        <v>27809280</v>
      </c>
      <c r="AK2159" s="1">
        <v>42735</v>
      </c>
      <c r="AL2159" s="56" t="s">
        <v>961</v>
      </c>
      <c r="AM2159" s="56">
        <v>42888</v>
      </c>
      <c r="AN2159" s="56" t="s">
        <v>987</v>
      </c>
      <c r="AO2159" s="1">
        <v>42758</v>
      </c>
      <c r="AP2159" s="56" t="s">
        <v>353</v>
      </c>
      <c r="AQ2159" s="56">
        <v>42353</v>
      </c>
      <c r="AR2159" s="56">
        <v>0</v>
      </c>
      <c r="AS2159" s="56" t="s">
        <v>346</v>
      </c>
      <c r="BB2159" s="56" t="s">
        <v>339</v>
      </c>
      <c r="BC2159" s="56" t="s">
        <v>263</v>
      </c>
      <c r="BD2159" s="56" t="s">
        <v>349</v>
      </c>
      <c r="BE2159" s="56" t="s">
        <v>347</v>
      </c>
      <c r="BF2159" s="56" t="s">
        <v>334</v>
      </c>
      <c r="BG2159" s="56" t="s">
        <v>673</v>
      </c>
      <c r="BH2159" s="56">
        <v>0</v>
      </c>
      <c r="BI2159" s="56">
        <v>0</v>
      </c>
      <c r="BJ2159" s="56">
        <v>1</v>
      </c>
    </row>
    <row r="2160" spans="1:62" hidden="1" x14ac:dyDescent="0.3">
      <c r="A2160" s="56">
        <v>49225946</v>
      </c>
      <c r="B2160" s="86">
        <v>599800</v>
      </c>
      <c r="C2160" s="1">
        <v>42893</v>
      </c>
      <c r="D2160" s="56" t="s">
        <v>668</v>
      </c>
      <c r="E2160" s="56" t="s">
        <v>669</v>
      </c>
      <c r="F2160" s="56" t="s">
        <v>334</v>
      </c>
      <c r="G2160" s="56" t="s">
        <v>335</v>
      </c>
      <c r="H2160" s="56" t="s">
        <v>336</v>
      </c>
      <c r="I2160" s="56" t="s">
        <v>670</v>
      </c>
      <c r="K2160" s="56" t="s">
        <v>337</v>
      </c>
      <c r="L2160" s="56" t="s">
        <v>671</v>
      </c>
      <c r="M2160" s="56" t="s">
        <v>1046</v>
      </c>
      <c r="N2160" s="56" t="s">
        <v>1043</v>
      </c>
      <c r="O2160" s="56" t="s">
        <v>546</v>
      </c>
      <c r="P2160" s="1" t="s">
        <v>110</v>
      </c>
      <c r="Q2160" s="56" t="s">
        <v>672</v>
      </c>
      <c r="R2160" s="56" t="s">
        <v>339</v>
      </c>
      <c r="S2160" s="56">
        <v>209402</v>
      </c>
      <c r="T2160" s="1" t="s">
        <v>705</v>
      </c>
      <c r="U2160" s="56">
        <v>42005</v>
      </c>
      <c r="V2160" s="56">
        <v>43465</v>
      </c>
      <c r="W2160" s="56">
        <v>42125</v>
      </c>
      <c r="X2160" s="56">
        <v>43465</v>
      </c>
      <c r="Y2160" s="56" t="s">
        <v>356</v>
      </c>
      <c r="Z2160" s="56" t="s">
        <v>367</v>
      </c>
      <c r="AA2160" s="56" t="s">
        <v>342</v>
      </c>
      <c r="AB2160" s="56" t="s">
        <v>343</v>
      </c>
      <c r="AC2160" s="56" t="s">
        <v>342</v>
      </c>
      <c r="AD2160" s="56" t="s">
        <v>342</v>
      </c>
      <c r="AE2160" s="56" t="s">
        <v>334</v>
      </c>
      <c r="AF2160" s="56" t="s">
        <v>292</v>
      </c>
      <c r="AG2160" s="56">
        <v>2016</v>
      </c>
      <c r="AH2160" s="56" t="s">
        <v>80</v>
      </c>
      <c r="AI2160" s="56" t="s">
        <v>348</v>
      </c>
      <c r="AJ2160" s="56">
        <v>26000000</v>
      </c>
      <c r="AM2160" s="56">
        <v>42888</v>
      </c>
      <c r="AN2160" s="56" t="s">
        <v>987</v>
      </c>
      <c r="AO2160" s="1">
        <v>41974</v>
      </c>
      <c r="AP2160" s="56" t="s">
        <v>391</v>
      </c>
      <c r="AQ2160" s="56">
        <v>42353</v>
      </c>
      <c r="AR2160" s="56">
        <v>0</v>
      </c>
      <c r="AS2160" s="56" t="s">
        <v>346</v>
      </c>
      <c r="BB2160" s="56" t="s">
        <v>339</v>
      </c>
      <c r="BC2160" s="56" t="s">
        <v>263</v>
      </c>
      <c r="BD2160" s="56" t="s">
        <v>349</v>
      </c>
      <c r="BE2160" s="56" t="s">
        <v>347</v>
      </c>
      <c r="BF2160" s="56" t="s">
        <v>334</v>
      </c>
      <c r="BG2160" s="56" t="s">
        <v>673</v>
      </c>
      <c r="BH2160" s="56">
        <v>0</v>
      </c>
      <c r="BI2160" s="56">
        <v>0</v>
      </c>
      <c r="BJ2160" s="56">
        <v>1</v>
      </c>
    </row>
    <row r="2161" spans="1:62" hidden="1" x14ac:dyDescent="0.3">
      <c r="A2161" s="56">
        <v>49225983</v>
      </c>
      <c r="B2161" s="86">
        <v>599800</v>
      </c>
      <c r="C2161" s="1">
        <v>42893</v>
      </c>
      <c r="D2161" s="56" t="s">
        <v>668</v>
      </c>
      <c r="E2161" s="56" t="s">
        <v>669</v>
      </c>
      <c r="F2161" s="56" t="s">
        <v>334</v>
      </c>
      <c r="G2161" s="56" t="s">
        <v>335</v>
      </c>
      <c r="H2161" s="56" t="s">
        <v>336</v>
      </c>
      <c r="I2161" s="56" t="s">
        <v>670</v>
      </c>
      <c r="K2161" s="56" t="s">
        <v>337</v>
      </c>
      <c r="L2161" s="56" t="s">
        <v>671</v>
      </c>
      <c r="M2161" s="56" t="s">
        <v>1046</v>
      </c>
      <c r="N2161" s="56" t="s">
        <v>1043</v>
      </c>
      <c r="O2161" s="56" t="s">
        <v>546</v>
      </c>
      <c r="P2161" s="1" t="s">
        <v>188</v>
      </c>
      <c r="Q2161" s="56" t="s">
        <v>672</v>
      </c>
      <c r="R2161" s="56" t="s">
        <v>339</v>
      </c>
      <c r="S2161" s="56">
        <v>218416</v>
      </c>
      <c r="T2161" s="1" t="s">
        <v>447</v>
      </c>
      <c r="U2161" s="56">
        <v>42005</v>
      </c>
      <c r="V2161" s="56">
        <v>43465</v>
      </c>
      <c r="W2161" s="56">
        <v>42125</v>
      </c>
      <c r="X2161" s="56">
        <v>43465</v>
      </c>
      <c r="Y2161" s="56" t="s">
        <v>340</v>
      </c>
      <c r="Z2161" s="56" t="s">
        <v>341</v>
      </c>
      <c r="AA2161" s="56" t="s">
        <v>342</v>
      </c>
      <c r="AB2161" s="56" t="s">
        <v>343</v>
      </c>
      <c r="AC2161" s="56" t="s">
        <v>342</v>
      </c>
      <c r="AD2161" s="56" t="s">
        <v>347</v>
      </c>
      <c r="AE2161" s="56" t="s">
        <v>334</v>
      </c>
      <c r="AF2161" s="56" t="s">
        <v>292</v>
      </c>
      <c r="AG2161" s="56">
        <v>2017</v>
      </c>
      <c r="AH2161" s="56" t="s">
        <v>80</v>
      </c>
      <c r="AI2161" s="56" t="s">
        <v>344</v>
      </c>
      <c r="AJ2161" s="56">
        <v>1</v>
      </c>
      <c r="AM2161" s="56">
        <v>42888</v>
      </c>
      <c r="AN2161" s="56" t="s">
        <v>987</v>
      </c>
      <c r="AO2161" s="1">
        <v>41971</v>
      </c>
      <c r="AP2161" s="56" t="s">
        <v>391</v>
      </c>
      <c r="AQ2161" s="56">
        <v>327</v>
      </c>
      <c r="AR2161" s="56">
        <v>0</v>
      </c>
      <c r="AS2161" s="56" t="s">
        <v>346</v>
      </c>
      <c r="BB2161" s="56" t="s">
        <v>339</v>
      </c>
      <c r="BC2161" s="56" t="s">
        <v>263</v>
      </c>
      <c r="BD2161" s="56" t="s">
        <v>349</v>
      </c>
      <c r="BE2161" s="56" t="s">
        <v>347</v>
      </c>
      <c r="BF2161" s="56" t="s">
        <v>334</v>
      </c>
      <c r="BG2161" s="56" t="s">
        <v>673</v>
      </c>
      <c r="BH2161" s="56">
        <v>0</v>
      </c>
      <c r="BI2161" s="56">
        <v>0</v>
      </c>
      <c r="BJ2161" s="56">
        <v>1</v>
      </c>
    </row>
    <row r="2162" spans="1:62" hidden="1" x14ac:dyDescent="0.3">
      <c r="A2162" s="56">
        <v>49225967</v>
      </c>
      <c r="B2162" s="86">
        <v>599800</v>
      </c>
      <c r="C2162" s="1">
        <v>42893</v>
      </c>
      <c r="D2162" s="56" t="s">
        <v>668</v>
      </c>
      <c r="E2162" s="56" t="s">
        <v>669</v>
      </c>
      <c r="F2162" s="56" t="s">
        <v>334</v>
      </c>
      <c r="G2162" s="56" t="s">
        <v>335</v>
      </c>
      <c r="H2162" s="56" t="s">
        <v>336</v>
      </c>
      <c r="I2162" s="56" t="s">
        <v>670</v>
      </c>
      <c r="K2162" s="56" t="s">
        <v>337</v>
      </c>
      <c r="L2162" s="56" t="s">
        <v>671</v>
      </c>
      <c r="M2162" s="56" t="s">
        <v>1046</v>
      </c>
      <c r="N2162" s="56" t="s">
        <v>1043</v>
      </c>
      <c r="O2162" s="56" t="s">
        <v>546</v>
      </c>
      <c r="P2162" s="1" t="s">
        <v>188</v>
      </c>
      <c r="Q2162" s="56" t="s">
        <v>672</v>
      </c>
      <c r="R2162" s="56" t="s">
        <v>339</v>
      </c>
      <c r="S2162" s="56">
        <v>216568</v>
      </c>
      <c r="T2162" s="1" t="s">
        <v>683</v>
      </c>
      <c r="U2162" s="56">
        <v>42005</v>
      </c>
      <c r="V2162" s="56">
        <v>43465</v>
      </c>
      <c r="W2162" s="56">
        <v>42125</v>
      </c>
      <c r="X2162" s="56">
        <v>42734</v>
      </c>
      <c r="Y2162" s="56" t="s">
        <v>356</v>
      </c>
      <c r="Z2162" s="56" t="s">
        <v>341</v>
      </c>
      <c r="AA2162" s="56" t="s">
        <v>347</v>
      </c>
      <c r="AB2162" s="56" t="s">
        <v>343</v>
      </c>
      <c r="AC2162" s="56" t="s">
        <v>342</v>
      </c>
      <c r="AD2162" s="56" t="s">
        <v>347</v>
      </c>
      <c r="AE2162" s="56" t="s">
        <v>334</v>
      </c>
      <c r="AF2162" s="56" t="s">
        <v>291</v>
      </c>
      <c r="AG2162" s="56">
        <v>2017</v>
      </c>
      <c r="AH2162" s="56" t="s">
        <v>80</v>
      </c>
      <c r="AI2162" s="56" t="s">
        <v>348</v>
      </c>
      <c r="AJ2162" s="56">
        <v>1</v>
      </c>
      <c r="AK2162" s="1">
        <v>42734</v>
      </c>
      <c r="AM2162" s="56">
        <v>42758</v>
      </c>
      <c r="AN2162" s="56" t="s">
        <v>353</v>
      </c>
      <c r="AO2162" s="1">
        <v>42758</v>
      </c>
      <c r="AP2162" s="56" t="s">
        <v>353</v>
      </c>
      <c r="AQ2162" s="56">
        <v>77986</v>
      </c>
      <c r="AR2162" s="56">
        <v>0</v>
      </c>
      <c r="AS2162" s="56" t="s">
        <v>346</v>
      </c>
      <c r="BB2162" s="56" t="s">
        <v>339</v>
      </c>
      <c r="BC2162" s="56" t="s">
        <v>263</v>
      </c>
      <c r="BD2162" s="56" t="s">
        <v>349</v>
      </c>
      <c r="BE2162" s="56" t="s">
        <v>347</v>
      </c>
      <c r="BF2162" s="56" t="s">
        <v>334</v>
      </c>
      <c r="BG2162" s="56" t="s">
        <v>673</v>
      </c>
      <c r="BH2162" s="56">
        <v>0</v>
      </c>
      <c r="BI2162" s="56">
        <v>0</v>
      </c>
      <c r="BJ2162" s="56">
        <v>1</v>
      </c>
    </row>
    <row r="2163" spans="1:62" hidden="1" x14ac:dyDescent="0.3">
      <c r="A2163" s="56">
        <v>49225959</v>
      </c>
      <c r="B2163" s="86">
        <v>599800</v>
      </c>
      <c r="C2163" s="1">
        <v>42893</v>
      </c>
      <c r="D2163" s="56" t="s">
        <v>668</v>
      </c>
      <c r="E2163" s="56" t="s">
        <v>669</v>
      </c>
      <c r="F2163" s="56" t="s">
        <v>334</v>
      </c>
      <c r="G2163" s="56" t="s">
        <v>335</v>
      </c>
      <c r="H2163" s="56" t="s">
        <v>336</v>
      </c>
      <c r="I2163" s="56" t="s">
        <v>670</v>
      </c>
      <c r="K2163" s="56" t="s">
        <v>337</v>
      </c>
      <c r="L2163" s="56" t="s">
        <v>671</v>
      </c>
      <c r="M2163" s="56" t="s">
        <v>1046</v>
      </c>
      <c r="N2163" s="56" t="s">
        <v>1043</v>
      </c>
      <c r="O2163" s="56" t="s">
        <v>546</v>
      </c>
      <c r="P2163" s="1" t="s">
        <v>188</v>
      </c>
      <c r="Q2163" s="56" t="s">
        <v>672</v>
      </c>
      <c r="R2163" s="56" t="s">
        <v>339</v>
      </c>
      <c r="S2163" s="56">
        <v>216568</v>
      </c>
      <c r="T2163" s="1" t="s">
        <v>683</v>
      </c>
      <c r="U2163" s="56">
        <v>42005</v>
      </c>
      <c r="V2163" s="56">
        <v>43465</v>
      </c>
      <c r="W2163" s="56">
        <v>42125</v>
      </c>
      <c r="X2163" s="56">
        <v>42734</v>
      </c>
      <c r="Y2163" s="56" t="s">
        <v>356</v>
      </c>
      <c r="Z2163" s="56" t="s">
        <v>341</v>
      </c>
      <c r="AA2163" s="56" t="s">
        <v>347</v>
      </c>
      <c r="AB2163" s="56" t="s">
        <v>343</v>
      </c>
      <c r="AC2163" s="56" t="s">
        <v>342</v>
      </c>
      <c r="AD2163" s="56" t="s">
        <v>347</v>
      </c>
      <c r="AE2163" s="56" t="s">
        <v>334</v>
      </c>
      <c r="AF2163" s="56" t="s">
        <v>292</v>
      </c>
      <c r="AG2163" s="56">
        <v>2015</v>
      </c>
      <c r="AH2163" s="56" t="s">
        <v>80</v>
      </c>
      <c r="AI2163" s="56" t="s">
        <v>344</v>
      </c>
      <c r="AJ2163" s="56">
        <v>0</v>
      </c>
      <c r="AM2163" s="56">
        <v>42758</v>
      </c>
      <c r="AN2163" s="56" t="s">
        <v>353</v>
      </c>
      <c r="AO2163" s="1">
        <v>41954</v>
      </c>
      <c r="AP2163" s="56" t="s">
        <v>391</v>
      </c>
      <c r="AQ2163" s="56">
        <v>77986</v>
      </c>
      <c r="AR2163" s="56">
        <v>0</v>
      </c>
      <c r="AS2163" s="56" t="s">
        <v>346</v>
      </c>
      <c r="BB2163" s="56" t="s">
        <v>339</v>
      </c>
      <c r="BC2163" s="56" t="s">
        <v>263</v>
      </c>
      <c r="BD2163" s="56" t="s">
        <v>349</v>
      </c>
      <c r="BE2163" s="56" t="s">
        <v>347</v>
      </c>
      <c r="BF2163" s="56" t="s">
        <v>334</v>
      </c>
      <c r="BG2163" s="56" t="s">
        <v>673</v>
      </c>
      <c r="BH2163" s="56">
        <v>0</v>
      </c>
      <c r="BI2163" s="56">
        <v>0</v>
      </c>
      <c r="BJ2163" s="56">
        <v>1</v>
      </c>
    </row>
    <row r="2164" spans="1:62" hidden="1" x14ac:dyDescent="0.3">
      <c r="A2164" s="56">
        <v>49225954</v>
      </c>
      <c r="B2164" s="86">
        <v>599800</v>
      </c>
      <c r="C2164" s="1">
        <v>42893</v>
      </c>
      <c r="D2164" s="56" t="s">
        <v>668</v>
      </c>
      <c r="E2164" s="56" t="s">
        <v>669</v>
      </c>
      <c r="F2164" s="56" t="s">
        <v>334</v>
      </c>
      <c r="G2164" s="56" t="s">
        <v>335</v>
      </c>
      <c r="H2164" s="56" t="s">
        <v>336</v>
      </c>
      <c r="I2164" s="56" t="s">
        <v>670</v>
      </c>
      <c r="K2164" s="56" t="s">
        <v>337</v>
      </c>
      <c r="L2164" s="56" t="s">
        <v>671</v>
      </c>
      <c r="M2164" s="56" t="s">
        <v>1046</v>
      </c>
      <c r="N2164" s="56" t="s">
        <v>1043</v>
      </c>
      <c r="O2164" s="56" t="s">
        <v>546</v>
      </c>
      <c r="P2164" s="1" t="s">
        <v>188</v>
      </c>
      <c r="Q2164" s="56" t="s">
        <v>672</v>
      </c>
      <c r="R2164" s="56" t="s">
        <v>339</v>
      </c>
      <c r="S2164" s="56">
        <v>216566</v>
      </c>
      <c r="T2164" s="1" t="s">
        <v>708</v>
      </c>
      <c r="U2164" s="56">
        <v>42005</v>
      </c>
      <c r="V2164" s="56">
        <v>43465</v>
      </c>
      <c r="W2164" s="56">
        <v>42125</v>
      </c>
      <c r="X2164" s="56">
        <v>42734</v>
      </c>
      <c r="Y2164" s="56" t="s">
        <v>356</v>
      </c>
      <c r="Z2164" s="56" t="s">
        <v>341</v>
      </c>
      <c r="AA2164" s="56" t="s">
        <v>347</v>
      </c>
      <c r="AB2164" s="56" t="s">
        <v>343</v>
      </c>
      <c r="AC2164" s="56" t="s">
        <v>342</v>
      </c>
      <c r="AD2164" s="56" t="s">
        <v>342</v>
      </c>
      <c r="AE2164" s="56" t="s">
        <v>334</v>
      </c>
      <c r="AF2164" s="56" t="s">
        <v>291</v>
      </c>
      <c r="AG2164" s="56">
        <v>2016</v>
      </c>
      <c r="AH2164" s="56" t="s">
        <v>80</v>
      </c>
      <c r="AI2164" s="56" t="s">
        <v>348</v>
      </c>
      <c r="AJ2164" s="56">
        <v>1</v>
      </c>
      <c r="AK2164" s="1">
        <v>42369</v>
      </c>
      <c r="AL2164" s="56" t="s">
        <v>709</v>
      </c>
      <c r="AM2164" s="56">
        <v>42758</v>
      </c>
      <c r="AN2164" s="56" t="s">
        <v>353</v>
      </c>
      <c r="AO2164" s="1">
        <v>42399</v>
      </c>
      <c r="AP2164" s="56" t="s">
        <v>391</v>
      </c>
      <c r="AQ2164" s="56">
        <v>77984</v>
      </c>
      <c r="AR2164" s="56">
        <v>0</v>
      </c>
      <c r="AS2164" s="56" t="s">
        <v>346</v>
      </c>
      <c r="BB2164" s="56" t="s">
        <v>339</v>
      </c>
      <c r="BC2164" s="56" t="s">
        <v>263</v>
      </c>
      <c r="BD2164" s="56" t="s">
        <v>349</v>
      </c>
      <c r="BE2164" s="56" t="s">
        <v>347</v>
      </c>
      <c r="BF2164" s="56" t="s">
        <v>334</v>
      </c>
      <c r="BG2164" s="56" t="s">
        <v>673</v>
      </c>
      <c r="BH2164" s="56">
        <v>0</v>
      </c>
      <c r="BI2164" s="56">
        <v>0</v>
      </c>
      <c r="BJ2164" s="56">
        <v>1</v>
      </c>
    </row>
    <row r="2165" spans="1:62" hidden="1" x14ac:dyDescent="0.3">
      <c r="A2165" s="56">
        <v>49225957</v>
      </c>
      <c r="B2165" s="86">
        <v>599800</v>
      </c>
      <c r="C2165" s="1">
        <v>42893</v>
      </c>
      <c r="D2165" s="56" t="s">
        <v>668</v>
      </c>
      <c r="E2165" s="56" t="s">
        <v>669</v>
      </c>
      <c r="F2165" s="56" t="s">
        <v>334</v>
      </c>
      <c r="G2165" s="56" t="s">
        <v>335</v>
      </c>
      <c r="H2165" s="56" t="s">
        <v>336</v>
      </c>
      <c r="I2165" s="56" t="s">
        <v>670</v>
      </c>
      <c r="K2165" s="56" t="s">
        <v>337</v>
      </c>
      <c r="L2165" s="56" t="s">
        <v>671</v>
      </c>
      <c r="M2165" s="56" t="s">
        <v>1046</v>
      </c>
      <c r="N2165" s="56" t="s">
        <v>1043</v>
      </c>
      <c r="O2165" s="56" t="s">
        <v>546</v>
      </c>
      <c r="P2165" s="1" t="s">
        <v>188</v>
      </c>
      <c r="Q2165" s="56" t="s">
        <v>672</v>
      </c>
      <c r="R2165" s="56" t="s">
        <v>339</v>
      </c>
      <c r="S2165" s="56">
        <v>216566</v>
      </c>
      <c r="T2165" s="1" t="s">
        <v>708</v>
      </c>
      <c r="U2165" s="56">
        <v>42005</v>
      </c>
      <c r="V2165" s="56">
        <v>43465</v>
      </c>
      <c r="W2165" s="56">
        <v>42125</v>
      </c>
      <c r="X2165" s="56">
        <v>42734</v>
      </c>
      <c r="Y2165" s="56" t="s">
        <v>356</v>
      </c>
      <c r="Z2165" s="56" t="s">
        <v>341</v>
      </c>
      <c r="AA2165" s="56" t="s">
        <v>347</v>
      </c>
      <c r="AB2165" s="56" t="s">
        <v>343</v>
      </c>
      <c r="AC2165" s="56" t="s">
        <v>342</v>
      </c>
      <c r="AD2165" s="56" t="s">
        <v>342</v>
      </c>
      <c r="AE2165" s="56" t="s">
        <v>334</v>
      </c>
      <c r="AF2165" s="56" t="s">
        <v>291</v>
      </c>
      <c r="AG2165" s="56">
        <v>2017</v>
      </c>
      <c r="AH2165" s="56" t="s">
        <v>80</v>
      </c>
      <c r="AI2165" s="56" t="s">
        <v>348</v>
      </c>
      <c r="AJ2165" s="56">
        <v>1</v>
      </c>
      <c r="AK2165" s="1">
        <v>42734</v>
      </c>
      <c r="AM2165" s="56">
        <v>42758</v>
      </c>
      <c r="AN2165" s="56" t="s">
        <v>353</v>
      </c>
      <c r="AO2165" s="1">
        <v>42758</v>
      </c>
      <c r="AP2165" s="56" t="s">
        <v>353</v>
      </c>
      <c r="AQ2165" s="56">
        <v>77984</v>
      </c>
      <c r="AR2165" s="56">
        <v>0</v>
      </c>
      <c r="AS2165" s="56" t="s">
        <v>346</v>
      </c>
      <c r="BB2165" s="56" t="s">
        <v>339</v>
      </c>
      <c r="BC2165" s="56" t="s">
        <v>263</v>
      </c>
      <c r="BD2165" s="56" t="s">
        <v>349</v>
      </c>
      <c r="BE2165" s="56" t="s">
        <v>347</v>
      </c>
      <c r="BF2165" s="56" t="s">
        <v>334</v>
      </c>
      <c r="BG2165" s="56" t="s">
        <v>673</v>
      </c>
      <c r="BH2165" s="56">
        <v>0</v>
      </c>
      <c r="BI2165" s="56">
        <v>0</v>
      </c>
      <c r="BJ2165" s="56">
        <v>1</v>
      </c>
    </row>
    <row r="2166" spans="1:62" hidden="1" x14ac:dyDescent="0.3">
      <c r="A2166" s="56">
        <v>49225965</v>
      </c>
      <c r="B2166" s="86">
        <v>599800</v>
      </c>
      <c r="C2166" s="1">
        <v>42893</v>
      </c>
      <c r="D2166" s="56" t="s">
        <v>668</v>
      </c>
      <c r="E2166" s="56" t="s">
        <v>669</v>
      </c>
      <c r="F2166" s="56" t="s">
        <v>334</v>
      </c>
      <c r="G2166" s="56" t="s">
        <v>335</v>
      </c>
      <c r="H2166" s="56" t="s">
        <v>336</v>
      </c>
      <c r="I2166" s="56" t="s">
        <v>670</v>
      </c>
      <c r="K2166" s="56" t="s">
        <v>337</v>
      </c>
      <c r="L2166" s="56" t="s">
        <v>671</v>
      </c>
      <c r="M2166" s="56" t="s">
        <v>1046</v>
      </c>
      <c r="N2166" s="56" t="s">
        <v>1043</v>
      </c>
      <c r="O2166" s="56" t="s">
        <v>546</v>
      </c>
      <c r="P2166" s="1" t="s">
        <v>188</v>
      </c>
      <c r="Q2166" s="56" t="s">
        <v>672</v>
      </c>
      <c r="R2166" s="56" t="s">
        <v>339</v>
      </c>
      <c r="S2166" s="56">
        <v>216568</v>
      </c>
      <c r="T2166" s="1" t="s">
        <v>683</v>
      </c>
      <c r="U2166" s="56">
        <v>42005</v>
      </c>
      <c r="V2166" s="56">
        <v>43465</v>
      </c>
      <c r="W2166" s="56">
        <v>42125</v>
      </c>
      <c r="X2166" s="56">
        <v>42734</v>
      </c>
      <c r="Y2166" s="56" t="s">
        <v>356</v>
      </c>
      <c r="Z2166" s="56" t="s">
        <v>341</v>
      </c>
      <c r="AA2166" s="56" t="s">
        <v>347</v>
      </c>
      <c r="AB2166" s="56" t="s">
        <v>343</v>
      </c>
      <c r="AC2166" s="56" t="s">
        <v>342</v>
      </c>
      <c r="AD2166" s="56" t="s">
        <v>347</v>
      </c>
      <c r="AE2166" s="56" t="s">
        <v>334</v>
      </c>
      <c r="AF2166" s="56" t="s">
        <v>291</v>
      </c>
      <c r="AG2166" s="56">
        <v>2016</v>
      </c>
      <c r="AH2166" s="56" t="s">
        <v>80</v>
      </c>
      <c r="AI2166" s="56" t="s">
        <v>348</v>
      </c>
      <c r="AJ2166" s="56">
        <v>0</v>
      </c>
      <c r="AK2166" s="1">
        <v>42369</v>
      </c>
      <c r="AL2166" s="56" t="s">
        <v>684</v>
      </c>
      <c r="AM2166" s="56">
        <v>42758</v>
      </c>
      <c r="AN2166" s="56" t="s">
        <v>353</v>
      </c>
      <c r="AO2166" s="1">
        <v>42390</v>
      </c>
      <c r="AP2166" s="56" t="s">
        <v>353</v>
      </c>
      <c r="AQ2166" s="56">
        <v>77986</v>
      </c>
      <c r="AR2166" s="56">
        <v>0</v>
      </c>
      <c r="AS2166" s="56" t="s">
        <v>346</v>
      </c>
      <c r="BB2166" s="56" t="s">
        <v>339</v>
      </c>
      <c r="BC2166" s="56" t="s">
        <v>263</v>
      </c>
      <c r="BD2166" s="56" t="s">
        <v>349</v>
      </c>
      <c r="BE2166" s="56" t="s">
        <v>347</v>
      </c>
      <c r="BF2166" s="56" t="s">
        <v>334</v>
      </c>
      <c r="BG2166" s="56" t="s">
        <v>673</v>
      </c>
      <c r="BH2166" s="56">
        <v>0</v>
      </c>
      <c r="BI2166" s="56">
        <v>0</v>
      </c>
      <c r="BJ2166" s="56">
        <v>1</v>
      </c>
    </row>
    <row r="2167" spans="1:62" hidden="1" x14ac:dyDescent="0.3">
      <c r="A2167" s="56">
        <v>49225961</v>
      </c>
      <c r="B2167" s="86">
        <v>599800</v>
      </c>
      <c r="C2167" s="1">
        <v>42893</v>
      </c>
      <c r="D2167" s="56" t="s">
        <v>668</v>
      </c>
      <c r="E2167" s="56" t="s">
        <v>669</v>
      </c>
      <c r="F2167" s="56" t="s">
        <v>334</v>
      </c>
      <c r="G2167" s="56" t="s">
        <v>335</v>
      </c>
      <c r="H2167" s="56" t="s">
        <v>336</v>
      </c>
      <c r="I2167" s="56" t="s">
        <v>670</v>
      </c>
      <c r="K2167" s="56" t="s">
        <v>337</v>
      </c>
      <c r="L2167" s="56" t="s">
        <v>671</v>
      </c>
      <c r="M2167" s="56" t="s">
        <v>1046</v>
      </c>
      <c r="N2167" s="56" t="s">
        <v>1043</v>
      </c>
      <c r="O2167" s="56" t="s">
        <v>546</v>
      </c>
      <c r="P2167" s="1" t="s">
        <v>188</v>
      </c>
      <c r="Q2167" s="56" t="s">
        <v>672</v>
      </c>
      <c r="R2167" s="56" t="s">
        <v>339</v>
      </c>
      <c r="S2167" s="56">
        <v>216566</v>
      </c>
      <c r="T2167" s="1" t="s">
        <v>708</v>
      </c>
      <c r="U2167" s="56">
        <v>42005</v>
      </c>
      <c r="V2167" s="56">
        <v>43465</v>
      </c>
      <c r="W2167" s="56">
        <v>42125</v>
      </c>
      <c r="X2167" s="56">
        <v>42734</v>
      </c>
      <c r="Y2167" s="56" t="s">
        <v>356</v>
      </c>
      <c r="Z2167" s="56" t="s">
        <v>341</v>
      </c>
      <c r="AA2167" s="56" t="s">
        <v>347</v>
      </c>
      <c r="AB2167" s="56" t="s">
        <v>343</v>
      </c>
      <c r="AC2167" s="56" t="s">
        <v>342</v>
      </c>
      <c r="AD2167" s="56" t="s">
        <v>342</v>
      </c>
      <c r="AE2167" s="56" t="s">
        <v>334</v>
      </c>
      <c r="AF2167" s="56" t="s">
        <v>292</v>
      </c>
      <c r="AG2167" s="56">
        <v>2016</v>
      </c>
      <c r="AH2167" s="56" t="s">
        <v>80</v>
      </c>
      <c r="AI2167" s="56" t="s">
        <v>344</v>
      </c>
      <c r="AJ2167" s="56">
        <v>0</v>
      </c>
      <c r="AM2167" s="56">
        <v>42758</v>
      </c>
      <c r="AN2167" s="56" t="s">
        <v>353</v>
      </c>
      <c r="AO2167" s="1">
        <v>41954</v>
      </c>
      <c r="AP2167" s="56" t="s">
        <v>391</v>
      </c>
      <c r="AQ2167" s="56">
        <v>77984</v>
      </c>
      <c r="AR2167" s="56">
        <v>0</v>
      </c>
      <c r="AS2167" s="56" t="s">
        <v>346</v>
      </c>
      <c r="BB2167" s="56" t="s">
        <v>339</v>
      </c>
      <c r="BC2167" s="56" t="s">
        <v>263</v>
      </c>
      <c r="BD2167" s="56" t="s">
        <v>349</v>
      </c>
      <c r="BE2167" s="56" t="s">
        <v>347</v>
      </c>
      <c r="BF2167" s="56" t="s">
        <v>334</v>
      </c>
      <c r="BG2167" s="56" t="s">
        <v>673</v>
      </c>
      <c r="BH2167" s="56">
        <v>0</v>
      </c>
      <c r="BI2167" s="56">
        <v>0</v>
      </c>
      <c r="BJ2167" s="56">
        <v>1</v>
      </c>
    </row>
    <row r="2168" spans="1:62" hidden="1" x14ac:dyDescent="0.3">
      <c r="A2168" s="56">
        <v>49225963</v>
      </c>
      <c r="B2168" s="86">
        <v>599800</v>
      </c>
      <c r="C2168" s="1">
        <v>42893</v>
      </c>
      <c r="D2168" s="56" t="s">
        <v>668</v>
      </c>
      <c r="E2168" s="56" t="s">
        <v>669</v>
      </c>
      <c r="F2168" s="56" t="s">
        <v>334</v>
      </c>
      <c r="G2168" s="56" t="s">
        <v>335</v>
      </c>
      <c r="H2168" s="56" t="s">
        <v>336</v>
      </c>
      <c r="I2168" s="56" t="s">
        <v>670</v>
      </c>
      <c r="K2168" s="56" t="s">
        <v>337</v>
      </c>
      <c r="L2168" s="56" t="s">
        <v>671</v>
      </c>
      <c r="M2168" s="56" t="s">
        <v>1046</v>
      </c>
      <c r="N2168" s="56" t="s">
        <v>1043</v>
      </c>
      <c r="O2168" s="56" t="s">
        <v>546</v>
      </c>
      <c r="P2168" s="1" t="s">
        <v>188</v>
      </c>
      <c r="Q2168" s="56" t="s">
        <v>672</v>
      </c>
      <c r="R2168" s="56" t="s">
        <v>339</v>
      </c>
      <c r="S2168" s="56">
        <v>216565</v>
      </c>
      <c r="T2168" s="1" t="s">
        <v>699</v>
      </c>
      <c r="U2168" s="56">
        <v>42005</v>
      </c>
      <c r="V2168" s="56">
        <v>43465</v>
      </c>
      <c r="W2168" s="56">
        <v>42005</v>
      </c>
      <c r="X2168" s="56">
        <v>41971</v>
      </c>
      <c r="Y2168" s="56" t="s">
        <v>356</v>
      </c>
      <c r="Z2168" s="56" t="s">
        <v>341</v>
      </c>
      <c r="AA2168" s="56" t="s">
        <v>347</v>
      </c>
      <c r="AB2168" s="56" t="s">
        <v>343</v>
      </c>
      <c r="AC2168" s="56" t="s">
        <v>342</v>
      </c>
      <c r="AD2168" s="56" t="s">
        <v>347</v>
      </c>
      <c r="AE2168" s="56" t="s">
        <v>352</v>
      </c>
      <c r="AF2168" s="56" t="s">
        <v>292</v>
      </c>
      <c r="AG2168" s="56">
        <v>2016</v>
      </c>
      <c r="AH2168" s="56" t="s">
        <v>80</v>
      </c>
      <c r="AI2168" s="56" t="s">
        <v>348</v>
      </c>
      <c r="AJ2168" s="56">
        <v>1</v>
      </c>
      <c r="AM2168" s="56">
        <v>41971</v>
      </c>
      <c r="AN2168" s="56" t="s">
        <v>391</v>
      </c>
      <c r="AO2168" s="1">
        <v>41954</v>
      </c>
      <c r="AP2168" s="56" t="s">
        <v>391</v>
      </c>
      <c r="AQ2168" s="56">
        <v>77983</v>
      </c>
      <c r="AR2168" s="56">
        <v>0</v>
      </c>
      <c r="AS2168" s="56" t="s">
        <v>346</v>
      </c>
      <c r="BB2168" s="56" t="s">
        <v>339</v>
      </c>
      <c r="BC2168" s="56" t="s">
        <v>263</v>
      </c>
      <c r="BD2168" s="56" t="s">
        <v>349</v>
      </c>
      <c r="BE2168" s="56" t="s">
        <v>347</v>
      </c>
      <c r="BF2168" s="56" t="s">
        <v>334</v>
      </c>
      <c r="BG2168" s="56" t="s">
        <v>673</v>
      </c>
      <c r="BH2168" s="56">
        <v>0</v>
      </c>
      <c r="BI2168" s="56">
        <v>0</v>
      </c>
      <c r="BJ2168" s="56">
        <v>0</v>
      </c>
    </row>
    <row r="2169" spans="1:62" hidden="1" x14ac:dyDescent="0.3">
      <c r="A2169" s="56">
        <v>49225981</v>
      </c>
      <c r="B2169" s="86">
        <v>599800</v>
      </c>
      <c r="C2169" s="1">
        <v>42893</v>
      </c>
      <c r="D2169" s="56" t="s">
        <v>668</v>
      </c>
      <c r="E2169" s="56" t="s">
        <v>669</v>
      </c>
      <c r="F2169" s="56" t="s">
        <v>334</v>
      </c>
      <c r="G2169" s="56" t="s">
        <v>335</v>
      </c>
      <c r="H2169" s="56" t="s">
        <v>336</v>
      </c>
      <c r="I2169" s="56" t="s">
        <v>670</v>
      </c>
      <c r="K2169" s="56" t="s">
        <v>337</v>
      </c>
      <c r="L2169" s="56" t="s">
        <v>671</v>
      </c>
      <c r="M2169" s="56" t="s">
        <v>1046</v>
      </c>
      <c r="N2169" s="56" t="s">
        <v>1043</v>
      </c>
      <c r="O2169" s="56" t="s">
        <v>546</v>
      </c>
      <c r="P2169" s="1" t="s">
        <v>188</v>
      </c>
      <c r="Q2169" s="56" t="s">
        <v>672</v>
      </c>
      <c r="R2169" s="56" t="s">
        <v>339</v>
      </c>
      <c r="S2169" s="56">
        <v>218416</v>
      </c>
      <c r="T2169" s="1" t="s">
        <v>447</v>
      </c>
      <c r="U2169" s="56">
        <v>42005</v>
      </c>
      <c r="V2169" s="56">
        <v>43465</v>
      </c>
      <c r="W2169" s="56">
        <v>42125</v>
      </c>
      <c r="X2169" s="56">
        <v>43465</v>
      </c>
      <c r="Y2169" s="56" t="s">
        <v>340</v>
      </c>
      <c r="Z2169" s="56" t="s">
        <v>341</v>
      </c>
      <c r="AA2169" s="56" t="s">
        <v>342</v>
      </c>
      <c r="AB2169" s="56" t="s">
        <v>343</v>
      </c>
      <c r="AC2169" s="56" t="s">
        <v>342</v>
      </c>
      <c r="AD2169" s="56" t="s">
        <v>347</v>
      </c>
      <c r="AE2169" s="56" t="s">
        <v>334</v>
      </c>
      <c r="AF2169" s="56" t="s">
        <v>291</v>
      </c>
      <c r="AG2169" s="56">
        <v>2016</v>
      </c>
      <c r="AH2169" s="56" t="s">
        <v>80</v>
      </c>
      <c r="AI2169" s="56" t="s">
        <v>344</v>
      </c>
      <c r="AJ2169" s="56">
        <v>3</v>
      </c>
      <c r="AK2169" s="1">
        <v>42551</v>
      </c>
      <c r="AL2169" s="56" t="s">
        <v>717</v>
      </c>
      <c r="AM2169" s="56">
        <v>42888</v>
      </c>
      <c r="AN2169" s="56" t="s">
        <v>987</v>
      </c>
      <c r="AO2169" s="1">
        <v>42579</v>
      </c>
      <c r="AP2169" s="56" t="s">
        <v>353</v>
      </c>
      <c r="AQ2169" s="56">
        <v>327</v>
      </c>
      <c r="AR2169" s="56">
        <v>0</v>
      </c>
      <c r="AS2169" s="56" t="s">
        <v>346</v>
      </c>
      <c r="BB2169" s="56" t="s">
        <v>339</v>
      </c>
      <c r="BC2169" s="56" t="s">
        <v>263</v>
      </c>
      <c r="BD2169" s="56" t="s">
        <v>349</v>
      </c>
      <c r="BE2169" s="56" t="s">
        <v>347</v>
      </c>
      <c r="BF2169" s="56" t="s">
        <v>334</v>
      </c>
      <c r="BG2169" s="56" t="s">
        <v>673</v>
      </c>
      <c r="BH2169" s="56">
        <v>0</v>
      </c>
      <c r="BI2169" s="56">
        <v>0</v>
      </c>
      <c r="BJ2169" s="56">
        <v>1</v>
      </c>
    </row>
    <row r="2170" spans="1:62" hidden="1" x14ac:dyDescent="0.3">
      <c r="A2170" s="56">
        <v>49225974</v>
      </c>
      <c r="B2170" s="86">
        <v>599800</v>
      </c>
      <c r="C2170" s="1">
        <v>42893</v>
      </c>
      <c r="D2170" s="56" t="s">
        <v>668</v>
      </c>
      <c r="E2170" s="56" t="s">
        <v>669</v>
      </c>
      <c r="F2170" s="56" t="s">
        <v>334</v>
      </c>
      <c r="G2170" s="56" t="s">
        <v>335</v>
      </c>
      <c r="H2170" s="56" t="s">
        <v>336</v>
      </c>
      <c r="I2170" s="56" t="s">
        <v>670</v>
      </c>
      <c r="K2170" s="56" t="s">
        <v>337</v>
      </c>
      <c r="L2170" s="56" t="s">
        <v>671</v>
      </c>
      <c r="M2170" s="56" t="s">
        <v>1046</v>
      </c>
      <c r="N2170" s="56" t="s">
        <v>1043</v>
      </c>
      <c r="O2170" s="56" t="s">
        <v>546</v>
      </c>
      <c r="P2170" s="1" t="s">
        <v>188</v>
      </c>
      <c r="Q2170" s="56" t="s">
        <v>672</v>
      </c>
      <c r="R2170" s="56" t="s">
        <v>339</v>
      </c>
      <c r="S2170" s="56">
        <v>215050</v>
      </c>
      <c r="T2170" s="1" t="s">
        <v>351</v>
      </c>
      <c r="U2170" s="56">
        <v>42005</v>
      </c>
      <c r="V2170" s="56">
        <v>43465</v>
      </c>
      <c r="W2170" s="56">
        <v>42005</v>
      </c>
      <c r="X2170" s="56">
        <v>43616</v>
      </c>
      <c r="Y2170" s="56" t="s">
        <v>340</v>
      </c>
      <c r="Z2170" s="56" t="s">
        <v>341</v>
      </c>
      <c r="AA2170" s="56" t="s">
        <v>342</v>
      </c>
      <c r="AB2170" s="56" t="s">
        <v>343</v>
      </c>
      <c r="AC2170" s="56" t="s">
        <v>342</v>
      </c>
      <c r="AD2170" s="56" t="s">
        <v>347</v>
      </c>
      <c r="AE2170" s="56" t="s">
        <v>334</v>
      </c>
      <c r="AF2170" s="56" t="s">
        <v>291</v>
      </c>
      <c r="AG2170" s="56">
        <v>2016</v>
      </c>
      <c r="AH2170" s="56" t="s">
        <v>80</v>
      </c>
      <c r="AI2170" s="56" t="s">
        <v>344</v>
      </c>
      <c r="AJ2170" s="56">
        <v>0</v>
      </c>
      <c r="AK2170" s="1">
        <v>42551</v>
      </c>
      <c r="AM2170" s="56">
        <v>42579</v>
      </c>
      <c r="AN2170" s="56" t="s">
        <v>353</v>
      </c>
      <c r="AO2170" s="1">
        <v>42579</v>
      </c>
      <c r="AP2170" s="56" t="s">
        <v>353</v>
      </c>
      <c r="AQ2170" s="56">
        <v>246</v>
      </c>
      <c r="AR2170" s="56">
        <v>0</v>
      </c>
      <c r="AS2170" s="56" t="s">
        <v>346</v>
      </c>
      <c r="BB2170" s="56" t="s">
        <v>339</v>
      </c>
      <c r="BC2170" s="56" t="s">
        <v>263</v>
      </c>
      <c r="BD2170" s="56" t="s">
        <v>349</v>
      </c>
      <c r="BE2170" s="56" t="s">
        <v>347</v>
      </c>
      <c r="BF2170" s="56" t="s">
        <v>334</v>
      </c>
      <c r="BG2170" s="56" t="s">
        <v>673</v>
      </c>
      <c r="BH2170" s="56">
        <v>0</v>
      </c>
      <c r="BI2170" s="56">
        <v>0</v>
      </c>
      <c r="BJ2170" s="56">
        <v>1</v>
      </c>
    </row>
    <row r="2171" spans="1:62" hidden="1" x14ac:dyDescent="0.3">
      <c r="A2171" s="56">
        <v>49225969</v>
      </c>
      <c r="B2171" s="86">
        <v>599800</v>
      </c>
      <c r="C2171" s="1">
        <v>42893</v>
      </c>
      <c r="D2171" s="56" t="s">
        <v>668</v>
      </c>
      <c r="E2171" s="56" t="s">
        <v>669</v>
      </c>
      <c r="F2171" s="56" t="s">
        <v>334</v>
      </c>
      <c r="G2171" s="56" t="s">
        <v>335</v>
      </c>
      <c r="H2171" s="56" t="s">
        <v>336</v>
      </c>
      <c r="I2171" s="56" t="s">
        <v>670</v>
      </c>
      <c r="K2171" s="56" t="s">
        <v>337</v>
      </c>
      <c r="L2171" s="56" t="s">
        <v>671</v>
      </c>
      <c r="M2171" s="56" t="s">
        <v>1046</v>
      </c>
      <c r="N2171" s="56" t="s">
        <v>1043</v>
      </c>
      <c r="O2171" s="56" t="s">
        <v>546</v>
      </c>
      <c r="P2171" s="1" t="s">
        <v>188</v>
      </c>
      <c r="Q2171" s="56" t="s">
        <v>672</v>
      </c>
      <c r="R2171" s="56" t="s">
        <v>339</v>
      </c>
      <c r="S2171" s="56">
        <v>216568</v>
      </c>
      <c r="T2171" s="1" t="s">
        <v>683</v>
      </c>
      <c r="U2171" s="56">
        <v>42005</v>
      </c>
      <c r="V2171" s="56">
        <v>43465</v>
      </c>
      <c r="W2171" s="56">
        <v>42125</v>
      </c>
      <c r="X2171" s="56">
        <v>42734</v>
      </c>
      <c r="Y2171" s="56" t="s">
        <v>356</v>
      </c>
      <c r="Z2171" s="56" t="s">
        <v>341</v>
      </c>
      <c r="AA2171" s="56" t="s">
        <v>347</v>
      </c>
      <c r="AB2171" s="56" t="s">
        <v>343</v>
      </c>
      <c r="AC2171" s="56" t="s">
        <v>342</v>
      </c>
      <c r="AD2171" s="56" t="s">
        <v>347</v>
      </c>
      <c r="AE2171" s="56" t="s">
        <v>334</v>
      </c>
      <c r="AF2171" s="56" t="s">
        <v>292</v>
      </c>
      <c r="AG2171" s="56">
        <v>2016</v>
      </c>
      <c r="AH2171" s="56" t="s">
        <v>80</v>
      </c>
      <c r="AI2171" s="56" t="s">
        <v>344</v>
      </c>
      <c r="AJ2171" s="56">
        <v>0</v>
      </c>
      <c r="AM2171" s="56">
        <v>42758</v>
      </c>
      <c r="AN2171" s="56" t="s">
        <v>353</v>
      </c>
      <c r="AO2171" s="1">
        <v>41954</v>
      </c>
      <c r="AP2171" s="56" t="s">
        <v>391</v>
      </c>
      <c r="AQ2171" s="56">
        <v>77986</v>
      </c>
      <c r="AR2171" s="56">
        <v>0</v>
      </c>
      <c r="AS2171" s="56" t="s">
        <v>346</v>
      </c>
      <c r="BB2171" s="56" t="s">
        <v>339</v>
      </c>
      <c r="BC2171" s="56" t="s">
        <v>263</v>
      </c>
      <c r="BD2171" s="56" t="s">
        <v>349</v>
      </c>
      <c r="BE2171" s="56" t="s">
        <v>347</v>
      </c>
      <c r="BF2171" s="56" t="s">
        <v>334</v>
      </c>
      <c r="BG2171" s="56" t="s">
        <v>673</v>
      </c>
      <c r="BH2171" s="56">
        <v>0</v>
      </c>
      <c r="BI2171" s="56">
        <v>0</v>
      </c>
      <c r="BJ2171" s="56">
        <v>1</v>
      </c>
    </row>
    <row r="2172" spans="1:62" hidden="1" x14ac:dyDescent="0.3">
      <c r="A2172" s="56">
        <v>49225971</v>
      </c>
      <c r="B2172" s="86">
        <v>599800</v>
      </c>
      <c r="C2172" s="1">
        <v>42893</v>
      </c>
      <c r="D2172" s="56" t="s">
        <v>668</v>
      </c>
      <c r="E2172" s="56" t="s">
        <v>669</v>
      </c>
      <c r="F2172" s="56" t="s">
        <v>334</v>
      </c>
      <c r="G2172" s="56" t="s">
        <v>335</v>
      </c>
      <c r="H2172" s="56" t="s">
        <v>336</v>
      </c>
      <c r="I2172" s="56" t="s">
        <v>670</v>
      </c>
      <c r="K2172" s="56" t="s">
        <v>337</v>
      </c>
      <c r="L2172" s="56" t="s">
        <v>671</v>
      </c>
      <c r="M2172" s="56" t="s">
        <v>1046</v>
      </c>
      <c r="N2172" s="56" t="s">
        <v>1043</v>
      </c>
      <c r="O2172" s="56" t="s">
        <v>546</v>
      </c>
      <c r="P2172" s="1" t="s">
        <v>188</v>
      </c>
      <c r="Q2172" s="56" t="s">
        <v>672</v>
      </c>
      <c r="R2172" s="56" t="s">
        <v>339</v>
      </c>
      <c r="S2172" s="56">
        <v>215050</v>
      </c>
      <c r="T2172" s="1" t="s">
        <v>351</v>
      </c>
      <c r="U2172" s="56">
        <v>42005</v>
      </c>
      <c r="V2172" s="56">
        <v>43465</v>
      </c>
      <c r="W2172" s="56">
        <v>42005</v>
      </c>
      <c r="X2172" s="56">
        <v>43616</v>
      </c>
      <c r="Y2172" s="56" t="s">
        <v>340</v>
      </c>
      <c r="Z2172" s="56" t="s">
        <v>341</v>
      </c>
      <c r="AA2172" s="56" t="s">
        <v>342</v>
      </c>
      <c r="AB2172" s="56" t="s">
        <v>343</v>
      </c>
      <c r="AC2172" s="56" t="s">
        <v>342</v>
      </c>
      <c r="AD2172" s="56" t="s">
        <v>347</v>
      </c>
      <c r="AE2172" s="56" t="s">
        <v>334</v>
      </c>
      <c r="AF2172" s="56" t="s">
        <v>291</v>
      </c>
      <c r="AG2172" s="56">
        <v>2015</v>
      </c>
      <c r="AH2172" s="56" t="s">
        <v>80</v>
      </c>
      <c r="AI2172" s="56" t="s">
        <v>344</v>
      </c>
      <c r="AJ2172" s="56">
        <v>1</v>
      </c>
      <c r="AK2172" s="1">
        <v>42185</v>
      </c>
      <c r="AL2172" s="56" t="s">
        <v>715</v>
      </c>
      <c r="AM2172" s="56">
        <v>42579</v>
      </c>
      <c r="AN2172" s="56" t="s">
        <v>353</v>
      </c>
      <c r="AO2172" s="1">
        <v>42223</v>
      </c>
      <c r="AP2172" s="56" t="s">
        <v>391</v>
      </c>
      <c r="AQ2172" s="56">
        <v>246</v>
      </c>
      <c r="AR2172" s="56">
        <v>0</v>
      </c>
      <c r="AS2172" s="56" t="s">
        <v>346</v>
      </c>
      <c r="BB2172" s="56" t="s">
        <v>339</v>
      </c>
      <c r="BC2172" s="56" t="s">
        <v>263</v>
      </c>
      <c r="BD2172" s="56" t="s">
        <v>349</v>
      </c>
      <c r="BE2172" s="56" t="s">
        <v>347</v>
      </c>
      <c r="BF2172" s="56" t="s">
        <v>334</v>
      </c>
      <c r="BG2172" s="56" t="s">
        <v>673</v>
      </c>
      <c r="BH2172" s="56">
        <v>0</v>
      </c>
      <c r="BI2172" s="56">
        <v>0</v>
      </c>
      <c r="BJ2172" s="56">
        <v>1</v>
      </c>
    </row>
    <row r="2173" spans="1:62" hidden="1" x14ac:dyDescent="0.3">
      <c r="A2173" s="56">
        <v>49225980</v>
      </c>
      <c r="B2173" s="86">
        <v>599800</v>
      </c>
      <c r="C2173" s="1">
        <v>42893</v>
      </c>
      <c r="D2173" s="56" t="s">
        <v>668</v>
      </c>
      <c r="E2173" s="56" t="s">
        <v>669</v>
      </c>
      <c r="F2173" s="56" t="s">
        <v>334</v>
      </c>
      <c r="G2173" s="56" t="s">
        <v>335</v>
      </c>
      <c r="H2173" s="56" t="s">
        <v>336</v>
      </c>
      <c r="I2173" s="56" t="s">
        <v>670</v>
      </c>
      <c r="K2173" s="56" t="s">
        <v>337</v>
      </c>
      <c r="L2173" s="56" t="s">
        <v>671</v>
      </c>
      <c r="M2173" s="56" t="s">
        <v>1046</v>
      </c>
      <c r="N2173" s="56" t="s">
        <v>1043</v>
      </c>
      <c r="O2173" s="56" t="s">
        <v>546</v>
      </c>
      <c r="P2173" s="1" t="s">
        <v>188</v>
      </c>
      <c r="Q2173" s="56" t="s">
        <v>672</v>
      </c>
      <c r="R2173" s="56" t="s">
        <v>339</v>
      </c>
      <c r="S2173" s="56">
        <v>218416</v>
      </c>
      <c r="T2173" s="1" t="s">
        <v>447</v>
      </c>
      <c r="U2173" s="56">
        <v>42005</v>
      </c>
      <c r="V2173" s="56">
        <v>43465</v>
      </c>
      <c r="W2173" s="56">
        <v>42125</v>
      </c>
      <c r="X2173" s="56">
        <v>43465</v>
      </c>
      <c r="Y2173" s="56" t="s">
        <v>340</v>
      </c>
      <c r="Z2173" s="56" t="s">
        <v>341</v>
      </c>
      <c r="AA2173" s="56" t="s">
        <v>342</v>
      </c>
      <c r="AB2173" s="56" t="s">
        <v>343</v>
      </c>
      <c r="AC2173" s="56" t="s">
        <v>342</v>
      </c>
      <c r="AD2173" s="56" t="s">
        <v>347</v>
      </c>
      <c r="AE2173" s="56" t="s">
        <v>334</v>
      </c>
      <c r="AF2173" s="56" t="s">
        <v>291</v>
      </c>
      <c r="AG2173" s="56">
        <v>2016</v>
      </c>
      <c r="AH2173" s="56" t="s">
        <v>80</v>
      </c>
      <c r="AI2173" s="56" t="s">
        <v>348</v>
      </c>
      <c r="AJ2173" s="56">
        <v>0</v>
      </c>
      <c r="AK2173" s="1">
        <v>42369</v>
      </c>
      <c r="AM2173" s="56">
        <v>42888</v>
      </c>
      <c r="AN2173" s="56" t="s">
        <v>987</v>
      </c>
      <c r="AO2173" s="1">
        <v>42388</v>
      </c>
      <c r="AP2173" s="56" t="s">
        <v>353</v>
      </c>
      <c r="AQ2173" s="56">
        <v>327</v>
      </c>
      <c r="AR2173" s="56">
        <v>0</v>
      </c>
      <c r="AS2173" s="56" t="s">
        <v>346</v>
      </c>
      <c r="BB2173" s="56" t="s">
        <v>339</v>
      </c>
      <c r="BC2173" s="56" t="s">
        <v>263</v>
      </c>
      <c r="BD2173" s="56" t="s">
        <v>349</v>
      </c>
      <c r="BE2173" s="56" t="s">
        <v>347</v>
      </c>
      <c r="BF2173" s="56" t="s">
        <v>334</v>
      </c>
      <c r="BG2173" s="56" t="s">
        <v>673</v>
      </c>
      <c r="BH2173" s="56">
        <v>0</v>
      </c>
      <c r="BI2173" s="56">
        <v>0</v>
      </c>
      <c r="BJ2173" s="56">
        <v>1</v>
      </c>
    </row>
    <row r="2174" spans="1:62" hidden="1" x14ac:dyDescent="0.3">
      <c r="A2174" s="56">
        <v>49225976</v>
      </c>
      <c r="B2174" s="86">
        <v>599800</v>
      </c>
      <c r="C2174" s="1">
        <v>42893</v>
      </c>
      <c r="D2174" s="56" t="s">
        <v>668</v>
      </c>
      <c r="E2174" s="56" t="s">
        <v>669</v>
      </c>
      <c r="F2174" s="56" t="s">
        <v>334</v>
      </c>
      <c r="G2174" s="56" t="s">
        <v>335</v>
      </c>
      <c r="H2174" s="56" t="s">
        <v>336</v>
      </c>
      <c r="I2174" s="56" t="s">
        <v>670</v>
      </c>
      <c r="K2174" s="56" t="s">
        <v>337</v>
      </c>
      <c r="L2174" s="56" t="s">
        <v>671</v>
      </c>
      <c r="M2174" s="56" t="s">
        <v>1046</v>
      </c>
      <c r="N2174" s="56" t="s">
        <v>1043</v>
      </c>
      <c r="O2174" s="56" t="s">
        <v>546</v>
      </c>
      <c r="P2174" s="1" t="s">
        <v>188</v>
      </c>
      <c r="Q2174" s="56" t="s">
        <v>672</v>
      </c>
      <c r="R2174" s="56" t="s">
        <v>339</v>
      </c>
      <c r="S2174" s="56">
        <v>215050</v>
      </c>
      <c r="T2174" s="1" t="s">
        <v>351</v>
      </c>
      <c r="U2174" s="56">
        <v>42005</v>
      </c>
      <c r="V2174" s="56">
        <v>43465</v>
      </c>
      <c r="W2174" s="56">
        <v>42005</v>
      </c>
      <c r="X2174" s="56">
        <v>43616</v>
      </c>
      <c r="Y2174" s="56" t="s">
        <v>340</v>
      </c>
      <c r="Z2174" s="56" t="s">
        <v>341</v>
      </c>
      <c r="AA2174" s="56" t="s">
        <v>342</v>
      </c>
      <c r="AB2174" s="56" t="s">
        <v>343</v>
      </c>
      <c r="AC2174" s="56" t="s">
        <v>342</v>
      </c>
      <c r="AD2174" s="56" t="s">
        <v>347</v>
      </c>
      <c r="AE2174" s="56" t="s">
        <v>334</v>
      </c>
      <c r="AF2174" s="56" t="s">
        <v>292</v>
      </c>
      <c r="AG2174" s="56">
        <v>2018</v>
      </c>
      <c r="AH2174" s="56" t="s">
        <v>80</v>
      </c>
      <c r="AI2174" s="56" t="s">
        <v>348</v>
      </c>
      <c r="AJ2174" s="56">
        <v>0</v>
      </c>
      <c r="AM2174" s="56">
        <v>42579</v>
      </c>
      <c r="AN2174" s="56" t="s">
        <v>353</v>
      </c>
      <c r="AO2174" s="1">
        <v>41942</v>
      </c>
      <c r="AP2174" s="56" t="s">
        <v>391</v>
      </c>
      <c r="AQ2174" s="56">
        <v>246</v>
      </c>
      <c r="AR2174" s="56">
        <v>0</v>
      </c>
      <c r="AS2174" s="56" t="s">
        <v>346</v>
      </c>
      <c r="BB2174" s="56" t="s">
        <v>339</v>
      </c>
      <c r="BC2174" s="56" t="s">
        <v>263</v>
      </c>
      <c r="BD2174" s="56" t="s">
        <v>349</v>
      </c>
      <c r="BE2174" s="56" t="s">
        <v>347</v>
      </c>
      <c r="BF2174" s="56" t="s">
        <v>334</v>
      </c>
      <c r="BG2174" s="56" t="s">
        <v>673</v>
      </c>
      <c r="BH2174" s="56">
        <v>0</v>
      </c>
      <c r="BI2174" s="56">
        <v>0</v>
      </c>
      <c r="BJ2174" s="56">
        <v>1</v>
      </c>
    </row>
    <row r="2175" spans="1:62" hidden="1" x14ac:dyDescent="0.3">
      <c r="A2175" s="56">
        <v>49225978</v>
      </c>
      <c r="B2175" s="86">
        <v>599800</v>
      </c>
      <c r="C2175" s="1">
        <v>42893</v>
      </c>
      <c r="D2175" s="56" t="s">
        <v>668</v>
      </c>
      <c r="E2175" s="56" t="s">
        <v>669</v>
      </c>
      <c r="F2175" s="56" t="s">
        <v>334</v>
      </c>
      <c r="G2175" s="56" t="s">
        <v>335</v>
      </c>
      <c r="H2175" s="56" t="s">
        <v>336</v>
      </c>
      <c r="I2175" s="56" t="s">
        <v>670</v>
      </c>
      <c r="K2175" s="56" t="s">
        <v>337</v>
      </c>
      <c r="L2175" s="56" t="s">
        <v>671</v>
      </c>
      <c r="M2175" s="56" t="s">
        <v>1046</v>
      </c>
      <c r="N2175" s="56" t="s">
        <v>1043</v>
      </c>
      <c r="O2175" s="56" t="s">
        <v>546</v>
      </c>
      <c r="P2175" s="1" t="s">
        <v>188</v>
      </c>
      <c r="Q2175" s="56" t="s">
        <v>672</v>
      </c>
      <c r="R2175" s="56" t="s">
        <v>339</v>
      </c>
      <c r="S2175" s="56">
        <v>215050</v>
      </c>
      <c r="T2175" s="1" t="s">
        <v>351</v>
      </c>
      <c r="U2175" s="56">
        <v>42005</v>
      </c>
      <c r="V2175" s="56">
        <v>43465</v>
      </c>
      <c r="W2175" s="56">
        <v>42005</v>
      </c>
      <c r="X2175" s="56">
        <v>43616</v>
      </c>
      <c r="Y2175" s="56" t="s">
        <v>340</v>
      </c>
      <c r="Z2175" s="56" t="s">
        <v>341</v>
      </c>
      <c r="AA2175" s="56" t="s">
        <v>342</v>
      </c>
      <c r="AB2175" s="56" t="s">
        <v>343</v>
      </c>
      <c r="AC2175" s="56" t="s">
        <v>342</v>
      </c>
      <c r="AD2175" s="56" t="s">
        <v>347</v>
      </c>
      <c r="AE2175" s="56" t="s">
        <v>334</v>
      </c>
      <c r="AF2175" s="56" t="s">
        <v>292</v>
      </c>
      <c r="AG2175" s="56">
        <v>2019</v>
      </c>
      <c r="AH2175" s="56" t="s">
        <v>80</v>
      </c>
      <c r="AI2175" s="56" t="s">
        <v>348</v>
      </c>
      <c r="AJ2175" s="56">
        <v>0</v>
      </c>
      <c r="AM2175" s="56">
        <v>42579</v>
      </c>
      <c r="AN2175" s="56" t="s">
        <v>353</v>
      </c>
      <c r="AO2175" s="1">
        <v>41942</v>
      </c>
      <c r="AP2175" s="56" t="s">
        <v>391</v>
      </c>
      <c r="AQ2175" s="56">
        <v>246</v>
      </c>
      <c r="AR2175" s="56">
        <v>0</v>
      </c>
      <c r="AS2175" s="56" t="s">
        <v>346</v>
      </c>
      <c r="BB2175" s="56" t="s">
        <v>339</v>
      </c>
      <c r="BC2175" s="56" t="s">
        <v>263</v>
      </c>
      <c r="BD2175" s="56" t="s">
        <v>349</v>
      </c>
      <c r="BE2175" s="56" t="s">
        <v>347</v>
      </c>
      <c r="BF2175" s="56" t="s">
        <v>334</v>
      </c>
      <c r="BG2175" s="56" t="s">
        <v>673</v>
      </c>
      <c r="BH2175" s="56">
        <v>0</v>
      </c>
      <c r="BI2175" s="56">
        <v>0</v>
      </c>
      <c r="BJ2175" s="56">
        <v>1</v>
      </c>
    </row>
    <row r="2176" spans="1:62" hidden="1" x14ac:dyDescent="0.3">
      <c r="A2176" s="56">
        <v>49226019</v>
      </c>
      <c r="B2176" s="86">
        <v>599800</v>
      </c>
      <c r="C2176" s="1">
        <v>42893</v>
      </c>
      <c r="D2176" s="56" t="s">
        <v>668</v>
      </c>
      <c r="E2176" s="56" t="s">
        <v>669</v>
      </c>
      <c r="F2176" s="56" t="s">
        <v>334</v>
      </c>
      <c r="G2176" s="56" t="s">
        <v>335</v>
      </c>
      <c r="H2176" s="56" t="s">
        <v>336</v>
      </c>
      <c r="I2176" s="56" t="s">
        <v>670</v>
      </c>
      <c r="K2176" s="56" t="s">
        <v>337</v>
      </c>
      <c r="L2176" s="56" t="s">
        <v>671</v>
      </c>
      <c r="M2176" s="56" t="s">
        <v>1046</v>
      </c>
      <c r="N2176" s="56" t="s">
        <v>1043</v>
      </c>
      <c r="O2176" s="56" t="s">
        <v>546</v>
      </c>
      <c r="P2176" s="1" t="s">
        <v>188</v>
      </c>
      <c r="Q2176" s="56" t="s">
        <v>672</v>
      </c>
      <c r="R2176" s="56" t="s">
        <v>339</v>
      </c>
      <c r="S2176" s="56">
        <v>215517</v>
      </c>
      <c r="T2176" s="1" t="s">
        <v>712</v>
      </c>
      <c r="U2176" s="56">
        <v>42005</v>
      </c>
      <c r="V2176" s="56">
        <v>43465</v>
      </c>
      <c r="W2176" s="56">
        <v>42125</v>
      </c>
      <c r="X2176" s="56">
        <v>42734</v>
      </c>
      <c r="Y2176" s="56" t="s">
        <v>356</v>
      </c>
      <c r="Z2176" s="56" t="s">
        <v>341</v>
      </c>
      <c r="AA2176" s="56" t="s">
        <v>347</v>
      </c>
      <c r="AB2176" s="56" t="s">
        <v>343</v>
      </c>
      <c r="AC2176" s="56" t="s">
        <v>342</v>
      </c>
      <c r="AD2176" s="56" t="s">
        <v>347</v>
      </c>
      <c r="AE2176" s="56" t="s">
        <v>334</v>
      </c>
      <c r="AF2176" s="56" t="s">
        <v>291</v>
      </c>
      <c r="AG2176" s="56">
        <v>2016</v>
      </c>
      <c r="AH2176" s="56" t="s">
        <v>80</v>
      </c>
      <c r="AI2176" s="56" t="s">
        <v>348</v>
      </c>
      <c r="AJ2176" s="56">
        <v>0</v>
      </c>
      <c r="AK2176" s="1">
        <v>42369</v>
      </c>
      <c r="AL2176" s="56" t="s">
        <v>718</v>
      </c>
      <c r="AM2176" s="56">
        <v>42565</v>
      </c>
      <c r="AN2176" s="56" t="s">
        <v>353</v>
      </c>
      <c r="AO2176" s="1">
        <v>42390</v>
      </c>
      <c r="AP2176" s="56" t="s">
        <v>353</v>
      </c>
      <c r="AQ2176" s="56">
        <v>77861</v>
      </c>
      <c r="AR2176" s="56">
        <v>0</v>
      </c>
      <c r="AS2176" s="56" t="s">
        <v>346</v>
      </c>
      <c r="BB2176" s="56" t="s">
        <v>339</v>
      </c>
      <c r="BC2176" s="56" t="s">
        <v>263</v>
      </c>
      <c r="BD2176" s="56" t="s">
        <v>349</v>
      </c>
      <c r="BE2176" s="56" t="s">
        <v>347</v>
      </c>
      <c r="BF2176" s="56" t="s">
        <v>334</v>
      </c>
      <c r="BG2176" s="56" t="s">
        <v>673</v>
      </c>
      <c r="BH2176" s="56">
        <v>0</v>
      </c>
      <c r="BI2176" s="56">
        <v>0</v>
      </c>
      <c r="BJ2176" s="56">
        <v>1</v>
      </c>
    </row>
    <row r="2177" spans="1:62" hidden="1" x14ac:dyDescent="0.3">
      <c r="A2177" s="56">
        <v>49225990</v>
      </c>
      <c r="B2177" s="86">
        <v>599800</v>
      </c>
      <c r="C2177" s="1">
        <v>42893</v>
      </c>
      <c r="D2177" s="56" t="s">
        <v>668</v>
      </c>
      <c r="E2177" s="56" t="s">
        <v>669</v>
      </c>
      <c r="F2177" s="56" t="s">
        <v>334</v>
      </c>
      <c r="G2177" s="56" t="s">
        <v>335</v>
      </c>
      <c r="H2177" s="56" t="s">
        <v>336</v>
      </c>
      <c r="I2177" s="56" t="s">
        <v>670</v>
      </c>
      <c r="K2177" s="56" t="s">
        <v>337</v>
      </c>
      <c r="L2177" s="56" t="s">
        <v>671</v>
      </c>
      <c r="M2177" s="56" t="s">
        <v>1046</v>
      </c>
      <c r="N2177" s="56" t="s">
        <v>1043</v>
      </c>
      <c r="O2177" s="56" t="s">
        <v>546</v>
      </c>
      <c r="P2177" s="1" t="s">
        <v>188</v>
      </c>
      <c r="Q2177" s="56" t="s">
        <v>672</v>
      </c>
      <c r="R2177" s="56" t="s">
        <v>339</v>
      </c>
      <c r="S2177" s="56">
        <v>218417</v>
      </c>
      <c r="T2177" s="1" t="s">
        <v>238</v>
      </c>
      <c r="U2177" s="56">
        <v>42005</v>
      </c>
      <c r="V2177" s="56">
        <v>43465</v>
      </c>
      <c r="W2177" s="56">
        <v>42125</v>
      </c>
      <c r="X2177" s="56">
        <v>42734</v>
      </c>
      <c r="Y2177" s="56" t="s">
        <v>340</v>
      </c>
      <c r="Z2177" s="56" t="s">
        <v>341</v>
      </c>
      <c r="AA2177" s="56" t="s">
        <v>342</v>
      </c>
      <c r="AB2177" s="56" t="s">
        <v>343</v>
      </c>
      <c r="AC2177" s="56" t="s">
        <v>342</v>
      </c>
      <c r="AD2177" s="56" t="s">
        <v>342</v>
      </c>
      <c r="AE2177" s="56" t="s">
        <v>334</v>
      </c>
      <c r="AF2177" s="56" t="s">
        <v>291</v>
      </c>
      <c r="AG2177" s="56">
        <v>2017</v>
      </c>
      <c r="AH2177" s="56" t="s">
        <v>80</v>
      </c>
      <c r="AI2177" s="56" t="s">
        <v>348</v>
      </c>
      <c r="AJ2177" s="56">
        <v>2</v>
      </c>
      <c r="AK2177" s="1">
        <v>42734</v>
      </c>
      <c r="AL2177" s="56" t="s">
        <v>963</v>
      </c>
      <c r="AM2177" s="56">
        <v>42758</v>
      </c>
      <c r="AN2177" s="56" t="s">
        <v>353</v>
      </c>
      <c r="AO2177" s="1">
        <v>42758</v>
      </c>
      <c r="AP2177" s="56" t="s">
        <v>353</v>
      </c>
      <c r="AQ2177" s="56">
        <v>253</v>
      </c>
      <c r="AR2177" s="56">
        <v>0</v>
      </c>
      <c r="AS2177" s="56" t="s">
        <v>346</v>
      </c>
      <c r="BB2177" s="56" t="s">
        <v>339</v>
      </c>
      <c r="BC2177" s="56" t="s">
        <v>263</v>
      </c>
      <c r="BD2177" s="56" t="s">
        <v>349</v>
      </c>
      <c r="BE2177" s="56" t="s">
        <v>347</v>
      </c>
      <c r="BF2177" s="56" t="s">
        <v>334</v>
      </c>
      <c r="BG2177" s="56" t="s">
        <v>673</v>
      </c>
      <c r="BH2177" s="56">
        <v>0</v>
      </c>
      <c r="BI2177" s="56">
        <v>0</v>
      </c>
      <c r="BJ2177" s="56">
        <v>1</v>
      </c>
    </row>
    <row r="2178" spans="1:62" hidden="1" x14ac:dyDescent="0.3">
      <c r="A2178" s="56">
        <v>49225987</v>
      </c>
      <c r="B2178" s="86">
        <v>599800</v>
      </c>
      <c r="C2178" s="1">
        <v>42893</v>
      </c>
      <c r="D2178" s="56" t="s">
        <v>668</v>
      </c>
      <c r="E2178" s="56" t="s">
        <v>669</v>
      </c>
      <c r="F2178" s="56" t="s">
        <v>334</v>
      </c>
      <c r="G2178" s="56" t="s">
        <v>335</v>
      </c>
      <c r="H2178" s="56" t="s">
        <v>336</v>
      </c>
      <c r="I2178" s="56" t="s">
        <v>670</v>
      </c>
      <c r="K2178" s="56" t="s">
        <v>337</v>
      </c>
      <c r="L2178" s="56" t="s">
        <v>671</v>
      </c>
      <c r="M2178" s="56" t="s">
        <v>1046</v>
      </c>
      <c r="N2178" s="56" t="s">
        <v>1043</v>
      </c>
      <c r="O2178" s="56" t="s">
        <v>546</v>
      </c>
      <c r="P2178" s="1" t="s">
        <v>188</v>
      </c>
      <c r="Q2178" s="56" t="s">
        <v>672</v>
      </c>
      <c r="R2178" s="56" t="s">
        <v>339</v>
      </c>
      <c r="S2178" s="56">
        <v>218417</v>
      </c>
      <c r="T2178" s="1" t="s">
        <v>238</v>
      </c>
      <c r="U2178" s="56">
        <v>42005</v>
      </c>
      <c r="V2178" s="56">
        <v>43465</v>
      </c>
      <c r="W2178" s="56">
        <v>42125</v>
      </c>
      <c r="X2178" s="56">
        <v>42734</v>
      </c>
      <c r="Y2178" s="56" t="s">
        <v>340</v>
      </c>
      <c r="Z2178" s="56" t="s">
        <v>341</v>
      </c>
      <c r="AA2178" s="56" t="s">
        <v>342</v>
      </c>
      <c r="AB2178" s="56" t="s">
        <v>343</v>
      </c>
      <c r="AC2178" s="56" t="s">
        <v>342</v>
      </c>
      <c r="AD2178" s="56" t="s">
        <v>342</v>
      </c>
      <c r="AE2178" s="56" t="s">
        <v>334</v>
      </c>
      <c r="AF2178" s="56" t="s">
        <v>291</v>
      </c>
      <c r="AG2178" s="56">
        <v>2016</v>
      </c>
      <c r="AH2178" s="56" t="s">
        <v>80</v>
      </c>
      <c r="AI2178" s="56" t="s">
        <v>348</v>
      </c>
      <c r="AJ2178" s="56">
        <v>1</v>
      </c>
      <c r="AK2178" s="1">
        <v>42369</v>
      </c>
      <c r="AL2178" s="56" t="s">
        <v>693</v>
      </c>
      <c r="AM2178" s="56">
        <v>42758</v>
      </c>
      <c r="AN2178" s="56" t="s">
        <v>353</v>
      </c>
      <c r="AO2178" s="1">
        <v>42399</v>
      </c>
      <c r="AP2178" s="56" t="s">
        <v>391</v>
      </c>
      <c r="AQ2178" s="56">
        <v>253</v>
      </c>
      <c r="AR2178" s="56">
        <v>0</v>
      </c>
      <c r="AS2178" s="56" t="s">
        <v>346</v>
      </c>
      <c r="BB2178" s="56" t="s">
        <v>339</v>
      </c>
      <c r="BC2178" s="56" t="s">
        <v>263</v>
      </c>
      <c r="BD2178" s="56" t="s">
        <v>349</v>
      </c>
      <c r="BE2178" s="56" t="s">
        <v>347</v>
      </c>
      <c r="BF2178" s="56" t="s">
        <v>334</v>
      </c>
      <c r="BG2178" s="56" t="s">
        <v>673</v>
      </c>
      <c r="BH2178" s="56">
        <v>0</v>
      </c>
      <c r="BI2178" s="56">
        <v>0</v>
      </c>
      <c r="BJ2178" s="56">
        <v>1</v>
      </c>
    </row>
    <row r="2179" spans="1:62" hidden="1" x14ac:dyDescent="0.3">
      <c r="A2179" s="56">
        <v>49225989</v>
      </c>
      <c r="B2179" s="86">
        <v>599800</v>
      </c>
      <c r="C2179" s="1">
        <v>42893</v>
      </c>
      <c r="D2179" s="56" t="s">
        <v>668</v>
      </c>
      <c r="E2179" s="56" t="s">
        <v>669</v>
      </c>
      <c r="F2179" s="56" t="s">
        <v>334</v>
      </c>
      <c r="G2179" s="56" t="s">
        <v>335</v>
      </c>
      <c r="H2179" s="56" t="s">
        <v>336</v>
      </c>
      <c r="I2179" s="56" t="s">
        <v>670</v>
      </c>
      <c r="K2179" s="56" t="s">
        <v>337</v>
      </c>
      <c r="L2179" s="56" t="s">
        <v>671</v>
      </c>
      <c r="M2179" s="56" t="s">
        <v>1046</v>
      </c>
      <c r="N2179" s="56" t="s">
        <v>1043</v>
      </c>
      <c r="O2179" s="56" t="s">
        <v>546</v>
      </c>
      <c r="P2179" s="1" t="s">
        <v>188</v>
      </c>
      <c r="Q2179" s="56" t="s">
        <v>672</v>
      </c>
      <c r="R2179" s="56" t="s">
        <v>339</v>
      </c>
      <c r="S2179" s="56">
        <v>218417</v>
      </c>
      <c r="T2179" s="1" t="s">
        <v>238</v>
      </c>
      <c r="U2179" s="56">
        <v>42005</v>
      </c>
      <c r="V2179" s="56">
        <v>43465</v>
      </c>
      <c r="W2179" s="56">
        <v>42125</v>
      </c>
      <c r="X2179" s="56">
        <v>42734</v>
      </c>
      <c r="Y2179" s="56" t="s">
        <v>340</v>
      </c>
      <c r="Z2179" s="56" t="s">
        <v>341</v>
      </c>
      <c r="AA2179" s="56" t="s">
        <v>342</v>
      </c>
      <c r="AB2179" s="56" t="s">
        <v>343</v>
      </c>
      <c r="AC2179" s="56" t="s">
        <v>342</v>
      </c>
      <c r="AD2179" s="56" t="s">
        <v>342</v>
      </c>
      <c r="AE2179" s="56" t="s">
        <v>334</v>
      </c>
      <c r="AF2179" s="56" t="s">
        <v>291</v>
      </c>
      <c r="AG2179" s="56">
        <v>2016</v>
      </c>
      <c r="AH2179" s="56" t="s">
        <v>80</v>
      </c>
      <c r="AI2179" s="56" t="s">
        <v>344</v>
      </c>
      <c r="AJ2179" s="56">
        <v>1</v>
      </c>
      <c r="AK2179" s="1">
        <v>42551</v>
      </c>
      <c r="AL2179" s="56" t="s">
        <v>692</v>
      </c>
      <c r="AM2179" s="56">
        <v>42758</v>
      </c>
      <c r="AN2179" s="56" t="s">
        <v>353</v>
      </c>
      <c r="AO2179" s="1">
        <v>42579</v>
      </c>
      <c r="AP2179" s="56" t="s">
        <v>353</v>
      </c>
      <c r="AQ2179" s="56">
        <v>253</v>
      </c>
      <c r="AR2179" s="56">
        <v>0</v>
      </c>
      <c r="AS2179" s="56" t="s">
        <v>346</v>
      </c>
      <c r="BB2179" s="56" t="s">
        <v>339</v>
      </c>
      <c r="BC2179" s="56" t="s">
        <v>263</v>
      </c>
      <c r="BD2179" s="56" t="s">
        <v>349</v>
      </c>
      <c r="BE2179" s="56" t="s">
        <v>347</v>
      </c>
      <c r="BF2179" s="56" t="s">
        <v>334</v>
      </c>
      <c r="BG2179" s="56" t="s">
        <v>673</v>
      </c>
      <c r="BH2179" s="56">
        <v>0</v>
      </c>
      <c r="BI2179" s="56">
        <v>0</v>
      </c>
      <c r="BJ2179" s="56">
        <v>1</v>
      </c>
    </row>
    <row r="2180" spans="1:62" hidden="1" x14ac:dyDescent="0.3">
      <c r="A2180" s="56">
        <v>49226018</v>
      </c>
      <c r="B2180" s="86">
        <v>599800</v>
      </c>
      <c r="C2180" s="1">
        <v>42893</v>
      </c>
      <c r="D2180" s="56" t="s">
        <v>668</v>
      </c>
      <c r="E2180" s="56" t="s">
        <v>669</v>
      </c>
      <c r="F2180" s="56" t="s">
        <v>334</v>
      </c>
      <c r="G2180" s="56" t="s">
        <v>335</v>
      </c>
      <c r="H2180" s="56" t="s">
        <v>336</v>
      </c>
      <c r="I2180" s="56" t="s">
        <v>670</v>
      </c>
      <c r="K2180" s="56" t="s">
        <v>337</v>
      </c>
      <c r="L2180" s="56" t="s">
        <v>671</v>
      </c>
      <c r="M2180" s="56" t="s">
        <v>1046</v>
      </c>
      <c r="N2180" s="56" t="s">
        <v>1043</v>
      </c>
      <c r="O2180" s="56" t="s">
        <v>546</v>
      </c>
      <c r="P2180" s="1" t="s">
        <v>188</v>
      </c>
      <c r="Q2180" s="56" t="s">
        <v>672</v>
      </c>
      <c r="R2180" s="56" t="s">
        <v>339</v>
      </c>
      <c r="S2180" s="56">
        <v>215051</v>
      </c>
      <c r="T2180" s="1" t="s">
        <v>238</v>
      </c>
      <c r="U2180" s="56">
        <v>42005</v>
      </c>
      <c r="V2180" s="56">
        <v>43465</v>
      </c>
      <c r="W2180" s="56">
        <v>42005</v>
      </c>
      <c r="X2180" s="56">
        <v>41954</v>
      </c>
      <c r="Y2180" s="56" t="s">
        <v>340</v>
      </c>
      <c r="Z2180" s="56" t="s">
        <v>341</v>
      </c>
      <c r="AA2180" s="56" t="s">
        <v>342</v>
      </c>
      <c r="AB2180" s="56" t="s">
        <v>343</v>
      </c>
      <c r="AC2180" s="56" t="s">
        <v>342</v>
      </c>
      <c r="AD2180" s="56" t="s">
        <v>347</v>
      </c>
      <c r="AE2180" s="56" t="s">
        <v>352</v>
      </c>
      <c r="AF2180" s="56" t="s">
        <v>292</v>
      </c>
      <c r="AG2180" s="56">
        <v>2017</v>
      </c>
      <c r="AH2180" s="56" t="s">
        <v>80</v>
      </c>
      <c r="AI2180" s="56" t="s">
        <v>348</v>
      </c>
      <c r="AJ2180" s="56">
        <v>1</v>
      </c>
      <c r="AM2180" s="56">
        <v>41954</v>
      </c>
      <c r="AN2180" s="56" t="s">
        <v>391</v>
      </c>
      <c r="AO2180" s="1">
        <v>41942</v>
      </c>
      <c r="AP2180" s="56" t="s">
        <v>391</v>
      </c>
      <c r="AQ2180" s="56">
        <v>253</v>
      </c>
      <c r="AR2180" s="56">
        <v>0</v>
      </c>
      <c r="AS2180" s="56" t="s">
        <v>346</v>
      </c>
      <c r="BB2180" s="56" t="s">
        <v>339</v>
      </c>
      <c r="BC2180" s="56" t="s">
        <v>263</v>
      </c>
      <c r="BD2180" s="56" t="s">
        <v>349</v>
      </c>
      <c r="BE2180" s="56" t="s">
        <v>347</v>
      </c>
      <c r="BF2180" s="56" t="s">
        <v>334</v>
      </c>
      <c r="BG2180" s="56" t="s">
        <v>673</v>
      </c>
      <c r="BH2180" s="56">
        <v>0</v>
      </c>
      <c r="BI2180" s="56">
        <v>0</v>
      </c>
      <c r="BJ2180" s="56">
        <v>0</v>
      </c>
    </row>
    <row r="2181" spans="1:62" hidden="1" x14ac:dyDescent="0.3">
      <c r="A2181" s="56">
        <v>49225991</v>
      </c>
      <c r="B2181" s="86">
        <v>599800</v>
      </c>
      <c r="C2181" s="1">
        <v>42893</v>
      </c>
      <c r="D2181" s="56" t="s">
        <v>668</v>
      </c>
      <c r="E2181" s="56" t="s">
        <v>669</v>
      </c>
      <c r="F2181" s="56" t="s">
        <v>334</v>
      </c>
      <c r="G2181" s="56" t="s">
        <v>335</v>
      </c>
      <c r="H2181" s="56" t="s">
        <v>336</v>
      </c>
      <c r="I2181" s="56" t="s">
        <v>670</v>
      </c>
      <c r="K2181" s="56" t="s">
        <v>337</v>
      </c>
      <c r="L2181" s="56" t="s">
        <v>671</v>
      </c>
      <c r="M2181" s="56" t="s">
        <v>1046</v>
      </c>
      <c r="N2181" s="56" t="s">
        <v>1043</v>
      </c>
      <c r="O2181" s="56" t="s">
        <v>546</v>
      </c>
      <c r="P2181" s="1" t="s">
        <v>188</v>
      </c>
      <c r="Q2181" s="56" t="s">
        <v>672</v>
      </c>
      <c r="R2181" s="56" t="s">
        <v>339</v>
      </c>
      <c r="S2181" s="56">
        <v>215051</v>
      </c>
      <c r="T2181" s="1" t="s">
        <v>238</v>
      </c>
      <c r="U2181" s="56">
        <v>42005</v>
      </c>
      <c r="V2181" s="56">
        <v>43465</v>
      </c>
      <c r="W2181" s="56">
        <v>42005</v>
      </c>
      <c r="X2181" s="56">
        <v>41954</v>
      </c>
      <c r="Y2181" s="56" t="s">
        <v>340</v>
      </c>
      <c r="Z2181" s="56" t="s">
        <v>341</v>
      </c>
      <c r="AA2181" s="56" t="s">
        <v>342</v>
      </c>
      <c r="AB2181" s="56" t="s">
        <v>343</v>
      </c>
      <c r="AC2181" s="56" t="s">
        <v>342</v>
      </c>
      <c r="AD2181" s="56" t="s">
        <v>347</v>
      </c>
      <c r="AE2181" s="56" t="s">
        <v>352</v>
      </c>
      <c r="AF2181" s="56" t="s">
        <v>292</v>
      </c>
      <c r="AG2181" s="56">
        <v>2015</v>
      </c>
      <c r="AH2181" s="56" t="s">
        <v>80</v>
      </c>
      <c r="AI2181" s="56" t="s">
        <v>344</v>
      </c>
      <c r="AJ2181" s="56">
        <v>1</v>
      </c>
      <c r="AM2181" s="56">
        <v>41954</v>
      </c>
      <c r="AN2181" s="56" t="s">
        <v>391</v>
      </c>
      <c r="AO2181" s="1">
        <v>41942</v>
      </c>
      <c r="AP2181" s="56" t="s">
        <v>391</v>
      </c>
      <c r="AQ2181" s="56">
        <v>253</v>
      </c>
      <c r="AR2181" s="56">
        <v>0</v>
      </c>
      <c r="AS2181" s="56" t="s">
        <v>346</v>
      </c>
      <c r="BB2181" s="56" t="s">
        <v>339</v>
      </c>
      <c r="BC2181" s="56" t="s">
        <v>263</v>
      </c>
      <c r="BD2181" s="56" t="s">
        <v>349</v>
      </c>
      <c r="BE2181" s="56" t="s">
        <v>347</v>
      </c>
      <c r="BF2181" s="56" t="s">
        <v>334</v>
      </c>
      <c r="BG2181" s="56" t="s">
        <v>673</v>
      </c>
      <c r="BH2181" s="56">
        <v>0</v>
      </c>
      <c r="BI2181" s="56">
        <v>0</v>
      </c>
      <c r="BJ2181" s="56">
        <v>0</v>
      </c>
    </row>
    <row r="2182" spans="1:62" hidden="1" x14ac:dyDescent="0.3">
      <c r="A2182" s="56">
        <v>49225993</v>
      </c>
      <c r="B2182" s="86">
        <v>599800</v>
      </c>
      <c r="C2182" s="1">
        <v>42893</v>
      </c>
      <c r="D2182" s="56" t="s">
        <v>668</v>
      </c>
      <c r="E2182" s="56" t="s">
        <v>669</v>
      </c>
      <c r="F2182" s="56" t="s">
        <v>334</v>
      </c>
      <c r="G2182" s="56" t="s">
        <v>335</v>
      </c>
      <c r="H2182" s="56" t="s">
        <v>336</v>
      </c>
      <c r="I2182" s="56" t="s">
        <v>670</v>
      </c>
      <c r="K2182" s="56" t="s">
        <v>337</v>
      </c>
      <c r="L2182" s="56" t="s">
        <v>671</v>
      </c>
      <c r="M2182" s="56" t="s">
        <v>1046</v>
      </c>
      <c r="N2182" s="56" t="s">
        <v>1043</v>
      </c>
      <c r="O2182" s="56" t="s">
        <v>546</v>
      </c>
      <c r="P2182" s="1" t="s">
        <v>188</v>
      </c>
      <c r="Q2182" s="56" t="s">
        <v>672</v>
      </c>
      <c r="R2182" s="56" t="s">
        <v>339</v>
      </c>
      <c r="S2182" s="56">
        <v>218417</v>
      </c>
      <c r="T2182" s="1" t="s">
        <v>238</v>
      </c>
      <c r="U2182" s="56">
        <v>42005</v>
      </c>
      <c r="V2182" s="56">
        <v>43465</v>
      </c>
      <c r="W2182" s="56">
        <v>42125</v>
      </c>
      <c r="X2182" s="56">
        <v>42734</v>
      </c>
      <c r="Y2182" s="56" t="s">
        <v>340</v>
      </c>
      <c r="Z2182" s="56" t="s">
        <v>341</v>
      </c>
      <c r="AA2182" s="56" t="s">
        <v>342</v>
      </c>
      <c r="AB2182" s="56" t="s">
        <v>343</v>
      </c>
      <c r="AC2182" s="56" t="s">
        <v>342</v>
      </c>
      <c r="AD2182" s="56" t="s">
        <v>342</v>
      </c>
      <c r="AE2182" s="56" t="s">
        <v>334</v>
      </c>
      <c r="AF2182" s="56" t="s">
        <v>292</v>
      </c>
      <c r="AG2182" s="56">
        <v>2016</v>
      </c>
      <c r="AH2182" s="56" t="s">
        <v>80</v>
      </c>
      <c r="AI2182" s="56" t="s">
        <v>348</v>
      </c>
      <c r="AJ2182" s="56">
        <v>1</v>
      </c>
      <c r="AM2182" s="56">
        <v>42758</v>
      </c>
      <c r="AN2182" s="56" t="s">
        <v>353</v>
      </c>
      <c r="AO2182" s="1">
        <v>41971</v>
      </c>
      <c r="AP2182" s="56" t="s">
        <v>391</v>
      </c>
      <c r="AQ2182" s="56">
        <v>253</v>
      </c>
      <c r="AR2182" s="56">
        <v>0</v>
      </c>
      <c r="AS2182" s="56" t="s">
        <v>346</v>
      </c>
      <c r="BB2182" s="56" t="s">
        <v>339</v>
      </c>
      <c r="BC2182" s="56" t="s">
        <v>263</v>
      </c>
      <c r="BD2182" s="56" t="s">
        <v>349</v>
      </c>
      <c r="BE2182" s="56" t="s">
        <v>347</v>
      </c>
      <c r="BF2182" s="56" t="s">
        <v>334</v>
      </c>
      <c r="BG2182" s="56" t="s">
        <v>673</v>
      </c>
      <c r="BH2182" s="56">
        <v>0</v>
      </c>
      <c r="BI2182" s="56">
        <v>0</v>
      </c>
      <c r="BJ2182" s="56">
        <v>1</v>
      </c>
    </row>
    <row r="2183" spans="1:62" hidden="1" x14ac:dyDescent="0.3">
      <c r="A2183" s="56">
        <v>49226023</v>
      </c>
      <c r="B2183" s="86">
        <v>599800</v>
      </c>
      <c r="C2183" s="1">
        <v>42893</v>
      </c>
      <c r="D2183" s="56" t="s">
        <v>668</v>
      </c>
      <c r="E2183" s="56" t="s">
        <v>669</v>
      </c>
      <c r="F2183" s="56" t="s">
        <v>334</v>
      </c>
      <c r="G2183" s="56" t="s">
        <v>335</v>
      </c>
      <c r="H2183" s="56" t="s">
        <v>336</v>
      </c>
      <c r="I2183" s="56" t="s">
        <v>670</v>
      </c>
      <c r="K2183" s="56" t="s">
        <v>337</v>
      </c>
      <c r="L2183" s="56" t="s">
        <v>671</v>
      </c>
      <c r="M2183" s="56" t="s">
        <v>1046</v>
      </c>
      <c r="N2183" s="56" t="s">
        <v>1043</v>
      </c>
      <c r="O2183" s="56" t="s">
        <v>546</v>
      </c>
      <c r="P2183" s="1" t="s">
        <v>188</v>
      </c>
      <c r="Q2183" s="56" t="s">
        <v>672</v>
      </c>
      <c r="R2183" s="56" t="s">
        <v>339</v>
      </c>
      <c r="S2183" s="56">
        <v>216567</v>
      </c>
      <c r="T2183" s="1" t="s">
        <v>716</v>
      </c>
      <c r="U2183" s="56">
        <v>42005</v>
      </c>
      <c r="V2183" s="56">
        <v>43465</v>
      </c>
      <c r="W2183" s="56">
        <v>42125</v>
      </c>
      <c r="X2183" s="56">
        <v>42734</v>
      </c>
      <c r="Y2183" s="56" t="s">
        <v>356</v>
      </c>
      <c r="Z2183" s="56" t="s">
        <v>341</v>
      </c>
      <c r="AA2183" s="56" t="s">
        <v>347</v>
      </c>
      <c r="AB2183" s="56" t="s">
        <v>343</v>
      </c>
      <c r="AC2183" s="56" t="s">
        <v>342</v>
      </c>
      <c r="AD2183" s="56" t="s">
        <v>347</v>
      </c>
      <c r="AE2183" s="56" t="s">
        <v>334</v>
      </c>
      <c r="AF2183" s="56" t="s">
        <v>291</v>
      </c>
      <c r="AG2183" s="56">
        <v>2016</v>
      </c>
      <c r="AH2183" s="56" t="s">
        <v>80</v>
      </c>
      <c r="AI2183" s="56" t="s">
        <v>348</v>
      </c>
      <c r="AJ2183" s="56">
        <v>1</v>
      </c>
      <c r="AK2183" s="1">
        <v>42369</v>
      </c>
      <c r="AL2183" s="56" t="s">
        <v>720</v>
      </c>
      <c r="AM2183" s="56">
        <v>42758</v>
      </c>
      <c r="AN2183" s="56" t="s">
        <v>353</v>
      </c>
      <c r="AO2183" s="1">
        <v>42399</v>
      </c>
      <c r="AP2183" s="56" t="s">
        <v>391</v>
      </c>
      <c r="AQ2183" s="56">
        <v>77985</v>
      </c>
      <c r="AR2183" s="56">
        <v>0</v>
      </c>
      <c r="AS2183" s="56" t="s">
        <v>346</v>
      </c>
      <c r="BB2183" s="56" t="s">
        <v>339</v>
      </c>
      <c r="BC2183" s="56" t="s">
        <v>263</v>
      </c>
      <c r="BD2183" s="56" t="s">
        <v>349</v>
      </c>
      <c r="BE2183" s="56" t="s">
        <v>347</v>
      </c>
      <c r="BF2183" s="56" t="s">
        <v>334</v>
      </c>
      <c r="BG2183" s="56" t="s">
        <v>673</v>
      </c>
      <c r="BH2183" s="56">
        <v>0</v>
      </c>
      <c r="BI2183" s="56">
        <v>0</v>
      </c>
      <c r="BJ2183" s="56">
        <v>1</v>
      </c>
    </row>
    <row r="2184" spans="1:62" hidden="1" x14ac:dyDescent="0.3">
      <c r="A2184" s="56">
        <v>49226020</v>
      </c>
      <c r="B2184" s="86">
        <v>599800</v>
      </c>
      <c r="C2184" s="1">
        <v>42893</v>
      </c>
      <c r="D2184" s="56" t="s">
        <v>668</v>
      </c>
      <c r="E2184" s="56" t="s">
        <v>669</v>
      </c>
      <c r="F2184" s="56" t="s">
        <v>334</v>
      </c>
      <c r="G2184" s="56" t="s">
        <v>335</v>
      </c>
      <c r="H2184" s="56" t="s">
        <v>336</v>
      </c>
      <c r="I2184" s="56" t="s">
        <v>670</v>
      </c>
      <c r="K2184" s="56" t="s">
        <v>337</v>
      </c>
      <c r="L2184" s="56" t="s">
        <v>671</v>
      </c>
      <c r="M2184" s="56" t="s">
        <v>1046</v>
      </c>
      <c r="N2184" s="56" t="s">
        <v>1043</v>
      </c>
      <c r="O2184" s="56" t="s">
        <v>546</v>
      </c>
      <c r="P2184" s="1" t="s">
        <v>188</v>
      </c>
      <c r="Q2184" s="56" t="s">
        <v>672</v>
      </c>
      <c r="R2184" s="56" t="s">
        <v>339</v>
      </c>
      <c r="S2184" s="56">
        <v>215517</v>
      </c>
      <c r="T2184" s="1" t="s">
        <v>712</v>
      </c>
      <c r="U2184" s="56">
        <v>42005</v>
      </c>
      <c r="V2184" s="56">
        <v>43465</v>
      </c>
      <c r="W2184" s="56">
        <v>42125</v>
      </c>
      <c r="X2184" s="56">
        <v>42734</v>
      </c>
      <c r="Y2184" s="56" t="s">
        <v>356</v>
      </c>
      <c r="Z2184" s="56" t="s">
        <v>341</v>
      </c>
      <c r="AA2184" s="56" t="s">
        <v>347</v>
      </c>
      <c r="AB2184" s="56" t="s">
        <v>343</v>
      </c>
      <c r="AC2184" s="56" t="s">
        <v>342</v>
      </c>
      <c r="AD2184" s="56" t="s">
        <v>347</v>
      </c>
      <c r="AE2184" s="56" t="s">
        <v>334</v>
      </c>
      <c r="AF2184" s="56" t="s">
        <v>291</v>
      </c>
      <c r="AG2184" s="56">
        <v>2017</v>
      </c>
      <c r="AH2184" s="56" t="s">
        <v>80</v>
      </c>
      <c r="AI2184" s="56" t="s">
        <v>348</v>
      </c>
      <c r="AJ2184" s="56">
        <v>1</v>
      </c>
      <c r="AK2184" s="1">
        <v>42566</v>
      </c>
      <c r="AL2184" s="56" t="s">
        <v>713</v>
      </c>
      <c r="AM2184" s="56">
        <v>42565</v>
      </c>
      <c r="AN2184" s="56" t="s">
        <v>353</v>
      </c>
      <c r="AO2184" s="1">
        <v>42565</v>
      </c>
      <c r="AP2184" s="56" t="s">
        <v>353</v>
      </c>
      <c r="AQ2184" s="56">
        <v>77861</v>
      </c>
      <c r="AR2184" s="56">
        <v>0</v>
      </c>
      <c r="AS2184" s="56" t="s">
        <v>346</v>
      </c>
      <c r="BB2184" s="56" t="s">
        <v>339</v>
      </c>
      <c r="BC2184" s="56" t="s">
        <v>263</v>
      </c>
      <c r="BD2184" s="56" t="s">
        <v>349</v>
      </c>
      <c r="BE2184" s="56" t="s">
        <v>347</v>
      </c>
      <c r="BF2184" s="56" t="s">
        <v>334</v>
      </c>
      <c r="BG2184" s="56" t="s">
        <v>673</v>
      </c>
      <c r="BH2184" s="56">
        <v>0</v>
      </c>
      <c r="BI2184" s="56">
        <v>0</v>
      </c>
      <c r="BJ2184" s="56">
        <v>1</v>
      </c>
    </row>
    <row r="2185" spans="1:62" hidden="1" x14ac:dyDescent="0.3">
      <c r="A2185" s="56">
        <v>49226022</v>
      </c>
      <c r="B2185" s="86">
        <v>599800</v>
      </c>
      <c r="C2185" s="1">
        <v>42893</v>
      </c>
      <c r="D2185" s="56" t="s">
        <v>668</v>
      </c>
      <c r="E2185" s="56" t="s">
        <v>669</v>
      </c>
      <c r="F2185" s="56" t="s">
        <v>334</v>
      </c>
      <c r="G2185" s="56" t="s">
        <v>335</v>
      </c>
      <c r="H2185" s="56" t="s">
        <v>336</v>
      </c>
      <c r="I2185" s="56" t="s">
        <v>670</v>
      </c>
      <c r="K2185" s="56" t="s">
        <v>337</v>
      </c>
      <c r="L2185" s="56" t="s">
        <v>671</v>
      </c>
      <c r="M2185" s="56" t="s">
        <v>1046</v>
      </c>
      <c r="N2185" s="56" t="s">
        <v>1043</v>
      </c>
      <c r="O2185" s="56" t="s">
        <v>546</v>
      </c>
      <c r="P2185" s="1" t="s">
        <v>188</v>
      </c>
      <c r="Q2185" s="56" t="s">
        <v>672</v>
      </c>
      <c r="R2185" s="56" t="s">
        <v>339</v>
      </c>
      <c r="S2185" s="56">
        <v>216567</v>
      </c>
      <c r="T2185" s="1" t="s">
        <v>716</v>
      </c>
      <c r="U2185" s="56">
        <v>42005</v>
      </c>
      <c r="V2185" s="56">
        <v>43465</v>
      </c>
      <c r="W2185" s="56">
        <v>42125</v>
      </c>
      <c r="X2185" s="56">
        <v>42734</v>
      </c>
      <c r="Y2185" s="56" t="s">
        <v>356</v>
      </c>
      <c r="Z2185" s="56" t="s">
        <v>341</v>
      </c>
      <c r="AA2185" s="56" t="s">
        <v>347</v>
      </c>
      <c r="AB2185" s="56" t="s">
        <v>343</v>
      </c>
      <c r="AC2185" s="56" t="s">
        <v>342</v>
      </c>
      <c r="AD2185" s="56" t="s">
        <v>347</v>
      </c>
      <c r="AE2185" s="56" t="s">
        <v>334</v>
      </c>
      <c r="AF2185" s="56" t="s">
        <v>291</v>
      </c>
      <c r="AG2185" s="56">
        <v>2015</v>
      </c>
      <c r="AH2185" s="56" t="s">
        <v>80</v>
      </c>
      <c r="AI2185" s="56" t="s">
        <v>344</v>
      </c>
      <c r="AJ2185" s="56">
        <v>0</v>
      </c>
      <c r="AK2185" s="1">
        <v>42185</v>
      </c>
      <c r="AL2185" s="56" t="s">
        <v>719</v>
      </c>
      <c r="AM2185" s="56">
        <v>42758</v>
      </c>
      <c r="AN2185" s="56" t="s">
        <v>353</v>
      </c>
      <c r="AO2185" s="1">
        <v>42223</v>
      </c>
      <c r="AP2185" s="56" t="s">
        <v>391</v>
      </c>
      <c r="AQ2185" s="56">
        <v>77985</v>
      </c>
      <c r="AR2185" s="56">
        <v>0</v>
      </c>
      <c r="AS2185" s="56" t="s">
        <v>346</v>
      </c>
      <c r="BB2185" s="56" t="s">
        <v>339</v>
      </c>
      <c r="BC2185" s="56" t="s">
        <v>263</v>
      </c>
      <c r="BD2185" s="56" t="s">
        <v>349</v>
      </c>
      <c r="BE2185" s="56" t="s">
        <v>347</v>
      </c>
      <c r="BF2185" s="56" t="s">
        <v>334</v>
      </c>
      <c r="BG2185" s="56" t="s">
        <v>673</v>
      </c>
      <c r="BH2185" s="56">
        <v>0</v>
      </c>
      <c r="BI2185" s="56">
        <v>0</v>
      </c>
      <c r="BJ2185" s="56">
        <v>1</v>
      </c>
    </row>
    <row r="2186" spans="1:62" hidden="1" x14ac:dyDescent="0.3">
      <c r="A2186" s="56">
        <v>49226029</v>
      </c>
      <c r="B2186" s="86">
        <v>599800</v>
      </c>
      <c r="C2186" s="1">
        <v>42893</v>
      </c>
      <c r="D2186" s="56" t="s">
        <v>668</v>
      </c>
      <c r="E2186" s="56" t="s">
        <v>669</v>
      </c>
      <c r="F2186" s="56" t="s">
        <v>334</v>
      </c>
      <c r="G2186" s="56" t="s">
        <v>335</v>
      </c>
      <c r="H2186" s="56" t="s">
        <v>336</v>
      </c>
      <c r="I2186" s="56" t="s">
        <v>670</v>
      </c>
      <c r="K2186" s="56" t="s">
        <v>337</v>
      </c>
      <c r="L2186" s="56" t="s">
        <v>671</v>
      </c>
      <c r="M2186" s="56" t="s">
        <v>1046</v>
      </c>
      <c r="N2186" s="56" t="s">
        <v>1043</v>
      </c>
      <c r="O2186" s="56" t="s">
        <v>546</v>
      </c>
      <c r="P2186" s="1" t="s">
        <v>188</v>
      </c>
      <c r="Q2186" s="56" t="s">
        <v>672</v>
      </c>
      <c r="R2186" s="56" t="s">
        <v>339</v>
      </c>
      <c r="S2186" s="56">
        <v>216567</v>
      </c>
      <c r="T2186" s="1" t="s">
        <v>716</v>
      </c>
      <c r="U2186" s="56">
        <v>42005</v>
      </c>
      <c r="V2186" s="56">
        <v>43465</v>
      </c>
      <c r="W2186" s="56">
        <v>42125</v>
      </c>
      <c r="X2186" s="56">
        <v>42734</v>
      </c>
      <c r="Y2186" s="56" t="s">
        <v>356</v>
      </c>
      <c r="Z2186" s="56" t="s">
        <v>341</v>
      </c>
      <c r="AA2186" s="56" t="s">
        <v>347</v>
      </c>
      <c r="AB2186" s="56" t="s">
        <v>343</v>
      </c>
      <c r="AC2186" s="56" t="s">
        <v>342</v>
      </c>
      <c r="AD2186" s="56" t="s">
        <v>347</v>
      </c>
      <c r="AE2186" s="56" t="s">
        <v>334</v>
      </c>
      <c r="AF2186" s="56" t="s">
        <v>292</v>
      </c>
      <c r="AG2186" s="56">
        <v>2017</v>
      </c>
      <c r="AH2186" s="56" t="s">
        <v>80</v>
      </c>
      <c r="AI2186" s="56" t="s">
        <v>348</v>
      </c>
      <c r="AJ2186" s="56">
        <v>1</v>
      </c>
      <c r="AM2186" s="56">
        <v>42758</v>
      </c>
      <c r="AN2186" s="56" t="s">
        <v>353</v>
      </c>
      <c r="AO2186" s="1">
        <v>41954</v>
      </c>
      <c r="AP2186" s="56" t="s">
        <v>391</v>
      </c>
      <c r="AQ2186" s="56">
        <v>77985</v>
      </c>
      <c r="AR2186" s="56">
        <v>0</v>
      </c>
      <c r="AS2186" s="56" t="s">
        <v>346</v>
      </c>
      <c r="BB2186" s="56" t="s">
        <v>339</v>
      </c>
      <c r="BC2186" s="56" t="s">
        <v>263</v>
      </c>
      <c r="BD2186" s="56" t="s">
        <v>349</v>
      </c>
      <c r="BE2186" s="56" t="s">
        <v>347</v>
      </c>
      <c r="BF2186" s="56" t="s">
        <v>334</v>
      </c>
      <c r="BG2186" s="56" t="s">
        <v>673</v>
      </c>
      <c r="BH2186" s="56">
        <v>0</v>
      </c>
      <c r="BI2186" s="56">
        <v>0</v>
      </c>
      <c r="BJ2186" s="56">
        <v>1</v>
      </c>
    </row>
    <row r="2187" spans="1:62" hidden="1" x14ac:dyDescent="0.3">
      <c r="A2187" s="56">
        <v>49226025</v>
      </c>
      <c r="B2187" s="86">
        <v>599800</v>
      </c>
      <c r="C2187" s="1">
        <v>42893</v>
      </c>
      <c r="D2187" s="56" t="s">
        <v>668</v>
      </c>
      <c r="E2187" s="56" t="s">
        <v>669</v>
      </c>
      <c r="F2187" s="56" t="s">
        <v>334</v>
      </c>
      <c r="G2187" s="56" t="s">
        <v>335</v>
      </c>
      <c r="H2187" s="56" t="s">
        <v>336</v>
      </c>
      <c r="I2187" s="56" t="s">
        <v>670</v>
      </c>
      <c r="K2187" s="56" t="s">
        <v>337</v>
      </c>
      <c r="L2187" s="56" t="s">
        <v>671</v>
      </c>
      <c r="M2187" s="56" t="s">
        <v>1046</v>
      </c>
      <c r="N2187" s="56" t="s">
        <v>1043</v>
      </c>
      <c r="O2187" s="56" t="s">
        <v>546</v>
      </c>
      <c r="P2187" s="1" t="s">
        <v>188</v>
      </c>
      <c r="Q2187" s="56" t="s">
        <v>672</v>
      </c>
      <c r="R2187" s="56" t="s">
        <v>339</v>
      </c>
      <c r="S2187" s="56">
        <v>216567</v>
      </c>
      <c r="T2187" s="1" t="s">
        <v>716</v>
      </c>
      <c r="U2187" s="56">
        <v>42005</v>
      </c>
      <c r="V2187" s="56">
        <v>43465</v>
      </c>
      <c r="W2187" s="56">
        <v>42125</v>
      </c>
      <c r="X2187" s="56">
        <v>42734</v>
      </c>
      <c r="Y2187" s="56" t="s">
        <v>356</v>
      </c>
      <c r="Z2187" s="56" t="s">
        <v>341</v>
      </c>
      <c r="AA2187" s="56" t="s">
        <v>347</v>
      </c>
      <c r="AB2187" s="56" t="s">
        <v>343</v>
      </c>
      <c r="AC2187" s="56" t="s">
        <v>342</v>
      </c>
      <c r="AD2187" s="56" t="s">
        <v>347</v>
      </c>
      <c r="AE2187" s="56" t="s">
        <v>334</v>
      </c>
      <c r="AF2187" s="56" t="s">
        <v>291</v>
      </c>
      <c r="AG2187" s="56">
        <v>2017</v>
      </c>
      <c r="AH2187" s="56" t="s">
        <v>80</v>
      </c>
      <c r="AI2187" s="56" t="s">
        <v>348</v>
      </c>
      <c r="AJ2187" s="56">
        <v>1</v>
      </c>
      <c r="AK2187" s="1">
        <v>42734</v>
      </c>
      <c r="AM2187" s="56">
        <v>42758</v>
      </c>
      <c r="AN2187" s="56" t="s">
        <v>353</v>
      </c>
      <c r="AO2187" s="1">
        <v>42758</v>
      </c>
      <c r="AP2187" s="56" t="s">
        <v>353</v>
      </c>
      <c r="AQ2187" s="56">
        <v>77985</v>
      </c>
      <c r="AR2187" s="56">
        <v>0</v>
      </c>
      <c r="AS2187" s="56" t="s">
        <v>346</v>
      </c>
      <c r="BB2187" s="56" t="s">
        <v>339</v>
      </c>
      <c r="BC2187" s="56" t="s">
        <v>263</v>
      </c>
      <c r="BD2187" s="56" t="s">
        <v>349</v>
      </c>
      <c r="BE2187" s="56" t="s">
        <v>347</v>
      </c>
      <c r="BF2187" s="56" t="s">
        <v>334</v>
      </c>
      <c r="BG2187" s="56" t="s">
        <v>673</v>
      </c>
      <c r="BH2187" s="56">
        <v>0</v>
      </c>
      <c r="BI2187" s="56">
        <v>0</v>
      </c>
      <c r="BJ2187" s="56">
        <v>1</v>
      </c>
    </row>
    <row r="2188" spans="1:62" hidden="1" x14ac:dyDescent="0.3">
      <c r="A2188" s="56">
        <v>49226027</v>
      </c>
      <c r="B2188" s="86">
        <v>599800</v>
      </c>
      <c r="C2188" s="1">
        <v>42893</v>
      </c>
      <c r="D2188" s="56" t="s">
        <v>668</v>
      </c>
      <c r="E2188" s="56" t="s">
        <v>669</v>
      </c>
      <c r="F2188" s="56" t="s">
        <v>334</v>
      </c>
      <c r="G2188" s="56" t="s">
        <v>335</v>
      </c>
      <c r="H2188" s="56" t="s">
        <v>336</v>
      </c>
      <c r="I2188" s="56" t="s">
        <v>670</v>
      </c>
      <c r="K2188" s="56" t="s">
        <v>337</v>
      </c>
      <c r="L2188" s="56" t="s">
        <v>671</v>
      </c>
      <c r="M2188" s="56" t="s">
        <v>1046</v>
      </c>
      <c r="N2188" s="56" t="s">
        <v>1043</v>
      </c>
      <c r="O2188" s="56" t="s">
        <v>546</v>
      </c>
      <c r="P2188" s="1" t="s">
        <v>188</v>
      </c>
      <c r="Q2188" s="56" t="s">
        <v>672</v>
      </c>
      <c r="R2188" s="56" t="s">
        <v>339</v>
      </c>
      <c r="S2188" s="56">
        <v>216567</v>
      </c>
      <c r="T2188" s="1" t="s">
        <v>716</v>
      </c>
      <c r="U2188" s="56">
        <v>42005</v>
      </c>
      <c r="V2188" s="56">
        <v>43465</v>
      </c>
      <c r="W2188" s="56">
        <v>42125</v>
      </c>
      <c r="X2188" s="56">
        <v>42734</v>
      </c>
      <c r="Y2188" s="56" t="s">
        <v>356</v>
      </c>
      <c r="Z2188" s="56" t="s">
        <v>341</v>
      </c>
      <c r="AA2188" s="56" t="s">
        <v>347</v>
      </c>
      <c r="AB2188" s="56" t="s">
        <v>343</v>
      </c>
      <c r="AC2188" s="56" t="s">
        <v>342</v>
      </c>
      <c r="AD2188" s="56" t="s">
        <v>347</v>
      </c>
      <c r="AE2188" s="56" t="s">
        <v>334</v>
      </c>
      <c r="AF2188" s="56" t="s">
        <v>292</v>
      </c>
      <c r="AG2188" s="56">
        <v>2016</v>
      </c>
      <c r="AH2188" s="56" t="s">
        <v>80</v>
      </c>
      <c r="AI2188" s="56" t="s">
        <v>348</v>
      </c>
      <c r="AJ2188" s="56">
        <v>0</v>
      </c>
      <c r="AM2188" s="56">
        <v>42758</v>
      </c>
      <c r="AN2188" s="56" t="s">
        <v>353</v>
      </c>
      <c r="AO2188" s="1">
        <v>41954</v>
      </c>
      <c r="AP2188" s="56" t="s">
        <v>391</v>
      </c>
      <c r="AQ2188" s="56">
        <v>77985</v>
      </c>
      <c r="AR2188" s="56">
        <v>0</v>
      </c>
      <c r="AS2188" s="56" t="s">
        <v>346</v>
      </c>
      <c r="BB2188" s="56" t="s">
        <v>339</v>
      </c>
      <c r="BC2188" s="56" t="s">
        <v>263</v>
      </c>
      <c r="BD2188" s="56" t="s">
        <v>349</v>
      </c>
      <c r="BE2188" s="56" t="s">
        <v>347</v>
      </c>
      <c r="BF2188" s="56" t="s">
        <v>334</v>
      </c>
      <c r="BG2188" s="56" t="s">
        <v>673</v>
      </c>
      <c r="BH2188" s="56">
        <v>0</v>
      </c>
      <c r="BI2188" s="56">
        <v>0</v>
      </c>
      <c r="BJ2188" s="56">
        <v>1</v>
      </c>
    </row>
    <row r="2189" spans="1:62" hidden="1" x14ac:dyDescent="0.3">
      <c r="A2189" s="56">
        <v>49225898</v>
      </c>
      <c r="B2189" s="86">
        <v>599800</v>
      </c>
      <c r="C2189" s="1">
        <v>42893</v>
      </c>
      <c r="D2189" s="56" t="s">
        <v>668</v>
      </c>
      <c r="E2189" s="56" t="s">
        <v>669</v>
      </c>
      <c r="F2189" s="56" t="s">
        <v>334</v>
      </c>
      <c r="G2189" s="56" t="s">
        <v>335</v>
      </c>
      <c r="H2189" s="56" t="s">
        <v>336</v>
      </c>
      <c r="I2189" s="56" t="s">
        <v>670</v>
      </c>
      <c r="K2189" s="56" t="s">
        <v>337</v>
      </c>
      <c r="L2189" s="56" t="s">
        <v>671</v>
      </c>
      <c r="M2189" s="56" t="s">
        <v>1046</v>
      </c>
      <c r="N2189" s="56" t="s">
        <v>1043</v>
      </c>
      <c r="O2189" s="56" t="s">
        <v>546</v>
      </c>
      <c r="P2189" s="1" t="s">
        <v>110</v>
      </c>
      <c r="Q2189" s="56" t="s">
        <v>672</v>
      </c>
      <c r="R2189" s="56" t="s">
        <v>339</v>
      </c>
      <c r="S2189" s="56">
        <v>206744</v>
      </c>
      <c r="T2189" s="1" t="s">
        <v>701</v>
      </c>
      <c r="U2189" s="56">
        <v>42005</v>
      </c>
      <c r="V2189" s="56">
        <v>43465</v>
      </c>
      <c r="W2189" s="56">
        <v>42125</v>
      </c>
      <c r="X2189" s="56">
        <v>43465</v>
      </c>
      <c r="Y2189" s="56" t="s">
        <v>340</v>
      </c>
      <c r="Z2189" s="56" t="s">
        <v>341</v>
      </c>
      <c r="AA2189" s="56" t="s">
        <v>347</v>
      </c>
      <c r="AB2189" s="56" t="s">
        <v>343</v>
      </c>
      <c r="AC2189" s="56" t="s">
        <v>342</v>
      </c>
      <c r="AD2189" s="56" t="s">
        <v>342</v>
      </c>
      <c r="AE2189" s="56" t="s">
        <v>334</v>
      </c>
      <c r="AF2189" s="56" t="s">
        <v>224</v>
      </c>
      <c r="AG2189" s="56">
        <v>2014</v>
      </c>
      <c r="AH2189" s="56" t="s">
        <v>80</v>
      </c>
      <c r="AI2189" s="56" t="s">
        <v>339</v>
      </c>
      <c r="AJ2189" s="56">
        <v>0</v>
      </c>
      <c r="AM2189" s="56">
        <v>42888</v>
      </c>
      <c r="AN2189" s="56" t="s">
        <v>987</v>
      </c>
      <c r="AO2189" s="1">
        <v>41948</v>
      </c>
      <c r="AP2189" s="56" t="s">
        <v>391</v>
      </c>
      <c r="AQ2189" s="56">
        <v>77903</v>
      </c>
      <c r="AR2189" s="56">
        <v>0</v>
      </c>
      <c r="AS2189" s="56" t="s">
        <v>346</v>
      </c>
      <c r="BB2189" s="56" t="s">
        <v>339</v>
      </c>
      <c r="BC2189" s="56" t="s">
        <v>263</v>
      </c>
      <c r="BD2189" s="56" t="s">
        <v>349</v>
      </c>
      <c r="BE2189" s="56" t="s">
        <v>347</v>
      </c>
      <c r="BF2189" s="56" t="s">
        <v>334</v>
      </c>
      <c r="BG2189" s="56" t="s">
        <v>673</v>
      </c>
      <c r="BH2189" s="56">
        <v>0</v>
      </c>
      <c r="BI2189" s="56">
        <v>0</v>
      </c>
      <c r="BJ2189" s="56">
        <v>1</v>
      </c>
    </row>
    <row r="2190" spans="1:62" hidden="1" x14ac:dyDescent="0.3">
      <c r="A2190" s="56">
        <v>49225872</v>
      </c>
      <c r="B2190" s="86">
        <v>599800</v>
      </c>
      <c r="C2190" s="1">
        <v>42893</v>
      </c>
      <c r="D2190" s="56" t="s">
        <v>668</v>
      </c>
      <c r="E2190" s="56" t="s">
        <v>669</v>
      </c>
      <c r="F2190" s="56" t="s">
        <v>334</v>
      </c>
      <c r="G2190" s="56" t="s">
        <v>335</v>
      </c>
      <c r="H2190" s="56" t="s">
        <v>336</v>
      </c>
      <c r="I2190" s="56" t="s">
        <v>670</v>
      </c>
      <c r="K2190" s="56" t="s">
        <v>337</v>
      </c>
      <c r="L2190" s="56" t="s">
        <v>671</v>
      </c>
      <c r="M2190" s="56" t="s">
        <v>1046</v>
      </c>
      <c r="N2190" s="56" t="s">
        <v>1043</v>
      </c>
      <c r="O2190" s="56" t="s">
        <v>546</v>
      </c>
      <c r="P2190" s="1" t="s">
        <v>110</v>
      </c>
      <c r="Q2190" s="56" t="s">
        <v>672</v>
      </c>
      <c r="R2190" s="56" t="s">
        <v>339</v>
      </c>
      <c r="S2190" s="56">
        <v>209352</v>
      </c>
      <c r="T2190" s="1" t="s">
        <v>111</v>
      </c>
      <c r="U2190" s="56">
        <v>42005</v>
      </c>
      <c r="V2190" s="56">
        <v>43465</v>
      </c>
      <c r="W2190" s="56">
        <v>42005</v>
      </c>
      <c r="X2190" s="56">
        <v>43465</v>
      </c>
      <c r="Y2190" s="56" t="s">
        <v>340</v>
      </c>
      <c r="Z2190" s="56" t="s">
        <v>341</v>
      </c>
      <c r="AA2190" s="56" t="s">
        <v>342</v>
      </c>
      <c r="AB2190" s="56" t="s">
        <v>343</v>
      </c>
      <c r="AC2190" s="56" t="s">
        <v>342</v>
      </c>
      <c r="AD2190" s="56" t="s">
        <v>347</v>
      </c>
      <c r="AE2190" s="56" t="s">
        <v>334</v>
      </c>
      <c r="AF2190" s="56" t="s">
        <v>291</v>
      </c>
      <c r="AG2190" s="56">
        <v>2015</v>
      </c>
      <c r="AH2190" s="56" t="s">
        <v>80</v>
      </c>
      <c r="AI2190" s="56" t="s">
        <v>344</v>
      </c>
      <c r="AJ2190" s="56">
        <v>1</v>
      </c>
      <c r="AK2190" s="1">
        <v>42185</v>
      </c>
      <c r="AL2190" s="56" t="s">
        <v>697</v>
      </c>
      <c r="AM2190" s="56">
        <v>42223</v>
      </c>
      <c r="AN2190" s="56" t="s">
        <v>391</v>
      </c>
      <c r="AO2190" s="1">
        <v>42223</v>
      </c>
      <c r="AP2190" s="56" t="s">
        <v>391</v>
      </c>
      <c r="AQ2190" s="56">
        <v>257</v>
      </c>
      <c r="AR2190" s="56">
        <v>0</v>
      </c>
      <c r="AS2190" s="56" t="s">
        <v>346</v>
      </c>
      <c r="BB2190" s="56" t="s">
        <v>339</v>
      </c>
      <c r="BC2190" s="56" t="s">
        <v>263</v>
      </c>
      <c r="BD2190" s="56" t="s">
        <v>349</v>
      </c>
      <c r="BE2190" s="56" t="s">
        <v>347</v>
      </c>
      <c r="BF2190" s="56" t="s">
        <v>334</v>
      </c>
      <c r="BG2190" s="56" t="s">
        <v>673</v>
      </c>
      <c r="BH2190" s="56">
        <v>0</v>
      </c>
      <c r="BI2190" s="56">
        <v>0</v>
      </c>
      <c r="BJ2190" s="56">
        <v>1</v>
      </c>
    </row>
    <row r="2191" spans="1:62" hidden="1" x14ac:dyDescent="0.3">
      <c r="A2191" s="56">
        <v>49225842</v>
      </c>
      <c r="B2191" s="86">
        <v>599800</v>
      </c>
      <c r="C2191" s="1">
        <v>42893</v>
      </c>
      <c r="D2191" s="56" t="s">
        <v>668</v>
      </c>
      <c r="E2191" s="56" t="s">
        <v>669</v>
      </c>
      <c r="F2191" s="56" t="s">
        <v>334</v>
      </c>
      <c r="G2191" s="56" t="s">
        <v>335</v>
      </c>
      <c r="H2191" s="56" t="s">
        <v>336</v>
      </c>
      <c r="I2191" s="56" t="s">
        <v>670</v>
      </c>
      <c r="K2191" s="56" t="s">
        <v>337</v>
      </c>
      <c r="L2191" s="56" t="s">
        <v>671</v>
      </c>
      <c r="M2191" s="56" t="s">
        <v>1046</v>
      </c>
      <c r="N2191" s="56" t="s">
        <v>1043</v>
      </c>
      <c r="O2191" s="56" t="s">
        <v>546</v>
      </c>
      <c r="P2191" s="1" t="s">
        <v>110</v>
      </c>
      <c r="Q2191" s="56" t="s">
        <v>672</v>
      </c>
      <c r="R2191" s="56" t="s">
        <v>339</v>
      </c>
      <c r="S2191" s="56">
        <v>206535</v>
      </c>
      <c r="T2191" s="1" t="s">
        <v>262</v>
      </c>
      <c r="U2191" s="56">
        <v>42005</v>
      </c>
      <c r="V2191" s="56">
        <v>43465</v>
      </c>
      <c r="W2191" s="56">
        <v>42005</v>
      </c>
      <c r="X2191" s="56">
        <v>41954</v>
      </c>
      <c r="Y2191" s="56" t="s">
        <v>356</v>
      </c>
      <c r="Z2191" s="56" t="s">
        <v>341</v>
      </c>
      <c r="AA2191" s="56" t="s">
        <v>342</v>
      </c>
      <c r="AB2191" s="56" t="s">
        <v>343</v>
      </c>
      <c r="AC2191" s="56" t="s">
        <v>347</v>
      </c>
      <c r="AD2191" s="56" t="s">
        <v>347</v>
      </c>
      <c r="AE2191" s="56" t="s">
        <v>352</v>
      </c>
      <c r="AF2191" s="56" t="s">
        <v>224</v>
      </c>
      <c r="AG2191" s="56">
        <v>2014</v>
      </c>
      <c r="AH2191" s="56" t="s">
        <v>80</v>
      </c>
      <c r="AI2191" s="56" t="s">
        <v>339</v>
      </c>
      <c r="AJ2191" s="56">
        <v>0</v>
      </c>
      <c r="AM2191" s="56">
        <v>41954</v>
      </c>
      <c r="AN2191" s="56" t="s">
        <v>391</v>
      </c>
      <c r="AO2191" s="1">
        <v>41947</v>
      </c>
      <c r="AP2191" s="56" t="s">
        <v>391</v>
      </c>
      <c r="AQ2191" s="56">
        <v>75692</v>
      </c>
      <c r="AR2191" s="56">
        <v>0</v>
      </c>
      <c r="AS2191" s="56" t="s">
        <v>346</v>
      </c>
      <c r="BB2191" s="56" t="s">
        <v>339</v>
      </c>
      <c r="BC2191" s="56" t="s">
        <v>263</v>
      </c>
      <c r="BD2191" s="56" t="s">
        <v>349</v>
      </c>
      <c r="BE2191" s="56" t="s">
        <v>347</v>
      </c>
      <c r="BF2191" s="56" t="s">
        <v>334</v>
      </c>
      <c r="BG2191" s="56" t="s">
        <v>673</v>
      </c>
      <c r="BH2191" s="56">
        <v>0</v>
      </c>
      <c r="BI2191" s="56">
        <v>0</v>
      </c>
      <c r="BJ2191" s="56">
        <v>0</v>
      </c>
    </row>
    <row r="2192" spans="1:62" hidden="1" x14ac:dyDescent="0.3">
      <c r="A2192" s="56">
        <v>49225840</v>
      </c>
      <c r="B2192" s="86">
        <v>599800</v>
      </c>
      <c r="C2192" s="1">
        <v>42893</v>
      </c>
      <c r="D2192" s="56" t="s">
        <v>668</v>
      </c>
      <c r="E2192" s="56" t="s">
        <v>669</v>
      </c>
      <c r="F2192" s="56" t="s">
        <v>334</v>
      </c>
      <c r="G2192" s="56" t="s">
        <v>335</v>
      </c>
      <c r="H2192" s="56" t="s">
        <v>336</v>
      </c>
      <c r="I2192" s="56" t="s">
        <v>670</v>
      </c>
      <c r="K2192" s="56" t="s">
        <v>337</v>
      </c>
      <c r="L2192" s="56" t="s">
        <v>671</v>
      </c>
      <c r="M2192" s="56" t="s">
        <v>1046</v>
      </c>
      <c r="N2192" s="56" t="s">
        <v>1043</v>
      </c>
      <c r="O2192" s="56" t="s">
        <v>546</v>
      </c>
      <c r="P2192" s="1" t="s">
        <v>110</v>
      </c>
      <c r="Q2192" s="56" t="s">
        <v>676</v>
      </c>
      <c r="R2192" s="56" t="s">
        <v>339</v>
      </c>
      <c r="S2192" s="56">
        <v>209421</v>
      </c>
      <c r="T2192" s="1" t="s">
        <v>677</v>
      </c>
      <c r="U2192" s="56">
        <v>42005</v>
      </c>
      <c r="V2192" s="56">
        <v>43465</v>
      </c>
      <c r="W2192" s="56">
        <v>42125</v>
      </c>
      <c r="X2192" s="56">
        <v>43465</v>
      </c>
      <c r="Y2192" s="56" t="s">
        <v>356</v>
      </c>
      <c r="Z2192" s="56" t="s">
        <v>367</v>
      </c>
      <c r="AA2192" s="56" t="s">
        <v>347</v>
      </c>
      <c r="AB2192" s="56" t="s">
        <v>343</v>
      </c>
      <c r="AC2192" s="56" t="s">
        <v>342</v>
      </c>
      <c r="AD2192" s="56" t="s">
        <v>347</v>
      </c>
      <c r="AE2192" s="56" t="s">
        <v>334</v>
      </c>
      <c r="AF2192" s="56" t="s">
        <v>292</v>
      </c>
      <c r="AG2192" s="56">
        <v>2018</v>
      </c>
      <c r="AH2192" s="56" t="s">
        <v>80</v>
      </c>
      <c r="AI2192" s="56" t="s">
        <v>348</v>
      </c>
      <c r="AJ2192" s="56">
        <v>13880700</v>
      </c>
      <c r="AM2192" s="56">
        <v>42888</v>
      </c>
      <c r="AN2192" s="56" t="s">
        <v>987</v>
      </c>
      <c r="AO2192" s="1">
        <v>41974</v>
      </c>
      <c r="AP2192" s="56" t="s">
        <v>391</v>
      </c>
      <c r="AQ2192" s="56">
        <v>78212</v>
      </c>
      <c r="AR2192" s="56">
        <v>0</v>
      </c>
      <c r="AS2192" s="56" t="s">
        <v>346</v>
      </c>
      <c r="BB2192" s="56" t="s">
        <v>339</v>
      </c>
      <c r="BC2192" s="56" t="s">
        <v>263</v>
      </c>
      <c r="BD2192" s="56" t="s">
        <v>349</v>
      </c>
      <c r="BE2192" s="56" t="s">
        <v>347</v>
      </c>
      <c r="BF2192" s="56" t="s">
        <v>334</v>
      </c>
      <c r="BG2192" s="56" t="s">
        <v>673</v>
      </c>
      <c r="BH2192" s="56">
        <v>0</v>
      </c>
      <c r="BI2192" s="56">
        <v>0</v>
      </c>
      <c r="BJ2192" s="56">
        <v>1</v>
      </c>
    </row>
    <row r="2193" spans="1:62" hidden="1" x14ac:dyDescent="0.3">
      <c r="A2193" s="56">
        <v>49225841</v>
      </c>
      <c r="B2193" s="86">
        <v>599800</v>
      </c>
      <c r="C2193" s="1">
        <v>42893</v>
      </c>
      <c r="D2193" s="56" t="s">
        <v>668</v>
      </c>
      <c r="E2193" s="56" t="s">
        <v>669</v>
      </c>
      <c r="F2193" s="56" t="s">
        <v>334</v>
      </c>
      <c r="G2193" s="56" t="s">
        <v>335</v>
      </c>
      <c r="H2193" s="56" t="s">
        <v>336</v>
      </c>
      <c r="I2193" s="56" t="s">
        <v>670</v>
      </c>
      <c r="K2193" s="56" t="s">
        <v>337</v>
      </c>
      <c r="L2193" s="56" t="s">
        <v>671</v>
      </c>
      <c r="M2193" s="56" t="s">
        <v>1046</v>
      </c>
      <c r="N2193" s="56" t="s">
        <v>1043</v>
      </c>
      <c r="O2193" s="56" t="s">
        <v>546</v>
      </c>
      <c r="P2193" s="1" t="s">
        <v>110</v>
      </c>
      <c r="Q2193" s="56" t="s">
        <v>676</v>
      </c>
      <c r="R2193" s="56" t="s">
        <v>339</v>
      </c>
      <c r="S2193" s="56">
        <v>209421</v>
      </c>
      <c r="T2193" s="1" t="s">
        <v>677</v>
      </c>
      <c r="U2193" s="56">
        <v>42005</v>
      </c>
      <c r="V2193" s="56">
        <v>43465</v>
      </c>
      <c r="W2193" s="56">
        <v>42125</v>
      </c>
      <c r="X2193" s="56">
        <v>43465</v>
      </c>
      <c r="Y2193" s="56" t="s">
        <v>356</v>
      </c>
      <c r="Z2193" s="56" t="s">
        <v>367</v>
      </c>
      <c r="AA2193" s="56" t="s">
        <v>347</v>
      </c>
      <c r="AB2193" s="56" t="s">
        <v>343</v>
      </c>
      <c r="AC2193" s="56" t="s">
        <v>342</v>
      </c>
      <c r="AD2193" s="56" t="s">
        <v>347</v>
      </c>
      <c r="AE2193" s="56" t="s">
        <v>334</v>
      </c>
      <c r="AF2193" s="56" t="s">
        <v>292</v>
      </c>
      <c r="AG2193" s="56">
        <v>2019</v>
      </c>
      <c r="AH2193" s="56" t="s">
        <v>80</v>
      </c>
      <c r="AI2193" s="56" t="s">
        <v>348</v>
      </c>
      <c r="AJ2193" s="56">
        <v>25045362</v>
      </c>
      <c r="AM2193" s="56">
        <v>42888</v>
      </c>
      <c r="AN2193" s="56" t="s">
        <v>987</v>
      </c>
      <c r="AO2193" s="1">
        <v>41974</v>
      </c>
      <c r="AP2193" s="56" t="s">
        <v>391</v>
      </c>
      <c r="AQ2193" s="56">
        <v>78212</v>
      </c>
      <c r="AR2193" s="56">
        <v>0</v>
      </c>
      <c r="AS2193" s="56" t="s">
        <v>346</v>
      </c>
      <c r="BB2193" s="56" t="s">
        <v>339</v>
      </c>
      <c r="BC2193" s="56" t="s">
        <v>263</v>
      </c>
      <c r="BD2193" s="56" t="s">
        <v>349</v>
      </c>
      <c r="BE2193" s="56" t="s">
        <v>347</v>
      </c>
      <c r="BF2193" s="56" t="s">
        <v>334</v>
      </c>
      <c r="BG2193" s="56" t="s">
        <v>673</v>
      </c>
      <c r="BH2193" s="56">
        <v>0</v>
      </c>
      <c r="BI2193" s="56">
        <v>0</v>
      </c>
      <c r="BJ2193" s="56">
        <v>1</v>
      </c>
    </row>
    <row r="2194" spans="1:62" hidden="1" x14ac:dyDescent="0.3">
      <c r="A2194" s="56">
        <v>49225871</v>
      </c>
      <c r="B2194" s="86">
        <v>599800</v>
      </c>
      <c r="C2194" s="1">
        <v>42893</v>
      </c>
      <c r="D2194" s="56" t="s">
        <v>668</v>
      </c>
      <c r="E2194" s="56" t="s">
        <v>669</v>
      </c>
      <c r="F2194" s="56" t="s">
        <v>334</v>
      </c>
      <c r="G2194" s="56" t="s">
        <v>335</v>
      </c>
      <c r="H2194" s="56" t="s">
        <v>336</v>
      </c>
      <c r="I2194" s="56" t="s">
        <v>670</v>
      </c>
      <c r="K2194" s="56" t="s">
        <v>337</v>
      </c>
      <c r="L2194" s="56" t="s">
        <v>671</v>
      </c>
      <c r="M2194" s="56" t="s">
        <v>1046</v>
      </c>
      <c r="N2194" s="56" t="s">
        <v>1043</v>
      </c>
      <c r="O2194" s="56" t="s">
        <v>546</v>
      </c>
      <c r="P2194" s="1" t="s">
        <v>110</v>
      </c>
      <c r="Q2194" s="56" t="s">
        <v>672</v>
      </c>
      <c r="R2194" s="56" t="s">
        <v>339</v>
      </c>
      <c r="S2194" s="56">
        <v>209352</v>
      </c>
      <c r="T2194" s="1" t="s">
        <v>111</v>
      </c>
      <c r="U2194" s="56">
        <v>42005</v>
      </c>
      <c r="V2194" s="56">
        <v>43465</v>
      </c>
      <c r="W2194" s="56">
        <v>42005</v>
      </c>
      <c r="X2194" s="56">
        <v>43465</v>
      </c>
      <c r="Y2194" s="56" t="s">
        <v>340</v>
      </c>
      <c r="Z2194" s="56" t="s">
        <v>341</v>
      </c>
      <c r="AA2194" s="56" t="s">
        <v>342</v>
      </c>
      <c r="AB2194" s="56" t="s">
        <v>343</v>
      </c>
      <c r="AC2194" s="56" t="s">
        <v>342</v>
      </c>
      <c r="AD2194" s="56" t="s">
        <v>347</v>
      </c>
      <c r="AE2194" s="56" t="s">
        <v>334</v>
      </c>
      <c r="AF2194" s="56" t="s">
        <v>224</v>
      </c>
      <c r="AG2194" s="56">
        <v>2014</v>
      </c>
      <c r="AH2194" s="56" t="s">
        <v>80</v>
      </c>
      <c r="AI2194" s="56" t="s">
        <v>339</v>
      </c>
      <c r="AJ2194" s="56">
        <v>0</v>
      </c>
      <c r="AM2194" s="56">
        <v>42223</v>
      </c>
      <c r="AN2194" s="56" t="s">
        <v>391</v>
      </c>
      <c r="AO2194" s="1">
        <v>41971</v>
      </c>
      <c r="AP2194" s="56" t="s">
        <v>391</v>
      </c>
      <c r="AQ2194" s="56">
        <v>257</v>
      </c>
      <c r="AR2194" s="56">
        <v>0</v>
      </c>
      <c r="AS2194" s="56" t="s">
        <v>346</v>
      </c>
      <c r="BB2194" s="56" t="s">
        <v>339</v>
      </c>
      <c r="BC2194" s="56" t="s">
        <v>263</v>
      </c>
      <c r="BD2194" s="56" t="s">
        <v>349</v>
      </c>
      <c r="BE2194" s="56" t="s">
        <v>347</v>
      </c>
      <c r="BF2194" s="56" t="s">
        <v>334</v>
      </c>
      <c r="BG2194" s="56" t="s">
        <v>673</v>
      </c>
      <c r="BH2194" s="56">
        <v>0</v>
      </c>
      <c r="BI2194" s="56">
        <v>0</v>
      </c>
      <c r="BJ2194" s="56">
        <v>1</v>
      </c>
    </row>
    <row r="2195" spans="1:62" hidden="1" x14ac:dyDescent="0.3">
      <c r="A2195" s="56">
        <v>49225846</v>
      </c>
      <c r="B2195" s="86">
        <v>599800</v>
      </c>
      <c r="C2195" s="1">
        <v>42893</v>
      </c>
      <c r="D2195" s="56" t="s">
        <v>668</v>
      </c>
      <c r="E2195" s="56" t="s">
        <v>669</v>
      </c>
      <c r="F2195" s="56" t="s">
        <v>334</v>
      </c>
      <c r="G2195" s="56" t="s">
        <v>335</v>
      </c>
      <c r="H2195" s="56" t="s">
        <v>336</v>
      </c>
      <c r="I2195" s="56" t="s">
        <v>670</v>
      </c>
      <c r="K2195" s="56" t="s">
        <v>337</v>
      </c>
      <c r="L2195" s="56" t="s">
        <v>671</v>
      </c>
      <c r="M2195" s="56" t="s">
        <v>1046</v>
      </c>
      <c r="N2195" s="56" t="s">
        <v>1043</v>
      </c>
      <c r="O2195" s="56" t="s">
        <v>546</v>
      </c>
      <c r="P2195" s="1" t="s">
        <v>110</v>
      </c>
      <c r="Q2195" s="56" t="s">
        <v>672</v>
      </c>
      <c r="R2195" s="56" t="s">
        <v>339</v>
      </c>
      <c r="S2195" s="56">
        <v>209353</v>
      </c>
      <c r="T2195" s="1" t="s">
        <v>262</v>
      </c>
      <c r="U2195" s="56">
        <v>42005</v>
      </c>
      <c r="V2195" s="56">
        <v>43465</v>
      </c>
      <c r="W2195" s="56">
        <v>42125</v>
      </c>
      <c r="X2195" s="56">
        <v>43465</v>
      </c>
      <c r="Y2195" s="56" t="s">
        <v>356</v>
      </c>
      <c r="Z2195" s="56" t="s">
        <v>341</v>
      </c>
      <c r="AA2195" s="56" t="s">
        <v>342</v>
      </c>
      <c r="AB2195" s="56" t="s">
        <v>343</v>
      </c>
      <c r="AC2195" s="56" t="s">
        <v>342</v>
      </c>
      <c r="AD2195" s="56" t="s">
        <v>342</v>
      </c>
      <c r="AE2195" s="56" t="s">
        <v>334</v>
      </c>
      <c r="AF2195" s="56" t="s">
        <v>291</v>
      </c>
      <c r="AG2195" s="56">
        <v>2017</v>
      </c>
      <c r="AH2195" s="56" t="s">
        <v>80</v>
      </c>
      <c r="AI2195" s="56" t="s">
        <v>348</v>
      </c>
      <c r="AJ2195" s="56">
        <v>1758</v>
      </c>
      <c r="AK2195" s="1">
        <v>42735</v>
      </c>
      <c r="AL2195" s="56" t="s">
        <v>964</v>
      </c>
      <c r="AM2195" s="56">
        <v>42888</v>
      </c>
      <c r="AN2195" s="56" t="s">
        <v>987</v>
      </c>
      <c r="AO2195" s="1">
        <v>42758</v>
      </c>
      <c r="AP2195" s="56" t="s">
        <v>353</v>
      </c>
      <c r="AQ2195" s="56">
        <v>75692</v>
      </c>
      <c r="AR2195" s="56">
        <v>0</v>
      </c>
      <c r="AS2195" s="56" t="s">
        <v>346</v>
      </c>
      <c r="BB2195" s="56" t="s">
        <v>339</v>
      </c>
      <c r="BC2195" s="56" t="s">
        <v>263</v>
      </c>
      <c r="BD2195" s="56" t="s">
        <v>349</v>
      </c>
      <c r="BE2195" s="56" t="s">
        <v>347</v>
      </c>
      <c r="BF2195" s="56" t="s">
        <v>334</v>
      </c>
      <c r="BG2195" s="56" t="s">
        <v>673</v>
      </c>
      <c r="BH2195" s="56">
        <v>0</v>
      </c>
      <c r="BI2195" s="56">
        <v>0</v>
      </c>
      <c r="BJ2195" s="56">
        <v>1</v>
      </c>
    </row>
    <row r="2196" spans="1:62" hidden="1" x14ac:dyDescent="0.3">
      <c r="A2196" s="56">
        <v>49225851</v>
      </c>
      <c r="B2196" s="86">
        <v>599800</v>
      </c>
      <c r="C2196" s="1">
        <v>42893</v>
      </c>
      <c r="D2196" s="56" t="s">
        <v>668</v>
      </c>
      <c r="E2196" s="56" t="s">
        <v>669</v>
      </c>
      <c r="F2196" s="56" t="s">
        <v>334</v>
      </c>
      <c r="G2196" s="56" t="s">
        <v>335</v>
      </c>
      <c r="H2196" s="56" t="s">
        <v>336</v>
      </c>
      <c r="I2196" s="56" t="s">
        <v>670</v>
      </c>
      <c r="K2196" s="56" t="s">
        <v>337</v>
      </c>
      <c r="L2196" s="56" t="s">
        <v>671</v>
      </c>
      <c r="M2196" s="56" t="s">
        <v>1046</v>
      </c>
      <c r="N2196" s="56" t="s">
        <v>1043</v>
      </c>
      <c r="O2196" s="56" t="s">
        <v>546</v>
      </c>
      <c r="P2196" s="1" t="s">
        <v>110</v>
      </c>
      <c r="Q2196" s="56" t="s">
        <v>672</v>
      </c>
      <c r="R2196" s="56" t="s">
        <v>339</v>
      </c>
      <c r="S2196" s="56">
        <v>206535</v>
      </c>
      <c r="T2196" s="1" t="s">
        <v>262</v>
      </c>
      <c r="U2196" s="56">
        <v>42005</v>
      </c>
      <c r="V2196" s="56">
        <v>43465</v>
      </c>
      <c r="W2196" s="56">
        <v>42005</v>
      </c>
      <c r="X2196" s="56">
        <v>41954</v>
      </c>
      <c r="Y2196" s="56" t="s">
        <v>356</v>
      </c>
      <c r="Z2196" s="56" t="s">
        <v>341</v>
      </c>
      <c r="AA2196" s="56" t="s">
        <v>342</v>
      </c>
      <c r="AB2196" s="56" t="s">
        <v>343</v>
      </c>
      <c r="AC2196" s="56" t="s">
        <v>347</v>
      </c>
      <c r="AD2196" s="56" t="s">
        <v>347</v>
      </c>
      <c r="AE2196" s="56" t="s">
        <v>352</v>
      </c>
      <c r="AF2196" s="56" t="s">
        <v>292</v>
      </c>
      <c r="AG2196" s="56">
        <v>2017</v>
      </c>
      <c r="AH2196" s="56" t="s">
        <v>80</v>
      </c>
      <c r="AI2196" s="56" t="s">
        <v>348</v>
      </c>
      <c r="AJ2196" s="56">
        <v>6558</v>
      </c>
      <c r="AM2196" s="56">
        <v>41954</v>
      </c>
      <c r="AN2196" s="56" t="s">
        <v>391</v>
      </c>
      <c r="AO2196" s="1">
        <v>41947</v>
      </c>
      <c r="AP2196" s="56" t="s">
        <v>391</v>
      </c>
      <c r="AQ2196" s="56">
        <v>75692</v>
      </c>
      <c r="AR2196" s="56">
        <v>0</v>
      </c>
      <c r="AS2196" s="56" t="s">
        <v>346</v>
      </c>
      <c r="BB2196" s="56" t="s">
        <v>339</v>
      </c>
      <c r="BC2196" s="56" t="s">
        <v>263</v>
      </c>
      <c r="BD2196" s="56" t="s">
        <v>349</v>
      </c>
      <c r="BE2196" s="56" t="s">
        <v>347</v>
      </c>
      <c r="BF2196" s="56" t="s">
        <v>334</v>
      </c>
      <c r="BG2196" s="56" t="s">
        <v>673</v>
      </c>
      <c r="BH2196" s="56">
        <v>0</v>
      </c>
      <c r="BI2196" s="56">
        <v>0</v>
      </c>
      <c r="BJ2196" s="56">
        <v>0</v>
      </c>
    </row>
    <row r="2197" spans="1:62" hidden="1" x14ac:dyDescent="0.3">
      <c r="A2197" s="56">
        <v>49225845</v>
      </c>
      <c r="B2197" s="86">
        <v>599800</v>
      </c>
      <c r="C2197" s="1">
        <v>42893</v>
      </c>
      <c r="D2197" s="56" t="s">
        <v>668</v>
      </c>
      <c r="E2197" s="56" t="s">
        <v>669</v>
      </c>
      <c r="F2197" s="56" t="s">
        <v>334</v>
      </c>
      <c r="G2197" s="56" t="s">
        <v>335</v>
      </c>
      <c r="H2197" s="56" t="s">
        <v>336</v>
      </c>
      <c r="I2197" s="56" t="s">
        <v>670</v>
      </c>
      <c r="K2197" s="56" t="s">
        <v>337</v>
      </c>
      <c r="L2197" s="56" t="s">
        <v>671</v>
      </c>
      <c r="M2197" s="56" t="s">
        <v>1046</v>
      </c>
      <c r="N2197" s="56" t="s">
        <v>1043</v>
      </c>
      <c r="O2197" s="56" t="s">
        <v>546</v>
      </c>
      <c r="P2197" s="1" t="s">
        <v>110</v>
      </c>
      <c r="Q2197" s="56" t="s">
        <v>672</v>
      </c>
      <c r="R2197" s="56" t="s">
        <v>339</v>
      </c>
      <c r="S2197" s="56">
        <v>209353</v>
      </c>
      <c r="T2197" s="1" t="s">
        <v>262</v>
      </c>
      <c r="U2197" s="56">
        <v>42005</v>
      </c>
      <c r="V2197" s="56">
        <v>43465</v>
      </c>
      <c r="W2197" s="56">
        <v>42125</v>
      </c>
      <c r="X2197" s="56">
        <v>43465</v>
      </c>
      <c r="Y2197" s="56" t="s">
        <v>356</v>
      </c>
      <c r="Z2197" s="56" t="s">
        <v>341</v>
      </c>
      <c r="AA2197" s="56" t="s">
        <v>342</v>
      </c>
      <c r="AB2197" s="56" t="s">
        <v>343</v>
      </c>
      <c r="AC2197" s="56" t="s">
        <v>342</v>
      </c>
      <c r="AD2197" s="56" t="s">
        <v>342</v>
      </c>
      <c r="AE2197" s="56" t="s">
        <v>334</v>
      </c>
      <c r="AF2197" s="56" t="s">
        <v>291</v>
      </c>
      <c r="AG2197" s="56">
        <v>2016</v>
      </c>
      <c r="AH2197" s="56" t="s">
        <v>80</v>
      </c>
      <c r="AI2197" s="56" t="s">
        <v>344</v>
      </c>
      <c r="AJ2197" s="56">
        <v>917</v>
      </c>
      <c r="AK2197" s="1">
        <v>42551</v>
      </c>
      <c r="AL2197" s="56" t="s">
        <v>674</v>
      </c>
      <c r="AM2197" s="56">
        <v>42888</v>
      </c>
      <c r="AN2197" s="56" t="s">
        <v>987</v>
      </c>
      <c r="AO2197" s="1">
        <v>42565</v>
      </c>
      <c r="AP2197" s="56" t="s">
        <v>353</v>
      </c>
      <c r="AQ2197" s="56">
        <v>75692</v>
      </c>
      <c r="AR2197" s="56">
        <v>0</v>
      </c>
      <c r="AS2197" s="56" t="s">
        <v>346</v>
      </c>
      <c r="BB2197" s="56" t="s">
        <v>339</v>
      </c>
      <c r="BC2197" s="56" t="s">
        <v>263</v>
      </c>
      <c r="BD2197" s="56" t="s">
        <v>349</v>
      </c>
      <c r="BE2197" s="56" t="s">
        <v>347</v>
      </c>
      <c r="BF2197" s="56" t="s">
        <v>334</v>
      </c>
      <c r="BG2197" s="56" t="s">
        <v>673</v>
      </c>
      <c r="BH2197" s="56">
        <v>0</v>
      </c>
      <c r="BI2197" s="56">
        <v>0</v>
      </c>
      <c r="BJ2197" s="56">
        <v>1</v>
      </c>
    </row>
    <row r="2198" spans="1:62" hidden="1" x14ac:dyDescent="0.3">
      <c r="A2198" s="56">
        <v>49225843</v>
      </c>
      <c r="B2198" s="86">
        <v>599800</v>
      </c>
      <c r="C2198" s="1">
        <v>42893</v>
      </c>
      <c r="D2198" s="56" t="s">
        <v>668</v>
      </c>
      <c r="E2198" s="56" t="s">
        <v>669</v>
      </c>
      <c r="F2198" s="56" t="s">
        <v>334</v>
      </c>
      <c r="G2198" s="56" t="s">
        <v>335</v>
      </c>
      <c r="H2198" s="56" t="s">
        <v>336</v>
      </c>
      <c r="I2198" s="56" t="s">
        <v>670</v>
      </c>
      <c r="K2198" s="56" t="s">
        <v>337</v>
      </c>
      <c r="L2198" s="56" t="s">
        <v>671</v>
      </c>
      <c r="M2198" s="56" t="s">
        <v>1046</v>
      </c>
      <c r="N2198" s="56" t="s">
        <v>1043</v>
      </c>
      <c r="O2198" s="56" t="s">
        <v>546</v>
      </c>
      <c r="P2198" s="1" t="s">
        <v>110</v>
      </c>
      <c r="Q2198" s="56" t="s">
        <v>672</v>
      </c>
      <c r="R2198" s="56" t="s">
        <v>339</v>
      </c>
      <c r="S2198" s="56">
        <v>209353</v>
      </c>
      <c r="T2198" s="1" t="s">
        <v>262</v>
      </c>
      <c r="U2198" s="56">
        <v>42005</v>
      </c>
      <c r="V2198" s="56">
        <v>43465</v>
      </c>
      <c r="W2198" s="56">
        <v>42125</v>
      </c>
      <c r="X2198" s="56">
        <v>43465</v>
      </c>
      <c r="Y2198" s="56" t="s">
        <v>356</v>
      </c>
      <c r="Z2198" s="56" t="s">
        <v>341</v>
      </c>
      <c r="AA2198" s="56" t="s">
        <v>342</v>
      </c>
      <c r="AB2198" s="56" t="s">
        <v>343</v>
      </c>
      <c r="AC2198" s="56" t="s">
        <v>342</v>
      </c>
      <c r="AD2198" s="56" t="s">
        <v>342</v>
      </c>
      <c r="AE2198" s="56" t="s">
        <v>334</v>
      </c>
      <c r="AF2198" s="56" t="s">
        <v>224</v>
      </c>
      <c r="AG2198" s="56">
        <v>2014</v>
      </c>
      <c r="AH2198" s="56" t="s">
        <v>80</v>
      </c>
      <c r="AI2198" s="56" t="s">
        <v>339</v>
      </c>
      <c r="AJ2198" s="56">
        <v>0</v>
      </c>
      <c r="AM2198" s="56">
        <v>42888</v>
      </c>
      <c r="AN2198" s="56" t="s">
        <v>987</v>
      </c>
      <c r="AO2198" s="1">
        <v>41971</v>
      </c>
      <c r="AP2198" s="56" t="s">
        <v>391</v>
      </c>
      <c r="AQ2198" s="56">
        <v>75692</v>
      </c>
      <c r="AR2198" s="56">
        <v>0</v>
      </c>
      <c r="AS2198" s="56" t="s">
        <v>346</v>
      </c>
      <c r="BB2198" s="56" t="s">
        <v>339</v>
      </c>
      <c r="BC2198" s="56" t="s">
        <v>263</v>
      </c>
      <c r="BD2198" s="56" t="s">
        <v>349</v>
      </c>
      <c r="BE2198" s="56" t="s">
        <v>347</v>
      </c>
      <c r="BF2198" s="56" t="s">
        <v>334</v>
      </c>
      <c r="BG2198" s="56" t="s">
        <v>673</v>
      </c>
      <c r="BH2198" s="56">
        <v>0</v>
      </c>
      <c r="BI2198" s="56">
        <v>0</v>
      </c>
      <c r="BJ2198" s="56">
        <v>1</v>
      </c>
    </row>
    <row r="2199" spans="1:62" hidden="1" x14ac:dyDescent="0.3">
      <c r="A2199" s="56">
        <v>49225844</v>
      </c>
      <c r="B2199" s="86">
        <v>599800</v>
      </c>
      <c r="C2199" s="1">
        <v>42893</v>
      </c>
      <c r="D2199" s="56" t="s">
        <v>668</v>
      </c>
      <c r="E2199" s="56" t="s">
        <v>669</v>
      </c>
      <c r="F2199" s="56" t="s">
        <v>334</v>
      </c>
      <c r="G2199" s="56" t="s">
        <v>335</v>
      </c>
      <c r="H2199" s="56" t="s">
        <v>336</v>
      </c>
      <c r="I2199" s="56" t="s">
        <v>670</v>
      </c>
      <c r="K2199" s="56" t="s">
        <v>337</v>
      </c>
      <c r="L2199" s="56" t="s">
        <v>671</v>
      </c>
      <c r="M2199" s="56" t="s">
        <v>1046</v>
      </c>
      <c r="N2199" s="56" t="s">
        <v>1043</v>
      </c>
      <c r="O2199" s="56" t="s">
        <v>546</v>
      </c>
      <c r="P2199" s="1" t="s">
        <v>110</v>
      </c>
      <c r="Q2199" s="56" t="s">
        <v>672</v>
      </c>
      <c r="R2199" s="56" t="s">
        <v>339</v>
      </c>
      <c r="S2199" s="56">
        <v>209353</v>
      </c>
      <c r="T2199" s="1" t="s">
        <v>262</v>
      </c>
      <c r="U2199" s="56">
        <v>42005</v>
      </c>
      <c r="V2199" s="56">
        <v>43465</v>
      </c>
      <c r="W2199" s="56">
        <v>42125</v>
      </c>
      <c r="X2199" s="56">
        <v>43465</v>
      </c>
      <c r="Y2199" s="56" t="s">
        <v>356</v>
      </c>
      <c r="Z2199" s="56" t="s">
        <v>341</v>
      </c>
      <c r="AA2199" s="56" t="s">
        <v>342</v>
      </c>
      <c r="AB2199" s="56" t="s">
        <v>343</v>
      </c>
      <c r="AC2199" s="56" t="s">
        <v>342</v>
      </c>
      <c r="AD2199" s="56" t="s">
        <v>342</v>
      </c>
      <c r="AE2199" s="56" t="s">
        <v>334</v>
      </c>
      <c r="AF2199" s="56" t="s">
        <v>291</v>
      </c>
      <c r="AG2199" s="56">
        <v>2016</v>
      </c>
      <c r="AH2199" s="56" t="s">
        <v>80</v>
      </c>
      <c r="AI2199" s="56" t="s">
        <v>348</v>
      </c>
      <c r="AJ2199" s="56">
        <v>936</v>
      </c>
      <c r="AK2199" s="1">
        <v>42369</v>
      </c>
      <c r="AL2199" s="56" t="s">
        <v>675</v>
      </c>
      <c r="AM2199" s="56">
        <v>42888</v>
      </c>
      <c r="AN2199" s="56" t="s">
        <v>987</v>
      </c>
      <c r="AO2199" s="1">
        <v>42388</v>
      </c>
      <c r="AP2199" s="56" t="s">
        <v>353</v>
      </c>
      <c r="AQ2199" s="56">
        <v>75692</v>
      </c>
      <c r="AR2199" s="56">
        <v>0</v>
      </c>
      <c r="AS2199" s="56" t="s">
        <v>346</v>
      </c>
      <c r="BB2199" s="56" t="s">
        <v>339</v>
      </c>
      <c r="BC2199" s="56" t="s">
        <v>263</v>
      </c>
      <c r="BD2199" s="56" t="s">
        <v>349</v>
      </c>
      <c r="BE2199" s="56" t="s">
        <v>347</v>
      </c>
      <c r="BF2199" s="56" t="s">
        <v>334</v>
      </c>
      <c r="BG2199" s="56" t="s">
        <v>673</v>
      </c>
      <c r="BH2199" s="56">
        <v>0</v>
      </c>
      <c r="BI2199" s="56">
        <v>0</v>
      </c>
      <c r="BJ2199" s="56">
        <v>1</v>
      </c>
    </row>
    <row r="2200" spans="1:62" hidden="1" x14ac:dyDescent="0.3">
      <c r="A2200" s="56">
        <v>49225850</v>
      </c>
      <c r="B2200" s="86">
        <v>599800</v>
      </c>
      <c r="C2200" s="1">
        <v>42893</v>
      </c>
      <c r="D2200" s="56" t="s">
        <v>668</v>
      </c>
      <c r="E2200" s="56" t="s">
        <v>669</v>
      </c>
      <c r="F2200" s="56" t="s">
        <v>334</v>
      </c>
      <c r="G2200" s="56" t="s">
        <v>335</v>
      </c>
      <c r="H2200" s="56" t="s">
        <v>336</v>
      </c>
      <c r="I2200" s="56" t="s">
        <v>670</v>
      </c>
      <c r="K2200" s="56" t="s">
        <v>337</v>
      </c>
      <c r="L2200" s="56" t="s">
        <v>671</v>
      </c>
      <c r="M2200" s="56" t="s">
        <v>1046</v>
      </c>
      <c r="N2200" s="56" t="s">
        <v>1043</v>
      </c>
      <c r="O2200" s="56" t="s">
        <v>546</v>
      </c>
      <c r="P2200" s="1" t="s">
        <v>110</v>
      </c>
      <c r="Q2200" s="56" t="s">
        <v>672</v>
      </c>
      <c r="R2200" s="56" t="s">
        <v>339</v>
      </c>
      <c r="S2200" s="56">
        <v>206535</v>
      </c>
      <c r="T2200" s="1" t="s">
        <v>262</v>
      </c>
      <c r="U2200" s="56">
        <v>42005</v>
      </c>
      <c r="V2200" s="56">
        <v>43465</v>
      </c>
      <c r="W2200" s="56">
        <v>42005</v>
      </c>
      <c r="X2200" s="56">
        <v>41954</v>
      </c>
      <c r="Y2200" s="56" t="s">
        <v>356</v>
      </c>
      <c r="Z2200" s="56" t="s">
        <v>341</v>
      </c>
      <c r="AA2200" s="56" t="s">
        <v>342</v>
      </c>
      <c r="AB2200" s="56" t="s">
        <v>343</v>
      </c>
      <c r="AC2200" s="56" t="s">
        <v>347</v>
      </c>
      <c r="AD2200" s="56" t="s">
        <v>347</v>
      </c>
      <c r="AE2200" s="56" t="s">
        <v>352</v>
      </c>
      <c r="AF2200" s="56" t="s">
        <v>292</v>
      </c>
      <c r="AG2200" s="56">
        <v>2016</v>
      </c>
      <c r="AH2200" s="56" t="s">
        <v>80</v>
      </c>
      <c r="AI2200" s="56" t="s">
        <v>344</v>
      </c>
      <c r="AJ2200" s="56">
        <v>0</v>
      </c>
      <c r="AM2200" s="56">
        <v>41954</v>
      </c>
      <c r="AN2200" s="56" t="s">
        <v>391</v>
      </c>
      <c r="AO2200" s="1">
        <v>41947</v>
      </c>
      <c r="AP2200" s="56" t="s">
        <v>391</v>
      </c>
      <c r="AQ2200" s="56">
        <v>75692</v>
      </c>
      <c r="AR2200" s="56">
        <v>0</v>
      </c>
      <c r="AS2200" s="56" t="s">
        <v>346</v>
      </c>
      <c r="BB2200" s="56" t="s">
        <v>339</v>
      </c>
      <c r="BC2200" s="56" t="s">
        <v>263</v>
      </c>
      <c r="BD2200" s="56" t="s">
        <v>349</v>
      </c>
      <c r="BE2200" s="56" t="s">
        <v>347</v>
      </c>
      <c r="BF2200" s="56" t="s">
        <v>334</v>
      </c>
      <c r="BG2200" s="56" t="s">
        <v>673</v>
      </c>
      <c r="BH2200" s="56">
        <v>0</v>
      </c>
      <c r="BI2200" s="56">
        <v>0</v>
      </c>
      <c r="BJ2200" s="56">
        <v>0</v>
      </c>
    </row>
    <row r="2201" spans="1:62" hidden="1" x14ac:dyDescent="0.3">
      <c r="A2201" s="56">
        <v>49225849</v>
      </c>
      <c r="B2201" s="86">
        <v>599800</v>
      </c>
      <c r="C2201" s="1">
        <v>42893</v>
      </c>
      <c r="D2201" s="56" t="s">
        <v>668</v>
      </c>
      <c r="E2201" s="56" t="s">
        <v>669</v>
      </c>
      <c r="F2201" s="56" t="s">
        <v>334</v>
      </c>
      <c r="G2201" s="56" t="s">
        <v>335</v>
      </c>
      <c r="H2201" s="56" t="s">
        <v>336</v>
      </c>
      <c r="I2201" s="56" t="s">
        <v>670</v>
      </c>
      <c r="K2201" s="56" t="s">
        <v>337</v>
      </c>
      <c r="L2201" s="56" t="s">
        <v>671</v>
      </c>
      <c r="M2201" s="56" t="s">
        <v>1046</v>
      </c>
      <c r="N2201" s="56" t="s">
        <v>1043</v>
      </c>
      <c r="O2201" s="56" t="s">
        <v>546</v>
      </c>
      <c r="P2201" s="1" t="s">
        <v>110</v>
      </c>
      <c r="Q2201" s="56" t="s">
        <v>672</v>
      </c>
      <c r="R2201" s="56" t="s">
        <v>339</v>
      </c>
      <c r="S2201" s="56">
        <v>209353</v>
      </c>
      <c r="T2201" s="1" t="s">
        <v>262</v>
      </c>
      <c r="U2201" s="56">
        <v>42005</v>
      </c>
      <c r="V2201" s="56">
        <v>43465</v>
      </c>
      <c r="W2201" s="56">
        <v>42125</v>
      </c>
      <c r="X2201" s="56">
        <v>43465</v>
      </c>
      <c r="Y2201" s="56" t="s">
        <v>356</v>
      </c>
      <c r="Z2201" s="56" t="s">
        <v>341</v>
      </c>
      <c r="AA2201" s="56" t="s">
        <v>342</v>
      </c>
      <c r="AB2201" s="56" t="s">
        <v>343</v>
      </c>
      <c r="AC2201" s="56" t="s">
        <v>342</v>
      </c>
      <c r="AD2201" s="56" t="s">
        <v>342</v>
      </c>
      <c r="AE2201" s="56" t="s">
        <v>334</v>
      </c>
      <c r="AF2201" s="56" t="s">
        <v>292</v>
      </c>
      <c r="AG2201" s="56">
        <v>2016</v>
      </c>
      <c r="AH2201" s="56" t="s">
        <v>80</v>
      </c>
      <c r="AI2201" s="56" t="s">
        <v>348</v>
      </c>
      <c r="AJ2201" s="56">
        <v>0</v>
      </c>
      <c r="AM2201" s="56">
        <v>42888</v>
      </c>
      <c r="AN2201" s="56" t="s">
        <v>987</v>
      </c>
      <c r="AO2201" s="1">
        <v>42411</v>
      </c>
      <c r="AP2201" s="56" t="s">
        <v>353</v>
      </c>
      <c r="AQ2201" s="56">
        <v>75692</v>
      </c>
      <c r="AR2201" s="56">
        <v>0</v>
      </c>
      <c r="AS2201" s="56" t="s">
        <v>346</v>
      </c>
      <c r="BB2201" s="56" t="s">
        <v>339</v>
      </c>
      <c r="BC2201" s="56" t="s">
        <v>263</v>
      </c>
      <c r="BD2201" s="56" t="s">
        <v>349</v>
      </c>
      <c r="BE2201" s="56" t="s">
        <v>347</v>
      </c>
      <c r="BF2201" s="56" t="s">
        <v>334</v>
      </c>
      <c r="BG2201" s="56" t="s">
        <v>673</v>
      </c>
      <c r="BH2201" s="56">
        <v>0</v>
      </c>
      <c r="BI2201" s="56">
        <v>0</v>
      </c>
      <c r="BJ2201" s="56">
        <v>1</v>
      </c>
    </row>
    <row r="2202" spans="1:62" hidden="1" x14ac:dyDescent="0.3">
      <c r="A2202" s="56">
        <v>49225847</v>
      </c>
      <c r="B2202" s="86">
        <v>599800</v>
      </c>
      <c r="C2202" s="1">
        <v>42893</v>
      </c>
      <c r="D2202" s="56" t="s">
        <v>668</v>
      </c>
      <c r="E2202" s="56" t="s">
        <v>669</v>
      </c>
      <c r="F2202" s="56" t="s">
        <v>334</v>
      </c>
      <c r="G2202" s="56" t="s">
        <v>335</v>
      </c>
      <c r="H2202" s="56" t="s">
        <v>336</v>
      </c>
      <c r="I2202" s="56" t="s">
        <v>670</v>
      </c>
      <c r="K2202" s="56" t="s">
        <v>337</v>
      </c>
      <c r="L2202" s="56" t="s">
        <v>671</v>
      </c>
      <c r="M2202" s="56" t="s">
        <v>1046</v>
      </c>
      <c r="N2202" s="56" t="s">
        <v>1043</v>
      </c>
      <c r="O2202" s="56" t="s">
        <v>546</v>
      </c>
      <c r="P2202" s="1" t="s">
        <v>110</v>
      </c>
      <c r="Q2202" s="56" t="s">
        <v>672</v>
      </c>
      <c r="R2202" s="56" t="s">
        <v>339</v>
      </c>
      <c r="S2202" s="56">
        <v>206535</v>
      </c>
      <c r="T2202" s="1" t="s">
        <v>262</v>
      </c>
      <c r="U2202" s="56">
        <v>42005</v>
      </c>
      <c r="V2202" s="56">
        <v>43465</v>
      </c>
      <c r="W2202" s="56">
        <v>42005</v>
      </c>
      <c r="X2202" s="56">
        <v>41954</v>
      </c>
      <c r="Y2202" s="56" t="s">
        <v>356</v>
      </c>
      <c r="Z2202" s="56" t="s">
        <v>341</v>
      </c>
      <c r="AA2202" s="56" t="s">
        <v>342</v>
      </c>
      <c r="AB2202" s="56" t="s">
        <v>343</v>
      </c>
      <c r="AC2202" s="56" t="s">
        <v>347</v>
      </c>
      <c r="AD2202" s="56" t="s">
        <v>347</v>
      </c>
      <c r="AE2202" s="56" t="s">
        <v>352</v>
      </c>
      <c r="AF2202" s="56" t="s">
        <v>292</v>
      </c>
      <c r="AG2202" s="56">
        <v>2015</v>
      </c>
      <c r="AH2202" s="56" t="s">
        <v>80</v>
      </c>
      <c r="AI2202" s="56" t="s">
        <v>344</v>
      </c>
      <c r="AJ2202" s="56">
        <v>0</v>
      </c>
      <c r="AM2202" s="56">
        <v>41954</v>
      </c>
      <c r="AN2202" s="56" t="s">
        <v>391</v>
      </c>
      <c r="AO2202" s="1">
        <v>41947</v>
      </c>
      <c r="AP2202" s="56" t="s">
        <v>391</v>
      </c>
      <c r="AQ2202" s="56">
        <v>75692</v>
      </c>
      <c r="AR2202" s="56">
        <v>0</v>
      </c>
      <c r="AS2202" s="56" t="s">
        <v>346</v>
      </c>
      <c r="BB2202" s="56" t="s">
        <v>339</v>
      </c>
      <c r="BC2202" s="56" t="s">
        <v>263</v>
      </c>
      <c r="BD2202" s="56" t="s">
        <v>349</v>
      </c>
      <c r="BE2202" s="56" t="s">
        <v>347</v>
      </c>
      <c r="BF2202" s="56" t="s">
        <v>334</v>
      </c>
      <c r="BG2202" s="56" t="s">
        <v>673</v>
      </c>
      <c r="BH2202" s="56">
        <v>0</v>
      </c>
      <c r="BI2202" s="56">
        <v>0</v>
      </c>
      <c r="BJ2202" s="56">
        <v>0</v>
      </c>
    </row>
    <row r="2203" spans="1:62" hidden="1" x14ac:dyDescent="0.3">
      <c r="A2203" s="56">
        <v>49225848</v>
      </c>
      <c r="B2203" s="86">
        <v>599800</v>
      </c>
      <c r="C2203" s="1">
        <v>42893</v>
      </c>
      <c r="D2203" s="56" t="s">
        <v>668</v>
      </c>
      <c r="E2203" s="56" t="s">
        <v>669</v>
      </c>
      <c r="F2203" s="56" t="s">
        <v>334</v>
      </c>
      <c r="G2203" s="56" t="s">
        <v>335</v>
      </c>
      <c r="H2203" s="56" t="s">
        <v>336</v>
      </c>
      <c r="I2203" s="56" t="s">
        <v>670</v>
      </c>
      <c r="K2203" s="56" t="s">
        <v>337</v>
      </c>
      <c r="L2203" s="56" t="s">
        <v>671</v>
      </c>
      <c r="M2203" s="56" t="s">
        <v>1046</v>
      </c>
      <c r="N2203" s="56" t="s">
        <v>1043</v>
      </c>
      <c r="O2203" s="56" t="s">
        <v>546</v>
      </c>
      <c r="P2203" s="1" t="s">
        <v>110</v>
      </c>
      <c r="Q2203" s="56" t="s">
        <v>672</v>
      </c>
      <c r="R2203" s="56" t="s">
        <v>339</v>
      </c>
      <c r="S2203" s="56">
        <v>206535</v>
      </c>
      <c r="T2203" s="1" t="s">
        <v>262</v>
      </c>
      <c r="U2203" s="56">
        <v>42005</v>
      </c>
      <c r="V2203" s="56">
        <v>43465</v>
      </c>
      <c r="W2203" s="56">
        <v>42005</v>
      </c>
      <c r="X2203" s="56">
        <v>41954</v>
      </c>
      <c r="Y2203" s="56" t="s">
        <v>356</v>
      </c>
      <c r="Z2203" s="56" t="s">
        <v>341</v>
      </c>
      <c r="AA2203" s="56" t="s">
        <v>342</v>
      </c>
      <c r="AB2203" s="56" t="s">
        <v>343</v>
      </c>
      <c r="AC2203" s="56" t="s">
        <v>347</v>
      </c>
      <c r="AD2203" s="56" t="s">
        <v>347</v>
      </c>
      <c r="AE2203" s="56" t="s">
        <v>352</v>
      </c>
      <c r="AF2203" s="56" t="s">
        <v>292</v>
      </c>
      <c r="AG2203" s="56">
        <v>2016</v>
      </c>
      <c r="AH2203" s="56" t="s">
        <v>80</v>
      </c>
      <c r="AI2203" s="56" t="s">
        <v>348</v>
      </c>
      <c r="AJ2203" s="56">
        <v>0</v>
      </c>
      <c r="AM2203" s="56">
        <v>41954</v>
      </c>
      <c r="AN2203" s="56" t="s">
        <v>391</v>
      </c>
      <c r="AO2203" s="1">
        <v>41947</v>
      </c>
      <c r="AP2203" s="56" t="s">
        <v>391</v>
      </c>
      <c r="AQ2203" s="56">
        <v>75692</v>
      </c>
      <c r="AR2203" s="56">
        <v>0</v>
      </c>
      <c r="AS2203" s="56" t="s">
        <v>346</v>
      </c>
      <c r="BB2203" s="56" t="s">
        <v>339</v>
      </c>
      <c r="BC2203" s="56" t="s">
        <v>263</v>
      </c>
      <c r="BD2203" s="56" t="s">
        <v>349</v>
      </c>
      <c r="BE2203" s="56" t="s">
        <v>347</v>
      </c>
      <c r="BF2203" s="56" t="s">
        <v>334</v>
      </c>
      <c r="BG2203" s="56" t="s">
        <v>673</v>
      </c>
      <c r="BH2203" s="56">
        <v>0</v>
      </c>
      <c r="BI2203" s="56">
        <v>0</v>
      </c>
      <c r="BJ2203" s="56">
        <v>0</v>
      </c>
    </row>
    <row r="2204" spans="1:62" hidden="1" x14ac:dyDescent="0.3">
      <c r="A2204" s="56">
        <v>49225870</v>
      </c>
      <c r="B2204" s="86">
        <v>599800</v>
      </c>
      <c r="C2204" s="1">
        <v>42893</v>
      </c>
      <c r="D2204" s="56" t="s">
        <v>668</v>
      </c>
      <c r="E2204" s="56" t="s">
        <v>669</v>
      </c>
      <c r="F2204" s="56" t="s">
        <v>334</v>
      </c>
      <c r="G2204" s="56" t="s">
        <v>335</v>
      </c>
      <c r="H2204" s="56" t="s">
        <v>336</v>
      </c>
      <c r="I2204" s="56" t="s">
        <v>670</v>
      </c>
      <c r="K2204" s="56" t="s">
        <v>337</v>
      </c>
      <c r="L2204" s="56" t="s">
        <v>671</v>
      </c>
      <c r="M2204" s="56" t="s">
        <v>1046</v>
      </c>
      <c r="N2204" s="56" t="s">
        <v>1043</v>
      </c>
      <c r="O2204" s="56" t="s">
        <v>546</v>
      </c>
      <c r="P2204" s="1" t="s">
        <v>110</v>
      </c>
      <c r="Q2204" s="56" t="s">
        <v>672</v>
      </c>
      <c r="R2204" s="56" t="s">
        <v>339</v>
      </c>
      <c r="S2204" s="56">
        <v>206746</v>
      </c>
      <c r="T2204" s="1" t="s">
        <v>678</v>
      </c>
      <c r="U2204" s="56">
        <v>42005</v>
      </c>
      <c r="V2204" s="56">
        <v>43465</v>
      </c>
      <c r="W2204" s="56">
        <v>42125</v>
      </c>
      <c r="X2204" s="56">
        <v>43465</v>
      </c>
      <c r="Y2204" s="56" t="s">
        <v>340</v>
      </c>
      <c r="AA2204" s="56" t="s">
        <v>347</v>
      </c>
      <c r="AB2204" s="56" t="s">
        <v>343</v>
      </c>
      <c r="AC2204" s="56" t="s">
        <v>347</v>
      </c>
      <c r="AD2204" s="56" t="s">
        <v>342</v>
      </c>
      <c r="AE2204" s="56" t="s">
        <v>334</v>
      </c>
      <c r="AF2204" s="56" t="s">
        <v>292</v>
      </c>
      <c r="AG2204" s="56">
        <v>2019</v>
      </c>
      <c r="AH2204" s="56" t="s">
        <v>80</v>
      </c>
      <c r="AI2204" s="56" t="s">
        <v>348</v>
      </c>
      <c r="AJ2204" s="56">
        <v>45</v>
      </c>
      <c r="AM2204" s="56">
        <v>42888</v>
      </c>
      <c r="AN2204" s="56" t="s">
        <v>987</v>
      </c>
      <c r="AO2204" s="1">
        <v>41948</v>
      </c>
      <c r="AP2204" s="56" t="s">
        <v>391</v>
      </c>
      <c r="AQ2204" s="56">
        <v>77905</v>
      </c>
      <c r="AR2204" s="56">
        <v>0</v>
      </c>
      <c r="AS2204" s="56" t="s">
        <v>346</v>
      </c>
      <c r="BB2204" s="56" t="s">
        <v>339</v>
      </c>
      <c r="BC2204" s="56" t="s">
        <v>263</v>
      </c>
      <c r="BD2204" s="56" t="s">
        <v>349</v>
      </c>
      <c r="BE2204" s="56" t="s">
        <v>347</v>
      </c>
      <c r="BF2204" s="56" t="s">
        <v>334</v>
      </c>
      <c r="BG2204" s="56" t="s">
        <v>673</v>
      </c>
      <c r="BH2204" s="56">
        <v>0</v>
      </c>
      <c r="BI2204" s="56">
        <v>0</v>
      </c>
      <c r="BJ2204" s="56">
        <v>1</v>
      </c>
    </row>
    <row r="2205" spans="1:62" hidden="1" x14ac:dyDescent="0.3">
      <c r="A2205" s="56">
        <v>49225855</v>
      </c>
      <c r="B2205" s="86">
        <v>599800</v>
      </c>
      <c r="C2205" s="1">
        <v>42893</v>
      </c>
      <c r="D2205" s="56" t="s">
        <v>668</v>
      </c>
      <c r="E2205" s="56" t="s">
        <v>669</v>
      </c>
      <c r="F2205" s="56" t="s">
        <v>334</v>
      </c>
      <c r="G2205" s="56" t="s">
        <v>335</v>
      </c>
      <c r="H2205" s="56" t="s">
        <v>336</v>
      </c>
      <c r="I2205" s="56" t="s">
        <v>670</v>
      </c>
      <c r="K2205" s="56" t="s">
        <v>337</v>
      </c>
      <c r="L2205" s="56" t="s">
        <v>671</v>
      </c>
      <c r="M2205" s="56" t="s">
        <v>1046</v>
      </c>
      <c r="N2205" s="56" t="s">
        <v>1043</v>
      </c>
      <c r="O2205" s="56" t="s">
        <v>546</v>
      </c>
      <c r="P2205" s="1" t="s">
        <v>110</v>
      </c>
      <c r="Q2205" s="56" t="s">
        <v>672</v>
      </c>
      <c r="R2205" s="56" t="s">
        <v>339</v>
      </c>
      <c r="S2205" s="56">
        <v>206535</v>
      </c>
      <c r="T2205" s="1" t="s">
        <v>262</v>
      </c>
      <c r="U2205" s="56">
        <v>42005</v>
      </c>
      <c r="V2205" s="56">
        <v>43465</v>
      </c>
      <c r="W2205" s="56">
        <v>42005</v>
      </c>
      <c r="X2205" s="56">
        <v>41954</v>
      </c>
      <c r="Y2205" s="56" t="s">
        <v>356</v>
      </c>
      <c r="Z2205" s="56" t="s">
        <v>341</v>
      </c>
      <c r="AA2205" s="56" t="s">
        <v>342</v>
      </c>
      <c r="AB2205" s="56" t="s">
        <v>343</v>
      </c>
      <c r="AC2205" s="56" t="s">
        <v>347</v>
      </c>
      <c r="AD2205" s="56" t="s">
        <v>347</v>
      </c>
      <c r="AE2205" s="56" t="s">
        <v>352</v>
      </c>
      <c r="AF2205" s="56" t="s">
        <v>292</v>
      </c>
      <c r="AG2205" s="56">
        <v>2018</v>
      </c>
      <c r="AH2205" s="56" t="s">
        <v>80</v>
      </c>
      <c r="AI2205" s="56" t="s">
        <v>348</v>
      </c>
      <c r="AJ2205" s="56">
        <v>13536</v>
      </c>
      <c r="AM2205" s="56">
        <v>41954</v>
      </c>
      <c r="AN2205" s="56" t="s">
        <v>391</v>
      </c>
      <c r="AO2205" s="1">
        <v>41947</v>
      </c>
      <c r="AP2205" s="56" t="s">
        <v>391</v>
      </c>
      <c r="AQ2205" s="56">
        <v>75692</v>
      </c>
      <c r="AR2205" s="56">
        <v>0</v>
      </c>
      <c r="AS2205" s="56" t="s">
        <v>346</v>
      </c>
      <c r="BB2205" s="56" t="s">
        <v>339</v>
      </c>
      <c r="BC2205" s="56" t="s">
        <v>263</v>
      </c>
      <c r="BD2205" s="56" t="s">
        <v>349</v>
      </c>
      <c r="BE2205" s="56" t="s">
        <v>347</v>
      </c>
      <c r="BF2205" s="56" t="s">
        <v>334</v>
      </c>
      <c r="BG2205" s="56" t="s">
        <v>673</v>
      </c>
      <c r="BH2205" s="56">
        <v>0</v>
      </c>
      <c r="BI2205" s="56">
        <v>0</v>
      </c>
      <c r="BJ2205" s="56">
        <v>0</v>
      </c>
    </row>
    <row r="2206" spans="1:62" hidden="1" x14ac:dyDescent="0.3">
      <c r="A2206" s="56">
        <v>49225861</v>
      </c>
      <c r="B2206" s="86">
        <v>599800</v>
      </c>
      <c r="C2206" s="1">
        <v>42893</v>
      </c>
      <c r="D2206" s="56" t="s">
        <v>668</v>
      </c>
      <c r="E2206" s="56" t="s">
        <v>669</v>
      </c>
      <c r="F2206" s="56" t="s">
        <v>334</v>
      </c>
      <c r="G2206" s="56" t="s">
        <v>335</v>
      </c>
      <c r="H2206" s="56" t="s">
        <v>336</v>
      </c>
      <c r="I2206" s="56" t="s">
        <v>670</v>
      </c>
      <c r="K2206" s="56" t="s">
        <v>337</v>
      </c>
      <c r="L2206" s="56" t="s">
        <v>671</v>
      </c>
      <c r="M2206" s="56" t="s">
        <v>1046</v>
      </c>
      <c r="N2206" s="56" t="s">
        <v>1043</v>
      </c>
      <c r="O2206" s="56" t="s">
        <v>546</v>
      </c>
      <c r="P2206" s="1" t="s">
        <v>110</v>
      </c>
      <c r="Q2206" s="56" t="s">
        <v>672</v>
      </c>
      <c r="R2206" s="56" t="s">
        <v>339</v>
      </c>
      <c r="S2206" s="56">
        <v>206745</v>
      </c>
      <c r="T2206" s="1" t="s">
        <v>681</v>
      </c>
      <c r="U2206" s="56">
        <v>42005</v>
      </c>
      <c r="V2206" s="56">
        <v>43465</v>
      </c>
      <c r="W2206" s="56">
        <v>42125</v>
      </c>
      <c r="X2206" s="56">
        <v>43465</v>
      </c>
      <c r="Y2206" s="56" t="s">
        <v>340</v>
      </c>
      <c r="Z2206" s="56" t="s">
        <v>341</v>
      </c>
      <c r="AA2206" s="56" t="s">
        <v>347</v>
      </c>
      <c r="AB2206" s="56" t="s">
        <v>343</v>
      </c>
      <c r="AC2206" s="56" t="s">
        <v>342</v>
      </c>
      <c r="AD2206" s="56" t="s">
        <v>342</v>
      </c>
      <c r="AE2206" s="56" t="s">
        <v>334</v>
      </c>
      <c r="AF2206" s="56" t="s">
        <v>291</v>
      </c>
      <c r="AG2206" s="56">
        <v>2016</v>
      </c>
      <c r="AH2206" s="56" t="s">
        <v>80</v>
      </c>
      <c r="AI2206" s="56" t="s">
        <v>344</v>
      </c>
      <c r="AJ2206" s="56">
        <v>0</v>
      </c>
      <c r="AK2206" s="1">
        <v>42551</v>
      </c>
      <c r="AL2206" s="56" t="s">
        <v>696</v>
      </c>
      <c r="AM2206" s="56">
        <v>42888</v>
      </c>
      <c r="AN2206" s="56" t="s">
        <v>987</v>
      </c>
      <c r="AO2206" s="1">
        <v>42579</v>
      </c>
      <c r="AP2206" s="56" t="s">
        <v>353</v>
      </c>
      <c r="AQ2206" s="56">
        <v>77904</v>
      </c>
      <c r="AR2206" s="56">
        <v>0</v>
      </c>
      <c r="AS2206" s="56" t="s">
        <v>346</v>
      </c>
      <c r="BB2206" s="56" t="s">
        <v>339</v>
      </c>
      <c r="BC2206" s="56" t="s">
        <v>263</v>
      </c>
      <c r="BD2206" s="56" t="s">
        <v>349</v>
      </c>
      <c r="BE2206" s="56" t="s">
        <v>347</v>
      </c>
      <c r="BF2206" s="56" t="s">
        <v>334</v>
      </c>
      <c r="BG2206" s="56" t="s">
        <v>673</v>
      </c>
      <c r="BH2206" s="56">
        <v>0</v>
      </c>
      <c r="BI2206" s="56">
        <v>0</v>
      </c>
      <c r="BJ2206" s="56">
        <v>1</v>
      </c>
    </row>
    <row r="2207" spans="1:62" hidden="1" x14ac:dyDescent="0.3">
      <c r="A2207" s="56">
        <v>49225860</v>
      </c>
      <c r="B2207" s="86">
        <v>599800</v>
      </c>
      <c r="C2207" s="1">
        <v>42893</v>
      </c>
      <c r="D2207" s="56" t="s">
        <v>668</v>
      </c>
      <c r="E2207" s="56" t="s">
        <v>669</v>
      </c>
      <c r="F2207" s="56" t="s">
        <v>334</v>
      </c>
      <c r="G2207" s="56" t="s">
        <v>335</v>
      </c>
      <c r="H2207" s="56" t="s">
        <v>336</v>
      </c>
      <c r="I2207" s="56" t="s">
        <v>670</v>
      </c>
      <c r="K2207" s="56" t="s">
        <v>337</v>
      </c>
      <c r="L2207" s="56" t="s">
        <v>671</v>
      </c>
      <c r="M2207" s="56" t="s">
        <v>1046</v>
      </c>
      <c r="N2207" s="56" t="s">
        <v>1043</v>
      </c>
      <c r="O2207" s="56" t="s">
        <v>546</v>
      </c>
      <c r="P2207" s="1" t="s">
        <v>110</v>
      </c>
      <c r="Q2207" s="56" t="s">
        <v>672</v>
      </c>
      <c r="R2207" s="56" t="s">
        <v>339</v>
      </c>
      <c r="S2207" s="56">
        <v>206745</v>
      </c>
      <c r="T2207" s="1" t="s">
        <v>681</v>
      </c>
      <c r="U2207" s="56">
        <v>42005</v>
      </c>
      <c r="V2207" s="56">
        <v>43465</v>
      </c>
      <c r="W2207" s="56">
        <v>42125</v>
      </c>
      <c r="X2207" s="56">
        <v>43465</v>
      </c>
      <c r="Y2207" s="56" t="s">
        <v>340</v>
      </c>
      <c r="Z2207" s="56" t="s">
        <v>341</v>
      </c>
      <c r="AA2207" s="56" t="s">
        <v>347</v>
      </c>
      <c r="AB2207" s="56" t="s">
        <v>343</v>
      </c>
      <c r="AC2207" s="56" t="s">
        <v>342</v>
      </c>
      <c r="AD2207" s="56" t="s">
        <v>342</v>
      </c>
      <c r="AE2207" s="56" t="s">
        <v>334</v>
      </c>
      <c r="AF2207" s="56" t="s">
        <v>291</v>
      </c>
      <c r="AG2207" s="56">
        <v>2016</v>
      </c>
      <c r="AH2207" s="56" t="s">
        <v>80</v>
      </c>
      <c r="AI2207" s="56" t="s">
        <v>348</v>
      </c>
      <c r="AJ2207" s="56">
        <v>0</v>
      </c>
      <c r="AK2207" s="1">
        <v>42369</v>
      </c>
      <c r="AL2207" s="56" t="s">
        <v>689</v>
      </c>
      <c r="AM2207" s="56">
        <v>42888</v>
      </c>
      <c r="AN2207" s="56" t="s">
        <v>987</v>
      </c>
      <c r="AO2207" s="1">
        <v>42388</v>
      </c>
      <c r="AP2207" s="56" t="s">
        <v>353</v>
      </c>
      <c r="AQ2207" s="56">
        <v>77904</v>
      </c>
      <c r="AR2207" s="56">
        <v>0</v>
      </c>
      <c r="AS2207" s="56" t="s">
        <v>346</v>
      </c>
      <c r="BB2207" s="56" t="s">
        <v>339</v>
      </c>
      <c r="BC2207" s="56" t="s">
        <v>263</v>
      </c>
      <c r="BD2207" s="56" t="s">
        <v>349</v>
      </c>
      <c r="BE2207" s="56" t="s">
        <v>347</v>
      </c>
      <c r="BF2207" s="56" t="s">
        <v>334</v>
      </c>
      <c r="BG2207" s="56" t="s">
        <v>673</v>
      </c>
      <c r="BH2207" s="56">
        <v>0</v>
      </c>
      <c r="BI2207" s="56">
        <v>0</v>
      </c>
      <c r="BJ2207" s="56">
        <v>1</v>
      </c>
    </row>
    <row r="2208" spans="1:62" hidden="1" x14ac:dyDescent="0.3">
      <c r="A2208" s="56">
        <v>49225856</v>
      </c>
      <c r="B2208" s="86">
        <v>599800</v>
      </c>
      <c r="C2208" s="1">
        <v>42893</v>
      </c>
      <c r="D2208" s="56" t="s">
        <v>668</v>
      </c>
      <c r="E2208" s="56" t="s">
        <v>669</v>
      </c>
      <c r="F2208" s="56" t="s">
        <v>334</v>
      </c>
      <c r="G2208" s="56" t="s">
        <v>335</v>
      </c>
      <c r="H2208" s="56" t="s">
        <v>336</v>
      </c>
      <c r="I2208" s="56" t="s">
        <v>670</v>
      </c>
      <c r="K2208" s="56" t="s">
        <v>337</v>
      </c>
      <c r="L2208" s="56" t="s">
        <v>671</v>
      </c>
      <c r="M2208" s="56" t="s">
        <v>1046</v>
      </c>
      <c r="N2208" s="56" t="s">
        <v>1043</v>
      </c>
      <c r="O2208" s="56" t="s">
        <v>546</v>
      </c>
      <c r="P2208" s="1" t="s">
        <v>110</v>
      </c>
      <c r="Q2208" s="56" t="s">
        <v>672</v>
      </c>
      <c r="R2208" s="56" t="s">
        <v>339</v>
      </c>
      <c r="S2208" s="56">
        <v>209353</v>
      </c>
      <c r="T2208" s="1" t="s">
        <v>262</v>
      </c>
      <c r="U2208" s="56">
        <v>42005</v>
      </c>
      <c r="V2208" s="56">
        <v>43465</v>
      </c>
      <c r="W2208" s="56">
        <v>42125</v>
      </c>
      <c r="X2208" s="56">
        <v>43465</v>
      </c>
      <c r="Y2208" s="56" t="s">
        <v>356</v>
      </c>
      <c r="Z2208" s="56" t="s">
        <v>341</v>
      </c>
      <c r="AA2208" s="56" t="s">
        <v>342</v>
      </c>
      <c r="AB2208" s="56" t="s">
        <v>343</v>
      </c>
      <c r="AC2208" s="56" t="s">
        <v>342</v>
      </c>
      <c r="AD2208" s="56" t="s">
        <v>342</v>
      </c>
      <c r="AE2208" s="56" t="s">
        <v>334</v>
      </c>
      <c r="AF2208" s="56" t="s">
        <v>292</v>
      </c>
      <c r="AG2208" s="56">
        <v>2018</v>
      </c>
      <c r="AH2208" s="56" t="s">
        <v>80</v>
      </c>
      <c r="AI2208" s="56" t="s">
        <v>348</v>
      </c>
      <c r="AJ2208" s="56">
        <v>13536</v>
      </c>
      <c r="AM2208" s="56">
        <v>42888</v>
      </c>
      <c r="AN2208" s="56" t="s">
        <v>987</v>
      </c>
      <c r="AO2208" s="1">
        <v>41971</v>
      </c>
      <c r="AP2208" s="56" t="s">
        <v>391</v>
      </c>
      <c r="AQ2208" s="56">
        <v>75692</v>
      </c>
      <c r="AR2208" s="56">
        <v>0</v>
      </c>
      <c r="AS2208" s="56" t="s">
        <v>346</v>
      </c>
      <c r="BB2208" s="56" t="s">
        <v>339</v>
      </c>
      <c r="BC2208" s="56" t="s">
        <v>263</v>
      </c>
      <c r="BD2208" s="56" t="s">
        <v>349</v>
      </c>
      <c r="BE2208" s="56" t="s">
        <v>347</v>
      </c>
      <c r="BF2208" s="56" t="s">
        <v>334</v>
      </c>
      <c r="BG2208" s="56" t="s">
        <v>673</v>
      </c>
      <c r="BH2208" s="56">
        <v>0</v>
      </c>
      <c r="BI2208" s="56">
        <v>0</v>
      </c>
      <c r="BJ2208" s="56">
        <v>1</v>
      </c>
    </row>
    <row r="2209" spans="1:62" hidden="1" x14ac:dyDescent="0.3">
      <c r="A2209" s="56">
        <v>49225857</v>
      </c>
      <c r="B2209" s="86">
        <v>599800</v>
      </c>
      <c r="C2209" s="1">
        <v>42893</v>
      </c>
      <c r="D2209" s="56" t="s">
        <v>668</v>
      </c>
      <c r="E2209" s="56" t="s">
        <v>669</v>
      </c>
      <c r="F2209" s="56" t="s">
        <v>334</v>
      </c>
      <c r="G2209" s="56" t="s">
        <v>335</v>
      </c>
      <c r="H2209" s="56" t="s">
        <v>336</v>
      </c>
      <c r="I2209" s="56" t="s">
        <v>670</v>
      </c>
      <c r="K2209" s="56" t="s">
        <v>337</v>
      </c>
      <c r="L2209" s="56" t="s">
        <v>671</v>
      </c>
      <c r="M2209" s="56" t="s">
        <v>1046</v>
      </c>
      <c r="N2209" s="56" t="s">
        <v>1043</v>
      </c>
      <c r="O2209" s="56" t="s">
        <v>546</v>
      </c>
      <c r="P2209" s="1" t="s">
        <v>110</v>
      </c>
      <c r="Q2209" s="56" t="s">
        <v>672</v>
      </c>
      <c r="R2209" s="56" t="s">
        <v>339</v>
      </c>
      <c r="S2209" s="56">
        <v>206535</v>
      </c>
      <c r="T2209" s="1" t="s">
        <v>262</v>
      </c>
      <c r="U2209" s="56">
        <v>42005</v>
      </c>
      <c r="V2209" s="56">
        <v>43465</v>
      </c>
      <c r="W2209" s="56">
        <v>42005</v>
      </c>
      <c r="X2209" s="56">
        <v>41954</v>
      </c>
      <c r="Y2209" s="56" t="s">
        <v>356</v>
      </c>
      <c r="Z2209" s="56" t="s">
        <v>341</v>
      </c>
      <c r="AA2209" s="56" t="s">
        <v>342</v>
      </c>
      <c r="AB2209" s="56" t="s">
        <v>343</v>
      </c>
      <c r="AC2209" s="56" t="s">
        <v>347</v>
      </c>
      <c r="AD2209" s="56" t="s">
        <v>347</v>
      </c>
      <c r="AE2209" s="56" t="s">
        <v>352</v>
      </c>
      <c r="AF2209" s="56" t="s">
        <v>292</v>
      </c>
      <c r="AG2209" s="56">
        <v>2019</v>
      </c>
      <c r="AH2209" s="56" t="s">
        <v>80</v>
      </c>
      <c r="AI2209" s="56" t="s">
        <v>348</v>
      </c>
      <c r="AJ2209" s="56">
        <v>30500</v>
      </c>
      <c r="AM2209" s="56">
        <v>41954</v>
      </c>
      <c r="AN2209" s="56" t="s">
        <v>391</v>
      </c>
      <c r="AO2209" s="1">
        <v>41947</v>
      </c>
      <c r="AP2209" s="56" t="s">
        <v>391</v>
      </c>
      <c r="AQ2209" s="56">
        <v>75692</v>
      </c>
      <c r="AR2209" s="56">
        <v>0</v>
      </c>
      <c r="AS2209" s="56" t="s">
        <v>346</v>
      </c>
      <c r="BB2209" s="56" t="s">
        <v>339</v>
      </c>
      <c r="BC2209" s="56" t="s">
        <v>263</v>
      </c>
      <c r="BD2209" s="56" t="s">
        <v>349</v>
      </c>
      <c r="BE2209" s="56" t="s">
        <v>347</v>
      </c>
      <c r="BF2209" s="56" t="s">
        <v>334</v>
      </c>
      <c r="BG2209" s="56" t="s">
        <v>673</v>
      </c>
      <c r="BH2209" s="56">
        <v>0</v>
      </c>
      <c r="BI2209" s="56">
        <v>0</v>
      </c>
      <c r="BJ2209" s="56">
        <v>0</v>
      </c>
    </row>
    <row r="2210" spans="1:62" hidden="1" x14ac:dyDescent="0.3">
      <c r="A2210" s="56">
        <v>49225859</v>
      </c>
      <c r="B2210" s="86">
        <v>599800</v>
      </c>
      <c r="C2210" s="1">
        <v>42893</v>
      </c>
      <c r="D2210" s="56" t="s">
        <v>668</v>
      </c>
      <c r="E2210" s="56" t="s">
        <v>669</v>
      </c>
      <c r="F2210" s="56" t="s">
        <v>334</v>
      </c>
      <c r="G2210" s="56" t="s">
        <v>335</v>
      </c>
      <c r="H2210" s="56" t="s">
        <v>336</v>
      </c>
      <c r="I2210" s="56" t="s">
        <v>670</v>
      </c>
      <c r="K2210" s="56" t="s">
        <v>337</v>
      </c>
      <c r="L2210" s="56" t="s">
        <v>671</v>
      </c>
      <c r="M2210" s="56" t="s">
        <v>1046</v>
      </c>
      <c r="N2210" s="56" t="s">
        <v>1043</v>
      </c>
      <c r="O2210" s="56" t="s">
        <v>546</v>
      </c>
      <c r="P2210" s="1" t="s">
        <v>110</v>
      </c>
      <c r="Q2210" s="56" t="s">
        <v>672</v>
      </c>
      <c r="R2210" s="56" t="s">
        <v>339</v>
      </c>
      <c r="S2210" s="56">
        <v>206745</v>
      </c>
      <c r="T2210" s="1" t="s">
        <v>681</v>
      </c>
      <c r="U2210" s="56">
        <v>42005</v>
      </c>
      <c r="V2210" s="56">
        <v>43465</v>
      </c>
      <c r="W2210" s="56">
        <v>42125</v>
      </c>
      <c r="X2210" s="56">
        <v>43465</v>
      </c>
      <c r="Y2210" s="56" t="s">
        <v>340</v>
      </c>
      <c r="Z2210" s="56" t="s">
        <v>341</v>
      </c>
      <c r="AA2210" s="56" t="s">
        <v>347</v>
      </c>
      <c r="AB2210" s="56" t="s">
        <v>343</v>
      </c>
      <c r="AC2210" s="56" t="s">
        <v>342</v>
      </c>
      <c r="AD2210" s="56" t="s">
        <v>342</v>
      </c>
      <c r="AE2210" s="56" t="s">
        <v>334</v>
      </c>
      <c r="AF2210" s="56" t="s">
        <v>224</v>
      </c>
      <c r="AG2210" s="56">
        <v>2014</v>
      </c>
      <c r="AH2210" s="56" t="s">
        <v>80</v>
      </c>
      <c r="AI2210" s="56" t="s">
        <v>339</v>
      </c>
      <c r="AJ2210" s="56">
        <v>0</v>
      </c>
      <c r="AM2210" s="56">
        <v>42888</v>
      </c>
      <c r="AN2210" s="56" t="s">
        <v>987</v>
      </c>
      <c r="AO2210" s="1">
        <v>41948</v>
      </c>
      <c r="AP2210" s="56" t="s">
        <v>391</v>
      </c>
      <c r="AQ2210" s="56">
        <v>77904</v>
      </c>
      <c r="AR2210" s="56">
        <v>0</v>
      </c>
      <c r="AS2210" s="56" t="s">
        <v>346</v>
      </c>
      <c r="BB2210" s="56" t="s">
        <v>339</v>
      </c>
      <c r="BC2210" s="56" t="s">
        <v>263</v>
      </c>
      <c r="BD2210" s="56" t="s">
        <v>349</v>
      </c>
      <c r="BE2210" s="56" t="s">
        <v>347</v>
      </c>
      <c r="BF2210" s="56" t="s">
        <v>334</v>
      </c>
      <c r="BG2210" s="56" t="s">
        <v>673</v>
      </c>
      <c r="BH2210" s="56">
        <v>0</v>
      </c>
      <c r="BI2210" s="56">
        <v>0</v>
      </c>
      <c r="BJ2210" s="56">
        <v>1</v>
      </c>
    </row>
    <row r="2211" spans="1:62" hidden="1" x14ac:dyDescent="0.3">
      <c r="A2211" s="56">
        <v>49225865</v>
      </c>
      <c r="B2211" s="86">
        <v>599800</v>
      </c>
      <c r="C2211" s="1">
        <v>42893</v>
      </c>
      <c r="D2211" s="56" t="s">
        <v>668</v>
      </c>
      <c r="E2211" s="56" t="s">
        <v>669</v>
      </c>
      <c r="F2211" s="56" t="s">
        <v>334</v>
      </c>
      <c r="G2211" s="56" t="s">
        <v>335</v>
      </c>
      <c r="H2211" s="56" t="s">
        <v>336</v>
      </c>
      <c r="I2211" s="56" t="s">
        <v>670</v>
      </c>
      <c r="K2211" s="56" t="s">
        <v>337</v>
      </c>
      <c r="L2211" s="56" t="s">
        <v>671</v>
      </c>
      <c r="M2211" s="56" t="s">
        <v>1046</v>
      </c>
      <c r="N2211" s="56" t="s">
        <v>1043</v>
      </c>
      <c r="O2211" s="56" t="s">
        <v>546</v>
      </c>
      <c r="P2211" s="1" t="s">
        <v>110</v>
      </c>
      <c r="Q2211" s="56" t="s">
        <v>672</v>
      </c>
      <c r="R2211" s="56" t="s">
        <v>339</v>
      </c>
      <c r="S2211" s="56">
        <v>206745</v>
      </c>
      <c r="T2211" s="1" t="s">
        <v>681</v>
      </c>
      <c r="U2211" s="56">
        <v>42005</v>
      </c>
      <c r="V2211" s="56">
        <v>43465</v>
      </c>
      <c r="W2211" s="56">
        <v>42125</v>
      </c>
      <c r="X2211" s="56">
        <v>43465</v>
      </c>
      <c r="Y2211" s="56" t="s">
        <v>340</v>
      </c>
      <c r="Z2211" s="56" t="s">
        <v>341</v>
      </c>
      <c r="AA2211" s="56" t="s">
        <v>347</v>
      </c>
      <c r="AB2211" s="56" t="s">
        <v>343</v>
      </c>
      <c r="AC2211" s="56" t="s">
        <v>342</v>
      </c>
      <c r="AD2211" s="56" t="s">
        <v>342</v>
      </c>
      <c r="AE2211" s="56" t="s">
        <v>334</v>
      </c>
      <c r="AF2211" s="56" t="s">
        <v>292</v>
      </c>
      <c r="AG2211" s="56">
        <v>2018</v>
      </c>
      <c r="AH2211" s="56" t="s">
        <v>80</v>
      </c>
      <c r="AI2211" s="56" t="s">
        <v>348</v>
      </c>
      <c r="AJ2211" s="56">
        <v>288</v>
      </c>
      <c r="AM2211" s="56">
        <v>42888</v>
      </c>
      <c r="AN2211" s="56" t="s">
        <v>987</v>
      </c>
      <c r="AO2211" s="1">
        <v>41948</v>
      </c>
      <c r="AP2211" s="56" t="s">
        <v>391</v>
      </c>
      <c r="AQ2211" s="56">
        <v>77904</v>
      </c>
      <c r="AR2211" s="56">
        <v>0</v>
      </c>
      <c r="AS2211" s="56" t="s">
        <v>346</v>
      </c>
      <c r="BB2211" s="56" t="s">
        <v>339</v>
      </c>
      <c r="BC2211" s="56" t="s">
        <v>263</v>
      </c>
      <c r="BD2211" s="56" t="s">
        <v>349</v>
      </c>
      <c r="BE2211" s="56" t="s">
        <v>347</v>
      </c>
      <c r="BF2211" s="56" t="s">
        <v>334</v>
      </c>
      <c r="BG2211" s="56" t="s">
        <v>673</v>
      </c>
      <c r="BH2211" s="56">
        <v>0</v>
      </c>
      <c r="BI2211" s="56">
        <v>0</v>
      </c>
      <c r="BJ2211" s="56">
        <v>1</v>
      </c>
    </row>
    <row r="2212" spans="1:62" hidden="1" x14ac:dyDescent="0.3">
      <c r="A2212" s="56">
        <v>49225862</v>
      </c>
      <c r="B2212" s="86">
        <v>599800</v>
      </c>
      <c r="C2212" s="1">
        <v>42893</v>
      </c>
      <c r="D2212" s="56" t="s">
        <v>668</v>
      </c>
      <c r="E2212" s="56" t="s">
        <v>669</v>
      </c>
      <c r="F2212" s="56" t="s">
        <v>334</v>
      </c>
      <c r="G2212" s="56" t="s">
        <v>335</v>
      </c>
      <c r="H2212" s="56" t="s">
        <v>336</v>
      </c>
      <c r="I2212" s="56" t="s">
        <v>670</v>
      </c>
      <c r="K2212" s="56" t="s">
        <v>337</v>
      </c>
      <c r="L2212" s="56" t="s">
        <v>671</v>
      </c>
      <c r="M2212" s="56" t="s">
        <v>1046</v>
      </c>
      <c r="N2212" s="56" t="s">
        <v>1043</v>
      </c>
      <c r="O2212" s="56" t="s">
        <v>546</v>
      </c>
      <c r="P2212" s="1" t="s">
        <v>110</v>
      </c>
      <c r="Q2212" s="56" t="s">
        <v>672</v>
      </c>
      <c r="R2212" s="56" t="s">
        <v>339</v>
      </c>
      <c r="S2212" s="56">
        <v>206745</v>
      </c>
      <c r="T2212" s="1" t="s">
        <v>681</v>
      </c>
      <c r="U2212" s="56">
        <v>42005</v>
      </c>
      <c r="V2212" s="56">
        <v>43465</v>
      </c>
      <c r="W2212" s="56">
        <v>42125</v>
      </c>
      <c r="X2212" s="56">
        <v>43465</v>
      </c>
      <c r="Y2212" s="56" t="s">
        <v>340</v>
      </c>
      <c r="Z2212" s="56" t="s">
        <v>341</v>
      </c>
      <c r="AA2212" s="56" t="s">
        <v>347</v>
      </c>
      <c r="AB2212" s="56" t="s">
        <v>343</v>
      </c>
      <c r="AC2212" s="56" t="s">
        <v>342</v>
      </c>
      <c r="AD2212" s="56" t="s">
        <v>342</v>
      </c>
      <c r="AE2212" s="56" t="s">
        <v>334</v>
      </c>
      <c r="AF2212" s="56" t="s">
        <v>291</v>
      </c>
      <c r="AG2212" s="56">
        <v>2017</v>
      </c>
      <c r="AH2212" s="56" t="s">
        <v>80</v>
      </c>
      <c r="AI2212" s="56" t="s">
        <v>348</v>
      </c>
      <c r="AJ2212" s="56">
        <v>130</v>
      </c>
      <c r="AK2212" s="1">
        <v>42735</v>
      </c>
      <c r="AL2212" s="56" t="s">
        <v>961</v>
      </c>
      <c r="AM2212" s="56">
        <v>42888</v>
      </c>
      <c r="AN2212" s="56" t="s">
        <v>987</v>
      </c>
      <c r="AO2212" s="1">
        <v>42758</v>
      </c>
      <c r="AP2212" s="56" t="s">
        <v>353</v>
      </c>
      <c r="AQ2212" s="56">
        <v>77904</v>
      </c>
      <c r="AR2212" s="56">
        <v>0</v>
      </c>
      <c r="AS2212" s="56" t="s">
        <v>346</v>
      </c>
      <c r="BB2212" s="56" t="s">
        <v>339</v>
      </c>
      <c r="BC2212" s="56" t="s">
        <v>263</v>
      </c>
      <c r="BD2212" s="56" t="s">
        <v>349</v>
      </c>
      <c r="BE2212" s="56" t="s">
        <v>347</v>
      </c>
      <c r="BF2212" s="56" t="s">
        <v>334</v>
      </c>
      <c r="BG2212" s="56" t="s">
        <v>673</v>
      </c>
      <c r="BH2212" s="56">
        <v>0</v>
      </c>
      <c r="BI2212" s="56">
        <v>0</v>
      </c>
      <c r="BJ2212" s="56">
        <v>1</v>
      </c>
    </row>
    <row r="2213" spans="1:62" hidden="1" x14ac:dyDescent="0.3">
      <c r="A2213" s="56">
        <v>49225863</v>
      </c>
      <c r="B2213" s="86">
        <v>599800</v>
      </c>
      <c r="C2213" s="1">
        <v>42893</v>
      </c>
      <c r="D2213" s="56" t="s">
        <v>668</v>
      </c>
      <c r="E2213" s="56" t="s">
        <v>669</v>
      </c>
      <c r="F2213" s="56" t="s">
        <v>334</v>
      </c>
      <c r="G2213" s="56" t="s">
        <v>335</v>
      </c>
      <c r="H2213" s="56" t="s">
        <v>336</v>
      </c>
      <c r="I2213" s="56" t="s">
        <v>670</v>
      </c>
      <c r="K2213" s="56" t="s">
        <v>337</v>
      </c>
      <c r="L2213" s="56" t="s">
        <v>671</v>
      </c>
      <c r="M2213" s="56" t="s">
        <v>1046</v>
      </c>
      <c r="N2213" s="56" t="s">
        <v>1043</v>
      </c>
      <c r="O2213" s="56" t="s">
        <v>546</v>
      </c>
      <c r="P2213" s="1" t="s">
        <v>110</v>
      </c>
      <c r="Q2213" s="56" t="s">
        <v>672</v>
      </c>
      <c r="R2213" s="56" t="s">
        <v>339</v>
      </c>
      <c r="S2213" s="56">
        <v>206745</v>
      </c>
      <c r="T2213" s="1" t="s">
        <v>681</v>
      </c>
      <c r="U2213" s="56">
        <v>42005</v>
      </c>
      <c r="V2213" s="56">
        <v>43465</v>
      </c>
      <c r="W2213" s="56">
        <v>42125</v>
      </c>
      <c r="X2213" s="56">
        <v>43465</v>
      </c>
      <c r="Y2213" s="56" t="s">
        <v>340</v>
      </c>
      <c r="Z2213" s="56" t="s">
        <v>341</v>
      </c>
      <c r="AA2213" s="56" t="s">
        <v>347</v>
      </c>
      <c r="AB2213" s="56" t="s">
        <v>343</v>
      </c>
      <c r="AC2213" s="56" t="s">
        <v>342</v>
      </c>
      <c r="AD2213" s="56" t="s">
        <v>342</v>
      </c>
      <c r="AE2213" s="56" t="s">
        <v>334</v>
      </c>
      <c r="AF2213" s="56" t="s">
        <v>292</v>
      </c>
      <c r="AG2213" s="56">
        <v>2016</v>
      </c>
      <c r="AH2213" s="56" t="s">
        <v>80</v>
      </c>
      <c r="AI2213" s="56" t="s">
        <v>348</v>
      </c>
      <c r="AJ2213" s="56">
        <v>0</v>
      </c>
      <c r="AM2213" s="56">
        <v>42888</v>
      </c>
      <c r="AN2213" s="56" t="s">
        <v>987</v>
      </c>
      <c r="AO2213" s="1">
        <v>42411</v>
      </c>
      <c r="AP2213" s="56" t="s">
        <v>353</v>
      </c>
      <c r="AQ2213" s="56">
        <v>77904</v>
      </c>
      <c r="AR2213" s="56">
        <v>0</v>
      </c>
      <c r="AS2213" s="56" t="s">
        <v>346</v>
      </c>
      <c r="BB2213" s="56" t="s">
        <v>339</v>
      </c>
      <c r="BC2213" s="56" t="s">
        <v>263</v>
      </c>
      <c r="BD2213" s="56" t="s">
        <v>349</v>
      </c>
      <c r="BE2213" s="56" t="s">
        <v>347</v>
      </c>
      <c r="BF2213" s="56" t="s">
        <v>334</v>
      </c>
      <c r="BG2213" s="56" t="s">
        <v>673</v>
      </c>
      <c r="BH2213" s="56">
        <v>0</v>
      </c>
      <c r="BI2213" s="56">
        <v>0</v>
      </c>
      <c r="BJ2213" s="56">
        <v>1</v>
      </c>
    </row>
    <row r="2214" spans="1:62" hidden="1" x14ac:dyDescent="0.3">
      <c r="A2214" s="56">
        <v>49225864</v>
      </c>
      <c r="B2214" s="86">
        <v>599800</v>
      </c>
      <c r="C2214" s="1">
        <v>42893</v>
      </c>
      <c r="D2214" s="56" t="s">
        <v>668</v>
      </c>
      <c r="E2214" s="56" t="s">
        <v>669</v>
      </c>
      <c r="F2214" s="56" t="s">
        <v>334</v>
      </c>
      <c r="G2214" s="56" t="s">
        <v>335</v>
      </c>
      <c r="H2214" s="56" t="s">
        <v>336</v>
      </c>
      <c r="I2214" s="56" t="s">
        <v>670</v>
      </c>
      <c r="K2214" s="56" t="s">
        <v>337</v>
      </c>
      <c r="L2214" s="56" t="s">
        <v>671</v>
      </c>
      <c r="M2214" s="56" t="s">
        <v>1046</v>
      </c>
      <c r="N2214" s="56" t="s">
        <v>1043</v>
      </c>
      <c r="O2214" s="56" t="s">
        <v>546</v>
      </c>
      <c r="P2214" s="1" t="s">
        <v>110</v>
      </c>
      <c r="Q2214" s="56" t="s">
        <v>672</v>
      </c>
      <c r="R2214" s="56" t="s">
        <v>339</v>
      </c>
      <c r="S2214" s="56">
        <v>206745</v>
      </c>
      <c r="T2214" s="1" t="s">
        <v>681</v>
      </c>
      <c r="U2214" s="56">
        <v>42005</v>
      </c>
      <c r="V2214" s="56">
        <v>43465</v>
      </c>
      <c r="W2214" s="56">
        <v>42125</v>
      </c>
      <c r="X2214" s="56">
        <v>43465</v>
      </c>
      <c r="Y2214" s="56" t="s">
        <v>340</v>
      </c>
      <c r="Z2214" s="56" t="s">
        <v>341</v>
      </c>
      <c r="AA2214" s="56" t="s">
        <v>347</v>
      </c>
      <c r="AB2214" s="56" t="s">
        <v>343</v>
      </c>
      <c r="AC2214" s="56" t="s">
        <v>342</v>
      </c>
      <c r="AD2214" s="56" t="s">
        <v>342</v>
      </c>
      <c r="AE2214" s="56" t="s">
        <v>334</v>
      </c>
      <c r="AF2214" s="56" t="s">
        <v>292</v>
      </c>
      <c r="AG2214" s="56">
        <v>2017</v>
      </c>
      <c r="AH2214" s="56" t="s">
        <v>80</v>
      </c>
      <c r="AI2214" s="56" t="s">
        <v>348</v>
      </c>
      <c r="AJ2214" s="56">
        <v>200</v>
      </c>
      <c r="AM2214" s="56">
        <v>42888</v>
      </c>
      <c r="AN2214" s="56" t="s">
        <v>987</v>
      </c>
      <c r="AO2214" s="1">
        <v>41948</v>
      </c>
      <c r="AP2214" s="56" t="s">
        <v>391</v>
      </c>
      <c r="AQ2214" s="56">
        <v>77904</v>
      </c>
      <c r="AR2214" s="56">
        <v>0</v>
      </c>
      <c r="AS2214" s="56" t="s">
        <v>346</v>
      </c>
      <c r="BB2214" s="56" t="s">
        <v>339</v>
      </c>
      <c r="BC2214" s="56" t="s">
        <v>263</v>
      </c>
      <c r="BD2214" s="56" t="s">
        <v>349</v>
      </c>
      <c r="BE2214" s="56" t="s">
        <v>347</v>
      </c>
      <c r="BF2214" s="56" t="s">
        <v>334</v>
      </c>
      <c r="BG2214" s="56" t="s">
        <v>673</v>
      </c>
      <c r="BH2214" s="56">
        <v>0</v>
      </c>
      <c r="BI2214" s="56">
        <v>0</v>
      </c>
      <c r="BJ2214" s="56">
        <v>1</v>
      </c>
    </row>
    <row r="2215" spans="1:62" hidden="1" x14ac:dyDescent="0.3">
      <c r="A2215" s="56">
        <v>49225869</v>
      </c>
      <c r="B2215" s="86">
        <v>599800</v>
      </c>
      <c r="C2215" s="1">
        <v>42893</v>
      </c>
      <c r="D2215" s="56" t="s">
        <v>668</v>
      </c>
      <c r="E2215" s="56" t="s">
        <v>669</v>
      </c>
      <c r="F2215" s="56" t="s">
        <v>334</v>
      </c>
      <c r="G2215" s="56" t="s">
        <v>335</v>
      </c>
      <c r="H2215" s="56" t="s">
        <v>336</v>
      </c>
      <c r="I2215" s="56" t="s">
        <v>670</v>
      </c>
      <c r="K2215" s="56" t="s">
        <v>337</v>
      </c>
      <c r="L2215" s="56" t="s">
        <v>671</v>
      </c>
      <c r="M2215" s="56" t="s">
        <v>1046</v>
      </c>
      <c r="N2215" s="56" t="s">
        <v>1043</v>
      </c>
      <c r="O2215" s="56" t="s">
        <v>546</v>
      </c>
      <c r="P2215" s="1" t="s">
        <v>110</v>
      </c>
      <c r="Q2215" s="56" t="s">
        <v>672</v>
      </c>
      <c r="R2215" s="56" t="s">
        <v>339</v>
      </c>
      <c r="S2215" s="56">
        <v>206746</v>
      </c>
      <c r="T2215" s="1" t="s">
        <v>678</v>
      </c>
      <c r="U2215" s="56">
        <v>42005</v>
      </c>
      <c r="V2215" s="56">
        <v>43465</v>
      </c>
      <c r="W2215" s="56">
        <v>42125</v>
      </c>
      <c r="X2215" s="56">
        <v>43465</v>
      </c>
      <c r="Y2215" s="56" t="s">
        <v>340</v>
      </c>
      <c r="AA2215" s="56" t="s">
        <v>347</v>
      </c>
      <c r="AB2215" s="56" t="s">
        <v>343</v>
      </c>
      <c r="AC2215" s="56" t="s">
        <v>347</v>
      </c>
      <c r="AD2215" s="56" t="s">
        <v>342</v>
      </c>
      <c r="AE2215" s="56" t="s">
        <v>334</v>
      </c>
      <c r="AF2215" s="56" t="s">
        <v>292</v>
      </c>
      <c r="AG2215" s="56">
        <v>2018</v>
      </c>
      <c r="AH2215" s="56" t="s">
        <v>80</v>
      </c>
      <c r="AI2215" s="56" t="s">
        <v>348</v>
      </c>
      <c r="AJ2215" s="56">
        <v>31</v>
      </c>
      <c r="AM2215" s="56">
        <v>42888</v>
      </c>
      <c r="AN2215" s="56" t="s">
        <v>987</v>
      </c>
      <c r="AO2215" s="1">
        <v>41948</v>
      </c>
      <c r="AP2215" s="56" t="s">
        <v>391</v>
      </c>
      <c r="AQ2215" s="56">
        <v>77905</v>
      </c>
      <c r="AR2215" s="56">
        <v>0</v>
      </c>
      <c r="AS2215" s="56" t="s">
        <v>346</v>
      </c>
      <c r="BB2215" s="56" t="s">
        <v>339</v>
      </c>
      <c r="BC2215" s="56" t="s">
        <v>263</v>
      </c>
      <c r="BD2215" s="56" t="s">
        <v>349</v>
      </c>
      <c r="BE2215" s="56" t="s">
        <v>347</v>
      </c>
      <c r="BF2215" s="56" t="s">
        <v>334</v>
      </c>
      <c r="BG2215" s="56" t="s">
        <v>673</v>
      </c>
      <c r="BH2215" s="56">
        <v>0</v>
      </c>
      <c r="BI2215" s="56">
        <v>0</v>
      </c>
      <c r="BJ2215" s="56">
        <v>1</v>
      </c>
    </row>
    <row r="2216" spans="1:62" hidden="1" x14ac:dyDescent="0.3">
      <c r="A2216" s="56">
        <v>49225868</v>
      </c>
      <c r="B2216" s="86">
        <v>599800</v>
      </c>
      <c r="C2216" s="1">
        <v>42893</v>
      </c>
      <c r="D2216" s="56" t="s">
        <v>668</v>
      </c>
      <c r="E2216" s="56" t="s">
        <v>669</v>
      </c>
      <c r="F2216" s="56" t="s">
        <v>334</v>
      </c>
      <c r="G2216" s="56" t="s">
        <v>335</v>
      </c>
      <c r="H2216" s="56" t="s">
        <v>336</v>
      </c>
      <c r="I2216" s="56" t="s">
        <v>670</v>
      </c>
      <c r="K2216" s="56" t="s">
        <v>337</v>
      </c>
      <c r="L2216" s="56" t="s">
        <v>671</v>
      </c>
      <c r="M2216" s="56" t="s">
        <v>1046</v>
      </c>
      <c r="N2216" s="56" t="s">
        <v>1043</v>
      </c>
      <c r="O2216" s="56" t="s">
        <v>546</v>
      </c>
      <c r="P2216" s="1" t="s">
        <v>110</v>
      </c>
      <c r="Q2216" s="56" t="s">
        <v>672</v>
      </c>
      <c r="R2216" s="56" t="s">
        <v>339</v>
      </c>
      <c r="S2216" s="56">
        <v>206746</v>
      </c>
      <c r="T2216" s="1" t="s">
        <v>678</v>
      </c>
      <c r="U2216" s="56">
        <v>42005</v>
      </c>
      <c r="V2216" s="56">
        <v>43465</v>
      </c>
      <c r="W2216" s="56">
        <v>42125</v>
      </c>
      <c r="X2216" s="56">
        <v>43465</v>
      </c>
      <c r="Y2216" s="56" t="s">
        <v>340</v>
      </c>
      <c r="AA2216" s="56" t="s">
        <v>347</v>
      </c>
      <c r="AB2216" s="56" t="s">
        <v>343</v>
      </c>
      <c r="AC2216" s="56" t="s">
        <v>347</v>
      </c>
      <c r="AD2216" s="56" t="s">
        <v>342</v>
      </c>
      <c r="AE2216" s="56" t="s">
        <v>334</v>
      </c>
      <c r="AF2216" s="56" t="s">
        <v>292</v>
      </c>
      <c r="AG2216" s="56">
        <v>2017</v>
      </c>
      <c r="AH2216" s="56" t="s">
        <v>80</v>
      </c>
      <c r="AI2216" s="56" t="s">
        <v>348</v>
      </c>
      <c r="AJ2216" s="56">
        <v>21</v>
      </c>
      <c r="AM2216" s="56">
        <v>42888</v>
      </c>
      <c r="AN2216" s="56" t="s">
        <v>987</v>
      </c>
      <c r="AO2216" s="1">
        <v>41948</v>
      </c>
      <c r="AP2216" s="56" t="s">
        <v>391</v>
      </c>
      <c r="AQ2216" s="56">
        <v>77905</v>
      </c>
      <c r="AR2216" s="56">
        <v>0</v>
      </c>
      <c r="AS2216" s="56" t="s">
        <v>346</v>
      </c>
      <c r="BB2216" s="56" t="s">
        <v>339</v>
      </c>
      <c r="BC2216" s="56" t="s">
        <v>263</v>
      </c>
      <c r="BD2216" s="56" t="s">
        <v>349</v>
      </c>
      <c r="BE2216" s="56" t="s">
        <v>347</v>
      </c>
      <c r="BF2216" s="56" t="s">
        <v>334</v>
      </c>
      <c r="BG2216" s="56" t="s">
        <v>673</v>
      </c>
      <c r="BH2216" s="56">
        <v>0</v>
      </c>
      <c r="BI2216" s="56">
        <v>0</v>
      </c>
      <c r="BJ2216" s="56">
        <v>1</v>
      </c>
    </row>
    <row r="2217" spans="1:62" hidden="1" x14ac:dyDescent="0.3">
      <c r="A2217" s="56">
        <v>49225866</v>
      </c>
      <c r="B2217" s="86">
        <v>599800</v>
      </c>
      <c r="C2217" s="1">
        <v>42893</v>
      </c>
      <c r="D2217" s="56" t="s">
        <v>668</v>
      </c>
      <c r="E2217" s="56" t="s">
        <v>669</v>
      </c>
      <c r="F2217" s="56" t="s">
        <v>334</v>
      </c>
      <c r="G2217" s="56" t="s">
        <v>335</v>
      </c>
      <c r="H2217" s="56" t="s">
        <v>336</v>
      </c>
      <c r="I2217" s="56" t="s">
        <v>670</v>
      </c>
      <c r="K2217" s="56" t="s">
        <v>337</v>
      </c>
      <c r="L2217" s="56" t="s">
        <v>671</v>
      </c>
      <c r="M2217" s="56" t="s">
        <v>1046</v>
      </c>
      <c r="N2217" s="56" t="s">
        <v>1043</v>
      </c>
      <c r="O2217" s="56" t="s">
        <v>546</v>
      </c>
      <c r="P2217" s="1" t="s">
        <v>110</v>
      </c>
      <c r="Q2217" s="56" t="s">
        <v>672</v>
      </c>
      <c r="R2217" s="56" t="s">
        <v>339</v>
      </c>
      <c r="S2217" s="56">
        <v>206745</v>
      </c>
      <c r="T2217" s="1" t="s">
        <v>681</v>
      </c>
      <c r="U2217" s="56">
        <v>42005</v>
      </c>
      <c r="V2217" s="56">
        <v>43465</v>
      </c>
      <c r="W2217" s="56">
        <v>42125</v>
      </c>
      <c r="X2217" s="56">
        <v>43465</v>
      </c>
      <c r="Y2217" s="56" t="s">
        <v>340</v>
      </c>
      <c r="Z2217" s="56" t="s">
        <v>341</v>
      </c>
      <c r="AA2217" s="56" t="s">
        <v>347</v>
      </c>
      <c r="AB2217" s="56" t="s">
        <v>343</v>
      </c>
      <c r="AC2217" s="56" t="s">
        <v>342</v>
      </c>
      <c r="AD2217" s="56" t="s">
        <v>342</v>
      </c>
      <c r="AE2217" s="56" t="s">
        <v>334</v>
      </c>
      <c r="AF2217" s="56" t="s">
        <v>292</v>
      </c>
      <c r="AG2217" s="56">
        <v>2019</v>
      </c>
      <c r="AH2217" s="56" t="s">
        <v>80</v>
      </c>
      <c r="AI2217" s="56" t="s">
        <v>348</v>
      </c>
      <c r="AJ2217" s="56">
        <v>680</v>
      </c>
      <c r="AM2217" s="56">
        <v>42888</v>
      </c>
      <c r="AN2217" s="56" t="s">
        <v>987</v>
      </c>
      <c r="AO2217" s="1">
        <v>41948</v>
      </c>
      <c r="AP2217" s="56" t="s">
        <v>391</v>
      </c>
      <c r="AQ2217" s="56">
        <v>77904</v>
      </c>
      <c r="AR2217" s="56">
        <v>0</v>
      </c>
      <c r="AS2217" s="56" t="s">
        <v>346</v>
      </c>
      <c r="BB2217" s="56" t="s">
        <v>339</v>
      </c>
      <c r="BC2217" s="56" t="s">
        <v>263</v>
      </c>
      <c r="BD2217" s="56" t="s">
        <v>349</v>
      </c>
      <c r="BE2217" s="56" t="s">
        <v>347</v>
      </c>
      <c r="BF2217" s="56" t="s">
        <v>334</v>
      </c>
      <c r="BG2217" s="56" t="s">
        <v>673</v>
      </c>
      <c r="BH2217" s="56">
        <v>0</v>
      </c>
      <c r="BI2217" s="56">
        <v>0</v>
      </c>
      <c r="BJ2217" s="56">
        <v>1</v>
      </c>
    </row>
    <row r="2218" spans="1:62" hidden="1" x14ac:dyDescent="0.3">
      <c r="A2218" s="56">
        <v>49225867</v>
      </c>
      <c r="B2218" s="86">
        <v>599800</v>
      </c>
      <c r="C2218" s="1">
        <v>42893</v>
      </c>
      <c r="D2218" s="56" t="s">
        <v>668</v>
      </c>
      <c r="E2218" s="56" t="s">
        <v>669</v>
      </c>
      <c r="F2218" s="56" t="s">
        <v>334</v>
      </c>
      <c r="G2218" s="56" t="s">
        <v>335</v>
      </c>
      <c r="H2218" s="56" t="s">
        <v>336</v>
      </c>
      <c r="I2218" s="56" t="s">
        <v>670</v>
      </c>
      <c r="K2218" s="56" t="s">
        <v>337</v>
      </c>
      <c r="L2218" s="56" t="s">
        <v>671</v>
      </c>
      <c r="M2218" s="56" t="s">
        <v>1046</v>
      </c>
      <c r="N2218" s="56" t="s">
        <v>1043</v>
      </c>
      <c r="O2218" s="56" t="s">
        <v>546</v>
      </c>
      <c r="P2218" s="1" t="s">
        <v>110</v>
      </c>
      <c r="Q2218" s="56" t="s">
        <v>672</v>
      </c>
      <c r="R2218" s="56" t="s">
        <v>339</v>
      </c>
      <c r="S2218" s="56">
        <v>206746</v>
      </c>
      <c r="T2218" s="1" t="s">
        <v>678</v>
      </c>
      <c r="U2218" s="56">
        <v>42005</v>
      </c>
      <c r="V2218" s="56">
        <v>43465</v>
      </c>
      <c r="W2218" s="56">
        <v>42125</v>
      </c>
      <c r="X2218" s="56">
        <v>43465</v>
      </c>
      <c r="Y2218" s="56" t="s">
        <v>340</v>
      </c>
      <c r="AA2218" s="56" t="s">
        <v>347</v>
      </c>
      <c r="AB2218" s="56" t="s">
        <v>343</v>
      </c>
      <c r="AC2218" s="56" t="s">
        <v>347</v>
      </c>
      <c r="AD2218" s="56" t="s">
        <v>342</v>
      </c>
      <c r="AE2218" s="56" t="s">
        <v>334</v>
      </c>
      <c r="AF2218" s="56" t="s">
        <v>292</v>
      </c>
      <c r="AG2218" s="56">
        <v>2016</v>
      </c>
      <c r="AH2218" s="56" t="s">
        <v>80</v>
      </c>
      <c r="AI2218" s="56" t="s">
        <v>348</v>
      </c>
      <c r="AJ2218" s="56">
        <v>22</v>
      </c>
      <c r="AM2218" s="56">
        <v>42888</v>
      </c>
      <c r="AN2218" s="56" t="s">
        <v>987</v>
      </c>
      <c r="AO2218" s="1">
        <v>41948</v>
      </c>
      <c r="AP2218" s="56" t="s">
        <v>391</v>
      </c>
      <c r="AQ2218" s="56">
        <v>77905</v>
      </c>
      <c r="AR2218" s="56">
        <v>0</v>
      </c>
      <c r="AS2218" s="56" t="s">
        <v>346</v>
      </c>
      <c r="BB2218" s="56" t="s">
        <v>339</v>
      </c>
      <c r="BC2218" s="56" t="s">
        <v>263</v>
      </c>
      <c r="BD2218" s="56" t="s">
        <v>349</v>
      </c>
      <c r="BE2218" s="56" t="s">
        <v>347</v>
      </c>
      <c r="BF2218" s="56" t="s">
        <v>334</v>
      </c>
      <c r="BG2218" s="56" t="s">
        <v>673</v>
      </c>
      <c r="BH2218" s="56">
        <v>0</v>
      </c>
      <c r="BI2218" s="56">
        <v>0</v>
      </c>
      <c r="BJ2218" s="56">
        <v>1</v>
      </c>
    </row>
    <row r="2219" spans="1:62" hidden="1" x14ac:dyDescent="0.3">
      <c r="A2219" s="56">
        <v>49225897</v>
      </c>
      <c r="B2219" s="86">
        <v>599800</v>
      </c>
      <c r="C2219" s="1">
        <v>42893</v>
      </c>
      <c r="D2219" s="56" t="s">
        <v>668</v>
      </c>
      <c r="E2219" s="56" t="s">
        <v>669</v>
      </c>
      <c r="F2219" s="56" t="s">
        <v>334</v>
      </c>
      <c r="G2219" s="56" t="s">
        <v>335</v>
      </c>
      <c r="H2219" s="56" t="s">
        <v>336</v>
      </c>
      <c r="I2219" s="56" t="s">
        <v>670</v>
      </c>
      <c r="K2219" s="56" t="s">
        <v>337</v>
      </c>
      <c r="L2219" s="56" t="s">
        <v>671</v>
      </c>
      <c r="M2219" s="56" t="s">
        <v>1046</v>
      </c>
      <c r="N2219" s="56" t="s">
        <v>1043</v>
      </c>
      <c r="O2219" s="56" t="s">
        <v>546</v>
      </c>
      <c r="P2219" s="1" t="s">
        <v>110</v>
      </c>
      <c r="Q2219" s="56" t="s">
        <v>672</v>
      </c>
      <c r="R2219" s="56" t="s">
        <v>339</v>
      </c>
      <c r="S2219" s="56">
        <v>209354</v>
      </c>
      <c r="T2219" s="1" t="s">
        <v>687</v>
      </c>
      <c r="U2219" s="56">
        <v>42005</v>
      </c>
      <c r="V2219" s="56">
        <v>43465</v>
      </c>
      <c r="W2219" s="56">
        <v>42125</v>
      </c>
      <c r="X2219" s="56">
        <v>43465</v>
      </c>
      <c r="Y2219" s="56" t="s">
        <v>340</v>
      </c>
      <c r="AA2219" s="56" t="s">
        <v>347</v>
      </c>
      <c r="AB2219" s="56" t="s">
        <v>343</v>
      </c>
      <c r="AC2219" s="56" t="s">
        <v>342</v>
      </c>
      <c r="AD2219" s="56" t="s">
        <v>342</v>
      </c>
      <c r="AE2219" s="56" t="s">
        <v>334</v>
      </c>
      <c r="AF2219" s="56" t="s">
        <v>292</v>
      </c>
      <c r="AG2219" s="56">
        <v>2019</v>
      </c>
      <c r="AH2219" s="56" t="s">
        <v>80</v>
      </c>
      <c r="AI2219" s="56" t="s">
        <v>348</v>
      </c>
      <c r="AJ2219" s="56">
        <v>3901</v>
      </c>
      <c r="AM2219" s="56">
        <v>42888</v>
      </c>
      <c r="AN2219" s="56" t="s">
        <v>987</v>
      </c>
      <c r="AO2219" s="1">
        <v>41971</v>
      </c>
      <c r="AP2219" s="56" t="s">
        <v>391</v>
      </c>
      <c r="AQ2219" s="56">
        <v>78181</v>
      </c>
      <c r="AR2219" s="56">
        <v>0</v>
      </c>
      <c r="AS2219" s="56" t="s">
        <v>346</v>
      </c>
      <c r="BB2219" s="56" t="s">
        <v>339</v>
      </c>
      <c r="BC2219" s="56" t="s">
        <v>263</v>
      </c>
      <c r="BD2219" s="56" t="s">
        <v>349</v>
      </c>
      <c r="BE2219" s="56" t="s">
        <v>347</v>
      </c>
      <c r="BF2219" s="56" t="s">
        <v>334</v>
      </c>
      <c r="BG2219" s="56" t="s">
        <v>673</v>
      </c>
      <c r="BH2219" s="56">
        <v>0</v>
      </c>
      <c r="BI2219" s="56">
        <v>0</v>
      </c>
      <c r="BJ2219" s="56">
        <v>1</v>
      </c>
    </row>
    <row r="2220" spans="1:62" hidden="1" x14ac:dyDescent="0.3">
      <c r="A2220" s="56">
        <v>49225877</v>
      </c>
      <c r="B2220" s="86">
        <v>599800</v>
      </c>
      <c r="C2220" s="1">
        <v>42893</v>
      </c>
      <c r="D2220" s="56" t="s">
        <v>668</v>
      </c>
      <c r="E2220" s="56" t="s">
        <v>669</v>
      </c>
      <c r="F2220" s="56" t="s">
        <v>334</v>
      </c>
      <c r="G2220" s="56" t="s">
        <v>335</v>
      </c>
      <c r="H2220" s="56" t="s">
        <v>336</v>
      </c>
      <c r="I2220" s="56" t="s">
        <v>670</v>
      </c>
      <c r="K2220" s="56" t="s">
        <v>337</v>
      </c>
      <c r="L2220" s="56" t="s">
        <v>671</v>
      </c>
      <c r="M2220" s="56" t="s">
        <v>1046</v>
      </c>
      <c r="N2220" s="56" t="s">
        <v>1043</v>
      </c>
      <c r="O2220" s="56" t="s">
        <v>546</v>
      </c>
      <c r="P2220" s="1" t="s">
        <v>110</v>
      </c>
      <c r="Q2220" s="56" t="s">
        <v>672</v>
      </c>
      <c r="R2220" s="56" t="s">
        <v>339</v>
      </c>
      <c r="S2220" s="56">
        <v>209352</v>
      </c>
      <c r="T2220" s="1" t="s">
        <v>111</v>
      </c>
      <c r="U2220" s="56">
        <v>42005</v>
      </c>
      <c r="V2220" s="56">
        <v>43465</v>
      </c>
      <c r="W2220" s="56">
        <v>42005</v>
      </c>
      <c r="X2220" s="56">
        <v>43465</v>
      </c>
      <c r="Y2220" s="56" t="s">
        <v>340</v>
      </c>
      <c r="Z2220" s="56" t="s">
        <v>341</v>
      </c>
      <c r="AA2220" s="56" t="s">
        <v>342</v>
      </c>
      <c r="AB2220" s="56" t="s">
        <v>343</v>
      </c>
      <c r="AC2220" s="56" t="s">
        <v>342</v>
      </c>
      <c r="AD2220" s="56" t="s">
        <v>347</v>
      </c>
      <c r="AE2220" s="56" t="s">
        <v>334</v>
      </c>
      <c r="AF2220" s="56" t="s">
        <v>292</v>
      </c>
      <c r="AG2220" s="56">
        <v>2017</v>
      </c>
      <c r="AH2220" s="56" t="s">
        <v>80</v>
      </c>
      <c r="AI2220" s="56" t="s">
        <v>348</v>
      </c>
      <c r="AJ2220" s="56">
        <v>0</v>
      </c>
      <c r="AM2220" s="56">
        <v>42223</v>
      </c>
      <c r="AN2220" s="56" t="s">
        <v>391</v>
      </c>
      <c r="AO2220" s="1">
        <v>41971</v>
      </c>
      <c r="AP2220" s="56" t="s">
        <v>391</v>
      </c>
      <c r="AQ2220" s="56">
        <v>257</v>
      </c>
      <c r="AR2220" s="56">
        <v>0</v>
      </c>
      <c r="AS2220" s="56" t="s">
        <v>346</v>
      </c>
      <c r="BB2220" s="56" t="s">
        <v>339</v>
      </c>
      <c r="BC2220" s="56" t="s">
        <v>263</v>
      </c>
      <c r="BD2220" s="56" t="s">
        <v>349</v>
      </c>
      <c r="BE2220" s="56" t="s">
        <v>347</v>
      </c>
      <c r="BF2220" s="56" t="s">
        <v>334</v>
      </c>
      <c r="BG2220" s="56" t="s">
        <v>673</v>
      </c>
      <c r="BH2220" s="56">
        <v>0</v>
      </c>
      <c r="BI2220" s="56">
        <v>0</v>
      </c>
      <c r="BJ2220" s="56">
        <v>1</v>
      </c>
    </row>
    <row r="2221" spans="1:62" hidden="1" x14ac:dyDescent="0.3">
      <c r="A2221" s="56">
        <v>49225858</v>
      </c>
      <c r="B2221" s="86">
        <v>599800</v>
      </c>
      <c r="C2221" s="1">
        <v>42893</v>
      </c>
      <c r="D2221" s="56" t="s">
        <v>668</v>
      </c>
      <c r="E2221" s="56" t="s">
        <v>669</v>
      </c>
      <c r="F2221" s="56" t="s">
        <v>334</v>
      </c>
      <c r="G2221" s="56" t="s">
        <v>335</v>
      </c>
      <c r="H2221" s="56" t="s">
        <v>336</v>
      </c>
      <c r="I2221" s="56" t="s">
        <v>670</v>
      </c>
      <c r="K2221" s="56" t="s">
        <v>337</v>
      </c>
      <c r="L2221" s="56" t="s">
        <v>671</v>
      </c>
      <c r="M2221" s="56" t="s">
        <v>1046</v>
      </c>
      <c r="N2221" s="56" t="s">
        <v>1043</v>
      </c>
      <c r="O2221" s="56" t="s">
        <v>546</v>
      </c>
      <c r="P2221" s="1" t="s">
        <v>110</v>
      </c>
      <c r="Q2221" s="56" t="s">
        <v>672</v>
      </c>
      <c r="R2221" s="56" t="s">
        <v>339</v>
      </c>
      <c r="S2221" s="56">
        <v>209353</v>
      </c>
      <c r="T2221" s="1" t="s">
        <v>262</v>
      </c>
      <c r="U2221" s="56">
        <v>42005</v>
      </c>
      <c r="V2221" s="56">
        <v>43465</v>
      </c>
      <c r="W2221" s="56">
        <v>42125</v>
      </c>
      <c r="X2221" s="56">
        <v>43465</v>
      </c>
      <c r="Y2221" s="56" t="s">
        <v>356</v>
      </c>
      <c r="Z2221" s="56" t="s">
        <v>341</v>
      </c>
      <c r="AA2221" s="56" t="s">
        <v>342</v>
      </c>
      <c r="AB2221" s="56" t="s">
        <v>343</v>
      </c>
      <c r="AC2221" s="56" t="s">
        <v>342</v>
      </c>
      <c r="AD2221" s="56" t="s">
        <v>342</v>
      </c>
      <c r="AE2221" s="56" t="s">
        <v>334</v>
      </c>
      <c r="AF2221" s="56" t="s">
        <v>292</v>
      </c>
      <c r="AG2221" s="56">
        <v>2019</v>
      </c>
      <c r="AH2221" s="56" t="s">
        <v>80</v>
      </c>
      <c r="AI2221" s="56" t="s">
        <v>348</v>
      </c>
      <c r="AJ2221" s="56">
        <v>30500</v>
      </c>
      <c r="AM2221" s="56">
        <v>42888</v>
      </c>
      <c r="AN2221" s="56" t="s">
        <v>987</v>
      </c>
      <c r="AO2221" s="1">
        <v>41971</v>
      </c>
      <c r="AP2221" s="56" t="s">
        <v>391</v>
      </c>
      <c r="AQ2221" s="56">
        <v>75692</v>
      </c>
      <c r="AR2221" s="56">
        <v>0</v>
      </c>
      <c r="AS2221" s="56" t="s">
        <v>346</v>
      </c>
      <c r="BB2221" s="56" t="s">
        <v>339</v>
      </c>
      <c r="BC2221" s="56" t="s">
        <v>263</v>
      </c>
      <c r="BD2221" s="56" t="s">
        <v>349</v>
      </c>
      <c r="BE2221" s="56" t="s">
        <v>347</v>
      </c>
      <c r="BF2221" s="56" t="s">
        <v>334</v>
      </c>
      <c r="BG2221" s="56" t="s">
        <v>673</v>
      </c>
      <c r="BH2221" s="56">
        <v>0</v>
      </c>
      <c r="BI2221" s="56">
        <v>0</v>
      </c>
      <c r="BJ2221" s="56">
        <v>1</v>
      </c>
    </row>
    <row r="2222" spans="1:62" hidden="1" x14ac:dyDescent="0.3">
      <c r="A2222" s="56">
        <v>49225896</v>
      </c>
      <c r="B2222" s="86">
        <v>599800</v>
      </c>
      <c r="C2222" s="1">
        <v>42893</v>
      </c>
      <c r="D2222" s="56" t="s">
        <v>668</v>
      </c>
      <c r="E2222" s="56" t="s">
        <v>669</v>
      </c>
      <c r="F2222" s="56" t="s">
        <v>334</v>
      </c>
      <c r="G2222" s="56" t="s">
        <v>335</v>
      </c>
      <c r="H2222" s="56" t="s">
        <v>336</v>
      </c>
      <c r="I2222" s="56" t="s">
        <v>670</v>
      </c>
      <c r="K2222" s="56" t="s">
        <v>337</v>
      </c>
      <c r="L2222" s="56" t="s">
        <v>671</v>
      </c>
      <c r="M2222" s="56" t="s">
        <v>1046</v>
      </c>
      <c r="N2222" s="56" t="s">
        <v>1043</v>
      </c>
      <c r="O2222" s="56" t="s">
        <v>546</v>
      </c>
      <c r="P2222" s="1" t="s">
        <v>110</v>
      </c>
      <c r="Q2222" s="56" t="s">
        <v>672</v>
      </c>
      <c r="R2222" s="56" t="s">
        <v>339</v>
      </c>
      <c r="S2222" s="56">
        <v>209354</v>
      </c>
      <c r="T2222" s="1" t="s">
        <v>687</v>
      </c>
      <c r="U2222" s="56">
        <v>42005</v>
      </c>
      <c r="V2222" s="56">
        <v>43465</v>
      </c>
      <c r="W2222" s="56">
        <v>42125</v>
      </c>
      <c r="X2222" s="56">
        <v>43465</v>
      </c>
      <c r="Y2222" s="56" t="s">
        <v>340</v>
      </c>
      <c r="AA2222" s="56" t="s">
        <v>347</v>
      </c>
      <c r="AB2222" s="56" t="s">
        <v>343</v>
      </c>
      <c r="AC2222" s="56" t="s">
        <v>342</v>
      </c>
      <c r="AD2222" s="56" t="s">
        <v>342</v>
      </c>
      <c r="AE2222" s="56" t="s">
        <v>334</v>
      </c>
      <c r="AF2222" s="56" t="s">
        <v>292</v>
      </c>
      <c r="AG2222" s="56">
        <v>2018</v>
      </c>
      <c r="AH2222" s="56" t="s">
        <v>80</v>
      </c>
      <c r="AI2222" s="56" t="s">
        <v>348</v>
      </c>
      <c r="AJ2222" s="56">
        <v>2589</v>
      </c>
      <c r="AM2222" s="56">
        <v>42888</v>
      </c>
      <c r="AN2222" s="56" t="s">
        <v>987</v>
      </c>
      <c r="AO2222" s="1">
        <v>41971</v>
      </c>
      <c r="AP2222" s="56" t="s">
        <v>391</v>
      </c>
      <c r="AQ2222" s="56">
        <v>78181</v>
      </c>
      <c r="AR2222" s="56">
        <v>0</v>
      </c>
      <c r="AS2222" s="56" t="s">
        <v>346</v>
      </c>
      <c r="BB2222" s="56" t="s">
        <v>339</v>
      </c>
      <c r="BC2222" s="56" t="s">
        <v>263</v>
      </c>
      <c r="BD2222" s="56" t="s">
        <v>349</v>
      </c>
      <c r="BE2222" s="56" t="s">
        <v>347</v>
      </c>
      <c r="BF2222" s="56" t="s">
        <v>334</v>
      </c>
      <c r="BG2222" s="56" t="s">
        <v>673</v>
      </c>
      <c r="BH2222" s="56">
        <v>0</v>
      </c>
      <c r="BI2222" s="56">
        <v>0</v>
      </c>
      <c r="BJ2222" s="56">
        <v>1</v>
      </c>
    </row>
    <row r="2223" spans="1:62" hidden="1" x14ac:dyDescent="0.3">
      <c r="A2223" s="56">
        <v>49225883</v>
      </c>
      <c r="B2223" s="86">
        <v>599800</v>
      </c>
      <c r="C2223" s="1">
        <v>42893</v>
      </c>
      <c r="D2223" s="56" t="s">
        <v>668</v>
      </c>
      <c r="E2223" s="56" t="s">
        <v>669</v>
      </c>
      <c r="F2223" s="56" t="s">
        <v>334</v>
      </c>
      <c r="G2223" s="56" t="s">
        <v>335</v>
      </c>
      <c r="H2223" s="56" t="s">
        <v>336</v>
      </c>
      <c r="I2223" s="56" t="s">
        <v>670</v>
      </c>
      <c r="K2223" s="56" t="s">
        <v>337</v>
      </c>
      <c r="L2223" s="56" t="s">
        <v>671</v>
      </c>
      <c r="M2223" s="56" t="s">
        <v>1046</v>
      </c>
      <c r="N2223" s="56" t="s">
        <v>1043</v>
      </c>
      <c r="O2223" s="56" t="s">
        <v>546</v>
      </c>
      <c r="P2223" s="1" t="s">
        <v>110</v>
      </c>
      <c r="Q2223" s="56" t="s">
        <v>672</v>
      </c>
      <c r="R2223" s="56" t="s">
        <v>339</v>
      </c>
      <c r="S2223" s="56">
        <v>206741</v>
      </c>
      <c r="T2223" s="1" t="s">
        <v>253</v>
      </c>
      <c r="U2223" s="56">
        <v>42005</v>
      </c>
      <c r="V2223" s="56">
        <v>43465</v>
      </c>
      <c r="W2223" s="56">
        <v>42125</v>
      </c>
      <c r="X2223" s="56">
        <v>43465</v>
      </c>
      <c r="Y2223" s="56" t="s">
        <v>340</v>
      </c>
      <c r="Z2223" s="56" t="s">
        <v>341</v>
      </c>
      <c r="AA2223" s="56" t="s">
        <v>342</v>
      </c>
      <c r="AB2223" s="56" t="s">
        <v>343</v>
      </c>
      <c r="AC2223" s="56" t="s">
        <v>342</v>
      </c>
      <c r="AD2223" s="56" t="s">
        <v>342</v>
      </c>
      <c r="AE2223" s="56" t="s">
        <v>334</v>
      </c>
      <c r="AF2223" s="56" t="s">
        <v>291</v>
      </c>
      <c r="AG2223" s="56">
        <v>2016</v>
      </c>
      <c r="AH2223" s="56" t="s">
        <v>80</v>
      </c>
      <c r="AI2223" s="56" t="s">
        <v>348</v>
      </c>
      <c r="AJ2223" s="56">
        <v>0</v>
      </c>
      <c r="AK2223" s="1">
        <v>42369</v>
      </c>
      <c r="AM2223" s="56">
        <v>42888</v>
      </c>
      <c r="AN2223" s="56" t="s">
        <v>987</v>
      </c>
      <c r="AO2223" s="1">
        <v>42388</v>
      </c>
      <c r="AP2223" s="56" t="s">
        <v>353</v>
      </c>
      <c r="AQ2223" s="56">
        <v>328</v>
      </c>
      <c r="AR2223" s="56">
        <v>0</v>
      </c>
      <c r="AS2223" s="56" t="s">
        <v>346</v>
      </c>
      <c r="BB2223" s="56" t="s">
        <v>339</v>
      </c>
      <c r="BC2223" s="56" t="s">
        <v>263</v>
      </c>
      <c r="BD2223" s="56" t="s">
        <v>349</v>
      </c>
      <c r="BE2223" s="56" t="s">
        <v>347</v>
      </c>
      <c r="BF2223" s="56" t="s">
        <v>334</v>
      </c>
      <c r="BG2223" s="56" t="s">
        <v>673</v>
      </c>
      <c r="BH2223" s="56">
        <v>0</v>
      </c>
      <c r="BI2223" s="56">
        <v>0</v>
      </c>
      <c r="BJ2223" s="56">
        <v>1</v>
      </c>
    </row>
    <row r="2224" spans="1:62" hidden="1" x14ac:dyDescent="0.3">
      <c r="A2224" s="56">
        <v>49225875</v>
      </c>
      <c r="B2224" s="86">
        <v>599800</v>
      </c>
      <c r="C2224" s="1">
        <v>42893</v>
      </c>
      <c r="D2224" s="56" t="s">
        <v>668</v>
      </c>
      <c r="E2224" s="56" t="s">
        <v>669</v>
      </c>
      <c r="F2224" s="56" t="s">
        <v>334</v>
      </c>
      <c r="G2224" s="56" t="s">
        <v>335</v>
      </c>
      <c r="H2224" s="56" t="s">
        <v>336</v>
      </c>
      <c r="I2224" s="56" t="s">
        <v>670</v>
      </c>
      <c r="K2224" s="56" t="s">
        <v>337</v>
      </c>
      <c r="L2224" s="56" t="s">
        <v>671</v>
      </c>
      <c r="M2224" s="56" t="s">
        <v>1046</v>
      </c>
      <c r="N2224" s="56" t="s">
        <v>1043</v>
      </c>
      <c r="O2224" s="56" t="s">
        <v>546</v>
      </c>
      <c r="P2224" s="1" t="s">
        <v>110</v>
      </c>
      <c r="Q2224" s="56" t="s">
        <v>672</v>
      </c>
      <c r="R2224" s="56" t="s">
        <v>339</v>
      </c>
      <c r="S2224" s="56">
        <v>209352</v>
      </c>
      <c r="T2224" s="1" t="s">
        <v>111</v>
      </c>
      <c r="U2224" s="56">
        <v>42005</v>
      </c>
      <c r="V2224" s="56">
        <v>43465</v>
      </c>
      <c r="W2224" s="56">
        <v>42005</v>
      </c>
      <c r="X2224" s="56">
        <v>43465</v>
      </c>
      <c r="Y2224" s="56" t="s">
        <v>340</v>
      </c>
      <c r="Z2224" s="56" t="s">
        <v>341</v>
      </c>
      <c r="AA2224" s="56" t="s">
        <v>342</v>
      </c>
      <c r="AB2224" s="56" t="s">
        <v>343</v>
      </c>
      <c r="AC2224" s="56" t="s">
        <v>342</v>
      </c>
      <c r="AD2224" s="56" t="s">
        <v>347</v>
      </c>
      <c r="AE2224" s="56" t="s">
        <v>334</v>
      </c>
      <c r="AF2224" s="56" t="s">
        <v>292</v>
      </c>
      <c r="AG2224" s="56">
        <v>2016</v>
      </c>
      <c r="AH2224" s="56" t="s">
        <v>80</v>
      </c>
      <c r="AI2224" s="56" t="s">
        <v>344</v>
      </c>
      <c r="AJ2224" s="56">
        <v>0</v>
      </c>
      <c r="AM2224" s="56">
        <v>42223</v>
      </c>
      <c r="AN2224" s="56" t="s">
        <v>391</v>
      </c>
      <c r="AO2224" s="1">
        <v>42629</v>
      </c>
      <c r="AP2224" s="56" t="s">
        <v>391</v>
      </c>
      <c r="AQ2224" s="56">
        <v>257</v>
      </c>
      <c r="AR2224" s="56">
        <v>0</v>
      </c>
      <c r="AS2224" s="56" t="s">
        <v>346</v>
      </c>
      <c r="BB2224" s="56" t="s">
        <v>339</v>
      </c>
      <c r="BC2224" s="56" t="s">
        <v>263</v>
      </c>
      <c r="BD2224" s="56" t="s">
        <v>349</v>
      </c>
      <c r="BE2224" s="56" t="s">
        <v>347</v>
      </c>
      <c r="BF2224" s="56" t="s">
        <v>334</v>
      </c>
      <c r="BG2224" s="56" t="s">
        <v>673</v>
      </c>
      <c r="BH2224" s="56">
        <v>0</v>
      </c>
      <c r="BI2224" s="56">
        <v>0</v>
      </c>
      <c r="BJ2224" s="56">
        <v>1</v>
      </c>
    </row>
    <row r="2225" spans="1:62" hidden="1" x14ac:dyDescent="0.3">
      <c r="A2225" s="56">
        <v>49225873</v>
      </c>
      <c r="B2225" s="86">
        <v>599800</v>
      </c>
      <c r="C2225" s="1">
        <v>42893</v>
      </c>
      <c r="D2225" s="56" t="s">
        <v>668</v>
      </c>
      <c r="E2225" s="56" t="s">
        <v>669</v>
      </c>
      <c r="F2225" s="56" t="s">
        <v>334</v>
      </c>
      <c r="G2225" s="56" t="s">
        <v>335</v>
      </c>
      <c r="H2225" s="56" t="s">
        <v>336</v>
      </c>
      <c r="I2225" s="56" t="s">
        <v>670</v>
      </c>
      <c r="K2225" s="56" t="s">
        <v>337</v>
      </c>
      <c r="L2225" s="56" t="s">
        <v>671</v>
      </c>
      <c r="M2225" s="56" t="s">
        <v>1046</v>
      </c>
      <c r="N2225" s="56" t="s">
        <v>1043</v>
      </c>
      <c r="O2225" s="56" t="s">
        <v>546</v>
      </c>
      <c r="P2225" s="1" t="s">
        <v>110</v>
      </c>
      <c r="Q2225" s="56" t="s">
        <v>672</v>
      </c>
      <c r="R2225" s="56" t="s">
        <v>339</v>
      </c>
      <c r="S2225" s="56">
        <v>209352</v>
      </c>
      <c r="T2225" s="1" t="s">
        <v>111</v>
      </c>
      <c r="U2225" s="56">
        <v>42005</v>
      </c>
      <c r="V2225" s="56">
        <v>43465</v>
      </c>
      <c r="W2225" s="56">
        <v>42005</v>
      </c>
      <c r="X2225" s="56">
        <v>43465</v>
      </c>
      <c r="Y2225" s="56" t="s">
        <v>340</v>
      </c>
      <c r="Z2225" s="56" t="s">
        <v>341</v>
      </c>
      <c r="AA2225" s="56" t="s">
        <v>342</v>
      </c>
      <c r="AB2225" s="56" t="s">
        <v>343</v>
      </c>
      <c r="AC2225" s="56" t="s">
        <v>342</v>
      </c>
      <c r="AD2225" s="56" t="s">
        <v>347</v>
      </c>
      <c r="AE2225" s="56" t="s">
        <v>334</v>
      </c>
      <c r="AF2225" s="56" t="s">
        <v>292</v>
      </c>
      <c r="AG2225" s="56">
        <v>2015</v>
      </c>
      <c r="AH2225" s="56" t="s">
        <v>80</v>
      </c>
      <c r="AI2225" s="56" t="s">
        <v>344</v>
      </c>
      <c r="AJ2225" s="56">
        <v>1</v>
      </c>
      <c r="AM2225" s="56">
        <v>42223</v>
      </c>
      <c r="AN2225" s="56" t="s">
        <v>391</v>
      </c>
      <c r="AO2225" s="1">
        <v>41971</v>
      </c>
      <c r="AP2225" s="56" t="s">
        <v>391</v>
      </c>
      <c r="AQ2225" s="56">
        <v>257</v>
      </c>
      <c r="AR2225" s="56">
        <v>0</v>
      </c>
      <c r="AS2225" s="56" t="s">
        <v>346</v>
      </c>
      <c r="BB2225" s="56" t="s">
        <v>339</v>
      </c>
      <c r="BC2225" s="56" t="s">
        <v>263</v>
      </c>
      <c r="BD2225" s="56" t="s">
        <v>349</v>
      </c>
      <c r="BE2225" s="56" t="s">
        <v>347</v>
      </c>
      <c r="BF2225" s="56" t="s">
        <v>334</v>
      </c>
      <c r="BG2225" s="56" t="s">
        <v>673</v>
      </c>
      <c r="BH2225" s="56">
        <v>0</v>
      </c>
      <c r="BI2225" s="56">
        <v>0</v>
      </c>
      <c r="BJ2225" s="56">
        <v>1</v>
      </c>
    </row>
    <row r="2226" spans="1:62" hidden="1" x14ac:dyDescent="0.3">
      <c r="A2226" s="56">
        <v>49225874</v>
      </c>
      <c r="B2226" s="86">
        <v>599800</v>
      </c>
      <c r="C2226" s="1">
        <v>42893</v>
      </c>
      <c r="D2226" s="56" t="s">
        <v>668</v>
      </c>
      <c r="E2226" s="56" t="s">
        <v>669</v>
      </c>
      <c r="F2226" s="56" t="s">
        <v>334</v>
      </c>
      <c r="G2226" s="56" t="s">
        <v>335</v>
      </c>
      <c r="H2226" s="56" t="s">
        <v>336</v>
      </c>
      <c r="I2226" s="56" t="s">
        <v>670</v>
      </c>
      <c r="K2226" s="56" t="s">
        <v>337</v>
      </c>
      <c r="L2226" s="56" t="s">
        <v>671</v>
      </c>
      <c r="M2226" s="56" t="s">
        <v>1046</v>
      </c>
      <c r="N2226" s="56" t="s">
        <v>1043</v>
      </c>
      <c r="O2226" s="56" t="s">
        <v>546</v>
      </c>
      <c r="P2226" s="1" t="s">
        <v>110</v>
      </c>
      <c r="Q2226" s="56" t="s">
        <v>672</v>
      </c>
      <c r="R2226" s="56" t="s">
        <v>339</v>
      </c>
      <c r="S2226" s="56">
        <v>209352</v>
      </c>
      <c r="T2226" s="1" t="s">
        <v>111</v>
      </c>
      <c r="U2226" s="56">
        <v>42005</v>
      </c>
      <c r="V2226" s="56">
        <v>43465</v>
      </c>
      <c r="W2226" s="56">
        <v>42005</v>
      </c>
      <c r="X2226" s="56">
        <v>43465</v>
      </c>
      <c r="Y2226" s="56" t="s">
        <v>340</v>
      </c>
      <c r="Z2226" s="56" t="s">
        <v>341</v>
      </c>
      <c r="AA2226" s="56" t="s">
        <v>342</v>
      </c>
      <c r="AB2226" s="56" t="s">
        <v>343</v>
      </c>
      <c r="AC2226" s="56" t="s">
        <v>342</v>
      </c>
      <c r="AD2226" s="56" t="s">
        <v>347</v>
      </c>
      <c r="AE2226" s="56" t="s">
        <v>334</v>
      </c>
      <c r="AF2226" s="56" t="s">
        <v>292</v>
      </c>
      <c r="AG2226" s="56">
        <v>2016</v>
      </c>
      <c r="AH2226" s="56" t="s">
        <v>80</v>
      </c>
      <c r="AI2226" s="56" t="s">
        <v>348</v>
      </c>
      <c r="AJ2226" s="56">
        <v>0</v>
      </c>
      <c r="AM2226" s="56">
        <v>42223</v>
      </c>
      <c r="AN2226" s="56" t="s">
        <v>391</v>
      </c>
      <c r="AO2226" s="1">
        <v>41971</v>
      </c>
      <c r="AP2226" s="56" t="s">
        <v>391</v>
      </c>
      <c r="AQ2226" s="56">
        <v>257</v>
      </c>
      <c r="AR2226" s="56">
        <v>0</v>
      </c>
      <c r="AS2226" s="56" t="s">
        <v>346</v>
      </c>
      <c r="BB2226" s="56" t="s">
        <v>339</v>
      </c>
      <c r="BC2226" s="56" t="s">
        <v>263</v>
      </c>
      <c r="BD2226" s="56" t="s">
        <v>349</v>
      </c>
      <c r="BE2226" s="56" t="s">
        <v>347</v>
      </c>
      <c r="BF2226" s="56" t="s">
        <v>334</v>
      </c>
      <c r="BG2226" s="56" t="s">
        <v>673</v>
      </c>
      <c r="BH2226" s="56">
        <v>0</v>
      </c>
      <c r="BI2226" s="56">
        <v>0</v>
      </c>
      <c r="BJ2226" s="56">
        <v>1</v>
      </c>
    </row>
    <row r="2227" spans="1:62" hidden="1" x14ac:dyDescent="0.3">
      <c r="A2227" s="56">
        <v>49225878</v>
      </c>
      <c r="B2227" s="86">
        <v>599800</v>
      </c>
      <c r="C2227" s="1">
        <v>42893</v>
      </c>
      <c r="D2227" s="56" t="s">
        <v>668</v>
      </c>
      <c r="E2227" s="56" t="s">
        <v>669</v>
      </c>
      <c r="F2227" s="56" t="s">
        <v>334</v>
      </c>
      <c r="G2227" s="56" t="s">
        <v>335</v>
      </c>
      <c r="H2227" s="56" t="s">
        <v>336</v>
      </c>
      <c r="I2227" s="56" t="s">
        <v>670</v>
      </c>
      <c r="K2227" s="56" t="s">
        <v>337</v>
      </c>
      <c r="L2227" s="56" t="s">
        <v>671</v>
      </c>
      <c r="M2227" s="56" t="s">
        <v>1046</v>
      </c>
      <c r="N2227" s="56" t="s">
        <v>1043</v>
      </c>
      <c r="O2227" s="56" t="s">
        <v>546</v>
      </c>
      <c r="P2227" s="1" t="s">
        <v>110</v>
      </c>
      <c r="Q2227" s="56" t="s">
        <v>672</v>
      </c>
      <c r="R2227" s="56" t="s">
        <v>339</v>
      </c>
      <c r="S2227" s="56">
        <v>209352</v>
      </c>
      <c r="T2227" s="1" t="s">
        <v>111</v>
      </c>
      <c r="U2227" s="56">
        <v>42005</v>
      </c>
      <c r="V2227" s="56">
        <v>43465</v>
      </c>
      <c r="W2227" s="56">
        <v>42005</v>
      </c>
      <c r="X2227" s="56">
        <v>43465</v>
      </c>
      <c r="Y2227" s="56" t="s">
        <v>340</v>
      </c>
      <c r="Z2227" s="56" t="s">
        <v>341</v>
      </c>
      <c r="AA2227" s="56" t="s">
        <v>342</v>
      </c>
      <c r="AB2227" s="56" t="s">
        <v>343</v>
      </c>
      <c r="AC2227" s="56" t="s">
        <v>342</v>
      </c>
      <c r="AD2227" s="56" t="s">
        <v>347</v>
      </c>
      <c r="AE2227" s="56" t="s">
        <v>334</v>
      </c>
      <c r="AF2227" s="56" t="s">
        <v>292</v>
      </c>
      <c r="AG2227" s="56">
        <v>2017</v>
      </c>
      <c r="AH2227" s="56" t="s">
        <v>80</v>
      </c>
      <c r="AI2227" s="56" t="s">
        <v>344</v>
      </c>
      <c r="AJ2227" s="56">
        <v>0</v>
      </c>
      <c r="AM2227" s="56">
        <v>42223</v>
      </c>
      <c r="AN2227" s="56" t="s">
        <v>391</v>
      </c>
      <c r="AO2227" s="1">
        <v>41971</v>
      </c>
      <c r="AP2227" s="56" t="s">
        <v>391</v>
      </c>
      <c r="AQ2227" s="56">
        <v>257</v>
      </c>
      <c r="AR2227" s="56">
        <v>0</v>
      </c>
      <c r="AS2227" s="56" t="s">
        <v>346</v>
      </c>
      <c r="BB2227" s="56" t="s">
        <v>339</v>
      </c>
      <c r="BC2227" s="56" t="s">
        <v>263</v>
      </c>
      <c r="BD2227" s="56" t="s">
        <v>349</v>
      </c>
      <c r="BE2227" s="56" t="s">
        <v>347</v>
      </c>
      <c r="BF2227" s="56" t="s">
        <v>334</v>
      </c>
      <c r="BG2227" s="56" t="s">
        <v>673</v>
      </c>
      <c r="BH2227" s="56">
        <v>0</v>
      </c>
      <c r="BI2227" s="56">
        <v>0</v>
      </c>
      <c r="BJ2227" s="56">
        <v>1</v>
      </c>
    </row>
    <row r="2228" spans="1:62" hidden="1" x14ac:dyDescent="0.3">
      <c r="A2228" s="56">
        <v>49225882</v>
      </c>
      <c r="B2228" s="86">
        <v>599800</v>
      </c>
      <c r="C2228" s="1">
        <v>42893</v>
      </c>
      <c r="D2228" s="56" t="s">
        <v>668</v>
      </c>
      <c r="E2228" s="56" t="s">
        <v>669</v>
      </c>
      <c r="F2228" s="56" t="s">
        <v>334</v>
      </c>
      <c r="G2228" s="56" t="s">
        <v>335</v>
      </c>
      <c r="H2228" s="56" t="s">
        <v>336</v>
      </c>
      <c r="I2228" s="56" t="s">
        <v>670</v>
      </c>
      <c r="K2228" s="56" t="s">
        <v>337</v>
      </c>
      <c r="L2228" s="56" t="s">
        <v>671</v>
      </c>
      <c r="M2228" s="56" t="s">
        <v>1046</v>
      </c>
      <c r="N2228" s="56" t="s">
        <v>1043</v>
      </c>
      <c r="O2228" s="56" t="s">
        <v>546</v>
      </c>
      <c r="P2228" s="1" t="s">
        <v>110</v>
      </c>
      <c r="Q2228" s="56" t="s">
        <v>672</v>
      </c>
      <c r="R2228" s="56" t="s">
        <v>339</v>
      </c>
      <c r="S2228" s="56">
        <v>206741</v>
      </c>
      <c r="T2228" s="1" t="s">
        <v>253</v>
      </c>
      <c r="U2228" s="56">
        <v>42005</v>
      </c>
      <c r="V2228" s="56">
        <v>43465</v>
      </c>
      <c r="W2228" s="56">
        <v>42125</v>
      </c>
      <c r="X2228" s="56">
        <v>43465</v>
      </c>
      <c r="Y2228" s="56" t="s">
        <v>340</v>
      </c>
      <c r="Z2228" s="56" t="s">
        <v>341</v>
      </c>
      <c r="AA2228" s="56" t="s">
        <v>342</v>
      </c>
      <c r="AB2228" s="56" t="s">
        <v>343</v>
      </c>
      <c r="AC2228" s="56" t="s">
        <v>342</v>
      </c>
      <c r="AD2228" s="56" t="s">
        <v>342</v>
      </c>
      <c r="AE2228" s="56" t="s">
        <v>334</v>
      </c>
      <c r="AF2228" s="56" t="s">
        <v>224</v>
      </c>
      <c r="AG2228" s="56">
        <v>2014</v>
      </c>
      <c r="AH2228" s="56" t="s">
        <v>80</v>
      </c>
      <c r="AI2228" s="56" t="s">
        <v>339</v>
      </c>
      <c r="AJ2228" s="56">
        <v>0</v>
      </c>
      <c r="AM2228" s="56">
        <v>42888</v>
      </c>
      <c r="AN2228" s="56" t="s">
        <v>987</v>
      </c>
      <c r="AO2228" s="1">
        <v>41948</v>
      </c>
      <c r="AP2228" s="56" t="s">
        <v>391</v>
      </c>
      <c r="AQ2228" s="56">
        <v>328</v>
      </c>
      <c r="AR2228" s="56">
        <v>0</v>
      </c>
      <c r="AS2228" s="56" t="s">
        <v>346</v>
      </c>
      <c r="BB2228" s="56" t="s">
        <v>339</v>
      </c>
      <c r="BC2228" s="56" t="s">
        <v>263</v>
      </c>
      <c r="BD2228" s="56" t="s">
        <v>349</v>
      </c>
      <c r="BE2228" s="56" t="s">
        <v>347</v>
      </c>
      <c r="BF2228" s="56" t="s">
        <v>334</v>
      </c>
      <c r="BG2228" s="56" t="s">
        <v>673</v>
      </c>
      <c r="BH2228" s="56">
        <v>0</v>
      </c>
      <c r="BI2228" s="56">
        <v>0</v>
      </c>
      <c r="BJ2228" s="56">
        <v>1</v>
      </c>
    </row>
    <row r="2229" spans="1:62" hidden="1" x14ac:dyDescent="0.3">
      <c r="A2229" s="56">
        <v>49225881</v>
      </c>
      <c r="B2229" s="86">
        <v>599800</v>
      </c>
      <c r="C2229" s="1">
        <v>42893</v>
      </c>
      <c r="D2229" s="56" t="s">
        <v>668</v>
      </c>
      <c r="E2229" s="56" t="s">
        <v>669</v>
      </c>
      <c r="F2229" s="56" t="s">
        <v>334</v>
      </c>
      <c r="G2229" s="56" t="s">
        <v>335</v>
      </c>
      <c r="H2229" s="56" t="s">
        <v>336</v>
      </c>
      <c r="I2229" s="56" t="s">
        <v>670</v>
      </c>
      <c r="K2229" s="56" t="s">
        <v>337</v>
      </c>
      <c r="L2229" s="56" t="s">
        <v>671</v>
      </c>
      <c r="M2229" s="56" t="s">
        <v>1046</v>
      </c>
      <c r="N2229" s="56" t="s">
        <v>1043</v>
      </c>
      <c r="O2229" s="56" t="s">
        <v>546</v>
      </c>
      <c r="P2229" s="1" t="s">
        <v>110</v>
      </c>
      <c r="Q2229" s="56" t="s">
        <v>672</v>
      </c>
      <c r="R2229" s="56" t="s">
        <v>339</v>
      </c>
      <c r="S2229" s="56">
        <v>209352</v>
      </c>
      <c r="T2229" s="1" t="s">
        <v>111</v>
      </c>
      <c r="U2229" s="56">
        <v>42005</v>
      </c>
      <c r="V2229" s="56">
        <v>43465</v>
      </c>
      <c r="W2229" s="56">
        <v>42005</v>
      </c>
      <c r="X2229" s="56">
        <v>43465</v>
      </c>
      <c r="Y2229" s="56" t="s">
        <v>340</v>
      </c>
      <c r="Z2229" s="56" t="s">
        <v>341</v>
      </c>
      <c r="AA2229" s="56" t="s">
        <v>342</v>
      </c>
      <c r="AB2229" s="56" t="s">
        <v>343</v>
      </c>
      <c r="AC2229" s="56" t="s">
        <v>342</v>
      </c>
      <c r="AD2229" s="56" t="s">
        <v>347</v>
      </c>
      <c r="AE2229" s="56" t="s">
        <v>334</v>
      </c>
      <c r="AF2229" s="56" t="s">
        <v>292</v>
      </c>
      <c r="AG2229" s="56">
        <v>2019</v>
      </c>
      <c r="AH2229" s="56" t="s">
        <v>80</v>
      </c>
      <c r="AI2229" s="56" t="s">
        <v>348</v>
      </c>
      <c r="AJ2229" s="56">
        <v>0</v>
      </c>
      <c r="AM2229" s="56">
        <v>42223</v>
      </c>
      <c r="AN2229" s="56" t="s">
        <v>391</v>
      </c>
      <c r="AO2229" s="1">
        <v>41971</v>
      </c>
      <c r="AP2229" s="56" t="s">
        <v>391</v>
      </c>
      <c r="AQ2229" s="56">
        <v>257</v>
      </c>
      <c r="AR2229" s="56">
        <v>0</v>
      </c>
      <c r="AS2229" s="56" t="s">
        <v>346</v>
      </c>
      <c r="BB2229" s="56" t="s">
        <v>339</v>
      </c>
      <c r="BC2229" s="56" t="s">
        <v>263</v>
      </c>
      <c r="BD2229" s="56" t="s">
        <v>349</v>
      </c>
      <c r="BE2229" s="56" t="s">
        <v>347</v>
      </c>
      <c r="BF2229" s="56" t="s">
        <v>334</v>
      </c>
      <c r="BG2229" s="56" t="s">
        <v>673</v>
      </c>
      <c r="BH2229" s="56">
        <v>0</v>
      </c>
      <c r="BI2229" s="56">
        <v>0</v>
      </c>
      <c r="BJ2229" s="56">
        <v>1</v>
      </c>
    </row>
    <row r="2230" spans="1:62" hidden="1" x14ac:dyDescent="0.3">
      <c r="A2230" s="56">
        <v>49225879</v>
      </c>
      <c r="B2230" s="86">
        <v>599800</v>
      </c>
      <c r="C2230" s="1">
        <v>42893</v>
      </c>
      <c r="D2230" s="56" t="s">
        <v>668</v>
      </c>
      <c r="E2230" s="56" t="s">
        <v>669</v>
      </c>
      <c r="F2230" s="56" t="s">
        <v>334</v>
      </c>
      <c r="G2230" s="56" t="s">
        <v>335</v>
      </c>
      <c r="H2230" s="56" t="s">
        <v>336</v>
      </c>
      <c r="I2230" s="56" t="s">
        <v>670</v>
      </c>
      <c r="K2230" s="56" t="s">
        <v>337</v>
      </c>
      <c r="L2230" s="56" t="s">
        <v>671</v>
      </c>
      <c r="M2230" s="56" t="s">
        <v>1046</v>
      </c>
      <c r="N2230" s="56" t="s">
        <v>1043</v>
      </c>
      <c r="O2230" s="56" t="s">
        <v>546</v>
      </c>
      <c r="P2230" s="1" t="s">
        <v>110</v>
      </c>
      <c r="Q2230" s="56" t="s">
        <v>672</v>
      </c>
      <c r="R2230" s="56" t="s">
        <v>339</v>
      </c>
      <c r="S2230" s="56">
        <v>209352</v>
      </c>
      <c r="T2230" s="1" t="s">
        <v>111</v>
      </c>
      <c r="U2230" s="56">
        <v>42005</v>
      </c>
      <c r="V2230" s="56">
        <v>43465</v>
      </c>
      <c r="W2230" s="56">
        <v>42005</v>
      </c>
      <c r="X2230" s="56">
        <v>43465</v>
      </c>
      <c r="Y2230" s="56" t="s">
        <v>340</v>
      </c>
      <c r="Z2230" s="56" t="s">
        <v>341</v>
      </c>
      <c r="AA2230" s="56" t="s">
        <v>342</v>
      </c>
      <c r="AB2230" s="56" t="s">
        <v>343</v>
      </c>
      <c r="AC2230" s="56" t="s">
        <v>342</v>
      </c>
      <c r="AD2230" s="56" t="s">
        <v>347</v>
      </c>
      <c r="AE2230" s="56" t="s">
        <v>334</v>
      </c>
      <c r="AF2230" s="56" t="s">
        <v>292</v>
      </c>
      <c r="AG2230" s="56">
        <v>2018</v>
      </c>
      <c r="AH2230" s="56" t="s">
        <v>80</v>
      </c>
      <c r="AI2230" s="56" t="s">
        <v>348</v>
      </c>
      <c r="AJ2230" s="56">
        <v>0</v>
      </c>
      <c r="AM2230" s="56">
        <v>42223</v>
      </c>
      <c r="AN2230" s="56" t="s">
        <v>391</v>
      </c>
      <c r="AO2230" s="1">
        <v>41971</v>
      </c>
      <c r="AP2230" s="56" t="s">
        <v>391</v>
      </c>
      <c r="AQ2230" s="56">
        <v>257</v>
      </c>
      <c r="AR2230" s="56">
        <v>0</v>
      </c>
      <c r="AS2230" s="56" t="s">
        <v>346</v>
      </c>
      <c r="BB2230" s="56" t="s">
        <v>339</v>
      </c>
      <c r="BC2230" s="56" t="s">
        <v>263</v>
      </c>
      <c r="BD2230" s="56" t="s">
        <v>349</v>
      </c>
      <c r="BE2230" s="56" t="s">
        <v>347</v>
      </c>
      <c r="BF2230" s="56" t="s">
        <v>334</v>
      </c>
      <c r="BG2230" s="56" t="s">
        <v>673</v>
      </c>
      <c r="BH2230" s="56">
        <v>0</v>
      </c>
      <c r="BI2230" s="56">
        <v>0</v>
      </c>
      <c r="BJ2230" s="56">
        <v>1</v>
      </c>
    </row>
    <row r="2231" spans="1:62" hidden="1" x14ac:dyDescent="0.3">
      <c r="A2231" s="56">
        <v>49225880</v>
      </c>
      <c r="B2231" s="86">
        <v>599800</v>
      </c>
      <c r="C2231" s="1">
        <v>42893</v>
      </c>
      <c r="D2231" s="56" t="s">
        <v>668</v>
      </c>
      <c r="E2231" s="56" t="s">
        <v>669</v>
      </c>
      <c r="F2231" s="56" t="s">
        <v>334</v>
      </c>
      <c r="G2231" s="56" t="s">
        <v>335</v>
      </c>
      <c r="H2231" s="56" t="s">
        <v>336</v>
      </c>
      <c r="I2231" s="56" t="s">
        <v>670</v>
      </c>
      <c r="K2231" s="56" t="s">
        <v>337</v>
      </c>
      <c r="L2231" s="56" t="s">
        <v>671</v>
      </c>
      <c r="M2231" s="56" t="s">
        <v>1046</v>
      </c>
      <c r="N2231" s="56" t="s">
        <v>1043</v>
      </c>
      <c r="O2231" s="56" t="s">
        <v>546</v>
      </c>
      <c r="P2231" s="1" t="s">
        <v>110</v>
      </c>
      <c r="Q2231" s="56" t="s">
        <v>672</v>
      </c>
      <c r="R2231" s="56" t="s">
        <v>339</v>
      </c>
      <c r="S2231" s="56">
        <v>209352</v>
      </c>
      <c r="T2231" s="1" t="s">
        <v>111</v>
      </c>
      <c r="U2231" s="56">
        <v>42005</v>
      </c>
      <c r="V2231" s="56">
        <v>43465</v>
      </c>
      <c r="W2231" s="56">
        <v>42005</v>
      </c>
      <c r="X2231" s="56">
        <v>43465</v>
      </c>
      <c r="Y2231" s="56" t="s">
        <v>340</v>
      </c>
      <c r="Z2231" s="56" t="s">
        <v>341</v>
      </c>
      <c r="AA2231" s="56" t="s">
        <v>342</v>
      </c>
      <c r="AB2231" s="56" t="s">
        <v>343</v>
      </c>
      <c r="AC2231" s="56" t="s">
        <v>342</v>
      </c>
      <c r="AD2231" s="56" t="s">
        <v>347</v>
      </c>
      <c r="AE2231" s="56" t="s">
        <v>334</v>
      </c>
      <c r="AF2231" s="56" t="s">
        <v>292</v>
      </c>
      <c r="AG2231" s="56">
        <v>2018</v>
      </c>
      <c r="AH2231" s="56" t="s">
        <v>80</v>
      </c>
      <c r="AI2231" s="56" t="s">
        <v>344</v>
      </c>
      <c r="AJ2231" s="56">
        <v>0</v>
      </c>
      <c r="AM2231" s="56">
        <v>42223</v>
      </c>
      <c r="AN2231" s="56" t="s">
        <v>391</v>
      </c>
      <c r="AO2231" s="1">
        <v>41971</v>
      </c>
      <c r="AP2231" s="56" t="s">
        <v>391</v>
      </c>
      <c r="AQ2231" s="56">
        <v>257</v>
      </c>
      <c r="AR2231" s="56">
        <v>0</v>
      </c>
      <c r="AS2231" s="56" t="s">
        <v>346</v>
      </c>
      <c r="BB2231" s="56" t="s">
        <v>339</v>
      </c>
      <c r="BC2231" s="56" t="s">
        <v>263</v>
      </c>
      <c r="BD2231" s="56" t="s">
        <v>349</v>
      </c>
      <c r="BE2231" s="56" t="s">
        <v>347</v>
      </c>
      <c r="BF2231" s="56" t="s">
        <v>334</v>
      </c>
      <c r="BG2231" s="56" t="s">
        <v>673</v>
      </c>
      <c r="BH2231" s="56">
        <v>0</v>
      </c>
      <c r="BI2231" s="56">
        <v>0</v>
      </c>
      <c r="BJ2231" s="56">
        <v>1</v>
      </c>
    </row>
    <row r="2232" spans="1:62" hidden="1" x14ac:dyDescent="0.3">
      <c r="A2232" s="56">
        <v>49225854</v>
      </c>
      <c r="B2232" s="86">
        <v>599800</v>
      </c>
      <c r="C2232" s="1">
        <v>42893</v>
      </c>
      <c r="D2232" s="56" t="s">
        <v>668</v>
      </c>
      <c r="E2232" s="56" t="s">
        <v>669</v>
      </c>
      <c r="F2232" s="56" t="s">
        <v>334</v>
      </c>
      <c r="G2232" s="56" t="s">
        <v>335</v>
      </c>
      <c r="H2232" s="56" t="s">
        <v>336</v>
      </c>
      <c r="I2232" s="56" t="s">
        <v>670</v>
      </c>
      <c r="K2232" s="56" t="s">
        <v>337</v>
      </c>
      <c r="L2232" s="56" t="s">
        <v>671</v>
      </c>
      <c r="M2232" s="56" t="s">
        <v>1046</v>
      </c>
      <c r="N2232" s="56" t="s">
        <v>1043</v>
      </c>
      <c r="O2232" s="56" t="s">
        <v>546</v>
      </c>
      <c r="P2232" s="1" t="s">
        <v>110</v>
      </c>
      <c r="Q2232" s="56" t="s">
        <v>672</v>
      </c>
      <c r="R2232" s="56" t="s">
        <v>339</v>
      </c>
      <c r="S2232" s="56">
        <v>209353</v>
      </c>
      <c r="T2232" s="1" t="s">
        <v>262</v>
      </c>
      <c r="U2232" s="56">
        <v>42005</v>
      </c>
      <c r="V2232" s="56">
        <v>43465</v>
      </c>
      <c r="W2232" s="56">
        <v>42125</v>
      </c>
      <c r="X2232" s="56">
        <v>43465</v>
      </c>
      <c r="Y2232" s="56" t="s">
        <v>356</v>
      </c>
      <c r="Z2232" s="56" t="s">
        <v>341</v>
      </c>
      <c r="AA2232" s="56" t="s">
        <v>342</v>
      </c>
      <c r="AB2232" s="56" t="s">
        <v>343</v>
      </c>
      <c r="AC2232" s="56" t="s">
        <v>342</v>
      </c>
      <c r="AD2232" s="56" t="s">
        <v>342</v>
      </c>
      <c r="AE2232" s="56" t="s">
        <v>334</v>
      </c>
      <c r="AF2232" s="56" t="s">
        <v>292</v>
      </c>
      <c r="AG2232" s="56">
        <v>2017</v>
      </c>
      <c r="AH2232" s="56" t="s">
        <v>80</v>
      </c>
      <c r="AI2232" s="56" t="s">
        <v>348</v>
      </c>
      <c r="AJ2232" s="56">
        <v>6558</v>
      </c>
      <c r="AM2232" s="56">
        <v>42888</v>
      </c>
      <c r="AN2232" s="56" t="s">
        <v>987</v>
      </c>
      <c r="AO2232" s="1">
        <v>41971</v>
      </c>
      <c r="AP2232" s="56" t="s">
        <v>391</v>
      </c>
      <c r="AQ2232" s="56">
        <v>75692</v>
      </c>
      <c r="AR2232" s="56">
        <v>0</v>
      </c>
      <c r="AS2232" s="56" t="s">
        <v>346</v>
      </c>
      <c r="BB2232" s="56" t="s">
        <v>339</v>
      </c>
      <c r="BC2232" s="56" t="s">
        <v>263</v>
      </c>
      <c r="BD2232" s="56" t="s">
        <v>349</v>
      </c>
      <c r="BE2232" s="56" t="s">
        <v>347</v>
      </c>
      <c r="BF2232" s="56" t="s">
        <v>334</v>
      </c>
      <c r="BG2232" s="56" t="s">
        <v>673</v>
      </c>
      <c r="BH2232" s="56">
        <v>0</v>
      </c>
      <c r="BI2232" s="56">
        <v>0</v>
      </c>
      <c r="BJ2232" s="56">
        <v>1</v>
      </c>
    </row>
    <row r="2233" spans="1:62" hidden="1" x14ac:dyDescent="0.3">
      <c r="A2233" s="56">
        <v>49225884</v>
      </c>
      <c r="B2233" s="86">
        <v>599800</v>
      </c>
      <c r="C2233" s="1">
        <v>42893</v>
      </c>
      <c r="D2233" s="56" t="s">
        <v>668</v>
      </c>
      <c r="E2233" s="56" t="s">
        <v>669</v>
      </c>
      <c r="F2233" s="56" t="s">
        <v>334</v>
      </c>
      <c r="G2233" s="56" t="s">
        <v>335</v>
      </c>
      <c r="H2233" s="56" t="s">
        <v>336</v>
      </c>
      <c r="I2233" s="56" t="s">
        <v>670</v>
      </c>
      <c r="K2233" s="56" t="s">
        <v>337</v>
      </c>
      <c r="L2233" s="56" t="s">
        <v>671</v>
      </c>
      <c r="M2233" s="56" t="s">
        <v>1046</v>
      </c>
      <c r="N2233" s="56" t="s">
        <v>1043</v>
      </c>
      <c r="O2233" s="56" t="s">
        <v>546</v>
      </c>
      <c r="P2233" s="1" t="s">
        <v>110</v>
      </c>
      <c r="Q2233" s="56" t="s">
        <v>672</v>
      </c>
      <c r="R2233" s="56" t="s">
        <v>339</v>
      </c>
      <c r="S2233" s="56">
        <v>206741</v>
      </c>
      <c r="T2233" s="1" t="s">
        <v>253</v>
      </c>
      <c r="U2233" s="56">
        <v>42005</v>
      </c>
      <c r="V2233" s="56">
        <v>43465</v>
      </c>
      <c r="W2233" s="56">
        <v>42125</v>
      </c>
      <c r="X2233" s="56">
        <v>43465</v>
      </c>
      <c r="Y2233" s="56" t="s">
        <v>340</v>
      </c>
      <c r="Z2233" s="56" t="s">
        <v>341</v>
      </c>
      <c r="AA2233" s="56" t="s">
        <v>342</v>
      </c>
      <c r="AB2233" s="56" t="s">
        <v>343</v>
      </c>
      <c r="AC2233" s="56" t="s">
        <v>342</v>
      </c>
      <c r="AD2233" s="56" t="s">
        <v>342</v>
      </c>
      <c r="AE2233" s="56" t="s">
        <v>334</v>
      </c>
      <c r="AF2233" s="56" t="s">
        <v>291</v>
      </c>
      <c r="AG2233" s="56">
        <v>2016</v>
      </c>
      <c r="AH2233" s="56" t="s">
        <v>80</v>
      </c>
      <c r="AI2233" s="56" t="s">
        <v>344</v>
      </c>
      <c r="AJ2233" s="56">
        <v>2</v>
      </c>
      <c r="AK2233" s="1">
        <v>42551</v>
      </c>
      <c r="AL2233" s="56" t="s">
        <v>698</v>
      </c>
      <c r="AM2233" s="56">
        <v>42888</v>
      </c>
      <c r="AN2233" s="56" t="s">
        <v>987</v>
      </c>
      <c r="AO2233" s="1">
        <v>42579</v>
      </c>
      <c r="AP2233" s="56" t="s">
        <v>353</v>
      </c>
      <c r="AQ2233" s="56">
        <v>328</v>
      </c>
      <c r="AR2233" s="56">
        <v>0</v>
      </c>
      <c r="AS2233" s="56" t="s">
        <v>346</v>
      </c>
      <c r="BB2233" s="56" t="s">
        <v>339</v>
      </c>
      <c r="BC2233" s="56" t="s">
        <v>263</v>
      </c>
      <c r="BD2233" s="56" t="s">
        <v>349</v>
      </c>
      <c r="BE2233" s="56" t="s">
        <v>347</v>
      </c>
      <c r="BF2233" s="56" t="s">
        <v>334</v>
      </c>
      <c r="BG2233" s="56" t="s">
        <v>673</v>
      </c>
      <c r="BH2233" s="56">
        <v>0</v>
      </c>
      <c r="BI2233" s="56">
        <v>0</v>
      </c>
      <c r="BJ2233" s="56">
        <v>1</v>
      </c>
    </row>
    <row r="2234" spans="1:62" hidden="1" x14ac:dyDescent="0.3">
      <c r="A2234" s="56">
        <v>49225895</v>
      </c>
      <c r="B2234" s="86">
        <v>599800</v>
      </c>
      <c r="C2234" s="1">
        <v>42893</v>
      </c>
      <c r="D2234" s="56" t="s">
        <v>668</v>
      </c>
      <c r="E2234" s="56" t="s">
        <v>669</v>
      </c>
      <c r="F2234" s="56" t="s">
        <v>334</v>
      </c>
      <c r="G2234" s="56" t="s">
        <v>335</v>
      </c>
      <c r="H2234" s="56" t="s">
        <v>336</v>
      </c>
      <c r="I2234" s="56" t="s">
        <v>670</v>
      </c>
      <c r="K2234" s="56" t="s">
        <v>337</v>
      </c>
      <c r="L2234" s="56" t="s">
        <v>671</v>
      </c>
      <c r="M2234" s="56" t="s">
        <v>1046</v>
      </c>
      <c r="N2234" s="56" t="s">
        <v>1043</v>
      </c>
      <c r="O2234" s="56" t="s">
        <v>546</v>
      </c>
      <c r="P2234" s="1" t="s">
        <v>110</v>
      </c>
      <c r="Q2234" s="56" t="s">
        <v>672</v>
      </c>
      <c r="R2234" s="56" t="s">
        <v>339</v>
      </c>
      <c r="S2234" s="56">
        <v>209354</v>
      </c>
      <c r="T2234" s="1" t="s">
        <v>687</v>
      </c>
      <c r="U2234" s="56">
        <v>42005</v>
      </c>
      <c r="V2234" s="56">
        <v>43465</v>
      </c>
      <c r="W2234" s="56">
        <v>42125</v>
      </c>
      <c r="X2234" s="56">
        <v>43465</v>
      </c>
      <c r="Y2234" s="56" t="s">
        <v>340</v>
      </c>
      <c r="AA2234" s="56" t="s">
        <v>347</v>
      </c>
      <c r="AB2234" s="56" t="s">
        <v>343</v>
      </c>
      <c r="AC2234" s="56" t="s">
        <v>342</v>
      </c>
      <c r="AD2234" s="56" t="s">
        <v>342</v>
      </c>
      <c r="AE2234" s="56" t="s">
        <v>334</v>
      </c>
      <c r="AF2234" s="56" t="s">
        <v>292</v>
      </c>
      <c r="AG2234" s="56">
        <v>2017</v>
      </c>
      <c r="AH2234" s="56" t="s">
        <v>80</v>
      </c>
      <c r="AI2234" s="56" t="s">
        <v>348</v>
      </c>
      <c r="AJ2234" s="56">
        <v>1061</v>
      </c>
      <c r="AM2234" s="56">
        <v>42888</v>
      </c>
      <c r="AN2234" s="56" t="s">
        <v>987</v>
      </c>
      <c r="AO2234" s="1">
        <v>41971</v>
      </c>
      <c r="AP2234" s="56" t="s">
        <v>391</v>
      </c>
      <c r="AQ2234" s="56">
        <v>78181</v>
      </c>
      <c r="AR2234" s="56">
        <v>0</v>
      </c>
      <c r="AS2234" s="56" t="s">
        <v>346</v>
      </c>
      <c r="BB2234" s="56" t="s">
        <v>339</v>
      </c>
      <c r="BC2234" s="56" t="s">
        <v>263</v>
      </c>
      <c r="BD2234" s="56" t="s">
        <v>349</v>
      </c>
      <c r="BE2234" s="56" t="s">
        <v>347</v>
      </c>
      <c r="BF2234" s="56" t="s">
        <v>334</v>
      </c>
      <c r="BG2234" s="56" t="s">
        <v>673</v>
      </c>
      <c r="BH2234" s="56">
        <v>0</v>
      </c>
      <c r="BI2234" s="56">
        <v>0</v>
      </c>
      <c r="BJ2234" s="56">
        <v>1</v>
      </c>
    </row>
    <row r="2235" spans="1:62" hidden="1" x14ac:dyDescent="0.3">
      <c r="A2235" s="56">
        <v>49225885</v>
      </c>
      <c r="B2235" s="86">
        <v>599800</v>
      </c>
      <c r="C2235" s="1">
        <v>42893</v>
      </c>
      <c r="D2235" s="56" t="s">
        <v>668</v>
      </c>
      <c r="E2235" s="56" t="s">
        <v>669</v>
      </c>
      <c r="F2235" s="56" t="s">
        <v>334</v>
      </c>
      <c r="G2235" s="56" t="s">
        <v>335</v>
      </c>
      <c r="H2235" s="56" t="s">
        <v>336</v>
      </c>
      <c r="I2235" s="56" t="s">
        <v>670</v>
      </c>
      <c r="K2235" s="56" t="s">
        <v>337</v>
      </c>
      <c r="L2235" s="56" t="s">
        <v>671</v>
      </c>
      <c r="M2235" s="56" t="s">
        <v>1046</v>
      </c>
      <c r="N2235" s="56" t="s">
        <v>1043</v>
      </c>
      <c r="O2235" s="56" t="s">
        <v>546</v>
      </c>
      <c r="P2235" s="1" t="s">
        <v>110</v>
      </c>
      <c r="Q2235" s="56" t="s">
        <v>672</v>
      </c>
      <c r="R2235" s="56" t="s">
        <v>339</v>
      </c>
      <c r="S2235" s="56">
        <v>206741</v>
      </c>
      <c r="T2235" s="1" t="s">
        <v>253</v>
      </c>
      <c r="U2235" s="56">
        <v>42005</v>
      </c>
      <c r="V2235" s="56">
        <v>43465</v>
      </c>
      <c r="W2235" s="56">
        <v>42125</v>
      </c>
      <c r="X2235" s="56">
        <v>43465</v>
      </c>
      <c r="Y2235" s="56" t="s">
        <v>340</v>
      </c>
      <c r="Z2235" s="56" t="s">
        <v>341</v>
      </c>
      <c r="AA2235" s="56" t="s">
        <v>342</v>
      </c>
      <c r="AB2235" s="56" t="s">
        <v>343</v>
      </c>
      <c r="AC2235" s="56" t="s">
        <v>342</v>
      </c>
      <c r="AD2235" s="56" t="s">
        <v>342</v>
      </c>
      <c r="AE2235" s="56" t="s">
        <v>334</v>
      </c>
      <c r="AF2235" s="56" t="s">
        <v>291</v>
      </c>
      <c r="AG2235" s="56">
        <v>2017</v>
      </c>
      <c r="AH2235" s="56" t="s">
        <v>80</v>
      </c>
      <c r="AI2235" s="56" t="s">
        <v>348</v>
      </c>
      <c r="AJ2235" s="56">
        <v>2</v>
      </c>
      <c r="AK2235" s="1">
        <v>42735</v>
      </c>
      <c r="AL2235" s="56" t="s">
        <v>960</v>
      </c>
      <c r="AM2235" s="56">
        <v>42888</v>
      </c>
      <c r="AN2235" s="56" t="s">
        <v>987</v>
      </c>
      <c r="AO2235" s="1">
        <v>42758</v>
      </c>
      <c r="AP2235" s="56" t="s">
        <v>353</v>
      </c>
      <c r="AQ2235" s="56">
        <v>328</v>
      </c>
      <c r="AR2235" s="56">
        <v>0</v>
      </c>
      <c r="AS2235" s="56" t="s">
        <v>346</v>
      </c>
      <c r="BB2235" s="56" t="s">
        <v>339</v>
      </c>
      <c r="BC2235" s="56" t="s">
        <v>263</v>
      </c>
      <c r="BD2235" s="56" t="s">
        <v>349</v>
      </c>
      <c r="BE2235" s="56" t="s">
        <v>347</v>
      </c>
      <c r="BF2235" s="56" t="s">
        <v>334</v>
      </c>
      <c r="BG2235" s="56" t="s">
        <v>673</v>
      </c>
      <c r="BH2235" s="56">
        <v>0</v>
      </c>
      <c r="BI2235" s="56">
        <v>0</v>
      </c>
      <c r="BJ2235" s="56">
        <v>1</v>
      </c>
    </row>
    <row r="2236" spans="1:62" hidden="1" x14ac:dyDescent="0.3">
      <c r="A2236" s="56">
        <v>49225889</v>
      </c>
      <c r="B2236" s="86">
        <v>599800</v>
      </c>
      <c r="C2236" s="1">
        <v>42893</v>
      </c>
      <c r="D2236" s="56" t="s">
        <v>668</v>
      </c>
      <c r="E2236" s="56" t="s">
        <v>669</v>
      </c>
      <c r="F2236" s="56" t="s">
        <v>334</v>
      </c>
      <c r="G2236" s="56" t="s">
        <v>335</v>
      </c>
      <c r="H2236" s="56" t="s">
        <v>336</v>
      </c>
      <c r="I2236" s="56" t="s">
        <v>670</v>
      </c>
      <c r="K2236" s="56" t="s">
        <v>337</v>
      </c>
      <c r="L2236" s="56" t="s">
        <v>671</v>
      </c>
      <c r="M2236" s="56" t="s">
        <v>1046</v>
      </c>
      <c r="N2236" s="56" t="s">
        <v>1043</v>
      </c>
      <c r="O2236" s="56" t="s">
        <v>546</v>
      </c>
      <c r="P2236" s="1" t="s">
        <v>110</v>
      </c>
      <c r="Q2236" s="56" t="s">
        <v>672</v>
      </c>
      <c r="R2236" s="56" t="s">
        <v>339</v>
      </c>
      <c r="S2236" s="56">
        <v>206741</v>
      </c>
      <c r="T2236" s="1" t="s">
        <v>253</v>
      </c>
      <c r="U2236" s="56">
        <v>42005</v>
      </c>
      <c r="V2236" s="56">
        <v>43465</v>
      </c>
      <c r="W2236" s="56">
        <v>42125</v>
      </c>
      <c r="X2236" s="56">
        <v>43465</v>
      </c>
      <c r="Y2236" s="56" t="s">
        <v>340</v>
      </c>
      <c r="Z2236" s="56" t="s">
        <v>341</v>
      </c>
      <c r="AA2236" s="56" t="s">
        <v>342</v>
      </c>
      <c r="AB2236" s="56" t="s">
        <v>343</v>
      </c>
      <c r="AC2236" s="56" t="s">
        <v>342</v>
      </c>
      <c r="AD2236" s="56" t="s">
        <v>342</v>
      </c>
      <c r="AE2236" s="56" t="s">
        <v>334</v>
      </c>
      <c r="AF2236" s="56" t="s">
        <v>292</v>
      </c>
      <c r="AG2236" s="56">
        <v>2019</v>
      </c>
      <c r="AH2236" s="56" t="s">
        <v>80</v>
      </c>
      <c r="AI2236" s="56" t="s">
        <v>348</v>
      </c>
      <c r="AJ2236" s="56">
        <v>1</v>
      </c>
      <c r="AM2236" s="56">
        <v>42888</v>
      </c>
      <c r="AN2236" s="56" t="s">
        <v>987</v>
      </c>
      <c r="AO2236" s="1">
        <v>41948</v>
      </c>
      <c r="AP2236" s="56" t="s">
        <v>391</v>
      </c>
      <c r="AQ2236" s="56">
        <v>328</v>
      </c>
      <c r="AR2236" s="56">
        <v>0</v>
      </c>
      <c r="AS2236" s="56" t="s">
        <v>346</v>
      </c>
      <c r="BB2236" s="56" t="s">
        <v>339</v>
      </c>
      <c r="BC2236" s="56" t="s">
        <v>263</v>
      </c>
      <c r="BD2236" s="56" t="s">
        <v>349</v>
      </c>
      <c r="BE2236" s="56" t="s">
        <v>347</v>
      </c>
      <c r="BF2236" s="56" t="s">
        <v>334</v>
      </c>
      <c r="BG2236" s="56" t="s">
        <v>673</v>
      </c>
      <c r="BH2236" s="56">
        <v>0</v>
      </c>
      <c r="BI2236" s="56">
        <v>0</v>
      </c>
      <c r="BJ2236" s="56">
        <v>1</v>
      </c>
    </row>
    <row r="2237" spans="1:62" hidden="1" x14ac:dyDescent="0.3">
      <c r="A2237" s="56">
        <v>49225888</v>
      </c>
      <c r="B2237" s="86">
        <v>599800</v>
      </c>
      <c r="C2237" s="1">
        <v>42893</v>
      </c>
      <c r="D2237" s="56" t="s">
        <v>668</v>
      </c>
      <c r="E2237" s="56" t="s">
        <v>669</v>
      </c>
      <c r="F2237" s="56" t="s">
        <v>334</v>
      </c>
      <c r="G2237" s="56" t="s">
        <v>335</v>
      </c>
      <c r="H2237" s="56" t="s">
        <v>336</v>
      </c>
      <c r="I2237" s="56" t="s">
        <v>670</v>
      </c>
      <c r="K2237" s="56" t="s">
        <v>337</v>
      </c>
      <c r="L2237" s="56" t="s">
        <v>671</v>
      </c>
      <c r="M2237" s="56" t="s">
        <v>1046</v>
      </c>
      <c r="N2237" s="56" t="s">
        <v>1043</v>
      </c>
      <c r="O2237" s="56" t="s">
        <v>546</v>
      </c>
      <c r="P2237" s="1" t="s">
        <v>110</v>
      </c>
      <c r="Q2237" s="56" t="s">
        <v>672</v>
      </c>
      <c r="R2237" s="56" t="s">
        <v>339</v>
      </c>
      <c r="S2237" s="56">
        <v>206741</v>
      </c>
      <c r="T2237" s="1" t="s">
        <v>253</v>
      </c>
      <c r="U2237" s="56">
        <v>42005</v>
      </c>
      <c r="V2237" s="56">
        <v>43465</v>
      </c>
      <c r="W2237" s="56">
        <v>42125</v>
      </c>
      <c r="X2237" s="56">
        <v>43465</v>
      </c>
      <c r="Y2237" s="56" t="s">
        <v>340</v>
      </c>
      <c r="Z2237" s="56" t="s">
        <v>341</v>
      </c>
      <c r="AA2237" s="56" t="s">
        <v>342</v>
      </c>
      <c r="AB2237" s="56" t="s">
        <v>343</v>
      </c>
      <c r="AC2237" s="56" t="s">
        <v>342</v>
      </c>
      <c r="AD2237" s="56" t="s">
        <v>342</v>
      </c>
      <c r="AE2237" s="56" t="s">
        <v>334</v>
      </c>
      <c r="AF2237" s="56" t="s">
        <v>292</v>
      </c>
      <c r="AG2237" s="56">
        <v>2018</v>
      </c>
      <c r="AH2237" s="56" t="s">
        <v>80</v>
      </c>
      <c r="AI2237" s="56" t="s">
        <v>348</v>
      </c>
      <c r="AJ2237" s="56">
        <v>1</v>
      </c>
      <c r="AM2237" s="56">
        <v>42888</v>
      </c>
      <c r="AN2237" s="56" t="s">
        <v>987</v>
      </c>
      <c r="AO2237" s="1">
        <v>41948</v>
      </c>
      <c r="AP2237" s="56" t="s">
        <v>391</v>
      </c>
      <c r="AQ2237" s="56">
        <v>328</v>
      </c>
      <c r="AR2237" s="56">
        <v>0</v>
      </c>
      <c r="AS2237" s="56" t="s">
        <v>346</v>
      </c>
      <c r="BB2237" s="56" t="s">
        <v>339</v>
      </c>
      <c r="BC2237" s="56" t="s">
        <v>263</v>
      </c>
      <c r="BD2237" s="56" t="s">
        <v>349</v>
      </c>
      <c r="BE2237" s="56" t="s">
        <v>347</v>
      </c>
      <c r="BF2237" s="56" t="s">
        <v>334</v>
      </c>
      <c r="BG2237" s="56" t="s">
        <v>673</v>
      </c>
      <c r="BH2237" s="56">
        <v>0</v>
      </c>
      <c r="BI2237" s="56">
        <v>0</v>
      </c>
      <c r="BJ2237" s="56">
        <v>1</v>
      </c>
    </row>
    <row r="2238" spans="1:62" hidden="1" x14ac:dyDescent="0.3">
      <c r="A2238" s="56">
        <v>49225886</v>
      </c>
      <c r="B2238" s="86">
        <v>599800</v>
      </c>
      <c r="C2238" s="1">
        <v>42893</v>
      </c>
      <c r="D2238" s="56" t="s">
        <v>668</v>
      </c>
      <c r="E2238" s="56" t="s">
        <v>669</v>
      </c>
      <c r="F2238" s="56" t="s">
        <v>334</v>
      </c>
      <c r="G2238" s="56" t="s">
        <v>335</v>
      </c>
      <c r="H2238" s="56" t="s">
        <v>336</v>
      </c>
      <c r="I2238" s="56" t="s">
        <v>670</v>
      </c>
      <c r="K2238" s="56" t="s">
        <v>337</v>
      </c>
      <c r="L2238" s="56" t="s">
        <v>671</v>
      </c>
      <c r="M2238" s="56" t="s">
        <v>1046</v>
      </c>
      <c r="N2238" s="56" t="s">
        <v>1043</v>
      </c>
      <c r="O2238" s="56" t="s">
        <v>546</v>
      </c>
      <c r="P2238" s="1" t="s">
        <v>110</v>
      </c>
      <c r="Q2238" s="56" t="s">
        <v>672</v>
      </c>
      <c r="R2238" s="56" t="s">
        <v>339</v>
      </c>
      <c r="S2238" s="56">
        <v>206741</v>
      </c>
      <c r="T2238" s="1" t="s">
        <v>253</v>
      </c>
      <c r="U2238" s="56">
        <v>42005</v>
      </c>
      <c r="V2238" s="56">
        <v>43465</v>
      </c>
      <c r="W2238" s="56">
        <v>42125</v>
      </c>
      <c r="X2238" s="56">
        <v>43465</v>
      </c>
      <c r="Y2238" s="56" t="s">
        <v>340</v>
      </c>
      <c r="Z2238" s="56" t="s">
        <v>341</v>
      </c>
      <c r="AA2238" s="56" t="s">
        <v>342</v>
      </c>
      <c r="AB2238" s="56" t="s">
        <v>343</v>
      </c>
      <c r="AC2238" s="56" t="s">
        <v>342</v>
      </c>
      <c r="AD2238" s="56" t="s">
        <v>342</v>
      </c>
      <c r="AE2238" s="56" t="s">
        <v>334</v>
      </c>
      <c r="AF2238" s="56" t="s">
        <v>292</v>
      </c>
      <c r="AG2238" s="56">
        <v>2016</v>
      </c>
      <c r="AH2238" s="56" t="s">
        <v>80</v>
      </c>
      <c r="AI2238" s="56" t="s">
        <v>348</v>
      </c>
      <c r="AJ2238" s="56">
        <v>0</v>
      </c>
      <c r="AM2238" s="56">
        <v>42888</v>
      </c>
      <c r="AN2238" s="56" t="s">
        <v>987</v>
      </c>
      <c r="AO2238" s="1">
        <v>42411</v>
      </c>
      <c r="AP2238" s="56" t="s">
        <v>353</v>
      </c>
      <c r="AQ2238" s="56">
        <v>328</v>
      </c>
      <c r="AR2238" s="56">
        <v>0</v>
      </c>
      <c r="AS2238" s="56" t="s">
        <v>346</v>
      </c>
      <c r="BB2238" s="56" t="s">
        <v>339</v>
      </c>
      <c r="BC2238" s="56" t="s">
        <v>263</v>
      </c>
      <c r="BD2238" s="56" t="s">
        <v>349</v>
      </c>
      <c r="BE2238" s="56" t="s">
        <v>347</v>
      </c>
      <c r="BF2238" s="56" t="s">
        <v>334</v>
      </c>
      <c r="BG2238" s="56" t="s">
        <v>673</v>
      </c>
      <c r="BH2238" s="56">
        <v>0</v>
      </c>
      <c r="BI2238" s="56">
        <v>0</v>
      </c>
      <c r="BJ2238" s="56">
        <v>1</v>
      </c>
    </row>
    <row r="2239" spans="1:62" hidden="1" x14ac:dyDescent="0.3">
      <c r="A2239" s="56">
        <v>49225887</v>
      </c>
      <c r="B2239" s="86">
        <v>599800</v>
      </c>
      <c r="C2239" s="1">
        <v>42893</v>
      </c>
      <c r="D2239" s="56" t="s">
        <v>668</v>
      </c>
      <c r="E2239" s="56" t="s">
        <v>669</v>
      </c>
      <c r="F2239" s="56" t="s">
        <v>334</v>
      </c>
      <c r="G2239" s="56" t="s">
        <v>335</v>
      </c>
      <c r="H2239" s="56" t="s">
        <v>336</v>
      </c>
      <c r="I2239" s="56" t="s">
        <v>670</v>
      </c>
      <c r="K2239" s="56" t="s">
        <v>337</v>
      </c>
      <c r="L2239" s="56" t="s">
        <v>671</v>
      </c>
      <c r="M2239" s="56" t="s">
        <v>1046</v>
      </c>
      <c r="N2239" s="56" t="s">
        <v>1043</v>
      </c>
      <c r="O2239" s="56" t="s">
        <v>546</v>
      </c>
      <c r="P2239" s="1" t="s">
        <v>110</v>
      </c>
      <c r="Q2239" s="56" t="s">
        <v>672</v>
      </c>
      <c r="R2239" s="56" t="s">
        <v>339</v>
      </c>
      <c r="S2239" s="56">
        <v>206741</v>
      </c>
      <c r="T2239" s="1" t="s">
        <v>253</v>
      </c>
      <c r="U2239" s="56">
        <v>42005</v>
      </c>
      <c r="V2239" s="56">
        <v>43465</v>
      </c>
      <c r="W2239" s="56">
        <v>42125</v>
      </c>
      <c r="X2239" s="56">
        <v>43465</v>
      </c>
      <c r="Y2239" s="56" t="s">
        <v>340</v>
      </c>
      <c r="Z2239" s="56" t="s">
        <v>341</v>
      </c>
      <c r="AA2239" s="56" t="s">
        <v>342</v>
      </c>
      <c r="AB2239" s="56" t="s">
        <v>343</v>
      </c>
      <c r="AC2239" s="56" t="s">
        <v>342</v>
      </c>
      <c r="AD2239" s="56" t="s">
        <v>342</v>
      </c>
      <c r="AE2239" s="56" t="s">
        <v>334</v>
      </c>
      <c r="AF2239" s="56" t="s">
        <v>292</v>
      </c>
      <c r="AG2239" s="56">
        <v>2017</v>
      </c>
      <c r="AH2239" s="56" t="s">
        <v>80</v>
      </c>
      <c r="AI2239" s="56" t="s">
        <v>348</v>
      </c>
      <c r="AJ2239" s="56">
        <v>0</v>
      </c>
      <c r="AM2239" s="56">
        <v>42888</v>
      </c>
      <c r="AN2239" s="56" t="s">
        <v>987</v>
      </c>
      <c r="AO2239" s="1">
        <v>42411</v>
      </c>
      <c r="AP2239" s="56" t="s">
        <v>353</v>
      </c>
      <c r="AQ2239" s="56">
        <v>328</v>
      </c>
      <c r="AR2239" s="56">
        <v>0</v>
      </c>
      <c r="AS2239" s="56" t="s">
        <v>346</v>
      </c>
      <c r="BB2239" s="56" t="s">
        <v>339</v>
      </c>
      <c r="BC2239" s="56" t="s">
        <v>263</v>
      </c>
      <c r="BD2239" s="56" t="s">
        <v>349</v>
      </c>
      <c r="BE2239" s="56" t="s">
        <v>347</v>
      </c>
      <c r="BF2239" s="56" t="s">
        <v>334</v>
      </c>
      <c r="BG2239" s="56" t="s">
        <v>673</v>
      </c>
      <c r="BH2239" s="56">
        <v>0</v>
      </c>
      <c r="BI2239" s="56">
        <v>0</v>
      </c>
      <c r="BJ2239" s="56">
        <v>1</v>
      </c>
    </row>
    <row r="2240" spans="1:62" hidden="1" x14ac:dyDescent="0.3">
      <c r="A2240" s="56">
        <v>49225891</v>
      </c>
      <c r="B2240" s="86">
        <v>599800</v>
      </c>
      <c r="C2240" s="1">
        <v>42893</v>
      </c>
      <c r="D2240" s="56" t="s">
        <v>668</v>
      </c>
      <c r="E2240" s="56" t="s">
        <v>669</v>
      </c>
      <c r="F2240" s="56" t="s">
        <v>334</v>
      </c>
      <c r="G2240" s="56" t="s">
        <v>335</v>
      </c>
      <c r="H2240" s="56" t="s">
        <v>336</v>
      </c>
      <c r="I2240" s="56" t="s">
        <v>670</v>
      </c>
      <c r="K2240" s="56" t="s">
        <v>337</v>
      </c>
      <c r="L2240" s="56" t="s">
        <v>671</v>
      </c>
      <c r="M2240" s="56" t="s">
        <v>1046</v>
      </c>
      <c r="N2240" s="56" t="s">
        <v>1043</v>
      </c>
      <c r="O2240" s="56" t="s">
        <v>546</v>
      </c>
      <c r="P2240" s="1" t="s">
        <v>110</v>
      </c>
      <c r="Q2240" s="56" t="s">
        <v>672</v>
      </c>
      <c r="R2240" s="56" t="s">
        <v>339</v>
      </c>
      <c r="S2240" s="56">
        <v>209354</v>
      </c>
      <c r="T2240" s="1" t="s">
        <v>687</v>
      </c>
      <c r="U2240" s="56">
        <v>42005</v>
      </c>
      <c r="V2240" s="56">
        <v>43465</v>
      </c>
      <c r="W2240" s="56">
        <v>42125</v>
      </c>
      <c r="X2240" s="56">
        <v>43465</v>
      </c>
      <c r="Y2240" s="56" t="s">
        <v>340</v>
      </c>
      <c r="AA2240" s="56" t="s">
        <v>347</v>
      </c>
      <c r="AB2240" s="56" t="s">
        <v>343</v>
      </c>
      <c r="AC2240" s="56" t="s">
        <v>342</v>
      </c>
      <c r="AD2240" s="56" t="s">
        <v>342</v>
      </c>
      <c r="AE2240" s="56" t="s">
        <v>334</v>
      </c>
      <c r="AF2240" s="56" t="s">
        <v>291</v>
      </c>
      <c r="AG2240" s="56">
        <v>2016</v>
      </c>
      <c r="AH2240" s="56" t="s">
        <v>80</v>
      </c>
      <c r="AI2240" s="56" t="s">
        <v>348</v>
      </c>
      <c r="AJ2240" s="56">
        <v>774</v>
      </c>
      <c r="AK2240" s="1">
        <v>42369</v>
      </c>
      <c r="AL2240" s="56" t="s">
        <v>675</v>
      </c>
      <c r="AM2240" s="56">
        <v>42888</v>
      </c>
      <c r="AN2240" s="56" t="s">
        <v>987</v>
      </c>
      <c r="AO2240" s="1">
        <v>42388</v>
      </c>
      <c r="AP2240" s="56" t="s">
        <v>353</v>
      </c>
      <c r="AQ2240" s="56">
        <v>78181</v>
      </c>
      <c r="AR2240" s="56">
        <v>0</v>
      </c>
      <c r="AS2240" s="56" t="s">
        <v>346</v>
      </c>
      <c r="BB2240" s="56" t="s">
        <v>339</v>
      </c>
      <c r="BC2240" s="56" t="s">
        <v>263</v>
      </c>
      <c r="BD2240" s="56" t="s">
        <v>349</v>
      </c>
      <c r="BE2240" s="56" t="s">
        <v>347</v>
      </c>
      <c r="BF2240" s="56" t="s">
        <v>334</v>
      </c>
      <c r="BG2240" s="56" t="s">
        <v>673</v>
      </c>
      <c r="BH2240" s="56">
        <v>0</v>
      </c>
      <c r="BI2240" s="56">
        <v>0</v>
      </c>
      <c r="BJ2240" s="56">
        <v>1</v>
      </c>
    </row>
    <row r="2241" spans="1:62" hidden="1" x14ac:dyDescent="0.3">
      <c r="A2241" s="56">
        <v>49225894</v>
      </c>
      <c r="B2241" s="86">
        <v>599800</v>
      </c>
      <c r="C2241" s="1">
        <v>42893</v>
      </c>
      <c r="D2241" s="56" t="s">
        <v>668</v>
      </c>
      <c r="E2241" s="56" t="s">
        <v>669</v>
      </c>
      <c r="F2241" s="56" t="s">
        <v>334</v>
      </c>
      <c r="G2241" s="56" t="s">
        <v>335</v>
      </c>
      <c r="H2241" s="56" t="s">
        <v>336</v>
      </c>
      <c r="I2241" s="56" t="s">
        <v>670</v>
      </c>
      <c r="K2241" s="56" t="s">
        <v>337</v>
      </c>
      <c r="L2241" s="56" t="s">
        <v>671</v>
      </c>
      <c r="M2241" s="56" t="s">
        <v>1046</v>
      </c>
      <c r="N2241" s="56" t="s">
        <v>1043</v>
      </c>
      <c r="O2241" s="56" t="s">
        <v>546</v>
      </c>
      <c r="P2241" s="1" t="s">
        <v>110</v>
      </c>
      <c r="Q2241" s="56" t="s">
        <v>672</v>
      </c>
      <c r="R2241" s="56" t="s">
        <v>339</v>
      </c>
      <c r="S2241" s="56">
        <v>209354</v>
      </c>
      <c r="T2241" s="1" t="s">
        <v>687</v>
      </c>
      <c r="U2241" s="56">
        <v>42005</v>
      </c>
      <c r="V2241" s="56">
        <v>43465</v>
      </c>
      <c r="W2241" s="56">
        <v>42125</v>
      </c>
      <c r="X2241" s="56">
        <v>43465</v>
      </c>
      <c r="Y2241" s="56" t="s">
        <v>340</v>
      </c>
      <c r="AA2241" s="56" t="s">
        <v>347</v>
      </c>
      <c r="AB2241" s="56" t="s">
        <v>343</v>
      </c>
      <c r="AC2241" s="56" t="s">
        <v>342</v>
      </c>
      <c r="AD2241" s="56" t="s">
        <v>342</v>
      </c>
      <c r="AE2241" s="56" t="s">
        <v>334</v>
      </c>
      <c r="AF2241" s="56" t="s">
        <v>292</v>
      </c>
      <c r="AG2241" s="56">
        <v>2016</v>
      </c>
      <c r="AH2241" s="56" t="s">
        <v>80</v>
      </c>
      <c r="AI2241" s="56" t="s">
        <v>348</v>
      </c>
      <c r="AJ2241" s="56">
        <v>83</v>
      </c>
      <c r="AM2241" s="56">
        <v>42888</v>
      </c>
      <c r="AN2241" s="56" t="s">
        <v>987</v>
      </c>
      <c r="AO2241" s="1">
        <v>41971</v>
      </c>
      <c r="AP2241" s="56" t="s">
        <v>391</v>
      </c>
      <c r="AQ2241" s="56">
        <v>78181</v>
      </c>
      <c r="AR2241" s="56">
        <v>0</v>
      </c>
      <c r="AS2241" s="56" t="s">
        <v>346</v>
      </c>
      <c r="BB2241" s="56" t="s">
        <v>339</v>
      </c>
      <c r="BC2241" s="56" t="s">
        <v>263</v>
      </c>
      <c r="BD2241" s="56" t="s">
        <v>349</v>
      </c>
      <c r="BE2241" s="56" t="s">
        <v>347</v>
      </c>
      <c r="BF2241" s="56" t="s">
        <v>334</v>
      </c>
      <c r="BG2241" s="56" t="s">
        <v>673</v>
      </c>
      <c r="BH2241" s="56">
        <v>0</v>
      </c>
      <c r="BI2241" s="56">
        <v>0</v>
      </c>
      <c r="BJ2241" s="56">
        <v>1</v>
      </c>
    </row>
    <row r="2242" spans="1:62" hidden="1" x14ac:dyDescent="0.3">
      <c r="A2242" s="56">
        <v>49225890</v>
      </c>
      <c r="B2242" s="86">
        <v>599800</v>
      </c>
      <c r="C2242" s="1">
        <v>42893</v>
      </c>
      <c r="D2242" s="56" t="s">
        <v>668</v>
      </c>
      <c r="E2242" s="56" t="s">
        <v>669</v>
      </c>
      <c r="F2242" s="56" t="s">
        <v>334</v>
      </c>
      <c r="G2242" s="56" t="s">
        <v>335</v>
      </c>
      <c r="H2242" s="56" t="s">
        <v>336</v>
      </c>
      <c r="I2242" s="56" t="s">
        <v>670</v>
      </c>
      <c r="K2242" s="56" t="s">
        <v>337</v>
      </c>
      <c r="L2242" s="56" t="s">
        <v>671</v>
      </c>
      <c r="M2242" s="56" t="s">
        <v>1046</v>
      </c>
      <c r="N2242" s="56" t="s">
        <v>1043</v>
      </c>
      <c r="O2242" s="56" t="s">
        <v>546</v>
      </c>
      <c r="P2242" s="1" t="s">
        <v>110</v>
      </c>
      <c r="Q2242" s="56" t="s">
        <v>672</v>
      </c>
      <c r="R2242" s="56" t="s">
        <v>339</v>
      </c>
      <c r="S2242" s="56">
        <v>209354</v>
      </c>
      <c r="T2242" s="1" t="s">
        <v>687</v>
      </c>
      <c r="U2242" s="56">
        <v>42005</v>
      </c>
      <c r="V2242" s="56">
        <v>43465</v>
      </c>
      <c r="W2242" s="56">
        <v>42125</v>
      </c>
      <c r="X2242" s="56">
        <v>43465</v>
      </c>
      <c r="Y2242" s="56" t="s">
        <v>340</v>
      </c>
      <c r="AA2242" s="56" t="s">
        <v>347</v>
      </c>
      <c r="AB2242" s="56" t="s">
        <v>343</v>
      </c>
      <c r="AC2242" s="56" t="s">
        <v>342</v>
      </c>
      <c r="AD2242" s="56" t="s">
        <v>342</v>
      </c>
      <c r="AE2242" s="56" t="s">
        <v>334</v>
      </c>
      <c r="AF2242" s="56" t="s">
        <v>224</v>
      </c>
      <c r="AG2242" s="56">
        <v>2014</v>
      </c>
      <c r="AH2242" s="56" t="s">
        <v>80</v>
      </c>
      <c r="AI2242" s="56" t="s">
        <v>339</v>
      </c>
      <c r="AJ2242" s="56">
        <v>1117</v>
      </c>
      <c r="AM2242" s="56">
        <v>42888</v>
      </c>
      <c r="AN2242" s="56" t="s">
        <v>987</v>
      </c>
      <c r="AO2242" s="1">
        <v>41971</v>
      </c>
      <c r="AP2242" s="56" t="s">
        <v>391</v>
      </c>
      <c r="AQ2242" s="56">
        <v>78181</v>
      </c>
      <c r="AR2242" s="56">
        <v>0</v>
      </c>
      <c r="AS2242" s="56" t="s">
        <v>346</v>
      </c>
      <c r="BB2242" s="56" t="s">
        <v>339</v>
      </c>
      <c r="BC2242" s="56" t="s">
        <v>263</v>
      </c>
      <c r="BD2242" s="56" t="s">
        <v>349</v>
      </c>
      <c r="BE2242" s="56" t="s">
        <v>347</v>
      </c>
      <c r="BF2242" s="56" t="s">
        <v>334</v>
      </c>
      <c r="BG2242" s="56" t="s">
        <v>673</v>
      </c>
      <c r="BH2242" s="56">
        <v>0</v>
      </c>
      <c r="BI2242" s="56">
        <v>0</v>
      </c>
      <c r="BJ2242" s="56">
        <v>1</v>
      </c>
    </row>
    <row r="2243" spans="1:62" hidden="1" x14ac:dyDescent="0.3">
      <c r="A2243" s="56">
        <v>49225893</v>
      </c>
      <c r="B2243" s="86">
        <v>599800</v>
      </c>
      <c r="C2243" s="1">
        <v>42893</v>
      </c>
      <c r="D2243" s="56" t="s">
        <v>668</v>
      </c>
      <c r="E2243" s="56" t="s">
        <v>669</v>
      </c>
      <c r="F2243" s="56" t="s">
        <v>334</v>
      </c>
      <c r="G2243" s="56" t="s">
        <v>335</v>
      </c>
      <c r="H2243" s="56" t="s">
        <v>336</v>
      </c>
      <c r="I2243" s="56" t="s">
        <v>670</v>
      </c>
      <c r="K2243" s="56" t="s">
        <v>337</v>
      </c>
      <c r="L2243" s="56" t="s">
        <v>671</v>
      </c>
      <c r="M2243" s="56" t="s">
        <v>1046</v>
      </c>
      <c r="N2243" s="56" t="s">
        <v>1043</v>
      </c>
      <c r="O2243" s="56" t="s">
        <v>546</v>
      </c>
      <c r="P2243" s="1" t="s">
        <v>110</v>
      </c>
      <c r="Q2243" s="56" t="s">
        <v>672</v>
      </c>
      <c r="R2243" s="56" t="s">
        <v>339</v>
      </c>
      <c r="S2243" s="56">
        <v>209354</v>
      </c>
      <c r="T2243" s="1" t="s">
        <v>687</v>
      </c>
      <c r="U2243" s="56">
        <v>42005</v>
      </c>
      <c r="V2243" s="56">
        <v>43465</v>
      </c>
      <c r="W2243" s="56">
        <v>42125</v>
      </c>
      <c r="X2243" s="56">
        <v>43465</v>
      </c>
      <c r="Y2243" s="56" t="s">
        <v>340</v>
      </c>
      <c r="AA2243" s="56" t="s">
        <v>347</v>
      </c>
      <c r="AB2243" s="56" t="s">
        <v>343</v>
      </c>
      <c r="AC2243" s="56" t="s">
        <v>342</v>
      </c>
      <c r="AD2243" s="56" t="s">
        <v>342</v>
      </c>
      <c r="AE2243" s="56" t="s">
        <v>334</v>
      </c>
      <c r="AF2243" s="56" t="s">
        <v>291</v>
      </c>
      <c r="AG2243" s="56">
        <v>2017</v>
      </c>
      <c r="AH2243" s="56" t="s">
        <v>80</v>
      </c>
      <c r="AI2243" s="56" t="s">
        <v>348</v>
      </c>
      <c r="AJ2243" s="56">
        <v>1024</v>
      </c>
      <c r="AK2243" s="1">
        <v>42735</v>
      </c>
      <c r="AL2243" s="56" t="s">
        <v>961</v>
      </c>
      <c r="AM2243" s="56">
        <v>42888</v>
      </c>
      <c r="AN2243" s="56" t="s">
        <v>987</v>
      </c>
      <c r="AO2243" s="1">
        <v>42758</v>
      </c>
      <c r="AP2243" s="56" t="s">
        <v>353</v>
      </c>
      <c r="AQ2243" s="56">
        <v>78181</v>
      </c>
      <c r="AR2243" s="56">
        <v>0</v>
      </c>
      <c r="AS2243" s="56" t="s">
        <v>346</v>
      </c>
      <c r="BB2243" s="56" t="s">
        <v>339</v>
      </c>
      <c r="BC2243" s="56" t="s">
        <v>263</v>
      </c>
      <c r="BD2243" s="56" t="s">
        <v>349</v>
      </c>
      <c r="BE2243" s="56" t="s">
        <v>347</v>
      </c>
      <c r="BF2243" s="56" t="s">
        <v>334</v>
      </c>
      <c r="BG2243" s="56" t="s">
        <v>673</v>
      </c>
      <c r="BH2243" s="56">
        <v>0</v>
      </c>
      <c r="BI2243" s="56">
        <v>0</v>
      </c>
      <c r="BJ2243" s="56">
        <v>1</v>
      </c>
    </row>
    <row r="2244" spans="1:62" hidden="1" x14ac:dyDescent="0.3">
      <c r="A2244" s="56">
        <v>49225892</v>
      </c>
      <c r="B2244" s="86">
        <v>599800</v>
      </c>
      <c r="C2244" s="1">
        <v>42893</v>
      </c>
      <c r="D2244" s="56" t="s">
        <v>668</v>
      </c>
      <c r="E2244" s="56" t="s">
        <v>669</v>
      </c>
      <c r="F2244" s="56" t="s">
        <v>334</v>
      </c>
      <c r="G2244" s="56" t="s">
        <v>335</v>
      </c>
      <c r="H2244" s="56" t="s">
        <v>336</v>
      </c>
      <c r="I2244" s="56" t="s">
        <v>670</v>
      </c>
      <c r="K2244" s="56" t="s">
        <v>337</v>
      </c>
      <c r="L2244" s="56" t="s">
        <v>671</v>
      </c>
      <c r="M2244" s="56" t="s">
        <v>1046</v>
      </c>
      <c r="N2244" s="56" t="s">
        <v>1043</v>
      </c>
      <c r="O2244" s="56" t="s">
        <v>546</v>
      </c>
      <c r="P2244" s="1" t="s">
        <v>110</v>
      </c>
      <c r="Q2244" s="56" t="s">
        <v>672</v>
      </c>
      <c r="R2244" s="56" t="s">
        <v>339</v>
      </c>
      <c r="S2244" s="56">
        <v>209354</v>
      </c>
      <c r="T2244" s="1" t="s">
        <v>687</v>
      </c>
      <c r="U2244" s="56">
        <v>42005</v>
      </c>
      <c r="V2244" s="56">
        <v>43465</v>
      </c>
      <c r="W2244" s="56">
        <v>42125</v>
      </c>
      <c r="X2244" s="56">
        <v>43465</v>
      </c>
      <c r="Y2244" s="56" t="s">
        <v>340</v>
      </c>
      <c r="AA2244" s="56" t="s">
        <v>347</v>
      </c>
      <c r="AB2244" s="56" t="s">
        <v>343</v>
      </c>
      <c r="AC2244" s="56" t="s">
        <v>342</v>
      </c>
      <c r="AD2244" s="56" t="s">
        <v>342</v>
      </c>
      <c r="AE2244" s="56" t="s">
        <v>334</v>
      </c>
      <c r="AF2244" s="56" t="s">
        <v>291</v>
      </c>
      <c r="AG2244" s="56">
        <v>2016</v>
      </c>
      <c r="AH2244" s="56" t="s">
        <v>80</v>
      </c>
      <c r="AI2244" s="56" t="s">
        <v>344</v>
      </c>
      <c r="AJ2244" s="56">
        <v>1284</v>
      </c>
      <c r="AK2244" s="1">
        <v>42551</v>
      </c>
      <c r="AL2244" s="56" t="s">
        <v>688</v>
      </c>
      <c r="AM2244" s="56">
        <v>42888</v>
      </c>
      <c r="AN2244" s="56" t="s">
        <v>987</v>
      </c>
      <c r="AO2244" s="1">
        <v>42579</v>
      </c>
      <c r="AP2244" s="56" t="s">
        <v>353</v>
      </c>
      <c r="AQ2244" s="56">
        <v>78181</v>
      </c>
      <c r="AR2244" s="56">
        <v>0</v>
      </c>
      <c r="AS2244" s="56" t="s">
        <v>346</v>
      </c>
      <c r="BB2244" s="56" t="s">
        <v>339</v>
      </c>
      <c r="BC2244" s="56" t="s">
        <v>263</v>
      </c>
      <c r="BD2244" s="56" t="s">
        <v>349</v>
      </c>
      <c r="BE2244" s="56" t="s">
        <v>347</v>
      </c>
      <c r="BF2244" s="56" t="s">
        <v>334</v>
      </c>
      <c r="BG2244" s="56" t="s">
        <v>673</v>
      </c>
      <c r="BH2244" s="56">
        <v>0</v>
      </c>
      <c r="BI2244" s="56">
        <v>0</v>
      </c>
      <c r="BJ2244" s="56">
        <v>1</v>
      </c>
    </row>
    <row r="2245" spans="1:62" hidden="1" x14ac:dyDescent="0.3">
      <c r="A2245" s="56">
        <v>49229815</v>
      </c>
      <c r="B2245" s="86">
        <v>599848</v>
      </c>
      <c r="C2245" s="1">
        <v>42893</v>
      </c>
      <c r="D2245" s="56" t="s">
        <v>722</v>
      </c>
      <c r="E2245" s="56" t="s">
        <v>723</v>
      </c>
      <c r="F2245" s="56" t="s">
        <v>334</v>
      </c>
      <c r="G2245" s="56" t="s">
        <v>335</v>
      </c>
      <c r="H2245" s="56" t="s">
        <v>336</v>
      </c>
      <c r="I2245" s="56" t="s">
        <v>724</v>
      </c>
      <c r="K2245" s="56" t="s">
        <v>337</v>
      </c>
      <c r="L2245" s="56" t="s">
        <v>545</v>
      </c>
      <c r="M2245" s="56" t="s">
        <v>988</v>
      </c>
      <c r="N2245" s="56" t="s">
        <v>1043</v>
      </c>
      <c r="O2245" s="56" t="s">
        <v>943</v>
      </c>
      <c r="P2245" s="1" t="s">
        <v>110</v>
      </c>
      <c r="Q2245" s="56" t="s">
        <v>241</v>
      </c>
      <c r="R2245" s="56" t="s">
        <v>339</v>
      </c>
      <c r="S2245" s="56">
        <v>199682</v>
      </c>
      <c r="T2245" s="1" t="s">
        <v>754</v>
      </c>
      <c r="U2245" s="56">
        <v>41650</v>
      </c>
      <c r="V2245" s="56">
        <v>42916</v>
      </c>
      <c r="W2245" s="56">
        <v>41650</v>
      </c>
      <c r="X2245" s="56">
        <v>42916</v>
      </c>
      <c r="Y2245" s="56" t="s">
        <v>340</v>
      </c>
      <c r="Z2245" s="56" t="s">
        <v>341</v>
      </c>
      <c r="AA2245" s="56" t="s">
        <v>347</v>
      </c>
      <c r="AB2245" s="56" t="s">
        <v>343</v>
      </c>
      <c r="AC2245" s="56" t="s">
        <v>342</v>
      </c>
      <c r="AD2245" s="56" t="s">
        <v>342</v>
      </c>
      <c r="AE2245" s="56" t="s">
        <v>334</v>
      </c>
      <c r="AF2245" s="56" t="s">
        <v>291</v>
      </c>
      <c r="AG2245" s="56">
        <v>2017</v>
      </c>
      <c r="AH2245" s="56" t="s">
        <v>80</v>
      </c>
      <c r="AI2245" s="56" t="s">
        <v>348</v>
      </c>
      <c r="AJ2245" s="56">
        <v>0</v>
      </c>
      <c r="AK2245" s="1">
        <v>42735</v>
      </c>
      <c r="AM2245" s="56">
        <v>42849</v>
      </c>
      <c r="AN2245" s="56" t="s">
        <v>1047</v>
      </c>
      <c r="AO2245" s="1">
        <v>42748</v>
      </c>
      <c r="AP2245" s="56" t="s">
        <v>638</v>
      </c>
      <c r="AQ2245" s="56">
        <v>66964</v>
      </c>
      <c r="AR2245" s="56">
        <v>0</v>
      </c>
      <c r="AS2245" s="56" t="s">
        <v>346</v>
      </c>
      <c r="BB2245" s="56" t="s">
        <v>339</v>
      </c>
      <c r="BC2245" s="56" t="s">
        <v>263</v>
      </c>
      <c r="BD2245" s="56" t="s">
        <v>349</v>
      </c>
      <c r="BE2245" s="56" t="s">
        <v>347</v>
      </c>
      <c r="BF2245" s="56" t="s">
        <v>334</v>
      </c>
      <c r="BG2245" s="56" t="s">
        <v>726</v>
      </c>
      <c r="BH2245" s="56">
        <v>0</v>
      </c>
      <c r="BI2245" s="56">
        <v>0</v>
      </c>
      <c r="BJ2245" s="56">
        <v>1</v>
      </c>
    </row>
    <row r="2246" spans="1:62" hidden="1" x14ac:dyDescent="0.3">
      <c r="A2246" s="56">
        <v>49229813</v>
      </c>
      <c r="B2246" s="86">
        <v>599848</v>
      </c>
      <c r="C2246" s="1">
        <v>42893</v>
      </c>
      <c r="D2246" s="56" t="s">
        <v>722</v>
      </c>
      <c r="E2246" s="56" t="s">
        <v>723</v>
      </c>
      <c r="F2246" s="56" t="s">
        <v>334</v>
      </c>
      <c r="G2246" s="56" t="s">
        <v>335</v>
      </c>
      <c r="H2246" s="56" t="s">
        <v>336</v>
      </c>
      <c r="I2246" s="56" t="s">
        <v>724</v>
      </c>
      <c r="K2246" s="56" t="s">
        <v>337</v>
      </c>
      <c r="L2246" s="56" t="s">
        <v>545</v>
      </c>
      <c r="M2246" s="56" t="s">
        <v>988</v>
      </c>
      <c r="N2246" s="56" t="s">
        <v>1043</v>
      </c>
      <c r="O2246" s="56" t="s">
        <v>943</v>
      </c>
      <c r="P2246" s="1" t="s">
        <v>110</v>
      </c>
      <c r="Q2246" s="56" t="s">
        <v>241</v>
      </c>
      <c r="R2246" s="56" t="s">
        <v>339</v>
      </c>
      <c r="S2246" s="56">
        <v>199682</v>
      </c>
      <c r="T2246" s="1" t="s">
        <v>754</v>
      </c>
      <c r="U2246" s="56">
        <v>41650</v>
      </c>
      <c r="V2246" s="56">
        <v>42916</v>
      </c>
      <c r="W2246" s="56">
        <v>41650</v>
      </c>
      <c r="X2246" s="56">
        <v>42916</v>
      </c>
      <c r="Y2246" s="56" t="s">
        <v>340</v>
      </c>
      <c r="Z2246" s="56" t="s">
        <v>341</v>
      </c>
      <c r="AA2246" s="56" t="s">
        <v>347</v>
      </c>
      <c r="AB2246" s="56" t="s">
        <v>343</v>
      </c>
      <c r="AC2246" s="56" t="s">
        <v>342</v>
      </c>
      <c r="AD2246" s="56" t="s">
        <v>342</v>
      </c>
      <c r="AE2246" s="56" t="s">
        <v>334</v>
      </c>
      <c r="AF2246" s="56" t="s">
        <v>291</v>
      </c>
      <c r="AG2246" s="56">
        <v>2015</v>
      </c>
      <c r="AH2246" s="56" t="s">
        <v>80</v>
      </c>
      <c r="AI2246" s="56" t="s">
        <v>348</v>
      </c>
      <c r="AJ2246" s="56">
        <v>1</v>
      </c>
      <c r="AK2246" s="1">
        <v>42004</v>
      </c>
      <c r="AL2246" s="56" t="s">
        <v>757</v>
      </c>
      <c r="AM2246" s="56">
        <v>42849</v>
      </c>
      <c r="AN2246" s="56" t="s">
        <v>1047</v>
      </c>
      <c r="AO2246" s="1">
        <v>42044</v>
      </c>
      <c r="AP2246" s="56" t="s">
        <v>548</v>
      </c>
      <c r="AQ2246" s="56">
        <v>66964</v>
      </c>
      <c r="AR2246" s="56">
        <v>0</v>
      </c>
      <c r="AS2246" s="56" t="s">
        <v>346</v>
      </c>
      <c r="BB2246" s="56" t="s">
        <v>339</v>
      </c>
      <c r="BC2246" s="56" t="s">
        <v>263</v>
      </c>
      <c r="BD2246" s="56" t="s">
        <v>349</v>
      </c>
      <c r="BE2246" s="56" t="s">
        <v>347</v>
      </c>
      <c r="BF2246" s="56" t="s">
        <v>334</v>
      </c>
      <c r="BG2246" s="56" t="s">
        <v>726</v>
      </c>
      <c r="BH2246" s="56">
        <v>0</v>
      </c>
      <c r="BI2246" s="56">
        <v>0</v>
      </c>
      <c r="BJ2246" s="56">
        <v>1</v>
      </c>
    </row>
    <row r="2247" spans="1:62" hidden="1" x14ac:dyDescent="0.3">
      <c r="A2247" s="56">
        <v>49228923</v>
      </c>
      <c r="B2247" s="86">
        <v>599848</v>
      </c>
      <c r="C2247" s="1">
        <v>42893</v>
      </c>
      <c r="D2247" s="56" t="s">
        <v>722</v>
      </c>
      <c r="E2247" s="56" t="s">
        <v>723</v>
      </c>
      <c r="F2247" s="56" t="s">
        <v>334</v>
      </c>
      <c r="G2247" s="56" t="s">
        <v>335</v>
      </c>
      <c r="H2247" s="56" t="s">
        <v>336</v>
      </c>
      <c r="I2247" s="56" t="s">
        <v>724</v>
      </c>
      <c r="K2247" s="56" t="s">
        <v>337</v>
      </c>
      <c r="L2247" s="56" t="s">
        <v>545</v>
      </c>
      <c r="M2247" s="56" t="s">
        <v>988</v>
      </c>
      <c r="N2247" s="56" t="s">
        <v>1043</v>
      </c>
      <c r="O2247" s="56" t="s">
        <v>943</v>
      </c>
      <c r="P2247" s="1" t="s">
        <v>105</v>
      </c>
      <c r="S2247" s="56">
        <v>142023</v>
      </c>
      <c r="T2247" s="1" t="s">
        <v>753</v>
      </c>
      <c r="U2247" s="56">
        <v>41650</v>
      </c>
      <c r="V2247" s="56">
        <v>42916</v>
      </c>
      <c r="W2247" s="56">
        <v>41609</v>
      </c>
      <c r="X2247" s="56">
        <v>42916</v>
      </c>
      <c r="Y2247" s="56" t="s">
        <v>356</v>
      </c>
      <c r="AA2247" s="56" t="s">
        <v>347</v>
      </c>
      <c r="AB2247" s="56" t="s">
        <v>343</v>
      </c>
      <c r="AC2247" s="56" t="s">
        <v>342</v>
      </c>
      <c r="AD2247" s="56" t="s">
        <v>342</v>
      </c>
      <c r="AE2247" s="56" t="s">
        <v>334</v>
      </c>
      <c r="AF2247" s="56" t="s">
        <v>291</v>
      </c>
      <c r="AG2247" s="56">
        <v>2016</v>
      </c>
      <c r="AH2247" s="56" t="s">
        <v>80</v>
      </c>
      <c r="AI2247" s="56" t="s">
        <v>344</v>
      </c>
      <c r="AJ2247" s="56">
        <v>111</v>
      </c>
      <c r="AK2247" s="1">
        <v>42551</v>
      </c>
      <c r="AM2247" s="56">
        <v>42858</v>
      </c>
      <c r="AN2247" s="56" t="s">
        <v>1047</v>
      </c>
      <c r="AO2247" s="1">
        <v>42571</v>
      </c>
      <c r="AP2247" s="56" t="s">
        <v>638</v>
      </c>
      <c r="AQ2247" s="56">
        <v>67503</v>
      </c>
      <c r="AR2247" s="56">
        <v>0</v>
      </c>
      <c r="AS2247" s="56" t="s">
        <v>346</v>
      </c>
      <c r="BB2247" s="56" t="s">
        <v>339</v>
      </c>
      <c r="BC2247" s="56" t="s">
        <v>263</v>
      </c>
      <c r="BD2247" s="56" t="s">
        <v>349</v>
      </c>
      <c r="BE2247" s="56" t="s">
        <v>347</v>
      </c>
      <c r="BF2247" s="56" t="s">
        <v>334</v>
      </c>
      <c r="BG2247" s="56" t="s">
        <v>726</v>
      </c>
      <c r="BH2247" s="56">
        <v>0</v>
      </c>
      <c r="BI2247" s="56">
        <v>0</v>
      </c>
      <c r="BJ2247" s="56">
        <v>1</v>
      </c>
    </row>
    <row r="2248" spans="1:62" hidden="1" x14ac:dyDescent="0.3">
      <c r="A2248" s="56">
        <v>49228959</v>
      </c>
      <c r="B2248" s="86">
        <v>599848</v>
      </c>
      <c r="C2248" s="1">
        <v>42893</v>
      </c>
      <c r="D2248" s="56" t="s">
        <v>722</v>
      </c>
      <c r="E2248" s="56" t="s">
        <v>723</v>
      </c>
      <c r="F2248" s="56" t="s">
        <v>334</v>
      </c>
      <c r="G2248" s="56" t="s">
        <v>335</v>
      </c>
      <c r="H2248" s="56" t="s">
        <v>336</v>
      </c>
      <c r="I2248" s="56" t="s">
        <v>724</v>
      </c>
      <c r="K2248" s="56" t="s">
        <v>337</v>
      </c>
      <c r="L2248" s="56" t="s">
        <v>545</v>
      </c>
      <c r="M2248" s="56" t="s">
        <v>988</v>
      </c>
      <c r="N2248" s="56" t="s">
        <v>1043</v>
      </c>
      <c r="O2248" s="56" t="s">
        <v>943</v>
      </c>
      <c r="P2248" s="1" t="s">
        <v>110</v>
      </c>
      <c r="Q2248" s="56" t="s">
        <v>241</v>
      </c>
      <c r="R2248" s="56" t="s">
        <v>339</v>
      </c>
      <c r="S2248" s="56">
        <v>170647</v>
      </c>
      <c r="T2248" s="1" t="s">
        <v>478</v>
      </c>
      <c r="U2248" s="56">
        <v>41650</v>
      </c>
      <c r="V2248" s="56">
        <v>42916</v>
      </c>
      <c r="W2248" s="56">
        <v>41519</v>
      </c>
      <c r="X2248" s="56">
        <v>42916</v>
      </c>
      <c r="Y2248" s="56" t="s">
        <v>340</v>
      </c>
      <c r="Z2248" s="56" t="s">
        <v>341</v>
      </c>
      <c r="AA2248" s="56" t="s">
        <v>342</v>
      </c>
      <c r="AB2248" s="56" t="s">
        <v>339</v>
      </c>
      <c r="AC2248" s="56" t="s">
        <v>342</v>
      </c>
      <c r="AD2248" s="56" t="s">
        <v>347</v>
      </c>
      <c r="AE2248" s="56" t="s">
        <v>334</v>
      </c>
      <c r="AF2248" s="56" t="s">
        <v>292</v>
      </c>
      <c r="AG2248" s="56">
        <v>2017</v>
      </c>
      <c r="AH2248" s="56" t="s">
        <v>80</v>
      </c>
      <c r="AI2248" s="56" t="s">
        <v>344</v>
      </c>
      <c r="AJ2248" s="56">
        <v>0</v>
      </c>
      <c r="AM2248" s="56">
        <v>42858</v>
      </c>
      <c r="AN2248" s="56" t="s">
        <v>1047</v>
      </c>
      <c r="AO2248" s="1">
        <v>42870</v>
      </c>
      <c r="AP2248" s="56" t="s">
        <v>1047</v>
      </c>
      <c r="AQ2248" s="56">
        <v>40</v>
      </c>
      <c r="AR2248" s="56">
        <v>0</v>
      </c>
      <c r="AS2248" s="56" t="s">
        <v>346</v>
      </c>
      <c r="BB2248" s="56" t="s">
        <v>339</v>
      </c>
      <c r="BC2248" s="56" t="s">
        <v>263</v>
      </c>
      <c r="BD2248" s="56" t="s">
        <v>349</v>
      </c>
      <c r="BE2248" s="56" t="s">
        <v>347</v>
      </c>
      <c r="BF2248" s="56" t="s">
        <v>334</v>
      </c>
      <c r="BG2248" s="56" t="s">
        <v>726</v>
      </c>
      <c r="BH2248" s="56">
        <v>0</v>
      </c>
      <c r="BI2248" s="56">
        <v>0</v>
      </c>
      <c r="BJ2248" s="56">
        <v>1</v>
      </c>
    </row>
    <row r="2249" spans="1:62" hidden="1" x14ac:dyDescent="0.3">
      <c r="A2249" s="56">
        <v>49228974</v>
      </c>
      <c r="B2249" s="86">
        <v>599848</v>
      </c>
      <c r="C2249" s="1">
        <v>42893</v>
      </c>
      <c r="D2249" s="56" t="s">
        <v>722</v>
      </c>
      <c r="E2249" s="56" t="s">
        <v>723</v>
      </c>
      <c r="F2249" s="56" t="s">
        <v>334</v>
      </c>
      <c r="G2249" s="56" t="s">
        <v>335</v>
      </c>
      <c r="H2249" s="56" t="s">
        <v>336</v>
      </c>
      <c r="I2249" s="56" t="s">
        <v>724</v>
      </c>
      <c r="K2249" s="56" t="s">
        <v>337</v>
      </c>
      <c r="L2249" s="56" t="s">
        <v>545</v>
      </c>
      <c r="M2249" s="56" t="s">
        <v>988</v>
      </c>
      <c r="N2249" s="56" t="s">
        <v>1043</v>
      </c>
      <c r="O2249" s="56" t="s">
        <v>943</v>
      </c>
      <c r="P2249" s="1" t="s">
        <v>105</v>
      </c>
      <c r="S2249" s="56">
        <v>142023</v>
      </c>
      <c r="T2249" s="1" t="s">
        <v>753</v>
      </c>
      <c r="U2249" s="56">
        <v>41650</v>
      </c>
      <c r="V2249" s="56">
        <v>42916</v>
      </c>
      <c r="W2249" s="56">
        <v>41609</v>
      </c>
      <c r="X2249" s="56">
        <v>42916</v>
      </c>
      <c r="Y2249" s="56" t="s">
        <v>356</v>
      </c>
      <c r="AA2249" s="56" t="s">
        <v>347</v>
      </c>
      <c r="AB2249" s="56" t="s">
        <v>343</v>
      </c>
      <c r="AC2249" s="56" t="s">
        <v>342</v>
      </c>
      <c r="AD2249" s="56" t="s">
        <v>342</v>
      </c>
      <c r="AE2249" s="56" t="s">
        <v>334</v>
      </c>
      <c r="AF2249" s="56" t="s">
        <v>291</v>
      </c>
      <c r="AG2249" s="56">
        <v>2017</v>
      </c>
      <c r="AH2249" s="56" t="s">
        <v>80</v>
      </c>
      <c r="AI2249" s="56" t="s">
        <v>348</v>
      </c>
      <c r="AJ2249" s="56">
        <v>118</v>
      </c>
      <c r="AK2249" s="1">
        <v>42734</v>
      </c>
      <c r="AM2249" s="56">
        <v>42858</v>
      </c>
      <c r="AN2249" s="56" t="s">
        <v>1047</v>
      </c>
      <c r="AO2249" s="1">
        <v>42748</v>
      </c>
      <c r="AP2249" s="56" t="s">
        <v>638</v>
      </c>
      <c r="AQ2249" s="56">
        <v>67503</v>
      </c>
      <c r="AR2249" s="56">
        <v>0</v>
      </c>
      <c r="AS2249" s="56" t="s">
        <v>346</v>
      </c>
      <c r="BB2249" s="56" t="s">
        <v>339</v>
      </c>
      <c r="BC2249" s="56" t="s">
        <v>263</v>
      </c>
      <c r="BD2249" s="56" t="s">
        <v>349</v>
      </c>
      <c r="BE2249" s="56" t="s">
        <v>347</v>
      </c>
      <c r="BF2249" s="56" t="s">
        <v>334</v>
      </c>
      <c r="BG2249" s="56" t="s">
        <v>726</v>
      </c>
      <c r="BH2249" s="56">
        <v>0</v>
      </c>
      <c r="BI2249" s="56">
        <v>0</v>
      </c>
      <c r="BJ2249" s="56">
        <v>1</v>
      </c>
    </row>
    <row r="2250" spans="1:62" hidden="1" x14ac:dyDescent="0.3">
      <c r="A2250" s="56">
        <v>49228999</v>
      </c>
      <c r="B2250" s="86">
        <v>599848</v>
      </c>
      <c r="C2250" s="1">
        <v>42893</v>
      </c>
      <c r="D2250" s="56" t="s">
        <v>722</v>
      </c>
      <c r="E2250" s="56" t="s">
        <v>723</v>
      </c>
      <c r="F2250" s="56" t="s">
        <v>334</v>
      </c>
      <c r="G2250" s="56" t="s">
        <v>335</v>
      </c>
      <c r="H2250" s="56" t="s">
        <v>336</v>
      </c>
      <c r="I2250" s="56" t="s">
        <v>724</v>
      </c>
      <c r="K2250" s="56" t="s">
        <v>337</v>
      </c>
      <c r="L2250" s="56" t="s">
        <v>545</v>
      </c>
      <c r="M2250" s="56" t="s">
        <v>988</v>
      </c>
      <c r="N2250" s="56" t="s">
        <v>1043</v>
      </c>
      <c r="O2250" s="56" t="s">
        <v>943</v>
      </c>
      <c r="P2250" s="1" t="s">
        <v>110</v>
      </c>
      <c r="Q2250" s="56" t="s">
        <v>241</v>
      </c>
      <c r="R2250" s="56" t="s">
        <v>339</v>
      </c>
      <c r="S2250" s="56">
        <v>170647</v>
      </c>
      <c r="T2250" s="1" t="s">
        <v>478</v>
      </c>
      <c r="U2250" s="56">
        <v>41650</v>
      </c>
      <c r="V2250" s="56">
        <v>42916</v>
      </c>
      <c r="W2250" s="56">
        <v>41519</v>
      </c>
      <c r="X2250" s="56">
        <v>42916</v>
      </c>
      <c r="Y2250" s="56" t="s">
        <v>340</v>
      </c>
      <c r="Z2250" s="56" t="s">
        <v>341</v>
      </c>
      <c r="AA2250" s="56" t="s">
        <v>342</v>
      </c>
      <c r="AB2250" s="56" t="s">
        <v>339</v>
      </c>
      <c r="AC2250" s="56" t="s">
        <v>342</v>
      </c>
      <c r="AD2250" s="56" t="s">
        <v>347</v>
      </c>
      <c r="AE2250" s="56" t="s">
        <v>334</v>
      </c>
      <c r="AF2250" s="56" t="s">
        <v>292</v>
      </c>
      <c r="AG2250" s="56">
        <v>2016</v>
      </c>
      <c r="AH2250" s="56" t="s">
        <v>80</v>
      </c>
      <c r="AI2250" s="56" t="s">
        <v>348</v>
      </c>
      <c r="AJ2250" s="56">
        <v>3390</v>
      </c>
      <c r="AM2250" s="56">
        <v>42858</v>
      </c>
      <c r="AN2250" s="56" t="s">
        <v>1047</v>
      </c>
      <c r="AO2250" s="1">
        <v>41592</v>
      </c>
      <c r="AP2250" s="56" t="s">
        <v>548</v>
      </c>
      <c r="AQ2250" s="56">
        <v>40</v>
      </c>
      <c r="AR2250" s="56">
        <v>0</v>
      </c>
      <c r="AS2250" s="56" t="s">
        <v>346</v>
      </c>
      <c r="BB2250" s="56" t="s">
        <v>339</v>
      </c>
      <c r="BC2250" s="56" t="s">
        <v>263</v>
      </c>
      <c r="BD2250" s="56" t="s">
        <v>349</v>
      </c>
      <c r="BE2250" s="56" t="s">
        <v>347</v>
      </c>
      <c r="BF2250" s="56" t="s">
        <v>334</v>
      </c>
      <c r="BG2250" s="56" t="s">
        <v>726</v>
      </c>
      <c r="BH2250" s="56">
        <v>0</v>
      </c>
      <c r="BI2250" s="56">
        <v>0</v>
      </c>
      <c r="BJ2250" s="56">
        <v>1</v>
      </c>
    </row>
    <row r="2251" spans="1:62" hidden="1" x14ac:dyDescent="0.3">
      <c r="A2251" s="56">
        <v>49229009</v>
      </c>
      <c r="B2251" s="86">
        <v>599848</v>
      </c>
      <c r="C2251" s="1">
        <v>42893</v>
      </c>
      <c r="D2251" s="56" t="s">
        <v>722</v>
      </c>
      <c r="E2251" s="56" t="s">
        <v>723</v>
      </c>
      <c r="F2251" s="56" t="s">
        <v>334</v>
      </c>
      <c r="G2251" s="56" t="s">
        <v>335</v>
      </c>
      <c r="H2251" s="56" t="s">
        <v>336</v>
      </c>
      <c r="I2251" s="56" t="s">
        <v>724</v>
      </c>
      <c r="K2251" s="56" t="s">
        <v>337</v>
      </c>
      <c r="L2251" s="56" t="s">
        <v>545</v>
      </c>
      <c r="M2251" s="56" t="s">
        <v>988</v>
      </c>
      <c r="N2251" s="56" t="s">
        <v>1043</v>
      </c>
      <c r="O2251" s="56" t="s">
        <v>943</v>
      </c>
      <c r="P2251" s="1" t="s">
        <v>105</v>
      </c>
      <c r="S2251" s="56">
        <v>142023</v>
      </c>
      <c r="T2251" s="1" t="s">
        <v>753</v>
      </c>
      <c r="U2251" s="56">
        <v>41650</v>
      </c>
      <c r="V2251" s="56">
        <v>42916</v>
      </c>
      <c r="W2251" s="56">
        <v>41609</v>
      </c>
      <c r="X2251" s="56">
        <v>42916</v>
      </c>
      <c r="Y2251" s="56" t="s">
        <v>356</v>
      </c>
      <c r="AA2251" s="56" t="s">
        <v>347</v>
      </c>
      <c r="AB2251" s="56" t="s">
        <v>343</v>
      </c>
      <c r="AC2251" s="56" t="s">
        <v>342</v>
      </c>
      <c r="AD2251" s="56" t="s">
        <v>342</v>
      </c>
      <c r="AE2251" s="56" t="s">
        <v>334</v>
      </c>
      <c r="AF2251" s="56" t="s">
        <v>292</v>
      </c>
      <c r="AG2251" s="56">
        <v>2014</v>
      </c>
      <c r="AH2251" s="56" t="s">
        <v>80</v>
      </c>
      <c r="AI2251" s="56" t="s">
        <v>348</v>
      </c>
      <c r="AJ2251" s="56">
        <v>121</v>
      </c>
      <c r="AM2251" s="56">
        <v>42858</v>
      </c>
      <c r="AN2251" s="56" t="s">
        <v>1047</v>
      </c>
      <c r="AO2251" s="1">
        <v>41593</v>
      </c>
      <c r="AP2251" s="56" t="s">
        <v>548</v>
      </c>
      <c r="AQ2251" s="56">
        <v>67503</v>
      </c>
      <c r="AR2251" s="56">
        <v>0</v>
      </c>
      <c r="AS2251" s="56" t="s">
        <v>346</v>
      </c>
      <c r="BB2251" s="56" t="s">
        <v>339</v>
      </c>
      <c r="BC2251" s="56" t="s">
        <v>263</v>
      </c>
      <c r="BD2251" s="56" t="s">
        <v>349</v>
      </c>
      <c r="BE2251" s="56" t="s">
        <v>347</v>
      </c>
      <c r="BF2251" s="56" t="s">
        <v>334</v>
      </c>
      <c r="BG2251" s="56" t="s">
        <v>726</v>
      </c>
      <c r="BH2251" s="56">
        <v>0</v>
      </c>
      <c r="BI2251" s="56">
        <v>0</v>
      </c>
      <c r="BJ2251" s="56">
        <v>1</v>
      </c>
    </row>
    <row r="2252" spans="1:62" hidden="1" x14ac:dyDescent="0.3">
      <c r="A2252" s="56">
        <v>49229057</v>
      </c>
      <c r="B2252" s="86">
        <v>599848</v>
      </c>
      <c r="C2252" s="1">
        <v>42893</v>
      </c>
      <c r="D2252" s="56" t="s">
        <v>722</v>
      </c>
      <c r="E2252" s="56" t="s">
        <v>723</v>
      </c>
      <c r="F2252" s="56" t="s">
        <v>334</v>
      </c>
      <c r="G2252" s="56" t="s">
        <v>335</v>
      </c>
      <c r="H2252" s="56" t="s">
        <v>336</v>
      </c>
      <c r="I2252" s="56" t="s">
        <v>724</v>
      </c>
      <c r="K2252" s="56" t="s">
        <v>337</v>
      </c>
      <c r="L2252" s="56" t="s">
        <v>545</v>
      </c>
      <c r="M2252" s="56" t="s">
        <v>988</v>
      </c>
      <c r="N2252" s="56" t="s">
        <v>1043</v>
      </c>
      <c r="O2252" s="56" t="s">
        <v>943</v>
      </c>
      <c r="P2252" s="1" t="s">
        <v>110</v>
      </c>
      <c r="Q2252" s="56" t="s">
        <v>241</v>
      </c>
      <c r="R2252" s="56" t="s">
        <v>339</v>
      </c>
      <c r="S2252" s="56">
        <v>170641</v>
      </c>
      <c r="T2252" s="1" t="s">
        <v>111</v>
      </c>
      <c r="U2252" s="56">
        <v>41650</v>
      </c>
      <c r="V2252" s="56">
        <v>42916</v>
      </c>
      <c r="W2252" s="56">
        <v>41609</v>
      </c>
      <c r="X2252" s="56">
        <v>42916</v>
      </c>
      <c r="Y2252" s="56" t="s">
        <v>340</v>
      </c>
      <c r="Z2252" s="56" t="s">
        <v>341</v>
      </c>
      <c r="AA2252" s="56" t="s">
        <v>342</v>
      </c>
      <c r="AB2252" s="56" t="s">
        <v>343</v>
      </c>
      <c r="AC2252" s="56" t="s">
        <v>342</v>
      </c>
      <c r="AD2252" s="56" t="s">
        <v>342</v>
      </c>
      <c r="AE2252" s="56" t="s">
        <v>334</v>
      </c>
      <c r="AF2252" s="56" t="s">
        <v>291</v>
      </c>
      <c r="AG2252" s="56">
        <v>2016</v>
      </c>
      <c r="AH2252" s="56" t="s">
        <v>80</v>
      </c>
      <c r="AI2252" s="56" t="s">
        <v>344</v>
      </c>
      <c r="AJ2252" s="56">
        <v>0</v>
      </c>
      <c r="AK2252" s="1">
        <v>42551</v>
      </c>
      <c r="AM2252" s="56">
        <v>42849</v>
      </c>
      <c r="AN2252" s="56" t="s">
        <v>1047</v>
      </c>
      <c r="AO2252" s="1">
        <v>42571</v>
      </c>
      <c r="AP2252" s="56" t="s">
        <v>638</v>
      </c>
      <c r="AQ2252" s="56">
        <v>257</v>
      </c>
      <c r="AR2252" s="56">
        <v>0</v>
      </c>
      <c r="AS2252" s="56" t="s">
        <v>346</v>
      </c>
      <c r="BB2252" s="56" t="s">
        <v>339</v>
      </c>
      <c r="BC2252" s="56" t="s">
        <v>263</v>
      </c>
      <c r="BD2252" s="56" t="s">
        <v>349</v>
      </c>
      <c r="BE2252" s="56" t="s">
        <v>347</v>
      </c>
      <c r="BF2252" s="56" t="s">
        <v>334</v>
      </c>
      <c r="BG2252" s="56" t="s">
        <v>726</v>
      </c>
      <c r="BH2252" s="56">
        <v>0</v>
      </c>
      <c r="BI2252" s="56">
        <v>0</v>
      </c>
      <c r="BJ2252" s="56">
        <v>1</v>
      </c>
    </row>
    <row r="2253" spans="1:62" hidden="1" x14ac:dyDescent="0.3">
      <c r="A2253" s="56">
        <v>49229070</v>
      </c>
      <c r="B2253" s="86">
        <v>599848</v>
      </c>
      <c r="C2253" s="1">
        <v>42893</v>
      </c>
      <c r="D2253" s="56" t="s">
        <v>722</v>
      </c>
      <c r="E2253" s="56" t="s">
        <v>723</v>
      </c>
      <c r="F2253" s="56" t="s">
        <v>334</v>
      </c>
      <c r="G2253" s="56" t="s">
        <v>335</v>
      </c>
      <c r="H2253" s="56" t="s">
        <v>336</v>
      </c>
      <c r="I2253" s="56" t="s">
        <v>724</v>
      </c>
      <c r="K2253" s="56" t="s">
        <v>337</v>
      </c>
      <c r="L2253" s="56" t="s">
        <v>545</v>
      </c>
      <c r="M2253" s="56" t="s">
        <v>988</v>
      </c>
      <c r="N2253" s="56" t="s">
        <v>1043</v>
      </c>
      <c r="O2253" s="56" t="s">
        <v>943</v>
      </c>
      <c r="P2253" s="1" t="s">
        <v>110</v>
      </c>
      <c r="Q2253" s="56" t="s">
        <v>241</v>
      </c>
      <c r="R2253" s="56" t="s">
        <v>339</v>
      </c>
      <c r="S2253" s="56">
        <v>170641</v>
      </c>
      <c r="T2253" s="1" t="s">
        <v>111</v>
      </c>
      <c r="U2253" s="56">
        <v>41650</v>
      </c>
      <c r="V2253" s="56">
        <v>42916</v>
      </c>
      <c r="W2253" s="56">
        <v>41609</v>
      </c>
      <c r="X2253" s="56">
        <v>42916</v>
      </c>
      <c r="Y2253" s="56" t="s">
        <v>340</v>
      </c>
      <c r="Z2253" s="56" t="s">
        <v>341</v>
      </c>
      <c r="AA2253" s="56" t="s">
        <v>342</v>
      </c>
      <c r="AB2253" s="56" t="s">
        <v>343</v>
      </c>
      <c r="AC2253" s="56" t="s">
        <v>342</v>
      </c>
      <c r="AD2253" s="56" t="s">
        <v>342</v>
      </c>
      <c r="AE2253" s="56" t="s">
        <v>334</v>
      </c>
      <c r="AF2253" s="56" t="s">
        <v>292</v>
      </c>
      <c r="AG2253" s="56">
        <v>2014</v>
      </c>
      <c r="AH2253" s="56" t="s">
        <v>80</v>
      </c>
      <c r="AI2253" s="56" t="s">
        <v>348</v>
      </c>
      <c r="AJ2253" s="56">
        <v>0</v>
      </c>
      <c r="AM2253" s="56">
        <v>42849</v>
      </c>
      <c r="AN2253" s="56" t="s">
        <v>1047</v>
      </c>
      <c r="AO2253" s="1">
        <v>41592</v>
      </c>
      <c r="AP2253" s="56" t="s">
        <v>548</v>
      </c>
      <c r="AQ2253" s="56">
        <v>257</v>
      </c>
      <c r="AR2253" s="56">
        <v>0</v>
      </c>
      <c r="AS2253" s="56" t="s">
        <v>346</v>
      </c>
      <c r="BB2253" s="56" t="s">
        <v>339</v>
      </c>
      <c r="BC2253" s="56" t="s">
        <v>263</v>
      </c>
      <c r="BD2253" s="56" t="s">
        <v>349</v>
      </c>
      <c r="BE2253" s="56" t="s">
        <v>347</v>
      </c>
      <c r="BF2253" s="56" t="s">
        <v>334</v>
      </c>
      <c r="BG2253" s="56" t="s">
        <v>726</v>
      </c>
      <c r="BH2253" s="56">
        <v>0</v>
      </c>
      <c r="BI2253" s="56">
        <v>0</v>
      </c>
      <c r="BJ2253" s="56">
        <v>1</v>
      </c>
    </row>
    <row r="2254" spans="1:62" hidden="1" x14ac:dyDescent="0.3">
      <c r="A2254" s="56">
        <v>49229106</v>
      </c>
      <c r="B2254" s="86">
        <v>599848</v>
      </c>
      <c r="C2254" s="1">
        <v>42893</v>
      </c>
      <c r="D2254" s="56" t="s">
        <v>722</v>
      </c>
      <c r="E2254" s="56" t="s">
        <v>723</v>
      </c>
      <c r="F2254" s="56" t="s">
        <v>334</v>
      </c>
      <c r="G2254" s="56" t="s">
        <v>335</v>
      </c>
      <c r="H2254" s="56" t="s">
        <v>336</v>
      </c>
      <c r="I2254" s="56" t="s">
        <v>724</v>
      </c>
      <c r="K2254" s="56" t="s">
        <v>337</v>
      </c>
      <c r="L2254" s="56" t="s">
        <v>545</v>
      </c>
      <c r="M2254" s="56" t="s">
        <v>988</v>
      </c>
      <c r="N2254" s="56" t="s">
        <v>1043</v>
      </c>
      <c r="O2254" s="56" t="s">
        <v>943</v>
      </c>
      <c r="P2254" s="1" t="s">
        <v>110</v>
      </c>
      <c r="Q2254" s="56" t="s">
        <v>241</v>
      </c>
      <c r="R2254" s="56" t="s">
        <v>339</v>
      </c>
      <c r="S2254" s="56">
        <v>170644</v>
      </c>
      <c r="T2254" s="1" t="s">
        <v>261</v>
      </c>
      <c r="U2254" s="56">
        <v>41650</v>
      </c>
      <c r="V2254" s="56">
        <v>42916</v>
      </c>
      <c r="W2254" s="56">
        <v>41609</v>
      </c>
      <c r="X2254" s="56">
        <v>42916</v>
      </c>
      <c r="Y2254" s="56" t="s">
        <v>356</v>
      </c>
      <c r="Z2254" s="56" t="s">
        <v>367</v>
      </c>
      <c r="AA2254" s="56" t="s">
        <v>347</v>
      </c>
      <c r="AB2254" s="56" t="s">
        <v>343</v>
      </c>
      <c r="AC2254" s="56" t="s">
        <v>342</v>
      </c>
      <c r="AD2254" s="56" t="s">
        <v>347</v>
      </c>
      <c r="AE2254" s="56" t="s">
        <v>334</v>
      </c>
      <c r="AF2254" s="56" t="s">
        <v>292</v>
      </c>
      <c r="AG2254" s="56">
        <v>2014</v>
      </c>
      <c r="AH2254" s="56" t="s">
        <v>80</v>
      </c>
      <c r="AI2254" s="56" t="s">
        <v>348</v>
      </c>
      <c r="AJ2254" s="56">
        <v>0</v>
      </c>
      <c r="AM2254" s="56">
        <v>42849</v>
      </c>
      <c r="AN2254" s="56" t="s">
        <v>1047</v>
      </c>
      <c r="AO2254" s="1">
        <v>41593</v>
      </c>
      <c r="AP2254" s="56" t="s">
        <v>548</v>
      </c>
      <c r="AQ2254" s="56">
        <v>67521</v>
      </c>
      <c r="AR2254" s="56">
        <v>0</v>
      </c>
      <c r="AS2254" s="56" t="s">
        <v>346</v>
      </c>
      <c r="BB2254" s="56" t="s">
        <v>339</v>
      </c>
      <c r="BC2254" s="56" t="s">
        <v>263</v>
      </c>
      <c r="BD2254" s="56" t="s">
        <v>349</v>
      </c>
      <c r="BE2254" s="56" t="s">
        <v>347</v>
      </c>
      <c r="BF2254" s="56" t="s">
        <v>334</v>
      </c>
      <c r="BG2254" s="56" t="s">
        <v>726</v>
      </c>
      <c r="BH2254" s="56">
        <v>0</v>
      </c>
      <c r="BI2254" s="56">
        <v>0</v>
      </c>
      <c r="BJ2254" s="56">
        <v>1</v>
      </c>
    </row>
    <row r="2255" spans="1:62" hidden="1" x14ac:dyDescent="0.3">
      <c r="A2255" s="56">
        <v>49229127</v>
      </c>
      <c r="B2255" s="86">
        <v>599848</v>
      </c>
      <c r="C2255" s="1">
        <v>42893</v>
      </c>
      <c r="D2255" s="56" t="s">
        <v>722</v>
      </c>
      <c r="E2255" s="56" t="s">
        <v>723</v>
      </c>
      <c r="F2255" s="56" t="s">
        <v>334</v>
      </c>
      <c r="G2255" s="56" t="s">
        <v>335</v>
      </c>
      <c r="H2255" s="56" t="s">
        <v>336</v>
      </c>
      <c r="I2255" s="56" t="s">
        <v>724</v>
      </c>
      <c r="K2255" s="56" t="s">
        <v>337</v>
      </c>
      <c r="L2255" s="56" t="s">
        <v>545</v>
      </c>
      <c r="M2255" s="56" t="s">
        <v>988</v>
      </c>
      <c r="N2255" s="56" t="s">
        <v>1043</v>
      </c>
      <c r="O2255" s="56" t="s">
        <v>943</v>
      </c>
      <c r="P2255" s="1" t="s">
        <v>105</v>
      </c>
      <c r="S2255" s="56">
        <v>142023</v>
      </c>
      <c r="T2255" s="1" t="s">
        <v>753</v>
      </c>
      <c r="U2255" s="56">
        <v>41650</v>
      </c>
      <c r="V2255" s="56">
        <v>42916</v>
      </c>
      <c r="W2255" s="56">
        <v>41609</v>
      </c>
      <c r="X2255" s="56">
        <v>42916</v>
      </c>
      <c r="Y2255" s="56" t="s">
        <v>356</v>
      </c>
      <c r="AA2255" s="56" t="s">
        <v>347</v>
      </c>
      <c r="AB2255" s="56" t="s">
        <v>343</v>
      </c>
      <c r="AC2255" s="56" t="s">
        <v>342</v>
      </c>
      <c r="AD2255" s="56" t="s">
        <v>342</v>
      </c>
      <c r="AE2255" s="56" t="s">
        <v>334</v>
      </c>
      <c r="AF2255" s="56" t="s">
        <v>292</v>
      </c>
      <c r="AG2255" s="56">
        <v>2015</v>
      </c>
      <c r="AH2255" s="56" t="s">
        <v>80</v>
      </c>
      <c r="AI2255" s="56" t="s">
        <v>348</v>
      </c>
      <c r="AJ2255" s="56">
        <v>122</v>
      </c>
      <c r="AM2255" s="56">
        <v>42858</v>
      </c>
      <c r="AN2255" s="56" t="s">
        <v>1047</v>
      </c>
      <c r="AO2255" s="1">
        <v>41593</v>
      </c>
      <c r="AP2255" s="56" t="s">
        <v>548</v>
      </c>
      <c r="AQ2255" s="56">
        <v>67503</v>
      </c>
      <c r="AR2255" s="56">
        <v>0</v>
      </c>
      <c r="AS2255" s="56" t="s">
        <v>346</v>
      </c>
      <c r="BB2255" s="56" t="s">
        <v>339</v>
      </c>
      <c r="BC2255" s="56" t="s">
        <v>263</v>
      </c>
      <c r="BD2255" s="56" t="s">
        <v>349</v>
      </c>
      <c r="BE2255" s="56" t="s">
        <v>347</v>
      </c>
      <c r="BF2255" s="56" t="s">
        <v>334</v>
      </c>
      <c r="BG2255" s="56" t="s">
        <v>726</v>
      </c>
      <c r="BH2255" s="56">
        <v>0</v>
      </c>
      <c r="BI2255" s="56">
        <v>0</v>
      </c>
      <c r="BJ2255" s="56">
        <v>1</v>
      </c>
    </row>
    <row r="2256" spans="1:62" hidden="1" x14ac:dyDescent="0.3">
      <c r="A2256" s="56">
        <v>49229156</v>
      </c>
      <c r="B2256" s="86">
        <v>599848</v>
      </c>
      <c r="C2256" s="1">
        <v>42893</v>
      </c>
      <c r="D2256" s="56" t="s">
        <v>722</v>
      </c>
      <c r="E2256" s="56" t="s">
        <v>723</v>
      </c>
      <c r="F2256" s="56" t="s">
        <v>334</v>
      </c>
      <c r="G2256" s="56" t="s">
        <v>335</v>
      </c>
      <c r="H2256" s="56" t="s">
        <v>336</v>
      </c>
      <c r="I2256" s="56" t="s">
        <v>724</v>
      </c>
      <c r="K2256" s="56" t="s">
        <v>337</v>
      </c>
      <c r="L2256" s="56" t="s">
        <v>545</v>
      </c>
      <c r="M2256" s="56" t="s">
        <v>988</v>
      </c>
      <c r="N2256" s="56" t="s">
        <v>1043</v>
      </c>
      <c r="O2256" s="56" t="s">
        <v>943</v>
      </c>
      <c r="P2256" s="1" t="s">
        <v>188</v>
      </c>
      <c r="Q2256" s="56" t="s">
        <v>241</v>
      </c>
      <c r="R2256" s="56" t="s">
        <v>339</v>
      </c>
      <c r="S2256" s="56">
        <v>179133</v>
      </c>
      <c r="T2256" s="1" t="s">
        <v>195</v>
      </c>
      <c r="U2256" s="56">
        <v>41650</v>
      </c>
      <c r="V2256" s="56">
        <v>42916</v>
      </c>
      <c r="W2256" s="56">
        <v>41609</v>
      </c>
      <c r="X2256" s="56">
        <v>42916</v>
      </c>
      <c r="Y2256" s="56" t="s">
        <v>340</v>
      </c>
      <c r="Z2256" s="56" t="s">
        <v>341</v>
      </c>
      <c r="AA2256" s="56" t="s">
        <v>342</v>
      </c>
      <c r="AB2256" s="56" t="s">
        <v>343</v>
      </c>
      <c r="AC2256" s="56" t="s">
        <v>342</v>
      </c>
      <c r="AD2256" s="56" t="s">
        <v>347</v>
      </c>
      <c r="AE2256" s="56" t="s">
        <v>334</v>
      </c>
      <c r="AF2256" s="56" t="s">
        <v>292</v>
      </c>
      <c r="AG2256" s="56">
        <v>2015</v>
      </c>
      <c r="AH2256" s="56" t="s">
        <v>80</v>
      </c>
      <c r="AI2256" s="56" t="s">
        <v>348</v>
      </c>
      <c r="AJ2256" s="56">
        <v>0</v>
      </c>
      <c r="AM2256" s="56">
        <v>42849</v>
      </c>
      <c r="AN2256" s="56" t="s">
        <v>1047</v>
      </c>
      <c r="AO2256" s="1">
        <v>41873</v>
      </c>
      <c r="AP2256" s="56" t="s">
        <v>345</v>
      </c>
      <c r="AQ2256" s="56">
        <v>252</v>
      </c>
      <c r="AR2256" s="56">
        <v>0</v>
      </c>
      <c r="AS2256" s="56" t="s">
        <v>346</v>
      </c>
      <c r="BB2256" s="56" t="s">
        <v>339</v>
      </c>
      <c r="BC2256" s="56" t="s">
        <v>263</v>
      </c>
      <c r="BD2256" s="56" t="s">
        <v>349</v>
      </c>
      <c r="BE2256" s="56" t="s">
        <v>347</v>
      </c>
      <c r="BF2256" s="56" t="s">
        <v>334</v>
      </c>
      <c r="BG2256" s="56" t="s">
        <v>726</v>
      </c>
      <c r="BH2256" s="56">
        <v>0</v>
      </c>
      <c r="BI2256" s="56">
        <v>0</v>
      </c>
      <c r="BJ2256" s="56">
        <v>1</v>
      </c>
    </row>
    <row r="2257" spans="1:62" hidden="1" x14ac:dyDescent="0.3">
      <c r="A2257" s="56">
        <v>49229310</v>
      </c>
      <c r="B2257" s="86">
        <v>599848</v>
      </c>
      <c r="C2257" s="1">
        <v>42893</v>
      </c>
      <c r="D2257" s="56" t="s">
        <v>722</v>
      </c>
      <c r="E2257" s="56" t="s">
        <v>723</v>
      </c>
      <c r="F2257" s="56" t="s">
        <v>334</v>
      </c>
      <c r="G2257" s="56" t="s">
        <v>335</v>
      </c>
      <c r="H2257" s="56" t="s">
        <v>336</v>
      </c>
      <c r="I2257" s="56" t="s">
        <v>724</v>
      </c>
      <c r="K2257" s="56" t="s">
        <v>337</v>
      </c>
      <c r="L2257" s="56" t="s">
        <v>545</v>
      </c>
      <c r="M2257" s="56" t="s">
        <v>988</v>
      </c>
      <c r="N2257" s="56" t="s">
        <v>1043</v>
      </c>
      <c r="O2257" s="56" t="s">
        <v>943</v>
      </c>
      <c r="P2257" s="1" t="s">
        <v>105</v>
      </c>
      <c r="S2257" s="56">
        <v>142023</v>
      </c>
      <c r="T2257" s="1" t="s">
        <v>753</v>
      </c>
      <c r="U2257" s="56">
        <v>41650</v>
      </c>
      <c r="V2257" s="56">
        <v>42916</v>
      </c>
      <c r="W2257" s="56">
        <v>41609</v>
      </c>
      <c r="X2257" s="56">
        <v>42916</v>
      </c>
      <c r="Y2257" s="56" t="s">
        <v>356</v>
      </c>
      <c r="AA2257" s="56" t="s">
        <v>347</v>
      </c>
      <c r="AB2257" s="56" t="s">
        <v>343</v>
      </c>
      <c r="AC2257" s="56" t="s">
        <v>342</v>
      </c>
      <c r="AD2257" s="56" t="s">
        <v>342</v>
      </c>
      <c r="AE2257" s="56" t="s">
        <v>334</v>
      </c>
      <c r="AF2257" s="56" t="s">
        <v>292</v>
      </c>
      <c r="AG2257" s="56">
        <v>2015</v>
      </c>
      <c r="AH2257" s="56" t="s">
        <v>80</v>
      </c>
      <c r="AI2257" s="56" t="s">
        <v>344</v>
      </c>
      <c r="AJ2257" s="56">
        <v>122</v>
      </c>
      <c r="AM2257" s="56">
        <v>42858</v>
      </c>
      <c r="AN2257" s="56" t="s">
        <v>1047</v>
      </c>
      <c r="AO2257" s="1">
        <v>41593</v>
      </c>
      <c r="AP2257" s="56" t="s">
        <v>548</v>
      </c>
      <c r="AQ2257" s="56">
        <v>67503</v>
      </c>
      <c r="AR2257" s="56">
        <v>0</v>
      </c>
      <c r="AS2257" s="56" t="s">
        <v>346</v>
      </c>
      <c r="BB2257" s="56" t="s">
        <v>339</v>
      </c>
      <c r="BC2257" s="56" t="s">
        <v>263</v>
      </c>
      <c r="BD2257" s="56" t="s">
        <v>349</v>
      </c>
      <c r="BE2257" s="56" t="s">
        <v>347</v>
      </c>
      <c r="BF2257" s="56" t="s">
        <v>334</v>
      </c>
      <c r="BG2257" s="56" t="s">
        <v>726</v>
      </c>
      <c r="BH2257" s="56">
        <v>0</v>
      </c>
      <c r="BI2257" s="56">
        <v>0</v>
      </c>
      <c r="BJ2257" s="56">
        <v>1</v>
      </c>
    </row>
    <row r="2258" spans="1:62" hidden="1" x14ac:dyDescent="0.3">
      <c r="A2258" s="56">
        <v>49229596</v>
      </c>
      <c r="B2258" s="86">
        <v>599848</v>
      </c>
      <c r="C2258" s="1">
        <v>42893</v>
      </c>
      <c r="D2258" s="56" t="s">
        <v>722</v>
      </c>
      <c r="E2258" s="56" t="s">
        <v>723</v>
      </c>
      <c r="F2258" s="56" t="s">
        <v>334</v>
      </c>
      <c r="G2258" s="56" t="s">
        <v>335</v>
      </c>
      <c r="H2258" s="56" t="s">
        <v>336</v>
      </c>
      <c r="I2258" s="56" t="s">
        <v>724</v>
      </c>
      <c r="K2258" s="56" t="s">
        <v>337</v>
      </c>
      <c r="L2258" s="56" t="s">
        <v>545</v>
      </c>
      <c r="M2258" s="56" t="s">
        <v>988</v>
      </c>
      <c r="N2258" s="56" t="s">
        <v>1043</v>
      </c>
      <c r="O2258" s="56" t="s">
        <v>943</v>
      </c>
      <c r="P2258" s="1" t="s">
        <v>188</v>
      </c>
      <c r="Q2258" s="56" t="s">
        <v>241</v>
      </c>
      <c r="R2258" s="56" t="s">
        <v>339</v>
      </c>
      <c r="S2258" s="56">
        <v>179133</v>
      </c>
      <c r="T2258" s="1" t="s">
        <v>195</v>
      </c>
      <c r="U2258" s="56">
        <v>41650</v>
      </c>
      <c r="V2258" s="56">
        <v>42916</v>
      </c>
      <c r="W2258" s="56">
        <v>41609</v>
      </c>
      <c r="X2258" s="56">
        <v>42916</v>
      </c>
      <c r="Y2258" s="56" t="s">
        <v>340</v>
      </c>
      <c r="Z2258" s="56" t="s">
        <v>341</v>
      </c>
      <c r="AA2258" s="56" t="s">
        <v>342</v>
      </c>
      <c r="AB2258" s="56" t="s">
        <v>343</v>
      </c>
      <c r="AC2258" s="56" t="s">
        <v>342</v>
      </c>
      <c r="AD2258" s="56" t="s">
        <v>347</v>
      </c>
      <c r="AE2258" s="56" t="s">
        <v>334</v>
      </c>
      <c r="AF2258" s="56" t="s">
        <v>291</v>
      </c>
      <c r="AG2258" s="56">
        <v>2015</v>
      </c>
      <c r="AH2258" s="56" t="s">
        <v>80</v>
      </c>
      <c r="AI2258" s="56" t="s">
        <v>348</v>
      </c>
      <c r="AJ2258" s="56">
        <v>1</v>
      </c>
      <c r="AK2258" s="1">
        <v>42004</v>
      </c>
      <c r="AL2258" s="56" t="s">
        <v>752</v>
      </c>
      <c r="AM2258" s="56">
        <v>42849</v>
      </c>
      <c r="AN2258" s="56" t="s">
        <v>1047</v>
      </c>
      <c r="AO2258" s="1">
        <v>42045</v>
      </c>
      <c r="AP2258" s="56" t="s">
        <v>548</v>
      </c>
      <c r="AQ2258" s="56">
        <v>252</v>
      </c>
      <c r="AR2258" s="56">
        <v>0</v>
      </c>
      <c r="AS2258" s="56" t="s">
        <v>346</v>
      </c>
      <c r="BB2258" s="56" t="s">
        <v>339</v>
      </c>
      <c r="BC2258" s="56" t="s">
        <v>263</v>
      </c>
      <c r="BD2258" s="56" t="s">
        <v>349</v>
      </c>
      <c r="BE2258" s="56" t="s">
        <v>347</v>
      </c>
      <c r="BF2258" s="56" t="s">
        <v>334</v>
      </c>
      <c r="BG2258" s="56" t="s">
        <v>726</v>
      </c>
      <c r="BH2258" s="56">
        <v>0</v>
      </c>
      <c r="BI2258" s="56">
        <v>0</v>
      </c>
      <c r="BJ2258" s="56">
        <v>1</v>
      </c>
    </row>
    <row r="2259" spans="1:62" hidden="1" x14ac:dyDescent="0.3">
      <c r="A2259" s="56">
        <v>49229598</v>
      </c>
      <c r="B2259" s="86">
        <v>599848</v>
      </c>
      <c r="C2259" s="1">
        <v>42893</v>
      </c>
      <c r="D2259" s="56" t="s">
        <v>722</v>
      </c>
      <c r="E2259" s="56" t="s">
        <v>723</v>
      </c>
      <c r="F2259" s="56" t="s">
        <v>334</v>
      </c>
      <c r="G2259" s="56" t="s">
        <v>335</v>
      </c>
      <c r="H2259" s="56" t="s">
        <v>336</v>
      </c>
      <c r="I2259" s="56" t="s">
        <v>724</v>
      </c>
      <c r="K2259" s="56" t="s">
        <v>337</v>
      </c>
      <c r="L2259" s="56" t="s">
        <v>545</v>
      </c>
      <c r="M2259" s="56" t="s">
        <v>988</v>
      </c>
      <c r="N2259" s="56" t="s">
        <v>1043</v>
      </c>
      <c r="O2259" s="56" t="s">
        <v>943</v>
      </c>
      <c r="P2259" s="1" t="s">
        <v>188</v>
      </c>
      <c r="Q2259" s="56" t="s">
        <v>241</v>
      </c>
      <c r="R2259" s="56" t="s">
        <v>339</v>
      </c>
      <c r="S2259" s="56">
        <v>179133</v>
      </c>
      <c r="T2259" s="1" t="s">
        <v>195</v>
      </c>
      <c r="U2259" s="56">
        <v>41650</v>
      </c>
      <c r="V2259" s="56">
        <v>42916</v>
      </c>
      <c r="W2259" s="56">
        <v>41609</v>
      </c>
      <c r="X2259" s="56">
        <v>42916</v>
      </c>
      <c r="Y2259" s="56" t="s">
        <v>340</v>
      </c>
      <c r="Z2259" s="56" t="s">
        <v>341</v>
      </c>
      <c r="AA2259" s="56" t="s">
        <v>342</v>
      </c>
      <c r="AB2259" s="56" t="s">
        <v>343</v>
      </c>
      <c r="AC2259" s="56" t="s">
        <v>342</v>
      </c>
      <c r="AD2259" s="56" t="s">
        <v>347</v>
      </c>
      <c r="AE2259" s="56" t="s">
        <v>334</v>
      </c>
      <c r="AF2259" s="56" t="s">
        <v>291</v>
      </c>
      <c r="AG2259" s="56">
        <v>2016</v>
      </c>
      <c r="AH2259" s="56" t="s">
        <v>80</v>
      </c>
      <c r="AI2259" s="56" t="s">
        <v>348</v>
      </c>
      <c r="AJ2259" s="56">
        <v>1</v>
      </c>
      <c r="AK2259" s="1">
        <v>42369</v>
      </c>
      <c r="AM2259" s="56">
        <v>42849</v>
      </c>
      <c r="AN2259" s="56" t="s">
        <v>1047</v>
      </c>
      <c r="AO2259" s="1">
        <v>42416</v>
      </c>
      <c r="AP2259" s="56" t="s">
        <v>548</v>
      </c>
      <c r="AQ2259" s="56">
        <v>252</v>
      </c>
      <c r="AR2259" s="56">
        <v>0</v>
      </c>
      <c r="AS2259" s="56" t="s">
        <v>346</v>
      </c>
      <c r="BB2259" s="56" t="s">
        <v>339</v>
      </c>
      <c r="BC2259" s="56" t="s">
        <v>263</v>
      </c>
      <c r="BD2259" s="56" t="s">
        <v>349</v>
      </c>
      <c r="BE2259" s="56" t="s">
        <v>347</v>
      </c>
      <c r="BF2259" s="56" t="s">
        <v>334</v>
      </c>
      <c r="BG2259" s="56" t="s">
        <v>726</v>
      </c>
      <c r="BH2259" s="56">
        <v>0</v>
      </c>
      <c r="BI2259" s="56">
        <v>0</v>
      </c>
      <c r="BJ2259" s="56">
        <v>1</v>
      </c>
    </row>
    <row r="2260" spans="1:62" hidden="1" x14ac:dyDescent="0.3">
      <c r="A2260" s="56">
        <v>49229600</v>
      </c>
      <c r="B2260" s="86">
        <v>599848</v>
      </c>
      <c r="C2260" s="1">
        <v>42893</v>
      </c>
      <c r="D2260" s="56" t="s">
        <v>722</v>
      </c>
      <c r="E2260" s="56" t="s">
        <v>723</v>
      </c>
      <c r="F2260" s="56" t="s">
        <v>334</v>
      </c>
      <c r="G2260" s="56" t="s">
        <v>335</v>
      </c>
      <c r="H2260" s="56" t="s">
        <v>336</v>
      </c>
      <c r="I2260" s="56" t="s">
        <v>724</v>
      </c>
      <c r="K2260" s="56" t="s">
        <v>337</v>
      </c>
      <c r="L2260" s="56" t="s">
        <v>545</v>
      </c>
      <c r="M2260" s="56" t="s">
        <v>988</v>
      </c>
      <c r="N2260" s="56" t="s">
        <v>1043</v>
      </c>
      <c r="O2260" s="56" t="s">
        <v>943</v>
      </c>
      <c r="P2260" s="1" t="s">
        <v>188</v>
      </c>
      <c r="Q2260" s="56" t="s">
        <v>241</v>
      </c>
      <c r="R2260" s="56" t="s">
        <v>339</v>
      </c>
      <c r="S2260" s="56">
        <v>179133</v>
      </c>
      <c r="T2260" s="1" t="s">
        <v>195</v>
      </c>
      <c r="U2260" s="56">
        <v>41650</v>
      </c>
      <c r="V2260" s="56">
        <v>42916</v>
      </c>
      <c r="W2260" s="56">
        <v>41609</v>
      </c>
      <c r="X2260" s="56">
        <v>42916</v>
      </c>
      <c r="Y2260" s="56" t="s">
        <v>340</v>
      </c>
      <c r="Z2260" s="56" t="s">
        <v>341</v>
      </c>
      <c r="AA2260" s="56" t="s">
        <v>342</v>
      </c>
      <c r="AB2260" s="56" t="s">
        <v>343</v>
      </c>
      <c r="AC2260" s="56" t="s">
        <v>342</v>
      </c>
      <c r="AD2260" s="56" t="s">
        <v>347</v>
      </c>
      <c r="AE2260" s="56" t="s">
        <v>334</v>
      </c>
      <c r="AF2260" s="56" t="s">
        <v>291</v>
      </c>
      <c r="AG2260" s="56">
        <v>2017</v>
      </c>
      <c r="AH2260" s="56" t="s">
        <v>80</v>
      </c>
      <c r="AI2260" s="56" t="s">
        <v>348</v>
      </c>
      <c r="AJ2260" s="56">
        <v>1</v>
      </c>
      <c r="AK2260" s="1">
        <v>42734</v>
      </c>
      <c r="AL2260" s="56" t="s">
        <v>916</v>
      </c>
      <c r="AM2260" s="56">
        <v>42849</v>
      </c>
      <c r="AN2260" s="56" t="s">
        <v>1047</v>
      </c>
      <c r="AO2260" s="1">
        <v>42748</v>
      </c>
      <c r="AP2260" s="56" t="s">
        <v>638</v>
      </c>
      <c r="AQ2260" s="56">
        <v>252</v>
      </c>
      <c r="AR2260" s="56">
        <v>0</v>
      </c>
      <c r="AS2260" s="56" t="s">
        <v>346</v>
      </c>
      <c r="BB2260" s="56" t="s">
        <v>339</v>
      </c>
      <c r="BC2260" s="56" t="s">
        <v>263</v>
      </c>
      <c r="BD2260" s="56" t="s">
        <v>349</v>
      </c>
      <c r="BE2260" s="56" t="s">
        <v>347</v>
      </c>
      <c r="BF2260" s="56" t="s">
        <v>334</v>
      </c>
      <c r="BG2260" s="56" t="s">
        <v>726</v>
      </c>
      <c r="BH2260" s="56">
        <v>0</v>
      </c>
      <c r="BI2260" s="56">
        <v>0</v>
      </c>
      <c r="BJ2260" s="56">
        <v>1</v>
      </c>
    </row>
    <row r="2261" spans="1:62" hidden="1" x14ac:dyDescent="0.3">
      <c r="A2261" s="56">
        <v>49229602</v>
      </c>
      <c r="B2261" s="86">
        <v>599848</v>
      </c>
      <c r="C2261" s="1">
        <v>42893</v>
      </c>
      <c r="D2261" s="56" t="s">
        <v>722</v>
      </c>
      <c r="E2261" s="56" t="s">
        <v>723</v>
      </c>
      <c r="F2261" s="56" t="s">
        <v>334</v>
      </c>
      <c r="G2261" s="56" t="s">
        <v>335</v>
      </c>
      <c r="H2261" s="56" t="s">
        <v>336</v>
      </c>
      <c r="I2261" s="56" t="s">
        <v>724</v>
      </c>
      <c r="K2261" s="56" t="s">
        <v>337</v>
      </c>
      <c r="L2261" s="56" t="s">
        <v>545</v>
      </c>
      <c r="M2261" s="56" t="s">
        <v>988</v>
      </c>
      <c r="N2261" s="56" t="s">
        <v>1043</v>
      </c>
      <c r="O2261" s="56" t="s">
        <v>943</v>
      </c>
      <c r="P2261" s="1" t="s">
        <v>188</v>
      </c>
      <c r="Q2261" s="56" t="s">
        <v>241</v>
      </c>
      <c r="R2261" s="56" t="s">
        <v>339</v>
      </c>
      <c r="S2261" s="56">
        <v>179133</v>
      </c>
      <c r="T2261" s="1" t="s">
        <v>195</v>
      </c>
      <c r="U2261" s="56">
        <v>41650</v>
      </c>
      <c r="V2261" s="56">
        <v>42916</v>
      </c>
      <c r="W2261" s="56">
        <v>41609</v>
      </c>
      <c r="X2261" s="56">
        <v>42916</v>
      </c>
      <c r="Y2261" s="56" t="s">
        <v>340</v>
      </c>
      <c r="Z2261" s="56" t="s">
        <v>341</v>
      </c>
      <c r="AA2261" s="56" t="s">
        <v>342</v>
      </c>
      <c r="AB2261" s="56" t="s">
        <v>343</v>
      </c>
      <c r="AC2261" s="56" t="s">
        <v>342</v>
      </c>
      <c r="AD2261" s="56" t="s">
        <v>347</v>
      </c>
      <c r="AE2261" s="56" t="s">
        <v>334</v>
      </c>
      <c r="AF2261" s="56" t="s">
        <v>292</v>
      </c>
      <c r="AG2261" s="56">
        <v>2014</v>
      </c>
      <c r="AH2261" s="56" t="s">
        <v>80</v>
      </c>
      <c r="AI2261" s="56" t="s">
        <v>344</v>
      </c>
      <c r="AJ2261" s="56">
        <v>1</v>
      </c>
      <c r="AM2261" s="56">
        <v>42849</v>
      </c>
      <c r="AN2261" s="56" t="s">
        <v>1047</v>
      </c>
      <c r="AO2261" s="1">
        <v>41592</v>
      </c>
      <c r="AP2261" s="56" t="s">
        <v>548</v>
      </c>
      <c r="AQ2261" s="56">
        <v>252</v>
      </c>
      <c r="AR2261" s="56">
        <v>0</v>
      </c>
      <c r="AS2261" s="56" t="s">
        <v>346</v>
      </c>
      <c r="BB2261" s="56" t="s">
        <v>339</v>
      </c>
      <c r="BC2261" s="56" t="s">
        <v>263</v>
      </c>
      <c r="BD2261" s="56" t="s">
        <v>349</v>
      </c>
      <c r="BE2261" s="56" t="s">
        <v>347</v>
      </c>
      <c r="BF2261" s="56" t="s">
        <v>334</v>
      </c>
      <c r="BG2261" s="56" t="s">
        <v>726</v>
      </c>
      <c r="BH2261" s="56">
        <v>0</v>
      </c>
      <c r="BI2261" s="56">
        <v>0</v>
      </c>
      <c r="BJ2261" s="56">
        <v>1</v>
      </c>
    </row>
    <row r="2262" spans="1:62" hidden="1" x14ac:dyDescent="0.3">
      <c r="A2262" s="56">
        <v>49229766</v>
      </c>
      <c r="B2262" s="86">
        <v>599848</v>
      </c>
      <c r="C2262" s="1">
        <v>42893</v>
      </c>
      <c r="D2262" s="56" t="s">
        <v>722</v>
      </c>
      <c r="E2262" s="56" t="s">
        <v>723</v>
      </c>
      <c r="F2262" s="56" t="s">
        <v>334</v>
      </c>
      <c r="G2262" s="56" t="s">
        <v>335</v>
      </c>
      <c r="H2262" s="56" t="s">
        <v>336</v>
      </c>
      <c r="I2262" s="56" t="s">
        <v>724</v>
      </c>
      <c r="K2262" s="56" t="s">
        <v>337</v>
      </c>
      <c r="L2262" s="56" t="s">
        <v>545</v>
      </c>
      <c r="M2262" s="56" t="s">
        <v>988</v>
      </c>
      <c r="N2262" s="56" t="s">
        <v>1043</v>
      </c>
      <c r="O2262" s="56" t="s">
        <v>943</v>
      </c>
      <c r="P2262" s="1" t="s">
        <v>105</v>
      </c>
      <c r="S2262" s="56">
        <v>142023</v>
      </c>
      <c r="T2262" s="1" t="s">
        <v>753</v>
      </c>
      <c r="U2262" s="56">
        <v>41650</v>
      </c>
      <c r="V2262" s="56">
        <v>42916</v>
      </c>
      <c r="W2262" s="56">
        <v>41609</v>
      </c>
      <c r="X2262" s="56">
        <v>42916</v>
      </c>
      <c r="Y2262" s="56" t="s">
        <v>356</v>
      </c>
      <c r="AA2262" s="56" t="s">
        <v>347</v>
      </c>
      <c r="AB2262" s="56" t="s">
        <v>343</v>
      </c>
      <c r="AC2262" s="56" t="s">
        <v>342</v>
      </c>
      <c r="AD2262" s="56" t="s">
        <v>342</v>
      </c>
      <c r="AE2262" s="56" t="s">
        <v>334</v>
      </c>
      <c r="AF2262" s="56" t="s">
        <v>292</v>
      </c>
      <c r="AG2262" s="56">
        <v>2016</v>
      </c>
      <c r="AH2262" s="56" t="s">
        <v>80</v>
      </c>
      <c r="AI2262" s="56" t="s">
        <v>348</v>
      </c>
      <c r="AJ2262" s="56">
        <v>122</v>
      </c>
      <c r="AM2262" s="56">
        <v>42858</v>
      </c>
      <c r="AN2262" s="56" t="s">
        <v>1047</v>
      </c>
      <c r="AO2262" s="1">
        <v>41593</v>
      </c>
      <c r="AP2262" s="56" t="s">
        <v>548</v>
      </c>
      <c r="AQ2262" s="56">
        <v>67503</v>
      </c>
      <c r="AR2262" s="56">
        <v>0</v>
      </c>
      <c r="AS2262" s="56" t="s">
        <v>346</v>
      </c>
      <c r="BB2262" s="56" t="s">
        <v>339</v>
      </c>
      <c r="BC2262" s="56" t="s">
        <v>263</v>
      </c>
      <c r="BD2262" s="56" t="s">
        <v>349</v>
      </c>
      <c r="BE2262" s="56" t="s">
        <v>347</v>
      </c>
      <c r="BF2262" s="56" t="s">
        <v>334</v>
      </c>
      <c r="BG2262" s="56" t="s">
        <v>726</v>
      </c>
      <c r="BH2262" s="56">
        <v>0</v>
      </c>
      <c r="BI2262" s="56">
        <v>0</v>
      </c>
      <c r="BJ2262" s="56">
        <v>1</v>
      </c>
    </row>
    <row r="2263" spans="1:62" hidden="1" x14ac:dyDescent="0.3">
      <c r="A2263" s="56">
        <v>49229802</v>
      </c>
      <c r="B2263" s="86">
        <v>599848</v>
      </c>
      <c r="C2263" s="1">
        <v>42893</v>
      </c>
      <c r="D2263" s="56" t="s">
        <v>722</v>
      </c>
      <c r="E2263" s="56" t="s">
        <v>723</v>
      </c>
      <c r="F2263" s="56" t="s">
        <v>334</v>
      </c>
      <c r="G2263" s="56" t="s">
        <v>335</v>
      </c>
      <c r="H2263" s="56" t="s">
        <v>336</v>
      </c>
      <c r="I2263" s="56" t="s">
        <v>724</v>
      </c>
      <c r="K2263" s="56" t="s">
        <v>337</v>
      </c>
      <c r="L2263" s="56" t="s">
        <v>545</v>
      </c>
      <c r="M2263" s="56" t="s">
        <v>988</v>
      </c>
      <c r="N2263" s="56" t="s">
        <v>1043</v>
      </c>
      <c r="O2263" s="56" t="s">
        <v>943</v>
      </c>
      <c r="P2263" s="1" t="s">
        <v>105</v>
      </c>
      <c r="S2263" s="56">
        <v>142023</v>
      </c>
      <c r="T2263" s="1" t="s">
        <v>753</v>
      </c>
      <c r="U2263" s="56">
        <v>41650</v>
      </c>
      <c r="V2263" s="56">
        <v>42916</v>
      </c>
      <c r="W2263" s="56">
        <v>41609</v>
      </c>
      <c r="X2263" s="56">
        <v>42916</v>
      </c>
      <c r="Y2263" s="56" t="s">
        <v>356</v>
      </c>
      <c r="AA2263" s="56" t="s">
        <v>347</v>
      </c>
      <c r="AB2263" s="56" t="s">
        <v>343</v>
      </c>
      <c r="AC2263" s="56" t="s">
        <v>342</v>
      </c>
      <c r="AD2263" s="56" t="s">
        <v>342</v>
      </c>
      <c r="AE2263" s="56" t="s">
        <v>334</v>
      </c>
      <c r="AF2263" s="56" t="s">
        <v>291</v>
      </c>
      <c r="AG2263" s="56">
        <v>2016</v>
      </c>
      <c r="AH2263" s="56" t="s">
        <v>80</v>
      </c>
      <c r="AI2263" s="56" t="s">
        <v>348</v>
      </c>
      <c r="AJ2263" s="56">
        <v>117</v>
      </c>
      <c r="AK2263" s="1">
        <v>42338</v>
      </c>
      <c r="AM2263" s="56">
        <v>42858</v>
      </c>
      <c r="AN2263" s="56" t="s">
        <v>1047</v>
      </c>
      <c r="AO2263" s="1">
        <v>42416</v>
      </c>
      <c r="AP2263" s="56" t="s">
        <v>548</v>
      </c>
      <c r="AQ2263" s="56">
        <v>67503</v>
      </c>
      <c r="AR2263" s="56">
        <v>0</v>
      </c>
      <c r="AS2263" s="56" t="s">
        <v>346</v>
      </c>
      <c r="BB2263" s="56" t="s">
        <v>339</v>
      </c>
      <c r="BC2263" s="56" t="s">
        <v>263</v>
      </c>
      <c r="BD2263" s="56" t="s">
        <v>349</v>
      </c>
      <c r="BE2263" s="56" t="s">
        <v>347</v>
      </c>
      <c r="BF2263" s="56" t="s">
        <v>334</v>
      </c>
      <c r="BG2263" s="56" t="s">
        <v>726</v>
      </c>
      <c r="BH2263" s="56">
        <v>0</v>
      </c>
      <c r="BI2263" s="56">
        <v>0</v>
      </c>
      <c r="BJ2263" s="56">
        <v>1</v>
      </c>
    </row>
    <row r="2264" spans="1:62" hidden="1" x14ac:dyDescent="0.3">
      <c r="A2264" s="56">
        <v>49229807</v>
      </c>
      <c r="B2264" s="86">
        <v>599848</v>
      </c>
      <c r="C2264" s="1">
        <v>42893</v>
      </c>
      <c r="D2264" s="56" t="s">
        <v>722</v>
      </c>
      <c r="E2264" s="56" t="s">
        <v>723</v>
      </c>
      <c r="F2264" s="56" t="s">
        <v>334</v>
      </c>
      <c r="G2264" s="56" t="s">
        <v>335</v>
      </c>
      <c r="H2264" s="56" t="s">
        <v>336</v>
      </c>
      <c r="I2264" s="56" t="s">
        <v>724</v>
      </c>
      <c r="K2264" s="56" t="s">
        <v>337</v>
      </c>
      <c r="L2264" s="56" t="s">
        <v>545</v>
      </c>
      <c r="M2264" s="56" t="s">
        <v>988</v>
      </c>
      <c r="N2264" s="56" t="s">
        <v>1043</v>
      </c>
      <c r="O2264" s="56" t="s">
        <v>943</v>
      </c>
      <c r="P2264" s="1" t="s">
        <v>105</v>
      </c>
      <c r="S2264" s="56">
        <v>142023</v>
      </c>
      <c r="T2264" s="1" t="s">
        <v>753</v>
      </c>
      <c r="U2264" s="56">
        <v>41650</v>
      </c>
      <c r="V2264" s="56">
        <v>42916</v>
      </c>
      <c r="W2264" s="56">
        <v>41609</v>
      </c>
      <c r="X2264" s="56">
        <v>42916</v>
      </c>
      <c r="Y2264" s="56" t="s">
        <v>356</v>
      </c>
      <c r="AA2264" s="56" t="s">
        <v>347</v>
      </c>
      <c r="AB2264" s="56" t="s">
        <v>343</v>
      </c>
      <c r="AC2264" s="56" t="s">
        <v>342</v>
      </c>
      <c r="AD2264" s="56" t="s">
        <v>342</v>
      </c>
      <c r="AE2264" s="56" t="s">
        <v>334</v>
      </c>
      <c r="AF2264" s="56" t="s">
        <v>291</v>
      </c>
      <c r="AG2264" s="56">
        <v>2014</v>
      </c>
      <c r="AH2264" s="56" t="s">
        <v>80</v>
      </c>
      <c r="AI2264" s="56" t="s">
        <v>344</v>
      </c>
      <c r="AJ2264" s="56">
        <v>83.1</v>
      </c>
      <c r="AK2264" s="1">
        <v>41820</v>
      </c>
      <c r="AM2264" s="56">
        <v>42858</v>
      </c>
      <c r="AN2264" s="56" t="s">
        <v>1047</v>
      </c>
      <c r="AO2264" s="1">
        <v>41858</v>
      </c>
      <c r="AP2264" s="56" t="s">
        <v>548</v>
      </c>
      <c r="AQ2264" s="56">
        <v>67503</v>
      </c>
      <c r="AR2264" s="56">
        <v>0</v>
      </c>
      <c r="AS2264" s="56" t="s">
        <v>346</v>
      </c>
      <c r="BB2264" s="56" t="s">
        <v>339</v>
      </c>
      <c r="BC2264" s="56" t="s">
        <v>263</v>
      </c>
      <c r="BD2264" s="56" t="s">
        <v>349</v>
      </c>
      <c r="BE2264" s="56" t="s">
        <v>347</v>
      </c>
      <c r="BF2264" s="56" t="s">
        <v>334</v>
      </c>
      <c r="BG2264" s="56" t="s">
        <v>726</v>
      </c>
      <c r="BH2264" s="56">
        <v>0</v>
      </c>
      <c r="BI2264" s="56">
        <v>0</v>
      </c>
      <c r="BJ2264" s="56">
        <v>1</v>
      </c>
    </row>
    <row r="2265" spans="1:62" hidden="1" x14ac:dyDescent="0.3">
      <c r="A2265" s="56">
        <v>49229809</v>
      </c>
      <c r="B2265" s="86">
        <v>599848</v>
      </c>
      <c r="C2265" s="1">
        <v>42893</v>
      </c>
      <c r="D2265" s="56" t="s">
        <v>722</v>
      </c>
      <c r="E2265" s="56" t="s">
        <v>723</v>
      </c>
      <c r="F2265" s="56" t="s">
        <v>334</v>
      </c>
      <c r="G2265" s="56" t="s">
        <v>335</v>
      </c>
      <c r="H2265" s="56" t="s">
        <v>336</v>
      </c>
      <c r="I2265" s="56" t="s">
        <v>724</v>
      </c>
      <c r="K2265" s="56" t="s">
        <v>337</v>
      </c>
      <c r="L2265" s="56" t="s">
        <v>545</v>
      </c>
      <c r="M2265" s="56" t="s">
        <v>988</v>
      </c>
      <c r="N2265" s="56" t="s">
        <v>1043</v>
      </c>
      <c r="O2265" s="56" t="s">
        <v>943</v>
      </c>
      <c r="P2265" s="1" t="s">
        <v>105</v>
      </c>
      <c r="S2265" s="56">
        <v>142023</v>
      </c>
      <c r="T2265" s="1" t="s">
        <v>753</v>
      </c>
      <c r="U2265" s="56">
        <v>41650</v>
      </c>
      <c r="V2265" s="56">
        <v>42916</v>
      </c>
      <c r="W2265" s="56">
        <v>41609</v>
      </c>
      <c r="X2265" s="56">
        <v>42916</v>
      </c>
      <c r="Y2265" s="56" t="s">
        <v>356</v>
      </c>
      <c r="AA2265" s="56" t="s">
        <v>347</v>
      </c>
      <c r="AB2265" s="56" t="s">
        <v>343</v>
      </c>
      <c r="AC2265" s="56" t="s">
        <v>342</v>
      </c>
      <c r="AD2265" s="56" t="s">
        <v>342</v>
      </c>
      <c r="AE2265" s="56" t="s">
        <v>334</v>
      </c>
      <c r="AF2265" s="56" t="s">
        <v>291</v>
      </c>
      <c r="AG2265" s="56">
        <v>2015</v>
      </c>
      <c r="AH2265" s="56" t="s">
        <v>80</v>
      </c>
      <c r="AI2265" s="56" t="s">
        <v>344</v>
      </c>
      <c r="AJ2265" s="56">
        <v>126</v>
      </c>
      <c r="AK2265" s="1">
        <v>42185</v>
      </c>
      <c r="AM2265" s="56">
        <v>42858</v>
      </c>
      <c r="AN2265" s="56" t="s">
        <v>1047</v>
      </c>
      <c r="AO2265" s="1">
        <v>42227</v>
      </c>
      <c r="AP2265" s="56" t="s">
        <v>548</v>
      </c>
      <c r="AQ2265" s="56">
        <v>67503</v>
      </c>
      <c r="AR2265" s="56">
        <v>0</v>
      </c>
      <c r="AS2265" s="56" t="s">
        <v>346</v>
      </c>
      <c r="BB2265" s="56" t="s">
        <v>339</v>
      </c>
      <c r="BC2265" s="56" t="s">
        <v>263</v>
      </c>
      <c r="BD2265" s="56" t="s">
        <v>349</v>
      </c>
      <c r="BE2265" s="56" t="s">
        <v>347</v>
      </c>
      <c r="BF2265" s="56" t="s">
        <v>334</v>
      </c>
      <c r="BG2265" s="56" t="s">
        <v>726</v>
      </c>
      <c r="BH2265" s="56">
        <v>0</v>
      </c>
      <c r="BI2265" s="56">
        <v>0</v>
      </c>
      <c r="BJ2265" s="56">
        <v>1</v>
      </c>
    </row>
    <row r="2266" spans="1:62" hidden="1" x14ac:dyDescent="0.3">
      <c r="A2266" s="56">
        <v>49229812</v>
      </c>
      <c r="B2266" s="86">
        <v>599848</v>
      </c>
      <c r="C2266" s="1">
        <v>42893</v>
      </c>
      <c r="D2266" s="56" t="s">
        <v>722</v>
      </c>
      <c r="E2266" s="56" t="s">
        <v>723</v>
      </c>
      <c r="F2266" s="56" t="s">
        <v>334</v>
      </c>
      <c r="G2266" s="56" t="s">
        <v>335</v>
      </c>
      <c r="H2266" s="56" t="s">
        <v>336</v>
      </c>
      <c r="I2266" s="56" t="s">
        <v>724</v>
      </c>
      <c r="K2266" s="56" t="s">
        <v>337</v>
      </c>
      <c r="L2266" s="56" t="s">
        <v>545</v>
      </c>
      <c r="M2266" s="56" t="s">
        <v>988</v>
      </c>
      <c r="N2266" s="56" t="s">
        <v>1043</v>
      </c>
      <c r="O2266" s="56" t="s">
        <v>943</v>
      </c>
      <c r="P2266" s="1" t="s">
        <v>110</v>
      </c>
      <c r="Q2266" s="56" t="s">
        <v>241</v>
      </c>
      <c r="R2266" s="56" t="s">
        <v>339</v>
      </c>
      <c r="S2266" s="56">
        <v>199682</v>
      </c>
      <c r="T2266" s="1" t="s">
        <v>754</v>
      </c>
      <c r="U2266" s="56">
        <v>41650</v>
      </c>
      <c r="V2266" s="56">
        <v>42916</v>
      </c>
      <c r="W2266" s="56">
        <v>41650</v>
      </c>
      <c r="X2266" s="56">
        <v>42916</v>
      </c>
      <c r="Y2266" s="56" t="s">
        <v>340</v>
      </c>
      <c r="Z2266" s="56" t="s">
        <v>341</v>
      </c>
      <c r="AA2266" s="56" t="s">
        <v>347</v>
      </c>
      <c r="AB2266" s="56" t="s">
        <v>343</v>
      </c>
      <c r="AC2266" s="56" t="s">
        <v>342</v>
      </c>
      <c r="AD2266" s="56" t="s">
        <v>342</v>
      </c>
      <c r="AE2266" s="56" t="s">
        <v>334</v>
      </c>
      <c r="AF2266" s="56" t="s">
        <v>224</v>
      </c>
      <c r="AG2266" s="56">
        <v>2014</v>
      </c>
      <c r="AH2266" s="56" t="s">
        <v>80</v>
      </c>
      <c r="AI2266" s="56" t="s">
        <v>339</v>
      </c>
      <c r="AJ2266" s="56">
        <v>0</v>
      </c>
      <c r="AM2266" s="56">
        <v>42849</v>
      </c>
      <c r="AN2266" s="56" t="s">
        <v>1047</v>
      </c>
      <c r="AO2266" s="1">
        <v>41873</v>
      </c>
      <c r="AP2266" s="56" t="s">
        <v>345</v>
      </c>
      <c r="AQ2266" s="56">
        <v>66964</v>
      </c>
      <c r="AR2266" s="56">
        <v>0</v>
      </c>
      <c r="AS2266" s="56" t="s">
        <v>346</v>
      </c>
      <c r="BB2266" s="56" t="s">
        <v>339</v>
      </c>
      <c r="BC2266" s="56" t="s">
        <v>263</v>
      </c>
      <c r="BD2266" s="56" t="s">
        <v>349</v>
      </c>
      <c r="BE2266" s="56" t="s">
        <v>347</v>
      </c>
      <c r="BF2266" s="56" t="s">
        <v>334</v>
      </c>
      <c r="BG2266" s="56" t="s">
        <v>726</v>
      </c>
      <c r="BH2266" s="56">
        <v>0</v>
      </c>
      <c r="BI2266" s="56">
        <v>0</v>
      </c>
      <c r="BJ2266" s="56">
        <v>1</v>
      </c>
    </row>
    <row r="2267" spans="1:62" hidden="1" x14ac:dyDescent="0.3">
      <c r="A2267" s="56">
        <v>49229814</v>
      </c>
      <c r="B2267" s="86">
        <v>599848</v>
      </c>
      <c r="C2267" s="1">
        <v>42893</v>
      </c>
      <c r="D2267" s="56" t="s">
        <v>722</v>
      </c>
      <c r="E2267" s="56" t="s">
        <v>723</v>
      </c>
      <c r="F2267" s="56" t="s">
        <v>334</v>
      </c>
      <c r="G2267" s="56" t="s">
        <v>335</v>
      </c>
      <c r="H2267" s="56" t="s">
        <v>336</v>
      </c>
      <c r="I2267" s="56" t="s">
        <v>724</v>
      </c>
      <c r="K2267" s="56" t="s">
        <v>337</v>
      </c>
      <c r="L2267" s="56" t="s">
        <v>545</v>
      </c>
      <c r="M2267" s="56" t="s">
        <v>988</v>
      </c>
      <c r="N2267" s="56" t="s">
        <v>1043</v>
      </c>
      <c r="O2267" s="56" t="s">
        <v>943</v>
      </c>
      <c r="P2267" s="1" t="s">
        <v>110</v>
      </c>
      <c r="Q2267" s="56" t="s">
        <v>241</v>
      </c>
      <c r="R2267" s="56" t="s">
        <v>339</v>
      </c>
      <c r="S2267" s="56">
        <v>199682</v>
      </c>
      <c r="T2267" s="1" t="s">
        <v>754</v>
      </c>
      <c r="U2267" s="56">
        <v>41650</v>
      </c>
      <c r="V2267" s="56">
        <v>42916</v>
      </c>
      <c r="W2267" s="56">
        <v>41650</v>
      </c>
      <c r="X2267" s="56">
        <v>42916</v>
      </c>
      <c r="Y2267" s="56" t="s">
        <v>340</v>
      </c>
      <c r="Z2267" s="56" t="s">
        <v>341</v>
      </c>
      <c r="AA2267" s="56" t="s">
        <v>347</v>
      </c>
      <c r="AB2267" s="56" t="s">
        <v>343</v>
      </c>
      <c r="AC2267" s="56" t="s">
        <v>342</v>
      </c>
      <c r="AD2267" s="56" t="s">
        <v>342</v>
      </c>
      <c r="AE2267" s="56" t="s">
        <v>334</v>
      </c>
      <c r="AF2267" s="56" t="s">
        <v>291</v>
      </c>
      <c r="AG2267" s="56">
        <v>2016</v>
      </c>
      <c r="AH2267" s="56" t="s">
        <v>80</v>
      </c>
      <c r="AI2267" s="56" t="s">
        <v>344</v>
      </c>
      <c r="AJ2267" s="56">
        <v>0</v>
      </c>
      <c r="AK2267" s="1">
        <v>42551</v>
      </c>
      <c r="AM2267" s="56">
        <v>42849</v>
      </c>
      <c r="AN2267" s="56" t="s">
        <v>1047</v>
      </c>
      <c r="AO2267" s="1">
        <v>42571</v>
      </c>
      <c r="AP2267" s="56" t="s">
        <v>638</v>
      </c>
      <c r="AQ2267" s="56">
        <v>66964</v>
      </c>
      <c r="AR2267" s="56">
        <v>0</v>
      </c>
      <c r="AS2267" s="56" t="s">
        <v>346</v>
      </c>
      <c r="BB2267" s="56" t="s">
        <v>339</v>
      </c>
      <c r="BC2267" s="56" t="s">
        <v>263</v>
      </c>
      <c r="BD2267" s="56" t="s">
        <v>349</v>
      </c>
      <c r="BE2267" s="56" t="s">
        <v>347</v>
      </c>
      <c r="BF2267" s="56" t="s">
        <v>334</v>
      </c>
      <c r="BG2267" s="56" t="s">
        <v>726</v>
      </c>
      <c r="BH2267" s="56">
        <v>0</v>
      </c>
      <c r="BI2267" s="56">
        <v>0</v>
      </c>
      <c r="BJ2267" s="56">
        <v>1</v>
      </c>
    </row>
    <row r="2268" spans="1:62" hidden="1" x14ac:dyDescent="0.3">
      <c r="A2268" s="56">
        <v>49229816</v>
      </c>
      <c r="B2268" s="86">
        <v>599848</v>
      </c>
      <c r="C2268" s="1">
        <v>42893</v>
      </c>
      <c r="D2268" s="56" t="s">
        <v>722</v>
      </c>
      <c r="E2268" s="56" t="s">
        <v>723</v>
      </c>
      <c r="F2268" s="56" t="s">
        <v>334</v>
      </c>
      <c r="G2268" s="56" t="s">
        <v>335</v>
      </c>
      <c r="H2268" s="56" t="s">
        <v>336</v>
      </c>
      <c r="I2268" s="56" t="s">
        <v>724</v>
      </c>
      <c r="K2268" s="56" t="s">
        <v>337</v>
      </c>
      <c r="L2268" s="56" t="s">
        <v>545</v>
      </c>
      <c r="M2268" s="56" t="s">
        <v>988</v>
      </c>
      <c r="N2268" s="56" t="s">
        <v>1043</v>
      </c>
      <c r="O2268" s="56" t="s">
        <v>943</v>
      </c>
      <c r="P2268" s="1" t="s">
        <v>110</v>
      </c>
      <c r="Q2268" s="56" t="s">
        <v>241</v>
      </c>
      <c r="R2268" s="56" t="s">
        <v>339</v>
      </c>
      <c r="S2268" s="56">
        <v>199682</v>
      </c>
      <c r="T2268" s="1" t="s">
        <v>754</v>
      </c>
      <c r="U2268" s="56">
        <v>41650</v>
      </c>
      <c r="V2268" s="56">
        <v>42916</v>
      </c>
      <c r="W2268" s="56">
        <v>41650</v>
      </c>
      <c r="X2268" s="56">
        <v>42916</v>
      </c>
      <c r="Y2268" s="56" t="s">
        <v>340</v>
      </c>
      <c r="Z2268" s="56" t="s">
        <v>341</v>
      </c>
      <c r="AA2268" s="56" t="s">
        <v>347</v>
      </c>
      <c r="AB2268" s="56" t="s">
        <v>343</v>
      </c>
      <c r="AC2268" s="56" t="s">
        <v>342</v>
      </c>
      <c r="AD2268" s="56" t="s">
        <v>342</v>
      </c>
      <c r="AE2268" s="56" t="s">
        <v>334</v>
      </c>
      <c r="AF2268" s="56" t="s">
        <v>292</v>
      </c>
      <c r="AG2268" s="56">
        <v>2014</v>
      </c>
      <c r="AH2268" s="56" t="s">
        <v>80</v>
      </c>
      <c r="AI2268" s="56" t="s">
        <v>344</v>
      </c>
      <c r="AJ2268" s="56">
        <v>0</v>
      </c>
      <c r="AM2268" s="56">
        <v>42849</v>
      </c>
      <c r="AN2268" s="56" t="s">
        <v>1047</v>
      </c>
      <c r="AO2268" s="1">
        <v>41873</v>
      </c>
      <c r="AP2268" s="56" t="s">
        <v>345</v>
      </c>
      <c r="AQ2268" s="56">
        <v>66964</v>
      </c>
      <c r="AR2268" s="56">
        <v>0</v>
      </c>
      <c r="AS2268" s="56" t="s">
        <v>346</v>
      </c>
      <c r="BB2268" s="56" t="s">
        <v>339</v>
      </c>
      <c r="BC2268" s="56" t="s">
        <v>263</v>
      </c>
      <c r="BD2268" s="56" t="s">
        <v>349</v>
      </c>
      <c r="BE2268" s="56" t="s">
        <v>347</v>
      </c>
      <c r="BF2268" s="56" t="s">
        <v>334</v>
      </c>
      <c r="BG2268" s="56" t="s">
        <v>726</v>
      </c>
      <c r="BH2268" s="56">
        <v>0</v>
      </c>
      <c r="BI2268" s="56">
        <v>0</v>
      </c>
      <c r="BJ2268" s="56">
        <v>1</v>
      </c>
    </row>
    <row r="2269" spans="1:62" hidden="1" x14ac:dyDescent="0.3">
      <c r="A2269" s="56">
        <v>49229818</v>
      </c>
      <c r="B2269" s="86">
        <v>599848</v>
      </c>
      <c r="C2269" s="1">
        <v>42893</v>
      </c>
      <c r="D2269" s="56" t="s">
        <v>722</v>
      </c>
      <c r="E2269" s="56" t="s">
        <v>723</v>
      </c>
      <c r="F2269" s="56" t="s">
        <v>334</v>
      </c>
      <c r="G2269" s="56" t="s">
        <v>335</v>
      </c>
      <c r="H2269" s="56" t="s">
        <v>336</v>
      </c>
      <c r="I2269" s="56" t="s">
        <v>724</v>
      </c>
      <c r="K2269" s="56" t="s">
        <v>337</v>
      </c>
      <c r="L2269" s="56" t="s">
        <v>545</v>
      </c>
      <c r="M2269" s="56" t="s">
        <v>988</v>
      </c>
      <c r="N2269" s="56" t="s">
        <v>1043</v>
      </c>
      <c r="O2269" s="56" t="s">
        <v>943</v>
      </c>
      <c r="P2269" s="1" t="s">
        <v>110</v>
      </c>
      <c r="Q2269" s="56" t="s">
        <v>241</v>
      </c>
      <c r="R2269" s="56" t="s">
        <v>339</v>
      </c>
      <c r="S2269" s="56">
        <v>199682</v>
      </c>
      <c r="T2269" s="1" t="s">
        <v>754</v>
      </c>
      <c r="U2269" s="56">
        <v>41650</v>
      </c>
      <c r="V2269" s="56">
        <v>42916</v>
      </c>
      <c r="W2269" s="56">
        <v>41650</v>
      </c>
      <c r="X2269" s="56">
        <v>42916</v>
      </c>
      <c r="Y2269" s="56" t="s">
        <v>340</v>
      </c>
      <c r="Z2269" s="56" t="s">
        <v>341</v>
      </c>
      <c r="AA2269" s="56" t="s">
        <v>347</v>
      </c>
      <c r="AB2269" s="56" t="s">
        <v>343</v>
      </c>
      <c r="AC2269" s="56" t="s">
        <v>342</v>
      </c>
      <c r="AD2269" s="56" t="s">
        <v>342</v>
      </c>
      <c r="AE2269" s="56" t="s">
        <v>334</v>
      </c>
      <c r="AF2269" s="56" t="s">
        <v>292</v>
      </c>
      <c r="AG2269" s="56">
        <v>2015</v>
      </c>
      <c r="AH2269" s="56" t="s">
        <v>80</v>
      </c>
      <c r="AI2269" s="56" t="s">
        <v>344</v>
      </c>
      <c r="AJ2269" s="56">
        <v>0</v>
      </c>
      <c r="AM2269" s="56">
        <v>42849</v>
      </c>
      <c r="AN2269" s="56" t="s">
        <v>1047</v>
      </c>
      <c r="AO2269" s="1">
        <v>41873</v>
      </c>
      <c r="AP2269" s="56" t="s">
        <v>345</v>
      </c>
      <c r="AQ2269" s="56">
        <v>66964</v>
      </c>
      <c r="AR2269" s="56">
        <v>0</v>
      </c>
      <c r="AS2269" s="56" t="s">
        <v>346</v>
      </c>
      <c r="BB2269" s="56" t="s">
        <v>339</v>
      </c>
      <c r="BC2269" s="56" t="s">
        <v>263</v>
      </c>
      <c r="BD2269" s="56" t="s">
        <v>349</v>
      </c>
      <c r="BE2269" s="56" t="s">
        <v>347</v>
      </c>
      <c r="BF2269" s="56" t="s">
        <v>334</v>
      </c>
      <c r="BG2269" s="56" t="s">
        <v>726</v>
      </c>
      <c r="BH2269" s="56">
        <v>0</v>
      </c>
      <c r="BI2269" s="56">
        <v>0</v>
      </c>
      <c r="BJ2269" s="56">
        <v>1</v>
      </c>
    </row>
    <row r="2270" spans="1:62" hidden="1" x14ac:dyDescent="0.3">
      <c r="A2270" s="56">
        <v>49229820</v>
      </c>
      <c r="B2270" s="86">
        <v>599848</v>
      </c>
      <c r="C2270" s="1">
        <v>42893</v>
      </c>
      <c r="D2270" s="56" t="s">
        <v>722</v>
      </c>
      <c r="E2270" s="56" t="s">
        <v>723</v>
      </c>
      <c r="F2270" s="56" t="s">
        <v>334</v>
      </c>
      <c r="G2270" s="56" t="s">
        <v>335</v>
      </c>
      <c r="H2270" s="56" t="s">
        <v>336</v>
      </c>
      <c r="I2270" s="56" t="s">
        <v>724</v>
      </c>
      <c r="K2270" s="56" t="s">
        <v>337</v>
      </c>
      <c r="L2270" s="56" t="s">
        <v>545</v>
      </c>
      <c r="M2270" s="56" t="s">
        <v>988</v>
      </c>
      <c r="N2270" s="56" t="s">
        <v>1043</v>
      </c>
      <c r="O2270" s="56" t="s">
        <v>943</v>
      </c>
      <c r="P2270" s="1" t="s">
        <v>110</v>
      </c>
      <c r="Q2270" s="56" t="s">
        <v>241</v>
      </c>
      <c r="R2270" s="56" t="s">
        <v>339</v>
      </c>
      <c r="S2270" s="56">
        <v>199682</v>
      </c>
      <c r="T2270" s="1" t="s">
        <v>754</v>
      </c>
      <c r="U2270" s="56">
        <v>41650</v>
      </c>
      <c r="V2270" s="56">
        <v>42916</v>
      </c>
      <c r="W2270" s="56">
        <v>41650</v>
      </c>
      <c r="X2270" s="56">
        <v>42916</v>
      </c>
      <c r="Y2270" s="56" t="s">
        <v>340</v>
      </c>
      <c r="Z2270" s="56" t="s">
        <v>341</v>
      </c>
      <c r="AA2270" s="56" t="s">
        <v>347</v>
      </c>
      <c r="AB2270" s="56" t="s">
        <v>343</v>
      </c>
      <c r="AC2270" s="56" t="s">
        <v>342</v>
      </c>
      <c r="AD2270" s="56" t="s">
        <v>342</v>
      </c>
      <c r="AE2270" s="56" t="s">
        <v>334</v>
      </c>
      <c r="AF2270" s="56" t="s">
        <v>292</v>
      </c>
      <c r="AG2270" s="56">
        <v>2016</v>
      </c>
      <c r="AH2270" s="56" t="s">
        <v>80</v>
      </c>
      <c r="AI2270" s="56" t="s">
        <v>344</v>
      </c>
      <c r="AJ2270" s="56">
        <v>0</v>
      </c>
      <c r="AM2270" s="56">
        <v>42849</v>
      </c>
      <c r="AN2270" s="56" t="s">
        <v>1047</v>
      </c>
      <c r="AO2270" s="1">
        <v>41873</v>
      </c>
      <c r="AP2270" s="56" t="s">
        <v>345</v>
      </c>
      <c r="AQ2270" s="56">
        <v>66964</v>
      </c>
      <c r="AR2270" s="56">
        <v>0</v>
      </c>
      <c r="AS2270" s="56" t="s">
        <v>346</v>
      </c>
      <c r="BB2270" s="56" t="s">
        <v>339</v>
      </c>
      <c r="BC2270" s="56" t="s">
        <v>263</v>
      </c>
      <c r="BD2270" s="56" t="s">
        <v>349</v>
      </c>
      <c r="BE2270" s="56" t="s">
        <v>347</v>
      </c>
      <c r="BF2270" s="56" t="s">
        <v>334</v>
      </c>
      <c r="BG2270" s="56" t="s">
        <v>726</v>
      </c>
      <c r="BH2270" s="56">
        <v>0</v>
      </c>
      <c r="BI2270" s="56">
        <v>0</v>
      </c>
      <c r="BJ2270" s="56">
        <v>1</v>
      </c>
    </row>
    <row r="2271" spans="1:62" hidden="1" x14ac:dyDescent="0.3">
      <c r="A2271" s="56">
        <v>49229822</v>
      </c>
      <c r="B2271" s="86">
        <v>599848</v>
      </c>
      <c r="C2271" s="1">
        <v>42893</v>
      </c>
      <c r="D2271" s="56" t="s">
        <v>722</v>
      </c>
      <c r="E2271" s="56" t="s">
        <v>723</v>
      </c>
      <c r="F2271" s="56" t="s">
        <v>334</v>
      </c>
      <c r="G2271" s="56" t="s">
        <v>335</v>
      </c>
      <c r="H2271" s="56" t="s">
        <v>336</v>
      </c>
      <c r="I2271" s="56" t="s">
        <v>724</v>
      </c>
      <c r="K2271" s="56" t="s">
        <v>337</v>
      </c>
      <c r="L2271" s="56" t="s">
        <v>545</v>
      </c>
      <c r="M2271" s="56" t="s">
        <v>988</v>
      </c>
      <c r="N2271" s="56" t="s">
        <v>1043</v>
      </c>
      <c r="O2271" s="56" t="s">
        <v>943</v>
      </c>
      <c r="P2271" s="1" t="s">
        <v>110</v>
      </c>
      <c r="Q2271" s="56" t="s">
        <v>241</v>
      </c>
      <c r="R2271" s="56" t="s">
        <v>339</v>
      </c>
      <c r="S2271" s="56">
        <v>199682</v>
      </c>
      <c r="T2271" s="1" t="s">
        <v>754</v>
      </c>
      <c r="U2271" s="56">
        <v>41650</v>
      </c>
      <c r="V2271" s="56">
        <v>42916</v>
      </c>
      <c r="W2271" s="56">
        <v>41650</v>
      </c>
      <c r="X2271" s="56">
        <v>42916</v>
      </c>
      <c r="Y2271" s="56" t="s">
        <v>340</v>
      </c>
      <c r="Z2271" s="56" t="s">
        <v>341</v>
      </c>
      <c r="AA2271" s="56" t="s">
        <v>347</v>
      </c>
      <c r="AB2271" s="56" t="s">
        <v>343</v>
      </c>
      <c r="AC2271" s="56" t="s">
        <v>342</v>
      </c>
      <c r="AD2271" s="56" t="s">
        <v>342</v>
      </c>
      <c r="AE2271" s="56" t="s">
        <v>334</v>
      </c>
      <c r="AF2271" s="56" t="s">
        <v>292</v>
      </c>
      <c r="AG2271" s="56">
        <v>2017</v>
      </c>
      <c r="AH2271" s="56" t="s">
        <v>80</v>
      </c>
      <c r="AI2271" s="56" t="s">
        <v>344</v>
      </c>
      <c r="AJ2271" s="56">
        <v>0</v>
      </c>
      <c r="AM2271" s="56">
        <v>42849</v>
      </c>
      <c r="AN2271" s="56" t="s">
        <v>1047</v>
      </c>
      <c r="AO2271" s="1">
        <v>42870</v>
      </c>
      <c r="AP2271" s="56" t="s">
        <v>1047</v>
      </c>
      <c r="AQ2271" s="56">
        <v>66964</v>
      </c>
      <c r="AR2271" s="56">
        <v>0</v>
      </c>
      <c r="AS2271" s="56" t="s">
        <v>346</v>
      </c>
      <c r="BB2271" s="56" t="s">
        <v>339</v>
      </c>
      <c r="BC2271" s="56" t="s">
        <v>263</v>
      </c>
      <c r="BD2271" s="56" t="s">
        <v>349</v>
      </c>
      <c r="BE2271" s="56" t="s">
        <v>347</v>
      </c>
      <c r="BF2271" s="56" t="s">
        <v>334</v>
      </c>
      <c r="BG2271" s="56" t="s">
        <v>726</v>
      </c>
      <c r="BH2271" s="56">
        <v>0</v>
      </c>
      <c r="BI2271" s="56">
        <v>0</v>
      </c>
      <c r="BJ2271" s="56">
        <v>1</v>
      </c>
    </row>
    <row r="2272" spans="1:62" hidden="1" x14ac:dyDescent="0.3">
      <c r="A2272" s="56">
        <v>49229824</v>
      </c>
      <c r="B2272" s="86">
        <v>599848</v>
      </c>
      <c r="C2272" s="1">
        <v>42893</v>
      </c>
      <c r="D2272" s="56" t="s">
        <v>722</v>
      </c>
      <c r="E2272" s="56" t="s">
        <v>723</v>
      </c>
      <c r="F2272" s="56" t="s">
        <v>334</v>
      </c>
      <c r="G2272" s="56" t="s">
        <v>335</v>
      </c>
      <c r="H2272" s="56" t="s">
        <v>336</v>
      </c>
      <c r="I2272" s="56" t="s">
        <v>724</v>
      </c>
      <c r="K2272" s="56" t="s">
        <v>337</v>
      </c>
      <c r="L2272" s="56" t="s">
        <v>545</v>
      </c>
      <c r="M2272" s="56" t="s">
        <v>988</v>
      </c>
      <c r="N2272" s="56" t="s">
        <v>1043</v>
      </c>
      <c r="O2272" s="56" t="s">
        <v>943</v>
      </c>
      <c r="P2272" s="1" t="s">
        <v>110</v>
      </c>
      <c r="Q2272" s="56" t="s">
        <v>241</v>
      </c>
      <c r="R2272" s="56" t="s">
        <v>339</v>
      </c>
      <c r="S2272" s="56">
        <v>170649</v>
      </c>
      <c r="T2272" s="1" t="s">
        <v>465</v>
      </c>
      <c r="U2272" s="56">
        <v>41650</v>
      </c>
      <c r="V2272" s="56">
        <v>42916</v>
      </c>
      <c r="W2272" s="56">
        <v>41609</v>
      </c>
      <c r="X2272" s="56">
        <v>42916</v>
      </c>
      <c r="Y2272" s="56" t="s">
        <v>340</v>
      </c>
      <c r="Z2272" s="56" t="s">
        <v>341</v>
      </c>
      <c r="AA2272" s="56" t="s">
        <v>342</v>
      </c>
      <c r="AB2272" s="56" t="s">
        <v>339</v>
      </c>
      <c r="AC2272" s="56" t="s">
        <v>342</v>
      </c>
      <c r="AD2272" s="56" t="s">
        <v>342</v>
      </c>
      <c r="AE2272" s="56" t="s">
        <v>334</v>
      </c>
      <c r="AF2272" s="56" t="s">
        <v>291</v>
      </c>
      <c r="AG2272" s="56">
        <v>2014</v>
      </c>
      <c r="AH2272" s="56" t="s">
        <v>80</v>
      </c>
      <c r="AI2272" s="56" t="s">
        <v>344</v>
      </c>
      <c r="AJ2272" s="56">
        <v>12963</v>
      </c>
      <c r="AK2272" s="1">
        <v>41820</v>
      </c>
      <c r="AM2272" s="56">
        <v>42858</v>
      </c>
      <c r="AN2272" s="56" t="s">
        <v>1047</v>
      </c>
      <c r="AO2272" s="1">
        <v>41856</v>
      </c>
      <c r="AP2272" s="56" t="s">
        <v>548</v>
      </c>
      <c r="AQ2272" s="56">
        <v>268</v>
      </c>
      <c r="AR2272" s="56">
        <v>0</v>
      </c>
      <c r="AS2272" s="56" t="s">
        <v>346</v>
      </c>
      <c r="AT2272" s="56">
        <v>1003</v>
      </c>
      <c r="AU2272" s="56" t="s">
        <v>369</v>
      </c>
      <c r="BB2272" s="56" t="s">
        <v>339</v>
      </c>
      <c r="BC2272" s="56" t="s">
        <v>263</v>
      </c>
      <c r="BD2272" s="56" t="s">
        <v>349</v>
      </c>
      <c r="BE2272" s="56" t="s">
        <v>347</v>
      </c>
      <c r="BF2272" s="56" t="s">
        <v>334</v>
      </c>
      <c r="BG2272" s="56" t="s">
        <v>726</v>
      </c>
      <c r="BH2272" s="56">
        <v>0</v>
      </c>
      <c r="BI2272" s="56">
        <v>0</v>
      </c>
      <c r="BJ2272" s="56">
        <v>1</v>
      </c>
    </row>
    <row r="2273" spans="1:62" hidden="1" x14ac:dyDescent="0.3">
      <c r="A2273" s="56">
        <v>49229826</v>
      </c>
      <c r="B2273" s="86">
        <v>599848</v>
      </c>
      <c r="C2273" s="1">
        <v>42893</v>
      </c>
      <c r="D2273" s="56" t="s">
        <v>722</v>
      </c>
      <c r="E2273" s="56" t="s">
        <v>723</v>
      </c>
      <c r="F2273" s="56" t="s">
        <v>334</v>
      </c>
      <c r="G2273" s="56" t="s">
        <v>335</v>
      </c>
      <c r="H2273" s="56" t="s">
        <v>336</v>
      </c>
      <c r="I2273" s="56" t="s">
        <v>724</v>
      </c>
      <c r="K2273" s="56" t="s">
        <v>337</v>
      </c>
      <c r="L2273" s="56" t="s">
        <v>545</v>
      </c>
      <c r="M2273" s="56" t="s">
        <v>988</v>
      </c>
      <c r="N2273" s="56" t="s">
        <v>1043</v>
      </c>
      <c r="O2273" s="56" t="s">
        <v>943</v>
      </c>
      <c r="P2273" s="1" t="s">
        <v>110</v>
      </c>
      <c r="Q2273" s="56" t="s">
        <v>241</v>
      </c>
      <c r="R2273" s="56" t="s">
        <v>339</v>
      </c>
      <c r="S2273" s="56">
        <v>170649</v>
      </c>
      <c r="T2273" s="1" t="s">
        <v>465</v>
      </c>
      <c r="U2273" s="56">
        <v>41650</v>
      </c>
      <c r="V2273" s="56">
        <v>42916</v>
      </c>
      <c r="W2273" s="56">
        <v>41609</v>
      </c>
      <c r="X2273" s="56">
        <v>42916</v>
      </c>
      <c r="Y2273" s="56" t="s">
        <v>340</v>
      </c>
      <c r="Z2273" s="56" t="s">
        <v>341</v>
      </c>
      <c r="AA2273" s="56" t="s">
        <v>342</v>
      </c>
      <c r="AB2273" s="56" t="s">
        <v>339</v>
      </c>
      <c r="AC2273" s="56" t="s">
        <v>342</v>
      </c>
      <c r="AD2273" s="56" t="s">
        <v>342</v>
      </c>
      <c r="AE2273" s="56" t="s">
        <v>334</v>
      </c>
      <c r="AF2273" s="56" t="s">
        <v>291</v>
      </c>
      <c r="AG2273" s="56">
        <v>2015</v>
      </c>
      <c r="AH2273" s="56" t="s">
        <v>80</v>
      </c>
      <c r="AI2273" s="56" t="s">
        <v>344</v>
      </c>
      <c r="AJ2273" s="56">
        <v>18653</v>
      </c>
      <c r="AK2273" s="1">
        <v>42185</v>
      </c>
      <c r="AM2273" s="56">
        <v>42858</v>
      </c>
      <c r="AN2273" s="56" t="s">
        <v>1047</v>
      </c>
      <c r="AO2273" s="1">
        <v>42227</v>
      </c>
      <c r="AP2273" s="56" t="s">
        <v>548</v>
      </c>
      <c r="AQ2273" s="56">
        <v>268</v>
      </c>
      <c r="AR2273" s="56">
        <v>0</v>
      </c>
      <c r="AS2273" s="56" t="s">
        <v>346</v>
      </c>
      <c r="AT2273" s="56">
        <v>1003</v>
      </c>
      <c r="AU2273" s="56" t="s">
        <v>369</v>
      </c>
      <c r="BB2273" s="56" t="s">
        <v>339</v>
      </c>
      <c r="BC2273" s="56" t="s">
        <v>263</v>
      </c>
      <c r="BD2273" s="56" t="s">
        <v>349</v>
      </c>
      <c r="BE2273" s="56" t="s">
        <v>347</v>
      </c>
      <c r="BF2273" s="56" t="s">
        <v>334</v>
      </c>
      <c r="BG2273" s="56" t="s">
        <v>726</v>
      </c>
      <c r="BH2273" s="56">
        <v>0</v>
      </c>
      <c r="BI2273" s="56">
        <v>0</v>
      </c>
      <c r="BJ2273" s="56">
        <v>1</v>
      </c>
    </row>
    <row r="2274" spans="1:62" hidden="1" x14ac:dyDescent="0.3">
      <c r="A2274" s="56">
        <v>49229828</v>
      </c>
      <c r="B2274" s="86">
        <v>599848</v>
      </c>
      <c r="C2274" s="1">
        <v>42893</v>
      </c>
      <c r="D2274" s="56" t="s">
        <v>722</v>
      </c>
      <c r="E2274" s="56" t="s">
        <v>723</v>
      </c>
      <c r="F2274" s="56" t="s">
        <v>334</v>
      </c>
      <c r="G2274" s="56" t="s">
        <v>335</v>
      </c>
      <c r="H2274" s="56" t="s">
        <v>336</v>
      </c>
      <c r="I2274" s="56" t="s">
        <v>724</v>
      </c>
      <c r="K2274" s="56" t="s">
        <v>337</v>
      </c>
      <c r="L2274" s="56" t="s">
        <v>545</v>
      </c>
      <c r="M2274" s="56" t="s">
        <v>988</v>
      </c>
      <c r="N2274" s="56" t="s">
        <v>1043</v>
      </c>
      <c r="O2274" s="56" t="s">
        <v>943</v>
      </c>
      <c r="P2274" s="1" t="s">
        <v>110</v>
      </c>
      <c r="Q2274" s="56" t="s">
        <v>241</v>
      </c>
      <c r="R2274" s="56" t="s">
        <v>339</v>
      </c>
      <c r="S2274" s="56">
        <v>170649</v>
      </c>
      <c r="T2274" s="1" t="s">
        <v>465</v>
      </c>
      <c r="U2274" s="56">
        <v>41650</v>
      </c>
      <c r="V2274" s="56">
        <v>42916</v>
      </c>
      <c r="W2274" s="56">
        <v>41609</v>
      </c>
      <c r="X2274" s="56">
        <v>42916</v>
      </c>
      <c r="Y2274" s="56" t="s">
        <v>340</v>
      </c>
      <c r="Z2274" s="56" t="s">
        <v>341</v>
      </c>
      <c r="AA2274" s="56" t="s">
        <v>342</v>
      </c>
      <c r="AB2274" s="56" t="s">
        <v>339</v>
      </c>
      <c r="AC2274" s="56" t="s">
        <v>342</v>
      </c>
      <c r="AD2274" s="56" t="s">
        <v>342</v>
      </c>
      <c r="AE2274" s="56" t="s">
        <v>334</v>
      </c>
      <c r="AF2274" s="56" t="s">
        <v>291</v>
      </c>
      <c r="AG2274" s="56">
        <v>2016</v>
      </c>
      <c r="AH2274" s="56" t="s">
        <v>80</v>
      </c>
      <c r="AI2274" s="56" t="s">
        <v>344</v>
      </c>
      <c r="AJ2274" s="56">
        <v>78751</v>
      </c>
      <c r="AK2274" s="1">
        <v>42551</v>
      </c>
      <c r="AL2274" s="56" t="s">
        <v>732</v>
      </c>
      <c r="AM2274" s="56">
        <v>42858</v>
      </c>
      <c r="AN2274" s="56" t="s">
        <v>1047</v>
      </c>
      <c r="AO2274" s="1">
        <v>42571</v>
      </c>
      <c r="AP2274" s="56" t="s">
        <v>638</v>
      </c>
      <c r="AQ2274" s="56">
        <v>268</v>
      </c>
      <c r="AR2274" s="56">
        <v>0</v>
      </c>
      <c r="AS2274" s="56" t="s">
        <v>346</v>
      </c>
      <c r="AT2274" s="56">
        <v>1003</v>
      </c>
      <c r="AU2274" s="56" t="s">
        <v>369</v>
      </c>
      <c r="BB2274" s="56" t="s">
        <v>339</v>
      </c>
      <c r="BC2274" s="56" t="s">
        <v>263</v>
      </c>
      <c r="BD2274" s="56" t="s">
        <v>349</v>
      </c>
      <c r="BE2274" s="56" t="s">
        <v>347</v>
      </c>
      <c r="BF2274" s="56" t="s">
        <v>334</v>
      </c>
      <c r="BG2274" s="56" t="s">
        <v>726</v>
      </c>
      <c r="BH2274" s="56">
        <v>0</v>
      </c>
      <c r="BI2274" s="56">
        <v>0</v>
      </c>
      <c r="BJ2274" s="56">
        <v>1</v>
      </c>
    </row>
    <row r="2275" spans="1:62" hidden="1" x14ac:dyDescent="0.3">
      <c r="A2275" s="56">
        <v>49229830</v>
      </c>
      <c r="B2275" s="86">
        <v>599848</v>
      </c>
      <c r="C2275" s="1">
        <v>42893</v>
      </c>
      <c r="D2275" s="56" t="s">
        <v>722</v>
      </c>
      <c r="E2275" s="56" t="s">
        <v>723</v>
      </c>
      <c r="F2275" s="56" t="s">
        <v>334</v>
      </c>
      <c r="G2275" s="56" t="s">
        <v>335</v>
      </c>
      <c r="H2275" s="56" t="s">
        <v>336</v>
      </c>
      <c r="I2275" s="56" t="s">
        <v>724</v>
      </c>
      <c r="K2275" s="56" t="s">
        <v>337</v>
      </c>
      <c r="L2275" s="56" t="s">
        <v>545</v>
      </c>
      <c r="M2275" s="56" t="s">
        <v>988</v>
      </c>
      <c r="N2275" s="56" t="s">
        <v>1043</v>
      </c>
      <c r="O2275" s="56" t="s">
        <v>943</v>
      </c>
      <c r="P2275" s="1" t="s">
        <v>110</v>
      </c>
      <c r="Q2275" s="56" t="s">
        <v>241</v>
      </c>
      <c r="R2275" s="56" t="s">
        <v>339</v>
      </c>
      <c r="S2275" s="56">
        <v>170649</v>
      </c>
      <c r="T2275" s="1" t="s">
        <v>465</v>
      </c>
      <c r="U2275" s="56">
        <v>41650</v>
      </c>
      <c r="V2275" s="56">
        <v>42916</v>
      </c>
      <c r="W2275" s="56">
        <v>41609</v>
      </c>
      <c r="X2275" s="56">
        <v>42916</v>
      </c>
      <c r="Y2275" s="56" t="s">
        <v>340</v>
      </c>
      <c r="Z2275" s="56" t="s">
        <v>341</v>
      </c>
      <c r="AA2275" s="56" t="s">
        <v>342</v>
      </c>
      <c r="AB2275" s="56" t="s">
        <v>339</v>
      </c>
      <c r="AC2275" s="56" t="s">
        <v>342</v>
      </c>
      <c r="AD2275" s="56" t="s">
        <v>342</v>
      </c>
      <c r="AE2275" s="56" t="s">
        <v>334</v>
      </c>
      <c r="AF2275" s="56" t="s">
        <v>292</v>
      </c>
      <c r="AG2275" s="56">
        <v>2014</v>
      </c>
      <c r="AH2275" s="56" t="s">
        <v>80</v>
      </c>
      <c r="AI2275" s="56" t="s">
        <v>348</v>
      </c>
      <c r="AJ2275" s="56">
        <v>2100</v>
      </c>
      <c r="AM2275" s="56">
        <v>42858</v>
      </c>
      <c r="AN2275" s="56" t="s">
        <v>1047</v>
      </c>
      <c r="AO2275" s="1">
        <v>41593</v>
      </c>
      <c r="AP2275" s="56" t="s">
        <v>548</v>
      </c>
      <c r="AQ2275" s="56">
        <v>268</v>
      </c>
      <c r="AR2275" s="56">
        <v>0</v>
      </c>
      <c r="AS2275" s="56" t="s">
        <v>346</v>
      </c>
      <c r="AT2275" s="56">
        <v>1003</v>
      </c>
      <c r="AU2275" s="56" t="s">
        <v>369</v>
      </c>
      <c r="BB2275" s="56" t="s">
        <v>339</v>
      </c>
      <c r="BC2275" s="56" t="s">
        <v>263</v>
      </c>
      <c r="BD2275" s="56" t="s">
        <v>349</v>
      </c>
      <c r="BE2275" s="56" t="s">
        <v>347</v>
      </c>
      <c r="BF2275" s="56" t="s">
        <v>334</v>
      </c>
      <c r="BG2275" s="56" t="s">
        <v>726</v>
      </c>
      <c r="BH2275" s="56">
        <v>0</v>
      </c>
      <c r="BI2275" s="56">
        <v>0</v>
      </c>
      <c r="BJ2275" s="56">
        <v>1</v>
      </c>
    </row>
    <row r="2276" spans="1:62" hidden="1" x14ac:dyDescent="0.3">
      <c r="A2276" s="56">
        <v>49229832</v>
      </c>
      <c r="B2276" s="86">
        <v>599848</v>
      </c>
      <c r="C2276" s="1">
        <v>42893</v>
      </c>
      <c r="D2276" s="56" t="s">
        <v>722</v>
      </c>
      <c r="E2276" s="56" t="s">
        <v>723</v>
      </c>
      <c r="F2276" s="56" t="s">
        <v>334</v>
      </c>
      <c r="G2276" s="56" t="s">
        <v>335</v>
      </c>
      <c r="H2276" s="56" t="s">
        <v>336</v>
      </c>
      <c r="I2276" s="56" t="s">
        <v>724</v>
      </c>
      <c r="K2276" s="56" t="s">
        <v>337</v>
      </c>
      <c r="L2276" s="56" t="s">
        <v>545</v>
      </c>
      <c r="M2276" s="56" t="s">
        <v>988</v>
      </c>
      <c r="N2276" s="56" t="s">
        <v>1043</v>
      </c>
      <c r="O2276" s="56" t="s">
        <v>943</v>
      </c>
      <c r="P2276" s="1" t="s">
        <v>110</v>
      </c>
      <c r="Q2276" s="56" t="s">
        <v>241</v>
      </c>
      <c r="R2276" s="56" t="s">
        <v>339</v>
      </c>
      <c r="S2276" s="56">
        <v>170649</v>
      </c>
      <c r="T2276" s="1" t="s">
        <v>465</v>
      </c>
      <c r="U2276" s="56">
        <v>41650</v>
      </c>
      <c r="V2276" s="56">
        <v>42916</v>
      </c>
      <c r="W2276" s="56">
        <v>41609</v>
      </c>
      <c r="X2276" s="56">
        <v>42916</v>
      </c>
      <c r="Y2276" s="56" t="s">
        <v>340</v>
      </c>
      <c r="Z2276" s="56" t="s">
        <v>341</v>
      </c>
      <c r="AA2276" s="56" t="s">
        <v>342</v>
      </c>
      <c r="AB2276" s="56" t="s">
        <v>339</v>
      </c>
      <c r="AC2276" s="56" t="s">
        <v>342</v>
      </c>
      <c r="AD2276" s="56" t="s">
        <v>342</v>
      </c>
      <c r="AE2276" s="56" t="s">
        <v>334</v>
      </c>
      <c r="AF2276" s="56" t="s">
        <v>292</v>
      </c>
      <c r="AG2276" s="56">
        <v>2015</v>
      </c>
      <c r="AH2276" s="56" t="s">
        <v>80</v>
      </c>
      <c r="AI2276" s="56" t="s">
        <v>348</v>
      </c>
      <c r="AJ2276" s="56">
        <v>15158</v>
      </c>
      <c r="AM2276" s="56">
        <v>42858</v>
      </c>
      <c r="AN2276" s="56" t="s">
        <v>1047</v>
      </c>
      <c r="AO2276" s="1">
        <v>42076</v>
      </c>
      <c r="AP2276" s="56" t="s">
        <v>548</v>
      </c>
      <c r="AQ2276" s="56">
        <v>268</v>
      </c>
      <c r="AR2276" s="56">
        <v>0</v>
      </c>
      <c r="AS2276" s="56" t="s">
        <v>346</v>
      </c>
      <c r="AT2276" s="56">
        <v>1003</v>
      </c>
      <c r="AU2276" s="56" t="s">
        <v>369</v>
      </c>
      <c r="BB2276" s="56" t="s">
        <v>339</v>
      </c>
      <c r="BC2276" s="56" t="s">
        <v>263</v>
      </c>
      <c r="BD2276" s="56" t="s">
        <v>349</v>
      </c>
      <c r="BE2276" s="56" t="s">
        <v>347</v>
      </c>
      <c r="BF2276" s="56" t="s">
        <v>334</v>
      </c>
      <c r="BG2276" s="56" t="s">
        <v>726</v>
      </c>
      <c r="BH2276" s="56">
        <v>0</v>
      </c>
      <c r="BI2276" s="56">
        <v>0</v>
      </c>
      <c r="BJ2276" s="56">
        <v>1</v>
      </c>
    </row>
    <row r="2277" spans="1:62" hidden="1" x14ac:dyDescent="0.3">
      <c r="A2277" s="56">
        <v>49229834</v>
      </c>
      <c r="B2277" s="86">
        <v>599848</v>
      </c>
      <c r="C2277" s="1">
        <v>42893</v>
      </c>
      <c r="D2277" s="56" t="s">
        <v>722</v>
      </c>
      <c r="E2277" s="56" t="s">
        <v>723</v>
      </c>
      <c r="F2277" s="56" t="s">
        <v>334</v>
      </c>
      <c r="G2277" s="56" t="s">
        <v>335</v>
      </c>
      <c r="H2277" s="56" t="s">
        <v>336</v>
      </c>
      <c r="I2277" s="56" t="s">
        <v>724</v>
      </c>
      <c r="K2277" s="56" t="s">
        <v>337</v>
      </c>
      <c r="L2277" s="56" t="s">
        <v>545</v>
      </c>
      <c r="M2277" s="56" t="s">
        <v>988</v>
      </c>
      <c r="N2277" s="56" t="s">
        <v>1043</v>
      </c>
      <c r="O2277" s="56" t="s">
        <v>943</v>
      </c>
      <c r="P2277" s="1" t="s">
        <v>110</v>
      </c>
      <c r="Q2277" s="56" t="s">
        <v>241</v>
      </c>
      <c r="R2277" s="56" t="s">
        <v>339</v>
      </c>
      <c r="S2277" s="56">
        <v>170649</v>
      </c>
      <c r="T2277" s="1" t="s">
        <v>465</v>
      </c>
      <c r="U2277" s="56">
        <v>41650</v>
      </c>
      <c r="V2277" s="56">
        <v>42916</v>
      </c>
      <c r="W2277" s="56">
        <v>41609</v>
      </c>
      <c r="X2277" s="56">
        <v>42916</v>
      </c>
      <c r="Y2277" s="56" t="s">
        <v>340</v>
      </c>
      <c r="Z2277" s="56" t="s">
        <v>341</v>
      </c>
      <c r="AA2277" s="56" t="s">
        <v>342</v>
      </c>
      <c r="AB2277" s="56" t="s">
        <v>339</v>
      </c>
      <c r="AC2277" s="56" t="s">
        <v>342</v>
      </c>
      <c r="AD2277" s="56" t="s">
        <v>342</v>
      </c>
      <c r="AE2277" s="56" t="s">
        <v>334</v>
      </c>
      <c r="AF2277" s="56" t="s">
        <v>292</v>
      </c>
      <c r="AG2277" s="56">
        <v>2016</v>
      </c>
      <c r="AH2277" s="56" t="s">
        <v>80</v>
      </c>
      <c r="AI2277" s="56" t="s">
        <v>348</v>
      </c>
      <c r="AJ2277" s="56">
        <v>25000</v>
      </c>
      <c r="AM2277" s="56">
        <v>42858</v>
      </c>
      <c r="AN2277" s="56" t="s">
        <v>1047</v>
      </c>
      <c r="AO2277" s="1">
        <v>42076</v>
      </c>
      <c r="AP2277" s="56" t="s">
        <v>548</v>
      </c>
      <c r="AQ2277" s="56">
        <v>268</v>
      </c>
      <c r="AR2277" s="56">
        <v>0</v>
      </c>
      <c r="AS2277" s="56" t="s">
        <v>346</v>
      </c>
      <c r="AT2277" s="56">
        <v>1003</v>
      </c>
      <c r="AU2277" s="56" t="s">
        <v>369</v>
      </c>
      <c r="BB2277" s="56" t="s">
        <v>339</v>
      </c>
      <c r="BC2277" s="56" t="s">
        <v>263</v>
      </c>
      <c r="BD2277" s="56" t="s">
        <v>349</v>
      </c>
      <c r="BE2277" s="56" t="s">
        <v>347</v>
      </c>
      <c r="BF2277" s="56" t="s">
        <v>334</v>
      </c>
      <c r="BG2277" s="56" t="s">
        <v>726</v>
      </c>
      <c r="BH2277" s="56">
        <v>0</v>
      </c>
      <c r="BI2277" s="56">
        <v>0</v>
      </c>
      <c r="BJ2277" s="56">
        <v>1</v>
      </c>
    </row>
    <row r="2278" spans="1:62" hidden="1" x14ac:dyDescent="0.3">
      <c r="A2278" s="56">
        <v>49229836</v>
      </c>
      <c r="B2278" s="86">
        <v>599848</v>
      </c>
      <c r="C2278" s="1">
        <v>42893</v>
      </c>
      <c r="D2278" s="56" t="s">
        <v>722</v>
      </c>
      <c r="E2278" s="56" t="s">
        <v>723</v>
      </c>
      <c r="F2278" s="56" t="s">
        <v>334</v>
      </c>
      <c r="G2278" s="56" t="s">
        <v>335</v>
      </c>
      <c r="H2278" s="56" t="s">
        <v>336</v>
      </c>
      <c r="I2278" s="56" t="s">
        <v>724</v>
      </c>
      <c r="K2278" s="56" t="s">
        <v>337</v>
      </c>
      <c r="L2278" s="56" t="s">
        <v>545</v>
      </c>
      <c r="M2278" s="56" t="s">
        <v>988</v>
      </c>
      <c r="N2278" s="56" t="s">
        <v>1043</v>
      </c>
      <c r="O2278" s="56" t="s">
        <v>943</v>
      </c>
      <c r="P2278" s="1" t="s">
        <v>110</v>
      </c>
      <c r="Q2278" s="56" t="s">
        <v>241</v>
      </c>
      <c r="R2278" s="56" t="s">
        <v>339</v>
      </c>
      <c r="S2278" s="56">
        <v>170649</v>
      </c>
      <c r="T2278" s="1" t="s">
        <v>465</v>
      </c>
      <c r="U2278" s="56">
        <v>41650</v>
      </c>
      <c r="V2278" s="56">
        <v>42916</v>
      </c>
      <c r="W2278" s="56">
        <v>41609</v>
      </c>
      <c r="X2278" s="56">
        <v>42916</v>
      </c>
      <c r="Y2278" s="56" t="s">
        <v>340</v>
      </c>
      <c r="Z2278" s="56" t="s">
        <v>341</v>
      </c>
      <c r="AA2278" s="56" t="s">
        <v>342</v>
      </c>
      <c r="AB2278" s="56" t="s">
        <v>339</v>
      </c>
      <c r="AC2278" s="56" t="s">
        <v>342</v>
      </c>
      <c r="AD2278" s="56" t="s">
        <v>342</v>
      </c>
      <c r="AE2278" s="56" t="s">
        <v>334</v>
      </c>
      <c r="AF2278" s="56" t="s">
        <v>292</v>
      </c>
      <c r="AG2278" s="56">
        <v>2017</v>
      </c>
      <c r="AH2278" s="56" t="s">
        <v>80</v>
      </c>
      <c r="AI2278" s="56" t="s">
        <v>348</v>
      </c>
      <c r="AJ2278" s="56">
        <v>35000</v>
      </c>
      <c r="AM2278" s="56">
        <v>42858</v>
      </c>
      <c r="AN2278" s="56" t="s">
        <v>1047</v>
      </c>
      <c r="AO2278" s="1">
        <v>42076</v>
      </c>
      <c r="AP2278" s="56" t="s">
        <v>548</v>
      </c>
      <c r="AQ2278" s="56">
        <v>268</v>
      </c>
      <c r="AR2278" s="56">
        <v>0</v>
      </c>
      <c r="AS2278" s="56" t="s">
        <v>346</v>
      </c>
      <c r="AT2278" s="56">
        <v>1003</v>
      </c>
      <c r="AU2278" s="56" t="s">
        <v>369</v>
      </c>
      <c r="BB2278" s="56" t="s">
        <v>339</v>
      </c>
      <c r="BC2278" s="56" t="s">
        <v>263</v>
      </c>
      <c r="BD2278" s="56" t="s">
        <v>349</v>
      </c>
      <c r="BE2278" s="56" t="s">
        <v>347</v>
      </c>
      <c r="BF2278" s="56" t="s">
        <v>334</v>
      </c>
      <c r="BG2278" s="56" t="s">
        <v>726</v>
      </c>
      <c r="BH2278" s="56">
        <v>0</v>
      </c>
      <c r="BI2278" s="56">
        <v>0</v>
      </c>
      <c r="BJ2278" s="56">
        <v>1</v>
      </c>
    </row>
    <row r="2279" spans="1:62" hidden="1" x14ac:dyDescent="0.3">
      <c r="A2279" s="56">
        <v>49229838</v>
      </c>
      <c r="B2279" s="86">
        <v>599848</v>
      </c>
      <c r="C2279" s="1">
        <v>42893</v>
      </c>
      <c r="D2279" s="56" t="s">
        <v>722</v>
      </c>
      <c r="E2279" s="56" t="s">
        <v>723</v>
      </c>
      <c r="F2279" s="56" t="s">
        <v>334</v>
      </c>
      <c r="G2279" s="56" t="s">
        <v>335</v>
      </c>
      <c r="H2279" s="56" t="s">
        <v>336</v>
      </c>
      <c r="I2279" s="56" t="s">
        <v>724</v>
      </c>
      <c r="K2279" s="56" t="s">
        <v>337</v>
      </c>
      <c r="L2279" s="56" t="s">
        <v>545</v>
      </c>
      <c r="M2279" s="56" t="s">
        <v>988</v>
      </c>
      <c r="N2279" s="56" t="s">
        <v>1043</v>
      </c>
      <c r="O2279" s="56" t="s">
        <v>943</v>
      </c>
      <c r="P2279" s="1" t="s">
        <v>110</v>
      </c>
      <c r="Q2279" s="56" t="s">
        <v>241</v>
      </c>
      <c r="R2279" s="56" t="s">
        <v>339</v>
      </c>
      <c r="S2279" s="56">
        <v>170641</v>
      </c>
      <c r="T2279" s="1" t="s">
        <v>111</v>
      </c>
      <c r="U2279" s="56">
        <v>41650</v>
      </c>
      <c r="V2279" s="56">
        <v>42916</v>
      </c>
      <c r="W2279" s="56">
        <v>41609</v>
      </c>
      <c r="X2279" s="56">
        <v>42916</v>
      </c>
      <c r="Y2279" s="56" t="s">
        <v>340</v>
      </c>
      <c r="Z2279" s="56" t="s">
        <v>341</v>
      </c>
      <c r="AA2279" s="56" t="s">
        <v>342</v>
      </c>
      <c r="AB2279" s="56" t="s">
        <v>343</v>
      </c>
      <c r="AC2279" s="56" t="s">
        <v>342</v>
      </c>
      <c r="AD2279" s="56" t="s">
        <v>342</v>
      </c>
      <c r="AE2279" s="56" t="s">
        <v>334</v>
      </c>
      <c r="AF2279" s="56" t="s">
        <v>292</v>
      </c>
      <c r="AG2279" s="56">
        <v>2014</v>
      </c>
      <c r="AH2279" s="56" t="s">
        <v>80</v>
      </c>
      <c r="AI2279" s="56" t="s">
        <v>344</v>
      </c>
      <c r="AJ2279" s="56">
        <v>1</v>
      </c>
      <c r="AM2279" s="56">
        <v>42849</v>
      </c>
      <c r="AN2279" s="56" t="s">
        <v>1047</v>
      </c>
      <c r="AO2279" s="1">
        <v>41592</v>
      </c>
      <c r="AP2279" s="56" t="s">
        <v>548</v>
      </c>
      <c r="AQ2279" s="56">
        <v>257</v>
      </c>
      <c r="AR2279" s="56">
        <v>0</v>
      </c>
      <c r="AS2279" s="56" t="s">
        <v>346</v>
      </c>
      <c r="BB2279" s="56" t="s">
        <v>339</v>
      </c>
      <c r="BC2279" s="56" t="s">
        <v>263</v>
      </c>
      <c r="BD2279" s="56" t="s">
        <v>349</v>
      </c>
      <c r="BE2279" s="56" t="s">
        <v>347</v>
      </c>
      <c r="BF2279" s="56" t="s">
        <v>334</v>
      </c>
      <c r="BG2279" s="56" t="s">
        <v>726</v>
      </c>
      <c r="BH2279" s="56">
        <v>0</v>
      </c>
      <c r="BI2279" s="56">
        <v>0</v>
      </c>
      <c r="BJ2279" s="56">
        <v>1</v>
      </c>
    </row>
    <row r="2280" spans="1:62" hidden="1" x14ac:dyDescent="0.3">
      <c r="A2280" s="56">
        <v>49229840</v>
      </c>
      <c r="B2280" s="86">
        <v>599848</v>
      </c>
      <c r="C2280" s="1">
        <v>42893</v>
      </c>
      <c r="D2280" s="56" t="s">
        <v>722</v>
      </c>
      <c r="E2280" s="56" t="s">
        <v>723</v>
      </c>
      <c r="F2280" s="56" t="s">
        <v>334</v>
      </c>
      <c r="G2280" s="56" t="s">
        <v>335</v>
      </c>
      <c r="H2280" s="56" t="s">
        <v>336</v>
      </c>
      <c r="I2280" s="56" t="s">
        <v>724</v>
      </c>
      <c r="K2280" s="56" t="s">
        <v>337</v>
      </c>
      <c r="L2280" s="56" t="s">
        <v>545</v>
      </c>
      <c r="M2280" s="56" t="s">
        <v>988</v>
      </c>
      <c r="N2280" s="56" t="s">
        <v>1043</v>
      </c>
      <c r="O2280" s="56" t="s">
        <v>943</v>
      </c>
      <c r="P2280" s="1" t="s">
        <v>110</v>
      </c>
      <c r="Q2280" s="56" t="s">
        <v>241</v>
      </c>
      <c r="R2280" s="56" t="s">
        <v>339</v>
      </c>
      <c r="S2280" s="56">
        <v>170641</v>
      </c>
      <c r="T2280" s="1" t="s">
        <v>111</v>
      </c>
      <c r="U2280" s="56">
        <v>41650</v>
      </c>
      <c r="V2280" s="56">
        <v>42916</v>
      </c>
      <c r="W2280" s="56">
        <v>41609</v>
      </c>
      <c r="X2280" s="56">
        <v>42916</v>
      </c>
      <c r="Y2280" s="56" t="s">
        <v>340</v>
      </c>
      <c r="Z2280" s="56" t="s">
        <v>341</v>
      </c>
      <c r="AA2280" s="56" t="s">
        <v>342</v>
      </c>
      <c r="AB2280" s="56" t="s">
        <v>343</v>
      </c>
      <c r="AC2280" s="56" t="s">
        <v>342</v>
      </c>
      <c r="AD2280" s="56" t="s">
        <v>342</v>
      </c>
      <c r="AE2280" s="56" t="s">
        <v>334</v>
      </c>
      <c r="AF2280" s="56" t="s">
        <v>292</v>
      </c>
      <c r="AG2280" s="56">
        <v>2015</v>
      </c>
      <c r="AH2280" s="56" t="s">
        <v>80</v>
      </c>
      <c r="AI2280" s="56" t="s">
        <v>344</v>
      </c>
      <c r="AJ2280" s="56">
        <v>0</v>
      </c>
      <c r="AM2280" s="56">
        <v>42849</v>
      </c>
      <c r="AN2280" s="56" t="s">
        <v>1047</v>
      </c>
      <c r="AO2280" s="1">
        <v>41592</v>
      </c>
      <c r="AP2280" s="56" t="s">
        <v>548</v>
      </c>
      <c r="AQ2280" s="56">
        <v>257</v>
      </c>
      <c r="AR2280" s="56">
        <v>0</v>
      </c>
      <c r="AS2280" s="56" t="s">
        <v>346</v>
      </c>
      <c r="BB2280" s="56" t="s">
        <v>339</v>
      </c>
      <c r="BC2280" s="56" t="s">
        <v>263</v>
      </c>
      <c r="BD2280" s="56" t="s">
        <v>349</v>
      </c>
      <c r="BE2280" s="56" t="s">
        <v>347</v>
      </c>
      <c r="BF2280" s="56" t="s">
        <v>334</v>
      </c>
      <c r="BG2280" s="56" t="s">
        <v>726</v>
      </c>
      <c r="BH2280" s="56">
        <v>0</v>
      </c>
      <c r="BI2280" s="56">
        <v>0</v>
      </c>
      <c r="BJ2280" s="56">
        <v>1</v>
      </c>
    </row>
    <row r="2281" spans="1:62" hidden="1" x14ac:dyDescent="0.3">
      <c r="A2281" s="56">
        <v>49229811</v>
      </c>
      <c r="B2281" s="86">
        <v>599848</v>
      </c>
      <c r="C2281" s="1">
        <v>42893</v>
      </c>
      <c r="D2281" s="56" t="s">
        <v>722</v>
      </c>
      <c r="E2281" s="56" t="s">
        <v>723</v>
      </c>
      <c r="F2281" s="56" t="s">
        <v>334</v>
      </c>
      <c r="G2281" s="56" t="s">
        <v>335</v>
      </c>
      <c r="H2281" s="56" t="s">
        <v>336</v>
      </c>
      <c r="I2281" s="56" t="s">
        <v>724</v>
      </c>
      <c r="K2281" s="56" t="s">
        <v>337</v>
      </c>
      <c r="L2281" s="56" t="s">
        <v>545</v>
      </c>
      <c r="M2281" s="56" t="s">
        <v>988</v>
      </c>
      <c r="N2281" s="56" t="s">
        <v>1043</v>
      </c>
      <c r="O2281" s="56" t="s">
        <v>943</v>
      </c>
      <c r="P2281" s="1" t="s">
        <v>105</v>
      </c>
      <c r="S2281" s="56">
        <v>142023</v>
      </c>
      <c r="T2281" s="1" t="s">
        <v>753</v>
      </c>
      <c r="U2281" s="56">
        <v>41650</v>
      </c>
      <c r="V2281" s="56">
        <v>42916</v>
      </c>
      <c r="W2281" s="56">
        <v>41609</v>
      </c>
      <c r="X2281" s="56">
        <v>42916</v>
      </c>
      <c r="Y2281" s="56" t="s">
        <v>356</v>
      </c>
      <c r="AA2281" s="56" t="s">
        <v>347</v>
      </c>
      <c r="AB2281" s="56" t="s">
        <v>343</v>
      </c>
      <c r="AC2281" s="56" t="s">
        <v>342</v>
      </c>
      <c r="AD2281" s="56" t="s">
        <v>342</v>
      </c>
      <c r="AE2281" s="56" t="s">
        <v>334</v>
      </c>
      <c r="AF2281" s="56" t="s">
        <v>292</v>
      </c>
      <c r="AG2281" s="56">
        <v>2016</v>
      </c>
      <c r="AH2281" s="56" t="s">
        <v>80</v>
      </c>
      <c r="AI2281" s="56" t="s">
        <v>344</v>
      </c>
      <c r="AJ2281" s="56">
        <v>127</v>
      </c>
      <c r="AM2281" s="56">
        <v>42858</v>
      </c>
      <c r="AN2281" s="56" t="s">
        <v>1047</v>
      </c>
      <c r="AO2281" s="1">
        <v>41593</v>
      </c>
      <c r="AP2281" s="56" t="s">
        <v>548</v>
      </c>
      <c r="AQ2281" s="56">
        <v>67503</v>
      </c>
      <c r="AR2281" s="56">
        <v>0</v>
      </c>
      <c r="AS2281" s="56" t="s">
        <v>346</v>
      </c>
      <c r="BB2281" s="56" t="s">
        <v>339</v>
      </c>
      <c r="BC2281" s="56" t="s">
        <v>263</v>
      </c>
      <c r="BD2281" s="56" t="s">
        <v>349</v>
      </c>
      <c r="BE2281" s="56" t="s">
        <v>347</v>
      </c>
      <c r="BF2281" s="56" t="s">
        <v>334</v>
      </c>
      <c r="BG2281" s="56" t="s">
        <v>726</v>
      </c>
      <c r="BH2281" s="56">
        <v>0</v>
      </c>
      <c r="BI2281" s="56">
        <v>0</v>
      </c>
      <c r="BJ2281" s="56">
        <v>1</v>
      </c>
    </row>
    <row r="2282" spans="1:62" hidden="1" x14ac:dyDescent="0.3">
      <c r="A2282" s="56">
        <v>49229842</v>
      </c>
      <c r="B2282" s="86">
        <v>599848</v>
      </c>
      <c r="C2282" s="1">
        <v>42893</v>
      </c>
      <c r="D2282" s="56" t="s">
        <v>722</v>
      </c>
      <c r="E2282" s="56" t="s">
        <v>723</v>
      </c>
      <c r="F2282" s="56" t="s">
        <v>334</v>
      </c>
      <c r="G2282" s="56" t="s">
        <v>335</v>
      </c>
      <c r="H2282" s="56" t="s">
        <v>336</v>
      </c>
      <c r="I2282" s="56" t="s">
        <v>724</v>
      </c>
      <c r="K2282" s="56" t="s">
        <v>337</v>
      </c>
      <c r="L2282" s="56" t="s">
        <v>545</v>
      </c>
      <c r="M2282" s="56" t="s">
        <v>988</v>
      </c>
      <c r="N2282" s="56" t="s">
        <v>1043</v>
      </c>
      <c r="O2282" s="56" t="s">
        <v>943</v>
      </c>
      <c r="P2282" s="1" t="s">
        <v>110</v>
      </c>
      <c r="Q2282" s="56" t="s">
        <v>241</v>
      </c>
      <c r="R2282" s="56" t="s">
        <v>339</v>
      </c>
      <c r="S2282" s="56">
        <v>170641</v>
      </c>
      <c r="T2282" s="1" t="s">
        <v>111</v>
      </c>
      <c r="U2282" s="56">
        <v>41650</v>
      </c>
      <c r="V2282" s="56">
        <v>42916</v>
      </c>
      <c r="W2282" s="56">
        <v>41609</v>
      </c>
      <c r="X2282" s="56">
        <v>42916</v>
      </c>
      <c r="Y2282" s="56" t="s">
        <v>340</v>
      </c>
      <c r="Z2282" s="56" t="s">
        <v>341</v>
      </c>
      <c r="AA2282" s="56" t="s">
        <v>342</v>
      </c>
      <c r="AB2282" s="56" t="s">
        <v>343</v>
      </c>
      <c r="AC2282" s="56" t="s">
        <v>342</v>
      </c>
      <c r="AD2282" s="56" t="s">
        <v>342</v>
      </c>
      <c r="AE2282" s="56" t="s">
        <v>334</v>
      </c>
      <c r="AF2282" s="56" t="s">
        <v>292</v>
      </c>
      <c r="AG2282" s="56">
        <v>2016</v>
      </c>
      <c r="AH2282" s="56" t="s">
        <v>80</v>
      </c>
      <c r="AI2282" s="56" t="s">
        <v>344</v>
      </c>
      <c r="AJ2282" s="56">
        <v>0</v>
      </c>
      <c r="AM2282" s="56">
        <v>42849</v>
      </c>
      <c r="AN2282" s="56" t="s">
        <v>1047</v>
      </c>
      <c r="AO2282" s="1">
        <v>41592</v>
      </c>
      <c r="AP2282" s="56" t="s">
        <v>548</v>
      </c>
      <c r="AQ2282" s="56">
        <v>257</v>
      </c>
      <c r="AR2282" s="56">
        <v>0</v>
      </c>
      <c r="AS2282" s="56" t="s">
        <v>346</v>
      </c>
      <c r="BB2282" s="56" t="s">
        <v>339</v>
      </c>
      <c r="BC2282" s="56" t="s">
        <v>263</v>
      </c>
      <c r="BD2282" s="56" t="s">
        <v>349</v>
      </c>
      <c r="BE2282" s="56" t="s">
        <v>347</v>
      </c>
      <c r="BF2282" s="56" t="s">
        <v>334</v>
      </c>
      <c r="BG2282" s="56" t="s">
        <v>726</v>
      </c>
      <c r="BH2282" s="56">
        <v>0</v>
      </c>
      <c r="BI2282" s="56">
        <v>0</v>
      </c>
      <c r="BJ2282" s="56">
        <v>1</v>
      </c>
    </row>
    <row r="2283" spans="1:62" hidden="1" x14ac:dyDescent="0.3">
      <c r="A2283" s="56">
        <v>49229844</v>
      </c>
      <c r="B2283" s="86">
        <v>599848</v>
      </c>
      <c r="C2283" s="1">
        <v>42893</v>
      </c>
      <c r="D2283" s="56" t="s">
        <v>722</v>
      </c>
      <c r="E2283" s="56" t="s">
        <v>723</v>
      </c>
      <c r="F2283" s="56" t="s">
        <v>334</v>
      </c>
      <c r="G2283" s="56" t="s">
        <v>335</v>
      </c>
      <c r="H2283" s="56" t="s">
        <v>336</v>
      </c>
      <c r="I2283" s="56" t="s">
        <v>724</v>
      </c>
      <c r="K2283" s="56" t="s">
        <v>337</v>
      </c>
      <c r="L2283" s="56" t="s">
        <v>545</v>
      </c>
      <c r="M2283" s="56" t="s">
        <v>988</v>
      </c>
      <c r="N2283" s="56" t="s">
        <v>1043</v>
      </c>
      <c r="O2283" s="56" t="s">
        <v>943</v>
      </c>
      <c r="P2283" s="1" t="s">
        <v>110</v>
      </c>
      <c r="Q2283" s="56" t="s">
        <v>241</v>
      </c>
      <c r="R2283" s="56" t="s">
        <v>339</v>
      </c>
      <c r="S2283" s="56">
        <v>170641</v>
      </c>
      <c r="T2283" s="1" t="s">
        <v>111</v>
      </c>
      <c r="U2283" s="56">
        <v>41650</v>
      </c>
      <c r="V2283" s="56">
        <v>42916</v>
      </c>
      <c r="W2283" s="56">
        <v>41609</v>
      </c>
      <c r="X2283" s="56">
        <v>42916</v>
      </c>
      <c r="Y2283" s="56" t="s">
        <v>340</v>
      </c>
      <c r="Z2283" s="56" t="s">
        <v>341</v>
      </c>
      <c r="AA2283" s="56" t="s">
        <v>342</v>
      </c>
      <c r="AB2283" s="56" t="s">
        <v>343</v>
      </c>
      <c r="AC2283" s="56" t="s">
        <v>342</v>
      </c>
      <c r="AD2283" s="56" t="s">
        <v>342</v>
      </c>
      <c r="AE2283" s="56" t="s">
        <v>334</v>
      </c>
      <c r="AF2283" s="56" t="s">
        <v>292</v>
      </c>
      <c r="AG2283" s="56">
        <v>2017</v>
      </c>
      <c r="AH2283" s="56" t="s">
        <v>80</v>
      </c>
      <c r="AI2283" s="56" t="s">
        <v>344</v>
      </c>
      <c r="AJ2283" s="56">
        <v>0</v>
      </c>
      <c r="AM2283" s="56">
        <v>42849</v>
      </c>
      <c r="AN2283" s="56" t="s">
        <v>1047</v>
      </c>
      <c r="AO2283" s="1">
        <v>42870</v>
      </c>
      <c r="AP2283" s="56" t="s">
        <v>1047</v>
      </c>
      <c r="AQ2283" s="56">
        <v>257</v>
      </c>
      <c r="AR2283" s="56">
        <v>0</v>
      </c>
      <c r="AS2283" s="56" t="s">
        <v>346</v>
      </c>
      <c r="BB2283" s="56" t="s">
        <v>339</v>
      </c>
      <c r="BC2283" s="56" t="s">
        <v>263</v>
      </c>
      <c r="BD2283" s="56" t="s">
        <v>349</v>
      </c>
      <c r="BE2283" s="56" t="s">
        <v>347</v>
      </c>
      <c r="BF2283" s="56" t="s">
        <v>334</v>
      </c>
      <c r="BG2283" s="56" t="s">
        <v>726</v>
      </c>
      <c r="BH2283" s="56">
        <v>0</v>
      </c>
      <c r="BI2283" s="56">
        <v>0</v>
      </c>
      <c r="BJ2283" s="56">
        <v>1</v>
      </c>
    </row>
    <row r="2284" spans="1:62" hidden="1" x14ac:dyDescent="0.3">
      <c r="A2284" s="56">
        <v>49229846</v>
      </c>
      <c r="B2284" s="86">
        <v>599848</v>
      </c>
      <c r="C2284" s="1">
        <v>42893</v>
      </c>
      <c r="D2284" s="56" t="s">
        <v>722</v>
      </c>
      <c r="E2284" s="56" t="s">
        <v>723</v>
      </c>
      <c r="F2284" s="56" t="s">
        <v>334</v>
      </c>
      <c r="G2284" s="56" t="s">
        <v>335</v>
      </c>
      <c r="H2284" s="56" t="s">
        <v>336</v>
      </c>
      <c r="I2284" s="56" t="s">
        <v>724</v>
      </c>
      <c r="K2284" s="56" t="s">
        <v>337</v>
      </c>
      <c r="L2284" s="56" t="s">
        <v>545</v>
      </c>
      <c r="M2284" s="56" t="s">
        <v>988</v>
      </c>
      <c r="N2284" s="56" t="s">
        <v>1043</v>
      </c>
      <c r="O2284" s="56" t="s">
        <v>943</v>
      </c>
      <c r="P2284" s="1" t="s">
        <v>110</v>
      </c>
      <c r="Q2284" s="56" t="s">
        <v>241</v>
      </c>
      <c r="R2284" s="56" t="s">
        <v>339</v>
      </c>
      <c r="S2284" s="56">
        <v>170647</v>
      </c>
      <c r="T2284" s="1" t="s">
        <v>478</v>
      </c>
      <c r="U2284" s="56">
        <v>41650</v>
      </c>
      <c r="V2284" s="56">
        <v>42916</v>
      </c>
      <c r="W2284" s="56">
        <v>41519</v>
      </c>
      <c r="X2284" s="56">
        <v>42916</v>
      </c>
      <c r="Y2284" s="56" t="s">
        <v>340</v>
      </c>
      <c r="Z2284" s="56" t="s">
        <v>341</v>
      </c>
      <c r="AA2284" s="56" t="s">
        <v>342</v>
      </c>
      <c r="AB2284" s="56" t="s">
        <v>339</v>
      </c>
      <c r="AC2284" s="56" t="s">
        <v>342</v>
      </c>
      <c r="AD2284" s="56" t="s">
        <v>347</v>
      </c>
      <c r="AE2284" s="56" t="s">
        <v>334</v>
      </c>
      <c r="AF2284" s="56" t="s">
        <v>291</v>
      </c>
      <c r="AG2284" s="56">
        <v>2014</v>
      </c>
      <c r="AH2284" s="56" t="s">
        <v>80</v>
      </c>
      <c r="AI2284" s="56" t="s">
        <v>344</v>
      </c>
      <c r="AJ2284" s="56">
        <v>4000</v>
      </c>
      <c r="AK2284" s="1">
        <v>41820</v>
      </c>
      <c r="AM2284" s="56">
        <v>42858</v>
      </c>
      <c r="AN2284" s="56" t="s">
        <v>1047</v>
      </c>
      <c r="AO2284" s="1">
        <v>41855</v>
      </c>
      <c r="AP2284" s="56" t="s">
        <v>548</v>
      </c>
      <c r="AQ2284" s="56">
        <v>40</v>
      </c>
      <c r="AR2284" s="56">
        <v>0</v>
      </c>
      <c r="AS2284" s="56" t="s">
        <v>346</v>
      </c>
      <c r="BB2284" s="56" t="s">
        <v>339</v>
      </c>
      <c r="BC2284" s="56" t="s">
        <v>263</v>
      </c>
      <c r="BD2284" s="56" t="s">
        <v>349</v>
      </c>
      <c r="BE2284" s="56" t="s">
        <v>347</v>
      </c>
      <c r="BF2284" s="56" t="s">
        <v>334</v>
      </c>
      <c r="BG2284" s="56" t="s">
        <v>726</v>
      </c>
      <c r="BH2284" s="56">
        <v>0</v>
      </c>
      <c r="BI2284" s="56">
        <v>0</v>
      </c>
      <c r="BJ2284" s="56">
        <v>1</v>
      </c>
    </row>
    <row r="2285" spans="1:62" hidden="1" x14ac:dyDescent="0.3">
      <c r="A2285" s="56">
        <v>49229848</v>
      </c>
      <c r="B2285" s="86">
        <v>599848</v>
      </c>
      <c r="C2285" s="1">
        <v>42893</v>
      </c>
      <c r="D2285" s="56" t="s">
        <v>722</v>
      </c>
      <c r="E2285" s="56" t="s">
        <v>723</v>
      </c>
      <c r="F2285" s="56" t="s">
        <v>334</v>
      </c>
      <c r="G2285" s="56" t="s">
        <v>335</v>
      </c>
      <c r="H2285" s="56" t="s">
        <v>336</v>
      </c>
      <c r="I2285" s="56" t="s">
        <v>724</v>
      </c>
      <c r="K2285" s="56" t="s">
        <v>337</v>
      </c>
      <c r="L2285" s="56" t="s">
        <v>545</v>
      </c>
      <c r="M2285" s="56" t="s">
        <v>988</v>
      </c>
      <c r="N2285" s="56" t="s">
        <v>1043</v>
      </c>
      <c r="O2285" s="56" t="s">
        <v>943</v>
      </c>
      <c r="P2285" s="1" t="s">
        <v>110</v>
      </c>
      <c r="Q2285" s="56" t="s">
        <v>241</v>
      </c>
      <c r="R2285" s="56" t="s">
        <v>339</v>
      </c>
      <c r="S2285" s="56">
        <v>170647</v>
      </c>
      <c r="T2285" s="1" t="s">
        <v>478</v>
      </c>
      <c r="U2285" s="56">
        <v>41650</v>
      </c>
      <c r="V2285" s="56">
        <v>42916</v>
      </c>
      <c r="W2285" s="56">
        <v>41519</v>
      </c>
      <c r="X2285" s="56">
        <v>42916</v>
      </c>
      <c r="Y2285" s="56" t="s">
        <v>340</v>
      </c>
      <c r="Z2285" s="56" t="s">
        <v>341</v>
      </c>
      <c r="AA2285" s="56" t="s">
        <v>342</v>
      </c>
      <c r="AB2285" s="56" t="s">
        <v>339</v>
      </c>
      <c r="AC2285" s="56" t="s">
        <v>342</v>
      </c>
      <c r="AD2285" s="56" t="s">
        <v>347</v>
      </c>
      <c r="AE2285" s="56" t="s">
        <v>334</v>
      </c>
      <c r="AF2285" s="56" t="s">
        <v>291</v>
      </c>
      <c r="AG2285" s="56">
        <v>2015</v>
      </c>
      <c r="AH2285" s="56" t="s">
        <v>80</v>
      </c>
      <c r="AI2285" s="56" t="s">
        <v>344</v>
      </c>
      <c r="AJ2285" s="56">
        <v>2173</v>
      </c>
      <c r="AK2285" s="1">
        <v>42185</v>
      </c>
      <c r="AL2285" s="56" t="s">
        <v>727</v>
      </c>
      <c r="AM2285" s="56">
        <v>42858</v>
      </c>
      <c r="AN2285" s="56" t="s">
        <v>1047</v>
      </c>
      <c r="AO2285" s="1">
        <v>42223</v>
      </c>
      <c r="AP2285" s="56" t="s">
        <v>548</v>
      </c>
      <c r="AQ2285" s="56">
        <v>40</v>
      </c>
      <c r="AR2285" s="56">
        <v>0</v>
      </c>
      <c r="AS2285" s="56" t="s">
        <v>346</v>
      </c>
      <c r="BB2285" s="56" t="s">
        <v>339</v>
      </c>
      <c r="BC2285" s="56" t="s">
        <v>263</v>
      </c>
      <c r="BD2285" s="56" t="s">
        <v>349</v>
      </c>
      <c r="BE2285" s="56" t="s">
        <v>347</v>
      </c>
      <c r="BF2285" s="56" t="s">
        <v>334</v>
      </c>
      <c r="BG2285" s="56" t="s">
        <v>726</v>
      </c>
      <c r="BH2285" s="56">
        <v>0</v>
      </c>
      <c r="BI2285" s="56">
        <v>0</v>
      </c>
      <c r="BJ2285" s="56">
        <v>1</v>
      </c>
    </row>
    <row r="2286" spans="1:62" hidden="1" x14ac:dyDescent="0.3">
      <c r="A2286" s="56">
        <v>49229850</v>
      </c>
      <c r="B2286" s="86">
        <v>599848</v>
      </c>
      <c r="C2286" s="1">
        <v>42893</v>
      </c>
      <c r="D2286" s="56" t="s">
        <v>722</v>
      </c>
      <c r="E2286" s="56" t="s">
        <v>723</v>
      </c>
      <c r="F2286" s="56" t="s">
        <v>334</v>
      </c>
      <c r="G2286" s="56" t="s">
        <v>335</v>
      </c>
      <c r="H2286" s="56" t="s">
        <v>336</v>
      </c>
      <c r="I2286" s="56" t="s">
        <v>724</v>
      </c>
      <c r="K2286" s="56" t="s">
        <v>337</v>
      </c>
      <c r="L2286" s="56" t="s">
        <v>545</v>
      </c>
      <c r="M2286" s="56" t="s">
        <v>988</v>
      </c>
      <c r="N2286" s="56" t="s">
        <v>1043</v>
      </c>
      <c r="O2286" s="56" t="s">
        <v>943</v>
      </c>
      <c r="P2286" s="1" t="s">
        <v>110</v>
      </c>
      <c r="Q2286" s="56" t="s">
        <v>241</v>
      </c>
      <c r="R2286" s="56" t="s">
        <v>339</v>
      </c>
      <c r="S2286" s="56">
        <v>170647</v>
      </c>
      <c r="T2286" s="1" t="s">
        <v>478</v>
      </c>
      <c r="U2286" s="56">
        <v>41650</v>
      </c>
      <c r="V2286" s="56">
        <v>42916</v>
      </c>
      <c r="W2286" s="56">
        <v>41519</v>
      </c>
      <c r="X2286" s="56">
        <v>42916</v>
      </c>
      <c r="Y2286" s="56" t="s">
        <v>340</v>
      </c>
      <c r="Z2286" s="56" t="s">
        <v>341</v>
      </c>
      <c r="AA2286" s="56" t="s">
        <v>342</v>
      </c>
      <c r="AB2286" s="56" t="s">
        <v>339</v>
      </c>
      <c r="AC2286" s="56" t="s">
        <v>342</v>
      </c>
      <c r="AD2286" s="56" t="s">
        <v>347</v>
      </c>
      <c r="AE2286" s="56" t="s">
        <v>334</v>
      </c>
      <c r="AF2286" s="56" t="s">
        <v>291</v>
      </c>
      <c r="AG2286" s="56">
        <v>2016</v>
      </c>
      <c r="AH2286" s="56" t="s">
        <v>80</v>
      </c>
      <c r="AI2286" s="56" t="s">
        <v>344</v>
      </c>
      <c r="AJ2286" s="56">
        <v>-917</v>
      </c>
      <c r="AK2286" s="1">
        <v>42551</v>
      </c>
      <c r="AL2286" s="56" t="s">
        <v>730</v>
      </c>
      <c r="AM2286" s="56">
        <v>42858</v>
      </c>
      <c r="AN2286" s="56" t="s">
        <v>1047</v>
      </c>
      <c r="AO2286" s="1">
        <v>42571</v>
      </c>
      <c r="AP2286" s="56" t="s">
        <v>638</v>
      </c>
      <c r="AQ2286" s="56">
        <v>40</v>
      </c>
      <c r="AR2286" s="56">
        <v>0</v>
      </c>
      <c r="AS2286" s="56" t="s">
        <v>346</v>
      </c>
      <c r="BB2286" s="56" t="s">
        <v>339</v>
      </c>
      <c r="BC2286" s="56" t="s">
        <v>263</v>
      </c>
      <c r="BD2286" s="56" t="s">
        <v>349</v>
      </c>
      <c r="BE2286" s="56" t="s">
        <v>347</v>
      </c>
      <c r="BF2286" s="56" t="s">
        <v>334</v>
      </c>
      <c r="BG2286" s="56" t="s">
        <v>726</v>
      </c>
      <c r="BH2286" s="56">
        <v>0</v>
      </c>
      <c r="BI2286" s="56">
        <v>0</v>
      </c>
      <c r="BJ2286" s="56">
        <v>1</v>
      </c>
    </row>
    <row r="2287" spans="1:62" hidden="1" x14ac:dyDescent="0.3">
      <c r="A2287" s="56">
        <v>49229852</v>
      </c>
      <c r="B2287" s="86">
        <v>599848</v>
      </c>
      <c r="C2287" s="1">
        <v>42893</v>
      </c>
      <c r="D2287" s="56" t="s">
        <v>722</v>
      </c>
      <c r="E2287" s="56" t="s">
        <v>723</v>
      </c>
      <c r="F2287" s="56" t="s">
        <v>334</v>
      </c>
      <c r="G2287" s="56" t="s">
        <v>335</v>
      </c>
      <c r="H2287" s="56" t="s">
        <v>336</v>
      </c>
      <c r="I2287" s="56" t="s">
        <v>724</v>
      </c>
      <c r="K2287" s="56" t="s">
        <v>337</v>
      </c>
      <c r="L2287" s="56" t="s">
        <v>545</v>
      </c>
      <c r="M2287" s="56" t="s">
        <v>988</v>
      </c>
      <c r="N2287" s="56" t="s">
        <v>1043</v>
      </c>
      <c r="O2287" s="56" t="s">
        <v>943</v>
      </c>
      <c r="P2287" s="1" t="s">
        <v>110</v>
      </c>
      <c r="Q2287" s="56" t="s">
        <v>241</v>
      </c>
      <c r="R2287" s="56" t="s">
        <v>339</v>
      </c>
      <c r="S2287" s="56">
        <v>170647</v>
      </c>
      <c r="T2287" s="1" t="s">
        <v>478</v>
      </c>
      <c r="U2287" s="56">
        <v>41650</v>
      </c>
      <c r="V2287" s="56">
        <v>42916</v>
      </c>
      <c r="W2287" s="56">
        <v>41519</v>
      </c>
      <c r="X2287" s="56">
        <v>42916</v>
      </c>
      <c r="Y2287" s="56" t="s">
        <v>340</v>
      </c>
      <c r="Z2287" s="56" t="s">
        <v>341</v>
      </c>
      <c r="AA2287" s="56" t="s">
        <v>342</v>
      </c>
      <c r="AB2287" s="56" t="s">
        <v>339</v>
      </c>
      <c r="AC2287" s="56" t="s">
        <v>342</v>
      </c>
      <c r="AD2287" s="56" t="s">
        <v>347</v>
      </c>
      <c r="AE2287" s="56" t="s">
        <v>334</v>
      </c>
      <c r="AF2287" s="56" t="s">
        <v>292</v>
      </c>
      <c r="AG2287" s="56">
        <v>2014</v>
      </c>
      <c r="AH2287" s="56" t="s">
        <v>80</v>
      </c>
      <c r="AI2287" s="56" t="s">
        <v>348</v>
      </c>
      <c r="AJ2287" s="56">
        <v>6168</v>
      </c>
      <c r="AM2287" s="56">
        <v>42858</v>
      </c>
      <c r="AN2287" s="56" t="s">
        <v>1047</v>
      </c>
      <c r="AO2287" s="1">
        <v>41592</v>
      </c>
      <c r="AP2287" s="56" t="s">
        <v>548</v>
      </c>
      <c r="AQ2287" s="56">
        <v>40</v>
      </c>
      <c r="AR2287" s="56">
        <v>0</v>
      </c>
      <c r="AS2287" s="56" t="s">
        <v>346</v>
      </c>
      <c r="BB2287" s="56" t="s">
        <v>339</v>
      </c>
      <c r="BC2287" s="56" t="s">
        <v>263</v>
      </c>
      <c r="BD2287" s="56" t="s">
        <v>349</v>
      </c>
      <c r="BE2287" s="56" t="s">
        <v>347</v>
      </c>
      <c r="BF2287" s="56" t="s">
        <v>334</v>
      </c>
      <c r="BG2287" s="56" t="s">
        <v>726</v>
      </c>
      <c r="BH2287" s="56">
        <v>0</v>
      </c>
      <c r="BI2287" s="56">
        <v>0</v>
      </c>
      <c r="BJ2287" s="56">
        <v>1</v>
      </c>
    </row>
    <row r="2288" spans="1:62" hidden="1" x14ac:dyDescent="0.3">
      <c r="A2288" s="56">
        <v>49229854</v>
      </c>
      <c r="B2288" s="86">
        <v>599848</v>
      </c>
      <c r="C2288" s="1">
        <v>42893</v>
      </c>
      <c r="D2288" s="56" t="s">
        <v>722</v>
      </c>
      <c r="E2288" s="56" t="s">
        <v>723</v>
      </c>
      <c r="F2288" s="56" t="s">
        <v>334</v>
      </c>
      <c r="G2288" s="56" t="s">
        <v>335</v>
      </c>
      <c r="H2288" s="56" t="s">
        <v>336</v>
      </c>
      <c r="I2288" s="56" t="s">
        <v>724</v>
      </c>
      <c r="K2288" s="56" t="s">
        <v>337</v>
      </c>
      <c r="L2288" s="56" t="s">
        <v>545</v>
      </c>
      <c r="M2288" s="56" t="s">
        <v>988</v>
      </c>
      <c r="N2288" s="56" t="s">
        <v>1043</v>
      </c>
      <c r="O2288" s="56" t="s">
        <v>943</v>
      </c>
      <c r="P2288" s="1" t="s">
        <v>110</v>
      </c>
      <c r="Q2288" s="56" t="s">
        <v>241</v>
      </c>
      <c r="R2288" s="56" t="s">
        <v>339</v>
      </c>
      <c r="S2288" s="56">
        <v>170647</v>
      </c>
      <c r="T2288" s="1" t="s">
        <v>478</v>
      </c>
      <c r="U2288" s="56">
        <v>41650</v>
      </c>
      <c r="V2288" s="56">
        <v>42916</v>
      </c>
      <c r="W2288" s="56">
        <v>41519</v>
      </c>
      <c r="X2288" s="56">
        <v>42916</v>
      </c>
      <c r="Y2288" s="56" t="s">
        <v>340</v>
      </c>
      <c r="Z2288" s="56" t="s">
        <v>341</v>
      </c>
      <c r="AA2288" s="56" t="s">
        <v>342</v>
      </c>
      <c r="AB2288" s="56" t="s">
        <v>339</v>
      </c>
      <c r="AC2288" s="56" t="s">
        <v>342</v>
      </c>
      <c r="AD2288" s="56" t="s">
        <v>347</v>
      </c>
      <c r="AE2288" s="56" t="s">
        <v>334</v>
      </c>
      <c r="AF2288" s="56" t="s">
        <v>292</v>
      </c>
      <c r="AG2288" s="56">
        <v>2015</v>
      </c>
      <c r="AH2288" s="56" t="s">
        <v>80</v>
      </c>
      <c r="AI2288" s="56" t="s">
        <v>348</v>
      </c>
      <c r="AJ2288" s="56">
        <v>2836</v>
      </c>
      <c r="AM2288" s="56">
        <v>42858</v>
      </c>
      <c r="AN2288" s="56" t="s">
        <v>1047</v>
      </c>
      <c r="AO2288" s="1">
        <v>41592</v>
      </c>
      <c r="AP2288" s="56" t="s">
        <v>548</v>
      </c>
      <c r="AQ2288" s="56">
        <v>40</v>
      </c>
      <c r="AR2288" s="56">
        <v>0</v>
      </c>
      <c r="AS2288" s="56" t="s">
        <v>346</v>
      </c>
      <c r="BB2288" s="56" t="s">
        <v>339</v>
      </c>
      <c r="BC2288" s="56" t="s">
        <v>263</v>
      </c>
      <c r="BD2288" s="56" t="s">
        <v>349</v>
      </c>
      <c r="BE2288" s="56" t="s">
        <v>347</v>
      </c>
      <c r="BF2288" s="56" t="s">
        <v>334</v>
      </c>
      <c r="BG2288" s="56" t="s">
        <v>726</v>
      </c>
      <c r="BH2288" s="56">
        <v>0</v>
      </c>
      <c r="BI2288" s="56">
        <v>0</v>
      </c>
      <c r="BJ2288" s="56">
        <v>1</v>
      </c>
    </row>
    <row r="2289" spans="1:62" hidden="1" x14ac:dyDescent="0.3">
      <c r="A2289" s="56">
        <v>49229856</v>
      </c>
      <c r="B2289" s="86">
        <v>599848</v>
      </c>
      <c r="C2289" s="1">
        <v>42893</v>
      </c>
      <c r="D2289" s="56" t="s">
        <v>722</v>
      </c>
      <c r="E2289" s="56" t="s">
        <v>723</v>
      </c>
      <c r="F2289" s="56" t="s">
        <v>334</v>
      </c>
      <c r="G2289" s="56" t="s">
        <v>335</v>
      </c>
      <c r="H2289" s="56" t="s">
        <v>336</v>
      </c>
      <c r="I2289" s="56" t="s">
        <v>724</v>
      </c>
      <c r="K2289" s="56" t="s">
        <v>337</v>
      </c>
      <c r="L2289" s="56" t="s">
        <v>545</v>
      </c>
      <c r="M2289" s="56" t="s">
        <v>988</v>
      </c>
      <c r="N2289" s="56" t="s">
        <v>1043</v>
      </c>
      <c r="O2289" s="56" t="s">
        <v>943</v>
      </c>
      <c r="P2289" s="1" t="s">
        <v>110</v>
      </c>
      <c r="Q2289" s="56" t="s">
        <v>241</v>
      </c>
      <c r="R2289" s="56" t="s">
        <v>339</v>
      </c>
      <c r="S2289" s="56">
        <v>170646</v>
      </c>
      <c r="T2289" s="1" t="s">
        <v>559</v>
      </c>
      <c r="U2289" s="56">
        <v>41650</v>
      </c>
      <c r="V2289" s="56">
        <v>42916</v>
      </c>
      <c r="W2289" s="56">
        <v>41609</v>
      </c>
      <c r="X2289" s="56">
        <v>42916</v>
      </c>
      <c r="Y2289" s="56" t="s">
        <v>340</v>
      </c>
      <c r="Z2289" s="56" t="s">
        <v>341</v>
      </c>
      <c r="AA2289" s="56" t="s">
        <v>347</v>
      </c>
      <c r="AB2289" s="56" t="s">
        <v>343</v>
      </c>
      <c r="AC2289" s="56" t="s">
        <v>342</v>
      </c>
      <c r="AD2289" s="56" t="s">
        <v>342</v>
      </c>
      <c r="AE2289" s="56" t="s">
        <v>334</v>
      </c>
      <c r="AF2289" s="56" t="s">
        <v>224</v>
      </c>
      <c r="AG2289" s="56">
        <v>2014</v>
      </c>
      <c r="AH2289" s="56" t="s">
        <v>80</v>
      </c>
      <c r="AI2289" s="56" t="s">
        <v>339</v>
      </c>
      <c r="AJ2289" s="56">
        <v>0</v>
      </c>
      <c r="AM2289" s="56">
        <v>42858</v>
      </c>
      <c r="AN2289" s="56" t="s">
        <v>1047</v>
      </c>
      <c r="AO2289" s="1">
        <v>41880</v>
      </c>
      <c r="AP2289" s="56" t="s">
        <v>548</v>
      </c>
      <c r="AQ2289" s="56">
        <v>67522</v>
      </c>
      <c r="AR2289" s="56">
        <v>0</v>
      </c>
      <c r="AS2289" s="56" t="s">
        <v>346</v>
      </c>
      <c r="BB2289" s="56" t="s">
        <v>339</v>
      </c>
      <c r="BC2289" s="56" t="s">
        <v>263</v>
      </c>
      <c r="BD2289" s="56" t="s">
        <v>349</v>
      </c>
      <c r="BE2289" s="56" t="s">
        <v>347</v>
      </c>
      <c r="BF2289" s="56" t="s">
        <v>334</v>
      </c>
      <c r="BG2289" s="56" t="s">
        <v>726</v>
      </c>
      <c r="BH2289" s="56">
        <v>0</v>
      </c>
      <c r="BI2289" s="56">
        <v>0</v>
      </c>
      <c r="BJ2289" s="56">
        <v>1</v>
      </c>
    </row>
    <row r="2290" spans="1:62" hidden="1" x14ac:dyDescent="0.3">
      <c r="A2290" s="56">
        <v>49229858</v>
      </c>
      <c r="B2290" s="86">
        <v>599848</v>
      </c>
      <c r="C2290" s="1">
        <v>42893</v>
      </c>
      <c r="D2290" s="56" t="s">
        <v>722</v>
      </c>
      <c r="E2290" s="56" t="s">
        <v>723</v>
      </c>
      <c r="F2290" s="56" t="s">
        <v>334</v>
      </c>
      <c r="G2290" s="56" t="s">
        <v>335</v>
      </c>
      <c r="H2290" s="56" t="s">
        <v>336</v>
      </c>
      <c r="I2290" s="56" t="s">
        <v>724</v>
      </c>
      <c r="K2290" s="56" t="s">
        <v>337</v>
      </c>
      <c r="L2290" s="56" t="s">
        <v>545</v>
      </c>
      <c r="M2290" s="56" t="s">
        <v>988</v>
      </c>
      <c r="N2290" s="56" t="s">
        <v>1043</v>
      </c>
      <c r="O2290" s="56" t="s">
        <v>943</v>
      </c>
      <c r="P2290" s="1" t="s">
        <v>110</v>
      </c>
      <c r="Q2290" s="56" t="s">
        <v>241</v>
      </c>
      <c r="R2290" s="56" t="s">
        <v>339</v>
      </c>
      <c r="S2290" s="56">
        <v>170646</v>
      </c>
      <c r="T2290" s="1" t="s">
        <v>559</v>
      </c>
      <c r="U2290" s="56">
        <v>41650</v>
      </c>
      <c r="V2290" s="56">
        <v>42916</v>
      </c>
      <c r="W2290" s="56">
        <v>41609</v>
      </c>
      <c r="X2290" s="56">
        <v>42916</v>
      </c>
      <c r="Y2290" s="56" t="s">
        <v>340</v>
      </c>
      <c r="Z2290" s="56" t="s">
        <v>341</v>
      </c>
      <c r="AA2290" s="56" t="s">
        <v>347</v>
      </c>
      <c r="AB2290" s="56" t="s">
        <v>343</v>
      </c>
      <c r="AC2290" s="56" t="s">
        <v>342</v>
      </c>
      <c r="AD2290" s="56" t="s">
        <v>342</v>
      </c>
      <c r="AE2290" s="56" t="s">
        <v>334</v>
      </c>
      <c r="AF2290" s="56" t="s">
        <v>291</v>
      </c>
      <c r="AG2290" s="56">
        <v>2015</v>
      </c>
      <c r="AH2290" s="56" t="s">
        <v>80</v>
      </c>
      <c r="AI2290" s="56" t="s">
        <v>348</v>
      </c>
      <c r="AJ2290" s="56">
        <v>0</v>
      </c>
      <c r="AK2290" s="1">
        <v>42004</v>
      </c>
      <c r="AM2290" s="56">
        <v>42858</v>
      </c>
      <c r="AN2290" s="56" t="s">
        <v>1047</v>
      </c>
      <c r="AO2290" s="1">
        <v>42045</v>
      </c>
      <c r="AP2290" s="56" t="s">
        <v>548</v>
      </c>
      <c r="AQ2290" s="56">
        <v>67522</v>
      </c>
      <c r="AR2290" s="56">
        <v>0</v>
      </c>
      <c r="AS2290" s="56" t="s">
        <v>346</v>
      </c>
      <c r="BB2290" s="56" t="s">
        <v>339</v>
      </c>
      <c r="BC2290" s="56" t="s">
        <v>263</v>
      </c>
      <c r="BD2290" s="56" t="s">
        <v>349</v>
      </c>
      <c r="BE2290" s="56" t="s">
        <v>347</v>
      </c>
      <c r="BF2290" s="56" t="s">
        <v>334</v>
      </c>
      <c r="BG2290" s="56" t="s">
        <v>726</v>
      </c>
      <c r="BH2290" s="56">
        <v>0</v>
      </c>
      <c r="BI2290" s="56">
        <v>0</v>
      </c>
      <c r="BJ2290" s="56">
        <v>1</v>
      </c>
    </row>
    <row r="2291" spans="1:62" hidden="1" x14ac:dyDescent="0.3">
      <c r="A2291" s="56">
        <v>49229860</v>
      </c>
      <c r="B2291" s="86">
        <v>599848</v>
      </c>
      <c r="C2291" s="1">
        <v>42893</v>
      </c>
      <c r="D2291" s="56" t="s">
        <v>722</v>
      </c>
      <c r="E2291" s="56" t="s">
        <v>723</v>
      </c>
      <c r="F2291" s="56" t="s">
        <v>334</v>
      </c>
      <c r="G2291" s="56" t="s">
        <v>335</v>
      </c>
      <c r="H2291" s="56" t="s">
        <v>336</v>
      </c>
      <c r="I2291" s="56" t="s">
        <v>724</v>
      </c>
      <c r="K2291" s="56" t="s">
        <v>337</v>
      </c>
      <c r="L2291" s="56" t="s">
        <v>545</v>
      </c>
      <c r="M2291" s="56" t="s">
        <v>988</v>
      </c>
      <c r="N2291" s="56" t="s">
        <v>1043</v>
      </c>
      <c r="O2291" s="56" t="s">
        <v>943</v>
      </c>
      <c r="P2291" s="1" t="s">
        <v>110</v>
      </c>
      <c r="Q2291" s="56" t="s">
        <v>241</v>
      </c>
      <c r="R2291" s="56" t="s">
        <v>339</v>
      </c>
      <c r="S2291" s="56">
        <v>170646</v>
      </c>
      <c r="T2291" s="1" t="s">
        <v>559</v>
      </c>
      <c r="U2291" s="56">
        <v>41650</v>
      </c>
      <c r="V2291" s="56">
        <v>42916</v>
      </c>
      <c r="W2291" s="56">
        <v>41609</v>
      </c>
      <c r="X2291" s="56">
        <v>42916</v>
      </c>
      <c r="Y2291" s="56" t="s">
        <v>340</v>
      </c>
      <c r="Z2291" s="56" t="s">
        <v>341</v>
      </c>
      <c r="AA2291" s="56" t="s">
        <v>347</v>
      </c>
      <c r="AB2291" s="56" t="s">
        <v>343</v>
      </c>
      <c r="AC2291" s="56" t="s">
        <v>342</v>
      </c>
      <c r="AD2291" s="56" t="s">
        <v>342</v>
      </c>
      <c r="AE2291" s="56" t="s">
        <v>334</v>
      </c>
      <c r="AF2291" s="56" t="s">
        <v>291</v>
      </c>
      <c r="AG2291" s="56">
        <v>2016</v>
      </c>
      <c r="AH2291" s="56" t="s">
        <v>80</v>
      </c>
      <c r="AI2291" s="56" t="s">
        <v>348</v>
      </c>
      <c r="AJ2291" s="56">
        <v>11034</v>
      </c>
      <c r="AK2291" s="1">
        <v>42369</v>
      </c>
      <c r="AM2291" s="56">
        <v>42858</v>
      </c>
      <c r="AN2291" s="56" t="s">
        <v>1047</v>
      </c>
      <c r="AO2291" s="1">
        <v>42416</v>
      </c>
      <c r="AP2291" s="56" t="s">
        <v>548</v>
      </c>
      <c r="AQ2291" s="56">
        <v>67522</v>
      </c>
      <c r="AR2291" s="56">
        <v>0</v>
      </c>
      <c r="AS2291" s="56" t="s">
        <v>346</v>
      </c>
      <c r="BB2291" s="56" t="s">
        <v>339</v>
      </c>
      <c r="BC2291" s="56" t="s">
        <v>263</v>
      </c>
      <c r="BD2291" s="56" t="s">
        <v>349</v>
      </c>
      <c r="BE2291" s="56" t="s">
        <v>347</v>
      </c>
      <c r="BF2291" s="56" t="s">
        <v>334</v>
      </c>
      <c r="BG2291" s="56" t="s">
        <v>726</v>
      </c>
      <c r="BH2291" s="56">
        <v>0</v>
      </c>
      <c r="BI2291" s="56">
        <v>0</v>
      </c>
      <c r="BJ2291" s="56">
        <v>1</v>
      </c>
    </row>
    <row r="2292" spans="1:62" hidden="1" x14ac:dyDescent="0.3">
      <c r="A2292" s="56">
        <v>49229862</v>
      </c>
      <c r="B2292" s="86">
        <v>599848</v>
      </c>
      <c r="C2292" s="1">
        <v>42893</v>
      </c>
      <c r="D2292" s="56" t="s">
        <v>722</v>
      </c>
      <c r="E2292" s="56" t="s">
        <v>723</v>
      </c>
      <c r="F2292" s="56" t="s">
        <v>334</v>
      </c>
      <c r="G2292" s="56" t="s">
        <v>335</v>
      </c>
      <c r="H2292" s="56" t="s">
        <v>336</v>
      </c>
      <c r="I2292" s="56" t="s">
        <v>724</v>
      </c>
      <c r="K2292" s="56" t="s">
        <v>337</v>
      </c>
      <c r="L2292" s="56" t="s">
        <v>545</v>
      </c>
      <c r="M2292" s="56" t="s">
        <v>988</v>
      </c>
      <c r="N2292" s="56" t="s">
        <v>1043</v>
      </c>
      <c r="O2292" s="56" t="s">
        <v>943</v>
      </c>
      <c r="P2292" s="1" t="s">
        <v>110</v>
      </c>
      <c r="Q2292" s="56" t="s">
        <v>241</v>
      </c>
      <c r="R2292" s="56" t="s">
        <v>339</v>
      </c>
      <c r="S2292" s="56">
        <v>170646</v>
      </c>
      <c r="T2292" s="1" t="s">
        <v>559</v>
      </c>
      <c r="U2292" s="56">
        <v>41650</v>
      </c>
      <c r="V2292" s="56">
        <v>42916</v>
      </c>
      <c r="W2292" s="56">
        <v>41609</v>
      </c>
      <c r="X2292" s="56">
        <v>42916</v>
      </c>
      <c r="Y2292" s="56" t="s">
        <v>340</v>
      </c>
      <c r="Z2292" s="56" t="s">
        <v>341</v>
      </c>
      <c r="AA2292" s="56" t="s">
        <v>347</v>
      </c>
      <c r="AB2292" s="56" t="s">
        <v>343</v>
      </c>
      <c r="AC2292" s="56" t="s">
        <v>342</v>
      </c>
      <c r="AD2292" s="56" t="s">
        <v>342</v>
      </c>
      <c r="AE2292" s="56" t="s">
        <v>334</v>
      </c>
      <c r="AF2292" s="56" t="s">
        <v>291</v>
      </c>
      <c r="AG2292" s="56">
        <v>2017</v>
      </c>
      <c r="AH2292" s="56" t="s">
        <v>80</v>
      </c>
      <c r="AI2292" s="56" t="s">
        <v>348</v>
      </c>
      <c r="AJ2292" s="56">
        <v>9815</v>
      </c>
      <c r="AK2292" s="1">
        <v>42734</v>
      </c>
      <c r="AM2292" s="56">
        <v>42858</v>
      </c>
      <c r="AN2292" s="56" t="s">
        <v>1047</v>
      </c>
      <c r="AO2292" s="1">
        <v>42748</v>
      </c>
      <c r="AP2292" s="56" t="s">
        <v>638</v>
      </c>
      <c r="AQ2292" s="56">
        <v>67522</v>
      </c>
      <c r="AR2292" s="56">
        <v>0</v>
      </c>
      <c r="AS2292" s="56" t="s">
        <v>346</v>
      </c>
      <c r="BB2292" s="56" t="s">
        <v>339</v>
      </c>
      <c r="BC2292" s="56" t="s">
        <v>263</v>
      </c>
      <c r="BD2292" s="56" t="s">
        <v>349</v>
      </c>
      <c r="BE2292" s="56" t="s">
        <v>347</v>
      </c>
      <c r="BF2292" s="56" t="s">
        <v>334</v>
      </c>
      <c r="BG2292" s="56" t="s">
        <v>726</v>
      </c>
      <c r="BH2292" s="56">
        <v>0</v>
      </c>
      <c r="BI2292" s="56">
        <v>0</v>
      </c>
      <c r="BJ2292" s="56">
        <v>1</v>
      </c>
    </row>
    <row r="2293" spans="1:62" hidden="1" x14ac:dyDescent="0.3">
      <c r="A2293" s="56">
        <v>49229864</v>
      </c>
      <c r="B2293" s="86">
        <v>599848</v>
      </c>
      <c r="C2293" s="1">
        <v>42893</v>
      </c>
      <c r="D2293" s="56" t="s">
        <v>722</v>
      </c>
      <c r="E2293" s="56" t="s">
        <v>723</v>
      </c>
      <c r="F2293" s="56" t="s">
        <v>334</v>
      </c>
      <c r="G2293" s="56" t="s">
        <v>335</v>
      </c>
      <c r="H2293" s="56" t="s">
        <v>336</v>
      </c>
      <c r="I2293" s="56" t="s">
        <v>724</v>
      </c>
      <c r="K2293" s="56" t="s">
        <v>337</v>
      </c>
      <c r="L2293" s="56" t="s">
        <v>545</v>
      </c>
      <c r="M2293" s="56" t="s">
        <v>988</v>
      </c>
      <c r="N2293" s="56" t="s">
        <v>1043</v>
      </c>
      <c r="O2293" s="56" t="s">
        <v>943</v>
      </c>
      <c r="P2293" s="1" t="s">
        <v>110</v>
      </c>
      <c r="Q2293" s="56" t="s">
        <v>241</v>
      </c>
      <c r="R2293" s="56" t="s">
        <v>339</v>
      </c>
      <c r="S2293" s="56">
        <v>170646</v>
      </c>
      <c r="T2293" s="1" t="s">
        <v>559</v>
      </c>
      <c r="U2293" s="56">
        <v>41650</v>
      </c>
      <c r="V2293" s="56">
        <v>42916</v>
      </c>
      <c r="W2293" s="56">
        <v>41609</v>
      </c>
      <c r="X2293" s="56">
        <v>42916</v>
      </c>
      <c r="Y2293" s="56" t="s">
        <v>340</v>
      </c>
      <c r="Z2293" s="56" t="s">
        <v>341</v>
      </c>
      <c r="AA2293" s="56" t="s">
        <v>347</v>
      </c>
      <c r="AB2293" s="56" t="s">
        <v>343</v>
      </c>
      <c r="AC2293" s="56" t="s">
        <v>342</v>
      </c>
      <c r="AD2293" s="56" t="s">
        <v>342</v>
      </c>
      <c r="AE2293" s="56" t="s">
        <v>334</v>
      </c>
      <c r="AF2293" s="56" t="s">
        <v>292</v>
      </c>
      <c r="AG2293" s="56">
        <v>2014</v>
      </c>
      <c r="AH2293" s="56" t="s">
        <v>80</v>
      </c>
      <c r="AI2293" s="56" t="s">
        <v>344</v>
      </c>
      <c r="AJ2293" s="56">
        <v>0</v>
      </c>
      <c r="AM2293" s="56">
        <v>42858</v>
      </c>
      <c r="AN2293" s="56" t="s">
        <v>1047</v>
      </c>
      <c r="AO2293" s="1">
        <v>42076</v>
      </c>
      <c r="AP2293" s="56" t="s">
        <v>548</v>
      </c>
      <c r="AQ2293" s="56">
        <v>67522</v>
      </c>
      <c r="AR2293" s="56">
        <v>0</v>
      </c>
      <c r="AS2293" s="56" t="s">
        <v>346</v>
      </c>
      <c r="BB2293" s="56" t="s">
        <v>339</v>
      </c>
      <c r="BC2293" s="56" t="s">
        <v>263</v>
      </c>
      <c r="BD2293" s="56" t="s">
        <v>349</v>
      </c>
      <c r="BE2293" s="56" t="s">
        <v>347</v>
      </c>
      <c r="BF2293" s="56" t="s">
        <v>334</v>
      </c>
      <c r="BG2293" s="56" t="s">
        <v>726</v>
      </c>
      <c r="BH2293" s="56">
        <v>0</v>
      </c>
      <c r="BI2293" s="56">
        <v>0</v>
      </c>
      <c r="BJ2293" s="56">
        <v>1</v>
      </c>
    </row>
    <row r="2294" spans="1:62" hidden="1" x14ac:dyDescent="0.3">
      <c r="A2294" s="56">
        <v>49229866</v>
      </c>
      <c r="B2294" s="86">
        <v>599848</v>
      </c>
      <c r="C2294" s="1">
        <v>42893</v>
      </c>
      <c r="D2294" s="56" t="s">
        <v>722</v>
      </c>
      <c r="E2294" s="56" t="s">
        <v>723</v>
      </c>
      <c r="F2294" s="56" t="s">
        <v>334</v>
      </c>
      <c r="G2294" s="56" t="s">
        <v>335</v>
      </c>
      <c r="H2294" s="56" t="s">
        <v>336</v>
      </c>
      <c r="I2294" s="56" t="s">
        <v>724</v>
      </c>
      <c r="K2294" s="56" t="s">
        <v>337</v>
      </c>
      <c r="L2294" s="56" t="s">
        <v>545</v>
      </c>
      <c r="M2294" s="56" t="s">
        <v>988</v>
      </c>
      <c r="N2294" s="56" t="s">
        <v>1043</v>
      </c>
      <c r="O2294" s="56" t="s">
        <v>943</v>
      </c>
      <c r="P2294" s="1" t="s">
        <v>110</v>
      </c>
      <c r="Q2294" s="56" t="s">
        <v>241</v>
      </c>
      <c r="R2294" s="56" t="s">
        <v>339</v>
      </c>
      <c r="S2294" s="56">
        <v>170646</v>
      </c>
      <c r="T2294" s="1" t="s">
        <v>559</v>
      </c>
      <c r="U2294" s="56">
        <v>41650</v>
      </c>
      <c r="V2294" s="56">
        <v>42916</v>
      </c>
      <c r="W2294" s="56">
        <v>41609</v>
      </c>
      <c r="X2294" s="56">
        <v>42916</v>
      </c>
      <c r="Y2294" s="56" t="s">
        <v>340</v>
      </c>
      <c r="Z2294" s="56" t="s">
        <v>341</v>
      </c>
      <c r="AA2294" s="56" t="s">
        <v>347</v>
      </c>
      <c r="AB2294" s="56" t="s">
        <v>343</v>
      </c>
      <c r="AC2294" s="56" t="s">
        <v>342</v>
      </c>
      <c r="AD2294" s="56" t="s">
        <v>342</v>
      </c>
      <c r="AE2294" s="56" t="s">
        <v>334</v>
      </c>
      <c r="AF2294" s="56" t="s">
        <v>292</v>
      </c>
      <c r="AG2294" s="56">
        <v>2015</v>
      </c>
      <c r="AH2294" s="56" t="s">
        <v>80</v>
      </c>
      <c r="AI2294" s="56" t="s">
        <v>344</v>
      </c>
      <c r="AJ2294" s="56">
        <v>4000</v>
      </c>
      <c r="AM2294" s="56">
        <v>42858</v>
      </c>
      <c r="AN2294" s="56" t="s">
        <v>1047</v>
      </c>
      <c r="AO2294" s="1">
        <v>42076</v>
      </c>
      <c r="AP2294" s="56" t="s">
        <v>548</v>
      </c>
      <c r="AQ2294" s="56">
        <v>67522</v>
      </c>
      <c r="AR2294" s="56">
        <v>0</v>
      </c>
      <c r="AS2294" s="56" t="s">
        <v>346</v>
      </c>
      <c r="BB2294" s="56" t="s">
        <v>339</v>
      </c>
      <c r="BC2294" s="56" t="s">
        <v>263</v>
      </c>
      <c r="BD2294" s="56" t="s">
        <v>349</v>
      </c>
      <c r="BE2294" s="56" t="s">
        <v>347</v>
      </c>
      <c r="BF2294" s="56" t="s">
        <v>334</v>
      </c>
      <c r="BG2294" s="56" t="s">
        <v>726</v>
      </c>
      <c r="BH2294" s="56">
        <v>0</v>
      </c>
      <c r="BI2294" s="56">
        <v>0</v>
      </c>
      <c r="BJ2294" s="56">
        <v>1</v>
      </c>
    </row>
    <row r="2295" spans="1:62" hidden="1" x14ac:dyDescent="0.3">
      <c r="A2295" s="56">
        <v>49229868</v>
      </c>
      <c r="B2295" s="86">
        <v>599848</v>
      </c>
      <c r="C2295" s="1">
        <v>42893</v>
      </c>
      <c r="D2295" s="56" t="s">
        <v>722</v>
      </c>
      <c r="E2295" s="56" t="s">
        <v>723</v>
      </c>
      <c r="F2295" s="56" t="s">
        <v>334</v>
      </c>
      <c r="G2295" s="56" t="s">
        <v>335</v>
      </c>
      <c r="H2295" s="56" t="s">
        <v>336</v>
      </c>
      <c r="I2295" s="56" t="s">
        <v>724</v>
      </c>
      <c r="K2295" s="56" t="s">
        <v>337</v>
      </c>
      <c r="L2295" s="56" t="s">
        <v>545</v>
      </c>
      <c r="M2295" s="56" t="s">
        <v>988</v>
      </c>
      <c r="N2295" s="56" t="s">
        <v>1043</v>
      </c>
      <c r="O2295" s="56" t="s">
        <v>943</v>
      </c>
      <c r="P2295" s="1" t="s">
        <v>110</v>
      </c>
      <c r="Q2295" s="56" t="s">
        <v>241</v>
      </c>
      <c r="R2295" s="56" t="s">
        <v>339</v>
      </c>
      <c r="S2295" s="56">
        <v>170646</v>
      </c>
      <c r="T2295" s="1" t="s">
        <v>559</v>
      </c>
      <c r="U2295" s="56">
        <v>41650</v>
      </c>
      <c r="V2295" s="56">
        <v>42916</v>
      </c>
      <c r="W2295" s="56">
        <v>41609</v>
      </c>
      <c r="X2295" s="56">
        <v>42916</v>
      </c>
      <c r="Y2295" s="56" t="s">
        <v>340</v>
      </c>
      <c r="Z2295" s="56" t="s">
        <v>341</v>
      </c>
      <c r="AA2295" s="56" t="s">
        <v>347</v>
      </c>
      <c r="AB2295" s="56" t="s">
        <v>343</v>
      </c>
      <c r="AC2295" s="56" t="s">
        <v>342</v>
      </c>
      <c r="AD2295" s="56" t="s">
        <v>342</v>
      </c>
      <c r="AE2295" s="56" t="s">
        <v>334</v>
      </c>
      <c r="AF2295" s="56" t="s">
        <v>292</v>
      </c>
      <c r="AG2295" s="56">
        <v>2016</v>
      </c>
      <c r="AH2295" s="56" t="s">
        <v>80</v>
      </c>
      <c r="AI2295" s="56" t="s">
        <v>344</v>
      </c>
      <c r="AJ2295" s="56">
        <v>8000</v>
      </c>
      <c r="AM2295" s="56">
        <v>42858</v>
      </c>
      <c r="AN2295" s="56" t="s">
        <v>1047</v>
      </c>
      <c r="AO2295" s="1">
        <v>42076</v>
      </c>
      <c r="AP2295" s="56" t="s">
        <v>548</v>
      </c>
      <c r="AQ2295" s="56">
        <v>67522</v>
      </c>
      <c r="AR2295" s="56">
        <v>0</v>
      </c>
      <c r="AS2295" s="56" t="s">
        <v>346</v>
      </c>
      <c r="BB2295" s="56" t="s">
        <v>339</v>
      </c>
      <c r="BC2295" s="56" t="s">
        <v>263</v>
      </c>
      <c r="BD2295" s="56" t="s">
        <v>349</v>
      </c>
      <c r="BE2295" s="56" t="s">
        <v>347</v>
      </c>
      <c r="BF2295" s="56" t="s">
        <v>334</v>
      </c>
      <c r="BG2295" s="56" t="s">
        <v>726</v>
      </c>
      <c r="BH2295" s="56">
        <v>0</v>
      </c>
      <c r="BI2295" s="56">
        <v>0</v>
      </c>
      <c r="BJ2295" s="56">
        <v>1</v>
      </c>
    </row>
    <row r="2296" spans="1:62" hidden="1" x14ac:dyDescent="0.3">
      <c r="A2296" s="56">
        <v>49229870</v>
      </c>
      <c r="B2296" s="86">
        <v>599848</v>
      </c>
      <c r="C2296" s="1">
        <v>42893</v>
      </c>
      <c r="D2296" s="56" t="s">
        <v>722</v>
      </c>
      <c r="E2296" s="56" t="s">
        <v>723</v>
      </c>
      <c r="F2296" s="56" t="s">
        <v>334</v>
      </c>
      <c r="G2296" s="56" t="s">
        <v>335</v>
      </c>
      <c r="H2296" s="56" t="s">
        <v>336</v>
      </c>
      <c r="I2296" s="56" t="s">
        <v>724</v>
      </c>
      <c r="K2296" s="56" t="s">
        <v>337</v>
      </c>
      <c r="L2296" s="56" t="s">
        <v>545</v>
      </c>
      <c r="M2296" s="56" t="s">
        <v>988</v>
      </c>
      <c r="N2296" s="56" t="s">
        <v>1043</v>
      </c>
      <c r="O2296" s="56" t="s">
        <v>943</v>
      </c>
      <c r="P2296" s="1" t="s">
        <v>110</v>
      </c>
      <c r="Q2296" s="56" t="s">
        <v>241</v>
      </c>
      <c r="R2296" s="56" t="s">
        <v>339</v>
      </c>
      <c r="S2296" s="56">
        <v>170646</v>
      </c>
      <c r="T2296" s="1" t="s">
        <v>559</v>
      </c>
      <c r="U2296" s="56">
        <v>41650</v>
      </c>
      <c r="V2296" s="56">
        <v>42916</v>
      </c>
      <c r="W2296" s="56">
        <v>41609</v>
      </c>
      <c r="X2296" s="56">
        <v>42916</v>
      </c>
      <c r="Y2296" s="56" t="s">
        <v>340</v>
      </c>
      <c r="Z2296" s="56" t="s">
        <v>341</v>
      </c>
      <c r="AA2296" s="56" t="s">
        <v>347</v>
      </c>
      <c r="AB2296" s="56" t="s">
        <v>343</v>
      </c>
      <c r="AC2296" s="56" t="s">
        <v>342</v>
      </c>
      <c r="AD2296" s="56" t="s">
        <v>342</v>
      </c>
      <c r="AE2296" s="56" t="s">
        <v>334</v>
      </c>
      <c r="AF2296" s="56" t="s">
        <v>292</v>
      </c>
      <c r="AG2296" s="56">
        <v>2017</v>
      </c>
      <c r="AH2296" s="56" t="s">
        <v>80</v>
      </c>
      <c r="AI2296" s="56" t="s">
        <v>344</v>
      </c>
      <c r="AJ2296" s="56">
        <v>0</v>
      </c>
      <c r="AM2296" s="56">
        <v>42858</v>
      </c>
      <c r="AN2296" s="56" t="s">
        <v>1047</v>
      </c>
      <c r="AO2296" s="1">
        <v>42870</v>
      </c>
      <c r="AP2296" s="56" t="s">
        <v>1047</v>
      </c>
      <c r="AQ2296" s="56">
        <v>67522</v>
      </c>
      <c r="AR2296" s="56">
        <v>0</v>
      </c>
      <c r="AS2296" s="56" t="s">
        <v>346</v>
      </c>
      <c r="BB2296" s="56" t="s">
        <v>339</v>
      </c>
      <c r="BC2296" s="56" t="s">
        <v>263</v>
      </c>
      <c r="BD2296" s="56" t="s">
        <v>349</v>
      </c>
      <c r="BE2296" s="56" t="s">
        <v>347</v>
      </c>
      <c r="BF2296" s="56" t="s">
        <v>334</v>
      </c>
      <c r="BG2296" s="56" t="s">
        <v>726</v>
      </c>
      <c r="BH2296" s="56">
        <v>0</v>
      </c>
      <c r="BI2296" s="56">
        <v>0</v>
      </c>
      <c r="BJ2296" s="56">
        <v>1</v>
      </c>
    </row>
    <row r="2297" spans="1:62" hidden="1" x14ac:dyDescent="0.3">
      <c r="A2297" s="56">
        <v>49229872</v>
      </c>
      <c r="B2297" s="86">
        <v>599848</v>
      </c>
      <c r="C2297" s="1">
        <v>42893</v>
      </c>
      <c r="D2297" s="56" t="s">
        <v>722</v>
      </c>
      <c r="E2297" s="56" t="s">
        <v>723</v>
      </c>
      <c r="F2297" s="56" t="s">
        <v>334</v>
      </c>
      <c r="G2297" s="56" t="s">
        <v>335</v>
      </c>
      <c r="H2297" s="56" t="s">
        <v>336</v>
      </c>
      <c r="I2297" s="56" t="s">
        <v>724</v>
      </c>
      <c r="K2297" s="56" t="s">
        <v>337</v>
      </c>
      <c r="L2297" s="56" t="s">
        <v>545</v>
      </c>
      <c r="M2297" s="56" t="s">
        <v>988</v>
      </c>
      <c r="N2297" s="56" t="s">
        <v>1043</v>
      </c>
      <c r="O2297" s="56" t="s">
        <v>943</v>
      </c>
      <c r="P2297" s="1" t="s">
        <v>110</v>
      </c>
      <c r="Q2297" s="56" t="s">
        <v>241</v>
      </c>
      <c r="R2297" s="56" t="s">
        <v>339</v>
      </c>
      <c r="S2297" s="56">
        <v>170643</v>
      </c>
      <c r="T2297" s="1" t="s">
        <v>555</v>
      </c>
      <c r="U2297" s="56">
        <v>41650</v>
      </c>
      <c r="V2297" s="56">
        <v>42916</v>
      </c>
      <c r="W2297" s="56">
        <v>41519</v>
      </c>
      <c r="X2297" s="56">
        <v>42916</v>
      </c>
      <c r="Y2297" s="56" t="s">
        <v>356</v>
      </c>
      <c r="Z2297" s="56" t="s">
        <v>341</v>
      </c>
      <c r="AA2297" s="56" t="s">
        <v>347</v>
      </c>
      <c r="AB2297" s="56" t="s">
        <v>343</v>
      </c>
      <c r="AC2297" s="56" t="s">
        <v>342</v>
      </c>
      <c r="AD2297" s="56" t="s">
        <v>347</v>
      </c>
      <c r="AE2297" s="56" t="s">
        <v>334</v>
      </c>
      <c r="AF2297" s="56" t="s">
        <v>291</v>
      </c>
      <c r="AG2297" s="56">
        <v>2014</v>
      </c>
      <c r="AH2297" s="56" t="s">
        <v>80</v>
      </c>
      <c r="AI2297" s="56" t="s">
        <v>344</v>
      </c>
      <c r="AJ2297" s="56">
        <v>0</v>
      </c>
      <c r="AK2297" s="1">
        <v>41820</v>
      </c>
      <c r="AM2297" s="56">
        <v>42849</v>
      </c>
      <c r="AN2297" s="56" t="s">
        <v>1047</v>
      </c>
      <c r="AO2297" s="1">
        <v>41856</v>
      </c>
      <c r="AP2297" s="56" t="s">
        <v>548</v>
      </c>
      <c r="AQ2297" s="56">
        <v>66065</v>
      </c>
      <c r="AR2297" s="56">
        <v>0</v>
      </c>
      <c r="AS2297" s="56" t="s">
        <v>346</v>
      </c>
      <c r="BB2297" s="56" t="s">
        <v>339</v>
      </c>
      <c r="BC2297" s="56" t="s">
        <v>263</v>
      </c>
      <c r="BD2297" s="56" t="s">
        <v>349</v>
      </c>
      <c r="BE2297" s="56" t="s">
        <v>347</v>
      </c>
      <c r="BF2297" s="56" t="s">
        <v>334</v>
      </c>
      <c r="BG2297" s="56" t="s">
        <v>726</v>
      </c>
      <c r="BH2297" s="56">
        <v>0</v>
      </c>
      <c r="BI2297" s="56">
        <v>0</v>
      </c>
      <c r="BJ2297" s="56">
        <v>1</v>
      </c>
    </row>
    <row r="2298" spans="1:62" hidden="1" x14ac:dyDescent="0.3">
      <c r="A2298" s="56">
        <v>49229874</v>
      </c>
      <c r="B2298" s="86">
        <v>599848</v>
      </c>
      <c r="C2298" s="1">
        <v>42893</v>
      </c>
      <c r="D2298" s="56" t="s">
        <v>722</v>
      </c>
      <c r="E2298" s="56" t="s">
        <v>723</v>
      </c>
      <c r="F2298" s="56" t="s">
        <v>334</v>
      </c>
      <c r="G2298" s="56" t="s">
        <v>335</v>
      </c>
      <c r="H2298" s="56" t="s">
        <v>336</v>
      </c>
      <c r="I2298" s="56" t="s">
        <v>724</v>
      </c>
      <c r="K2298" s="56" t="s">
        <v>337</v>
      </c>
      <c r="L2298" s="56" t="s">
        <v>545</v>
      </c>
      <c r="M2298" s="56" t="s">
        <v>988</v>
      </c>
      <c r="N2298" s="56" t="s">
        <v>1043</v>
      </c>
      <c r="O2298" s="56" t="s">
        <v>943</v>
      </c>
      <c r="P2298" s="1" t="s">
        <v>110</v>
      </c>
      <c r="Q2298" s="56" t="s">
        <v>241</v>
      </c>
      <c r="R2298" s="56" t="s">
        <v>339</v>
      </c>
      <c r="S2298" s="56">
        <v>170643</v>
      </c>
      <c r="T2298" s="1" t="s">
        <v>555</v>
      </c>
      <c r="U2298" s="56">
        <v>41650</v>
      </c>
      <c r="V2298" s="56">
        <v>42916</v>
      </c>
      <c r="W2298" s="56">
        <v>41519</v>
      </c>
      <c r="X2298" s="56">
        <v>42916</v>
      </c>
      <c r="Y2298" s="56" t="s">
        <v>356</v>
      </c>
      <c r="Z2298" s="56" t="s">
        <v>341</v>
      </c>
      <c r="AA2298" s="56" t="s">
        <v>347</v>
      </c>
      <c r="AB2298" s="56" t="s">
        <v>343</v>
      </c>
      <c r="AC2298" s="56" t="s">
        <v>342</v>
      </c>
      <c r="AD2298" s="56" t="s">
        <v>347</v>
      </c>
      <c r="AE2298" s="56" t="s">
        <v>334</v>
      </c>
      <c r="AF2298" s="56" t="s">
        <v>291</v>
      </c>
      <c r="AG2298" s="56">
        <v>2015</v>
      </c>
      <c r="AH2298" s="56" t="s">
        <v>80</v>
      </c>
      <c r="AI2298" s="56" t="s">
        <v>344</v>
      </c>
      <c r="AJ2298" s="56">
        <v>14944</v>
      </c>
      <c r="AK2298" s="1">
        <v>42185</v>
      </c>
      <c r="AM2298" s="56">
        <v>42849</v>
      </c>
      <c r="AN2298" s="56" t="s">
        <v>1047</v>
      </c>
      <c r="AO2298" s="1">
        <v>42227</v>
      </c>
      <c r="AP2298" s="56" t="s">
        <v>548</v>
      </c>
      <c r="AQ2298" s="56">
        <v>66065</v>
      </c>
      <c r="AR2298" s="56">
        <v>0</v>
      </c>
      <c r="AS2298" s="56" t="s">
        <v>346</v>
      </c>
      <c r="BB2298" s="56" t="s">
        <v>339</v>
      </c>
      <c r="BC2298" s="56" t="s">
        <v>263</v>
      </c>
      <c r="BD2298" s="56" t="s">
        <v>349</v>
      </c>
      <c r="BE2298" s="56" t="s">
        <v>347</v>
      </c>
      <c r="BF2298" s="56" t="s">
        <v>334</v>
      </c>
      <c r="BG2298" s="56" t="s">
        <v>726</v>
      </c>
      <c r="BH2298" s="56">
        <v>0</v>
      </c>
      <c r="BI2298" s="56">
        <v>0</v>
      </c>
      <c r="BJ2298" s="56">
        <v>1</v>
      </c>
    </row>
    <row r="2299" spans="1:62" hidden="1" x14ac:dyDescent="0.3">
      <c r="A2299" s="56">
        <v>49229876</v>
      </c>
      <c r="B2299" s="86">
        <v>599848</v>
      </c>
      <c r="C2299" s="1">
        <v>42893</v>
      </c>
      <c r="D2299" s="56" t="s">
        <v>722</v>
      </c>
      <c r="E2299" s="56" t="s">
        <v>723</v>
      </c>
      <c r="F2299" s="56" t="s">
        <v>334</v>
      </c>
      <c r="G2299" s="56" t="s">
        <v>335</v>
      </c>
      <c r="H2299" s="56" t="s">
        <v>336</v>
      </c>
      <c r="I2299" s="56" t="s">
        <v>724</v>
      </c>
      <c r="K2299" s="56" t="s">
        <v>337</v>
      </c>
      <c r="L2299" s="56" t="s">
        <v>545</v>
      </c>
      <c r="M2299" s="56" t="s">
        <v>988</v>
      </c>
      <c r="N2299" s="56" t="s">
        <v>1043</v>
      </c>
      <c r="O2299" s="56" t="s">
        <v>943</v>
      </c>
      <c r="P2299" s="1" t="s">
        <v>110</v>
      </c>
      <c r="Q2299" s="56" t="s">
        <v>241</v>
      </c>
      <c r="R2299" s="56" t="s">
        <v>339</v>
      </c>
      <c r="S2299" s="56">
        <v>170643</v>
      </c>
      <c r="T2299" s="1" t="s">
        <v>555</v>
      </c>
      <c r="U2299" s="56">
        <v>41650</v>
      </c>
      <c r="V2299" s="56">
        <v>42916</v>
      </c>
      <c r="W2299" s="56">
        <v>41519</v>
      </c>
      <c r="X2299" s="56">
        <v>42916</v>
      </c>
      <c r="Y2299" s="56" t="s">
        <v>356</v>
      </c>
      <c r="Z2299" s="56" t="s">
        <v>341</v>
      </c>
      <c r="AA2299" s="56" t="s">
        <v>347</v>
      </c>
      <c r="AB2299" s="56" t="s">
        <v>343</v>
      </c>
      <c r="AC2299" s="56" t="s">
        <v>342</v>
      </c>
      <c r="AD2299" s="56" t="s">
        <v>347</v>
      </c>
      <c r="AE2299" s="56" t="s">
        <v>334</v>
      </c>
      <c r="AF2299" s="56" t="s">
        <v>291</v>
      </c>
      <c r="AG2299" s="56">
        <v>2016</v>
      </c>
      <c r="AH2299" s="56" t="s">
        <v>80</v>
      </c>
      <c r="AI2299" s="56" t="s">
        <v>344</v>
      </c>
      <c r="AJ2299" s="56">
        <v>30801</v>
      </c>
      <c r="AK2299" s="1">
        <v>42521</v>
      </c>
      <c r="AM2299" s="56">
        <v>42849</v>
      </c>
      <c r="AN2299" s="56" t="s">
        <v>1047</v>
      </c>
      <c r="AO2299" s="1">
        <v>42572</v>
      </c>
      <c r="AP2299" s="56" t="s">
        <v>638</v>
      </c>
      <c r="AQ2299" s="56">
        <v>66065</v>
      </c>
      <c r="AR2299" s="56">
        <v>0</v>
      </c>
      <c r="AS2299" s="56" t="s">
        <v>346</v>
      </c>
      <c r="BB2299" s="56" t="s">
        <v>339</v>
      </c>
      <c r="BC2299" s="56" t="s">
        <v>263</v>
      </c>
      <c r="BD2299" s="56" t="s">
        <v>349</v>
      </c>
      <c r="BE2299" s="56" t="s">
        <v>347</v>
      </c>
      <c r="BF2299" s="56" t="s">
        <v>334</v>
      </c>
      <c r="BG2299" s="56" t="s">
        <v>726</v>
      </c>
      <c r="BH2299" s="56">
        <v>0</v>
      </c>
      <c r="BI2299" s="56">
        <v>0</v>
      </c>
      <c r="BJ2299" s="56">
        <v>1</v>
      </c>
    </row>
    <row r="2300" spans="1:62" hidden="1" x14ac:dyDescent="0.3">
      <c r="A2300" s="56">
        <v>49229878</v>
      </c>
      <c r="B2300" s="86">
        <v>599848</v>
      </c>
      <c r="C2300" s="1">
        <v>42893</v>
      </c>
      <c r="D2300" s="56" t="s">
        <v>722</v>
      </c>
      <c r="E2300" s="56" t="s">
        <v>723</v>
      </c>
      <c r="F2300" s="56" t="s">
        <v>334</v>
      </c>
      <c r="G2300" s="56" t="s">
        <v>335</v>
      </c>
      <c r="H2300" s="56" t="s">
        <v>336</v>
      </c>
      <c r="I2300" s="56" t="s">
        <v>724</v>
      </c>
      <c r="K2300" s="56" t="s">
        <v>337</v>
      </c>
      <c r="L2300" s="56" t="s">
        <v>545</v>
      </c>
      <c r="M2300" s="56" t="s">
        <v>988</v>
      </c>
      <c r="N2300" s="56" t="s">
        <v>1043</v>
      </c>
      <c r="O2300" s="56" t="s">
        <v>943</v>
      </c>
      <c r="P2300" s="1" t="s">
        <v>110</v>
      </c>
      <c r="Q2300" s="56" t="s">
        <v>241</v>
      </c>
      <c r="R2300" s="56" t="s">
        <v>339</v>
      </c>
      <c r="S2300" s="56">
        <v>170643</v>
      </c>
      <c r="T2300" s="1" t="s">
        <v>555</v>
      </c>
      <c r="U2300" s="56">
        <v>41650</v>
      </c>
      <c r="V2300" s="56">
        <v>42916</v>
      </c>
      <c r="W2300" s="56">
        <v>41519</v>
      </c>
      <c r="X2300" s="56">
        <v>42916</v>
      </c>
      <c r="Y2300" s="56" t="s">
        <v>356</v>
      </c>
      <c r="Z2300" s="56" t="s">
        <v>341</v>
      </c>
      <c r="AA2300" s="56" t="s">
        <v>347</v>
      </c>
      <c r="AB2300" s="56" t="s">
        <v>343</v>
      </c>
      <c r="AC2300" s="56" t="s">
        <v>342</v>
      </c>
      <c r="AD2300" s="56" t="s">
        <v>347</v>
      </c>
      <c r="AE2300" s="56" t="s">
        <v>334</v>
      </c>
      <c r="AF2300" s="56" t="s">
        <v>292</v>
      </c>
      <c r="AG2300" s="56">
        <v>2014</v>
      </c>
      <c r="AH2300" s="56" t="s">
        <v>80</v>
      </c>
      <c r="AI2300" s="56" t="s">
        <v>348</v>
      </c>
      <c r="AJ2300" s="56">
        <v>0</v>
      </c>
      <c r="AM2300" s="56">
        <v>42849</v>
      </c>
      <c r="AN2300" s="56" t="s">
        <v>1047</v>
      </c>
      <c r="AO2300" s="1">
        <v>41593</v>
      </c>
      <c r="AP2300" s="56" t="s">
        <v>548</v>
      </c>
      <c r="AQ2300" s="56">
        <v>66065</v>
      </c>
      <c r="AR2300" s="56">
        <v>0</v>
      </c>
      <c r="AS2300" s="56" t="s">
        <v>346</v>
      </c>
      <c r="BB2300" s="56" t="s">
        <v>339</v>
      </c>
      <c r="BC2300" s="56" t="s">
        <v>263</v>
      </c>
      <c r="BD2300" s="56" t="s">
        <v>349</v>
      </c>
      <c r="BE2300" s="56" t="s">
        <v>347</v>
      </c>
      <c r="BF2300" s="56" t="s">
        <v>334</v>
      </c>
      <c r="BG2300" s="56" t="s">
        <v>726</v>
      </c>
      <c r="BH2300" s="56">
        <v>0</v>
      </c>
      <c r="BI2300" s="56">
        <v>0</v>
      </c>
      <c r="BJ2300" s="56">
        <v>1</v>
      </c>
    </row>
    <row r="2301" spans="1:62" hidden="1" x14ac:dyDescent="0.3">
      <c r="A2301" s="56">
        <v>49229880</v>
      </c>
      <c r="B2301" s="86">
        <v>599848</v>
      </c>
      <c r="C2301" s="1">
        <v>42893</v>
      </c>
      <c r="D2301" s="56" t="s">
        <v>722</v>
      </c>
      <c r="E2301" s="56" t="s">
        <v>723</v>
      </c>
      <c r="F2301" s="56" t="s">
        <v>334</v>
      </c>
      <c r="G2301" s="56" t="s">
        <v>335</v>
      </c>
      <c r="H2301" s="56" t="s">
        <v>336</v>
      </c>
      <c r="I2301" s="56" t="s">
        <v>724</v>
      </c>
      <c r="K2301" s="56" t="s">
        <v>337</v>
      </c>
      <c r="L2301" s="56" t="s">
        <v>545</v>
      </c>
      <c r="M2301" s="56" t="s">
        <v>988</v>
      </c>
      <c r="N2301" s="56" t="s">
        <v>1043</v>
      </c>
      <c r="O2301" s="56" t="s">
        <v>943</v>
      </c>
      <c r="P2301" s="1" t="s">
        <v>110</v>
      </c>
      <c r="Q2301" s="56" t="s">
        <v>241</v>
      </c>
      <c r="R2301" s="56" t="s">
        <v>339</v>
      </c>
      <c r="S2301" s="56">
        <v>170643</v>
      </c>
      <c r="T2301" s="1" t="s">
        <v>555</v>
      </c>
      <c r="U2301" s="56">
        <v>41650</v>
      </c>
      <c r="V2301" s="56">
        <v>42916</v>
      </c>
      <c r="W2301" s="56">
        <v>41519</v>
      </c>
      <c r="X2301" s="56">
        <v>42916</v>
      </c>
      <c r="Y2301" s="56" t="s">
        <v>356</v>
      </c>
      <c r="Z2301" s="56" t="s">
        <v>341</v>
      </c>
      <c r="AA2301" s="56" t="s">
        <v>347</v>
      </c>
      <c r="AB2301" s="56" t="s">
        <v>343</v>
      </c>
      <c r="AC2301" s="56" t="s">
        <v>342</v>
      </c>
      <c r="AD2301" s="56" t="s">
        <v>347</v>
      </c>
      <c r="AE2301" s="56" t="s">
        <v>334</v>
      </c>
      <c r="AF2301" s="56" t="s">
        <v>292</v>
      </c>
      <c r="AG2301" s="56">
        <v>2015</v>
      </c>
      <c r="AH2301" s="56" t="s">
        <v>80</v>
      </c>
      <c r="AI2301" s="56" t="s">
        <v>348</v>
      </c>
      <c r="AJ2301" s="56">
        <v>0</v>
      </c>
      <c r="AM2301" s="56">
        <v>42849</v>
      </c>
      <c r="AN2301" s="56" t="s">
        <v>1047</v>
      </c>
      <c r="AO2301" s="1">
        <v>42076</v>
      </c>
      <c r="AP2301" s="56" t="s">
        <v>548</v>
      </c>
      <c r="AQ2301" s="56">
        <v>66065</v>
      </c>
      <c r="AR2301" s="56">
        <v>0</v>
      </c>
      <c r="AS2301" s="56" t="s">
        <v>346</v>
      </c>
      <c r="BB2301" s="56" t="s">
        <v>339</v>
      </c>
      <c r="BC2301" s="56" t="s">
        <v>263</v>
      </c>
      <c r="BD2301" s="56" t="s">
        <v>349</v>
      </c>
      <c r="BE2301" s="56" t="s">
        <v>347</v>
      </c>
      <c r="BF2301" s="56" t="s">
        <v>334</v>
      </c>
      <c r="BG2301" s="56" t="s">
        <v>726</v>
      </c>
      <c r="BH2301" s="56">
        <v>0</v>
      </c>
      <c r="BI2301" s="56">
        <v>0</v>
      </c>
      <c r="BJ2301" s="56">
        <v>1</v>
      </c>
    </row>
    <row r="2302" spans="1:62" hidden="1" x14ac:dyDescent="0.3">
      <c r="A2302" s="56">
        <v>49229882</v>
      </c>
      <c r="B2302" s="86">
        <v>599848</v>
      </c>
      <c r="C2302" s="1">
        <v>42893</v>
      </c>
      <c r="D2302" s="56" t="s">
        <v>722</v>
      </c>
      <c r="E2302" s="56" t="s">
        <v>723</v>
      </c>
      <c r="F2302" s="56" t="s">
        <v>334</v>
      </c>
      <c r="G2302" s="56" t="s">
        <v>335</v>
      </c>
      <c r="H2302" s="56" t="s">
        <v>336</v>
      </c>
      <c r="I2302" s="56" t="s">
        <v>724</v>
      </c>
      <c r="K2302" s="56" t="s">
        <v>337</v>
      </c>
      <c r="L2302" s="56" t="s">
        <v>545</v>
      </c>
      <c r="M2302" s="56" t="s">
        <v>988</v>
      </c>
      <c r="N2302" s="56" t="s">
        <v>1043</v>
      </c>
      <c r="O2302" s="56" t="s">
        <v>943</v>
      </c>
      <c r="P2302" s="1" t="s">
        <v>110</v>
      </c>
      <c r="Q2302" s="56" t="s">
        <v>241</v>
      </c>
      <c r="R2302" s="56" t="s">
        <v>339</v>
      </c>
      <c r="S2302" s="56">
        <v>170643</v>
      </c>
      <c r="T2302" s="1" t="s">
        <v>555</v>
      </c>
      <c r="U2302" s="56">
        <v>41650</v>
      </c>
      <c r="V2302" s="56">
        <v>42916</v>
      </c>
      <c r="W2302" s="56">
        <v>41519</v>
      </c>
      <c r="X2302" s="56">
        <v>42916</v>
      </c>
      <c r="Y2302" s="56" t="s">
        <v>356</v>
      </c>
      <c r="Z2302" s="56" t="s">
        <v>341</v>
      </c>
      <c r="AA2302" s="56" t="s">
        <v>347</v>
      </c>
      <c r="AB2302" s="56" t="s">
        <v>343</v>
      </c>
      <c r="AC2302" s="56" t="s">
        <v>342</v>
      </c>
      <c r="AD2302" s="56" t="s">
        <v>347</v>
      </c>
      <c r="AE2302" s="56" t="s">
        <v>334</v>
      </c>
      <c r="AF2302" s="56" t="s">
        <v>292</v>
      </c>
      <c r="AG2302" s="56">
        <v>2016</v>
      </c>
      <c r="AH2302" s="56" t="s">
        <v>80</v>
      </c>
      <c r="AI2302" s="56" t="s">
        <v>348</v>
      </c>
      <c r="AJ2302" s="56">
        <v>16000</v>
      </c>
      <c r="AM2302" s="56">
        <v>42849</v>
      </c>
      <c r="AN2302" s="56" t="s">
        <v>1047</v>
      </c>
      <c r="AO2302" s="1">
        <v>42076</v>
      </c>
      <c r="AP2302" s="56" t="s">
        <v>548</v>
      </c>
      <c r="AQ2302" s="56">
        <v>66065</v>
      </c>
      <c r="AR2302" s="56">
        <v>0</v>
      </c>
      <c r="AS2302" s="56" t="s">
        <v>346</v>
      </c>
      <c r="BB2302" s="56" t="s">
        <v>339</v>
      </c>
      <c r="BC2302" s="56" t="s">
        <v>263</v>
      </c>
      <c r="BD2302" s="56" t="s">
        <v>349</v>
      </c>
      <c r="BE2302" s="56" t="s">
        <v>347</v>
      </c>
      <c r="BF2302" s="56" t="s">
        <v>334</v>
      </c>
      <c r="BG2302" s="56" t="s">
        <v>726</v>
      </c>
      <c r="BH2302" s="56">
        <v>0</v>
      </c>
      <c r="BI2302" s="56">
        <v>0</v>
      </c>
      <c r="BJ2302" s="56">
        <v>1</v>
      </c>
    </row>
    <row r="2303" spans="1:62" hidden="1" x14ac:dyDescent="0.3">
      <c r="A2303" s="56">
        <v>49229884</v>
      </c>
      <c r="B2303" s="86">
        <v>599848</v>
      </c>
      <c r="C2303" s="1">
        <v>42893</v>
      </c>
      <c r="D2303" s="56" t="s">
        <v>722</v>
      </c>
      <c r="E2303" s="56" t="s">
        <v>723</v>
      </c>
      <c r="F2303" s="56" t="s">
        <v>334</v>
      </c>
      <c r="G2303" s="56" t="s">
        <v>335</v>
      </c>
      <c r="H2303" s="56" t="s">
        <v>336</v>
      </c>
      <c r="I2303" s="56" t="s">
        <v>724</v>
      </c>
      <c r="K2303" s="56" t="s">
        <v>337</v>
      </c>
      <c r="L2303" s="56" t="s">
        <v>545</v>
      </c>
      <c r="M2303" s="56" t="s">
        <v>988</v>
      </c>
      <c r="N2303" s="56" t="s">
        <v>1043</v>
      </c>
      <c r="O2303" s="56" t="s">
        <v>943</v>
      </c>
      <c r="P2303" s="1" t="s">
        <v>110</v>
      </c>
      <c r="Q2303" s="56" t="s">
        <v>241</v>
      </c>
      <c r="R2303" s="56" t="s">
        <v>339</v>
      </c>
      <c r="S2303" s="56">
        <v>170643</v>
      </c>
      <c r="T2303" s="1" t="s">
        <v>555</v>
      </c>
      <c r="U2303" s="56">
        <v>41650</v>
      </c>
      <c r="V2303" s="56">
        <v>42916</v>
      </c>
      <c r="W2303" s="56">
        <v>41519</v>
      </c>
      <c r="X2303" s="56">
        <v>42916</v>
      </c>
      <c r="Y2303" s="56" t="s">
        <v>356</v>
      </c>
      <c r="Z2303" s="56" t="s">
        <v>341</v>
      </c>
      <c r="AA2303" s="56" t="s">
        <v>347</v>
      </c>
      <c r="AB2303" s="56" t="s">
        <v>343</v>
      </c>
      <c r="AC2303" s="56" t="s">
        <v>342</v>
      </c>
      <c r="AD2303" s="56" t="s">
        <v>347</v>
      </c>
      <c r="AE2303" s="56" t="s">
        <v>334</v>
      </c>
      <c r="AF2303" s="56" t="s">
        <v>292</v>
      </c>
      <c r="AG2303" s="56">
        <v>2017</v>
      </c>
      <c r="AH2303" s="56" t="s">
        <v>80</v>
      </c>
      <c r="AI2303" s="56" t="s">
        <v>348</v>
      </c>
      <c r="AJ2303" s="56">
        <v>86000</v>
      </c>
      <c r="AM2303" s="56">
        <v>42849</v>
      </c>
      <c r="AN2303" s="56" t="s">
        <v>1047</v>
      </c>
      <c r="AO2303" s="1">
        <v>42076</v>
      </c>
      <c r="AP2303" s="56" t="s">
        <v>548</v>
      </c>
      <c r="AQ2303" s="56">
        <v>66065</v>
      </c>
      <c r="AR2303" s="56">
        <v>0</v>
      </c>
      <c r="AS2303" s="56" t="s">
        <v>346</v>
      </c>
      <c r="BB2303" s="56" t="s">
        <v>339</v>
      </c>
      <c r="BC2303" s="56" t="s">
        <v>263</v>
      </c>
      <c r="BD2303" s="56" t="s">
        <v>349</v>
      </c>
      <c r="BE2303" s="56" t="s">
        <v>347</v>
      </c>
      <c r="BF2303" s="56" t="s">
        <v>334</v>
      </c>
      <c r="BG2303" s="56" t="s">
        <v>726</v>
      </c>
      <c r="BH2303" s="56">
        <v>0</v>
      </c>
      <c r="BI2303" s="56">
        <v>0</v>
      </c>
      <c r="BJ2303" s="56">
        <v>1</v>
      </c>
    </row>
    <row r="2304" spans="1:62" hidden="1" x14ac:dyDescent="0.3">
      <c r="A2304" s="56">
        <v>49229886</v>
      </c>
      <c r="B2304" s="86">
        <v>599848</v>
      </c>
      <c r="C2304" s="1">
        <v>42893</v>
      </c>
      <c r="D2304" s="56" t="s">
        <v>722</v>
      </c>
      <c r="E2304" s="56" t="s">
        <v>723</v>
      </c>
      <c r="F2304" s="56" t="s">
        <v>334</v>
      </c>
      <c r="G2304" s="56" t="s">
        <v>335</v>
      </c>
      <c r="H2304" s="56" t="s">
        <v>336</v>
      </c>
      <c r="I2304" s="56" t="s">
        <v>724</v>
      </c>
      <c r="K2304" s="56" t="s">
        <v>337</v>
      </c>
      <c r="L2304" s="56" t="s">
        <v>545</v>
      </c>
      <c r="M2304" s="56" t="s">
        <v>988</v>
      </c>
      <c r="N2304" s="56" t="s">
        <v>1043</v>
      </c>
      <c r="O2304" s="56" t="s">
        <v>943</v>
      </c>
      <c r="P2304" s="1" t="s">
        <v>110</v>
      </c>
      <c r="Q2304" s="56" t="s">
        <v>241</v>
      </c>
      <c r="R2304" s="56" t="s">
        <v>339</v>
      </c>
      <c r="S2304" s="56">
        <v>198501</v>
      </c>
      <c r="T2304" s="1" t="s">
        <v>381</v>
      </c>
      <c r="U2304" s="56">
        <v>41650</v>
      </c>
      <c r="V2304" s="56">
        <v>42916</v>
      </c>
      <c r="W2304" s="56">
        <v>41609</v>
      </c>
      <c r="X2304" s="56">
        <v>42916</v>
      </c>
      <c r="Y2304" s="56" t="s">
        <v>356</v>
      </c>
      <c r="Z2304" s="56" t="s">
        <v>382</v>
      </c>
      <c r="AA2304" s="56" t="s">
        <v>342</v>
      </c>
      <c r="AB2304" s="56" t="s">
        <v>343</v>
      </c>
      <c r="AC2304" s="56" t="s">
        <v>342</v>
      </c>
      <c r="AD2304" s="56" t="s">
        <v>347</v>
      </c>
      <c r="AE2304" s="56" t="s">
        <v>334</v>
      </c>
      <c r="AF2304" s="56" t="s">
        <v>224</v>
      </c>
      <c r="AG2304" s="56">
        <v>2013</v>
      </c>
      <c r="AH2304" s="56" t="s">
        <v>80</v>
      </c>
      <c r="AI2304" s="56" t="s">
        <v>339</v>
      </c>
      <c r="AJ2304" s="56">
        <v>1.1000000000000001</v>
      </c>
      <c r="AM2304" s="56">
        <v>42849</v>
      </c>
      <c r="AN2304" s="56" t="s">
        <v>1047</v>
      </c>
      <c r="AO2304" s="1">
        <v>41862</v>
      </c>
      <c r="AP2304" s="56" t="s">
        <v>383</v>
      </c>
      <c r="AQ2304" s="56">
        <v>49203</v>
      </c>
      <c r="AR2304" s="56">
        <v>0</v>
      </c>
      <c r="AS2304" s="56" t="s">
        <v>346</v>
      </c>
      <c r="BB2304" s="56" t="s">
        <v>339</v>
      </c>
      <c r="BC2304" s="56" t="s">
        <v>263</v>
      </c>
      <c r="BD2304" s="56" t="s">
        <v>349</v>
      </c>
      <c r="BE2304" s="56" t="s">
        <v>347</v>
      </c>
      <c r="BF2304" s="56" t="s">
        <v>334</v>
      </c>
      <c r="BG2304" s="56" t="s">
        <v>726</v>
      </c>
      <c r="BH2304" s="56">
        <v>0</v>
      </c>
      <c r="BI2304" s="56">
        <v>0</v>
      </c>
      <c r="BJ2304" s="56">
        <v>1</v>
      </c>
    </row>
    <row r="2305" spans="1:62" hidden="1" x14ac:dyDescent="0.3">
      <c r="A2305" s="56">
        <v>49229888</v>
      </c>
      <c r="B2305" s="86">
        <v>599848</v>
      </c>
      <c r="C2305" s="1">
        <v>42893</v>
      </c>
      <c r="D2305" s="56" t="s">
        <v>722</v>
      </c>
      <c r="E2305" s="56" t="s">
        <v>723</v>
      </c>
      <c r="F2305" s="56" t="s">
        <v>334</v>
      </c>
      <c r="G2305" s="56" t="s">
        <v>335</v>
      </c>
      <c r="H2305" s="56" t="s">
        <v>336</v>
      </c>
      <c r="I2305" s="56" t="s">
        <v>724</v>
      </c>
      <c r="K2305" s="56" t="s">
        <v>337</v>
      </c>
      <c r="L2305" s="56" t="s">
        <v>545</v>
      </c>
      <c r="M2305" s="56" t="s">
        <v>988</v>
      </c>
      <c r="N2305" s="56" t="s">
        <v>1043</v>
      </c>
      <c r="O2305" s="56" t="s">
        <v>943</v>
      </c>
      <c r="P2305" s="1" t="s">
        <v>110</v>
      </c>
      <c r="Q2305" s="56" t="s">
        <v>241</v>
      </c>
      <c r="R2305" s="56" t="s">
        <v>339</v>
      </c>
      <c r="S2305" s="56">
        <v>198501</v>
      </c>
      <c r="T2305" s="1" t="s">
        <v>381</v>
      </c>
      <c r="U2305" s="56">
        <v>41650</v>
      </c>
      <c r="V2305" s="56">
        <v>42916</v>
      </c>
      <c r="W2305" s="56">
        <v>41609</v>
      </c>
      <c r="X2305" s="56">
        <v>42916</v>
      </c>
      <c r="Y2305" s="56" t="s">
        <v>356</v>
      </c>
      <c r="Z2305" s="56" t="s">
        <v>382</v>
      </c>
      <c r="AA2305" s="56" t="s">
        <v>342</v>
      </c>
      <c r="AB2305" s="56" t="s">
        <v>343</v>
      </c>
      <c r="AC2305" s="56" t="s">
        <v>342</v>
      </c>
      <c r="AD2305" s="56" t="s">
        <v>347</v>
      </c>
      <c r="AE2305" s="56" t="s">
        <v>334</v>
      </c>
      <c r="AF2305" s="56" t="s">
        <v>291</v>
      </c>
      <c r="AG2305" s="56">
        <v>2015</v>
      </c>
      <c r="AH2305" s="56" t="s">
        <v>80</v>
      </c>
      <c r="AI2305" s="56" t="s">
        <v>348</v>
      </c>
      <c r="AJ2305" s="56">
        <v>2.14</v>
      </c>
      <c r="AK2305" s="1">
        <v>42004</v>
      </c>
      <c r="AL2305" s="56" t="s">
        <v>733</v>
      </c>
      <c r="AM2305" s="56">
        <v>42849</v>
      </c>
      <c r="AN2305" s="56" t="s">
        <v>1047</v>
      </c>
      <c r="AO2305" s="1">
        <v>42044</v>
      </c>
      <c r="AP2305" s="56" t="s">
        <v>548</v>
      </c>
      <c r="AQ2305" s="56">
        <v>49203</v>
      </c>
      <c r="AR2305" s="56">
        <v>0</v>
      </c>
      <c r="AS2305" s="56" t="s">
        <v>346</v>
      </c>
      <c r="BB2305" s="56" t="s">
        <v>339</v>
      </c>
      <c r="BC2305" s="56" t="s">
        <v>263</v>
      </c>
      <c r="BD2305" s="56" t="s">
        <v>349</v>
      </c>
      <c r="BE2305" s="56" t="s">
        <v>347</v>
      </c>
      <c r="BF2305" s="56" t="s">
        <v>334</v>
      </c>
      <c r="BG2305" s="56" t="s">
        <v>726</v>
      </c>
      <c r="BH2305" s="56">
        <v>0</v>
      </c>
      <c r="BI2305" s="56">
        <v>0</v>
      </c>
      <c r="BJ2305" s="56">
        <v>1</v>
      </c>
    </row>
    <row r="2306" spans="1:62" hidden="1" x14ac:dyDescent="0.3">
      <c r="A2306" s="56">
        <v>49229890</v>
      </c>
      <c r="B2306" s="86">
        <v>599848</v>
      </c>
      <c r="C2306" s="1">
        <v>42893</v>
      </c>
      <c r="D2306" s="56" t="s">
        <v>722</v>
      </c>
      <c r="E2306" s="56" t="s">
        <v>723</v>
      </c>
      <c r="F2306" s="56" t="s">
        <v>334</v>
      </c>
      <c r="G2306" s="56" t="s">
        <v>335</v>
      </c>
      <c r="H2306" s="56" t="s">
        <v>336</v>
      </c>
      <c r="I2306" s="56" t="s">
        <v>724</v>
      </c>
      <c r="K2306" s="56" t="s">
        <v>337</v>
      </c>
      <c r="L2306" s="56" t="s">
        <v>545</v>
      </c>
      <c r="M2306" s="56" t="s">
        <v>988</v>
      </c>
      <c r="N2306" s="56" t="s">
        <v>1043</v>
      </c>
      <c r="O2306" s="56" t="s">
        <v>943</v>
      </c>
      <c r="P2306" s="1" t="s">
        <v>110</v>
      </c>
      <c r="Q2306" s="56" t="s">
        <v>241</v>
      </c>
      <c r="R2306" s="56" t="s">
        <v>339</v>
      </c>
      <c r="S2306" s="56">
        <v>198501</v>
      </c>
      <c r="T2306" s="1" t="s">
        <v>381</v>
      </c>
      <c r="U2306" s="56">
        <v>41650</v>
      </c>
      <c r="V2306" s="56">
        <v>42916</v>
      </c>
      <c r="W2306" s="56">
        <v>41609</v>
      </c>
      <c r="X2306" s="56">
        <v>42916</v>
      </c>
      <c r="Y2306" s="56" t="s">
        <v>356</v>
      </c>
      <c r="Z2306" s="56" t="s">
        <v>382</v>
      </c>
      <c r="AA2306" s="56" t="s">
        <v>342</v>
      </c>
      <c r="AB2306" s="56" t="s">
        <v>343</v>
      </c>
      <c r="AC2306" s="56" t="s">
        <v>342</v>
      </c>
      <c r="AD2306" s="56" t="s">
        <v>347</v>
      </c>
      <c r="AE2306" s="56" t="s">
        <v>334</v>
      </c>
      <c r="AF2306" s="56" t="s">
        <v>291</v>
      </c>
      <c r="AG2306" s="56">
        <v>2016</v>
      </c>
      <c r="AH2306" s="56" t="s">
        <v>80</v>
      </c>
      <c r="AI2306" s="56" t="s">
        <v>348</v>
      </c>
      <c r="AJ2306" s="56">
        <v>1.78</v>
      </c>
      <c r="AK2306" s="1">
        <v>42369</v>
      </c>
      <c r="AL2306" s="56" t="s">
        <v>729</v>
      </c>
      <c r="AM2306" s="56">
        <v>42849</v>
      </c>
      <c r="AN2306" s="56" t="s">
        <v>1047</v>
      </c>
      <c r="AO2306" s="1">
        <v>42416</v>
      </c>
      <c r="AP2306" s="56" t="s">
        <v>548</v>
      </c>
      <c r="AQ2306" s="56">
        <v>49203</v>
      </c>
      <c r="AR2306" s="56">
        <v>0</v>
      </c>
      <c r="AS2306" s="56" t="s">
        <v>346</v>
      </c>
      <c r="BB2306" s="56" t="s">
        <v>339</v>
      </c>
      <c r="BC2306" s="56" t="s">
        <v>263</v>
      </c>
      <c r="BD2306" s="56" t="s">
        <v>349</v>
      </c>
      <c r="BE2306" s="56" t="s">
        <v>347</v>
      </c>
      <c r="BF2306" s="56" t="s">
        <v>334</v>
      </c>
      <c r="BG2306" s="56" t="s">
        <v>726</v>
      </c>
      <c r="BH2306" s="56">
        <v>0</v>
      </c>
      <c r="BI2306" s="56">
        <v>0</v>
      </c>
      <c r="BJ2306" s="56">
        <v>1</v>
      </c>
    </row>
    <row r="2307" spans="1:62" hidden="1" x14ac:dyDescent="0.3">
      <c r="A2307" s="56">
        <v>49229892</v>
      </c>
      <c r="B2307" s="86">
        <v>599848</v>
      </c>
      <c r="C2307" s="1">
        <v>42893</v>
      </c>
      <c r="D2307" s="56" t="s">
        <v>722</v>
      </c>
      <c r="E2307" s="56" t="s">
        <v>723</v>
      </c>
      <c r="F2307" s="56" t="s">
        <v>334</v>
      </c>
      <c r="G2307" s="56" t="s">
        <v>335</v>
      </c>
      <c r="H2307" s="56" t="s">
        <v>336</v>
      </c>
      <c r="I2307" s="56" t="s">
        <v>724</v>
      </c>
      <c r="K2307" s="56" t="s">
        <v>337</v>
      </c>
      <c r="L2307" s="56" t="s">
        <v>545</v>
      </c>
      <c r="M2307" s="56" t="s">
        <v>988</v>
      </c>
      <c r="N2307" s="56" t="s">
        <v>1043</v>
      </c>
      <c r="O2307" s="56" t="s">
        <v>943</v>
      </c>
      <c r="P2307" s="1" t="s">
        <v>110</v>
      </c>
      <c r="Q2307" s="56" t="s">
        <v>241</v>
      </c>
      <c r="R2307" s="56" t="s">
        <v>339</v>
      </c>
      <c r="S2307" s="56">
        <v>198501</v>
      </c>
      <c r="T2307" s="1" t="s">
        <v>381</v>
      </c>
      <c r="U2307" s="56">
        <v>41650</v>
      </c>
      <c r="V2307" s="56">
        <v>42916</v>
      </c>
      <c r="W2307" s="56">
        <v>41609</v>
      </c>
      <c r="X2307" s="56">
        <v>42916</v>
      </c>
      <c r="Y2307" s="56" t="s">
        <v>356</v>
      </c>
      <c r="Z2307" s="56" t="s">
        <v>382</v>
      </c>
      <c r="AA2307" s="56" t="s">
        <v>342</v>
      </c>
      <c r="AB2307" s="56" t="s">
        <v>343</v>
      </c>
      <c r="AC2307" s="56" t="s">
        <v>342</v>
      </c>
      <c r="AD2307" s="56" t="s">
        <v>347</v>
      </c>
      <c r="AE2307" s="56" t="s">
        <v>334</v>
      </c>
      <c r="AF2307" s="56" t="s">
        <v>291</v>
      </c>
      <c r="AG2307" s="56">
        <v>2017</v>
      </c>
      <c r="AH2307" s="56" t="s">
        <v>80</v>
      </c>
      <c r="AI2307" s="56" t="s">
        <v>348</v>
      </c>
      <c r="AJ2307" s="56">
        <v>1.33</v>
      </c>
      <c r="AK2307" s="1">
        <v>42734</v>
      </c>
      <c r="AM2307" s="56">
        <v>42849</v>
      </c>
      <c r="AN2307" s="56" t="s">
        <v>1047</v>
      </c>
      <c r="AO2307" s="1">
        <v>42748</v>
      </c>
      <c r="AP2307" s="56" t="s">
        <v>638</v>
      </c>
      <c r="AQ2307" s="56">
        <v>49203</v>
      </c>
      <c r="AR2307" s="56">
        <v>0</v>
      </c>
      <c r="AS2307" s="56" t="s">
        <v>346</v>
      </c>
      <c r="BB2307" s="56" t="s">
        <v>339</v>
      </c>
      <c r="BC2307" s="56" t="s">
        <v>263</v>
      </c>
      <c r="BD2307" s="56" t="s">
        <v>349</v>
      </c>
      <c r="BE2307" s="56" t="s">
        <v>347</v>
      </c>
      <c r="BF2307" s="56" t="s">
        <v>334</v>
      </c>
      <c r="BG2307" s="56" t="s">
        <v>726</v>
      </c>
      <c r="BH2307" s="56">
        <v>0</v>
      </c>
      <c r="BI2307" s="56">
        <v>0</v>
      </c>
      <c r="BJ2307" s="56">
        <v>1</v>
      </c>
    </row>
    <row r="2308" spans="1:62" hidden="1" x14ac:dyDescent="0.3">
      <c r="A2308" s="56">
        <v>49230027</v>
      </c>
      <c r="B2308" s="86">
        <v>599848</v>
      </c>
      <c r="C2308" s="1">
        <v>42893</v>
      </c>
      <c r="D2308" s="56" t="s">
        <v>722</v>
      </c>
      <c r="E2308" s="56" t="s">
        <v>723</v>
      </c>
      <c r="F2308" s="56" t="s">
        <v>334</v>
      </c>
      <c r="G2308" s="56" t="s">
        <v>335</v>
      </c>
      <c r="H2308" s="56" t="s">
        <v>336</v>
      </c>
      <c r="I2308" s="56" t="s">
        <v>724</v>
      </c>
      <c r="K2308" s="56" t="s">
        <v>337</v>
      </c>
      <c r="L2308" s="56" t="s">
        <v>545</v>
      </c>
      <c r="M2308" s="56" t="s">
        <v>988</v>
      </c>
      <c r="N2308" s="56" t="s">
        <v>1043</v>
      </c>
      <c r="O2308" s="56" t="s">
        <v>943</v>
      </c>
      <c r="P2308" s="1" t="s">
        <v>188</v>
      </c>
      <c r="Q2308" s="56" t="s">
        <v>241</v>
      </c>
      <c r="R2308" s="56" t="s">
        <v>339</v>
      </c>
      <c r="S2308" s="56">
        <v>179133</v>
      </c>
      <c r="T2308" s="1" t="s">
        <v>195</v>
      </c>
      <c r="U2308" s="56">
        <v>41650</v>
      </c>
      <c r="V2308" s="56">
        <v>42916</v>
      </c>
      <c r="W2308" s="56">
        <v>41609</v>
      </c>
      <c r="X2308" s="56">
        <v>42916</v>
      </c>
      <c r="Y2308" s="56" t="s">
        <v>340</v>
      </c>
      <c r="Z2308" s="56" t="s">
        <v>341</v>
      </c>
      <c r="AA2308" s="56" t="s">
        <v>342</v>
      </c>
      <c r="AB2308" s="56" t="s">
        <v>343</v>
      </c>
      <c r="AC2308" s="56" t="s">
        <v>342</v>
      </c>
      <c r="AD2308" s="56" t="s">
        <v>347</v>
      </c>
      <c r="AE2308" s="56" t="s">
        <v>334</v>
      </c>
      <c r="AF2308" s="56" t="s">
        <v>292</v>
      </c>
      <c r="AG2308" s="56">
        <v>2017</v>
      </c>
      <c r="AH2308" s="56" t="s">
        <v>80</v>
      </c>
      <c r="AI2308" s="56" t="s">
        <v>344</v>
      </c>
      <c r="AJ2308" s="56">
        <v>0</v>
      </c>
      <c r="AM2308" s="56">
        <v>42849</v>
      </c>
      <c r="AN2308" s="56" t="s">
        <v>1047</v>
      </c>
      <c r="AO2308" s="1">
        <v>42870</v>
      </c>
      <c r="AP2308" s="56" t="s">
        <v>1047</v>
      </c>
      <c r="AQ2308" s="56">
        <v>252</v>
      </c>
      <c r="AR2308" s="56">
        <v>0</v>
      </c>
      <c r="AS2308" s="56" t="s">
        <v>346</v>
      </c>
      <c r="BB2308" s="56" t="s">
        <v>339</v>
      </c>
      <c r="BC2308" s="56" t="s">
        <v>263</v>
      </c>
      <c r="BD2308" s="56" t="s">
        <v>349</v>
      </c>
      <c r="BE2308" s="56" t="s">
        <v>347</v>
      </c>
      <c r="BF2308" s="56" t="s">
        <v>334</v>
      </c>
      <c r="BG2308" s="56" t="s">
        <v>726</v>
      </c>
      <c r="BH2308" s="56">
        <v>0</v>
      </c>
      <c r="BI2308" s="56">
        <v>0</v>
      </c>
      <c r="BJ2308" s="56">
        <v>1</v>
      </c>
    </row>
    <row r="2309" spans="1:62" hidden="1" x14ac:dyDescent="0.3">
      <c r="A2309" s="56">
        <v>49229894</v>
      </c>
      <c r="B2309" s="86">
        <v>599848</v>
      </c>
      <c r="C2309" s="1">
        <v>42893</v>
      </c>
      <c r="D2309" s="56" t="s">
        <v>722</v>
      </c>
      <c r="E2309" s="56" t="s">
        <v>723</v>
      </c>
      <c r="F2309" s="56" t="s">
        <v>334</v>
      </c>
      <c r="G2309" s="56" t="s">
        <v>335</v>
      </c>
      <c r="H2309" s="56" t="s">
        <v>336</v>
      </c>
      <c r="I2309" s="56" t="s">
        <v>724</v>
      </c>
      <c r="K2309" s="56" t="s">
        <v>337</v>
      </c>
      <c r="L2309" s="56" t="s">
        <v>545</v>
      </c>
      <c r="M2309" s="56" t="s">
        <v>988</v>
      </c>
      <c r="N2309" s="56" t="s">
        <v>1043</v>
      </c>
      <c r="O2309" s="56" t="s">
        <v>943</v>
      </c>
      <c r="P2309" s="1" t="s">
        <v>110</v>
      </c>
      <c r="Q2309" s="56" t="s">
        <v>241</v>
      </c>
      <c r="R2309" s="56" t="s">
        <v>339</v>
      </c>
      <c r="S2309" s="56">
        <v>198501</v>
      </c>
      <c r="T2309" s="1" t="s">
        <v>381</v>
      </c>
      <c r="U2309" s="56">
        <v>41650</v>
      </c>
      <c r="V2309" s="56">
        <v>42916</v>
      </c>
      <c r="W2309" s="56">
        <v>41609</v>
      </c>
      <c r="X2309" s="56">
        <v>42916</v>
      </c>
      <c r="Y2309" s="56" t="s">
        <v>356</v>
      </c>
      <c r="Z2309" s="56" t="s">
        <v>382</v>
      </c>
      <c r="AA2309" s="56" t="s">
        <v>342</v>
      </c>
      <c r="AB2309" s="56" t="s">
        <v>343</v>
      </c>
      <c r="AC2309" s="56" t="s">
        <v>342</v>
      </c>
      <c r="AD2309" s="56" t="s">
        <v>347</v>
      </c>
      <c r="AE2309" s="56" t="s">
        <v>334</v>
      </c>
      <c r="AF2309" s="56" t="s">
        <v>292</v>
      </c>
      <c r="AG2309" s="56">
        <v>2014</v>
      </c>
      <c r="AH2309" s="56" t="s">
        <v>80</v>
      </c>
      <c r="AI2309" s="56" t="s">
        <v>344</v>
      </c>
      <c r="AJ2309" s="56">
        <v>5</v>
      </c>
      <c r="AM2309" s="56">
        <v>42849</v>
      </c>
      <c r="AN2309" s="56" t="s">
        <v>1047</v>
      </c>
      <c r="AO2309" s="1">
        <v>41862</v>
      </c>
      <c r="AP2309" s="56" t="s">
        <v>383</v>
      </c>
      <c r="AQ2309" s="56">
        <v>49203</v>
      </c>
      <c r="AR2309" s="56">
        <v>0</v>
      </c>
      <c r="AS2309" s="56" t="s">
        <v>346</v>
      </c>
      <c r="BB2309" s="56" t="s">
        <v>339</v>
      </c>
      <c r="BC2309" s="56" t="s">
        <v>263</v>
      </c>
      <c r="BD2309" s="56" t="s">
        <v>349</v>
      </c>
      <c r="BE2309" s="56" t="s">
        <v>347</v>
      </c>
      <c r="BF2309" s="56" t="s">
        <v>334</v>
      </c>
      <c r="BG2309" s="56" t="s">
        <v>726</v>
      </c>
      <c r="BH2309" s="56">
        <v>0</v>
      </c>
      <c r="BI2309" s="56">
        <v>0</v>
      </c>
      <c r="BJ2309" s="56">
        <v>1</v>
      </c>
    </row>
    <row r="2310" spans="1:62" hidden="1" x14ac:dyDescent="0.3">
      <c r="A2310" s="56">
        <v>49229896</v>
      </c>
      <c r="B2310" s="86">
        <v>599848</v>
      </c>
      <c r="C2310" s="1">
        <v>42893</v>
      </c>
      <c r="D2310" s="56" t="s">
        <v>722</v>
      </c>
      <c r="E2310" s="56" t="s">
        <v>723</v>
      </c>
      <c r="F2310" s="56" t="s">
        <v>334</v>
      </c>
      <c r="G2310" s="56" t="s">
        <v>335</v>
      </c>
      <c r="H2310" s="56" t="s">
        <v>336</v>
      </c>
      <c r="I2310" s="56" t="s">
        <v>724</v>
      </c>
      <c r="K2310" s="56" t="s">
        <v>337</v>
      </c>
      <c r="L2310" s="56" t="s">
        <v>545</v>
      </c>
      <c r="M2310" s="56" t="s">
        <v>988</v>
      </c>
      <c r="N2310" s="56" t="s">
        <v>1043</v>
      </c>
      <c r="O2310" s="56" t="s">
        <v>943</v>
      </c>
      <c r="P2310" s="1" t="s">
        <v>110</v>
      </c>
      <c r="Q2310" s="56" t="s">
        <v>241</v>
      </c>
      <c r="R2310" s="56" t="s">
        <v>339</v>
      </c>
      <c r="S2310" s="56">
        <v>198501</v>
      </c>
      <c r="T2310" s="1" t="s">
        <v>381</v>
      </c>
      <c r="U2310" s="56">
        <v>41650</v>
      </c>
      <c r="V2310" s="56">
        <v>42916</v>
      </c>
      <c r="W2310" s="56">
        <v>41609</v>
      </c>
      <c r="X2310" s="56">
        <v>42916</v>
      </c>
      <c r="Y2310" s="56" t="s">
        <v>356</v>
      </c>
      <c r="Z2310" s="56" t="s">
        <v>382</v>
      </c>
      <c r="AA2310" s="56" t="s">
        <v>342</v>
      </c>
      <c r="AB2310" s="56" t="s">
        <v>343</v>
      </c>
      <c r="AC2310" s="56" t="s">
        <v>342</v>
      </c>
      <c r="AD2310" s="56" t="s">
        <v>347</v>
      </c>
      <c r="AE2310" s="56" t="s">
        <v>334</v>
      </c>
      <c r="AF2310" s="56" t="s">
        <v>292</v>
      </c>
      <c r="AG2310" s="56">
        <v>2015</v>
      </c>
      <c r="AH2310" s="56" t="s">
        <v>80</v>
      </c>
      <c r="AI2310" s="56" t="s">
        <v>344</v>
      </c>
      <c r="AJ2310" s="56">
        <v>5</v>
      </c>
      <c r="AM2310" s="56">
        <v>42849</v>
      </c>
      <c r="AN2310" s="56" t="s">
        <v>1047</v>
      </c>
      <c r="AO2310" s="1">
        <v>41862</v>
      </c>
      <c r="AP2310" s="56" t="s">
        <v>383</v>
      </c>
      <c r="AQ2310" s="56">
        <v>49203</v>
      </c>
      <c r="AR2310" s="56">
        <v>0</v>
      </c>
      <c r="AS2310" s="56" t="s">
        <v>346</v>
      </c>
      <c r="BB2310" s="56" t="s">
        <v>339</v>
      </c>
      <c r="BC2310" s="56" t="s">
        <v>263</v>
      </c>
      <c r="BD2310" s="56" t="s">
        <v>349</v>
      </c>
      <c r="BE2310" s="56" t="s">
        <v>347</v>
      </c>
      <c r="BF2310" s="56" t="s">
        <v>334</v>
      </c>
      <c r="BG2310" s="56" t="s">
        <v>726</v>
      </c>
      <c r="BH2310" s="56">
        <v>0</v>
      </c>
      <c r="BI2310" s="56">
        <v>0</v>
      </c>
      <c r="BJ2310" s="56">
        <v>1</v>
      </c>
    </row>
    <row r="2311" spans="1:62" hidden="1" x14ac:dyDescent="0.3">
      <c r="A2311" s="56">
        <v>49229898</v>
      </c>
      <c r="B2311" s="86">
        <v>599848</v>
      </c>
      <c r="C2311" s="1">
        <v>42893</v>
      </c>
      <c r="D2311" s="56" t="s">
        <v>722</v>
      </c>
      <c r="E2311" s="56" t="s">
        <v>723</v>
      </c>
      <c r="F2311" s="56" t="s">
        <v>334</v>
      </c>
      <c r="G2311" s="56" t="s">
        <v>335</v>
      </c>
      <c r="H2311" s="56" t="s">
        <v>336</v>
      </c>
      <c r="I2311" s="56" t="s">
        <v>724</v>
      </c>
      <c r="K2311" s="56" t="s">
        <v>337</v>
      </c>
      <c r="L2311" s="56" t="s">
        <v>545</v>
      </c>
      <c r="M2311" s="56" t="s">
        <v>988</v>
      </c>
      <c r="N2311" s="56" t="s">
        <v>1043</v>
      </c>
      <c r="O2311" s="56" t="s">
        <v>943</v>
      </c>
      <c r="P2311" s="1" t="s">
        <v>110</v>
      </c>
      <c r="Q2311" s="56" t="s">
        <v>241</v>
      </c>
      <c r="R2311" s="56" t="s">
        <v>339</v>
      </c>
      <c r="S2311" s="56">
        <v>198501</v>
      </c>
      <c r="T2311" s="1" t="s">
        <v>381</v>
      </c>
      <c r="U2311" s="56">
        <v>41650</v>
      </c>
      <c r="V2311" s="56">
        <v>42916</v>
      </c>
      <c r="W2311" s="56">
        <v>41609</v>
      </c>
      <c r="X2311" s="56">
        <v>42916</v>
      </c>
      <c r="Y2311" s="56" t="s">
        <v>356</v>
      </c>
      <c r="Z2311" s="56" t="s">
        <v>382</v>
      </c>
      <c r="AA2311" s="56" t="s">
        <v>342</v>
      </c>
      <c r="AB2311" s="56" t="s">
        <v>343</v>
      </c>
      <c r="AC2311" s="56" t="s">
        <v>342</v>
      </c>
      <c r="AD2311" s="56" t="s">
        <v>347</v>
      </c>
      <c r="AE2311" s="56" t="s">
        <v>334</v>
      </c>
      <c r="AF2311" s="56" t="s">
        <v>292</v>
      </c>
      <c r="AG2311" s="56">
        <v>2016</v>
      </c>
      <c r="AH2311" s="56" t="s">
        <v>80</v>
      </c>
      <c r="AI2311" s="56" t="s">
        <v>344</v>
      </c>
      <c r="AJ2311" s="56">
        <v>5</v>
      </c>
      <c r="AM2311" s="56">
        <v>42849</v>
      </c>
      <c r="AN2311" s="56" t="s">
        <v>1047</v>
      </c>
      <c r="AO2311" s="1">
        <v>41862</v>
      </c>
      <c r="AP2311" s="56" t="s">
        <v>383</v>
      </c>
      <c r="AQ2311" s="56">
        <v>49203</v>
      </c>
      <c r="AR2311" s="56">
        <v>0</v>
      </c>
      <c r="AS2311" s="56" t="s">
        <v>346</v>
      </c>
      <c r="BB2311" s="56" t="s">
        <v>339</v>
      </c>
      <c r="BC2311" s="56" t="s">
        <v>263</v>
      </c>
      <c r="BD2311" s="56" t="s">
        <v>349</v>
      </c>
      <c r="BE2311" s="56" t="s">
        <v>347</v>
      </c>
      <c r="BF2311" s="56" t="s">
        <v>334</v>
      </c>
      <c r="BG2311" s="56" t="s">
        <v>726</v>
      </c>
      <c r="BH2311" s="56">
        <v>0</v>
      </c>
      <c r="BI2311" s="56">
        <v>0</v>
      </c>
      <c r="BJ2311" s="56">
        <v>1</v>
      </c>
    </row>
    <row r="2312" spans="1:62" hidden="1" x14ac:dyDescent="0.3">
      <c r="A2312" s="56">
        <v>49229900</v>
      </c>
      <c r="B2312" s="86">
        <v>599848</v>
      </c>
      <c r="C2312" s="1">
        <v>42893</v>
      </c>
      <c r="D2312" s="56" t="s">
        <v>722</v>
      </c>
      <c r="E2312" s="56" t="s">
        <v>723</v>
      </c>
      <c r="F2312" s="56" t="s">
        <v>334</v>
      </c>
      <c r="G2312" s="56" t="s">
        <v>335</v>
      </c>
      <c r="H2312" s="56" t="s">
        <v>336</v>
      </c>
      <c r="I2312" s="56" t="s">
        <v>724</v>
      </c>
      <c r="K2312" s="56" t="s">
        <v>337</v>
      </c>
      <c r="L2312" s="56" t="s">
        <v>545</v>
      </c>
      <c r="M2312" s="56" t="s">
        <v>988</v>
      </c>
      <c r="N2312" s="56" t="s">
        <v>1043</v>
      </c>
      <c r="O2312" s="56" t="s">
        <v>943</v>
      </c>
      <c r="P2312" s="1" t="s">
        <v>110</v>
      </c>
      <c r="Q2312" s="56" t="s">
        <v>241</v>
      </c>
      <c r="R2312" s="56" t="s">
        <v>339</v>
      </c>
      <c r="S2312" s="56">
        <v>198501</v>
      </c>
      <c r="T2312" s="1" t="s">
        <v>381</v>
      </c>
      <c r="U2312" s="56">
        <v>41650</v>
      </c>
      <c r="V2312" s="56">
        <v>42916</v>
      </c>
      <c r="W2312" s="56">
        <v>41609</v>
      </c>
      <c r="X2312" s="56">
        <v>42916</v>
      </c>
      <c r="Y2312" s="56" t="s">
        <v>356</v>
      </c>
      <c r="Z2312" s="56" t="s">
        <v>382</v>
      </c>
      <c r="AA2312" s="56" t="s">
        <v>342</v>
      </c>
      <c r="AB2312" s="56" t="s">
        <v>343</v>
      </c>
      <c r="AC2312" s="56" t="s">
        <v>342</v>
      </c>
      <c r="AD2312" s="56" t="s">
        <v>347</v>
      </c>
      <c r="AE2312" s="56" t="s">
        <v>334</v>
      </c>
      <c r="AF2312" s="56" t="s">
        <v>292</v>
      </c>
      <c r="AG2312" s="56">
        <v>2017</v>
      </c>
      <c r="AH2312" s="56" t="s">
        <v>80</v>
      </c>
      <c r="AI2312" s="56" t="s">
        <v>344</v>
      </c>
      <c r="AJ2312" s="56">
        <v>5</v>
      </c>
      <c r="AM2312" s="56">
        <v>42849</v>
      </c>
      <c r="AN2312" s="56" t="s">
        <v>1047</v>
      </c>
      <c r="AO2312" s="1">
        <v>42870</v>
      </c>
      <c r="AP2312" s="56" t="s">
        <v>1047</v>
      </c>
      <c r="AQ2312" s="56">
        <v>49203</v>
      </c>
      <c r="AR2312" s="56">
        <v>0</v>
      </c>
      <c r="AS2312" s="56" t="s">
        <v>346</v>
      </c>
      <c r="BB2312" s="56" t="s">
        <v>339</v>
      </c>
      <c r="BC2312" s="56" t="s">
        <v>263</v>
      </c>
      <c r="BD2312" s="56" t="s">
        <v>349</v>
      </c>
      <c r="BE2312" s="56" t="s">
        <v>347</v>
      </c>
      <c r="BF2312" s="56" t="s">
        <v>334</v>
      </c>
      <c r="BG2312" s="56" t="s">
        <v>726</v>
      </c>
      <c r="BH2312" s="56">
        <v>0</v>
      </c>
      <c r="BI2312" s="56">
        <v>0</v>
      </c>
      <c r="BJ2312" s="56">
        <v>1</v>
      </c>
    </row>
    <row r="2313" spans="1:62" hidden="1" x14ac:dyDescent="0.3">
      <c r="A2313" s="56">
        <v>49229902</v>
      </c>
      <c r="B2313" s="86">
        <v>599848</v>
      </c>
      <c r="C2313" s="1">
        <v>42893</v>
      </c>
      <c r="D2313" s="56" t="s">
        <v>722</v>
      </c>
      <c r="E2313" s="56" t="s">
        <v>723</v>
      </c>
      <c r="F2313" s="56" t="s">
        <v>334</v>
      </c>
      <c r="G2313" s="56" t="s">
        <v>335</v>
      </c>
      <c r="H2313" s="56" t="s">
        <v>336</v>
      </c>
      <c r="I2313" s="56" t="s">
        <v>724</v>
      </c>
      <c r="K2313" s="56" t="s">
        <v>337</v>
      </c>
      <c r="L2313" s="56" t="s">
        <v>545</v>
      </c>
      <c r="M2313" s="56" t="s">
        <v>988</v>
      </c>
      <c r="N2313" s="56" t="s">
        <v>1043</v>
      </c>
      <c r="O2313" s="56" t="s">
        <v>943</v>
      </c>
      <c r="P2313" s="1" t="s">
        <v>110</v>
      </c>
      <c r="Q2313" s="56" t="s">
        <v>241</v>
      </c>
      <c r="R2313" s="56" t="s">
        <v>339</v>
      </c>
      <c r="S2313" s="56">
        <v>170645</v>
      </c>
      <c r="T2313" s="1" t="s">
        <v>566</v>
      </c>
      <c r="U2313" s="56">
        <v>41650</v>
      </c>
      <c r="V2313" s="56">
        <v>42916</v>
      </c>
      <c r="W2313" s="56">
        <v>41609</v>
      </c>
      <c r="X2313" s="56">
        <v>42916</v>
      </c>
      <c r="Y2313" s="56" t="s">
        <v>356</v>
      </c>
      <c r="Z2313" s="56" t="s">
        <v>382</v>
      </c>
      <c r="AA2313" s="56" t="s">
        <v>347</v>
      </c>
      <c r="AB2313" s="56" t="s">
        <v>343</v>
      </c>
      <c r="AC2313" s="56" t="s">
        <v>342</v>
      </c>
      <c r="AD2313" s="56" t="s">
        <v>347</v>
      </c>
      <c r="AE2313" s="56" t="s">
        <v>334</v>
      </c>
      <c r="AF2313" s="56" t="s">
        <v>291</v>
      </c>
      <c r="AG2313" s="56">
        <v>2014</v>
      </c>
      <c r="AH2313" s="56" t="s">
        <v>80</v>
      </c>
      <c r="AI2313" s="56" t="s">
        <v>344</v>
      </c>
      <c r="AJ2313" s="56">
        <v>0</v>
      </c>
      <c r="AK2313" s="1">
        <v>41820</v>
      </c>
      <c r="AM2313" s="56">
        <v>42849</v>
      </c>
      <c r="AN2313" s="56" t="s">
        <v>1047</v>
      </c>
      <c r="AO2313" s="1">
        <v>41856</v>
      </c>
      <c r="AP2313" s="56" t="s">
        <v>548</v>
      </c>
      <c r="AQ2313" s="56">
        <v>66066</v>
      </c>
      <c r="AR2313" s="56">
        <v>0</v>
      </c>
      <c r="AS2313" s="56" t="s">
        <v>346</v>
      </c>
      <c r="BB2313" s="56" t="s">
        <v>339</v>
      </c>
      <c r="BC2313" s="56" t="s">
        <v>263</v>
      </c>
      <c r="BD2313" s="56" t="s">
        <v>349</v>
      </c>
      <c r="BE2313" s="56" t="s">
        <v>347</v>
      </c>
      <c r="BF2313" s="56" t="s">
        <v>334</v>
      </c>
      <c r="BG2313" s="56" t="s">
        <v>726</v>
      </c>
      <c r="BH2313" s="56">
        <v>0</v>
      </c>
      <c r="BI2313" s="56">
        <v>0</v>
      </c>
      <c r="BJ2313" s="56">
        <v>1</v>
      </c>
    </row>
    <row r="2314" spans="1:62" hidden="1" x14ac:dyDescent="0.3">
      <c r="A2314" s="56">
        <v>49229904</v>
      </c>
      <c r="B2314" s="86">
        <v>599848</v>
      </c>
      <c r="C2314" s="1">
        <v>42893</v>
      </c>
      <c r="D2314" s="56" t="s">
        <v>722</v>
      </c>
      <c r="E2314" s="56" t="s">
        <v>723</v>
      </c>
      <c r="F2314" s="56" t="s">
        <v>334</v>
      </c>
      <c r="G2314" s="56" t="s">
        <v>335</v>
      </c>
      <c r="H2314" s="56" t="s">
        <v>336</v>
      </c>
      <c r="I2314" s="56" t="s">
        <v>724</v>
      </c>
      <c r="K2314" s="56" t="s">
        <v>337</v>
      </c>
      <c r="L2314" s="56" t="s">
        <v>545</v>
      </c>
      <c r="M2314" s="56" t="s">
        <v>988</v>
      </c>
      <c r="N2314" s="56" t="s">
        <v>1043</v>
      </c>
      <c r="O2314" s="56" t="s">
        <v>943</v>
      </c>
      <c r="P2314" s="1" t="s">
        <v>110</v>
      </c>
      <c r="Q2314" s="56" t="s">
        <v>241</v>
      </c>
      <c r="R2314" s="56" t="s">
        <v>339</v>
      </c>
      <c r="S2314" s="56">
        <v>170645</v>
      </c>
      <c r="T2314" s="1" t="s">
        <v>566</v>
      </c>
      <c r="U2314" s="56">
        <v>41650</v>
      </c>
      <c r="V2314" s="56">
        <v>42916</v>
      </c>
      <c r="W2314" s="56">
        <v>41609</v>
      </c>
      <c r="X2314" s="56">
        <v>42916</v>
      </c>
      <c r="Y2314" s="56" t="s">
        <v>356</v>
      </c>
      <c r="Z2314" s="56" t="s">
        <v>382</v>
      </c>
      <c r="AA2314" s="56" t="s">
        <v>347</v>
      </c>
      <c r="AB2314" s="56" t="s">
        <v>343</v>
      </c>
      <c r="AC2314" s="56" t="s">
        <v>342</v>
      </c>
      <c r="AD2314" s="56" t="s">
        <v>347</v>
      </c>
      <c r="AE2314" s="56" t="s">
        <v>334</v>
      </c>
      <c r="AF2314" s="56" t="s">
        <v>291</v>
      </c>
      <c r="AG2314" s="56">
        <v>2015</v>
      </c>
      <c r="AH2314" s="56" t="s">
        <v>80</v>
      </c>
      <c r="AI2314" s="56" t="s">
        <v>344</v>
      </c>
      <c r="AJ2314" s="56">
        <v>26</v>
      </c>
      <c r="AK2314" s="1">
        <v>42185</v>
      </c>
      <c r="AL2314" s="56" t="s">
        <v>734</v>
      </c>
      <c r="AM2314" s="56">
        <v>42849</v>
      </c>
      <c r="AN2314" s="56" t="s">
        <v>1047</v>
      </c>
      <c r="AO2314" s="1">
        <v>42223</v>
      </c>
      <c r="AP2314" s="56" t="s">
        <v>548</v>
      </c>
      <c r="AQ2314" s="56">
        <v>66066</v>
      </c>
      <c r="AR2314" s="56">
        <v>0</v>
      </c>
      <c r="AS2314" s="56" t="s">
        <v>346</v>
      </c>
      <c r="BB2314" s="56" t="s">
        <v>339</v>
      </c>
      <c r="BC2314" s="56" t="s">
        <v>263</v>
      </c>
      <c r="BD2314" s="56" t="s">
        <v>349</v>
      </c>
      <c r="BE2314" s="56" t="s">
        <v>347</v>
      </c>
      <c r="BF2314" s="56" t="s">
        <v>334</v>
      </c>
      <c r="BG2314" s="56" t="s">
        <v>726</v>
      </c>
      <c r="BH2314" s="56">
        <v>0</v>
      </c>
      <c r="BI2314" s="56">
        <v>0</v>
      </c>
      <c r="BJ2314" s="56">
        <v>1</v>
      </c>
    </row>
    <row r="2315" spans="1:62" hidden="1" x14ac:dyDescent="0.3">
      <c r="A2315" s="56">
        <v>49228966</v>
      </c>
      <c r="B2315" s="86">
        <v>599848</v>
      </c>
      <c r="C2315" s="1">
        <v>42893</v>
      </c>
      <c r="D2315" s="56" t="s">
        <v>722</v>
      </c>
      <c r="E2315" s="56" t="s">
        <v>723</v>
      </c>
      <c r="F2315" s="56" t="s">
        <v>334</v>
      </c>
      <c r="G2315" s="56" t="s">
        <v>335</v>
      </c>
      <c r="H2315" s="56" t="s">
        <v>336</v>
      </c>
      <c r="I2315" s="56" t="s">
        <v>724</v>
      </c>
      <c r="K2315" s="56" t="s">
        <v>337</v>
      </c>
      <c r="L2315" s="56" t="s">
        <v>545</v>
      </c>
      <c r="M2315" s="56" t="s">
        <v>988</v>
      </c>
      <c r="N2315" s="56" t="s">
        <v>1043</v>
      </c>
      <c r="O2315" s="56" t="s">
        <v>943</v>
      </c>
      <c r="P2315" s="1" t="s">
        <v>110</v>
      </c>
      <c r="Q2315" s="56" t="s">
        <v>241</v>
      </c>
      <c r="R2315" s="56" t="s">
        <v>339</v>
      </c>
      <c r="S2315" s="56">
        <v>170641</v>
      </c>
      <c r="T2315" s="1" t="s">
        <v>111</v>
      </c>
      <c r="U2315" s="56">
        <v>41650</v>
      </c>
      <c r="V2315" s="56">
        <v>42916</v>
      </c>
      <c r="W2315" s="56">
        <v>41609</v>
      </c>
      <c r="X2315" s="56">
        <v>42916</v>
      </c>
      <c r="Y2315" s="56" t="s">
        <v>340</v>
      </c>
      <c r="Z2315" s="56" t="s">
        <v>341</v>
      </c>
      <c r="AA2315" s="56" t="s">
        <v>342</v>
      </c>
      <c r="AB2315" s="56" t="s">
        <v>343</v>
      </c>
      <c r="AC2315" s="56" t="s">
        <v>342</v>
      </c>
      <c r="AD2315" s="56" t="s">
        <v>342</v>
      </c>
      <c r="AE2315" s="56" t="s">
        <v>334</v>
      </c>
      <c r="AF2315" s="56" t="s">
        <v>291</v>
      </c>
      <c r="AG2315" s="56">
        <v>2015</v>
      </c>
      <c r="AH2315" s="56" t="s">
        <v>80</v>
      </c>
      <c r="AI2315" s="56" t="s">
        <v>344</v>
      </c>
      <c r="AJ2315" s="56">
        <v>1</v>
      </c>
      <c r="AK2315" s="1">
        <v>42185</v>
      </c>
      <c r="AM2315" s="56">
        <v>42849</v>
      </c>
      <c r="AN2315" s="56" t="s">
        <v>1047</v>
      </c>
      <c r="AO2315" s="1">
        <v>42223</v>
      </c>
      <c r="AP2315" s="56" t="s">
        <v>548</v>
      </c>
      <c r="AQ2315" s="56">
        <v>257</v>
      </c>
      <c r="AR2315" s="56">
        <v>0</v>
      </c>
      <c r="AS2315" s="56" t="s">
        <v>346</v>
      </c>
      <c r="BB2315" s="56" t="s">
        <v>339</v>
      </c>
      <c r="BC2315" s="56" t="s">
        <v>263</v>
      </c>
      <c r="BD2315" s="56" t="s">
        <v>349</v>
      </c>
      <c r="BE2315" s="56" t="s">
        <v>347</v>
      </c>
      <c r="BF2315" s="56" t="s">
        <v>334</v>
      </c>
      <c r="BG2315" s="56" t="s">
        <v>726</v>
      </c>
      <c r="BH2315" s="56">
        <v>0</v>
      </c>
      <c r="BI2315" s="56">
        <v>0</v>
      </c>
      <c r="BJ2315" s="56">
        <v>1</v>
      </c>
    </row>
    <row r="2316" spans="1:62" hidden="1" x14ac:dyDescent="0.3">
      <c r="A2316" s="56">
        <v>49229906</v>
      </c>
      <c r="B2316" s="86">
        <v>599848</v>
      </c>
      <c r="C2316" s="1">
        <v>42893</v>
      </c>
      <c r="D2316" s="56" t="s">
        <v>722</v>
      </c>
      <c r="E2316" s="56" t="s">
        <v>723</v>
      </c>
      <c r="F2316" s="56" t="s">
        <v>334</v>
      </c>
      <c r="G2316" s="56" t="s">
        <v>335</v>
      </c>
      <c r="H2316" s="56" t="s">
        <v>336</v>
      </c>
      <c r="I2316" s="56" t="s">
        <v>724</v>
      </c>
      <c r="K2316" s="56" t="s">
        <v>337</v>
      </c>
      <c r="L2316" s="56" t="s">
        <v>545</v>
      </c>
      <c r="M2316" s="56" t="s">
        <v>988</v>
      </c>
      <c r="N2316" s="56" t="s">
        <v>1043</v>
      </c>
      <c r="O2316" s="56" t="s">
        <v>943</v>
      </c>
      <c r="P2316" s="1" t="s">
        <v>110</v>
      </c>
      <c r="Q2316" s="56" t="s">
        <v>241</v>
      </c>
      <c r="R2316" s="56" t="s">
        <v>339</v>
      </c>
      <c r="S2316" s="56">
        <v>170645</v>
      </c>
      <c r="T2316" s="1" t="s">
        <v>566</v>
      </c>
      <c r="U2316" s="56">
        <v>41650</v>
      </c>
      <c r="V2316" s="56">
        <v>42916</v>
      </c>
      <c r="W2316" s="56">
        <v>41609</v>
      </c>
      <c r="X2316" s="56">
        <v>42916</v>
      </c>
      <c r="Y2316" s="56" t="s">
        <v>356</v>
      </c>
      <c r="Z2316" s="56" t="s">
        <v>382</v>
      </c>
      <c r="AA2316" s="56" t="s">
        <v>347</v>
      </c>
      <c r="AB2316" s="56" t="s">
        <v>343</v>
      </c>
      <c r="AC2316" s="56" t="s">
        <v>342</v>
      </c>
      <c r="AD2316" s="56" t="s">
        <v>347</v>
      </c>
      <c r="AE2316" s="56" t="s">
        <v>334</v>
      </c>
      <c r="AF2316" s="56" t="s">
        <v>291</v>
      </c>
      <c r="AG2316" s="56">
        <v>2016</v>
      </c>
      <c r="AH2316" s="56" t="s">
        <v>80</v>
      </c>
      <c r="AI2316" s="56" t="s">
        <v>344</v>
      </c>
      <c r="AJ2316" s="56">
        <v>36</v>
      </c>
      <c r="AK2316" s="1">
        <v>42551</v>
      </c>
      <c r="AM2316" s="56">
        <v>42849</v>
      </c>
      <c r="AN2316" s="56" t="s">
        <v>1047</v>
      </c>
      <c r="AO2316" s="1">
        <v>42571</v>
      </c>
      <c r="AP2316" s="56" t="s">
        <v>638</v>
      </c>
      <c r="AQ2316" s="56">
        <v>66066</v>
      </c>
      <c r="AR2316" s="56">
        <v>0</v>
      </c>
      <c r="AS2316" s="56" t="s">
        <v>346</v>
      </c>
      <c r="BB2316" s="56" t="s">
        <v>339</v>
      </c>
      <c r="BC2316" s="56" t="s">
        <v>263</v>
      </c>
      <c r="BD2316" s="56" t="s">
        <v>349</v>
      </c>
      <c r="BE2316" s="56" t="s">
        <v>347</v>
      </c>
      <c r="BF2316" s="56" t="s">
        <v>334</v>
      </c>
      <c r="BG2316" s="56" t="s">
        <v>726</v>
      </c>
      <c r="BH2316" s="56">
        <v>0</v>
      </c>
      <c r="BI2316" s="56">
        <v>0</v>
      </c>
      <c r="BJ2316" s="56">
        <v>1</v>
      </c>
    </row>
    <row r="2317" spans="1:62" hidden="1" x14ac:dyDescent="0.3">
      <c r="A2317" s="56">
        <v>49229908</v>
      </c>
      <c r="B2317" s="86">
        <v>599848</v>
      </c>
      <c r="C2317" s="1">
        <v>42893</v>
      </c>
      <c r="D2317" s="56" t="s">
        <v>722</v>
      </c>
      <c r="E2317" s="56" t="s">
        <v>723</v>
      </c>
      <c r="F2317" s="56" t="s">
        <v>334</v>
      </c>
      <c r="G2317" s="56" t="s">
        <v>335</v>
      </c>
      <c r="H2317" s="56" t="s">
        <v>336</v>
      </c>
      <c r="I2317" s="56" t="s">
        <v>724</v>
      </c>
      <c r="K2317" s="56" t="s">
        <v>337</v>
      </c>
      <c r="L2317" s="56" t="s">
        <v>545</v>
      </c>
      <c r="M2317" s="56" t="s">
        <v>988</v>
      </c>
      <c r="N2317" s="56" t="s">
        <v>1043</v>
      </c>
      <c r="O2317" s="56" t="s">
        <v>943</v>
      </c>
      <c r="P2317" s="1" t="s">
        <v>110</v>
      </c>
      <c r="Q2317" s="56" t="s">
        <v>241</v>
      </c>
      <c r="R2317" s="56" t="s">
        <v>339</v>
      </c>
      <c r="S2317" s="56">
        <v>170645</v>
      </c>
      <c r="T2317" s="1" t="s">
        <v>566</v>
      </c>
      <c r="U2317" s="56">
        <v>41650</v>
      </c>
      <c r="V2317" s="56">
        <v>42916</v>
      </c>
      <c r="W2317" s="56">
        <v>41609</v>
      </c>
      <c r="X2317" s="56">
        <v>42916</v>
      </c>
      <c r="Y2317" s="56" t="s">
        <v>356</v>
      </c>
      <c r="Z2317" s="56" t="s">
        <v>382</v>
      </c>
      <c r="AA2317" s="56" t="s">
        <v>347</v>
      </c>
      <c r="AB2317" s="56" t="s">
        <v>343</v>
      </c>
      <c r="AC2317" s="56" t="s">
        <v>342</v>
      </c>
      <c r="AD2317" s="56" t="s">
        <v>347</v>
      </c>
      <c r="AE2317" s="56" t="s">
        <v>334</v>
      </c>
      <c r="AF2317" s="56" t="s">
        <v>292</v>
      </c>
      <c r="AG2317" s="56">
        <v>2014</v>
      </c>
      <c r="AH2317" s="56" t="s">
        <v>80</v>
      </c>
      <c r="AI2317" s="56" t="s">
        <v>348</v>
      </c>
      <c r="AJ2317" s="56">
        <v>0</v>
      </c>
      <c r="AM2317" s="56">
        <v>42849</v>
      </c>
      <c r="AN2317" s="56" t="s">
        <v>1047</v>
      </c>
      <c r="AO2317" s="1">
        <v>41592</v>
      </c>
      <c r="AP2317" s="56" t="s">
        <v>548</v>
      </c>
      <c r="AQ2317" s="56">
        <v>66066</v>
      </c>
      <c r="AR2317" s="56">
        <v>0</v>
      </c>
      <c r="AS2317" s="56" t="s">
        <v>346</v>
      </c>
      <c r="BB2317" s="56" t="s">
        <v>339</v>
      </c>
      <c r="BC2317" s="56" t="s">
        <v>263</v>
      </c>
      <c r="BD2317" s="56" t="s">
        <v>349</v>
      </c>
      <c r="BE2317" s="56" t="s">
        <v>347</v>
      </c>
      <c r="BF2317" s="56" t="s">
        <v>334</v>
      </c>
      <c r="BG2317" s="56" t="s">
        <v>726</v>
      </c>
      <c r="BH2317" s="56">
        <v>0</v>
      </c>
      <c r="BI2317" s="56">
        <v>0</v>
      </c>
      <c r="BJ2317" s="56">
        <v>1</v>
      </c>
    </row>
    <row r="2318" spans="1:62" hidden="1" x14ac:dyDescent="0.3">
      <c r="A2318" s="56">
        <v>49229808</v>
      </c>
      <c r="B2318" s="86">
        <v>599848</v>
      </c>
      <c r="C2318" s="1">
        <v>42893</v>
      </c>
      <c r="D2318" s="56" t="s">
        <v>722</v>
      </c>
      <c r="E2318" s="56" t="s">
        <v>723</v>
      </c>
      <c r="F2318" s="56" t="s">
        <v>334</v>
      </c>
      <c r="G2318" s="56" t="s">
        <v>335</v>
      </c>
      <c r="H2318" s="56" t="s">
        <v>336</v>
      </c>
      <c r="I2318" s="56" t="s">
        <v>724</v>
      </c>
      <c r="K2318" s="56" t="s">
        <v>337</v>
      </c>
      <c r="L2318" s="56" t="s">
        <v>545</v>
      </c>
      <c r="M2318" s="56" t="s">
        <v>988</v>
      </c>
      <c r="N2318" s="56" t="s">
        <v>1043</v>
      </c>
      <c r="O2318" s="56" t="s">
        <v>943</v>
      </c>
      <c r="P2318" s="1" t="s">
        <v>105</v>
      </c>
      <c r="S2318" s="56">
        <v>142023</v>
      </c>
      <c r="T2318" s="1" t="s">
        <v>753</v>
      </c>
      <c r="U2318" s="56">
        <v>41650</v>
      </c>
      <c r="V2318" s="56">
        <v>42916</v>
      </c>
      <c r="W2318" s="56">
        <v>41609</v>
      </c>
      <c r="X2318" s="56">
        <v>42916</v>
      </c>
      <c r="Y2318" s="56" t="s">
        <v>356</v>
      </c>
      <c r="AA2318" s="56" t="s">
        <v>347</v>
      </c>
      <c r="AB2318" s="56" t="s">
        <v>343</v>
      </c>
      <c r="AC2318" s="56" t="s">
        <v>342</v>
      </c>
      <c r="AD2318" s="56" t="s">
        <v>342</v>
      </c>
      <c r="AE2318" s="56" t="s">
        <v>334</v>
      </c>
      <c r="AF2318" s="56" t="s">
        <v>291</v>
      </c>
      <c r="AG2318" s="56">
        <v>2015</v>
      </c>
      <c r="AH2318" s="56" t="s">
        <v>80</v>
      </c>
      <c r="AI2318" s="56" t="s">
        <v>348</v>
      </c>
      <c r="AJ2318" s="56">
        <v>120</v>
      </c>
      <c r="AK2318" s="1">
        <v>42004</v>
      </c>
      <c r="AL2318" s="56" t="s">
        <v>756</v>
      </c>
      <c r="AM2318" s="56">
        <v>42858</v>
      </c>
      <c r="AN2318" s="56" t="s">
        <v>1047</v>
      </c>
      <c r="AO2318" s="1">
        <v>42044</v>
      </c>
      <c r="AP2318" s="56" t="s">
        <v>548</v>
      </c>
      <c r="AQ2318" s="56">
        <v>67503</v>
      </c>
      <c r="AR2318" s="56">
        <v>0</v>
      </c>
      <c r="AS2318" s="56" t="s">
        <v>346</v>
      </c>
      <c r="BB2318" s="56" t="s">
        <v>339</v>
      </c>
      <c r="BC2318" s="56" t="s">
        <v>263</v>
      </c>
      <c r="BD2318" s="56" t="s">
        <v>349</v>
      </c>
      <c r="BE2318" s="56" t="s">
        <v>347</v>
      </c>
      <c r="BF2318" s="56" t="s">
        <v>334</v>
      </c>
      <c r="BG2318" s="56" t="s">
        <v>726</v>
      </c>
      <c r="BH2318" s="56">
        <v>0</v>
      </c>
      <c r="BI2318" s="56">
        <v>0</v>
      </c>
      <c r="BJ2318" s="56">
        <v>1</v>
      </c>
    </row>
    <row r="2319" spans="1:62" hidden="1" x14ac:dyDescent="0.3">
      <c r="A2319" s="56">
        <v>49229910</v>
      </c>
      <c r="B2319" s="86">
        <v>599848</v>
      </c>
      <c r="C2319" s="1">
        <v>42893</v>
      </c>
      <c r="D2319" s="56" t="s">
        <v>722</v>
      </c>
      <c r="E2319" s="56" t="s">
        <v>723</v>
      </c>
      <c r="F2319" s="56" t="s">
        <v>334</v>
      </c>
      <c r="G2319" s="56" t="s">
        <v>335</v>
      </c>
      <c r="H2319" s="56" t="s">
        <v>336</v>
      </c>
      <c r="I2319" s="56" t="s">
        <v>724</v>
      </c>
      <c r="K2319" s="56" t="s">
        <v>337</v>
      </c>
      <c r="L2319" s="56" t="s">
        <v>545</v>
      </c>
      <c r="M2319" s="56" t="s">
        <v>988</v>
      </c>
      <c r="N2319" s="56" t="s">
        <v>1043</v>
      </c>
      <c r="O2319" s="56" t="s">
        <v>943</v>
      </c>
      <c r="P2319" s="1" t="s">
        <v>110</v>
      </c>
      <c r="Q2319" s="56" t="s">
        <v>241</v>
      </c>
      <c r="R2319" s="56" t="s">
        <v>339</v>
      </c>
      <c r="S2319" s="56">
        <v>170645</v>
      </c>
      <c r="T2319" s="1" t="s">
        <v>566</v>
      </c>
      <c r="U2319" s="56">
        <v>41650</v>
      </c>
      <c r="V2319" s="56">
        <v>42916</v>
      </c>
      <c r="W2319" s="56">
        <v>41609</v>
      </c>
      <c r="X2319" s="56">
        <v>42916</v>
      </c>
      <c r="Y2319" s="56" t="s">
        <v>356</v>
      </c>
      <c r="Z2319" s="56" t="s">
        <v>382</v>
      </c>
      <c r="AA2319" s="56" t="s">
        <v>347</v>
      </c>
      <c r="AB2319" s="56" t="s">
        <v>343</v>
      </c>
      <c r="AC2319" s="56" t="s">
        <v>342</v>
      </c>
      <c r="AD2319" s="56" t="s">
        <v>347</v>
      </c>
      <c r="AE2319" s="56" t="s">
        <v>334</v>
      </c>
      <c r="AF2319" s="56" t="s">
        <v>292</v>
      </c>
      <c r="AG2319" s="56">
        <v>2015</v>
      </c>
      <c r="AH2319" s="56" t="s">
        <v>80</v>
      </c>
      <c r="AI2319" s="56" t="s">
        <v>348</v>
      </c>
      <c r="AJ2319" s="56">
        <v>0</v>
      </c>
      <c r="AM2319" s="56">
        <v>42849</v>
      </c>
      <c r="AN2319" s="56" t="s">
        <v>1047</v>
      </c>
      <c r="AO2319" s="1">
        <v>42076</v>
      </c>
      <c r="AP2319" s="56" t="s">
        <v>548</v>
      </c>
      <c r="AQ2319" s="56">
        <v>66066</v>
      </c>
      <c r="AR2319" s="56">
        <v>0</v>
      </c>
      <c r="AS2319" s="56" t="s">
        <v>346</v>
      </c>
      <c r="BB2319" s="56" t="s">
        <v>339</v>
      </c>
      <c r="BC2319" s="56" t="s">
        <v>263</v>
      </c>
      <c r="BD2319" s="56" t="s">
        <v>349</v>
      </c>
      <c r="BE2319" s="56" t="s">
        <v>347</v>
      </c>
      <c r="BF2319" s="56" t="s">
        <v>334</v>
      </c>
      <c r="BG2319" s="56" t="s">
        <v>726</v>
      </c>
      <c r="BH2319" s="56">
        <v>0</v>
      </c>
      <c r="BI2319" s="56">
        <v>0</v>
      </c>
      <c r="BJ2319" s="56">
        <v>1</v>
      </c>
    </row>
    <row r="2320" spans="1:62" hidden="1" x14ac:dyDescent="0.3">
      <c r="A2320" s="56">
        <v>49229912</v>
      </c>
      <c r="B2320" s="86">
        <v>599848</v>
      </c>
      <c r="C2320" s="1">
        <v>42893</v>
      </c>
      <c r="D2320" s="56" t="s">
        <v>722</v>
      </c>
      <c r="E2320" s="56" t="s">
        <v>723</v>
      </c>
      <c r="F2320" s="56" t="s">
        <v>334</v>
      </c>
      <c r="G2320" s="56" t="s">
        <v>335</v>
      </c>
      <c r="H2320" s="56" t="s">
        <v>336</v>
      </c>
      <c r="I2320" s="56" t="s">
        <v>724</v>
      </c>
      <c r="K2320" s="56" t="s">
        <v>337</v>
      </c>
      <c r="L2320" s="56" t="s">
        <v>545</v>
      </c>
      <c r="M2320" s="56" t="s">
        <v>988</v>
      </c>
      <c r="N2320" s="56" t="s">
        <v>1043</v>
      </c>
      <c r="O2320" s="56" t="s">
        <v>943</v>
      </c>
      <c r="P2320" s="1" t="s">
        <v>110</v>
      </c>
      <c r="Q2320" s="56" t="s">
        <v>241</v>
      </c>
      <c r="R2320" s="56" t="s">
        <v>339</v>
      </c>
      <c r="S2320" s="56">
        <v>170645</v>
      </c>
      <c r="T2320" s="1" t="s">
        <v>566</v>
      </c>
      <c r="U2320" s="56">
        <v>41650</v>
      </c>
      <c r="V2320" s="56">
        <v>42916</v>
      </c>
      <c r="W2320" s="56">
        <v>41609</v>
      </c>
      <c r="X2320" s="56">
        <v>42916</v>
      </c>
      <c r="Y2320" s="56" t="s">
        <v>356</v>
      </c>
      <c r="Z2320" s="56" t="s">
        <v>382</v>
      </c>
      <c r="AA2320" s="56" t="s">
        <v>347</v>
      </c>
      <c r="AB2320" s="56" t="s">
        <v>343</v>
      </c>
      <c r="AC2320" s="56" t="s">
        <v>342</v>
      </c>
      <c r="AD2320" s="56" t="s">
        <v>347</v>
      </c>
      <c r="AE2320" s="56" t="s">
        <v>334</v>
      </c>
      <c r="AF2320" s="56" t="s">
        <v>292</v>
      </c>
      <c r="AG2320" s="56">
        <v>2016</v>
      </c>
      <c r="AH2320" s="56" t="s">
        <v>80</v>
      </c>
      <c r="AI2320" s="56" t="s">
        <v>348</v>
      </c>
      <c r="AJ2320" s="56">
        <v>7</v>
      </c>
      <c r="AM2320" s="56">
        <v>42849</v>
      </c>
      <c r="AN2320" s="56" t="s">
        <v>1047</v>
      </c>
      <c r="AO2320" s="1">
        <v>42076</v>
      </c>
      <c r="AP2320" s="56" t="s">
        <v>548</v>
      </c>
      <c r="AQ2320" s="56">
        <v>66066</v>
      </c>
      <c r="AR2320" s="56">
        <v>0</v>
      </c>
      <c r="AS2320" s="56" t="s">
        <v>346</v>
      </c>
      <c r="BB2320" s="56" t="s">
        <v>339</v>
      </c>
      <c r="BC2320" s="56" t="s">
        <v>263</v>
      </c>
      <c r="BD2320" s="56" t="s">
        <v>349</v>
      </c>
      <c r="BE2320" s="56" t="s">
        <v>347</v>
      </c>
      <c r="BF2320" s="56" t="s">
        <v>334</v>
      </c>
      <c r="BG2320" s="56" t="s">
        <v>726</v>
      </c>
      <c r="BH2320" s="56">
        <v>0</v>
      </c>
      <c r="BI2320" s="56">
        <v>0</v>
      </c>
      <c r="BJ2320" s="56">
        <v>1</v>
      </c>
    </row>
    <row r="2321" spans="1:62" hidden="1" x14ac:dyDescent="0.3">
      <c r="A2321" s="56">
        <v>49229914</v>
      </c>
      <c r="B2321" s="86">
        <v>599848</v>
      </c>
      <c r="C2321" s="1">
        <v>42893</v>
      </c>
      <c r="D2321" s="56" t="s">
        <v>722</v>
      </c>
      <c r="E2321" s="56" t="s">
        <v>723</v>
      </c>
      <c r="F2321" s="56" t="s">
        <v>334</v>
      </c>
      <c r="G2321" s="56" t="s">
        <v>335</v>
      </c>
      <c r="H2321" s="56" t="s">
        <v>336</v>
      </c>
      <c r="I2321" s="56" t="s">
        <v>724</v>
      </c>
      <c r="K2321" s="56" t="s">
        <v>337</v>
      </c>
      <c r="L2321" s="56" t="s">
        <v>545</v>
      </c>
      <c r="M2321" s="56" t="s">
        <v>988</v>
      </c>
      <c r="N2321" s="56" t="s">
        <v>1043</v>
      </c>
      <c r="O2321" s="56" t="s">
        <v>943</v>
      </c>
      <c r="P2321" s="1" t="s">
        <v>110</v>
      </c>
      <c r="Q2321" s="56" t="s">
        <v>241</v>
      </c>
      <c r="R2321" s="56" t="s">
        <v>339</v>
      </c>
      <c r="S2321" s="56">
        <v>170645</v>
      </c>
      <c r="T2321" s="1" t="s">
        <v>566</v>
      </c>
      <c r="U2321" s="56">
        <v>41650</v>
      </c>
      <c r="V2321" s="56">
        <v>42916</v>
      </c>
      <c r="W2321" s="56">
        <v>41609</v>
      </c>
      <c r="X2321" s="56">
        <v>42916</v>
      </c>
      <c r="Y2321" s="56" t="s">
        <v>356</v>
      </c>
      <c r="Z2321" s="56" t="s">
        <v>382</v>
      </c>
      <c r="AA2321" s="56" t="s">
        <v>347</v>
      </c>
      <c r="AB2321" s="56" t="s">
        <v>343</v>
      </c>
      <c r="AC2321" s="56" t="s">
        <v>342</v>
      </c>
      <c r="AD2321" s="56" t="s">
        <v>347</v>
      </c>
      <c r="AE2321" s="56" t="s">
        <v>334</v>
      </c>
      <c r="AF2321" s="56" t="s">
        <v>292</v>
      </c>
      <c r="AG2321" s="56">
        <v>2017</v>
      </c>
      <c r="AH2321" s="56" t="s">
        <v>80</v>
      </c>
      <c r="AI2321" s="56" t="s">
        <v>348</v>
      </c>
      <c r="AJ2321" s="56">
        <v>16</v>
      </c>
      <c r="AM2321" s="56">
        <v>42849</v>
      </c>
      <c r="AN2321" s="56" t="s">
        <v>1047</v>
      </c>
      <c r="AO2321" s="1">
        <v>42076</v>
      </c>
      <c r="AP2321" s="56" t="s">
        <v>548</v>
      </c>
      <c r="AQ2321" s="56">
        <v>66066</v>
      </c>
      <c r="AR2321" s="56">
        <v>0</v>
      </c>
      <c r="AS2321" s="56" t="s">
        <v>346</v>
      </c>
      <c r="BB2321" s="56" t="s">
        <v>339</v>
      </c>
      <c r="BC2321" s="56" t="s">
        <v>263</v>
      </c>
      <c r="BD2321" s="56" t="s">
        <v>349</v>
      </c>
      <c r="BE2321" s="56" t="s">
        <v>347</v>
      </c>
      <c r="BF2321" s="56" t="s">
        <v>334</v>
      </c>
      <c r="BG2321" s="56" t="s">
        <v>726</v>
      </c>
      <c r="BH2321" s="56">
        <v>0</v>
      </c>
      <c r="BI2321" s="56">
        <v>0</v>
      </c>
      <c r="BJ2321" s="56">
        <v>1</v>
      </c>
    </row>
    <row r="2322" spans="1:62" hidden="1" x14ac:dyDescent="0.3">
      <c r="A2322" s="56">
        <v>49229916</v>
      </c>
      <c r="B2322" s="86">
        <v>599848</v>
      </c>
      <c r="C2322" s="1">
        <v>42893</v>
      </c>
      <c r="D2322" s="56" t="s">
        <v>722</v>
      </c>
      <c r="E2322" s="56" t="s">
        <v>723</v>
      </c>
      <c r="F2322" s="56" t="s">
        <v>334</v>
      </c>
      <c r="G2322" s="56" t="s">
        <v>335</v>
      </c>
      <c r="H2322" s="56" t="s">
        <v>336</v>
      </c>
      <c r="I2322" s="56" t="s">
        <v>724</v>
      </c>
      <c r="K2322" s="56" t="s">
        <v>337</v>
      </c>
      <c r="L2322" s="56" t="s">
        <v>545</v>
      </c>
      <c r="M2322" s="56" t="s">
        <v>988</v>
      </c>
      <c r="N2322" s="56" t="s">
        <v>1043</v>
      </c>
      <c r="O2322" s="56" t="s">
        <v>943</v>
      </c>
      <c r="P2322" s="1" t="s">
        <v>110</v>
      </c>
      <c r="Q2322" s="56" t="s">
        <v>241</v>
      </c>
      <c r="R2322" s="56" t="s">
        <v>339</v>
      </c>
      <c r="S2322" s="56">
        <v>170642</v>
      </c>
      <c r="T2322" s="1" t="s">
        <v>446</v>
      </c>
      <c r="U2322" s="56">
        <v>41650</v>
      </c>
      <c r="V2322" s="56">
        <v>42916</v>
      </c>
      <c r="W2322" s="56">
        <v>41609</v>
      </c>
      <c r="X2322" s="56">
        <v>41593</v>
      </c>
      <c r="Y2322" s="56" t="s">
        <v>340</v>
      </c>
      <c r="Z2322" s="56" t="s">
        <v>341</v>
      </c>
      <c r="AA2322" s="56" t="s">
        <v>347</v>
      </c>
      <c r="AB2322" s="56" t="s">
        <v>343</v>
      </c>
      <c r="AC2322" s="56" t="s">
        <v>342</v>
      </c>
      <c r="AD2322" s="56" t="s">
        <v>347</v>
      </c>
      <c r="AE2322" s="56" t="s">
        <v>352</v>
      </c>
      <c r="AF2322" s="56" t="s">
        <v>224</v>
      </c>
      <c r="AG2322" s="56">
        <v>2013</v>
      </c>
      <c r="AH2322" s="56" t="s">
        <v>80</v>
      </c>
      <c r="AI2322" s="56" t="s">
        <v>339</v>
      </c>
      <c r="AJ2322" s="56">
        <v>58100</v>
      </c>
      <c r="AM2322" s="56">
        <v>41593</v>
      </c>
      <c r="AN2322" s="56" t="s">
        <v>548</v>
      </c>
      <c r="AO2322" s="1">
        <v>41592</v>
      </c>
      <c r="AP2322" s="56" t="s">
        <v>548</v>
      </c>
      <c r="AQ2322" s="56">
        <v>64146</v>
      </c>
      <c r="AR2322" s="56">
        <v>0</v>
      </c>
      <c r="AS2322" s="56" t="s">
        <v>346</v>
      </c>
      <c r="BB2322" s="56" t="s">
        <v>339</v>
      </c>
      <c r="BC2322" s="56" t="s">
        <v>263</v>
      </c>
      <c r="BD2322" s="56" t="s">
        <v>349</v>
      </c>
      <c r="BE2322" s="56" t="s">
        <v>347</v>
      </c>
      <c r="BF2322" s="56" t="s">
        <v>334</v>
      </c>
      <c r="BG2322" s="56" t="s">
        <v>726</v>
      </c>
      <c r="BH2322" s="56">
        <v>0</v>
      </c>
      <c r="BI2322" s="56">
        <v>0</v>
      </c>
      <c r="BJ2322" s="56">
        <v>0</v>
      </c>
    </row>
    <row r="2323" spans="1:62" hidden="1" x14ac:dyDescent="0.3">
      <c r="A2323" s="56">
        <v>49229918</v>
      </c>
      <c r="B2323" s="86">
        <v>599848</v>
      </c>
      <c r="C2323" s="1">
        <v>42893</v>
      </c>
      <c r="D2323" s="56" t="s">
        <v>722</v>
      </c>
      <c r="E2323" s="56" t="s">
        <v>723</v>
      </c>
      <c r="F2323" s="56" t="s">
        <v>334</v>
      </c>
      <c r="G2323" s="56" t="s">
        <v>335</v>
      </c>
      <c r="H2323" s="56" t="s">
        <v>336</v>
      </c>
      <c r="I2323" s="56" t="s">
        <v>724</v>
      </c>
      <c r="K2323" s="56" t="s">
        <v>337</v>
      </c>
      <c r="L2323" s="56" t="s">
        <v>545</v>
      </c>
      <c r="M2323" s="56" t="s">
        <v>988</v>
      </c>
      <c r="N2323" s="56" t="s">
        <v>1043</v>
      </c>
      <c r="O2323" s="56" t="s">
        <v>943</v>
      </c>
      <c r="P2323" s="1" t="s">
        <v>110</v>
      </c>
      <c r="Q2323" s="56" t="s">
        <v>241</v>
      </c>
      <c r="R2323" s="56" t="s">
        <v>339</v>
      </c>
      <c r="S2323" s="56">
        <v>170642</v>
      </c>
      <c r="T2323" s="1" t="s">
        <v>446</v>
      </c>
      <c r="U2323" s="56">
        <v>41650</v>
      </c>
      <c r="V2323" s="56">
        <v>42916</v>
      </c>
      <c r="W2323" s="56">
        <v>41609</v>
      </c>
      <c r="X2323" s="56">
        <v>41593</v>
      </c>
      <c r="Y2323" s="56" t="s">
        <v>340</v>
      </c>
      <c r="Z2323" s="56" t="s">
        <v>341</v>
      </c>
      <c r="AA2323" s="56" t="s">
        <v>347</v>
      </c>
      <c r="AB2323" s="56" t="s">
        <v>343</v>
      </c>
      <c r="AC2323" s="56" t="s">
        <v>342</v>
      </c>
      <c r="AD2323" s="56" t="s">
        <v>347</v>
      </c>
      <c r="AE2323" s="56" t="s">
        <v>352</v>
      </c>
      <c r="AF2323" s="56" t="s">
        <v>292</v>
      </c>
      <c r="AG2323" s="56">
        <v>2014</v>
      </c>
      <c r="AH2323" s="56" t="s">
        <v>80</v>
      </c>
      <c r="AI2323" s="56" t="s">
        <v>344</v>
      </c>
      <c r="AJ2323" s="56">
        <v>14361</v>
      </c>
      <c r="AM2323" s="56">
        <v>41593</v>
      </c>
      <c r="AN2323" s="56" t="s">
        <v>548</v>
      </c>
      <c r="AO2323" s="1">
        <v>41592</v>
      </c>
      <c r="AP2323" s="56" t="s">
        <v>548</v>
      </c>
      <c r="AQ2323" s="56">
        <v>64146</v>
      </c>
      <c r="AR2323" s="56">
        <v>0</v>
      </c>
      <c r="AS2323" s="56" t="s">
        <v>346</v>
      </c>
      <c r="BB2323" s="56" t="s">
        <v>339</v>
      </c>
      <c r="BC2323" s="56" t="s">
        <v>263</v>
      </c>
      <c r="BD2323" s="56" t="s">
        <v>349</v>
      </c>
      <c r="BE2323" s="56" t="s">
        <v>347</v>
      </c>
      <c r="BF2323" s="56" t="s">
        <v>334</v>
      </c>
      <c r="BG2323" s="56" t="s">
        <v>726</v>
      </c>
      <c r="BH2323" s="56">
        <v>0</v>
      </c>
      <c r="BI2323" s="56">
        <v>0</v>
      </c>
      <c r="BJ2323" s="56">
        <v>0</v>
      </c>
    </row>
    <row r="2324" spans="1:62" hidden="1" x14ac:dyDescent="0.3">
      <c r="A2324" s="56">
        <v>49229920</v>
      </c>
      <c r="B2324" s="86">
        <v>599848</v>
      </c>
      <c r="C2324" s="1">
        <v>42893</v>
      </c>
      <c r="D2324" s="56" t="s">
        <v>722</v>
      </c>
      <c r="E2324" s="56" t="s">
        <v>723</v>
      </c>
      <c r="F2324" s="56" t="s">
        <v>334</v>
      </c>
      <c r="G2324" s="56" t="s">
        <v>335</v>
      </c>
      <c r="H2324" s="56" t="s">
        <v>336</v>
      </c>
      <c r="I2324" s="56" t="s">
        <v>724</v>
      </c>
      <c r="K2324" s="56" t="s">
        <v>337</v>
      </c>
      <c r="L2324" s="56" t="s">
        <v>545</v>
      </c>
      <c r="M2324" s="56" t="s">
        <v>988</v>
      </c>
      <c r="N2324" s="56" t="s">
        <v>1043</v>
      </c>
      <c r="O2324" s="56" t="s">
        <v>943</v>
      </c>
      <c r="P2324" s="1" t="s">
        <v>110</v>
      </c>
      <c r="Q2324" s="56" t="s">
        <v>241</v>
      </c>
      <c r="R2324" s="56" t="s">
        <v>339</v>
      </c>
      <c r="S2324" s="56">
        <v>170642</v>
      </c>
      <c r="T2324" s="1" t="s">
        <v>446</v>
      </c>
      <c r="U2324" s="56">
        <v>41650</v>
      </c>
      <c r="V2324" s="56">
        <v>42916</v>
      </c>
      <c r="W2324" s="56">
        <v>41609</v>
      </c>
      <c r="X2324" s="56">
        <v>41593</v>
      </c>
      <c r="Y2324" s="56" t="s">
        <v>340</v>
      </c>
      <c r="Z2324" s="56" t="s">
        <v>341</v>
      </c>
      <c r="AA2324" s="56" t="s">
        <v>347</v>
      </c>
      <c r="AB2324" s="56" t="s">
        <v>343</v>
      </c>
      <c r="AC2324" s="56" t="s">
        <v>342</v>
      </c>
      <c r="AD2324" s="56" t="s">
        <v>347</v>
      </c>
      <c r="AE2324" s="56" t="s">
        <v>352</v>
      </c>
      <c r="AF2324" s="56" t="s">
        <v>292</v>
      </c>
      <c r="AG2324" s="56">
        <v>2015</v>
      </c>
      <c r="AH2324" s="56" t="s">
        <v>80</v>
      </c>
      <c r="AI2324" s="56" t="s">
        <v>344</v>
      </c>
      <c r="AJ2324" s="56">
        <v>22338</v>
      </c>
      <c r="AM2324" s="56">
        <v>41593</v>
      </c>
      <c r="AN2324" s="56" t="s">
        <v>548</v>
      </c>
      <c r="AO2324" s="1">
        <v>41592</v>
      </c>
      <c r="AP2324" s="56" t="s">
        <v>548</v>
      </c>
      <c r="AQ2324" s="56">
        <v>64146</v>
      </c>
      <c r="AR2324" s="56">
        <v>0</v>
      </c>
      <c r="AS2324" s="56" t="s">
        <v>346</v>
      </c>
      <c r="BB2324" s="56" t="s">
        <v>339</v>
      </c>
      <c r="BC2324" s="56" t="s">
        <v>263</v>
      </c>
      <c r="BD2324" s="56" t="s">
        <v>349</v>
      </c>
      <c r="BE2324" s="56" t="s">
        <v>347</v>
      </c>
      <c r="BF2324" s="56" t="s">
        <v>334</v>
      </c>
      <c r="BG2324" s="56" t="s">
        <v>726</v>
      </c>
      <c r="BH2324" s="56">
        <v>0</v>
      </c>
      <c r="BI2324" s="56">
        <v>0</v>
      </c>
      <c r="BJ2324" s="56">
        <v>0</v>
      </c>
    </row>
    <row r="2325" spans="1:62" hidden="1" x14ac:dyDescent="0.3">
      <c r="A2325" s="56">
        <v>49228952</v>
      </c>
      <c r="B2325" s="86">
        <v>599848</v>
      </c>
      <c r="C2325" s="1">
        <v>42893</v>
      </c>
      <c r="D2325" s="56" t="s">
        <v>722</v>
      </c>
      <c r="E2325" s="56" t="s">
        <v>723</v>
      </c>
      <c r="F2325" s="56" t="s">
        <v>334</v>
      </c>
      <c r="G2325" s="56" t="s">
        <v>335</v>
      </c>
      <c r="H2325" s="56" t="s">
        <v>336</v>
      </c>
      <c r="I2325" s="56" t="s">
        <v>724</v>
      </c>
      <c r="K2325" s="56" t="s">
        <v>337</v>
      </c>
      <c r="L2325" s="56" t="s">
        <v>545</v>
      </c>
      <c r="M2325" s="56" t="s">
        <v>988</v>
      </c>
      <c r="N2325" s="56" t="s">
        <v>1043</v>
      </c>
      <c r="O2325" s="56" t="s">
        <v>943</v>
      </c>
      <c r="P2325" s="1" t="s">
        <v>110</v>
      </c>
      <c r="Q2325" s="56" t="s">
        <v>241</v>
      </c>
      <c r="R2325" s="56" t="s">
        <v>339</v>
      </c>
      <c r="S2325" s="56">
        <v>170647</v>
      </c>
      <c r="T2325" s="1" t="s">
        <v>478</v>
      </c>
      <c r="U2325" s="56">
        <v>41650</v>
      </c>
      <c r="V2325" s="56">
        <v>42916</v>
      </c>
      <c r="W2325" s="56">
        <v>41519</v>
      </c>
      <c r="X2325" s="56">
        <v>42916</v>
      </c>
      <c r="Y2325" s="56" t="s">
        <v>340</v>
      </c>
      <c r="Z2325" s="56" t="s">
        <v>341</v>
      </c>
      <c r="AA2325" s="56" t="s">
        <v>342</v>
      </c>
      <c r="AB2325" s="56" t="s">
        <v>339</v>
      </c>
      <c r="AC2325" s="56" t="s">
        <v>342</v>
      </c>
      <c r="AD2325" s="56" t="s">
        <v>347</v>
      </c>
      <c r="AE2325" s="56" t="s">
        <v>334</v>
      </c>
      <c r="AF2325" s="56" t="s">
        <v>292</v>
      </c>
      <c r="AG2325" s="56">
        <v>2017</v>
      </c>
      <c r="AH2325" s="56" t="s">
        <v>80</v>
      </c>
      <c r="AI2325" s="56" t="s">
        <v>348</v>
      </c>
      <c r="AJ2325" s="56">
        <v>4053</v>
      </c>
      <c r="AM2325" s="56">
        <v>42858</v>
      </c>
      <c r="AN2325" s="56" t="s">
        <v>1047</v>
      </c>
      <c r="AO2325" s="1">
        <v>41592</v>
      </c>
      <c r="AP2325" s="56" t="s">
        <v>548</v>
      </c>
      <c r="AQ2325" s="56">
        <v>40</v>
      </c>
      <c r="AR2325" s="56">
        <v>0</v>
      </c>
      <c r="AS2325" s="56" t="s">
        <v>346</v>
      </c>
      <c r="BB2325" s="56" t="s">
        <v>339</v>
      </c>
      <c r="BC2325" s="56" t="s">
        <v>263</v>
      </c>
      <c r="BD2325" s="56" t="s">
        <v>349</v>
      </c>
      <c r="BE2325" s="56" t="s">
        <v>347</v>
      </c>
      <c r="BF2325" s="56" t="s">
        <v>334</v>
      </c>
      <c r="BG2325" s="56" t="s">
        <v>726</v>
      </c>
      <c r="BH2325" s="56">
        <v>0</v>
      </c>
      <c r="BI2325" s="56">
        <v>0</v>
      </c>
      <c r="BJ2325" s="56">
        <v>1</v>
      </c>
    </row>
    <row r="2326" spans="1:62" hidden="1" x14ac:dyDescent="0.3">
      <c r="A2326" s="56">
        <v>49229922</v>
      </c>
      <c r="B2326" s="86">
        <v>599848</v>
      </c>
      <c r="C2326" s="1">
        <v>42893</v>
      </c>
      <c r="D2326" s="56" t="s">
        <v>722</v>
      </c>
      <c r="E2326" s="56" t="s">
        <v>723</v>
      </c>
      <c r="F2326" s="56" t="s">
        <v>334</v>
      </c>
      <c r="G2326" s="56" t="s">
        <v>335</v>
      </c>
      <c r="H2326" s="56" t="s">
        <v>336</v>
      </c>
      <c r="I2326" s="56" t="s">
        <v>724</v>
      </c>
      <c r="K2326" s="56" t="s">
        <v>337</v>
      </c>
      <c r="L2326" s="56" t="s">
        <v>545</v>
      </c>
      <c r="M2326" s="56" t="s">
        <v>988</v>
      </c>
      <c r="N2326" s="56" t="s">
        <v>1043</v>
      </c>
      <c r="O2326" s="56" t="s">
        <v>943</v>
      </c>
      <c r="P2326" s="1" t="s">
        <v>110</v>
      </c>
      <c r="Q2326" s="56" t="s">
        <v>241</v>
      </c>
      <c r="R2326" s="56" t="s">
        <v>339</v>
      </c>
      <c r="S2326" s="56">
        <v>170642</v>
      </c>
      <c r="T2326" s="1" t="s">
        <v>446</v>
      </c>
      <c r="U2326" s="56">
        <v>41650</v>
      </c>
      <c r="V2326" s="56">
        <v>42916</v>
      </c>
      <c r="W2326" s="56">
        <v>41609</v>
      </c>
      <c r="X2326" s="56">
        <v>41593</v>
      </c>
      <c r="Y2326" s="56" t="s">
        <v>340</v>
      </c>
      <c r="Z2326" s="56" t="s">
        <v>341</v>
      </c>
      <c r="AA2326" s="56" t="s">
        <v>347</v>
      </c>
      <c r="AB2326" s="56" t="s">
        <v>343</v>
      </c>
      <c r="AC2326" s="56" t="s">
        <v>342</v>
      </c>
      <c r="AD2326" s="56" t="s">
        <v>347</v>
      </c>
      <c r="AE2326" s="56" t="s">
        <v>352</v>
      </c>
      <c r="AF2326" s="56" t="s">
        <v>292</v>
      </c>
      <c r="AG2326" s="56">
        <v>2016</v>
      </c>
      <c r="AH2326" s="56" t="s">
        <v>80</v>
      </c>
      <c r="AI2326" s="56" t="s">
        <v>344</v>
      </c>
      <c r="AJ2326" s="56">
        <v>31876</v>
      </c>
      <c r="AM2326" s="56">
        <v>41593</v>
      </c>
      <c r="AN2326" s="56" t="s">
        <v>548</v>
      </c>
      <c r="AO2326" s="1">
        <v>41592</v>
      </c>
      <c r="AP2326" s="56" t="s">
        <v>548</v>
      </c>
      <c r="AQ2326" s="56">
        <v>64146</v>
      </c>
      <c r="AR2326" s="56">
        <v>0</v>
      </c>
      <c r="AS2326" s="56" t="s">
        <v>346</v>
      </c>
      <c r="BB2326" s="56" t="s">
        <v>339</v>
      </c>
      <c r="BC2326" s="56" t="s">
        <v>263</v>
      </c>
      <c r="BD2326" s="56" t="s">
        <v>349</v>
      </c>
      <c r="BE2326" s="56" t="s">
        <v>347</v>
      </c>
      <c r="BF2326" s="56" t="s">
        <v>334</v>
      </c>
      <c r="BG2326" s="56" t="s">
        <v>726</v>
      </c>
      <c r="BH2326" s="56">
        <v>0</v>
      </c>
      <c r="BI2326" s="56">
        <v>0</v>
      </c>
      <c r="BJ2326" s="56">
        <v>0</v>
      </c>
    </row>
    <row r="2327" spans="1:62" hidden="1" x14ac:dyDescent="0.3">
      <c r="A2327" s="56">
        <v>49229924</v>
      </c>
      <c r="B2327" s="86">
        <v>599848</v>
      </c>
      <c r="C2327" s="1">
        <v>42893</v>
      </c>
      <c r="D2327" s="56" t="s">
        <v>722</v>
      </c>
      <c r="E2327" s="56" t="s">
        <v>723</v>
      </c>
      <c r="F2327" s="56" t="s">
        <v>334</v>
      </c>
      <c r="G2327" s="56" t="s">
        <v>335</v>
      </c>
      <c r="H2327" s="56" t="s">
        <v>336</v>
      </c>
      <c r="I2327" s="56" t="s">
        <v>724</v>
      </c>
      <c r="K2327" s="56" t="s">
        <v>337</v>
      </c>
      <c r="L2327" s="56" t="s">
        <v>545</v>
      </c>
      <c r="M2327" s="56" t="s">
        <v>988</v>
      </c>
      <c r="N2327" s="56" t="s">
        <v>1043</v>
      </c>
      <c r="O2327" s="56" t="s">
        <v>943</v>
      </c>
      <c r="P2327" s="1" t="s">
        <v>110</v>
      </c>
      <c r="Q2327" s="56" t="s">
        <v>241</v>
      </c>
      <c r="R2327" s="56" t="s">
        <v>339</v>
      </c>
      <c r="S2327" s="56">
        <v>170650</v>
      </c>
      <c r="T2327" s="1" t="s">
        <v>255</v>
      </c>
      <c r="U2327" s="56">
        <v>41650</v>
      </c>
      <c r="V2327" s="56">
        <v>42916</v>
      </c>
      <c r="W2327" s="56">
        <v>41609</v>
      </c>
      <c r="X2327" s="56">
        <v>42916</v>
      </c>
      <c r="Y2327" s="56" t="s">
        <v>340</v>
      </c>
      <c r="Z2327" s="56" t="s">
        <v>367</v>
      </c>
      <c r="AA2327" s="56" t="s">
        <v>342</v>
      </c>
      <c r="AB2327" s="56" t="s">
        <v>343</v>
      </c>
      <c r="AC2327" s="56" t="s">
        <v>342</v>
      </c>
      <c r="AD2327" s="56" t="s">
        <v>342</v>
      </c>
      <c r="AE2327" s="56" t="s">
        <v>334</v>
      </c>
      <c r="AF2327" s="56" t="s">
        <v>224</v>
      </c>
      <c r="AG2327" s="56">
        <v>2014</v>
      </c>
      <c r="AH2327" s="56" t="s">
        <v>80</v>
      </c>
      <c r="AI2327" s="56" t="s">
        <v>339</v>
      </c>
      <c r="AJ2327" s="56">
        <v>27058747</v>
      </c>
      <c r="AM2327" s="56">
        <v>42858</v>
      </c>
      <c r="AN2327" s="56" t="s">
        <v>1047</v>
      </c>
      <c r="AO2327" s="1">
        <v>41856</v>
      </c>
      <c r="AP2327" s="56" t="s">
        <v>548</v>
      </c>
      <c r="AQ2327" s="56">
        <v>269</v>
      </c>
      <c r="AR2327" s="56">
        <v>0</v>
      </c>
      <c r="AS2327" s="56" t="s">
        <v>346</v>
      </c>
      <c r="BB2327" s="56" t="s">
        <v>339</v>
      </c>
      <c r="BC2327" s="56" t="s">
        <v>263</v>
      </c>
      <c r="BD2327" s="56" t="s">
        <v>349</v>
      </c>
      <c r="BE2327" s="56" t="s">
        <v>347</v>
      </c>
      <c r="BF2327" s="56" t="s">
        <v>334</v>
      </c>
      <c r="BG2327" s="56" t="s">
        <v>726</v>
      </c>
      <c r="BH2327" s="56">
        <v>0</v>
      </c>
      <c r="BI2327" s="56">
        <v>0</v>
      </c>
      <c r="BJ2327" s="56">
        <v>1</v>
      </c>
    </row>
    <row r="2328" spans="1:62" hidden="1" x14ac:dyDescent="0.3">
      <c r="A2328" s="56">
        <v>49229926</v>
      </c>
      <c r="B2328" s="86">
        <v>599848</v>
      </c>
      <c r="C2328" s="1">
        <v>42893</v>
      </c>
      <c r="D2328" s="56" t="s">
        <v>722</v>
      </c>
      <c r="E2328" s="56" t="s">
        <v>723</v>
      </c>
      <c r="F2328" s="56" t="s">
        <v>334</v>
      </c>
      <c r="G2328" s="56" t="s">
        <v>335</v>
      </c>
      <c r="H2328" s="56" t="s">
        <v>336</v>
      </c>
      <c r="I2328" s="56" t="s">
        <v>724</v>
      </c>
      <c r="K2328" s="56" t="s">
        <v>337</v>
      </c>
      <c r="L2328" s="56" t="s">
        <v>545</v>
      </c>
      <c r="M2328" s="56" t="s">
        <v>988</v>
      </c>
      <c r="N2328" s="56" t="s">
        <v>1043</v>
      </c>
      <c r="O2328" s="56" t="s">
        <v>943</v>
      </c>
      <c r="P2328" s="1" t="s">
        <v>110</v>
      </c>
      <c r="Q2328" s="56" t="s">
        <v>241</v>
      </c>
      <c r="R2328" s="56" t="s">
        <v>339</v>
      </c>
      <c r="S2328" s="56">
        <v>170650</v>
      </c>
      <c r="T2328" s="1" t="s">
        <v>255</v>
      </c>
      <c r="U2328" s="56">
        <v>41650</v>
      </c>
      <c r="V2328" s="56">
        <v>42916</v>
      </c>
      <c r="W2328" s="56">
        <v>41609</v>
      </c>
      <c r="X2328" s="56">
        <v>42916</v>
      </c>
      <c r="Y2328" s="56" t="s">
        <v>340</v>
      </c>
      <c r="Z2328" s="56" t="s">
        <v>367</v>
      </c>
      <c r="AA2328" s="56" t="s">
        <v>342</v>
      </c>
      <c r="AB2328" s="56" t="s">
        <v>343</v>
      </c>
      <c r="AC2328" s="56" t="s">
        <v>342</v>
      </c>
      <c r="AD2328" s="56" t="s">
        <v>342</v>
      </c>
      <c r="AE2328" s="56" t="s">
        <v>334</v>
      </c>
      <c r="AF2328" s="56" t="s">
        <v>291</v>
      </c>
      <c r="AG2328" s="56">
        <v>2015</v>
      </c>
      <c r="AH2328" s="56" t="s">
        <v>80</v>
      </c>
      <c r="AI2328" s="56" t="s">
        <v>348</v>
      </c>
      <c r="AJ2328" s="56">
        <v>4244637</v>
      </c>
      <c r="AK2328" s="1">
        <v>42004</v>
      </c>
      <c r="AL2328" s="56" t="s">
        <v>737</v>
      </c>
      <c r="AM2328" s="56">
        <v>42858</v>
      </c>
      <c r="AN2328" s="56" t="s">
        <v>1047</v>
      </c>
      <c r="AO2328" s="1">
        <v>42044</v>
      </c>
      <c r="AP2328" s="56" t="s">
        <v>548</v>
      </c>
      <c r="AQ2328" s="56">
        <v>269</v>
      </c>
      <c r="AR2328" s="56">
        <v>0</v>
      </c>
      <c r="AS2328" s="56" t="s">
        <v>346</v>
      </c>
      <c r="BB2328" s="56" t="s">
        <v>339</v>
      </c>
      <c r="BC2328" s="56" t="s">
        <v>263</v>
      </c>
      <c r="BD2328" s="56" t="s">
        <v>349</v>
      </c>
      <c r="BE2328" s="56" t="s">
        <v>347</v>
      </c>
      <c r="BF2328" s="56" t="s">
        <v>334</v>
      </c>
      <c r="BG2328" s="56" t="s">
        <v>726</v>
      </c>
      <c r="BH2328" s="56">
        <v>0</v>
      </c>
      <c r="BI2328" s="56">
        <v>0</v>
      </c>
      <c r="BJ2328" s="56">
        <v>1</v>
      </c>
    </row>
    <row r="2329" spans="1:62" hidden="1" x14ac:dyDescent="0.3">
      <c r="A2329" s="56">
        <v>49229928</v>
      </c>
      <c r="B2329" s="86">
        <v>599848</v>
      </c>
      <c r="C2329" s="1">
        <v>42893</v>
      </c>
      <c r="D2329" s="56" t="s">
        <v>722</v>
      </c>
      <c r="E2329" s="56" t="s">
        <v>723</v>
      </c>
      <c r="F2329" s="56" t="s">
        <v>334</v>
      </c>
      <c r="G2329" s="56" t="s">
        <v>335</v>
      </c>
      <c r="H2329" s="56" t="s">
        <v>336</v>
      </c>
      <c r="I2329" s="56" t="s">
        <v>724</v>
      </c>
      <c r="K2329" s="56" t="s">
        <v>337</v>
      </c>
      <c r="L2329" s="56" t="s">
        <v>545</v>
      </c>
      <c r="M2329" s="56" t="s">
        <v>988</v>
      </c>
      <c r="N2329" s="56" t="s">
        <v>1043</v>
      </c>
      <c r="O2329" s="56" t="s">
        <v>943</v>
      </c>
      <c r="P2329" s="1" t="s">
        <v>110</v>
      </c>
      <c r="Q2329" s="56" t="s">
        <v>241</v>
      </c>
      <c r="R2329" s="56" t="s">
        <v>339</v>
      </c>
      <c r="S2329" s="56">
        <v>170650</v>
      </c>
      <c r="T2329" s="1" t="s">
        <v>255</v>
      </c>
      <c r="U2329" s="56">
        <v>41650</v>
      </c>
      <c r="V2329" s="56">
        <v>42916</v>
      </c>
      <c r="W2329" s="56">
        <v>41609</v>
      </c>
      <c r="X2329" s="56">
        <v>42916</v>
      </c>
      <c r="Y2329" s="56" t="s">
        <v>340</v>
      </c>
      <c r="Z2329" s="56" t="s">
        <v>367</v>
      </c>
      <c r="AA2329" s="56" t="s">
        <v>342</v>
      </c>
      <c r="AB2329" s="56" t="s">
        <v>343</v>
      </c>
      <c r="AC2329" s="56" t="s">
        <v>342</v>
      </c>
      <c r="AD2329" s="56" t="s">
        <v>342</v>
      </c>
      <c r="AE2329" s="56" t="s">
        <v>334</v>
      </c>
      <c r="AF2329" s="56" t="s">
        <v>291</v>
      </c>
      <c r="AG2329" s="56">
        <v>2016</v>
      </c>
      <c r="AH2329" s="56" t="s">
        <v>80</v>
      </c>
      <c r="AI2329" s="56" t="s">
        <v>348</v>
      </c>
      <c r="AJ2329" s="56">
        <v>4799465</v>
      </c>
      <c r="AK2329" s="1">
        <v>42369</v>
      </c>
      <c r="AL2329" s="56" t="s">
        <v>739</v>
      </c>
      <c r="AM2329" s="56">
        <v>42858</v>
      </c>
      <c r="AN2329" s="56" t="s">
        <v>1047</v>
      </c>
      <c r="AO2329" s="1">
        <v>42416</v>
      </c>
      <c r="AP2329" s="56" t="s">
        <v>548</v>
      </c>
      <c r="AQ2329" s="56">
        <v>269</v>
      </c>
      <c r="AR2329" s="56">
        <v>0</v>
      </c>
      <c r="AS2329" s="56" t="s">
        <v>346</v>
      </c>
      <c r="BB2329" s="56" t="s">
        <v>339</v>
      </c>
      <c r="BC2329" s="56" t="s">
        <v>263</v>
      </c>
      <c r="BD2329" s="56" t="s">
        <v>349</v>
      </c>
      <c r="BE2329" s="56" t="s">
        <v>347</v>
      </c>
      <c r="BF2329" s="56" t="s">
        <v>334</v>
      </c>
      <c r="BG2329" s="56" t="s">
        <v>726</v>
      </c>
      <c r="BH2329" s="56">
        <v>0</v>
      </c>
      <c r="BI2329" s="56">
        <v>0</v>
      </c>
      <c r="BJ2329" s="56">
        <v>1</v>
      </c>
    </row>
    <row r="2330" spans="1:62" hidden="1" x14ac:dyDescent="0.3">
      <c r="A2330" s="56">
        <v>49229930</v>
      </c>
      <c r="B2330" s="86">
        <v>599848</v>
      </c>
      <c r="C2330" s="1">
        <v>42893</v>
      </c>
      <c r="D2330" s="56" t="s">
        <v>722</v>
      </c>
      <c r="E2330" s="56" t="s">
        <v>723</v>
      </c>
      <c r="F2330" s="56" t="s">
        <v>334</v>
      </c>
      <c r="G2330" s="56" t="s">
        <v>335</v>
      </c>
      <c r="H2330" s="56" t="s">
        <v>336</v>
      </c>
      <c r="I2330" s="56" t="s">
        <v>724</v>
      </c>
      <c r="K2330" s="56" t="s">
        <v>337</v>
      </c>
      <c r="L2330" s="56" t="s">
        <v>545</v>
      </c>
      <c r="M2330" s="56" t="s">
        <v>988</v>
      </c>
      <c r="N2330" s="56" t="s">
        <v>1043</v>
      </c>
      <c r="O2330" s="56" t="s">
        <v>943</v>
      </c>
      <c r="P2330" s="1" t="s">
        <v>110</v>
      </c>
      <c r="Q2330" s="56" t="s">
        <v>241</v>
      </c>
      <c r="R2330" s="56" t="s">
        <v>339</v>
      </c>
      <c r="S2330" s="56">
        <v>170650</v>
      </c>
      <c r="T2330" s="1" t="s">
        <v>255</v>
      </c>
      <c r="U2330" s="56">
        <v>41650</v>
      </c>
      <c r="V2330" s="56">
        <v>42916</v>
      </c>
      <c r="W2330" s="56">
        <v>41609</v>
      </c>
      <c r="X2330" s="56">
        <v>42916</v>
      </c>
      <c r="Y2330" s="56" t="s">
        <v>340</v>
      </c>
      <c r="Z2330" s="56" t="s">
        <v>367</v>
      </c>
      <c r="AA2330" s="56" t="s">
        <v>342</v>
      </c>
      <c r="AB2330" s="56" t="s">
        <v>343</v>
      </c>
      <c r="AC2330" s="56" t="s">
        <v>342</v>
      </c>
      <c r="AD2330" s="56" t="s">
        <v>342</v>
      </c>
      <c r="AE2330" s="56" t="s">
        <v>334</v>
      </c>
      <c r="AF2330" s="56" t="s">
        <v>291</v>
      </c>
      <c r="AG2330" s="56">
        <v>2017</v>
      </c>
      <c r="AH2330" s="56" t="s">
        <v>80</v>
      </c>
      <c r="AI2330" s="56" t="s">
        <v>348</v>
      </c>
      <c r="AJ2330" s="56">
        <v>16943482</v>
      </c>
      <c r="AK2330" s="1">
        <v>42734</v>
      </c>
      <c r="AM2330" s="56">
        <v>42858</v>
      </c>
      <c r="AN2330" s="56" t="s">
        <v>1047</v>
      </c>
      <c r="AO2330" s="1">
        <v>42748</v>
      </c>
      <c r="AP2330" s="56" t="s">
        <v>638</v>
      </c>
      <c r="AQ2330" s="56">
        <v>269</v>
      </c>
      <c r="AR2330" s="56">
        <v>0</v>
      </c>
      <c r="AS2330" s="56" t="s">
        <v>346</v>
      </c>
      <c r="BB2330" s="56" t="s">
        <v>339</v>
      </c>
      <c r="BC2330" s="56" t="s">
        <v>263</v>
      </c>
      <c r="BD2330" s="56" t="s">
        <v>349</v>
      </c>
      <c r="BE2330" s="56" t="s">
        <v>347</v>
      </c>
      <c r="BF2330" s="56" t="s">
        <v>334</v>
      </c>
      <c r="BG2330" s="56" t="s">
        <v>726</v>
      </c>
      <c r="BH2330" s="56">
        <v>0</v>
      </c>
      <c r="BI2330" s="56">
        <v>0</v>
      </c>
      <c r="BJ2330" s="56">
        <v>1</v>
      </c>
    </row>
    <row r="2331" spans="1:62" hidden="1" x14ac:dyDescent="0.3">
      <c r="A2331" s="56">
        <v>49229932</v>
      </c>
      <c r="B2331" s="86">
        <v>599848</v>
      </c>
      <c r="C2331" s="1">
        <v>42893</v>
      </c>
      <c r="D2331" s="56" t="s">
        <v>722</v>
      </c>
      <c r="E2331" s="56" t="s">
        <v>723</v>
      </c>
      <c r="F2331" s="56" t="s">
        <v>334</v>
      </c>
      <c r="G2331" s="56" t="s">
        <v>335</v>
      </c>
      <c r="H2331" s="56" t="s">
        <v>336</v>
      </c>
      <c r="I2331" s="56" t="s">
        <v>724</v>
      </c>
      <c r="K2331" s="56" t="s">
        <v>337</v>
      </c>
      <c r="L2331" s="56" t="s">
        <v>545</v>
      </c>
      <c r="M2331" s="56" t="s">
        <v>988</v>
      </c>
      <c r="N2331" s="56" t="s">
        <v>1043</v>
      </c>
      <c r="O2331" s="56" t="s">
        <v>943</v>
      </c>
      <c r="P2331" s="1" t="s">
        <v>110</v>
      </c>
      <c r="Q2331" s="56" t="s">
        <v>241</v>
      </c>
      <c r="R2331" s="56" t="s">
        <v>339</v>
      </c>
      <c r="S2331" s="56">
        <v>170650</v>
      </c>
      <c r="T2331" s="1" t="s">
        <v>255</v>
      </c>
      <c r="U2331" s="56">
        <v>41650</v>
      </c>
      <c r="V2331" s="56">
        <v>42916</v>
      </c>
      <c r="W2331" s="56">
        <v>41609</v>
      </c>
      <c r="X2331" s="56">
        <v>42916</v>
      </c>
      <c r="Y2331" s="56" t="s">
        <v>340</v>
      </c>
      <c r="Z2331" s="56" t="s">
        <v>367</v>
      </c>
      <c r="AA2331" s="56" t="s">
        <v>342</v>
      </c>
      <c r="AB2331" s="56" t="s">
        <v>343</v>
      </c>
      <c r="AC2331" s="56" t="s">
        <v>342</v>
      </c>
      <c r="AD2331" s="56" t="s">
        <v>342</v>
      </c>
      <c r="AE2331" s="56" t="s">
        <v>334</v>
      </c>
      <c r="AF2331" s="56" t="s">
        <v>292</v>
      </c>
      <c r="AG2331" s="56">
        <v>2014</v>
      </c>
      <c r="AH2331" s="56" t="s">
        <v>80</v>
      </c>
      <c r="AI2331" s="56" t="s">
        <v>344</v>
      </c>
      <c r="AJ2331" s="56">
        <v>2817327</v>
      </c>
      <c r="AM2331" s="56">
        <v>42858</v>
      </c>
      <c r="AN2331" s="56" t="s">
        <v>1047</v>
      </c>
      <c r="AO2331" s="1">
        <v>41592</v>
      </c>
      <c r="AP2331" s="56" t="s">
        <v>548</v>
      </c>
      <c r="AQ2331" s="56">
        <v>269</v>
      </c>
      <c r="AR2331" s="56">
        <v>0</v>
      </c>
      <c r="AS2331" s="56" t="s">
        <v>346</v>
      </c>
      <c r="BB2331" s="56" t="s">
        <v>339</v>
      </c>
      <c r="BC2331" s="56" t="s">
        <v>263</v>
      </c>
      <c r="BD2331" s="56" t="s">
        <v>349</v>
      </c>
      <c r="BE2331" s="56" t="s">
        <v>347</v>
      </c>
      <c r="BF2331" s="56" t="s">
        <v>334</v>
      </c>
      <c r="BG2331" s="56" t="s">
        <v>726</v>
      </c>
      <c r="BH2331" s="56">
        <v>0</v>
      </c>
      <c r="BI2331" s="56">
        <v>0</v>
      </c>
      <c r="BJ2331" s="56">
        <v>1</v>
      </c>
    </row>
    <row r="2332" spans="1:62" hidden="1" x14ac:dyDescent="0.3">
      <c r="A2332" s="56">
        <v>49229934</v>
      </c>
      <c r="B2332" s="86">
        <v>599848</v>
      </c>
      <c r="C2332" s="1">
        <v>42893</v>
      </c>
      <c r="D2332" s="56" t="s">
        <v>722</v>
      </c>
      <c r="E2332" s="56" t="s">
        <v>723</v>
      </c>
      <c r="F2332" s="56" t="s">
        <v>334</v>
      </c>
      <c r="G2332" s="56" t="s">
        <v>335</v>
      </c>
      <c r="H2332" s="56" t="s">
        <v>336</v>
      </c>
      <c r="I2332" s="56" t="s">
        <v>724</v>
      </c>
      <c r="K2332" s="56" t="s">
        <v>337</v>
      </c>
      <c r="L2332" s="56" t="s">
        <v>545</v>
      </c>
      <c r="M2332" s="56" t="s">
        <v>988</v>
      </c>
      <c r="N2332" s="56" t="s">
        <v>1043</v>
      </c>
      <c r="O2332" s="56" t="s">
        <v>943</v>
      </c>
      <c r="P2332" s="1" t="s">
        <v>110</v>
      </c>
      <c r="Q2332" s="56" t="s">
        <v>241</v>
      </c>
      <c r="R2332" s="56" t="s">
        <v>339</v>
      </c>
      <c r="S2332" s="56">
        <v>170650</v>
      </c>
      <c r="T2332" s="1" t="s">
        <v>255</v>
      </c>
      <c r="U2332" s="56">
        <v>41650</v>
      </c>
      <c r="V2332" s="56">
        <v>42916</v>
      </c>
      <c r="W2332" s="56">
        <v>41609</v>
      </c>
      <c r="X2332" s="56">
        <v>42916</v>
      </c>
      <c r="Y2332" s="56" t="s">
        <v>340</v>
      </c>
      <c r="Z2332" s="56" t="s">
        <v>367</v>
      </c>
      <c r="AA2332" s="56" t="s">
        <v>342</v>
      </c>
      <c r="AB2332" s="56" t="s">
        <v>343</v>
      </c>
      <c r="AC2332" s="56" t="s">
        <v>342</v>
      </c>
      <c r="AD2332" s="56" t="s">
        <v>342</v>
      </c>
      <c r="AE2332" s="56" t="s">
        <v>334</v>
      </c>
      <c r="AF2332" s="56" t="s">
        <v>292</v>
      </c>
      <c r="AG2332" s="56">
        <v>2015</v>
      </c>
      <c r="AH2332" s="56" t="s">
        <v>80</v>
      </c>
      <c r="AI2332" s="56" t="s">
        <v>344</v>
      </c>
      <c r="AJ2332" s="56">
        <v>4214822</v>
      </c>
      <c r="AM2332" s="56">
        <v>42858</v>
      </c>
      <c r="AN2332" s="56" t="s">
        <v>1047</v>
      </c>
      <c r="AO2332" s="1">
        <v>41592</v>
      </c>
      <c r="AP2332" s="56" t="s">
        <v>548</v>
      </c>
      <c r="AQ2332" s="56">
        <v>269</v>
      </c>
      <c r="AR2332" s="56">
        <v>0</v>
      </c>
      <c r="AS2332" s="56" t="s">
        <v>346</v>
      </c>
      <c r="BB2332" s="56" t="s">
        <v>339</v>
      </c>
      <c r="BC2332" s="56" t="s">
        <v>263</v>
      </c>
      <c r="BD2332" s="56" t="s">
        <v>349</v>
      </c>
      <c r="BE2332" s="56" t="s">
        <v>347</v>
      </c>
      <c r="BF2332" s="56" t="s">
        <v>334</v>
      </c>
      <c r="BG2332" s="56" t="s">
        <v>726</v>
      </c>
      <c r="BH2332" s="56">
        <v>0</v>
      </c>
      <c r="BI2332" s="56">
        <v>0</v>
      </c>
      <c r="BJ2332" s="56">
        <v>1</v>
      </c>
    </row>
    <row r="2333" spans="1:62" hidden="1" x14ac:dyDescent="0.3">
      <c r="A2333" s="56">
        <v>49229936</v>
      </c>
      <c r="B2333" s="86">
        <v>599848</v>
      </c>
      <c r="C2333" s="1">
        <v>42893</v>
      </c>
      <c r="D2333" s="56" t="s">
        <v>722</v>
      </c>
      <c r="E2333" s="56" t="s">
        <v>723</v>
      </c>
      <c r="F2333" s="56" t="s">
        <v>334</v>
      </c>
      <c r="G2333" s="56" t="s">
        <v>335</v>
      </c>
      <c r="H2333" s="56" t="s">
        <v>336</v>
      </c>
      <c r="I2333" s="56" t="s">
        <v>724</v>
      </c>
      <c r="K2333" s="56" t="s">
        <v>337</v>
      </c>
      <c r="L2333" s="56" t="s">
        <v>545</v>
      </c>
      <c r="M2333" s="56" t="s">
        <v>988</v>
      </c>
      <c r="N2333" s="56" t="s">
        <v>1043</v>
      </c>
      <c r="O2333" s="56" t="s">
        <v>943</v>
      </c>
      <c r="P2333" s="1" t="s">
        <v>110</v>
      </c>
      <c r="Q2333" s="56" t="s">
        <v>241</v>
      </c>
      <c r="R2333" s="56" t="s">
        <v>339</v>
      </c>
      <c r="S2333" s="56">
        <v>170650</v>
      </c>
      <c r="T2333" s="1" t="s">
        <v>255</v>
      </c>
      <c r="U2333" s="56">
        <v>41650</v>
      </c>
      <c r="V2333" s="56">
        <v>42916</v>
      </c>
      <c r="W2333" s="56">
        <v>41609</v>
      </c>
      <c r="X2333" s="56">
        <v>42916</v>
      </c>
      <c r="Y2333" s="56" t="s">
        <v>340</v>
      </c>
      <c r="Z2333" s="56" t="s">
        <v>367</v>
      </c>
      <c r="AA2333" s="56" t="s">
        <v>342</v>
      </c>
      <c r="AB2333" s="56" t="s">
        <v>343</v>
      </c>
      <c r="AC2333" s="56" t="s">
        <v>342</v>
      </c>
      <c r="AD2333" s="56" t="s">
        <v>342</v>
      </c>
      <c r="AE2333" s="56" t="s">
        <v>334</v>
      </c>
      <c r="AF2333" s="56" t="s">
        <v>292</v>
      </c>
      <c r="AG2333" s="56">
        <v>2016</v>
      </c>
      <c r="AH2333" s="56" t="s">
        <v>80</v>
      </c>
      <c r="AI2333" s="56" t="s">
        <v>344</v>
      </c>
      <c r="AJ2333" s="56">
        <v>5304290</v>
      </c>
      <c r="AM2333" s="56">
        <v>42858</v>
      </c>
      <c r="AN2333" s="56" t="s">
        <v>1047</v>
      </c>
      <c r="AO2333" s="1">
        <v>41592</v>
      </c>
      <c r="AP2333" s="56" t="s">
        <v>548</v>
      </c>
      <c r="AQ2333" s="56">
        <v>269</v>
      </c>
      <c r="AR2333" s="56">
        <v>0</v>
      </c>
      <c r="AS2333" s="56" t="s">
        <v>346</v>
      </c>
      <c r="BB2333" s="56" t="s">
        <v>339</v>
      </c>
      <c r="BC2333" s="56" t="s">
        <v>263</v>
      </c>
      <c r="BD2333" s="56" t="s">
        <v>349</v>
      </c>
      <c r="BE2333" s="56" t="s">
        <v>347</v>
      </c>
      <c r="BF2333" s="56" t="s">
        <v>334</v>
      </c>
      <c r="BG2333" s="56" t="s">
        <v>726</v>
      </c>
      <c r="BH2333" s="56">
        <v>0</v>
      </c>
      <c r="BI2333" s="56">
        <v>0</v>
      </c>
      <c r="BJ2333" s="56">
        <v>1</v>
      </c>
    </row>
    <row r="2334" spans="1:62" hidden="1" x14ac:dyDescent="0.3">
      <c r="A2334" s="56">
        <v>49229806</v>
      </c>
      <c r="B2334" s="86">
        <v>599848</v>
      </c>
      <c r="C2334" s="1">
        <v>42893</v>
      </c>
      <c r="D2334" s="56" t="s">
        <v>722</v>
      </c>
      <c r="E2334" s="56" t="s">
        <v>723</v>
      </c>
      <c r="F2334" s="56" t="s">
        <v>334</v>
      </c>
      <c r="G2334" s="56" t="s">
        <v>335</v>
      </c>
      <c r="H2334" s="56" t="s">
        <v>336</v>
      </c>
      <c r="I2334" s="56" t="s">
        <v>724</v>
      </c>
      <c r="K2334" s="56" t="s">
        <v>337</v>
      </c>
      <c r="L2334" s="56" t="s">
        <v>545</v>
      </c>
      <c r="M2334" s="56" t="s">
        <v>988</v>
      </c>
      <c r="N2334" s="56" t="s">
        <v>1043</v>
      </c>
      <c r="O2334" s="56" t="s">
        <v>943</v>
      </c>
      <c r="P2334" s="1" t="s">
        <v>105</v>
      </c>
      <c r="S2334" s="56">
        <v>142023</v>
      </c>
      <c r="T2334" s="1" t="s">
        <v>753</v>
      </c>
      <c r="U2334" s="56">
        <v>41650</v>
      </c>
      <c r="V2334" s="56">
        <v>42916</v>
      </c>
      <c r="W2334" s="56">
        <v>41609</v>
      </c>
      <c r="X2334" s="56">
        <v>42916</v>
      </c>
      <c r="Y2334" s="56" t="s">
        <v>356</v>
      </c>
      <c r="AA2334" s="56" t="s">
        <v>347</v>
      </c>
      <c r="AB2334" s="56" t="s">
        <v>343</v>
      </c>
      <c r="AC2334" s="56" t="s">
        <v>342</v>
      </c>
      <c r="AD2334" s="56" t="s">
        <v>342</v>
      </c>
      <c r="AE2334" s="56" t="s">
        <v>334</v>
      </c>
      <c r="AF2334" s="56" t="s">
        <v>224</v>
      </c>
      <c r="AG2334" s="56">
        <v>2014</v>
      </c>
      <c r="AH2334" s="56" t="s">
        <v>80</v>
      </c>
      <c r="AI2334" s="56" t="s">
        <v>339</v>
      </c>
      <c r="AJ2334" s="56">
        <v>119</v>
      </c>
      <c r="AM2334" s="56">
        <v>42858</v>
      </c>
      <c r="AN2334" s="56" t="s">
        <v>1047</v>
      </c>
      <c r="AO2334" s="1">
        <v>41880</v>
      </c>
      <c r="AP2334" s="56" t="s">
        <v>548</v>
      </c>
      <c r="AQ2334" s="56">
        <v>67503</v>
      </c>
      <c r="AR2334" s="56">
        <v>0</v>
      </c>
      <c r="AS2334" s="56" t="s">
        <v>346</v>
      </c>
      <c r="BB2334" s="56" t="s">
        <v>339</v>
      </c>
      <c r="BC2334" s="56" t="s">
        <v>263</v>
      </c>
      <c r="BD2334" s="56" t="s">
        <v>349</v>
      </c>
      <c r="BE2334" s="56" t="s">
        <v>347</v>
      </c>
      <c r="BF2334" s="56" t="s">
        <v>334</v>
      </c>
      <c r="BG2334" s="56" t="s">
        <v>726</v>
      </c>
      <c r="BH2334" s="56">
        <v>0</v>
      </c>
      <c r="BI2334" s="56">
        <v>0</v>
      </c>
      <c r="BJ2334" s="56">
        <v>1</v>
      </c>
    </row>
    <row r="2335" spans="1:62" hidden="1" x14ac:dyDescent="0.3">
      <c r="A2335" s="56">
        <v>49229149</v>
      </c>
      <c r="B2335" s="86">
        <v>599848</v>
      </c>
      <c r="C2335" s="1">
        <v>42893</v>
      </c>
      <c r="D2335" s="56" t="s">
        <v>722</v>
      </c>
      <c r="E2335" s="56" t="s">
        <v>723</v>
      </c>
      <c r="F2335" s="56" t="s">
        <v>334</v>
      </c>
      <c r="G2335" s="56" t="s">
        <v>335</v>
      </c>
      <c r="H2335" s="56" t="s">
        <v>336</v>
      </c>
      <c r="I2335" s="56" t="s">
        <v>724</v>
      </c>
      <c r="K2335" s="56" t="s">
        <v>337</v>
      </c>
      <c r="L2335" s="56" t="s">
        <v>545</v>
      </c>
      <c r="M2335" s="56" t="s">
        <v>988</v>
      </c>
      <c r="N2335" s="56" t="s">
        <v>1043</v>
      </c>
      <c r="O2335" s="56" t="s">
        <v>943</v>
      </c>
      <c r="P2335" s="1" t="s">
        <v>110</v>
      </c>
      <c r="Q2335" s="56" t="s">
        <v>241</v>
      </c>
      <c r="R2335" s="56" t="s">
        <v>339</v>
      </c>
      <c r="S2335" s="56">
        <v>170644</v>
      </c>
      <c r="T2335" s="1" t="s">
        <v>261</v>
      </c>
      <c r="U2335" s="56">
        <v>41650</v>
      </c>
      <c r="V2335" s="56">
        <v>42916</v>
      </c>
      <c r="W2335" s="56">
        <v>41609</v>
      </c>
      <c r="X2335" s="56">
        <v>42916</v>
      </c>
      <c r="Y2335" s="56" t="s">
        <v>356</v>
      </c>
      <c r="Z2335" s="56" t="s">
        <v>367</v>
      </c>
      <c r="AA2335" s="56" t="s">
        <v>347</v>
      </c>
      <c r="AB2335" s="56" t="s">
        <v>343</v>
      </c>
      <c r="AC2335" s="56" t="s">
        <v>342</v>
      </c>
      <c r="AD2335" s="56" t="s">
        <v>347</v>
      </c>
      <c r="AE2335" s="56" t="s">
        <v>334</v>
      </c>
      <c r="AF2335" s="56" t="s">
        <v>292</v>
      </c>
      <c r="AG2335" s="56">
        <v>2015</v>
      </c>
      <c r="AH2335" s="56" t="s">
        <v>80</v>
      </c>
      <c r="AI2335" s="56" t="s">
        <v>344</v>
      </c>
      <c r="AJ2335" s="56">
        <v>1800000</v>
      </c>
      <c r="AM2335" s="56">
        <v>42849</v>
      </c>
      <c r="AN2335" s="56" t="s">
        <v>1047</v>
      </c>
      <c r="AO2335" s="1">
        <v>42076</v>
      </c>
      <c r="AP2335" s="56" t="s">
        <v>548</v>
      </c>
      <c r="AQ2335" s="56">
        <v>67521</v>
      </c>
      <c r="AR2335" s="56">
        <v>0</v>
      </c>
      <c r="AS2335" s="56" t="s">
        <v>346</v>
      </c>
      <c r="BB2335" s="56" t="s">
        <v>339</v>
      </c>
      <c r="BC2335" s="56" t="s">
        <v>263</v>
      </c>
      <c r="BD2335" s="56" t="s">
        <v>349</v>
      </c>
      <c r="BE2335" s="56" t="s">
        <v>347</v>
      </c>
      <c r="BF2335" s="56" t="s">
        <v>334</v>
      </c>
      <c r="BG2335" s="56" t="s">
        <v>726</v>
      </c>
      <c r="BH2335" s="56">
        <v>0</v>
      </c>
      <c r="BI2335" s="56">
        <v>0</v>
      </c>
      <c r="BJ2335" s="56">
        <v>1</v>
      </c>
    </row>
    <row r="2336" spans="1:62" hidden="1" x14ac:dyDescent="0.3">
      <c r="A2336" s="56">
        <v>49229018</v>
      </c>
      <c r="B2336" s="86">
        <v>599848</v>
      </c>
      <c r="C2336" s="1">
        <v>42893</v>
      </c>
      <c r="D2336" s="56" t="s">
        <v>722</v>
      </c>
      <c r="E2336" s="56" t="s">
        <v>723</v>
      </c>
      <c r="F2336" s="56" t="s">
        <v>334</v>
      </c>
      <c r="G2336" s="56" t="s">
        <v>335</v>
      </c>
      <c r="H2336" s="56" t="s">
        <v>336</v>
      </c>
      <c r="I2336" s="56" t="s">
        <v>724</v>
      </c>
      <c r="K2336" s="56" t="s">
        <v>337</v>
      </c>
      <c r="L2336" s="56" t="s">
        <v>545</v>
      </c>
      <c r="M2336" s="56" t="s">
        <v>988</v>
      </c>
      <c r="N2336" s="56" t="s">
        <v>1043</v>
      </c>
      <c r="O2336" s="56" t="s">
        <v>943</v>
      </c>
      <c r="P2336" s="1" t="s">
        <v>110</v>
      </c>
      <c r="Q2336" s="56" t="s">
        <v>241</v>
      </c>
      <c r="R2336" s="56" t="s">
        <v>339</v>
      </c>
      <c r="S2336" s="56">
        <v>170644</v>
      </c>
      <c r="T2336" s="1" t="s">
        <v>261</v>
      </c>
      <c r="U2336" s="56">
        <v>41650</v>
      </c>
      <c r="V2336" s="56">
        <v>42916</v>
      </c>
      <c r="W2336" s="56">
        <v>41609</v>
      </c>
      <c r="X2336" s="56">
        <v>42916</v>
      </c>
      <c r="Y2336" s="56" t="s">
        <v>356</v>
      </c>
      <c r="Z2336" s="56" t="s">
        <v>367</v>
      </c>
      <c r="AA2336" s="56" t="s">
        <v>347</v>
      </c>
      <c r="AB2336" s="56" t="s">
        <v>343</v>
      </c>
      <c r="AC2336" s="56" t="s">
        <v>342</v>
      </c>
      <c r="AD2336" s="56" t="s">
        <v>347</v>
      </c>
      <c r="AE2336" s="56" t="s">
        <v>334</v>
      </c>
      <c r="AF2336" s="56" t="s">
        <v>292</v>
      </c>
      <c r="AG2336" s="56">
        <v>2015</v>
      </c>
      <c r="AH2336" s="56" t="s">
        <v>80</v>
      </c>
      <c r="AI2336" s="56" t="s">
        <v>348</v>
      </c>
      <c r="AJ2336" s="56">
        <v>0</v>
      </c>
      <c r="AM2336" s="56">
        <v>42849</v>
      </c>
      <c r="AN2336" s="56" t="s">
        <v>1047</v>
      </c>
      <c r="AO2336" s="1">
        <v>42076</v>
      </c>
      <c r="AP2336" s="56" t="s">
        <v>548</v>
      </c>
      <c r="AQ2336" s="56">
        <v>67521</v>
      </c>
      <c r="AR2336" s="56">
        <v>0</v>
      </c>
      <c r="AS2336" s="56" t="s">
        <v>346</v>
      </c>
      <c r="BB2336" s="56" t="s">
        <v>339</v>
      </c>
      <c r="BC2336" s="56" t="s">
        <v>263</v>
      </c>
      <c r="BD2336" s="56" t="s">
        <v>349</v>
      </c>
      <c r="BE2336" s="56" t="s">
        <v>347</v>
      </c>
      <c r="BF2336" s="56" t="s">
        <v>334</v>
      </c>
      <c r="BG2336" s="56" t="s">
        <v>726</v>
      </c>
      <c r="BH2336" s="56">
        <v>0</v>
      </c>
      <c r="BI2336" s="56">
        <v>0</v>
      </c>
      <c r="BJ2336" s="56">
        <v>1</v>
      </c>
    </row>
    <row r="2337" spans="1:62" hidden="1" x14ac:dyDescent="0.3">
      <c r="A2337" s="56">
        <v>49228977</v>
      </c>
      <c r="B2337" s="86">
        <v>599848</v>
      </c>
      <c r="C2337" s="1">
        <v>42893</v>
      </c>
      <c r="D2337" s="56" t="s">
        <v>722</v>
      </c>
      <c r="E2337" s="56" t="s">
        <v>723</v>
      </c>
      <c r="F2337" s="56" t="s">
        <v>334</v>
      </c>
      <c r="G2337" s="56" t="s">
        <v>335</v>
      </c>
      <c r="H2337" s="56" t="s">
        <v>336</v>
      </c>
      <c r="I2337" s="56" t="s">
        <v>724</v>
      </c>
      <c r="K2337" s="56" t="s">
        <v>337</v>
      </c>
      <c r="L2337" s="56" t="s">
        <v>545</v>
      </c>
      <c r="M2337" s="56" t="s">
        <v>988</v>
      </c>
      <c r="N2337" s="56" t="s">
        <v>1043</v>
      </c>
      <c r="O2337" s="56" t="s">
        <v>943</v>
      </c>
      <c r="P2337" s="1" t="s">
        <v>105</v>
      </c>
      <c r="S2337" s="56">
        <v>142023</v>
      </c>
      <c r="T2337" s="1" t="s">
        <v>753</v>
      </c>
      <c r="U2337" s="56">
        <v>41650</v>
      </c>
      <c r="V2337" s="56">
        <v>42916</v>
      </c>
      <c r="W2337" s="56">
        <v>41609</v>
      </c>
      <c r="X2337" s="56">
        <v>42916</v>
      </c>
      <c r="Y2337" s="56" t="s">
        <v>356</v>
      </c>
      <c r="AA2337" s="56" t="s">
        <v>347</v>
      </c>
      <c r="AB2337" s="56" t="s">
        <v>343</v>
      </c>
      <c r="AC2337" s="56" t="s">
        <v>342</v>
      </c>
      <c r="AD2337" s="56" t="s">
        <v>342</v>
      </c>
      <c r="AE2337" s="56" t="s">
        <v>334</v>
      </c>
      <c r="AF2337" s="56" t="s">
        <v>292</v>
      </c>
      <c r="AG2337" s="56">
        <v>2014</v>
      </c>
      <c r="AH2337" s="56" t="s">
        <v>80</v>
      </c>
      <c r="AI2337" s="56" t="s">
        <v>344</v>
      </c>
      <c r="AJ2337" s="56">
        <v>123</v>
      </c>
      <c r="AM2337" s="56">
        <v>42858</v>
      </c>
      <c r="AN2337" s="56" t="s">
        <v>1047</v>
      </c>
      <c r="AO2337" s="1">
        <v>41593</v>
      </c>
      <c r="AP2337" s="56" t="s">
        <v>548</v>
      </c>
      <c r="AQ2337" s="56">
        <v>67503</v>
      </c>
      <c r="AR2337" s="56">
        <v>0</v>
      </c>
      <c r="AS2337" s="56" t="s">
        <v>346</v>
      </c>
      <c r="BB2337" s="56" t="s">
        <v>339</v>
      </c>
      <c r="BC2337" s="56" t="s">
        <v>263</v>
      </c>
      <c r="BD2337" s="56" t="s">
        <v>349</v>
      </c>
      <c r="BE2337" s="56" t="s">
        <v>347</v>
      </c>
      <c r="BF2337" s="56" t="s">
        <v>334</v>
      </c>
      <c r="BG2337" s="56" t="s">
        <v>726</v>
      </c>
      <c r="BH2337" s="56">
        <v>0</v>
      </c>
      <c r="BI2337" s="56">
        <v>0</v>
      </c>
      <c r="BJ2337" s="56">
        <v>1</v>
      </c>
    </row>
    <row r="2338" spans="1:62" hidden="1" x14ac:dyDescent="0.3">
      <c r="A2338" s="56">
        <v>49229938</v>
      </c>
      <c r="B2338" s="86">
        <v>599848</v>
      </c>
      <c r="C2338" s="1">
        <v>42893</v>
      </c>
      <c r="D2338" s="56" t="s">
        <v>722</v>
      </c>
      <c r="E2338" s="56" t="s">
        <v>723</v>
      </c>
      <c r="F2338" s="56" t="s">
        <v>334</v>
      </c>
      <c r="G2338" s="56" t="s">
        <v>335</v>
      </c>
      <c r="H2338" s="56" t="s">
        <v>336</v>
      </c>
      <c r="I2338" s="56" t="s">
        <v>724</v>
      </c>
      <c r="K2338" s="56" t="s">
        <v>337</v>
      </c>
      <c r="L2338" s="56" t="s">
        <v>545</v>
      </c>
      <c r="M2338" s="56" t="s">
        <v>988</v>
      </c>
      <c r="N2338" s="56" t="s">
        <v>1043</v>
      </c>
      <c r="O2338" s="56" t="s">
        <v>943</v>
      </c>
      <c r="P2338" s="1" t="s">
        <v>110</v>
      </c>
      <c r="Q2338" s="56" t="s">
        <v>241</v>
      </c>
      <c r="R2338" s="56" t="s">
        <v>339</v>
      </c>
      <c r="S2338" s="56">
        <v>170650</v>
      </c>
      <c r="T2338" s="1" t="s">
        <v>255</v>
      </c>
      <c r="U2338" s="56">
        <v>41650</v>
      </c>
      <c r="V2338" s="56">
        <v>42916</v>
      </c>
      <c r="W2338" s="56">
        <v>41609</v>
      </c>
      <c r="X2338" s="56">
        <v>42916</v>
      </c>
      <c r="Y2338" s="56" t="s">
        <v>340</v>
      </c>
      <c r="Z2338" s="56" t="s">
        <v>367</v>
      </c>
      <c r="AA2338" s="56" t="s">
        <v>342</v>
      </c>
      <c r="AB2338" s="56" t="s">
        <v>343</v>
      </c>
      <c r="AC2338" s="56" t="s">
        <v>342</v>
      </c>
      <c r="AD2338" s="56" t="s">
        <v>342</v>
      </c>
      <c r="AE2338" s="56" t="s">
        <v>334</v>
      </c>
      <c r="AF2338" s="56" t="s">
        <v>292</v>
      </c>
      <c r="AG2338" s="56">
        <v>2017</v>
      </c>
      <c r="AH2338" s="56" t="s">
        <v>80</v>
      </c>
      <c r="AI2338" s="56" t="s">
        <v>344</v>
      </c>
      <c r="AJ2338" s="56">
        <v>0</v>
      </c>
      <c r="AM2338" s="56">
        <v>42858</v>
      </c>
      <c r="AN2338" s="56" t="s">
        <v>1047</v>
      </c>
      <c r="AO2338" s="1">
        <v>42870</v>
      </c>
      <c r="AP2338" s="56" t="s">
        <v>1047</v>
      </c>
      <c r="AQ2338" s="56">
        <v>269</v>
      </c>
      <c r="AR2338" s="56">
        <v>0</v>
      </c>
      <c r="AS2338" s="56" t="s">
        <v>346</v>
      </c>
      <c r="BB2338" s="56" t="s">
        <v>339</v>
      </c>
      <c r="BC2338" s="56" t="s">
        <v>263</v>
      </c>
      <c r="BD2338" s="56" t="s">
        <v>349</v>
      </c>
      <c r="BE2338" s="56" t="s">
        <v>347</v>
      </c>
      <c r="BF2338" s="56" t="s">
        <v>334</v>
      </c>
      <c r="BG2338" s="56" t="s">
        <v>726</v>
      </c>
      <c r="BH2338" s="56">
        <v>0</v>
      </c>
      <c r="BI2338" s="56">
        <v>0</v>
      </c>
      <c r="BJ2338" s="56">
        <v>1</v>
      </c>
    </row>
    <row r="2339" spans="1:62" hidden="1" x14ac:dyDescent="0.3">
      <c r="A2339" s="56">
        <v>49229940</v>
      </c>
      <c r="B2339" s="86">
        <v>599848</v>
      </c>
      <c r="C2339" s="1">
        <v>42893</v>
      </c>
      <c r="D2339" s="56" t="s">
        <v>722</v>
      </c>
      <c r="E2339" s="56" t="s">
        <v>723</v>
      </c>
      <c r="F2339" s="56" t="s">
        <v>334</v>
      </c>
      <c r="G2339" s="56" t="s">
        <v>335</v>
      </c>
      <c r="H2339" s="56" t="s">
        <v>336</v>
      </c>
      <c r="I2339" s="56" t="s">
        <v>724</v>
      </c>
      <c r="K2339" s="56" t="s">
        <v>337</v>
      </c>
      <c r="L2339" s="56" t="s">
        <v>545</v>
      </c>
      <c r="M2339" s="56" t="s">
        <v>988</v>
      </c>
      <c r="N2339" s="56" t="s">
        <v>1043</v>
      </c>
      <c r="O2339" s="56" t="s">
        <v>943</v>
      </c>
      <c r="P2339" s="1" t="s">
        <v>110</v>
      </c>
      <c r="Q2339" s="56" t="s">
        <v>241</v>
      </c>
      <c r="R2339" s="56" t="s">
        <v>339</v>
      </c>
      <c r="S2339" s="56">
        <v>170648</v>
      </c>
      <c r="T2339" s="1" t="s">
        <v>374</v>
      </c>
      <c r="U2339" s="56">
        <v>41650</v>
      </c>
      <c r="V2339" s="56">
        <v>42916</v>
      </c>
      <c r="W2339" s="56">
        <v>41609</v>
      </c>
      <c r="X2339" s="56">
        <v>42916</v>
      </c>
      <c r="Y2339" s="56" t="s">
        <v>340</v>
      </c>
      <c r="Z2339" s="56" t="s">
        <v>367</v>
      </c>
      <c r="AA2339" s="56" t="s">
        <v>342</v>
      </c>
      <c r="AB2339" s="56" t="s">
        <v>343</v>
      </c>
      <c r="AC2339" s="56" t="s">
        <v>342</v>
      </c>
      <c r="AD2339" s="56" t="s">
        <v>347</v>
      </c>
      <c r="AE2339" s="56" t="s">
        <v>334</v>
      </c>
      <c r="AF2339" s="56" t="s">
        <v>291</v>
      </c>
      <c r="AG2339" s="56">
        <v>2014</v>
      </c>
      <c r="AH2339" s="56" t="s">
        <v>80</v>
      </c>
      <c r="AI2339" s="56" t="s">
        <v>344</v>
      </c>
      <c r="AJ2339" s="56">
        <v>3209485</v>
      </c>
      <c r="AK2339" s="1">
        <v>41820</v>
      </c>
      <c r="AM2339" s="56">
        <v>42858</v>
      </c>
      <c r="AN2339" s="56" t="s">
        <v>1047</v>
      </c>
      <c r="AO2339" s="1">
        <v>41858</v>
      </c>
      <c r="AP2339" s="56" t="s">
        <v>548</v>
      </c>
      <c r="AQ2339" s="56">
        <v>266</v>
      </c>
      <c r="AR2339" s="56">
        <v>0</v>
      </c>
      <c r="AS2339" s="56" t="s">
        <v>346</v>
      </c>
      <c r="BB2339" s="56" t="s">
        <v>339</v>
      </c>
      <c r="BC2339" s="56" t="s">
        <v>263</v>
      </c>
      <c r="BD2339" s="56" t="s">
        <v>349</v>
      </c>
      <c r="BE2339" s="56" t="s">
        <v>347</v>
      </c>
      <c r="BF2339" s="56" t="s">
        <v>334</v>
      </c>
      <c r="BG2339" s="56" t="s">
        <v>726</v>
      </c>
      <c r="BH2339" s="56">
        <v>0</v>
      </c>
      <c r="BI2339" s="56">
        <v>0</v>
      </c>
      <c r="BJ2339" s="56">
        <v>1</v>
      </c>
    </row>
    <row r="2340" spans="1:62" hidden="1" x14ac:dyDescent="0.3">
      <c r="A2340" s="56">
        <v>49229000</v>
      </c>
      <c r="B2340" s="86">
        <v>599848</v>
      </c>
      <c r="C2340" s="1">
        <v>42893</v>
      </c>
      <c r="D2340" s="56" t="s">
        <v>722</v>
      </c>
      <c r="E2340" s="56" t="s">
        <v>723</v>
      </c>
      <c r="F2340" s="56" t="s">
        <v>334</v>
      </c>
      <c r="G2340" s="56" t="s">
        <v>335</v>
      </c>
      <c r="H2340" s="56" t="s">
        <v>336</v>
      </c>
      <c r="I2340" s="56" t="s">
        <v>724</v>
      </c>
      <c r="K2340" s="56" t="s">
        <v>337</v>
      </c>
      <c r="L2340" s="56" t="s">
        <v>545</v>
      </c>
      <c r="M2340" s="56" t="s">
        <v>988</v>
      </c>
      <c r="N2340" s="56" t="s">
        <v>1043</v>
      </c>
      <c r="O2340" s="56" t="s">
        <v>943</v>
      </c>
      <c r="P2340" s="1" t="s">
        <v>110</v>
      </c>
      <c r="Q2340" s="56" t="s">
        <v>241</v>
      </c>
      <c r="R2340" s="56" t="s">
        <v>339</v>
      </c>
      <c r="S2340" s="56">
        <v>170647</v>
      </c>
      <c r="T2340" s="1" t="s">
        <v>478</v>
      </c>
      <c r="U2340" s="56">
        <v>41650</v>
      </c>
      <c r="V2340" s="56">
        <v>42916</v>
      </c>
      <c r="W2340" s="56">
        <v>41519</v>
      </c>
      <c r="X2340" s="56">
        <v>42916</v>
      </c>
      <c r="Y2340" s="56" t="s">
        <v>340</v>
      </c>
      <c r="Z2340" s="56" t="s">
        <v>341</v>
      </c>
      <c r="AA2340" s="56" t="s">
        <v>342</v>
      </c>
      <c r="AB2340" s="56" t="s">
        <v>339</v>
      </c>
      <c r="AC2340" s="56" t="s">
        <v>342</v>
      </c>
      <c r="AD2340" s="56" t="s">
        <v>347</v>
      </c>
      <c r="AE2340" s="56" t="s">
        <v>334</v>
      </c>
      <c r="AF2340" s="56" t="s">
        <v>292</v>
      </c>
      <c r="AG2340" s="56">
        <v>2016</v>
      </c>
      <c r="AH2340" s="56" t="s">
        <v>80</v>
      </c>
      <c r="AI2340" s="56" t="s">
        <v>344</v>
      </c>
      <c r="AJ2340" s="56">
        <v>3707</v>
      </c>
      <c r="AM2340" s="56">
        <v>42858</v>
      </c>
      <c r="AN2340" s="56" t="s">
        <v>1047</v>
      </c>
      <c r="AO2340" s="1">
        <v>41592</v>
      </c>
      <c r="AP2340" s="56" t="s">
        <v>548</v>
      </c>
      <c r="AQ2340" s="56">
        <v>40</v>
      </c>
      <c r="AR2340" s="56">
        <v>0</v>
      </c>
      <c r="AS2340" s="56" t="s">
        <v>346</v>
      </c>
      <c r="BB2340" s="56" t="s">
        <v>339</v>
      </c>
      <c r="BC2340" s="56" t="s">
        <v>263</v>
      </c>
      <c r="BD2340" s="56" t="s">
        <v>349</v>
      </c>
      <c r="BE2340" s="56" t="s">
        <v>347</v>
      </c>
      <c r="BF2340" s="56" t="s">
        <v>334</v>
      </c>
      <c r="BG2340" s="56" t="s">
        <v>726</v>
      </c>
      <c r="BH2340" s="56">
        <v>0</v>
      </c>
      <c r="BI2340" s="56">
        <v>0</v>
      </c>
      <c r="BJ2340" s="56">
        <v>1</v>
      </c>
    </row>
    <row r="2341" spans="1:62" hidden="1" x14ac:dyDescent="0.3">
      <c r="A2341" s="56">
        <v>49229942</v>
      </c>
      <c r="B2341" s="86">
        <v>599848</v>
      </c>
      <c r="C2341" s="1">
        <v>42893</v>
      </c>
      <c r="D2341" s="56" t="s">
        <v>722</v>
      </c>
      <c r="E2341" s="56" t="s">
        <v>723</v>
      </c>
      <c r="F2341" s="56" t="s">
        <v>334</v>
      </c>
      <c r="G2341" s="56" t="s">
        <v>335</v>
      </c>
      <c r="H2341" s="56" t="s">
        <v>336</v>
      </c>
      <c r="I2341" s="56" t="s">
        <v>724</v>
      </c>
      <c r="K2341" s="56" t="s">
        <v>337</v>
      </c>
      <c r="L2341" s="56" t="s">
        <v>545</v>
      </c>
      <c r="M2341" s="56" t="s">
        <v>988</v>
      </c>
      <c r="N2341" s="56" t="s">
        <v>1043</v>
      </c>
      <c r="O2341" s="56" t="s">
        <v>943</v>
      </c>
      <c r="P2341" s="1" t="s">
        <v>110</v>
      </c>
      <c r="Q2341" s="56" t="s">
        <v>241</v>
      </c>
      <c r="R2341" s="56" t="s">
        <v>339</v>
      </c>
      <c r="S2341" s="56">
        <v>170648</v>
      </c>
      <c r="T2341" s="1" t="s">
        <v>374</v>
      </c>
      <c r="U2341" s="56">
        <v>41650</v>
      </c>
      <c r="V2341" s="56">
        <v>42916</v>
      </c>
      <c r="W2341" s="56">
        <v>41609</v>
      </c>
      <c r="X2341" s="56">
        <v>42916</v>
      </c>
      <c r="Y2341" s="56" t="s">
        <v>340</v>
      </c>
      <c r="Z2341" s="56" t="s">
        <v>367</v>
      </c>
      <c r="AA2341" s="56" t="s">
        <v>342</v>
      </c>
      <c r="AB2341" s="56" t="s">
        <v>343</v>
      </c>
      <c r="AC2341" s="56" t="s">
        <v>342</v>
      </c>
      <c r="AD2341" s="56" t="s">
        <v>347</v>
      </c>
      <c r="AE2341" s="56" t="s">
        <v>334</v>
      </c>
      <c r="AF2341" s="56" t="s">
        <v>291</v>
      </c>
      <c r="AG2341" s="56">
        <v>2015</v>
      </c>
      <c r="AH2341" s="56" t="s">
        <v>80</v>
      </c>
      <c r="AI2341" s="56" t="s">
        <v>344</v>
      </c>
      <c r="AJ2341" s="56">
        <v>0</v>
      </c>
      <c r="AK2341" s="1">
        <v>42185</v>
      </c>
      <c r="AL2341" s="56" t="s">
        <v>744</v>
      </c>
      <c r="AM2341" s="56">
        <v>42858</v>
      </c>
      <c r="AN2341" s="56" t="s">
        <v>1047</v>
      </c>
      <c r="AO2341" s="1">
        <v>42227</v>
      </c>
      <c r="AP2341" s="56" t="s">
        <v>548</v>
      </c>
      <c r="AQ2341" s="56">
        <v>266</v>
      </c>
      <c r="AR2341" s="56">
        <v>0</v>
      </c>
      <c r="AS2341" s="56" t="s">
        <v>346</v>
      </c>
      <c r="BB2341" s="56" t="s">
        <v>339</v>
      </c>
      <c r="BC2341" s="56" t="s">
        <v>263</v>
      </c>
      <c r="BD2341" s="56" t="s">
        <v>349</v>
      </c>
      <c r="BE2341" s="56" t="s">
        <v>347</v>
      </c>
      <c r="BF2341" s="56" t="s">
        <v>334</v>
      </c>
      <c r="BG2341" s="56" t="s">
        <v>726</v>
      </c>
      <c r="BH2341" s="56">
        <v>0</v>
      </c>
      <c r="BI2341" s="56">
        <v>0</v>
      </c>
      <c r="BJ2341" s="56">
        <v>1</v>
      </c>
    </row>
    <row r="2342" spans="1:62" hidden="1" x14ac:dyDescent="0.3">
      <c r="A2342" s="56">
        <v>49229944</v>
      </c>
      <c r="B2342" s="86">
        <v>599848</v>
      </c>
      <c r="C2342" s="1">
        <v>42893</v>
      </c>
      <c r="D2342" s="56" t="s">
        <v>722</v>
      </c>
      <c r="E2342" s="56" t="s">
        <v>723</v>
      </c>
      <c r="F2342" s="56" t="s">
        <v>334</v>
      </c>
      <c r="G2342" s="56" t="s">
        <v>335</v>
      </c>
      <c r="H2342" s="56" t="s">
        <v>336</v>
      </c>
      <c r="I2342" s="56" t="s">
        <v>724</v>
      </c>
      <c r="K2342" s="56" t="s">
        <v>337</v>
      </c>
      <c r="L2342" s="56" t="s">
        <v>545</v>
      </c>
      <c r="M2342" s="56" t="s">
        <v>988</v>
      </c>
      <c r="N2342" s="56" t="s">
        <v>1043</v>
      </c>
      <c r="O2342" s="56" t="s">
        <v>943</v>
      </c>
      <c r="P2342" s="1" t="s">
        <v>110</v>
      </c>
      <c r="Q2342" s="56" t="s">
        <v>241</v>
      </c>
      <c r="R2342" s="56" t="s">
        <v>339</v>
      </c>
      <c r="S2342" s="56">
        <v>170648</v>
      </c>
      <c r="T2342" s="1" t="s">
        <v>374</v>
      </c>
      <c r="U2342" s="56">
        <v>41650</v>
      </c>
      <c r="V2342" s="56">
        <v>42916</v>
      </c>
      <c r="W2342" s="56">
        <v>41609</v>
      </c>
      <c r="X2342" s="56">
        <v>42916</v>
      </c>
      <c r="Y2342" s="56" t="s">
        <v>340</v>
      </c>
      <c r="Z2342" s="56" t="s">
        <v>367</v>
      </c>
      <c r="AA2342" s="56" t="s">
        <v>342</v>
      </c>
      <c r="AB2342" s="56" t="s">
        <v>343</v>
      </c>
      <c r="AC2342" s="56" t="s">
        <v>342</v>
      </c>
      <c r="AD2342" s="56" t="s">
        <v>347</v>
      </c>
      <c r="AE2342" s="56" t="s">
        <v>334</v>
      </c>
      <c r="AF2342" s="56" t="s">
        <v>291</v>
      </c>
      <c r="AG2342" s="56">
        <v>2016</v>
      </c>
      <c r="AH2342" s="56" t="s">
        <v>80</v>
      </c>
      <c r="AI2342" s="56" t="s">
        <v>344</v>
      </c>
      <c r="AJ2342" s="56">
        <v>-7182322</v>
      </c>
      <c r="AK2342" s="1">
        <v>42551</v>
      </c>
      <c r="AL2342" s="56" t="s">
        <v>742</v>
      </c>
      <c r="AM2342" s="56">
        <v>42858</v>
      </c>
      <c r="AN2342" s="56" t="s">
        <v>1047</v>
      </c>
      <c r="AO2342" s="1">
        <v>42571</v>
      </c>
      <c r="AP2342" s="56" t="s">
        <v>638</v>
      </c>
      <c r="AQ2342" s="56">
        <v>266</v>
      </c>
      <c r="AR2342" s="56">
        <v>0</v>
      </c>
      <c r="AS2342" s="56" t="s">
        <v>346</v>
      </c>
      <c r="BB2342" s="56" t="s">
        <v>339</v>
      </c>
      <c r="BC2342" s="56" t="s">
        <v>263</v>
      </c>
      <c r="BD2342" s="56" t="s">
        <v>349</v>
      </c>
      <c r="BE2342" s="56" t="s">
        <v>347</v>
      </c>
      <c r="BF2342" s="56" t="s">
        <v>334</v>
      </c>
      <c r="BG2342" s="56" t="s">
        <v>726</v>
      </c>
      <c r="BH2342" s="56">
        <v>0</v>
      </c>
      <c r="BI2342" s="56">
        <v>0</v>
      </c>
      <c r="BJ2342" s="56">
        <v>1</v>
      </c>
    </row>
    <row r="2343" spans="1:62" hidden="1" x14ac:dyDescent="0.3">
      <c r="A2343" s="56">
        <v>49229113</v>
      </c>
      <c r="B2343" s="86">
        <v>599848</v>
      </c>
      <c r="C2343" s="1">
        <v>42893</v>
      </c>
      <c r="D2343" s="56" t="s">
        <v>722</v>
      </c>
      <c r="E2343" s="56" t="s">
        <v>723</v>
      </c>
      <c r="F2343" s="56" t="s">
        <v>334</v>
      </c>
      <c r="G2343" s="56" t="s">
        <v>335</v>
      </c>
      <c r="H2343" s="56" t="s">
        <v>336</v>
      </c>
      <c r="I2343" s="56" t="s">
        <v>724</v>
      </c>
      <c r="K2343" s="56" t="s">
        <v>337</v>
      </c>
      <c r="L2343" s="56" t="s">
        <v>545</v>
      </c>
      <c r="M2343" s="56" t="s">
        <v>988</v>
      </c>
      <c r="N2343" s="56" t="s">
        <v>1043</v>
      </c>
      <c r="O2343" s="56" t="s">
        <v>943</v>
      </c>
      <c r="P2343" s="1" t="s">
        <v>110</v>
      </c>
      <c r="Q2343" s="56" t="s">
        <v>241</v>
      </c>
      <c r="R2343" s="56" t="s">
        <v>339</v>
      </c>
      <c r="S2343" s="56">
        <v>170644</v>
      </c>
      <c r="T2343" s="1" t="s">
        <v>261</v>
      </c>
      <c r="U2343" s="56">
        <v>41650</v>
      </c>
      <c r="V2343" s="56">
        <v>42916</v>
      </c>
      <c r="W2343" s="56">
        <v>41609</v>
      </c>
      <c r="X2343" s="56">
        <v>42916</v>
      </c>
      <c r="Y2343" s="56" t="s">
        <v>356</v>
      </c>
      <c r="Z2343" s="56" t="s">
        <v>367</v>
      </c>
      <c r="AA2343" s="56" t="s">
        <v>347</v>
      </c>
      <c r="AB2343" s="56" t="s">
        <v>343</v>
      </c>
      <c r="AC2343" s="56" t="s">
        <v>342</v>
      </c>
      <c r="AD2343" s="56" t="s">
        <v>347</v>
      </c>
      <c r="AE2343" s="56" t="s">
        <v>334</v>
      </c>
      <c r="AF2343" s="56" t="s">
        <v>292</v>
      </c>
      <c r="AG2343" s="56">
        <v>2014</v>
      </c>
      <c r="AH2343" s="56" t="s">
        <v>80</v>
      </c>
      <c r="AI2343" s="56" t="s">
        <v>344</v>
      </c>
      <c r="AJ2343" s="56">
        <v>0</v>
      </c>
      <c r="AM2343" s="56">
        <v>42849</v>
      </c>
      <c r="AN2343" s="56" t="s">
        <v>1047</v>
      </c>
      <c r="AO2343" s="1">
        <v>42076</v>
      </c>
      <c r="AP2343" s="56" t="s">
        <v>548</v>
      </c>
      <c r="AQ2343" s="56">
        <v>67521</v>
      </c>
      <c r="AR2343" s="56">
        <v>0</v>
      </c>
      <c r="AS2343" s="56" t="s">
        <v>346</v>
      </c>
      <c r="BB2343" s="56" t="s">
        <v>339</v>
      </c>
      <c r="BC2343" s="56" t="s">
        <v>263</v>
      </c>
      <c r="BD2343" s="56" t="s">
        <v>349</v>
      </c>
      <c r="BE2343" s="56" t="s">
        <v>347</v>
      </c>
      <c r="BF2343" s="56" t="s">
        <v>334</v>
      </c>
      <c r="BG2343" s="56" t="s">
        <v>726</v>
      </c>
      <c r="BH2343" s="56">
        <v>0</v>
      </c>
      <c r="BI2343" s="56">
        <v>0</v>
      </c>
      <c r="BJ2343" s="56">
        <v>1</v>
      </c>
    </row>
    <row r="2344" spans="1:62" hidden="1" x14ac:dyDescent="0.3">
      <c r="A2344" s="56">
        <v>49229063</v>
      </c>
      <c r="B2344" s="86">
        <v>599848</v>
      </c>
      <c r="C2344" s="1">
        <v>42893</v>
      </c>
      <c r="D2344" s="56" t="s">
        <v>722</v>
      </c>
      <c r="E2344" s="56" t="s">
        <v>723</v>
      </c>
      <c r="F2344" s="56" t="s">
        <v>334</v>
      </c>
      <c r="G2344" s="56" t="s">
        <v>335</v>
      </c>
      <c r="H2344" s="56" t="s">
        <v>336</v>
      </c>
      <c r="I2344" s="56" t="s">
        <v>724</v>
      </c>
      <c r="K2344" s="56" t="s">
        <v>337</v>
      </c>
      <c r="L2344" s="56" t="s">
        <v>545</v>
      </c>
      <c r="M2344" s="56" t="s">
        <v>988</v>
      </c>
      <c r="N2344" s="56" t="s">
        <v>1043</v>
      </c>
      <c r="O2344" s="56" t="s">
        <v>943</v>
      </c>
      <c r="P2344" s="1" t="s">
        <v>110</v>
      </c>
      <c r="Q2344" s="56" t="s">
        <v>241</v>
      </c>
      <c r="R2344" s="56" t="s">
        <v>339</v>
      </c>
      <c r="S2344" s="56">
        <v>170641</v>
      </c>
      <c r="T2344" s="1" t="s">
        <v>111</v>
      </c>
      <c r="U2344" s="56">
        <v>41650</v>
      </c>
      <c r="V2344" s="56">
        <v>42916</v>
      </c>
      <c r="W2344" s="56">
        <v>41609</v>
      </c>
      <c r="X2344" s="56">
        <v>42916</v>
      </c>
      <c r="Y2344" s="56" t="s">
        <v>340</v>
      </c>
      <c r="Z2344" s="56" t="s">
        <v>341</v>
      </c>
      <c r="AA2344" s="56" t="s">
        <v>342</v>
      </c>
      <c r="AB2344" s="56" t="s">
        <v>343</v>
      </c>
      <c r="AC2344" s="56" t="s">
        <v>342</v>
      </c>
      <c r="AD2344" s="56" t="s">
        <v>342</v>
      </c>
      <c r="AE2344" s="56" t="s">
        <v>334</v>
      </c>
      <c r="AF2344" s="56" t="s">
        <v>291</v>
      </c>
      <c r="AG2344" s="56">
        <v>2017</v>
      </c>
      <c r="AH2344" s="56" t="s">
        <v>80</v>
      </c>
      <c r="AI2344" s="56" t="s">
        <v>348</v>
      </c>
      <c r="AJ2344" s="56">
        <v>0</v>
      </c>
      <c r="AK2344" s="1">
        <v>42734</v>
      </c>
      <c r="AM2344" s="56">
        <v>42849</v>
      </c>
      <c r="AN2344" s="56" t="s">
        <v>1047</v>
      </c>
      <c r="AO2344" s="1">
        <v>42748</v>
      </c>
      <c r="AP2344" s="56" t="s">
        <v>638</v>
      </c>
      <c r="AQ2344" s="56">
        <v>257</v>
      </c>
      <c r="AR2344" s="56">
        <v>0</v>
      </c>
      <c r="AS2344" s="56" t="s">
        <v>346</v>
      </c>
      <c r="BB2344" s="56" t="s">
        <v>339</v>
      </c>
      <c r="BC2344" s="56" t="s">
        <v>263</v>
      </c>
      <c r="BD2344" s="56" t="s">
        <v>349</v>
      </c>
      <c r="BE2344" s="56" t="s">
        <v>347</v>
      </c>
      <c r="BF2344" s="56" t="s">
        <v>334</v>
      </c>
      <c r="BG2344" s="56" t="s">
        <v>726</v>
      </c>
      <c r="BH2344" s="56">
        <v>0</v>
      </c>
      <c r="BI2344" s="56">
        <v>0</v>
      </c>
      <c r="BJ2344" s="56">
        <v>1</v>
      </c>
    </row>
    <row r="2345" spans="1:62" hidden="1" x14ac:dyDescent="0.3">
      <c r="A2345" s="56">
        <v>49229946</v>
      </c>
      <c r="B2345" s="86">
        <v>599848</v>
      </c>
      <c r="C2345" s="1">
        <v>42893</v>
      </c>
      <c r="D2345" s="56" t="s">
        <v>722</v>
      </c>
      <c r="E2345" s="56" t="s">
        <v>723</v>
      </c>
      <c r="F2345" s="56" t="s">
        <v>334</v>
      </c>
      <c r="G2345" s="56" t="s">
        <v>335</v>
      </c>
      <c r="H2345" s="56" t="s">
        <v>336</v>
      </c>
      <c r="I2345" s="56" t="s">
        <v>724</v>
      </c>
      <c r="K2345" s="56" t="s">
        <v>337</v>
      </c>
      <c r="L2345" s="56" t="s">
        <v>545</v>
      </c>
      <c r="M2345" s="56" t="s">
        <v>988</v>
      </c>
      <c r="N2345" s="56" t="s">
        <v>1043</v>
      </c>
      <c r="O2345" s="56" t="s">
        <v>943</v>
      </c>
      <c r="P2345" s="1" t="s">
        <v>110</v>
      </c>
      <c r="Q2345" s="56" t="s">
        <v>241</v>
      </c>
      <c r="R2345" s="56" t="s">
        <v>339</v>
      </c>
      <c r="S2345" s="56">
        <v>170648</v>
      </c>
      <c r="T2345" s="1" t="s">
        <v>374</v>
      </c>
      <c r="U2345" s="56">
        <v>41650</v>
      </c>
      <c r="V2345" s="56">
        <v>42916</v>
      </c>
      <c r="W2345" s="56">
        <v>41609</v>
      </c>
      <c r="X2345" s="56">
        <v>42916</v>
      </c>
      <c r="Y2345" s="56" t="s">
        <v>340</v>
      </c>
      <c r="Z2345" s="56" t="s">
        <v>367</v>
      </c>
      <c r="AA2345" s="56" t="s">
        <v>342</v>
      </c>
      <c r="AB2345" s="56" t="s">
        <v>343</v>
      </c>
      <c r="AC2345" s="56" t="s">
        <v>342</v>
      </c>
      <c r="AD2345" s="56" t="s">
        <v>347</v>
      </c>
      <c r="AE2345" s="56" t="s">
        <v>334</v>
      </c>
      <c r="AF2345" s="56" t="s">
        <v>292</v>
      </c>
      <c r="AG2345" s="56">
        <v>2014</v>
      </c>
      <c r="AH2345" s="56" t="s">
        <v>80</v>
      </c>
      <c r="AI2345" s="56" t="s">
        <v>348</v>
      </c>
      <c r="AJ2345" s="56">
        <v>0</v>
      </c>
      <c r="AM2345" s="56">
        <v>42858</v>
      </c>
      <c r="AN2345" s="56" t="s">
        <v>1047</v>
      </c>
      <c r="AO2345" s="1">
        <v>41592</v>
      </c>
      <c r="AP2345" s="56" t="s">
        <v>548</v>
      </c>
      <c r="AQ2345" s="56">
        <v>266</v>
      </c>
      <c r="AR2345" s="56">
        <v>0</v>
      </c>
      <c r="AS2345" s="56" t="s">
        <v>346</v>
      </c>
      <c r="BB2345" s="56" t="s">
        <v>339</v>
      </c>
      <c r="BC2345" s="56" t="s">
        <v>263</v>
      </c>
      <c r="BD2345" s="56" t="s">
        <v>349</v>
      </c>
      <c r="BE2345" s="56" t="s">
        <v>347</v>
      </c>
      <c r="BF2345" s="56" t="s">
        <v>334</v>
      </c>
      <c r="BG2345" s="56" t="s">
        <v>726</v>
      </c>
      <c r="BH2345" s="56">
        <v>0</v>
      </c>
      <c r="BI2345" s="56">
        <v>0</v>
      </c>
      <c r="BJ2345" s="56">
        <v>1</v>
      </c>
    </row>
    <row r="2346" spans="1:62" hidden="1" x14ac:dyDescent="0.3">
      <c r="A2346" s="56">
        <v>49229948</v>
      </c>
      <c r="B2346" s="86">
        <v>599848</v>
      </c>
      <c r="C2346" s="1">
        <v>42893</v>
      </c>
      <c r="D2346" s="56" t="s">
        <v>722</v>
      </c>
      <c r="E2346" s="56" t="s">
        <v>723</v>
      </c>
      <c r="F2346" s="56" t="s">
        <v>334</v>
      </c>
      <c r="G2346" s="56" t="s">
        <v>335</v>
      </c>
      <c r="H2346" s="56" t="s">
        <v>336</v>
      </c>
      <c r="I2346" s="56" t="s">
        <v>724</v>
      </c>
      <c r="K2346" s="56" t="s">
        <v>337</v>
      </c>
      <c r="L2346" s="56" t="s">
        <v>545</v>
      </c>
      <c r="M2346" s="56" t="s">
        <v>988</v>
      </c>
      <c r="N2346" s="56" t="s">
        <v>1043</v>
      </c>
      <c r="O2346" s="56" t="s">
        <v>943</v>
      </c>
      <c r="P2346" s="1" t="s">
        <v>110</v>
      </c>
      <c r="Q2346" s="56" t="s">
        <v>241</v>
      </c>
      <c r="R2346" s="56" t="s">
        <v>339</v>
      </c>
      <c r="S2346" s="56">
        <v>170648</v>
      </c>
      <c r="T2346" s="1" t="s">
        <v>374</v>
      </c>
      <c r="U2346" s="56">
        <v>41650</v>
      </c>
      <c r="V2346" s="56">
        <v>42916</v>
      </c>
      <c r="W2346" s="56">
        <v>41609</v>
      </c>
      <c r="X2346" s="56">
        <v>42916</v>
      </c>
      <c r="Y2346" s="56" t="s">
        <v>340</v>
      </c>
      <c r="Z2346" s="56" t="s">
        <v>367</v>
      </c>
      <c r="AA2346" s="56" t="s">
        <v>342</v>
      </c>
      <c r="AB2346" s="56" t="s">
        <v>343</v>
      </c>
      <c r="AC2346" s="56" t="s">
        <v>342</v>
      </c>
      <c r="AD2346" s="56" t="s">
        <v>347</v>
      </c>
      <c r="AE2346" s="56" t="s">
        <v>334</v>
      </c>
      <c r="AF2346" s="56" t="s">
        <v>292</v>
      </c>
      <c r="AG2346" s="56">
        <v>2015</v>
      </c>
      <c r="AH2346" s="56" t="s">
        <v>80</v>
      </c>
      <c r="AI2346" s="56" t="s">
        <v>348</v>
      </c>
      <c r="AJ2346" s="56">
        <v>3085517</v>
      </c>
      <c r="AM2346" s="56">
        <v>42858</v>
      </c>
      <c r="AN2346" s="56" t="s">
        <v>1047</v>
      </c>
      <c r="AO2346" s="1">
        <v>41592</v>
      </c>
      <c r="AP2346" s="56" t="s">
        <v>548</v>
      </c>
      <c r="AQ2346" s="56">
        <v>266</v>
      </c>
      <c r="AR2346" s="56">
        <v>0</v>
      </c>
      <c r="AS2346" s="56" t="s">
        <v>346</v>
      </c>
      <c r="BB2346" s="56" t="s">
        <v>339</v>
      </c>
      <c r="BC2346" s="56" t="s">
        <v>263</v>
      </c>
      <c r="BD2346" s="56" t="s">
        <v>349</v>
      </c>
      <c r="BE2346" s="56" t="s">
        <v>347</v>
      </c>
      <c r="BF2346" s="56" t="s">
        <v>334</v>
      </c>
      <c r="BG2346" s="56" t="s">
        <v>726</v>
      </c>
      <c r="BH2346" s="56">
        <v>0</v>
      </c>
      <c r="BI2346" s="56">
        <v>0</v>
      </c>
      <c r="BJ2346" s="56">
        <v>1</v>
      </c>
    </row>
    <row r="2347" spans="1:62" hidden="1" x14ac:dyDescent="0.3">
      <c r="A2347" s="56">
        <v>49229078</v>
      </c>
      <c r="B2347" s="86">
        <v>599848</v>
      </c>
      <c r="C2347" s="1">
        <v>42893</v>
      </c>
      <c r="D2347" s="56" t="s">
        <v>722</v>
      </c>
      <c r="E2347" s="56" t="s">
        <v>723</v>
      </c>
      <c r="F2347" s="56" t="s">
        <v>334</v>
      </c>
      <c r="G2347" s="56" t="s">
        <v>335</v>
      </c>
      <c r="H2347" s="56" t="s">
        <v>336</v>
      </c>
      <c r="I2347" s="56" t="s">
        <v>724</v>
      </c>
      <c r="K2347" s="56" t="s">
        <v>337</v>
      </c>
      <c r="L2347" s="56" t="s">
        <v>545</v>
      </c>
      <c r="M2347" s="56" t="s">
        <v>988</v>
      </c>
      <c r="N2347" s="56" t="s">
        <v>1043</v>
      </c>
      <c r="O2347" s="56" t="s">
        <v>943</v>
      </c>
      <c r="P2347" s="1" t="s">
        <v>110</v>
      </c>
      <c r="Q2347" s="56" t="s">
        <v>241</v>
      </c>
      <c r="R2347" s="56" t="s">
        <v>339</v>
      </c>
      <c r="S2347" s="56">
        <v>170644</v>
      </c>
      <c r="T2347" s="1" t="s">
        <v>261</v>
      </c>
      <c r="U2347" s="56">
        <v>41650</v>
      </c>
      <c r="V2347" s="56">
        <v>42916</v>
      </c>
      <c r="W2347" s="56">
        <v>41609</v>
      </c>
      <c r="X2347" s="56">
        <v>42916</v>
      </c>
      <c r="Y2347" s="56" t="s">
        <v>356</v>
      </c>
      <c r="Z2347" s="56" t="s">
        <v>367</v>
      </c>
      <c r="AA2347" s="56" t="s">
        <v>347</v>
      </c>
      <c r="AB2347" s="56" t="s">
        <v>343</v>
      </c>
      <c r="AC2347" s="56" t="s">
        <v>342</v>
      </c>
      <c r="AD2347" s="56" t="s">
        <v>347</v>
      </c>
      <c r="AE2347" s="56" t="s">
        <v>334</v>
      </c>
      <c r="AF2347" s="56" t="s">
        <v>291</v>
      </c>
      <c r="AG2347" s="56">
        <v>2017</v>
      </c>
      <c r="AH2347" s="56" t="s">
        <v>80</v>
      </c>
      <c r="AI2347" s="56" t="s">
        <v>348</v>
      </c>
      <c r="AJ2347" s="56">
        <v>5710291</v>
      </c>
      <c r="AK2347" s="1">
        <v>42734</v>
      </c>
      <c r="AL2347" s="56" t="s">
        <v>746</v>
      </c>
      <c r="AM2347" s="56">
        <v>42849</v>
      </c>
      <c r="AN2347" s="56" t="s">
        <v>1047</v>
      </c>
      <c r="AO2347" s="1">
        <v>42748</v>
      </c>
      <c r="AP2347" s="56" t="s">
        <v>638</v>
      </c>
      <c r="AQ2347" s="56">
        <v>67521</v>
      </c>
      <c r="AR2347" s="56">
        <v>0</v>
      </c>
      <c r="AS2347" s="56" t="s">
        <v>346</v>
      </c>
      <c r="BB2347" s="56" t="s">
        <v>339</v>
      </c>
      <c r="BC2347" s="56" t="s">
        <v>263</v>
      </c>
      <c r="BD2347" s="56" t="s">
        <v>349</v>
      </c>
      <c r="BE2347" s="56" t="s">
        <v>347</v>
      </c>
      <c r="BF2347" s="56" t="s">
        <v>334</v>
      </c>
      <c r="BG2347" s="56" t="s">
        <v>726</v>
      </c>
      <c r="BH2347" s="56">
        <v>0</v>
      </c>
      <c r="BI2347" s="56">
        <v>0</v>
      </c>
      <c r="BJ2347" s="56">
        <v>1</v>
      </c>
    </row>
    <row r="2348" spans="1:62" hidden="1" x14ac:dyDescent="0.3">
      <c r="A2348" s="56">
        <v>49229950</v>
      </c>
      <c r="B2348" s="86">
        <v>599848</v>
      </c>
      <c r="C2348" s="1">
        <v>42893</v>
      </c>
      <c r="D2348" s="56" t="s">
        <v>722</v>
      </c>
      <c r="E2348" s="56" t="s">
        <v>723</v>
      </c>
      <c r="F2348" s="56" t="s">
        <v>334</v>
      </c>
      <c r="G2348" s="56" t="s">
        <v>335</v>
      </c>
      <c r="H2348" s="56" t="s">
        <v>336</v>
      </c>
      <c r="I2348" s="56" t="s">
        <v>724</v>
      </c>
      <c r="K2348" s="56" t="s">
        <v>337</v>
      </c>
      <c r="L2348" s="56" t="s">
        <v>545</v>
      </c>
      <c r="M2348" s="56" t="s">
        <v>988</v>
      </c>
      <c r="N2348" s="56" t="s">
        <v>1043</v>
      </c>
      <c r="O2348" s="56" t="s">
        <v>943</v>
      </c>
      <c r="P2348" s="1" t="s">
        <v>110</v>
      </c>
      <c r="Q2348" s="56" t="s">
        <v>241</v>
      </c>
      <c r="R2348" s="56" t="s">
        <v>339</v>
      </c>
      <c r="S2348" s="56">
        <v>170648</v>
      </c>
      <c r="T2348" s="1" t="s">
        <v>374</v>
      </c>
      <c r="U2348" s="56">
        <v>41650</v>
      </c>
      <c r="V2348" s="56">
        <v>42916</v>
      </c>
      <c r="W2348" s="56">
        <v>41609</v>
      </c>
      <c r="X2348" s="56">
        <v>42916</v>
      </c>
      <c r="Y2348" s="56" t="s">
        <v>340</v>
      </c>
      <c r="Z2348" s="56" t="s">
        <v>367</v>
      </c>
      <c r="AA2348" s="56" t="s">
        <v>342</v>
      </c>
      <c r="AB2348" s="56" t="s">
        <v>343</v>
      </c>
      <c r="AC2348" s="56" t="s">
        <v>342</v>
      </c>
      <c r="AD2348" s="56" t="s">
        <v>347</v>
      </c>
      <c r="AE2348" s="56" t="s">
        <v>334</v>
      </c>
      <c r="AF2348" s="56" t="s">
        <v>292</v>
      </c>
      <c r="AG2348" s="56">
        <v>2016</v>
      </c>
      <c r="AH2348" s="56" t="s">
        <v>80</v>
      </c>
      <c r="AI2348" s="56" t="s">
        <v>348</v>
      </c>
      <c r="AJ2348" s="56">
        <v>3601529</v>
      </c>
      <c r="AM2348" s="56">
        <v>42858</v>
      </c>
      <c r="AN2348" s="56" t="s">
        <v>1047</v>
      </c>
      <c r="AO2348" s="1">
        <v>41592</v>
      </c>
      <c r="AP2348" s="56" t="s">
        <v>548</v>
      </c>
      <c r="AQ2348" s="56">
        <v>266</v>
      </c>
      <c r="AR2348" s="56">
        <v>0</v>
      </c>
      <c r="AS2348" s="56" t="s">
        <v>346</v>
      </c>
      <c r="BB2348" s="56" t="s">
        <v>339</v>
      </c>
      <c r="BC2348" s="56" t="s">
        <v>263</v>
      </c>
      <c r="BD2348" s="56" t="s">
        <v>349</v>
      </c>
      <c r="BE2348" s="56" t="s">
        <v>347</v>
      </c>
      <c r="BF2348" s="56" t="s">
        <v>334</v>
      </c>
      <c r="BG2348" s="56" t="s">
        <v>726</v>
      </c>
      <c r="BH2348" s="56">
        <v>0</v>
      </c>
      <c r="BI2348" s="56">
        <v>0</v>
      </c>
      <c r="BJ2348" s="56">
        <v>1</v>
      </c>
    </row>
    <row r="2349" spans="1:62" hidden="1" x14ac:dyDescent="0.3">
      <c r="A2349" s="56">
        <v>49229952</v>
      </c>
      <c r="B2349" s="86">
        <v>599848</v>
      </c>
      <c r="C2349" s="1">
        <v>42893</v>
      </c>
      <c r="D2349" s="56" t="s">
        <v>722</v>
      </c>
      <c r="E2349" s="56" t="s">
        <v>723</v>
      </c>
      <c r="F2349" s="56" t="s">
        <v>334</v>
      </c>
      <c r="G2349" s="56" t="s">
        <v>335</v>
      </c>
      <c r="H2349" s="56" t="s">
        <v>336</v>
      </c>
      <c r="I2349" s="56" t="s">
        <v>724</v>
      </c>
      <c r="K2349" s="56" t="s">
        <v>337</v>
      </c>
      <c r="L2349" s="56" t="s">
        <v>545</v>
      </c>
      <c r="M2349" s="56" t="s">
        <v>988</v>
      </c>
      <c r="N2349" s="56" t="s">
        <v>1043</v>
      </c>
      <c r="O2349" s="56" t="s">
        <v>943</v>
      </c>
      <c r="P2349" s="1" t="s">
        <v>110</v>
      </c>
      <c r="Q2349" s="56" t="s">
        <v>241</v>
      </c>
      <c r="R2349" s="56" t="s">
        <v>339</v>
      </c>
      <c r="S2349" s="56">
        <v>170648</v>
      </c>
      <c r="T2349" s="1" t="s">
        <v>374</v>
      </c>
      <c r="U2349" s="56">
        <v>41650</v>
      </c>
      <c r="V2349" s="56">
        <v>42916</v>
      </c>
      <c r="W2349" s="56">
        <v>41609</v>
      </c>
      <c r="X2349" s="56">
        <v>42916</v>
      </c>
      <c r="Y2349" s="56" t="s">
        <v>340</v>
      </c>
      <c r="Z2349" s="56" t="s">
        <v>367</v>
      </c>
      <c r="AA2349" s="56" t="s">
        <v>342</v>
      </c>
      <c r="AB2349" s="56" t="s">
        <v>343</v>
      </c>
      <c r="AC2349" s="56" t="s">
        <v>342</v>
      </c>
      <c r="AD2349" s="56" t="s">
        <v>347</v>
      </c>
      <c r="AE2349" s="56" t="s">
        <v>334</v>
      </c>
      <c r="AF2349" s="56" t="s">
        <v>292</v>
      </c>
      <c r="AG2349" s="56">
        <v>2017</v>
      </c>
      <c r="AH2349" s="56" t="s">
        <v>80</v>
      </c>
      <c r="AI2349" s="56" t="s">
        <v>348</v>
      </c>
      <c r="AJ2349" s="56">
        <v>4203837</v>
      </c>
      <c r="AM2349" s="56">
        <v>42858</v>
      </c>
      <c r="AN2349" s="56" t="s">
        <v>1047</v>
      </c>
      <c r="AO2349" s="1">
        <v>41592</v>
      </c>
      <c r="AP2349" s="56" t="s">
        <v>548</v>
      </c>
      <c r="AQ2349" s="56">
        <v>266</v>
      </c>
      <c r="AR2349" s="56">
        <v>0</v>
      </c>
      <c r="AS2349" s="56" t="s">
        <v>346</v>
      </c>
      <c r="BB2349" s="56" t="s">
        <v>339</v>
      </c>
      <c r="BC2349" s="56" t="s">
        <v>263</v>
      </c>
      <c r="BD2349" s="56" t="s">
        <v>349</v>
      </c>
      <c r="BE2349" s="56" t="s">
        <v>347</v>
      </c>
      <c r="BF2349" s="56" t="s">
        <v>334</v>
      </c>
      <c r="BG2349" s="56" t="s">
        <v>726</v>
      </c>
      <c r="BH2349" s="56">
        <v>0</v>
      </c>
      <c r="BI2349" s="56">
        <v>0</v>
      </c>
      <c r="BJ2349" s="56">
        <v>1</v>
      </c>
    </row>
    <row r="2350" spans="1:62" hidden="1" x14ac:dyDescent="0.3">
      <c r="A2350" s="56">
        <v>49229782</v>
      </c>
      <c r="B2350" s="86">
        <v>599848</v>
      </c>
      <c r="C2350" s="1">
        <v>42893</v>
      </c>
      <c r="D2350" s="56" t="s">
        <v>722</v>
      </c>
      <c r="E2350" s="56" t="s">
        <v>723</v>
      </c>
      <c r="F2350" s="56" t="s">
        <v>334</v>
      </c>
      <c r="G2350" s="56" t="s">
        <v>335</v>
      </c>
      <c r="H2350" s="56" t="s">
        <v>336</v>
      </c>
      <c r="I2350" s="56" t="s">
        <v>724</v>
      </c>
      <c r="K2350" s="56" t="s">
        <v>337</v>
      </c>
      <c r="L2350" s="56" t="s">
        <v>545</v>
      </c>
      <c r="M2350" s="56" t="s">
        <v>988</v>
      </c>
      <c r="N2350" s="56" t="s">
        <v>1043</v>
      </c>
      <c r="O2350" s="56" t="s">
        <v>943</v>
      </c>
      <c r="P2350" s="1" t="s">
        <v>105</v>
      </c>
      <c r="S2350" s="56">
        <v>142023</v>
      </c>
      <c r="T2350" s="1" t="s">
        <v>753</v>
      </c>
      <c r="U2350" s="56">
        <v>41650</v>
      </c>
      <c r="V2350" s="56">
        <v>42916</v>
      </c>
      <c r="W2350" s="56">
        <v>41609</v>
      </c>
      <c r="X2350" s="56">
        <v>42916</v>
      </c>
      <c r="Y2350" s="56" t="s">
        <v>356</v>
      </c>
      <c r="AA2350" s="56" t="s">
        <v>347</v>
      </c>
      <c r="AB2350" s="56" t="s">
        <v>343</v>
      </c>
      <c r="AC2350" s="56" t="s">
        <v>342</v>
      </c>
      <c r="AD2350" s="56" t="s">
        <v>342</v>
      </c>
      <c r="AE2350" s="56" t="s">
        <v>334</v>
      </c>
      <c r="AF2350" s="56" t="s">
        <v>292</v>
      </c>
      <c r="AG2350" s="56">
        <v>2017</v>
      </c>
      <c r="AH2350" s="56" t="s">
        <v>80</v>
      </c>
      <c r="AI2350" s="56" t="s">
        <v>344</v>
      </c>
      <c r="AJ2350" s="56">
        <v>128</v>
      </c>
      <c r="AM2350" s="56">
        <v>42858</v>
      </c>
      <c r="AN2350" s="56" t="s">
        <v>1047</v>
      </c>
      <c r="AO2350" s="1">
        <v>42870</v>
      </c>
      <c r="AP2350" s="56" t="s">
        <v>1047</v>
      </c>
      <c r="AQ2350" s="56">
        <v>67503</v>
      </c>
      <c r="AR2350" s="56">
        <v>0</v>
      </c>
      <c r="AS2350" s="56" t="s">
        <v>346</v>
      </c>
      <c r="BB2350" s="56" t="s">
        <v>339</v>
      </c>
      <c r="BC2350" s="56" t="s">
        <v>263</v>
      </c>
      <c r="BD2350" s="56" t="s">
        <v>349</v>
      </c>
      <c r="BE2350" s="56" t="s">
        <v>347</v>
      </c>
      <c r="BF2350" s="56" t="s">
        <v>334</v>
      </c>
      <c r="BG2350" s="56" t="s">
        <v>726</v>
      </c>
      <c r="BH2350" s="56">
        <v>0</v>
      </c>
      <c r="BI2350" s="56">
        <v>0</v>
      </c>
      <c r="BJ2350" s="56">
        <v>1</v>
      </c>
    </row>
    <row r="2351" spans="1:62" hidden="1" x14ac:dyDescent="0.3">
      <c r="A2351" s="56">
        <v>49229597</v>
      </c>
      <c r="B2351" s="86">
        <v>599848</v>
      </c>
      <c r="C2351" s="1">
        <v>42893</v>
      </c>
      <c r="D2351" s="56" t="s">
        <v>722</v>
      </c>
      <c r="E2351" s="56" t="s">
        <v>723</v>
      </c>
      <c r="F2351" s="56" t="s">
        <v>334</v>
      </c>
      <c r="G2351" s="56" t="s">
        <v>335</v>
      </c>
      <c r="H2351" s="56" t="s">
        <v>336</v>
      </c>
      <c r="I2351" s="56" t="s">
        <v>724</v>
      </c>
      <c r="K2351" s="56" t="s">
        <v>337</v>
      </c>
      <c r="L2351" s="56" t="s">
        <v>545</v>
      </c>
      <c r="M2351" s="56" t="s">
        <v>988</v>
      </c>
      <c r="N2351" s="56" t="s">
        <v>1043</v>
      </c>
      <c r="O2351" s="56" t="s">
        <v>943</v>
      </c>
      <c r="P2351" s="1" t="s">
        <v>188</v>
      </c>
      <c r="Q2351" s="56" t="s">
        <v>241</v>
      </c>
      <c r="R2351" s="56" t="s">
        <v>339</v>
      </c>
      <c r="S2351" s="56">
        <v>179133</v>
      </c>
      <c r="T2351" s="1" t="s">
        <v>195</v>
      </c>
      <c r="U2351" s="56">
        <v>41650</v>
      </c>
      <c r="V2351" s="56">
        <v>42916</v>
      </c>
      <c r="W2351" s="56">
        <v>41609</v>
      </c>
      <c r="X2351" s="56">
        <v>42916</v>
      </c>
      <c r="Y2351" s="56" t="s">
        <v>340</v>
      </c>
      <c r="Z2351" s="56" t="s">
        <v>341</v>
      </c>
      <c r="AA2351" s="56" t="s">
        <v>342</v>
      </c>
      <c r="AB2351" s="56" t="s">
        <v>343</v>
      </c>
      <c r="AC2351" s="56" t="s">
        <v>342</v>
      </c>
      <c r="AD2351" s="56" t="s">
        <v>347</v>
      </c>
      <c r="AE2351" s="56" t="s">
        <v>334</v>
      </c>
      <c r="AF2351" s="56" t="s">
        <v>291</v>
      </c>
      <c r="AG2351" s="56">
        <v>2015</v>
      </c>
      <c r="AH2351" s="56" t="s">
        <v>80</v>
      </c>
      <c r="AI2351" s="56" t="s">
        <v>344</v>
      </c>
      <c r="AJ2351" s="56">
        <v>1</v>
      </c>
      <c r="AK2351" s="1">
        <v>42185</v>
      </c>
      <c r="AL2351" s="56" t="s">
        <v>749</v>
      </c>
      <c r="AM2351" s="56">
        <v>42849</v>
      </c>
      <c r="AN2351" s="56" t="s">
        <v>1047</v>
      </c>
      <c r="AO2351" s="1">
        <v>42223</v>
      </c>
      <c r="AP2351" s="56" t="s">
        <v>548</v>
      </c>
      <c r="AQ2351" s="56">
        <v>252</v>
      </c>
      <c r="AR2351" s="56">
        <v>0</v>
      </c>
      <c r="AS2351" s="56" t="s">
        <v>346</v>
      </c>
      <c r="BB2351" s="56" t="s">
        <v>339</v>
      </c>
      <c r="BC2351" s="56" t="s">
        <v>263</v>
      </c>
      <c r="BD2351" s="56" t="s">
        <v>349</v>
      </c>
      <c r="BE2351" s="56" t="s">
        <v>347</v>
      </c>
      <c r="BF2351" s="56" t="s">
        <v>334</v>
      </c>
      <c r="BG2351" s="56" t="s">
        <v>726</v>
      </c>
      <c r="BH2351" s="56">
        <v>0</v>
      </c>
      <c r="BI2351" s="56">
        <v>0</v>
      </c>
      <c r="BJ2351" s="56">
        <v>1</v>
      </c>
    </row>
    <row r="2352" spans="1:62" hidden="1" x14ac:dyDescent="0.3">
      <c r="A2352" s="56">
        <v>49229227</v>
      </c>
      <c r="B2352" s="86">
        <v>599848</v>
      </c>
      <c r="C2352" s="1">
        <v>42893</v>
      </c>
      <c r="D2352" s="56" t="s">
        <v>722</v>
      </c>
      <c r="E2352" s="56" t="s">
        <v>723</v>
      </c>
      <c r="F2352" s="56" t="s">
        <v>334</v>
      </c>
      <c r="G2352" s="56" t="s">
        <v>335</v>
      </c>
      <c r="H2352" s="56" t="s">
        <v>336</v>
      </c>
      <c r="I2352" s="56" t="s">
        <v>724</v>
      </c>
      <c r="K2352" s="56" t="s">
        <v>337</v>
      </c>
      <c r="L2352" s="56" t="s">
        <v>545</v>
      </c>
      <c r="M2352" s="56" t="s">
        <v>988</v>
      </c>
      <c r="N2352" s="56" t="s">
        <v>1043</v>
      </c>
      <c r="O2352" s="56" t="s">
        <v>943</v>
      </c>
      <c r="P2352" s="1" t="s">
        <v>188</v>
      </c>
      <c r="Q2352" s="56" t="s">
        <v>241</v>
      </c>
      <c r="R2352" s="56" t="s">
        <v>339</v>
      </c>
      <c r="S2352" s="56">
        <v>179133</v>
      </c>
      <c r="T2352" s="1" t="s">
        <v>195</v>
      </c>
      <c r="U2352" s="56">
        <v>41650</v>
      </c>
      <c r="V2352" s="56">
        <v>42916</v>
      </c>
      <c r="W2352" s="56">
        <v>41609</v>
      </c>
      <c r="X2352" s="56">
        <v>42916</v>
      </c>
      <c r="Y2352" s="56" t="s">
        <v>340</v>
      </c>
      <c r="Z2352" s="56" t="s">
        <v>341</v>
      </c>
      <c r="AA2352" s="56" t="s">
        <v>342</v>
      </c>
      <c r="AB2352" s="56" t="s">
        <v>343</v>
      </c>
      <c r="AC2352" s="56" t="s">
        <v>342</v>
      </c>
      <c r="AD2352" s="56" t="s">
        <v>347</v>
      </c>
      <c r="AE2352" s="56" t="s">
        <v>334</v>
      </c>
      <c r="AF2352" s="56" t="s">
        <v>292</v>
      </c>
      <c r="AG2352" s="56">
        <v>2015</v>
      </c>
      <c r="AH2352" s="56" t="s">
        <v>80</v>
      </c>
      <c r="AI2352" s="56" t="s">
        <v>344</v>
      </c>
      <c r="AJ2352" s="56">
        <v>1</v>
      </c>
      <c r="AM2352" s="56">
        <v>42849</v>
      </c>
      <c r="AN2352" s="56" t="s">
        <v>1047</v>
      </c>
      <c r="AO2352" s="1">
        <v>41592</v>
      </c>
      <c r="AP2352" s="56" t="s">
        <v>548</v>
      </c>
      <c r="AQ2352" s="56">
        <v>252</v>
      </c>
      <c r="AR2352" s="56">
        <v>0</v>
      </c>
      <c r="AS2352" s="56" t="s">
        <v>346</v>
      </c>
      <c r="BB2352" s="56" t="s">
        <v>339</v>
      </c>
      <c r="BC2352" s="56" t="s">
        <v>263</v>
      </c>
      <c r="BD2352" s="56" t="s">
        <v>349</v>
      </c>
      <c r="BE2352" s="56" t="s">
        <v>347</v>
      </c>
      <c r="BF2352" s="56" t="s">
        <v>334</v>
      </c>
      <c r="BG2352" s="56" t="s">
        <v>726</v>
      </c>
      <c r="BH2352" s="56">
        <v>0</v>
      </c>
      <c r="BI2352" s="56">
        <v>0</v>
      </c>
      <c r="BJ2352" s="56">
        <v>1</v>
      </c>
    </row>
    <row r="2353" spans="1:62" hidden="1" x14ac:dyDescent="0.3">
      <c r="A2353" s="56">
        <v>49229954</v>
      </c>
      <c r="B2353" s="86">
        <v>599848</v>
      </c>
      <c r="C2353" s="1">
        <v>42893</v>
      </c>
      <c r="D2353" s="56" t="s">
        <v>722</v>
      </c>
      <c r="E2353" s="56" t="s">
        <v>723</v>
      </c>
      <c r="F2353" s="56" t="s">
        <v>334</v>
      </c>
      <c r="G2353" s="56" t="s">
        <v>335</v>
      </c>
      <c r="H2353" s="56" t="s">
        <v>336</v>
      </c>
      <c r="I2353" s="56" t="s">
        <v>724</v>
      </c>
      <c r="K2353" s="56" t="s">
        <v>337</v>
      </c>
      <c r="L2353" s="56" t="s">
        <v>545</v>
      </c>
      <c r="M2353" s="56" t="s">
        <v>988</v>
      </c>
      <c r="N2353" s="56" t="s">
        <v>1043</v>
      </c>
      <c r="O2353" s="56" t="s">
        <v>943</v>
      </c>
      <c r="P2353" s="1" t="s">
        <v>110</v>
      </c>
      <c r="Q2353" s="56" t="s">
        <v>241</v>
      </c>
      <c r="R2353" s="56" t="s">
        <v>339</v>
      </c>
      <c r="S2353" s="56">
        <v>170644</v>
      </c>
      <c r="T2353" s="1" t="s">
        <v>261</v>
      </c>
      <c r="U2353" s="56">
        <v>41650</v>
      </c>
      <c r="V2353" s="56">
        <v>42916</v>
      </c>
      <c r="W2353" s="56">
        <v>41609</v>
      </c>
      <c r="X2353" s="56">
        <v>42916</v>
      </c>
      <c r="Y2353" s="56" t="s">
        <v>356</v>
      </c>
      <c r="Z2353" s="56" t="s">
        <v>367</v>
      </c>
      <c r="AA2353" s="56" t="s">
        <v>347</v>
      </c>
      <c r="AB2353" s="56" t="s">
        <v>343</v>
      </c>
      <c r="AC2353" s="56" t="s">
        <v>342</v>
      </c>
      <c r="AD2353" s="56" t="s">
        <v>347</v>
      </c>
      <c r="AE2353" s="56" t="s">
        <v>334</v>
      </c>
      <c r="AF2353" s="56" t="s">
        <v>224</v>
      </c>
      <c r="AG2353" s="56">
        <v>2013</v>
      </c>
      <c r="AH2353" s="56" t="s">
        <v>80</v>
      </c>
      <c r="AI2353" s="56" t="s">
        <v>339</v>
      </c>
      <c r="AJ2353" s="56">
        <v>0</v>
      </c>
      <c r="AM2353" s="56">
        <v>42849</v>
      </c>
      <c r="AN2353" s="56" t="s">
        <v>1047</v>
      </c>
      <c r="AO2353" s="1">
        <v>41593</v>
      </c>
      <c r="AP2353" s="56" t="s">
        <v>548</v>
      </c>
      <c r="AQ2353" s="56">
        <v>67521</v>
      </c>
      <c r="AR2353" s="56">
        <v>0</v>
      </c>
      <c r="AS2353" s="56" t="s">
        <v>346</v>
      </c>
      <c r="BB2353" s="56" t="s">
        <v>339</v>
      </c>
      <c r="BC2353" s="56" t="s">
        <v>263</v>
      </c>
      <c r="BD2353" s="56" t="s">
        <v>349</v>
      </c>
      <c r="BE2353" s="56" t="s">
        <v>347</v>
      </c>
      <c r="BF2353" s="56" t="s">
        <v>334</v>
      </c>
      <c r="BG2353" s="56" t="s">
        <v>726</v>
      </c>
      <c r="BH2353" s="56">
        <v>0</v>
      </c>
      <c r="BI2353" s="56">
        <v>0</v>
      </c>
      <c r="BJ2353" s="56">
        <v>1</v>
      </c>
    </row>
    <row r="2354" spans="1:62" hidden="1" x14ac:dyDescent="0.3">
      <c r="A2354" s="56">
        <v>49229956</v>
      </c>
      <c r="B2354" s="86">
        <v>599848</v>
      </c>
      <c r="C2354" s="1">
        <v>42893</v>
      </c>
      <c r="D2354" s="56" t="s">
        <v>722</v>
      </c>
      <c r="E2354" s="56" t="s">
        <v>723</v>
      </c>
      <c r="F2354" s="56" t="s">
        <v>334</v>
      </c>
      <c r="G2354" s="56" t="s">
        <v>335</v>
      </c>
      <c r="H2354" s="56" t="s">
        <v>336</v>
      </c>
      <c r="I2354" s="56" t="s">
        <v>724</v>
      </c>
      <c r="K2354" s="56" t="s">
        <v>337</v>
      </c>
      <c r="L2354" s="56" t="s">
        <v>545</v>
      </c>
      <c r="M2354" s="56" t="s">
        <v>988</v>
      </c>
      <c r="N2354" s="56" t="s">
        <v>1043</v>
      </c>
      <c r="O2354" s="56" t="s">
        <v>943</v>
      </c>
      <c r="P2354" s="1" t="s">
        <v>110</v>
      </c>
      <c r="Q2354" s="56" t="s">
        <v>241</v>
      </c>
      <c r="R2354" s="56" t="s">
        <v>339</v>
      </c>
      <c r="S2354" s="56">
        <v>170644</v>
      </c>
      <c r="T2354" s="1" t="s">
        <v>261</v>
      </c>
      <c r="U2354" s="56">
        <v>41650</v>
      </c>
      <c r="V2354" s="56">
        <v>42916</v>
      </c>
      <c r="W2354" s="56">
        <v>41609</v>
      </c>
      <c r="X2354" s="56">
        <v>42916</v>
      </c>
      <c r="Y2354" s="56" t="s">
        <v>356</v>
      </c>
      <c r="Z2354" s="56" t="s">
        <v>367</v>
      </c>
      <c r="AA2354" s="56" t="s">
        <v>347</v>
      </c>
      <c r="AB2354" s="56" t="s">
        <v>343</v>
      </c>
      <c r="AC2354" s="56" t="s">
        <v>342</v>
      </c>
      <c r="AD2354" s="56" t="s">
        <v>347</v>
      </c>
      <c r="AE2354" s="56" t="s">
        <v>334</v>
      </c>
      <c r="AF2354" s="56" t="s">
        <v>291</v>
      </c>
      <c r="AG2354" s="56">
        <v>2015</v>
      </c>
      <c r="AH2354" s="56" t="s">
        <v>80</v>
      </c>
      <c r="AI2354" s="56" t="s">
        <v>348</v>
      </c>
      <c r="AJ2354" s="56">
        <v>0</v>
      </c>
      <c r="AK2354" s="1">
        <v>42004</v>
      </c>
      <c r="AL2354" s="56" t="s">
        <v>736</v>
      </c>
      <c r="AM2354" s="56">
        <v>42849</v>
      </c>
      <c r="AN2354" s="56" t="s">
        <v>1047</v>
      </c>
      <c r="AO2354" s="1">
        <v>42045</v>
      </c>
      <c r="AP2354" s="56" t="s">
        <v>548</v>
      </c>
      <c r="AQ2354" s="56">
        <v>67521</v>
      </c>
      <c r="AR2354" s="56">
        <v>0</v>
      </c>
      <c r="AS2354" s="56" t="s">
        <v>346</v>
      </c>
      <c r="BB2354" s="56" t="s">
        <v>339</v>
      </c>
      <c r="BC2354" s="56" t="s">
        <v>263</v>
      </c>
      <c r="BD2354" s="56" t="s">
        <v>349</v>
      </c>
      <c r="BE2354" s="56" t="s">
        <v>347</v>
      </c>
      <c r="BF2354" s="56" t="s">
        <v>334</v>
      </c>
      <c r="BG2354" s="56" t="s">
        <v>726</v>
      </c>
      <c r="BH2354" s="56">
        <v>0</v>
      </c>
      <c r="BI2354" s="56">
        <v>0</v>
      </c>
      <c r="BJ2354" s="56">
        <v>1</v>
      </c>
    </row>
    <row r="2355" spans="1:62" hidden="1" x14ac:dyDescent="0.3">
      <c r="A2355" s="56">
        <v>49229595</v>
      </c>
      <c r="B2355" s="86">
        <v>599848</v>
      </c>
      <c r="C2355" s="1">
        <v>42893</v>
      </c>
      <c r="D2355" s="56" t="s">
        <v>722</v>
      </c>
      <c r="E2355" s="56" t="s">
        <v>723</v>
      </c>
      <c r="F2355" s="56" t="s">
        <v>334</v>
      </c>
      <c r="G2355" s="56" t="s">
        <v>335</v>
      </c>
      <c r="H2355" s="56" t="s">
        <v>336</v>
      </c>
      <c r="I2355" s="56" t="s">
        <v>724</v>
      </c>
      <c r="K2355" s="56" t="s">
        <v>337</v>
      </c>
      <c r="L2355" s="56" t="s">
        <v>545</v>
      </c>
      <c r="M2355" s="56" t="s">
        <v>988</v>
      </c>
      <c r="N2355" s="56" t="s">
        <v>1043</v>
      </c>
      <c r="O2355" s="56" t="s">
        <v>943</v>
      </c>
      <c r="P2355" s="1" t="s">
        <v>110</v>
      </c>
      <c r="Q2355" s="56" t="s">
        <v>241</v>
      </c>
      <c r="R2355" s="56" t="s">
        <v>339</v>
      </c>
      <c r="S2355" s="56">
        <v>170641</v>
      </c>
      <c r="T2355" s="1" t="s">
        <v>111</v>
      </c>
      <c r="U2355" s="56">
        <v>41650</v>
      </c>
      <c r="V2355" s="56">
        <v>42916</v>
      </c>
      <c r="W2355" s="56">
        <v>41609</v>
      </c>
      <c r="X2355" s="56">
        <v>42916</v>
      </c>
      <c r="Y2355" s="56" t="s">
        <v>340</v>
      </c>
      <c r="Z2355" s="56" t="s">
        <v>341</v>
      </c>
      <c r="AA2355" s="56" t="s">
        <v>342</v>
      </c>
      <c r="AB2355" s="56" t="s">
        <v>343</v>
      </c>
      <c r="AC2355" s="56" t="s">
        <v>342</v>
      </c>
      <c r="AD2355" s="56" t="s">
        <v>342</v>
      </c>
      <c r="AE2355" s="56" t="s">
        <v>334</v>
      </c>
      <c r="AF2355" s="56" t="s">
        <v>224</v>
      </c>
      <c r="AG2355" s="56">
        <v>2014</v>
      </c>
      <c r="AH2355" s="56" t="s">
        <v>80</v>
      </c>
      <c r="AI2355" s="56" t="s">
        <v>339</v>
      </c>
      <c r="AJ2355" s="56">
        <v>0</v>
      </c>
      <c r="AM2355" s="56">
        <v>42849</v>
      </c>
      <c r="AN2355" s="56" t="s">
        <v>1047</v>
      </c>
      <c r="AO2355" s="1">
        <v>41879</v>
      </c>
      <c r="AP2355" s="56" t="s">
        <v>548</v>
      </c>
      <c r="AQ2355" s="56">
        <v>257</v>
      </c>
      <c r="AR2355" s="56">
        <v>0</v>
      </c>
      <c r="AS2355" s="56" t="s">
        <v>346</v>
      </c>
      <c r="BB2355" s="56" t="s">
        <v>339</v>
      </c>
      <c r="BC2355" s="56" t="s">
        <v>263</v>
      </c>
      <c r="BD2355" s="56" t="s">
        <v>349</v>
      </c>
      <c r="BE2355" s="56" t="s">
        <v>347</v>
      </c>
      <c r="BF2355" s="56" t="s">
        <v>334</v>
      </c>
      <c r="BG2355" s="56" t="s">
        <v>726</v>
      </c>
      <c r="BH2355" s="56">
        <v>0</v>
      </c>
      <c r="BI2355" s="56">
        <v>0</v>
      </c>
      <c r="BJ2355" s="56">
        <v>1</v>
      </c>
    </row>
    <row r="2356" spans="1:62" hidden="1" x14ac:dyDescent="0.3">
      <c r="A2356" s="56">
        <v>49229958</v>
      </c>
      <c r="B2356" s="86">
        <v>599848</v>
      </c>
      <c r="C2356" s="1">
        <v>42893</v>
      </c>
      <c r="D2356" s="56" t="s">
        <v>722</v>
      </c>
      <c r="E2356" s="56" t="s">
        <v>723</v>
      </c>
      <c r="F2356" s="56" t="s">
        <v>334</v>
      </c>
      <c r="G2356" s="56" t="s">
        <v>335</v>
      </c>
      <c r="H2356" s="56" t="s">
        <v>336</v>
      </c>
      <c r="I2356" s="56" t="s">
        <v>724</v>
      </c>
      <c r="K2356" s="56" t="s">
        <v>337</v>
      </c>
      <c r="L2356" s="56" t="s">
        <v>545</v>
      </c>
      <c r="M2356" s="56" t="s">
        <v>988</v>
      </c>
      <c r="N2356" s="56" t="s">
        <v>1043</v>
      </c>
      <c r="O2356" s="56" t="s">
        <v>943</v>
      </c>
      <c r="P2356" s="1" t="s">
        <v>110</v>
      </c>
      <c r="Q2356" s="56" t="s">
        <v>241</v>
      </c>
      <c r="R2356" s="56" t="s">
        <v>339</v>
      </c>
      <c r="S2356" s="56">
        <v>170644</v>
      </c>
      <c r="T2356" s="1" t="s">
        <v>261</v>
      </c>
      <c r="U2356" s="56">
        <v>41650</v>
      </c>
      <c r="V2356" s="56">
        <v>42916</v>
      </c>
      <c r="W2356" s="56">
        <v>41609</v>
      </c>
      <c r="X2356" s="56">
        <v>42916</v>
      </c>
      <c r="Y2356" s="56" t="s">
        <v>356</v>
      </c>
      <c r="Z2356" s="56" t="s">
        <v>367</v>
      </c>
      <c r="AA2356" s="56" t="s">
        <v>347</v>
      </c>
      <c r="AB2356" s="56" t="s">
        <v>343</v>
      </c>
      <c r="AC2356" s="56" t="s">
        <v>342</v>
      </c>
      <c r="AD2356" s="56" t="s">
        <v>347</v>
      </c>
      <c r="AE2356" s="56" t="s">
        <v>334</v>
      </c>
      <c r="AF2356" s="56" t="s">
        <v>291</v>
      </c>
      <c r="AG2356" s="56">
        <v>2016</v>
      </c>
      <c r="AH2356" s="56" t="s">
        <v>80</v>
      </c>
      <c r="AI2356" s="56" t="s">
        <v>348</v>
      </c>
      <c r="AJ2356" s="56">
        <v>5081942</v>
      </c>
      <c r="AK2356" s="1">
        <v>42369</v>
      </c>
      <c r="AL2356" s="56" t="s">
        <v>741</v>
      </c>
      <c r="AM2356" s="56">
        <v>42849</v>
      </c>
      <c r="AN2356" s="56" t="s">
        <v>1047</v>
      </c>
      <c r="AO2356" s="1">
        <v>42416</v>
      </c>
      <c r="AP2356" s="56" t="s">
        <v>548</v>
      </c>
      <c r="AQ2356" s="56">
        <v>67521</v>
      </c>
      <c r="AR2356" s="56">
        <v>0</v>
      </c>
      <c r="AS2356" s="56" t="s">
        <v>346</v>
      </c>
      <c r="BB2356" s="56" t="s">
        <v>339</v>
      </c>
      <c r="BC2356" s="56" t="s">
        <v>263</v>
      </c>
      <c r="BD2356" s="56" t="s">
        <v>349</v>
      </c>
      <c r="BE2356" s="56" t="s">
        <v>347</v>
      </c>
      <c r="BF2356" s="56" t="s">
        <v>334</v>
      </c>
      <c r="BG2356" s="56" t="s">
        <v>726</v>
      </c>
      <c r="BH2356" s="56">
        <v>0</v>
      </c>
      <c r="BI2356" s="56">
        <v>0</v>
      </c>
      <c r="BJ2356" s="56">
        <v>1</v>
      </c>
    </row>
    <row r="2357" spans="1:62" hidden="1" x14ac:dyDescent="0.3">
      <c r="A2357" s="56">
        <v>49229960</v>
      </c>
      <c r="B2357" s="86">
        <v>599848</v>
      </c>
      <c r="C2357" s="1">
        <v>42893</v>
      </c>
      <c r="D2357" s="56" t="s">
        <v>722</v>
      </c>
      <c r="E2357" s="56" t="s">
        <v>723</v>
      </c>
      <c r="F2357" s="56" t="s">
        <v>334</v>
      </c>
      <c r="G2357" s="56" t="s">
        <v>335</v>
      </c>
      <c r="H2357" s="56" t="s">
        <v>336</v>
      </c>
      <c r="I2357" s="56" t="s">
        <v>724</v>
      </c>
      <c r="K2357" s="56" t="s">
        <v>337</v>
      </c>
      <c r="L2357" s="56" t="s">
        <v>545</v>
      </c>
      <c r="M2357" s="56" t="s">
        <v>988</v>
      </c>
      <c r="N2357" s="56" t="s">
        <v>1043</v>
      </c>
      <c r="O2357" s="56" t="s">
        <v>943</v>
      </c>
      <c r="P2357" s="1" t="s">
        <v>110</v>
      </c>
      <c r="Q2357" s="56" t="s">
        <v>241</v>
      </c>
      <c r="R2357" s="56" t="s">
        <v>339</v>
      </c>
      <c r="S2357" s="56">
        <v>170644</v>
      </c>
      <c r="T2357" s="1" t="s">
        <v>261</v>
      </c>
      <c r="U2357" s="56">
        <v>41650</v>
      </c>
      <c r="V2357" s="56">
        <v>42916</v>
      </c>
      <c r="W2357" s="56">
        <v>41609</v>
      </c>
      <c r="X2357" s="56">
        <v>42916</v>
      </c>
      <c r="Y2357" s="56" t="s">
        <v>356</v>
      </c>
      <c r="Z2357" s="56" t="s">
        <v>367</v>
      </c>
      <c r="AA2357" s="56" t="s">
        <v>347</v>
      </c>
      <c r="AB2357" s="56" t="s">
        <v>343</v>
      </c>
      <c r="AC2357" s="56" t="s">
        <v>342</v>
      </c>
      <c r="AD2357" s="56" t="s">
        <v>347</v>
      </c>
      <c r="AE2357" s="56" t="s">
        <v>334</v>
      </c>
      <c r="AF2357" s="56" t="s">
        <v>292</v>
      </c>
      <c r="AG2357" s="56">
        <v>2016</v>
      </c>
      <c r="AH2357" s="56" t="s">
        <v>80</v>
      </c>
      <c r="AI2357" s="56" t="s">
        <v>348</v>
      </c>
      <c r="AJ2357" s="56">
        <v>4500000</v>
      </c>
      <c r="AM2357" s="56">
        <v>42849</v>
      </c>
      <c r="AN2357" s="56" t="s">
        <v>1047</v>
      </c>
      <c r="AO2357" s="1">
        <v>42076</v>
      </c>
      <c r="AP2357" s="56" t="s">
        <v>548</v>
      </c>
      <c r="AQ2357" s="56">
        <v>67521</v>
      </c>
      <c r="AR2357" s="56">
        <v>0</v>
      </c>
      <c r="AS2357" s="56" t="s">
        <v>346</v>
      </c>
      <c r="BB2357" s="56" t="s">
        <v>339</v>
      </c>
      <c r="BC2357" s="56" t="s">
        <v>263</v>
      </c>
      <c r="BD2357" s="56" t="s">
        <v>349</v>
      </c>
      <c r="BE2357" s="56" t="s">
        <v>347</v>
      </c>
      <c r="BF2357" s="56" t="s">
        <v>334</v>
      </c>
      <c r="BG2357" s="56" t="s">
        <v>726</v>
      </c>
      <c r="BH2357" s="56">
        <v>0</v>
      </c>
      <c r="BI2357" s="56">
        <v>0</v>
      </c>
      <c r="BJ2357" s="56">
        <v>1</v>
      </c>
    </row>
    <row r="2358" spans="1:62" hidden="1" x14ac:dyDescent="0.3">
      <c r="A2358" s="56">
        <v>49229761</v>
      </c>
      <c r="B2358" s="86">
        <v>599848</v>
      </c>
      <c r="C2358" s="1">
        <v>42893</v>
      </c>
      <c r="D2358" s="56" t="s">
        <v>722</v>
      </c>
      <c r="E2358" s="56" t="s">
        <v>723</v>
      </c>
      <c r="F2358" s="56" t="s">
        <v>334</v>
      </c>
      <c r="G2358" s="56" t="s">
        <v>335</v>
      </c>
      <c r="H2358" s="56" t="s">
        <v>336</v>
      </c>
      <c r="I2358" s="56" t="s">
        <v>724</v>
      </c>
      <c r="K2358" s="56" t="s">
        <v>337</v>
      </c>
      <c r="L2358" s="56" t="s">
        <v>545</v>
      </c>
      <c r="M2358" s="56" t="s">
        <v>988</v>
      </c>
      <c r="N2358" s="56" t="s">
        <v>1043</v>
      </c>
      <c r="O2358" s="56" t="s">
        <v>943</v>
      </c>
      <c r="P2358" s="1" t="s">
        <v>105</v>
      </c>
      <c r="S2358" s="56">
        <v>142023</v>
      </c>
      <c r="T2358" s="1" t="s">
        <v>753</v>
      </c>
      <c r="U2358" s="56">
        <v>41650</v>
      </c>
      <c r="V2358" s="56">
        <v>42916</v>
      </c>
      <c r="W2358" s="56">
        <v>41609</v>
      </c>
      <c r="X2358" s="56">
        <v>42916</v>
      </c>
      <c r="Y2358" s="56" t="s">
        <v>356</v>
      </c>
      <c r="AA2358" s="56" t="s">
        <v>347</v>
      </c>
      <c r="AB2358" s="56" t="s">
        <v>343</v>
      </c>
      <c r="AC2358" s="56" t="s">
        <v>342</v>
      </c>
      <c r="AD2358" s="56" t="s">
        <v>342</v>
      </c>
      <c r="AE2358" s="56" t="s">
        <v>334</v>
      </c>
      <c r="AF2358" s="56" t="s">
        <v>292</v>
      </c>
      <c r="AG2358" s="56">
        <v>2017</v>
      </c>
      <c r="AH2358" s="56" t="s">
        <v>80</v>
      </c>
      <c r="AI2358" s="56" t="s">
        <v>348</v>
      </c>
      <c r="AJ2358" s="56">
        <v>128</v>
      </c>
      <c r="AM2358" s="56">
        <v>42858</v>
      </c>
      <c r="AN2358" s="56" t="s">
        <v>1047</v>
      </c>
      <c r="AO2358" s="1">
        <v>41593</v>
      </c>
      <c r="AP2358" s="56" t="s">
        <v>548</v>
      </c>
      <c r="AQ2358" s="56">
        <v>67503</v>
      </c>
      <c r="AR2358" s="56">
        <v>0</v>
      </c>
      <c r="AS2358" s="56" t="s">
        <v>346</v>
      </c>
      <c r="BB2358" s="56" t="s">
        <v>339</v>
      </c>
      <c r="BC2358" s="56" t="s">
        <v>263</v>
      </c>
      <c r="BD2358" s="56" t="s">
        <v>349</v>
      </c>
      <c r="BE2358" s="56" t="s">
        <v>347</v>
      </c>
      <c r="BF2358" s="56" t="s">
        <v>334</v>
      </c>
      <c r="BG2358" s="56" t="s">
        <v>726</v>
      </c>
      <c r="BH2358" s="56">
        <v>0</v>
      </c>
      <c r="BI2358" s="56">
        <v>0</v>
      </c>
      <c r="BJ2358" s="56">
        <v>1</v>
      </c>
    </row>
    <row r="2359" spans="1:62" hidden="1" x14ac:dyDescent="0.3">
      <c r="A2359" s="56">
        <v>49229599</v>
      </c>
      <c r="B2359" s="86">
        <v>599848</v>
      </c>
      <c r="C2359" s="1">
        <v>42893</v>
      </c>
      <c r="D2359" s="56" t="s">
        <v>722</v>
      </c>
      <c r="E2359" s="56" t="s">
        <v>723</v>
      </c>
      <c r="F2359" s="56" t="s">
        <v>334</v>
      </c>
      <c r="G2359" s="56" t="s">
        <v>335</v>
      </c>
      <c r="H2359" s="56" t="s">
        <v>336</v>
      </c>
      <c r="I2359" s="56" t="s">
        <v>724</v>
      </c>
      <c r="K2359" s="56" t="s">
        <v>337</v>
      </c>
      <c r="L2359" s="56" t="s">
        <v>545</v>
      </c>
      <c r="M2359" s="56" t="s">
        <v>988</v>
      </c>
      <c r="N2359" s="56" t="s">
        <v>1043</v>
      </c>
      <c r="O2359" s="56" t="s">
        <v>943</v>
      </c>
      <c r="P2359" s="1" t="s">
        <v>188</v>
      </c>
      <c r="Q2359" s="56" t="s">
        <v>241</v>
      </c>
      <c r="R2359" s="56" t="s">
        <v>339</v>
      </c>
      <c r="S2359" s="56">
        <v>179133</v>
      </c>
      <c r="T2359" s="1" t="s">
        <v>195</v>
      </c>
      <c r="U2359" s="56">
        <v>41650</v>
      </c>
      <c r="V2359" s="56">
        <v>42916</v>
      </c>
      <c r="W2359" s="56">
        <v>41609</v>
      </c>
      <c r="X2359" s="56">
        <v>42916</v>
      </c>
      <c r="Y2359" s="56" t="s">
        <v>340</v>
      </c>
      <c r="Z2359" s="56" t="s">
        <v>341</v>
      </c>
      <c r="AA2359" s="56" t="s">
        <v>342</v>
      </c>
      <c r="AB2359" s="56" t="s">
        <v>343</v>
      </c>
      <c r="AC2359" s="56" t="s">
        <v>342</v>
      </c>
      <c r="AD2359" s="56" t="s">
        <v>347</v>
      </c>
      <c r="AE2359" s="56" t="s">
        <v>334</v>
      </c>
      <c r="AF2359" s="56" t="s">
        <v>291</v>
      </c>
      <c r="AG2359" s="56">
        <v>2016</v>
      </c>
      <c r="AH2359" s="56" t="s">
        <v>80</v>
      </c>
      <c r="AI2359" s="56" t="s">
        <v>344</v>
      </c>
      <c r="AJ2359" s="56">
        <v>1</v>
      </c>
      <c r="AK2359" s="1">
        <v>42551</v>
      </c>
      <c r="AL2359" s="56" t="s">
        <v>750</v>
      </c>
      <c r="AM2359" s="56">
        <v>42849</v>
      </c>
      <c r="AN2359" s="56" t="s">
        <v>1047</v>
      </c>
      <c r="AO2359" s="1">
        <v>42571</v>
      </c>
      <c r="AP2359" s="56" t="s">
        <v>638</v>
      </c>
      <c r="AQ2359" s="56">
        <v>252</v>
      </c>
      <c r="AR2359" s="56">
        <v>0</v>
      </c>
      <c r="AS2359" s="56" t="s">
        <v>346</v>
      </c>
      <c r="BB2359" s="56" t="s">
        <v>339</v>
      </c>
      <c r="BC2359" s="56" t="s">
        <v>263</v>
      </c>
      <c r="BD2359" s="56" t="s">
        <v>349</v>
      </c>
      <c r="BE2359" s="56" t="s">
        <v>347</v>
      </c>
      <c r="BF2359" s="56" t="s">
        <v>334</v>
      </c>
      <c r="BG2359" s="56" t="s">
        <v>726</v>
      </c>
      <c r="BH2359" s="56">
        <v>0</v>
      </c>
      <c r="BI2359" s="56">
        <v>0</v>
      </c>
      <c r="BJ2359" s="56">
        <v>1</v>
      </c>
    </row>
    <row r="2360" spans="1:62" hidden="1" x14ac:dyDescent="0.3">
      <c r="A2360" s="56">
        <v>49229962</v>
      </c>
      <c r="B2360" s="86">
        <v>599848</v>
      </c>
      <c r="C2360" s="1">
        <v>42893</v>
      </c>
      <c r="D2360" s="56" t="s">
        <v>722</v>
      </c>
      <c r="E2360" s="56" t="s">
        <v>723</v>
      </c>
      <c r="F2360" s="56" t="s">
        <v>334</v>
      </c>
      <c r="G2360" s="56" t="s">
        <v>335</v>
      </c>
      <c r="H2360" s="56" t="s">
        <v>336</v>
      </c>
      <c r="I2360" s="56" t="s">
        <v>724</v>
      </c>
      <c r="K2360" s="56" t="s">
        <v>337</v>
      </c>
      <c r="L2360" s="56" t="s">
        <v>545</v>
      </c>
      <c r="M2360" s="56" t="s">
        <v>988</v>
      </c>
      <c r="N2360" s="56" t="s">
        <v>1043</v>
      </c>
      <c r="O2360" s="56" t="s">
        <v>943</v>
      </c>
      <c r="P2360" s="1" t="s">
        <v>110</v>
      </c>
      <c r="Q2360" s="56" t="s">
        <v>241</v>
      </c>
      <c r="R2360" s="56" t="s">
        <v>339</v>
      </c>
      <c r="S2360" s="56">
        <v>170644</v>
      </c>
      <c r="T2360" s="1" t="s">
        <v>261</v>
      </c>
      <c r="U2360" s="56">
        <v>41650</v>
      </c>
      <c r="V2360" s="56">
        <v>42916</v>
      </c>
      <c r="W2360" s="56">
        <v>41609</v>
      </c>
      <c r="X2360" s="56">
        <v>42916</v>
      </c>
      <c r="Y2360" s="56" t="s">
        <v>356</v>
      </c>
      <c r="Z2360" s="56" t="s">
        <v>367</v>
      </c>
      <c r="AA2360" s="56" t="s">
        <v>347</v>
      </c>
      <c r="AB2360" s="56" t="s">
        <v>343</v>
      </c>
      <c r="AC2360" s="56" t="s">
        <v>342</v>
      </c>
      <c r="AD2360" s="56" t="s">
        <v>347</v>
      </c>
      <c r="AE2360" s="56" t="s">
        <v>334</v>
      </c>
      <c r="AF2360" s="56" t="s">
        <v>292</v>
      </c>
      <c r="AG2360" s="56">
        <v>2017</v>
      </c>
      <c r="AH2360" s="56" t="s">
        <v>80</v>
      </c>
      <c r="AI2360" s="56" t="s">
        <v>348</v>
      </c>
      <c r="AJ2360" s="56">
        <v>18000000</v>
      </c>
      <c r="AM2360" s="56">
        <v>42849</v>
      </c>
      <c r="AN2360" s="56" t="s">
        <v>1047</v>
      </c>
      <c r="AO2360" s="1">
        <v>42076</v>
      </c>
      <c r="AP2360" s="56" t="s">
        <v>548</v>
      </c>
      <c r="AQ2360" s="56">
        <v>67521</v>
      </c>
      <c r="AR2360" s="56">
        <v>0</v>
      </c>
      <c r="AS2360" s="56" t="s">
        <v>346</v>
      </c>
      <c r="BB2360" s="56" t="s">
        <v>339</v>
      </c>
      <c r="BC2360" s="56" t="s">
        <v>263</v>
      </c>
      <c r="BD2360" s="56" t="s">
        <v>349</v>
      </c>
      <c r="BE2360" s="56" t="s">
        <v>347</v>
      </c>
      <c r="BF2360" s="56" t="s">
        <v>334</v>
      </c>
      <c r="BG2360" s="56" t="s">
        <v>726</v>
      </c>
      <c r="BH2360" s="56">
        <v>0</v>
      </c>
      <c r="BI2360" s="56">
        <v>0</v>
      </c>
      <c r="BJ2360" s="56">
        <v>1</v>
      </c>
    </row>
    <row r="2361" spans="1:62" hidden="1" x14ac:dyDescent="0.3">
      <c r="A2361" s="56">
        <v>49229964</v>
      </c>
      <c r="B2361" s="86">
        <v>599848</v>
      </c>
      <c r="C2361" s="1">
        <v>42893</v>
      </c>
      <c r="D2361" s="56" t="s">
        <v>722</v>
      </c>
      <c r="E2361" s="56" t="s">
        <v>723</v>
      </c>
      <c r="F2361" s="56" t="s">
        <v>334</v>
      </c>
      <c r="G2361" s="56" t="s">
        <v>335</v>
      </c>
      <c r="H2361" s="56" t="s">
        <v>336</v>
      </c>
      <c r="I2361" s="56" t="s">
        <v>724</v>
      </c>
      <c r="K2361" s="56" t="s">
        <v>337</v>
      </c>
      <c r="L2361" s="56" t="s">
        <v>545</v>
      </c>
      <c r="M2361" s="56" t="s">
        <v>988</v>
      </c>
      <c r="N2361" s="56" t="s">
        <v>1043</v>
      </c>
      <c r="O2361" s="56" t="s">
        <v>943</v>
      </c>
      <c r="P2361" s="1" t="s">
        <v>188</v>
      </c>
      <c r="Q2361" s="56" t="s">
        <v>241</v>
      </c>
      <c r="R2361" s="56" t="s">
        <v>339</v>
      </c>
      <c r="S2361" s="56">
        <v>179129</v>
      </c>
      <c r="T2361" s="1" t="s">
        <v>653</v>
      </c>
      <c r="U2361" s="56">
        <v>41650</v>
      </c>
      <c r="V2361" s="56">
        <v>42916</v>
      </c>
      <c r="W2361" s="56">
        <v>41609</v>
      </c>
      <c r="X2361" s="56">
        <v>42734</v>
      </c>
      <c r="Y2361" s="56" t="s">
        <v>340</v>
      </c>
      <c r="Z2361" s="56" t="s">
        <v>341</v>
      </c>
      <c r="AA2361" s="56" t="s">
        <v>347</v>
      </c>
      <c r="AB2361" s="56" t="s">
        <v>343</v>
      </c>
      <c r="AC2361" s="56" t="s">
        <v>342</v>
      </c>
      <c r="AD2361" s="56" t="s">
        <v>347</v>
      </c>
      <c r="AE2361" s="56" t="s">
        <v>354</v>
      </c>
      <c r="AF2361" s="56" t="s">
        <v>291</v>
      </c>
      <c r="AG2361" s="56">
        <v>2014</v>
      </c>
      <c r="AH2361" s="56" t="s">
        <v>80</v>
      </c>
      <c r="AI2361" s="56" t="s">
        <v>344</v>
      </c>
      <c r="AJ2361" s="56">
        <v>0</v>
      </c>
      <c r="AK2361" s="1">
        <v>41820</v>
      </c>
      <c r="AM2361" s="56">
        <v>41871</v>
      </c>
      <c r="AN2361" s="56" t="s">
        <v>548</v>
      </c>
      <c r="AO2361" s="1">
        <v>41855</v>
      </c>
      <c r="AP2361" s="56" t="s">
        <v>548</v>
      </c>
      <c r="AQ2361" s="56">
        <v>71483</v>
      </c>
      <c r="AR2361" s="56">
        <v>0</v>
      </c>
      <c r="AS2361" s="56" t="s">
        <v>346</v>
      </c>
      <c r="BB2361" s="56" t="s">
        <v>339</v>
      </c>
      <c r="BC2361" s="56" t="s">
        <v>263</v>
      </c>
      <c r="BD2361" s="56" t="s">
        <v>349</v>
      </c>
      <c r="BE2361" s="56" t="s">
        <v>347</v>
      </c>
      <c r="BF2361" s="56" t="s">
        <v>334</v>
      </c>
      <c r="BG2361" s="56" t="s">
        <v>726</v>
      </c>
      <c r="BH2361" s="56">
        <v>0</v>
      </c>
      <c r="BI2361" s="56">
        <v>0</v>
      </c>
      <c r="BJ2361" s="56">
        <v>0</v>
      </c>
    </row>
    <row r="2362" spans="1:62" hidden="1" x14ac:dyDescent="0.3">
      <c r="A2362" s="56">
        <v>49229601</v>
      </c>
      <c r="B2362" s="86">
        <v>599848</v>
      </c>
      <c r="C2362" s="1">
        <v>42893</v>
      </c>
      <c r="D2362" s="56" t="s">
        <v>722</v>
      </c>
      <c r="E2362" s="56" t="s">
        <v>723</v>
      </c>
      <c r="F2362" s="56" t="s">
        <v>334</v>
      </c>
      <c r="G2362" s="56" t="s">
        <v>335</v>
      </c>
      <c r="H2362" s="56" t="s">
        <v>336</v>
      </c>
      <c r="I2362" s="56" t="s">
        <v>724</v>
      </c>
      <c r="K2362" s="56" t="s">
        <v>337</v>
      </c>
      <c r="L2362" s="56" t="s">
        <v>545</v>
      </c>
      <c r="M2362" s="56" t="s">
        <v>988</v>
      </c>
      <c r="N2362" s="56" t="s">
        <v>1043</v>
      </c>
      <c r="O2362" s="56" t="s">
        <v>943</v>
      </c>
      <c r="P2362" s="1" t="s">
        <v>188</v>
      </c>
      <c r="Q2362" s="56" t="s">
        <v>241</v>
      </c>
      <c r="R2362" s="56" t="s">
        <v>339</v>
      </c>
      <c r="S2362" s="56">
        <v>179133</v>
      </c>
      <c r="T2362" s="1" t="s">
        <v>195</v>
      </c>
      <c r="U2362" s="56">
        <v>41650</v>
      </c>
      <c r="V2362" s="56">
        <v>42916</v>
      </c>
      <c r="W2362" s="56">
        <v>41609</v>
      </c>
      <c r="X2362" s="56">
        <v>42916</v>
      </c>
      <c r="Y2362" s="56" t="s">
        <v>340</v>
      </c>
      <c r="Z2362" s="56" t="s">
        <v>341</v>
      </c>
      <c r="AA2362" s="56" t="s">
        <v>342</v>
      </c>
      <c r="AB2362" s="56" t="s">
        <v>343</v>
      </c>
      <c r="AC2362" s="56" t="s">
        <v>342</v>
      </c>
      <c r="AD2362" s="56" t="s">
        <v>347</v>
      </c>
      <c r="AE2362" s="56" t="s">
        <v>334</v>
      </c>
      <c r="AF2362" s="56" t="s">
        <v>292</v>
      </c>
      <c r="AG2362" s="56">
        <v>2014</v>
      </c>
      <c r="AH2362" s="56" t="s">
        <v>80</v>
      </c>
      <c r="AI2362" s="56" t="s">
        <v>348</v>
      </c>
      <c r="AJ2362" s="56">
        <v>0</v>
      </c>
      <c r="AM2362" s="56">
        <v>42849</v>
      </c>
      <c r="AN2362" s="56" t="s">
        <v>1047</v>
      </c>
      <c r="AO2362" s="1">
        <v>41592</v>
      </c>
      <c r="AP2362" s="56" t="s">
        <v>548</v>
      </c>
      <c r="AQ2362" s="56">
        <v>252</v>
      </c>
      <c r="AR2362" s="56">
        <v>0</v>
      </c>
      <c r="AS2362" s="56" t="s">
        <v>346</v>
      </c>
      <c r="BB2362" s="56" t="s">
        <v>339</v>
      </c>
      <c r="BC2362" s="56" t="s">
        <v>263</v>
      </c>
      <c r="BD2362" s="56" t="s">
        <v>349</v>
      </c>
      <c r="BE2362" s="56" t="s">
        <v>347</v>
      </c>
      <c r="BF2362" s="56" t="s">
        <v>334</v>
      </c>
      <c r="BG2362" s="56" t="s">
        <v>726</v>
      </c>
      <c r="BH2362" s="56">
        <v>0</v>
      </c>
      <c r="BI2362" s="56">
        <v>0</v>
      </c>
      <c r="BJ2362" s="56">
        <v>1</v>
      </c>
    </row>
    <row r="2363" spans="1:62" hidden="1" x14ac:dyDescent="0.3">
      <c r="A2363" s="56">
        <v>49229966</v>
      </c>
      <c r="B2363" s="86">
        <v>599848</v>
      </c>
      <c r="C2363" s="1">
        <v>42893</v>
      </c>
      <c r="D2363" s="56" t="s">
        <v>722</v>
      </c>
      <c r="E2363" s="56" t="s">
        <v>723</v>
      </c>
      <c r="F2363" s="56" t="s">
        <v>334</v>
      </c>
      <c r="G2363" s="56" t="s">
        <v>335</v>
      </c>
      <c r="H2363" s="56" t="s">
        <v>336</v>
      </c>
      <c r="I2363" s="56" t="s">
        <v>724</v>
      </c>
      <c r="K2363" s="56" t="s">
        <v>337</v>
      </c>
      <c r="L2363" s="56" t="s">
        <v>545</v>
      </c>
      <c r="M2363" s="56" t="s">
        <v>988</v>
      </c>
      <c r="N2363" s="56" t="s">
        <v>1043</v>
      </c>
      <c r="O2363" s="56" t="s">
        <v>943</v>
      </c>
      <c r="P2363" s="1" t="s">
        <v>188</v>
      </c>
      <c r="Q2363" s="56" t="s">
        <v>241</v>
      </c>
      <c r="R2363" s="56" t="s">
        <v>339</v>
      </c>
      <c r="S2363" s="56">
        <v>179129</v>
      </c>
      <c r="T2363" s="1" t="s">
        <v>653</v>
      </c>
      <c r="U2363" s="56">
        <v>41650</v>
      </c>
      <c r="V2363" s="56">
        <v>42916</v>
      </c>
      <c r="W2363" s="56">
        <v>41609</v>
      </c>
      <c r="X2363" s="56">
        <v>42734</v>
      </c>
      <c r="Y2363" s="56" t="s">
        <v>340</v>
      </c>
      <c r="Z2363" s="56" t="s">
        <v>341</v>
      </c>
      <c r="AA2363" s="56" t="s">
        <v>347</v>
      </c>
      <c r="AB2363" s="56" t="s">
        <v>343</v>
      </c>
      <c r="AC2363" s="56" t="s">
        <v>342</v>
      </c>
      <c r="AD2363" s="56" t="s">
        <v>347</v>
      </c>
      <c r="AE2363" s="56" t="s">
        <v>354</v>
      </c>
      <c r="AF2363" s="56" t="s">
        <v>292</v>
      </c>
      <c r="AG2363" s="56">
        <v>2015</v>
      </c>
      <c r="AH2363" s="56" t="s">
        <v>80</v>
      </c>
      <c r="AI2363" s="56" t="s">
        <v>348</v>
      </c>
      <c r="AJ2363" s="56">
        <v>2</v>
      </c>
      <c r="AM2363" s="56">
        <v>41871</v>
      </c>
      <c r="AN2363" s="56" t="s">
        <v>548</v>
      </c>
      <c r="AO2363" s="1">
        <v>41592</v>
      </c>
      <c r="AP2363" s="56" t="s">
        <v>548</v>
      </c>
      <c r="AQ2363" s="56">
        <v>71483</v>
      </c>
      <c r="AR2363" s="56">
        <v>0</v>
      </c>
      <c r="AS2363" s="56" t="s">
        <v>346</v>
      </c>
      <c r="BB2363" s="56" t="s">
        <v>339</v>
      </c>
      <c r="BC2363" s="56" t="s">
        <v>263</v>
      </c>
      <c r="BD2363" s="56" t="s">
        <v>349</v>
      </c>
      <c r="BE2363" s="56" t="s">
        <v>347</v>
      </c>
      <c r="BF2363" s="56" t="s">
        <v>334</v>
      </c>
      <c r="BG2363" s="56" t="s">
        <v>726</v>
      </c>
      <c r="BH2363" s="56">
        <v>0</v>
      </c>
      <c r="BI2363" s="56">
        <v>0</v>
      </c>
      <c r="BJ2363" s="56">
        <v>0</v>
      </c>
    </row>
    <row r="2364" spans="1:62" hidden="1" x14ac:dyDescent="0.3">
      <c r="A2364" s="56">
        <v>49229968</v>
      </c>
      <c r="B2364" s="86">
        <v>599848</v>
      </c>
      <c r="C2364" s="1">
        <v>42893</v>
      </c>
      <c r="D2364" s="56" t="s">
        <v>722</v>
      </c>
      <c r="E2364" s="56" t="s">
        <v>723</v>
      </c>
      <c r="F2364" s="56" t="s">
        <v>334</v>
      </c>
      <c r="G2364" s="56" t="s">
        <v>335</v>
      </c>
      <c r="H2364" s="56" t="s">
        <v>336</v>
      </c>
      <c r="I2364" s="56" t="s">
        <v>724</v>
      </c>
      <c r="K2364" s="56" t="s">
        <v>337</v>
      </c>
      <c r="L2364" s="56" t="s">
        <v>545</v>
      </c>
      <c r="M2364" s="56" t="s">
        <v>988</v>
      </c>
      <c r="N2364" s="56" t="s">
        <v>1043</v>
      </c>
      <c r="O2364" s="56" t="s">
        <v>943</v>
      </c>
      <c r="P2364" s="1" t="s">
        <v>188</v>
      </c>
      <c r="Q2364" s="56" t="s">
        <v>241</v>
      </c>
      <c r="R2364" s="56" t="s">
        <v>339</v>
      </c>
      <c r="S2364" s="56">
        <v>179129</v>
      </c>
      <c r="T2364" s="1" t="s">
        <v>653</v>
      </c>
      <c r="U2364" s="56">
        <v>41650</v>
      </c>
      <c r="V2364" s="56">
        <v>42916</v>
      </c>
      <c r="W2364" s="56">
        <v>41609</v>
      </c>
      <c r="X2364" s="56">
        <v>42734</v>
      </c>
      <c r="Y2364" s="56" t="s">
        <v>340</v>
      </c>
      <c r="Z2364" s="56" t="s">
        <v>341</v>
      </c>
      <c r="AA2364" s="56" t="s">
        <v>347</v>
      </c>
      <c r="AB2364" s="56" t="s">
        <v>343</v>
      </c>
      <c r="AC2364" s="56" t="s">
        <v>342</v>
      </c>
      <c r="AD2364" s="56" t="s">
        <v>347</v>
      </c>
      <c r="AE2364" s="56" t="s">
        <v>354</v>
      </c>
      <c r="AF2364" s="56" t="s">
        <v>292</v>
      </c>
      <c r="AG2364" s="56">
        <v>2016</v>
      </c>
      <c r="AH2364" s="56" t="s">
        <v>80</v>
      </c>
      <c r="AI2364" s="56" t="s">
        <v>348</v>
      </c>
      <c r="AJ2364" s="56">
        <v>2</v>
      </c>
      <c r="AM2364" s="56">
        <v>41871</v>
      </c>
      <c r="AN2364" s="56" t="s">
        <v>548</v>
      </c>
      <c r="AO2364" s="1">
        <v>41592</v>
      </c>
      <c r="AP2364" s="56" t="s">
        <v>548</v>
      </c>
      <c r="AQ2364" s="56">
        <v>71483</v>
      </c>
      <c r="AR2364" s="56">
        <v>0</v>
      </c>
      <c r="AS2364" s="56" t="s">
        <v>346</v>
      </c>
      <c r="BB2364" s="56" t="s">
        <v>339</v>
      </c>
      <c r="BC2364" s="56" t="s">
        <v>263</v>
      </c>
      <c r="BD2364" s="56" t="s">
        <v>349</v>
      </c>
      <c r="BE2364" s="56" t="s">
        <v>347</v>
      </c>
      <c r="BF2364" s="56" t="s">
        <v>334</v>
      </c>
      <c r="BG2364" s="56" t="s">
        <v>726</v>
      </c>
      <c r="BH2364" s="56">
        <v>0</v>
      </c>
      <c r="BI2364" s="56">
        <v>0</v>
      </c>
      <c r="BJ2364" s="56">
        <v>0</v>
      </c>
    </row>
    <row r="2365" spans="1:62" hidden="1" x14ac:dyDescent="0.3">
      <c r="A2365" s="56">
        <v>49230006</v>
      </c>
      <c r="B2365" s="86">
        <v>599848</v>
      </c>
      <c r="C2365" s="1">
        <v>42893</v>
      </c>
      <c r="D2365" s="56" t="s">
        <v>722</v>
      </c>
      <c r="E2365" s="56" t="s">
        <v>723</v>
      </c>
      <c r="F2365" s="56" t="s">
        <v>334</v>
      </c>
      <c r="G2365" s="56" t="s">
        <v>335</v>
      </c>
      <c r="H2365" s="56" t="s">
        <v>336</v>
      </c>
      <c r="I2365" s="56" t="s">
        <v>724</v>
      </c>
      <c r="K2365" s="56" t="s">
        <v>337</v>
      </c>
      <c r="L2365" s="56" t="s">
        <v>545</v>
      </c>
      <c r="M2365" s="56" t="s">
        <v>988</v>
      </c>
      <c r="N2365" s="56" t="s">
        <v>1043</v>
      </c>
      <c r="O2365" s="56" t="s">
        <v>943</v>
      </c>
      <c r="P2365" s="1" t="s">
        <v>188</v>
      </c>
      <c r="Q2365" s="56" t="s">
        <v>241</v>
      </c>
      <c r="R2365" s="56" t="s">
        <v>339</v>
      </c>
      <c r="S2365" s="56">
        <v>179125</v>
      </c>
      <c r="T2365" s="1" t="s">
        <v>189</v>
      </c>
      <c r="U2365" s="56">
        <v>41650</v>
      </c>
      <c r="V2365" s="56">
        <v>42916</v>
      </c>
      <c r="W2365" s="56">
        <v>41609</v>
      </c>
      <c r="X2365" s="56">
        <v>42916</v>
      </c>
      <c r="Y2365" s="56" t="s">
        <v>340</v>
      </c>
      <c r="Z2365" s="56" t="s">
        <v>341</v>
      </c>
      <c r="AA2365" s="56" t="s">
        <v>342</v>
      </c>
      <c r="AB2365" s="56" t="s">
        <v>343</v>
      </c>
      <c r="AC2365" s="56" t="s">
        <v>342</v>
      </c>
      <c r="AD2365" s="56" t="s">
        <v>342</v>
      </c>
      <c r="AE2365" s="56" t="s">
        <v>334</v>
      </c>
      <c r="AF2365" s="56" t="s">
        <v>292</v>
      </c>
      <c r="AG2365" s="56">
        <v>2015</v>
      </c>
      <c r="AH2365" s="56" t="s">
        <v>80</v>
      </c>
      <c r="AI2365" s="56" t="s">
        <v>344</v>
      </c>
      <c r="AJ2365" s="56">
        <v>0</v>
      </c>
      <c r="AM2365" s="56">
        <v>42849</v>
      </c>
      <c r="AN2365" s="56" t="s">
        <v>1047</v>
      </c>
      <c r="AO2365" s="1">
        <v>41592</v>
      </c>
      <c r="AP2365" s="56" t="s">
        <v>548</v>
      </c>
      <c r="AQ2365" s="56">
        <v>247</v>
      </c>
      <c r="AR2365" s="56">
        <v>0</v>
      </c>
      <c r="AS2365" s="56" t="s">
        <v>346</v>
      </c>
      <c r="BB2365" s="56" t="s">
        <v>339</v>
      </c>
      <c r="BC2365" s="56" t="s">
        <v>263</v>
      </c>
      <c r="BD2365" s="56" t="s">
        <v>349</v>
      </c>
      <c r="BE2365" s="56" t="s">
        <v>347</v>
      </c>
      <c r="BF2365" s="56" t="s">
        <v>334</v>
      </c>
      <c r="BG2365" s="56" t="s">
        <v>726</v>
      </c>
      <c r="BH2365" s="56">
        <v>0</v>
      </c>
      <c r="BI2365" s="56">
        <v>0</v>
      </c>
      <c r="BJ2365" s="56">
        <v>1</v>
      </c>
    </row>
    <row r="2366" spans="1:62" hidden="1" x14ac:dyDescent="0.3">
      <c r="A2366" s="56">
        <v>49229935</v>
      </c>
      <c r="B2366" s="86">
        <v>599848</v>
      </c>
      <c r="C2366" s="1">
        <v>42893</v>
      </c>
      <c r="D2366" s="56" t="s">
        <v>722</v>
      </c>
      <c r="E2366" s="56" t="s">
        <v>723</v>
      </c>
      <c r="F2366" s="56" t="s">
        <v>334</v>
      </c>
      <c r="G2366" s="56" t="s">
        <v>335</v>
      </c>
      <c r="H2366" s="56" t="s">
        <v>336</v>
      </c>
      <c r="I2366" s="56" t="s">
        <v>724</v>
      </c>
      <c r="K2366" s="56" t="s">
        <v>337</v>
      </c>
      <c r="L2366" s="56" t="s">
        <v>545</v>
      </c>
      <c r="M2366" s="56" t="s">
        <v>988</v>
      </c>
      <c r="N2366" s="56" t="s">
        <v>1043</v>
      </c>
      <c r="O2366" s="56" t="s">
        <v>943</v>
      </c>
      <c r="P2366" s="1" t="s">
        <v>110</v>
      </c>
      <c r="Q2366" s="56" t="s">
        <v>241</v>
      </c>
      <c r="R2366" s="56" t="s">
        <v>339</v>
      </c>
      <c r="S2366" s="56">
        <v>170650</v>
      </c>
      <c r="T2366" s="1" t="s">
        <v>255</v>
      </c>
      <c r="U2366" s="56">
        <v>41650</v>
      </c>
      <c r="V2366" s="56">
        <v>42916</v>
      </c>
      <c r="W2366" s="56">
        <v>41609</v>
      </c>
      <c r="X2366" s="56">
        <v>42916</v>
      </c>
      <c r="Y2366" s="56" t="s">
        <v>340</v>
      </c>
      <c r="Z2366" s="56" t="s">
        <v>367</v>
      </c>
      <c r="AA2366" s="56" t="s">
        <v>342</v>
      </c>
      <c r="AB2366" s="56" t="s">
        <v>343</v>
      </c>
      <c r="AC2366" s="56" t="s">
        <v>342</v>
      </c>
      <c r="AD2366" s="56" t="s">
        <v>342</v>
      </c>
      <c r="AE2366" s="56" t="s">
        <v>334</v>
      </c>
      <c r="AF2366" s="56" t="s">
        <v>292</v>
      </c>
      <c r="AG2366" s="56">
        <v>2016</v>
      </c>
      <c r="AH2366" s="56" t="s">
        <v>80</v>
      </c>
      <c r="AI2366" s="56" t="s">
        <v>348</v>
      </c>
      <c r="AJ2366" s="56">
        <v>4728281</v>
      </c>
      <c r="AM2366" s="56">
        <v>42858</v>
      </c>
      <c r="AN2366" s="56" t="s">
        <v>1047</v>
      </c>
      <c r="AO2366" s="1">
        <v>41592</v>
      </c>
      <c r="AP2366" s="56" t="s">
        <v>548</v>
      </c>
      <c r="AQ2366" s="56">
        <v>269</v>
      </c>
      <c r="AR2366" s="56">
        <v>0</v>
      </c>
      <c r="AS2366" s="56" t="s">
        <v>346</v>
      </c>
      <c r="BB2366" s="56" t="s">
        <v>339</v>
      </c>
      <c r="BC2366" s="56" t="s">
        <v>263</v>
      </c>
      <c r="BD2366" s="56" t="s">
        <v>349</v>
      </c>
      <c r="BE2366" s="56" t="s">
        <v>347</v>
      </c>
      <c r="BF2366" s="56" t="s">
        <v>334</v>
      </c>
      <c r="BG2366" s="56" t="s">
        <v>726</v>
      </c>
      <c r="BH2366" s="56">
        <v>0</v>
      </c>
      <c r="BI2366" s="56">
        <v>0</v>
      </c>
      <c r="BJ2366" s="56">
        <v>1</v>
      </c>
    </row>
    <row r="2367" spans="1:62" hidden="1" x14ac:dyDescent="0.3">
      <c r="A2367" s="56">
        <v>49229871</v>
      </c>
      <c r="B2367" s="86">
        <v>599848</v>
      </c>
      <c r="C2367" s="1">
        <v>42893</v>
      </c>
      <c r="D2367" s="56" t="s">
        <v>722</v>
      </c>
      <c r="E2367" s="56" t="s">
        <v>723</v>
      </c>
      <c r="F2367" s="56" t="s">
        <v>334</v>
      </c>
      <c r="G2367" s="56" t="s">
        <v>335</v>
      </c>
      <c r="H2367" s="56" t="s">
        <v>336</v>
      </c>
      <c r="I2367" s="56" t="s">
        <v>724</v>
      </c>
      <c r="K2367" s="56" t="s">
        <v>337</v>
      </c>
      <c r="L2367" s="56" t="s">
        <v>545</v>
      </c>
      <c r="M2367" s="56" t="s">
        <v>988</v>
      </c>
      <c r="N2367" s="56" t="s">
        <v>1043</v>
      </c>
      <c r="O2367" s="56" t="s">
        <v>943</v>
      </c>
      <c r="P2367" s="1" t="s">
        <v>110</v>
      </c>
      <c r="Q2367" s="56" t="s">
        <v>241</v>
      </c>
      <c r="R2367" s="56" t="s">
        <v>339</v>
      </c>
      <c r="S2367" s="56">
        <v>170643</v>
      </c>
      <c r="T2367" s="1" t="s">
        <v>555</v>
      </c>
      <c r="U2367" s="56">
        <v>41650</v>
      </c>
      <c r="V2367" s="56">
        <v>42916</v>
      </c>
      <c r="W2367" s="56">
        <v>41519</v>
      </c>
      <c r="X2367" s="56">
        <v>42916</v>
      </c>
      <c r="Y2367" s="56" t="s">
        <v>356</v>
      </c>
      <c r="Z2367" s="56" t="s">
        <v>341</v>
      </c>
      <c r="AA2367" s="56" t="s">
        <v>347</v>
      </c>
      <c r="AB2367" s="56" t="s">
        <v>343</v>
      </c>
      <c r="AC2367" s="56" t="s">
        <v>342</v>
      </c>
      <c r="AD2367" s="56" t="s">
        <v>347</v>
      </c>
      <c r="AE2367" s="56" t="s">
        <v>334</v>
      </c>
      <c r="AF2367" s="56" t="s">
        <v>224</v>
      </c>
      <c r="AG2367" s="56">
        <v>2013</v>
      </c>
      <c r="AH2367" s="56" t="s">
        <v>80</v>
      </c>
      <c r="AI2367" s="56" t="s">
        <v>339</v>
      </c>
      <c r="AJ2367" s="56">
        <v>0</v>
      </c>
      <c r="AM2367" s="56">
        <v>42849</v>
      </c>
      <c r="AN2367" s="56" t="s">
        <v>1047</v>
      </c>
      <c r="AO2367" s="1">
        <v>41593</v>
      </c>
      <c r="AP2367" s="56" t="s">
        <v>548</v>
      </c>
      <c r="AQ2367" s="56">
        <v>66065</v>
      </c>
      <c r="AR2367" s="56">
        <v>0</v>
      </c>
      <c r="AS2367" s="56" t="s">
        <v>346</v>
      </c>
      <c r="BB2367" s="56" t="s">
        <v>339</v>
      </c>
      <c r="BC2367" s="56" t="s">
        <v>263</v>
      </c>
      <c r="BD2367" s="56" t="s">
        <v>349</v>
      </c>
      <c r="BE2367" s="56" t="s">
        <v>347</v>
      </c>
      <c r="BF2367" s="56" t="s">
        <v>334</v>
      </c>
      <c r="BG2367" s="56" t="s">
        <v>726</v>
      </c>
      <c r="BH2367" s="56">
        <v>0</v>
      </c>
      <c r="BI2367" s="56">
        <v>0</v>
      </c>
      <c r="BJ2367" s="56">
        <v>1</v>
      </c>
    </row>
    <row r="2368" spans="1:62" hidden="1" x14ac:dyDescent="0.3">
      <c r="A2368" s="56">
        <v>49229823</v>
      </c>
      <c r="B2368" s="86">
        <v>599848</v>
      </c>
      <c r="C2368" s="1">
        <v>42893</v>
      </c>
      <c r="D2368" s="56" t="s">
        <v>722</v>
      </c>
      <c r="E2368" s="56" t="s">
        <v>723</v>
      </c>
      <c r="F2368" s="56" t="s">
        <v>334</v>
      </c>
      <c r="G2368" s="56" t="s">
        <v>335</v>
      </c>
      <c r="H2368" s="56" t="s">
        <v>336</v>
      </c>
      <c r="I2368" s="56" t="s">
        <v>724</v>
      </c>
      <c r="K2368" s="56" t="s">
        <v>337</v>
      </c>
      <c r="L2368" s="56" t="s">
        <v>545</v>
      </c>
      <c r="M2368" s="56" t="s">
        <v>988</v>
      </c>
      <c r="N2368" s="56" t="s">
        <v>1043</v>
      </c>
      <c r="O2368" s="56" t="s">
        <v>943</v>
      </c>
      <c r="P2368" s="1" t="s">
        <v>110</v>
      </c>
      <c r="Q2368" s="56" t="s">
        <v>241</v>
      </c>
      <c r="R2368" s="56" t="s">
        <v>339</v>
      </c>
      <c r="S2368" s="56">
        <v>170649</v>
      </c>
      <c r="T2368" s="1" t="s">
        <v>465</v>
      </c>
      <c r="U2368" s="56">
        <v>41650</v>
      </c>
      <c r="V2368" s="56">
        <v>42916</v>
      </c>
      <c r="W2368" s="56">
        <v>41609</v>
      </c>
      <c r="X2368" s="56">
        <v>42916</v>
      </c>
      <c r="Y2368" s="56" t="s">
        <v>340</v>
      </c>
      <c r="Z2368" s="56" t="s">
        <v>341</v>
      </c>
      <c r="AA2368" s="56" t="s">
        <v>342</v>
      </c>
      <c r="AB2368" s="56" t="s">
        <v>339</v>
      </c>
      <c r="AC2368" s="56" t="s">
        <v>342</v>
      </c>
      <c r="AD2368" s="56" t="s">
        <v>342</v>
      </c>
      <c r="AE2368" s="56" t="s">
        <v>334</v>
      </c>
      <c r="AF2368" s="56" t="s">
        <v>224</v>
      </c>
      <c r="AG2368" s="56">
        <v>2013</v>
      </c>
      <c r="AH2368" s="56" t="s">
        <v>80</v>
      </c>
      <c r="AI2368" s="56" t="s">
        <v>339</v>
      </c>
      <c r="AJ2368" s="56">
        <v>61000</v>
      </c>
      <c r="AM2368" s="56">
        <v>42858</v>
      </c>
      <c r="AN2368" s="56" t="s">
        <v>1047</v>
      </c>
      <c r="AO2368" s="1">
        <v>41600</v>
      </c>
      <c r="AP2368" s="56" t="s">
        <v>548</v>
      </c>
      <c r="AQ2368" s="56">
        <v>268</v>
      </c>
      <c r="AR2368" s="56">
        <v>0</v>
      </c>
      <c r="AS2368" s="56" t="s">
        <v>346</v>
      </c>
      <c r="AT2368" s="56">
        <v>1003</v>
      </c>
      <c r="AU2368" s="56" t="s">
        <v>369</v>
      </c>
      <c r="BB2368" s="56" t="s">
        <v>339</v>
      </c>
      <c r="BC2368" s="56" t="s">
        <v>263</v>
      </c>
      <c r="BD2368" s="56" t="s">
        <v>349</v>
      </c>
      <c r="BE2368" s="56" t="s">
        <v>347</v>
      </c>
      <c r="BF2368" s="56" t="s">
        <v>334</v>
      </c>
      <c r="BG2368" s="56" t="s">
        <v>726</v>
      </c>
      <c r="BH2368" s="56">
        <v>0</v>
      </c>
      <c r="BI2368" s="56">
        <v>0</v>
      </c>
      <c r="BJ2368" s="56">
        <v>1</v>
      </c>
    </row>
    <row r="2369" spans="1:62" hidden="1" x14ac:dyDescent="0.3">
      <c r="A2369" s="56">
        <v>49229971</v>
      </c>
      <c r="B2369" s="86">
        <v>599848</v>
      </c>
      <c r="C2369" s="1">
        <v>42893</v>
      </c>
      <c r="D2369" s="56" t="s">
        <v>722</v>
      </c>
      <c r="E2369" s="56" t="s">
        <v>723</v>
      </c>
      <c r="F2369" s="56" t="s">
        <v>334</v>
      </c>
      <c r="G2369" s="56" t="s">
        <v>335</v>
      </c>
      <c r="H2369" s="56" t="s">
        <v>336</v>
      </c>
      <c r="I2369" s="56" t="s">
        <v>724</v>
      </c>
      <c r="K2369" s="56" t="s">
        <v>337</v>
      </c>
      <c r="L2369" s="56" t="s">
        <v>545</v>
      </c>
      <c r="M2369" s="56" t="s">
        <v>988</v>
      </c>
      <c r="N2369" s="56" t="s">
        <v>1043</v>
      </c>
      <c r="O2369" s="56" t="s">
        <v>943</v>
      </c>
      <c r="P2369" s="1" t="s">
        <v>188</v>
      </c>
      <c r="Q2369" s="56" t="s">
        <v>241</v>
      </c>
      <c r="R2369" s="56" t="s">
        <v>339</v>
      </c>
      <c r="S2369" s="56">
        <v>179127</v>
      </c>
      <c r="T2369" s="1" t="s">
        <v>557</v>
      </c>
      <c r="U2369" s="56">
        <v>41650</v>
      </c>
      <c r="V2369" s="56">
        <v>42916</v>
      </c>
      <c r="W2369" s="56">
        <v>41609</v>
      </c>
      <c r="X2369" s="56">
        <v>42916</v>
      </c>
      <c r="Y2369" s="56" t="s">
        <v>356</v>
      </c>
      <c r="Z2369" s="56" t="s">
        <v>341</v>
      </c>
      <c r="AA2369" s="56" t="s">
        <v>342</v>
      </c>
      <c r="AB2369" s="56" t="s">
        <v>343</v>
      </c>
      <c r="AC2369" s="56" t="s">
        <v>342</v>
      </c>
      <c r="AD2369" s="56" t="s">
        <v>342</v>
      </c>
      <c r="AE2369" s="56" t="s">
        <v>334</v>
      </c>
      <c r="AF2369" s="56" t="s">
        <v>291</v>
      </c>
      <c r="AG2369" s="56">
        <v>2014</v>
      </c>
      <c r="AH2369" s="56" t="s">
        <v>80</v>
      </c>
      <c r="AI2369" s="56" t="s">
        <v>344</v>
      </c>
      <c r="AJ2369" s="56">
        <v>0</v>
      </c>
      <c r="AK2369" s="1">
        <v>41820</v>
      </c>
      <c r="AM2369" s="56">
        <v>42849</v>
      </c>
      <c r="AN2369" s="56" t="s">
        <v>1047</v>
      </c>
      <c r="AO2369" s="1">
        <v>42045</v>
      </c>
      <c r="AP2369" s="56" t="s">
        <v>548</v>
      </c>
      <c r="AQ2369" s="56">
        <v>57082</v>
      </c>
      <c r="AR2369" s="56">
        <v>0</v>
      </c>
      <c r="AS2369" s="56" t="s">
        <v>346</v>
      </c>
      <c r="BB2369" s="56" t="s">
        <v>339</v>
      </c>
      <c r="BC2369" s="56" t="s">
        <v>263</v>
      </c>
      <c r="BD2369" s="56" t="s">
        <v>349</v>
      </c>
      <c r="BE2369" s="56" t="s">
        <v>347</v>
      </c>
      <c r="BF2369" s="56" t="s">
        <v>334</v>
      </c>
      <c r="BG2369" s="56" t="s">
        <v>726</v>
      </c>
      <c r="BH2369" s="56">
        <v>0</v>
      </c>
      <c r="BI2369" s="56">
        <v>0</v>
      </c>
      <c r="BJ2369" s="56">
        <v>1</v>
      </c>
    </row>
    <row r="2370" spans="1:62" hidden="1" x14ac:dyDescent="0.3">
      <c r="A2370" s="56">
        <v>49229973</v>
      </c>
      <c r="B2370" s="86">
        <v>599848</v>
      </c>
      <c r="C2370" s="1">
        <v>42893</v>
      </c>
      <c r="D2370" s="56" t="s">
        <v>722</v>
      </c>
      <c r="E2370" s="56" t="s">
        <v>723</v>
      </c>
      <c r="F2370" s="56" t="s">
        <v>334</v>
      </c>
      <c r="G2370" s="56" t="s">
        <v>335</v>
      </c>
      <c r="H2370" s="56" t="s">
        <v>336</v>
      </c>
      <c r="I2370" s="56" t="s">
        <v>724</v>
      </c>
      <c r="K2370" s="56" t="s">
        <v>337</v>
      </c>
      <c r="L2370" s="56" t="s">
        <v>545</v>
      </c>
      <c r="M2370" s="56" t="s">
        <v>988</v>
      </c>
      <c r="N2370" s="56" t="s">
        <v>1043</v>
      </c>
      <c r="O2370" s="56" t="s">
        <v>943</v>
      </c>
      <c r="P2370" s="1" t="s">
        <v>188</v>
      </c>
      <c r="Q2370" s="56" t="s">
        <v>241</v>
      </c>
      <c r="R2370" s="56" t="s">
        <v>339</v>
      </c>
      <c r="S2370" s="56">
        <v>179127</v>
      </c>
      <c r="T2370" s="1" t="s">
        <v>557</v>
      </c>
      <c r="U2370" s="56">
        <v>41650</v>
      </c>
      <c r="V2370" s="56">
        <v>42916</v>
      </c>
      <c r="W2370" s="56">
        <v>41609</v>
      </c>
      <c r="X2370" s="56">
        <v>42916</v>
      </c>
      <c r="Y2370" s="56" t="s">
        <v>356</v>
      </c>
      <c r="Z2370" s="56" t="s">
        <v>341</v>
      </c>
      <c r="AA2370" s="56" t="s">
        <v>342</v>
      </c>
      <c r="AB2370" s="56" t="s">
        <v>343</v>
      </c>
      <c r="AC2370" s="56" t="s">
        <v>342</v>
      </c>
      <c r="AD2370" s="56" t="s">
        <v>342</v>
      </c>
      <c r="AE2370" s="56" t="s">
        <v>334</v>
      </c>
      <c r="AF2370" s="56" t="s">
        <v>291</v>
      </c>
      <c r="AG2370" s="56">
        <v>2015</v>
      </c>
      <c r="AH2370" s="56" t="s">
        <v>80</v>
      </c>
      <c r="AI2370" s="56" t="s">
        <v>344</v>
      </c>
      <c r="AJ2370" s="56">
        <v>154</v>
      </c>
      <c r="AK2370" s="1">
        <v>42185</v>
      </c>
      <c r="AM2370" s="56">
        <v>42849</v>
      </c>
      <c r="AN2370" s="56" t="s">
        <v>1047</v>
      </c>
      <c r="AO2370" s="1">
        <v>42227</v>
      </c>
      <c r="AP2370" s="56" t="s">
        <v>548</v>
      </c>
      <c r="AQ2370" s="56">
        <v>57082</v>
      </c>
      <c r="AR2370" s="56">
        <v>0</v>
      </c>
      <c r="AS2370" s="56" t="s">
        <v>346</v>
      </c>
      <c r="BB2370" s="56" t="s">
        <v>339</v>
      </c>
      <c r="BC2370" s="56" t="s">
        <v>263</v>
      </c>
      <c r="BD2370" s="56" t="s">
        <v>349</v>
      </c>
      <c r="BE2370" s="56" t="s">
        <v>347</v>
      </c>
      <c r="BF2370" s="56" t="s">
        <v>334</v>
      </c>
      <c r="BG2370" s="56" t="s">
        <v>726</v>
      </c>
      <c r="BH2370" s="56">
        <v>0</v>
      </c>
      <c r="BI2370" s="56">
        <v>0</v>
      </c>
      <c r="BJ2370" s="56">
        <v>1</v>
      </c>
    </row>
    <row r="2371" spans="1:62" hidden="1" x14ac:dyDescent="0.3">
      <c r="A2371" s="56">
        <v>49229839</v>
      </c>
      <c r="B2371" s="86">
        <v>599848</v>
      </c>
      <c r="C2371" s="1">
        <v>42893</v>
      </c>
      <c r="D2371" s="56" t="s">
        <v>722</v>
      </c>
      <c r="E2371" s="56" t="s">
        <v>723</v>
      </c>
      <c r="F2371" s="56" t="s">
        <v>334</v>
      </c>
      <c r="G2371" s="56" t="s">
        <v>335</v>
      </c>
      <c r="H2371" s="56" t="s">
        <v>336</v>
      </c>
      <c r="I2371" s="56" t="s">
        <v>724</v>
      </c>
      <c r="K2371" s="56" t="s">
        <v>337</v>
      </c>
      <c r="L2371" s="56" t="s">
        <v>545</v>
      </c>
      <c r="M2371" s="56" t="s">
        <v>988</v>
      </c>
      <c r="N2371" s="56" t="s">
        <v>1043</v>
      </c>
      <c r="O2371" s="56" t="s">
        <v>943</v>
      </c>
      <c r="P2371" s="1" t="s">
        <v>110</v>
      </c>
      <c r="Q2371" s="56" t="s">
        <v>241</v>
      </c>
      <c r="R2371" s="56" t="s">
        <v>339</v>
      </c>
      <c r="S2371" s="56">
        <v>170641</v>
      </c>
      <c r="T2371" s="1" t="s">
        <v>111</v>
      </c>
      <c r="U2371" s="56">
        <v>41650</v>
      </c>
      <c r="V2371" s="56">
        <v>42916</v>
      </c>
      <c r="W2371" s="56">
        <v>41609</v>
      </c>
      <c r="X2371" s="56">
        <v>42916</v>
      </c>
      <c r="Y2371" s="56" t="s">
        <v>340</v>
      </c>
      <c r="Z2371" s="56" t="s">
        <v>341</v>
      </c>
      <c r="AA2371" s="56" t="s">
        <v>342</v>
      </c>
      <c r="AB2371" s="56" t="s">
        <v>343</v>
      </c>
      <c r="AC2371" s="56" t="s">
        <v>342</v>
      </c>
      <c r="AD2371" s="56" t="s">
        <v>342</v>
      </c>
      <c r="AE2371" s="56" t="s">
        <v>334</v>
      </c>
      <c r="AF2371" s="56" t="s">
        <v>292</v>
      </c>
      <c r="AG2371" s="56">
        <v>2015</v>
      </c>
      <c r="AH2371" s="56" t="s">
        <v>80</v>
      </c>
      <c r="AI2371" s="56" t="s">
        <v>348</v>
      </c>
      <c r="AJ2371" s="56">
        <v>0</v>
      </c>
      <c r="AM2371" s="56">
        <v>42849</v>
      </c>
      <c r="AN2371" s="56" t="s">
        <v>1047</v>
      </c>
      <c r="AO2371" s="1">
        <v>41592</v>
      </c>
      <c r="AP2371" s="56" t="s">
        <v>548</v>
      </c>
      <c r="AQ2371" s="56">
        <v>257</v>
      </c>
      <c r="AR2371" s="56">
        <v>0</v>
      </c>
      <c r="AS2371" s="56" t="s">
        <v>346</v>
      </c>
      <c r="BB2371" s="56" t="s">
        <v>339</v>
      </c>
      <c r="BC2371" s="56" t="s">
        <v>263</v>
      </c>
      <c r="BD2371" s="56" t="s">
        <v>349</v>
      </c>
      <c r="BE2371" s="56" t="s">
        <v>347</v>
      </c>
      <c r="BF2371" s="56" t="s">
        <v>334</v>
      </c>
      <c r="BG2371" s="56" t="s">
        <v>726</v>
      </c>
      <c r="BH2371" s="56">
        <v>0</v>
      </c>
      <c r="BI2371" s="56">
        <v>0</v>
      </c>
      <c r="BJ2371" s="56">
        <v>1</v>
      </c>
    </row>
    <row r="2372" spans="1:62" hidden="1" x14ac:dyDescent="0.3">
      <c r="A2372" s="56">
        <v>49229975</v>
      </c>
      <c r="B2372" s="86">
        <v>599848</v>
      </c>
      <c r="C2372" s="1">
        <v>42893</v>
      </c>
      <c r="D2372" s="56" t="s">
        <v>722</v>
      </c>
      <c r="E2372" s="56" t="s">
        <v>723</v>
      </c>
      <c r="F2372" s="56" t="s">
        <v>334</v>
      </c>
      <c r="G2372" s="56" t="s">
        <v>335</v>
      </c>
      <c r="H2372" s="56" t="s">
        <v>336</v>
      </c>
      <c r="I2372" s="56" t="s">
        <v>724</v>
      </c>
      <c r="K2372" s="56" t="s">
        <v>337</v>
      </c>
      <c r="L2372" s="56" t="s">
        <v>545</v>
      </c>
      <c r="M2372" s="56" t="s">
        <v>988</v>
      </c>
      <c r="N2372" s="56" t="s">
        <v>1043</v>
      </c>
      <c r="O2372" s="56" t="s">
        <v>943</v>
      </c>
      <c r="P2372" s="1" t="s">
        <v>188</v>
      </c>
      <c r="Q2372" s="56" t="s">
        <v>241</v>
      </c>
      <c r="R2372" s="56" t="s">
        <v>339</v>
      </c>
      <c r="S2372" s="56">
        <v>179127</v>
      </c>
      <c r="T2372" s="1" t="s">
        <v>557</v>
      </c>
      <c r="U2372" s="56">
        <v>41650</v>
      </c>
      <c r="V2372" s="56">
        <v>42916</v>
      </c>
      <c r="W2372" s="56">
        <v>41609</v>
      </c>
      <c r="X2372" s="56">
        <v>42916</v>
      </c>
      <c r="Y2372" s="56" t="s">
        <v>356</v>
      </c>
      <c r="Z2372" s="56" t="s">
        <v>341</v>
      </c>
      <c r="AA2372" s="56" t="s">
        <v>342</v>
      </c>
      <c r="AB2372" s="56" t="s">
        <v>343</v>
      </c>
      <c r="AC2372" s="56" t="s">
        <v>342</v>
      </c>
      <c r="AD2372" s="56" t="s">
        <v>342</v>
      </c>
      <c r="AE2372" s="56" t="s">
        <v>334</v>
      </c>
      <c r="AF2372" s="56" t="s">
        <v>291</v>
      </c>
      <c r="AG2372" s="56">
        <v>2016</v>
      </c>
      <c r="AH2372" s="56" t="s">
        <v>80</v>
      </c>
      <c r="AI2372" s="56" t="s">
        <v>344</v>
      </c>
      <c r="AJ2372" s="56">
        <v>392</v>
      </c>
      <c r="AK2372" s="1">
        <v>42551</v>
      </c>
      <c r="AL2372" s="56" t="s">
        <v>747</v>
      </c>
      <c r="AM2372" s="56">
        <v>42849</v>
      </c>
      <c r="AN2372" s="56" t="s">
        <v>1047</v>
      </c>
      <c r="AO2372" s="1">
        <v>42571</v>
      </c>
      <c r="AP2372" s="56" t="s">
        <v>638</v>
      </c>
      <c r="AQ2372" s="56">
        <v>57082</v>
      </c>
      <c r="AR2372" s="56">
        <v>0</v>
      </c>
      <c r="AS2372" s="56" t="s">
        <v>346</v>
      </c>
      <c r="BB2372" s="56" t="s">
        <v>339</v>
      </c>
      <c r="BC2372" s="56" t="s">
        <v>263</v>
      </c>
      <c r="BD2372" s="56" t="s">
        <v>349</v>
      </c>
      <c r="BE2372" s="56" t="s">
        <v>347</v>
      </c>
      <c r="BF2372" s="56" t="s">
        <v>334</v>
      </c>
      <c r="BG2372" s="56" t="s">
        <v>726</v>
      </c>
      <c r="BH2372" s="56">
        <v>0</v>
      </c>
      <c r="BI2372" s="56">
        <v>0</v>
      </c>
      <c r="BJ2372" s="56">
        <v>1</v>
      </c>
    </row>
    <row r="2373" spans="1:62" hidden="1" x14ac:dyDescent="0.3">
      <c r="A2373" s="56">
        <v>49229977</v>
      </c>
      <c r="B2373" s="86">
        <v>599848</v>
      </c>
      <c r="C2373" s="1">
        <v>42893</v>
      </c>
      <c r="D2373" s="56" t="s">
        <v>722</v>
      </c>
      <c r="E2373" s="56" t="s">
        <v>723</v>
      </c>
      <c r="F2373" s="56" t="s">
        <v>334</v>
      </c>
      <c r="G2373" s="56" t="s">
        <v>335</v>
      </c>
      <c r="H2373" s="56" t="s">
        <v>336</v>
      </c>
      <c r="I2373" s="56" t="s">
        <v>724</v>
      </c>
      <c r="K2373" s="56" t="s">
        <v>337</v>
      </c>
      <c r="L2373" s="56" t="s">
        <v>545</v>
      </c>
      <c r="M2373" s="56" t="s">
        <v>988</v>
      </c>
      <c r="N2373" s="56" t="s">
        <v>1043</v>
      </c>
      <c r="O2373" s="56" t="s">
        <v>943</v>
      </c>
      <c r="P2373" s="1" t="s">
        <v>188</v>
      </c>
      <c r="Q2373" s="56" t="s">
        <v>241</v>
      </c>
      <c r="R2373" s="56" t="s">
        <v>339</v>
      </c>
      <c r="S2373" s="56">
        <v>179127</v>
      </c>
      <c r="T2373" s="1" t="s">
        <v>557</v>
      </c>
      <c r="U2373" s="56">
        <v>41650</v>
      </c>
      <c r="V2373" s="56">
        <v>42916</v>
      </c>
      <c r="W2373" s="56">
        <v>41609</v>
      </c>
      <c r="X2373" s="56">
        <v>42916</v>
      </c>
      <c r="Y2373" s="56" t="s">
        <v>356</v>
      </c>
      <c r="Z2373" s="56" t="s">
        <v>341</v>
      </c>
      <c r="AA2373" s="56" t="s">
        <v>342</v>
      </c>
      <c r="AB2373" s="56" t="s">
        <v>343</v>
      </c>
      <c r="AC2373" s="56" t="s">
        <v>342</v>
      </c>
      <c r="AD2373" s="56" t="s">
        <v>342</v>
      </c>
      <c r="AE2373" s="56" t="s">
        <v>334</v>
      </c>
      <c r="AF2373" s="56" t="s">
        <v>292</v>
      </c>
      <c r="AG2373" s="56">
        <v>2014</v>
      </c>
      <c r="AH2373" s="56" t="s">
        <v>80</v>
      </c>
      <c r="AI2373" s="56" t="s">
        <v>348</v>
      </c>
      <c r="AJ2373" s="56">
        <v>0</v>
      </c>
      <c r="AM2373" s="56">
        <v>42849</v>
      </c>
      <c r="AN2373" s="56" t="s">
        <v>1047</v>
      </c>
      <c r="AO2373" s="1">
        <v>41592</v>
      </c>
      <c r="AP2373" s="56" t="s">
        <v>548</v>
      </c>
      <c r="AQ2373" s="56">
        <v>57082</v>
      </c>
      <c r="AR2373" s="56">
        <v>0</v>
      </c>
      <c r="AS2373" s="56" t="s">
        <v>346</v>
      </c>
      <c r="BB2373" s="56" t="s">
        <v>339</v>
      </c>
      <c r="BC2373" s="56" t="s">
        <v>263</v>
      </c>
      <c r="BD2373" s="56" t="s">
        <v>349</v>
      </c>
      <c r="BE2373" s="56" t="s">
        <v>347</v>
      </c>
      <c r="BF2373" s="56" t="s">
        <v>334</v>
      </c>
      <c r="BG2373" s="56" t="s">
        <v>726</v>
      </c>
      <c r="BH2373" s="56">
        <v>0</v>
      </c>
      <c r="BI2373" s="56">
        <v>0</v>
      </c>
      <c r="BJ2373" s="56">
        <v>1</v>
      </c>
    </row>
    <row r="2374" spans="1:62" hidden="1" x14ac:dyDescent="0.3">
      <c r="A2374" s="56">
        <v>49229821</v>
      </c>
      <c r="B2374" s="86">
        <v>599848</v>
      </c>
      <c r="C2374" s="1">
        <v>42893</v>
      </c>
      <c r="D2374" s="56" t="s">
        <v>722</v>
      </c>
      <c r="E2374" s="56" t="s">
        <v>723</v>
      </c>
      <c r="F2374" s="56" t="s">
        <v>334</v>
      </c>
      <c r="G2374" s="56" t="s">
        <v>335</v>
      </c>
      <c r="H2374" s="56" t="s">
        <v>336</v>
      </c>
      <c r="I2374" s="56" t="s">
        <v>724</v>
      </c>
      <c r="K2374" s="56" t="s">
        <v>337</v>
      </c>
      <c r="L2374" s="56" t="s">
        <v>545</v>
      </c>
      <c r="M2374" s="56" t="s">
        <v>988</v>
      </c>
      <c r="N2374" s="56" t="s">
        <v>1043</v>
      </c>
      <c r="O2374" s="56" t="s">
        <v>943</v>
      </c>
      <c r="P2374" s="1" t="s">
        <v>110</v>
      </c>
      <c r="Q2374" s="56" t="s">
        <v>241</v>
      </c>
      <c r="R2374" s="56" t="s">
        <v>339</v>
      </c>
      <c r="S2374" s="56">
        <v>199682</v>
      </c>
      <c r="T2374" s="1" t="s">
        <v>754</v>
      </c>
      <c r="U2374" s="56">
        <v>41650</v>
      </c>
      <c r="V2374" s="56">
        <v>42916</v>
      </c>
      <c r="W2374" s="56">
        <v>41650</v>
      </c>
      <c r="X2374" s="56">
        <v>42916</v>
      </c>
      <c r="Y2374" s="56" t="s">
        <v>340</v>
      </c>
      <c r="Z2374" s="56" t="s">
        <v>341</v>
      </c>
      <c r="AA2374" s="56" t="s">
        <v>347</v>
      </c>
      <c r="AB2374" s="56" t="s">
        <v>343</v>
      </c>
      <c r="AC2374" s="56" t="s">
        <v>342</v>
      </c>
      <c r="AD2374" s="56" t="s">
        <v>342</v>
      </c>
      <c r="AE2374" s="56" t="s">
        <v>334</v>
      </c>
      <c r="AF2374" s="56" t="s">
        <v>292</v>
      </c>
      <c r="AG2374" s="56">
        <v>2017</v>
      </c>
      <c r="AH2374" s="56" t="s">
        <v>80</v>
      </c>
      <c r="AI2374" s="56" t="s">
        <v>348</v>
      </c>
      <c r="AJ2374" s="56">
        <v>1</v>
      </c>
      <c r="AM2374" s="56">
        <v>42849</v>
      </c>
      <c r="AN2374" s="56" t="s">
        <v>1047</v>
      </c>
      <c r="AO2374" s="1">
        <v>41873</v>
      </c>
      <c r="AP2374" s="56" t="s">
        <v>345</v>
      </c>
      <c r="AQ2374" s="56">
        <v>66964</v>
      </c>
      <c r="AR2374" s="56">
        <v>0</v>
      </c>
      <c r="AS2374" s="56" t="s">
        <v>346</v>
      </c>
      <c r="BB2374" s="56" t="s">
        <v>339</v>
      </c>
      <c r="BC2374" s="56" t="s">
        <v>263</v>
      </c>
      <c r="BD2374" s="56" t="s">
        <v>349</v>
      </c>
      <c r="BE2374" s="56" t="s">
        <v>347</v>
      </c>
      <c r="BF2374" s="56" t="s">
        <v>334</v>
      </c>
      <c r="BG2374" s="56" t="s">
        <v>726</v>
      </c>
      <c r="BH2374" s="56">
        <v>0</v>
      </c>
      <c r="BI2374" s="56">
        <v>0</v>
      </c>
      <c r="BJ2374" s="56">
        <v>1</v>
      </c>
    </row>
    <row r="2375" spans="1:62" hidden="1" x14ac:dyDescent="0.3">
      <c r="A2375" s="56">
        <v>49229817</v>
      </c>
      <c r="B2375" s="86">
        <v>599848</v>
      </c>
      <c r="C2375" s="1">
        <v>42893</v>
      </c>
      <c r="D2375" s="56" t="s">
        <v>722</v>
      </c>
      <c r="E2375" s="56" t="s">
        <v>723</v>
      </c>
      <c r="F2375" s="56" t="s">
        <v>334</v>
      </c>
      <c r="G2375" s="56" t="s">
        <v>335</v>
      </c>
      <c r="H2375" s="56" t="s">
        <v>336</v>
      </c>
      <c r="I2375" s="56" t="s">
        <v>724</v>
      </c>
      <c r="K2375" s="56" t="s">
        <v>337</v>
      </c>
      <c r="L2375" s="56" t="s">
        <v>545</v>
      </c>
      <c r="M2375" s="56" t="s">
        <v>988</v>
      </c>
      <c r="N2375" s="56" t="s">
        <v>1043</v>
      </c>
      <c r="O2375" s="56" t="s">
        <v>943</v>
      </c>
      <c r="P2375" s="1" t="s">
        <v>110</v>
      </c>
      <c r="Q2375" s="56" t="s">
        <v>241</v>
      </c>
      <c r="R2375" s="56" t="s">
        <v>339</v>
      </c>
      <c r="S2375" s="56">
        <v>199682</v>
      </c>
      <c r="T2375" s="1" t="s">
        <v>754</v>
      </c>
      <c r="U2375" s="56">
        <v>41650</v>
      </c>
      <c r="V2375" s="56">
        <v>42916</v>
      </c>
      <c r="W2375" s="56">
        <v>41650</v>
      </c>
      <c r="X2375" s="56">
        <v>42916</v>
      </c>
      <c r="Y2375" s="56" t="s">
        <v>340</v>
      </c>
      <c r="Z2375" s="56" t="s">
        <v>341</v>
      </c>
      <c r="AA2375" s="56" t="s">
        <v>347</v>
      </c>
      <c r="AB2375" s="56" t="s">
        <v>343</v>
      </c>
      <c r="AC2375" s="56" t="s">
        <v>342</v>
      </c>
      <c r="AD2375" s="56" t="s">
        <v>342</v>
      </c>
      <c r="AE2375" s="56" t="s">
        <v>334</v>
      </c>
      <c r="AF2375" s="56" t="s">
        <v>292</v>
      </c>
      <c r="AG2375" s="56">
        <v>2015</v>
      </c>
      <c r="AH2375" s="56" t="s">
        <v>80</v>
      </c>
      <c r="AI2375" s="56" t="s">
        <v>348</v>
      </c>
      <c r="AJ2375" s="56">
        <v>0</v>
      </c>
      <c r="AM2375" s="56">
        <v>42849</v>
      </c>
      <c r="AN2375" s="56" t="s">
        <v>1047</v>
      </c>
      <c r="AO2375" s="1">
        <v>41873</v>
      </c>
      <c r="AP2375" s="56" t="s">
        <v>345</v>
      </c>
      <c r="AQ2375" s="56">
        <v>66964</v>
      </c>
      <c r="AR2375" s="56">
        <v>0</v>
      </c>
      <c r="AS2375" s="56" t="s">
        <v>346</v>
      </c>
      <c r="BB2375" s="56" t="s">
        <v>339</v>
      </c>
      <c r="BC2375" s="56" t="s">
        <v>263</v>
      </c>
      <c r="BD2375" s="56" t="s">
        <v>349</v>
      </c>
      <c r="BE2375" s="56" t="s">
        <v>347</v>
      </c>
      <c r="BF2375" s="56" t="s">
        <v>334</v>
      </c>
      <c r="BG2375" s="56" t="s">
        <v>726</v>
      </c>
      <c r="BH2375" s="56">
        <v>0</v>
      </c>
      <c r="BI2375" s="56">
        <v>0</v>
      </c>
      <c r="BJ2375" s="56">
        <v>1</v>
      </c>
    </row>
    <row r="2376" spans="1:62" hidden="1" x14ac:dyDescent="0.3">
      <c r="A2376" s="56">
        <v>49229979</v>
      </c>
      <c r="B2376" s="86">
        <v>599848</v>
      </c>
      <c r="C2376" s="1">
        <v>42893</v>
      </c>
      <c r="D2376" s="56" t="s">
        <v>722</v>
      </c>
      <c r="E2376" s="56" t="s">
        <v>723</v>
      </c>
      <c r="F2376" s="56" t="s">
        <v>334</v>
      </c>
      <c r="G2376" s="56" t="s">
        <v>335</v>
      </c>
      <c r="H2376" s="56" t="s">
        <v>336</v>
      </c>
      <c r="I2376" s="56" t="s">
        <v>724</v>
      </c>
      <c r="K2376" s="56" t="s">
        <v>337</v>
      </c>
      <c r="L2376" s="56" t="s">
        <v>545</v>
      </c>
      <c r="M2376" s="56" t="s">
        <v>988</v>
      </c>
      <c r="N2376" s="56" t="s">
        <v>1043</v>
      </c>
      <c r="O2376" s="56" t="s">
        <v>943</v>
      </c>
      <c r="P2376" s="1" t="s">
        <v>188</v>
      </c>
      <c r="Q2376" s="56" t="s">
        <v>241</v>
      </c>
      <c r="R2376" s="56" t="s">
        <v>339</v>
      </c>
      <c r="S2376" s="56">
        <v>179127</v>
      </c>
      <c r="T2376" s="1" t="s">
        <v>557</v>
      </c>
      <c r="U2376" s="56">
        <v>41650</v>
      </c>
      <c r="V2376" s="56">
        <v>42916</v>
      </c>
      <c r="W2376" s="56">
        <v>41609</v>
      </c>
      <c r="X2376" s="56">
        <v>42916</v>
      </c>
      <c r="Y2376" s="56" t="s">
        <v>356</v>
      </c>
      <c r="Z2376" s="56" t="s">
        <v>341</v>
      </c>
      <c r="AA2376" s="56" t="s">
        <v>342</v>
      </c>
      <c r="AB2376" s="56" t="s">
        <v>343</v>
      </c>
      <c r="AC2376" s="56" t="s">
        <v>342</v>
      </c>
      <c r="AD2376" s="56" t="s">
        <v>342</v>
      </c>
      <c r="AE2376" s="56" t="s">
        <v>334</v>
      </c>
      <c r="AF2376" s="56" t="s">
        <v>292</v>
      </c>
      <c r="AG2376" s="56">
        <v>2015</v>
      </c>
      <c r="AH2376" s="56" t="s">
        <v>80</v>
      </c>
      <c r="AI2376" s="56" t="s">
        <v>348</v>
      </c>
      <c r="AJ2376" s="56">
        <v>0</v>
      </c>
      <c r="AM2376" s="56">
        <v>42849</v>
      </c>
      <c r="AN2376" s="56" t="s">
        <v>1047</v>
      </c>
      <c r="AO2376" s="1">
        <v>42076</v>
      </c>
      <c r="AP2376" s="56" t="s">
        <v>548</v>
      </c>
      <c r="AQ2376" s="56">
        <v>57082</v>
      </c>
      <c r="AR2376" s="56">
        <v>0</v>
      </c>
      <c r="AS2376" s="56" t="s">
        <v>346</v>
      </c>
      <c r="BB2376" s="56" t="s">
        <v>339</v>
      </c>
      <c r="BC2376" s="56" t="s">
        <v>263</v>
      </c>
      <c r="BD2376" s="56" t="s">
        <v>349</v>
      </c>
      <c r="BE2376" s="56" t="s">
        <v>347</v>
      </c>
      <c r="BF2376" s="56" t="s">
        <v>334</v>
      </c>
      <c r="BG2376" s="56" t="s">
        <v>726</v>
      </c>
      <c r="BH2376" s="56">
        <v>0</v>
      </c>
      <c r="BI2376" s="56">
        <v>0</v>
      </c>
      <c r="BJ2376" s="56">
        <v>1</v>
      </c>
    </row>
    <row r="2377" spans="1:62" hidden="1" x14ac:dyDescent="0.3">
      <c r="A2377" s="56">
        <v>49229981</v>
      </c>
      <c r="B2377" s="86">
        <v>599848</v>
      </c>
      <c r="C2377" s="1">
        <v>42893</v>
      </c>
      <c r="D2377" s="56" t="s">
        <v>722</v>
      </c>
      <c r="E2377" s="56" t="s">
        <v>723</v>
      </c>
      <c r="F2377" s="56" t="s">
        <v>334</v>
      </c>
      <c r="G2377" s="56" t="s">
        <v>335</v>
      </c>
      <c r="H2377" s="56" t="s">
        <v>336</v>
      </c>
      <c r="I2377" s="56" t="s">
        <v>724</v>
      </c>
      <c r="K2377" s="56" t="s">
        <v>337</v>
      </c>
      <c r="L2377" s="56" t="s">
        <v>545</v>
      </c>
      <c r="M2377" s="56" t="s">
        <v>988</v>
      </c>
      <c r="N2377" s="56" t="s">
        <v>1043</v>
      </c>
      <c r="O2377" s="56" t="s">
        <v>943</v>
      </c>
      <c r="P2377" s="1" t="s">
        <v>188</v>
      </c>
      <c r="Q2377" s="56" t="s">
        <v>241</v>
      </c>
      <c r="R2377" s="56" t="s">
        <v>339</v>
      </c>
      <c r="S2377" s="56">
        <v>179127</v>
      </c>
      <c r="T2377" s="1" t="s">
        <v>557</v>
      </c>
      <c r="U2377" s="56">
        <v>41650</v>
      </c>
      <c r="V2377" s="56">
        <v>42916</v>
      </c>
      <c r="W2377" s="56">
        <v>41609</v>
      </c>
      <c r="X2377" s="56">
        <v>42916</v>
      </c>
      <c r="Y2377" s="56" t="s">
        <v>356</v>
      </c>
      <c r="Z2377" s="56" t="s">
        <v>341</v>
      </c>
      <c r="AA2377" s="56" t="s">
        <v>342</v>
      </c>
      <c r="AB2377" s="56" t="s">
        <v>343</v>
      </c>
      <c r="AC2377" s="56" t="s">
        <v>342</v>
      </c>
      <c r="AD2377" s="56" t="s">
        <v>342</v>
      </c>
      <c r="AE2377" s="56" t="s">
        <v>334</v>
      </c>
      <c r="AF2377" s="56" t="s">
        <v>292</v>
      </c>
      <c r="AG2377" s="56">
        <v>2016</v>
      </c>
      <c r="AH2377" s="56" t="s">
        <v>80</v>
      </c>
      <c r="AI2377" s="56" t="s">
        <v>348</v>
      </c>
      <c r="AJ2377" s="56">
        <v>279</v>
      </c>
      <c r="AM2377" s="56">
        <v>42849</v>
      </c>
      <c r="AN2377" s="56" t="s">
        <v>1047</v>
      </c>
      <c r="AO2377" s="1">
        <v>42076</v>
      </c>
      <c r="AP2377" s="56" t="s">
        <v>548</v>
      </c>
      <c r="AQ2377" s="56">
        <v>57082</v>
      </c>
      <c r="AR2377" s="56">
        <v>0</v>
      </c>
      <c r="AS2377" s="56" t="s">
        <v>346</v>
      </c>
      <c r="BB2377" s="56" t="s">
        <v>339</v>
      </c>
      <c r="BC2377" s="56" t="s">
        <v>263</v>
      </c>
      <c r="BD2377" s="56" t="s">
        <v>349</v>
      </c>
      <c r="BE2377" s="56" t="s">
        <v>347</v>
      </c>
      <c r="BF2377" s="56" t="s">
        <v>334</v>
      </c>
      <c r="BG2377" s="56" t="s">
        <v>726</v>
      </c>
      <c r="BH2377" s="56">
        <v>0</v>
      </c>
      <c r="BI2377" s="56">
        <v>0</v>
      </c>
      <c r="BJ2377" s="56">
        <v>1</v>
      </c>
    </row>
    <row r="2378" spans="1:62" hidden="1" x14ac:dyDescent="0.3">
      <c r="A2378" s="56">
        <v>49229819</v>
      </c>
      <c r="B2378" s="86">
        <v>599848</v>
      </c>
      <c r="C2378" s="1">
        <v>42893</v>
      </c>
      <c r="D2378" s="56" t="s">
        <v>722</v>
      </c>
      <c r="E2378" s="56" t="s">
        <v>723</v>
      </c>
      <c r="F2378" s="56" t="s">
        <v>334</v>
      </c>
      <c r="G2378" s="56" t="s">
        <v>335</v>
      </c>
      <c r="H2378" s="56" t="s">
        <v>336</v>
      </c>
      <c r="I2378" s="56" t="s">
        <v>724</v>
      </c>
      <c r="K2378" s="56" t="s">
        <v>337</v>
      </c>
      <c r="L2378" s="56" t="s">
        <v>545</v>
      </c>
      <c r="M2378" s="56" t="s">
        <v>988</v>
      </c>
      <c r="N2378" s="56" t="s">
        <v>1043</v>
      </c>
      <c r="O2378" s="56" t="s">
        <v>943</v>
      </c>
      <c r="P2378" s="1" t="s">
        <v>110</v>
      </c>
      <c r="Q2378" s="56" t="s">
        <v>241</v>
      </c>
      <c r="R2378" s="56" t="s">
        <v>339</v>
      </c>
      <c r="S2378" s="56">
        <v>199682</v>
      </c>
      <c r="T2378" s="1" t="s">
        <v>754</v>
      </c>
      <c r="U2378" s="56">
        <v>41650</v>
      </c>
      <c r="V2378" s="56">
        <v>42916</v>
      </c>
      <c r="W2378" s="56">
        <v>41650</v>
      </c>
      <c r="X2378" s="56">
        <v>42916</v>
      </c>
      <c r="Y2378" s="56" t="s">
        <v>340</v>
      </c>
      <c r="Z2378" s="56" t="s">
        <v>341</v>
      </c>
      <c r="AA2378" s="56" t="s">
        <v>347</v>
      </c>
      <c r="AB2378" s="56" t="s">
        <v>343</v>
      </c>
      <c r="AC2378" s="56" t="s">
        <v>342</v>
      </c>
      <c r="AD2378" s="56" t="s">
        <v>342</v>
      </c>
      <c r="AE2378" s="56" t="s">
        <v>334</v>
      </c>
      <c r="AF2378" s="56" t="s">
        <v>292</v>
      </c>
      <c r="AG2378" s="56">
        <v>2016</v>
      </c>
      <c r="AH2378" s="56" t="s">
        <v>80</v>
      </c>
      <c r="AI2378" s="56" t="s">
        <v>348</v>
      </c>
      <c r="AJ2378" s="56">
        <v>0</v>
      </c>
      <c r="AM2378" s="56">
        <v>42849</v>
      </c>
      <c r="AN2378" s="56" t="s">
        <v>1047</v>
      </c>
      <c r="AO2378" s="1">
        <v>41873</v>
      </c>
      <c r="AP2378" s="56" t="s">
        <v>345</v>
      </c>
      <c r="AQ2378" s="56">
        <v>66964</v>
      </c>
      <c r="AR2378" s="56">
        <v>0</v>
      </c>
      <c r="AS2378" s="56" t="s">
        <v>346</v>
      </c>
      <c r="BB2378" s="56" t="s">
        <v>339</v>
      </c>
      <c r="BC2378" s="56" t="s">
        <v>263</v>
      </c>
      <c r="BD2378" s="56" t="s">
        <v>349</v>
      </c>
      <c r="BE2378" s="56" t="s">
        <v>347</v>
      </c>
      <c r="BF2378" s="56" t="s">
        <v>334</v>
      </c>
      <c r="BG2378" s="56" t="s">
        <v>726</v>
      </c>
      <c r="BH2378" s="56">
        <v>0</v>
      </c>
      <c r="BI2378" s="56">
        <v>0</v>
      </c>
      <c r="BJ2378" s="56">
        <v>1</v>
      </c>
    </row>
    <row r="2379" spans="1:62" hidden="1" x14ac:dyDescent="0.3">
      <c r="A2379" s="56">
        <v>49229983</v>
      </c>
      <c r="B2379" s="86">
        <v>599848</v>
      </c>
      <c r="C2379" s="1">
        <v>42893</v>
      </c>
      <c r="D2379" s="56" t="s">
        <v>722</v>
      </c>
      <c r="E2379" s="56" t="s">
        <v>723</v>
      </c>
      <c r="F2379" s="56" t="s">
        <v>334</v>
      </c>
      <c r="G2379" s="56" t="s">
        <v>335</v>
      </c>
      <c r="H2379" s="56" t="s">
        <v>336</v>
      </c>
      <c r="I2379" s="56" t="s">
        <v>724</v>
      </c>
      <c r="K2379" s="56" t="s">
        <v>337</v>
      </c>
      <c r="L2379" s="56" t="s">
        <v>545</v>
      </c>
      <c r="M2379" s="56" t="s">
        <v>988</v>
      </c>
      <c r="N2379" s="56" t="s">
        <v>1043</v>
      </c>
      <c r="O2379" s="56" t="s">
        <v>943</v>
      </c>
      <c r="P2379" s="1" t="s">
        <v>188</v>
      </c>
      <c r="Q2379" s="56" t="s">
        <v>241</v>
      </c>
      <c r="R2379" s="56" t="s">
        <v>339</v>
      </c>
      <c r="S2379" s="56">
        <v>179127</v>
      </c>
      <c r="T2379" s="1" t="s">
        <v>557</v>
      </c>
      <c r="U2379" s="56">
        <v>41650</v>
      </c>
      <c r="V2379" s="56">
        <v>42916</v>
      </c>
      <c r="W2379" s="56">
        <v>41609</v>
      </c>
      <c r="X2379" s="56">
        <v>42916</v>
      </c>
      <c r="Y2379" s="56" t="s">
        <v>356</v>
      </c>
      <c r="Z2379" s="56" t="s">
        <v>341</v>
      </c>
      <c r="AA2379" s="56" t="s">
        <v>342</v>
      </c>
      <c r="AB2379" s="56" t="s">
        <v>343</v>
      </c>
      <c r="AC2379" s="56" t="s">
        <v>342</v>
      </c>
      <c r="AD2379" s="56" t="s">
        <v>342</v>
      </c>
      <c r="AE2379" s="56" t="s">
        <v>334</v>
      </c>
      <c r="AF2379" s="56" t="s">
        <v>292</v>
      </c>
      <c r="AG2379" s="56">
        <v>2017</v>
      </c>
      <c r="AH2379" s="56" t="s">
        <v>80</v>
      </c>
      <c r="AI2379" s="56" t="s">
        <v>348</v>
      </c>
      <c r="AJ2379" s="56">
        <v>554</v>
      </c>
      <c r="AM2379" s="56">
        <v>42849</v>
      </c>
      <c r="AN2379" s="56" t="s">
        <v>1047</v>
      </c>
      <c r="AO2379" s="1">
        <v>42076</v>
      </c>
      <c r="AP2379" s="56" t="s">
        <v>548</v>
      </c>
      <c r="AQ2379" s="56">
        <v>57082</v>
      </c>
      <c r="AR2379" s="56">
        <v>0</v>
      </c>
      <c r="AS2379" s="56" t="s">
        <v>346</v>
      </c>
      <c r="BB2379" s="56" t="s">
        <v>339</v>
      </c>
      <c r="BC2379" s="56" t="s">
        <v>263</v>
      </c>
      <c r="BD2379" s="56" t="s">
        <v>349</v>
      </c>
      <c r="BE2379" s="56" t="s">
        <v>347</v>
      </c>
      <c r="BF2379" s="56" t="s">
        <v>334</v>
      </c>
      <c r="BG2379" s="56" t="s">
        <v>726</v>
      </c>
      <c r="BH2379" s="56">
        <v>0</v>
      </c>
      <c r="BI2379" s="56">
        <v>0</v>
      </c>
      <c r="BJ2379" s="56">
        <v>1</v>
      </c>
    </row>
    <row r="2380" spans="1:62" hidden="1" x14ac:dyDescent="0.3">
      <c r="A2380" s="56">
        <v>49229986</v>
      </c>
      <c r="B2380" s="86">
        <v>599848</v>
      </c>
      <c r="C2380" s="1">
        <v>42893</v>
      </c>
      <c r="D2380" s="56" t="s">
        <v>722</v>
      </c>
      <c r="E2380" s="56" t="s">
        <v>723</v>
      </c>
      <c r="F2380" s="56" t="s">
        <v>334</v>
      </c>
      <c r="G2380" s="56" t="s">
        <v>335</v>
      </c>
      <c r="H2380" s="56" t="s">
        <v>336</v>
      </c>
      <c r="I2380" s="56" t="s">
        <v>724</v>
      </c>
      <c r="K2380" s="56" t="s">
        <v>337</v>
      </c>
      <c r="L2380" s="56" t="s">
        <v>545</v>
      </c>
      <c r="M2380" s="56" t="s">
        <v>988</v>
      </c>
      <c r="N2380" s="56" t="s">
        <v>1043</v>
      </c>
      <c r="O2380" s="56" t="s">
        <v>943</v>
      </c>
      <c r="P2380" s="1" t="s">
        <v>188</v>
      </c>
      <c r="Q2380" s="56" t="s">
        <v>241</v>
      </c>
      <c r="R2380" s="56" t="s">
        <v>339</v>
      </c>
      <c r="S2380" s="56">
        <v>208746</v>
      </c>
      <c r="T2380" s="1" t="s">
        <v>725</v>
      </c>
      <c r="U2380" s="56">
        <v>41650</v>
      </c>
      <c r="V2380" s="56">
        <v>42916</v>
      </c>
      <c r="W2380" s="56">
        <v>41650</v>
      </c>
      <c r="X2380" s="56">
        <v>42916</v>
      </c>
      <c r="Y2380" s="56" t="s">
        <v>340</v>
      </c>
      <c r="Z2380" s="56" t="s">
        <v>341</v>
      </c>
      <c r="AA2380" s="56" t="s">
        <v>347</v>
      </c>
      <c r="AB2380" s="56" t="s">
        <v>343</v>
      </c>
      <c r="AC2380" s="56" t="s">
        <v>342</v>
      </c>
      <c r="AD2380" s="56" t="s">
        <v>342</v>
      </c>
      <c r="AE2380" s="56" t="s">
        <v>334</v>
      </c>
      <c r="AF2380" s="56" t="s">
        <v>291</v>
      </c>
      <c r="AG2380" s="56">
        <v>2014</v>
      </c>
      <c r="AH2380" s="56" t="s">
        <v>80</v>
      </c>
      <c r="AI2380" s="56" t="s">
        <v>344</v>
      </c>
      <c r="AJ2380" s="56">
        <v>0</v>
      </c>
      <c r="AK2380" s="1">
        <v>41820</v>
      </c>
      <c r="AM2380" s="56">
        <v>42849</v>
      </c>
      <c r="AN2380" s="56" t="s">
        <v>1047</v>
      </c>
      <c r="AO2380" s="1">
        <v>41873</v>
      </c>
      <c r="AP2380" s="56" t="s">
        <v>345</v>
      </c>
      <c r="AQ2380" s="56">
        <v>66963</v>
      </c>
      <c r="AR2380" s="56">
        <v>0</v>
      </c>
      <c r="AS2380" s="56" t="s">
        <v>346</v>
      </c>
      <c r="BB2380" s="56" t="s">
        <v>339</v>
      </c>
      <c r="BC2380" s="56" t="s">
        <v>263</v>
      </c>
      <c r="BD2380" s="56" t="s">
        <v>349</v>
      </c>
      <c r="BE2380" s="56" t="s">
        <v>347</v>
      </c>
      <c r="BF2380" s="56" t="s">
        <v>334</v>
      </c>
      <c r="BG2380" s="56" t="s">
        <v>726</v>
      </c>
      <c r="BH2380" s="56">
        <v>0</v>
      </c>
      <c r="BI2380" s="56">
        <v>0</v>
      </c>
      <c r="BJ2380" s="56">
        <v>1</v>
      </c>
    </row>
    <row r="2381" spans="1:62" hidden="1" x14ac:dyDescent="0.3">
      <c r="A2381" s="56">
        <v>49229837</v>
      </c>
      <c r="B2381" s="86">
        <v>599848</v>
      </c>
      <c r="C2381" s="1">
        <v>42893</v>
      </c>
      <c r="D2381" s="56" t="s">
        <v>722</v>
      </c>
      <c r="E2381" s="56" t="s">
        <v>723</v>
      </c>
      <c r="F2381" s="56" t="s">
        <v>334</v>
      </c>
      <c r="G2381" s="56" t="s">
        <v>335</v>
      </c>
      <c r="H2381" s="56" t="s">
        <v>336</v>
      </c>
      <c r="I2381" s="56" t="s">
        <v>724</v>
      </c>
      <c r="K2381" s="56" t="s">
        <v>337</v>
      </c>
      <c r="L2381" s="56" t="s">
        <v>545</v>
      </c>
      <c r="M2381" s="56" t="s">
        <v>988</v>
      </c>
      <c r="N2381" s="56" t="s">
        <v>1043</v>
      </c>
      <c r="O2381" s="56" t="s">
        <v>943</v>
      </c>
      <c r="P2381" s="1" t="s">
        <v>110</v>
      </c>
      <c r="Q2381" s="56" t="s">
        <v>241</v>
      </c>
      <c r="R2381" s="56" t="s">
        <v>339</v>
      </c>
      <c r="S2381" s="56">
        <v>170649</v>
      </c>
      <c r="T2381" s="1" t="s">
        <v>465</v>
      </c>
      <c r="U2381" s="56">
        <v>41650</v>
      </c>
      <c r="V2381" s="56">
        <v>42916</v>
      </c>
      <c r="W2381" s="56">
        <v>41609</v>
      </c>
      <c r="X2381" s="56">
        <v>42916</v>
      </c>
      <c r="Y2381" s="56" t="s">
        <v>340</v>
      </c>
      <c r="Z2381" s="56" t="s">
        <v>341</v>
      </c>
      <c r="AA2381" s="56" t="s">
        <v>342</v>
      </c>
      <c r="AB2381" s="56" t="s">
        <v>339</v>
      </c>
      <c r="AC2381" s="56" t="s">
        <v>342</v>
      </c>
      <c r="AD2381" s="56" t="s">
        <v>342</v>
      </c>
      <c r="AE2381" s="56" t="s">
        <v>334</v>
      </c>
      <c r="AF2381" s="56" t="s">
        <v>292</v>
      </c>
      <c r="AG2381" s="56">
        <v>2017</v>
      </c>
      <c r="AH2381" s="56" t="s">
        <v>80</v>
      </c>
      <c r="AI2381" s="56" t="s">
        <v>344</v>
      </c>
      <c r="AJ2381" s="56">
        <v>0</v>
      </c>
      <c r="AM2381" s="56">
        <v>42858</v>
      </c>
      <c r="AN2381" s="56" t="s">
        <v>1047</v>
      </c>
      <c r="AO2381" s="1">
        <v>42870</v>
      </c>
      <c r="AP2381" s="56" t="s">
        <v>1047</v>
      </c>
      <c r="AQ2381" s="56">
        <v>268</v>
      </c>
      <c r="AR2381" s="56">
        <v>0</v>
      </c>
      <c r="AS2381" s="56" t="s">
        <v>346</v>
      </c>
      <c r="AT2381" s="56">
        <v>1003</v>
      </c>
      <c r="AU2381" s="56" t="s">
        <v>369</v>
      </c>
      <c r="BB2381" s="56" t="s">
        <v>339</v>
      </c>
      <c r="BC2381" s="56" t="s">
        <v>263</v>
      </c>
      <c r="BD2381" s="56" t="s">
        <v>349</v>
      </c>
      <c r="BE2381" s="56" t="s">
        <v>347</v>
      </c>
      <c r="BF2381" s="56" t="s">
        <v>334</v>
      </c>
      <c r="BG2381" s="56" t="s">
        <v>726</v>
      </c>
      <c r="BH2381" s="56">
        <v>0</v>
      </c>
      <c r="BI2381" s="56">
        <v>0</v>
      </c>
      <c r="BJ2381" s="56">
        <v>1</v>
      </c>
    </row>
    <row r="2382" spans="1:62" hidden="1" x14ac:dyDescent="0.3">
      <c r="A2382" s="56">
        <v>49229829</v>
      </c>
      <c r="B2382" s="86">
        <v>599848</v>
      </c>
      <c r="C2382" s="1">
        <v>42893</v>
      </c>
      <c r="D2382" s="56" t="s">
        <v>722</v>
      </c>
      <c r="E2382" s="56" t="s">
        <v>723</v>
      </c>
      <c r="F2382" s="56" t="s">
        <v>334</v>
      </c>
      <c r="G2382" s="56" t="s">
        <v>335</v>
      </c>
      <c r="H2382" s="56" t="s">
        <v>336</v>
      </c>
      <c r="I2382" s="56" t="s">
        <v>724</v>
      </c>
      <c r="K2382" s="56" t="s">
        <v>337</v>
      </c>
      <c r="L2382" s="56" t="s">
        <v>545</v>
      </c>
      <c r="M2382" s="56" t="s">
        <v>988</v>
      </c>
      <c r="N2382" s="56" t="s">
        <v>1043</v>
      </c>
      <c r="O2382" s="56" t="s">
        <v>943</v>
      </c>
      <c r="P2382" s="1" t="s">
        <v>110</v>
      </c>
      <c r="Q2382" s="56" t="s">
        <v>241</v>
      </c>
      <c r="R2382" s="56" t="s">
        <v>339</v>
      </c>
      <c r="S2382" s="56">
        <v>170649</v>
      </c>
      <c r="T2382" s="1" t="s">
        <v>465</v>
      </c>
      <c r="U2382" s="56">
        <v>41650</v>
      </c>
      <c r="V2382" s="56">
        <v>42916</v>
      </c>
      <c r="W2382" s="56">
        <v>41609</v>
      </c>
      <c r="X2382" s="56">
        <v>42916</v>
      </c>
      <c r="Y2382" s="56" t="s">
        <v>340</v>
      </c>
      <c r="Z2382" s="56" t="s">
        <v>341</v>
      </c>
      <c r="AA2382" s="56" t="s">
        <v>342</v>
      </c>
      <c r="AB2382" s="56" t="s">
        <v>339</v>
      </c>
      <c r="AC2382" s="56" t="s">
        <v>342</v>
      </c>
      <c r="AD2382" s="56" t="s">
        <v>342</v>
      </c>
      <c r="AE2382" s="56" t="s">
        <v>334</v>
      </c>
      <c r="AF2382" s="56" t="s">
        <v>291</v>
      </c>
      <c r="AG2382" s="56">
        <v>2017</v>
      </c>
      <c r="AH2382" s="56" t="s">
        <v>80</v>
      </c>
      <c r="AI2382" s="56" t="s">
        <v>348</v>
      </c>
      <c r="AJ2382" s="56">
        <v>33901</v>
      </c>
      <c r="AK2382" s="1">
        <v>42734</v>
      </c>
      <c r="AM2382" s="56">
        <v>42858</v>
      </c>
      <c r="AN2382" s="56" t="s">
        <v>1047</v>
      </c>
      <c r="AO2382" s="1">
        <v>42748</v>
      </c>
      <c r="AP2382" s="56" t="s">
        <v>638</v>
      </c>
      <c r="AQ2382" s="56">
        <v>268</v>
      </c>
      <c r="AR2382" s="56">
        <v>0</v>
      </c>
      <c r="AS2382" s="56" t="s">
        <v>346</v>
      </c>
      <c r="AT2382" s="56">
        <v>1003</v>
      </c>
      <c r="AU2382" s="56" t="s">
        <v>369</v>
      </c>
      <c r="BB2382" s="56" t="s">
        <v>339</v>
      </c>
      <c r="BC2382" s="56" t="s">
        <v>263</v>
      </c>
      <c r="BD2382" s="56" t="s">
        <v>349</v>
      </c>
      <c r="BE2382" s="56" t="s">
        <v>347</v>
      </c>
      <c r="BF2382" s="56" t="s">
        <v>334</v>
      </c>
      <c r="BG2382" s="56" t="s">
        <v>726</v>
      </c>
      <c r="BH2382" s="56">
        <v>0</v>
      </c>
      <c r="BI2382" s="56">
        <v>0</v>
      </c>
      <c r="BJ2382" s="56">
        <v>1</v>
      </c>
    </row>
    <row r="2383" spans="1:62" hidden="1" x14ac:dyDescent="0.3">
      <c r="A2383" s="56">
        <v>49229825</v>
      </c>
      <c r="B2383" s="86">
        <v>599848</v>
      </c>
      <c r="C2383" s="1">
        <v>42893</v>
      </c>
      <c r="D2383" s="56" t="s">
        <v>722</v>
      </c>
      <c r="E2383" s="56" t="s">
        <v>723</v>
      </c>
      <c r="F2383" s="56" t="s">
        <v>334</v>
      </c>
      <c r="G2383" s="56" t="s">
        <v>335</v>
      </c>
      <c r="H2383" s="56" t="s">
        <v>336</v>
      </c>
      <c r="I2383" s="56" t="s">
        <v>724</v>
      </c>
      <c r="K2383" s="56" t="s">
        <v>337</v>
      </c>
      <c r="L2383" s="56" t="s">
        <v>545</v>
      </c>
      <c r="M2383" s="56" t="s">
        <v>988</v>
      </c>
      <c r="N2383" s="56" t="s">
        <v>1043</v>
      </c>
      <c r="O2383" s="56" t="s">
        <v>943</v>
      </c>
      <c r="P2383" s="1" t="s">
        <v>110</v>
      </c>
      <c r="Q2383" s="56" t="s">
        <v>241</v>
      </c>
      <c r="R2383" s="56" t="s">
        <v>339</v>
      </c>
      <c r="S2383" s="56">
        <v>170649</v>
      </c>
      <c r="T2383" s="1" t="s">
        <v>465</v>
      </c>
      <c r="U2383" s="56">
        <v>41650</v>
      </c>
      <c r="V2383" s="56">
        <v>42916</v>
      </c>
      <c r="W2383" s="56">
        <v>41609</v>
      </c>
      <c r="X2383" s="56">
        <v>42916</v>
      </c>
      <c r="Y2383" s="56" t="s">
        <v>340</v>
      </c>
      <c r="Z2383" s="56" t="s">
        <v>341</v>
      </c>
      <c r="AA2383" s="56" t="s">
        <v>342</v>
      </c>
      <c r="AB2383" s="56" t="s">
        <v>339</v>
      </c>
      <c r="AC2383" s="56" t="s">
        <v>342</v>
      </c>
      <c r="AD2383" s="56" t="s">
        <v>342</v>
      </c>
      <c r="AE2383" s="56" t="s">
        <v>334</v>
      </c>
      <c r="AF2383" s="56" t="s">
        <v>291</v>
      </c>
      <c r="AG2383" s="56">
        <v>2015</v>
      </c>
      <c r="AH2383" s="56" t="s">
        <v>80</v>
      </c>
      <c r="AI2383" s="56" t="s">
        <v>348</v>
      </c>
      <c r="AJ2383" s="56">
        <v>6997</v>
      </c>
      <c r="AK2383" s="1">
        <v>42004</v>
      </c>
      <c r="AL2383" s="56" t="s">
        <v>755</v>
      </c>
      <c r="AM2383" s="56">
        <v>42858</v>
      </c>
      <c r="AN2383" s="56" t="s">
        <v>1047</v>
      </c>
      <c r="AO2383" s="1">
        <v>42044</v>
      </c>
      <c r="AP2383" s="56" t="s">
        <v>548</v>
      </c>
      <c r="AQ2383" s="56">
        <v>268</v>
      </c>
      <c r="AR2383" s="56">
        <v>0</v>
      </c>
      <c r="AS2383" s="56" t="s">
        <v>346</v>
      </c>
      <c r="AT2383" s="56">
        <v>1003</v>
      </c>
      <c r="AU2383" s="56" t="s">
        <v>369</v>
      </c>
      <c r="BB2383" s="56" t="s">
        <v>339</v>
      </c>
      <c r="BC2383" s="56" t="s">
        <v>263</v>
      </c>
      <c r="BD2383" s="56" t="s">
        <v>349</v>
      </c>
      <c r="BE2383" s="56" t="s">
        <v>347</v>
      </c>
      <c r="BF2383" s="56" t="s">
        <v>334</v>
      </c>
      <c r="BG2383" s="56" t="s">
        <v>726</v>
      </c>
      <c r="BH2383" s="56">
        <v>0</v>
      </c>
      <c r="BI2383" s="56">
        <v>0</v>
      </c>
      <c r="BJ2383" s="56">
        <v>1</v>
      </c>
    </row>
    <row r="2384" spans="1:62" hidden="1" x14ac:dyDescent="0.3">
      <c r="A2384" s="56">
        <v>49229989</v>
      </c>
      <c r="B2384" s="86">
        <v>599848</v>
      </c>
      <c r="C2384" s="1">
        <v>42893</v>
      </c>
      <c r="D2384" s="56" t="s">
        <v>722</v>
      </c>
      <c r="E2384" s="56" t="s">
        <v>723</v>
      </c>
      <c r="F2384" s="56" t="s">
        <v>334</v>
      </c>
      <c r="G2384" s="56" t="s">
        <v>335</v>
      </c>
      <c r="H2384" s="56" t="s">
        <v>336</v>
      </c>
      <c r="I2384" s="56" t="s">
        <v>724</v>
      </c>
      <c r="K2384" s="56" t="s">
        <v>337</v>
      </c>
      <c r="L2384" s="56" t="s">
        <v>545</v>
      </c>
      <c r="M2384" s="56" t="s">
        <v>988</v>
      </c>
      <c r="N2384" s="56" t="s">
        <v>1043</v>
      </c>
      <c r="O2384" s="56" t="s">
        <v>943</v>
      </c>
      <c r="P2384" s="1" t="s">
        <v>188</v>
      </c>
      <c r="Q2384" s="56" t="s">
        <v>241</v>
      </c>
      <c r="R2384" s="56" t="s">
        <v>339</v>
      </c>
      <c r="S2384" s="56">
        <v>208746</v>
      </c>
      <c r="T2384" s="1" t="s">
        <v>725</v>
      </c>
      <c r="U2384" s="56">
        <v>41650</v>
      </c>
      <c r="V2384" s="56">
        <v>42916</v>
      </c>
      <c r="W2384" s="56">
        <v>41650</v>
      </c>
      <c r="X2384" s="56">
        <v>42916</v>
      </c>
      <c r="Y2384" s="56" t="s">
        <v>340</v>
      </c>
      <c r="Z2384" s="56" t="s">
        <v>341</v>
      </c>
      <c r="AA2384" s="56" t="s">
        <v>347</v>
      </c>
      <c r="AB2384" s="56" t="s">
        <v>343</v>
      </c>
      <c r="AC2384" s="56" t="s">
        <v>342</v>
      </c>
      <c r="AD2384" s="56" t="s">
        <v>342</v>
      </c>
      <c r="AE2384" s="56" t="s">
        <v>334</v>
      </c>
      <c r="AF2384" s="56" t="s">
        <v>291</v>
      </c>
      <c r="AG2384" s="56">
        <v>2016</v>
      </c>
      <c r="AH2384" s="56" t="s">
        <v>80</v>
      </c>
      <c r="AI2384" s="56" t="s">
        <v>348</v>
      </c>
      <c r="AJ2384" s="56">
        <v>0</v>
      </c>
      <c r="AK2384" s="1">
        <v>42369</v>
      </c>
      <c r="AM2384" s="56">
        <v>42849</v>
      </c>
      <c r="AN2384" s="56" t="s">
        <v>1047</v>
      </c>
      <c r="AO2384" s="1">
        <v>42571</v>
      </c>
      <c r="AP2384" s="56" t="s">
        <v>638</v>
      </c>
      <c r="AQ2384" s="56">
        <v>66963</v>
      </c>
      <c r="AR2384" s="56">
        <v>0</v>
      </c>
      <c r="AS2384" s="56" t="s">
        <v>346</v>
      </c>
      <c r="BB2384" s="56" t="s">
        <v>339</v>
      </c>
      <c r="BC2384" s="56" t="s">
        <v>263</v>
      </c>
      <c r="BD2384" s="56" t="s">
        <v>349</v>
      </c>
      <c r="BE2384" s="56" t="s">
        <v>347</v>
      </c>
      <c r="BF2384" s="56" t="s">
        <v>334</v>
      </c>
      <c r="BG2384" s="56" t="s">
        <v>726</v>
      </c>
      <c r="BH2384" s="56">
        <v>0</v>
      </c>
      <c r="BI2384" s="56">
        <v>0</v>
      </c>
      <c r="BJ2384" s="56">
        <v>1</v>
      </c>
    </row>
    <row r="2385" spans="1:62" hidden="1" x14ac:dyDescent="0.3">
      <c r="A2385" s="56">
        <v>49229991</v>
      </c>
      <c r="B2385" s="86">
        <v>599848</v>
      </c>
      <c r="C2385" s="1">
        <v>42893</v>
      </c>
      <c r="D2385" s="56" t="s">
        <v>722</v>
      </c>
      <c r="E2385" s="56" t="s">
        <v>723</v>
      </c>
      <c r="F2385" s="56" t="s">
        <v>334</v>
      </c>
      <c r="G2385" s="56" t="s">
        <v>335</v>
      </c>
      <c r="H2385" s="56" t="s">
        <v>336</v>
      </c>
      <c r="I2385" s="56" t="s">
        <v>724</v>
      </c>
      <c r="K2385" s="56" t="s">
        <v>337</v>
      </c>
      <c r="L2385" s="56" t="s">
        <v>545</v>
      </c>
      <c r="M2385" s="56" t="s">
        <v>988</v>
      </c>
      <c r="N2385" s="56" t="s">
        <v>1043</v>
      </c>
      <c r="O2385" s="56" t="s">
        <v>943</v>
      </c>
      <c r="P2385" s="1" t="s">
        <v>188</v>
      </c>
      <c r="Q2385" s="56" t="s">
        <v>241</v>
      </c>
      <c r="R2385" s="56" t="s">
        <v>339</v>
      </c>
      <c r="S2385" s="56">
        <v>208746</v>
      </c>
      <c r="T2385" s="1" t="s">
        <v>725</v>
      </c>
      <c r="U2385" s="56">
        <v>41650</v>
      </c>
      <c r="V2385" s="56">
        <v>42916</v>
      </c>
      <c r="W2385" s="56">
        <v>41650</v>
      </c>
      <c r="X2385" s="56">
        <v>42916</v>
      </c>
      <c r="Y2385" s="56" t="s">
        <v>340</v>
      </c>
      <c r="Z2385" s="56" t="s">
        <v>341</v>
      </c>
      <c r="AA2385" s="56" t="s">
        <v>347</v>
      </c>
      <c r="AB2385" s="56" t="s">
        <v>343</v>
      </c>
      <c r="AC2385" s="56" t="s">
        <v>342</v>
      </c>
      <c r="AD2385" s="56" t="s">
        <v>342</v>
      </c>
      <c r="AE2385" s="56" t="s">
        <v>334</v>
      </c>
      <c r="AF2385" s="56" t="s">
        <v>291</v>
      </c>
      <c r="AG2385" s="56">
        <v>2017</v>
      </c>
      <c r="AH2385" s="56" t="s">
        <v>80</v>
      </c>
      <c r="AI2385" s="56" t="s">
        <v>348</v>
      </c>
      <c r="AJ2385" s="56">
        <v>0</v>
      </c>
      <c r="AK2385" s="1">
        <v>42735</v>
      </c>
      <c r="AM2385" s="56">
        <v>42849</v>
      </c>
      <c r="AN2385" s="56" t="s">
        <v>1047</v>
      </c>
      <c r="AO2385" s="1">
        <v>42748</v>
      </c>
      <c r="AP2385" s="56" t="s">
        <v>638</v>
      </c>
      <c r="AQ2385" s="56">
        <v>66963</v>
      </c>
      <c r="AR2385" s="56">
        <v>0</v>
      </c>
      <c r="AS2385" s="56" t="s">
        <v>346</v>
      </c>
      <c r="BB2385" s="56" t="s">
        <v>339</v>
      </c>
      <c r="BC2385" s="56" t="s">
        <v>263</v>
      </c>
      <c r="BD2385" s="56" t="s">
        <v>349</v>
      </c>
      <c r="BE2385" s="56" t="s">
        <v>347</v>
      </c>
      <c r="BF2385" s="56" t="s">
        <v>334</v>
      </c>
      <c r="BG2385" s="56" t="s">
        <v>726</v>
      </c>
      <c r="BH2385" s="56">
        <v>0</v>
      </c>
      <c r="BI2385" s="56">
        <v>0</v>
      </c>
      <c r="BJ2385" s="56">
        <v>1</v>
      </c>
    </row>
    <row r="2386" spans="1:62" hidden="1" x14ac:dyDescent="0.3">
      <c r="A2386" s="56">
        <v>49229827</v>
      </c>
      <c r="B2386" s="86">
        <v>599848</v>
      </c>
      <c r="C2386" s="1">
        <v>42893</v>
      </c>
      <c r="D2386" s="56" t="s">
        <v>722</v>
      </c>
      <c r="E2386" s="56" t="s">
        <v>723</v>
      </c>
      <c r="F2386" s="56" t="s">
        <v>334</v>
      </c>
      <c r="G2386" s="56" t="s">
        <v>335</v>
      </c>
      <c r="H2386" s="56" t="s">
        <v>336</v>
      </c>
      <c r="I2386" s="56" t="s">
        <v>724</v>
      </c>
      <c r="K2386" s="56" t="s">
        <v>337</v>
      </c>
      <c r="L2386" s="56" t="s">
        <v>545</v>
      </c>
      <c r="M2386" s="56" t="s">
        <v>988</v>
      </c>
      <c r="N2386" s="56" t="s">
        <v>1043</v>
      </c>
      <c r="O2386" s="56" t="s">
        <v>943</v>
      </c>
      <c r="P2386" s="1" t="s">
        <v>110</v>
      </c>
      <c r="Q2386" s="56" t="s">
        <v>241</v>
      </c>
      <c r="R2386" s="56" t="s">
        <v>339</v>
      </c>
      <c r="S2386" s="56">
        <v>170649</v>
      </c>
      <c r="T2386" s="1" t="s">
        <v>465</v>
      </c>
      <c r="U2386" s="56">
        <v>41650</v>
      </c>
      <c r="V2386" s="56">
        <v>42916</v>
      </c>
      <c r="W2386" s="56">
        <v>41609</v>
      </c>
      <c r="X2386" s="56">
        <v>42916</v>
      </c>
      <c r="Y2386" s="56" t="s">
        <v>340</v>
      </c>
      <c r="Z2386" s="56" t="s">
        <v>341</v>
      </c>
      <c r="AA2386" s="56" t="s">
        <v>342</v>
      </c>
      <c r="AB2386" s="56" t="s">
        <v>339</v>
      </c>
      <c r="AC2386" s="56" t="s">
        <v>342</v>
      </c>
      <c r="AD2386" s="56" t="s">
        <v>342</v>
      </c>
      <c r="AE2386" s="56" t="s">
        <v>334</v>
      </c>
      <c r="AF2386" s="56" t="s">
        <v>291</v>
      </c>
      <c r="AG2386" s="56">
        <v>2016</v>
      </c>
      <c r="AH2386" s="56" t="s">
        <v>80</v>
      </c>
      <c r="AI2386" s="56" t="s">
        <v>348</v>
      </c>
      <c r="AJ2386" s="56">
        <v>11556</v>
      </c>
      <c r="AK2386" s="1">
        <v>42369</v>
      </c>
      <c r="AL2386" s="56" t="s">
        <v>758</v>
      </c>
      <c r="AM2386" s="56">
        <v>42858</v>
      </c>
      <c r="AN2386" s="56" t="s">
        <v>1047</v>
      </c>
      <c r="AO2386" s="1">
        <v>42416</v>
      </c>
      <c r="AP2386" s="56" t="s">
        <v>548</v>
      </c>
      <c r="AQ2386" s="56">
        <v>268</v>
      </c>
      <c r="AR2386" s="56">
        <v>0</v>
      </c>
      <c r="AS2386" s="56" t="s">
        <v>346</v>
      </c>
      <c r="AT2386" s="56">
        <v>1003</v>
      </c>
      <c r="AU2386" s="56" t="s">
        <v>369</v>
      </c>
      <c r="BB2386" s="56" t="s">
        <v>339</v>
      </c>
      <c r="BC2386" s="56" t="s">
        <v>263</v>
      </c>
      <c r="BD2386" s="56" t="s">
        <v>349</v>
      </c>
      <c r="BE2386" s="56" t="s">
        <v>347</v>
      </c>
      <c r="BF2386" s="56" t="s">
        <v>334</v>
      </c>
      <c r="BG2386" s="56" t="s">
        <v>726</v>
      </c>
      <c r="BH2386" s="56">
        <v>0</v>
      </c>
      <c r="BI2386" s="56">
        <v>0</v>
      </c>
      <c r="BJ2386" s="56">
        <v>1</v>
      </c>
    </row>
    <row r="2387" spans="1:62" hidden="1" x14ac:dyDescent="0.3">
      <c r="A2387" s="56">
        <v>49229993</v>
      </c>
      <c r="B2387" s="86">
        <v>599848</v>
      </c>
      <c r="C2387" s="1">
        <v>42893</v>
      </c>
      <c r="D2387" s="56" t="s">
        <v>722</v>
      </c>
      <c r="E2387" s="56" t="s">
        <v>723</v>
      </c>
      <c r="F2387" s="56" t="s">
        <v>334</v>
      </c>
      <c r="G2387" s="56" t="s">
        <v>335</v>
      </c>
      <c r="H2387" s="56" t="s">
        <v>336</v>
      </c>
      <c r="I2387" s="56" t="s">
        <v>724</v>
      </c>
      <c r="K2387" s="56" t="s">
        <v>337</v>
      </c>
      <c r="L2387" s="56" t="s">
        <v>545</v>
      </c>
      <c r="M2387" s="56" t="s">
        <v>988</v>
      </c>
      <c r="N2387" s="56" t="s">
        <v>1043</v>
      </c>
      <c r="O2387" s="56" t="s">
        <v>943</v>
      </c>
      <c r="P2387" s="1" t="s">
        <v>188</v>
      </c>
      <c r="Q2387" s="56" t="s">
        <v>241</v>
      </c>
      <c r="R2387" s="56" t="s">
        <v>339</v>
      </c>
      <c r="S2387" s="56">
        <v>208746</v>
      </c>
      <c r="T2387" s="1" t="s">
        <v>725</v>
      </c>
      <c r="U2387" s="56">
        <v>41650</v>
      </c>
      <c r="V2387" s="56">
        <v>42916</v>
      </c>
      <c r="W2387" s="56">
        <v>41650</v>
      </c>
      <c r="X2387" s="56">
        <v>42916</v>
      </c>
      <c r="Y2387" s="56" t="s">
        <v>340</v>
      </c>
      <c r="Z2387" s="56" t="s">
        <v>341</v>
      </c>
      <c r="AA2387" s="56" t="s">
        <v>347</v>
      </c>
      <c r="AB2387" s="56" t="s">
        <v>343</v>
      </c>
      <c r="AC2387" s="56" t="s">
        <v>342</v>
      </c>
      <c r="AD2387" s="56" t="s">
        <v>342</v>
      </c>
      <c r="AE2387" s="56" t="s">
        <v>334</v>
      </c>
      <c r="AF2387" s="56" t="s">
        <v>292</v>
      </c>
      <c r="AG2387" s="56">
        <v>2015</v>
      </c>
      <c r="AH2387" s="56" t="s">
        <v>80</v>
      </c>
      <c r="AI2387" s="56" t="s">
        <v>348</v>
      </c>
      <c r="AJ2387" s="56">
        <v>0</v>
      </c>
      <c r="AM2387" s="56">
        <v>42849</v>
      </c>
      <c r="AN2387" s="56" t="s">
        <v>1047</v>
      </c>
      <c r="AO2387" s="1">
        <v>41873</v>
      </c>
      <c r="AP2387" s="56" t="s">
        <v>345</v>
      </c>
      <c r="AQ2387" s="56">
        <v>66963</v>
      </c>
      <c r="AR2387" s="56">
        <v>0</v>
      </c>
      <c r="AS2387" s="56" t="s">
        <v>346</v>
      </c>
      <c r="BB2387" s="56" t="s">
        <v>339</v>
      </c>
      <c r="BC2387" s="56" t="s">
        <v>263</v>
      </c>
      <c r="BD2387" s="56" t="s">
        <v>349</v>
      </c>
      <c r="BE2387" s="56" t="s">
        <v>347</v>
      </c>
      <c r="BF2387" s="56" t="s">
        <v>334</v>
      </c>
      <c r="BG2387" s="56" t="s">
        <v>726</v>
      </c>
      <c r="BH2387" s="56">
        <v>0</v>
      </c>
      <c r="BI2387" s="56">
        <v>0</v>
      </c>
      <c r="BJ2387" s="56">
        <v>1</v>
      </c>
    </row>
    <row r="2388" spans="1:62" hidden="1" x14ac:dyDescent="0.3">
      <c r="A2388" s="56">
        <v>49229995</v>
      </c>
      <c r="B2388" s="86">
        <v>599848</v>
      </c>
      <c r="C2388" s="1">
        <v>42893</v>
      </c>
      <c r="D2388" s="56" t="s">
        <v>722</v>
      </c>
      <c r="E2388" s="56" t="s">
        <v>723</v>
      </c>
      <c r="F2388" s="56" t="s">
        <v>334</v>
      </c>
      <c r="G2388" s="56" t="s">
        <v>335</v>
      </c>
      <c r="H2388" s="56" t="s">
        <v>336</v>
      </c>
      <c r="I2388" s="56" t="s">
        <v>724</v>
      </c>
      <c r="K2388" s="56" t="s">
        <v>337</v>
      </c>
      <c r="L2388" s="56" t="s">
        <v>545</v>
      </c>
      <c r="M2388" s="56" t="s">
        <v>988</v>
      </c>
      <c r="N2388" s="56" t="s">
        <v>1043</v>
      </c>
      <c r="O2388" s="56" t="s">
        <v>943</v>
      </c>
      <c r="P2388" s="1" t="s">
        <v>188</v>
      </c>
      <c r="Q2388" s="56" t="s">
        <v>241</v>
      </c>
      <c r="R2388" s="56" t="s">
        <v>339</v>
      </c>
      <c r="S2388" s="56">
        <v>208746</v>
      </c>
      <c r="T2388" s="1" t="s">
        <v>725</v>
      </c>
      <c r="U2388" s="56">
        <v>41650</v>
      </c>
      <c r="V2388" s="56">
        <v>42916</v>
      </c>
      <c r="W2388" s="56">
        <v>41650</v>
      </c>
      <c r="X2388" s="56">
        <v>42916</v>
      </c>
      <c r="Y2388" s="56" t="s">
        <v>340</v>
      </c>
      <c r="Z2388" s="56" t="s">
        <v>341</v>
      </c>
      <c r="AA2388" s="56" t="s">
        <v>347</v>
      </c>
      <c r="AB2388" s="56" t="s">
        <v>343</v>
      </c>
      <c r="AC2388" s="56" t="s">
        <v>342</v>
      </c>
      <c r="AD2388" s="56" t="s">
        <v>342</v>
      </c>
      <c r="AE2388" s="56" t="s">
        <v>334</v>
      </c>
      <c r="AF2388" s="56" t="s">
        <v>292</v>
      </c>
      <c r="AG2388" s="56">
        <v>2016</v>
      </c>
      <c r="AH2388" s="56" t="s">
        <v>80</v>
      </c>
      <c r="AI2388" s="56" t="s">
        <v>348</v>
      </c>
      <c r="AJ2388" s="56">
        <v>1</v>
      </c>
      <c r="AM2388" s="56">
        <v>42849</v>
      </c>
      <c r="AN2388" s="56" t="s">
        <v>1047</v>
      </c>
      <c r="AO2388" s="1">
        <v>41873</v>
      </c>
      <c r="AP2388" s="56" t="s">
        <v>345</v>
      </c>
      <c r="AQ2388" s="56">
        <v>66963</v>
      </c>
      <c r="AR2388" s="56">
        <v>0</v>
      </c>
      <c r="AS2388" s="56" t="s">
        <v>346</v>
      </c>
      <c r="BB2388" s="56" t="s">
        <v>339</v>
      </c>
      <c r="BC2388" s="56" t="s">
        <v>263</v>
      </c>
      <c r="BD2388" s="56" t="s">
        <v>349</v>
      </c>
      <c r="BE2388" s="56" t="s">
        <v>347</v>
      </c>
      <c r="BF2388" s="56" t="s">
        <v>334</v>
      </c>
      <c r="BG2388" s="56" t="s">
        <v>726</v>
      </c>
      <c r="BH2388" s="56">
        <v>0</v>
      </c>
      <c r="BI2388" s="56">
        <v>0</v>
      </c>
      <c r="BJ2388" s="56">
        <v>1</v>
      </c>
    </row>
    <row r="2389" spans="1:62" hidden="1" x14ac:dyDescent="0.3">
      <c r="A2389" s="56">
        <v>49229835</v>
      </c>
      <c r="B2389" s="86">
        <v>599848</v>
      </c>
      <c r="C2389" s="1">
        <v>42893</v>
      </c>
      <c r="D2389" s="56" t="s">
        <v>722</v>
      </c>
      <c r="E2389" s="56" t="s">
        <v>723</v>
      </c>
      <c r="F2389" s="56" t="s">
        <v>334</v>
      </c>
      <c r="G2389" s="56" t="s">
        <v>335</v>
      </c>
      <c r="H2389" s="56" t="s">
        <v>336</v>
      </c>
      <c r="I2389" s="56" t="s">
        <v>724</v>
      </c>
      <c r="K2389" s="56" t="s">
        <v>337</v>
      </c>
      <c r="L2389" s="56" t="s">
        <v>545</v>
      </c>
      <c r="M2389" s="56" t="s">
        <v>988</v>
      </c>
      <c r="N2389" s="56" t="s">
        <v>1043</v>
      </c>
      <c r="O2389" s="56" t="s">
        <v>943</v>
      </c>
      <c r="P2389" s="1" t="s">
        <v>110</v>
      </c>
      <c r="Q2389" s="56" t="s">
        <v>241</v>
      </c>
      <c r="R2389" s="56" t="s">
        <v>339</v>
      </c>
      <c r="S2389" s="56">
        <v>170649</v>
      </c>
      <c r="T2389" s="1" t="s">
        <v>465</v>
      </c>
      <c r="U2389" s="56">
        <v>41650</v>
      </c>
      <c r="V2389" s="56">
        <v>42916</v>
      </c>
      <c r="W2389" s="56">
        <v>41609</v>
      </c>
      <c r="X2389" s="56">
        <v>42916</v>
      </c>
      <c r="Y2389" s="56" t="s">
        <v>340</v>
      </c>
      <c r="Z2389" s="56" t="s">
        <v>341</v>
      </c>
      <c r="AA2389" s="56" t="s">
        <v>342</v>
      </c>
      <c r="AB2389" s="56" t="s">
        <v>339</v>
      </c>
      <c r="AC2389" s="56" t="s">
        <v>342</v>
      </c>
      <c r="AD2389" s="56" t="s">
        <v>342</v>
      </c>
      <c r="AE2389" s="56" t="s">
        <v>334</v>
      </c>
      <c r="AF2389" s="56" t="s">
        <v>292</v>
      </c>
      <c r="AG2389" s="56">
        <v>2016</v>
      </c>
      <c r="AH2389" s="56" t="s">
        <v>80</v>
      </c>
      <c r="AI2389" s="56" t="s">
        <v>344</v>
      </c>
      <c r="AJ2389" s="56">
        <v>30000</v>
      </c>
      <c r="AM2389" s="56">
        <v>42858</v>
      </c>
      <c r="AN2389" s="56" t="s">
        <v>1047</v>
      </c>
      <c r="AO2389" s="1">
        <v>42076</v>
      </c>
      <c r="AP2389" s="56" t="s">
        <v>548</v>
      </c>
      <c r="AQ2389" s="56">
        <v>268</v>
      </c>
      <c r="AR2389" s="56">
        <v>0</v>
      </c>
      <c r="AS2389" s="56" t="s">
        <v>346</v>
      </c>
      <c r="AT2389" s="56">
        <v>1003</v>
      </c>
      <c r="AU2389" s="56" t="s">
        <v>369</v>
      </c>
      <c r="BB2389" s="56" t="s">
        <v>339</v>
      </c>
      <c r="BC2389" s="56" t="s">
        <v>263</v>
      </c>
      <c r="BD2389" s="56" t="s">
        <v>349</v>
      </c>
      <c r="BE2389" s="56" t="s">
        <v>347</v>
      </c>
      <c r="BF2389" s="56" t="s">
        <v>334</v>
      </c>
      <c r="BG2389" s="56" t="s">
        <v>726</v>
      </c>
      <c r="BH2389" s="56">
        <v>0</v>
      </c>
      <c r="BI2389" s="56">
        <v>0</v>
      </c>
      <c r="BJ2389" s="56">
        <v>1</v>
      </c>
    </row>
    <row r="2390" spans="1:62" hidden="1" x14ac:dyDescent="0.3">
      <c r="A2390" s="56">
        <v>49229831</v>
      </c>
      <c r="B2390" s="86">
        <v>599848</v>
      </c>
      <c r="C2390" s="1">
        <v>42893</v>
      </c>
      <c r="D2390" s="56" t="s">
        <v>722</v>
      </c>
      <c r="E2390" s="56" t="s">
        <v>723</v>
      </c>
      <c r="F2390" s="56" t="s">
        <v>334</v>
      </c>
      <c r="G2390" s="56" t="s">
        <v>335</v>
      </c>
      <c r="H2390" s="56" t="s">
        <v>336</v>
      </c>
      <c r="I2390" s="56" t="s">
        <v>724</v>
      </c>
      <c r="K2390" s="56" t="s">
        <v>337</v>
      </c>
      <c r="L2390" s="56" t="s">
        <v>545</v>
      </c>
      <c r="M2390" s="56" t="s">
        <v>988</v>
      </c>
      <c r="N2390" s="56" t="s">
        <v>1043</v>
      </c>
      <c r="O2390" s="56" t="s">
        <v>943</v>
      </c>
      <c r="P2390" s="1" t="s">
        <v>110</v>
      </c>
      <c r="Q2390" s="56" t="s">
        <v>241</v>
      </c>
      <c r="R2390" s="56" t="s">
        <v>339</v>
      </c>
      <c r="S2390" s="56">
        <v>170649</v>
      </c>
      <c r="T2390" s="1" t="s">
        <v>465</v>
      </c>
      <c r="U2390" s="56">
        <v>41650</v>
      </c>
      <c r="V2390" s="56">
        <v>42916</v>
      </c>
      <c r="W2390" s="56">
        <v>41609</v>
      </c>
      <c r="X2390" s="56">
        <v>42916</v>
      </c>
      <c r="Y2390" s="56" t="s">
        <v>340</v>
      </c>
      <c r="Z2390" s="56" t="s">
        <v>341</v>
      </c>
      <c r="AA2390" s="56" t="s">
        <v>342</v>
      </c>
      <c r="AB2390" s="56" t="s">
        <v>339</v>
      </c>
      <c r="AC2390" s="56" t="s">
        <v>342</v>
      </c>
      <c r="AD2390" s="56" t="s">
        <v>342</v>
      </c>
      <c r="AE2390" s="56" t="s">
        <v>334</v>
      </c>
      <c r="AF2390" s="56" t="s">
        <v>292</v>
      </c>
      <c r="AG2390" s="56">
        <v>2014</v>
      </c>
      <c r="AH2390" s="56" t="s">
        <v>80</v>
      </c>
      <c r="AI2390" s="56" t="s">
        <v>344</v>
      </c>
      <c r="AJ2390" s="56">
        <v>6742</v>
      </c>
      <c r="AM2390" s="56">
        <v>42858</v>
      </c>
      <c r="AN2390" s="56" t="s">
        <v>1047</v>
      </c>
      <c r="AO2390" s="1">
        <v>41600</v>
      </c>
      <c r="AP2390" s="56" t="s">
        <v>548</v>
      </c>
      <c r="AQ2390" s="56">
        <v>268</v>
      </c>
      <c r="AR2390" s="56">
        <v>0</v>
      </c>
      <c r="AS2390" s="56" t="s">
        <v>346</v>
      </c>
      <c r="AT2390" s="56">
        <v>1003</v>
      </c>
      <c r="AU2390" s="56" t="s">
        <v>369</v>
      </c>
      <c r="BB2390" s="56" t="s">
        <v>339</v>
      </c>
      <c r="BC2390" s="56" t="s">
        <v>263</v>
      </c>
      <c r="BD2390" s="56" t="s">
        <v>349</v>
      </c>
      <c r="BE2390" s="56" t="s">
        <v>347</v>
      </c>
      <c r="BF2390" s="56" t="s">
        <v>334</v>
      </c>
      <c r="BG2390" s="56" t="s">
        <v>726</v>
      </c>
      <c r="BH2390" s="56">
        <v>0</v>
      </c>
      <c r="BI2390" s="56">
        <v>0</v>
      </c>
      <c r="BJ2390" s="56">
        <v>1</v>
      </c>
    </row>
    <row r="2391" spans="1:62" hidden="1" x14ac:dyDescent="0.3">
      <c r="A2391" s="56">
        <v>49229997</v>
      </c>
      <c r="B2391" s="86">
        <v>599848</v>
      </c>
      <c r="C2391" s="1">
        <v>42893</v>
      </c>
      <c r="D2391" s="56" t="s">
        <v>722</v>
      </c>
      <c r="E2391" s="56" t="s">
        <v>723</v>
      </c>
      <c r="F2391" s="56" t="s">
        <v>334</v>
      </c>
      <c r="G2391" s="56" t="s">
        <v>335</v>
      </c>
      <c r="H2391" s="56" t="s">
        <v>336</v>
      </c>
      <c r="I2391" s="56" t="s">
        <v>724</v>
      </c>
      <c r="K2391" s="56" t="s">
        <v>337</v>
      </c>
      <c r="L2391" s="56" t="s">
        <v>545</v>
      </c>
      <c r="M2391" s="56" t="s">
        <v>988</v>
      </c>
      <c r="N2391" s="56" t="s">
        <v>1043</v>
      </c>
      <c r="O2391" s="56" t="s">
        <v>943</v>
      </c>
      <c r="P2391" s="1" t="s">
        <v>188</v>
      </c>
      <c r="Q2391" s="56" t="s">
        <v>241</v>
      </c>
      <c r="R2391" s="56" t="s">
        <v>339</v>
      </c>
      <c r="S2391" s="56">
        <v>208746</v>
      </c>
      <c r="T2391" s="1" t="s">
        <v>725</v>
      </c>
      <c r="U2391" s="56">
        <v>41650</v>
      </c>
      <c r="V2391" s="56">
        <v>42916</v>
      </c>
      <c r="W2391" s="56">
        <v>41650</v>
      </c>
      <c r="X2391" s="56">
        <v>42916</v>
      </c>
      <c r="Y2391" s="56" t="s">
        <v>340</v>
      </c>
      <c r="Z2391" s="56" t="s">
        <v>341</v>
      </c>
      <c r="AA2391" s="56" t="s">
        <v>347</v>
      </c>
      <c r="AB2391" s="56" t="s">
        <v>343</v>
      </c>
      <c r="AC2391" s="56" t="s">
        <v>342</v>
      </c>
      <c r="AD2391" s="56" t="s">
        <v>342</v>
      </c>
      <c r="AE2391" s="56" t="s">
        <v>334</v>
      </c>
      <c r="AF2391" s="56" t="s">
        <v>292</v>
      </c>
      <c r="AG2391" s="56">
        <v>2017</v>
      </c>
      <c r="AH2391" s="56" t="s">
        <v>80</v>
      </c>
      <c r="AI2391" s="56" t="s">
        <v>348</v>
      </c>
      <c r="AJ2391" s="56">
        <v>0</v>
      </c>
      <c r="AM2391" s="56">
        <v>42849</v>
      </c>
      <c r="AN2391" s="56" t="s">
        <v>1047</v>
      </c>
      <c r="AO2391" s="1">
        <v>41873</v>
      </c>
      <c r="AP2391" s="56" t="s">
        <v>345</v>
      </c>
      <c r="AQ2391" s="56">
        <v>66963</v>
      </c>
      <c r="AR2391" s="56">
        <v>0</v>
      </c>
      <c r="AS2391" s="56" t="s">
        <v>346</v>
      </c>
      <c r="BB2391" s="56" t="s">
        <v>339</v>
      </c>
      <c r="BC2391" s="56" t="s">
        <v>263</v>
      </c>
      <c r="BD2391" s="56" t="s">
        <v>349</v>
      </c>
      <c r="BE2391" s="56" t="s">
        <v>347</v>
      </c>
      <c r="BF2391" s="56" t="s">
        <v>334</v>
      </c>
      <c r="BG2391" s="56" t="s">
        <v>726</v>
      </c>
      <c r="BH2391" s="56">
        <v>0</v>
      </c>
      <c r="BI2391" s="56">
        <v>0</v>
      </c>
      <c r="BJ2391" s="56">
        <v>1</v>
      </c>
    </row>
    <row r="2392" spans="1:62" hidden="1" x14ac:dyDescent="0.3">
      <c r="A2392" s="56">
        <v>49229999</v>
      </c>
      <c r="B2392" s="86">
        <v>599848</v>
      </c>
      <c r="C2392" s="1">
        <v>42893</v>
      </c>
      <c r="D2392" s="56" t="s">
        <v>722</v>
      </c>
      <c r="E2392" s="56" t="s">
        <v>723</v>
      </c>
      <c r="F2392" s="56" t="s">
        <v>334</v>
      </c>
      <c r="G2392" s="56" t="s">
        <v>335</v>
      </c>
      <c r="H2392" s="56" t="s">
        <v>336</v>
      </c>
      <c r="I2392" s="56" t="s">
        <v>724</v>
      </c>
      <c r="K2392" s="56" t="s">
        <v>337</v>
      </c>
      <c r="L2392" s="56" t="s">
        <v>545</v>
      </c>
      <c r="M2392" s="56" t="s">
        <v>988</v>
      </c>
      <c r="N2392" s="56" t="s">
        <v>1043</v>
      </c>
      <c r="O2392" s="56" t="s">
        <v>943</v>
      </c>
      <c r="P2392" s="1" t="s">
        <v>188</v>
      </c>
      <c r="Q2392" s="56" t="s">
        <v>241</v>
      </c>
      <c r="R2392" s="56" t="s">
        <v>339</v>
      </c>
      <c r="S2392" s="56">
        <v>179125</v>
      </c>
      <c r="T2392" s="1" t="s">
        <v>189</v>
      </c>
      <c r="U2392" s="56">
        <v>41650</v>
      </c>
      <c r="V2392" s="56">
        <v>42916</v>
      </c>
      <c r="W2392" s="56">
        <v>41609</v>
      </c>
      <c r="X2392" s="56">
        <v>42916</v>
      </c>
      <c r="Y2392" s="56" t="s">
        <v>340</v>
      </c>
      <c r="Z2392" s="56" t="s">
        <v>341</v>
      </c>
      <c r="AA2392" s="56" t="s">
        <v>342</v>
      </c>
      <c r="AB2392" s="56" t="s">
        <v>343</v>
      </c>
      <c r="AC2392" s="56" t="s">
        <v>342</v>
      </c>
      <c r="AD2392" s="56" t="s">
        <v>342</v>
      </c>
      <c r="AE2392" s="56" t="s">
        <v>334</v>
      </c>
      <c r="AF2392" s="56" t="s">
        <v>291</v>
      </c>
      <c r="AG2392" s="56">
        <v>2014</v>
      </c>
      <c r="AH2392" s="56" t="s">
        <v>80</v>
      </c>
      <c r="AI2392" s="56" t="s">
        <v>344</v>
      </c>
      <c r="AJ2392" s="56">
        <v>1</v>
      </c>
      <c r="AK2392" s="1">
        <v>41820</v>
      </c>
      <c r="AM2392" s="56">
        <v>42849</v>
      </c>
      <c r="AN2392" s="56" t="s">
        <v>1047</v>
      </c>
      <c r="AO2392" s="1">
        <v>41855</v>
      </c>
      <c r="AP2392" s="56" t="s">
        <v>548</v>
      </c>
      <c r="AQ2392" s="56">
        <v>247</v>
      </c>
      <c r="AR2392" s="56">
        <v>0</v>
      </c>
      <c r="AS2392" s="56" t="s">
        <v>346</v>
      </c>
      <c r="BB2392" s="56" t="s">
        <v>339</v>
      </c>
      <c r="BC2392" s="56" t="s">
        <v>263</v>
      </c>
      <c r="BD2392" s="56" t="s">
        <v>349</v>
      </c>
      <c r="BE2392" s="56" t="s">
        <v>347</v>
      </c>
      <c r="BF2392" s="56" t="s">
        <v>334</v>
      </c>
      <c r="BG2392" s="56" t="s">
        <v>726</v>
      </c>
      <c r="BH2392" s="56">
        <v>0</v>
      </c>
      <c r="BI2392" s="56">
        <v>0</v>
      </c>
      <c r="BJ2392" s="56">
        <v>1</v>
      </c>
    </row>
    <row r="2393" spans="1:62" hidden="1" x14ac:dyDescent="0.3">
      <c r="A2393" s="56">
        <v>49229833</v>
      </c>
      <c r="B2393" s="86">
        <v>599848</v>
      </c>
      <c r="C2393" s="1">
        <v>42893</v>
      </c>
      <c r="D2393" s="56" t="s">
        <v>722</v>
      </c>
      <c r="E2393" s="56" t="s">
        <v>723</v>
      </c>
      <c r="F2393" s="56" t="s">
        <v>334</v>
      </c>
      <c r="G2393" s="56" t="s">
        <v>335</v>
      </c>
      <c r="H2393" s="56" t="s">
        <v>336</v>
      </c>
      <c r="I2393" s="56" t="s">
        <v>724</v>
      </c>
      <c r="K2393" s="56" t="s">
        <v>337</v>
      </c>
      <c r="L2393" s="56" t="s">
        <v>545</v>
      </c>
      <c r="M2393" s="56" t="s">
        <v>988</v>
      </c>
      <c r="N2393" s="56" t="s">
        <v>1043</v>
      </c>
      <c r="O2393" s="56" t="s">
        <v>943</v>
      </c>
      <c r="P2393" s="1" t="s">
        <v>110</v>
      </c>
      <c r="Q2393" s="56" t="s">
        <v>241</v>
      </c>
      <c r="R2393" s="56" t="s">
        <v>339</v>
      </c>
      <c r="S2393" s="56">
        <v>170649</v>
      </c>
      <c r="T2393" s="1" t="s">
        <v>465</v>
      </c>
      <c r="U2393" s="56">
        <v>41650</v>
      </c>
      <c r="V2393" s="56">
        <v>42916</v>
      </c>
      <c r="W2393" s="56">
        <v>41609</v>
      </c>
      <c r="X2393" s="56">
        <v>42916</v>
      </c>
      <c r="Y2393" s="56" t="s">
        <v>340</v>
      </c>
      <c r="Z2393" s="56" t="s">
        <v>341</v>
      </c>
      <c r="AA2393" s="56" t="s">
        <v>342</v>
      </c>
      <c r="AB2393" s="56" t="s">
        <v>339</v>
      </c>
      <c r="AC2393" s="56" t="s">
        <v>342</v>
      </c>
      <c r="AD2393" s="56" t="s">
        <v>342</v>
      </c>
      <c r="AE2393" s="56" t="s">
        <v>334</v>
      </c>
      <c r="AF2393" s="56" t="s">
        <v>292</v>
      </c>
      <c r="AG2393" s="56">
        <v>2015</v>
      </c>
      <c r="AH2393" s="56" t="s">
        <v>80</v>
      </c>
      <c r="AI2393" s="56" t="s">
        <v>344</v>
      </c>
      <c r="AJ2393" s="56">
        <v>20000</v>
      </c>
      <c r="AM2393" s="56">
        <v>42858</v>
      </c>
      <c r="AN2393" s="56" t="s">
        <v>1047</v>
      </c>
      <c r="AO2393" s="1">
        <v>42076</v>
      </c>
      <c r="AP2393" s="56" t="s">
        <v>548</v>
      </c>
      <c r="AQ2393" s="56">
        <v>268</v>
      </c>
      <c r="AR2393" s="56">
        <v>0</v>
      </c>
      <c r="AS2393" s="56" t="s">
        <v>346</v>
      </c>
      <c r="AT2393" s="56">
        <v>1003</v>
      </c>
      <c r="AU2393" s="56" t="s">
        <v>369</v>
      </c>
      <c r="BB2393" s="56" t="s">
        <v>339</v>
      </c>
      <c r="BC2393" s="56" t="s">
        <v>263</v>
      </c>
      <c r="BD2393" s="56" t="s">
        <v>349</v>
      </c>
      <c r="BE2393" s="56" t="s">
        <v>347</v>
      </c>
      <c r="BF2393" s="56" t="s">
        <v>334</v>
      </c>
      <c r="BG2393" s="56" t="s">
        <v>726</v>
      </c>
      <c r="BH2393" s="56">
        <v>0</v>
      </c>
      <c r="BI2393" s="56">
        <v>0</v>
      </c>
      <c r="BJ2393" s="56">
        <v>1</v>
      </c>
    </row>
    <row r="2394" spans="1:62" hidden="1" x14ac:dyDescent="0.3">
      <c r="A2394" s="56">
        <v>49230001</v>
      </c>
      <c r="B2394" s="86">
        <v>599848</v>
      </c>
      <c r="C2394" s="1">
        <v>42893</v>
      </c>
      <c r="D2394" s="56" t="s">
        <v>722</v>
      </c>
      <c r="E2394" s="56" t="s">
        <v>723</v>
      </c>
      <c r="F2394" s="56" t="s">
        <v>334</v>
      </c>
      <c r="G2394" s="56" t="s">
        <v>335</v>
      </c>
      <c r="H2394" s="56" t="s">
        <v>336</v>
      </c>
      <c r="I2394" s="56" t="s">
        <v>724</v>
      </c>
      <c r="K2394" s="56" t="s">
        <v>337</v>
      </c>
      <c r="L2394" s="56" t="s">
        <v>545</v>
      </c>
      <c r="M2394" s="56" t="s">
        <v>988</v>
      </c>
      <c r="N2394" s="56" t="s">
        <v>1043</v>
      </c>
      <c r="O2394" s="56" t="s">
        <v>943</v>
      </c>
      <c r="P2394" s="1" t="s">
        <v>188</v>
      </c>
      <c r="Q2394" s="56" t="s">
        <v>241</v>
      </c>
      <c r="R2394" s="56" t="s">
        <v>339</v>
      </c>
      <c r="S2394" s="56">
        <v>179125</v>
      </c>
      <c r="T2394" s="1" t="s">
        <v>189</v>
      </c>
      <c r="U2394" s="56">
        <v>41650</v>
      </c>
      <c r="V2394" s="56">
        <v>42916</v>
      </c>
      <c r="W2394" s="56">
        <v>41609</v>
      </c>
      <c r="X2394" s="56">
        <v>42916</v>
      </c>
      <c r="Y2394" s="56" t="s">
        <v>340</v>
      </c>
      <c r="Z2394" s="56" t="s">
        <v>341</v>
      </c>
      <c r="AA2394" s="56" t="s">
        <v>342</v>
      </c>
      <c r="AB2394" s="56" t="s">
        <v>343</v>
      </c>
      <c r="AC2394" s="56" t="s">
        <v>342</v>
      </c>
      <c r="AD2394" s="56" t="s">
        <v>342</v>
      </c>
      <c r="AE2394" s="56" t="s">
        <v>334</v>
      </c>
      <c r="AF2394" s="56" t="s">
        <v>291</v>
      </c>
      <c r="AG2394" s="56">
        <v>2016</v>
      </c>
      <c r="AH2394" s="56" t="s">
        <v>80</v>
      </c>
      <c r="AI2394" s="56" t="s">
        <v>344</v>
      </c>
      <c r="AJ2394" s="56">
        <v>0</v>
      </c>
      <c r="AK2394" s="1">
        <v>42551</v>
      </c>
      <c r="AM2394" s="56">
        <v>42849</v>
      </c>
      <c r="AN2394" s="56" t="s">
        <v>1047</v>
      </c>
      <c r="AO2394" s="1">
        <v>42571</v>
      </c>
      <c r="AP2394" s="56" t="s">
        <v>638</v>
      </c>
      <c r="AQ2394" s="56">
        <v>247</v>
      </c>
      <c r="AR2394" s="56">
        <v>0</v>
      </c>
      <c r="AS2394" s="56" t="s">
        <v>346</v>
      </c>
      <c r="BB2394" s="56" t="s">
        <v>339</v>
      </c>
      <c r="BC2394" s="56" t="s">
        <v>263</v>
      </c>
      <c r="BD2394" s="56" t="s">
        <v>349</v>
      </c>
      <c r="BE2394" s="56" t="s">
        <v>347</v>
      </c>
      <c r="BF2394" s="56" t="s">
        <v>334</v>
      </c>
      <c r="BG2394" s="56" t="s">
        <v>726</v>
      </c>
      <c r="BH2394" s="56">
        <v>0</v>
      </c>
      <c r="BI2394" s="56">
        <v>0</v>
      </c>
      <c r="BJ2394" s="56">
        <v>1</v>
      </c>
    </row>
    <row r="2395" spans="1:62" hidden="1" x14ac:dyDescent="0.3">
      <c r="A2395" s="56">
        <v>49230003</v>
      </c>
      <c r="B2395" s="86">
        <v>599848</v>
      </c>
      <c r="C2395" s="1">
        <v>42893</v>
      </c>
      <c r="D2395" s="56" t="s">
        <v>722</v>
      </c>
      <c r="E2395" s="56" t="s">
        <v>723</v>
      </c>
      <c r="F2395" s="56" t="s">
        <v>334</v>
      </c>
      <c r="G2395" s="56" t="s">
        <v>335</v>
      </c>
      <c r="H2395" s="56" t="s">
        <v>336</v>
      </c>
      <c r="I2395" s="56" t="s">
        <v>724</v>
      </c>
      <c r="K2395" s="56" t="s">
        <v>337</v>
      </c>
      <c r="L2395" s="56" t="s">
        <v>545</v>
      </c>
      <c r="M2395" s="56" t="s">
        <v>988</v>
      </c>
      <c r="N2395" s="56" t="s">
        <v>1043</v>
      </c>
      <c r="O2395" s="56" t="s">
        <v>943</v>
      </c>
      <c r="P2395" s="1" t="s">
        <v>188</v>
      </c>
      <c r="Q2395" s="56" t="s">
        <v>241</v>
      </c>
      <c r="R2395" s="56" t="s">
        <v>339</v>
      </c>
      <c r="S2395" s="56">
        <v>179125</v>
      </c>
      <c r="T2395" s="1" t="s">
        <v>189</v>
      </c>
      <c r="U2395" s="56">
        <v>41650</v>
      </c>
      <c r="V2395" s="56">
        <v>42916</v>
      </c>
      <c r="W2395" s="56">
        <v>41609</v>
      </c>
      <c r="X2395" s="56">
        <v>42916</v>
      </c>
      <c r="Y2395" s="56" t="s">
        <v>340</v>
      </c>
      <c r="Z2395" s="56" t="s">
        <v>341</v>
      </c>
      <c r="AA2395" s="56" t="s">
        <v>342</v>
      </c>
      <c r="AB2395" s="56" t="s">
        <v>343</v>
      </c>
      <c r="AC2395" s="56" t="s">
        <v>342</v>
      </c>
      <c r="AD2395" s="56" t="s">
        <v>342</v>
      </c>
      <c r="AE2395" s="56" t="s">
        <v>334</v>
      </c>
      <c r="AF2395" s="56" t="s">
        <v>292</v>
      </c>
      <c r="AG2395" s="56">
        <v>2014</v>
      </c>
      <c r="AH2395" s="56" t="s">
        <v>80</v>
      </c>
      <c r="AI2395" s="56" t="s">
        <v>348</v>
      </c>
      <c r="AJ2395" s="56">
        <v>1</v>
      </c>
      <c r="AM2395" s="56">
        <v>42849</v>
      </c>
      <c r="AN2395" s="56" t="s">
        <v>1047</v>
      </c>
      <c r="AO2395" s="1">
        <v>41592</v>
      </c>
      <c r="AP2395" s="56" t="s">
        <v>548</v>
      </c>
      <c r="AQ2395" s="56">
        <v>247</v>
      </c>
      <c r="AR2395" s="56">
        <v>0</v>
      </c>
      <c r="AS2395" s="56" t="s">
        <v>346</v>
      </c>
      <c r="BB2395" s="56" t="s">
        <v>339</v>
      </c>
      <c r="BC2395" s="56" t="s">
        <v>263</v>
      </c>
      <c r="BD2395" s="56" t="s">
        <v>349</v>
      </c>
      <c r="BE2395" s="56" t="s">
        <v>347</v>
      </c>
      <c r="BF2395" s="56" t="s">
        <v>334</v>
      </c>
      <c r="BG2395" s="56" t="s">
        <v>726</v>
      </c>
      <c r="BH2395" s="56">
        <v>0</v>
      </c>
      <c r="BI2395" s="56">
        <v>0</v>
      </c>
      <c r="BJ2395" s="56">
        <v>1</v>
      </c>
    </row>
    <row r="2396" spans="1:62" hidden="1" x14ac:dyDescent="0.3">
      <c r="A2396" s="56">
        <v>49229869</v>
      </c>
      <c r="B2396" s="86">
        <v>599848</v>
      </c>
      <c r="C2396" s="1">
        <v>42893</v>
      </c>
      <c r="D2396" s="56" t="s">
        <v>722</v>
      </c>
      <c r="E2396" s="56" t="s">
        <v>723</v>
      </c>
      <c r="F2396" s="56" t="s">
        <v>334</v>
      </c>
      <c r="G2396" s="56" t="s">
        <v>335</v>
      </c>
      <c r="H2396" s="56" t="s">
        <v>336</v>
      </c>
      <c r="I2396" s="56" t="s">
        <v>724</v>
      </c>
      <c r="K2396" s="56" t="s">
        <v>337</v>
      </c>
      <c r="L2396" s="56" t="s">
        <v>545</v>
      </c>
      <c r="M2396" s="56" t="s">
        <v>988</v>
      </c>
      <c r="N2396" s="56" t="s">
        <v>1043</v>
      </c>
      <c r="O2396" s="56" t="s">
        <v>943</v>
      </c>
      <c r="P2396" s="1" t="s">
        <v>110</v>
      </c>
      <c r="Q2396" s="56" t="s">
        <v>241</v>
      </c>
      <c r="R2396" s="56" t="s">
        <v>339</v>
      </c>
      <c r="S2396" s="56">
        <v>170646</v>
      </c>
      <c r="T2396" s="1" t="s">
        <v>559</v>
      </c>
      <c r="U2396" s="56">
        <v>41650</v>
      </c>
      <c r="V2396" s="56">
        <v>42916</v>
      </c>
      <c r="W2396" s="56">
        <v>41609</v>
      </c>
      <c r="X2396" s="56">
        <v>42916</v>
      </c>
      <c r="Y2396" s="56" t="s">
        <v>340</v>
      </c>
      <c r="Z2396" s="56" t="s">
        <v>341</v>
      </c>
      <c r="AA2396" s="56" t="s">
        <v>347</v>
      </c>
      <c r="AB2396" s="56" t="s">
        <v>343</v>
      </c>
      <c r="AC2396" s="56" t="s">
        <v>342</v>
      </c>
      <c r="AD2396" s="56" t="s">
        <v>342</v>
      </c>
      <c r="AE2396" s="56" t="s">
        <v>334</v>
      </c>
      <c r="AF2396" s="56" t="s">
        <v>292</v>
      </c>
      <c r="AG2396" s="56">
        <v>2017</v>
      </c>
      <c r="AH2396" s="56" t="s">
        <v>80</v>
      </c>
      <c r="AI2396" s="56" t="s">
        <v>348</v>
      </c>
      <c r="AJ2396" s="56">
        <v>13000</v>
      </c>
      <c r="AM2396" s="56">
        <v>42858</v>
      </c>
      <c r="AN2396" s="56" t="s">
        <v>1047</v>
      </c>
      <c r="AO2396" s="1">
        <v>42076</v>
      </c>
      <c r="AP2396" s="56" t="s">
        <v>548</v>
      </c>
      <c r="AQ2396" s="56">
        <v>67522</v>
      </c>
      <c r="AR2396" s="56">
        <v>0</v>
      </c>
      <c r="AS2396" s="56" t="s">
        <v>346</v>
      </c>
      <c r="BB2396" s="56" t="s">
        <v>339</v>
      </c>
      <c r="BC2396" s="56" t="s">
        <v>263</v>
      </c>
      <c r="BD2396" s="56" t="s">
        <v>349</v>
      </c>
      <c r="BE2396" s="56" t="s">
        <v>347</v>
      </c>
      <c r="BF2396" s="56" t="s">
        <v>334</v>
      </c>
      <c r="BG2396" s="56" t="s">
        <v>726</v>
      </c>
      <c r="BH2396" s="56">
        <v>0</v>
      </c>
      <c r="BI2396" s="56">
        <v>0</v>
      </c>
      <c r="BJ2396" s="56">
        <v>1</v>
      </c>
    </row>
    <row r="2397" spans="1:62" hidden="1" x14ac:dyDescent="0.3">
      <c r="A2397" s="56">
        <v>49229853</v>
      </c>
      <c r="B2397" s="86">
        <v>599848</v>
      </c>
      <c r="C2397" s="1">
        <v>42893</v>
      </c>
      <c r="D2397" s="56" t="s">
        <v>722</v>
      </c>
      <c r="E2397" s="56" t="s">
        <v>723</v>
      </c>
      <c r="F2397" s="56" t="s">
        <v>334</v>
      </c>
      <c r="G2397" s="56" t="s">
        <v>335</v>
      </c>
      <c r="H2397" s="56" t="s">
        <v>336</v>
      </c>
      <c r="I2397" s="56" t="s">
        <v>724</v>
      </c>
      <c r="K2397" s="56" t="s">
        <v>337</v>
      </c>
      <c r="L2397" s="56" t="s">
        <v>545</v>
      </c>
      <c r="M2397" s="56" t="s">
        <v>988</v>
      </c>
      <c r="N2397" s="56" t="s">
        <v>1043</v>
      </c>
      <c r="O2397" s="56" t="s">
        <v>943</v>
      </c>
      <c r="P2397" s="1" t="s">
        <v>110</v>
      </c>
      <c r="Q2397" s="56" t="s">
        <v>241</v>
      </c>
      <c r="R2397" s="56" t="s">
        <v>339</v>
      </c>
      <c r="S2397" s="56">
        <v>170647</v>
      </c>
      <c r="T2397" s="1" t="s">
        <v>478</v>
      </c>
      <c r="U2397" s="56">
        <v>41650</v>
      </c>
      <c r="V2397" s="56">
        <v>42916</v>
      </c>
      <c r="W2397" s="56">
        <v>41519</v>
      </c>
      <c r="X2397" s="56">
        <v>42916</v>
      </c>
      <c r="Y2397" s="56" t="s">
        <v>340</v>
      </c>
      <c r="Z2397" s="56" t="s">
        <v>341</v>
      </c>
      <c r="AA2397" s="56" t="s">
        <v>342</v>
      </c>
      <c r="AB2397" s="56" t="s">
        <v>339</v>
      </c>
      <c r="AC2397" s="56" t="s">
        <v>342</v>
      </c>
      <c r="AD2397" s="56" t="s">
        <v>347</v>
      </c>
      <c r="AE2397" s="56" t="s">
        <v>334</v>
      </c>
      <c r="AF2397" s="56" t="s">
        <v>292</v>
      </c>
      <c r="AG2397" s="56">
        <v>2014</v>
      </c>
      <c r="AH2397" s="56" t="s">
        <v>80</v>
      </c>
      <c r="AI2397" s="56" t="s">
        <v>344</v>
      </c>
      <c r="AJ2397" s="56">
        <v>2177</v>
      </c>
      <c r="AM2397" s="56">
        <v>42858</v>
      </c>
      <c r="AN2397" s="56" t="s">
        <v>1047</v>
      </c>
      <c r="AO2397" s="1">
        <v>41592</v>
      </c>
      <c r="AP2397" s="56" t="s">
        <v>548</v>
      </c>
      <c r="AQ2397" s="56">
        <v>40</v>
      </c>
      <c r="AR2397" s="56">
        <v>0</v>
      </c>
      <c r="AS2397" s="56" t="s">
        <v>346</v>
      </c>
      <c r="BB2397" s="56" t="s">
        <v>339</v>
      </c>
      <c r="BC2397" s="56" t="s">
        <v>263</v>
      </c>
      <c r="BD2397" s="56" t="s">
        <v>349</v>
      </c>
      <c r="BE2397" s="56" t="s">
        <v>347</v>
      </c>
      <c r="BF2397" s="56" t="s">
        <v>334</v>
      </c>
      <c r="BG2397" s="56" t="s">
        <v>726</v>
      </c>
      <c r="BH2397" s="56">
        <v>0</v>
      </c>
      <c r="BI2397" s="56">
        <v>0</v>
      </c>
      <c r="BJ2397" s="56">
        <v>1</v>
      </c>
    </row>
    <row r="2398" spans="1:62" hidden="1" x14ac:dyDescent="0.3">
      <c r="A2398" s="56">
        <v>49229845</v>
      </c>
      <c r="B2398" s="86">
        <v>599848</v>
      </c>
      <c r="C2398" s="1">
        <v>42893</v>
      </c>
      <c r="D2398" s="56" t="s">
        <v>722</v>
      </c>
      <c r="E2398" s="56" t="s">
        <v>723</v>
      </c>
      <c r="F2398" s="56" t="s">
        <v>334</v>
      </c>
      <c r="G2398" s="56" t="s">
        <v>335</v>
      </c>
      <c r="H2398" s="56" t="s">
        <v>336</v>
      </c>
      <c r="I2398" s="56" t="s">
        <v>724</v>
      </c>
      <c r="K2398" s="56" t="s">
        <v>337</v>
      </c>
      <c r="L2398" s="56" t="s">
        <v>545</v>
      </c>
      <c r="M2398" s="56" t="s">
        <v>988</v>
      </c>
      <c r="N2398" s="56" t="s">
        <v>1043</v>
      </c>
      <c r="O2398" s="56" t="s">
        <v>943</v>
      </c>
      <c r="P2398" s="1" t="s">
        <v>110</v>
      </c>
      <c r="Q2398" s="56" t="s">
        <v>241</v>
      </c>
      <c r="R2398" s="56" t="s">
        <v>339</v>
      </c>
      <c r="S2398" s="56">
        <v>170647</v>
      </c>
      <c r="T2398" s="1" t="s">
        <v>478</v>
      </c>
      <c r="U2398" s="56">
        <v>41650</v>
      </c>
      <c r="V2398" s="56">
        <v>42916</v>
      </c>
      <c r="W2398" s="56">
        <v>41519</v>
      </c>
      <c r="X2398" s="56">
        <v>42916</v>
      </c>
      <c r="Y2398" s="56" t="s">
        <v>340</v>
      </c>
      <c r="Z2398" s="56" t="s">
        <v>341</v>
      </c>
      <c r="AA2398" s="56" t="s">
        <v>342</v>
      </c>
      <c r="AB2398" s="56" t="s">
        <v>339</v>
      </c>
      <c r="AC2398" s="56" t="s">
        <v>342</v>
      </c>
      <c r="AD2398" s="56" t="s">
        <v>347</v>
      </c>
      <c r="AE2398" s="56" t="s">
        <v>334</v>
      </c>
      <c r="AF2398" s="56" t="s">
        <v>224</v>
      </c>
      <c r="AG2398" s="56">
        <v>2013</v>
      </c>
      <c r="AH2398" s="56" t="s">
        <v>80</v>
      </c>
      <c r="AI2398" s="56" t="s">
        <v>339</v>
      </c>
      <c r="AJ2398" s="56">
        <v>22000</v>
      </c>
      <c r="AM2398" s="56">
        <v>42858</v>
      </c>
      <c r="AN2398" s="56" t="s">
        <v>1047</v>
      </c>
      <c r="AO2398" s="1">
        <v>41592</v>
      </c>
      <c r="AP2398" s="56" t="s">
        <v>548</v>
      </c>
      <c r="AQ2398" s="56">
        <v>40</v>
      </c>
      <c r="AR2398" s="56">
        <v>0</v>
      </c>
      <c r="AS2398" s="56" t="s">
        <v>346</v>
      </c>
      <c r="BB2398" s="56" t="s">
        <v>339</v>
      </c>
      <c r="BC2398" s="56" t="s">
        <v>263</v>
      </c>
      <c r="BD2398" s="56" t="s">
        <v>349</v>
      </c>
      <c r="BE2398" s="56" t="s">
        <v>347</v>
      </c>
      <c r="BF2398" s="56" t="s">
        <v>334</v>
      </c>
      <c r="BG2398" s="56" t="s">
        <v>726</v>
      </c>
      <c r="BH2398" s="56">
        <v>0</v>
      </c>
      <c r="BI2398" s="56">
        <v>0</v>
      </c>
      <c r="BJ2398" s="56">
        <v>1</v>
      </c>
    </row>
    <row r="2399" spans="1:62" hidden="1" x14ac:dyDescent="0.3">
      <c r="A2399" s="56">
        <v>49229841</v>
      </c>
      <c r="B2399" s="86">
        <v>599848</v>
      </c>
      <c r="C2399" s="1">
        <v>42893</v>
      </c>
      <c r="D2399" s="56" t="s">
        <v>722</v>
      </c>
      <c r="E2399" s="56" t="s">
        <v>723</v>
      </c>
      <c r="F2399" s="56" t="s">
        <v>334</v>
      </c>
      <c r="G2399" s="56" t="s">
        <v>335</v>
      </c>
      <c r="H2399" s="56" t="s">
        <v>336</v>
      </c>
      <c r="I2399" s="56" t="s">
        <v>724</v>
      </c>
      <c r="K2399" s="56" t="s">
        <v>337</v>
      </c>
      <c r="L2399" s="56" t="s">
        <v>545</v>
      </c>
      <c r="M2399" s="56" t="s">
        <v>988</v>
      </c>
      <c r="N2399" s="56" t="s">
        <v>1043</v>
      </c>
      <c r="O2399" s="56" t="s">
        <v>943</v>
      </c>
      <c r="P2399" s="1" t="s">
        <v>110</v>
      </c>
      <c r="Q2399" s="56" t="s">
        <v>241</v>
      </c>
      <c r="R2399" s="56" t="s">
        <v>339</v>
      </c>
      <c r="S2399" s="56">
        <v>170641</v>
      </c>
      <c r="T2399" s="1" t="s">
        <v>111</v>
      </c>
      <c r="U2399" s="56">
        <v>41650</v>
      </c>
      <c r="V2399" s="56">
        <v>42916</v>
      </c>
      <c r="W2399" s="56">
        <v>41609</v>
      </c>
      <c r="X2399" s="56">
        <v>42916</v>
      </c>
      <c r="Y2399" s="56" t="s">
        <v>340</v>
      </c>
      <c r="Z2399" s="56" t="s">
        <v>341</v>
      </c>
      <c r="AA2399" s="56" t="s">
        <v>342</v>
      </c>
      <c r="AB2399" s="56" t="s">
        <v>343</v>
      </c>
      <c r="AC2399" s="56" t="s">
        <v>342</v>
      </c>
      <c r="AD2399" s="56" t="s">
        <v>342</v>
      </c>
      <c r="AE2399" s="56" t="s">
        <v>334</v>
      </c>
      <c r="AF2399" s="56" t="s">
        <v>292</v>
      </c>
      <c r="AG2399" s="56">
        <v>2016</v>
      </c>
      <c r="AH2399" s="56" t="s">
        <v>80</v>
      </c>
      <c r="AI2399" s="56" t="s">
        <v>348</v>
      </c>
      <c r="AJ2399" s="56">
        <v>0</v>
      </c>
      <c r="AM2399" s="56">
        <v>42849</v>
      </c>
      <c r="AN2399" s="56" t="s">
        <v>1047</v>
      </c>
      <c r="AO2399" s="1">
        <v>41592</v>
      </c>
      <c r="AP2399" s="56" t="s">
        <v>548</v>
      </c>
      <c r="AQ2399" s="56">
        <v>257</v>
      </c>
      <c r="AR2399" s="56">
        <v>0</v>
      </c>
      <c r="AS2399" s="56" t="s">
        <v>346</v>
      </c>
      <c r="BB2399" s="56" t="s">
        <v>339</v>
      </c>
      <c r="BC2399" s="56" t="s">
        <v>263</v>
      </c>
      <c r="BD2399" s="56" t="s">
        <v>349</v>
      </c>
      <c r="BE2399" s="56" t="s">
        <v>347</v>
      </c>
      <c r="BF2399" s="56" t="s">
        <v>334</v>
      </c>
      <c r="BG2399" s="56" t="s">
        <v>726</v>
      </c>
      <c r="BH2399" s="56">
        <v>0</v>
      </c>
      <c r="BI2399" s="56">
        <v>0</v>
      </c>
      <c r="BJ2399" s="56">
        <v>1</v>
      </c>
    </row>
    <row r="2400" spans="1:62" hidden="1" x14ac:dyDescent="0.3">
      <c r="A2400" s="56">
        <v>49230005</v>
      </c>
      <c r="B2400" s="86">
        <v>599848</v>
      </c>
      <c r="C2400" s="1">
        <v>42893</v>
      </c>
      <c r="D2400" s="56" t="s">
        <v>722</v>
      </c>
      <c r="E2400" s="56" t="s">
        <v>723</v>
      </c>
      <c r="F2400" s="56" t="s">
        <v>334</v>
      </c>
      <c r="G2400" s="56" t="s">
        <v>335</v>
      </c>
      <c r="H2400" s="56" t="s">
        <v>336</v>
      </c>
      <c r="I2400" s="56" t="s">
        <v>724</v>
      </c>
      <c r="K2400" s="56" t="s">
        <v>337</v>
      </c>
      <c r="L2400" s="56" t="s">
        <v>545</v>
      </c>
      <c r="M2400" s="56" t="s">
        <v>988</v>
      </c>
      <c r="N2400" s="56" t="s">
        <v>1043</v>
      </c>
      <c r="O2400" s="56" t="s">
        <v>943</v>
      </c>
      <c r="P2400" s="1" t="s">
        <v>188</v>
      </c>
      <c r="Q2400" s="56" t="s">
        <v>241</v>
      </c>
      <c r="R2400" s="56" t="s">
        <v>339</v>
      </c>
      <c r="S2400" s="56">
        <v>179125</v>
      </c>
      <c r="T2400" s="1" t="s">
        <v>189</v>
      </c>
      <c r="U2400" s="56">
        <v>41650</v>
      </c>
      <c r="V2400" s="56">
        <v>42916</v>
      </c>
      <c r="W2400" s="56">
        <v>41609</v>
      </c>
      <c r="X2400" s="56">
        <v>42916</v>
      </c>
      <c r="Y2400" s="56" t="s">
        <v>340</v>
      </c>
      <c r="Z2400" s="56" t="s">
        <v>341</v>
      </c>
      <c r="AA2400" s="56" t="s">
        <v>342</v>
      </c>
      <c r="AB2400" s="56" t="s">
        <v>343</v>
      </c>
      <c r="AC2400" s="56" t="s">
        <v>342</v>
      </c>
      <c r="AD2400" s="56" t="s">
        <v>342</v>
      </c>
      <c r="AE2400" s="56" t="s">
        <v>334</v>
      </c>
      <c r="AF2400" s="56" t="s">
        <v>292</v>
      </c>
      <c r="AG2400" s="56">
        <v>2015</v>
      </c>
      <c r="AH2400" s="56" t="s">
        <v>80</v>
      </c>
      <c r="AI2400" s="56" t="s">
        <v>348</v>
      </c>
      <c r="AJ2400" s="56">
        <v>0</v>
      </c>
      <c r="AM2400" s="56">
        <v>42849</v>
      </c>
      <c r="AN2400" s="56" t="s">
        <v>1047</v>
      </c>
      <c r="AO2400" s="1">
        <v>41592</v>
      </c>
      <c r="AP2400" s="56" t="s">
        <v>548</v>
      </c>
      <c r="AQ2400" s="56">
        <v>247</v>
      </c>
      <c r="AR2400" s="56">
        <v>0</v>
      </c>
      <c r="AS2400" s="56" t="s">
        <v>346</v>
      </c>
      <c r="BB2400" s="56" t="s">
        <v>339</v>
      </c>
      <c r="BC2400" s="56" t="s">
        <v>263</v>
      </c>
      <c r="BD2400" s="56" t="s">
        <v>349</v>
      </c>
      <c r="BE2400" s="56" t="s">
        <v>347</v>
      </c>
      <c r="BF2400" s="56" t="s">
        <v>334</v>
      </c>
      <c r="BG2400" s="56" t="s">
        <v>726</v>
      </c>
      <c r="BH2400" s="56">
        <v>0</v>
      </c>
      <c r="BI2400" s="56">
        <v>0</v>
      </c>
      <c r="BJ2400" s="56">
        <v>1</v>
      </c>
    </row>
    <row r="2401" spans="1:62" hidden="1" x14ac:dyDescent="0.3">
      <c r="A2401" s="56">
        <v>49230007</v>
      </c>
      <c r="B2401" s="86">
        <v>599848</v>
      </c>
      <c r="C2401" s="1">
        <v>42893</v>
      </c>
      <c r="D2401" s="56" t="s">
        <v>722</v>
      </c>
      <c r="E2401" s="56" t="s">
        <v>723</v>
      </c>
      <c r="F2401" s="56" t="s">
        <v>334</v>
      </c>
      <c r="G2401" s="56" t="s">
        <v>335</v>
      </c>
      <c r="H2401" s="56" t="s">
        <v>336</v>
      </c>
      <c r="I2401" s="56" t="s">
        <v>724</v>
      </c>
      <c r="K2401" s="56" t="s">
        <v>337</v>
      </c>
      <c r="L2401" s="56" t="s">
        <v>545</v>
      </c>
      <c r="M2401" s="56" t="s">
        <v>988</v>
      </c>
      <c r="N2401" s="56" t="s">
        <v>1043</v>
      </c>
      <c r="O2401" s="56" t="s">
        <v>943</v>
      </c>
      <c r="P2401" s="1" t="s">
        <v>188</v>
      </c>
      <c r="Q2401" s="56" t="s">
        <v>241</v>
      </c>
      <c r="R2401" s="56" t="s">
        <v>339</v>
      </c>
      <c r="S2401" s="56">
        <v>179125</v>
      </c>
      <c r="T2401" s="1" t="s">
        <v>189</v>
      </c>
      <c r="U2401" s="56">
        <v>41650</v>
      </c>
      <c r="V2401" s="56">
        <v>42916</v>
      </c>
      <c r="W2401" s="56">
        <v>41609</v>
      </c>
      <c r="X2401" s="56">
        <v>42916</v>
      </c>
      <c r="Y2401" s="56" t="s">
        <v>340</v>
      </c>
      <c r="Z2401" s="56" t="s">
        <v>341</v>
      </c>
      <c r="AA2401" s="56" t="s">
        <v>342</v>
      </c>
      <c r="AB2401" s="56" t="s">
        <v>343</v>
      </c>
      <c r="AC2401" s="56" t="s">
        <v>342</v>
      </c>
      <c r="AD2401" s="56" t="s">
        <v>342</v>
      </c>
      <c r="AE2401" s="56" t="s">
        <v>334</v>
      </c>
      <c r="AF2401" s="56" t="s">
        <v>292</v>
      </c>
      <c r="AG2401" s="56">
        <v>2016</v>
      </c>
      <c r="AH2401" s="56" t="s">
        <v>80</v>
      </c>
      <c r="AI2401" s="56" t="s">
        <v>348</v>
      </c>
      <c r="AJ2401" s="56">
        <v>0</v>
      </c>
      <c r="AM2401" s="56">
        <v>42849</v>
      </c>
      <c r="AN2401" s="56" t="s">
        <v>1047</v>
      </c>
      <c r="AO2401" s="1">
        <v>41592</v>
      </c>
      <c r="AP2401" s="56" t="s">
        <v>548</v>
      </c>
      <c r="AQ2401" s="56">
        <v>247</v>
      </c>
      <c r="AR2401" s="56">
        <v>0</v>
      </c>
      <c r="AS2401" s="56" t="s">
        <v>346</v>
      </c>
      <c r="BB2401" s="56" t="s">
        <v>339</v>
      </c>
      <c r="BC2401" s="56" t="s">
        <v>263</v>
      </c>
      <c r="BD2401" s="56" t="s">
        <v>349</v>
      </c>
      <c r="BE2401" s="56" t="s">
        <v>347</v>
      </c>
      <c r="BF2401" s="56" t="s">
        <v>334</v>
      </c>
      <c r="BG2401" s="56" t="s">
        <v>726</v>
      </c>
      <c r="BH2401" s="56">
        <v>0</v>
      </c>
      <c r="BI2401" s="56">
        <v>0</v>
      </c>
      <c r="BJ2401" s="56">
        <v>1</v>
      </c>
    </row>
    <row r="2402" spans="1:62" hidden="1" x14ac:dyDescent="0.3">
      <c r="A2402" s="56">
        <v>49229843</v>
      </c>
      <c r="B2402" s="86">
        <v>599848</v>
      </c>
      <c r="C2402" s="1">
        <v>42893</v>
      </c>
      <c r="D2402" s="56" t="s">
        <v>722</v>
      </c>
      <c r="E2402" s="56" t="s">
        <v>723</v>
      </c>
      <c r="F2402" s="56" t="s">
        <v>334</v>
      </c>
      <c r="G2402" s="56" t="s">
        <v>335</v>
      </c>
      <c r="H2402" s="56" t="s">
        <v>336</v>
      </c>
      <c r="I2402" s="56" t="s">
        <v>724</v>
      </c>
      <c r="K2402" s="56" t="s">
        <v>337</v>
      </c>
      <c r="L2402" s="56" t="s">
        <v>545</v>
      </c>
      <c r="M2402" s="56" t="s">
        <v>988</v>
      </c>
      <c r="N2402" s="56" t="s">
        <v>1043</v>
      </c>
      <c r="O2402" s="56" t="s">
        <v>943</v>
      </c>
      <c r="P2402" s="1" t="s">
        <v>110</v>
      </c>
      <c r="Q2402" s="56" t="s">
        <v>241</v>
      </c>
      <c r="R2402" s="56" t="s">
        <v>339</v>
      </c>
      <c r="S2402" s="56">
        <v>170641</v>
      </c>
      <c r="T2402" s="1" t="s">
        <v>111</v>
      </c>
      <c r="U2402" s="56">
        <v>41650</v>
      </c>
      <c r="V2402" s="56">
        <v>42916</v>
      </c>
      <c r="W2402" s="56">
        <v>41609</v>
      </c>
      <c r="X2402" s="56">
        <v>42916</v>
      </c>
      <c r="Y2402" s="56" t="s">
        <v>340</v>
      </c>
      <c r="Z2402" s="56" t="s">
        <v>341</v>
      </c>
      <c r="AA2402" s="56" t="s">
        <v>342</v>
      </c>
      <c r="AB2402" s="56" t="s">
        <v>343</v>
      </c>
      <c r="AC2402" s="56" t="s">
        <v>342</v>
      </c>
      <c r="AD2402" s="56" t="s">
        <v>342</v>
      </c>
      <c r="AE2402" s="56" t="s">
        <v>334</v>
      </c>
      <c r="AF2402" s="56" t="s">
        <v>292</v>
      </c>
      <c r="AG2402" s="56">
        <v>2017</v>
      </c>
      <c r="AH2402" s="56" t="s">
        <v>80</v>
      </c>
      <c r="AI2402" s="56" t="s">
        <v>348</v>
      </c>
      <c r="AJ2402" s="56">
        <v>0</v>
      </c>
      <c r="AM2402" s="56">
        <v>42849</v>
      </c>
      <c r="AN2402" s="56" t="s">
        <v>1047</v>
      </c>
      <c r="AO2402" s="1">
        <v>41592</v>
      </c>
      <c r="AP2402" s="56" t="s">
        <v>548</v>
      </c>
      <c r="AQ2402" s="56">
        <v>257</v>
      </c>
      <c r="AR2402" s="56">
        <v>0</v>
      </c>
      <c r="AS2402" s="56" t="s">
        <v>346</v>
      </c>
      <c r="BB2402" s="56" t="s">
        <v>339</v>
      </c>
      <c r="BC2402" s="56" t="s">
        <v>263</v>
      </c>
      <c r="BD2402" s="56" t="s">
        <v>349</v>
      </c>
      <c r="BE2402" s="56" t="s">
        <v>347</v>
      </c>
      <c r="BF2402" s="56" t="s">
        <v>334</v>
      </c>
      <c r="BG2402" s="56" t="s">
        <v>726</v>
      </c>
      <c r="BH2402" s="56">
        <v>0</v>
      </c>
      <c r="BI2402" s="56">
        <v>0</v>
      </c>
      <c r="BJ2402" s="56">
        <v>1</v>
      </c>
    </row>
    <row r="2403" spans="1:62" hidden="1" x14ac:dyDescent="0.3">
      <c r="A2403" s="56">
        <v>49230009</v>
      </c>
      <c r="B2403" s="86">
        <v>599848</v>
      </c>
      <c r="C2403" s="1">
        <v>42893</v>
      </c>
      <c r="D2403" s="56" t="s">
        <v>722</v>
      </c>
      <c r="E2403" s="56" t="s">
        <v>723</v>
      </c>
      <c r="F2403" s="56" t="s">
        <v>334</v>
      </c>
      <c r="G2403" s="56" t="s">
        <v>335</v>
      </c>
      <c r="H2403" s="56" t="s">
        <v>336</v>
      </c>
      <c r="I2403" s="56" t="s">
        <v>724</v>
      </c>
      <c r="K2403" s="56" t="s">
        <v>337</v>
      </c>
      <c r="L2403" s="56" t="s">
        <v>545</v>
      </c>
      <c r="M2403" s="56" t="s">
        <v>988</v>
      </c>
      <c r="N2403" s="56" t="s">
        <v>1043</v>
      </c>
      <c r="O2403" s="56" t="s">
        <v>943</v>
      </c>
      <c r="P2403" s="1" t="s">
        <v>188</v>
      </c>
      <c r="Q2403" s="56" t="s">
        <v>241</v>
      </c>
      <c r="R2403" s="56" t="s">
        <v>339</v>
      </c>
      <c r="S2403" s="56">
        <v>179125</v>
      </c>
      <c r="T2403" s="1" t="s">
        <v>189</v>
      </c>
      <c r="U2403" s="56">
        <v>41650</v>
      </c>
      <c r="V2403" s="56">
        <v>42916</v>
      </c>
      <c r="W2403" s="56">
        <v>41609</v>
      </c>
      <c r="X2403" s="56">
        <v>42916</v>
      </c>
      <c r="Y2403" s="56" t="s">
        <v>340</v>
      </c>
      <c r="Z2403" s="56" t="s">
        <v>341</v>
      </c>
      <c r="AA2403" s="56" t="s">
        <v>342</v>
      </c>
      <c r="AB2403" s="56" t="s">
        <v>343</v>
      </c>
      <c r="AC2403" s="56" t="s">
        <v>342</v>
      </c>
      <c r="AD2403" s="56" t="s">
        <v>342</v>
      </c>
      <c r="AE2403" s="56" t="s">
        <v>334</v>
      </c>
      <c r="AF2403" s="56" t="s">
        <v>292</v>
      </c>
      <c r="AG2403" s="56">
        <v>2017</v>
      </c>
      <c r="AH2403" s="56" t="s">
        <v>80</v>
      </c>
      <c r="AI2403" s="56" t="s">
        <v>348</v>
      </c>
      <c r="AJ2403" s="56">
        <v>0</v>
      </c>
      <c r="AM2403" s="56">
        <v>42849</v>
      </c>
      <c r="AN2403" s="56" t="s">
        <v>1047</v>
      </c>
      <c r="AO2403" s="1">
        <v>41592</v>
      </c>
      <c r="AP2403" s="56" t="s">
        <v>548</v>
      </c>
      <c r="AQ2403" s="56">
        <v>247</v>
      </c>
      <c r="AR2403" s="56">
        <v>0</v>
      </c>
      <c r="AS2403" s="56" t="s">
        <v>346</v>
      </c>
      <c r="BB2403" s="56" t="s">
        <v>339</v>
      </c>
      <c r="BC2403" s="56" t="s">
        <v>263</v>
      </c>
      <c r="BD2403" s="56" t="s">
        <v>349</v>
      </c>
      <c r="BE2403" s="56" t="s">
        <v>347</v>
      </c>
      <c r="BF2403" s="56" t="s">
        <v>334</v>
      </c>
      <c r="BG2403" s="56" t="s">
        <v>726</v>
      </c>
      <c r="BH2403" s="56">
        <v>0</v>
      </c>
      <c r="BI2403" s="56">
        <v>0</v>
      </c>
      <c r="BJ2403" s="56">
        <v>1</v>
      </c>
    </row>
    <row r="2404" spans="1:62" hidden="1" x14ac:dyDescent="0.3">
      <c r="A2404" s="56">
        <v>49230011</v>
      </c>
      <c r="B2404" s="86">
        <v>599848</v>
      </c>
      <c r="C2404" s="1">
        <v>42893</v>
      </c>
      <c r="D2404" s="56" t="s">
        <v>722</v>
      </c>
      <c r="E2404" s="56" t="s">
        <v>723</v>
      </c>
      <c r="F2404" s="56" t="s">
        <v>334</v>
      </c>
      <c r="G2404" s="56" t="s">
        <v>335</v>
      </c>
      <c r="H2404" s="56" t="s">
        <v>336</v>
      </c>
      <c r="I2404" s="56" t="s">
        <v>724</v>
      </c>
      <c r="K2404" s="56" t="s">
        <v>337</v>
      </c>
      <c r="L2404" s="56" t="s">
        <v>545</v>
      </c>
      <c r="M2404" s="56" t="s">
        <v>988</v>
      </c>
      <c r="N2404" s="56" t="s">
        <v>1043</v>
      </c>
      <c r="O2404" s="56" t="s">
        <v>943</v>
      </c>
      <c r="P2404" s="1" t="s">
        <v>188</v>
      </c>
      <c r="Q2404" s="56" t="s">
        <v>241</v>
      </c>
      <c r="R2404" s="56" t="s">
        <v>339</v>
      </c>
      <c r="S2404" s="56">
        <v>179126</v>
      </c>
      <c r="T2404" s="1" t="s">
        <v>547</v>
      </c>
      <c r="U2404" s="56">
        <v>41650</v>
      </c>
      <c r="V2404" s="56">
        <v>42916</v>
      </c>
      <c r="W2404" s="56">
        <v>41519</v>
      </c>
      <c r="X2404" s="56">
        <v>42916</v>
      </c>
      <c r="Y2404" s="56" t="s">
        <v>340</v>
      </c>
      <c r="Z2404" s="56" t="s">
        <v>341</v>
      </c>
      <c r="AA2404" s="56" t="s">
        <v>347</v>
      </c>
      <c r="AB2404" s="56" t="s">
        <v>343</v>
      </c>
      <c r="AC2404" s="56" t="s">
        <v>342</v>
      </c>
      <c r="AD2404" s="56" t="s">
        <v>347</v>
      </c>
      <c r="AE2404" s="56" t="s">
        <v>334</v>
      </c>
      <c r="AF2404" s="56" t="s">
        <v>291</v>
      </c>
      <c r="AG2404" s="56">
        <v>2014</v>
      </c>
      <c r="AH2404" s="56" t="s">
        <v>80</v>
      </c>
      <c r="AI2404" s="56" t="s">
        <v>344</v>
      </c>
      <c r="AJ2404" s="56">
        <v>1</v>
      </c>
      <c r="AK2404" s="1">
        <v>41820</v>
      </c>
      <c r="AM2404" s="56">
        <v>42849</v>
      </c>
      <c r="AN2404" s="56" t="s">
        <v>1047</v>
      </c>
      <c r="AO2404" s="1">
        <v>41855</v>
      </c>
      <c r="AP2404" s="56" t="s">
        <v>548</v>
      </c>
      <c r="AQ2404" s="56">
        <v>66064</v>
      </c>
      <c r="AR2404" s="56">
        <v>0</v>
      </c>
      <c r="AS2404" s="56" t="s">
        <v>346</v>
      </c>
      <c r="BB2404" s="56" t="s">
        <v>339</v>
      </c>
      <c r="BC2404" s="56" t="s">
        <v>263</v>
      </c>
      <c r="BD2404" s="56" t="s">
        <v>349</v>
      </c>
      <c r="BE2404" s="56" t="s">
        <v>347</v>
      </c>
      <c r="BF2404" s="56" t="s">
        <v>334</v>
      </c>
      <c r="BG2404" s="56" t="s">
        <v>726</v>
      </c>
      <c r="BH2404" s="56">
        <v>0</v>
      </c>
      <c r="BI2404" s="56">
        <v>0</v>
      </c>
      <c r="BJ2404" s="56">
        <v>1</v>
      </c>
    </row>
    <row r="2405" spans="1:62" hidden="1" x14ac:dyDescent="0.3">
      <c r="A2405" s="56">
        <v>49229851</v>
      </c>
      <c r="B2405" s="86">
        <v>599848</v>
      </c>
      <c r="C2405" s="1">
        <v>42893</v>
      </c>
      <c r="D2405" s="56" t="s">
        <v>722</v>
      </c>
      <c r="E2405" s="56" t="s">
        <v>723</v>
      </c>
      <c r="F2405" s="56" t="s">
        <v>334</v>
      </c>
      <c r="G2405" s="56" t="s">
        <v>335</v>
      </c>
      <c r="H2405" s="56" t="s">
        <v>336</v>
      </c>
      <c r="I2405" s="56" t="s">
        <v>724</v>
      </c>
      <c r="K2405" s="56" t="s">
        <v>337</v>
      </c>
      <c r="L2405" s="56" t="s">
        <v>545</v>
      </c>
      <c r="M2405" s="56" t="s">
        <v>988</v>
      </c>
      <c r="N2405" s="56" t="s">
        <v>1043</v>
      </c>
      <c r="O2405" s="56" t="s">
        <v>943</v>
      </c>
      <c r="P2405" s="1" t="s">
        <v>110</v>
      </c>
      <c r="Q2405" s="56" t="s">
        <v>241</v>
      </c>
      <c r="R2405" s="56" t="s">
        <v>339</v>
      </c>
      <c r="S2405" s="56">
        <v>170647</v>
      </c>
      <c r="T2405" s="1" t="s">
        <v>478</v>
      </c>
      <c r="U2405" s="56">
        <v>41650</v>
      </c>
      <c r="V2405" s="56">
        <v>42916</v>
      </c>
      <c r="W2405" s="56">
        <v>41519</v>
      </c>
      <c r="X2405" s="56">
        <v>42916</v>
      </c>
      <c r="Y2405" s="56" t="s">
        <v>340</v>
      </c>
      <c r="Z2405" s="56" t="s">
        <v>341</v>
      </c>
      <c r="AA2405" s="56" t="s">
        <v>342</v>
      </c>
      <c r="AB2405" s="56" t="s">
        <v>339</v>
      </c>
      <c r="AC2405" s="56" t="s">
        <v>342</v>
      </c>
      <c r="AD2405" s="56" t="s">
        <v>347</v>
      </c>
      <c r="AE2405" s="56" t="s">
        <v>334</v>
      </c>
      <c r="AF2405" s="56" t="s">
        <v>291</v>
      </c>
      <c r="AG2405" s="56">
        <v>2017</v>
      </c>
      <c r="AH2405" s="56" t="s">
        <v>80</v>
      </c>
      <c r="AI2405" s="56" t="s">
        <v>348</v>
      </c>
      <c r="AJ2405" s="56">
        <v>2364</v>
      </c>
      <c r="AK2405" s="1">
        <v>42734</v>
      </c>
      <c r="AM2405" s="56">
        <v>42858</v>
      </c>
      <c r="AN2405" s="56" t="s">
        <v>1047</v>
      </c>
      <c r="AO2405" s="1">
        <v>42748</v>
      </c>
      <c r="AP2405" s="56" t="s">
        <v>638</v>
      </c>
      <c r="AQ2405" s="56">
        <v>40</v>
      </c>
      <c r="AR2405" s="56">
        <v>0</v>
      </c>
      <c r="AS2405" s="56" t="s">
        <v>346</v>
      </c>
      <c r="BB2405" s="56" t="s">
        <v>339</v>
      </c>
      <c r="BC2405" s="56" t="s">
        <v>263</v>
      </c>
      <c r="BD2405" s="56" t="s">
        <v>349</v>
      </c>
      <c r="BE2405" s="56" t="s">
        <v>347</v>
      </c>
      <c r="BF2405" s="56" t="s">
        <v>334</v>
      </c>
      <c r="BG2405" s="56" t="s">
        <v>726</v>
      </c>
      <c r="BH2405" s="56">
        <v>0</v>
      </c>
      <c r="BI2405" s="56">
        <v>0</v>
      </c>
      <c r="BJ2405" s="56">
        <v>1</v>
      </c>
    </row>
    <row r="2406" spans="1:62" hidden="1" x14ac:dyDescent="0.3">
      <c r="A2406" s="56">
        <v>49229847</v>
      </c>
      <c r="B2406" s="86">
        <v>599848</v>
      </c>
      <c r="C2406" s="1">
        <v>42893</v>
      </c>
      <c r="D2406" s="56" t="s">
        <v>722</v>
      </c>
      <c r="E2406" s="56" t="s">
        <v>723</v>
      </c>
      <c r="F2406" s="56" t="s">
        <v>334</v>
      </c>
      <c r="G2406" s="56" t="s">
        <v>335</v>
      </c>
      <c r="H2406" s="56" t="s">
        <v>336</v>
      </c>
      <c r="I2406" s="56" t="s">
        <v>724</v>
      </c>
      <c r="K2406" s="56" t="s">
        <v>337</v>
      </c>
      <c r="L2406" s="56" t="s">
        <v>545</v>
      </c>
      <c r="M2406" s="56" t="s">
        <v>988</v>
      </c>
      <c r="N2406" s="56" t="s">
        <v>1043</v>
      </c>
      <c r="O2406" s="56" t="s">
        <v>943</v>
      </c>
      <c r="P2406" s="1" t="s">
        <v>110</v>
      </c>
      <c r="Q2406" s="56" t="s">
        <v>241</v>
      </c>
      <c r="R2406" s="56" t="s">
        <v>339</v>
      </c>
      <c r="S2406" s="56">
        <v>170647</v>
      </c>
      <c r="T2406" s="1" t="s">
        <v>478</v>
      </c>
      <c r="U2406" s="56">
        <v>41650</v>
      </c>
      <c r="V2406" s="56">
        <v>42916</v>
      </c>
      <c r="W2406" s="56">
        <v>41519</v>
      </c>
      <c r="X2406" s="56">
        <v>42916</v>
      </c>
      <c r="Y2406" s="56" t="s">
        <v>340</v>
      </c>
      <c r="Z2406" s="56" t="s">
        <v>341</v>
      </c>
      <c r="AA2406" s="56" t="s">
        <v>342</v>
      </c>
      <c r="AB2406" s="56" t="s">
        <v>339</v>
      </c>
      <c r="AC2406" s="56" t="s">
        <v>342</v>
      </c>
      <c r="AD2406" s="56" t="s">
        <v>347</v>
      </c>
      <c r="AE2406" s="56" t="s">
        <v>334</v>
      </c>
      <c r="AF2406" s="56" t="s">
        <v>291</v>
      </c>
      <c r="AG2406" s="56">
        <v>2015</v>
      </c>
      <c r="AH2406" s="56" t="s">
        <v>80</v>
      </c>
      <c r="AI2406" s="56" t="s">
        <v>348</v>
      </c>
      <c r="AJ2406" s="56">
        <v>1836</v>
      </c>
      <c r="AK2406" s="1">
        <v>42004</v>
      </c>
      <c r="AL2406" s="56" t="s">
        <v>728</v>
      </c>
      <c r="AM2406" s="56">
        <v>42858</v>
      </c>
      <c r="AN2406" s="56" t="s">
        <v>1047</v>
      </c>
      <c r="AO2406" s="1">
        <v>42044</v>
      </c>
      <c r="AP2406" s="56" t="s">
        <v>548</v>
      </c>
      <c r="AQ2406" s="56">
        <v>40</v>
      </c>
      <c r="AR2406" s="56">
        <v>0</v>
      </c>
      <c r="AS2406" s="56" t="s">
        <v>346</v>
      </c>
      <c r="BB2406" s="56" t="s">
        <v>339</v>
      </c>
      <c r="BC2406" s="56" t="s">
        <v>263</v>
      </c>
      <c r="BD2406" s="56" t="s">
        <v>349</v>
      </c>
      <c r="BE2406" s="56" t="s">
        <v>347</v>
      </c>
      <c r="BF2406" s="56" t="s">
        <v>334</v>
      </c>
      <c r="BG2406" s="56" t="s">
        <v>726</v>
      </c>
      <c r="BH2406" s="56">
        <v>0</v>
      </c>
      <c r="BI2406" s="56">
        <v>0</v>
      </c>
      <c r="BJ2406" s="56">
        <v>1</v>
      </c>
    </row>
    <row r="2407" spans="1:62" hidden="1" x14ac:dyDescent="0.3">
      <c r="A2407" s="56">
        <v>49230013</v>
      </c>
      <c r="B2407" s="86">
        <v>599848</v>
      </c>
      <c r="C2407" s="1">
        <v>42893</v>
      </c>
      <c r="D2407" s="56" t="s">
        <v>722</v>
      </c>
      <c r="E2407" s="56" t="s">
        <v>723</v>
      </c>
      <c r="F2407" s="56" t="s">
        <v>334</v>
      </c>
      <c r="G2407" s="56" t="s">
        <v>335</v>
      </c>
      <c r="H2407" s="56" t="s">
        <v>336</v>
      </c>
      <c r="I2407" s="56" t="s">
        <v>724</v>
      </c>
      <c r="K2407" s="56" t="s">
        <v>337</v>
      </c>
      <c r="L2407" s="56" t="s">
        <v>545</v>
      </c>
      <c r="M2407" s="56" t="s">
        <v>988</v>
      </c>
      <c r="N2407" s="56" t="s">
        <v>1043</v>
      </c>
      <c r="O2407" s="56" t="s">
        <v>943</v>
      </c>
      <c r="P2407" s="1" t="s">
        <v>188</v>
      </c>
      <c r="Q2407" s="56" t="s">
        <v>241</v>
      </c>
      <c r="R2407" s="56" t="s">
        <v>339</v>
      </c>
      <c r="S2407" s="56">
        <v>179126</v>
      </c>
      <c r="T2407" s="1" t="s">
        <v>547</v>
      </c>
      <c r="U2407" s="56">
        <v>41650</v>
      </c>
      <c r="V2407" s="56">
        <v>42916</v>
      </c>
      <c r="W2407" s="56">
        <v>41519</v>
      </c>
      <c r="X2407" s="56">
        <v>42916</v>
      </c>
      <c r="Y2407" s="56" t="s">
        <v>340</v>
      </c>
      <c r="Z2407" s="56" t="s">
        <v>341</v>
      </c>
      <c r="AA2407" s="56" t="s">
        <v>347</v>
      </c>
      <c r="AB2407" s="56" t="s">
        <v>343</v>
      </c>
      <c r="AC2407" s="56" t="s">
        <v>342</v>
      </c>
      <c r="AD2407" s="56" t="s">
        <v>347</v>
      </c>
      <c r="AE2407" s="56" t="s">
        <v>334</v>
      </c>
      <c r="AF2407" s="56" t="s">
        <v>291</v>
      </c>
      <c r="AG2407" s="56">
        <v>2016</v>
      </c>
      <c r="AH2407" s="56" t="s">
        <v>80</v>
      </c>
      <c r="AI2407" s="56" t="s">
        <v>344</v>
      </c>
      <c r="AJ2407" s="56">
        <v>0</v>
      </c>
      <c r="AK2407" s="1">
        <v>42551</v>
      </c>
      <c r="AM2407" s="56">
        <v>42849</v>
      </c>
      <c r="AN2407" s="56" t="s">
        <v>1047</v>
      </c>
      <c r="AO2407" s="1">
        <v>42571</v>
      </c>
      <c r="AP2407" s="56" t="s">
        <v>638</v>
      </c>
      <c r="AQ2407" s="56">
        <v>66064</v>
      </c>
      <c r="AR2407" s="56">
        <v>0</v>
      </c>
      <c r="AS2407" s="56" t="s">
        <v>346</v>
      </c>
      <c r="BB2407" s="56" t="s">
        <v>339</v>
      </c>
      <c r="BC2407" s="56" t="s">
        <v>263</v>
      </c>
      <c r="BD2407" s="56" t="s">
        <v>349</v>
      </c>
      <c r="BE2407" s="56" t="s">
        <v>347</v>
      </c>
      <c r="BF2407" s="56" t="s">
        <v>334</v>
      </c>
      <c r="BG2407" s="56" t="s">
        <v>726</v>
      </c>
      <c r="BH2407" s="56">
        <v>0</v>
      </c>
      <c r="BI2407" s="56">
        <v>0</v>
      </c>
      <c r="BJ2407" s="56">
        <v>1</v>
      </c>
    </row>
    <row r="2408" spans="1:62" hidden="1" x14ac:dyDescent="0.3">
      <c r="A2408" s="56">
        <v>49230015</v>
      </c>
      <c r="B2408" s="86">
        <v>599848</v>
      </c>
      <c r="C2408" s="1">
        <v>42893</v>
      </c>
      <c r="D2408" s="56" t="s">
        <v>722</v>
      </c>
      <c r="E2408" s="56" t="s">
        <v>723</v>
      </c>
      <c r="F2408" s="56" t="s">
        <v>334</v>
      </c>
      <c r="G2408" s="56" t="s">
        <v>335</v>
      </c>
      <c r="H2408" s="56" t="s">
        <v>336</v>
      </c>
      <c r="I2408" s="56" t="s">
        <v>724</v>
      </c>
      <c r="K2408" s="56" t="s">
        <v>337</v>
      </c>
      <c r="L2408" s="56" t="s">
        <v>545</v>
      </c>
      <c r="M2408" s="56" t="s">
        <v>988</v>
      </c>
      <c r="N2408" s="56" t="s">
        <v>1043</v>
      </c>
      <c r="O2408" s="56" t="s">
        <v>943</v>
      </c>
      <c r="P2408" s="1" t="s">
        <v>188</v>
      </c>
      <c r="Q2408" s="56" t="s">
        <v>241</v>
      </c>
      <c r="R2408" s="56" t="s">
        <v>339</v>
      </c>
      <c r="S2408" s="56">
        <v>179126</v>
      </c>
      <c r="T2408" s="1" t="s">
        <v>547</v>
      </c>
      <c r="U2408" s="56">
        <v>41650</v>
      </c>
      <c r="V2408" s="56">
        <v>42916</v>
      </c>
      <c r="W2408" s="56">
        <v>41519</v>
      </c>
      <c r="X2408" s="56">
        <v>42916</v>
      </c>
      <c r="Y2408" s="56" t="s">
        <v>340</v>
      </c>
      <c r="Z2408" s="56" t="s">
        <v>341</v>
      </c>
      <c r="AA2408" s="56" t="s">
        <v>347</v>
      </c>
      <c r="AB2408" s="56" t="s">
        <v>343</v>
      </c>
      <c r="AC2408" s="56" t="s">
        <v>342</v>
      </c>
      <c r="AD2408" s="56" t="s">
        <v>347</v>
      </c>
      <c r="AE2408" s="56" t="s">
        <v>334</v>
      </c>
      <c r="AF2408" s="56" t="s">
        <v>292</v>
      </c>
      <c r="AG2408" s="56">
        <v>2014</v>
      </c>
      <c r="AH2408" s="56" t="s">
        <v>80</v>
      </c>
      <c r="AI2408" s="56" t="s">
        <v>348</v>
      </c>
      <c r="AJ2408" s="56">
        <v>0</v>
      </c>
      <c r="AM2408" s="56">
        <v>42849</v>
      </c>
      <c r="AN2408" s="56" t="s">
        <v>1047</v>
      </c>
      <c r="AO2408" s="1">
        <v>41592</v>
      </c>
      <c r="AP2408" s="56" t="s">
        <v>548</v>
      </c>
      <c r="AQ2408" s="56">
        <v>66064</v>
      </c>
      <c r="AR2408" s="56">
        <v>0</v>
      </c>
      <c r="AS2408" s="56" t="s">
        <v>346</v>
      </c>
      <c r="BB2408" s="56" t="s">
        <v>339</v>
      </c>
      <c r="BC2408" s="56" t="s">
        <v>263</v>
      </c>
      <c r="BD2408" s="56" t="s">
        <v>349</v>
      </c>
      <c r="BE2408" s="56" t="s">
        <v>347</v>
      </c>
      <c r="BF2408" s="56" t="s">
        <v>334</v>
      </c>
      <c r="BG2408" s="56" t="s">
        <v>726</v>
      </c>
      <c r="BH2408" s="56">
        <v>0</v>
      </c>
      <c r="BI2408" s="56">
        <v>0</v>
      </c>
      <c r="BJ2408" s="56">
        <v>1</v>
      </c>
    </row>
    <row r="2409" spans="1:62" hidden="1" x14ac:dyDescent="0.3">
      <c r="A2409" s="56">
        <v>49229849</v>
      </c>
      <c r="B2409" s="86">
        <v>599848</v>
      </c>
      <c r="C2409" s="1">
        <v>42893</v>
      </c>
      <c r="D2409" s="56" t="s">
        <v>722</v>
      </c>
      <c r="E2409" s="56" t="s">
        <v>723</v>
      </c>
      <c r="F2409" s="56" t="s">
        <v>334</v>
      </c>
      <c r="G2409" s="56" t="s">
        <v>335</v>
      </c>
      <c r="H2409" s="56" t="s">
        <v>336</v>
      </c>
      <c r="I2409" s="56" t="s">
        <v>724</v>
      </c>
      <c r="K2409" s="56" t="s">
        <v>337</v>
      </c>
      <c r="L2409" s="56" t="s">
        <v>545</v>
      </c>
      <c r="M2409" s="56" t="s">
        <v>988</v>
      </c>
      <c r="N2409" s="56" t="s">
        <v>1043</v>
      </c>
      <c r="O2409" s="56" t="s">
        <v>943</v>
      </c>
      <c r="P2409" s="1" t="s">
        <v>110</v>
      </c>
      <c r="Q2409" s="56" t="s">
        <v>241</v>
      </c>
      <c r="R2409" s="56" t="s">
        <v>339</v>
      </c>
      <c r="S2409" s="56">
        <v>170647</v>
      </c>
      <c r="T2409" s="1" t="s">
        <v>478</v>
      </c>
      <c r="U2409" s="56">
        <v>41650</v>
      </c>
      <c r="V2409" s="56">
        <v>42916</v>
      </c>
      <c r="W2409" s="56">
        <v>41519</v>
      </c>
      <c r="X2409" s="56">
        <v>42916</v>
      </c>
      <c r="Y2409" s="56" t="s">
        <v>340</v>
      </c>
      <c r="Z2409" s="56" t="s">
        <v>341</v>
      </c>
      <c r="AA2409" s="56" t="s">
        <v>342</v>
      </c>
      <c r="AB2409" s="56" t="s">
        <v>339</v>
      </c>
      <c r="AC2409" s="56" t="s">
        <v>342</v>
      </c>
      <c r="AD2409" s="56" t="s">
        <v>347</v>
      </c>
      <c r="AE2409" s="56" t="s">
        <v>334</v>
      </c>
      <c r="AF2409" s="56" t="s">
        <v>291</v>
      </c>
      <c r="AG2409" s="56">
        <v>2016</v>
      </c>
      <c r="AH2409" s="56" t="s">
        <v>80</v>
      </c>
      <c r="AI2409" s="56" t="s">
        <v>348</v>
      </c>
      <c r="AJ2409" s="56">
        <v>2072</v>
      </c>
      <c r="AK2409" s="1">
        <v>42369</v>
      </c>
      <c r="AL2409" s="56" t="s">
        <v>729</v>
      </c>
      <c r="AM2409" s="56">
        <v>42858</v>
      </c>
      <c r="AN2409" s="56" t="s">
        <v>1047</v>
      </c>
      <c r="AO2409" s="1">
        <v>42416</v>
      </c>
      <c r="AP2409" s="56" t="s">
        <v>548</v>
      </c>
      <c r="AQ2409" s="56">
        <v>40</v>
      </c>
      <c r="AR2409" s="56">
        <v>0</v>
      </c>
      <c r="AS2409" s="56" t="s">
        <v>346</v>
      </c>
      <c r="BB2409" s="56" t="s">
        <v>339</v>
      </c>
      <c r="BC2409" s="56" t="s">
        <v>263</v>
      </c>
      <c r="BD2409" s="56" t="s">
        <v>349</v>
      </c>
      <c r="BE2409" s="56" t="s">
        <v>347</v>
      </c>
      <c r="BF2409" s="56" t="s">
        <v>334</v>
      </c>
      <c r="BG2409" s="56" t="s">
        <v>726</v>
      </c>
      <c r="BH2409" s="56">
        <v>0</v>
      </c>
      <c r="BI2409" s="56">
        <v>0</v>
      </c>
      <c r="BJ2409" s="56">
        <v>1</v>
      </c>
    </row>
    <row r="2410" spans="1:62" hidden="1" x14ac:dyDescent="0.3">
      <c r="A2410" s="56">
        <v>49230017</v>
      </c>
      <c r="B2410" s="86">
        <v>599848</v>
      </c>
      <c r="C2410" s="1">
        <v>42893</v>
      </c>
      <c r="D2410" s="56" t="s">
        <v>722</v>
      </c>
      <c r="E2410" s="56" t="s">
        <v>723</v>
      </c>
      <c r="F2410" s="56" t="s">
        <v>334</v>
      </c>
      <c r="G2410" s="56" t="s">
        <v>335</v>
      </c>
      <c r="H2410" s="56" t="s">
        <v>336</v>
      </c>
      <c r="I2410" s="56" t="s">
        <v>724</v>
      </c>
      <c r="K2410" s="56" t="s">
        <v>337</v>
      </c>
      <c r="L2410" s="56" t="s">
        <v>545</v>
      </c>
      <c r="M2410" s="56" t="s">
        <v>988</v>
      </c>
      <c r="N2410" s="56" t="s">
        <v>1043</v>
      </c>
      <c r="O2410" s="56" t="s">
        <v>943</v>
      </c>
      <c r="P2410" s="1" t="s">
        <v>188</v>
      </c>
      <c r="Q2410" s="56" t="s">
        <v>241</v>
      </c>
      <c r="R2410" s="56" t="s">
        <v>339</v>
      </c>
      <c r="S2410" s="56">
        <v>179126</v>
      </c>
      <c r="T2410" s="1" t="s">
        <v>547</v>
      </c>
      <c r="U2410" s="56">
        <v>41650</v>
      </c>
      <c r="V2410" s="56">
        <v>42916</v>
      </c>
      <c r="W2410" s="56">
        <v>41519</v>
      </c>
      <c r="X2410" s="56">
        <v>42916</v>
      </c>
      <c r="Y2410" s="56" t="s">
        <v>340</v>
      </c>
      <c r="Z2410" s="56" t="s">
        <v>341</v>
      </c>
      <c r="AA2410" s="56" t="s">
        <v>347</v>
      </c>
      <c r="AB2410" s="56" t="s">
        <v>343</v>
      </c>
      <c r="AC2410" s="56" t="s">
        <v>342</v>
      </c>
      <c r="AD2410" s="56" t="s">
        <v>347</v>
      </c>
      <c r="AE2410" s="56" t="s">
        <v>334</v>
      </c>
      <c r="AF2410" s="56" t="s">
        <v>292</v>
      </c>
      <c r="AG2410" s="56">
        <v>2015</v>
      </c>
      <c r="AH2410" s="56" t="s">
        <v>80</v>
      </c>
      <c r="AI2410" s="56" t="s">
        <v>348</v>
      </c>
      <c r="AJ2410" s="56">
        <v>0</v>
      </c>
      <c r="AM2410" s="56">
        <v>42849</v>
      </c>
      <c r="AN2410" s="56" t="s">
        <v>1047</v>
      </c>
      <c r="AO2410" s="1">
        <v>41592</v>
      </c>
      <c r="AP2410" s="56" t="s">
        <v>548</v>
      </c>
      <c r="AQ2410" s="56">
        <v>66064</v>
      </c>
      <c r="AR2410" s="56">
        <v>0</v>
      </c>
      <c r="AS2410" s="56" t="s">
        <v>346</v>
      </c>
      <c r="BB2410" s="56" t="s">
        <v>339</v>
      </c>
      <c r="BC2410" s="56" t="s">
        <v>263</v>
      </c>
      <c r="BD2410" s="56" t="s">
        <v>349</v>
      </c>
      <c r="BE2410" s="56" t="s">
        <v>347</v>
      </c>
      <c r="BF2410" s="56" t="s">
        <v>334</v>
      </c>
      <c r="BG2410" s="56" t="s">
        <v>726</v>
      </c>
      <c r="BH2410" s="56">
        <v>0</v>
      </c>
      <c r="BI2410" s="56">
        <v>0</v>
      </c>
      <c r="BJ2410" s="56">
        <v>1</v>
      </c>
    </row>
    <row r="2411" spans="1:62" hidden="1" x14ac:dyDescent="0.3">
      <c r="A2411" s="56">
        <v>49230019</v>
      </c>
      <c r="B2411" s="86">
        <v>599848</v>
      </c>
      <c r="C2411" s="1">
        <v>42893</v>
      </c>
      <c r="D2411" s="56" t="s">
        <v>722</v>
      </c>
      <c r="E2411" s="56" t="s">
        <v>723</v>
      </c>
      <c r="F2411" s="56" t="s">
        <v>334</v>
      </c>
      <c r="G2411" s="56" t="s">
        <v>335</v>
      </c>
      <c r="H2411" s="56" t="s">
        <v>336</v>
      </c>
      <c r="I2411" s="56" t="s">
        <v>724</v>
      </c>
      <c r="K2411" s="56" t="s">
        <v>337</v>
      </c>
      <c r="L2411" s="56" t="s">
        <v>545</v>
      </c>
      <c r="M2411" s="56" t="s">
        <v>988</v>
      </c>
      <c r="N2411" s="56" t="s">
        <v>1043</v>
      </c>
      <c r="O2411" s="56" t="s">
        <v>943</v>
      </c>
      <c r="P2411" s="1" t="s">
        <v>188</v>
      </c>
      <c r="Q2411" s="56" t="s">
        <v>241</v>
      </c>
      <c r="R2411" s="56" t="s">
        <v>339</v>
      </c>
      <c r="S2411" s="56">
        <v>179126</v>
      </c>
      <c r="T2411" s="1" t="s">
        <v>547</v>
      </c>
      <c r="U2411" s="56">
        <v>41650</v>
      </c>
      <c r="V2411" s="56">
        <v>42916</v>
      </c>
      <c r="W2411" s="56">
        <v>41519</v>
      </c>
      <c r="X2411" s="56">
        <v>42916</v>
      </c>
      <c r="Y2411" s="56" t="s">
        <v>340</v>
      </c>
      <c r="Z2411" s="56" t="s">
        <v>341</v>
      </c>
      <c r="AA2411" s="56" t="s">
        <v>347</v>
      </c>
      <c r="AB2411" s="56" t="s">
        <v>343</v>
      </c>
      <c r="AC2411" s="56" t="s">
        <v>342</v>
      </c>
      <c r="AD2411" s="56" t="s">
        <v>347</v>
      </c>
      <c r="AE2411" s="56" t="s">
        <v>334</v>
      </c>
      <c r="AF2411" s="56" t="s">
        <v>292</v>
      </c>
      <c r="AG2411" s="56">
        <v>2016</v>
      </c>
      <c r="AH2411" s="56" t="s">
        <v>80</v>
      </c>
      <c r="AI2411" s="56" t="s">
        <v>348</v>
      </c>
      <c r="AJ2411" s="56">
        <v>0</v>
      </c>
      <c r="AM2411" s="56">
        <v>42849</v>
      </c>
      <c r="AN2411" s="56" t="s">
        <v>1047</v>
      </c>
      <c r="AO2411" s="1">
        <v>41592</v>
      </c>
      <c r="AP2411" s="56" t="s">
        <v>548</v>
      </c>
      <c r="AQ2411" s="56">
        <v>66064</v>
      </c>
      <c r="AR2411" s="56">
        <v>0</v>
      </c>
      <c r="AS2411" s="56" t="s">
        <v>346</v>
      </c>
      <c r="BB2411" s="56" t="s">
        <v>339</v>
      </c>
      <c r="BC2411" s="56" t="s">
        <v>263</v>
      </c>
      <c r="BD2411" s="56" t="s">
        <v>349</v>
      </c>
      <c r="BE2411" s="56" t="s">
        <v>347</v>
      </c>
      <c r="BF2411" s="56" t="s">
        <v>334</v>
      </c>
      <c r="BG2411" s="56" t="s">
        <v>726</v>
      </c>
      <c r="BH2411" s="56">
        <v>0</v>
      </c>
      <c r="BI2411" s="56">
        <v>0</v>
      </c>
      <c r="BJ2411" s="56">
        <v>1</v>
      </c>
    </row>
    <row r="2412" spans="1:62" hidden="1" x14ac:dyDescent="0.3">
      <c r="A2412" s="56">
        <v>49229867</v>
      </c>
      <c r="B2412" s="86">
        <v>599848</v>
      </c>
      <c r="C2412" s="1">
        <v>42893</v>
      </c>
      <c r="D2412" s="56" t="s">
        <v>722</v>
      </c>
      <c r="E2412" s="56" t="s">
        <v>723</v>
      </c>
      <c r="F2412" s="56" t="s">
        <v>334</v>
      </c>
      <c r="G2412" s="56" t="s">
        <v>335</v>
      </c>
      <c r="H2412" s="56" t="s">
        <v>336</v>
      </c>
      <c r="I2412" s="56" t="s">
        <v>724</v>
      </c>
      <c r="K2412" s="56" t="s">
        <v>337</v>
      </c>
      <c r="L2412" s="56" t="s">
        <v>545</v>
      </c>
      <c r="M2412" s="56" t="s">
        <v>988</v>
      </c>
      <c r="N2412" s="56" t="s">
        <v>1043</v>
      </c>
      <c r="O2412" s="56" t="s">
        <v>943</v>
      </c>
      <c r="P2412" s="1" t="s">
        <v>110</v>
      </c>
      <c r="Q2412" s="56" t="s">
        <v>241</v>
      </c>
      <c r="R2412" s="56" t="s">
        <v>339</v>
      </c>
      <c r="S2412" s="56">
        <v>170646</v>
      </c>
      <c r="T2412" s="1" t="s">
        <v>559</v>
      </c>
      <c r="U2412" s="56">
        <v>41650</v>
      </c>
      <c r="V2412" s="56">
        <v>42916</v>
      </c>
      <c r="W2412" s="56">
        <v>41609</v>
      </c>
      <c r="X2412" s="56">
        <v>42916</v>
      </c>
      <c r="Y2412" s="56" t="s">
        <v>340</v>
      </c>
      <c r="Z2412" s="56" t="s">
        <v>341</v>
      </c>
      <c r="AA2412" s="56" t="s">
        <v>347</v>
      </c>
      <c r="AB2412" s="56" t="s">
        <v>343</v>
      </c>
      <c r="AC2412" s="56" t="s">
        <v>342</v>
      </c>
      <c r="AD2412" s="56" t="s">
        <v>342</v>
      </c>
      <c r="AE2412" s="56" t="s">
        <v>334</v>
      </c>
      <c r="AF2412" s="56" t="s">
        <v>292</v>
      </c>
      <c r="AG2412" s="56">
        <v>2016</v>
      </c>
      <c r="AH2412" s="56" t="s">
        <v>80</v>
      </c>
      <c r="AI2412" s="56" t="s">
        <v>348</v>
      </c>
      <c r="AJ2412" s="56">
        <v>5000</v>
      </c>
      <c r="AM2412" s="56">
        <v>42858</v>
      </c>
      <c r="AN2412" s="56" t="s">
        <v>1047</v>
      </c>
      <c r="AO2412" s="1">
        <v>42076</v>
      </c>
      <c r="AP2412" s="56" t="s">
        <v>548</v>
      </c>
      <c r="AQ2412" s="56">
        <v>67522</v>
      </c>
      <c r="AR2412" s="56">
        <v>0</v>
      </c>
      <c r="AS2412" s="56" t="s">
        <v>346</v>
      </c>
      <c r="BB2412" s="56" t="s">
        <v>339</v>
      </c>
      <c r="BC2412" s="56" t="s">
        <v>263</v>
      </c>
      <c r="BD2412" s="56" t="s">
        <v>349</v>
      </c>
      <c r="BE2412" s="56" t="s">
        <v>347</v>
      </c>
      <c r="BF2412" s="56" t="s">
        <v>334</v>
      </c>
      <c r="BG2412" s="56" t="s">
        <v>726</v>
      </c>
      <c r="BH2412" s="56">
        <v>0</v>
      </c>
      <c r="BI2412" s="56">
        <v>0</v>
      </c>
      <c r="BJ2412" s="56">
        <v>1</v>
      </c>
    </row>
    <row r="2413" spans="1:62" hidden="1" x14ac:dyDescent="0.3">
      <c r="A2413" s="56">
        <v>49229859</v>
      </c>
      <c r="B2413" s="86">
        <v>599848</v>
      </c>
      <c r="C2413" s="1">
        <v>42893</v>
      </c>
      <c r="D2413" s="56" t="s">
        <v>722</v>
      </c>
      <c r="E2413" s="56" t="s">
        <v>723</v>
      </c>
      <c r="F2413" s="56" t="s">
        <v>334</v>
      </c>
      <c r="G2413" s="56" t="s">
        <v>335</v>
      </c>
      <c r="H2413" s="56" t="s">
        <v>336</v>
      </c>
      <c r="I2413" s="56" t="s">
        <v>724</v>
      </c>
      <c r="K2413" s="56" t="s">
        <v>337</v>
      </c>
      <c r="L2413" s="56" t="s">
        <v>545</v>
      </c>
      <c r="M2413" s="56" t="s">
        <v>988</v>
      </c>
      <c r="N2413" s="56" t="s">
        <v>1043</v>
      </c>
      <c r="O2413" s="56" t="s">
        <v>943</v>
      </c>
      <c r="P2413" s="1" t="s">
        <v>110</v>
      </c>
      <c r="Q2413" s="56" t="s">
        <v>241</v>
      </c>
      <c r="R2413" s="56" t="s">
        <v>339</v>
      </c>
      <c r="S2413" s="56">
        <v>170646</v>
      </c>
      <c r="T2413" s="1" t="s">
        <v>559</v>
      </c>
      <c r="U2413" s="56">
        <v>41650</v>
      </c>
      <c r="V2413" s="56">
        <v>42916</v>
      </c>
      <c r="W2413" s="56">
        <v>41609</v>
      </c>
      <c r="X2413" s="56">
        <v>42916</v>
      </c>
      <c r="Y2413" s="56" t="s">
        <v>340</v>
      </c>
      <c r="Z2413" s="56" t="s">
        <v>341</v>
      </c>
      <c r="AA2413" s="56" t="s">
        <v>347</v>
      </c>
      <c r="AB2413" s="56" t="s">
        <v>343</v>
      </c>
      <c r="AC2413" s="56" t="s">
        <v>342</v>
      </c>
      <c r="AD2413" s="56" t="s">
        <v>342</v>
      </c>
      <c r="AE2413" s="56" t="s">
        <v>334</v>
      </c>
      <c r="AF2413" s="56" t="s">
        <v>291</v>
      </c>
      <c r="AG2413" s="56">
        <v>2015</v>
      </c>
      <c r="AH2413" s="56" t="s">
        <v>80</v>
      </c>
      <c r="AI2413" s="56" t="s">
        <v>344</v>
      </c>
      <c r="AJ2413" s="56">
        <v>29686</v>
      </c>
      <c r="AK2413" s="1">
        <v>42185</v>
      </c>
      <c r="AM2413" s="56">
        <v>42858</v>
      </c>
      <c r="AN2413" s="56" t="s">
        <v>1047</v>
      </c>
      <c r="AO2413" s="1">
        <v>42223</v>
      </c>
      <c r="AP2413" s="56" t="s">
        <v>548</v>
      </c>
      <c r="AQ2413" s="56">
        <v>67522</v>
      </c>
      <c r="AR2413" s="56">
        <v>0</v>
      </c>
      <c r="AS2413" s="56" t="s">
        <v>346</v>
      </c>
      <c r="BB2413" s="56" t="s">
        <v>339</v>
      </c>
      <c r="BC2413" s="56" t="s">
        <v>263</v>
      </c>
      <c r="BD2413" s="56" t="s">
        <v>349</v>
      </c>
      <c r="BE2413" s="56" t="s">
        <v>347</v>
      </c>
      <c r="BF2413" s="56" t="s">
        <v>334</v>
      </c>
      <c r="BG2413" s="56" t="s">
        <v>726</v>
      </c>
      <c r="BH2413" s="56">
        <v>0</v>
      </c>
      <c r="BI2413" s="56">
        <v>0</v>
      </c>
      <c r="BJ2413" s="56">
        <v>1</v>
      </c>
    </row>
    <row r="2414" spans="1:62" hidden="1" x14ac:dyDescent="0.3">
      <c r="A2414" s="56">
        <v>49229855</v>
      </c>
      <c r="B2414" s="86">
        <v>599848</v>
      </c>
      <c r="C2414" s="1">
        <v>42893</v>
      </c>
      <c r="D2414" s="56" t="s">
        <v>722</v>
      </c>
      <c r="E2414" s="56" t="s">
        <v>723</v>
      </c>
      <c r="F2414" s="56" t="s">
        <v>334</v>
      </c>
      <c r="G2414" s="56" t="s">
        <v>335</v>
      </c>
      <c r="H2414" s="56" t="s">
        <v>336</v>
      </c>
      <c r="I2414" s="56" t="s">
        <v>724</v>
      </c>
      <c r="K2414" s="56" t="s">
        <v>337</v>
      </c>
      <c r="L2414" s="56" t="s">
        <v>545</v>
      </c>
      <c r="M2414" s="56" t="s">
        <v>988</v>
      </c>
      <c r="N2414" s="56" t="s">
        <v>1043</v>
      </c>
      <c r="O2414" s="56" t="s">
        <v>943</v>
      </c>
      <c r="P2414" s="1" t="s">
        <v>110</v>
      </c>
      <c r="Q2414" s="56" t="s">
        <v>241</v>
      </c>
      <c r="R2414" s="56" t="s">
        <v>339</v>
      </c>
      <c r="S2414" s="56">
        <v>170647</v>
      </c>
      <c r="T2414" s="1" t="s">
        <v>478</v>
      </c>
      <c r="U2414" s="56">
        <v>41650</v>
      </c>
      <c r="V2414" s="56">
        <v>42916</v>
      </c>
      <c r="W2414" s="56">
        <v>41519</v>
      </c>
      <c r="X2414" s="56">
        <v>42916</v>
      </c>
      <c r="Y2414" s="56" t="s">
        <v>340</v>
      </c>
      <c r="Z2414" s="56" t="s">
        <v>341</v>
      </c>
      <c r="AA2414" s="56" t="s">
        <v>342</v>
      </c>
      <c r="AB2414" s="56" t="s">
        <v>339</v>
      </c>
      <c r="AC2414" s="56" t="s">
        <v>342</v>
      </c>
      <c r="AD2414" s="56" t="s">
        <v>347</v>
      </c>
      <c r="AE2414" s="56" t="s">
        <v>334</v>
      </c>
      <c r="AF2414" s="56" t="s">
        <v>292</v>
      </c>
      <c r="AG2414" s="56">
        <v>2015</v>
      </c>
      <c r="AH2414" s="56" t="s">
        <v>80</v>
      </c>
      <c r="AI2414" s="56" t="s">
        <v>344</v>
      </c>
      <c r="AJ2414" s="56">
        <v>3101</v>
      </c>
      <c r="AM2414" s="56">
        <v>42858</v>
      </c>
      <c r="AN2414" s="56" t="s">
        <v>1047</v>
      </c>
      <c r="AO2414" s="1">
        <v>41592</v>
      </c>
      <c r="AP2414" s="56" t="s">
        <v>548</v>
      </c>
      <c r="AQ2414" s="56">
        <v>40</v>
      </c>
      <c r="AR2414" s="56">
        <v>0</v>
      </c>
      <c r="AS2414" s="56" t="s">
        <v>346</v>
      </c>
      <c r="BB2414" s="56" t="s">
        <v>339</v>
      </c>
      <c r="BC2414" s="56" t="s">
        <v>263</v>
      </c>
      <c r="BD2414" s="56" t="s">
        <v>349</v>
      </c>
      <c r="BE2414" s="56" t="s">
        <v>347</v>
      </c>
      <c r="BF2414" s="56" t="s">
        <v>334</v>
      </c>
      <c r="BG2414" s="56" t="s">
        <v>726</v>
      </c>
      <c r="BH2414" s="56">
        <v>0</v>
      </c>
      <c r="BI2414" s="56">
        <v>0</v>
      </c>
      <c r="BJ2414" s="56">
        <v>1</v>
      </c>
    </row>
    <row r="2415" spans="1:62" hidden="1" x14ac:dyDescent="0.3">
      <c r="A2415" s="56">
        <v>49230021</v>
      </c>
      <c r="B2415" s="86">
        <v>599848</v>
      </c>
      <c r="C2415" s="1">
        <v>42893</v>
      </c>
      <c r="D2415" s="56" t="s">
        <v>722</v>
      </c>
      <c r="E2415" s="56" t="s">
        <v>723</v>
      </c>
      <c r="F2415" s="56" t="s">
        <v>334</v>
      </c>
      <c r="G2415" s="56" t="s">
        <v>335</v>
      </c>
      <c r="H2415" s="56" t="s">
        <v>336</v>
      </c>
      <c r="I2415" s="56" t="s">
        <v>724</v>
      </c>
      <c r="K2415" s="56" t="s">
        <v>337</v>
      </c>
      <c r="L2415" s="56" t="s">
        <v>545</v>
      </c>
      <c r="M2415" s="56" t="s">
        <v>988</v>
      </c>
      <c r="N2415" s="56" t="s">
        <v>1043</v>
      </c>
      <c r="O2415" s="56" t="s">
        <v>943</v>
      </c>
      <c r="P2415" s="1" t="s">
        <v>188</v>
      </c>
      <c r="Q2415" s="56" t="s">
        <v>241</v>
      </c>
      <c r="R2415" s="56" t="s">
        <v>339</v>
      </c>
      <c r="S2415" s="56">
        <v>179126</v>
      </c>
      <c r="T2415" s="1" t="s">
        <v>547</v>
      </c>
      <c r="U2415" s="56">
        <v>41650</v>
      </c>
      <c r="V2415" s="56">
        <v>42916</v>
      </c>
      <c r="W2415" s="56">
        <v>41519</v>
      </c>
      <c r="X2415" s="56">
        <v>42916</v>
      </c>
      <c r="Y2415" s="56" t="s">
        <v>340</v>
      </c>
      <c r="Z2415" s="56" t="s">
        <v>341</v>
      </c>
      <c r="AA2415" s="56" t="s">
        <v>347</v>
      </c>
      <c r="AB2415" s="56" t="s">
        <v>343</v>
      </c>
      <c r="AC2415" s="56" t="s">
        <v>342</v>
      </c>
      <c r="AD2415" s="56" t="s">
        <v>347</v>
      </c>
      <c r="AE2415" s="56" t="s">
        <v>334</v>
      </c>
      <c r="AF2415" s="56" t="s">
        <v>292</v>
      </c>
      <c r="AG2415" s="56">
        <v>2017</v>
      </c>
      <c r="AH2415" s="56" t="s">
        <v>80</v>
      </c>
      <c r="AI2415" s="56" t="s">
        <v>348</v>
      </c>
      <c r="AJ2415" s="56">
        <v>0</v>
      </c>
      <c r="AM2415" s="56">
        <v>42849</v>
      </c>
      <c r="AN2415" s="56" t="s">
        <v>1047</v>
      </c>
      <c r="AO2415" s="1">
        <v>41592</v>
      </c>
      <c r="AP2415" s="56" t="s">
        <v>548</v>
      </c>
      <c r="AQ2415" s="56">
        <v>66064</v>
      </c>
      <c r="AR2415" s="56">
        <v>0</v>
      </c>
      <c r="AS2415" s="56" t="s">
        <v>346</v>
      </c>
      <c r="BB2415" s="56" t="s">
        <v>339</v>
      </c>
      <c r="BC2415" s="56" t="s">
        <v>263</v>
      </c>
      <c r="BD2415" s="56" t="s">
        <v>349</v>
      </c>
      <c r="BE2415" s="56" t="s">
        <v>347</v>
      </c>
      <c r="BF2415" s="56" t="s">
        <v>334</v>
      </c>
      <c r="BG2415" s="56" t="s">
        <v>726</v>
      </c>
      <c r="BH2415" s="56">
        <v>0</v>
      </c>
      <c r="BI2415" s="56">
        <v>0</v>
      </c>
      <c r="BJ2415" s="56">
        <v>1</v>
      </c>
    </row>
    <row r="2416" spans="1:62" hidden="1" x14ac:dyDescent="0.3">
      <c r="A2416" s="56">
        <v>49230023</v>
      </c>
      <c r="B2416" s="86">
        <v>599848</v>
      </c>
      <c r="C2416" s="1">
        <v>42893</v>
      </c>
      <c r="D2416" s="56" t="s">
        <v>722</v>
      </c>
      <c r="E2416" s="56" t="s">
        <v>723</v>
      </c>
      <c r="F2416" s="56" t="s">
        <v>334</v>
      </c>
      <c r="G2416" s="56" t="s">
        <v>335</v>
      </c>
      <c r="H2416" s="56" t="s">
        <v>336</v>
      </c>
      <c r="I2416" s="56" t="s">
        <v>724</v>
      </c>
      <c r="K2416" s="56" t="s">
        <v>337</v>
      </c>
      <c r="L2416" s="56" t="s">
        <v>545</v>
      </c>
      <c r="M2416" s="56" t="s">
        <v>988</v>
      </c>
      <c r="N2416" s="56" t="s">
        <v>1043</v>
      </c>
      <c r="O2416" s="56" t="s">
        <v>943</v>
      </c>
      <c r="P2416" s="1" t="s">
        <v>188</v>
      </c>
      <c r="Q2416" s="56" t="s">
        <v>241</v>
      </c>
      <c r="R2416" s="56" t="s">
        <v>339</v>
      </c>
      <c r="S2416" s="56">
        <v>179133</v>
      </c>
      <c r="T2416" s="1" t="s">
        <v>195</v>
      </c>
      <c r="U2416" s="56">
        <v>41650</v>
      </c>
      <c r="V2416" s="56">
        <v>42916</v>
      </c>
      <c r="W2416" s="56">
        <v>41609</v>
      </c>
      <c r="X2416" s="56">
        <v>42916</v>
      </c>
      <c r="Y2416" s="56" t="s">
        <v>340</v>
      </c>
      <c r="Z2416" s="56" t="s">
        <v>341</v>
      </c>
      <c r="AA2416" s="56" t="s">
        <v>342</v>
      </c>
      <c r="AB2416" s="56" t="s">
        <v>343</v>
      </c>
      <c r="AC2416" s="56" t="s">
        <v>342</v>
      </c>
      <c r="AD2416" s="56" t="s">
        <v>347</v>
      </c>
      <c r="AE2416" s="56" t="s">
        <v>334</v>
      </c>
      <c r="AF2416" s="56" t="s">
        <v>291</v>
      </c>
      <c r="AG2416" s="56">
        <v>2014</v>
      </c>
      <c r="AH2416" s="56" t="s">
        <v>80</v>
      </c>
      <c r="AI2416" s="56" t="s">
        <v>344</v>
      </c>
      <c r="AJ2416" s="56">
        <v>0</v>
      </c>
      <c r="AK2416" s="1">
        <v>41820</v>
      </c>
      <c r="AM2416" s="56">
        <v>42849</v>
      </c>
      <c r="AN2416" s="56" t="s">
        <v>1047</v>
      </c>
      <c r="AO2416" s="1">
        <v>41873</v>
      </c>
      <c r="AP2416" s="56" t="s">
        <v>345</v>
      </c>
      <c r="AQ2416" s="56">
        <v>252</v>
      </c>
      <c r="AR2416" s="56">
        <v>0</v>
      </c>
      <c r="AS2416" s="56" t="s">
        <v>346</v>
      </c>
      <c r="BB2416" s="56" t="s">
        <v>339</v>
      </c>
      <c r="BC2416" s="56" t="s">
        <v>263</v>
      </c>
      <c r="BD2416" s="56" t="s">
        <v>349</v>
      </c>
      <c r="BE2416" s="56" t="s">
        <v>347</v>
      </c>
      <c r="BF2416" s="56" t="s">
        <v>334</v>
      </c>
      <c r="BG2416" s="56" t="s">
        <v>726</v>
      </c>
      <c r="BH2416" s="56">
        <v>0</v>
      </c>
      <c r="BI2416" s="56">
        <v>0</v>
      </c>
      <c r="BJ2416" s="56">
        <v>1</v>
      </c>
    </row>
    <row r="2417" spans="1:62" hidden="1" x14ac:dyDescent="0.3">
      <c r="A2417" s="56">
        <v>49229857</v>
      </c>
      <c r="B2417" s="86">
        <v>599848</v>
      </c>
      <c r="C2417" s="1">
        <v>42893</v>
      </c>
      <c r="D2417" s="56" t="s">
        <v>722</v>
      </c>
      <c r="E2417" s="56" t="s">
        <v>723</v>
      </c>
      <c r="F2417" s="56" t="s">
        <v>334</v>
      </c>
      <c r="G2417" s="56" t="s">
        <v>335</v>
      </c>
      <c r="H2417" s="56" t="s">
        <v>336</v>
      </c>
      <c r="I2417" s="56" t="s">
        <v>724</v>
      </c>
      <c r="K2417" s="56" t="s">
        <v>337</v>
      </c>
      <c r="L2417" s="56" t="s">
        <v>545</v>
      </c>
      <c r="M2417" s="56" t="s">
        <v>988</v>
      </c>
      <c r="N2417" s="56" t="s">
        <v>1043</v>
      </c>
      <c r="O2417" s="56" t="s">
        <v>943</v>
      </c>
      <c r="P2417" s="1" t="s">
        <v>110</v>
      </c>
      <c r="Q2417" s="56" t="s">
        <v>241</v>
      </c>
      <c r="R2417" s="56" t="s">
        <v>339</v>
      </c>
      <c r="S2417" s="56">
        <v>170646</v>
      </c>
      <c r="T2417" s="1" t="s">
        <v>559</v>
      </c>
      <c r="U2417" s="56">
        <v>41650</v>
      </c>
      <c r="V2417" s="56">
        <v>42916</v>
      </c>
      <c r="W2417" s="56">
        <v>41609</v>
      </c>
      <c r="X2417" s="56">
        <v>42916</v>
      </c>
      <c r="Y2417" s="56" t="s">
        <v>340</v>
      </c>
      <c r="Z2417" s="56" t="s">
        <v>341</v>
      </c>
      <c r="AA2417" s="56" t="s">
        <v>347</v>
      </c>
      <c r="AB2417" s="56" t="s">
        <v>343</v>
      </c>
      <c r="AC2417" s="56" t="s">
        <v>342</v>
      </c>
      <c r="AD2417" s="56" t="s">
        <v>342</v>
      </c>
      <c r="AE2417" s="56" t="s">
        <v>334</v>
      </c>
      <c r="AF2417" s="56" t="s">
        <v>291</v>
      </c>
      <c r="AG2417" s="56">
        <v>2014</v>
      </c>
      <c r="AH2417" s="56" t="s">
        <v>80</v>
      </c>
      <c r="AI2417" s="56" t="s">
        <v>344</v>
      </c>
      <c r="AJ2417" s="56">
        <v>0</v>
      </c>
      <c r="AK2417" s="1">
        <v>41820</v>
      </c>
      <c r="AM2417" s="56">
        <v>42858</v>
      </c>
      <c r="AN2417" s="56" t="s">
        <v>1047</v>
      </c>
      <c r="AO2417" s="1">
        <v>41856</v>
      </c>
      <c r="AP2417" s="56" t="s">
        <v>548</v>
      </c>
      <c r="AQ2417" s="56">
        <v>67522</v>
      </c>
      <c r="AR2417" s="56">
        <v>0</v>
      </c>
      <c r="AS2417" s="56" t="s">
        <v>346</v>
      </c>
      <c r="BB2417" s="56" t="s">
        <v>339</v>
      </c>
      <c r="BC2417" s="56" t="s">
        <v>263</v>
      </c>
      <c r="BD2417" s="56" t="s">
        <v>349</v>
      </c>
      <c r="BE2417" s="56" t="s">
        <v>347</v>
      </c>
      <c r="BF2417" s="56" t="s">
        <v>334</v>
      </c>
      <c r="BG2417" s="56" t="s">
        <v>726</v>
      </c>
      <c r="BH2417" s="56">
        <v>0</v>
      </c>
      <c r="BI2417" s="56">
        <v>0</v>
      </c>
      <c r="BJ2417" s="56">
        <v>1</v>
      </c>
    </row>
    <row r="2418" spans="1:62" hidden="1" x14ac:dyDescent="0.3">
      <c r="A2418" s="56">
        <v>49230025</v>
      </c>
      <c r="B2418" s="86">
        <v>599848</v>
      </c>
      <c r="C2418" s="1">
        <v>42893</v>
      </c>
      <c r="D2418" s="56" t="s">
        <v>722</v>
      </c>
      <c r="E2418" s="56" t="s">
        <v>723</v>
      </c>
      <c r="F2418" s="56" t="s">
        <v>334</v>
      </c>
      <c r="G2418" s="56" t="s">
        <v>335</v>
      </c>
      <c r="H2418" s="56" t="s">
        <v>336</v>
      </c>
      <c r="I2418" s="56" t="s">
        <v>724</v>
      </c>
      <c r="K2418" s="56" t="s">
        <v>337</v>
      </c>
      <c r="L2418" s="56" t="s">
        <v>545</v>
      </c>
      <c r="M2418" s="56" t="s">
        <v>988</v>
      </c>
      <c r="N2418" s="56" t="s">
        <v>1043</v>
      </c>
      <c r="O2418" s="56" t="s">
        <v>943</v>
      </c>
      <c r="P2418" s="1" t="s">
        <v>188</v>
      </c>
      <c r="Q2418" s="56" t="s">
        <v>241</v>
      </c>
      <c r="R2418" s="56" t="s">
        <v>339</v>
      </c>
      <c r="S2418" s="56">
        <v>179133</v>
      </c>
      <c r="T2418" s="1" t="s">
        <v>195</v>
      </c>
      <c r="U2418" s="56">
        <v>41650</v>
      </c>
      <c r="V2418" s="56">
        <v>42916</v>
      </c>
      <c r="W2418" s="56">
        <v>41609</v>
      </c>
      <c r="X2418" s="56">
        <v>42916</v>
      </c>
      <c r="Y2418" s="56" t="s">
        <v>340</v>
      </c>
      <c r="Z2418" s="56" t="s">
        <v>341</v>
      </c>
      <c r="AA2418" s="56" t="s">
        <v>342</v>
      </c>
      <c r="AB2418" s="56" t="s">
        <v>343</v>
      </c>
      <c r="AC2418" s="56" t="s">
        <v>342</v>
      </c>
      <c r="AD2418" s="56" t="s">
        <v>347</v>
      </c>
      <c r="AE2418" s="56" t="s">
        <v>334</v>
      </c>
      <c r="AF2418" s="56" t="s">
        <v>292</v>
      </c>
      <c r="AG2418" s="56">
        <v>2016</v>
      </c>
      <c r="AH2418" s="56" t="s">
        <v>80</v>
      </c>
      <c r="AI2418" s="56" t="s">
        <v>344</v>
      </c>
      <c r="AJ2418" s="56">
        <v>1</v>
      </c>
      <c r="AM2418" s="56">
        <v>42849</v>
      </c>
      <c r="AN2418" s="56" t="s">
        <v>1047</v>
      </c>
      <c r="AO2418" s="1">
        <v>41592</v>
      </c>
      <c r="AP2418" s="56" t="s">
        <v>548</v>
      </c>
      <c r="AQ2418" s="56">
        <v>252</v>
      </c>
      <c r="AR2418" s="56">
        <v>0</v>
      </c>
      <c r="AS2418" s="56" t="s">
        <v>346</v>
      </c>
      <c r="BB2418" s="56" t="s">
        <v>339</v>
      </c>
      <c r="BC2418" s="56" t="s">
        <v>263</v>
      </c>
      <c r="BD2418" s="56" t="s">
        <v>349</v>
      </c>
      <c r="BE2418" s="56" t="s">
        <v>347</v>
      </c>
      <c r="BF2418" s="56" t="s">
        <v>334</v>
      </c>
      <c r="BG2418" s="56" t="s">
        <v>726</v>
      </c>
      <c r="BH2418" s="56">
        <v>0</v>
      </c>
      <c r="BI2418" s="56">
        <v>0</v>
      </c>
      <c r="BJ2418" s="56">
        <v>1</v>
      </c>
    </row>
    <row r="2419" spans="1:62" hidden="1" x14ac:dyDescent="0.3">
      <c r="A2419" s="56">
        <v>49229865</v>
      </c>
      <c r="B2419" s="86">
        <v>599848</v>
      </c>
      <c r="C2419" s="1">
        <v>42893</v>
      </c>
      <c r="D2419" s="56" t="s">
        <v>722</v>
      </c>
      <c r="E2419" s="56" t="s">
        <v>723</v>
      </c>
      <c r="F2419" s="56" t="s">
        <v>334</v>
      </c>
      <c r="G2419" s="56" t="s">
        <v>335</v>
      </c>
      <c r="H2419" s="56" t="s">
        <v>336</v>
      </c>
      <c r="I2419" s="56" t="s">
        <v>724</v>
      </c>
      <c r="K2419" s="56" t="s">
        <v>337</v>
      </c>
      <c r="L2419" s="56" t="s">
        <v>545</v>
      </c>
      <c r="M2419" s="56" t="s">
        <v>988</v>
      </c>
      <c r="N2419" s="56" t="s">
        <v>1043</v>
      </c>
      <c r="O2419" s="56" t="s">
        <v>943</v>
      </c>
      <c r="P2419" s="1" t="s">
        <v>110</v>
      </c>
      <c r="Q2419" s="56" t="s">
        <v>241</v>
      </c>
      <c r="R2419" s="56" t="s">
        <v>339</v>
      </c>
      <c r="S2419" s="56">
        <v>170646</v>
      </c>
      <c r="T2419" s="1" t="s">
        <v>559</v>
      </c>
      <c r="U2419" s="56">
        <v>41650</v>
      </c>
      <c r="V2419" s="56">
        <v>42916</v>
      </c>
      <c r="W2419" s="56">
        <v>41609</v>
      </c>
      <c r="X2419" s="56">
        <v>42916</v>
      </c>
      <c r="Y2419" s="56" t="s">
        <v>340</v>
      </c>
      <c r="Z2419" s="56" t="s">
        <v>341</v>
      </c>
      <c r="AA2419" s="56" t="s">
        <v>347</v>
      </c>
      <c r="AB2419" s="56" t="s">
        <v>343</v>
      </c>
      <c r="AC2419" s="56" t="s">
        <v>342</v>
      </c>
      <c r="AD2419" s="56" t="s">
        <v>342</v>
      </c>
      <c r="AE2419" s="56" t="s">
        <v>334</v>
      </c>
      <c r="AF2419" s="56" t="s">
        <v>292</v>
      </c>
      <c r="AG2419" s="56">
        <v>2015</v>
      </c>
      <c r="AH2419" s="56" t="s">
        <v>80</v>
      </c>
      <c r="AI2419" s="56" t="s">
        <v>348</v>
      </c>
      <c r="AJ2419" s="56">
        <v>0</v>
      </c>
      <c r="AM2419" s="56">
        <v>42858</v>
      </c>
      <c r="AN2419" s="56" t="s">
        <v>1047</v>
      </c>
      <c r="AO2419" s="1">
        <v>42076</v>
      </c>
      <c r="AP2419" s="56" t="s">
        <v>548</v>
      </c>
      <c r="AQ2419" s="56">
        <v>67522</v>
      </c>
      <c r="AR2419" s="56">
        <v>0</v>
      </c>
      <c r="AS2419" s="56" t="s">
        <v>346</v>
      </c>
      <c r="BB2419" s="56" t="s">
        <v>339</v>
      </c>
      <c r="BC2419" s="56" t="s">
        <v>263</v>
      </c>
      <c r="BD2419" s="56" t="s">
        <v>349</v>
      </c>
      <c r="BE2419" s="56" t="s">
        <v>347</v>
      </c>
      <c r="BF2419" s="56" t="s">
        <v>334</v>
      </c>
      <c r="BG2419" s="56" t="s">
        <v>726</v>
      </c>
      <c r="BH2419" s="56">
        <v>0</v>
      </c>
      <c r="BI2419" s="56">
        <v>0</v>
      </c>
      <c r="BJ2419" s="56">
        <v>1</v>
      </c>
    </row>
    <row r="2420" spans="1:62" hidden="1" x14ac:dyDescent="0.3">
      <c r="A2420" s="56">
        <v>49229861</v>
      </c>
      <c r="B2420" s="86">
        <v>599848</v>
      </c>
      <c r="C2420" s="1">
        <v>42893</v>
      </c>
      <c r="D2420" s="56" t="s">
        <v>722</v>
      </c>
      <c r="E2420" s="56" t="s">
        <v>723</v>
      </c>
      <c r="F2420" s="56" t="s">
        <v>334</v>
      </c>
      <c r="G2420" s="56" t="s">
        <v>335</v>
      </c>
      <c r="H2420" s="56" t="s">
        <v>336</v>
      </c>
      <c r="I2420" s="56" t="s">
        <v>724</v>
      </c>
      <c r="K2420" s="56" t="s">
        <v>337</v>
      </c>
      <c r="L2420" s="56" t="s">
        <v>545</v>
      </c>
      <c r="M2420" s="56" t="s">
        <v>988</v>
      </c>
      <c r="N2420" s="56" t="s">
        <v>1043</v>
      </c>
      <c r="O2420" s="56" t="s">
        <v>943</v>
      </c>
      <c r="P2420" s="1" t="s">
        <v>110</v>
      </c>
      <c r="Q2420" s="56" t="s">
        <v>241</v>
      </c>
      <c r="R2420" s="56" t="s">
        <v>339</v>
      </c>
      <c r="S2420" s="56">
        <v>170646</v>
      </c>
      <c r="T2420" s="1" t="s">
        <v>559</v>
      </c>
      <c r="U2420" s="56">
        <v>41650</v>
      </c>
      <c r="V2420" s="56">
        <v>42916</v>
      </c>
      <c r="W2420" s="56">
        <v>41609</v>
      </c>
      <c r="X2420" s="56">
        <v>42916</v>
      </c>
      <c r="Y2420" s="56" t="s">
        <v>340</v>
      </c>
      <c r="Z2420" s="56" t="s">
        <v>341</v>
      </c>
      <c r="AA2420" s="56" t="s">
        <v>347</v>
      </c>
      <c r="AB2420" s="56" t="s">
        <v>343</v>
      </c>
      <c r="AC2420" s="56" t="s">
        <v>342</v>
      </c>
      <c r="AD2420" s="56" t="s">
        <v>342</v>
      </c>
      <c r="AE2420" s="56" t="s">
        <v>334</v>
      </c>
      <c r="AF2420" s="56" t="s">
        <v>291</v>
      </c>
      <c r="AG2420" s="56">
        <v>2016</v>
      </c>
      <c r="AH2420" s="56" t="s">
        <v>80</v>
      </c>
      <c r="AI2420" s="56" t="s">
        <v>344</v>
      </c>
      <c r="AJ2420" s="56">
        <v>8119</v>
      </c>
      <c r="AK2420" s="1">
        <v>42551</v>
      </c>
      <c r="AM2420" s="56">
        <v>42858</v>
      </c>
      <c r="AN2420" s="56" t="s">
        <v>1047</v>
      </c>
      <c r="AO2420" s="1">
        <v>42571</v>
      </c>
      <c r="AP2420" s="56" t="s">
        <v>638</v>
      </c>
      <c r="AQ2420" s="56">
        <v>67522</v>
      </c>
      <c r="AR2420" s="56">
        <v>0</v>
      </c>
      <c r="AS2420" s="56" t="s">
        <v>346</v>
      </c>
      <c r="BB2420" s="56" t="s">
        <v>339</v>
      </c>
      <c r="BC2420" s="56" t="s">
        <v>263</v>
      </c>
      <c r="BD2420" s="56" t="s">
        <v>349</v>
      </c>
      <c r="BE2420" s="56" t="s">
        <v>347</v>
      </c>
      <c r="BF2420" s="56" t="s">
        <v>334</v>
      </c>
      <c r="BG2420" s="56" t="s">
        <v>726</v>
      </c>
      <c r="BH2420" s="56">
        <v>0</v>
      </c>
      <c r="BI2420" s="56">
        <v>0</v>
      </c>
      <c r="BJ2420" s="56">
        <v>1</v>
      </c>
    </row>
    <row r="2421" spans="1:62" hidden="1" x14ac:dyDescent="0.3">
      <c r="A2421" s="56">
        <v>49229863</v>
      </c>
      <c r="B2421" s="86">
        <v>599848</v>
      </c>
      <c r="C2421" s="1">
        <v>42893</v>
      </c>
      <c r="D2421" s="56" t="s">
        <v>722</v>
      </c>
      <c r="E2421" s="56" t="s">
        <v>723</v>
      </c>
      <c r="F2421" s="56" t="s">
        <v>334</v>
      </c>
      <c r="G2421" s="56" t="s">
        <v>335</v>
      </c>
      <c r="H2421" s="56" t="s">
        <v>336</v>
      </c>
      <c r="I2421" s="56" t="s">
        <v>724</v>
      </c>
      <c r="K2421" s="56" t="s">
        <v>337</v>
      </c>
      <c r="L2421" s="56" t="s">
        <v>545</v>
      </c>
      <c r="M2421" s="56" t="s">
        <v>988</v>
      </c>
      <c r="N2421" s="56" t="s">
        <v>1043</v>
      </c>
      <c r="O2421" s="56" t="s">
        <v>943</v>
      </c>
      <c r="P2421" s="1" t="s">
        <v>110</v>
      </c>
      <c r="Q2421" s="56" t="s">
        <v>241</v>
      </c>
      <c r="R2421" s="56" t="s">
        <v>339</v>
      </c>
      <c r="S2421" s="56">
        <v>170646</v>
      </c>
      <c r="T2421" s="1" t="s">
        <v>559</v>
      </c>
      <c r="U2421" s="56">
        <v>41650</v>
      </c>
      <c r="V2421" s="56">
        <v>42916</v>
      </c>
      <c r="W2421" s="56">
        <v>41609</v>
      </c>
      <c r="X2421" s="56">
        <v>42916</v>
      </c>
      <c r="Y2421" s="56" t="s">
        <v>340</v>
      </c>
      <c r="Z2421" s="56" t="s">
        <v>341</v>
      </c>
      <c r="AA2421" s="56" t="s">
        <v>347</v>
      </c>
      <c r="AB2421" s="56" t="s">
        <v>343</v>
      </c>
      <c r="AC2421" s="56" t="s">
        <v>342</v>
      </c>
      <c r="AD2421" s="56" t="s">
        <v>342</v>
      </c>
      <c r="AE2421" s="56" t="s">
        <v>334</v>
      </c>
      <c r="AF2421" s="56" t="s">
        <v>292</v>
      </c>
      <c r="AG2421" s="56">
        <v>2014</v>
      </c>
      <c r="AH2421" s="56" t="s">
        <v>80</v>
      </c>
      <c r="AI2421" s="56" t="s">
        <v>348</v>
      </c>
      <c r="AJ2421" s="56">
        <v>0</v>
      </c>
      <c r="AM2421" s="56">
        <v>42858</v>
      </c>
      <c r="AN2421" s="56" t="s">
        <v>1047</v>
      </c>
      <c r="AO2421" s="1">
        <v>41592</v>
      </c>
      <c r="AP2421" s="56" t="s">
        <v>548</v>
      </c>
      <c r="AQ2421" s="56">
        <v>67522</v>
      </c>
      <c r="AR2421" s="56">
        <v>0</v>
      </c>
      <c r="AS2421" s="56" t="s">
        <v>346</v>
      </c>
      <c r="BB2421" s="56" t="s">
        <v>339</v>
      </c>
      <c r="BC2421" s="56" t="s">
        <v>263</v>
      </c>
      <c r="BD2421" s="56" t="s">
        <v>349</v>
      </c>
      <c r="BE2421" s="56" t="s">
        <v>347</v>
      </c>
      <c r="BF2421" s="56" t="s">
        <v>334</v>
      </c>
      <c r="BG2421" s="56" t="s">
        <v>726</v>
      </c>
      <c r="BH2421" s="56">
        <v>0</v>
      </c>
      <c r="BI2421" s="56">
        <v>0</v>
      </c>
      <c r="BJ2421" s="56">
        <v>1</v>
      </c>
    </row>
    <row r="2422" spans="1:62" hidden="1" x14ac:dyDescent="0.3">
      <c r="A2422" s="56">
        <v>49229933</v>
      </c>
      <c r="B2422" s="86">
        <v>599848</v>
      </c>
      <c r="C2422" s="1">
        <v>42893</v>
      </c>
      <c r="D2422" s="56" t="s">
        <v>722</v>
      </c>
      <c r="E2422" s="56" t="s">
        <v>723</v>
      </c>
      <c r="F2422" s="56" t="s">
        <v>334</v>
      </c>
      <c r="G2422" s="56" t="s">
        <v>335</v>
      </c>
      <c r="H2422" s="56" t="s">
        <v>336</v>
      </c>
      <c r="I2422" s="56" t="s">
        <v>724</v>
      </c>
      <c r="K2422" s="56" t="s">
        <v>337</v>
      </c>
      <c r="L2422" s="56" t="s">
        <v>545</v>
      </c>
      <c r="M2422" s="56" t="s">
        <v>988</v>
      </c>
      <c r="N2422" s="56" t="s">
        <v>1043</v>
      </c>
      <c r="O2422" s="56" t="s">
        <v>943</v>
      </c>
      <c r="P2422" s="1" t="s">
        <v>110</v>
      </c>
      <c r="Q2422" s="56" t="s">
        <v>241</v>
      </c>
      <c r="R2422" s="56" t="s">
        <v>339</v>
      </c>
      <c r="S2422" s="56">
        <v>170650</v>
      </c>
      <c r="T2422" s="1" t="s">
        <v>255</v>
      </c>
      <c r="U2422" s="56">
        <v>41650</v>
      </c>
      <c r="V2422" s="56">
        <v>42916</v>
      </c>
      <c r="W2422" s="56">
        <v>41609</v>
      </c>
      <c r="X2422" s="56">
        <v>42916</v>
      </c>
      <c r="Y2422" s="56" t="s">
        <v>340</v>
      </c>
      <c r="Z2422" s="56" t="s">
        <v>367</v>
      </c>
      <c r="AA2422" s="56" t="s">
        <v>342</v>
      </c>
      <c r="AB2422" s="56" t="s">
        <v>343</v>
      </c>
      <c r="AC2422" s="56" t="s">
        <v>342</v>
      </c>
      <c r="AD2422" s="56" t="s">
        <v>342</v>
      </c>
      <c r="AE2422" s="56" t="s">
        <v>334</v>
      </c>
      <c r="AF2422" s="56" t="s">
        <v>292</v>
      </c>
      <c r="AG2422" s="56">
        <v>2015</v>
      </c>
      <c r="AH2422" s="56" t="s">
        <v>80</v>
      </c>
      <c r="AI2422" s="56" t="s">
        <v>348</v>
      </c>
      <c r="AJ2422" s="56">
        <v>3757122</v>
      </c>
      <c r="AM2422" s="56">
        <v>42858</v>
      </c>
      <c r="AN2422" s="56" t="s">
        <v>1047</v>
      </c>
      <c r="AO2422" s="1">
        <v>41592</v>
      </c>
      <c r="AP2422" s="56" t="s">
        <v>548</v>
      </c>
      <c r="AQ2422" s="56">
        <v>269</v>
      </c>
      <c r="AR2422" s="56">
        <v>0</v>
      </c>
      <c r="AS2422" s="56" t="s">
        <v>346</v>
      </c>
      <c r="BB2422" s="56" t="s">
        <v>339</v>
      </c>
      <c r="BC2422" s="56" t="s">
        <v>263</v>
      </c>
      <c r="BD2422" s="56" t="s">
        <v>349</v>
      </c>
      <c r="BE2422" s="56" t="s">
        <v>347</v>
      </c>
      <c r="BF2422" s="56" t="s">
        <v>334</v>
      </c>
      <c r="BG2422" s="56" t="s">
        <v>726</v>
      </c>
      <c r="BH2422" s="56">
        <v>0</v>
      </c>
      <c r="BI2422" s="56">
        <v>0</v>
      </c>
      <c r="BJ2422" s="56">
        <v>1</v>
      </c>
    </row>
    <row r="2423" spans="1:62" hidden="1" x14ac:dyDescent="0.3">
      <c r="A2423" s="56">
        <v>49229901</v>
      </c>
      <c r="B2423" s="86">
        <v>599848</v>
      </c>
      <c r="C2423" s="1">
        <v>42893</v>
      </c>
      <c r="D2423" s="56" t="s">
        <v>722</v>
      </c>
      <c r="E2423" s="56" t="s">
        <v>723</v>
      </c>
      <c r="F2423" s="56" t="s">
        <v>334</v>
      </c>
      <c r="G2423" s="56" t="s">
        <v>335</v>
      </c>
      <c r="H2423" s="56" t="s">
        <v>336</v>
      </c>
      <c r="I2423" s="56" t="s">
        <v>724</v>
      </c>
      <c r="K2423" s="56" t="s">
        <v>337</v>
      </c>
      <c r="L2423" s="56" t="s">
        <v>545</v>
      </c>
      <c r="M2423" s="56" t="s">
        <v>988</v>
      </c>
      <c r="N2423" s="56" t="s">
        <v>1043</v>
      </c>
      <c r="O2423" s="56" t="s">
        <v>943</v>
      </c>
      <c r="P2423" s="1" t="s">
        <v>110</v>
      </c>
      <c r="Q2423" s="56" t="s">
        <v>241</v>
      </c>
      <c r="R2423" s="56" t="s">
        <v>339</v>
      </c>
      <c r="S2423" s="56">
        <v>170645</v>
      </c>
      <c r="T2423" s="1" t="s">
        <v>566</v>
      </c>
      <c r="U2423" s="56">
        <v>41650</v>
      </c>
      <c r="V2423" s="56">
        <v>42916</v>
      </c>
      <c r="W2423" s="56">
        <v>41609</v>
      </c>
      <c r="X2423" s="56">
        <v>42916</v>
      </c>
      <c r="Y2423" s="56" t="s">
        <v>356</v>
      </c>
      <c r="Z2423" s="56" t="s">
        <v>382</v>
      </c>
      <c r="AA2423" s="56" t="s">
        <v>347</v>
      </c>
      <c r="AB2423" s="56" t="s">
        <v>343</v>
      </c>
      <c r="AC2423" s="56" t="s">
        <v>342</v>
      </c>
      <c r="AD2423" s="56" t="s">
        <v>347</v>
      </c>
      <c r="AE2423" s="56" t="s">
        <v>334</v>
      </c>
      <c r="AF2423" s="56" t="s">
        <v>224</v>
      </c>
      <c r="AG2423" s="56">
        <v>2013</v>
      </c>
      <c r="AH2423" s="56" t="s">
        <v>80</v>
      </c>
      <c r="AI2423" s="56" t="s">
        <v>339</v>
      </c>
      <c r="AJ2423" s="56">
        <v>0</v>
      </c>
      <c r="AM2423" s="56">
        <v>42849</v>
      </c>
      <c r="AN2423" s="56" t="s">
        <v>1047</v>
      </c>
      <c r="AO2423" s="1">
        <v>41592</v>
      </c>
      <c r="AP2423" s="56" t="s">
        <v>548</v>
      </c>
      <c r="AQ2423" s="56">
        <v>66066</v>
      </c>
      <c r="AR2423" s="56">
        <v>0</v>
      </c>
      <c r="AS2423" s="56" t="s">
        <v>346</v>
      </c>
      <c r="BB2423" s="56" t="s">
        <v>339</v>
      </c>
      <c r="BC2423" s="56" t="s">
        <v>263</v>
      </c>
      <c r="BD2423" s="56" t="s">
        <v>349</v>
      </c>
      <c r="BE2423" s="56" t="s">
        <v>347</v>
      </c>
      <c r="BF2423" s="56" t="s">
        <v>334</v>
      </c>
      <c r="BG2423" s="56" t="s">
        <v>726</v>
      </c>
      <c r="BH2423" s="56">
        <v>0</v>
      </c>
      <c r="BI2423" s="56">
        <v>0</v>
      </c>
      <c r="BJ2423" s="56">
        <v>1</v>
      </c>
    </row>
    <row r="2424" spans="1:62" hidden="1" x14ac:dyDescent="0.3">
      <c r="A2424" s="56">
        <v>49229885</v>
      </c>
      <c r="B2424" s="86">
        <v>599848</v>
      </c>
      <c r="C2424" s="1">
        <v>42893</v>
      </c>
      <c r="D2424" s="56" t="s">
        <v>722</v>
      </c>
      <c r="E2424" s="56" t="s">
        <v>723</v>
      </c>
      <c r="F2424" s="56" t="s">
        <v>334</v>
      </c>
      <c r="G2424" s="56" t="s">
        <v>335</v>
      </c>
      <c r="H2424" s="56" t="s">
        <v>336</v>
      </c>
      <c r="I2424" s="56" t="s">
        <v>724</v>
      </c>
      <c r="K2424" s="56" t="s">
        <v>337</v>
      </c>
      <c r="L2424" s="56" t="s">
        <v>545</v>
      </c>
      <c r="M2424" s="56" t="s">
        <v>988</v>
      </c>
      <c r="N2424" s="56" t="s">
        <v>1043</v>
      </c>
      <c r="O2424" s="56" t="s">
        <v>943</v>
      </c>
      <c r="P2424" s="1" t="s">
        <v>110</v>
      </c>
      <c r="Q2424" s="56" t="s">
        <v>241</v>
      </c>
      <c r="R2424" s="56" t="s">
        <v>339</v>
      </c>
      <c r="S2424" s="56">
        <v>170643</v>
      </c>
      <c r="T2424" s="1" t="s">
        <v>555</v>
      </c>
      <c r="U2424" s="56">
        <v>41650</v>
      </c>
      <c r="V2424" s="56">
        <v>42916</v>
      </c>
      <c r="W2424" s="56">
        <v>41519</v>
      </c>
      <c r="X2424" s="56">
        <v>42916</v>
      </c>
      <c r="Y2424" s="56" t="s">
        <v>356</v>
      </c>
      <c r="Z2424" s="56" t="s">
        <v>341</v>
      </c>
      <c r="AA2424" s="56" t="s">
        <v>347</v>
      </c>
      <c r="AB2424" s="56" t="s">
        <v>343</v>
      </c>
      <c r="AC2424" s="56" t="s">
        <v>342</v>
      </c>
      <c r="AD2424" s="56" t="s">
        <v>347</v>
      </c>
      <c r="AE2424" s="56" t="s">
        <v>334</v>
      </c>
      <c r="AF2424" s="56" t="s">
        <v>292</v>
      </c>
      <c r="AG2424" s="56">
        <v>2017</v>
      </c>
      <c r="AH2424" s="56" t="s">
        <v>80</v>
      </c>
      <c r="AI2424" s="56" t="s">
        <v>344</v>
      </c>
      <c r="AJ2424" s="56">
        <v>86000</v>
      </c>
      <c r="AM2424" s="56">
        <v>42849</v>
      </c>
      <c r="AN2424" s="56" t="s">
        <v>1047</v>
      </c>
      <c r="AO2424" s="1">
        <v>42870</v>
      </c>
      <c r="AP2424" s="56" t="s">
        <v>1047</v>
      </c>
      <c r="AQ2424" s="56">
        <v>66065</v>
      </c>
      <c r="AR2424" s="56">
        <v>0</v>
      </c>
      <c r="AS2424" s="56" t="s">
        <v>346</v>
      </c>
      <c r="BB2424" s="56" t="s">
        <v>339</v>
      </c>
      <c r="BC2424" s="56" t="s">
        <v>263</v>
      </c>
      <c r="BD2424" s="56" t="s">
        <v>349</v>
      </c>
      <c r="BE2424" s="56" t="s">
        <v>347</v>
      </c>
      <c r="BF2424" s="56" t="s">
        <v>334</v>
      </c>
      <c r="BG2424" s="56" t="s">
        <v>726</v>
      </c>
      <c r="BH2424" s="56">
        <v>0</v>
      </c>
      <c r="BI2424" s="56">
        <v>0</v>
      </c>
      <c r="BJ2424" s="56">
        <v>1</v>
      </c>
    </row>
    <row r="2425" spans="1:62" hidden="1" x14ac:dyDescent="0.3">
      <c r="A2425" s="56">
        <v>49229877</v>
      </c>
      <c r="B2425" s="86">
        <v>599848</v>
      </c>
      <c r="C2425" s="1">
        <v>42893</v>
      </c>
      <c r="D2425" s="56" t="s">
        <v>722</v>
      </c>
      <c r="E2425" s="56" t="s">
        <v>723</v>
      </c>
      <c r="F2425" s="56" t="s">
        <v>334</v>
      </c>
      <c r="G2425" s="56" t="s">
        <v>335</v>
      </c>
      <c r="H2425" s="56" t="s">
        <v>336</v>
      </c>
      <c r="I2425" s="56" t="s">
        <v>724</v>
      </c>
      <c r="K2425" s="56" t="s">
        <v>337</v>
      </c>
      <c r="L2425" s="56" t="s">
        <v>545</v>
      </c>
      <c r="M2425" s="56" t="s">
        <v>988</v>
      </c>
      <c r="N2425" s="56" t="s">
        <v>1043</v>
      </c>
      <c r="O2425" s="56" t="s">
        <v>943</v>
      </c>
      <c r="P2425" s="1" t="s">
        <v>110</v>
      </c>
      <c r="Q2425" s="56" t="s">
        <v>241</v>
      </c>
      <c r="R2425" s="56" t="s">
        <v>339</v>
      </c>
      <c r="S2425" s="56">
        <v>170643</v>
      </c>
      <c r="T2425" s="1" t="s">
        <v>555</v>
      </c>
      <c r="U2425" s="56">
        <v>41650</v>
      </c>
      <c r="V2425" s="56">
        <v>42916</v>
      </c>
      <c r="W2425" s="56">
        <v>41519</v>
      </c>
      <c r="X2425" s="56">
        <v>42916</v>
      </c>
      <c r="Y2425" s="56" t="s">
        <v>356</v>
      </c>
      <c r="Z2425" s="56" t="s">
        <v>341</v>
      </c>
      <c r="AA2425" s="56" t="s">
        <v>347</v>
      </c>
      <c r="AB2425" s="56" t="s">
        <v>343</v>
      </c>
      <c r="AC2425" s="56" t="s">
        <v>342</v>
      </c>
      <c r="AD2425" s="56" t="s">
        <v>347</v>
      </c>
      <c r="AE2425" s="56" t="s">
        <v>334</v>
      </c>
      <c r="AF2425" s="56" t="s">
        <v>291</v>
      </c>
      <c r="AG2425" s="56">
        <v>2017</v>
      </c>
      <c r="AH2425" s="56" t="s">
        <v>80</v>
      </c>
      <c r="AI2425" s="56" t="s">
        <v>348</v>
      </c>
      <c r="AJ2425" s="56">
        <v>27248</v>
      </c>
      <c r="AK2425" s="1">
        <v>42734</v>
      </c>
      <c r="AM2425" s="56">
        <v>42849</v>
      </c>
      <c r="AN2425" s="56" t="s">
        <v>1047</v>
      </c>
      <c r="AO2425" s="1">
        <v>42748</v>
      </c>
      <c r="AP2425" s="56" t="s">
        <v>638</v>
      </c>
      <c r="AQ2425" s="56">
        <v>66065</v>
      </c>
      <c r="AR2425" s="56">
        <v>0</v>
      </c>
      <c r="AS2425" s="56" t="s">
        <v>346</v>
      </c>
      <c r="BB2425" s="56" t="s">
        <v>339</v>
      </c>
      <c r="BC2425" s="56" t="s">
        <v>263</v>
      </c>
      <c r="BD2425" s="56" t="s">
        <v>349</v>
      </c>
      <c r="BE2425" s="56" t="s">
        <v>347</v>
      </c>
      <c r="BF2425" s="56" t="s">
        <v>334</v>
      </c>
      <c r="BG2425" s="56" t="s">
        <v>726</v>
      </c>
      <c r="BH2425" s="56">
        <v>0</v>
      </c>
      <c r="BI2425" s="56">
        <v>0</v>
      </c>
      <c r="BJ2425" s="56">
        <v>1</v>
      </c>
    </row>
    <row r="2426" spans="1:62" hidden="1" x14ac:dyDescent="0.3">
      <c r="A2426" s="56">
        <v>49229873</v>
      </c>
      <c r="B2426" s="86">
        <v>599848</v>
      </c>
      <c r="C2426" s="1">
        <v>42893</v>
      </c>
      <c r="D2426" s="56" t="s">
        <v>722</v>
      </c>
      <c r="E2426" s="56" t="s">
        <v>723</v>
      </c>
      <c r="F2426" s="56" t="s">
        <v>334</v>
      </c>
      <c r="G2426" s="56" t="s">
        <v>335</v>
      </c>
      <c r="H2426" s="56" t="s">
        <v>336</v>
      </c>
      <c r="I2426" s="56" t="s">
        <v>724</v>
      </c>
      <c r="K2426" s="56" t="s">
        <v>337</v>
      </c>
      <c r="L2426" s="56" t="s">
        <v>545</v>
      </c>
      <c r="M2426" s="56" t="s">
        <v>988</v>
      </c>
      <c r="N2426" s="56" t="s">
        <v>1043</v>
      </c>
      <c r="O2426" s="56" t="s">
        <v>943</v>
      </c>
      <c r="P2426" s="1" t="s">
        <v>110</v>
      </c>
      <c r="Q2426" s="56" t="s">
        <v>241</v>
      </c>
      <c r="R2426" s="56" t="s">
        <v>339</v>
      </c>
      <c r="S2426" s="56">
        <v>170643</v>
      </c>
      <c r="T2426" s="1" t="s">
        <v>555</v>
      </c>
      <c r="U2426" s="56">
        <v>41650</v>
      </c>
      <c r="V2426" s="56">
        <v>42916</v>
      </c>
      <c r="W2426" s="56">
        <v>41519</v>
      </c>
      <c r="X2426" s="56">
        <v>42916</v>
      </c>
      <c r="Y2426" s="56" t="s">
        <v>356</v>
      </c>
      <c r="Z2426" s="56" t="s">
        <v>341</v>
      </c>
      <c r="AA2426" s="56" t="s">
        <v>347</v>
      </c>
      <c r="AB2426" s="56" t="s">
        <v>343</v>
      </c>
      <c r="AC2426" s="56" t="s">
        <v>342</v>
      </c>
      <c r="AD2426" s="56" t="s">
        <v>347</v>
      </c>
      <c r="AE2426" s="56" t="s">
        <v>334</v>
      </c>
      <c r="AF2426" s="56" t="s">
        <v>291</v>
      </c>
      <c r="AG2426" s="56">
        <v>2015</v>
      </c>
      <c r="AH2426" s="56" t="s">
        <v>80</v>
      </c>
      <c r="AI2426" s="56" t="s">
        <v>348</v>
      </c>
      <c r="AJ2426" s="56">
        <v>0</v>
      </c>
      <c r="AK2426" s="1">
        <v>42004</v>
      </c>
      <c r="AL2426" s="56" t="s">
        <v>731</v>
      </c>
      <c r="AM2426" s="56">
        <v>42849</v>
      </c>
      <c r="AN2426" s="56" t="s">
        <v>1047</v>
      </c>
      <c r="AO2426" s="1">
        <v>42045</v>
      </c>
      <c r="AP2426" s="56" t="s">
        <v>548</v>
      </c>
      <c r="AQ2426" s="56">
        <v>66065</v>
      </c>
      <c r="AR2426" s="56">
        <v>0</v>
      </c>
      <c r="AS2426" s="56" t="s">
        <v>346</v>
      </c>
      <c r="BB2426" s="56" t="s">
        <v>339</v>
      </c>
      <c r="BC2426" s="56" t="s">
        <v>263</v>
      </c>
      <c r="BD2426" s="56" t="s">
        <v>349</v>
      </c>
      <c r="BE2426" s="56" t="s">
        <v>347</v>
      </c>
      <c r="BF2426" s="56" t="s">
        <v>334</v>
      </c>
      <c r="BG2426" s="56" t="s">
        <v>726</v>
      </c>
      <c r="BH2426" s="56">
        <v>0</v>
      </c>
      <c r="BI2426" s="56">
        <v>0</v>
      </c>
      <c r="BJ2426" s="56">
        <v>1</v>
      </c>
    </row>
    <row r="2427" spans="1:62" hidden="1" x14ac:dyDescent="0.3">
      <c r="A2427" s="56">
        <v>49229875</v>
      </c>
      <c r="B2427" s="86">
        <v>599848</v>
      </c>
      <c r="C2427" s="1">
        <v>42893</v>
      </c>
      <c r="D2427" s="56" t="s">
        <v>722</v>
      </c>
      <c r="E2427" s="56" t="s">
        <v>723</v>
      </c>
      <c r="F2427" s="56" t="s">
        <v>334</v>
      </c>
      <c r="G2427" s="56" t="s">
        <v>335</v>
      </c>
      <c r="H2427" s="56" t="s">
        <v>336</v>
      </c>
      <c r="I2427" s="56" t="s">
        <v>724</v>
      </c>
      <c r="K2427" s="56" t="s">
        <v>337</v>
      </c>
      <c r="L2427" s="56" t="s">
        <v>545</v>
      </c>
      <c r="M2427" s="56" t="s">
        <v>988</v>
      </c>
      <c r="N2427" s="56" t="s">
        <v>1043</v>
      </c>
      <c r="O2427" s="56" t="s">
        <v>943</v>
      </c>
      <c r="P2427" s="1" t="s">
        <v>110</v>
      </c>
      <c r="Q2427" s="56" t="s">
        <v>241</v>
      </c>
      <c r="R2427" s="56" t="s">
        <v>339</v>
      </c>
      <c r="S2427" s="56">
        <v>170643</v>
      </c>
      <c r="T2427" s="1" t="s">
        <v>555</v>
      </c>
      <c r="U2427" s="56">
        <v>41650</v>
      </c>
      <c r="V2427" s="56">
        <v>42916</v>
      </c>
      <c r="W2427" s="56">
        <v>41519</v>
      </c>
      <c r="X2427" s="56">
        <v>42916</v>
      </c>
      <c r="Y2427" s="56" t="s">
        <v>356</v>
      </c>
      <c r="Z2427" s="56" t="s">
        <v>341</v>
      </c>
      <c r="AA2427" s="56" t="s">
        <v>347</v>
      </c>
      <c r="AB2427" s="56" t="s">
        <v>343</v>
      </c>
      <c r="AC2427" s="56" t="s">
        <v>342</v>
      </c>
      <c r="AD2427" s="56" t="s">
        <v>347</v>
      </c>
      <c r="AE2427" s="56" t="s">
        <v>334</v>
      </c>
      <c r="AF2427" s="56" t="s">
        <v>291</v>
      </c>
      <c r="AG2427" s="56">
        <v>2016</v>
      </c>
      <c r="AH2427" s="56" t="s">
        <v>80</v>
      </c>
      <c r="AI2427" s="56" t="s">
        <v>348</v>
      </c>
      <c r="AJ2427" s="56">
        <v>36343</v>
      </c>
      <c r="AK2427" s="1">
        <v>42369</v>
      </c>
      <c r="AM2427" s="56">
        <v>42849</v>
      </c>
      <c r="AN2427" s="56" t="s">
        <v>1047</v>
      </c>
      <c r="AO2427" s="1">
        <v>42416</v>
      </c>
      <c r="AP2427" s="56" t="s">
        <v>548</v>
      </c>
      <c r="AQ2427" s="56">
        <v>66065</v>
      </c>
      <c r="AR2427" s="56">
        <v>0</v>
      </c>
      <c r="AS2427" s="56" t="s">
        <v>346</v>
      </c>
      <c r="BB2427" s="56" t="s">
        <v>339</v>
      </c>
      <c r="BC2427" s="56" t="s">
        <v>263</v>
      </c>
      <c r="BD2427" s="56" t="s">
        <v>349</v>
      </c>
      <c r="BE2427" s="56" t="s">
        <v>347</v>
      </c>
      <c r="BF2427" s="56" t="s">
        <v>334</v>
      </c>
      <c r="BG2427" s="56" t="s">
        <v>726</v>
      </c>
      <c r="BH2427" s="56">
        <v>0</v>
      </c>
      <c r="BI2427" s="56">
        <v>0</v>
      </c>
      <c r="BJ2427" s="56">
        <v>1</v>
      </c>
    </row>
    <row r="2428" spans="1:62" hidden="1" x14ac:dyDescent="0.3">
      <c r="A2428" s="56">
        <v>49229883</v>
      </c>
      <c r="B2428" s="86">
        <v>599848</v>
      </c>
      <c r="C2428" s="1">
        <v>42893</v>
      </c>
      <c r="D2428" s="56" t="s">
        <v>722</v>
      </c>
      <c r="E2428" s="56" t="s">
        <v>723</v>
      </c>
      <c r="F2428" s="56" t="s">
        <v>334</v>
      </c>
      <c r="G2428" s="56" t="s">
        <v>335</v>
      </c>
      <c r="H2428" s="56" t="s">
        <v>336</v>
      </c>
      <c r="I2428" s="56" t="s">
        <v>724</v>
      </c>
      <c r="K2428" s="56" t="s">
        <v>337</v>
      </c>
      <c r="L2428" s="56" t="s">
        <v>545</v>
      </c>
      <c r="M2428" s="56" t="s">
        <v>988</v>
      </c>
      <c r="N2428" s="56" t="s">
        <v>1043</v>
      </c>
      <c r="O2428" s="56" t="s">
        <v>943</v>
      </c>
      <c r="P2428" s="1" t="s">
        <v>110</v>
      </c>
      <c r="Q2428" s="56" t="s">
        <v>241</v>
      </c>
      <c r="R2428" s="56" t="s">
        <v>339</v>
      </c>
      <c r="S2428" s="56">
        <v>170643</v>
      </c>
      <c r="T2428" s="1" t="s">
        <v>555</v>
      </c>
      <c r="U2428" s="56">
        <v>41650</v>
      </c>
      <c r="V2428" s="56">
        <v>42916</v>
      </c>
      <c r="W2428" s="56">
        <v>41519</v>
      </c>
      <c r="X2428" s="56">
        <v>42916</v>
      </c>
      <c r="Y2428" s="56" t="s">
        <v>356</v>
      </c>
      <c r="Z2428" s="56" t="s">
        <v>341</v>
      </c>
      <c r="AA2428" s="56" t="s">
        <v>347</v>
      </c>
      <c r="AB2428" s="56" t="s">
        <v>343</v>
      </c>
      <c r="AC2428" s="56" t="s">
        <v>342</v>
      </c>
      <c r="AD2428" s="56" t="s">
        <v>347</v>
      </c>
      <c r="AE2428" s="56" t="s">
        <v>334</v>
      </c>
      <c r="AF2428" s="56" t="s">
        <v>292</v>
      </c>
      <c r="AG2428" s="56">
        <v>2016</v>
      </c>
      <c r="AH2428" s="56" t="s">
        <v>80</v>
      </c>
      <c r="AI2428" s="56" t="s">
        <v>344</v>
      </c>
      <c r="AJ2428" s="56">
        <v>38000</v>
      </c>
      <c r="AM2428" s="56">
        <v>42849</v>
      </c>
      <c r="AN2428" s="56" t="s">
        <v>1047</v>
      </c>
      <c r="AO2428" s="1">
        <v>42076</v>
      </c>
      <c r="AP2428" s="56" t="s">
        <v>548</v>
      </c>
      <c r="AQ2428" s="56">
        <v>66065</v>
      </c>
      <c r="AR2428" s="56">
        <v>0</v>
      </c>
      <c r="AS2428" s="56" t="s">
        <v>346</v>
      </c>
      <c r="BB2428" s="56" t="s">
        <v>339</v>
      </c>
      <c r="BC2428" s="56" t="s">
        <v>263</v>
      </c>
      <c r="BD2428" s="56" t="s">
        <v>349</v>
      </c>
      <c r="BE2428" s="56" t="s">
        <v>347</v>
      </c>
      <c r="BF2428" s="56" t="s">
        <v>334</v>
      </c>
      <c r="BG2428" s="56" t="s">
        <v>726</v>
      </c>
      <c r="BH2428" s="56">
        <v>0</v>
      </c>
      <c r="BI2428" s="56">
        <v>0</v>
      </c>
      <c r="BJ2428" s="56">
        <v>1</v>
      </c>
    </row>
    <row r="2429" spans="1:62" hidden="1" x14ac:dyDescent="0.3">
      <c r="A2429" s="56">
        <v>49229879</v>
      </c>
      <c r="B2429" s="86">
        <v>599848</v>
      </c>
      <c r="C2429" s="1">
        <v>42893</v>
      </c>
      <c r="D2429" s="56" t="s">
        <v>722</v>
      </c>
      <c r="E2429" s="56" t="s">
        <v>723</v>
      </c>
      <c r="F2429" s="56" t="s">
        <v>334</v>
      </c>
      <c r="G2429" s="56" t="s">
        <v>335</v>
      </c>
      <c r="H2429" s="56" t="s">
        <v>336</v>
      </c>
      <c r="I2429" s="56" t="s">
        <v>724</v>
      </c>
      <c r="K2429" s="56" t="s">
        <v>337</v>
      </c>
      <c r="L2429" s="56" t="s">
        <v>545</v>
      </c>
      <c r="M2429" s="56" t="s">
        <v>988</v>
      </c>
      <c r="N2429" s="56" t="s">
        <v>1043</v>
      </c>
      <c r="O2429" s="56" t="s">
        <v>943</v>
      </c>
      <c r="P2429" s="1" t="s">
        <v>110</v>
      </c>
      <c r="Q2429" s="56" t="s">
        <v>241</v>
      </c>
      <c r="R2429" s="56" t="s">
        <v>339</v>
      </c>
      <c r="S2429" s="56">
        <v>170643</v>
      </c>
      <c r="T2429" s="1" t="s">
        <v>555</v>
      </c>
      <c r="U2429" s="56">
        <v>41650</v>
      </c>
      <c r="V2429" s="56">
        <v>42916</v>
      </c>
      <c r="W2429" s="56">
        <v>41519</v>
      </c>
      <c r="X2429" s="56">
        <v>42916</v>
      </c>
      <c r="Y2429" s="56" t="s">
        <v>356</v>
      </c>
      <c r="Z2429" s="56" t="s">
        <v>341</v>
      </c>
      <c r="AA2429" s="56" t="s">
        <v>347</v>
      </c>
      <c r="AB2429" s="56" t="s">
        <v>343</v>
      </c>
      <c r="AC2429" s="56" t="s">
        <v>342</v>
      </c>
      <c r="AD2429" s="56" t="s">
        <v>347</v>
      </c>
      <c r="AE2429" s="56" t="s">
        <v>334</v>
      </c>
      <c r="AF2429" s="56" t="s">
        <v>292</v>
      </c>
      <c r="AG2429" s="56">
        <v>2014</v>
      </c>
      <c r="AH2429" s="56" t="s">
        <v>80</v>
      </c>
      <c r="AI2429" s="56" t="s">
        <v>344</v>
      </c>
      <c r="AJ2429" s="56">
        <v>0</v>
      </c>
      <c r="AM2429" s="56">
        <v>42849</v>
      </c>
      <c r="AN2429" s="56" t="s">
        <v>1047</v>
      </c>
      <c r="AO2429" s="1">
        <v>42076</v>
      </c>
      <c r="AP2429" s="56" t="s">
        <v>548</v>
      </c>
      <c r="AQ2429" s="56">
        <v>66065</v>
      </c>
      <c r="AR2429" s="56">
        <v>0</v>
      </c>
      <c r="AS2429" s="56" t="s">
        <v>346</v>
      </c>
      <c r="BB2429" s="56" t="s">
        <v>339</v>
      </c>
      <c r="BC2429" s="56" t="s">
        <v>263</v>
      </c>
      <c r="BD2429" s="56" t="s">
        <v>349</v>
      </c>
      <c r="BE2429" s="56" t="s">
        <v>347</v>
      </c>
      <c r="BF2429" s="56" t="s">
        <v>334</v>
      </c>
      <c r="BG2429" s="56" t="s">
        <v>726</v>
      </c>
      <c r="BH2429" s="56">
        <v>0</v>
      </c>
      <c r="BI2429" s="56">
        <v>0</v>
      </c>
      <c r="BJ2429" s="56">
        <v>1</v>
      </c>
    </row>
    <row r="2430" spans="1:62" hidden="1" x14ac:dyDescent="0.3">
      <c r="A2430" s="56">
        <v>49229881</v>
      </c>
      <c r="B2430" s="86">
        <v>599848</v>
      </c>
      <c r="C2430" s="1">
        <v>42893</v>
      </c>
      <c r="D2430" s="56" t="s">
        <v>722</v>
      </c>
      <c r="E2430" s="56" t="s">
        <v>723</v>
      </c>
      <c r="F2430" s="56" t="s">
        <v>334</v>
      </c>
      <c r="G2430" s="56" t="s">
        <v>335</v>
      </c>
      <c r="H2430" s="56" t="s">
        <v>336</v>
      </c>
      <c r="I2430" s="56" t="s">
        <v>724</v>
      </c>
      <c r="K2430" s="56" t="s">
        <v>337</v>
      </c>
      <c r="L2430" s="56" t="s">
        <v>545</v>
      </c>
      <c r="M2430" s="56" t="s">
        <v>988</v>
      </c>
      <c r="N2430" s="56" t="s">
        <v>1043</v>
      </c>
      <c r="O2430" s="56" t="s">
        <v>943</v>
      </c>
      <c r="P2430" s="1" t="s">
        <v>110</v>
      </c>
      <c r="Q2430" s="56" t="s">
        <v>241</v>
      </c>
      <c r="R2430" s="56" t="s">
        <v>339</v>
      </c>
      <c r="S2430" s="56">
        <v>170643</v>
      </c>
      <c r="T2430" s="1" t="s">
        <v>555</v>
      </c>
      <c r="U2430" s="56">
        <v>41650</v>
      </c>
      <c r="V2430" s="56">
        <v>42916</v>
      </c>
      <c r="W2430" s="56">
        <v>41519</v>
      </c>
      <c r="X2430" s="56">
        <v>42916</v>
      </c>
      <c r="Y2430" s="56" t="s">
        <v>356</v>
      </c>
      <c r="Z2430" s="56" t="s">
        <v>341</v>
      </c>
      <c r="AA2430" s="56" t="s">
        <v>347</v>
      </c>
      <c r="AB2430" s="56" t="s">
        <v>343</v>
      </c>
      <c r="AC2430" s="56" t="s">
        <v>342</v>
      </c>
      <c r="AD2430" s="56" t="s">
        <v>347</v>
      </c>
      <c r="AE2430" s="56" t="s">
        <v>334</v>
      </c>
      <c r="AF2430" s="56" t="s">
        <v>292</v>
      </c>
      <c r="AG2430" s="56">
        <v>2015</v>
      </c>
      <c r="AH2430" s="56" t="s">
        <v>80</v>
      </c>
      <c r="AI2430" s="56" t="s">
        <v>344</v>
      </c>
      <c r="AJ2430" s="56">
        <v>6000</v>
      </c>
      <c r="AM2430" s="56">
        <v>42849</v>
      </c>
      <c r="AN2430" s="56" t="s">
        <v>1047</v>
      </c>
      <c r="AO2430" s="1">
        <v>42076</v>
      </c>
      <c r="AP2430" s="56" t="s">
        <v>548</v>
      </c>
      <c r="AQ2430" s="56">
        <v>66065</v>
      </c>
      <c r="AR2430" s="56">
        <v>0</v>
      </c>
      <c r="AS2430" s="56" t="s">
        <v>346</v>
      </c>
      <c r="BB2430" s="56" t="s">
        <v>339</v>
      </c>
      <c r="BC2430" s="56" t="s">
        <v>263</v>
      </c>
      <c r="BD2430" s="56" t="s">
        <v>349</v>
      </c>
      <c r="BE2430" s="56" t="s">
        <v>347</v>
      </c>
      <c r="BF2430" s="56" t="s">
        <v>334</v>
      </c>
      <c r="BG2430" s="56" t="s">
        <v>726</v>
      </c>
      <c r="BH2430" s="56">
        <v>0</v>
      </c>
      <c r="BI2430" s="56">
        <v>0</v>
      </c>
      <c r="BJ2430" s="56">
        <v>1</v>
      </c>
    </row>
    <row r="2431" spans="1:62" hidden="1" x14ac:dyDescent="0.3">
      <c r="A2431" s="56">
        <v>49229899</v>
      </c>
      <c r="B2431" s="86">
        <v>599848</v>
      </c>
      <c r="C2431" s="1">
        <v>42893</v>
      </c>
      <c r="D2431" s="56" t="s">
        <v>722</v>
      </c>
      <c r="E2431" s="56" t="s">
        <v>723</v>
      </c>
      <c r="F2431" s="56" t="s">
        <v>334</v>
      </c>
      <c r="G2431" s="56" t="s">
        <v>335</v>
      </c>
      <c r="H2431" s="56" t="s">
        <v>336</v>
      </c>
      <c r="I2431" s="56" t="s">
        <v>724</v>
      </c>
      <c r="K2431" s="56" t="s">
        <v>337</v>
      </c>
      <c r="L2431" s="56" t="s">
        <v>545</v>
      </c>
      <c r="M2431" s="56" t="s">
        <v>988</v>
      </c>
      <c r="N2431" s="56" t="s">
        <v>1043</v>
      </c>
      <c r="O2431" s="56" t="s">
        <v>943</v>
      </c>
      <c r="P2431" s="1" t="s">
        <v>110</v>
      </c>
      <c r="Q2431" s="56" t="s">
        <v>241</v>
      </c>
      <c r="R2431" s="56" t="s">
        <v>339</v>
      </c>
      <c r="S2431" s="56">
        <v>198501</v>
      </c>
      <c r="T2431" s="1" t="s">
        <v>381</v>
      </c>
      <c r="U2431" s="56">
        <v>41650</v>
      </c>
      <c r="V2431" s="56">
        <v>42916</v>
      </c>
      <c r="W2431" s="56">
        <v>41609</v>
      </c>
      <c r="X2431" s="56">
        <v>42916</v>
      </c>
      <c r="Y2431" s="56" t="s">
        <v>356</v>
      </c>
      <c r="Z2431" s="56" t="s">
        <v>382</v>
      </c>
      <c r="AA2431" s="56" t="s">
        <v>342</v>
      </c>
      <c r="AB2431" s="56" t="s">
        <v>343</v>
      </c>
      <c r="AC2431" s="56" t="s">
        <v>342</v>
      </c>
      <c r="AD2431" s="56" t="s">
        <v>347</v>
      </c>
      <c r="AE2431" s="56" t="s">
        <v>334</v>
      </c>
      <c r="AF2431" s="56" t="s">
        <v>292</v>
      </c>
      <c r="AG2431" s="56">
        <v>2017</v>
      </c>
      <c r="AH2431" s="56" t="s">
        <v>80</v>
      </c>
      <c r="AI2431" s="56" t="s">
        <v>348</v>
      </c>
      <c r="AJ2431" s="56">
        <v>5</v>
      </c>
      <c r="AM2431" s="56">
        <v>42849</v>
      </c>
      <c r="AN2431" s="56" t="s">
        <v>1047</v>
      </c>
      <c r="AO2431" s="1">
        <v>41862</v>
      </c>
      <c r="AP2431" s="56" t="s">
        <v>383</v>
      </c>
      <c r="AQ2431" s="56">
        <v>49203</v>
      </c>
      <c r="AR2431" s="56">
        <v>0</v>
      </c>
      <c r="AS2431" s="56" t="s">
        <v>346</v>
      </c>
      <c r="BB2431" s="56" t="s">
        <v>339</v>
      </c>
      <c r="BC2431" s="56" t="s">
        <v>263</v>
      </c>
      <c r="BD2431" s="56" t="s">
        <v>349</v>
      </c>
      <c r="BE2431" s="56" t="s">
        <v>347</v>
      </c>
      <c r="BF2431" s="56" t="s">
        <v>334</v>
      </c>
      <c r="BG2431" s="56" t="s">
        <v>726</v>
      </c>
      <c r="BH2431" s="56">
        <v>0</v>
      </c>
      <c r="BI2431" s="56">
        <v>0</v>
      </c>
      <c r="BJ2431" s="56">
        <v>1</v>
      </c>
    </row>
    <row r="2432" spans="1:62" hidden="1" x14ac:dyDescent="0.3">
      <c r="A2432" s="56">
        <v>49229891</v>
      </c>
      <c r="B2432" s="86">
        <v>599848</v>
      </c>
      <c r="C2432" s="1">
        <v>42893</v>
      </c>
      <c r="D2432" s="56" t="s">
        <v>722</v>
      </c>
      <c r="E2432" s="56" t="s">
        <v>723</v>
      </c>
      <c r="F2432" s="56" t="s">
        <v>334</v>
      </c>
      <c r="G2432" s="56" t="s">
        <v>335</v>
      </c>
      <c r="H2432" s="56" t="s">
        <v>336</v>
      </c>
      <c r="I2432" s="56" t="s">
        <v>724</v>
      </c>
      <c r="K2432" s="56" t="s">
        <v>337</v>
      </c>
      <c r="L2432" s="56" t="s">
        <v>545</v>
      </c>
      <c r="M2432" s="56" t="s">
        <v>988</v>
      </c>
      <c r="N2432" s="56" t="s">
        <v>1043</v>
      </c>
      <c r="O2432" s="56" t="s">
        <v>943</v>
      </c>
      <c r="P2432" s="1" t="s">
        <v>110</v>
      </c>
      <c r="Q2432" s="56" t="s">
        <v>241</v>
      </c>
      <c r="R2432" s="56" t="s">
        <v>339</v>
      </c>
      <c r="S2432" s="56">
        <v>198501</v>
      </c>
      <c r="T2432" s="1" t="s">
        <v>381</v>
      </c>
      <c r="U2432" s="56">
        <v>41650</v>
      </c>
      <c r="V2432" s="56">
        <v>42916</v>
      </c>
      <c r="W2432" s="56">
        <v>41609</v>
      </c>
      <c r="X2432" s="56">
        <v>42916</v>
      </c>
      <c r="Y2432" s="56" t="s">
        <v>356</v>
      </c>
      <c r="Z2432" s="56" t="s">
        <v>382</v>
      </c>
      <c r="AA2432" s="56" t="s">
        <v>342</v>
      </c>
      <c r="AB2432" s="56" t="s">
        <v>343</v>
      </c>
      <c r="AC2432" s="56" t="s">
        <v>342</v>
      </c>
      <c r="AD2432" s="56" t="s">
        <v>347</v>
      </c>
      <c r="AE2432" s="56" t="s">
        <v>334</v>
      </c>
      <c r="AF2432" s="56" t="s">
        <v>291</v>
      </c>
      <c r="AG2432" s="56">
        <v>2016</v>
      </c>
      <c r="AH2432" s="56" t="s">
        <v>80</v>
      </c>
      <c r="AI2432" s="56" t="s">
        <v>344</v>
      </c>
      <c r="AJ2432" s="56">
        <v>1.96</v>
      </c>
      <c r="AK2432" s="1">
        <v>42551</v>
      </c>
      <c r="AL2432" s="56" t="s">
        <v>732</v>
      </c>
      <c r="AM2432" s="56">
        <v>42849</v>
      </c>
      <c r="AN2432" s="56" t="s">
        <v>1047</v>
      </c>
      <c r="AO2432" s="1">
        <v>42571</v>
      </c>
      <c r="AP2432" s="56" t="s">
        <v>638</v>
      </c>
      <c r="AQ2432" s="56">
        <v>49203</v>
      </c>
      <c r="AR2432" s="56">
        <v>0</v>
      </c>
      <c r="AS2432" s="56" t="s">
        <v>346</v>
      </c>
      <c r="BB2432" s="56" t="s">
        <v>339</v>
      </c>
      <c r="BC2432" s="56" t="s">
        <v>263</v>
      </c>
      <c r="BD2432" s="56" t="s">
        <v>349</v>
      </c>
      <c r="BE2432" s="56" t="s">
        <v>347</v>
      </c>
      <c r="BF2432" s="56" t="s">
        <v>334</v>
      </c>
      <c r="BG2432" s="56" t="s">
        <v>726</v>
      </c>
      <c r="BH2432" s="56">
        <v>0</v>
      </c>
      <c r="BI2432" s="56">
        <v>0</v>
      </c>
      <c r="BJ2432" s="56">
        <v>1</v>
      </c>
    </row>
    <row r="2433" spans="1:62" hidden="1" x14ac:dyDescent="0.3">
      <c r="A2433" s="56">
        <v>49229887</v>
      </c>
      <c r="B2433" s="86">
        <v>599848</v>
      </c>
      <c r="C2433" s="1">
        <v>42893</v>
      </c>
      <c r="D2433" s="56" t="s">
        <v>722</v>
      </c>
      <c r="E2433" s="56" t="s">
        <v>723</v>
      </c>
      <c r="F2433" s="56" t="s">
        <v>334</v>
      </c>
      <c r="G2433" s="56" t="s">
        <v>335</v>
      </c>
      <c r="H2433" s="56" t="s">
        <v>336</v>
      </c>
      <c r="I2433" s="56" t="s">
        <v>724</v>
      </c>
      <c r="K2433" s="56" t="s">
        <v>337</v>
      </c>
      <c r="L2433" s="56" t="s">
        <v>545</v>
      </c>
      <c r="M2433" s="56" t="s">
        <v>988</v>
      </c>
      <c r="N2433" s="56" t="s">
        <v>1043</v>
      </c>
      <c r="O2433" s="56" t="s">
        <v>943</v>
      </c>
      <c r="P2433" s="1" t="s">
        <v>110</v>
      </c>
      <c r="Q2433" s="56" t="s">
        <v>241</v>
      </c>
      <c r="R2433" s="56" t="s">
        <v>339</v>
      </c>
      <c r="S2433" s="56">
        <v>198501</v>
      </c>
      <c r="T2433" s="1" t="s">
        <v>381</v>
      </c>
      <c r="U2433" s="56">
        <v>41650</v>
      </c>
      <c r="V2433" s="56">
        <v>42916</v>
      </c>
      <c r="W2433" s="56">
        <v>41609</v>
      </c>
      <c r="X2433" s="56">
        <v>42916</v>
      </c>
      <c r="Y2433" s="56" t="s">
        <v>356</v>
      </c>
      <c r="Z2433" s="56" t="s">
        <v>382</v>
      </c>
      <c r="AA2433" s="56" t="s">
        <v>342</v>
      </c>
      <c r="AB2433" s="56" t="s">
        <v>343</v>
      </c>
      <c r="AC2433" s="56" t="s">
        <v>342</v>
      </c>
      <c r="AD2433" s="56" t="s">
        <v>347</v>
      </c>
      <c r="AE2433" s="56" t="s">
        <v>334</v>
      </c>
      <c r="AF2433" s="56" t="s">
        <v>291</v>
      </c>
      <c r="AG2433" s="56">
        <v>2014</v>
      </c>
      <c r="AH2433" s="56" t="s">
        <v>80</v>
      </c>
      <c r="AI2433" s="56" t="s">
        <v>344</v>
      </c>
      <c r="AJ2433" s="56">
        <v>2.72</v>
      </c>
      <c r="AK2433" s="1">
        <v>41820</v>
      </c>
      <c r="AM2433" s="56">
        <v>42849</v>
      </c>
      <c r="AN2433" s="56" t="s">
        <v>1047</v>
      </c>
      <c r="AO2433" s="1">
        <v>41862</v>
      </c>
      <c r="AP2433" s="56" t="s">
        <v>383</v>
      </c>
      <c r="AQ2433" s="56">
        <v>49203</v>
      </c>
      <c r="AR2433" s="56">
        <v>0</v>
      </c>
      <c r="AS2433" s="56" t="s">
        <v>346</v>
      </c>
      <c r="BB2433" s="56" t="s">
        <v>339</v>
      </c>
      <c r="BC2433" s="56" t="s">
        <v>263</v>
      </c>
      <c r="BD2433" s="56" t="s">
        <v>349</v>
      </c>
      <c r="BE2433" s="56" t="s">
        <v>347</v>
      </c>
      <c r="BF2433" s="56" t="s">
        <v>334</v>
      </c>
      <c r="BG2433" s="56" t="s">
        <v>726</v>
      </c>
      <c r="BH2433" s="56">
        <v>0</v>
      </c>
      <c r="BI2433" s="56">
        <v>0</v>
      </c>
      <c r="BJ2433" s="56">
        <v>1</v>
      </c>
    </row>
    <row r="2434" spans="1:62" hidden="1" x14ac:dyDescent="0.3">
      <c r="A2434" s="56">
        <v>49229889</v>
      </c>
      <c r="B2434" s="86">
        <v>599848</v>
      </c>
      <c r="C2434" s="1">
        <v>42893</v>
      </c>
      <c r="D2434" s="56" t="s">
        <v>722</v>
      </c>
      <c r="E2434" s="56" t="s">
        <v>723</v>
      </c>
      <c r="F2434" s="56" t="s">
        <v>334</v>
      </c>
      <c r="G2434" s="56" t="s">
        <v>335</v>
      </c>
      <c r="H2434" s="56" t="s">
        <v>336</v>
      </c>
      <c r="I2434" s="56" t="s">
        <v>724</v>
      </c>
      <c r="K2434" s="56" t="s">
        <v>337</v>
      </c>
      <c r="L2434" s="56" t="s">
        <v>545</v>
      </c>
      <c r="M2434" s="56" t="s">
        <v>988</v>
      </c>
      <c r="N2434" s="56" t="s">
        <v>1043</v>
      </c>
      <c r="O2434" s="56" t="s">
        <v>943</v>
      </c>
      <c r="P2434" s="1" t="s">
        <v>110</v>
      </c>
      <c r="Q2434" s="56" t="s">
        <v>241</v>
      </c>
      <c r="R2434" s="56" t="s">
        <v>339</v>
      </c>
      <c r="S2434" s="56">
        <v>198501</v>
      </c>
      <c r="T2434" s="1" t="s">
        <v>381</v>
      </c>
      <c r="U2434" s="56">
        <v>41650</v>
      </c>
      <c r="V2434" s="56">
        <v>42916</v>
      </c>
      <c r="W2434" s="56">
        <v>41609</v>
      </c>
      <c r="X2434" s="56">
        <v>42916</v>
      </c>
      <c r="Y2434" s="56" t="s">
        <v>356</v>
      </c>
      <c r="Z2434" s="56" t="s">
        <v>382</v>
      </c>
      <c r="AA2434" s="56" t="s">
        <v>342</v>
      </c>
      <c r="AB2434" s="56" t="s">
        <v>343</v>
      </c>
      <c r="AC2434" s="56" t="s">
        <v>342</v>
      </c>
      <c r="AD2434" s="56" t="s">
        <v>347</v>
      </c>
      <c r="AE2434" s="56" t="s">
        <v>334</v>
      </c>
      <c r="AF2434" s="56" t="s">
        <v>291</v>
      </c>
      <c r="AG2434" s="56">
        <v>2015</v>
      </c>
      <c r="AH2434" s="56" t="s">
        <v>80</v>
      </c>
      <c r="AI2434" s="56" t="s">
        <v>344</v>
      </c>
      <c r="AJ2434" s="56">
        <v>2.23</v>
      </c>
      <c r="AK2434" s="1">
        <v>42185</v>
      </c>
      <c r="AM2434" s="56">
        <v>42849</v>
      </c>
      <c r="AN2434" s="56" t="s">
        <v>1047</v>
      </c>
      <c r="AO2434" s="1">
        <v>42227</v>
      </c>
      <c r="AP2434" s="56" t="s">
        <v>548</v>
      </c>
      <c r="AQ2434" s="56">
        <v>49203</v>
      </c>
      <c r="AR2434" s="56">
        <v>0</v>
      </c>
      <c r="AS2434" s="56" t="s">
        <v>346</v>
      </c>
      <c r="BB2434" s="56" t="s">
        <v>339</v>
      </c>
      <c r="BC2434" s="56" t="s">
        <v>263</v>
      </c>
      <c r="BD2434" s="56" t="s">
        <v>349</v>
      </c>
      <c r="BE2434" s="56" t="s">
        <v>347</v>
      </c>
      <c r="BF2434" s="56" t="s">
        <v>334</v>
      </c>
      <c r="BG2434" s="56" t="s">
        <v>726</v>
      </c>
      <c r="BH2434" s="56">
        <v>0</v>
      </c>
      <c r="BI2434" s="56">
        <v>0</v>
      </c>
      <c r="BJ2434" s="56">
        <v>1</v>
      </c>
    </row>
    <row r="2435" spans="1:62" hidden="1" x14ac:dyDescent="0.3">
      <c r="A2435" s="56">
        <v>49229897</v>
      </c>
      <c r="B2435" s="86">
        <v>599848</v>
      </c>
      <c r="C2435" s="1">
        <v>42893</v>
      </c>
      <c r="D2435" s="56" t="s">
        <v>722</v>
      </c>
      <c r="E2435" s="56" t="s">
        <v>723</v>
      </c>
      <c r="F2435" s="56" t="s">
        <v>334</v>
      </c>
      <c r="G2435" s="56" t="s">
        <v>335</v>
      </c>
      <c r="H2435" s="56" t="s">
        <v>336</v>
      </c>
      <c r="I2435" s="56" t="s">
        <v>724</v>
      </c>
      <c r="K2435" s="56" t="s">
        <v>337</v>
      </c>
      <c r="L2435" s="56" t="s">
        <v>545</v>
      </c>
      <c r="M2435" s="56" t="s">
        <v>988</v>
      </c>
      <c r="N2435" s="56" t="s">
        <v>1043</v>
      </c>
      <c r="O2435" s="56" t="s">
        <v>943</v>
      </c>
      <c r="P2435" s="1" t="s">
        <v>110</v>
      </c>
      <c r="Q2435" s="56" t="s">
        <v>241</v>
      </c>
      <c r="R2435" s="56" t="s">
        <v>339</v>
      </c>
      <c r="S2435" s="56">
        <v>198501</v>
      </c>
      <c r="T2435" s="1" t="s">
        <v>381</v>
      </c>
      <c r="U2435" s="56">
        <v>41650</v>
      </c>
      <c r="V2435" s="56">
        <v>42916</v>
      </c>
      <c r="W2435" s="56">
        <v>41609</v>
      </c>
      <c r="X2435" s="56">
        <v>42916</v>
      </c>
      <c r="Y2435" s="56" t="s">
        <v>356</v>
      </c>
      <c r="Z2435" s="56" t="s">
        <v>382</v>
      </c>
      <c r="AA2435" s="56" t="s">
        <v>342</v>
      </c>
      <c r="AB2435" s="56" t="s">
        <v>343</v>
      </c>
      <c r="AC2435" s="56" t="s">
        <v>342</v>
      </c>
      <c r="AD2435" s="56" t="s">
        <v>347</v>
      </c>
      <c r="AE2435" s="56" t="s">
        <v>334</v>
      </c>
      <c r="AF2435" s="56" t="s">
        <v>292</v>
      </c>
      <c r="AG2435" s="56">
        <v>2016</v>
      </c>
      <c r="AH2435" s="56" t="s">
        <v>80</v>
      </c>
      <c r="AI2435" s="56" t="s">
        <v>348</v>
      </c>
      <c r="AJ2435" s="56">
        <v>5</v>
      </c>
      <c r="AM2435" s="56">
        <v>42849</v>
      </c>
      <c r="AN2435" s="56" t="s">
        <v>1047</v>
      </c>
      <c r="AO2435" s="1">
        <v>41862</v>
      </c>
      <c r="AP2435" s="56" t="s">
        <v>383</v>
      </c>
      <c r="AQ2435" s="56">
        <v>49203</v>
      </c>
      <c r="AR2435" s="56">
        <v>0</v>
      </c>
      <c r="AS2435" s="56" t="s">
        <v>346</v>
      </c>
      <c r="BB2435" s="56" t="s">
        <v>339</v>
      </c>
      <c r="BC2435" s="56" t="s">
        <v>263</v>
      </c>
      <c r="BD2435" s="56" t="s">
        <v>349</v>
      </c>
      <c r="BE2435" s="56" t="s">
        <v>347</v>
      </c>
      <c r="BF2435" s="56" t="s">
        <v>334</v>
      </c>
      <c r="BG2435" s="56" t="s">
        <v>726</v>
      </c>
      <c r="BH2435" s="56">
        <v>0</v>
      </c>
      <c r="BI2435" s="56">
        <v>0</v>
      </c>
      <c r="BJ2435" s="56">
        <v>1</v>
      </c>
    </row>
    <row r="2436" spans="1:62" hidden="1" x14ac:dyDescent="0.3">
      <c r="A2436" s="56">
        <v>49229893</v>
      </c>
      <c r="B2436" s="86">
        <v>599848</v>
      </c>
      <c r="C2436" s="1">
        <v>42893</v>
      </c>
      <c r="D2436" s="56" t="s">
        <v>722</v>
      </c>
      <c r="E2436" s="56" t="s">
        <v>723</v>
      </c>
      <c r="F2436" s="56" t="s">
        <v>334</v>
      </c>
      <c r="G2436" s="56" t="s">
        <v>335</v>
      </c>
      <c r="H2436" s="56" t="s">
        <v>336</v>
      </c>
      <c r="I2436" s="56" t="s">
        <v>724</v>
      </c>
      <c r="K2436" s="56" t="s">
        <v>337</v>
      </c>
      <c r="L2436" s="56" t="s">
        <v>545</v>
      </c>
      <c r="M2436" s="56" t="s">
        <v>988</v>
      </c>
      <c r="N2436" s="56" t="s">
        <v>1043</v>
      </c>
      <c r="O2436" s="56" t="s">
        <v>943</v>
      </c>
      <c r="P2436" s="1" t="s">
        <v>110</v>
      </c>
      <c r="Q2436" s="56" t="s">
        <v>241</v>
      </c>
      <c r="R2436" s="56" t="s">
        <v>339</v>
      </c>
      <c r="S2436" s="56">
        <v>198501</v>
      </c>
      <c r="T2436" s="1" t="s">
        <v>381</v>
      </c>
      <c r="U2436" s="56">
        <v>41650</v>
      </c>
      <c r="V2436" s="56">
        <v>42916</v>
      </c>
      <c r="W2436" s="56">
        <v>41609</v>
      </c>
      <c r="X2436" s="56">
        <v>42916</v>
      </c>
      <c r="Y2436" s="56" t="s">
        <v>356</v>
      </c>
      <c r="Z2436" s="56" t="s">
        <v>382</v>
      </c>
      <c r="AA2436" s="56" t="s">
        <v>342</v>
      </c>
      <c r="AB2436" s="56" t="s">
        <v>343</v>
      </c>
      <c r="AC2436" s="56" t="s">
        <v>342</v>
      </c>
      <c r="AD2436" s="56" t="s">
        <v>347</v>
      </c>
      <c r="AE2436" s="56" t="s">
        <v>334</v>
      </c>
      <c r="AF2436" s="56" t="s">
        <v>292</v>
      </c>
      <c r="AG2436" s="56">
        <v>2014</v>
      </c>
      <c r="AH2436" s="56" t="s">
        <v>80</v>
      </c>
      <c r="AI2436" s="56" t="s">
        <v>348</v>
      </c>
      <c r="AJ2436" s="56">
        <v>5</v>
      </c>
      <c r="AM2436" s="56">
        <v>42849</v>
      </c>
      <c r="AN2436" s="56" t="s">
        <v>1047</v>
      </c>
      <c r="AO2436" s="1">
        <v>41862</v>
      </c>
      <c r="AP2436" s="56" t="s">
        <v>383</v>
      </c>
      <c r="AQ2436" s="56">
        <v>49203</v>
      </c>
      <c r="AR2436" s="56">
        <v>0</v>
      </c>
      <c r="AS2436" s="56" t="s">
        <v>346</v>
      </c>
      <c r="BB2436" s="56" t="s">
        <v>339</v>
      </c>
      <c r="BC2436" s="56" t="s">
        <v>263</v>
      </c>
      <c r="BD2436" s="56" t="s">
        <v>349</v>
      </c>
      <c r="BE2436" s="56" t="s">
        <v>347</v>
      </c>
      <c r="BF2436" s="56" t="s">
        <v>334</v>
      </c>
      <c r="BG2436" s="56" t="s">
        <v>726</v>
      </c>
      <c r="BH2436" s="56">
        <v>0</v>
      </c>
      <c r="BI2436" s="56">
        <v>0</v>
      </c>
      <c r="BJ2436" s="56">
        <v>1</v>
      </c>
    </row>
    <row r="2437" spans="1:62" hidden="1" x14ac:dyDescent="0.3">
      <c r="A2437" s="56">
        <v>49229895</v>
      </c>
      <c r="B2437" s="86">
        <v>599848</v>
      </c>
      <c r="C2437" s="1">
        <v>42893</v>
      </c>
      <c r="D2437" s="56" t="s">
        <v>722</v>
      </c>
      <c r="E2437" s="56" t="s">
        <v>723</v>
      </c>
      <c r="F2437" s="56" t="s">
        <v>334</v>
      </c>
      <c r="G2437" s="56" t="s">
        <v>335</v>
      </c>
      <c r="H2437" s="56" t="s">
        <v>336</v>
      </c>
      <c r="I2437" s="56" t="s">
        <v>724</v>
      </c>
      <c r="K2437" s="56" t="s">
        <v>337</v>
      </c>
      <c r="L2437" s="56" t="s">
        <v>545</v>
      </c>
      <c r="M2437" s="56" t="s">
        <v>988</v>
      </c>
      <c r="N2437" s="56" t="s">
        <v>1043</v>
      </c>
      <c r="O2437" s="56" t="s">
        <v>943</v>
      </c>
      <c r="P2437" s="1" t="s">
        <v>110</v>
      </c>
      <c r="Q2437" s="56" t="s">
        <v>241</v>
      </c>
      <c r="R2437" s="56" t="s">
        <v>339</v>
      </c>
      <c r="S2437" s="56">
        <v>198501</v>
      </c>
      <c r="T2437" s="1" t="s">
        <v>381</v>
      </c>
      <c r="U2437" s="56">
        <v>41650</v>
      </c>
      <c r="V2437" s="56">
        <v>42916</v>
      </c>
      <c r="W2437" s="56">
        <v>41609</v>
      </c>
      <c r="X2437" s="56">
        <v>42916</v>
      </c>
      <c r="Y2437" s="56" t="s">
        <v>356</v>
      </c>
      <c r="Z2437" s="56" t="s">
        <v>382</v>
      </c>
      <c r="AA2437" s="56" t="s">
        <v>342</v>
      </c>
      <c r="AB2437" s="56" t="s">
        <v>343</v>
      </c>
      <c r="AC2437" s="56" t="s">
        <v>342</v>
      </c>
      <c r="AD2437" s="56" t="s">
        <v>347</v>
      </c>
      <c r="AE2437" s="56" t="s">
        <v>334</v>
      </c>
      <c r="AF2437" s="56" t="s">
        <v>292</v>
      </c>
      <c r="AG2437" s="56">
        <v>2015</v>
      </c>
      <c r="AH2437" s="56" t="s">
        <v>80</v>
      </c>
      <c r="AI2437" s="56" t="s">
        <v>348</v>
      </c>
      <c r="AJ2437" s="56">
        <v>5</v>
      </c>
      <c r="AM2437" s="56">
        <v>42849</v>
      </c>
      <c r="AN2437" s="56" t="s">
        <v>1047</v>
      </c>
      <c r="AO2437" s="1">
        <v>41862</v>
      </c>
      <c r="AP2437" s="56" t="s">
        <v>383</v>
      </c>
      <c r="AQ2437" s="56">
        <v>49203</v>
      </c>
      <c r="AR2437" s="56">
        <v>0</v>
      </c>
      <c r="AS2437" s="56" t="s">
        <v>346</v>
      </c>
      <c r="BB2437" s="56" t="s">
        <v>339</v>
      </c>
      <c r="BC2437" s="56" t="s">
        <v>263</v>
      </c>
      <c r="BD2437" s="56" t="s">
        <v>349</v>
      </c>
      <c r="BE2437" s="56" t="s">
        <v>347</v>
      </c>
      <c r="BF2437" s="56" t="s">
        <v>334</v>
      </c>
      <c r="BG2437" s="56" t="s">
        <v>726</v>
      </c>
      <c r="BH2437" s="56">
        <v>0</v>
      </c>
      <c r="BI2437" s="56">
        <v>0</v>
      </c>
      <c r="BJ2437" s="56">
        <v>1</v>
      </c>
    </row>
    <row r="2438" spans="1:62" hidden="1" x14ac:dyDescent="0.3">
      <c r="A2438" s="56">
        <v>49229931</v>
      </c>
      <c r="B2438" s="86">
        <v>599848</v>
      </c>
      <c r="C2438" s="1">
        <v>42893</v>
      </c>
      <c r="D2438" s="56" t="s">
        <v>722</v>
      </c>
      <c r="E2438" s="56" t="s">
        <v>723</v>
      </c>
      <c r="F2438" s="56" t="s">
        <v>334</v>
      </c>
      <c r="G2438" s="56" t="s">
        <v>335</v>
      </c>
      <c r="H2438" s="56" t="s">
        <v>336</v>
      </c>
      <c r="I2438" s="56" t="s">
        <v>724</v>
      </c>
      <c r="K2438" s="56" t="s">
        <v>337</v>
      </c>
      <c r="L2438" s="56" t="s">
        <v>545</v>
      </c>
      <c r="M2438" s="56" t="s">
        <v>988</v>
      </c>
      <c r="N2438" s="56" t="s">
        <v>1043</v>
      </c>
      <c r="O2438" s="56" t="s">
        <v>943</v>
      </c>
      <c r="P2438" s="1" t="s">
        <v>110</v>
      </c>
      <c r="Q2438" s="56" t="s">
        <v>241</v>
      </c>
      <c r="R2438" s="56" t="s">
        <v>339</v>
      </c>
      <c r="S2438" s="56">
        <v>170650</v>
      </c>
      <c r="T2438" s="1" t="s">
        <v>255</v>
      </c>
      <c r="U2438" s="56">
        <v>41650</v>
      </c>
      <c r="V2438" s="56">
        <v>42916</v>
      </c>
      <c r="W2438" s="56">
        <v>41609</v>
      </c>
      <c r="X2438" s="56">
        <v>42916</v>
      </c>
      <c r="Y2438" s="56" t="s">
        <v>340</v>
      </c>
      <c r="Z2438" s="56" t="s">
        <v>367</v>
      </c>
      <c r="AA2438" s="56" t="s">
        <v>342</v>
      </c>
      <c r="AB2438" s="56" t="s">
        <v>343</v>
      </c>
      <c r="AC2438" s="56" t="s">
        <v>342</v>
      </c>
      <c r="AD2438" s="56" t="s">
        <v>342</v>
      </c>
      <c r="AE2438" s="56" t="s">
        <v>334</v>
      </c>
      <c r="AF2438" s="56" t="s">
        <v>292</v>
      </c>
      <c r="AG2438" s="56">
        <v>2014</v>
      </c>
      <c r="AH2438" s="56" t="s">
        <v>80</v>
      </c>
      <c r="AI2438" s="56" t="s">
        <v>348</v>
      </c>
      <c r="AJ2438" s="56">
        <v>964982</v>
      </c>
      <c r="AM2438" s="56">
        <v>42858</v>
      </c>
      <c r="AN2438" s="56" t="s">
        <v>1047</v>
      </c>
      <c r="AO2438" s="1">
        <v>41592</v>
      </c>
      <c r="AP2438" s="56" t="s">
        <v>548</v>
      </c>
      <c r="AQ2438" s="56">
        <v>269</v>
      </c>
      <c r="AR2438" s="56">
        <v>0</v>
      </c>
      <c r="AS2438" s="56" t="s">
        <v>346</v>
      </c>
      <c r="BB2438" s="56" t="s">
        <v>339</v>
      </c>
      <c r="BC2438" s="56" t="s">
        <v>263</v>
      </c>
      <c r="BD2438" s="56" t="s">
        <v>349</v>
      </c>
      <c r="BE2438" s="56" t="s">
        <v>347</v>
      </c>
      <c r="BF2438" s="56" t="s">
        <v>334</v>
      </c>
      <c r="BG2438" s="56" t="s">
        <v>726</v>
      </c>
      <c r="BH2438" s="56">
        <v>0</v>
      </c>
      <c r="BI2438" s="56">
        <v>0</v>
      </c>
      <c r="BJ2438" s="56">
        <v>1</v>
      </c>
    </row>
    <row r="2439" spans="1:62" hidden="1" x14ac:dyDescent="0.3">
      <c r="A2439" s="56">
        <v>49229915</v>
      </c>
      <c r="B2439" s="86">
        <v>599848</v>
      </c>
      <c r="C2439" s="1">
        <v>42893</v>
      </c>
      <c r="D2439" s="56" t="s">
        <v>722</v>
      </c>
      <c r="E2439" s="56" t="s">
        <v>723</v>
      </c>
      <c r="F2439" s="56" t="s">
        <v>334</v>
      </c>
      <c r="G2439" s="56" t="s">
        <v>335</v>
      </c>
      <c r="H2439" s="56" t="s">
        <v>336</v>
      </c>
      <c r="I2439" s="56" t="s">
        <v>724</v>
      </c>
      <c r="K2439" s="56" t="s">
        <v>337</v>
      </c>
      <c r="L2439" s="56" t="s">
        <v>545</v>
      </c>
      <c r="M2439" s="56" t="s">
        <v>988</v>
      </c>
      <c r="N2439" s="56" t="s">
        <v>1043</v>
      </c>
      <c r="O2439" s="56" t="s">
        <v>943</v>
      </c>
      <c r="P2439" s="1" t="s">
        <v>110</v>
      </c>
      <c r="Q2439" s="56" t="s">
        <v>241</v>
      </c>
      <c r="R2439" s="56" t="s">
        <v>339</v>
      </c>
      <c r="S2439" s="56">
        <v>170645</v>
      </c>
      <c r="T2439" s="1" t="s">
        <v>566</v>
      </c>
      <c r="U2439" s="56">
        <v>41650</v>
      </c>
      <c r="V2439" s="56">
        <v>42916</v>
      </c>
      <c r="W2439" s="56">
        <v>41609</v>
      </c>
      <c r="X2439" s="56">
        <v>42916</v>
      </c>
      <c r="Y2439" s="56" t="s">
        <v>356</v>
      </c>
      <c r="Z2439" s="56" t="s">
        <v>382</v>
      </c>
      <c r="AA2439" s="56" t="s">
        <v>347</v>
      </c>
      <c r="AB2439" s="56" t="s">
        <v>343</v>
      </c>
      <c r="AC2439" s="56" t="s">
        <v>342</v>
      </c>
      <c r="AD2439" s="56" t="s">
        <v>347</v>
      </c>
      <c r="AE2439" s="56" t="s">
        <v>334</v>
      </c>
      <c r="AF2439" s="56" t="s">
        <v>292</v>
      </c>
      <c r="AG2439" s="56">
        <v>2017</v>
      </c>
      <c r="AH2439" s="56" t="s">
        <v>80</v>
      </c>
      <c r="AI2439" s="56" t="s">
        <v>344</v>
      </c>
      <c r="AJ2439" s="56">
        <v>16</v>
      </c>
      <c r="AM2439" s="56">
        <v>42849</v>
      </c>
      <c r="AN2439" s="56" t="s">
        <v>1047</v>
      </c>
      <c r="AO2439" s="1">
        <v>42870</v>
      </c>
      <c r="AP2439" s="56" t="s">
        <v>1047</v>
      </c>
      <c r="AQ2439" s="56">
        <v>66066</v>
      </c>
      <c r="AR2439" s="56">
        <v>0</v>
      </c>
      <c r="AS2439" s="56" t="s">
        <v>346</v>
      </c>
      <c r="BB2439" s="56" t="s">
        <v>339</v>
      </c>
      <c r="BC2439" s="56" t="s">
        <v>263</v>
      </c>
      <c r="BD2439" s="56" t="s">
        <v>349</v>
      </c>
      <c r="BE2439" s="56" t="s">
        <v>347</v>
      </c>
      <c r="BF2439" s="56" t="s">
        <v>334</v>
      </c>
      <c r="BG2439" s="56" t="s">
        <v>726</v>
      </c>
      <c r="BH2439" s="56">
        <v>0</v>
      </c>
      <c r="BI2439" s="56">
        <v>0</v>
      </c>
      <c r="BJ2439" s="56">
        <v>1</v>
      </c>
    </row>
    <row r="2440" spans="1:62" hidden="1" x14ac:dyDescent="0.3">
      <c r="A2440" s="56">
        <v>49229907</v>
      </c>
      <c r="B2440" s="86">
        <v>599848</v>
      </c>
      <c r="C2440" s="1">
        <v>42893</v>
      </c>
      <c r="D2440" s="56" t="s">
        <v>722</v>
      </c>
      <c r="E2440" s="56" t="s">
        <v>723</v>
      </c>
      <c r="F2440" s="56" t="s">
        <v>334</v>
      </c>
      <c r="G2440" s="56" t="s">
        <v>335</v>
      </c>
      <c r="H2440" s="56" t="s">
        <v>336</v>
      </c>
      <c r="I2440" s="56" t="s">
        <v>724</v>
      </c>
      <c r="K2440" s="56" t="s">
        <v>337</v>
      </c>
      <c r="L2440" s="56" t="s">
        <v>545</v>
      </c>
      <c r="M2440" s="56" t="s">
        <v>988</v>
      </c>
      <c r="N2440" s="56" t="s">
        <v>1043</v>
      </c>
      <c r="O2440" s="56" t="s">
        <v>943</v>
      </c>
      <c r="P2440" s="1" t="s">
        <v>110</v>
      </c>
      <c r="Q2440" s="56" t="s">
        <v>241</v>
      </c>
      <c r="R2440" s="56" t="s">
        <v>339</v>
      </c>
      <c r="S2440" s="56">
        <v>170645</v>
      </c>
      <c r="T2440" s="1" t="s">
        <v>566</v>
      </c>
      <c r="U2440" s="56">
        <v>41650</v>
      </c>
      <c r="V2440" s="56">
        <v>42916</v>
      </c>
      <c r="W2440" s="56">
        <v>41609</v>
      </c>
      <c r="X2440" s="56">
        <v>42916</v>
      </c>
      <c r="Y2440" s="56" t="s">
        <v>356</v>
      </c>
      <c r="Z2440" s="56" t="s">
        <v>382</v>
      </c>
      <c r="AA2440" s="56" t="s">
        <v>347</v>
      </c>
      <c r="AB2440" s="56" t="s">
        <v>343</v>
      </c>
      <c r="AC2440" s="56" t="s">
        <v>342</v>
      </c>
      <c r="AD2440" s="56" t="s">
        <v>347</v>
      </c>
      <c r="AE2440" s="56" t="s">
        <v>334</v>
      </c>
      <c r="AF2440" s="56" t="s">
        <v>291</v>
      </c>
      <c r="AG2440" s="56">
        <v>2017</v>
      </c>
      <c r="AH2440" s="56" t="s">
        <v>80</v>
      </c>
      <c r="AI2440" s="56" t="s">
        <v>348</v>
      </c>
      <c r="AJ2440" s="56">
        <v>27</v>
      </c>
      <c r="AK2440" s="1">
        <v>42734</v>
      </c>
      <c r="AM2440" s="56">
        <v>42849</v>
      </c>
      <c r="AN2440" s="56" t="s">
        <v>1047</v>
      </c>
      <c r="AO2440" s="1">
        <v>42748</v>
      </c>
      <c r="AP2440" s="56" t="s">
        <v>638</v>
      </c>
      <c r="AQ2440" s="56">
        <v>66066</v>
      </c>
      <c r="AR2440" s="56">
        <v>0</v>
      </c>
      <c r="AS2440" s="56" t="s">
        <v>346</v>
      </c>
      <c r="BB2440" s="56" t="s">
        <v>339</v>
      </c>
      <c r="BC2440" s="56" t="s">
        <v>263</v>
      </c>
      <c r="BD2440" s="56" t="s">
        <v>349</v>
      </c>
      <c r="BE2440" s="56" t="s">
        <v>347</v>
      </c>
      <c r="BF2440" s="56" t="s">
        <v>334</v>
      </c>
      <c r="BG2440" s="56" t="s">
        <v>726</v>
      </c>
      <c r="BH2440" s="56">
        <v>0</v>
      </c>
      <c r="BI2440" s="56">
        <v>0</v>
      </c>
      <c r="BJ2440" s="56">
        <v>1</v>
      </c>
    </row>
    <row r="2441" spans="1:62" hidden="1" x14ac:dyDescent="0.3">
      <c r="A2441" s="56">
        <v>49229903</v>
      </c>
      <c r="B2441" s="86">
        <v>599848</v>
      </c>
      <c r="C2441" s="1">
        <v>42893</v>
      </c>
      <c r="D2441" s="56" t="s">
        <v>722</v>
      </c>
      <c r="E2441" s="56" t="s">
        <v>723</v>
      </c>
      <c r="F2441" s="56" t="s">
        <v>334</v>
      </c>
      <c r="G2441" s="56" t="s">
        <v>335</v>
      </c>
      <c r="H2441" s="56" t="s">
        <v>336</v>
      </c>
      <c r="I2441" s="56" t="s">
        <v>724</v>
      </c>
      <c r="K2441" s="56" t="s">
        <v>337</v>
      </c>
      <c r="L2441" s="56" t="s">
        <v>545</v>
      </c>
      <c r="M2441" s="56" t="s">
        <v>988</v>
      </c>
      <c r="N2441" s="56" t="s">
        <v>1043</v>
      </c>
      <c r="O2441" s="56" t="s">
        <v>943</v>
      </c>
      <c r="P2441" s="1" t="s">
        <v>110</v>
      </c>
      <c r="Q2441" s="56" t="s">
        <v>241</v>
      </c>
      <c r="R2441" s="56" t="s">
        <v>339</v>
      </c>
      <c r="S2441" s="56">
        <v>170645</v>
      </c>
      <c r="T2441" s="1" t="s">
        <v>566</v>
      </c>
      <c r="U2441" s="56">
        <v>41650</v>
      </c>
      <c r="V2441" s="56">
        <v>42916</v>
      </c>
      <c r="W2441" s="56">
        <v>41609</v>
      </c>
      <c r="X2441" s="56">
        <v>42916</v>
      </c>
      <c r="Y2441" s="56" t="s">
        <v>356</v>
      </c>
      <c r="Z2441" s="56" t="s">
        <v>382</v>
      </c>
      <c r="AA2441" s="56" t="s">
        <v>347</v>
      </c>
      <c r="AB2441" s="56" t="s">
        <v>343</v>
      </c>
      <c r="AC2441" s="56" t="s">
        <v>342</v>
      </c>
      <c r="AD2441" s="56" t="s">
        <v>347</v>
      </c>
      <c r="AE2441" s="56" t="s">
        <v>334</v>
      </c>
      <c r="AF2441" s="56" t="s">
        <v>291</v>
      </c>
      <c r="AG2441" s="56">
        <v>2015</v>
      </c>
      <c r="AH2441" s="56" t="s">
        <v>80</v>
      </c>
      <c r="AI2441" s="56" t="s">
        <v>348</v>
      </c>
      <c r="AJ2441" s="56">
        <v>0.4</v>
      </c>
      <c r="AK2441" s="1">
        <v>42004</v>
      </c>
      <c r="AL2441" s="56" t="s">
        <v>735</v>
      </c>
      <c r="AM2441" s="56">
        <v>42849</v>
      </c>
      <c r="AN2441" s="56" t="s">
        <v>1047</v>
      </c>
      <c r="AO2441" s="1">
        <v>42045</v>
      </c>
      <c r="AP2441" s="56" t="s">
        <v>548</v>
      </c>
      <c r="AQ2441" s="56">
        <v>66066</v>
      </c>
      <c r="AR2441" s="56">
        <v>0</v>
      </c>
      <c r="AS2441" s="56" t="s">
        <v>346</v>
      </c>
      <c r="BB2441" s="56" t="s">
        <v>339</v>
      </c>
      <c r="BC2441" s="56" t="s">
        <v>263</v>
      </c>
      <c r="BD2441" s="56" t="s">
        <v>349</v>
      </c>
      <c r="BE2441" s="56" t="s">
        <v>347</v>
      </c>
      <c r="BF2441" s="56" t="s">
        <v>334</v>
      </c>
      <c r="BG2441" s="56" t="s">
        <v>726</v>
      </c>
      <c r="BH2441" s="56">
        <v>0</v>
      </c>
      <c r="BI2441" s="56">
        <v>0</v>
      </c>
      <c r="BJ2441" s="56">
        <v>1</v>
      </c>
    </row>
    <row r="2442" spans="1:62" hidden="1" x14ac:dyDescent="0.3">
      <c r="A2442" s="56">
        <v>49229905</v>
      </c>
      <c r="B2442" s="86">
        <v>599848</v>
      </c>
      <c r="C2442" s="1">
        <v>42893</v>
      </c>
      <c r="D2442" s="56" t="s">
        <v>722</v>
      </c>
      <c r="E2442" s="56" t="s">
        <v>723</v>
      </c>
      <c r="F2442" s="56" t="s">
        <v>334</v>
      </c>
      <c r="G2442" s="56" t="s">
        <v>335</v>
      </c>
      <c r="H2442" s="56" t="s">
        <v>336</v>
      </c>
      <c r="I2442" s="56" t="s">
        <v>724</v>
      </c>
      <c r="K2442" s="56" t="s">
        <v>337</v>
      </c>
      <c r="L2442" s="56" t="s">
        <v>545</v>
      </c>
      <c r="M2442" s="56" t="s">
        <v>988</v>
      </c>
      <c r="N2442" s="56" t="s">
        <v>1043</v>
      </c>
      <c r="O2442" s="56" t="s">
        <v>943</v>
      </c>
      <c r="P2442" s="1" t="s">
        <v>110</v>
      </c>
      <c r="Q2442" s="56" t="s">
        <v>241</v>
      </c>
      <c r="R2442" s="56" t="s">
        <v>339</v>
      </c>
      <c r="S2442" s="56">
        <v>170645</v>
      </c>
      <c r="T2442" s="1" t="s">
        <v>566</v>
      </c>
      <c r="U2442" s="56">
        <v>41650</v>
      </c>
      <c r="V2442" s="56">
        <v>42916</v>
      </c>
      <c r="W2442" s="56">
        <v>41609</v>
      </c>
      <c r="X2442" s="56">
        <v>42916</v>
      </c>
      <c r="Y2442" s="56" t="s">
        <v>356</v>
      </c>
      <c r="Z2442" s="56" t="s">
        <v>382</v>
      </c>
      <c r="AA2442" s="56" t="s">
        <v>347</v>
      </c>
      <c r="AB2442" s="56" t="s">
        <v>343</v>
      </c>
      <c r="AC2442" s="56" t="s">
        <v>342</v>
      </c>
      <c r="AD2442" s="56" t="s">
        <v>347</v>
      </c>
      <c r="AE2442" s="56" t="s">
        <v>334</v>
      </c>
      <c r="AF2442" s="56" t="s">
        <v>291</v>
      </c>
      <c r="AG2442" s="56">
        <v>2016</v>
      </c>
      <c r="AH2442" s="56" t="s">
        <v>80</v>
      </c>
      <c r="AI2442" s="56" t="s">
        <v>348</v>
      </c>
      <c r="AJ2442" s="56">
        <v>30</v>
      </c>
      <c r="AK2442" s="1">
        <v>42369</v>
      </c>
      <c r="AL2442" s="56" t="s">
        <v>729</v>
      </c>
      <c r="AM2442" s="56">
        <v>42849</v>
      </c>
      <c r="AN2442" s="56" t="s">
        <v>1047</v>
      </c>
      <c r="AO2442" s="1">
        <v>42416</v>
      </c>
      <c r="AP2442" s="56" t="s">
        <v>548</v>
      </c>
      <c r="AQ2442" s="56">
        <v>66066</v>
      </c>
      <c r="AR2442" s="56">
        <v>0</v>
      </c>
      <c r="AS2442" s="56" t="s">
        <v>346</v>
      </c>
      <c r="BB2442" s="56" t="s">
        <v>339</v>
      </c>
      <c r="BC2442" s="56" t="s">
        <v>263</v>
      </c>
      <c r="BD2442" s="56" t="s">
        <v>349</v>
      </c>
      <c r="BE2442" s="56" t="s">
        <v>347</v>
      </c>
      <c r="BF2442" s="56" t="s">
        <v>334</v>
      </c>
      <c r="BG2442" s="56" t="s">
        <v>726</v>
      </c>
      <c r="BH2442" s="56">
        <v>0</v>
      </c>
      <c r="BI2442" s="56">
        <v>0</v>
      </c>
      <c r="BJ2442" s="56">
        <v>1</v>
      </c>
    </row>
    <row r="2443" spans="1:62" hidden="1" x14ac:dyDescent="0.3">
      <c r="A2443" s="56">
        <v>49229913</v>
      </c>
      <c r="B2443" s="86">
        <v>599848</v>
      </c>
      <c r="C2443" s="1">
        <v>42893</v>
      </c>
      <c r="D2443" s="56" t="s">
        <v>722</v>
      </c>
      <c r="E2443" s="56" t="s">
        <v>723</v>
      </c>
      <c r="F2443" s="56" t="s">
        <v>334</v>
      </c>
      <c r="G2443" s="56" t="s">
        <v>335</v>
      </c>
      <c r="H2443" s="56" t="s">
        <v>336</v>
      </c>
      <c r="I2443" s="56" t="s">
        <v>724</v>
      </c>
      <c r="K2443" s="56" t="s">
        <v>337</v>
      </c>
      <c r="L2443" s="56" t="s">
        <v>545</v>
      </c>
      <c r="M2443" s="56" t="s">
        <v>988</v>
      </c>
      <c r="N2443" s="56" t="s">
        <v>1043</v>
      </c>
      <c r="O2443" s="56" t="s">
        <v>943</v>
      </c>
      <c r="P2443" s="1" t="s">
        <v>110</v>
      </c>
      <c r="Q2443" s="56" t="s">
        <v>241</v>
      </c>
      <c r="R2443" s="56" t="s">
        <v>339</v>
      </c>
      <c r="S2443" s="56">
        <v>170645</v>
      </c>
      <c r="T2443" s="1" t="s">
        <v>566</v>
      </c>
      <c r="U2443" s="56">
        <v>41650</v>
      </c>
      <c r="V2443" s="56">
        <v>42916</v>
      </c>
      <c r="W2443" s="56">
        <v>41609</v>
      </c>
      <c r="X2443" s="56">
        <v>42916</v>
      </c>
      <c r="Y2443" s="56" t="s">
        <v>356</v>
      </c>
      <c r="Z2443" s="56" t="s">
        <v>382</v>
      </c>
      <c r="AA2443" s="56" t="s">
        <v>347</v>
      </c>
      <c r="AB2443" s="56" t="s">
        <v>343</v>
      </c>
      <c r="AC2443" s="56" t="s">
        <v>342</v>
      </c>
      <c r="AD2443" s="56" t="s">
        <v>347</v>
      </c>
      <c r="AE2443" s="56" t="s">
        <v>334</v>
      </c>
      <c r="AF2443" s="56" t="s">
        <v>292</v>
      </c>
      <c r="AG2443" s="56">
        <v>2016</v>
      </c>
      <c r="AH2443" s="56" t="s">
        <v>80</v>
      </c>
      <c r="AI2443" s="56" t="s">
        <v>344</v>
      </c>
      <c r="AJ2443" s="56">
        <v>11</v>
      </c>
      <c r="AM2443" s="56">
        <v>42849</v>
      </c>
      <c r="AN2443" s="56" t="s">
        <v>1047</v>
      </c>
      <c r="AO2443" s="1">
        <v>42076</v>
      </c>
      <c r="AP2443" s="56" t="s">
        <v>548</v>
      </c>
      <c r="AQ2443" s="56">
        <v>66066</v>
      </c>
      <c r="AR2443" s="56">
        <v>0</v>
      </c>
      <c r="AS2443" s="56" t="s">
        <v>346</v>
      </c>
      <c r="BB2443" s="56" t="s">
        <v>339</v>
      </c>
      <c r="BC2443" s="56" t="s">
        <v>263</v>
      </c>
      <c r="BD2443" s="56" t="s">
        <v>349</v>
      </c>
      <c r="BE2443" s="56" t="s">
        <v>347</v>
      </c>
      <c r="BF2443" s="56" t="s">
        <v>334</v>
      </c>
      <c r="BG2443" s="56" t="s">
        <v>726</v>
      </c>
      <c r="BH2443" s="56">
        <v>0</v>
      </c>
      <c r="BI2443" s="56">
        <v>0</v>
      </c>
      <c r="BJ2443" s="56">
        <v>1</v>
      </c>
    </row>
    <row r="2444" spans="1:62" hidden="1" x14ac:dyDescent="0.3">
      <c r="A2444" s="56">
        <v>49229909</v>
      </c>
      <c r="B2444" s="86">
        <v>599848</v>
      </c>
      <c r="C2444" s="1">
        <v>42893</v>
      </c>
      <c r="D2444" s="56" t="s">
        <v>722</v>
      </c>
      <c r="E2444" s="56" t="s">
        <v>723</v>
      </c>
      <c r="F2444" s="56" t="s">
        <v>334</v>
      </c>
      <c r="G2444" s="56" t="s">
        <v>335</v>
      </c>
      <c r="H2444" s="56" t="s">
        <v>336</v>
      </c>
      <c r="I2444" s="56" t="s">
        <v>724</v>
      </c>
      <c r="K2444" s="56" t="s">
        <v>337</v>
      </c>
      <c r="L2444" s="56" t="s">
        <v>545</v>
      </c>
      <c r="M2444" s="56" t="s">
        <v>988</v>
      </c>
      <c r="N2444" s="56" t="s">
        <v>1043</v>
      </c>
      <c r="O2444" s="56" t="s">
        <v>943</v>
      </c>
      <c r="P2444" s="1" t="s">
        <v>110</v>
      </c>
      <c r="Q2444" s="56" t="s">
        <v>241</v>
      </c>
      <c r="R2444" s="56" t="s">
        <v>339</v>
      </c>
      <c r="S2444" s="56">
        <v>170645</v>
      </c>
      <c r="T2444" s="1" t="s">
        <v>566</v>
      </c>
      <c r="U2444" s="56">
        <v>41650</v>
      </c>
      <c r="V2444" s="56">
        <v>42916</v>
      </c>
      <c r="W2444" s="56">
        <v>41609</v>
      </c>
      <c r="X2444" s="56">
        <v>42916</v>
      </c>
      <c r="Y2444" s="56" t="s">
        <v>356</v>
      </c>
      <c r="Z2444" s="56" t="s">
        <v>382</v>
      </c>
      <c r="AA2444" s="56" t="s">
        <v>347</v>
      </c>
      <c r="AB2444" s="56" t="s">
        <v>343</v>
      </c>
      <c r="AC2444" s="56" t="s">
        <v>342</v>
      </c>
      <c r="AD2444" s="56" t="s">
        <v>347</v>
      </c>
      <c r="AE2444" s="56" t="s">
        <v>334</v>
      </c>
      <c r="AF2444" s="56" t="s">
        <v>292</v>
      </c>
      <c r="AG2444" s="56">
        <v>2014</v>
      </c>
      <c r="AH2444" s="56" t="s">
        <v>80</v>
      </c>
      <c r="AI2444" s="56" t="s">
        <v>344</v>
      </c>
      <c r="AJ2444" s="56">
        <v>0</v>
      </c>
      <c r="AM2444" s="56">
        <v>42849</v>
      </c>
      <c r="AN2444" s="56" t="s">
        <v>1047</v>
      </c>
      <c r="AO2444" s="1">
        <v>42076</v>
      </c>
      <c r="AP2444" s="56" t="s">
        <v>548</v>
      </c>
      <c r="AQ2444" s="56">
        <v>66066</v>
      </c>
      <c r="AR2444" s="56">
        <v>0</v>
      </c>
      <c r="AS2444" s="56" t="s">
        <v>346</v>
      </c>
      <c r="BB2444" s="56" t="s">
        <v>339</v>
      </c>
      <c r="BC2444" s="56" t="s">
        <v>263</v>
      </c>
      <c r="BD2444" s="56" t="s">
        <v>349</v>
      </c>
      <c r="BE2444" s="56" t="s">
        <v>347</v>
      </c>
      <c r="BF2444" s="56" t="s">
        <v>334</v>
      </c>
      <c r="BG2444" s="56" t="s">
        <v>726</v>
      </c>
      <c r="BH2444" s="56">
        <v>0</v>
      </c>
      <c r="BI2444" s="56">
        <v>0</v>
      </c>
      <c r="BJ2444" s="56">
        <v>1</v>
      </c>
    </row>
    <row r="2445" spans="1:62" hidden="1" x14ac:dyDescent="0.3">
      <c r="A2445" s="56">
        <v>49229911</v>
      </c>
      <c r="B2445" s="86">
        <v>599848</v>
      </c>
      <c r="C2445" s="1">
        <v>42893</v>
      </c>
      <c r="D2445" s="56" t="s">
        <v>722</v>
      </c>
      <c r="E2445" s="56" t="s">
        <v>723</v>
      </c>
      <c r="F2445" s="56" t="s">
        <v>334</v>
      </c>
      <c r="G2445" s="56" t="s">
        <v>335</v>
      </c>
      <c r="H2445" s="56" t="s">
        <v>336</v>
      </c>
      <c r="I2445" s="56" t="s">
        <v>724</v>
      </c>
      <c r="K2445" s="56" t="s">
        <v>337</v>
      </c>
      <c r="L2445" s="56" t="s">
        <v>545</v>
      </c>
      <c r="M2445" s="56" t="s">
        <v>988</v>
      </c>
      <c r="N2445" s="56" t="s">
        <v>1043</v>
      </c>
      <c r="O2445" s="56" t="s">
        <v>943</v>
      </c>
      <c r="P2445" s="1" t="s">
        <v>110</v>
      </c>
      <c r="Q2445" s="56" t="s">
        <v>241</v>
      </c>
      <c r="R2445" s="56" t="s">
        <v>339</v>
      </c>
      <c r="S2445" s="56">
        <v>170645</v>
      </c>
      <c r="T2445" s="1" t="s">
        <v>566</v>
      </c>
      <c r="U2445" s="56">
        <v>41650</v>
      </c>
      <c r="V2445" s="56">
        <v>42916</v>
      </c>
      <c r="W2445" s="56">
        <v>41609</v>
      </c>
      <c r="X2445" s="56">
        <v>42916</v>
      </c>
      <c r="Y2445" s="56" t="s">
        <v>356</v>
      </c>
      <c r="Z2445" s="56" t="s">
        <v>382</v>
      </c>
      <c r="AA2445" s="56" t="s">
        <v>347</v>
      </c>
      <c r="AB2445" s="56" t="s">
        <v>343</v>
      </c>
      <c r="AC2445" s="56" t="s">
        <v>342</v>
      </c>
      <c r="AD2445" s="56" t="s">
        <v>347</v>
      </c>
      <c r="AE2445" s="56" t="s">
        <v>334</v>
      </c>
      <c r="AF2445" s="56" t="s">
        <v>292</v>
      </c>
      <c r="AG2445" s="56">
        <v>2015</v>
      </c>
      <c r="AH2445" s="56" t="s">
        <v>80</v>
      </c>
      <c r="AI2445" s="56" t="s">
        <v>344</v>
      </c>
      <c r="AJ2445" s="56">
        <v>4</v>
      </c>
      <c r="AM2445" s="56">
        <v>42849</v>
      </c>
      <c r="AN2445" s="56" t="s">
        <v>1047</v>
      </c>
      <c r="AO2445" s="1">
        <v>42076</v>
      </c>
      <c r="AP2445" s="56" t="s">
        <v>548</v>
      </c>
      <c r="AQ2445" s="56">
        <v>66066</v>
      </c>
      <c r="AR2445" s="56">
        <v>0</v>
      </c>
      <c r="AS2445" s="56" t="s">
        <v>346</v>
      </c>
      <c r="BB2445" s="56" t="s">
        <v>339</v>
      </c>
      <c r="BC2445" s="56" t="s">
        <v>263</v>
      </c>
      <c r="BD2445" s="56" t="s">
        <v>349</v>
      </c>
      <c r="BE2445" s="56" t="s">
        <v>347</v>
      </c>
      <c r="BF2445" s="56" t="s">
        <v>334</v>
      </c>
      <c r="BG2445" s="56" t="s">
        <v>726</v>
      </c>
      <c r="BH2445" s="56">
        <v>0</v>
      </c>
      <c r="BI2445" s="56">
        <v>0</v>
      </c>
      <c r="BJ2445" s="56">
        <v>1</v>
      </c>
    </row>
    <row r="2446" spans="1:62" hidden="1" x14ac:dyDescent="0.3">
      <c r="A2446" s="56">
        <v>49229929</v>
      </c>
      <c r="B2446" s="86">
        <v>599848</v>
      </c>
      <c r="C2446" s="1">
        <v>42893</v>
      </c>
      <c r="D2446" s="56" t="s">
        <v>722</v>
      </c>
      <c r="E2446" s="56" t="s">
        <v>723</v>
      </c>
      <c r="F2446" s="56" t="s">
        <v>334</v>
      </c>
      <c r="G2446" s="56" t="s">
        <v>335</v>
      </c>
      <c r="H2446" s="56" t="s">
        <v>336</v>
      </c>
      <c r="I2446" s="56" t="s">
        <v>724</v>
      </c>
      <c r="K2446" s="56" t="s">
        <v>337</v>
      </c>
      <c r="L2446" s="56" t="s">
        <v>545</v>
      </c>
      <c r="M2446" s="56" t="s">
        <v>988</v>
      </c>
      <c r="N2446" s="56" t="s">
        <v>1043</v>
      </c>
      <c r="O2446" s="56" t="s">
        <v>943</v>
      </c>
      <c r="P2446" s="1" t="s">
        <v>110</v>
      </c>
      <c r="Q2446" s="56" t="s">
        <v>241</v>
      </c>
      <c r="R2446" s="56" t="s">
        <v>339</v>
      </c>
      <c r="S2446" s="56">
        <v>170650</v>
      </c>
      <c r="T2446" s="1" t="s">
        <v>255</v>
      </c>
      <c r="U2446" s="56">
        <v>41650</v>
      </c>
      <c r="V2446" s="56">
        <v>42916</v>
      </c>
      <c r="W2446" s="56">
        <v>41609</v>
      </c>
      <c r="X2446" s="56">
        <v>42916</v>
      </c>
      <c r="Y2446" s="56" t="s">
        <v>340</v>
      </c>
      <c r="Z2446" s="56" t="s">
        <v>367</v>
      </c>
      <c r="AA2446" s="56" t="s">
        <v>342</v>
      </c>
      <c r="AB2446" s="56" t="s">
        <v>343</v>
      </c>
      <c r="AC2446" s="56" t="s">
        <v>342</v>
      </c>
      <c r="AD2446" s="56" t="s">
        <v>342</v>
      </c>
      <c r="AE2446" s="56" t="s">
        <v>334</v>
      </c>
      <c r="AF2446" s="56" t="s">
        <v>291</v>
      </c>
      <c r="AG2446" s="56">
        <v>2016</v>
      </c>
      <c r="AH2446" s="56" t="s">
        <v>80</v>
      </c>
      <c r="AI2446" s="56" t="s">
        <v>344</v>
      </c>
      <c r="AJ2446" s="56">
        <v>11907939</v>
      </c>
      <c r="AK2446" s="1">
        <v>42551</v>
      </c>
      <c r="AL2446" s="56" t="s">
        <v>740</v>
      </c>
      <c r="AM2446" s="56">
        <v>42858</v>
      </c>
      <c r="AN2446" s="56" t="s">
        <v>1047</v>
      </c>
      <c r="AO2446" s="1">
        <v>42571</v>
      </c>
      <c r="AP2446" s="56" t="s">
        <v>638</v>
      </c>
      <c r="AQ2446" s="56">
        <v>269</v>
      </c>
      <c r="AR2446" s="56">
        <v>0</v>
      </c>
      <c r="AS2446" s="56" t="s">
        <v>346</v>
      </c>
      <c r="BB2446" s="56" t="s">
        <v>339</v>
      </c>
      <c r="BC2446" s="56" t="s">
        <v>263</v>
      </c>
      <c r="BD2446" s="56" t="s">
        <v>349</v>
      </c>
      <c r="BE2446" s="56" t="s">
        <v>347</v>
      </c>
      <c r="BF2446" s="56" t="s">
        <v>334</v>
      </c>
      <c r="BG2446" s="56" t="s">
        <v>726</v>
      </c>
      <c r="BH2446" s="56">
        <v>0</v>
      </c>
      <c r="BI2446" s="56">
        <v>0</v>
      </c>
      <c r="BJ2446" s="56">
        <v>1</v>
      </c>
    </row>
    <row r="2447" spans="1:62" hidden="1" x14ac:dyDescent="0.3">
      <c r="A2447" s="56">
        <v>49229921</v>
      </c>
      <c r="B2447" s="86">
        <v>599848</v>
      </c>
      <c r="C2447" s="1">
        <v>42893</v>
      </c>
      <c r="D2447" s="56" t="s">
        <v>722</v>
      </c>
      <c r="E2447" s="56" t="s">
        <v>723</v>
      </c>
      <c r="F2447" s="56" t="s">
        <v>334</v>
      </c>
      <c r="G2447" s="56" t="s">
        <v>335</v>
      </c>
      <c r="H2447" s="56" t="s">
        <v>336</v>
      </c>
      <c r="I2447" s="56" t="s">
        <v>724</v>
      </c>
      <c r="K2447" s="56" t="s">
        <v>337</v>
      </c>
      <c r="L2447" s="56" t="s">
        <v>545</v>
      </c>
      <c r="M2447" s="56" t="s">
        <v>988</v>
      </c>
      <c r="N2447" s="56" t="s">
        <v>1043</v>
      </c>
      <c r="O2447" s="56" t="s">
        <v>943</v>
      </c>
      <c r="P2447" s="1" t="s">
        <v>110</v>
      </c>
      <c r="Q2447" s="56" t="s">
        <v>241</v>
      </c>
      <c r="R2447" s="56" t="s">
        <v>339</v>
      </c>
      <c r="S2447" s="56">
        <v>170642</v>
      </c>
      <c r="T2447" s="1" t="s">
        <v>446</v>
      </c>
      <c r="U2447" s="56">
        <v>41650</v>
      </c>
      <c r="V2447" s="56">
        <v>42916</v>
      </c>
      <c r="W2447" s="56">
        <v>41609</v>
      </c>
      <c r="X2447" s="56">
        <v>41593</v>
      </c>
      <c r="Y2447" s="56" t="s">
        <v>340</v>
      </c>
      <c r="Z2447" s="56" t="s">
        <v>341</v>
      </c>
      <c r="AA2447" s="56" t="s">
        <v>347</v>
      </c>
      <c r="AB2447" s="56" t="s">
        <v>343</v>
      </c>
      <c r="AC2447" s="56" t="s">
        <v>342</v>
      </c>
      <c r="AD2447" s="56" t="s">
        <v>347</v>
      </c>
      <c r="AE2447" s="56" t="s">
        <v>352</v>
      </c>
      <c r="AF2447" s="56" t="s">
        <v>292</v>
      </c>
      <c r="AG2447" s="56">
        <v>2016</v>
      </c>
      <c r="AH2447" s="56" t="s">
        <v>80</v>
      </c>
      <c r="AI2447" s="56" t="s">
        <v>348</v>
      </c>
      <c r="AJ2447" s="56">
        <v>27859</v>
      </c>
      <c r="AM2447" s="56">
        <v>41593</v>
      </c>
      <c r="AN2447" s="56" t="s">
        <v>548</v>
      </c>
      <c r="AO2447" s="1">
        <v>41592</v>
      </c>
      <c r="AP2447" s="56" t="s">
        <v>548</v>
      </c>
      <c r="AQ2447" s="56">
        <v>64146</v>
      </c>
      <c r="AR2447" s="56">
        <v>0</v>
      </c>
      <c r="AS2447" s="56" t="s">
        <v>346</v>
      </c>
      <c r="BB2447" s="56" t="s">
        <v>339</v>
      </c>
      <c r="BC2447" s="56" t="s">
        <v>263</v>
      </c>
      <c r="BD2447" s="56" t="s">
        <v>349</v>
      </c>
      <c r="BE2447" s="56" t="s">
        <v>347</v>
      </c>
      <c r="BF2447" s="56" t="s">
        <v>334</v>
      </c>
      <c r="BG2447" s="56" t="s">
        <v>726</v>
      </c>
      <c r="BH2447" s="56">
        <v>0</v>
      </c>
      <c r="BI2447" s="56">
        <v>0</v>
      </c>
      <c r="BJ2447" s="56">
        <v>0</v>
      </c>
    </row>
    <row r="2448" spans="1:62" hidden="1" x14ac:dyDescent="0.3">
      <c r="A2448" s="56">
        <v>49229917</v>
      </c>
      <c r="B2448" s="86">
        <v>599848</v>
      </c>
      <c r="C2448" s="1">
        <v>42893</v>
      </c>
      <c r="D2448" s="56" t="s">
        <v>722</v>
      </c>
      <c r="E2448" s="56" t="s">
        <v>723</v>
      </c>
      <c r="F2448" s="56" t="s">
        <v>334</v>
      </c>
      <c r="G2448" s="56" t="s">
        <v>335</v>
      </c>
      <c r="H2448" s="56" t="s">
        <v>336</v>
      </c>
      <c r="I2448" s="56" t="s">
        <v>724</v>
      </c>
      <c r="K2448" s="56" t="s">
        <v>337</v>
      </c>
      <c r="L2448" s="56" t="s">
        <v>545</v>
      </c>
      <c r="M2448" s="56" t="s">
        <v>988</v>
      </c>
      <c r="N2448" s="56" t="s">
        <v>1043</v>
      </c>
      <c r="O2448" s="56" t="s">
        <v>943</v>
      </c>
      <c r="P2448" s="1" t="s">
        <v>110</v>
      </c>
      <c r="Q2448" s="56" t="s">
        <v>241</v>
      </c>
      <c r="R2448" s="56" t="s">
        <v>339</v>
      </c>
      <c r="S2448" s="56">
        <v>170642</v>
      </c>
      <c r="T2448" s="1" t="s">
        <v>446</v>
      </c>
      <c r="U2448" s="56">
        <v>41650</v>
      </c>
      <c r="V2448" s="56">
        <v>42916</v>
      </c>
      <c r="W2448" s="56">
        <v>41609</v>
      </c>
      <c r="X2448" s="56">
        <v>41593</v>
      </c>
      <c r="Y2448" s="56" t="s">
        <v>340</v>
      </c>
      <c r="Z2448" s="56" t="s">
        <v>341</v>
      </c>
      <c r="AA2448" s="56" t="s">
        <v>347</v>
      </c>
      <c r="AB2448" s="56" t="s">
        <v>343</v>
      </c>
      <c r="AC2448" s="56" t="s">
        <v>342</v>
      </c>
      <c r="AD2448" s="56" t="s">
        <v>347</v>
      </c>
      <c r="AE2448" s="56" t="s">
        <v>352</v>
      </c>
      <c r="AF2448" s="56" t="s">
        <v>292</v>
      </c>
      <c r="AG2448" s="56">
        <v>2014</v>
      </c>
      <c r="AH2448" s="56" t="s">
        <v>80</v>
      </c>
      <c r="AI2448" s="56" t="s">
        <v>348</v>
      </c>
      <c r="AJ2448" s="56">
        <v>0</v>
      </c>
      <c r="AM2448" s="56">
        <v>41593</v>
      </c>
      <c r="AN2448" s="56" t="s">
        <v>548</v>
      </c>
      <c r="AO2448" s="1">
        <v>41592</v>
      </c>
      <c r="AP2448" s="56" t="s">
        <v>548</v>
      </c>
      <c r="AQ2448" s="56">
        <v>64146</v>
      </c>
      <c r="AR2448" s="56">
        <v>0</v>
      </c>
      <c r="AS2448" s="56" t="s">
        <v>346</v>
      </c>
      <c r="BB2448" s="56" t="s">
        <v>339</v>
      </c>
      <c r="BC2448" s="56" t="s">
        <v>263</v>
      </c>
      <c r="BD2448" s="56" t="s">
        <v>349</v>
      </c>
      <c r="BE2448" s="56" t="s">
        <v>347</v>
      </c>
      <c r="BF2448" s="56" t="s">
        <v>334</v>
      </c>
      <c r="BG2448" s="56" t="s">
        <v>726</v>
      </c>
      <c r="BH2448" s="56">
        <v>0</v>
      </c>
      <c r="BI2448" s="56">
        <v>0</v>
      </c>
      <c r="BJ2448" s="56">
        <v>0</v>
      </c>
    </row>
    <row r="2449" spans="1:62" hidden="1" x14ac:dyDescent="0.3">
      <c r="A2449" s="56">
        <v>49229919</v>
      </c>
      <c r="B2449" s="86">
        <v>599848</v>
      </c>
      <c r="C2449" s="1">
        <v>42893</v>
      </c>
      <c r="D2449" s="56" t="s">
        <v>722</v>
      </c>
      <c r="E2449" s="56" t="s">
        <v>723</v>
      </c>
      <c r="F2449" s="56" t="s">
        <v>334</v>
      </c>
      <c r="G2449" s="56" t="s">
        <v>335</v>
      </c>
      <c r="H2449" s="56" t="s">
        <v>336</v>
      </c>
      <c r="I2449" s="56" t="s">
        <v>724</v>
      </c>
      <c r="K2449" s="56" t="s">
        <v>337</v>
      </c>
      <c r="L2449" s="56" t="s">
        <v>545</v>
      </c>
      <c r="M2449" s="56" t="s">
        <v>988</v>
      </c>
      <c r="N2449" s="56" t="s">
        <v>1043</v>
      </c>
      <c r="O2449" s="56" t="s">
        <v>943</v>
      </c>
      <c r="P2449" s="1" t="s">
        <v>110</v>
      </c>
      <c r="Q2449" s="56" t="s">
        <v>241</v>
      </c>
      <c r="R2449" s="56" t="s">
        <v>339</v>
      </c>
      <c r="S2449" s="56">
        <v>170642</v>
      </c>
      <c r="T2449" s="1" t="s">
        <v>446</v>
      </c>
      <c r="U2449" s="56">
        <v>41650</v>
      </c>
      <c r="V2449" s="56">
        <v>42916</v>
      </c>
      <c r="W2449" s="56">
        <v>41609</v>
      </c>
      <c r="X2449" s="56">
        <v>41593</v>
      </c>
      <c r="Y2449" s="56" t="s">
        <v>340</v>
      </c>
      <c r="Z2449" s="56" t="s">
        <v>341</v>
      </c>
      <c r="AA2449" s="56" t="s">
        <v>347</v>
      </c>
      <c r="AB2449" s="56" t="s">
        <v>343</v>
      </c>
      <c r="AC2449" s="56" t="s">
        <v>342</v>
      </c>
      <c r="AD2449" s="56" t="s">
        <v>347</v>
      </c>
      <c r="AE2449" s="56" t="s">
        <v>352</v>
      </c>
      <c r="AF2449" s="56" t="s">
        <v>292</v>
      </c>
      <c r="AG2449" s="56">
        <v>2015</v>
      </c>
      <c r="AH2449" s="56" t="s">
        <v>80</v>
      </c>
      <c r="AI2449" s="56" t="s">
        <v>348</v>
      </c>
      <c r="AJ2449" s="56">
        <v>17911</v>
      </c>
      <c r="AM2449" s="56">
        <v>41593</v>
      </c>
      <c r="AN2449" s="56" t="s">
        <v>548</v>
      </c>
      <c r="AO2449" s="1">
        <v>41592</v>
      </c>
      <c r="AP2449" s="56" t="s">
        <v>548</v>
      </c>
      <c r="AQ2449" s="56">
        <v>64146</v>
      </c>
      <c r="AR2449" s="56">
        <v>0</v>
      </c>
      <c r="AS2449" s="56" t="s">
        <v>346</v>
      </c>
      <c r="BB2449" s="56" t="s">
        <v>339</v>
      </c>
      <c r="BC2449" s="56" t="s">
        <v>263</v>
      </c>
      <c r="BD2449" s="56" t="s">
        <v>349</v>
      </c>
      <c r="BE2449" s="56" t="s">
        <v>347</v>
      </c>
      <c r="BF2449" s="56" t="s">
        <v>334</v>
      </c>
      <c r="BG2449" s="56" t="s">
        <v>726</v>
      </c>
      <c r="BH2449" s="56">
        <v>0</v>
      </c>
      <c r="BI2449" s="56">
        <v>0</v>
      </c>
      <c r="BJ2449" s="56">
        <v>0</v>
      </c>
    </row>
    <row r="2450" spans="1:62" hidden="1" x14ac:dyDescent="0.3">
      <c r="A2450" s="56">
        <v>49229927</v>
      </c>
      <c r="B2450" s="86">
        <v>599848</v>
      </c>
      <c r="C2450" s="1">
        <v>42893</v>
      </c>
      <c r="D2450" s="56" t="s">
        <v>722</v>
      </c>
      <c r="E2450" s="56" t="s">
        <v>723</v>
      </c>
      <c r="F2450" s="56" t="s">
        <v>334</v>
      </c>
      <c r="G2450" s="56" t="s">
        <v>335</v>
      </c>
      <c r="H2450" s="56" t="s">
        <v>336</v>
      </c>
      <c r="I2450" s="56" t="s">
        <v>724</v>
      </c>
      <c r="K2450" s="56" t="s">
        <v>337</v>
      </c>
      <c r="L2450" s="56" t="s">
        <v>545</v>
      </c>
      <c r="M2450" s="56" t="s">
        <v>988</v>
      </c>
      <c r="N2450" s="56" t="s">
        <v>1043</v>
      </c>
      <c r="O2450" s="56" t="s">
        <v>943</v>
      </c>
      <c r="P2450" s="1" t="s">
        <v>110</v>
      </c>
      <c r="Q2450" s="56" t="s">
        <v>241</v>
      </c>
      <c r="R2450" s="56" t="s">
        <v>339</v>
      </c>
      <c r="S2450" s="56">
        <v>170650</v>
      </c>
      <c r="T2450" s="1" t="s">
        <v>255</v>
      </c>
      <c r="U2450" s="56">
        <v>41650</v>
      </c>
      <c r="V2450" s="56">
        <v>42916</v>
      </c>
      <c r="W2450" s="56">
        <v>41609</v>
      </c>
      <c r="X2450" s="56">
        <v>42916</v>
      </c>
      <c r="Y2450" s="56" t="s">
        <v>340</v>
      </c>
      <c r="Z2450" s="56" t="s">
        <v>367</v>
      </c>
      <c r="AA2450" s="56" t="s">
        <v>342</v>
      </c>
      <c r="AB2450" s="56" t="s">
        <v>343</v>
      </c>
      <c r="AC2450" s="56" t="s">
        <v>342</v>
      </c>
      <c r="AD2450" s="56" t="s">
        <v>342</v>
      </c>
      <c r="AE2450" s="56" t="s">
        <v>334</v>
      </c>
      <c r="AF2450" s="56" t="s">
        <v>291</v>
      </c>
      <c r="AG2450" s="56">
        <v>2015</v>
      </c>
      <c r="AH2450" s="56" t="s">
        <v>80</v>
      </c>
      <c r="AI2450" s="56" t="s">
        <v>344</v>
      </c>
      <c r="AJ2450" s="56">
        <v>4508524</v>
      </c>
      <c r="AK2450" s="1">
        <v>42185</v>
      </c>
      <c r="AM2450" s="56">
        <v>42858</v>
      </c>
      <c r="AN2450" s="56" t="s">
        <v>1047</v>
      </c>
      <c r="AO2450" s="1">
        <v>42227</v>
      </c>
      <c r="AP2450" s="56" t="s">
        <v>548</v>
      </c>
      <c r="AQ2450" s="56">
        <v>269</v>
      </c>
      <c r="AR2450" s="56">
        <v>0</v>
      </c>
      <c r="AS2450" s="56" t="s">
        <v>346</v>
      </c>
      <c r="BB2450" s="56" t="s">
        <v>339</v>
      </c>
      <c r="BC2450" s="56" t="s">
        <v>263</v>
      </c>
      <c r="BD2450" s="56" t="s">
        <v>349</v>
      </c>
      <c r="BE2450" s="56" t="s">
        <v>347</v>
      </c>
      <c r="BF2450" s="56" t="s">
        <v>334</v>
      </c>
      <c r="BG2450" s="56" t="s">
        <v>726</v>
      </c>
      <c r="BH2450" s="56">
        <v>0</v>
      </c>
      <c r="BI2450" s="56">
        <v>0</v>
      </c>
      <c r="BJ2450" s="56">
        <v>1</v>
      </c>
    </row>
    <row r="2451" spans="1:62" hidden="1" x14ac:dyDescent="0.3">
      <c r="A2451" s="56">
        <v>49229923</v>
      </c>
      <c r="B2451" s="86">
        <v>599848</v>
      </c>
      <c r="C2451" s="1">
        <v>42893</v>
      </c>
      <c r="D2451" s="56" t="s">
        <v>722</v>
      </c>
      <c r="E2451" s="56" t="s">
        <v>723</v>
      </c>
      <c r="F2451" s="56" t="s">
        <v>334</v>
      </c>
      <c r="G2451" s="56" t="s">
        <v>335</v>
      </c>
      <c r="H2451" s="56" t="s">
        <v>336</v>
      </c>
      <c r="I2451" s="56" t="s">
        <v>724</v>
      </c>
      <c r="K2451" s="56" t="s">
        <v>337</v>
      </c>
      <c r="L2451" s="56" t="s">
        <v>545</v>
      </c>
      <c r="M2451" s="56" t="s">
        <v>988</v>
      </c>
      <c r="N2451" s="56" t="s">
        <v>1043</v>
      </c>
      <c r="O2451" s="56" t="s">
        <v>943</v>
      </c>
      <c r="P2451" s="1" t="s">
        <v>110</v>
      </c>
      <c r="Q2451" s="56" t="s">
        <v>241</v>
      </c>
      <c r="R2451" s="56" t="s">
        <v>339</v>
      </c>
      <c r="S2451" s="56">
        <v>170642</v>
      </c>
      <c r="T2451" s="1" t="s">
        <v>446</v>
      </c>
      <c r="U2451" s="56">
        <v>41650</v>
      </c>
      <c r="V2451" s="56">
        <v>42916</v>
      </c>
      <c r="W2451" s="56">
        <v>41609</v>
      </c>
      <c r="X2451" s="56">
        <v>41593</v>
      </c>
      <c r="Y2451" s="56" t="s">
        <v>340</v>
      </c>
      <c r="Z2451" s="56" t="s">
        <v>341</v>
      </c>
      <c r="AA2451" s="56" t="s">
        <v>347</v>
      </c>
      <c r="AB2451" s="56" t="s">
        <v>343</v>
      </c>
      <c r="AC2451" s="56" t="s">
        <v>342</v>
      </c>
      <c r="AD2451" s="56" t="s">
        <v>347</v>
      </c>
      <c r="AE2451" s="56" t="s">
        <v>352</v>
      </c>
      <c r="AF2451" s="56" t="s">
        <v>292</v>
      </c>
      <c r="AG2451" s="56">
        <v>2017</v>
      </c>
      <c r="AH2451" s="56" t="s">
        <v>80</v>
      </c>
      <c r="AI2451" s="56" t="s">
        <v>348</v>
      </c>
      <c r="AJ2451" s="56">
        <v>34746</v>
      </c>
      <c r="AM2451" s="56">
        <v>41593</v>
      </c>
      <c r="AN2451" s="56" t="s">
        <v>548</v>
      </c>
      <c r="AO2451" s="1">
        <v>41592</v>
      </c>
      <c r="AP2451" s="56" t="s">
        <v>548</v>
      </c>
      <c r="AQ2451" s="56">
        <v>64146</v>
      </c>
      <c r="AR2451" s="56">
        <v>0</v>
      </c>
      <c r="AS2451" s="56" t="s">
        <v>346</v>
      </c>
      <c r="BB2451" s="56" t="s">
        <v>339</v>
      </c>
      <c r="BC2451" s="56" t="s">
        <v>263</v>
      </c>
      <c r="BD2451" s="56" t="s">
        <v>349</v>
      </c>
      <c r="BE2451" s="56" t="s">
        <v>347</v>
      </c>
      <c r="BF2451" s="56" t="s">
        <v>334</v>
      </c>
      <c r="BG2451" s="56" t="s">
        <v>726</v>
      </c>
      <c r="BH2451" s="56">
        <v>0</v>
      </c>
      <c r="BI2451" s="56">
        <v>0</v>
      </c>
      <c r="BJ2451" s="56">
        <v>0</v>
      </c>
    </row>
    <row r="2452" spans="1:62" hidden="1" x14ac:dyDescent="0.3">
      <c r="A2452" s="56">
        <v>49229925</v>
      </c>
      <c r="B2452" s="86">
        <v>599848</v>
      </c>
      <c r="C2452" s="1">
        <v>42893</v>
      </c>
      <c r="D2452" s="56" t="s">
        <v>722</v>
      </c>
      <c r="E2452" s="56" t="s">
        <v>723</v>
      </c>
      <c r="F2452" s="56" t="s">
        <v>334</v>
      </c>
      <c r="G2452" s="56" t="s">
        <v>335</v>
      </c>
      <c r="H2452" s="56" t="s">
        <v>336</v>
      </c>
      <c r="I2452" s="56" t="s">
        <v>724</v>
      </c>
      <c r="K2452" s="56" t="s">
        <v>337</v>
      </c>
      <c r="L2452" s="56" t="s">
        <v>545</v>
      </c>
      <c r="M2452" s="56" t="s">
        <v>988</v>
      </c>
      <c r="N2452" s="56" t="s">
        <v>1043</v>
      </c>
      <c r="O2452" s="56" t="s">
        <v>943</v>
      </c>
      <c r="P2452" s="1" t="s">
        <v>110</v>
      </c>
      <c r="Q2452" s="56" t="s">
        <v>241</v>
      </c>
      <c r="R2452" s="56" t="s">
        <v>339</v>
      </c>
      <c r="S2452" s="56">
        <v>170650</v>
      </c>
      <c r="T2452" s="1" t="s">
        <v>255</v>
      </c>
      <c r="U2452" s="56">
        <v>41650</v>
      </c>
      <c r="V2452" s="56">
        <v>42916</v>
      </c>
      <c r="W2452" s="56">
        <v>41609</v>
      </c>
      <c r="X2452" s="56">
        <v>42916</v>
      </c>
      <c r="Y2452" s="56" t="s">
        <v>340</v>
      </c>
      <c r="Z2452" s="56" t="s">
        <v>367</v>
      </c>
      <c r="AA2452" s="56" t="s">
        <v>342</v>
      </c>
      <c r="AB2452" s="56" t="s">
        <v>343</v>
      </c>
      <c r="AC2452" s="56" t="s">
        <v>342</v>
      </c>
      <c r="AD2452" s="56" t="s">
        <v>342</v>
      </c>
      <c r="AE2452" s="56" t="s">
        <v>334</v>
      </c>
      <c r="AF2452" s="56" t="s">
        <v>291</v>
      </c>
      <c r="AG2452" s="56">
        <v>2014</v>
      </c>
      <c r="AH2452" s="56" t="s">
        <v>80</v>
      </c>
      <c r="AI2452" s="56" t="s">
        <v>344</v>
      </c>
      <c r="AJ2452" s="56">
        <v>2214853</v>
      </c>
      <c r="AK2452" s="1">
        <v>41820</v>
      </c>
      <c r="AL2452" s="56" t="s">
        <v>738</v>
      </c>
      <c r="AM2452" s="56">
        <v>42858</v>
      </c>
      <c r="AN2452" s="56" t="s">
        <v>1047</v>
      </c>
      <c r="AO2452" s="1">
        <v>41856</v>
      </c>
      <c r="AP2452" s="56" t="s">
        <v>548</v>
      </c>
      <c r="AQ2452" s="56">
        <v>269</v>
      </c>
      <c r="AR2452" s="56">
        <v>0</v>
      </c>
      <c r="AS2452" s="56" t="s">
        <v>346</v>
      </c>
      <c r="BB2452" s="56" t="s">
        <v>339</v>
      </c>
      <c r="BC2452" s="56" t="s">
        <v>263</v>
      </c>
      <c r="BD2452" s="56" t="s">
        <v>349</v>
      </c>
      <c r="BE2452" s="56" t="s">
        <v>347</v>
      </c>
      <c r="BF2452" s="56" t="s">
        <v>334</v>
      </c>
      <c r="BG2452" s="56" t="s">
        <v>726</v>
      </c>
      <c r="BH2452" s="56">
        <v>0</v>
      </c>
      <c r="BI2452" s="56">
        <v>0</v>
      </c>
      <c r="BJ2452" s="56">
        <v>1</v>
      </c>
    </row>
    <row r="2453" spans="1:62" hidden="1" x14ac:dyDescent="0.3">
      <c r="A2453" s="56">
        <v>49230004</v>
      </c>
      <c r="B2453" s="86">
        <v>599848</v>
      </c>
      <c r="C2453" s="1">
        <v>42893</v>
      </c>
      <c r="D2453" s="56" t="s">
        <v>722</v>
      </c>
      <c r="E2453" s="56" t="s">
        <v>723</v>
      </c>
      <c r="F2453" s="56" t="s">
        <v>334</v>
      </c>
      <c r="G2453" s="56" t="s">
        <v>335</v>
      </c>
      <c r="H2453" s="56" t="s">
        <v>336</v>
      </c>
      <c r="I2453" s="56" t="s">
        <v>724</v>
      </c>
      <c r="K2453" s="56" t="s">
        <v>337</v>
      </c>
      <c r="L2453" s="56" t="s">
        <v>545</v>
      </c>
      <c r="M2453" s="56" t="s">
        <v>988</v>
      </c>
      <c r="N2453" s="56" t="s">
        <v>1043</v>
      </c>
      <c r="O2453" s="56" t="s">
        <v>943</v>
      </c>
      <c r="P2453" s="1" t="s">
        <v>188</v>
      </c>
      <c r="Q2453" s="56" t="s">
        <v>241</v>
      </c>
      <c r="R2453" s="56" t="s">
        <v>339</v>
      </c>
      <c r="S2453" s="56">
        <v>179125</v>
      </c>
      <c r="T2453" s="1" t="s">
        <v>189</v>
      </c>
      <c r="U2453" s="56">
        <v>41650</v>
      </c>
      <c r="V2453" s="56">
        <v>42916</v>
      </c>
      <c r="W2453" s="56">
        <v>41609</v>
      </c>
      <c r="X2453" s="56">
        <v>42916</v>
      </c>
      <c r="Y2453" s="56" t="s">
        <v>340</v>
      </c>
      <c r="Z2453" s="56" t="s">
        <v>341</v>
      </c>
      <c r="AA2453" s="56" t="s">
        <v>342</v>
      </c>
      <c r="AB2453" s="56" t="s">
        <v>343</v>
      </c>
      <c r="AC2453" s="56" t="s">
        <v>342</v>
      </c>
      <c r="AD2453" s="56" t="s">
        <v>342</v>
      </c>
      <c r="AE2453" s="56" t="s">
        <v>334</v>
      </c>
      <c r="AF2453" s="56" t="s">
        <v>292</v>
      </c>
      <c r="AG2453" s="56">
        <v>2014</v>
      </c>
      <c r="AH2453" s="56" t="s">
        <v>80</v>
      </c>
      <c r="AI2453" s="56" t="s">
        <v>344</v>
      </c>
      <c r="AJ2453" s="56">
        <v>0</v>
      </c>
      <c r="AM2453" s="56">
        <v>42849</v>
      </c>
      <c r="AN2453" s="56" t="s">
        <v>1047</v>
      </c>
      <c r="AO2453" s="1">
        <v>41592</v>
      </c>
      <c r="AP2453" s="56" t="s">
        <v>548</v>
      </c>
      <c r="AQ2453" s="56">
        <v>247</v>
      </c>
      <c r="AR2453" s="56">
        <v>0</v>
      </c>
      <c r="AS2453" s="56" t="s">
        <v>346</v>
      </c>
      <c r="BB2453" s="56" t="s">
        <v>339</v>
      </c>
      <c r="BC2453" s="56" t="s">
        <v>263</v>
      </c>
      <c r="BD2453" s="56" t="s">
        <v>349</v>
      </c>
      <c r="BE2453" s="56" t="s">
        <v>347</v>
      </c>
      <c r="BF2453" s="56" t="s">
        <v>334</v>
      </c>
      <c r="BG2453" s="56" t="s">
        <v>726</v>
      </c>
      <c r="BH2453" s="56">
        <v>0</v>
      </c>
      <c r="BI2453" s="56">
        <v>0</v>
      </c>
      <c r="BJ2453" s="56">
        <v>1</v>
      </c>
    </row>
    <row r="2454" spans="1:62" hidden="1" x14ac:dyDescent="0.3">
      <c r="A2454" s="56">
        <v>49229937</v>
      </c>
      <c r="B2454" s="86">
        <v>599848</v>
      </c>
      <c r="C2454" s="1">
        <v>42893</v>
      </c>
      <c r="D2454" s="56" t="s">
        <v>722</v>
      </c>
      <c r="E2454" s="56" t="s">
        <v>723</v>
      </c>
      <c r="F2454" s="56" t="s">
        <v>334</v>
      </c>
      <c r="G2454" s="56" t="s">
        <v>335</v>
      </c>
      <c r="H2454" s="56" t="s">
        <v>336</v>
      </c>
      <c r="I2454" s="56" t="s">
        <v>724</v>
      </c>
      <c r="K2454" s="56" t="s">
        <v>337</v>
      </c>
      <c r="L2454" s="56" t="s">
        <v>545</v>
      </c>
      <c r="M2454" s="56" t="s">
        <v>988</v>
      </c>
      <c r="N2454" s="56" t="s">
        <v>1043</v>
      </c>
      <c r="O2454" s="56" t="s">
        <v>943</v>
      </c>
      <c r="P2454" s="1" t="s">
        <v>110</v>
      </c>
      <c r="Q2454" s="56" t="s">
        <v>241</v>
      </c>
      <c r="R2454" s="56" t="s">
        <v>339</v>
      </c>
      <c r="S2454" s="56">
        <v>170650</v>
      </c>
      <c r="T2454" s="1" t="s">
        <v>255</v>
      </c>
      <c r="U2454" s="56">
        <v>41650</v>
      </c>
      <c r="V2454" s="56">
        <v>42916</v>
      </c>
      <c r="W2454" s="56">
        <v>41609</v>
      </c>
      <c r="X2454" s="56">
        <v>42916</v>
      </c>
      <c r="Y2454" s="56" t="s">
        <v>340</v>
      </c>
      <c r="Z2454" s="56" t="s">
        <v>367</v>
      </c>
      <c r="AA2454" s="56" t="s">
        <v>342</v>
      </c>
      <c r="AB2454" s="56" t="s">
        <v>343</v>
      </c>
      <c r="AC2454" s="56" t="s">
        <v>342</v>
      </c>
      <c r="AD2454" s="56" t="s">
        <v>342</v>
      </c>
      <c r="AE2454" s="56" t="s">
        <v>334</v>
      </c>
      <c r="AF2454" s="56" t="s">
        <v>292</v>
      </c>
      <c r="AG2454" s="56">
        <v>2017</v>
      </c>
      <c r="AH2454" s="56" t="s">
        <v>80</v>
      </c>
      <c r="AI2454" s="56" t="s">
        <v>348</v>
      </c>
      <c r="AJ2454" s="56">
        <v>5026199</v>
      </c>
      <c r="AM2454" s="56">
        <v>42858</v>
      </c>
      <c r="AN2454" s="56" t="s">
        <v>1047</v>
      </c>
      <c r="AO2454" s="1">
        <v>41592</v>
      </c>
      <c r="AP2454" s="56" t="s">
        <v>548</v>
      </c>
      <c r="AQ2454" s="56">
        <v>269</v>
      </c>
      <c r="AR2454" s="56">
        <v>0</v>
      </c>
      <c r="AS2454" s="56" t="s">
        <v>346</v>
      </c>
      <c r="BB2454" s="56" t="s">
        <v>339</v>
      </c>
      <c r="BC2454" s="56" t="s">
        <v>263</v>
      </c>
      <c r="BD2454" s="56" t="s">
        <v>349</v>
      </c>
      <c r="BE2454" s="56" t="s">
        <v>347</v>
      </c>
      <c r="BF2454" s="56" t="s">
        <v>334</v>
      </c>
      <c r="BG2454" s="56" t="s">
        <v>726</v>
      </c>
      <c r="BH2454" s="56">
        <v>0</v>
      </c>
      <c r="BI2454" s="56">
        <v>0</v>
      </c>
      <c r="BJ2454" s="56">
        <v>1</v>
      </c>
    </row>
    <row r="2455" spans="1:62" hidden="1" x14ac:dyDescent="0.3">
      <c r="A2455" s="56">
        <v>49229947</v>
      </c>
      <c r="B2455" s="86">
        <v>599848</v>
      </c>
      <c r="C2455" s="1">
        <v>42893</v>
      </c>
      <c r="D2455" s="56" t="s">
        <v>722</v>
      </c>
      <c r="E2455" s="56" t="s">
        <v>723</v>
      </c>
      <c r="F2455" s="56" t="s">
        <v>334</v>
      </c>
      <c r="G2455" s="56" t="s">
        <v>335</v>
      </c>
      <c r="H2455" s="56" t="s">
        <v>336</v>
      </c>
      <c r="I2455" s="56" t="s">
        <v>724</v>
      </c>
      <c r="K2455" s="56" t="s">
        <v>337</v>
      </c>
      <c r="L2455" s="56" t="s">
        <v>545</v>
      </c>
      <c r="M2455" s="56" t="s">
        <v>988</v>
      </c>
      <c r="N2455" s="56" t="s">
        <v>1043</v>
      </c>
      <c r="O2455" s="56" t="s">
        <v>943</v>
      </c>
      <c r="P2455" s="1" t="s">
        <v>110</v>
      </c>
      <c r="Q2455" s="56" t="s">
        <v>241</v>
      </c>
      <c r="R2455" s="56" t="s">
        <v>339</v>
      </c>
      <c r="S2455" s="56">
        <v>170648</v>
      </c>
      <c r="T2455" s="1" t="s">
        <v>374</v>
      </c>
      <c r="U2455" s="56">
        <v>41650</v>
      </c>
      <c r="V2455" s="56">
        <v>42916</v>
      </c>
      <c r="W2455" s="56">
        <v>41609</v>
      </c>
      <c r="X2455" s="56">
        <v>42916</v>
      </c>
      <c r="Y2455" s="56" t="s">
        <v>340</v>
      </c>
      <c r="Z2455" s="56" t="s">
        <v>367</v>
      </c>
      <c r="AA2455" s="56" t="s">
        <v>342</v>
      </c>
      <c r="AB2455" s="56" t="s">
        <v>343</v>
      </c>
      <c r="AC2455" s="56" t="s">
        <v>342</v>
      </c>
      <c r="AD2455" s="56" t="s">
        <v>347</v>
      </c>
      <c r="AE2455" s="56" t="s">
        <v>334</v>
      </c>
      <c r="AF2455" s="56" t="s">
        <v>292</v>
      </c>
      <c r="AG2455" s="56">
        <v>2014</v>
      </c>
      <c r="AH2455" s="56" t="s">
        <v>80</v>
      </c>
      <c r="AI2455" s="56" t="s">
        <v>344</v>
      </c>
      <c r="AJ2455" s="56">
        <v>2395148</v>
      </c>
      <c r="AM2455" s="56">
        <v>42858</v>
      </c>
      <c r="AN2455" s="56" t="s">
        <v>1047</v>
      </c>
      <c r="AO2455" s="1">
        <v>41592</v>
      </c>
      <c r="AP2455" s="56" t="s">
        <v>548</v>
      </c>
      <c r="AQ2455" s="56">
        <v>266</v>
      </c>
      <c r="AR2455" s="56">
        <v>0</v>
      </c>
      <c r="AS2455" s="56" t="s">
        <v>346</v>
      </c>
      <c r="BB2455" s="56" t="s">
        <v>339</v>
      </c>
      <c r="BC2455" s="56" t="s">
        <v>263</v>
      </c>
      <c r="BD2455" s="56" t="s">
        <v>349</v>
      </c>
      <c r="BE2455" s="56" t="s">
        <v>347</v>
      </c>
      <c r="BF2455" s="56" t="s">
        <v>334</v>
      </c>
      <c r="BG2455" s="56" t="s">
        <v>726</v>
      </c>
      <c r="BH2455" s="56">
        <v>0</v>
      </c>
      <c r="BI2455" s="56">
        <v>0</v>
      </c>
      <c r="BJ2455" s="56">
        <v>1</v>
      </c>
    </row>
    <row r="2456" spans="1:62" hidden="1" x14ac:dyDescent="0.3">
      <c r="A2456" s="56">
        <v>49229945</v>
      </c>
      <c r="B2456" s="86">
        <v>599848</v>
      </c>
      <c r="C2456" s="1">
        <v>42893</v>
      </c>
      <c r="D2456" s="56" t="s">
        <v>722</v>
      </c>
      <c r="E2456" s="56" t="s">
        <v>723</v>
      </c>
      <c r="F2456" s="56" t="s">
        <v>334</v>
      </c>
      <c r="G2456" s="56" t="s">
        <v>335</v>
      </c>
      <c r="H2456" s="56" t="s">
        <v>336</v>
      </c>
      <c r="I2456" s="56" t="s">
        <v>724</v>
      </c>
      <c r="K2456" s="56" t="s">
        <v>337</v>
      </c>
      <c r="L2456" s="56" t="s">
        <v>545</v>
      </c>
      <c r="M2456" s="56" t="s">
        <v>988</v>
      </c>
      <c r="N2456" s="56" t="s">
        <v>1043</v>
      </c>
      <c r="O2456" s="56" t="s">
        <v>943</v>
      </c>
      <c r="P2456" s="1" t="s">
        <v>110</v>
      </c>
      <c r="Q2456" s="56" t="s">
        <v>241</v>
      </c>
      <c r="R2456" s="56" t="s">
        <v>339</v>
      </c>
      <c r="S2456" s="56">
        <v>170648</v>
      </c>
      <c r="T2456" s="1" t="s">
        <v>374</v>
      </c>
      <c r="U2456" s="56">
        <v>41650</v>
      </c>
      <c r="V2456" s="56">
        <v>42916</v>
      </c>
      <c r="W2456" s="56">
        <v>41609</v>
      </c>
      <c r="X2456" s="56">
        <v>42916</v>
      </c>
      <c r="Y2456" s="56" t="s">
        <v>340</v>
      </c>
      <c r="Z2456" s="56" t="s">
        <v>367</v>
      </c>
      <c r="AA2456" s="56" t="s">
        <v>342</v>
      </c>
      <c r="AB2456" s="56" t="s">
        <v>343</v>
      </c>
      <c r="AC2456" s="56" t="s">
        <v>342</v>
      </c>
      <c r="AD2456" s="56" t="s">
        <v>347</v>
      </c>
      <c r="AE2456" s="56" t="s">
        <v>334</v>
      </c>
      <c r="AF2456" s="56" t="s">
        <v>291</v>
      </c>
      <c r="AG2456" s="56">
        <v>2017</v>
      </c>
      <c r="AH2456" s="56" t="s">
        <v>80</v>
      </c>
      <c r="AI2456" s="56" t="s">
        <v>348</v>
      </c>
      <c r="AJ2456" s="56">
        <v>26134307</v>
      </c>
      <c r="AK2456" s="1">
        <v>42734</v>
      </c>
      <c r="AL2456" s="56" t="s">
        <v>914</v>
      </c>
      <c r="AM2456" s="56">
        <v>42858</v>
      </c>
      <c r="AN2456" s="56" t="s">
        <v>1047</v>
      </c>
      <c r="AO2456" s="1">
        <v>42748</v>
      </c>
      <c r="AP2456" s="56" t="s">
        <v>638</v>
      </c>
      <c r="AQ2456" s="56">
        <v>266</v>
      </c>
      <c r="AR2456" s="56">
        <v>0</v>
      </c>
      <c r="AS2456" s="56" t="s">
        <v>346</v>
      </c>
      <c r="BB2456" s="56" t="s">
        <v>339</v>
      </c>
      <c r="BC2456" s="56" t="s">
        <v>263</v>
      </c>
      <c r="BD2456" s="56" t="s">
        <v>349</v>
      </c>
      <c r="BE2456" s="56" t="s">
        <v>347</v>
      </c>
      <c r="BF2456" s="56" t="s">
        <v>334</v>
      </c>
      <c r="BG2456" s="56" t="s">
        <v>726</v>
      </c>
      <c r="BH2456" s="56">
        <v>0</v>
      </c>
      <c r="BI2456" s="56">
        <v>0</v>
      </c>
      <c r="BJ2456" s="56">
        <v>1</v>
      </c>
    </row>
    <row r="2457" spans="1:62" hidden="1" x14ac:dyDescent="0.3">
      <c r="A2457" s="56">
        <v>49229941</v>
      </c>
      <c r="B2457" s="86">
        <v>599848</v>
      </c>
      <c r="C2457" s="1">
        <v>42893</v>
      </c>
      <c r="D2457" s="56" t="s">
        <v>722</v>
      </c>
      <c r="E2457" s="56" t="s">
        <v>723</v>
      </c>
      <c r="F2457" s="56" t="s">
        <v>334</v>
      </c>
      <c r="G2457" s="56" t="s">
        <v>335</v>
      </c>
      <c r="H2457" s="56" t="s">
        <v>336</v>
      </c>
      <c r="I2457" s="56" t="s">
        <v>724</v>
      </c>
      <c r="K2457" s="56" t="s">
        <v>337</v>
      </c>
      <c r="L2457" s="56" t="s">
        <v>545</v>
      </c>
      <c r="M2457" s="56" t="s">
        <v>988</v>
      </c>
      <c r="N2457" s="56" t="s">
        <v>1043</v>
      </c>
      <c r="O2457" s="56" t="s">
        <v>943</v>
      </c>
      <c r="P2457" s="1" t="s">
        <v>110</v>
      </c>
      <c r="Q2457" s="56" t="s">
        <v>241</v>
      </c>
      <c r="R2457" s="56" t="s">
        <v>339</v>
      </c>
      <c r="S2457" s="56">
        <v>170648</v>
      </c>
      <c r="T2457" s="1" t="s">
        <v>374</v>
      </c>
      <c r="U2457" s="56">
        <v>41650</v>
      </c>
      <c r="V2457" s="56">
        <v>42916</v>
      </c>
      <c r="W2457" s="56">
        <v>41609</v>
      </c>
      <c r="X2457" s="56">
        <v>42916</v>
      </c>
      <c r="Y2457" s="56" t="s">
        <v>340</v>
      </c>
      <c r="Z2457" s="56" t="s">
        <v>367</v>
      </c>
      <c r="AA2457" s="56" t="s">
        <v>342</v>
      </c>
      <c r="AB2457" s="56" t="s">
        <v>343</v>
      </c>
      <c r="AC2457" s="56" t="s">
        <v>342</v>
      </c>
      <c r="AD2457" s="56" t="s">
        <v>347</v>
      </c>
      <c r="AE2457" s="56" t="s">
        <v>334</v>
      </c>
      <c r="AF2457" s="56" t="s">
        <v>291</v>
      </c>
      <c r="AG2457" s="56">
        <v>2015</v>
      </c>
      <c r="AH2457" s="56" t="s">
        <v>80</v>
      </c>
      <c r="AI2457" s="56" t="s">
        <v>348</v>
      </c>
      <c r="AJ2457" s="56">
        <v>5616450</v>
      </c>
      <c r="AK2457" s="1">
        <v>42004</v>
      </c>
      <c r="AL2457" s="56" t="s">
        <v>743</v>
      </c>
      <c r="AM2457" s="56">
        <v>42858</v>
      </c>
      <c r="AN2457" s="56" t="s">
        <v>1047</v>
      </c>
      <c r="AO2457" s="1">
        <v>42044</v>
      </c>
      <c r="AP2457" s="56" t="s">
        <v>548</v>
      </c>
      <c r="AQ2457" s="56">
        <v>266</v>
      </c>
      <c r="AR2457" s="56">
        <v>0</v>
      </c>
      <c r="AS2457" s="56" t="s">
        <v>346</v>
      </c>
      <c r="BB2457" s="56" t="s">
        <v>339</v>
      </c>
      <c r="BC2457" s="56" t="s">
        <v>263</v>
      </c>
      <c r="BD2457" s="56" t="s">
        <v>349</v>
      </c>
      <c r="BE2457" s="56" t="s">
        <v>347</v>
      </c>
      <c r="BF2457" s="56" t="s">
        <v>334</v>
      </c>
      <c r="BG2457" s="56" t="s">
        <v>726</v>
      </c>
      <c r="BH2457" s="56">
        <v>0</v>
      </c>
      <c r="BI2457" s="56">
        <v>0</v>
      </c>
      <c r="BJ2457" s="56">
        <v>1</v>
      </c>
    </row>
    <row r="2458" spans="1:62" hidden="1" x14ac:dyDescent="0.3">
      <c r="A2458" s="56">
        <v>49229939</v>
      </c>
      <c r="B2458" s="86">
        <v>599848</v>
      </c>
      <c r="C2458" s="1">
        <v>42893</v>
      </c>
      <c r="D2458" s="56" t="s">
        <v>722</v>
      </c>
      <c r="E2458" s="56" t="s">
        <v>723</v>
      </c>
      <c r="F2458" s="56" t="s">
        <v>334</v>
      </c>
      <c r="G2458" s="56" t="s">
        <v>335</v>
      </c>
      <c r="H2458" s="56" t="s">
        <v>336</v>
      </c>
      <c r="I2458" s="56" t="s">
        <v>724</v>
      </c>
      <c r="K2458" s="56" t="s">
        <v>337</v>
      </c>
      <c r="L2458" s="56" t="s">
        <v>545</v>
      </c>
      <c r="M2458" s="56" t="s">
        <v>988</v>
      </c>
      <c r="N2458" s="56" t="s">
        <v>1043</v>
      </c>
      <c r="O2458" s="56" t="s">
        <v>943</v>
      </c>
      <c r="P2458" s="1" t="s">
        <v>110</v>
      </c>
      <c r="Q2458" s="56" t="s">
        <v>241</v>
      </c>
      <c r="R2458" s="56" t="s">
        <v>339</v>
      </c>
      <c r="S2458" s="56">
        <v>170648</v>
      </c>
      <c r="T2458" s="1" t="s">
        <v>374</v>
      </c>
      <c r="U2458" s="56">
        <v>41650</v>
      </c>
      <c r="V2458" s="56">
        <v>42916</v>
      </c>
      <c r="W2458" s="56">
        <v>41609</v>
      </c>
      <c r="X2458" s="56">
        <v>42916</v>
      </c>
      <c r="Y2458" s="56" t="s">
        <v>340</v>
      </c>
      <c r="Z2458" s="56" t="s">
        <v>367</v>
      </c>
      <c r="AA2458" s="56" t="s">
        <v>342</v>
      </c>
      <c r="AB2458" s="56" t="s">
        <v>343</v>
      </c>
      <c r="AC2458" s="56" t="s">
        <v>342</v>
      </c>
      <c r="AD2458" s="56" t="s">
        <v>347</v>
      </c>
      <c r="AE2458" s="56" t="s">
        <v>334</v>
      </c>
      <c r="AF2458" s="56" t="s">
        <v>224</v>
      </c>
      <c r="AG2458" s="56">
        <v>2014</v>
      </c>
      <c r="AH2458" s="56" t="s">
        <v>80</v>
      </c>
      <c r="AI2458" s="56" t="s">
        <v>339</v>
      </c>
      <c r="AJ2458" s="56">
        <v>32494700</v>
      </c>
      <c r="AM2458" s="56">
        <v>42858</v>
      </c>
      <c r="AN2458" s="56" t="s">
        <v>1047</v>
      </c>
      <c r="AO2458" s="1">
        <v>41858</v>
      </c>
      <c r="AP2458" s="56" t="s">
        <v>548</v>
      </c>
      <c r="AQ2458" s="56">
        <v>266</v>
      </c>
      <c r="AR2458" s="56">
        <v>0</v>
      </c>
      <c r="AS2458" s="56" t="s">
        <v>346</v>
      </c>
      <c r="BB2458" s="56" t="s">
        <v>339</v>
      </c>
      <c r="BC2458" s="56" t="s">
        <v>263</v>
      </c>
      <c r="BD2458" s="56" t="s">
        <v>349</v>
      </c>
      <c r="BE2458" s="56" t="s">
        <v>347</v>
      </c>
      <c r="BF2458" s="56" t="s">
        <v>334</v>
      </c>
      <c r="BG2458" s="56" t="s">
        <v>726</v>
      </c>
      <c r="BH2458" s="56">
        <v>0</v>
      </c>
      <c r="BI2458" s="56">
        <v>0</v>
      </c>
      <c r="BJ2458" s="56">
        <v>1</v>
      </c>
    </row>
    <row r="2459" spans="1:62" hidden="1" x14ac:dyDescent="0.3">
      <c r="A2459" s="56">
        <v>49229943</v>
      </c>
      <c r="B2459" s="86">
        <v>599848</v>
      </c>
      <c r="C2459" s="1">
        <v>42893</v>
      </c>
      <c r="D2459" s="56" t="s">
        <v>722</v>
      </c>
      <c r="E2459" s="56" t="s">
        <v>723</v>
      </c>
      <c r="F2459" s="56" t="s">
        <v>334</v>
      </c>
      <c r="G2459" s="56" t="s">
        <v>335</v>
      </c>
      <c r="H2459" s="56" t="s">
        <v>336</v>
      </c>
      <c r="I2459" s="56" t="s">
        <v>724</v>
      </c>
      <c r="K2459" s="56" t="s">
        <v>337</v>
      </c>
      <c r="L2459" s="56" t="s">
        <v>545</v>
      </c>
      <c r="M2459" s="56" t="s">
        <v>988</v>
      </c>
      <c r="N2459" s="56" t="s">
        <v>1043</v>
      </c>
      <c r="O2459" s="56" t="s">
        <v>943</v>
      </c>
      <c r="P2459" s="1" t="s">
        <v>110</v>
      </c>
      <c r="Q2459" s="56" t="s">
        <v>241</v>
      </c>
      <c r="R2459" s="56" t="s">
        <v>339</v>
      </c>
      <c r="S2459" s="56">
        <v>170648</v>
      </c>
      <c r="T2459" s="1" t="s">
        <v>374</v>
      </c>
      <c r="U2459" s="56">
        <v>41650</v>
      </c>
      <c r="V2459" s="56">
        <v>42916</v>
      </c>
      <c r="W2459" s="56">
        <v>41609</v>
      </c>
      <c r="X2459" s="56">
        <v>42916</v>
      </c>
      <c r="Y2459" s="56" t="s">
        <v>340</v>
      </c>
      <c r="Z2459" s="56" t="s">
        <v>367</v>
      </c>
      <c r="AA2459" s="56" t="s">
        <v>342</v>
      </c>
      <c r="AB2459" s="56" t="s">
        <v>343</v>
      </c>
      <c r="AC2459" s="56" t="s">
        <v>342</v>
      </c>
      <c r="AD2459" s="56" t="s">
        <v>347</v>
      </c>
      <c r="AE2459" s="56" t="s">
        <v>334</v>
      </c>
      <c r="AF2459" s="56" t="s">
        <v>291</v>
      </c>
      <c r="AG2459" s="56">
        <v>2016</v>
      </c>
      <c r="AH2459" s="56" t="s">
        <v>80</v>
      </c>
      <c r="AI2459" s="56" t="s">
        <v>348</v>
      </c>
      <c r="AJ2459" s="56">
        <v>11405027</v>
      </c>
      <c r="AK2459" s="1">
        <v>42369</v>
      </c>
      <c r="AL2459" s="56" t="s">
        <v>751</v>
      </c>
      <c r="AM2459" s="56">
        <v>42858</v>
      </c>
      <c r="AN2459" s="56" t="s">
        <v>1047</v>
      </c>
      <c r="AO2459" s="1">
        <v>42416</v>
      </c>
      <c r="AP2459" s="56" t="s">
        <v>548</v>
      </c>
      <c r="AQ2459" s="56">
        <v>266</v>
      </c>
      <c r="AR2459" s="56">
        <v>0</v>
      </c>
      <c r="AS2459" s="56" t="s">
        <v>346</v>
      </c>
      <c r="BB2459" s="56" t="s">
        <v>339</v>
      </c>
      <c r="BC2459" s="56" t="s">
        <v>263</v>
      </c>
      <c r="BD2459" s="56" t="s">
        <v>349</v>
      </c>
      <c r="BE2459" s="56" t="s">
        <v>347</v>
      </c>
      <c r="BF2459" s="56" t="s">
        <v>334</v>
      </c>
      <c r="BG2459" s="56" t="s">
        <v>726</v>
      </c>
      <c r="BH2459" s="56">
        <v>0</v>
      </c>
      <c r="BI2459" s="56">
        <v>0</v>
      </c>
      <c r="BJ2459" s="56">
        <v>1</v>
      </c>
    </row>
    <row r="2460" spans="1:62" hidden="1" x14ac:dyDescent="0.3">
      <c r="A2460" s="56">
        <v>49229969</v>
      </c>
      <c r="B2460" s="86">
        <v>599848</v>
      </c>
      <c r="C2460" s="1">
        <v>42893</v>
      </c>
      <c r="D2460" s="56" t="s">
        <v>722</v>
      </c>
      <c r="E2460" s="56" t="s">
        <v>723</v>
      </c>
      <c r="F2460" s="56" t="s">
        <v>334</v>
      </c>
      <c r="G2460" s="56" t="s">
        <v>335</v>
      </c>
      <c r="H2460" s="56" t="s">
        <v>336</v>
      </c>
      <c r="I2460" s="56" t="s">
        <v>724</v>
      </c>
      <c r="K2460" s="56" t="s">
        <v>337</v>
      </c>
      <c r="L2460" s="56" t="s">
        <v>545</v>
      </c>
      <c r="M2460" s="56" t="s">
        <v>988</v>
      </c>
      <c r="N2460" s="56" t="s">
        <v>1043</v>
      </c>
      <c r="O2460" s="56" t="s">
        <v>943</v>
      </c>
      <c r="P2460" s="1" t="s">
        <v>188</v>
      </c>
      <c r="Q2460" s="56" t="s">
        <v>241</v>
      </c>
      <c r="R2460" s="56" t="s">
        <v>339</v>
      </c>
      <c r="S2460" s="56">
        <v>179129</v>
      </c>
      <c r="T2460" s="1" t="s">
        <v>653</v>
      </c>
      <c r="U2460" s="56">
        <v>41650</v>
      </c>
      <c r="V2460" s="56">
        <v>42916</v>
      </c>
      <c r="W2460" s="56">
        <v>41609</v>
      </c>
      <c r="X2460" s="56">
        <v>42734</v>
      </c>
      <c r="Y2460" s="56" t="s">
        <v>340</v>
      </c>
      <c r="Z2460" s="56" t="s">
        <v>341</v>
      </c>
      <c r="AA2460" s="56" t="s">
        <v>347</v>
      </c>
      <c r="AB2460" s="56" t="s">
        <v>343</v>
      </c>
      <c r="AC2460" s="56" t="s">
        <v>342</v>
      </c>
      <c r="AD2460" s="56" t="s">
        <v>347</v>
      </c>
      <c r="AE2460" s="56" t="s">
        <v>354</v>
      </c>
      <c r="AF2460" s="56" t="s">
        <v>292</v>
      </c>
      <c r="AG2460" s="56">
        <v>2016</v>
      </c>
      <c r="AH2460" s="56" t="s">
        <v>80</v>
      </c>
      <c r="AI2460" s="56" t="s">
        <v>344</v>
      </c>
      <c r="AJ2460" s="56">
        <v>2</v>
      </c>
      <c r="AM2460" s="56">
        <v>41871</v>
      </c>
      <c r="AN2460" s="56" t="s">
        <v>548</v>
      </c>
      <c r="AO2460" s="1">
        <v>42629</v>
      </c>
      <c r="AP2460" s="56" t="s">
        <v>548</v>
      </c>
      <c r="AQ2460" s="56">
        <v>71483</v>
      </c>
      <c r="AR2460" s="56">
        <v>0</v>
      </c>
      <c r="AS2460" s="56" t="s">
        <v>346</v>
      </c>
      <c r="BB2460" s="56" t="s">
        <v>339</v>
      </c>
      <c r="BC2460" s="56" t="s">
        <v>263</v>
      </c>
      <c r="BD2460" s="56" t="s">
        <v>349</v>
      </c>
      <c r="BE2460" s="56" t="s">
        <v>347</v>
      </c>
      <c r="BF2460" s="56" t="s">
        <v>334</v>
      </c>
      <c r="BG2460" s="56" t="s">
        <v>726</v>
      </c>
      <c r="BH2460" s="56">
        <v>0</v>
      </c>
      <c r="BI2460" s="56">
        <v>0</v>
      </c>
      <c r="BJ2460" s="56">
        <v>0</v>
      </c>
    </row>
    <row r="2461" spans="1:62" hidden="1" x14ac:dyDescent="0.3">
      <c r="A2461" s="56">
        <v>49229959</v>
      </c>
      <c r="B2461" s="86">
        <v>599848</v>
      </c>
      <c r="C2461" s="1">
        <v>42893</v>
      </c>
      <c r="D2461" s="56" t="s">
        <v>722</v>
      </c>
      <c r="E2461" s="56" t="s">
        <v>723</v>
      </c>
      <c r="F2461" s="56" t="s">
        <v>334</v>
      </c>
      <c r="G2461" s="56" t="s">
        <v>335</v>
      </c>
      <c r="H2461" s="56" t="s">
        <v>336</v>
      </c>
      <c r="I2461" s="56" t="s">
        <v>724</v>
      </c>
      <c r="K2461" s="56" t="s">
        <v>337</v>
      </c>
      <c r="L2461" s="56" t="s">
        <v>545</v>
      </c>
      <c r="M2461" s="56" t="s">
        <v>988</v>
      </c>
      <c r="N2461" s="56" t="s">
        <v>1043</v>
      </c>
      <c r="O2461" s="56" t="s">
        <v>943</v>
      </c>
      <c r="P2461" s="1" t="s">
        <v>110</v>
      </c>
      <c r="Q2461" s="56" t="s">
        <v>241</v>
      </c>
      <c r="R2461" s="56" t="s">
        <v>339</v>
      </c>
      <c r="S2461" s="56">
        <v>170644</v>
      </c>
      <c r="T2461" s="1" t="s">
        <v>261</v>
      </c>
      <c r="U2461" s="56">
        <v>41650</v>
      </c>
      <c r="V2461" s="56">
        <v>42916</v>
      </c>
      <c r="W2461" s="56">
        <v>41609</v>
      </c>
      <c r="X2461" s="56">
        <v>42916</v>
      </c>
      <c r="Y2461" s="56" t="s">
        <v>356</v>
      </c>
      <c r="Z2461" s="56" t="s">
        <v>367</v>
      </c>
      <c r="AA2461" s="56" t="s">
        <v>347</v>
      </c>
      <c r="AB2461" s="56" t="s">
        <v>343</v>
      </c>
      <c r="AC2461" s="56" t="s">
        <v>342</v>
      </c>
      <c r="AD2461" s="56" t="s">
        <v>347</v>
      </c>
      <c r="AE2461" s="56" t="s">
        <v>334</v>
      </c>
      <c r="AF2461" s="56" t="s">
        <v>291</v>
      </c>
      <c r="AG2461" s="56">
        <v>2016</v>
      </c>
      <c r="AH2461" s="56" t="s">
        <v>80</v>
      </c>
      <c r="AI2461" s="56" t="s">
        <v>344</v>
      </c>
      <c r="AJ2461" s="56">
        <v>4448216</v>
      </c>
      <c r="AK2461" s="1">
        <v>42551</v>
      </c>
      <c r="AL2461" s="56" t="s">
        <v>746</v>
      </c>
      <c r="AM2461" s="56">
        <v>42849</v>
      </c>
      <c r="AN2461" s="56" t="s">
        <v>1047</v>
      </c>
      <c r="AO2461" s="1">
        <v>42571</v>
      </c>
      <c r="AP2461" s="56" t="s">
        <v>638</v>
      </c>
      <c r="AQ2461" s="56">
        <v>67521</v>
      </c>
      <c r="AR2461" s="56">
        <v>0</v>
      </c>
      <c r="AS2461" s="56" t="s">
        <v>346</v>
      </c>
      <c r="BB2461" s="56" t="s">
        <v>339</v>
      </c>
      <c r="BC2461" s="56" t="s">
        <v>263</v>
      </c>
      <c r="BD2461" s="56" t="s">
        <v>349</v>
      </c>
      <c r="BE2461" s="56" t="s">
        <v>347</v>
      </c>
      <c r="BF2461" s="56" t="s">
        <v>334</v>
      </c>
      <c r="BG2461" s="56" t="s">
        <v>726</v>
      </c>
      <c r="BH2461" s="56">
        <v>0</v>
      </c>
      <c r="BI2461" s="56">
        <v>0</v>
      </c>
      <c r="BJ2461" s="56">
        <v>1</v>
      </c>
    </row>
    <row r="2462" spans="1:62" hidden="1" x14ac:dyDescent="0.3">
      <c r="A2462" s="56">
        <v>49229951</v>
      </c>
      <c r="B2462" s="86">
        <v>599848</v>
      </c>
      <c r="C2462" s="1">
        <v>42893</v>
      </c>
      <c r="D2462" s="56" t="s">
        <v>722</v>
      </c>
      <c r="E2462" s="56" t="s">
        <v>723</v>
      </c>
      <c r="F2462" s="56" t="s">
        <v>334</v>
      </c>
      <c r="G2462" s="56" t="s">
        <v>335</v>
      </c>
      <c r="H2462" s="56" t="s">
        <v>336</v>
      </c>
      <c r="I2462" s="56" t="s">
        <v>724</v>
      </c>
      <c r="K2462" s="56" t="s">
        <v>337</v>
      </c>
      <c r="L2462" s="56" t="s">
        <v>545</v>
      </c>
      <c r="M2462" s="56" t="s">
        <v>988</v>
      </c>
      <c r="N2462" s="56" t="s">
        <v>1043</v>
      </c>
      <c r="O2462" s="56" t="s">
        <v>943</v>
      </c>
      <c r="P2462" s="1" t="s">
        <v>110</v>
      </c>
      <c r="Q2462" s="56" t="s">
        <v>241</v>
      </c>
      <c r="R2462" s="56" t="s">
        <v>339</v>
      </c>
      <c r="S2462" s="56">
        <v>170648</v>
      </c>
      <c r="T2462" s="1" t="s">
        <v>374</v>
      </c>
      <c r="U2462" s="56">
        <v>41650</v>
      </c>
      <c r="V2462" s="56">
        <v>42916</v>
      </c>
      <c r="W2462" s="56">
        <v>41609</v>
      </c>
      <c r="X2462" s="56">
        <v>42916</v>
      </c>
      <c r="Y2462" s="56" t="s">
        <v>340</v>
      </c>
      <c r="Z2462" s="56" t="s">
        <v>367</v>
      </c>
      <c r="AA2462" s="56" t="s">
        <v>342</v>
      </c>
      <c r="AB2462" s="56" t="s">
        <v>343</v>
      </c>
      <c r="AC2462" s="56" t="s">
        <v>342</v>
      </c>
      <c r="AD2462" s="56" t="s">
        <v>347</v>
      </c>
      <c r="AE2462" s="56" t="s">
        <v>334</v>
      </c>
      <c r="AF2462" s="56" t="s">
        <v>292</v>
      </c>
      <c r="AG2462" s="56">
        <v>2016</v>
      </c>
      <c r="AH2462" s="56" t="s">
        <v>80</v>
      </c>
      <c r="AI2462" s="56" t="s">
        <v>344</v>
      </c>
      <c r="AJ2462" s="56">
        <v>3891046</v>
      </c>
      <c r="AM2462" s="56">
        <v>42858</v>
      </c>
      <c r="AN2462" s="56" t="s">
        <v>1047</v>
      </c>
      <c r="AO2462" s="1">
        <v>41592</v>
      </c>
      <c r="AP2462" s="56" t="s">
        <v>548</v>
      </c>
      <c r="AQ2462" s="56">
        <v>266</v>
      </c>
      <c r="AR2462" s="56">
        <v>0</v>
      </c>
      <c r="AS2462" s="56" t="s">
        <v>346</v>
      </c>
      <c r="BB2462" s="56" t="s">
        <v>339</v>
      </c>
      <c r="BC2462" s="56" t="s">
        <v>263</v>
      </c>
      <c r="BD2462" s="56" t="s">
        <v>349</v>
      </c>
      <c r="BE2462" s="56" t="s">
        <v>347</v>
      </c>
      <c r="BF2462" s="56" t="s">
        <v>334</v>
      </c>
      <c r="BG2462" s="56" t="s">
        <v>726</v>
      </c>
      <c r="BH2462" s="56">
        <v>0</v>
      </c>
      <c r="BI2462" s="56">
        <v>0</v>
      </c>
      <c r="BJ2462" s="56">
        <v>1</v>
      </c>
    </row>
    <row r="2463" spans="1:62" hidden="1" x14ac:dyDescent="0.3">
      <c r="A2463" s="56">
        <v>49229949</v>
      </c>
      <c r="B2463" s="86">
        <v>599848</v>
      </c>
      <c r="C2463" s="1">
        <v>42893</v>
      </c>
      <c r="D2463" s="56" t="s">
        <v>722</v>
      </c>
      <c r="E2463" s="56" t="s">
        <v>723</v>
      </c>
      <c r="F2463" s="56" t="s">
        <v>334</v>
      </c>
      <c r="G2463" s="56" t="s">
        <v>335</v>
      </c>
      <c r="H2463" s="56" t="s">
        <v>336</v>
      </c>
      <c r="I2463" s="56" t="s">
        <v>724</v>
      </c>
      <c r="K2463" s="56" t="s">
        <v>337</v>
      </c>
      <c r="L2463" s="56" t="s">
        <v>545</v>
      </c>
      <c r="M2463" s="56" t="s">
        <v>988</v>
      </c>
      <c r="N2463" s="56" t="s">
        <v>1043</v>
      </c>
      <c r="O2463" s="56" t="s">
        <v>943</v>
      </c>
      <c r="P2463" s="1" t="s">
        <v>110</v>
      </c>
      <c r="Q2463" s="56" t="s">
        <v>241</v>
      </c>
      <c r="R2463" s="56" t="s">
        <v>339</v>
      </c>
      <c r="S2463" s="56">
        <v>170648</v>
      </c>
      <c r="T2463" s="1" t="s">
        <v>374</v>
      </c>
      <c r="U2463" s="56">
        <v>41650</v>
      </c>
      <c r="V2463" s="56">
        <v>42916</v>
      </c>
      <c r="W2463" s="56">
        <v>41609</v>
      </c>
      <c r="X2463" s="56">
        <v>42916</v>
      </c>
      <c r="Y2463" s="56" t="s">
        <v>340</v>
      </c>
      <c r="Z2463" s="56" t="s">
        <v>367</v>
      </c>
      <c r="AA2463" s="56" t="s">
        <v>342</v>
      </c>
      <c r="AB2463" s="56" t="s">
        <v>343</v>
      </c>
      <c r="AC2463" s="56" t="s">
        <v>342</v>
      </c>
      <c r="AD2463" s="56" t="s">
        <v>347</v>
      </c>
      <c r="AE2463" s="56" t="s">
        <v>334</v>
      </c>
      <c r="AF2463" s="56" t="s">
        <v>292</v>
      </c>
      <c r="AG2463" s="56">
        <v>2015</v>
      </c>
      <c r="AH2463" s="56" t="s">
        <v>80</v>
      </c>
      <c r="AI2463" s="56" t="s">
        <v>344</v>
      </c>
      <c r="AJ2463" s="56">
        <v>3333553</v>
      </c>
      <c r="AM2463" s="56">
        <v>42858</v>
      </c>
      <c r="AN2463" s="56" t="s">
        <v>1047</v>
      </c>
      <c r="AO2463" s="1">
        <v>41592</v>
      </c>
      <c r="AP2463" s="56" t="s">
        <v>548</v>
      </c>
      <c r="AQ2463" s="56">
        <v>266</v>
      </c>
      <c r="AR2463" s="56">
        <v>0</v>
      </c>
      <c r="AS2463" s="56" t="s">
        <v>346</v>
      </c>
      <c r="BB2463" s="56" t="s">
        <v>339</v>
      </c>
      <c r="BC2463" s="56" t="s">
        <v>263</v>
      </c>
      <c r="BD2463" s="56" t="s">
        <v>349</v>
      </c>
      <c r="BE2463" s="56" t="s">
        <v>347</v>
      </c>
      <c r="BF2463" s="56" t="s">
        <v>334</v>
      </c>
      <c r="BG2463" s="56" t="s">
        <v>726</v>
      </c>
      <c r="BH2463" s="56">
        <v>0</v>
      </c>
      <c r="BI2463" s="56">
        <v>0</v>
      </c>
      <c r="BJ2463" s="56">
        <v>1</v>
      </c>
    </row>
    <row r="2464" spans="1:62" hidden="1" x14ac:dyDescent="0.3">
      <c r="A2464" s="56">
        <v>49229957</v>
      </c>
      <c r="B2464" s="86">
        <v>599848</v>
      </c>
      <c r="C2464" s="1">
        <v>42893</v>
      </c>
      <c r="D2464" s="56" t="s">
        <v>722</v>
      </c>
      <c r="E2464" s="56" t="s">
        <v>723</v>
      </c>
      <c r="F2464" s="56" t="s">
        <v>334</v>
      </c>
      <c r="G2464" s="56" t="s">
        <v>335</v>
      </c>
      <c r="H2464" s="56" t="s">
        <v>336</v>
      </c>
      <c r="I2464" s="56" t="s">
        <v>724</v>
      </c>
      <c r="K2464" s="56" t="s">
        <v>337</v>
      </c>
      <c r="L2464" s="56" t="s">
        <v>545</v>
      </c>
      <c r="M2464" s="56" t="s">
        <v>988</v>
      </c>
      <c r="N2464" s="56" t="s">
        <v>1043</v>
      </c>
      <c r="O2464" s="56" t="s">
        <v>943</v>
      </c>
      <c r="P2464" s="1" t="s">
        <v>110</v>
      </c>
      <c r="Q2464" s="56" t="s">
        <v>241</v>
      </c>
      <c r="R2464" s="56" t="s">
        <v>339</v>
      </c>
      <c r="S2464" s="56">
        <v>170644</v>
      </c>
      <c r="T2464" s="1" t="s">
        <v>261</v>
      </c>
      <c r="U2464" s="56">
        <v>41650</v>
      </c>
      <c r="V2464" s="56">
        <v>42916</v>
      </c>
      <c r="W2464" s="56">
        <v>41609</v>
      </c>
      <c r="X2464" s="56">
        <v>42916</v>
      </c>
      <c r="Y2464" s="56" t="s">
        <v>356</v>
      </c>
      <c r="Z2464" s="56" t="s">
        <v>367</v>
      </c>
      <c r="AA2464" s="56" t="s">
        <v>347</v>
      </c>
      <c r="AB2464" s="56" t="s">
        <v>343</v>
      </c>
      <c r="AC2464" s="56" t="s">
        <v>342</v>
      </c>
      <c r="AD2464" s="56" t="s">
        <v>347</v>
      </c>
      <c r="AE2464" s="56" t="s">
        <v>334</v>
      </c>
      <c r="AF2464" s="56" t="s">
        <v>291</v>
      </c>
      <c r="AG2464" s="56">
        <v>2015</v>
      </c>
      <c r="AH2464" s="56" t="s">
        <v>80</v>
      </c>
      <c r="AI2464" s="56" t="s">
        <v>344</v>
      </c>
      <c r="AJ2464" s="56">
        <v>1081000</v>
      </c>
      <c r="AK2464" s="1">
        <v>42185</v>
      </c>
      <c r="AL2464" s="56" t="s">
        <v>741</v>
      </c>
      <c r="AM2464" s="56">
        <v>42849</v>
      </c>
      <c r="AN2464" s="56" t="s">
        <v>1047</v>
      </c>
      <c r="AO2464" s="1">
        <v>42422</v>
      </c>
      <c r="AP2464" s="56" t="s">
        <v>548</v>
      </c>
      <c r="AQ2464" s="56">
        <v>67521</v>
      </c>
      <c r="AR2464" s="56">
        <v>0</v>
      </c>
      <c r="AS2464" s="56" t="s">
        <v>346</v>
      </c>
      <c r="BB2464" s="56" t="s">
        <v>339</v>
      </c>
      <c r="BC2464" s="56" t="s">
        <v>263</v>
      </c>
      <c r="BD2464" s="56" t="s">
        <v>349</v>
      </c>
      <c r="BE2464" s="56" t="s">
        <v>347</v>
      </c>
      <c r="BF2464" s="56" t="s">
        <v>334</v>
      </c>
      <c r="BG2464" s="56" t="s">
        <v>726</v>
      </c>
      <c r="BH2464" s="56">
        <v>0</v>
      </c>
      <c r="BI2464" s="56">
        <v>0</v>
      </c>
      <c r="BJ2464" s="56">
        <v>1</v>
      </c>
    </row>
    <row r="2465" spans="1:62" hidden="1" x14ac:dyDescent="0.3">
      <c r="A2465" s="56">
        <v>49229953</v>
      </c>
      <c r="B2465" s="86">
        <v>599848</v>
      </c>
      <c r="C2465" s="1">
        <v>42893</v>
      </c>
      <c r="D2465" s="56" t="s">
        <v>722</v>
      </c>
      <c r="E2465" s="56" t="s">
        <v>723</v>
      </c>
      <c r="F2465" s="56" t="s">
        <v>334</v>
      </c>
      <c r="G2465" s="56" t="s">
        <v>335</v>
      </c>
      <c r="H2465" s="56" t="s">
        <v>336</v>
      </c>
      <c r="I2465" s="56" t="s">
        <v>724</v>
      </c>
      <c r="K2465" s="56" t="s">
        <v>337</v>
      </c>
      <c r="L2465" s="56" t="s">
        <v>545</v>
      </c>
      <c r="M2465" s="56" t="s">
        <v>988</v>
      </c>
      <c r="N2465" s="56" t="s">
        <v>1043</v>
      </c>
      <c r="O2465" s="56" t="s">
        <v>943</v>
      </c>
      <c r="P2465" s="1" t="s">
        <v>110</v>
      </c>
      <c r="Q2465" s="56" t="s">
        <v>241</v>
      </c>
      <c r="R2465" s="56" t="s">
        <v>339</v>
      </c>
      <c r="S2465" s="56">
        <v>170648</v>
      </c>
      <c r="T2465" s="1" t="s">
        <v>374</v>
      </c>
      <c r="U2465" s="56">
        <v>41650</v>
      </c>
      <c r="V2465" s="56">
        <v>42916</v>
      </c>
      <c r="W2465" s="56">
        <v>41609</v>
      </c>
      <c r="X2465" s="56">
        <v>42916</v>
      </c>
      <c r="Y2465" s="56" t="s">
        <v>340</v>
      </c>
      <c r="Z2465" s="56" t="s">
        <v>367</v>
      </c>
      <c r="AA2465" s="56" t="s">
        <v>342</v>
      </c>
      <c r="AB2465" s="56" t="s">
        <v>343</v>
      </c>
      <c r="AC2465" s="56" t="s">
        <v>342</v>
      </c>
      <c r="AD2465" s="56" t="s">
        <v>347</v>
      </c>
      <c r="AE2465" s="56" t="s">
        <v>334</v>
      </c>
      <c r="AF2465" s="56" t="s">
        <v>292</v>
      </c>
      <c r="AG2465" s="56">
        <v>2017</v>
      </c>
      <c r="AH2465" s="56" t="s">
        <v>80</v>
      </c>
      <c r="AI2465" s="56" t="s">
        <v>344</v>
      </c>
      <c r="AJ2465" s="56">
        <v>0</v>
      </c>
      <c r="AM2465" s="56">
        <v>42858</v>
      </c>
      <c r="AN2465" s="56" t="s">
        <v>1047</v>
      </c>
      <c r="AO2465" s="1">
        <v>42870</v>
      </c>
      <c r="AP2465" s="56" t="s">
        <v>1047</v>
      </c>
      <c r="AQ2465" s="56">
        <v>266</v>
      </c>
      <c r="AR2465" s="56">
        <v>0</v>
      </c>
      <c r="AS2465" s="56" t="s">
        <v>346</v>
      </c>
      <c r="BB2465" s="56" t="s">
        <v>339</v>
      </c>
      <c r="BC2465" s="56" t="s">
        <v>263</v>
      </c>
      <c r="BD2465" s="56" t="s">
        <v>349</v>
      </c>
      <c r="BE2465" s="56" t="s">
        <v>347</v>
      </c>
      <c r="BF2465" s="56" t="s">
        <v>334</v>
      </c>
      <c r="BG2465" s="56" t="s">
        <v>726</v>
      </c>
      <c r="BH2465" s="56">
        <v>0</v>
      </c>
      <c r="BI2465" s="56">
        <v>0</v>
      </c>
      <c r="BJ2465" s="56">
        <v>1</v>
      </c>
    </row>
    <row r="2466" spans="1:62" hidden="1" x14ac:dyDescent="0.3">
      <c r="A2466" s="56">
        <v>49229955</v>
      </c>
      <c r="B2466" s="86">
        <v>599848</v>
      </c>
      <c r="C2466" s="1">
        <v>42893</v>
      </c>
      <c r="D2466" s="56" t="s">
        <v>722</v>
      </c>
      <c r="E2466" s="56" t="s">
        <v>723</v>
      </c>
      <c r="F2466" s="56" t="s">
        <v>334</v>
      </c>
      <c r="G2466" s="56" t="s">
        <v>335</v>
      </c>
      <c r="H2466" s="56" t="s">
        <v>336</v>
      </c>
      <c r="I2466" s="56" t="s">
        <v>724</v>
      </c>
      <c r="K2466" s="56" t="s">
        <v>337</v>
      </c>
      <c r="L2466" s="56" t="s">
        <v>545</v>
      </c>
      <c r="M2466" s="56" t="s">
        <v>988</v>
      </c>
      <c r="N2466" s="56" t="s">
        <v>1043</v>
      </c>
      <c r="O2466" s="56" t="s">
        <v>943</v>
      </c>
      <c r="P2466" s="1" t="s">
        <v>110</v>
      </c>
      <c r="Q2466" s="56" t="s">
        <v>241</v>
      </c>
      <c r="R2466" s="56" t="s">
        <v>339</v>
      </c>
      <c r="S2466" s="56">
        <v>170644</v>
      </c>
      <c r="T2466" s="1" t="s">
        <v>261</v>
      </c>
      <c r="U2466" s="56">
        <v>41650</v>
      </c>
      <c r="V2466" s="56">
        <v>42916</v>
      </c>
      <c r="W2466" s="56">
        <v>41609</v>
      </c>
      <c r="X2466" s="56">
        <v>42916</v>
      </c>
      <c r="Y2466" s="56" t="s">
        <v>356</v>
      </c>
      <c r="Z2466" s="56" t="s">
        <v>367</v>
      </c>
      <c r="AA2466" s="56" t="s">
        <v>347</v>
      </c>
      <c r="AB2466" s="56" t="s">
        <v>343</v>
      </c>
      <c r="AC2466" s="56" t="s">
        <v>342</v>
      </c>
      <c r="AD2466" s="56" t="s">
        <v>347</v>
      </c>
      <c r="AE2466" s="56" t="s">
        <v>334</v>
      </c>
      <c r="AF2466" s="56" t="s">
        <v>291</v>
      </c>
      <c r="AG2466" s="56">
        <v>2014</v>
      </c>
      <c r="AH2466" s="56" t="s">
        <v>80</v>
      </c>
      <c r="AI2466" s="56" t="s">
        <v>344</v>
      </c>
      <c r="AJ2466" s="56">
        <v>0</v>
      </c>
      <c r="AK2466" s="1">
        <v>41820</v>
      </c>
      <c r="AL2466" s="56" t="s">
        <v>741</v>
      </c>
      <c r="AM2466" s="56">
        <v>42849</v>
      </c>
      <c r="AN2466" s="56" t="s">
        <v>1047</v>
      </c>
      <c r="AO2466" s="1">
        <v>42422</v>
      </c>
      <c r="AP2466" s="56" t="s">
        <v>548</v>
      </c>
      <c r="AQ2466" s="56">
        <v>67521</v>
      </c>
      <c r="AR2466" s="56">
        <v>0</v>
      </c>
      <c r="AS2466" s="56" t="s">
        <v>346</v>
      </c>
      <c r="BB2466" s="56" t="s">
        <v>339</v>
      </c>
      <c r="BC2466" s="56" t="s">
        <v>263</v>
      </c>
      <c r="BD2466" s="56" t="s">
        <v>349</v>
      </c>
      <c r="BE2466" s="56" t="s">
        <v>347</v>
      </c>
      <c r="BF2466" s="56" t="s">
        <v>334</v>
      </c>
      <c r="BG2466" s="56" t="s">
        <v>726</v>
      </c>
      <c r="BH2466" s="56">
        <v>0</v>
      </c>
      <c r="BI2466" s="56">
        <v>0</v>
      </c>
      <c r="BJ2466" s="56">
        <v>1</v>
      </c>
    </row>
    <row r="2467" spans="1:62" hidden="1" x14ac:dyDescent="0.3">
      <c r="A2467" s="56">
        <v>49229965</v>
      </c>
      <c r="B2467" s="86">
        <v>599848</v>
      </c>
      <c r="C2467" s="1">
        <v>42893</v>
      </c>
      <c r="D2467" s="56" t="s">
        <v>722</v>
      </c>
      <c r="E2467" s="56" t="s">
        <v>723</v>
      </c>
      <c r="F2467" s="56" t="s">
        <v>334</v>
      </c>
      <c r="G2467" s="56" t="s">
        <v>335</v>
      </c>
      <c r="H2467" s="56" t="s">
        <v>336</v>
      </c>
      <c r="I2467" s="56" t="s">
        <v>724</v>
      </c>
      <c r="K2467" s="56" t="s">
        <v>337</v>
      </c>
      <c r="L2467" s="56" t="s">
        <v>545</v>
      </c>
      <c r="M2467" s="56" t="s">
        <v>988</v>
      </c>
      <c r="N2467" s="56" t="s">
        <v>1043</v>
      </c>
      <c r="O2467" s="56" t="s">
        <v>943</v>
      </c>
      <c r="P2467" s="1" t="s">
        <v>188</v>
      </c>
      <c r="Q2467" s="56" t="s">
        <v>241</v>
      </c>
      <c r="R2467" s="56" t="s">
        <v>339</v>
      </c>
      <c r="S2467" s="56">
        <v>179129</v>
      </c>
      <c r="T2467" s="1" t="s">
        <v>653</v>
      </c>
      <c r="U2467" s="56">
        <v>41650</v>
      </c>
      <c r="V2467" s="56">
        <v>42916</v>
      </c>
      <c r="W2467" s="56">
        <v>41609</v>
      </c>
      <c r="X2467" s="56">
        <v>42734</v>
      </c>
      <c r="Y2467" s="56" t="s">
        <v>340</v>
      </c>
      <c r="Z2467" s="56" t="s">
        <v>341</v>
      </c>
      <c r="AA2467" s="56" t="s">
        <v>347</v>
      </c>
      <c r="AB2467" s="56" t="s">
        <v>343</v>
      </c>
      <c r="AC2467" s="56" t="s">
        <v>342</v>
      </c>
      <c r="AD2467" s="56" t="s">
        <v>347</v>
      </c>
      <c r="AE2467" s="56" t="s">
        <v>354</v>
      </c>
      <c r="AF2467" s="56" t="s">
        <v>292</v>
      </c>
      <c r="AG2467" s="56">
        <v>2014</v>
      </c>
      <c r="AH2467" s="56" t="s">
        <v>80</v>
      </c>
      <c r="AI2467" s="56" t="s">
        <v>344</v>
      </c>
      <c r="AJ2467" s="56">
        <v>2</v>
      </c>
      <c r="AM2467" s="56">
        <v>41871</v>
      </c>
      <c r="AN2467" s="56" t="s">
        <v>548</v>
      </c>
      <c r="AO2467" s="1">
        <v>41592</v>
      </c>
      <c r="AP2467" s="56" t="s">
        <v>548</v>
      </c>
      <c r="AQ2467" s="56">
        <v>71483</v>
      </c>
      <c r="AR2467" s="56">
        <v>0</v>
      </c>
      <c r="AS2467" s="56" t="s">
        <v>346</v>
      </c>
      <c r="BB2467" s="56" t="s">
        <v>339</v>
      </c>
      <c r="BC2467" s="56" t="s">
        <v>263</v>
      </c>
      <c r="BD2467" s="56" t="s">
        <v>349</v>
      </c>
      <c r="BE2467" s="56" t="s">
        <v>347</v>
      </c>
      <c r="BF2467" s="56" t="s">
        <v>334</v>
      </c>
      <c r="BG2467" s="56" t="s">
        <v>726</v>
      </c>
      <c r="BH2467" s="56">
        <v>0</v>
      </c>
      <c r="BI2467" s="56">
        <v>0</v>
      </c>
      <c r="BJ2467" s="56">
        <v>0</v>
      </c>
    </row>
    <row r="2468" spans="1:62" hidden="1" x14ac:dyDescent="0.3">
      <c r="A2468" s="56">
        <v>49229967</v>
      </c>
      <c r="B2468" s="86">
        <v>599848</v>
      </c>
      <c r="C2468" s="1">
        <v>42893</v>
      </c>
      <c r="D2468" s="56" t="s">
        <v>722</v>
      </c>
      <c r="E2468" s="56" t="s">
        <v>723</v>
      </c>
      <c r="F2468" s="56" t="s">
        <v>334</v>
      </c>
      <c r="G2468" s="56" t="s">
        <v>335</v>
      </c>
      <c r="H2468" s="56" t="s">
        <v>336</v>
      </c>
      <c r="I2468" s="56" t="s">
        <v>724</v>
      </c>
      <c r="K2468" s="56" t="s">
        <v>337</v>
      </c>
      <c r="L2468" s="56" t="s">
        <v>545</v>
      </c>
      <c r="M2468" s="56" t="s">
        <v>988</v>
      </c>
      <c r="N2468" s="56" t="s">
        <v>1043</v>
      </c>
      <c r="O2468" s="56" t="s">
        <v>943</v>
      </c>
      <c r="P2468" s="1" t="s">
        <v>188</v>
      </c>
      <c r="Q2468" s="56" t="s">
        <v>241</v>
      </c>
      <c r="R2468" s="56" t="s">
        <v>339</v>
      </c>
      <c r="S2468" s="56">
        <v>179129</v>
      </c>
      <c r="T2468" s="1" t="s">
        <v>653</v>
      </c>
      <c r="U2468" s="56">
        <v>41650</v>
      </c>
      <c r="V2468" s="56">
        <v>42916</v>
      </c>
      <c r="W2468" s="56">
        <v>41609</v>
      </c>
      <c r="X2468" s="56">
        <v>42734</v>
      </c>
      <c r="Y2468" s="56" t="s">
        <v>340</v>
      </c>
      <c r="Z2468" s="56" t="s">
        <v>341</v>
      </c>
      <c r="AA2468" s="56" t="s">
        <v>347</v>
      </c>
      <c r="AB2468" s="56" t="s">
        <v>343</v>
      </c>
      <c r="AC2468" s="56" t="s">
        <v>342</v>
      </c>
      <c r="AD2468" s="56" t="s">
        <v>347</v>
      </c>
      <c r="AE2468" s="56" t="s">
        <v>354</v>
      </c>
      <c r="AF2468" s="56" t="s">
        <v>292</v>
      </c>
      <c r="AG2468" s="56">
        <v>2015</v>
      </c>
      <c r="AH2468" s="56" t="s">
        <v>80</v>
      </c>
      <c r="AI2468" s="56" t="s">
        <v>344</v>
      </c>
      <c r="AJ2468" s="56">
        <v>2</v>
      </c>
      <c r="AM2468" s="56">
        <v>41871</v>
      </c>
      <c r="AN2468" s="56" t="s">
        <v>548</v>
      </c>
      <c r="AO2468" s="1">
        <v>41592</v>
      </c>
      <c r="AP2468" s="56" t="s">
        <v>548</v>
      </c>
      <c r="AQ2468" s="56">
        <v>71483</v>
      </c>
      <c r="AR2468" s="56">
        <v>0</v>
      </c>
      <c r="AS2468" s="56" t="s">
        <v>346</v>
      </c>
      <c r="BB2468" s="56" t="s">
        <v>339</v>
      </c>
      <c r="BC2468" s="56" t="s">
        <v>263</v>
      </c>
      <c r="BD2468" s="56" t="s">
        <v>349</v>
      </c>
      <c r="BE2468" s="56" t="s">
        <v>347</v>
      </c>
      <c r="BF2468" s="56" t="s">
        <v>334</v>
      </c>
      <c r="BG2468" s="56" t="s">
        <v>726</v>
      </c>
      <c r="BH2468" s="56">
        <v>0</v>
      </c>
      <c r="BI2468" s="56">
        <v>0</v>
      </c>
      <c r="BJ2468" s="56">
        <v>0</v>
      </c>
    </row>
    <row r="2469" spans="1:62" hidden="1" x14ac:dyDescent="0.3">
      <c r="A2469" s="56">
        <v>49229963</v>
      </c>
      <c r="B2469" s="86">
        <v>599848</v>
      </c>
      <c r="C2469" s="1">
        <v>42893</v>
      </c>
      <c r="D2469" s="56" t="s">
        <v>722</v>
      </c>
      <c r="E2469" s="56" t="s">
        <v>723</v>
      </c>
      <c r="F2469" s="56" t="s">
        <v>334</v>
      </c>
      <c r="G2469" s="56" t="s">
        <v>335</v>
      </c>
      <c r="H2469" s="56" t="s">
        <v>336</v>
      </c>
      <c r="I2469" s="56" t="s">
        <v>724</v>
      </c>
      <c r="K2469" s="56" t="s">
        <v>337</v>
      </c>
      <c r="L2469" s="56" t="s">
        <v>545</v>
      </c>
      <c r="M2469" s="56" t="s">
        <v>988</v>
      </c>
      <c r="N2469" s="56" t="s">
        <v>1043</v>
      </c>
      <c r="O2469" s="56" t="s">
        <v>943</v>
      </c>
      <c r="P2469" s="1" t="s">
        <v>110</v>
      </c>
      <c r="Q2469" s="56" t="s">
        <v>241</v>
      </c>
      <c r="R2469" s="56" t="s">
        <v>339</v>
      </c>
      <c r="S2469" s="56">
        <v>170644</v>
      </c>
      <c r="T2469" s="1" t="s">
        <v>261</v>
      </c>
      <c r="U2469" s="56">
        <v>41650</v>
      </c>
      <c r="V2469" s="56">
        <v>42916</v>
      </c>
      <c r="W2469" s="56">
        <v>41609</v>
      </c>
      <c r="X2469" s="56">
        <v>42916</v>
      </c>
      <c r="Y2469" s="56" t="s">
        <v>356</v>
      </c>
      <c r="Z2469" s="56" t="s">
        <v>367</v>
      </c>
      <c r="AA2469" s="56" t="s">
        <v>347</v>
      </c>
      <c r="AB2469" s="56" t="s">
        <v>343</v>
      </c>
      <c r="AC2469" s="56" t="s">
        <v>342</v>
      </c>
      <c r="AD2469" s="56" t="s">
        <v>347</v>
      </c>
      <c r="AE2469" s="56" t="s">
        <v>334</v>
      </c>
      <c r="AF2469" s="56" t="s">
        <v>292</v>
      </c>
      <c r="AG2469" s="56">
        <v>2017</v>
      </c>
      <c r="AH2469" s="56" t="s">
        <v>80</v>
      </c>
      <c r="AI2469" s="56" t="s">
        <v>344</v>
      </c>
      <c r="AJ2469" s="56">
        <v>18000000</v>
      </c>
      <c r="AM2469" s="56">
        <v>42849</v>
      </c>
      <c r="AN2469" s="56" t="s">
        <v>1047</v>
      </c>
      <c r="AO2469" s="1">
        <v>42870</v>
      </c>
      <c r="AP2469" s="56" t="s">
        <v>1047</v>
      </c>
      <c r="AQ2469" s="56">
        <v>67521</v>
      </c>
      <c r="AR2469" s="56">
        <v>0</v>
      </c>
      <c r="AS2469" s="56" t="s">
        <v>346</v>
      </c>
      <c r="BB2469" s="56" t="s">
        <v>339</v>
      </c>
      <c r="BC2469" s="56" t="s">
        <v>263</v>
      </c>
      <c r="BD2469" s="56" t="s">
        <v>349</v>
      </c>
      <c r="BE2469" s="56" t="s">
        <v>347</v>
      </c>
      <c r="BF2469" s="56" t="s">
        <v>334</v>
      </c>
      <c r="BG2469" s="56" t="s">
        <v>726</v>
      </c>
      <c r="BH2469" s="56">
        <v>0</v>
      </c>
      <c r="BI2469" s="56">
        <v>0</v>
      </c>
      <c r="BJ2469" s="56">
        <v>1</v>
      </c>
    </row>
    <row r="2470" spans="1:62" hidden="1" x14ac:dyDescent="0.3">
      <c r="A2470" s="56">
        <v>49229961</v>
      </c>
      <c r="B2470" s="86">
        <v>599848</v>
      </c>
      <c r="C2470" s="1">
        <v>42893</v>
      </c>
      <c r="D2470" s="56" t="s">
        <v>722</v>
      </c>
      <c r="E2470" s="56" t="s">
        <v>723</v>
      </c>
      <c r="F2470" s="56" t="s">
        <v>334</v>
      </c>
      <c r="G2470" s="56" t="s">
        <v>335</v>
      </c>
      <c r="H2470" s="56" t="s">
        <v>336</v>
      </c>
      <c r="I2470" s="56" t="s">
        <v>724</v>
      </c>
      <c r="K2470" s="56" t="s">
        <v>337</v>
      </c>
      <c r="L2470" s="56" t="s">
        <v>545</v>
      </c>
      <c r="M2470" s="56" t="s">
        <v>988</v>
      </c>
      <c r="N2470" s="56" t="s">
        <v>1043</v>
      </c>
      <c r="O2470" s="56" t="s">
        <v>943</v>
      </c>
      <c r="P2470" s="1" t="s">
        <v>110</v>
      </c>
      <c r="Q2470" s="56" t="s">
        <v>241</v>
      </c>
      <c r="R2470" s="56" t="s">
        <v>339</v>
      </c>
      <c r="S2470" s="56">
        <v>170644</v>
      </c>
      <c r="T2470" s="1" t="s">
        <v>261</v>
      </c>
      <c r="U2470" s="56">
        <v>41650</v>
      </c>
      <c r="V2470" s="56">
        <v>42916</v>
      </c>
      <c r="W2470" s="56">
        <v>41609</v>
      </c>
      <c r="X2470" s="56">
        <v>42916</v>
      </c>
      <c r="Y2470" s="56" t="s">
        <v>356</v>
      </c>
      <c r="Z2470" s="56" t="s">
        <v>367</v>
      </c>
      <c r="AA2470" s="56" t="s">
        <v>347</v>
      </c>
      <c r="AB2470" s="56" t="s">
        <v>343</v>
      </c>
      <c r="AC2470" s="56" t="s">
        <v>342</v>
      </c>
      <c r="AD2470" s="56" t="s">
        <v>347</v>
      </c>
      <c r="AE2470" s="56" t="s">
        <v>334</v>
      </c>
      <c r="AF2470" s="56" t="s">
        <v>292</v>
      </c>
      <c r="AG2470" s="56">
        <v>2016</v>
      </c>
      <c r="AH2470" s="56" t="s">
        <v>80</v>
      </c>
      <c r="AI2470" s="56" t="s">
        <v>344</v>
      </c>
      <c r="AJ2470" s="56">
        <v>9500000</v>
      </c>
      <c r="AM2470" s="56">
        <v>42849</v>
      </c>
      <c r="AN2470" s="56" t="s">
        <v>1047</v>
      </c>
      <c r="AO2470" s="1">
        <v>42076</v>
      </c>
      <c r="AP2470" s="56" t="s">
        <v>548</v>
      </c>
      <c r="AQ2470" s="56">
        <v>67521</v>
      </c>
      <c r="AR2470" s="56">
        <v>0</v>
      </c>
      <c r="AS2470" s="56" t="s">
        <v>346</v>
      </c>
      <c r="BB2470" s="56" t="s">
        <v>339</v>
      </c>
      <c r="BC2470" s="56" t="s">
        <v>263</v>
      </c>
      <c r="BD2470" s="56" t="s">
        <v>349</v>
      </c>
      <c r="BE2470" s="56" t="s">
        <v>347</v>
      </c>
      <c r="BF2470" s="56" t="s">
        <v>334</v>
      </c>
      <c r="BG2470" s="56" t="s">
        <v>726</v>
      </c>
      <c r="BH2470" s="56">
        <v>0</v>
      </c>
      <c r="BI2470" s="56">
        <v>0</v>
      </c>
      <c r="BJ2470" s="56">
        <v>1</v>
      </c>
    </row>
    <row r="2471" spans="1:62" hidden="1" x14ac:dyDescent="0.3">
      <c r="A2471" s="56">
        <v>49230002</v>
      </c>
      <c r="B2471" s="86">
        <v>599848</v>
      </c>
      <c r="C2471" s="1">
        <v>42893</v>
      </c>
      <c r="D2471" s="56" t="s">
        <v>722</v>
      </c>
      <c r="E2471" s="56" t="s">
        <v>723</v>
      </c>
      <c r="F2471" s="56" t="s">
        <v>334</v>
      </c>
      <c r="G2471" s="56" t="s">
        <v>335</v>
      </c>
      <c r="H2471" s="56" t="s">
        <v>336</v>
      </c>
      <c r="I2471" s="56" t="s">
        <v>724</v>
      </c>
      <c r="K2471" s="56" t="s">
        <v>337</v>
      </c>
      <c r="L2471" s="56" t="s">
        <v>545</v>
      </c>
      <c r="M2471" s="56" t="s">
        <v>988</v>
      </c>
      <c r="N2471" s="56" t="s">
        <v>1043</v>
      </c>
      <c r="O2471" s="56" t="s">
        <v>943</v>
      </c>
      <c r="P2471" s="1" t="s">
        <v>188</v>
      </c>
      <c r="Q2471" s="56" t="s">
        <v>241</v>
      </c>
      <c r="R2471" s="56" t="s">
        <v>339</v>
      </c>
      <c r="S2471" s="56">
        <v>179125</v>
      </c>
      <c r="T2471" s="1" t="s">
        <v>189</v>
      </c>
      <c r="U2471" s="56">
        <v>41650</v>
      </c>
      <c r="V2471" s="56">
        <v>42916</v>
      </c>
      <c r="W2471" s="56">
        <v>41609</v>
      </c>
      <c r="X2471" s="56">
        <v>42916</v>
      </c>
      <c r="Y2471" s="56" t="s">
        <v>340</v>
      </c>
      <c r="Z2471" s="56" t="s">
        <v>341</v>
      </c>
      <c r="AA2471" s="56" t="s">
        <v>342</v>
      </c>
      <c r="AB2471" s="56" t="s">
        <v>343</v>
      </c>
      <c r="AC2471" s="56" t="s">
        <v>342</v>
      </c>
      <c r="AD2471" s="56" t="s">
        <v>342</v>
      </c>
      <c r="AE2471" s="56" t="s">
        <v>334</v>
      </c>
      <c r="AF2471" s="56" t="s">
        <v>291</v>
      </c>
      <c r="AG2471" s="56">
        <v>2017</v>
      </c>
      <c r="AH2471" s="56" t="s">
        <v>80</v>
      </c>
      <c r="AI2471" s="56" t="s">
        <v>348</v>
      </c>
      <c r="AJ2471" s="56">
        <v>0</v>
      </c>
      <c r="AK2471" s="1">
        <v>42734</v>
      </c>
      <c r="AM2471" s="56">
        <v>42849</v>
      </c>
      <c r="AN2471" s="56" t="s">
        <v>1047</v>
      </c>
      <c r="AO2471" s="1">
        <v>42748</v>
      </c>
      <c r="AP2471" s="56" t="s">
        <v>638</v>
      </c>
      <c r="AQ2471" s="56">
        <v>247</v>
      </c>
      <c r="AR2471" s="56">
        <v>0</v>
      </c>
      <c r="AS2471" s="56" t="s">
        <v>346</v>
      </c>
      <c r="BB2471" s="56" t="s">
        <v>339</v>
      </c>
      <c r="BC2471" s="56" t="s">
        <v>263</v>
      </c>
      <c r="BD2471" s="56" t="s">
        <v>349</v>
      </c>
      <c r="BE2471" s="56" t="s">
        <v>347</v>
      </c>
      <c r="BF2471" s="56" t="s">
        <v>334</v>
      </c>
      <c r="BG2471" s="56" t="s">
        <v>726</v>
      </c>
      <c r="BH2471" s="56">
        <v>0</v>
      </c>
      <c r="BI2471" s="56">
        <v>0</v>
      </c>
      <c r="BJ2471" s="56">
        <v>1</v>
      </c>
    </row>
    <row r="2472" spans="1:62" hidden="1" x14ac:dyDescent="0.3">
      <c r="A2472" s="56">
        <v>49229976</v>
      </c>
      <c r="B2472" s="86">
        <v>599848</v>
      </c>
      <c r="C2472" s="1">
        <v>42893</v>
      </c>
      <c r="D2472" s="56" t="s">
        <v>722</v>
      </c>
      <c r="E2472" s="56" t="s">
        <v>723</v>
      </c>
      <c r="F2472" s="56" t="s">
        <v>334</v>
      </c>
      <c r="G2472" s="56" t="s">
        <v>335</v>
      </c>
      <c r="H2472" s="56" t="s">
        <v>336</v>
      </c>
      <c r="I2472" s="56" t="s">
        <v>724</v>
      </c>
      <c r="K2472" s="56" t="s">
        <v>337</v>
      </c>
      <c r="L2472" s="56" t="s">
        <v>545</v>
      </c>
      <c r="M2472" s="56" t="s">
        <v>988</v>
      </c>
      <c r="N2472" s="56" t="s">
        <v>1043</v>
      </c>
      <c r="O2472" s="56" t="s">
        <v>943</v>
      </c>
      <c r="P2472" s="1" t="s">
        <v>188</v>
      </c>
      <c r="Q2472" s="56" t="s">
        <v>241</v>
      </c>
      <c r="R2472" s="56" t="s">
        <v>339</v>
      </c>
      <c r="S2472" s="56">
        <v>179127</v>
      </c>
      <c r="T2472" s="1" t="s">
        <v>557</v>
      </c>
      <c r="U2472" s="56">
        <v>41650</v>
      </c>
      <c r="V2472" s="56">
        <v>42916</v>
      </c>
      <c r="W2472" s="56">
        <v>41609</v>
      </c>
      <c r="X2472" s="56">
        <v>42916</v>
      </c>
      <c r="Y2472" s="56" t="s">
        <v>356</v>
      </c>
      <c r="Z2472" s="56" t="s">
        <v>341</v>
      </c>
      <c r="AA2472" s="56" t="s">
        <v>342</v>
      </c>
      <c r="AB2472" s="56" t="s">
        <v>343</v>
      </c>
      <c r="AC2472" s="56" t="s">
        <v>342</v>
      </c>
      <c r="AD2472" s="56" t="s">
        <v>342</v>
      </c>
      <c r="AE2472" s="56" t="s">
        <v>334</v>
      </c>
      <c r="AF2472" s="56" t="s">
        <v>291</v>
      </c>
      <c r="AG2472" s="56">
        <v>2017</v>
      </c>
      <c r="AH2472" s="56" t="s">
        <v>80</v>
      </c>
      <c r="AI2472" s="56" t="s">
        <v>348</v>
      </c>
      <c r="AJ2472" s="56">
        <v>306</v>
      </c>
      <c r="AK2472" s="1">
        <v>42734</v>
      </c>
      <c r="AL2472" s="56" t="s">
        <v>915</v>
      </c>
      <c r="AM2472" s="56">
        <v>42849</v>
      </c>
      <c r="AN2472" s="56" t="s">
        <v>1047</v>
      </c>
      <c r="AO2472" s="1">
        <v>42748</v>
      </c>
      <c r="AP2472" s="56" t="s">
        <v>638</v>
      </c>
      <c r="AQ2472" s="56">
        <v>57082</v>
      </c>
      <c r="AR2472" s="56">
        <v>0</v>
      </c>
      <c r="AS2472" s="56" t="s">
        <v>346</v>
      </c>
      <c r="BB2472" s="56" t="s">
        <v>339</v>
      </c>
      <c r="BC2472" s="56" t="s">
        <v>263</v>
      </c>
      <c r="BD2472" s="56" t="s">
        <v>349</v>
      </c>
      <c r="BE2472" s="56" t="s">
        <v>347</v>
      </c>
      <c r="BF2472" s="56" t="s">
        <v>334</v>
      </c>
      <c r="BG2472" s="56" t="s">
        <v>726</v>
      </c>
      <c r="BH2472" s="56">
        <v>0</v>
      </c>
      <c r="BI2472" s="56">
        <v>0</v>
      </c>
      <c r="BJ2472" s="56">
        <v>1</v>
      </c>
    </row>
    <row r="2473" spans="1:62" hidden="1" x14ac:dyDescent="0.3">
      <c r="A2473" s="56">
        <v>49229984</v>
      </c>
      <c r="B2473" s="86">
        <v>599848</v>
      </c>
      <c r="C2473" s="1">
        <v>42893</v>
      </c>
      <c r="D2473" s="56" t="s">
        <v>722</v>
      </c>
      <c r="E2473" s="56" t="s">
        <v>723</v>
      </c>
      <c r="F2473" s="56" t="s">
        <v>334</v>
      </c>
      <c r="G2473" s="56" t="s">
        <v>335</v>
      </c>
      <c r="H2473" s="56" t="s">
        <v>336</v>
      </c>
      <c r="I2473" s="56" t="s">
        <v>724</v>
      </c>
      <c r="K2473" s="56" t="s">
        <v>337</v>
      </c>
      <c r="L2473" s="56" t="s">
        <v>545</v>
      </c>
      <c r="M2473" s="56" t="s">
        <v>988</v>
      </c>
      <c r="N2473" s="56" t="s">
        <v>1043</v>
      </c>
      <c r="O2473" s="56" t="s">
        <v>943</v>
      </c>
      <c r="P2473" s="1" t="s">
        <v>188</v>
      </c>
      <c r="Q2473" s="56" t="s">
        <v>241</v>
      </c>
      <c r="R2473" s="56" t="s">
        <v>339</v>
      </c>
      <c r="S2473" s="56">
        <v>179127</v>
      </c>
      <c r="T2473" s="1" t="s">
        <v>557</v>
      </c>
      <c r="U2473" s="56">
        <v>41650</v>
      </c>
      <c r="V2473" s="56">
        <v>42916</v>
      </c>
      <c r="W2473" s="56">
        <v>41609</v>
      </c>
      <c r="X2473" s="56">
        <v>42916</v>
      </c>
      <c r="Y2473" s="56" t="s">
        <v>356</v>
      </c>
      <c r="Z2473" s="56" t="s">
        <v>341</v>
      </c>
      <c r="AA2473" s="56" t="s">
        <v>342</v>
      </c>
      <c r="AB2473" s="56" t="s">
        <v>343</v>
      </c>
      <c r="AC2473" s="56" t="s">
        <v>342</v>
      </c>
      <c r="AD2473" s="56" t="s">
        <v>342</v>
      </c>
      <c r="AE2473" s="56" t="s">
        <v>334</v>
      </c>
      <c r="AF2473" s="56" t="s">
        <v>292</v>
      </c>
      <c r="AG2473" s="56">
        <v>2017</v>
      </c>
      <c r="AH2473" s="56" t="s">
        <v>80</v>
      </c>
      <c r="AI2473" s="56" t="s">
        <v>344</v>
      </c>
      <c r="AJ2473" s="56">
        <v>554</v>
      </c>
      <c r="AM2473" s="56">
        <v>42849</v>
      </c>
      <c r="AN2473" s="56" t="s">
        <v>1047</v>
      </c>
      <c r="AO2473" s="1">
        <v>42870</v>
      </c>
      <c r="AP2473" s="56" t="s">
        <v>1047</v>
      </c>
      <c r="AQ2473" s="56">
        <v>57082</v>
      </c>
      <c r="AR2473" s="56">
        <v>0</v>
      </c>
      <c r="AS2473" s="56" t="s">
        <v>346</v>
      </c>
      <c r="BB2473" s="56" t="s">
        <v>339</v>
      </c>
      <c r="BC2473" s="56" t="s">
        <v>263</v>
      </c>
      <c r="BD2473" s="56" t="s">
        <v>349</v>
      </c>
      <c r="BE2473" s="56" t="s">
        <v>347</v>
      </c>
      <c r="BF2473" s="56" t="s">
        <v>334</v>
      </c>
      <c r="BG2473" s="56" t="s">
        <v>726</v>
      </c>
      <c r="BH2473" s="56">
        <v>0</v>
      </c>
      <c r="BI2473" s="56">
        <v>0</v>
      </c>
      <c r="BJ2473" s="56">
        <v>1</v>
      </c>
    </row>
    <row r="2474" spans="1:62" hidden="1" x14ac:dyDescent="0.3">
      <c r="A2474" s="56">
        <v>49229974</v>
      </c>
      <c r="B2474" s="86">
        <v>599848</v>
      </c>
      <c r="C2474" s="1">
        <v>42893</v>
      </c>
      <c r="D2474" s="56" t="s">
        <v>722</v>
      </c>
      <c r="E2474" s="56" t="s">
        <v>723</v>
      </c>
      <c r="F2474" s="56" t="s">
        <v>334</v>
      </c>
      <c r="G2474" s="56" t="s">
        <v>335</v>
      </c>
      <c r="H2474" s="56" t="s">
        <v>336</v>
      </c>
      <c r="I2474" s="56" t="s">
        <v>724</v>
      </c>
      <c r="K2474" s="56" t="s">
        <v>337</v>
      </c>
      <c r="L2474" s="56" t="s">
        <v>545</v>
      </c>
      <c r="M2474" s="56" t="s">
        <v>988</v>
      </c>
      <c r="N2474" s="56" t="s">
        <v>1043</v>
      </c>
      <c r="O2474" s="56" t="s">
        <v>943</v>
      </c>
      <c r="P2474" s="1" t="s">
        <v>188</v>
      </c>
      <c r="Q2474" s="56" t="s">
        <v>241</v>
      </c>
      <c r="R2474" s="56" t="s">
        <v>339</v>
      </c>
      <c r="S2474" s="56">
        <v>179127</v>
      </c>
      <c r="T2474" s="1" t="s">
        <v>557</v>
      </c>
      <c r="U2474" s="56">
        <v>41650</v>
      </c>
      <c r="V2474" s="56">
        <v>42916</v>
      </c>
      <c r="W2474" s="56">
        <v>41609</v>
      </c>
      <c r="X2474" s="56">
        <v>42916</v>
      </c>
      <c r="Y2474" s="56" t="s">
        <v>356</v>
      </c>
      <c r="Z2474" s="56" t="s">
        <v>341</v>
      </c>
      <c r="AA2474" s="56" t="s">
        <v>342</v>
      </c>
      <c r="AB2474" s="56" t="s">
        <v>343</v>
      </c>
      <c r="AC2474" s="56" t="s">
        <v>342</v>
      </c>
      <c r="AD2474" s="56" t="s">
        <v>342</v>
      </c>
      <c r="AE2474" s="56" t="s">
        <v>334</v>
      </c>
      <c r="AF2474" s="56" t="s">
        <v>291</v>
      </c>
      <c r="AG2474" s="56">
        <v>2016</v>
      </c>
      <c r="AH2474" s="56" t="s">
        <v>80</v>
      </c>
      <c r="AI2474" s="56" t="s">
        <v>348</v>
      </c>
      <c r="AJ2474" s="56">
        <v>304</v>
      </c>
      <c r="AK2474" s="1">
        <v>42369</v>
      </c>
      <c r="AM2474" s="56">
        <v>42849</v>
      </c>
      <c r="AN2474" s="56" t="s">
        <v>1047</v>
      </c>
      <c r="AO2474" s="1">
        <v>42416</v>
      </c>
      <c r="AP2474" s="56" t="s">
        <v>548</v>
      </c>
      <c r="AQ2474" s="56">
        <v>57082</v>
      </c>
      <c r="AR2474" s="56">
        <v>0</v>
      </c>
      <c r="AS2474" s="56" t="s">
        <v>346</v>
      </c>
      <c r="BB2474" s="56" t="s">
        <v>339</v>
      </c>
      <c r="BC2474" s="56" t="s">
        <v>263</v>
      </c>
      <c r="BD2474" s="56" t="s">
        <v>349</v>
      </c>
      <c r="BE2474" s="56" t="s">
        <v>347</v>
      </c>
      <c r="BF2474" s="56" t="s">
        <v>334</v>
      </c>
      <c r="BG2474" s="56" t="s">
        <v>726</v>
      </c>
      <c r="BH2474" s="56">
        <v>0</v>
      </c>
      <c r="BI2474" s="56">
        <v>0</v>
      </c>
      <c r="BJ2474" s="56">
        <v>1</v>
      </c>
    </row>
    <row r="2475" spans="1:62" hidden="1" x14ac:dyDescent="0.3">
      <c r="A2475" s="56">
        <v>49229970</v>
      </c>
      <c r="B2475" s="86">
        <v>599848</v>
      </c>
      <c r="C2475" s="1">
        <v>42893</v>
      </c>
      <c r="D2475" s="56" t="s">
        <v>722</v>
      </c>
      <c r="E2475" s="56" t="s">
        <v>723</v>
      </c>
      <c r="F2475" s="56" t="s">
        <v>334</v>
      </c>
      <c r="G2475" s="56" t="s">
        <v>335</v>
      </c>
      <c r="H2475" s="56" t="s">
        <v>336</v>
      </c>
      <c r="I2475" s="56" t="s">
        <v>724</v>
      </c>
      <c r="K2475" s="56" t="s">
        <v>337</v>
      </c>
      <c r="L2475" s="56" t="s">
        <v>545</v>
      </c>
      <c r="M2475" s="56" t="s">
        <v>988</v>
      </c>
      <c r="N2475" s="56" t="s">
        <v>1043</v>
      </c>
      <c r="O2475" s="56" t="s">
        <v>943</v>
      </c>
      <c r="P2475" s="1" t="s">
        <v>188</v>
      </c>
      <c r="Q2475" s="56" t="s">
        <v>241</v>
      </c>
      <c r="R2475" s="56" t="s">
        <v>339</v>
      </c>
      <c r="S2475" s="56">
        <v>179129</v>
      </c>
      <c r="T2475" s="1" t="s">
        <v>653</v>
      </c>
      <c r="U2475" s="56">
        <v>41650</v>
      </c>
      <c r="V2475" s="56">
        <v>42916</v>
      </c>
      <c r="W2475" s="56">
        <v>41609</v>
      </c>
      <c r="X2475" s="56">
        <v>42734</v>
      </c>
      <c r="Y2475" s="56" t="s">
        <v>340</v>
      </c>
      <c r="Z2475" s="56" t="s">
        <v>341</v>
      </c>
      <c r="AA2475" s="56" t="s">
        <v>347</v>
      </c>
      <c r="AB2475" s="56" t="s">
        <v>343</v>
      </c>
      <c r="AC2475" s="56" t="s">
        <v>342</v>
      </c>
      <c r="AD2475" s="56" t="s">
        <v>347</v>
      </c>
      <c r="AE2475" s="56" t="s">
        <v>354</v>
      </c>
      <c r="AF2475" s="56" t="s">
        <v>292</v>
      </c>
      <c r="AG2475" s="56">
        <v>2017</v>
      </c>
      <c r="AH2475" s="56" t="s">
        <v>80</v>
      </c>
      <c r="AI2475" s="56" t="s">
        <v>348</v>
      </c>
      <c r="AJ2475" s="56">
        <v>2</v>
      </c>
      <c r="AM2475" s="56">
        <v>41871</v>
      </c>
      <c r="AN2475" s="56" t="s">
        <v>548</v>
      </c>
      <c r="AO2475" s="1">
        <v>41592</v>
      </c>
      <c r="AP2475" s="56" t="s">
        <v>548</v>
      </c>
      <c r="AQ2475" s="56">
        <v>71483</v>
      </c>
      <c r="AR2475" s="56">
        <v>0</v>
      </c>
      <c r="AS2475" s="56" t="s">
        <v>346</v>
      </c>
      <c r="BB2475" s="56" t="s">
        <v>339</v>
      </c>
      <c r="BC2475" s="56" t="s">
        <v>263</v>
      </c>
      <c r="BD2475" s="56" t="s">
        <v>349</v>
      </c>
      <c r="BE2475" s="56" t="s">
        <v>347</v>
      </c>
      <c r="BF2475" s="56" t="s">
        <v>334</v>
      </c>
      <c r="BG2475" s="56" t="s">
        <v>726</v>
      </c>
      <c r="BH2475" s="56">
        <v>0</v>
      </c>
      <c r="BI2475" s="56">
        <v>0</v>
      </c>
      <c r="BJ2475" s="56">
        <v>0</v>
      </c>
    </row>
    <row r="2476" spans="1:62" hidden="1" x14ac:dyDescent="0.3">
      <c r="A2476" s="56">
        <v>49229972</v>
      </c>
      <c r="B2476" s="86">
        <v>599848</v>
      </c>
      <c r="C2476" s="1">
        <v>42893</v>
      </c>
      <c r="D2476" s="56" t="s">
        <v>722</v>
      </c>
      <c r="E2476" s="56" t="s">
        <v>723</v>
      </c>
      <c r="F2476" s="56" t="s">
        <v>334</v>
      </c>
      <c r="G2476" s="56" t="s">
        <v>335</v>
      </c>
      <c r="H2476" s="56" t="s">
        <v>336</v>
      </c>
      <c r="I2476" s="56" t="s">
        <v>724</v>
      </c>
      <c r="K2476" s="56" t="s">
        <v>337</v>
      </c>
      <c r="L2476" s="56" t="s">
        <v>545</v>
      </c>
      <c r="M2476" s="56" t="s">
        <v>988</v>
      </c>
      <c r="N2476" s="56" t="s">
        <v>1043</v>
      </c>
      <c r="O2476" s="56" t="s">
        <v>943</v>
      </c>
      <c r="P2476" s="1" t="s">
        <v>188</v>
      </c>
      <c r="Q2476" s="56" t="s">
        <v>241</v>
      </c>
      <c r="R2476" s="56" t="s">
        <v>339</v>
      </c>
      <c r="S2476" s="56">
        <v>179127</v>
      </c>
      <c r="T2476" s="1" t="s">
        <v>557</v>
      </c>
      <c r="U2476" s="56">
        <v>41650</v>
      </c>
      <c r="V2476" s="56">
        <v>42916</v>
      </c>
      <c r="W2476" s="56">
        <v>41609</v>
      </c>
      <c r="X2476" s="56">
        <v>42916</v>
      </c>
      <c r="Y2476" s="56" t="s">
        <v>356</v>
      </c>
      <c r="Z2476" s="56" t="s">
        <v>341</v>
      </c>
      <c r="AA2476" s="56" t="s">
        <v>342</v>
      </c>
      <c r="AB2476" s="56" t="s">
        <v>343</v>
      </c>
      <c r="AC2476" s="56" t="s">
        <v>342</v>
      </c>
      <c r="AD2476" s="56" t="s">
        <v>342</v>
      </c>
      <c r="AE2476" s="56" t="s">
        <v>334</v>
      </c>
      <c r="AF2476" s="56" t="s">
        <v>291</v>
      </c>
      <c r="AG2476" s="56">
        <v>2015</v>
      </c>
      <c r="AH2476" s="56" t="s">
        <v>80</v>
      </c>
      <c r="AI2476" s="56" t="s">
        <v>348</v>
      </c>
      <c r="AJ2476" s="56">
        <v>4</v>
      </c>
      <c r="AK2476" s="1">
        <v>42004</v>
      </c>
      <c r="AL2476" s="56" t="s">
        <v>748</v>
      </c>
      <c r="AM2476" s="56">
        <v>42849</v>
      </c>
      <c r="AN2476" s="56" t="s">
        <v>1047</v>
      </c>
      <c r="AO2476" s="1">
        <v>42045</v>
      </c>
      <c r="AP2476" s="56" t="s">
        <v>548</v>
      </c>
      <c r="AQ2476" s="56">
        <v>57082</v>
      </c>
      <c r="AR2476" s="56">
        <v>0</v>
      </c>
      <c r="AS2476" s="56" t="s">
        <v>346</v>
      </c>
      <c r="BB2476" s="56" t="s">
        <v>339</v>
      </c>
      <c r="BC2476" s="56" t="s">
        <v>263</v>
      </c>
      <c r="BD2476" s="56" t="s">
        <v>349</v>
      </c>
      <c r="BE2476" s="56" t="s">
        <v>347</v>
      </c>
      <c r="BF2476" s="56" t="s">
        <v>334</v>
      </c>
      <c r="BG2476" s="56" t="s">
        <v>726</v>
      </c>
      <c r="BH2476" s="56">
        <v>0</v>
      </c>
      <c r="BI2476" s="56">
        <v>0</v>
      </c>
      <c r="BJ2476" s="56">
        <v>1</v>
      </c>
    </row>
    <row r="2477" spans="1:62" hidden="1" x14ac:dyDescent="0.3">
      <c r="A2477" s="56">
        <v>49229982</v>
      </c>
      <c r="B2477" s="86">
        <v>599848</v>
      </c>
      <c r="C2477" s="1">
        <v>42893</v>
      </c>
      <c r="D2477" s="56" t="s">
        <v>722</v>
      </c>
      <c r="E2477" s="56" t="s">
        <v>723</v>
      </c>
      <c r="F2477" s="56" t="s">
        <v>334</v>
      </c>
      <c r="G2477" s="56" t="s">
        <v>335</v>
      </c>
      <c r="H2477" s="56" t="s">
        <v>336</v>
      </c>
      <c r="I2477" s="56" t="s">
        <v>724</v>
      </c>
      <c r="K2477" s="56" t="s">
        <v>337</v>
      </c>
      <c r="L2477" s="56" t="s">
        <v>545</v>
      </c>
      <c r="M2477" s="56" t="s">
        <v>988</v>
      </c>
      <c r="N2477" s="56" t="s">
        <v>1043</v>
      </c>
      <c r="O2477" s="56" t="s">
        <v>943</v>
      </c>
      <c r="P2477" s="1" t="s">
        <v>188</v>
      </c>
      <c r="Q2477" s="56" t="s">
        <v>241</v>
      </c>
      <c r="R2477" s="56" t="s">
        <v>339</v>
      </c>
      <c r="S2477" s="56">
        <v>179127</v>
      </c>
      <c r="T2477" s="1" t="s">
        <v>557</v>
      </c>
      <c r="U2477" s="56">
        <v>41650</v>
      </c>
      <c r="V2477" s="56">
        <v>42916</v>
      </c>
      <c r="W2477" s="56">
        <v>41609</v>
      </c>
      <c r="X2477" s="56">
        <v>42916</v>
      </c>
      <c r="Y2477" s="56" t="s">
        <v>356</v>
      </c>
      <c r="Z2477" s="56" t="s">
        <v>341</v>
      </c>
      <c r="AA2477" s="56" t="s">
        <v>342</v>
      </c>
      <c r="AB2477" s="56" t="s">
        <v>343</v>
      </c>
      <c r="AC2477" s="56" t="s">
        <v>342</v>
      </c>
      <c r="AD2477" s="56" t="s">
        <v>342</v>
      </c>
      <c r="AE2477" s="56" t="s">
        <v>334</v>
      </c>
      <c r="AF2477" s="56" t="s">
        <v>292</v>
      </c>
      <c r="AG2477" s="56">
        <v>2016</v>
      </c>
      <c r="AH2477" s="56" t="s">
        <v>80</v>
      </c>
      <c r="AI2477" s="56" t="s">
        <v>344</v>
      </c>
      <c r="AJ2477" s="56">
        <v>429</v>
      </c>
      <c r="AM2477" s="56">
        <v>42849</v>
      </c>
      <c r="AN2477" s="56" t="s">
        <v>1047</v>
      </c>
      <c r="AO2477" s="1">
        <v>42076</v>
      </c>
      <c r="AP2477" s="56" t="s">
        <v>548</v>
      </c>
      <c r="AQ2477" s="56">
        <v>57082</v>
      </c>
      <c r="AR2477" s="56">
        <v>0</v>
      </c>
      <c r="AS2477" s="56" t="s">
        <v>346</v>
      </c>
      <c r="BB2477" s="56" t="s">
        <v>339</v>
      </c>
      <c r="BC2477" s="56" t="s">
        <v>263</v>
      </c>
      <c r="BD2477" s="56" t="s">
        <v>349</v>
      </c>
      <c r="BE2477" s="56" t="s">
        <v>347</v>
      </c>
      <c r="BF2477" s="56" t="s">
        <v>334</v>
      </c>
      <c r="BG2477" s="56" t="s">
        <v>726</v>
      </c>
      <c r="BH2477" s="56">
        <v>0</v>
      </c>
      <c r="BI2477" s="56">
        <v>0</v>
      </c>
      <c r="BJ2477" s="56">
        <v>1</v>
      </c>
    </row>
    <row r="2478" spans="1:62" hidden="1" x14ac:dyDescent="0.3">
      <c r="A2478" s="56">
        <v>49229980</v>
      </c>
      <c r="B2478" s="86">
        <v>599848</v>
      </c>
      <c r="C2478" s="1">
        <v>42893</v>
      </c>
      <c r="D2478" s="56" t="s">
        <v>722</v>
      </c>
      <c r="E2478" s="56" t="s">
        <v>723</v>
      </c>
      <c r="F2478" s="56" t="s">
        <v>334</v>
      </c>
      <c r="G2478" s="56" t="s">
        <v>335</v>
      </c>
      <c r="H2478" s="56" t="s">
        <v>336</v>
      </c>
      <c r="I2478" s="56" t="s">
        <v>724</v>
      </c>
      <c r="K2478" s="56" t="s">
        <v>337</v>
      </c>
      <c r="L2478" s="56" t="s">
        <v>545</v>
      </c>
      <c r="M2478" s="56" t="s">
        <v>988</v>
      </c>
      <c r="N2478" s="56" t="s">
        <v>1043</v>
      </c>
      <c r="O2478" s="56" t="s">
        <v>943</v>
      </c>
      <c r="P2478" s="1" t="s">
        <v>188</v>
      </c>
      <c r="Q2478" s="56" t="s">
        <v>241</v>
      </c>
      <c r="R2478" s="56" t="s">
        <v>339</v>
      </c>
      <c r="S2478" s="56">
        <v>179127</v>
      </c>
      <c r="T2478" s="1" t="s">
        <v>557</v>
      </c>
      <c r="U2478" s="56">
        <v>41650</v>
      </c>
      <c r="V2478" s="56">
        <v>42916</v>
      </c>
      <c r="W2478" s="56">
        <v>41609</v>
      </c>
      <c r="X2478" s="56">
        <v>42916</v>
      </c>
      <c r="Y2478" s="56" t="s">
        <v>356</v>
      </c>
      <c r="Z2478" s="56" t="s">
        <v>341</v>
      </c>
      <c r="AA2478" s="56" t="s">
        <v>342</v>
      </c>
      <c r="AB2478" s="56" t="s">
        <v>343</v>
      </c>
      <c r="AC2478" s="56" t="s">
        <v>342</v>
      </c>
      <c r="AD2478" s="56" t="s">
        <v>342</v>
      </c>
      <c r="AE2478" s="56" t="s">
        <v>334</v>
      </c>
      <c r="AF2478" s="56" t="s">
        <v>292</v>
      </c>
      <c r="AG2478" s="56">
        <v>2015</v>
      </c>
      <c r="AH2478" s="56" t="s">
        <v>80</v>
      </c>
      <c r="AI2478" s="56" t="s">
        <v>344</v>
      </c>
      <c r="AJ2478" s="56">
        <v>129</v>
      </c>
      <c r="AM2478" s="56">
        <v>42849</v>
      </c>
      <c r="AN2478" s="56" t="s">
        <v>1047</v>
      </c>
      <c r="AO2478" s="1">
        <v>42076</v>
      </c>
      <c r="AP2478" s="56" t="s">
        <v>548</v>
      </c>
      <c r="AQ2478" s="56">
        <v>57082</v>
      </c>
      <c r="AR2478" s="56">
        <v>0</v>
      </c>
      <c r="AS2478" s="56" t="s">
        <v>346</v>
      </c>
      <c r="BB2478" s="56" t="s">
        <v>339</v>
      </c>
      <c r="BC2478" s="56" t="s">
        <v>263</v>
      </c>
      <c r="BD2478" s="56" t="s">
        <v>349</v>
      </c>
      <c r="BE2478" s="56" t="s">
        <v>347</v>
      </c>
      <c r="BF2478" s="56" t="s">
        <v>334</v>
      </c>
      <c r="BG2478" s="56" t="s">
        <v>726</v>
      </c>
      <c r="BH2478" s="56">
        <v>0</v>
      </c>
      <c r="BI2478" s="56">
        <v>0</v>
      </c>
      <c r="BJ2478" s="56">
        <v>1</v>
      </c>
    </row>
    <row r="2479" spans="1:62" hidden="1" x14ac:dyDescent="0.3">
      <c r="A2479" s="56">
        <v>49229978</v>
      </c>
      <c r="B2479" s="86">
        <v>599848</v>
      </c>
      <c r="C2479" s="1">
        <v>42893</v>
      </c>
      <c r="D2479" s="56" t="s">
        <v>722</v>
      </c>
      <c r="E2479" s="56" t="s">
        <v>723</v>
      </c>
      <c r="F2479" s="56" t="s">
        <v>334</v>
      </c>
      <c r="G2479" s="56" t="s">
        <v>335</v>
      </c>
      <c r="H2479" s="56" t="s">
        <v>336</v>
      </c>
      <c r="I2479" s="56" t="s">
        <v>724</v>
      </c>
      <c r="K2479" s="56" t="s">
        <v>337</v>
      </c>
      <c r="L2479" s="56" t="s">
        <v>545</v>
      </c>
      <c r="M2479" s="56" t="s">
        <v>988</v>
      </c>
      <c r="N2479" s="56" t="s">
        <v>1043</v>
      </c>
      <c r="O2479" s="56" t="s">
        <v>943</v>
      </c>
      <c r="P2479" s="1" t="s">
        <v>188</v>
      </c>
      <c r="Q2479" s="56" t="s">
        <v>241</v>
      </c>
      <c r="R2479" s="56" t="s">
        <v>339</v>
      </c>
      <c r="S2479" s="56">
        <v>179127</v>
      </c>
      <c r="T2479" s="1" t="s">
        <v>557</v>
      </c>
      <c r="U2479" s="56">
        <v>41650</v>
      </c>
      <c r="V2479" s="56">
        <v>42916</v>
      </c>
      <c r="W2479" s="56">
        <v>41609</v>
      </c>
      <c r="X2479" s="56">
        <v>42916</v>
      </c>
      <c r="Y2479" s="56" t="s">
        <v>356</v>
      </c>
      <c r="Z2479" s="56" t="s">
        <v>341</v>
      </c>
      <c r="AA2479" s="56" t="s">
        <v>342</v>
      </c>
      <c r="AB2479" s="56" t="s">
        <v>343</v>
      </c>
      <c r="AC2479" s="56" t="s">
        <v>342</v>
      </c>
      <c r="AD2479" s="56" t="s">
        <v>342</v>
      </c>
      <c r="AE2479" s="56" t="s">
        <v>334</v>
      </c>
      <c r="AF2479" s="56" t="s">
        <v>292</v>
      </c>
      <c r="AG2479" s="56">
        <v>2014</v>
      </c>
      <c r="AH2479" s="56" t="s">
        <v>80</v>
      </c>
      <c r="AI2479" s="56" t="s">
        <v>344</v>
      </c>
      <c r="AJ2479" s="56">
        <v>0</v>
      </c>
      <c r="AM2479" s="56">
        <v>42849</v>
      </c>
      <c r="AN2479" s="56" t="s">
        <v>1047</v>
      </c>
      <c r="AO2479" s="1">
        <v>42076</v>
      </c>
      <c r="AP2479" s="56" t="s">
        <v>548</v>
      </c>
      <c r="AQ2479" s="56">
        <v>57082</v>
      </c>
      <c r="AR2479" s="56">
        <v>0</v>
      </c>
      <c r="AS2479" s="56" t="s">
        <v>346</v>
      </c>
      <c r="BB2479" s="56" t="s">
        <v>339</v>
      </c>
      <c r="BC2479" s="56" t="s">
        <v>263</v>
      </c>
      <c r="BD2479" s="56" t="s">
        <v>349</v>
      </c>
      <c r="BE2479" s="56" t="s">
        <v>347</v>
      </c>
      <c r="BF2479" s="56" t="s">
        <v>334</v>
      </c>
      <c r="BG2479" s="56" t="s">
        <v>726</v>
      </c>
      <c r="BH2479" s="56">
        <v>0</v>
      </c>
      <c r="BI2479" s="56">
        <v>0</v>
      </c>
      <c r="BJ2479" s="56">
        <v>1</v>
      </c>
    </row>
    <row r="2480" spans="1:62" hidden="1" x14ac:dyDescent="0.3">
      <c r="A2480" s="56">
        <v>49229990</v>
      </c>
      <c r="B2480" s="86">
        <v>599848</v>
      </c>
      <c r="C2480" s="1">
        <v>42893</v>
      </c>
      <c r="D2480" s="56" t="s">
        <v>722</v>
      </c>
      <c r="E2480" s="56" t="s">
        <v>723</v>
      </c>
      <c r="F2480" s="56" t="s">
        <v>334</v>
      </c>
      <c r="G2480" s="56" t="s">
        <v>335</v>
      </c>
      <c r="H2480" s="56" t="s">
        <v>336</v>
      </c>
      <c r="I2480" s="56" t="s">
        <v>724</v>
      </c>
      <c r="K2480" s="56" t="s">
        <v>337</v>
      </c>
      <c r="L2480" s="56" t="s">
        <v>545</v>
      </c>
      <c r="M2480" s="56" t="s">
        <v>988</v>
      </c>
      <c r="N2480" s="56" t="s">
        <v>1043</v>
      </c>
      <c r="O2480" s="56" t="s">
        <v>943</v>
      </c>
      <c r="P2480" s="1" t="s">
        <v>188</v>
      </c>
      <c r="Q2480" s="56" t="s">
        <v>241</v>
      </c>
      <c r="R2480" s="56" t="s">
        <v>339</v>
      </c>
      <c r="S2480" s="56">
        <v>208746</v>
      </c>
      <c r="T2480" s="1" t="s">
        <v>725</v>
      </c>
      <c r="U2480" s="56">
        <v>41650</v>
      </c>
      <c r="V2480" s="56">
        <v>42916</v>
      </c>
      <c r="W2480" s="56">
        <v>41650</v>
      </c>
      <c r="X2480" s="56">
        <v>42916</v>
      </c>
      <c r="Y2480" s="56" t="s">
        <v>340</v>
      </c>
      <c r="Z2480" s="56" t="s">
        <v>341</v>
      </c>
      <c r="AA2480" s="56" t="s">
        <v>347</v>
      </c>
      <c r="AB2480" s="56" t="s">
        <v>343</v>
      </c>
      <c r="AC2480" s="56" t="s">
        <v>342</v>
      </c>
      <c r="AD2480" s="56" t="s">
        <v>342</v>
      </c>
      <c r="AE2480" s="56" t="s">
        <v>334</v>
      </c>
      <c r="AF2480" s="56" t="s">
        <v>291</v>
      </c>
      <c r="AG2480" s="56">
        <v>2016</v>
      </c>
      <c r="AH2480" s="56" t="s">
        <v>80</v>
      </c>
      <c r="AI2480" s="56" t="s">
        <v>344</v>
      </c>
      <c r="AJ2480" s="56">
        <v>0</v>
      </c>
      <c r="AK2480" s="1">
        <v>42551</v>
      </c>
      <c r="AM2480" s="56">
        <v>42849</v>
      </c>
      <c r="AN2480" s="56" t="s">
        <v>1047</v>
      </c>
      <c r="AO2480" s="1">
        <v>42571</v>
      </c>
      <c r="AP2480" s="56" t="s">
        <v>638</v>
      </c>
      <c r="AQ2480" s="56">
        <v>66963</v>
      </c>
      <c r="AR2480" s="56">
        <v>0</v>
      </c>
      <c r="AS2480" s="56" t="s">
        <v>346</v>
      </c>
      <c r="BB2480" s="56" t="s">
        <v>339</v>
      </c>
      <c r="BC2480" s="56" t="s">
        <v>263</v>
      </c>
      <c r="BD2480" s="56" t="s">
        <v>349</v>
      </c>
      <c r="BE2480" s="56" t="s">
        <v>347</v>
      </c>
      <c r="BF2480" s="56" t="s">
        <v>334</v>
      </c>
      <c r="BG2480" s="56" t="s">
        <v>726</v>
      </c>
      <c r="BH2480" s="56">
        <v>0</v>
      </c>
      <c r="BI2480" s="56">
        <v>0</v>
      </c>
      <c r="BJ2480" s="56">
        <v>1</v>
      </c>
    </row>
    <row r="2481" spans="1:62" hidden="1" x14ac:dyDescent="0.3">
      <c r="A2481" s="56">
        <v>49230000</v>
      </c>
      <c r="B2481" s="86">
        <v>599848</v>
      </c>
      <c r="C2481" s="1">
        <v>42893</v>
      </c>
      <c r="D2481" s="56" t="s">
        <v>722</v>
      </c>
      <c r="E2481" s="56" t="s">
        <v>723</v>
      </c>
      <c r="F2481" s="56" t="s">
        <v>334</v>
      </c>
      <c r="G2481" s="56" t="s">
        <v>335</v>
      </c>
      <c r="H2481" s="56" t="s">
        <v>336</v>
      </c>
      <c r="I2481" s="56" t="s">
        <v>724</v>
      </c>
      <c r="K2481" s="56" t="s">
        <v>337</v>
      </c>
      <c r="L2481" s="56" t="s">
        <v>545</v>
      </c>
      <c r="M2481" s="56" t="s">
        <v>988</v>
      </c>
      <c r="N2481" s="56" t="s">
        <v>1043</v>
      </c>
      <c r="O2481" s="56" t="s">
        <v>943</v>
      </c>
      <c r="P2481" s="1" t="s">
        <v>188</v>
      </c>
      <c r="Q2481" s="56" t="s">
        <v>241</v>
      </c>
      <c r="R2481" s="56" t="s">
        <v>339</v>
      </c>
      <c r="S2481" s="56">
        <v>179125</v>
      </c>
      <c r="T2481" s="1" t="s">
        <v>189</v>
      </c>
      <c r="U2481" s="56">
        <v>41650</v>
      </c>
      <c r="V2481" s="56">
        <v>42916</v>
      </c>
      <c r="W2481" s="56">
        <v>41609</v>
      </c>
      <c r="X2481" s="56">
        <v>42916</v>
      </c>
      <c r="Y2481" s="56" t="s">
        <v>340</v>
      </c>
      <c r="Z2481" s="56" t="s">
        <v>341</v>
      </c>
      <c r="AA2481" s="56" t="s">
        <v>342</v>
      </c>
      <c r="AB2481" s="56" t="s">
        <v>343</v>
      </c>
      <c r="AC2481" s="56" t="s">
        <v>342</v>
      </c>
      <c r="AD2481" s="56" t="s">
        <v>342</v>
      </c>
      <c r="AE2481" s="56" t="s">
        <v>334</v>
      </c>
      <c r="AF2481" s="56" t="s">
        <v>291</v>
      </c>
      <c r="AG2481" s="56">
        <v>2016</v>
      </c>
      <c r="AH2481" s="56" t="s">
        <v>80</v>
      </c>
      <c r="AI2481" s="56" t="s">
        <v>348</v>
      </c>
      <c r="AJ2481" s="56">
        <v>0</v>
      </c>
      <c r="AK2481" s="1">
        <v>42369</v>
      </c>
      <c r="AM2481" s="56">
        <v>42849</v>
      </c>
      <c r="AN2481" s="56" t="s">
        <v>1047</v>
      </c>
      <c r="AO2481" s="1">
        <v>42571</v>
      </c>
      <c r="AP2481" s="56" t="s">
        <v>638</v>
      </c>
      <c r="AQ2481" s="56">
        <v>247</v>
      </c>
      <c r="AR2481" s="56">
        <v>0</v>
      </c>
      <c r="AS2481" s="56" t="s">
        <v>346</v>
      </c>
      <c r="BB2481" s="56" t="s">
        <v>339</v>
      </c>
      <c r="BC2481" s="56" t="s">
        <v>263</v>
      </c>
      <c r="BD2481" s="56" t="s">
        <v>349</v>
      </c>
      <c r="BE2481" s="56" t="s">
        <v>347</v>
      </c>
      <c r="BF2481" s="56" t="s">
        <v>334</v>
      </c>
      <c r="BG2481" s="56" t="s">
        <v>726</v>
      </c>
      <c r="BH2481" s="56">
        <v>0</v>
      </c>
      <c r="BI2481" s="56">
        <v>0</v>
      </c>
      <c r="BJ2481" s="56">
        <v>1</v>
      </c>
    </row>
    <row r="2482" spans="1:62" hidden="1" x14ac:dyDescent="0.3">
      <c r="A2482" s="56">
        <v>49229987</v>
      </c>
      <c r="B2482" s="86">
        <v>599848</v>
      </c>
      <c r="C2482" s="1">
        <v>42893</v>
      </c>
      <c r="D2482" s="56" t="s">
        <v>722</v>
      </c>
      <c r="E2482" s="56" t="s">
        <v>723</v>
      </c>
      <c r="F2482" s="56" t="s">
        <v>334</v>
      </c>
      <c r="G2482" s="56" t="s">
        <v>335</v>
      </c>
      <c r="H2482" s="56" t="s">
        <v>336</v>
      </c>
      <c r="I2482" s="56" t="s">
        <v>724</v>
      </c>
      <c r="K2482" s="56" t="s">
        <v>337</v>
      </c>
      <c r="L2482" s="56" t="s">
        <v>545</v>
      </c>
      <c r="M2482" s="56" t="s">
        <v>988</v>
      </c>
      <c r="N2482" s="56" t="s">
        <v>1043</v>
      </c>
      <c r="O2482" s="56" t="s">
        <v>943</v>
      </c>
      <c r="P2482" s="1" t="s">
        <v>188</v>
      </c>
      <c r="Q2482" s="56" t="s">
        <v>241</v>
      </c>
      <c r="R2482" s="56" t="s">
        <v>339</v>
      </c>
      <c r="S2482" s="56">
        <v>208746</v>
      </c>
      <c r="T2482" s="1" t="s">
        <v>725</v>
      </c>
      <c r="U2482" s="56">
        <v>41650</v>
      </c>
      <c r="V2482" s="56">
        <v>42916</v>
      </c>
      <c r="W2482" s="56">
        <v>41650</v>
      </c>
      <c r="X2482" s="56">
        <v>42916</v>
      </c>
      <c r="Y2482" s="56" t="s">
        <v>340</v>
      </c>
      <c r="Z2482" s="56" t="s">
        <v>341</v>
      </c>
      <c r="AA2482" s="56" t="s">
        <v>347</v>
      </c>
      <c r="AB2482" s="56" t="s">
        <v>343</v>
      </c>
      <c r="AC2482" s="56" t="s">
        <v>342</v>
      </c>
      <c r="AD2482" s="56" t="s">
        <v>342</v>
      </c>
      <c r="AE2482" s="56" t="s">
        <v>334</v>
      </c>
      <c r="AF2482" s="56" t="s">
        <v>291</v>
      </c>
      <c r="AG2482" s="56">
        <v>2015</v>
      </c>
      <c r="AH2482" s="56" t="s">
        <v>80</v>
      </c>
      <c r="AI2482" s="56" t="s">
        <v>348</v>
      </c>
      <c r="AJ2482" s="56">
        <v>1</v>
      </c>
      <c r="AK2482" s="1">
        <v>42004</v>
      </c>
      <c r="AL2482" s="56" t="s">
        <v>745</v>
      </c>
      <c r="AM2482" s="56">
        <v>42849</v>
      </c>
      <c r="AN2482" s="56" t="s">
        <v>1047</v>
      </c>
      <c r="AO2482" s="1">
        <v>42044</v>
      </c>
      <c r="AP2482" s="56" t="s">
        <v>548</v>
      </c>
      <c r="AQ2482" s="56">
        <v>66963</v>
      </c>
      <c r="AR2482" s="56">
        <v>0</v>
      </c>
      <c r="AS2482" s="56" t="s">
        <v>346</v>
      </c>
      <c r="BB2482" s="56" t="s">
        <v>339</v>
      </c>
      <c r="BC2482" s="56" t="s">
        <v>263</v>
      </c>
      <c r="BD2482" s="56" t="s">
        <v>349</v>
      </c>
      <c r="BE2482" s="56" t="s">
        <v>347</v>
      </c>
      <c r="BF2482" s="56" t="s">
        <v>334</v>
      </c>
      <c r="BG2482" s="56" t="s">
        <v>726</v>
      </c>
      <c r="BH2482" s="56">
        <v>0</v>
      </c>
      <c r="BI2482" s="56">
        <v>0</v>
      </c>
      <c r="BJ2482" s="56">
        <v>1</v>
      </c>
    </row>
    <row r="2483" spans="1:62" hidden="1" x14ac:dyDescent="0.3">
      <c r="A2483" s="56">
        <v>49229998</v>
      </c>
      <c r="B2483" s="86">
        <v>599848</v>
      </c>
      <c r="C2483" s="1">
        <v>42893</v>
      </c>
      <c r="D2483" s="56" t="s">
        <v>722</v>
      </c>
      <c r="E2483" s="56" t="s">
        <v>723</v>
      </c>
      <c r="F2483" s="56" t="s">
        <v>334</v>
      </c>
      <c r="G2483" s="56" t="s">
        <v>335</v>
      </c>
      <c r="H2483" s="56" t="s">
        <v>336</v>
      </c>
      <c r="I2483" s="56" t="s">
        <v>724</v>
      </c>
      <c r="K2483" s="56" t="s">
        <v>337</v>
      </c>
      <c r="L2483" s="56" t="s">
        <v>545</v>
      </c>
      <c r="M2483" s="56" t="s">
        <v>988</v>
      </c>
      <c r="N2483" s="56" t="s">
        <v>1043</v>
      </c>
      <c r="O2483" s="56" t="s">
        <v>943</v>
      </c>
      <c r="P2483" s="1" t="s">
        <v>188</v>
      </c>
      <c r="Q2483" s="56" t="s">
        <v>241</v>
      </c>
      <c r="R2483" s="56" t="s">
        <v>339</v>
      </c>
      <c r="S2483" s="56">
        <v>208746</v>
      </c>
      <c r="T2483" s="1" t="s">
        <v>725</v>
      </c>
      <c r="U2483" s="56">
        <v>41650</v>
      </c>
      <c r="V2483" s="56">
        <v>42916</v>
      </c>
      <c r="W2483" s="56">
        <v>41650</v>
      </c>
      <c r="X2483" s="56">
        <v>42916</v>
      </c>
      <c r="Y2483" s="56" t="s">
        <v>340</v>
      </c>
      <c r="Z2483" s="56" t="s">
        <v>341</v>
      </c>
      <c r="AA2483" s="56" t="s">
        <v>347</v>
      </c>
      <c r="AB2483" s="56" t="s">
        <v>343</v>
      </c>
      <c r="AC2483" s="56" t="s">
        <v>342</v>
      </c>
      <c r="AD2483" s="56" t="s">
        <v>342</v>
      </c>
      <c r="AE2483" s="56" t="s">
        <v>334</v>
      </c>
      <c r="AF2483" s="56" t="s">
        <v>292</v>
      </c>
      <c r="AG2483" s="56">
        <v>2017</v>
      </c>
      <c r="AH2483" s="56" t="s">
        <v>80</v>
      </c>
      <c r="AI2483" s="56" t="s">
        <v>344</v>
      </c>
      <c r="AJ2483" s="56">
        <v>0</v>
      </c>
      <c r="AM2483" s="56">
        <v>42849</v>
      </c>
      <c r="AN2483" s="56" t="s">
        <v>1047</v>
      </c>
      <c r="AO2483" s="1">
        <v>42870</v>
      </c>
      <c r="AP2483" s="56" t="s">
        <v>1047</v>
      </c>
      <c r="AQ2483" s="56">
        <v>66963</v>
      </c>
      <c r="AR2483" s="56">
        <v>0</v>
      </c>
      <c r="AS2483" s="56" t="s">
        <v>346</v>
      </c>
      <c r="BB2483" s="56" t="s">
        <v>339</v>
      </c>
      <c r="BC2483" s="56" t="s">
        <v>263</v>
      </c>
      <c r="BD2483" s="56" t="s">
        <v>349</v>
      </c>
      <c r="BE2483" s="56" t="s">
        <v>347</v>
      </c>
      <c r="BF2483" s="56" t="s">
        <v>334</v>
      </c>
      <c r="BG2483" s="56" t="s">
        <v>726</v>
      </c>
      <c r="BH2483" s="56">
        <v>0</v>
      </c>
      <c r="BI2483" s="56">
        <v>0</v>
      </c>
      <c r="BJ2483" s="56">
        <v>1</v>
      </c>
    </row>
    <row r="2484" spans="1:62" hidden="1" x14ac:dyDescent="0.3">
      <c r="A2484" s="56">
        <v>49229994</v>
      </c>
      <c r="B2484" s="86">
        <v>599848</v>
      </c>
      <c r="C2484" s="1">
        <v>42893</v>
      </c>
      <c r="D2484" s="56" t="s">
        <v>722</v>
      </c>
      <c r="E2484" s="56" t="s">
        <v>723</v>
      </c>
      <c r="F2484" s="56" t="s">
        <v>334</v>
      </c>
      <c r="G2484" s="56" t="s">
        <v>335</v>
      </c>
      <c r="H2484" s="56" t="s">
        <v>336</v>
      </c>
      <c r="I2484" s="56" t="s">
        <v>724</v>
      </c>
      <c r="K2484" s="56" t="s">
        <v>337</v>
      </c>
      <c r="L2484" s="56" t="s">
        <v>545</v>
      </c>
      <c r="M2484" s="56" t="s">
        <v>988</v>
      </c>
      <c r="N2484" s="56" t="s">
        <v>1043</v>
      </c>
      <c r="O2484" s="56" t="s">
        <v>943</v>
      </c>
      <c r="P2484" s="1" t="s">
        <v>188</v>
      </c>
      <c r="Q2484" s="56" t="s">
        <v>241</v>
      </c>
      <c r="R2484" s="56" t="s">
        <v>339</v>
      </c>
      <c r="S2484" s="56">
        <v>208746</v>
      </c>
      <c r="T2484" s="1" t="s">
        <v>725</v>
      </c>
      <c r="U2484" s="56">
        <v>41650</v>
      </c>
      <c r="V2484" s="56">
        <v>42916</v>
      </c>
      <c r="W2484" s="56">
        <v>41650</v>
      </c>
      <c r="X2484" s="56">
        <v>42916</v>
      </c>
      <c r="Y2484" s="56" t="s">
        <v>340</v>
      </c>
      <c r="Z2484" s="56" t="s">
        <v>341</v>
      </c>
      <c r="AA2484" s="56" t="s">
        <v>347</v>
      </c>
      <c r="AB2484" s="56" t="s">
        <v>343</v>
      </c>
      <c r="AC2484" s="56" t="s">
        <v>342</v>
      </c>
      <c r="AD2484" s="56" t="s">
        <v>342</v>
      </c>
      <c r="AE2484" s="56" t="s">
        <v>334</v>
      </c>
      <c r="AF2484" s="56" t="s">
        <v>292</v>
      </c>
      <c r="AG2484" s="56">
        <v>2015</v>
      </c>
      <c r="AH2484" s="56" t="s">
        <v>80</v>
      </c>
      <c r="AI2484" s="56" t="s">
        <v>344</v>
      </c>
      <c r="AJ2484" s="56">
        <v>0</v>
      </c>
      <c r="AM2484" s="56">
        <v>42849</v>
      </c>
      <c r="AN2484" s="56" t="s">
        <v>1047</v>
      </c>
      <c r="AO2484" s="1">
        <v>41873</v>
      </c>
      <c r="AP2484" s="56" t="s">
        <v>345</v>
      </c>
      <c r="AQ2484" s="56">
        <v>66963</v>
      </c>
      <c r="AR2484" s="56">
        <v>0</v>
      </c>
      <c r="AS2484" s="56" t="s">
        <v>346</v>
      </c>
      <c r="BB2484" s="56" t="s">
        <v>339</v>
      </c>
      <c r="BC2484" s="56" t="s">
        <v>263</v>
      </c>
      <c r="BD2484" s="56" t="s">
        <v>349</v>
      </c>
      <c r="BE2484" s="56" t="s">
        <v>347</v>
      </c>
      <c r="BF2484" s="56" t="s">
        <v>334</v>
      </c>
      <c r="BG2484" s="56" t="s">
        <v>726</v>
      </c>
      <c r="BH2484" s="56">
        <v>0</v>
      </c>
      <c r="BI2484" s="56">
        <v>0</v>
      </c>
      <c r="BJ2484" s="56">
        <v>1</v>
      </c>
    </row>
    <row r="2485" spans="1:62" hidden="1" x14ac:dyDescent="0.3">
      <c r="A2485" s="56">
        <v>49229992</v>
      </c>
      <c r="B2485" s="86">
        <v>599848</v>
      </c>
      <c r="C2485" s="1">
        <v>42893</v>
      </c>
      <c r="D2485" s="56" t="s">
        <v>722</v>
      </c>
      <c r="E2485" s="56" t="s">
        <v>723</v>
      </c>
      <c r="F2485" s="56" t="s">
        <v>334</v>
      </c>
      <c r="G2485" s="56" t="s">
        <v>335</v>
      </c>
      <c r="H2485" s="56" t="s">
        <v>336</v>
      </c>
      <c r="I2485" s="56" t="s">
        <v>724</v>
      </c>
      <c r="K2485" s="56" t="s">
        <v>337</v>
      </c>
      <c r="L2485" s="56" t="s">
        <v>545</v>
      </c>
      <c r="M2485" s="56" t="s">
        <v>988</v>
      </c>
      <c r="N2485" s="56" t="s">
        <v>1043</v>
      </c>
      <c r="O2485" s="56" t="s">
        <v>943</v>
      </c>
      <c r="P2485" s="1" t="s">
        <v>188</v>
      </c>
      <c r="Q2485" s="56" t="s">
        <v>241</v>
      </c>
      <c r="R2485" s="56" t="s">
        <v>339</v>
      </c>
      <c r="S2485" s="56">
        <v>208746</v>
      </c>
      <c r="T2485" s="1" t="s">
        <v>725</v>
      </c>
      <c r="U2485" s="56">
        <v>41650</v>
      </c>
      <c r="V2485" s="56">
        <v>42916</v>
      </c>
      <c r="W2485" s="56">
        <v>41650</v>
      </c>
      <c r="X2485" s="56">
        <v>42916</v>
      </c>
      <c r="Y2485" s="56" t="s">
        <v>340</v>
      </c>
      <c r="Z2485" s="56" t="s">
        <v>341</v>
      </c>
      <c r="AA2485" s="56" t="s">
        <v>347</v>
      </c>
      <c r="AB2485" s="56" t="s">
        <v>343</v>
      </c>
      <c r="AC2485" s="56" t="s">
        <v>342</v>
      </c>
      <c r="AD2485" s="56" t="s">
        <v>342</v>
      </c>
      <c r="AE2485" s="56" t="s">
        <v>334</v>
      </c>
      <c r="AF2485" s="56" t="s">
        <v>292</v>
      </c>
      <c r="AG2485" s="56">
        <v>2014</v>
      </c>
      <c r="AH2485" s="56" t="s">
        <v>80</v>
      </c>
      <c r="AI2485" s="56" t="s">
        <v>344</v>
      </c>
      <c r="AJ2485" s="56">
        <v>0</v>
      </c>
      <c r="AM2485" s="56">
        <v>42849</v>
      </c>
      <c r="AN2485" s="56" t="s">
        <v>1047</v>
      </c>
      <c r="AO2485" s="1">
        <v>41873</v>
      </c>
      <c r="AP2485" s="56" t="s">
        <v>345</v>
      </c>
      <c r="AQ2485" s="56">
        <v>66963</v>
      </c>
      <c r="AR2485" s="56">
        <v>0</v>
      </c>
      <c r="AS2485" s="56" t="s">
        <v>346</v>
      </c>
      <c r="BB2485" s="56" t="s">
        <v>339</v>
      </c>
      <c r="BC2485" s="56" t="s">
        <v>263</v>
      </c>
      <c r="BD2485" s="56" t="s">
        <v>349</v>
      </c>
      <c r="BE2485" s="56" t="s">
        <v>347</v>
      </c>
      <c r="BF2485" s="56" t="s">
        <v>334</v>
      </c>
      <c r="BG2485" s="56" t="s">
        <v>726</v>
      </c>
      <c r="BH2485" s="56">
        <v>0</v>
      </c>
      <c r="BI2485" s="56">
        <v>0</v>
      </c>
      <c r="BJ2485" s="56">
        <v>1</v>
      </c>
    </row>
    <row r="2486" spans="1:62" hidden="1" x14ac:dyDescent="0.3">
      <c r="A2486" s="56">
        <v>49229996</v>
      </c>
      <c r="B2486" s="86">
        <v>599848</v>
      </c>
      <c r="C2486" s="1">
        <v>42893</v>
      </c>
      <c r="D2486" s="56" t="s">
        <v>722</v>
      </c>
      <c r="E2486" s="56" t="s">
        <v>723</v>
      </c>
      <c r="F2486" s="56" t="s">
        <v>334</v>
      </c>
      <c r="G2486" s="56" t="s">
        <v>335</v>
      </c>
      <c r="H2486" s="56" t="s">
        <v>336</v>
      </c>
      <c r="I2486" s="56" t="s">
        <v>724</v>
      </c>
      <c r="K2486" s="56" t="s">
        <v>337</v>
      </c>
      <c r="L2486" s="56" t="s">
        <v>545</v>
      </c>
      <c r="M2486" s="56" t="s">
        <v>988</v>
      </c>
      <c r="N2486" s="56" t="s">
        <v>1043</v>
      </c>
      <c r="O2486" s="56" t="s">
        <v>943</v>
      </c>
      <c r="P2486" s="1" t="s">
        <v>188</v>
      </c>
      <c r="Q2486" s="56" t="s">
        <v>241</v>
      </c>
      <c r="R2486" s="56" t="s">
        <v>339</v>
      </c>
      <c r="S2486" s="56">
        <v>208746</v>
      </c>
      <c r="T2486" s="1" t="s">
        <v>725</v>
      </c>
      <c r="U2486" s="56">
        <v>41650</v>
      </c>
      <c r="V2486" s="56">
        <v>42916</v>
      </c>
      <c r="W2486" s="56">
        <v>41650</v>
      </c>
      <c r="X2486" s="56">
        <v>42916</v>
      </c>
      <c r="Y2486" s="56" t="s">
        <v>340</v>
      </c>
      <c r="Z2486" s="56" t="s">
        <v>341</v>
      </c>
      <c r="AA2486" s="56" t="s">
        <v>347</v>
      </c>
      <c r="AB2486" s="56" t="s">
        <v>343</v>
      </c>
      <c r="AC2486" s="56" t="s">
        <v>342</v>
      </c>
      <c r="AD2486" s="56" t="s">
        <v>342</v>
      </c>
      <c r="AE2486" s="56" t="s">
        <v>334</v>
      </c>
      <c r="AF2486" s="56" t="s">
        <v>292</v>
      </c>
      <c r="AG2486" s="56">
        <v>2016</v>
      </c>
      <c r="AH2486" s="56" t="s">
        <v>80</v>
      </c>
      <c r="AI2486" s="56" t="s">
        <v>344</v>
      </c>
      <c r="AJ2486" s="56">
        <v>0</v>
      </c>
      <c r="AM2486" s="56">
        <v>42849</v>
      </c>
      <c r="AN2486" s="56" t="s">
        <v>1047</v>
      </c>
      <c r="AO2486" s="1">
        <v>41873</v>
      </c>
      <c r="AP2486" s="56" t="s">
        <v>345</v>
      </c>
      <c r="AQ2486" s="56">
        <v>66963</v>
      </c>
      <c r="AR2486" s="56">
        <v>0</v>
      </c>
      <c r="AS2486" s="56" t="s">
        <v>346</v>
      </c>
      <c r="BB2486" s="56" t="s">
        <v>339</v>
      </c>
      <c r="BC2486" s="56" t="s">
        <v>263</v>
      </c>
      <c r="BD2486" s="56" t="s">
        <v>349</v>
      </c>
      <c r="BE2486" s="56" t="s">
        <v>347</v>
      </c>
      <c r="BF2486" s="56" t="s">
        <v>334</v>
      </c>
      <c r="BG2486" s="56" t="s">
        <v>726</v>
      </c>
      <c r="BH2486" s="56">
        <v>0</v>
      </c>
      <c r="BI2486" s="56">
        <v>0</v>
      </c>
      <c r="BJ2486" s="56">
        <v>1</v>
      </c>
    </row>
    <row r="2487" spans="1:62" hidden="1" x14ac:dyDescent="0.3">
      <c r="A2487" s="56">
        <v>49230016</v>
      </c>
      <c r="B2487" s="86">
        <v>599848</v>
      </c>
      <c r="C2487" s="1">
        <v>42893</v>
      </c>
      <c r="D2487" s="56" t="s">
        <v>722</v>
      </c>
      <c r="E2487" s="56" t="s">
        <v>723</v>
      </c>
      <c r="F2487" s="56" t="s">
        <v>334</v>
      </c>
      <c r="G2487" s="56" t="s">
        <v>335</v>
      </c>
      <c r="H2487" s="56" t="s">
        <v>336</v>
      </c>
      <c r="I2487" s="56" t="s">
        <v>724</v>
      </c>
      <c r="K2487" s="56" t="s">
        <v>337</v>
      </c>
      <c r="L2487" s="56" t="s">
        <v>545</v>
      </c>
      <c r="M2487" s="56" t="s">
        <v>988</v>
      </c>
      <c r="N2487" s="56" t="s">
        <v>1043</v>
      </c>
      <c r="O2487" s="56" t="s">
        <v>943</v>
      </c>
      <c r="P2487" s="1" t="s">
        <v>188</v>
      </c>
      <c r="Q2487" s="56" t="s">
        <v>241</v>
      </c>
      <c r="R2487" s="56" t="s">
        <v>339</v>
      </c>
      <c r="S2487" s="56">
        <v>179126</v>
      </c>
      <c r="T2487" s="1" t="s">
        <v>547</v>
      </c>
      <c r="U2487" s="56">
        <v>41650</v>
      </c>
      <c r="V2487" s="56">
        <v>42916</v>
      </c>
      <c r="W2487" s="56">
        <v>41519</v>
      </c>
      <c r="X2487" s="56">
        <v>42916</v>
      </c>
      <c r="Y2487" s="56" t="s">
        <v>340</v>
      </c>
      <c r="Z2487" s="56" t="s">
        <v>341</v>
      </c>
      <c r="AA2487" s="56" t="s">
        <v>347</v>
      </c>
      <c r="AB2487" s="56" t="s">
        <v>343</v>
      </c>
      <c r="AC2487" s="56" t="s">
        <v>342</v>
      </c>
      <c r="AD2487" s="56" t="s">
        <v>347</v>
      </c>
      <c r="AE2487" s="56" t="s">
        <v>334</v>
      </c>
      <c r="AF2487" s="56" t="s">
        <v>292</v>
      </c>
      <c r="AG2487" s="56">
        <v>2014</v>
      </c>
      <c r="AH2487" s="56" t="s">
        <v>80</v>
      </c>
      <c r="AI2487" s="56" t="s">
        <v>344</v>
      </c>
      <c r="AJ2487" s="56">
        <v>1</v>
      </c>
      <c r="AM2487" s="56">
        <v>42849</v>
      </c>
      <c r="AN2487" s="56" t="s">
        <v>1047</v>
      </c>
      <c r="AO2487" s="1">
        <v>41592</v>
      </c>
      <c r="AP2487" s="56" t="s">
        <v>548</v>
      </c>
      <c r="AQ2487" s="56">
        <v>66064</v>
      </c>
      <c r="AR2487" s="56">
        <v>0</v>
      </c>
      <c r="AS2487" s="56" t="s">
        <v>346</v>
      </c>
      <c r="BB2487" s="56" t="s">
        <v>339</v>
      </c>
      <c r="BC2487" s="56" t="s">
        <v>263</v>
      </c>
      <c r="BD2487" s="56" t="s">
        <v>349</v>
      </c>
      <c r="BE2487" s="56" t="s">
        <v>347</v>
      </c>
      <c r="BF2487" s="56" t="s">
        <v>334</v>
      </c>
      <c r="BG2487" s="56" t="s">
        <v>726</v>
      </c>
      <c r="BH2487" s="56">
        <v>0</v>
      </c>
      <c r="BI2487" s="56">
        <v>0</v>
      </c>
      <c r="BJ2487" s="56">
        <v>1</v>
      </c>
    </row>
    <row r="2488" spans="1:62" hidden="1" x14ac:dyDescent="0.3">
      <c r="A2488" s="56">
        <v>49230014</v>
      </c>
      <c r="B2488" s="86">
        <v>599848</v>
      </c>
      <c r="C2488" s="1">
        <v>42893</v>
      </c>
      <c r="D2488" s="56" t="s">
        <v>722</v>
      </c>
      <c r="E2488" s="56" t="s">
        <v>723</v>
      </c>
      <c r="F2488" s="56" t="s">
        <v>334</v>
      </c>
      <c r="G2488" s="56" t="s">
        <v>335</v>
      </c>
      <c r="H2488" s="56" t="s">
        <v>336</v>
      </c>
      <c r="I2488" s="56" t="s">
        <v>724</v>
      </c>
      <c r="K2488" s="56" t="s">
        <v>337</v>
      </c>
      <c r="L2488" s="56" t="s">
        <v>545</v>
      </c>
      <c r="M2488" s="56" t="s">
        <v>988</v>
      </c>
      <c r="N2488" s="56" t="s">
        <v>1043</v>
      </c>
      <c r="O2488" s="56" t="s">
        <v>943</v>
      </c>
      <c r="P2488" s="1" t="s">
        <v>188</v>
      </c>
      <c r="Q2488" s="56" t="s">
        <v>241</v>
      </c>
      <c r="R2488" s="56" t="s">
        <v>339</v>
      </c>
      <c r="S2488" s="56">
        <v>179126</v>
      </c>
      <c r="T2488" s="1" t="s">
        <v>547</v>
      </c>
      <c r="U2488" s="56">
        <v>41650</v>
      </c>
      <c r="V2488" s="56">
        <v>42916</v>
      </c>
      <c r="W2488" s="56">
        <v>41519</v>
      </c>
      <c r="X2488" s="56">
        <v>42916</v>
      </c>
      <c r="Y2488" s="56" t="s">
        <v>340</v>
      </c>
      <c r="Z2488" s="56" t="s">
        <v>341</v>
      </c>
      <c r="AA2488" s="56" t="s">
        <v>347</v>
      </c>
      <c r="AB2488" s="56" t="s">
        <v>343</v>
      </c>
      <c r="AC2488" s="56" t="s">
        <v>342</v>
      </c>
      <c r="AD2488" s="56" t="s">
        <v>347</v>
      </c>
      <c r="AE2488" s="56" t="s">
        <v>334</v>
      </c>
      <c r="AF2488" s="56" t="s">
        <v>291</v>
      </c>
      <c r="AG2488" s="56">
        <v>2017</v>
      </c>
      <c r="AH2488" s="56" t="s">
        <v>80</v>
      </c>
      <c r="AI2488" s="56" t="s">
        <v>348</v>
      </c>
      <c r="AJ2488" s="56">
        <v>0</v>
      </c>
      <c r="AK2488" s="1">
        <v>42734</v>
      </c>
      <c r="AM2488" s="56">
        <v>42849</v>
      </c>
      <c r="AN2488" s="56" t="s">
        <v>1047</v>
      </c>
      <c r="AO2488" s="1">
        <v>42748</v>
      </c>
      <c r="AP2488" s="56" t="s">
        <v>638</v>
      </c>
      <c r="AQ2488" s="56">
        <v>66064</v>
      </c>
      <c r="AR2488" s="56">
        <v>0</v>
      </c>
      <c r="AS2488" s="56" t="s">
        <v>346</v>
      </c>
      <c r="BB2488" s="56" t="s">
        <v>339</v>
      </c>
      <c r="BC2488" s="56" t="s">
        <v>263</v>
      </c>
      <c r="BD2488" s="56" t="s">
        <v>349</v>
      </c>
      <c r="BE2488" s="56" t="s">
        <v>347</v>
      </c>
      <c r="BF2488" s="56" t="s">
        <v>334</v>
      </c>
      <c r="BG2488" s="56" t="s">
        <v>726</v>
      </c>
      <c r="BH2488" s="56">
        <v>0</v>
      </c>
      <c r="BI2488" s="56">
        <v>0</v>
      </c>
      <c r="BJ2488" s="56">
        <v>1</v>
      </c>
    </row>
    <row r="2489" spans="1:62" hidden="1" x14ac:dyDescent="0.3">
      <c r="A2489" s="56">
        <v>49230010</v>
      </c>
      <c r="B2489" s="86">
        <v>599848</v>
      </c>
      <c r="C2489" s="1">
        <v>42893</v>
      </c>
      <c r="D2489" s="56" t="s">
        <v>722</v>
      </c>
      <c r="E2489" s="56" t="s">
        <v>723</v>
      </c>
      <c r="F2489" s="56" t="s">
        <v>334</v>
      </c>
      <c r="G2489" s="56" t="s">
        <v>335</v>
      </c>
      <c r="H2489" s="56" t="s">
        <v>336</v>
      </c>
      <c r="I2489" s="56" t="s">
        <v>724</v>
      </c>
      <c r="K2489" s="56" t="s">
        <v>337</v>
      </c>
      <c r="L2489" s="56" t="s">
        <v>545</v>
      </c>
      <c r="M2489" s="56" t="s">
        <v>988</v>
      </c>
      <c r="N2489" s="56" t="s">
        <v>1043</v>
      </c>
      <c r="O2489" s="56" t="s">
        <v>943</v>
      </c>
      <c r="P2489" s="1" t="s">
        <v>188</v>
      </c>
      <c r="Q2489" s="56" t="s">
        <v>241</v>
      </c>
      <c r="R2489" s="56" t="s">
        <v>339</v>
      </c>
      <c r="S2489" s="56">
        <v>179125</v>
      </c>
      <c r="T2489" s="1" t="s">
        <v>189</v>
      </c>
      <c r="U2489" s="56">
        <v>41650</v>
      </c>
      <c r="V2489" s="56">
        <v>42916</v>
      </c>
      <c r="W2489" s="56">
        <v>41609</v>
      </c>
      <c r="X2489" s="56">
        <v>42916</v>
      </c>
      <c r="Y2489" s="56" t="s">
        <v>340</v>
      </c>
      <c r="Z2489" s="56" t="s">
        <v>341</v>
      </c>
      <c r="AA2489" s="56" t="s">
        <v>342</v>
      </c>
      <c r="AB2489" s="56" t="s">
        <v>343</v>
      </c>
      <c r="AC2489" s="56" t="s">
        <v>342</v>
      </c>
      <c r="AD2489" s="56" t="s">
        <v>342</v>
      </c>
      <c r="AE2489" s="56" t="s">
        <v>334</v>
      </c>
      <c r="AF2489" s="56" t="s">
        <v>292</v>
      </c>
      <c r="AG2489" s="56">
        <v>2017</v>
      </c>
      <c r="AH2489" s="56" t="s">
        <v>80</v>
      </c>
      <c r="AI2489" s="56" t="s">
        <v>344</v>
      </c>
      <c r="AJ2489" s="56">
        <v>0</v>
      </c>
      <c r="AM2489" s="56">
        <v>42849</v>
      </c>
      <c r="AN2489" s="56" t="s">
        <v>1047</v>
      </c>
      <c r="AO2489" s="1">
        <v>42870</v>
      </c>
      <c r="AP2489" s="56" t="s">
        <v>1047</v>
      </c>
      <c r="AQ2489" s="56">
        <v>247</v>
      </c>
      <c r="AR2489" s="56">
        <v>0</v>
      </c>
      <c r="AS2489" s="56" t="s">
        <v>346</v>
      </c>
      <c r="BB2489" s="56" t="s">
        <v>339</v>
      </c>
      <c r="BC2489" s="56" t="s">
        <v>263</v>
      </c>
      <c r="BD2489" s="56" t="s">
        <v>349</v>
      </c>
      <c r="BE2489" s="56" t="s">
        <v>347</v>
      </c>
      <c r="BF2489" s="56" t="s">
        <v>334</v>
      </c>
      <c r="BG2489" s="56" t="s">
        <v>726</v>
      </c>
      <c r="BH2489" s="56">
        <v>0</v>
      </c>
      <c r="BI2489" s="56">
        <v>0</v>
      </c>
      <c r="BJ2489" s="56">
        <v>1</v>
      </c>
    </row>
    <row r="2490" spans="1:62" hidden="1" x14ac:dyDescent="0.3">
      <c r="A2490" s="56">
        <v>49230008</v>
      </c>
      <c r="B2490" s="86">
        <v>599848</v>
      </c>
      <c r="C2490" s="1">
        <v>42893</v>
      </c>
      <c r="D2490" s="56" t="s">
        <v>722</v>
      </c>
      <c r="E2490" s="56" t="s">
        <v>723</v>
      </c>
      <c r="F2490" s="56" t="s">
        <v>334</v>
      </c>
      <c r="G2490" s="56" t="s">
        <v>335</v>
      </c>
      <c r="H2490" s="56" t="s">
        <v>336</v>
      </c>
      <c r="I2490" s="56" t="s">
        <v>724</v>
      </c>
      <c r="K2490" s="56" t="s">
        <v>337</v>
      </c>
      <c r="L2490" s="56" t="s">
        <v>545</v>
      </c>
      <c r="M2490" s="56" t="s">
        <v>988</v>
      </c>
      <c r="N2490" s="56" t="s">
        <v>1043</v>
      </c>
      <c r="O2490" s="56" t="s">
        <v>943</v>
      </c>
      <c r="P2490" s="1" t="s">
        <v>188</v>
      </c>
      <c r="Q2490" s="56" t="s">
        <v>241</v>
      </c>
      <c r="R2490" s="56" t="s">
        <v>339</v>
      </c>
      <c r="S2490" s="56">
        <v>179125</v>
      </c>
      <c r="T2490" s="1" t="s">
        <v>189</v>
      </c>
      <c r="U2490" s="56">
        <v>41650</v>
      </c>
      <c r="V2490" s="56">
        <v>42916</v>
      </c>
      <c r="W2490" s="56">
        <v>41609</v>
      </c>
      <c r="X2490" s="56">
        <v>42916</v>
      </c>
      <c r="Y2490" s="56" t="s">
        <v>340</v>
      </c>
      <c r="Z2490" s="56" t="s">
        <v>341</v>
      </c>
      <c r="AA2490" s="56" t="s">
        <v>342</v>
      </c>
      <c r="AB2490" s="56" t="s">
        <v>343</v>
      </c>
      <c r="AC2490" s="56" t="s">
        <v>342</v>
      </c>
      <c r="AD2490" s="56" t="s">
        <v>342</v>
      </c>
      <c r="AE2490" s="56" t="s">
        <v>334</v>
      </c>
      <c r="AF2490" s="56" t="s">
        <v>292</v>
      </c>
      <c r="AG2490" s="56">
        <v>2016</v>
      </c>
      <c r="AH2490" s="56" t="s">
        <v>80</v>
      </c>
      <c r="AI2490" s="56" t="s">
        <v>344</v>
      </c>
      <c r="AJ2490" s="56">
        <v>0</v>
      </c>
      <c r="AM2490" s="56">
        <v>42849</v>
      </c>
      <c r="AN2490" s="56" t="s">
        <v>1047</v>
      </c>
      <c r="AO2490" s="1">
        <v>41592</v>
      </c>
      <c r="AP2490" s="56" t="s">
        <v>548</v>
      </c>
      <c r="AQ2490" s="56">
        <v>247</v>
      </c>
      <c r="AR2490" s="56">
        <v>0</v>
      </c>
      <c r="AS2490" s="56" t="s">
        <v>346</v>
      </c>
      <c r="BB2490" s="56" t="s">
        <v>339</v>
      </c>
      <c r="BC2490" s="56" t="s">
        <v>263</v>
      </c>
      <c r="BD2490" s="56" t="s">
        <v>349</v>
      </c>
      <c r="BE2490" s="56" t="s">
        <v>347</v>
      </c>
      <c r="BF2490" s="56" t="s">
        <v>334</v>
      </c>
      <c r="BG2490" s="56" t="s">
        <v>726</v>
      </c>
      <c r="BH2490" s="56">
        <v>0</v>
      </c>
      <c r="BI2490" s="56">
        <v>0</v>
      </c>
      <c r="BJ2490" s="56">
        <v>1</v>
      </c>
    </row>
    <row r="2491" spans="1:62" hidden="1" x14ac:dyDescent="0.3">
      <c r="A2491" s="56">
        <v>49230012</v>
      </c>
      <c r="B2491" s="86">
        <v>599848</v>
      </c>
      <c r="C2491" s="1">
        <v>42893</v>
      </c>
      <c r="D2491" s="56" t="s">
        <v>722</v>
      </c>
      <c r="E2491" s="56" t="s">
        <v>723</v>
      </c>
      <c r="F2491" s="56" t="s">
        <v>334</v>
      </c>
      <c r="G2491" s="56" t="s">
        <v>335</v>
      </c>
      <c r="H2491" s="56" t="s">
        <v>336</v>
      </c>
      <c r="I2491" s="56" t="s">
        <v>724</v>
      </c>
      <c r="K2491" s="56" t="s">
        <v>337</v>
      </c>
      <c r="L2491" s="56" t="s">
        <v>545</v>
      </c>
      <c r="M2491" s="56" t="s">
        <v>988</v>
      </c>
      <c r="N2491" s="56" t="s">
        <v>1043</v>
      </c>
      <c r="O2491" s="56" t="s">
        <v>943</v>
      </c>
      <c r="P2491" s="1" t="s">
        <v>188</v>
      </c>
      <c r="Q2491" s="56" t="s">
        <v>241</v>
      </c>
      <c r="R2491" s="56" t="s">
        <v>339</v>
      </c>
      <c r="S2491" s="56">
        <v>179126</v>
      </c>
      <c r="T2491" s="1" t="s">
        <v>547</v>
      </c>
      <c r="U2491" s="56">
        <v>41650</v>
      </c>
      <c r="V2491" s="56">
        <v>42916</v>
      </c>
      <c r="W2491" s="56">
        <v>41519</v>
      </c>
      <c r="X2491" s="56">
        <v>42916</v>
      </c>
      <c r="Y2491" s="56" t="s">
        <v>340</v>
      </c>
      <c r="Z2491" s="56" t="s">
        <v>341</v>
      </c>
      <c r="AA2491" s="56" t="s">
        <v>347</v>
      </c>
      <c r="AB2491" s="56" t="s">
        <v>343</v>
      </c>
      <c r="AC2491" s="56" t="s">
        <v>342</v>
      </c>
      <c r="AD2491" s="56" t="s">
        <v>347</v>
      </c>
      <c r="AE2491" s="56" t="s">
        <v>334</v>
      </c>
      <c r="AF2491" s="56" t="s">
        <v>291</v>
      </c>
      <c r="AG2491" s="56">
        <v>2016</v>
      </c>
      <c r="AH2491" s="56" t="s">
        <v>80</v>
      </c>
      <c r="AI2491" s="56" t="s">
        <v>348</v>
      </c>
      <c r="AJ2491" s="56">
        <v>0</v>
      </c>
      <c r="AK2491" s="1">
        <v>42369</v>
      </c>
      <c r="AM2491" s="56">
        <v>42849</v>
      </c>
      <c r="AN2491" s="56" t="s">
        <v>1047</v>
      </c>
      <c r="AO2491" s="1">
        <v>42571</v>
      </c>
      <c r="AP2491" s="56" t="s">
        <v>638</v>
      </c>
      <c r="AQ2491" s="56">
        <v>66064</v>
      </c>
      <c r="AR2491" s="56">
        <v>0</v>
      </c>
      <c r="AS2491" s="56" t="s">
        <v>346</v>
      </c>
      <c r="BB2491" s="56" t="s">
        <v>339</v>
      </c>
      <c r="BC2491" s="56" t="s">
        <v>263</v>
      </c>
      <c r="BD2491" s="56" t="s">
        <v>349</v>
      </c>
      <c r="BE2491" s="56" t="s">
        <v>347</v>
      </c>
      <c r="BF2491" s="56" t="s">
        <v>334</v>
      </c>
      <c r="BG2491" s="56" t="s">
        <v>726</v>
      </c>
      <c r="BH2491" s="56">
        <v>0</v>
      </c>
      <c r="BI2491" s="56">
        <v>0</v>
      </c>
      <c r="BJ2491" s="56">
        <v>1</v>
      </c>
    </row>
    <row r="2492" spans="1:62" hidden="1" x14ac:dyDescent="0.3">
      <c r="A2492" s="56">
        <v>49230018</v>
      </c>
      <c r="B2492" s="86">
        <v>599848</v>
      </c>
      <c r="C2492" s="1">
        <v>42893</v>
      </c>
      <c r="D2492" s="56" t="s">
        <v>722</v>
      </c>
      <c r="E2492" s="56" t="s">
        <v>723</v>
      </c>
      <c r="F2492" s="56" t="s">
        <v>334</v>
      </c>
      <c r="G2492" s="56" t="s">
        <v>335</v>
      </c>
      <c r="H2492" s="56" t="s">
        <v>336</v>
      </c>
      <c r="I2492" s="56" t="s">
        <v>724</v>
      </c>
      <c r="K2492" s="56" t="s">
        <v>337</v>
      </c>
      <c r="L2492" s="56" t="s">
        <v>545</v>
      </c>
      <c r="M2492" s="56" t="s">
        <v>988</v>
      </c>
      <c r="N2492" s="56" t="s">
        <v>1043</v>
      </c>
      <c r="O2492" s="56" t="s">
        <v>943</v>
      </c>
      <c r="P2492" s="1" t="s">
        <v>188</v>
      </c>
      <c r="Q2492" s="56" t="s">
        <v>241</v>
      </c>
      <c r="R2492" s="56" t="s">
        <v>339</v>
      </c>
      <c r="S2492" s="56">
        <v>179126</v>
      </c>
      <c r="T2492" s="1" t="s">
        <v>547</v>
      </c>
      <c r="U2492" s="56">
        <v>41650</v>
      </c>
      <c r="V2492" s="56">
        <v>42916</v>
      </c>
      <c r="W2492" s="56">
        <v>41519</v>
      </c>
      <c r="X2492" s="56">
        <v>42916</v>
      </c>
      <c r="Y2492" s="56" t="s">
        <v>340</v>
      </c>
      <c r="Z2492" s="56" t="s">
        <v>341</v>
      </c>
      <c r="AA2492" s="56" t="s">
        <v>347</v>
      </c>
      <c r="AB2492" s="56" t="s">
        <v>343</v>
      </c>
      <c r="AC2492" s="56" t="s">
        <v>342</v>
      </c>
      <c r="AD2492" s="56" t="s">
        <v>347</v>
      </c>
      <c r="AE2492" s="56" t="s">
        <v>334</v>
      </c>
      <c r="AF2492" s="56" t="s">
        <v>292</v>
      </c>
      <c r="AG2492" s="56">
        <v>2015</v>
      </c>
      <c r="AH2492" s="56" t="s">
        <v>80</v>
      </c>
      <c r="AI2492" s="56" t="s">
        <v>344</v>
      </c>
      <c r="AJ2492" s="56">
        <v>0</v>
      </c>
      <c r="AM2492" s="56">
        <v>42849</v>
      </c>
      <c r="AN2492" s="56" t="s">
        <v>1047</v>
      </c>
      <c r="AO2492" s="1">
        <v>41592</v>
      </c>
      <c r="AP2492" s="56" t="s">
        <v>548</v>
      </c>
      <c r="AQ2492" s="56">
        <v>66064</v>
      </c>
      <c r="AR2492" s="56">
        <v>0</v>
      </c>
      <c r="AS2492" s="56" t="s">
        <v>346</v>
      </c>
      <c r="BB2492" s="56" t="s">
        <v>339</v>
      </c>
      <c r="BC2492" s="56" t="s">
        <v>263</v>
      </c>
      <c r="BD2492" s="56" t="s">
        <v>349</v>
      </c>
      <c r="BE2492" s="56" t="s">
        <v>347</v>
      </c>
      <c r="BF2492" s="56" t="s">
        <v>334</v>
      </c>
      <c r="BG2492" s="56" t="s">
        <v>726</v>
      </c>
      <c r="BH2492" s="56">
        <v>0</v>
      </c>
      <c r="BI2492" s="56">
        <v>0</v>
      </c>
      <c r="BJ2492" s="56">
        <v>1</v>
      </c>
    </row>
    <row r="2493" spans="1:62" hidden="1" x14ac:dyDescent="0.3">
      <c r="A2493" s="56">
        <v>49230026</v>
      </c>
      <c r="B2493" s="86">
        <v>599848</v>
      </c>
      <c r="C2493" s="1">
        <v>42893</v>
      </c>
      <c r="D2493" s="56" t="s">
        <v>722</v>
      </c>
      <c r="E2493" s="56" t="s">
        <v>723</v>
      </c>
      <c r="F2493" s="56" t="s">
        <v>334</v>
      </c>
      <c r="G2493" s="56" t="s">
        <v>335</v>
      </c>
      <c r="H2493" s="56" t="s">
        <v>336</v>
      </c>
      <c r="I2493" s="56" t="s">
        <v>724</v>
      </c>
      <c r="K2493" s="56" t="s">
        <v>337</v>
      </c>
      <c r="L2493" s="56" t="s">
        <v>545</v>
      </c>
      <c r="M2493" s="56" t="s">
        <v>988</v>
      </c>
      <c r="N2493" s="56" t="s">
        <v>1043</v>
      </c>
      <c r="O2493" s="56" t="s">
        <v>943</v>
      </c>
      <c r="P2493" s="1" t="s">
        <v>188</v>
      </c>
      <c r="Q2493" s="56" t="s">
        <v>241</v>
      </c>
      <c r="R2493" s="56" t="s">
        <v>339</v>
      </c>
      <c r="S2493" s="56">
        <v>179133</v>
      </c>
      <c r="T2493" s="1" t="s">
        <v>195</v>
      </c>
      <c r="U2493" s="56">
        <v>41650</v>
      </c>
      <c r="V2493" s="56">
        <v>42916</v>
      </c>
      <c r="W2493" s="56">
        <v>41609</v>
      </c>
      <c r="X2493" s="56">
        <v>42916</v>
      </c>
      <c r="Y2493" s="56" t="s">
        <v>340</v>
      </c>
      <c r="Z2493" s="56" t="s">
        <v>341</v>
      </c>
      <c r="AA2493" s="56" t="s">
        <v>342</v>
      </c>
      <c r="AB2493" s="56" t="s">
        <v>343</v>
      </c>
      <c r="AC2493" s="56" t="s">
        <v>342</v>
      </c>
      <c r="AD2493" s="56" t="s">
        <v>347</v>
      </c>
      <c r="AE2493" s="56" t="s">
        <v>334</v>
      </c>
      <c r="AF2493" s="56" t="s">
        <v>292</v>
      </c>
      <c r="AG2493" s="56">
        <v>2017</v>
      </c>
      <c r="AH2493" s="56" t="s">
        <v>80</v>
      </c>
      <c r="AI2493" s="56" t="s">
        <v>348</v>
      </c>
      <c r="AJ2493" s="56">
        <v>0</v>
      </c>
      <c r="AM2493" s="56">
        <v>42849</v>
      </c>
      <c r="AN2493" s="56" t="s">
        <v>1047</v>
      </c>
      <c r="AO2493" s="1">
        <v>41592</v>
      </c>
      <c r="AP2493" s="56" t="s">
        <v>548</v>
      </c>
      <c r="AQ2493" s="56">
        <v>252</v>
      </c>
      <c r="AR2493" s="56">
        <v>0</v>
      </c>
      <c r="AS2493" s="56" t="s">
        <v>346</v>
      </c>
      <c r="BB2493" s="56" t="s">
        <v>339</v>
      </c>
      <c r="BC2493" s="56" t="s">
        <v>263</v>
      </c>
      <c r="BD2493" s="56" t="s">
        <v>349</v>
      </c>
      <c r="BE2493" s="56" t="s">
        <v>347</v>
      </c>
      <c r="BF2493" s="56" t="s">
        <v>334</v>
      </c>
      <c r="BG2493" s="56" t="s">
        <v>726</v>
      </c>
      <c r="BH2493" s="56">
        <v>0</v>
      </c>
      <c r="BI2493" s="56">
        <v>0</v>
      </c>
      <c r="BJ2493" s="56">
        <v>1</v>
      </c>
    </row>
    <row r="2494" spans="1:62" hidden="1" x14ac:dyDescent="0.3">
      <c r="A2494" s="56">
        <v>49230024</v>
      </c>
      <c r="B2494" s="86">
        <v>599848</v>
      </c>
      <c r="C2494" s="1">
        <v>42893</v>
      </c>
      <c r="D2494" s="56" t="s">
        <v>722</v>
      </c>
      <c r="E2494" s="56" t="s">
        <v>723</v>
      </c>
      <c r="F2494" s="56" t="s">
        <v>334</v>
      </c>
      <c r="G2494" s="56" t="s">
        <v>335</v>
      </c>
      <c r="H2494" s="56" t="s">
        <v>336</v>
      </c>
      <c r="I2494" s="56" t="s">
        <v>724</v>
      </c>
      <c r="K2494" s="56" t="s">
        <v>337</v>
      </c>
      <c r="L2494" s="56" t="s">
        <v>545</v>
      </c>
      <c r="M2494" s="56" t="s">
        <v>988</v>
      </c>
      <c r="N2494" s="56" t="s">
        <v>1043</v>
      </c>
      <c r="O2494" s="56" t="s">
        <v>943</v>
      </c>
      <c r="P2494" s="1" t="s">
        <v>188</v>
      </c>
      <c r="Q2494" s="56" t="s">
        <v>241</v>
      </c>
      <c r="R2494" s="56" t="s">
        <v>339</v>
      </c>
      <c r="S2494" s="56">
        <v>179133</v>
      </c>
      <c r="T2494" s="1" t="s">
        <v>195</v>
      </c>
      <c r="U2494" s="56">
        <v>41650</v>
      </c>
      <c r="V2494" s="56">
        <v>42916</v>
      </c>
      <c r="W2494" s="56">
        <v>41609</v>
      </c>
      <c r="X2494" s="56">
        <v>42916</v>
      </c>
      <c r="Y2494" s="56" t="s">
        <v>340</v>
      </c>
      <c r="Z2494" s="56" t="s">
        <v>341</v>
      </c>
      <c r="AA2494" s="56" t="s">
        <v>342</v>
      </c>
      <c r="AB2494" s="56" t="s">
        <v>343</v>
      </c>
      <c r="AC2494" s="56" t="s">
        <v>342</v>
      </c>
      <c r="AD2494" s="56" t="s">
        <v>347</v>
      </c>
      <c r="AE2494" s="56" t="s">
        <v>334</v>
      </c>
      <c r="AF2494" s="56" t="s">
        <v>292</v>
      </c>
      <c r="AG2494" s="56">
        <v>2016</v>
      </c>
      <c r="AH2494" s="56" t="s">
        <v>80</v>
      </c>
      <c r="AI2494" s="56" t="s">
        <v>348</v>
      </c>
      <c r="AJ2494" s="56">
        <v>1</v>
      </c>
      <c r="AM2494" s="56">
        <v>42849</v>
      </c>
      <c r="AN2494" s="56" t="s">
        <v>1047</v>
      </c>
      <c r="AO2494" s="1">
        <v>41592</v>
      </c>
      <c r="AP2494" s="56" t="s">
        <v>548</v>
      </c>
      <c r="AQ2494" s="56">
        <v>252</v>
      </c>
      <c r="AR2494" s="56">
        <v>0</v>
      </c>
      <c r="AS2494" s="56" t="s">
        <v>346</v>
      </c>
      <c r="BB2494" s="56" t="s">
        <v>339</v>
      </c>
      <c r="BC2494" s="56" t="s">
        <v>263</v>
      </c>
      <c r="BD2494" s="56" t="s">
        <v>349</v>
      </c>
      <c r="BE2494" s="56" t="s">
        <v>347</v>
      </c>
      <c r="BF2494" s="56" t="s">
        <v>334</v>
      </c>
      <c r="BG2494" s="56" t="s">
        <v>726</v>
      </c>
      <c r="BH2494" s="56">
        <v>0</v>
      </c>
      <c r="BI2494" s="56">
        <v>0</v>
      </c>
      <c r="BJ2494" s="56">
        <v>1</v>
      </c>
    </row>
    <row r="2495" spans="1:62" hidden="1" x14ac:dyDescent="0.3">
      <c r="A2495" s="56">
        <v>49230020</v>
      </c>
      <c r="B2495" s="86">
        <v>599848</v>
      </c>
      <c r="C2495" s="1">
        <v>42893</v>
      </c>
      <c r="D2495" s="56" t="s">
        <v>722</v>
      </c>
      <c r="E2495" s="56" t="s">
        <v>723</v>
      </c>
      <c r="F2495" s="56" t="s">
        <v>334</v>
      </c>
      <c r="G2495" s="56" t="s">
        <v>335</v>
      </c>
      <c r="H2495" s="56" t="s">
        <v>336</v>
      </c>
      <c r="I2495" s="56" t="s">
        <v>724</v>
      </c>
      <c r="K2495" s="56" t="s">
        <v>337</v>
      </c>
      <c r="L2495" s="56" t="s">
        <v>545</v>
      </c>
      <c r="M2495" s="56" t="s">
        <v>988</v>
      </c>
      <c r="N2495" s="56" t="s">
        <v>1043</v>
      </c>
      <c r="O2495" s="56" t="s">
        <v>943</v>
      </c>
      <c r="P2495" s="1" t="s">
        <v>188</v>
      </c>
      <c r="Q2495" s="56" t="s">
        <v>241</v>
      </c>
      <c r="R2495" s="56" t="s">
        <v>339</v>
      </c>
      <c r="S2495" s="56">
        <v>179126</v>
      </c>
      <c r="T2495" s="1" t="s">
        <v>547</v>
      </c>
      <c r="U2495" s="56">
        <v>41650</v>
      </c>
      <c r="V2495" s="56">
        <v>42916</v>
      </c>
      <c r="W2495" s="56">
        <v>41519</v>
      </c>
      <c r="X2495" s="56">
        <v>42916</v>
      </c>
      <c r="Y2495" s="56" t="s">
        <v>340</v>
      </c>
      <c r="Z2495" s="56" t="s">
        <v>341</v>
      </c>
      <c r="AA2495" s="56" t="s">
        <v>347</v>
      </c>
      <c r="AB2495" s="56" t="s">
        <v>343</v>
      </c>
      <c r="AC2495" s="56" t="s">
        <v>342</v>
      </c>
      <c r="AD2495" s="56" t="s">
        <v>347</v>
      </c>
      <c r="AE2495" s="56" t="s">
        <v>334</v>
      </c>
      <c r="AF2495" s="56" t="s">
        <v>292</v>
      </c>
      <c r="AG2495" s="56">
        <v>2016</v>
      </c>
      <c r="AH2495" s="56" t="s">
        <v>80</v>
      </c>
      <c r="AI2495" s="56" t="s">
        <v>344</v>
      </c>
      <c r="AJ2495" s="56">
        <v>0</v>
      </c>
      <c r="AM2495" s="56">
        <v>42849</v>
      </c>
      <c r="AN2495" s="56" t="s">
        <v>1047</v>
      </c>
      <c r="AO2495" s="1">
        <v>41592</v>
      </c>
      <c r="AP2495" s="56" t="s">
        <v>548</v>
      </c>
      <c r="AQ2495" s="56">
        <v>66064</v>
      </c>
      <c r="AR2495" s="56">
        <v>0</v>
      </c>
      <c r="AS2495" s="56" t="s">
        <v>346</v>
      </c>
      <c r="BB2495" s="56" t="s">
        <v>339</v>
      </c>
      <c r="BC2495" s="56" t="s">
        <v>263</v>
      </c>
      <c r="BD2495" s="56" t="s">
        <v>349</v>
      </c>
      <c r="BE2495" s="56" t="s">
        <v>347</v>
      </c>
      <c r="BF2495" s="56" t="s">
        <v>334</v>
      </c>
      <c r="BG2495" s="56" t="s">
        <v>726</v>
      </c>
      <c r="BH2495" s="56">
        <v>0</v>
      </c>
      <c r="BI2495" s="56">
        <v>0</v>
      </c>
      <c r="BJ2495" s="56">
        <v>1</v>
      </c>
    </row>
    <row r="2496" spans="1:62" hidden="1" x14ac:dyDescent="0.3">
      <c r="A2496" s="56">
        <v>49230022</v>
      </c>
      <c r="B2496" s="86">
        <v>599848</v>
      </c>
      <c r="C2496" s="1">
        <v>42893</v>
      </c>
      <c r="D2496" s="56" t="s">
        <v>722</v>
      </c>
      <c r="E2496" s="56" t="s">
        <v>723</v>
      </c>
      <c r="F2496" s="56" t="s">
        <v>334</v>
      </c>
      <c r="G2496" s="56" t="s">
        <v>335</v>
      </c>
      <c r="H2496" s="56" t="s">
        <v>336</v>
      </c>
      <c r="I2496" s="56" t="s">
        <v>724</v>
      </c>
      <c r="K2496" s="56" t="s">
        <v>337</v>
      </c>
      <c r="L2496" s="56" t="s">
        <v>545</v>
      </c>
      <c r="M2496" s="56" t="s">
        <v>988</v>
      </c>
      <c r="N2496" s="56" t="s">
        <v>1043</v>
      </c>
      <c r="O2496" s="56" t="s">
        <v>943</v>
      </c>
      <c r="P2496" s="1" t="s">
        <v>188</v>
      </c>
      <c r="Q2496" s="56" t="s">
        <v>241</v>
      </c>
      <c r="R2496" s="56" t="s">
        <v>339</v>
      </c>
      <c r="S2496" s="56">
        <v>179126</v>
      </c>
      <c r="T2496" s="1" t="s">
        <v>547</v>
      </c>
      <c r="U2496" s="56">
        <v>41650</v>
      </c>
      <c r="V2496" s="56">
        <v>42916</v>
      </c>
      <c r="W2496" s="56">
        <v>41519</v>
      </c>
      <c r="X2496" s="56">
        <v>42916</v>
      </c>
      <c r="Y2496" s="56" t="s">
        <v>340</v>
      </c>
      <c r="Z2496" s="56" t="s">
        <v>341</v>
      </c>
      <c r="AA2496" s="56" t="s">
        <v>347</v>
      </c>
      <c r="AB2496" s="56" t="s">
        <v>343</v>
      </c>
      <c r="AC2496" s="56" t="s">
        <v>342</v>
      </c>
      <c r="AD2496" s="56" t="s">
        <v>347</v>
      </c>
      <c r="AE2496" s="56" t="s">
        <v>334</v>
      </c>
      <c r="AF2496" s="56" t="s">
        <v>292</v>
      </c>
      <c r="AG2496" s="56">
        <v>2017</v>
      </c>
      <c r="AH2496" s="56" t="s">
        <v>80</v>
      </c>
      <c r="AI2496" s="56" t="s">
        <v>344</v>
      </c>
      <c r="AJ2496" s="56">
        <v>0</v>
      </c>
      <c r="AM2496" s="56">
        <v>42849</v>
      </c>
      <c r="AN2496" s="56" t="s">
        <v>1047</v>
      </c>
      <c r="AO2496" s="1">
        <v>42870</v>
      </c>
      <c r="AP2496" s="56" t="s">
        <v>1047</v>
      </c>
      <c r="AQ2496" s="56">
        <v>66064</v>
      </c>
      <c r="AR2496" s="56">
        <v>0</v>
      </c>
      <c r="AS2496" s="56" t="s">
        <v>346</v>
      </c>
      <c r="BB2496" s="56" t="s">
        <v>339</v>
      </c>
      <c r="BC2496" s="56" t="s">
        <v>263</v>
      </c>
      <c r="BD2496" s="56" t="s">
        <v>349</v>
      </c>
      <c r="BE2496" s="56" t="s">
        <v>347</v>
      </c>
      <c r="BF2496" s="56" t="s">
        <v>334</v>
      </c>
      <c r="BG2496" s="56" t="s">
        <v>726</v>
      </c>
      <c r="BH2496" s="56">
        <v>0</v>
      </c>
      <c r="BI2496" s="56">
        <v>0</v>
      </c>
      <c r="BJ2496" s="56">
        <v>1</v>
      </c>
    </row>
    <row r="2497" spans="1:62" hidden="1" x14ac:dyDescent="0.3">
      <c r="A2497" s="56">
        <v>49256892</v>
      </c>
      <c r="B2497" s="86">
        <v>600351</v>
      </c>
      <c r="C2497" s="1">
        <v>42893</v>
      </c>
      <c r="D2497" s="56" t="s">
        <v>769</v>
      </c>
      <c r="E2497" s="56" t="s">
        <v>770</v>
      </c>
      <c r="F2497" s="56" t="s">
        <v>334</v>
      </c>
      <c r="G2497" s="56" t="s">
        <v>335</v>
      </c>
      <c r="H2497" s="56" t="s">
        <v>336</v>
      </c>
      <c r="I2497" s="56" t="s">
        <v>771</v>
      </c>
      <c r="K2497" s="56" t="s">
        <v>337</v>
      </c>
      <c r="L2497" s="56" t="s">
        <v>338</v>
      </c>
      <c r="M2497" s="56" t="s">
        <v>772</v>
      </c>
      <c r="N2497" s="56" t="s">
        <v>1043</v>
      </c>
      <c r="O2497" s="56" t="s">
        <v>546</v>
      </c>
      <c r="P2497" s="1" t="s">
        <v>188</v>
      </c>
      <c r="Q2497" s="56" t="s">
        <v>776</v>
      </c>
      <c r="R2497" s="56" t="s">
        <v>339</v>
      </c>
      <c r="S2497" s="56">
        <v>187631</v>
      </c>
      <c r="T2497" s="1" t="s">
        <v>191</v>
      </c>
      <c r="U2497" s="56">
        <v>41774</v>
      </c>
      <c r="V2497" s="56">
        <v>42916</v>
      </c>
      <c r="W2497" s="56">
        <v>41673</v>
      </c>
      <c r="X2497" s="56">
        <v>42916</v>
      </c>
      <c r="Y2497" s="56" t="s">
        <v>340</v>
      </c>
      <c r="Z2497" s="56" t="s">
        <v>341</v>
      </c>
      <c r="AA2497" s="56" t="s">
        <v>342</v>
      </c>
      <c r="AB2497" s="56" t="s">
        <v>343</v>
      </c>
      <c r="AC2497" s="56" t="s">
        <v>342</v>
      </c>
      <c r="AD2497" s="56" t="s">
        <v>347</v>
      </c>
      <c r="AE2497" s="56" t="s">
        <v>334</v>
      </c>
      <c r="AF2497" s="56" t="s">
        <v>292</v>
      </c>
      <c r="AG2497" s="56">
        <v>2015</v>
      </c>
      <c r="AH2497" s="56" t="s">
        <v>80</v>
      </c>
      <c r="AI2497" s="56" t="s">
        <v>348</v>
      </c>
      <c r="AJ2497" s="56">
        <v>9</v>
      </c>
      <c r="AM2497" s="56">
        <v>42598</v>
      </c>
      <c r="AN2497" s="56" t="s">
        <v>355</v>
      </c>
      <c r="AO2497" s="1">
        <v>41677</v>
      </c>
      <c r="AP2497" s="56" t="s">
        <v>355</v>
      </c>
      <c r="AQ2497" s="56">
        <v>250</v>
      </c>
      <c r="AR2497" s="56">
        <v>0</v>
      </c>
      <c r="AS2497" s="56" t="s">
        <v>346</v>
      </c>
      <c r="BB2497" s="56" t="s">
        <v>339</v>
      </c>
      <c r="BC2497" s="56" t="s">
        <v>263</v>
      </c>
      <c r="BD2497" s="56" t="s">
        <v>773</v>
      </c>
      <c r="BE2497" s="56" t="s">
        <v>347</v>
      </c>
      <c r="BF2497" s="56" t="s">
        <v>334</v>
      </c>
      <c r="BG2497" s="56" t="s">
        <v>774</v>
      </c>
      <c r="BH2497" s="56">
        <v>0</v>
      </c>
      <c r="BI2497" s="56">
        <v>0</v>
      </c>
      <c r="BJ2497" s="56">
        <v>1</v>
      </c>
    </row>
    <row r="2498" spans="1:62" hidden="1" x14ac:dyDescent="0.3">
      <c r="A2498" s="56">
        <v>49256828</v>
      </c>
      <c r="B2498" s="86">
        <v>600351</v>
      </c>
      <c r="C2498" s="1">
        <v>42893</v>
      </c>
      <c r="D2498" s="56" t="s">
        <v>769</v>
      </c>
      <c r="E2498" s="56" t="s">
        <v>770</v>
      </c>
      <c r="F2498" s="56" t="s">
        <v>334</v>
      </c>
      <c r="G2498" s="56" t="s">
        <v>335</v>
      </c>
      <c r="H2498" s="56" t="s">
        <v>336</v>
      </c>
      <c r="I2498" s="56" t="s">
        <v>771</v>
      </c>
      <c r="K2498" s="56" t="s">
        <v>337</v>
      </c>
      <c r="L2498" s="56" t="s">
        <v>338</v>
      </c>
      <c r="M2498" s="56" t="s">
        <v>772</v>
      </c>
      <c r="N2498" s="56" t="s">
        <v>1043</v>
      </c>
      <c r="O2498" s="56" t="s">
        <v>546</v>
      </c>
      <c r="P2498" s="1" t="s">
        <v>110</v>
      </c>
      <c r="Q2498" s="56" t="s">
        <v>776</v>
      </c>
      <c r="R2498" s="56" t="s">
        <v>339</v>
      </c>
      <c r="S2498" s="56">
        <v>178591</v>
      </c>
      <c r="T2498" s="1" t="s">
        <v>768</v>
      </c>
      <c r="U2498" s="56">
        <v>41774</v>
      </c>
      <c r="V2498" s="56">
        <v>42916</v>
      </c>
      <c r="W2498" s="56">
        <v>41673</v>
      </c>
      <c r="X2498" s="56">
        <v>42916</v>
      </c>
      <c r="Y2498" s="56" t="s">
        <v>356</v>
      </c>
      <c r="Z2498" s="56" t="s">
        <v>341</v>
      </c>
      <c r="AA2498" s="56" t="s">
        <v>347</v>
      </c>
      <c r="AB2498" s="56" t="s">
        <v>343</v>
      </c>
      <c r="AC2498" s="56" t="s">
        <v>342</v>
      </c>
      <c r="AD2498" s="56" t="s">
        <v>342</v>
      </c>
      <c r="AE2498" s="56" t="s">
        <v>334</v>
      </c>
      <c r="AF2498" s="56" t="s">
        <v>292</v>
      </c>
      <c r="AG2498" s="56">
        <v>2016</v>
      </c>
      <c r="AH2498" s="56" t="s">
        <v>80</v>
      </c>
      <c r="AI2498" s="56" t="s">
        <v>348</v>
      </c>
      <c r="AJ2498" s="56">
        <v>45</v>
      </c>
      <c r="AM2498" s="56">
        <v>42795</v>
      </c>
      <c r="AN2498" s="56" t="s">
        <v>355</v>
      </c>
      <c r="AO2498" s="1">
        <v>41677</v>
      </c>
      <c r="AP2498" s="56" t="s">
        <v>355</v>
      </c>
      <c r="AQ2498" s="56">
        <v>67642</v>
      </c>
      <c r="AR2498" s="56">
        <v>0</v>
      </c>
      <c r="AS2498" s="56" t="s">
        <v>346</v>
      </c>
      <c r="BB2498" s="56" t="s">
        <v>339</v>
      </c>
      <c r="BC2498" s="56" t="s">
        <v>263</v>
      </c>
      <c r="BD2498" s="56" t="s">
        <v>773</v>
      </c>
      <c r="BE2498" s="56" t="s">
        <v>347</v>
      </c>
      <c r="BF2498" s="56" t="s">
        <v>334</v>
      </c>
      <c r="BG2498" s="56" t="s">
        <v>774</v>
      </c>
      <c r="BH2498" s="56">
        <v>0</v>
      </c>
      <c r="BI2498" s="56">
        <v>0</v>
      </c>
      <c r="BJ2498" s="56">
        <v>1</v>
      </c>
    </row>
    <row r="2499" spans="1:62" hidden="1" x14ac:dyDescent="0.3">
      <c r="A2499" s="56">
        <v>49256796</v>
      </c>
      <c r="B2499" s="86">
        <v>600351</v>
      </c>
      <c r="C2499" s="1">
        <v>42893</v>
      </c>
      <c r="D2499" s="56" t="s">
        <v>769</v>
      </c>
      <c r="E2499" s="56" t="s">
        <v>770</v>
      </c>
      <c r="F2499" s="56" t="s">
        <v>334</v>
      </c>
      <c r="G2499" s="56" t="s">
        <v>335</v>
      </c>
      <c r="H2499" s="56" t="s">
        <v>336</v>
      </c>
      <c r="I2499" s="56" t="s">
        <v>771</v>
      </c>
      <c r="K2499" s="56" t="s">
        <v>337</v>
      </c>
      <c r="L2499" s="56" t="s">
        <v>338</v>
      </c>
      <c r="M2499" s="56" t="s">
        <v>772</v>
      </c>
      <c r="N2499" s="56" t="s">
        <v>1043</v>
      </c>
      <c r="O2499" s="56" t="s">
        <v>546</v>
      </c>
      <c r="P2499" s="1" t="s">
        <v>110</v>
      </c>
      <c r="Q2499" s="56" t="s">
        <v>776</v>
      </c>
      <c r="R2499" s="56" t="s">
        <v>339</v>
      </c>
      <c r="S2499" s="56">
        <v>178590</v>
      </c>
      <c r="T2499" s="1" t="s">
        <v>782</v>
      </c>
      <c r="U2499" s="56">
        <v>41774</v>
      </c>
      <c r="V2499" s="56">
        <v>42916</v>
      </c>
      <c r="W2499" s="56">
        <v>41673</v>
      </c>
      <c r="X2499" s="56">
        <v>42916</v>
      </c>
      <c r="Y2499" s="56" t="s">
        <v>340</v>
      </c>
      <c r="AA2499" s="56" t="s">
        <v>347</v>
      </c>
      <c r="AB2499" s="56" t="s">
        <v>343</v>
      </c>
      <c r="AC2499" s="56" t="s">
        <v>342</v>
      </c>
      <c r="AD2499" s="56" t="s">
        <v>342</v>
      </c>
      <c r="AE2499" s="56" t="s">
        <v>334</v>
      </c>
      <c r="AF2499" s="56" t="s">
        <v>291</v>
      </c>
      <c r="AG2499" s="56">
        <v>2015</v>
      </c>
      <c r="AH2499" s="56" t="s">
        <v>80</v>
      </c>
      <c r="AI2499" s="56" t="s">
        <v>348</v>
      </c>
      <c r="AJ2499" s="56">
        <v>413302</v>
      </c>
      <c r="AK2499" s="1">
        <v>42004</v>
      </c>
      <c r="AL2499" s="56" t="s">
        <v>785</v>
      </c>
      <c r="AM2499" s="56">
        <v>42795</v>
      </c>
      <c r="AN2499" s="56" t="s">
        <v>355</v>
      </c>
      <c r="AO2499" s="1">
        <v>42234</v>
      </c>
      <c r="AP2499" s="56" t="s">
        <v>355</v>
      </c>
      <c r="AQ2499" s="56">
        <v>66003</v>
      </c>
      <c r="AR2499" s="56">
        <v>0</v>
      </c>
      <c r="AS2499" s="56" t="s">
        <v>346</v>
      </c>
      <c r="BB2499" s="56" t="s">
        <v>339</v>
      </c>
      <c r="BC2499" s="56" t="s">
        <v>263</v>
      </c>
      <c r="BD2499" s="56" t="s">
        <v>773</v>
      </c>
      <c r="BE2499" s="56" t="s">
        <v>347</v>
      </c>
      <c r="BF2499" s="56" t="s">
        <v>334</v>
      </c>
      <c r="BG2499" s="56" t="s">
        <v>774</v>
      </c>
      <c r="BH2499" s="56">
        <v>0</v>
      </c>
      <c r="BI2499" s="56">
        <v>0</v>
      </c>
      <c r="BJ2499" s="56">
        <v>1</v>
      </c>
    </row>
    <row r="2500" spans="1:62" hidden="1" x14ac:dyDescent="0.3">
      <c r="A2500" s="56">
        <v>49256780</v>
      </c>
      <c r="B2500" s="86">
        <v>600351</v>
      </c>
      <c r="C2500" s="1">
        <v>42893</v>
      </c>
      <c r="D2500" s="56" t="s">
        <v>769</v>
      </c>
      <c r="E2500" s="56" t="s">
        <v>770</v>
      </c>
      <c r="F2500" s="56" t="s">
        <v>334</v>
      </c>
      <c r="G2500" s="56" t="s">
        <v>335</v>
      </c>
      <c r="H2500" s="56" t="s">
        <v>336</v>
      </c>
      <c r="I2500" s="56" t="s">
        <v>771</v>
      </c>
      <c r="K2500" s="56" t="s">
        <v>337</v>
      </c>
      <c r="L2500" s="56" t="s">
        <v>338</v>
      </c>
      <c r="M2500" s="56" t="s">
        <v>772</v>
      </c>
      <c r="N2500" s="56" t="s">
        <v>1043</v>
      </c>
      <c r="O2500" s="56" t="s">
        <v>546</v>
      </c>
      <c r="P2500" s="1" t="s">
        <v>105</v>
      </c>
      <c r="S2500" s="56">
        <v>148863</v>
      </c>
      <c r="T2500" s="1" t="s">
        <v>783</v>
      </c>
      <c r="U2500" s="56">
        <v>41774</v>
      </c>
      <c r="V2500" s="56">
        <v>42916</v>
      </c>
      <c r="W2500" s="56">
        <v>41673</v>
      </c>
      <c r="X2500" s="56">
        <v>42916</v>
      </c>
      <c r="Y2500" s="56" t="s">
        <v>356</v>
      </c>
      <c r="Z2500" s="56" t="s">
        <v>341</v>
      </c>
      <c r="AA2500" s="56" t="s">
        <v>347</v>
      </c>
      <c r="AB2500" s="56" t="s">
        <v>343</v>
      </c>
      <c r="AC2500" s="56" t="s">
        <v>342</v>
      </c>
      <c r="AD2500" s="56" t="s">
        <v>342</v>
      </c>
      <c r="AE2500" s="56" t="s">
        <v>334</v>
      </c>
      <c r="AF2500" s="56" t="s">
        <v>292</v>
      </c>
      <c r="AG2500" s="56">
        <v>2015</v>
      </c>
      <c r="AH2500" s="56" t="s">
        <v>80</v>
      </c>
      <c r="AI2500" s="56" t="s">
        <v>344</v>
      </c>
      <c r="AJ2500" s="56">
        <v>2000000</v>
      </c>
      <c r="AM2500" s="56">
        <v>42795</v>
      </c>
      <c r="AN2500" s="56" t="s">
        <v>355</v>
      </c>
      <c r="AO2500" s="1">
        <v>42076</v>
      </c>
      <c r="AP2500" s="56" t="s">
        <v>355</v>
      </c>
      <c r="AQ2500" s="56">
        <v>65624</v>
      </c>
      <c r="AR2500" s="56">
        <v>0</v>
      </c>
      <c r="AS2500" s="56" t="s">
        <v>346</v>
      </c>
      <c r="BB2500" s="56" t="s">
        <v>339</v>
      </c>
      <c r="BC2500" s="56" t="s">
        <v>263</v>
      </c>
      <c r="BD2500" s="56" t="s">
        <v>773</v>
      </c>
      <c r="BE2500" s="56" t="s">
        <v>347</v>
      </c>
      <c r="BF2500" s="56" t="s">
        <v>334</v>
      </c>
      <c r="BG2500" s="56" t="s">
        <v>774</v>
      </c>
      <c r="BH2500" s="56">
        <v>0</v>
      </c>
      <c r="BI2500" s="56">
        <v>0</v>
      </c>
      <c r="BJ2500" s="56">
        <v>1</v>
      </c>
    </row>
    <row r="2501" spans="1:62" hidden="1" x14ac:dyDescent="0.3">
      <c r="A2501" s="56">
        <v>49256767</v>
      </c>
      <c r="B2501" s="86">
        <v>600351</v>
      </c>
      <c r="C2501" s="1">
        <v>42893</v>
      </c>
      <c r="D2501" s="56" t="s">
        <v>769</v>
      </c>
      <c r="E2501" s="56" t="s">
        <v>770</v>
      </c>
      <c r="F2501" s="56" t="s">
        <v>334</v>
      </c>
      <c r="G2501" s="56" t="s">
        <v>335</v>
      </c>
      <c r="H2501" s="56" t="s">
        <v>336</v>
      </c>
      <c r="I2501" s="56" t="s">
        <v>771</v>
      </c>
      <c r="K2501" s="56" t="s">
        <v>337</v>
      </c>
      <c r="L2501" s="56" t="s">
        <v>338</v>
      </c>
      <c r="M2501" s="56" t="s">
        <v>772</v>
      </c>
      <c r="N2501" s="56" t="s">
        <v>1043</v>
      </c>
      <c r="O2501" s="56" t="s">
        <v>546</v>
      </c>
      <c r="P2501" s="1" t="s">
        <v>105</v>
      </c>
      <c r="S2501" s="56">
        <v>148864</v>
      </c>
      <c r="T2501" s="1" t="s">
        <v>778</v>
      </c>
      <c r="U2501" s="56">
        <v>41774</v>
      </c>
      <c r="V2501" s="56">
        <v>42916</v>
      </c>
      <c r="W2501" s="56">
        <v>41673</v>
      </c>
      <c r="X2501" s="56">
        <v>43281</v>
      </c>
      <c r="Y2501" s="56" t="s">
        <v>356</v>
      </c>
      <c r="Z2501" s="56" t="s">
        <v>367</v>
      </c>
      <c r="AA2501" s="56" t="s">
        <v>347</v>
      </c>
      <c r="AB2501" s="56" t="s">
        <v>343</v>
      </c>
      <c r="AC2501" s="56" t="s">
        <v>342</v>
      </c>
      <c r="AD2501" s="56" t="s">
        <v>342</v>
      </c>
      <c r="AE2501" s="56" t="s">
        <v>334</v>
      </c>
      <c r="AF2501" s="56" t="s">
        <v>291</v>
      </c>
      <c r="AG2501" s="56">
        <v>2017</v>
      </c>
      <c r="AH2501" s="56" t="s">
        <v>80</v>
      </c>
      <c r="AI2501" s="56" t="s">
        <v>348</v>
      </c>
      <c r="AJ2501" s="56">
        <v>6134816</v>
      </c>
      <c r="AK2501" s="1">
        <v>42735</v>
      </c>
      <c r="AL2501" s="56" t="s">
        <v>970</v>
      </c>
      <c r="AM2501" s="56">
        <v>42795</v>
      </c>
      <c r="AN2501" s="56" t="s">
        <v>355</v>
      </c>
      <c r="AO2501" s="1">
        <v>42794</v>
      </c>
      <c r="AP2501" s="56" t="s">
        <v>355</v>
      </c>
      <c r="AQ2501" s="56">
        <v>62605</v>
      </c>
      <c r="AR2501" s="56">
        <v>0</v>
      </c>
      <c r="AS2501" s="56" t="s">
        <v>346</v>
      </c>
      <c r="BB2501" s="56" t="s">
        <v>339</v>
      </c>
      <c r="BC2501" s="56" t="s">
        <v>263</v>
      </c>
      <c r="BD2501" s="56" t="s">
        <v>773</v>
      </c>
      <c r="BE2501" s="56" t="s">
        <v>347</v>
      </c>
      <c r="BF2501" s="56" t="s">
        <v>334</v>
      </c>
      <c r="BG2501" s="56" t="s">
        <v>774</v>
      </c>
      <c r="BH2501" s="56">
        <v>0</v>
      </c>
      <c r="BI2501" s="56">
        <v>0</v>
      </c>
      <c r="BJ2501" s="56">
        <v>1</v>
      </c>
    </row>
    <row r="2502" spans="1:62" hidden="1" x14ac:dyDescent="0.3">
      <c r="A2502" s="56">
        <v>49256772</v>
      </c>
      <c r="B2502" s="86">
        <v>600351</v>
      </c>
      <c r="C2502" s="1">
        <v>42893</v>
      </c>
      <c r="D2502" s="56" t="s">
        <v>769</v>
      </c>
      <c r="E2502" s="56" t="s">
        <v>770</v>
      </c>
      <c r="F2502" s="56" t="s">
        <v>334</v>
      </c>
      <c r="G2502" s="56" t="s">
        <v>335</v>
      </c>
      <c r="H2502" s="56" t="s">
        <v>336</v>
      </c>
      <c r="I2502" s="56" t="s">
        <v>771</v>
      </c>
      <c r="K2502" s="56" t="s">
        <v>337</v>
      </c>
      <c r="L2502" s="56" t="s">
        <v>338</v>
      </c>
      <c r="M2502" s="56" t="s">
        <v>772</v>
      </c>
      <c r="N2502" s="56" t="s">
        <v>1043</v>
      </c>
      <c r="O2502" s="56" t="s">
        <v>546</v>
      </c>
      <c r="P2502" s="1" t="s">
        <v>105</v>
      </c>
      <c r="S2502" s="56">
        <v>148863</v>
      </c>
      <c r="T2502" s="1" t="s">
        <v>783</v>
      </c>
      <c r="U2502" s="56">
        <v>41774</v>
      </c>
      <c r="V2502" s="56">
        <v>42916</v>
      </c>
      <c r="W2502" s="56">
        <v>41673</v>
      </c>
      <c r="X2502" s="56">
        <v>42916</v>
      </c>
      <c r="Y2502" s="56" t="s">
        <v>356</v>
      </c>
      <c r="Z2502" s="56" t="s">
        <v>341</v>
      </c>
      <c r="AA2502" s="56" t="s">
        <v>347</v>
      </c>
      <c r="AB2502" s="56" t="s">
        <v>343</v>
      </c>
      <c r="AC2502" s="56" t="s">
        <v>342</v>
      </c>
      <c r="AD2502" s="56" t="s">
        <v>342</v>
      </c>
      <c r="AE2502" s="56" t="s">
        <v>334</v>
      </c>
      <c r="AF2502" s="56" t="s">
        <v>224</v>
      </c>
      <c r="AG2502" s="56">
        <v>2014</v>
      </c>
      <c r="AH2502" s="56" t="s">
        <v>80</v>
      </c>
      <c r="AI2502" s="56" t="s">
        <v>339</v>
      </c>
      <c r="AJ2502" s="56">
        <v>812236</v>
      </c>
      <c r="AM2502" s="56">
        <v>42795</v>
      </c>
      <c r="AN2502" s="56" t="s">
        <v>355</v>
      </c>
      <c r="AO2502" s="1">
        <v>42052</v>
      </c>
      <c r="AP2502" s="56" t="s">
        <v>355</v>
      </c>
      <c r="AQ2502" s="56">
        <v>65624</v>
      </c>
      <c r="AR2502" s="56">
        <v>0</v>
      </c>
      <c r="AS2502" s="56" t="s">
        <v>346</v>
      </c>
      <c r="BB2502" s="56" t="s">
        <v>339</v>
      </c>
      <c r="BC2502" s="56" t="s">
        <v>263</v>
      </c>
      <c r="BD2502" s="56" t="s">
        <v>773</v>
      </c>
      <c r="BE2502" s="56" t="s">
        <v>347</v>
      </c>
      <c r="BF2502" s="56" t="s">
        <v>334</v>
      </c>
      <c r="BG2502" s="56" t="s">
        <v>774</v>
      </c>
      <c r="BH2502" s="56">
        <v>0</v>
      </c>
      <c r="BI2502" s="56">
        <v>0</v>
      </c>
      <c r="BJ2502" s="56">
        <v>1</v>
      </c>
    </row>
    <row r="2503" spans="1:62" hidden="1" x14ac:dyDescent="0.3">
      <c r="A2503" s="56">
        <v>49256771</v>
      </c>
      <c r="B2503" s="86">
        <v>600351</v>
      </c>
      <c r="C2503" s="1">
        <v>42893</v>
      </c>
      <c r="D2503" s="56" t="s">
        <v>769</v>
      </c>
      <c r="E2503" s="56" t="s">
        <v>770</v>
      </c>
      <c r="F2503" s="56" t="s">
        <v>334</v>
      </c>
      <c r="G2503" s="56" t="s">
        <v>335</v>
      </c>
      <c r="H2503" s="56" t="s">
        <v>336</v>
      </c>
      <c r="I2503" s="56" t="s">
        <v>771</v>
      </c>
      <c r="K2503" s="56" t="s">
        <v>337</v>
      </c>
      <c r="L2503" s="56" t="s">
        <v>338</v>
      </c>
      <c r="M2503" s="56" t="s">
        <v>772</v>
      </c>
      <c r="N2503" s="56" t="s">
        <v>1043</v>
      </c>
      <c r="O2503" s="56" t="s">
        <v>546</v>
      </c>
      <c r="P2503" s="1" t="s">
        <v>105</v>
      </c>
      <c r="S2503" s="56">
        <v>148864</v>
      </c>
      <c r="T2503" s="1" t="s">
        <v>778</v>
      </c>
      <c r="U2503" s="56">
        <v>41774</v>
      </c>
      <c r="V2503" s="56">
        <v>42916</v>
      </c>
      <c r="W2503" s="56">
        <v>41673</v>
      </c>
      <c r="X2503" s="56">
        <v>43281</v>
      </c>
      <c r="Y2503" s="56" t="s">
        <v>356</v>
      </c>
      <c r="Z2503" s="56" t="s">
        <v>367</v>
      </c>
      <c r="AA2503" s="56" t="s">
        <v>347</v>
      </c>
      <c r="AB2503" s="56" t="s">
        <v>343</v>
      </c>
      <c r="AC2503" s="56" t="s">
        <v>342</v>
      </c>
      <c r="AD2503" s="56" t="s">
        <v>342</v>
      </c>
      <c r="AE2503" s="56" t="s">
        <v>334</v>
      </c>
      <c r="AF2503" s="56" t="s">
        <v>292</v>
      </c>
      <c r="AG2503" s="56">
        <v>2018</v>
      </c>
      <c r="AH2503" s="56" t="s">
        <v>80</v>
      </c>
      <c r="AI2503" s="56" t="s">
        <v>344</v>
      </c>
      <c r="AJ2503" s="56">
        <v>7250000</v>
      </c>
      <c r="AM2503" s="56">
        <v>42795</v>
      </c>
      <c r="AN2503" s="56" t="s">
        <v>355</v>
      </c>
      <c r="AO2503" s="1">
        <v>41677</v>
      </c>
      <c r="AP2503" s="56" t="s">
        <v>355</v>
      </c>
      <c r="AQ2503" s="56">
        <v>62605</v>
      </c>
      <c r="AR2503" s="56">
        <v>0</v>
      </c>
      <c r="AS2503" s="56" t="s">
        <v>346</v>
      </c>
      <c r="BB2503" s="56" t="s">
        <v>339</v>
      </c>
      <c r="BC2503" s="56" t="s">
        <v>263</v>
      </c>
      <c r="BD2503" s="56" t="s">
        <v>773</v>
      </c>
      <c r="BE2503" s="56" t="s">
        <v>347</v>
      </c>
      <c r="BF2503" s="56" t="s">
        <v>334</v>
      </c>
      <c r="BG2503" s="56" t="s">
        <v>774</v>
      </c>
      <c r="BH2503" s="56">
        <v>0</v>
      </c>
      <c r="BI2503" s="56">
        <v>0</v>
      </c>
      <c r="BJ2503" s="56">
        <v>1</v>
      </c>
    </row>
    <row r="2504" spans="1:62" hidden="1" x14ac:dyDescent="0.3">
      <c r="A2504" s="56">
        <v>49256769</v>
      </c>
      <c r="B2504" s="86">
        <v>600351</v>
      </c>
      <c r="C2504" s="1">
        <v>42893</v>
      </c>
      <c r="D2504" s="56" t="s">
        <v>769</v>
      </c>
      <c r="E2504" s="56" t="s">
        <v>770</v>
      </c>
      <c r="F2504" s="56" t="s">
        <v>334</v>
      </c>
      <c r="G2504" s="56" t="s">
        <v>335</v>
      </c>
      <c r="H2504" s="56" t="s">
        <v>336</v>
      </c>
      <c r="I2504" s="56" t="s">
        <v>771</v>
      </c>
      <c r="K2504" s="56" t="s">
        <v>337</v>
      </c>
      <c r="L2504" s="56" t="s">
        <v>338</v>
      </c>
      <c r="M2504" s="56" t="s">
        <v>772</v>
      </c>
      <c r="N2504" s="56" t="s">
        <v>1043</v>
      </c>
      <c r="O2504" s="56" t="s">
        <v>546</v>
      </c>
      <c r="P2504" s="1" t="s">
        <v>105</v>
      </c>
      <c r="S2504" s="56">
        <v>148864</v>
      </c>
      <c r="T2504" s="1" t="s">
        <v>778</v>
      </c>
      <c r="U2504" s="56">
        <v>41774</v>
      </c>
      <c r="V2504" s="56">
        <v>42916</v>
      </c>
      <c r="W2504" s="56">
        <v>41673</v>
      </c>
      <c r="X2504" s="56">
        <v>43281</v>
      </c>
      <c r="Y2504" s="56" t="s">
        <v>356</v>
      </c>
      <c r="Z2504" s="56" t="s">
        <v>367</v>
      </c>
      <c r="AA2504" s="56" t="s">
        <v>347</v>
      </c>
      <c r="AB2504" s="56" t="s">
        <v>343</v>
      </c>
      <c r="AC2504" s="56" t="s">
        <v>342</v>
      </c>
      <c r="AD2504" s="56" t="s">
        <v>342</v>
      </c>
      <c r="AE2504" s="56" t="s">
        <v>334</v>
      </c>
      <c r="AF2504" s="56" t="s">
        <v>292</v>
      </c>
      <c r="AG2504" s="56">
        <v>2017</v>
      </c>
      <c r="AH2504" s="56" t="s">
        <v>80</v>
      </c>
      <c r="AI2504" s="56" t="s">
        <v>344</v>
      </c>
      <c r="AJ2504" s="56">
        <v>9000000</v>
      </c>
      <c r="AM2504" s="56">
        <v>42795</v>
      </c>
      <c r="AN2504" s="56" t="s">
        <v>355</v>
      </c>
      <c r="AO2504" s="1">
        <v>42076</v>
      </c>
      <c r="AP2504" s="56" t="s">
        <v>355</v>
      </c>
      <c r="AQ2504" s="56">
        <v>62605</v>
      </c>
      <c r="AR2504" s="56">
        <v>0</v>
      </c>
      <c r="AS2504" s="56" t="s">
        <v>346</v>
      </c>
      <c r="BB2504" s="56" t="s">
        <v>339</v>
      </c>
      <c r="BC2504" s="56" t="s">
        <v>263</v>
      </c>
      <c r="BD2504" s="56" t="s">
        <v>773</v>
      </c>
      <c r="BE2504" s="56" t="s">
        <v>347</v>
      </c>
      <c r="BF2504" s="56" t="s">
        <v>334</v>
      </c>
      <c r="BG2504" s="56" t="s">
        <v>774</v>
      </c>
      <c r="BH2504" s="56">
        <v>0</v>
      </c>
      <c r="BI2504" s="56">
        <v>0</v>
      </c>
      <c r="BJ2504" s="56">
        <v>1</v>
      </c>
    </row>
    <row r="2505" spans="1:62" hidden="1" x14ac:dyDescent="0.3">
      <c r="A2505" s="56">
        <v>49256770</v>
      </c>
      <c r="B2505" s="86">
        <v>600351</v>
      </c>
      <c r="C2505" s="1">
        <v>42893</v>
      </c>
      <c r="D2505" s="56" t="s">
        <v>769</v>
      </c>
      <c r="E2505" s="56" t="s">
        <v>770</v>
      </c>
      <c r="F2505" s="56" t="s">
        <v>334</v>
      </c>
      <c r="G2505" s="56" t="s">
        <v>335</v>
      </c>
      <c r="H2505" s="56" t="s">
        <v>336</v>
      </c>
      <c r="I2505" s="56" t="s">
        <v>771</v>
      </c>
      <c r="K2505" s="56" t="s">
        <v>337</v>
      </c>
      <c r="L2505" s="56" t="s">
        <v>338</v>
      </c>
      <c r="M2505" s="56" t="s">
        <v>772</v>
      </c>
      <c r="N2505" s="56" t="s">
        <v>1043</v>
      </c>
      <c r="O2505" s="56" t="s">
        <v>546</v>
      </c>
      <c r="P2505" s="1" t="s">
        <v>105</v>
      </c>
      <c r="S2505" s="56">
        <v>148864</v>
      </c>
      <c r="T2505" s="1" t="s">
        <v>778</v>
      </c>
      <c r="U2505" s="56">
        <v>41774</v>
      </c>
      <c r="V2505" s="56">
        <v>42916</v>
      </c>
      <c r="W2505" s="56">
        <v>41673</v>
      </c>
      <c r="X2505" s="56">
        <v>43281</v>
      </c>
      <c r="Y2505" s="56" t="s">
        <v>356</v>
      </c>
      <c r="Z2505" s="56" t="s">
        <v>367</v>
      </c>
      <c r="AA2505" s="56" t="s">
        <v>347</v>
      </c>
      <c r="AB2505" s="56" t="s">
        <v>343</v>
      </c>
      <c r="AC2505" s="56" t="s">
        <v>342</v>
      </c>
      <c r="AD2505" s="56" t="s">
        <v>342</v>
      </c>
      <c r="AE2505" s="56" t="s">
        <v>334</v>
      </c>
      <c r="AF2505" s="56" t="s">
        <v>292</v>
      </c>
      <c r="AG2505" s="56">
        <v>2018</v>
      </c>
      <c r="AH2505" s="56" t="s">
        <v>80</v>
      </c>
      <c r="AI2505" s="56" t="s">
        <v>348</v>
      </c>
      <c r="AJ2505" s="56">
        <v>9500000</v>
      </c>
      <c r="AM2505" s="56">
        <v>42795</v>
      </c>
      <c r="AN2505" s="56" t="s">
        <v>355</v>
      </c>
      <c r="AO2505" s="1">
        <v>42076</v>
      </c>
      <c r="AP2505" s="56" t="s">
        <v>355</v>
      </c>
      <c r="AQ2505" s="56">
        <v>62605</v>
      </c>
      <c r="AR2505" s="56">
        <v>0</v>
      </c>
      <c r="AS2505" s="56" t="s">
        <v>346</v>
      </c>
      <c r="BB2505" s="56" t="s">
        <v>339</v>
      </c>
      <c r="BC2505" s="56" t="s">
        <v>263</v>
      </c>
      <c r="BD2505" s="56" t="s">
        <v>773</v>
      </c>
      <c r="BE2505" s="56" t="s">
        <v>347</v>
      </c>
      <c r="BF2505" s="56" t="s">
        <v>334</v>
      </c>
      <c r="BG2505" s="56" t="s">
        <v>774</v>
      </c>
      <c r="BH2505" s="56">
        <v>0</v>
      </c>
      <c r="BI2505" s="56">
        <v>0</v>
      </c>
      <c r="BJ2505" s="56">
        <v>1</v>
      </c>
    </row>
    <row r="2506" spans="1:62" hidden="1" x14ac:dyDescent="0.3">
      <c r="A2506" s="56">
        <v>49256779</v>
      </c>
      <c r="B2506" s="86">
        <v>600351</v>
      </c>
      <c r="C2506" s="1">
        <v>42893</v>
      </c>
      <c r="D2506" s="56" t="s">
        <v>769</v>
      </c>
      <c r="E2506" s="56" t="s">
        <v>770</v>
      </c>
      <c r="F2506" s="56" t="s">
        <v>334</v>
      </c>
      <c r="G2506" s="56" t="s">
        <v>335</v>
      </c>
      <c r="H2506" s="56" t="s">
        <v>336</v>
      </c>
      <c r="I2506" s="56" t="s">
        <v>771</v>
      </c>
      <c r="K2506" s="56" t="s">
        <v>337</v>
      </c>
      <c r="L2506" s="56" t="s">
        <v>338</v>
      </c>
      <c r="M2506" s="56" t="s">
        <v>772</v>
      </c>
      <c r="N2506" s="56" t="s">
        <v>1043</v>
      </c>
      <c r="O2506" s="56" t="s">
        <v>546</v>
      </c>
      <c r="P2506" s="1" t="s">
        <v>105</v>
      </c>
      <c r="S2506" s="56">
        <v>148863</v>
      </c>
      <c r="T2506" s="1" t="s">
        <v>783</v>
      </c>
      <c r="U2506" s="56">
        <v>41774</v>
      </c>
      <c r="V2506" s="56">
        <v>42916</v>
      </c>
      <c r="W2506" s="56">
        <v>41673</v>
      </c>
      <c r="X2506" s="56">
        <v>42916</v>
      </c>
      <c r="Y2506" s="56" t="s">
        <v>356</v>
      </c>
      <c r="Z2506" s="56" t="s">
        <v>341</v>
      </c>
      <c r="AA2506" s="56" t="s">
        <v>347</v>
      </c>
      <c r="AB2506" s="56" t="s">
        <v>343</v>
      </c>
      <c r="AC2506" s="56" t="s">
        <v>342</v>
      </c>
      <c r="AD2506" s="56" t="s">
        <v>342</v>
      </c>
      <c r="AE2506" s="56" t="s">
        <v>334</v>
      </c>
      <c r="AF2506" s="56" t="s">
        <v>292</v>
      </c>
      <c r="AG2506" s="56">
        <v>2015</v>
      </c>
      <c r="AH2506" s="56" t="s">
        <v>80</v>
      </c>
      <c r="AI2506" s="56" t="s">
        <v>348</v>
      </c>
      <c r="AJ2506" s="56">
        <v>1500000</v>
      </c>
      <c r="AM2506" s="56">
        <v>42795</v>
      </c>
      <c r="AN2506" s="56" t="s">
        <v>355</v>
      </c>
      <c r="AO2506" s="1">
        <v>42076</v>
      </c>
      <c r="AP2506" s="56" t="s">
        <v>355</v>
      </c>
      <c r="AQ2506" s="56">
        <v>65624</v>
      </c>
      <c r="AR2506" s="56">
        <v>0</v>
      </c>
      <c r="AS2506" s="56" t="s">
        <v>346</v>
      </c>
      <c r="BB2506" s="56" t="s">
        <v>339</v>
      </c>
      <c r="BC2506" s="56" t="s">
        <v>263</v>
      </c>
      <c r="BD2506" s="56" t="s">
        <v>773</v>
      </c>
      <c r="BE2506" s="56" t="s">
        <v>347</v>
      </c>
      <c r="BF2506" s="56" t="s">
        <v>334</v>
      </c>
      <c r="BG2506" s="56" t="s">
        <v>774</v>
      </c>
      <c r="BH2506" s="56">
        <v>0</v>
      </c>
      <c r="BI2506" s="56">
        <v>0</v>
      </c>
      <c r="BJ2506" s="56">
        <v>1</v>
      </c>
    </row>
    <row r="2507" spans="1:62" hidden="1" x14ac:dyDescent="0.3">
      <c r="A2507" s="56">
        <v>49256775</v>
      </c>
      <c r="B2507" s="86">
        <v>600351</v>
      </c>
      <c r="C2507" s="1">
        <v>42893</v>
      </c>
      <c r="D2507" s="56" t="s">
        <v>769</v>
      </c>
      <c r="E2507" s="56" t="s">
        <v>770</v>
      </c>
      <c r="F2507" s="56" t="s">
        <v>334</v>
      </c>
      <c r="G2507" s="56" t="s">
        <v>335</v>
      </c>
      <c r="H2507" s="56" t="s">
        <v>336</v>
      </c>
      <c r="I2507" s="56" t="s">
        <v>771</v>
      </c>
      <c r="K2507" s="56" t="s">
        <v>337</v>
      </c>
      <c r="L2507" s="56" t="s">
        <v>338</v>
      </c>
      <c r="M2507" s="56" t="s">
        <v>772</v>
      </c>
      <c r="N2507" s="56" t="s">
        <v>1043</v>
      </c>
      <c r="O2507" s="56" t="s">
        <v>546</v>
      </c>
      <c r="P2507" s="1" t="s">
        <v>105</v>
      </c>
      <c r="S2507" s="56">
        <v>148863</v>
      </c>
      <c r="T2507" s="1" t="s">
        <v>783</v>
      </c>
      <c r="U2507" s="56">
        <v>41774</v>
      </c>
      <c r="V2507" s="56">
        <v>42916</v>
      </c>
      <c r="W2507" s="56">
        <v>41673</v>
      </c>
      <c r="X2507" s="56">
        <v>42916</v>
      </c>
      <c r="Y2507" s="56" t="s">
        <v>356</v>
      </c>
      <c r="Z2507" s="56" t="s">
        <v>341</v>
      </c>
      <c r="AA2507" s="56" t="s">
        <v>347</v>
      </c>
      <c r="AB2507" s="56" t="s">
        <v>343</v>
      </c>
      <c r="AC2507" s="56" t="s">
        <v>342</v>
      </c>
      <c r="AD2507" s="56" t="s">
        <v>342</v>
      </c>
      <c r="AE2507" s="56" t="s">
        <v>334</v>
      </c>
      <c r="AF2507" s="56" t="s">
        <v>291</v>
      </c>
      <c r="AG2507" s="56">
        <v>2016</v>
      </c>
      <c r="AH2507" s="56" t="s">
        <v>80</v>
      </c>
      <c r="AI2507" s="56" t="s">
        <v>348</v>
      </c>
      <c r="AJ2507" s="56">
        <v>1782792</v>
      </c>
      <c r="AK2507" s="1">
        <v>42369</v>
      </c>
      <c r="AM2507" s="56">
        <v>42795</v>
      </c>
      <c r="AN2507" s="56" t="s">
        <v>355</v>
      </c>
      <c r="AO2507" s="1">
        <v>42408</v>
      </c>
      <c r="AP2507" s="56" t="s">
        <v>355</v>
      </c>
      <c r="AQ2507" s="56">
        <v>65624</v>
      </c>
      <c r="AR2507" s="56">
        <v>0</v>
      </c>
      <c r="AS2507" s="56" t="s">
        <v>346</v>
      </c>
      <c r="BB2507" s="56" t="s">
        <v>339</v>
      </c>
      <c r="BC2507" s="56" t="s">
        <v>263</v>
      </c>
      <c r="BD2507" s="56" t="s">
        <v>773</v>
      </c>
      <c r="BE2507" s="56" t="s">
        <v>347</v>
      </c>
      <c r="BF2507" s="56" t="s">
        <v>334</v>
      </c>
      <c r="BG2507" s="56" t="s">
        <v>774</v>
      </c>
      <c r="BH2507" s="56">
        <v>0</v>
      </c>
      <c r="BI2507" s="56">
        <v>0</v>
      </c>
      <c r="BJ2507" s="56">
        <v>1</v>
      </c>
    </row>
    <row r="2508" spans="1:62" hidden="1" x14ac:dyDescent="0.3">
      <c r="A2508" s="56">
        <v>49256773</v>
      </c>
      <c r="B2508" s="86">
        <v>600351</v>
      </c>
      <c r="C2508" s="1">
        <v>42893</v>
      </c>
      <c r="D2508" s="56" t="s">
        <v>769</v>
      </c>
      <c r="E2508" s="56" t="s">
        <v>770</v>
      </c>
      <c r="F2508" s="56" t="s">
        <v>334</v>
      </c>
      <c r="G2508" s="56" t="s">
        <v>335</v>
      </c>
      <c r="H2508" s="56" t="s">
        <v>336</v>
      </c>
      <c r="I2508" s="56" t="s">
        <v>771</v>
      </c>
      <c r="K2508" s="56" t="s">
        <v>337</v>
      </c>
      <c r="L2508" s="56" t="s">
        <v>338</v>
      </c>
      <c r="M2508" s="56" t="s">
        <v>772</v>
      </c>
      <c r="N2508" s="56" t="s">
        <v>1043</v>
      </c>
      <c r="O2508" s="56" t="s">
        <v>546</v>
      </c>
      <c r="P2508" s="1" t="s">
        <v>105</v>
      </c>
      <c r="S2508" s="56">
        <v>148863</v>
      </c>
      <c r="T2508" s="1" t="s">
        <v>783</v>
      </c>
      <c r="U2508" s="56">
        <v>41774</v>
      </c>
      <c r="V2508" s="56">
        <v>42916</v>
      </c>
      <c r="W2508" s="56">
        <v>41673</v>
      </c>
      <c r="X2508" s="56">
        <v>42916</v>
      </c>
      <c r="Y2508" s="56" t="s">
        <v>356</v>
      </c>
      <c r="Z2508" s="56" t="s">
        <v>341</v>
      </c>
      <c r="AA2508" s="56" t="s">
        <v>347</v>
      </c>
      <c r="AB2508" s="56" t="s">
        <v>343</v>
      </c>
      <c r="AC2508" s="56" t="s">
        <v>342</v>
      </c>
      <c r="AD2508" s="56" t="s">
        <v>342</v>
      </c>
      <c r="AE2508" s="56" t="s">
        <v>334</v>
      </c>
      <c r="AF2508" s="56" t="s">
        <v>291</v>
      </c>
      <c r="AG2508" s="56">
        <v>2015</v>
      </c>
      <c r="AH2508" s="56" t="s">
        <v>80</v>
      </c>
      <c r="AI2508" s="56" t="s">
        <v>348</v>
      </c>
      <c r="AJ2508" s="56">
        <v>1546515</v>
      </c>
      <c r="AK2508" s="1">
        <v>42004</v>
      </c>
      <c r="AL2508" s="56" t="s">
        <v>784</v>
      </c>
      <c r="AM2508" s="56">
        <v>42795</v>
      </c>
      <c r="AN2508" s="56" t="s">
        <v>355</v>
      </c>
      <c r="AO2508" s="1">
        <v>42052</v>
      </c>
      <c r="AP2508" s="56" t="s">
        <v>355</v>
      </c>
      <c r="AQ2508" s="56">
        <v>65624</v>
      </c>
      <c r="AR2508" s="56">
        <v>0</v>
      </c>
      <c r="AS2508" s="56" t="s">
        <v>346</v>
      </c>
      <c r="BB2508" s="56" t="s">
        <v>339</v>
      </c>
      <c r="BC2508" s="56" t="s">
        <v>263</v>
      </c>
      <c r="BD2508" s="56" t="s">
        <v>773</v>
      </c>
      <c r="BE2508" s="56" t="s">
        <v>347</v>
      </c>
      <c r="BF2508" s="56" t="s">
        <v>334</v>
      </c>
      <c r="BG2508" s="56" t="s">
        <v>774</v>
      </c>
      <c r="BH2508" s="56">
        <v>0</v>
      </c>
      <c r="BI2508" s="56">
        <v>0</v>
      </c>
      <c r="BJ2508" s="56">
        <v>1</v>
      </c>
    </row>
    <row r="2509" spans="1:62" hidden="1" x14ac:dyDescent="0.3">
      <c r="A2509" s="56">
        <v>49256774</v>
      </c>
      <c r="B2509" s="86">
        <v>600351</v>
      </c>
      <c r="C2509" s="1">
        <v>42893</v>
      </c>
      <c r="D2509" s="56" t="s">
        <v>769</v>
      </c>
      <c r="E2509" s="56" t="s">
        <v>770</v>
      </c>
      <c r="F2509" s="56" t="s">
        <v>334</v>
      </c>
      <c r="G2509" s="56" t="s">
        <v>335</v>
      </c>
      <c r="H2509" s="56" t="s">
        <v>336</v>
      </c>
      <c r="I2509" s="56" t="s">
        <v>771</v>
      </c>
      <c r="K2509" s="56" t="s">
        <v>337</v>
      </c>
      <c r="L2509" s="56" t="s">
        <v>338</v>
      </c>
      <c r="M2509" s="56" t="s">
        <v>772</v>
      </c>
      <c r="N2509" s="56" t="s">
        <v>1043</v>
      </c>
      <c r="O2509" s="56" t="s">
        <v>546</v>
      </c>
      <c r="P2509" s="1" t="s">
        <v>105</v>
      </c>
      <c r="S2509" s="56">
        <v>148863</v>
      </c>
      <c r="T2509" s="1" t="s">
        <v>783</v>
      </c>
      <c r="U2509" s="56">
        <v>41774</v>
      </c>
      <c r="V2509" s="56">
        <v>42916</v>
      </c>
      <c r="W2509" s="56">
        <v>41673</v>
      </c>
      <c r="X2509" s="56">
        <v>42916</v>
      </c>
      <c r="Y2509" s="56" t="s">
        <v>356</v>
      </c>
      <c r="Z2509" s="56" t="s">
        <v>341</v>
      </c>
      <c r="AA2509" s="56" t="s">
        <v>347</v>
      </c>
      <c r="AB2509" s="56" t="s">
        <v>343</v>
      </c>
      <c r="AC2509" s="56" t="s">
        <v>342</v>
      </c>
      <c r="AD2509" s="56" t="s">
        <v>342</v>
      </c>
      <c r="AE2509" s="56" t="s">
        <v>334</v>
      </c>
      <c r="AF2509" s="56" t="s">
        <v>291</v>
      </c>
      <c r="AG2509" s="56">
        <v>2015</v>
      </c>
      <c r="AH2509" s="56" t="s">
        <v>80</v>
      </c>
      <c r="AI2509" s="56" t="s">
        <v>344</v>
      </c>
      <c r="AJ2509" s="56">
        <v>2064779</v>
      </c>
      <c r="AK2509" s="1">
        <v>42185</v>
      </c>
      <c r="AM2509" s="56">
        <v>42795</v>
      </c>
      <c r="AN2509" s="56" t="s">
        <v>355</v>
      </c>
      <c r="AO2509" s="1">
        <v>42233</v>
      </c>
      <c r="AP2509" s="56" t="s">
        <v>355</v>
      </c>
      <c r="AQ2509" s="56">
        <v>65624</v>
      </c>
      <c r="AR2509" s="56">
        <v>0</v>
      </c>
      <c r="AS2509" s="56" t="s">
        <v>346</v>
      </c>
      <c r="BB2509" s="56" t="s">
        <v>339</v>
      </c>
      <c r="BC2509" s="56" t="s">
        <v>263</v>
      </c>
      <c r="BD2509" s="56" t="s">
        <v>773</v>
      </c>
      <c r="BE2509" s="56" t="s">
        <v>347</v>
      </c>
      <c r="BF2509" s="56" t="s">
        <v>334</v>
      </c>
      <c r="BG2509" s="56" t="s">
        <v>774</v>
      </c>
      <c r="BH2509" s="56">
        <v>0</v>
      </c>
      <c r="BI2509" s="56">
        <v>0</v>
      </c>
      <c r="BJ2509" s="56">
        <v>1</v>
      </c>
    </row>
    <row r="2510" spans="1:62" hidden="1" x14ac:dyDescent="0.3">
      <c r="A2510" s="56">
        <v>49256778</v>
      </c>
      <c r="B2510" s="86">
        <v>600351</v>
      </c>
      <c r="C2510" s="1">
        <v>42893</v>
      </c>
      <c r="D2510" s="56" t="s">
        <v>769</v>
      </c>
      <c r="E2510" s="56" t="s">
        <v>770</v>
      </c>
      <c r="F2510" s="56" t="s">
        <v>334</v>
      </c>
      <c r="G2510" s="56" t="s">
        <v>335</v>
      </c>
      <c r="H2510" s="56" t="s">
        <v>336</v>
      </c>
      <c r="I2510" s="56" t="s">
        <v>771</v>
      </c>
      <c r="K2510" s="56" t="s">
        <v>337</v>
      </c>
      <c r="L2510" s="56" t="s">
        <v>338</v>
      </c>
      <c r="M2510" s="56" t="s">
        <v>772</v>
      </c>
      <c r="N2510" s="56" t="s">
        <v>1043</v>
      </c>
      <c r="O2510" s="56" t="s">
        <v>546</v>
      </c>
      <c r="P2510" s="1" t="s">
        <v>105</v>
      </c>
      <c r="S2510" s="56">
        <v>148863</v>
      </c>
      <c r="T2510" s="1" t="s">
        <v>783</v>
      </c>
      <c r="U2510" s="56">
        <v>41774</v>
      </c>
      <c r="V2510" s="56">
        <v>42916</v>
      </c>
      <c r="W2510" s="56">
        <v>41673</v>
      </c>
      <c r="X2510" s="56">
        <v>42916</v>
      </c>
      <c r="Y2510" s="56" t="s">
        <v>356</v>
      </c>
      <c r="Z2510" s="56" t="s">
        <v>341</v>
      </c>
      <c r="AA2510" s="56" t="s">
        <v>347</v>
      </c>
      <c r="AB2510" s="56" t="s">
        <v>343</v>
      </c>
      <c r="AC2510" s="56" t="s">
        <v>342</v>
      </c>
      <c r="AD2510" s="56" t="s">
        <v>342</v>
      </c>
      <c r="AE2510" s="56" t="s">
        <v>334</v>
      </c>
      <c r="AF2510" s="56" t="s">
        <v>292</v>
      </c>
      <c r="AG2510" s="56">
        <v>2014</v>
      </c>
      <c r="AH2510" s="56" t="s">
        <v>80</v>
      </c>
      <c r="AI2510" s="56" t="s">
        <v>344</v>
      </c>
      <c r="AJ2510" s="56">
        <v>900000</v>
      </c>
      <c r="AM2510" s="56">
        <v>42795</v>
      </c>
      <c r="AN2510" s="56" t="s">
        <v>355</v>
      </c>
      <c r="AO2510" s="1">
        <v>42076</v>
      </c>
      <c r="AP2510" s="56" t="s">
        <v>355</v>
      </c>
      <c r="AQ2510" s="56">
        <v>65624</v>
      </c>
      <c r="AR2510" s="56">
        <v>0</v>
      </c>
      <c r="AS2510" s="56" t="s">
        <v>346</v>
      </c>
      <c r="BB2510" s="56" t="s">
        <v>339</v>
      </c>
      <c r="BC2510" s="56" t="s">
        <v>263</v>
      </c>
      <c r="BD2510" s="56" t="s">
        <v>773</v>
      </c>
      <c r="BE2510" s="56" t="s">
        <v>347</v>
      </c>
      <c r="BF2510" s="56" t="s">
        <v>334</v>
      </c>
      <c r="BG2510" s="56" t="s">
        <v>774</v>
      </c>
      <c r="BH2510" s="56">
        <v>0</v>
      </c>
      <c r="BI2510" s="56">
        <v>0</v>
      </c>
      <c r="BJ2510" s="56">
        <v>1</v>
      </c>
    </row>
    <row r="2511" spans="1:62" hidden="1" x14ac:dyDescent="0.3">
      <c r="A2511" s="56">
        <v>49256776</v>
      </c>
      <c r="B2511" s="86">
        <v>600351</v>
      </c>
      <c r="C2511" s="1">
        <v>42893</v>
      </c>
      <c r="D2511" s="56" t="s">
        <v>769</v>
      </c>
      <c r="E2511" s="56" t="s">
        <v>770</v>
      </c>
      <c r="F2511" s="56" t="s">
        <v>334</v>
      </c>
      <c r="G2511" s="56" t="s">
        <v>335</v>
      </c>
      <c r="H2511" s="56" t="s">
        <v>336</v>
      </c>
      <c r="I2511" s="56" t="s">
        <v>771</v>
      </c>
      <c r="K2511" s="56" t="s">
        <v>337</v>
      </c>
      <c r="L2511" s="56" t="s">
        <v>338</v>
      </c>
      <c r="M2511" s="56" t="s">
        <v>772</v>
      </c>
      <c r="N2511" s="56" t="s">
        <v>1043</v>
      </c>
      <c r="O2511" s="56" t="s">
        <v>546</v>
      </c>
      <c r="P2511" s="1" t="s">
        <v>105</v>
      </c>
      <c r="S2511" s="56">
        <v>148863</v>
      </c>
      <c r="T2511" s="1" t="s">
        <v>783</v>
      </c>
      <c r="U2511" s="56">
        <v>41774</v>
      </c>
      <c r="V2511" s="56">
        <v>42916</v>
      </c>
      <c r="W2511" s="56">
        <v>41673</v>
      </c>
      <c r="X2511" s="56">
        <v>42916</v>
      </c>
      <c r="Y2511" s="56" t="s">
        <v>356</v>
      </c>
      <c r="Z2511" s="56" t="s">
        <v>341</v>
      </c>
      <c r="AA2511" s="56" t="s">
        <v>347</v>
      </c>
      <c r="AB2511" s="56" t="s">
        <v>343</v>
      </c>
      <c r="AC2511" s="56" t="s">
        <v>342</v>
      </c>
      <c r="AD2511" s="56" t="s">
        <v>342</v>
      </c>
      <c r="AE2511" s="56" t="s">
        <v>334</v>
      </c>
      <c r="AF2511" s="56" t="s">
        <v>291</v>
      </c>
      <c r="AG2511" s="56">
        <v>2016</v>
      </c>
      <c r="AH2511" s="56" t="s">
        <v>80</v>
      </c>
      <c r="AI2511" s="56" t="s">
        <v>344</v>
      </c>
      <c r="AJ2511" s="56">
        <v>1846053</v>
      </c>
      <c r="AK2511" s="1">
        <v>42551</v>
      </c>
      <c r="AM2511" s="56">
        <v>42795</v>
      </c>
      <c r="AN2511" s="56" t="s">
        <v>355</v>
      </c>
      <c r="AO2511" s="1">
        <v>42598</v>
      </c>
      <c r="AP2511" s="56" t="s">
        <v>355</v>
      </c>
      <c r="AQ2511" s="56">
        <v>65624</v>
      </c>
      <c r="AR2511" s="56">
        <v>0</v>
      </c>
      <c r="AS2511" s="56" t="s">
        <v>346</v>
      </c>
      <c r="BB2511" s="56" t="s">
        <v>339</v>
      </c>
      <c r="BC2511" s="56" t="s">
        <v>263</v>
      </c>
      <c r="BD2511" s="56" t="s">
        <v>773</v>
      </c>
      <c r="BE2511" s="56" t="s">
        <v>347</v>
      </c>
      <c r="BF2511" s="56" t="s">
        <v>334</v>
      </c>
      <c r="BG2511" s="56" t="s">
        <v>774</v>
      </c>
      <c r="BH2511" s="56">
        <v>0</v>
      </c>
      <c r="BI2511" s="56">
        <v>0</v>
      </c>
      <c r="BJ2511" s="56">
        <v>1</v>
      </c>
    </row>
    <row r="2512" spans="1:62" hidden="1" x14ac:dyDescent="0.3">
      <c r="A2512" s="56">
        <v>49256777</v>
      </c>
      <c r="B2512" s="86">
        <v>600351</v>
      </c>
      <c r="C2512" s="1">
        <v>42893</v>
      </c>
      <c r="D2512" s="56" t="s">
        <v>769</v>
      </c>
      <c r="E2512" s="56" t="s">
        <v>770</v>
      </c>
      <c r="F2512" s="56" t="s">
        <v>334</v>
      </c>
      <c r="G2512" s="56" t="s">
        <v>335</v>
      </c>
      <c r="H2512" s="56" t="s">
        <v>336</v>
      </c>
      <c r="I2512" s="56" t="s">
        <v>771</v>
      </c>
      <c r="K2512" s="56" t="s">
        <v>337</v>
      </c>
      <c r="L2512" s="56" t="s">
        <v>338</v>
      </c>
      <c r="M2512" s="56" t="s">
        <v>772</v>
      </c>
      <c r="N2512" s="56" t="s">
        <v>1043</v>
      </c>
      <c r="O2512" s="56" t="s">
        <v>546</v>
      </c>
      <c r="P2512" s="1" t="s">
        <v>105</v>
      </c>
      <c r="S2512" s="56">
        <v>148863</v>
      </c>
      <c r="T2512" s="1" t="s">
        <v>783</v>
      </c>
      <c r="U2512" s="56">
        <v>41774</v>
      </c>
      <c r="V2512" s="56">
        <v>42916</v>
      </c>
      <c r="W2512" s="56">
        <v>41673</v>
      </c>
      <c r="X2512" s="56">
        <v>42916</v>
      </c>
      <c r="Y2512" s="56" t="s">
        <v>356</v>
      </c>
      <c r="Z2512" s="56" t="s">
        <v>341</v>
      </c>
      <c r="AA2512" s="56" t="s">
        <v>347</v>
      </c>
      <c r="AB2512" s="56" t="s">
        <v>343</v>
      </c>
      <c r="AC2512" s="56" t="s">
        <v>342</v>
      </c>
      <c r="AD2512" s="56" t="s">
        <v>342</v>
      </c>
      <c r="AE2512" s="56" t="s">
        <v>334</v>
      </c>
      <c r="AF2512" s="56" t="s">
        <v>291</v>
      </c>
      <c r="AG2512" s="56">
        <v>2017</v>
      </c>
      <c r="AH2512" s="56" t="s">
        <v>80</v>
      </c>
      <c r="AI2512" s="56" t="s">
        <v>348</v>
      </c>
      <c r="AJ2512" s="56">
        <v>1560658</v>
      </c>
      <c r="AK2512" s="1">
        <v>42735</v>
      </c>
      <c r="AM2512" s="56">
        <v>42795</v>
      </c>
      <c r="AN2512" s="56" t="s">
        <v>355</v>
      </c>
      <c r="AO2512" s="1">
        <v>42779</v>
      </c>
      <c r="AP2512" s="56" t="s">
        <v>355</v>
      </c>
      <c r="AQ2512" s="56">
        <v>65624</v>
      </c>
      <c r="AR2512" s="56">
        <v>0</v>
      </c>
      <c r="AS2512" s="56" t="s">
        <v>346</v>
      </c>
      <c r="BB2512" s="56" t="s">
        <v>339</v>
      </c>
      <c r="BC2512" s="56" t="s">
        <v>263</v>
      </c>
      <c r="BD2512" s="56" t="s">
        <v>773</v>
      </c>
      <c r="BE2512" s="56" t="s">
        <v>347</v>
      </c>
      <c r="BF2512" s="56" t="s">
        <v>334</v>
      </c>
      <c r="BG2512" s="56" t="s">
        <v>774</v>
      </c>
      <c r="BH2512" s="56">
        <v>0</v>
      </c>
      <c r="BI2512" s="56">
        <v>0</v>
      </c>
      <c r="BJ2512" s="56">
        <v>1</v>
      </c>
    </row>
    <row r="2513" spans="1:62" hidden="1" x14ac:dyDescent="0.3">
      <c r="A2513" s="56">
        <v>49256795</v>
      </c>
      <c r="B2513" s="86">
        <v>600351</v>
      </c>
      <c r="C2513" s="1">
        <v>42893</v>
      </c>
      <c r="D2513" s="56" t="s">
        <v>769</v>
      </c>
      <c r="E2513" s="56" t="s">
        <v>770</v>
      </c>
      <c r="F2513" s="56" t="s">
        <v>334</v>
      </c>
      <c r="G2513" s="56" t="s">
        <v>335</v>
      </c>
      <c r="H2513" s="56" t="s">
        <v>336</v>
      </c>
      <c r="I2513" s="56" t="s">
        <v>771</v>
      </c>
      <c r="K2513" s="56" t="s">
        <v>337</v>
      </c>
      <c r="L2513" s="56" t="s">
        <v>338</v>
      </c>
      <c r="M2513" s="56" t="s">
        <v>772</v>
      </c>
      <c r="N2513" s="56" t="s">
        <v>1043</v>
      </c>
      <c r="O2513" s="56" t="s">
        <v>546</v>
      </c>
      <c r="P2513" s="1" t="s">
        <v>110</v>
      </c>
      <c r="Q2513" s="56" t="s">
        <v>776</v>
      </c>
      <c r="R2513" s="56" t="s">
        <v>339</v>
      </c>
      <c r="S2513" s="56">
        <v>178590</v>
      </c>
      <c r="T2513" s="1" t="s">
        <v>782</v>
      </c>
      <c r="U2513" s="56">
        <v>41774</v>
      </c>
      <c r="V2513" s="56">
        <v>42916</v>
      </c>
      <c r="W2513" s="56">
        <v>41673</v>
      </c>
      <c r="X2513" s="56">
        <v>42916</v>
      </c>
      <c r="Y2513" s="56" t="s">
        <v>340</v>
      </c>
      <c r="AA2513" s="56" t="s">
        <v>347</v>
      </c>
      <c r="AB2513" s="56" t="s">
        <v>343</v>
      </c>
      <c r="AC2513" s="56" t="s">
        <v>342</v>
      </c>
      <c r="AD2513" s="56" t="s">
        <v>342</v>
      </c>
      <c r="AE2513" s="56" t="s">
        <v>334</v>
      </c>
      <c r="AF2513" s="56" t="s">
        <v>224</v>
      </c>
      <c r="AG2513" s="56">
        <v>2014</v>
      </c>
      <c r="AH2513" s="56" t="s">
        <v>80</v>
      </c>
      <c r="AI2513" s="56" t="s">
        <v>339</v>
      </c>
      <c r="AJ2513" s="56">
        <v>993350</v>
      </c>
      <c r="AM2513" s="56">
        <v>42795</v>
      </c>
      <c r="AN2513" s="56" t="s">
        <v>355</v>
      </c>
      <c r="AO2513" s="1">
        <v>42052</v>
      </c>
      <c r="AP2513" s="56" t="s">
        <v>355</v>
      </c>
      <c r="AQ2513" s="56">
        <v>66003</v>
      </c>
      <c r="AR2513" s="56">
        <v>0</v>
      </c>
      <c r="AS2513" s="56" t="s">
        <v>346</v>
      </c>
      <c r="BB2513" s="56" t="s">
        <v>339</v>
      </c>
      <c r="BC2513" s="56" t="s">
        <v>263</v>
      </c>
      <c r="BD2513" s="56" t="s">
        <v>773</v>
      </c>
      <c r="BE2513" s="56" t="s">
        <v>347</v>
      </c>
      <c r="BF2513" s="56" t="s">
        <v>334</v>
      </c>
      <c r="BG2513" s="56" t="s">
        <v>774</v>
      </c>
      <c r="BH2513" s="56">
        <v>0</v>
      </c>
      <c r="BI2513" s="56">
        <v>0</v>
      </c>
      <c r="BJ2513" s="56">
        <v>1</v>
      </c>
    </row>
    <row r="2514" spans="1:62" hidden="1" x14ac:dyDescent="0.3">
      <c r="A2514" s="56">
        <v>49256787</v>
      </c>
      <c r="B2514" s="86">
        <v>600351</v>
      </c>
      <c r="C2514" s="1">
        <v>42893</v>
      </c>
      <c r="D2514" s="56" t="s">
        <v>769</v>
      </c>
      <c r="E2514" s="56" t="s">
        <v>770</v>
      </c>
      <c r="F2514" s="56" t="s">
        <v>334</v>
      </c>
      <c r="G2514" s="56" t="s">
        <v>335</v>
      </c>
      <c r="H2514" s="56" t="s">
        <v>336</v>
      </c>
      <c r="I2514" s="56" t="s">
        <v>771</v>
      </c>
      <c r="K2514" s="56" t="s">
        <v>337</v>
      </c>
      <c r="L2514" s="56" t="s">
        <v>338</v>
      </c>
      <c r="M2514" s="56" t="s">
        <v>772</v>
      </c>
      <c r="N2514" s="56" t="s">
        <v>1043</v>
      </c>
      <c r="O2514" s="56" t="s">
        <v>546</v>
      </c>
      <c r="P2514" s="1" t="s">
        <v>110</v>
      </c>
      <c r="Q2514" s="56" t="s">
        <v>776</v>
      </c>
      <c r="R2514" s="56" t="s">
        <v>339</v>
      </c>
      <c r="S2514" s="56">
        <v>244008</v>
      </c>
      <c r="T2514" s="1" t="s">
        <v>781</v>
      </c>
      <c r="U2514" s="56">
        <v>41774</v>
      </c>
      <c r="V2514" s="56">
        <v>42916</v>
      </c>
      <c r="W2514" s="56">
        <v>41774</v>
      </c>
      <c r="X2514" s="56">
        <v>42735</v>
      </c>
      <c r="Y2514" s="56" t="s">
        <v>356</v>
      </c>
      <c r="Z2514" s="56" t="s">
        <v>341</v>
      </c>
      <c r="AA2514" s="56" t="s">
        <v>347</v>
      </c>
      <c r="AB2514" s="56" t="s">
        <v>343</v>
      </c>
      <c r="AC2514" s="56" t="s">
        <v>342</v>
      </c>
      <c r="AD2514" s="56" t="s">
        <v>342</v>
      </c>
      <c r="AE2514" s="56" t="s">
        <v>334</v>
      </c>
      <c r="AF2514" s="56" t="s">
        <v>291</v>
      </c>
      <c r="AG2514" s="56">
        <v>2015</v>
      </c>
      <c r="AH2514" s="56" t="s">
        <v>80</v>
      </c>
      <c r="AI2514" s="56" t="s">
        <v>344</v>
      </c>
      <c r="AJ2514" s="56">
        <v>27.4</v>
      </c>
      <c r="AK2514" s="1">
        <v>42185</v>
      </c>
      <c r="AM2514" s="56">
        <v>42795</v>
      </c>
      <c r="AN2514" s="56" t="s">
        <v>355</v>
      </c>
      <c r="AO2514" s="1">
        <v>42410</v>
      </c>
      <c r="AP2514" s="56" t="s">
        <v>355</v>
      </c>
      <c r="AQ2514" s="56">
        <v>82865</v>
      </c>
      <c r="AR2514" s="56">
        <v>0</v>
      </c>
      <c r="AS2514" s="56" t="s">
        <v>346</v>
      </c>
      <c r="BB2514" s="56" t="s">
        <v>339</v>
      </c>
      <c r="BC2514" s="56" t="s">
        <v>263</v>
      </c>
      <c r="BD2514" s="56" t="s">
        <v>773</v>
      </c>
      <c r="BE2514" s="56" t="s">
        <v>347</v>
      </c>
      <c r="BF2514" s="56" t="s">
        <v>334</v>
      </c>
      <c r="BG2514" s="56" t="s">
        <v>774</v>
      </c>
      <c r="BH2514" s="56">
        <v>0</v>
      </c>
      <c r="BI2514" s="56">
        <v>0</v>
      </c>
      <c r="BJ2514" s="56">
        <v>1</v>
      </c>
    </row>
    <row r="2515" spans="1:62" hidden="1" x14ac:dyDescent="0.3">
      <c r="A2515" s="56">
        <v>49256783</v>
      </c>
      <c r="B2515" s="86">
        <v>600351</v>
      </c>
      <c r="C2515" s="1">
        <v>42893</v>
      </c>
      <c r="D2515" s="56" t="s">
        <v>769</v>
      </c>
      <c r="E2515" s="56" t="s">
        <v>770</v>
      </c>
      <c r="F2515" s="56" t="s">
        <v>334</v>
      </c>
      <c r="G2515" s="56" t="s">
        <v>335</v>
      </c>
      <c r="H2515" s="56" t="s">
        <v>336</v>
      </c>
      <c r="I2515" s="56" t="s">
        <v>771</v>
      </c>
      <c r="K2515" s="56" t="s">
        <v>337</v>
      </c>
      <c r="L2515" s="56" t="s">
        <v>338</v>
      </c>
      <c r="M2515" s="56" t="s">
        <v>772</v>
      </c>
      <c r="N2515" s="56" t="s">
        <v>1043</v>
      </c>
      <c r="O2515" s="56" t="s">
        <v>546</v>
      </c>
      <c r="P2515" s="1" t="s">
        <v>105</v>
      </c>
      <c r="S2515" s="56">
        <v>148863</v>
      </c>
      <c r="T2515" s="1" t="s">
        <v>783</v>
      </c>
      <c r="U2515" s="56">
        <v>41774</v>
      </c>
      <c r="V2515" s="56">
        <v>42916</v>
      </c>
      <c r="W2515" s="56">
        <v>41673</v>
      </c>
      <c r="X2515" s="56">
        <v>42916</v>
      </c>
      <c r="Y2515" s="56" t="s">
        <v>356</v>
      </c>
      <c r="Z2515" s="56" t="s">
        <v>341</v>
      </c>
      <c r="AA2515" s="56" t="s">
        <v>347</v>
      </c>
      <c r="AB2515" s="56" t="s">
        <v>343</v>
      </c>
      <c r="AC2515" s="56" t="s">
        <v>342</v>
      </c>
      <c r="AD2515" s="56" t="s">
        <v>342</v>
      </c>
      <c r="AE2515" s="56" t="s">
        <v>334</v>
      </c>
      <c r="AF2515" s="56" t="s">
        <v>292</v>
      </c>
      <c r="AG2515" s="56">
        <v>2017</v>
      </c>
      <c r="AH2515" s="56" t="s">
        <v>80</v>
      </c>
      <c r="AI2515" s="56" t="s">
        <v>348</v>
      </c>
      <c r="AJ2515" s="56">
        <v>4000000</v>
      </c>
      <c r="AM2515" s="56">
        <v>42795</v>
      </c>
      <c r="AN2515" s="56" t="s">
        <v>355</v>
      </c>
      <c r="AO2515" s="1">
        <v>42076</v>
      </c>
      <c r="AP2515" s="56" t="s">
        <v>355</v>
      </c>
      <c r="AQ2515" s="56">
        <v>65624</v>
      </c>
      <c r="AR2515" s="56">
        <v>0</v>
      </c>
      <c r="AS2515" s="56" t="s">
        <v>346</v>
      </c>
      <c r="BB2515" s="56" t="s">
        <v>339</v>
      </c>
      <c r="BC2515" s="56" t="s">
        <v>263</v>
      </c>
      <c r="BD2515" s="56" t="s">
        <v>773</v>
      </c>
      <c r="BE2515" s="56" t="s">
        <v>347</v>
      </c>
      <c r="BF2515" s="56" t="s">
        <v>334</v>
      </c>
      <c r="BG2515" s="56" t="s">
        <v>774</v>
      </c>
      <c r="BH2515" s="56">
        <v>0</v>
      </c>
      <c r="BI2515" s="56">
        <v>0</v>
      </c>
      <c r="BJ2515" s="56">
        <v>1</v>
      </c>
    </row>
    <row r="2516" spans="1:62" hidden="1" x14ac:dyDescent="0.3">
      <c r="A2516" s="56">
        <v>49256781</v>
      </c>
      <c r="B2516" s="86">
        <v>600351</v>
      </c>
      <c r="C2516" s="1">
        <v>42893</v>
      </c>
      <c r="D2516" s="56" t="s">
        <v>769</v>
      </c>
      <c r="E2516" s="56" t="s">
        <v>770</v>
      </c>
      <c r="F2516" s="56" t="s">
        <v>334</v>
      </c>
      <c r="G2516" s="56" t="s">
        <v>335</v>
      </c>
      <c r="H2516" s="56" t="s">
        <v>336</v>
      </c>
      <c r="I2516" s="56" t="s">
        <v>771</v>
      </c>
      <c r="K2516" s="56" t="s">
        <v>337</v>
      </c>
      <c r="L2516" s="56" t="s">
        <v>338</v>
      </c>
      <c r="M2516" s="56" t="s">
        <v>772</v>
      </c>
      <c r="N2516" s="56" t="s">
        <v>1043</v>
      </c>
      <c r="O2516" s="56" t="s">
        <v>546</v>
      </c>
      <c r="P2516" s="1" t="s">
        <v>105</v>
      </c>
      <c r="S2516" s="56">
        <v>148863</v>
      </c>
      <c r="T2516" s="1" t="s">
        <v>783</v>
      </c>
      <c r="U2516" s="56">
        <v>41774</v>
      </c>
      <c r="V2516" s="56">
        <v>42916</v>
      </c>
      <c r="W2516" s="56">
        <v>41673</v>
      </c>
      <c r="X2516" s="56">
        <v>42916</v>
      </c>
      <c r="Y2516" s="56" t="s">
        <v>356</v>
      </c>
      <c r="Z2516" s="56" t="s">
        <v>341</v>
      </c>
      <c r="AA2516" s="56" t="s">
        <v>347</v>
      </c>
      <c r="AB2516" s="56" t="s">
        <v>343</v>
      </c>
      <c r="AC2516" s="56" t="s">
        <v>342</v>
      </c>
      <c r="AD2516" s="56" t="s">
        <v>342</v>
      </c>
      <c r="AE2516" s="56" t="s">
        <v>334</v>
      </c>
      <c r="AF2516" s="56" t="s">
        <v>292</v>
      </c>
      <c r="AG2516" s="56">
        <v>2016</v>
      </c>
      <c r="AH2516" s="56" t="s">
        <v>80</v>
      </c>
      <c r="AI2516" s="56" t="s">
        <v>348</v>
      </c>
      <c r="AJ2516" s="56">
        <v>2500000</v>
      </c>
      <c r="AM2516" s="56">
        <v>42795</v>
      </c>
      <c r="AN2516" s="56" t="s">
        <v>355</v>
      </c>
      <c r="AO2516" s="1">
        <v>42076</v>
      </c>
      <c r="AP2516" s="56" t="s">
        <v>355</v>
      </c>
      <c r="AQ2516" s="56">
        <v>65624</v>
      </c>
      <c r="AR2516" s="56">
        <v>0</v>
      </c>
      <c r="AS2516" s="56" t="s">
        <v>346</v>
      </c>
      <c r="BB2516" s="56" t="s">
        <v>339</v>
      </c>
      <c r="BC2516" s="56" t="s">
        <v>263</v>
      </c>
      <c r="BD2516" s="56" t="s">
        <v>773</v>
      </c>
      <c r="BE2516" s="56" t="s">
        <v>347</v>
      </c>
      <c r="BF2516" s="56" t="s">
        <v>334</v>
      </c>
      <c r="BG2516" s="56" t="s">
        <v>774</v>
      </c>
      <c r="BH2516" s="56">
        <v>0</v>
      </c>
      <c r="BI2516" s="56">
        <v>0</v>
      </c>
      <c r="BJ2516" s="56">
        <v>1</v>
      </c>
    </row>
    <row r="2517" spans="1:62" hidden="1" x14ac:dyDescent="0.3">
      <c r="A2517" s="56">
        <v>49256782</v>
      </c>
      <c r="B2517" s="86">
        <v>600351</v>
      </c>
      <c r="C2517" s="1">
        <v>42893</v>
      </c>
      <c r="D2517" s="56" t="s">
        <v>769</v>
      </c>
      <c r="E2517" s="56" t="s">
        <v>770</v>
      </c>
      <c r="F2517" s="56" t="s">
        <v>334</v>
      </c>
      <c r="G2517" s="56" t="s">
        <v>335</v>
      </c>
      <c r="H2517" s="56" t="s">
        <v>336</v>
      </c>
      <c r="I2517" s="56" t="s">
        <v>771</v>
      </c>
      <c r="K2517" s="56" t="s">
        <v>337</v>
      </c>
      <c r="L2517" s="56" t="s">
        <v>338</v>
      </c>
      <c r="M2517" s="56" t="s">
        <v>772</v>
      </c>
      <c r="N2517" s="56" t="s">
        <v>1043</v>
      </c>
      <c r="O2517" s="56" t="s">
        <v>546</v>
      </c>
      <c r="P2517" s="1" t="s">
        <v>105</v>
      </c>
      <c r="S2517" s="56">
        <v>148863</v>
      </c>
      <c r="T2517" s="1" t="s">
        <v>783</v>
      </c>
      <c r="U2517" s="56">
        <v>41774</v>
      </c>
      <c r="V2517" s="56">
        <v>42916</v>
      </c>
      <c r="W2517" s="56">
        <v>41673</v>
      </c>
      <c r="X2517" s="56">
        <v>42916</v>
      </c>
      <c r="Y2517" s="56" t="s">
        <v>356</v>
      </c>
      <c r="Z2517" s="56" t="s">
        <v>341</v>
      </c>
      <c r="AA2517" s="56" t="s">
        <v>347</v>
      </c>
      <c r="AB2517" s="56" t="s">
        <v>343</v>
      </c>
      <c r="AC2517" s="56" t="s">
        <v>342</v>
      </c>
      <c r="AD2517" s="56" t="s">
        <v>342</v>
      </c>
      <c r="AE2517" s="56" t="s">
        <v>334</v>
      </c>
      <c r="AF2517" s="56" t="s">
        <v>292</v>
      </c>
      <c r="AG2517" s="56">
        <v>2016</v>
      </c>
      <c r="AH2517" s="56" t="s">
        <v>80</v>
      </c>
      <c r="AI2517" s="56" t="s">
        <v>344</v>
      </c>
      <c r="AJ2517" s="56">
        <v>3000000</v>
      </c>
      <c r="AM2517" s="56">
        <v>42795</v>
      </c>
      <c r="AN2517" s="56" t="s">
        <v>355</v>
      </c>
      <c r="AO2517" s="1">
        <v>42076</v>
      </c>
      <c r="AP2517" s="56" t="s">
        <v>355</v>
      </c>
      <c r="AQ2517" s="56">
        <v>65624</v>
      </c>
      <c r="AR2517" s="56">
        <v>0</v>
      </c>
      <c r="AS2517" s="56" t="s">
        <v>346</v>
      </c>
      <c r="BB2517" s="56" t="s">
        <v>339</v>
      </c>
      <c r="BC2517" s="56" t="s">
        <v>263</v>
      </c>
      <c r="BD2517" s="56" t="s">
        <v>773</v>
      </c>
      <c r="BE2517" s="56" t="s">
        <v>347</v>
      </c>
      <c r="BF2517" s="56" t="s">
        <v>334</v>
      </c>
      <c r="BG2517" s="56" t="s">
        <v>774</v>
      </c>
      <c r="BH2517" s="56">
        <v>0</v>
      </c>
      <c r="BI2517" s="56">
        <v>0</v>
      </c>
      <c r="BJ2517" s="56">
        <v>1</v>
      </c>
    </row>
    <row r="2518" spans="1:62" hidden="1" x14ac:dyDescent="0.3">
      <c r="A2518" s="56">
        <v>49256786</v>
      </c>
      <c r="B2518" s="86">
        <v>600351</v>
      </c>
      <c r="C2518" s="1">
        <v>42893</v>
      </c>
      <c r="D2518" s="56" t="s">
        <v>769</v>
      </c>
      <c r="E2518" s="56" t="s">
        <v>770</v>
      </c>
      <c r="F2518" s="56" t="s">
        <v>334</v>
      </c>
      <c r="G2518" s="56" t="s">
        <v>335</v>
      </c>
      <c r="H2518" s="56" t="s">
        <v>336</v>
      </c>
      <c r="I2518" s="56" t="s">
        <v>771</v>
      </c>
      <c r="K2518" s="56" t="s">
        <v>337</v>
      </c>
      <c r="L2518" s="56" t="s">
        <v>338</v>
      </c>
      <c r="M2518" s="56" t="s">
        <v>772</v>
      </c>
      <c r="N2518" s="56" t="s">
        <v>1043</v>
      </c>
      <c r="O2518" s="56" t="s">
        <v>546</v>
      </c>
      <c r="P2518" s="1" t="s">
        <v>110</v>
      </c>
      <c r="Q2518" s="56" t="s">
        <v>776</v>
      </c>
      <c r="R2518" s="56" t="s">
        <v>339</v>
      </c>
      <c r="S2518" s="56">
        <v>244008</v>
      </c>
      <c r="T2518" s="1" t="s">
        <v>781</v>
      </c>
      <c r="U2518" s="56">
        <v>41774</v>
      </c>
      <c r="V2518" s="56">
        <v>42916</v>
      </c>
      <c r="W2518" s="56">
        <v>41774</v>
      </c>
      <c r="X2518" s="56">
        <v>42735</v>
      </c>
      <c r="Y2518" s="56" t="s">
        <v>356</v>
      </c>
      <c r="Z2518" s="56" t="s">
        <v>341</v>
      </c>
      <c r="AA2518" s="56" t="s">
        <v>347</v>
      </c>
      <c r="AB2518" s="56" t="s">
        <v>343</v>
      </c>
      <c r="AC2518" s="56" t="s">
        <v>342</v>
      </c>
      <c r="AD2518" s="56" t="s">
        <v>342</v>
      </c>
      <c r="AE2518" s="56" t="s">
        <v>334</v>
      </c>
      <c r="AF2518" s="56" t="s">
        <v>291</v>
      </c>
      <c r="AG2518" s="56">
        <v>2015</v>
      </c>
      <c r="AH2518" s="56" t="s">
        <v>80</v>
      </c>
      <c r="AI2518" s="56" t="s">
        <v>348</v>
      </c>
      <c r="AJ2518" s="56">
        <v>27.47</v>
      </c>
      <c r="AK2518" s="1">
        <v>42004</v>
      </c>
      <c r="AM2518" s="56">
        <v>42795</v>
      </c>
      <c r="AN2518" s="56" t="s">
        <v>355</v>
      </c>
      <c r="AO2518" s="1">
        <v>42410</v>
      </c>
      <c r="AP2518" s="56" t="s">
        <v>355</v>
      </c>
      <c r="AQ2518" s="56">
        <v>82865</v>
      </c>
      <c r="AR2518" s="56">
        <v>0</v>
      </c>
      <c r="AS2518" s="56" t="s">
        <v>346</v>
      </c>
      <c r="BB2518" s="56" t="s">
        <v>339</v>
      </c>
      <c r="BC2518" s="56" t="s">
        <v>263</v>
      </c>
      <c r="BD2518" s="56" t="s">
        <v>773</v>
      </c>
      <c r="BE2518" s="56" t="s">
        <v>347</v>
      </c>
      <c r="BF2518" s="56" t="s">
        <v>334</v>
      </c>
      <c r="BG2518" s="56" t="s">
        <v>774</v>
      </c>
      <c r="BH2518" s="56">
        <v>0</v>
      </c>
      <c r="BI2518" s="56">
        <v>0</v>
      </c>
      <c r="BJ2518" s="56">
        <v>1</v>
      </c>
    </row>
    <row r="2519" spans="1:62" hidden="1" x14ac:dyDescent="0.3">
      <c r="A2519" s="56">
        <v>49256784</v>
      </c>
      <c r="B2519" s="86">
        <v>600351</v>
      </c>
      <c r="C2519" s="1">
        <v>42893</v>
      </c>
      <c r="D2519" s="56" t="s">
        <v>769</v>
      </c>
      <c r="E2519" s="56" t="s">
        <v>770</v>
      </c>
      <c r="F2519" s="56" t="s">
        <v>334</v>
      </c>
      <c r="G2519" s="56" t="s">
        <v>335</v>
      </c>
      <c r="H2519" s="56" t="s">
        <v>336</v>
      </c>
      <c r="I2519" s="56" t="s">
        <v>771</v>
      </c>
      <c r="K2519" s="56" t="s">
        <v>337</v>
      </c>
      <c r="L2519" s="56" t="s">
        <v>338</v>
      </c>
      <c r="M2519" s="56" t="s">
        <v>772</v>
      </c>
      <c r="N2519" s="56" t="s">
        <v>1043</v>
      </c>
      <c r="O2519" s="56" t="s">
        <v>546</v>
      </c>
      <c r="P2519" s="1" t="s">
        <v>105</v>
      </c>
      <c r="S2519" s="56">
        <v>148863</v>
      </c>
      <c r="T2519" s="1" t="s">
        <v>783</v>
      </c>
      <c r="U2519" s="56">
        <v>41774</v>
      </c>
      <c r="V2519" s="56">
        <v>42916</v>
      </c>
      <c r="W2519" s="56">
        <v>41673</v>
      </c>
      <c r="X2519" s="56">
        <v>42916</v>
      </c>
      <c r="Y2519" s="56" t="s">
        <v>356</v>
      </c>
      <c r="Z2519" s="56" t="s">
        <v>341</v>
      </c>
      <c r="AA2519" s="56" t="s">
        <v>347</v>
      </c>
      <c r="AB2519" s="56" t="s">
        <v>343</v>
      </c>
      <c r="AC2519" s="56" t="s">
        <v>342</v>
      </c>
      <c r="AD2519" s="56" t="s">
        <v>342</v>
      </c>
      <c r="AE2519" s="56" t="s">
        <v>334</v>
      </c>
      <c r="AF2519" s="56" t="s">
        <v>292</v>
      </c>
      <c r="AG2519" s="56">
        <v>2017</v>
      </c>
      <c r="AH2519" s="56" t="s">
        <v>80</v>
      </c>
      <c r="AI2519" s="56" t="s">
        <v>344</v>
      </c>
      <c r="AJ2519" s="56">
        <v>5000000</v>
      </c>
      <c r="AM2519" s="56">
        <v>42795</v>
      </c>
      <c r="AN2519" s="56" t="s">
        <v>355</v>
      </c>
      <c r="AO2519" s="1">
        <v>42076</v>
      </c>
      <c r="AP2519" s="56" t="s">
        <v>355</v>
      </c>
      <c r="AQ2519" s="56">
        <v>65624</v>
      </c>
      <c r="AR2519" s="56">
        <v>0</v>
      </c>
      <c r="AS2519" s="56" t="s">
        <v>346</v>
      </c>
      <c r="BB2519" s="56" t="s">
        <v>339</v>
      </c>
      <c r="BC2519" s="56" t="s">
        <v>263</v>
      </c>
      <c r="BD2519" s="56" t="s">
        <v>773</v>
      </c>
      <c r="BE2519" s="56" t="s">
        <v>347</v>
      </c>
      <c r="BF2519" s="56" t="s">
        <v>334</v>
      </c>
      <c r="BG2519" s="56" t="s">
        <v>774</v>
      </c>
      <c r="BH2519" s="56">
        <v>0</v>
      </c>
      <c r="BI2519" s="56">
        <v>0</v>
      </c>
      <c r="BJ2519" s="56">
        <v>1</v>
      </c>
    </row>
    <row r="2520" spans="1:62" hidden="1" x14ac:dyDescent="0.3">
      <c r="A2520" s="56">
        <v>49256785</v>
      </c>
      <c r="B2520" s="86">
        <v>600351</v>
      </c>
      <c r="C2520" s="1">
        <v>42893</v>
      </c>
      <c r="D2520" s="56" t="s">
        <v>769</v>
      </c>
      <c r="E2520" s="56" t="s">
        <v>770</v>
      </c>
      <c r="F2520" s="56" t="s">
        <v>334</v>
      </c>
      <c r="G2520" s="56" t="s">
        <v>335</v>
      </c>
      <c r="H2520" s="56" t="s">
        <v>336</v>
      </c>
      <c r="I2520" s="56" t="s">
        <v>771</v>
      </c>
      <c r="K2520" s="56" t="s">
        <v>337</v>
      </c>
      <c r="L2520" s="56" t="s">
        <v>338</v>
      </c>
      <c r="M2520" s="56" t="s">
        <v>772</v>
      </c>
      <c r="N2520" s="56" t="s">
        <v>1043</v>
      </c>
      <c r="O2520" s="56" t="s">
        <v>546</v>
      </c>
      <c r="P2520" s="1" t="s">
        <v>110</v>
      </c>
      <c r="Q2520" s="56" t="s">
        <v>776</v>
      </c>
      <c r="R2520" s="56" t="s">
        <v>339</v>
      </c>
      <c r="S2520" s="56">
        <v>244008</v>
      </c>
      <c r="T2520" s="1" t="s">
        <v>781</v>
      </c>
      <c r="U2520" s="56">
        <v>41774</v>
      </c>
      <c r="V2520" s="56">
        <v>42916</v>
      </c>
      <c r="W2520" s="56">
        <v>41774</v>
      </c>
      <c r="X2520" s="56">
        <v>42735</v>
      </c>
      <c r="Y2520" s="56" t="s">
        <v>356</v>
      </c>
      <c r="Z2520" s="56" t="s">
        <v>341</v>
      </c>
      <c r="AA2520" s="56" t="s">
        <v>347</v>
      </c>
      <c r="AB2520" s="56" t="s">
        <v>343</v>
      </c>
      <c r="AC2520" s="56" t="s">
        <v>342</v>
      </c>
      <c r="AD2520" s="56" t="s">
        <v>342</v>
      </c>
      <c r="AE2520" s="56" t="s">
        <v>334</v>
      </c>
      <c r="AF2520" s="56" t="s">
        <v>224</v>
      </c>
      <c r="AG2520" s="56">
        <v>2014</v>
      </c>
      <c r="AH2520" s="56" t="s">
        <v>80</v>
      </c>
      <c r="AI2520" s="56" t="s">
        <v>339</v>
      </c>
      <c r="AJ2520" s="56">
        <v>246163</v>
      </c>
      <c r="AM2520" s="56">
        <v>42795</v>
      </c>
      <c r="AN2520" s="56" t="s">
        <v>355</v>
      </c>
      <c r="AO2520" s="1">
        <v>42779</v>
      </c>
      <c r="AP2520" s="56" t="s">
        <v>355</v>
      </c>
      <c r="AQ2520" s="56">
        <v>82865</v>
      </c>
      <c r="AR2520" s="56">
        <v>0</v>
      </c>
      <c r="AS2520" s="56" t="s">
        <v>346</v>
      </c>
      <c r="BB2520" s="56" t="s">
        <v>339</v>
      </c>
      <c r="BC2520" s="56" t="s">
        <v>263</v>
      </c>
      <c r="BD2520" s="56" t="s">
        <v>773</v>
      </c>
      <c r="BE2520" s="56" t="s">
        <v>347</v>
      </c>
      <c r="BF2520" s="56" t="s">
        <v>334</v>
      </c>
      <c r="BG2520" s="56" t="s">
        <v>774</v>
      </c>
      <c r="BH2520" s="56">
        <v>0</v>
      </c>
      <c r="BI2520" s="56">
        <v>0</v>
      </c>
      <c r="BJ2520" s="56">
        <v>1</v>
      </c>
    </row>
    <row r="2521" spans="1:62" hidden="1" x14ac:dyDescent="0.3">
      <c r="A2521" s="56">
        <v>49256794</v>
      </c>
      <c r="B2521" s="86">
        <v>600351</v>
      </c>
      <c r="C2521" s="1">
        <v>42893</v>
      </c>
      <c r="D2521" s="56" t="s">
        <v>769</v>
      </c>
      <c r="E2521" s="56" t="s">
        <v>770</v>
      </c>
      <c r="F2521" s="56" t="s">
        <v>334</v>
      </c>
      <c r="G2521" s="56" t="s">
        <v>335</v>
      </c>
      <c r="H2521" s="56" t="s">
        <v>336</v>
      </c>
      <c r="I2521" s="56" t="s">
        <v>771</v>
      </c>
      <c r="K2521" s="56" t="s">
        <v>337</v>
      </c>
      <c r="L2521" s="56" t="s">
        <v>338</v>
      </c>
      <c r="M2521" s="56" t="s">
        <v>772</v>
      </c>
      <c r="N2521" s="56" t="s">
        <v>1043</v>
      </c>
      <c r="O2521" s="56" t="s">
        <v>546</v>
      </c>
      <c r="P2521" s="1" t="s">
        <v>110</v>
      </c>
      <c r="Q2521" s="56" t="s">
        <v>776</v>
      </c>
      <c r="R2521" s="56" t="s">
        <v>339</v>
      </c>
      <c r="S2521" s="56">
        <v>244008</v>
      </c>
      <c r="T2521" s="1" t="s">
        <v>781</v>
      </c>
      <c r="U2521" s="56">
        <v>41774</v>
      </c>
      <c r="V2521" s="56">
        <v>42916</v>
      </c>
      <c r="W2521" s="56">
        <v>41774</v>
      </c>
      <c r="X2521" s="56">
        <v>42735</v>
      </c>
      <c r="Y2521" s="56" t="s">
        <v>356</v>
      </c>
      <c r="Z2521" s="56" t="s">
        <v>341</v>
      </c>
      <c r="AA2521" s="56" t="s">
        <v>347</v>
      </c>
      <c r="AB2521" s="56" t="s">
        <v>343</v>
      </c>
      <c r="AC2521" s="56" t="s">
        <v>342</v>
      </c>
      <c r="AD2521" s="56" t="s">
        <v>342</v>
      </c>
      <c r="AE2521" s="56" t="s">
        <v>334</v>
      </c>
      <c r="AF2521" s="56" t="s">
        <v>292</v>
      </c>
      <c r="AG2521" s="56">
        <v>2016</v>
      </c>
      <c r="AH2521" s="56" t="s">
        <v>80</v>
      </c>
      <c r="AI2521" s="56" t="s">
        <v>344</v>
      </c>
      <c r="AJ2521" s="56">
        <v>50</v>
      </c>
      <c r="AM2521" s="56">
        <v>42795</v>
      </c>
      <c r="AN2521" s="56" t="s">
        <v>355</v>
      </c>
      <c r="AO2521" s="1">
        <v>42410</v>
      </c>
      <c r="AP2521" s="56" t="s">
        <v>355</v>
      </c>
      <c r="AQ2521" s="56">
        <v>82865</v>
      </c>
      <c r="AR2521" s="56">
        <v>0</v>
      </c>
      <c r="AS2521" s="56" t="s">
        <v>346</v>
      </c>
      <c r="BB2521" s="56" t="s">
        <v>339</v>
      </c>
      <c r="BC2521" s="56" t="s">
        <v>263</v>
      </c>
      <c r="BD2521" s="56" t="s">
        <v>773</v>
      </c>
      <c r="BE2521" s="56" t="s">
        <v>347</v>
      </c>
      <c r="BF2521" s="56" t="s">
        <v>334</v>
      </c>
      <c r="BG2521" s="56" t="s">
        <v>774</v>
      </c>
      <c r="BH2521" s="56">
        <v>0</v>
      </c>
      <c r="BI2521" s="56">
        <v>0</v>
      </c>
      <c r="BJ2521" s="56">
        <v>1</v>
      </c>
    </row>
    <row r="2522" spans="1:62" hidden="1" x14ac:dyDescent="0.3">
      <c r="A2522" s="56">
        <v>49256790</v>
      </c>
      <c r="B2522" s="86">
        <v>600351</v>
      </c>
      <c r="C2522" s="1">
        <v>42893</v>
      </c>
      <c r="D2522" s="56" t="s">
        <v>769</v>
      </c>
      <c r="E2522" s="56" t="s">
        <v>770</v>
      </c>
      <c r="F2522" s="56" t="s">
        <v>334</v>
      </c>
      <c r="G2522" s="56" t="s">
        <v>335</v>
      </c>
      <c r="H2522" s="56" t="s">
        <v>336</v>
      </c>
      <c r="I2522" s="56" t="s">
        <v>771</v>
      </c>
      <c r="K2522" s="56" t="s">
        <v>337</v>
      </c>
      <c r="L2522" s="56" t="s">
        <v>338</v>
      </c>
      <c r="M2522" s="56" t="s">
        <v>772</v>
      </c>
      <c r="N2522" s="56" t="s">
        <v>1043</v>
      </c>
      <c r="O2522" s="56" t="s">
        <v>546</v>
      </c>
      <c r="P2522" s="1" t="s">
        <v>110</v>
      </c>
      <c r="Q2522" s="56" t="s">
        <v>776</v>
      </c>
      <c r="R2522" s="56" t="s">
        <v>339</v>
      </c>
      <c r="S2522" s="56">
        <v>244008</v>
      </c>
      <c r="T2522" s="1" t="s">
        <v>781</v>
      </c>
      <c r="U2522" s="56">
        <v>41774</v>
      </c>
      <c r="V2522" s="56">
        <v>42916</v>
      </c>
      <c r="W2522" s="56">
        <v>41774</v>
      </c>
      <c r="X2522" s="56">
        <v>42735</v>
      </c>
      <c r="Y2522" s="56" t="s">
        <v>356</v>
      </c>
      <c r="Z2522" s="56" t="s">
        <v>341</v>
      </c>
      <c r="AA2522" s="56" t="s">
        <v>347</v>
      </c>
      <c r="AB2522" s="56" t="s">
        <v>343</v>
      </c>
      <c r="AC2522" s="56" t="s">
        <v>342</v>
      </c>
      <c r="AD2522" s="56" t="s">
        <v>342</v>
      </c>
      <c r="AE2522" s="56" t="s">
        <v>334</v>
      </c>
      <c r="AF2522" s="56" t="s">
        <v>292</v>
      </c>
      <c r="AG2522" s="56">
        <v>2014</v>
      </c>
      <c r="AH2522" s="56" t="s">
        <v>80</v>
      </c>
      <c r="AI2522" s="56" t="s">
        <v>344</v>
      </c>
      <c r="AJ2522" s="56">
        <v>35</v>
      </c>
      <c r="AM2522" s="56">
        <v>42795</v>
      </c>
      <c r="AN2522" s="56" t="s">
        <v>355</v>
      </c>
      <c r="AO2522" s="1">
        <v>42410</v>
      </c>
      <c r="AP2522" s="56" t="s">
        <v>355</v>
      </c>
      <c r="AQ2522" s="56">
        <v>82865</v>
      </c>
      <c r="AR2522" s="56">
        <v>0</v>
      </c>
      <c r="AS2522" s="56" t="s">
        <v>346</v>
      </c>
      <c r="BB2522" s="56" t="s">
        <v>339</v>
      </c>
      <c r="BC2522" s="56" t="s">
        <v>263</v>
      </c>
      <c r="BD2522" s="56" t="s">
        <v>773</v>
      </c>
      <c r="BE2522" s="56" t="s">
        <v>347</v>
      </c>
      <c r="BF2522" s="56" t="s">
        <v>334</v>
      </c>
      <c r="BG2522" s="56" t="s">
        <v>774</v>
      </c>
      <c r="BH2522" s="56">
        <v>0</v>
      </c>
      <c r="BI2522" s="56">
        <v>0</v>
      </c>
      <c r="BJ2522" s="56">
        <v>1</v>
      </c>
    </row>
    <row r="2523" spans="1:62" hidden="1" x14ac:dyDescent="0.3">
      <c r="A2523" s="56">
        <v>49256788</v>
      </c>
      <c r="B2523" s="86">
        <v>600351</v>
      </c>
      <c r="C2523" s="1">
        <v>42893</v>
      </c>
      <c r="D2523" s="56" t="s">
        <v>769</v>
      </c>
      <c r="E2523" s="56" t="s">
        <v>770</v>
      </c>
      <c r="F2523" s="56" t="s">
        <v>334</v>
      </c>
      <c r="G2523" s="56" t="s">
        <v>335</v>
      </c>
      <c r="H2523" s="56" t="s">
        <v>336</v>
      </c>
      <c r="I2523" s="56" t="s">
        <v>771</v>
      </c>
      <c r="K2523" s="56" t="s">
        <v>337</v>
      </c>
      <c r="L2523" s="56" t="s">
        <v>338</v>
      </c>
      <c r="M2523" s="56" t="s">
        <v>772</v>
      </c>
      <c r="N2523" s="56" t="s">
        <v>1043</v>
      </c>
      <c r="O2523" s="56" t="s">
        <v>546</v>
      </c>
      <c r="P2523" s="1" t="s">
        <v>110</v>
      </c>
      <c r="Q2523" s="56" t="s">
        <v>776</v>
      </c>
      <c r="R2523" s="56" t="s">
        <v>339</v>
      </c>
      <c r="S2523" s="56">
        <v>244008</v>
      </c>
      <c r="T2523" s="1" t="s">
        <v>781</v>
      </c>
      <c r="U2523" s="56">
        <v>41774</v>
      </c>
      <c r="V2523" s="56">
        <v>42916</v>
      </c>
      <c r="W2523" s="56">
        <v>41774</v>
      </c>
      <c r="X2523" s="56">
        <v>42735</v>
      </c>
      <c r="Y2523" s="56" t="s">
        <v>356</v>
      </c>
      <c r="Z2523" s="56" t="s">
        <v>341</v>
      </c>
      <c r="AA2523" s="56" t="s">
        <v>347</v>
      </c>
      <c r="AB2523" s="56" t="s">
        <v>343</v>
      </c>
      <c r="AC2523" s="56" t="s">
        <v>342</v>
      </c>
      <c r="AD2523" s="56" t="s">
        <v>342</v>
      </c>
      <c r="AE2523" s="56" t="s">
        <v>334</v>
      </c>
      <c r="AF2523" s="56" t="s">
        <v>291</v>
      </c>
      <c r="AG2523" s="56">
        <v>2016</v>
      </c>
      <c r="AH2523" s="56" t="s">
        <v>80</v>
      </c>
      <c r="AI2523" s="56" t="s">
        <v>348</v>
      </c>
      <c r="AJ2523" s="56">
        <v>22</v>
      </c>
      <c r="AK2523" s="1">
        <v>42369</v>
      </c>
      <c r="AM2523" s="56">
        <v>42795</v>
      </c>
      <c r="AN2523" s="56" t="s">
        <v>355</v>
      </c>
      <c r="AO2523" s="1">
        <v>42410</v>
      </c>
      <c r="AP2523" s="56" t="s">
        <v>355</v>
      </c>
      <c r="AQ2523" s="56">
        <v>82865</v>
      </c>
      <c r="AR2523" s="56">
        <v>0</v>
      </c>
      <c r="AS2523" s="56" t="s">
        <v>346</v>
      </c>
      <c r="BB2523" s="56" t="s">
        <v>339</v>
      </c>
      <c r="BC2523" s="56" t="s">
        <v>263</v>
      </c>
      <c r="BD2523" s="56" t="s">
        <v>773</v>
      </c>
      <c r="BE2523" s="56" t="s">
        <v>347</v>
      </c>
      <c r="BF2523" s="56" t="s">
        <v>334</v>
      </c>
      <c r="BG2523" s="56" t="s">
        <v>774</v>
      </c>
      <c r="BH2523" s="56">
        <v>0</v>
      </c>
      <c r="BI2523" s="56">
        <v>0</v>
      </c>
      <c r="BJ2523" s="56">
        <v>1</v>
      </c>
    </row>
    <row r="2524" spans="1:62" hidden="1" x14ac:dyDescent="0.3">
      <c r="A2524" s="56">
        <v>49256789</v>
      </c>
      <c r="B2524" s="86">
        <v>600351</v>
      </c>
      <c r="C2524" s="1">
        <v>42893</v>
      </c>
      <c r="D2524" s="56" t="s">
        <v>769</v>
      </c>
      <c r="E2524" s="56" t="s">
        <v>770</v>
      </c>
      <c r="F2524" s="56" t="s">
        <v>334</v>
      </c>
      <c r="G2524" s="56" t="s">
        <v>335</v>
      </c>
      <c r="H2524" s="56" t="s">
        <v>336</v>
      </c>
      <c r="I2524" s="56" t="s">
        <v>771</v>
      </c>
      <c r="K2524" s="56" t="s">
        <v>337</v>
      </c>
      <c r="L2524" s="56" t="s">
        <v>338</v>
      </c>
      <c r="M2524" s="56" t="s">
        <v>772</v>
      </c>
      <c r="N2524" s="56" t="s">
        <v>1043</v>
      </c>
      <c r="O2524" s="56" t="s">
        <v>546</v>
      </c>
      <c r="P2524" s="1" t="s">
        <v>110</v>
      </c>
      <c r="Q2524" s="56" t="s">
        <v>776</v>
      </c>
      <c r="R2524" s="56" t="s">
        <v>339</v>
      </c>
      <c r="S2524" s="56">
        <v>244008</v>
      </c>
      <c r="T2524" s="1" t="s">
        <v>781</v>
      </c>
      <c r="U2524" s="56">
        <v>41774</v>
      </c>
      <c r="V2524" s="56">
        <v>42916</v>
      </c>
      <c r="W2524" s="56">
        <v>41774</v>
      </c>
      <c r="X2524" s="56">
        <v>42735</v>
      </c>
      <c r="Y2524" s="56" t="s">
        <v>356</v>
      </c>
      <c r="Z2524" s="56" t="s">
        <v>341</v>
      </c>
      <c r="AA2524" s="56" t="s">
        <v>347</v>
      </c>
      <c r="AB2524" s="56" t="s">
        <v>343</v>
      </c>
      <c r="AC2524" s="56" t="s">
        <v>342</v>
      </c>
      <c r="AD2524" s="56" t="s">
        <v>342</v>
      </c>
      <c r="AE2524" s="56" t="s">
        <v>334</v>
      </c>
      <c r="AF2524" s="56" t="s">
        <v>291</v>
      </c>
      <c r="AG2524" s="56">
        <v>2016</v>
      </c>
      <c r="AH2524" s="56" t="s">
        <v>80</v>
      </c>
      <c r="AI2524" s="56" t="s">
        <v>344</v>
      </c>
      <c r="AJ2524" s="56">
        <v>21.47</v>
      </c>
      <c r="AK2524" s="1">
        <v>42551</v>
      </c>
      <c r="AM2524" s="56">
        <v>42795</v>
      </c>
      <c r="AN2524" s="56" t="s">
        <v>355</v>
      </c>
      <c r="AO2524" s="1">
        <v>42598</v>
      </c>
      <c r="AP2524" s="56" t="s">
        <v>355</v>
      </c>
      <c r="AQ2524" s="56">
        <v>82865</v>
      </c>
      <c r="AR2524" s="56">
        <v>0</v>
      </c>
      <c r="AS2524" s="56" t="s">
        <v>346</v>
      </c>
      <c r="BB2524" s="56" t="s">
        <v>339</v>
      </c>
      <c r="BC2524" s="56" t="s">
        <v>263</v>
      </c>
      <c r="BD2524" s="56" t="s">
        <v>773</v>
      </c>
      <c r="BE2524" s="56" t="s">
        <v>347</v>
      </c>
      <c r="BF2524" s="56" t="s">
        <v>334</v>
      </c>
      <c r="BG2524" s="56" t="s">
        <v>774</v>
      </c>
      <c r="BH2524" s="56">
        <v>0</v>
      </c>
      <c r="BI2524" s="56">
        <v>0</v>
      </c>
      <c r="BJ2524" s="56">
        <v>1</v>
      </c>
    </row>
    <row r="2525" spans="1:62" hidden="1" x14ac:dyDescent="0.3">
      <c r="A2525" s="56">
        <v>49256793</v>
      </c>
      <c r="B2525" s="86">
        <v>600351</v>
      </c>
      <c r="C2525" s="1">
        <v>42893</v>
      </c>
      <c r="D2525" s="56" t="s">
        <v>769</v>
      </c>
      <c r="E2525" s="56" t="s">
        <v>770</v>
      </c>
      <c r="F2525" s="56" t="s">
        <v>334</v>
      </c>
      <c r="G2525" s="56" t="s">
        <v>335</v>
      </c>
      <c r="H2525" s="56" t="s">
        <v>336</v>
      </c>
      <c r="I2525" s="56" t="s">
        <v>771</v>
      </c>
      <c r="K2525" s="56" t="s">
        <v>337</v>
      </c>
      <c r="L2525" s="56" t="s">
        <v>338</v>
      </c>
      <c r="M2525" s="56" t="s">
        <v>772</v>
      </c>
      <c r="N2525" s="56" t="s">
        <v>1043</v>
      </c>
      <c r="O2525" s="56" t="s">
        <v>546</v>
      </c>
      <c r="P2525" s="1" t="s">
        <v>110</v>
      </c>
      <c r="Q2525" s="56" t="s">
        <v>776</v>
      </c>
      <c r="R2525" s="56" t="s">
        <v>339</v>
      </c>
      <c r="S2525" s="56">
        <v>244008</v>
      </c>
      <c r="T2525" s="1" t="s">
        <v>781</v>
      </c>
      <c r="U2525" s="56">
        <v>41774</v>
      </c>
      <c r="V2525" s="56">
        <v>42916</v>
      </c>
      <c r="W2525" s="56">
        <v>41774</v>
      </c>
      <c r="X2525" s="56">
        <v>42735</v>
      </c>
      <c r="Y2525" s="56" t="s">
        <v>356</v>
      </c>
      <c r="Z2525" s="56" t="s">
        <v>341</v>
      </c>
      <c r="AA2525" s="56" t="s">
        <v>347</v>
      </c>
      <c r="AB2525" s="56" t="s">
        <v>343</v>
      </c>
      <c r="AC2525" s="56" t="s">
        <v>342</v>
      </c>
      <c r="AD2525" s="56" t="s">
        <v>342</v>
      </c>
      <c r="AE2525" s="56" t="s">
        <v>334</v>
      </c>
      <c r="AF2525" s="56" t="s">
        <v>292</v>
      </c>
      <c r="AG2525" s="56">
        <v>2016</v>
      </c>
      <c r="AH2525" s="56" t="s">
        <v>80</v>
      </c>
      <c r="AI2525" s="56" t="s">
        <v>348</v>
      </c>
      <c r="AJ2525" s="56">
        <v>45</v>
      </c>
      <c r="AM2525" s="56">
        <v>42795</v>
      </c>
      <c r="AN2525" s="56" t="s">
        <v>355</v>
      </c>
      <c r="AO2525" s="1">
        <v>42410</v>
      </c>
      <c r="AP2525" s="56" t="s">
        <v>355</v>
      </c>
      <c r="AQ2525" s="56">
        <v>82865</v>
      </c>
      <c r="AR2525" s="56">
        <v>0</v>
      </c>
      <c r="AS2525" s="56" t="s">
        <v>346</v>
      </c>
      <c r="BB2525" s="56" t="s">
        <v>339</v>
      </c>
      <c r="BC2525" s="56" t="s">
        <v>263</v>
      </c>
      <c r="BD2525" s="56" t="s">
        <v>773</v>
      </c>
      <c r="BE2525" s="56" t="s">
        <v>347</v>
      </c>
      <c r="BF2525" s="56" t="s">
        <v>334</v>
      </c>
      <c r="BG2525" s="56" t="s">
        <v>774</v>
      </c>
      <c r="BH2525" s="56">
        <v>0</v>
      </c>
      <c r="BI2525" s="56">
        <v>0</v>
      </c>
      <c r="BJ2525" s="56">
        <v>1</v>
      </c>
    </row>
    <row r="2526" spans="1:62" hidden="1" x14ac:dyDescent="0.3">
      <c r="A2526" s="56">
        <v>49256791</v>
      </c>
      <c r="B2526" s="86">
        <v>600351</v>
      </c>
      <c r="C2526" s="1">
        <v>42893</v>
      </c>
      <c r="D2526" s="56" t="s">
        <v>769</v>
      </c>
      <c r="E2526" s="56" t="s">
        <v>770</v>
      </c>
      <c r="F2526" s="56" t="s">
        <v>334</v>
      </c>
      <c r="G2526" s="56" t="s">
        <v>335</v>
      </c>
      <c r="H2526" s="56" t="s">
        <v>336</v>
      </c>
      <c r="I2526" s="56" t="s">
        <v>771</v>
      </c>
      <c r="K2526" s="56" t="s">
        <v>337</v>
      </c>
      <c r="L2526" s="56" t="s">
        <v>338</v>
      </c>
      <c r="M2526" s="56" t="s">
        <v>772</v>
      </c>
      <c r="N2526" s="56" t="s">
        <v>1043</v>
      </c>
      <c r="O2526" s="56" t="s">
        <v>546</v>
      </c>
      <c r="P2526" s="1" t="s">
        <v>110</v>
      </c>
      <c r="Q2526" s="56" t="s">
        <v>776</v>
      </c>
      <c r="R2526" s="56" t="s">
        <v>339</v>
      </c>
      <c r="S2526" s="56">
        <v>244008</v>
      </c>
      <c r="T2526" s="1" t="s">
        <v>781</v>
      </c>
      <c r="U2526" s="56">
        <v>41774</v>
      </c>
      <c r="V2526" s="56">
        <v>42916</v>
      </c>
      <c r="W2526" s="56">
        <v>41774</v>
      </c>
      <c r="X2526" s="56">
        <v>42735</v>
      </c>
      <c r="Y2526" s="56" t="s">
        <v>356</v>
      </c>
      <c r="Z2526" s="56" t="s">
        <v>341</v>
      </c>
      <c r="AA2526" s="56" t="s">
        <v>347</v>
      </c>
      <c r="AB2526" s="56" t="s">
        <v>343</v>
      </c>
      <c r="AC2526" s="56" t="s">
        <v>342</v>
      </c>
      <c r="AD2526" s="56" t="s">
        <v>342</v>
      </c>
      <c r="AE2526" s="56" t="s">
        <v>334</v>
      </c>
      <c r="AF2526" s="56" t="s">
        <v>292</v>
      </c>
      <c r="AG2526" s="56">
        <v>2015</v>
      </c>
      <c r="AH2526" s="56" t="s">
        <v>80</v>
      </c>
      <c r="AI2526" s="56" t="s">
        <v>348</v>
      </c>
      <c r="AJ2526" s="56">
        <v>40</v>
      </c>
      <c r="AM2526" s="56">
        <v>42795</v>
      </c>
      <c r="AN2526" s="56" t="s">
        <v>355</v>
      </c>
      <c r="AO2526" s="1">
        <v>42410</v>
      </c>
      <c r="AP2526" s="56" t="s">
        <v>355</v>
      </c>
      <c r="AQ2526" s="56">
        <v>82865</v>
      </c>
      <c r="AR2526" s="56">
        <v>0</v>
      </c>
      <c r="AS2526" s="56" t="s">
        <v>346</v>
      </c>
      <c r="BB2526" s="56" t="s">
        <v>339</v>
      </c>
      <c r="BC2526" s="56" t="s">
        <v>263</v>
      </c>
      <c r="BD2526" s="56" t="s">
        <v>773</v>
      </c>
      <c r="BE2526" s="56" t="s">
        <v>347</v>
      </c>
      <c r="BF2526" s="56" t="s">
        <v>334</v>
      </c>
      <c r="BG2526" s="56" t="s">
        <v>774</v>
      </c>
      <c r="BH2526" s="56">
        <v>0</v>
      </c>
      <c r="BI2526" s="56">
        <v>0</v>
      </c>
      <c r="BJ2526" s="56">
        <v>1</v>
      </c>
    </row>
    <row r="2527" spans="1:62" hidden="1" x14ac:dyDescent="0.3">
      <c r="A2527" s="56">
        <v>49256792</v>
      </c>
      <c r="B2527" s="86">
        <v>600351</v>
      </c>
      <c r="C2527" s="1">
        <v>42893</v>
      </c>
      <c r="D2527" s="56" t="s">
        <v>769</v>
      </c>
      <c r="E2527" s="56" t="s">
        <v>770</v>
      </c>
      <c r="F2527" s="56" t="s">
        <v>334</v>
      </c>
      <c r="G2527" s="56" t="s">
        <v>335</v>
      </c>
      <c r="H2527" s="56" t="s">
        <v>336</v>
      </c>
      <c r="I2527" s="56" t="s">
        <v>771</v>
      </c>
      <c r="K2527" s="56" t="s">
        <v>337</v>
      </c>
      <c r="L2527" s="56" t="s">
        <v>338</v>
      </c>
      <c r="M2527" s="56" t="s">
        <v>772</v>
      </c>
      <c r="N2527" s="56" t="s">
        <v>1043</v>
      </c>
      <c r="O2527" s="56" t="s">
        <v>546</v>
      </c>
      <c r="P2527" s="1" t="s">
        <v>110</v>
      </c>
      <c r="Q2527" s="56" t="s">
        <v>776</v>
      </c>
      <c r="R2527" s="56" t="s">
        <v>339</v>
      </c>
      <c r="S2527" s="56">
        <v>244008</v>
      </c>
      <c r="T2527" s="1" t="s">
        <v>781</v>
      </c>
      <c r="U2527" s="56">
        <v>41774</v>
      </c>
      <c r="V2527" s="56">
        <v>42916</v>
      </c>
      <c r="W2527" s="56">
        <v>41774</v>
      </c>
      <c r="X2527" s="56">
        <v>42735</v>
      </c>
      <c r="Y2527" s="56" t="s">
        <v>356</v>
      </c>
      <c r="Z2527" s="56" t="s">
        <v>341</v>
      </c>
      <c r="AA2527" s="56" t="s">
        <v>347</v>
      </c>
      <c r="AB2527" s="56" t="s">
        <v>343</v>
      </c>
      <c r="AC2527" s="56" t="s">
        <v>342</v>
      </c>
      <c r="AD2527" s="56" t="s">
        <v>342</v>
      </c>
      <c r="AE2527" s="56" t="s">
        <v>334</v>
      </c>
      <c r="AF2527" s="56" t="s">
        <v>292</v>
      </c>
      <c r="AG2527" s="56">
        <v>2015</v>
      </c>
      <c r="AH2527" s="56" t="s">
        <v>80</v>
      </c>
      <c r="AI2527" s="56" t="s">
        <v>344</v>
      </c>
      <c r="AJ2527" s="56">
        <v>45</v>
      </c>
      <c r="AM2527" s="56">
        <v>42795</v>
      </c>
      <c r="AN2527" s="56" t="s">
        <v>355</v>
      </c>
      <c r="AO2527" s="1">
        <v>42410</v>
      </c>
      <c r="AP2527" s="56" t="s">
        <v>355</v>
      </c>
      <c r="AQ2527" s="56">
        <v>82865</v>
      </c>
      <c r="AR2527" s="56">
        <v>0</v>
      </c>
      <c r="AS2527" s="56" t="s">
        <v>346</v>
      </c>
      <c r="BB2527" s="56" t="s">
        <v>339</v>
      </c>
      <c r="BC2527" s="56" t="s">
        <v>263</v>
      </c>
      <c r="BD2527" s="56" t="s">
        <v>773</v>
      </c>
      <c r="BE2527" s="56" t="s">
        <v>347</v>
      </c>
      <c r="BF2527" s="56" t="s">
        <v>334</v>
      </c>
      <c r="BG2527" s="56" t="s">
        <v>774</v>
      </c>
      <c r="BH2527" s="56">
        <v>0</v>
      </c>
      <c r="BI2527" s="56">
        <v>0</v>
      </c>
      <c r="BJ2527" s="56">
        <v>1</v>
      </c>
    </row>
    <row r="2528" spans="1:62" hidden="1" x14ac:dyDescent="0.3">
      <c r="A2528" s="56">
        <v>49256827</v>
      </c>
      <c r="B2528" s="86">
        <v>600351</v>
      </c>
      <c r="C2528" s="1">
        <v>42893</v>
      </c>
      <c r="D2528" s="56" t="s">
        <v>769</v>
      </c>
      <c r="E2528" s="56" t="s">
        <v>770</v>
      </c>
      <c r="F2528" s="56" t="s">
        <v>334</v>
      </c>
      <c r="G2528" s="56" t="s">
        <v>335</v>
      </c>
      <c r="H2528" s="56" t="s">
        <v>336</v>
      </c>
      <c r="I2528" s="56" t="s">
        <v>771</v>
      </c>
      <c r="K2528" s="56" t="s">
        <v>337</v>
      </c>
      <c r="L2528" s="56" t="s">
        <v>338</v>
      </c>
      <c r="M2528" s="56" t="s">
        <v>772</v>
      </c>
      <c r="N2528" s="56" t="s">
        <v>1043</v>
      </c>
      <c r="O2528" s="56" t="s">
        <v>546</v>
      </c>
      <c r="P2528" s="1" t="s">
        <v>110</v>
      </c>
      <c r="Q2528" s="56" t="s">
        <v>776</v>
      </c>
      <c r="R2528" s="56" t="s">
        <v>339</v>
      </c>
      <c r="S2528" s="56">
        <v>178591</v>
      </c>
      <c r="T2528" s="1" t="s">
        <v>768</v>
      </c>
      <c r="U2528" s="56">
        <v>41774</v>
      </c>
      <c r="V2528" s="56">
        <v>42916</v>
      </c>
      <c r="W2528" s="56">
        <v>41673</v>
      </c>
      <c r="X2528" s="56">
        <v>42916</v>
      </c>
      <c r="Y2528" s="56" t="s">
        <v>356</v>
      </c>
      <c r="Z2528" s="56" t="s">
        <v>341</v>
      </c>
      <c r="AA2528" s="56" t="s">
        <v>347</v>
      </c>
      <c r="AB2528" s="56" t="s">
        <v>343</v>
      </c>
      <c r="AC2528" s="56" t="s">
        <v>342</v>
      </c>
      <c r="AD2528" s="56" t="s">
        <v>342</v>
      </c>
      <c r="AE2528" s="56" t="s">
        <v>334</v>
      </c>
      <c r="AF2528" s="56" t="s">
        <v>292</v>
      </c>
      <c r="AG2528" s="56">
        <v>2015</v>
      </c>
      <c r="AH2528" s="56" t="s">
        <v>80</v>
      </c>
      <c r="AI2528" s="56" t="s">
        <v>344</v>
      </c>
      <c r="AJ2528" s="56">
        <v>45</v>
      </c>
      <c r="AM2528" s="56">
        <v>42795</v>
      </c>
      <c r="AN2528" s="56" t="s">
        <v>355</v>
      </c>
      <c r="AO2528" s="1">
        <v>41677</v>
      </c>
      <c r="AP2528" s="56" t="s">
        <v>355</v>
      </c>
      <c r="AQ2528" s="56">
        <v>67642</v>
      </c>
      <c r="AR2528" s="56">
        <v>0</v>
      </c>
      <c r="AS2528" s="56" t="s">
        <v>346</v>
      </c>
      <c r="BB2528" s="56" t="s">
        <v>339</v>
      </c>
      <c r="BC2528" s="56" t="s">
        <v>263</v>
      </c>
      <c r="BD2528" s="56" t="s">
        <v>773</v>
      </c>
      <c r="BE2528" s="56" t="s">
        <v>347</v>
      </c>
      <c r="BF2528" s="56" t="s">
        <v>334</v>
      </c>
      <c r="BG2528" s="56" t="s">
        <v>774</v>
      </c>
      <c r="BH2528" s="56">
        <v>0</v>
      </c>
      <c r="BI2528" s="56">
        <v>0</v>
      </c>
      <c r="BJ2528" s="56">
        <v>1</v>
      </c>
    </row>
    <row r="2529" spans="1:62" hidden="1" x14ac:dyDescent="0.3">
      <c r="A2529" s="56">
        <v>49256811</v>
      </c>
      <c r="B2529" s="86">
        <v>600351</v>
      </c>
      <c r="C2529" s="1">
        <v>42893</v>
      </c>
      <c r="D2529" s="56" t="s">
        <v>769</v>
      </c>
      <c r="E2529" s="56" t="s">
        <v>770</v>
      </c>
      <c r="F2529" s="56" t="s">
        <v>334</v>
      </c>
      <c r="G2529" s="56" t="s">
        <v>335</v>
      </c>
      <c r="H2529" s="56" t="s">
        <v>336</v>
      </c>
      <c r="I2529" s="56" t="s">
        <v>771</v>
      </c>
      <c r="K2529" s="56" t="s">
        <v>337</v>
      </c>
      <c r="L2529" s="56" t="s">
        <v>338</v>
      </c>
      <c r="M2529" s="56" t="s">
        <v>772</v>
      </c>
      <c r="N2529" s="56" t="s">
        <v>1043</v>
      </c>
      <c r="O2529" s="56" t="s">
        <v>546</v>
      </c>
      <c r="P2529" s="1" t="s">
        <v>110</v>
      </c>
      <c r="Q2529" s="56" t="s">
        <v>776</v>
      </c>
      <c r="R2529" s="56" t="s">
        <v>339</v>
      </c>
      <c r="S2529" s="56">
        <v>217584</v>
      </c>
      <c r="T2529" s="1" t="s">
        <v>254</v>
      </c>
      <c r="U2529" s="56">
        <v>41774</v>
      </c>
      <c r="V2529" s="56">
        <v>42916</v>
      </c>
      <c r="W2529" s="56">
        <v>41774</v>
      </c>
      <c r="X2529" s="56">
        <v>42551</v>
      </c>
      <c r="Y2529" s="56" t="s">
        <v>340</v>
      </c>
      <c r="Z2529" s="56" t="s">
        <v>341</v>
      </c>
      <c r="AA2529" s="56" t="s">
        <v>342</v>
      </c>
      <c r="AB2529" s="56" t="s">
        <v>339</v>
      </c>
      <c r="AC2529" s="56" t="s">
        <v>342</v>
      </c>
      <c r="AD2529" s="56" t="s">
        <v>347</v>
      </c>
      <c r="AE2529" s="56" t="s">
        <v>334</v>
      </c>
      <c r="AF2529" s="56" t="s">
        <v>291</v>
      </c>
      <c r="AG2529" s="56">
        <v>2016</v>
      </c>
      <c r="AH2529" s="56" t="s">
        <v>80</v>
      </c>
      <c r="AI2529" s="56" t="s">
        <v>348</v>
      </c>
      <c r="AJ2529" s="56">
        <v>0</v>
      </c>
      <c r="AK2529" s="1">
        <v>42369</v>
      </c>
      <c r="AM2529" s="56">
        <v>42598</v>
      </c>
      <c r="AN2529" s="56" t="s">
        <v>355</v>
      </c>
      <c r="AO2529" s="1">
        <v>42408</v>
      </c>
      <c r="AP2529" s="56" t="s">
        <v>355</v>
      </c>
      <c r="AQ2529" s="56">
        <v>54348</v>
      </c>
      <c r="AR2529" s="56">
        <v>0</v>
      </c>
      <c r="AS2529" s="56" t="s">
        <v>346</v>
      </c>
      <c r="AT2529" s="56">
        <v>1003</v>
      </c>
      <c r="AU2529" s="56" t="s">
        <v>369</v>
      </c>
      <c r="BB2529" s="56" t="s">
        <v>339</v>
      </c>
      <c r="BC2529" s="56" t="s">
        <v>263</v>
      </c>
      <c r="BD2529" s="56" t="s">
        <v>773</v>
      </c>
      <c r="BE2529" s="56" t="s">
        <v>347</v>
      </c>
      <c r="BF2529" s="56" t="s">
        <v>334</v>
      </c>
      <c r="BG2529" s="56" t="s">
        <v>774</v>
      </c>
      <c r="BH2529" s="56">
        <v>0</v>
      </c>
      <c r="BI2529" s="56">
        <v>0</v>
      </c>
      <c r="BJ2529" s="56">
        <v>1</v>
      </c>
    </row>
    <row r="2530" spans="1:62" hidden="1" x14ac:dyDescent="0.3">
      <c r="A2530" s="56">
        <v>49256803</v>
      </c>
      <c r="B2530" s="86">
        <v>600351</v>
      </c>
      <c r="C2530" s="1">
        <v>42893</v>
      </c>
      <c r="D2530" s="56" t="s">
        <v>769</v>
      </c>
      <c r="E2530" s="56" t="s">
        <v>770</v>
      </c>
      <c r="F2530" s="56" t="s">
        <v>334</v>
      </c>
      <c r="G2530" s="56" t="s">
        <v>335</v>
      </c>
      <c r="H2530" s="56" t="s">
        <v>336</v>
      </c>
      <c r="I2530" s="56" t="s">
        <v>771</v>
      </c>
      <c r="K2530" s="56" t="s">
        <v>337</v>
      </c>
      <c r="L2530" s="56" t="s">
        <v>338</v>
      </c>
      <c r="M2530" s="56" t="s">
        <v>772</v>
      </c>
      <c r="N2530" s="56" t="s">
        <v>1043</v>
      </c>
      <c r="O2530" s="56" t="s">
        <v>546</v>
      </c>
      <c r="P2530" s="1" t="s">
        <v>110</v>
      </c>
      <c r="Q2530" s="56" t="s">
        <v>776</v>
      </c>
      <c r="R2530" s="56" t="s">
        <v>339</v>
      </c>
      <c r="S2530" s="56">
        <v>178590</v>
      </c>
      <c r="T2530" s="1" t="s">
        <v>782</v>
      </c>
      <c r="U2530" s="56">
        <v>41774</v>
      </c>
      <c r="V2530" s="56">
        <v>42916</v>
      </c>
      <c r="W2530" s="56">
        <v>41673</v>
      </c>
      <c r="X2530" s="56">
        <v>42916</v>
      </c>
      <c r="Y2530" s="56" t="s">
        <v>340</v>
      </c>
      <c r="AA2530" s="56" t="s">
        <v>347</v>
      </c>
      <c r="AB2530" s="56" t="s">
        <v>343</v>
      </c>
      <c r="AC2530" s="56" t="s">
        <v>342</v>
      </c>
      <c r="AD2530" s="56" t="s">
        <v>342</v>
      </c>
      <c r="AE2530" s="56" t="s">
        <v>334</v>
      </c>
      <c r="AF2530" s="56" t="s">
        <v>292</v>
      </c>
      <c r="AG2530" s="56">
        <v>2015</v>
      </c>
      <c r="AH2530" s="56" t="s">
        <v>80</v>
      </c>
      <c r="AI2530" s="56" t="s">
        <v>344</v>
      </c>
      <c r="AJ2530" s="56">
        <v>150000</v>
      </c>
      <c r="AM2530" s="56">
        <v>42795</v>
      </c>
      <c r="AN2530" s="56" t="s">
        <v>355</v>
      </c>
      <c r="AO2530" s="1">
        <v>41730</v>
      </c>
      <c r="AP2530" s="56" t="s">
        <v>355</v>
      </c>
      <c r="AQ2530" s="56">
        <v>66003</v>
      </c>
      <c r="AR2530" s="56">
        <v>0</v>
      </c>
      <c r="AS2530" s="56" t="s">
        <v>346</v>
      </c>
      <c r="BB2530" s="56" t="s">
        <v>339</v>
      </c>
      <c r="BC2530" s="56" t="s">
        <v>263</v>
      </c>
      <c r="BD2530" s="56" t="s">
        <v>773</v>
      </c>
      <c r="BE2530" s="56" t="s">
        <v>347</v>
      </c>
      <c r="BF2530" s="56" t="s">
        <v>334</v>
      </c>
      <c r="BG2530" s="56" t="s">
        <v>774</v>
      </c>
      <c r="BH2530" s="56">
        <v>0</v>
      </c>
      <c r="BI2530" s="56">
        <v>0</v>
      </c>
      <c r="BJ2530" s="56">
        <v>1</v>
      </c>
    </row>
    <row r="2531" spans="1:62" hidden="1" x14ac:dyDescent="0.3">
      <c r="A2531" s="56">
        <v>49256799</v>
      </c>
      <c r="B2531" s="86">
        <v>600351</v>
      </c>
      <c r="C2531" s="1">
        <v>42893</v>
      </c>
      <c r="D2531" s="56" t="s">
        <v>769</v>
      </c>
      <c r="E2531" s="56" t="s">
        <v>770</v>
      </c>
      <c r="F2531" s="56" t="s">
        <v>334</v>
      </c>
      <c r="G2531" s="56" t="s">
        <v>335</v>
      </c>
      <c r="H2531" s="56" t="s">
        <v>336</v>
      </c>
      <c r="I2531" s="56" t="s">
        <v>771</v>
      </c>
      <c r="K2531" s="56" t="s">
        <v>337</v>
      </c>
      <c r="L2531" s="56" t="s">
        <v>338</v>
      </c>
      <c r="M2531" s="56" t="s">
        <v>772</v>
      </c>
      <c r="N2531" s="56" t="s">
        <v>1043</v>
      </c>
      <c r="O2531" s="56" t="s">
        <v>546</v>
      </c>
      <c r="P2531" s="1" t="s">
        <v>110</v>
      </c>
      <c r="Q2531" s="56" t="s">
        <v>776</v>
      </c>
      <c r="R2531" s="56" t="s">
        <v>339</v>
      </c>
      <c r="S2531" s="56">
        <v>178590</v>
      </c>
      <c r="T2531" s="1" t="s">
        <v>782</v>
      </c>
      <c r="U2531" s="56">
        <v>41774</v>
      </c>
      <c r="V2531" s="56">
        <v>42916</v>
      </c>
      <c r="W2531" s="56">
        <v>41673</v>
      </c>
      <c r="X2531" s="56">
        <v>42916</v>
      </c>
      <c r="Y2531" s="56" t="s">
        <v>340</v>
      </c>
      <c r="AA2531" s="56" t="s">
        <v>347</v>
      </c>
      <c r="AB2531" s="56" t="s">
        <v>343</v>
      </c>
      <c r="AC2531" s="56" t="s">
        <v>342</v>
      </c>
      <c r="AD2531" s="56" t="s">
        <v>342</v>
      </c>
      <c r="AE2531" s="56" t="s">
        <v>334</v>
      </c>
      <c r="AF2531" s="56" t="s">
        <v>291</v>
      </c>
      <c r="AG2531" s="56">
        <v>2016</v>
      </c>
      <c r="AH2531" s="56" t="s">
        <v>80</v>
      </c>
      <c r="AI2531" s="56" t="s">
        <v>344</v>
      </c>
      <c r="AJ2531" s="56">
        <v>647726</v>
      </c>
      <c r="AK2531" s="1">
        <v>42551</v>
      </c>
      <c r="AL2531" s="56" t="s">
        <v>794</v>
      </c>
      <c r="AM2531" s="56">
        <v>42795</v>
      </c>
      <c r="AN2531" s="56" t="s">
        <v>355</v>
      </c>
      <c r="AO2531" s="1">
        <v>42598</v>
      </c>
      <c r="AP2531" s="56" t="s">
        <v>355</v>
      </c>
      <c r="AQ2531" s="56">
        <v>66003</v>
      </c>
      <c r="AR2531" s="56">
        <v>0</v>
      </c>
      <c r="AS2531" s="56" t="s">
        <v>346</v>
      </c>
      <c r="BB2531" s="56" t="s">
        <v>339</v>
      </c>
      <c r="BC2531" s="56" t="s">
        <v>263</v>
      </c>
      <c r="BD2531" s="56" t="s">
        <v>773</v>
      </c>
      <c r="BE2531" s="56" t="s">
        <v>347</v>
      </c>
      <c r="BF2531" s="56" t="s">
        <v>334</v>
      </c>
      <c r="BG2531" s="56" t="s">
        <v>774</v>
      </c>
      <c r="BH2531" s="56">
        <v>0</v>
      </c>
      <c r="BI2531" s="56">
        <v>0</v>
      </c>
      <c r="BJ2531" s="56">
        <v>1</v>
      </c>
    </row>
    <row r="2532" spans="1:62" hidden="1" x14ac:dyDescent="0.3">
      <c r="A2532" s="56">
        <v>49256797</v>
      </c>
      <c r="B2532" s="86">
        <v>600351</v>
      </c>
      <c r="C2532" s="1">
        <v>42893</v>
      </c>
      <c r="D2532" s="56" t="s">
        <v>769</v>
      </c>
      <c r="E2532" s="56" t="s">
        <v>770</v>
      </c>
      <c r="F2532" s="56" t="s">
        <v>334</v>
      </c>
      <c r="G2532" s="56" t="s">
        <v>335</v>
      </c>
      <c r="H2532" s="56" t="s">
        <v>336</v>
      </c>
      <c r="I2532" s="56" t="s">
        <v>771</v>
      </c>
      <c r="K2532" s="56" t="s">
        <v>337</v>
      </c>
      <c r="L2532" s="56" t="s">
        <v>338</v>
      </c>
      <c r="M2532" s="56" t="s">
        <v>772</v>
      </c>
      <c r="N2532" s="56" t="s">
        <v>1043</v>
      </c>
      <c r="O2532" s="56" t="s">
        <v>546</v>
      </c>
      <c r="P2532" s="1" t="s">
        <v>110</v>
      </c>
      <c r="Q2532" s="56" t="s">
        <v>776</v>
      </c>
      <c r="R2532" s="56" t="s">
        <v>339</v>
      </c>
      <c r="S2532" s="56">
        <v>178590</v>
      </c>
      <c r="T2532" s="1" t="s">
        <v>782</v>
      </c>
      <c r="U2532" s="56">
        <v>41774</v>
      </c>
      <c r="V2532" s="56">
        <v>42916</v>
      </c>
      <c r="W2532" s="56">
        <v>41673</v>
      </c>
      <c r="X2532" s="56">
        <v>42916</v>
      </c>
      <c r="Y2532" s="56" t="s">
        <v>340</v>
      </c>
      <c r="AA2532" s="56" t="s">
        <v>347</v>
      </c>
      <c r="AB2532" s="56" t="s">
        <v>343</v>
      </c>
      <c r="AC2532" s="56" t="s">
        <v>342</v>
      </c>
      <c r="AD2532" s="56" t="s">
        <v>342</v>
      </c>
      <c r="AE2532" s="56" t="s">
        <v>334</v>
      </c>
      <c r="AF2532" s="56" t="s">
        <v>291</v>
      </c>
      <c r="AG2532" s="56">
        <v>2015</v>
      </c>
      <c r="AH2532" s="56" t="s">
        <v>80</v>
      </c>
      <c r="AI2532" s="56" t="s">
        <v>344</v>
      </c>
      <c r="AJ2532" s="56">
        <v>394851</v>
      </c>
      <c r="AK2532" s="1">
        <v>42185</v>
      </c>
      <c r="AM2532" s="56">
        <v>42795</v>
      </c>
      <c r="AN2532" s="56" t="s">
        <v>355</v>
      </c>
      <c r="AO2532" s="1">
        <v>42233</v>
      </c>
      <c r="AP2532" s="56" t="s">
        <v>355</v>
      </c>
      <c r="AQ2532" s="56">
        <v>66003</v>
      </c>
      <c r="AR2532" s="56">
        <v>0</v>
      </c>
      <c r="AS2532" s="56" t="s">
        <v>346</v>
      </c>
      <c r="BB2532" s="56" t="s">
        <v>339</v>
      </c>
      <c r="BC2532" s="56" t="s">
        <v>263</v>
      </c>
      <c r="BD2532" s="56" t="s">
        <v>773</v>
      </c>
      <c r="BE2532" s="56" t="s">
        <v>347</v>
      </c>
      <c r="BF2532" s="56" t="s">
        <v>334</v>
      </c>
      <c r="BG2532" s="56" t="s">
        <v>774</v>
      </c>
      <c r="BH2532" s="56">
        <v>0</v>
      </c>
      <c r="BI2532" s="56">
        <v>0</v>
      </c>
      <c r="BJ2532" s="56">
        <v>1</v>
      </c>
    </row>
    <row r="2533" spans="1:62" hidden="1" x14ac:dyDescent="0.3">
      <c r="A2533" s="56">
        <v>49256798</v>
      </c>
      <c r="B2533" s="86">
        <v>600351</v>
      </c>
      <c r="C2533" s="1">
        <v>42893</v>
      </c>
      <c r="D2533" s="56" t="s">
        <v>769</v>
      </c>
      <c r="E2533" s="56" t="s">
        <v>770</v>
      </c>
      <c r="F2533" s="56" t="s">
        <v>334</v>
      </c>
      <c r="G2533" s="56" t="s">
        <v>335</v>
      </c>
      <c r="H2533" s="56" t="s">
        <v>336</v>
      </c>
      <c r="I2533" s="56" t="s">
        <v>771</v>
      </c>
      <c r="K2533" s="56" t="s">
        <v>337</v>
      </c>
      <c r="L2533" s="56" t="s">
        <v>338</v>
      </c>
      <c r="M2533" s="56" t="s">
        <v>772</v>
      </c>
      <c r="N2533" s="56" t="s">
        <v>1043</v>
      </c>
      <c r="O2533" s="56" t="s">
        <v>546</v>
      </c>
      <c r="P2533" s="1" t="s">
        <v>110</v>
      </c>
      <c r="Q2533" s="56" t="s">
        <v>776</v>
      </c>
      <c r="R2533" s="56" t="s">
        <v>339</v>
      </c>
      <c r="S2533" s="56">
        <v>178590</v>
      </c>
      <c r="T2533" s="1" t="s">
        <v>782</v>
      </c>
      <c r="U2533" s="56">
        <v>41774</v>
      </c>
      <c r="V2533" s="56">
        <v>42916</v>
      </c>
      <c r="W2533" s="56">
        <v>41673</v>
      </c>
      <c r="X2533" s="56">
        <v>42916</v>
      </c>
      <c r="Y2533" s="56" t="s">
        <v>340</v>
      </c>
      <c r="AA2533" s="56" t="s">
        <v>347</v>
      </c>
      <c r="AB2533" s="56" t="s">
        <v>343</v>
      </c>
      <c r="AC2533" s="56" t="s">
        <v>342</v>
      </c>
      <c r="AD2533" s="56" t="s">
        <v>342</v>
      </c>
      <c r="AE2533" s="56" t="s">
        <v>334</v>
      </c>
      <c r="AF2533" s="56" t="s">
        <v>291</v>
      </c>
      <c r="AG2533" s="56">
        <v>2016</v>
      </c>
      <c r="AH2533" s="56" t="s">
        <v>80</v>
      </c>
      <c r="AI2533" s="56" t="s">
        <v>348</v>
      </c>
      <c r="AJ2533" s="56">
        <v>1801207</v>
      </c>
      <c r="AK2533" s="1">
        <v>42369</v>
      </c>
      <c r="AL2533" s="56" t="s">
        <v>794</v>
      </c>
      <c r="AM2533" s="56">
        <v>42795</v>
      </c>
      <c r="AN2533" s="56" t="s">
        <v>355</v>
      </c>
      <c r="AO2533" s="1">
        <v>42408</v>
      </c>
      <c r="AP2533" s="56" t="s">
        <v>355</v>
      </c>
      <c r="AQ2533" s="56">
        <v>66003</v>
      </c>
      <c r="AR2533" s="56">
        <v>0</v>
      </c>
      <c r="AS2533" s="56" t="s">
        <v>346</v>
      </c>
      <c r="BB2533" s="56" t="s">
        <v>339</v>
      </c>
      <c r="BC2533" s="56" t="s">
        <v>263</v>
      </c>
      <c r="BD2533" s="56" t="s">
        <v>773</v>
      </c>
      <c r="BE2533" s="56" t="s">
        <v>347</v>
      </c>
      <c r="BF2533" s="56" t="s">
        <v>334</v>
      </c>
      <c r="BG2533" s="56" t="s">
        <v>774</v>
      </c>
      <c r="BH2533" s="56">
        <v>0</v>
      </c>
      <c r="BI2533" s="56">
        <v>0</v>
      </c>
      <c r="BJ2533" s="56">
        <v>1</v>
      </c>
    </row>
    <row r="2534" spans="1:62" hidden="1" x14ac:dyDescent="0.3">
      <c r="A2534" s="56">
        <v>49256802</v>
      </c>
      <c r="B2534" s="86">
        <v>600351</v>
      </c>
      <c r="C2534" s="1">
        <v>42893</v>
      </c>
      <c r="D2534" s="56" t="s">
        <v>769</v>
      </c>
      <c r="E2534" s="56" t="s">
        <v>770</v>
      </c>
      <c r="F2534" s="56" t="s">
        <v>334</v>
      </c>
      <c r="G2534" s="56" t="s">
        <v>335</v>
      </c>
      <c r="H2534" s="56" t="s">
        <v>336</v>
      </c>
      <c r="I2534" s="56" t="s">
        <v>771</v>
      </c>
      <c r="K2534" s="56" t="s">
        <v>337</v>
      </c>
      <c r="L2534" s="56" t="s">
        <v>338</v>
      </c>
      <c r="M2534" s="56" t="s">
        <v>772</v>
      </c>
      <c r="N2534" s="56" t="s">
        <v>1043</v>
      </c>
      <c r="O2534" s="56" t="s">
        <v>546</v>
      </c>
      <c r="P2534" s="1" t="s">
        <v>110</v>
      </c>
      <c r="Q2534" s="56" t="s">
        <v>776</v>
      </c>
      <c r="R2534" s="56" t="s">
        <v>339</v>
      </c>
      <c r="S2534" s="56">
        <v>178590</v>
      </c>
      <c r="T2534" s="1" t="s">
        <v>782</v>
      </c>
      <c r="U2534" s="56">
        <v>41774</v>
      </c>
      <c r="V2534" s="56">
        <v>42916</v>
      </c>
      <c r="W2534" s="56">
        <v>41673</v>
      </c>
      <c r="X2534" s="56">
        <v>42916</v>
      </c>
      <c r="Y2534" s="56" t="s">
        <v>340</v>
      </c>
      <c r="AA2534" s="56" t="s">
        <v>347</v>
      </c>
      <c r="AB2534" s="56" t="s">
        <v>343</v>
      </c>
      <c r="AC2534" s="56" t="s">
        <v>342</v>
      </c>
      <c r="AD2534" s="56" t="s">
        <v>342</v>
      </c>
      <c r="AE2534" s="56" t="s">
        <v>334</v>
      </c>
      <c r="AF2534" s="56" t="s">
        <v>292</v>
      </c>
      <c r="AG2534" s="56">
        <v>2015</v>
      </c>
      <c r="AH2534" s="56" t="s">
        <v>80</v>
      </c>
      <c r="AI2534" s="56" t="s">
        <v>348</v>
      </c>
      <c r="AJ2534" s="56">
        <v>130000</v>
      </c>
      <c r="AM2534" s="56">
        <v>42795</v>
      </c>
      <c r="AN2534" s="56" t="s">
        <v>355</v>
      </c>
      <c r="AO2534" s="1">
        <v>41730</v>
      </c>
      <c r="AP2534" s="56" t="s">
        <v>355</v>
      </c>
      <c r="AQ2534" s="56">
        <v>66003</v>
      </c>
      <c r="AR2534" s="56">
        <v>0</v>
      </c>
      <c r="AS2534" s="56" t="s">
        <v>346</v>
      </c>
      <c r="BB2534" s="56" t="s">
        <v>339</v>
      </c>
      <c r="BC2534" s="56" t="s">
        <v>263</v>
      </c>
      <c r="BD2534" s="56" t="s">
        <v>773</v>
      </c>
      <c r="BE2534" s="56" t="s">
        <v>347</v>
      </c>
      <c r="BF2534" s="56" t="s">
        <v>334</v>
      </c>
      <c r="BG2534" s="56" t="s">
        <v>774</v>
      </c>
      <c r="BH2534" s="56">
        <v>0</v>
      </c>
      <c r="BI2534" s="56">
        <v>0</v>
      </c>
      <c r="BJ2534" s="56">
        <v>1</v>
      </c>
    </row>
    <row r="2535" spans="1:62" hidden="1" x14ac:dyDescent="0.3">
      <c r="A2535" s="56">
        <v>49256800</v>
      </c>
      <c r="B2535" s="86">
        <v>600351</v>
      </c>
      <c r="C2535" s="1">
        <v>42893</v>
      </c>
      <c r="D2535" s="56" t="s">
        <v>769</v>
      </c>
      <c r="E2535" s="56" t="s">
        <v>770</v>
      </c>
      <c r="F2535" s="56" t="s">
        <v>334</v>
      </c>
      <c r="G2535" s="56" t="s">
        <v>335</v>
      </c>
      <c r="H2535" s="56" t="s">
        <v>336</v>
      </c>
      <c r="I2535" s="56" t="s">
        <v>771</v>
      </c>
      <c r="K2535" s="56" t="s">
        <v>337</v>
      </c>
      <c r="L2535" s="56" t="s">
        <v>338</v>
      </c>
      <c r="M2535" s="56" t="s">
        <v>772</v>
      </c>
      <c r="N2535" s="56" t="s">
        <v>1043</v>
      </c>
      <c r="O2535" s="56" t="s">
        <v>546</v>
      </c>
      <c r="P2535" s="1" t="s">
        <v>110</v>
      </c>
      <c r="Q2535" s="56" t="s">
        <v>776</v>
      </c>
      <c r="R2535" s="56" t="s">
        <v>339</v>
      </c>
      <c r="S2535" s="56">
        <v>178590</v>
      </c>
      <c r="T2535" s="1" t="s">
        <v>782</v>
      </c>
      <c r="U2535" s="56">
        <v>41774</v>
      </c>
      <c r="V2535" s="56">
        <v>42916</v>
      </c>
      <c r="W2535" s="56">
        <v>41673</v>
      </c>
      <c r="X2535" s="56">
        <v>42916</v>
      </c>
      <c r="Y2535" s="56" t="s">
        <v>340</v>
      </c>
      <c r="AA2535" s="56" t="s">
        <v>347</v>
      </c>
      <c r="AB2535" s="56" t="s">
        <v>343</v>
      </c>
      <c r="AC2535" s="56" t="s">
        <v>342</v>
      </c>
      <c r="AD2535" s="56" t="s">
        <v>342</v>
      </c>
      <c r="AE2535" s="56" t="s">
        <v>334</v>
      </c>
      <c r="AF2535" s="56" t="s">
        <v>291</v>
      </c>
      <c r="AG2535" s="56">
        <v>2017</v>
      </c>
      <c r="AH2535" s="56" t="s">
        <v>80</v>
      </c>
      <c r="AI2535" s="56" t="s">
        <v>348</v>
      </c>
      <c r="AJ2535" s="56">
        <v>638564</v>
      </c>
      <c r="AK2535" s="1">
        <v>42735</v>
      </c>
      <c r="AL2535" s="56" t="s">
        <v>794</v>
      </c>
      <c r="AM2535" s="56">
        <v>42795</v>
      </c>
      <c r="AN2535" s="56" t="s">
        <v>355</v>
      </c>
      <c r="AO2535" s="1">
        <v>42779</v>
      </c>
      <c r="AP2535" s="56" t="s">
        <v>355</v>
      </c>
      <c r="AQ2535" s="56">
        <v>66003</v>
      </c>
      <c r="AR2535" s="56">
        <v>0</v>
      </c>
      <c r="AS2535" s="56" t="s">
        <v>346</v>
      </c>
      <c r="BB2535" s="56" t="s">
        <v>339</v>
      </c>
      <c r="BC2535" s="56" t="s">
        <v>263</v>
      </c>
      <c r="BD2535" s="56" t="s">
        <v>773</v>
      </c>
      <c r="BE2535" s="56" t="s">
        <v>347</v>
      </c>
      <c r="BF2535" s="56" t="s">
        <v>334</v>
      </c>
      <c r="BG2535" s="56" t="s">
        <v>774</v>
      </c>
      <c r="BH2535" s="56">
        <v>0</v>
      </c>
      <c r="BI2535" s="56">
        <v>0</v>
      </c>
      <c r="BJ2535" s="56">
        <v>1</v>
      </c>
    </row>
    <row r="2536" spans="1:62" hidden="1" x14ac:dyDescent="0.3">
      <c r="A2536" s="56">
        <v>49256801</v>
      </c>
      <c r="B2536" s="86">
        <v>600351</v>
      </c>
      <c r="C2536" s="1">
        <v>42893</v>
      </c>
      <c r="D2536" s="56" t="s">
        <v>769</v>
      </c>
      <c r="E2536" s="56" t="s">
        <v>770</v>
      </c>
      <c r="F2536" s="56" t="s">
        <v>334</v>
      </c>
      <c r="G2536" s="56" t="s">
        <v>335</v>
      </c>
      <c r="H2536" s="56" t="s">
        <v>336</v>
      </c>
      <c r="I2536" s="56" t="s">
        <v>771</v>
      </c>
      <c r="K2536" s="56" t="s">
        <v>337</v>
      </c>
      <c r="L2536" s="56" t="s">
        <v>338</v>
      </c>
      <c r="M2536" s="56" t="s">
        <v>772</v>
      </c>
      <c r="N2536" s="56" t="s">
        <v>1043</v>
      </c>
      <c r="O2536" s="56" t="s">
        <v>546</v>
      </c>
      <c r="P2536" s="1" t="s">
        <v>110</v>
      </c>
      <c r="Q2536" s="56" t="s">
        <v>776</v>
      </c>
      <c r="R2536" s="56" t="s">
        <v>339</v>
      </c>
      <c r="S2536" s="56">
        <v>178590</v>
      </c>
      <c r="T2536" s="1" t="s">
        <v>782</v>
      </c>
      <c r="U2536" s="56">
        <v>41774</v>
      </c>
      <c r="V2536" s="56">
        <v>42916</v>
      </c>
      <c r="W2536" s="56">
        <v>41673</v>
      </c>
      <c r="X2536" s="56">
        <v>42916</v>
      </c>
      <c r="Y2536" s="56" t="s">
        <v>340</v>
      </c>
      <c r="AA2536" s="56" t="s">
        <v>347</v>
      </c>
      <c r="AB2536" s="56" t="s">
        <v>343</v>
      </c>
      <c r="AC2536" s="56" t="s">
        <v>342</v>
      </c>
      <c r="AD2536" s="56" t="s">
        <v>342</v>
      </c>
      <c r="AE2536" s="56" t="s">
        <v>334</v>
      </c>
      <c r="AF2536" s="56" t="s">
        <v>292</v>
      </c>
      <c r="AG2536" s="56">
        <v>2014</v>
      </c>
      <c r="AH2536" s="56" t="s">
        <v>80</v>
      </c>
      <c r="AI2536" s="56" t="s">
        <v>344</v>
      </c>
      <c r="AJ2536" s="56">
        <v>0</v>
      </c>
      <c r="AM2536" s="56">
        <v>42795</v>
      </c>
      <c r="AN2536" s="56" t="s">
        <v>355</v>
      </c>
      <c r="AO2536" s="1">
        <v>41730</v>
      </c>
      <c r="AP2536" s="56" t="s">
        <v>355</v>
      </c>
      <c r="AQ2536" s="56">
        <v>66003</v>
      </c>
      <c r="AR2536" s="56">
        <v>0</v>
      </c>
      <c r="AS2536" s="56" t="s">
        <v>346</v>
      </c>
      <c r="BB2536" s="56" t="s">
        <v>339</v>
      </c>
      <c r="BC2536" s="56" t="s">
        <v>263</v>
      </c>
      <c r="BD2536" s="56" t="s">
        <v>773</v>
      </c>
      <c r="BE2536" s="56" t="s">
        <v>347</v>
      </c>
      <c r="BF2536" s="56" t="s">
        <v>334</v>
      </c>
      <c r="BG2536" s="56" t="s">
        <v>774</v>
      </c>
      <c r="BH2536" s="56">
        <v>0</v>
      </c>
      <c r="BI2536" s="56">
        <v>0</v>
      </c>
      <c r="BJ2536" s="56">
        <v>1</v>
      </c>
    </row>
    <row r="2537" spans="1:62" hidden="1" x14ac:dyDescent="0.3">
      <c r="A2537" s="56">
        <v>49256810</v>
      </c>
      <c r="B2537" s="86">
        <v>600351</v>
      </c>
      <c r="C2537" s="1">
        <v>42893</v>
      </c>
      <c r="D2537" s="56" t="s">
        <v>769</v>
      </c>
      <c r="E2537" s="56" t="s">
        <v>770</v>
      </c>
      <c r="F2537" s="56" t="s">
        <v>334</v>
      </c>
      <c r="G2537" s="56" t="s">
        <v>335</v>
      </c>
      <c r="H2537" s="56" t="s">
        <v>336</v>
      </c>
      <c r="I2537" s="56" t="s">
        <v>771</v>
      </c>
      <c r="K2537" s="56" t="s">
        <v>337</v>
      </c>
      <c r="L2537" s="56" t="s">
        <v>338</v>
      </c>
      <c r="M2537" s="56" t="s">
        <v>772</v>
      </c>
      <c r="N2537" s="56" t="s">
        <v>1043</v>
      </c>
      <c r="O2537" s="56" t="s">
        <v>546</v>
      </c>
      <c r="P2537" s="1" t="s">
        <v>110</v>
      </c>
      <c r="Q2537" s="56" t="s">
        <v>776</v>
      </c>
      <c r="R2537" s="56" t="s">
        <v>339</v>
      </c>
      <c r="S2537" s="56">
        <v>217584</v>
      </c>
      <c r="T2537" s="1" t="s">
        <v>254</v>
      </c>
      <c r="U2537" s="56">
        <v>41774</v>
      </c>
      <c r="V2537" s="56">
        <v>42916</v>
      </c>
      <c r="W2537" s="56">
        <v>41774</v>
      </c>
      <c r="X2537" s="56">
        <v>42551</v>
      </c>
      <c r="Y2537" s="56" t="s">
        <v>340</v>
      </c>
      <c r="Z2537" s="56" t="s">
        <v>341</v>
      </c>
      <c r="AA2537" s="56" t="s">
        <v>342</v>
      </c>
      <c r="AB2537" s="56" t="s">
        <v>339</v>
      </c>
      <c r="AC2537" s="56" t="s">
        <v>342</v>
      </c>
      <c r="AD2537" s="56" t="s">
        <v>347</v>
      </c>
      <c r="AE2537" s="56" t="s">
        <v>334</v>
      </c>
      <c r="AF2537" s="56" t="s">
        <v>291</v>
      </c>
      <c r="AG2537" s="56">
        <v>2015</v>
      </c>
      <c r="AH2537" s="56" t="s">
        <v>80</v>
      </c>
      <c r="AI2537" s="56" t="s">
        <v>344</v>
      </c>
      <c r="AJ2537" s="56">
        <v>0</v>
      </c>
      <c r="AK2537" s="1">
        <v>42185</v>
      </c>
      <c r="AM2537" s="56">
        <v>42598</v>
      </c>
      <c r="AN2537" s="56" t="s">
        <v>355</v>
      </c>
      <c r="AO2537" s="1">
        <v>42233</v>
      </c>
      <c r="AP2537" s="56" t="s">
        <v>355</v>
      </c>
      <c r="AQ2537" s="56">
        <v>54348</v>
      </c>
      <c r="AR2537" s="56">
        <v>0</v>
      </c>
      <c r="AS2537" s="56" t="s">
        <v>346</v>
      </c>
      <c r="AT2537" s="56">
        <v>1003</v>
      </c>
      <c r="AU2537" s="56" t="s">
        <v>369</v>
      </c>
      <c r="BB2537" s="56" t="s">
        <v>339</v>
      </c>
      <c r="BC2537" s="56" t="s">
        <v>263</v>
      </c>
      <c r="BD2537" s="56" t="s">
        <v>773</v>
      </c>
      <c r="BE2537" s="56" t="s">
        <v>347</v>
      </c>
      <c r="BF2537" s="56" t="s">
        <v>334</v>
      </c>
      <c r="BG2537" s="56" t="s">
        <v>774</v>
      </c>
      <c r="BH2537" s="56">
        <v>0</v>
      </c>
      <c r="BI2537" s="56">
        <v>0</v>
      </c>
      <c r="BJ2537" s="56">
        <v>1</v>
      </c>
    </row>
    <row r="2538" spans="1:62" hidden="1" x14ac:dyDescent="0.3">
      <c r="A2538" s="56">
        <v>49256806</v>
      </c>
      <c r="B2538" s="86">
        <v>600351</v>
      </c>
      <c r="C2538" s="1">
        <v>42893</v>
      </c>
      <c r="D2538" s="56" t="s">
        <v>769</v>
      </c>
      <c r="E2538" s="56" t="s">
        <v>770</v>
      </c>
      <c r="F2538" s="56" t="s">
        <v>334</v>
      </c>
      <c r="G2538" s="56" t="s">
        <v>335</v>
      </c>
      <c r="H2538" s="56" t="s">
        <v>336</v>
      </c>
      <c r="I2538" s="56" t="s">
        <v>771</v>
      </c>
      <c r="K2538" s="56" t="s">
        <v>337</v>
      </c>
      <c r="L2538" s="56" t="s">
        <v>338</v>
      </c>
      <c r="M2538" s="56" t="s">
        <v>772</v>
      </c>
      <c r="N2538" s="56" t="s">
        <v>1043</v>
      </c>
      <c r="O2538" s="56" t="s">
        <v>546</v>
      </c>
      <c r="P2538" s="1" t="s">
        <v>110</v>
      </c>
      <c r="Q2538" s="56" t="s">
        <v>776</v>
      </c>
      <c r="R2538" s="56" t="s">
        <v>339</v>
      </c>
      <c r="S2538" s="56">
        <v>178590</v>
      </c>
      <c r="T2538" s="1" t="s">
        <v>782</v>
      </c>
      <c r="U2538" s="56">
        <v>41774</v>
      </c>
      <c r="V2538" s="56">
        <v>42916</v>
      </c>
      <c r="W2538" s="56">
        <v>41673</v>
      </c>
      <c r="X2538" s="56">
        <v>42916</v>
      </c>
      <c r="Y2538" s="56" t="s">
        <v>340</v>
      </c>
      <c r="AA2538" s="56" t="s">
        <v>347</v>
      </c>
      <c r="AB2538" s="56" t="s">
        <v>343</v>
      </c>
      <c r="AC2538" s="56" t="s">
        <v>342</v>
      </c>
      <c r="AD2538" s="56" t="s">
        <v>342</v>
      </c>
      <c r="AE2538" s="56" t="s">
        <v>334</v>
      </c>
      <c r="AF2538" s="56" t="s">
        <v>292</v>
      </c>
      <c r="AG2538" s="56">
        <v>2017</v>
      </c>
      <c r="AH2538" s="56" t="s">
        <v>80</v>
      </c>
      <c r="AI2538" s="56" t="s">
        <v>348</v>
      </c>
      <c r="AJ2538" s="56">
        <v>250000</v>
      </c>
      <c r="AM2538" s="56">
        <v>42795</v>
      </c>
      <c r="AN2538" s="56" t="s">
        <v>355</v>
      </c>
      <c r="AO2538" s="1">
        <v>41730</v>
      </c>
      <c r="AP2538" s="56" t="s">
        <v>355</v>
      </c>
      <c r="AQ2538" s="56">
        <v>66003</v>
      </c>
      <c r="AR2538" s="56">
        <v>0</v>
      </c>
      <c r="AS2538" s="56" t="s">
        <v>346</v>
      </c>
      <c r="BB2538" s="56" t="s">
        <v>339</v>
      </c>
      <c r="BC2538" s="56" t="s">
        <v>263</v>
      </c>
      <c r="BD2538" s="56" t="s">
        <v>773</v>
      </c>
      <c r="BE2538" s="56" t="s">
        <v>347</v>
      </c>
      <c r="BF2538" s="56" t="s">
        <v>334</v>
      </c>
      <c r="BG2538" s="56" t="s">
        <v>774</v>
      </c>
      <c r="BH2538" s="56">
        <v>0</v>
      </c>
      <c r="BI2538" s="56">
        <v>0</v>
      </c>
      <c r="BJ2538" s="56">
        <v>1</v>
      </c>
    </row>
    <row r="2539" spans="1:62" hidden="1" x14ac:dyDescent="0.3">
      <c r="A2539" s="56">
        <v>49256804</v>
      </c>
      <c r="B2539" s="86">
        <v>600351</v>
      </c>
      <c r="C2539" s="1">
        <v>42893</v>
      </c>
      <c r="D2539" s="56" t="s">
        <v>769</v>
      </c>
      <c r="E2539" s="56" t="s">
        <v>770</v>
      </c>
      <c r="F2539" s="56" t="s">
        <v>334</v>
      </c>
      <c r="G2539" s="56" t="s">
        <v>335</v>
      </c>
      <c r="H2539" s="56" t="s">
        <v>336</v>
      </c>
      <c r="I2539" s="56" t="s">
        <v>771</v>
      </c>
      <c r="K2539" s="56" t="s">
        <v>337</v>
      </c>
      <c r="L2539" s="56" t="s">
        <v>338</v>
      </c>
      <c r="M2539" s="56" t="s">
        <v>772</v>
      </c>
      <c r="N2539" s="56" t="s">
        <v>1043</v>
      </c>
      <c r="O2539" s="56" t="s">
        <v>546</v>
      </c>
      <c r="P2539" s="1" t="s">
        <v>110</v>
      </c>
      <c r="Q2539" s="56" t="s">
        <v>776</v>
      </c>
      <c r="R2539" s="56" t="s">
        <v>339</v>
      </c>
      <c r="S2539" s="56">
        <v>178590</v>
      </c>
      <c r="T2539" s="1" t="s">
        <v>782</v>
      </c>
      <c r="U2539" s="56">
        <v>41774</v>
      </c>
      <c r="V2539" s="56">
        <v>42916</v>
      </c>
      <c r="W2539" s="56">
        <v>41673</v>
      </c>
      <c r="X2539" s="56">
        <v>42916</v>
      </c>
      <c r="Y2539" s="56" t="s">
        <v>340</v>
      </c>
      <c r="AA2539" s="56" t="s">
        <v>347</v>
      </c>
      <c r="AB2539" s="56" t="s">
        <v>343</v>
      </c>
      <c r="AC2539" s="56" t="s">
        <v>342</v>
      </c>
      <c r="AD2539" s="56" t="s">
        <v>342</v>
      </c>
      <c r="AE2539" s="56" t="s">
        <v>334</v>
      </c>
      <c r="AF2539" s="56" t="s">
        <v>292</v>
      </c>
      <c r="AG2539" s="56">
        <v>2016</v>
      </c>
      <c r="AH2539" s="56" t="s">
        <v>80</v>
      </c>
      <c r="AI2539" s="56" t="s">
        <v>348</v>
      </c>
      <c r="AJ2539" s="56">
        <v>200000</v>
      </c>
      <c r="AM2539" s="56">
        <v>42795</v>
      </c>
      <c r="AN2539" s="56" t="s">
        <v>355</v>
      </c>
      <c r="AO2539" s="1">
        <v>41677</v>
      </c>
      <c r="AP2539" s="56" t="s">
        <v>355</v>
      </c>
      <c r="AQ2539" s="56">
        <v>66003</v>
      </c>
      <c r="AR2539" s="56">
        <v>0</v>
      </c>
      <c r="AS2539" s="56" t="s">
        <v>346</v>
      </c>
      <c r="BB2539" s="56" t="s">
        <v>339</v>
      </c>
      <c r="BC2539" s="56" t="s">
        <v>263</v>
      </c>
      <c r="BD2539" s="56" t="s">
        <v>773</v>
      </c>
      <c r="BE2539" s="56" t="s">
        <v>347</v>
      </c>
      <c r="BF2539" s="56" t="s">
        <v>334</v>
      </c>
      <c r="BG2539" s="56" t="s">
        <v>774</v>
      </c>
      <c r="BH2539" s="56">
        <v>0</v>
      </c>
      <c r="BI2539" s="56">
        <v>0</v>
      </c>
      <c r="BJ2539" s="56">
        <v>1</v>
      </c>
    </row>
    <row r="2540" spans="1:62" hidden="1" x14ac:dyDescent="0.3">
      <c r="A2540" s="56">
        <v>49256805</v>
      </c>
      <c r="B2540" s="86">
        <v>600351</v>
      </c>
      <c r="C2540" s="1">
        <v>42893</v>
      </c>
      <c r="D2540" s="56" t="s">
        <v>769</v>
      </c>
      <c r="E2540" s="56" t="s">
        <v>770</v>
      </c>
      <c r="F2540" s="56" t="s">
        <v>334</v>
      </c>
      <c r="G2540" s="56" t="s">
        <v>335</v>
      </c>
      <c r="H2540" s="56" t="s">
        <v>336</v>
      </c>
      <c r="I2540" s="56" t="s">
        <v>771</v>
      </c>
      <c r="K2540" s="56" t="s">
        <v>337</v>
      </c>
      <c r="L2540" s="56" t="s">
        <v>338</v>
      </c>
      <c r="M2540" s="56" t="s">
        <v>772</v>
      </c>
      <c r="N2540" s="56" t="s">
        <v>1043</v>
      </c>
      <c r="O2540" s="56" t="s">
        <v>546</v>
      </c>
      <c r="P2540" s="1" t="s">
        <v>110</v>
      </c>
      <c r="Q2540" s="56" t="s">
        <v>776</v>
      </c>
      <c r="R2540" s="56" t="s">
        <v>339</v>
      </c>
      <c r="S2540" s="56">
        <v>178590</v>
      </c>
      <c r="T2540" s="1" t="s">
        <v>782</v>
      </c>
      <c r="U2540" s="56">
        <v>41774</v>
      </c>
      <c r="V2540" s="56">
        <v>42916</v>
      </c>
      <c r="W2540" s="56">
        <v>41673</v>
      </c>
      <c r="X2540" s="56">
        <v>42916</v>
      </c>
      <c r="Y2540" s="56" t="s">
        <v>340</v>
      </c>
      <c r="AA2540" s="56" t="s">
        <v>347</v>
      </c>
      <c r="AB2540" s="56" t="s">
        <v>343</v>
      </c>
      <c r="AC2540" s="56" t="s">
        <v>342</v>
      </c>
      <c r="AD2540" s="56" t="s">
        <v>342</v>
      </c>
      <c r="AE2540" s="56" t="s">
        <v>334</v>
      </c>
      <c r="AF2540" s="56" t="s">
        <v>292</v>
      </c>
      <c r="AG2540" s="56">
        <v>2016</v>
      </c>
      <c r="AH2540" s="56" t="s">
        <v>80</v>
      </c>
      <c r="AI2540" s="56" t="s">
        <v>344</v>
      </c>
      <c r="AJ2540" s="56">
        <v>200000</v>
      </c>
      <c r="AM2540" s="56">
        <v>42795</v>
      </c>
      <c r="AN2540" s="56" t="s">
        <v>355</v>
      </c>
      <c r="AO2540" s="1">
        <v>41730</v>
      </c>
      <c r="AP2540" s="56" t="s">
        <v>355</v>
      </c>
      <c r="AQ2540" s="56">
        <v>66003</v>
      </c>
      <c r="AR2540" s="56">
        <v>0</v>
      </c>
      <c r="AS2540" s="56" t="s">
        <v>346</v>
      </c>
      <c r="BB2540" s="56" t="s">
        <v>339</v>
      </c>
      <c r="BC2540" s="56" t="s">
        <v>263</v>
      </c>
      <c r="BD2540" s="56" t="s">
        <v>773</v>
      </c>
      <c r="BE2540" s="56" t="s">
        <v>347</v>
      </c>
      <c r="BF2540" s="56" t="s">
        <v>334</v>
      </c>
      <c r="BG2540" s="56" t="s">
        <v>774</v>
      </c>
      <c r="BH2540" s="56">
        <v>0</v>
      </c>
      <c r="BI2540" s="56">
        <v>0</v>
      </c>
      <c r="BJ2540" s="56">
        <v>1</v>
      </c>
    </row>
    <row r="2541" spans="1:62" hidden="1" x14ac:dyDescent="0.3">
      <c r="A2541" s="56">
        <v>49256809</v>
      </c>
      <c r="B2541" s="86">
        <v>600351</v>
      </c>
      <c r="C2541" s="1">
        <v>42893</v>
      </c>
      <c r="D2541" s="56" t="s">
        <v>769</v>
      </c>
      <c r="E2541" s="56" t="s">
        <v>770</v>
      </c>
      <c r="F2541" s="56" t="s">
        <v>334</v>
      </c>
      <c r="G2541" s="56" t="s">
        <v>335</v>
      </c>
      <c r="H2541" s="56" t="s">
        <v>336</v>
      </c>
      <c r="I2541" s="56" t="s">
        <v>771</v>
      </c>
      <c r="K2541" s="56" t="s">
        <v>337</v>
      </c>
      <c r="L2541" s="56" t="s">
        <v>338</v>
      </c>
      <c r="M2541" s="56" t="s">
        <v>772</v>
      </c>
      <c r="N2541" s="56" t="s">
        <v>1043</v>
      </c>
      <c r="O2541" s="56" t="s">
        <v>546</v>
      </c>
      <c r="P2541" s="1" t="s">
        <v>110</v>
      </c>
      <c r="Q2541" s="56" t="s">
        <v>776</v>
      </c>
      <c r="R2541" s="56" t="s">
        <v>339</v>
      </c>
      <c r="S2541" s="56">
        <v>217584</v>
      </c>
      <c r="T2541" s="1" t="s">
        <v>254</v>
      </c>
      <c r="U2541" s="56">
        <v>41774</v>
      </c>
      <c r="V2541" s="56">
        <v>42916</v>
      </c>
      <c r="W2541" s="56">
        <v>41774</v>
      </c>
      <c r="X2541" s="56">
        <v>42551</v>
      </c>
      <c r="Y2541" s="56" t="s">
        <v>340</v>
      </c>
      <c r="Z2541" s="56" t="s">
        <v>341</v>
      </c>
      <c r="AA2541" s="56" t="s">
        <v>342</v>
      </c>
      <c r="AB2541" s="56" t="s">
        <v>339</v>
      </c>
      <c r="AC2541" s="56" t="s">
        <v>342</v>
      </c>
      <c r="AD2541" s="56" t="s">
        <v>347</v>
      </c>
      <c r="AE2541" s="56" t="s">
        <v>334</v>
      </c>
      <c r="AF2541" s="56" t="s">
        <v>291</v>
      </c>
      <c r="AG2541" s="56">
        <v>2015</v>
      </c>
      <c r="AH2541" s="56" t="s">
        <v>80</v>
      </c>
      <c r="AI2541" s="56" t="s">
        <v>348</v>
      </c>
      <c r="AJ2541" s="56">
        <v>0</v>
      </c>
      <c r="AK2541" s="1">
        <v>42004</v>
      </c>
      <c r="AM2541" s="56">
        <v>42598</v>
      </c>
      <c r="AN2541" s="56" t="s">
        <v>355</v>
      </c>
      <c r="AO2541" s="1">
        <v>42234</v>
      </c>
      <c r="AP2541" s="56" t="s">
        <v>355</v>
      </c>
      <c r="AQ2541" s="56">
        <v>54348</v>
      </c>
      <c r="AR2541" s="56">
        <v>0</v>
      </c>
      <c r="AS2541" s="56" t="s">
        <v>346</v>
      </c>
      <c r="AT2541" s="56">
        <v>1003</v>
      </c>
      <c r="AU2541" s="56" t="s">
        <v>369</v>
      </c>
      <c r="BB2541" s="56" t="s">
        <v>339</v>
      </c>
      <c r="BC2541" s="56" t="s">
        <v>263</v>
      </c>
      <c r="BD2541" s="56" t="s">
        <v>773</v>
      </c>
      <c r="BE2541" s="56" t="s">
        <v>347</v>
      </c>
      <c r="BF2541" s="56" t="s">
        <v>334</v>
      </c>
      <c r="BG2541" s="56" t="s">
        <v>774</v>
      </c>
      <c r="BH2541" s="56">
        <v>0</v>
      </c>
      <c r="BI2541" s="56">
        <v>0</v>
      </c>
      <c r="BJ2541" s="56">
        <v>1</v>
      </c>
    </row>
    <row r="2542" spans="1:62" hidden="1" x14ac:dyDescent="0.3">
      <c r="A2542" s="56">
        <v>49256807</v>
      </c>
      <c r="B2542" s="86">
        <v>600351</v>
      </c>
      <c r="C2542" s="1">
        <v>42893</v>
      </c>
      <c r="D2542" s="56" t="s">
        <v>769</v>
      </c>
      <c r="E2542" s="56" t="s">
        <v>770</v>
      </c>
      <c r="F2542" s="56" t="s">
        <v>334</v>
      </c>
      <c r="G2542" s="56" t="s">
        <v>335</v>
      </c>
      <c r="H2542" s="56" t="s">
        <v>336</v>
      </c>
      <c r="I2542" s="56" t="s">
        <v>771</v>
      </c>
      <c r="K2542" s="56" t="s">
        <v>337</v>
      </c>
      <c r="L2542" s="56" t="s">
        <v>338</v>
      </c>
      <c r="M2542" s="56" t="s">
        <v>772</v>
      </c>
      <c r="N2542" s="56" t="s">
        <v>1043</v>
      </c>
      <c r="O2542" s="56" t="s">
        <v>546</v>
      </c>
      <c r="P2542" s="1" t="s">
        <v>110</v>
      </c>
      <c r="Q2542" s="56" t="s">
        <v>776</v>
      </c>
      <c r="R2542" s="56" t="s">
        <v>339</v>
      </c>
      <c r="S2542" s="56">
        <v>178590</v>
      </c>
      <c r="T2542" s="1" t="s">
        <v>782</v>
      </c>
      <c r="U2542" s="56">
        <v>41774</v>
      </c>
      <c r="V2542" s="56">
        <v>42916</v>
      </c>
      <c r="W2542" s="56">
        <v>41673</v>
      </c>
      <c r="X2542" s="56">
        <v>42916</v>
      </c>
      <c r="Y2542" s="56" t="s">
        <v>340</v>
      </c>
      <c r="AA2542" s="56" t="s">
        <v>347</v>
      </c>
      <c r="AB2542" s="56" t="s">
        <v>343</v>
      </c>
      <c r="AC2542" s="56" t="s">
        <v>342</v>
      </c>
      <c r="AD2542" s="56" t="s">
        <v>342</v>
      </c>
      <c r="AE2542" s="56" t="s">
        <v>334</v>
      </c>
      <c r="AF2542" s="56" t="s">
        <v>292</v>
      </c>
      <c r="AG2542" s="56">
        <v>2017</v>
      </c>
      <c r="AH2542" s="56" t="s">
        <v>80</v>
      </c>
      <c r="AI2542" s="56" t="s">
        <v>344</v>
      </c>
      <c r="AJ2542" s="56">
        <v>250000</v>
      </c>
      <c r="AM2542" s="56">
        <v>42795</v>
      </c>
      <c r="AN2542" s="56" t="s">
        <v>355</v>
      </c>
      <c r="AO2542" s="1">
        <v>41730</v>
      </c>
      <c r="AP2542" s="56" t="s">
        <v>355</v>
      </c>
      <c r="AQ2542" s="56">
        <v>66003</v>
      </c>
      <c r="AR2542" s="56">
        <v>0</v>
      </c>
      <c r="AS2542" s="56" t="s">
        <v>346</v>
      </c>
      <c r="BB2542" s="56" t="s">
        <v>339</v>
      </c>
      <c r="BC2542" s="56" t="s">
        <v>263</v>
      </c>
      <c r="BD2542" s="56" t="s">
        <v>773</v>
      </c>
      <c r="BE2542" s="56" t="s">
        <v>347</v>
      </c>
      <c r="BF2542" s="56" t="s">
        <v>334</v>
      </c>
      <c r="BG2542" s="56" t="s">
        <v>774</v>
      </c>
      <c r="BH2542" s="56">
        <v>0</v>
      </c>
      <c r="BI2542" s="56">
        <v>0</v>
      </c>
      <c r="BJ2542" s="56">
        <v>1</v>
      </c>
    </row>
    <row r="2543" spans="1:62" hidden="1" x14ac:dyDescent="0.3">
      <c r="A2543" s="56">
        <v>49256808</v>
      </c>
      <c r="B2543" s="86">
        <v>600351</v>
      </c>
      <c r="C2543" s="1">
        <v>42893</v>
      </c>
      <c r="D2543" s="56" t="s">
        <v>769</v>
      </c>
      <c r="E2543" s="56" t="s">
        <v>770</v>
      </c>
      <c r="F2543" s="56" t="s">
        <v>334</v>
      </c>
      <c r="G2543" s="56" t="s">
        <v>335</v>
      </c>
      <c r="H2543" s="56" t="s">
        <v>336</v>
      </c>
      <c r="I2543" s="56" t="s">
        <v>771</v>
      </c>
      <c r="K2543" s="56" t="s">
        <v>337</v>
      </c>
      <c r="L2543" s="56" t="s">
        <v>338</v>
      </c>
      <c r="M2543" s="56" t="s">
        <v>772</v>
      </c>
      <c r="N2543" s="56" t="s">
        <v>1043</v>
      </c>
      <c r="O2543" s="56" t="s">
        <v>546</v>
      </c>
      <c r="P2543" s="1" t="s">
        <v>110</v>
      </c>
      <c r="Q2543" s="56" t="s">
        <v>776</v>
      </c>
      <c r="R2543" s="56" t="s">
        <v>339</v>
      </c>
      <c r="S2543" s="56">
        <v>217584</v>
      </c>
      <c r="T2543" s="1" t="s">
        <v>254</v>
      </c>
      <c r="U2543" s="56">
        <v>41774</v>
      </c>
      <c r="V2543" s="56">
        <v>42916</v>
      </c>
      <c r="W2543" s="56">
        <v>41774</v>
      </c>
      <c r="X2543" s="56">
        <v>42551</v>
      </c>
      <c r="Y2543" s="56" t="s">
        <v>340</v>
      </c>
      <c r="Z2543" s="56" t="s">
        <v>341</v>
      </c>
      <c r="AA2543" s="56" t="s">
        <v>342</v>
      </c>
      <c r="AB2543" s="56" t="s">
        <v>339</v>
      </c>
      <c r="AC2543" s="56" t="s">
        <v>342</v>
      </c>
      <c r="AD2543" s="56" t="s">
        <v>347</v>
      </c>
      <c r="AE2543" s="56" t="s">
        <v>334</v>
      </c>
      <c r="AF2543" s="56" t="s">
        <v>224</v>
      </c>
      <c r="AG2543" s="56">
        <v>2015</v>
      </c>
      <c r="AH2543" s="56" t="s">
        <v>80</v>
      </c>
      <c r="AI2543" s="56" t="s">
        <v>339</v>
      </c>
      <c r="AJ2543" s="56">
        <v>0</v>
      </c>
      <c r="AM2543" s="56">
        <v>42598</v>
      </c>
      <c r="AN2543" s="56" t="s">
        <v>355</v>
      </c>
      <c r="AO2543" s="1">
        <v>42137</v>
      </c>
      <c r="AP2543" s="56" t="s">
        <v>355</v>
      </c>
      <c r="AQ2543" s="56">
        <v>54348</v>
      </c>
      <c r="AR2543" s="56">
        <v>0</v>
      </c>
      <c r="AS2543" s="56" t="s">
        <v>346</v>
      </c>
      <c r="AT2543" s="56">
        <v>1003</v>
      </c>
      <c r="AU2543" s="56" t="s">
        <v>369</v>
      </c>
      <c r="BB2543" s="56" t="s">
        <v>339</v>
      </c>
      <c r="BC2543" s="56" t="s">
        <v>263</v>
      </c>
      <c r="BD2543" s="56" t="s">
        <v>773</v>
      </c>
      <c r="BE2543" s="56" t="s">
        <v>347</v>
      </c>
      <c r="BF2543" s="56" t="s">
        <v>334</v>
      </c>
      <c r="BG2543" s="56" t="s">
        <v>774</v>
      </c>
      <c r="BH2543" s="56">
        <v>0</v>
      </c>
      <c r="BI2543" s="56">
        <v>0</v>
      </c>
      <c r="BJ2543" s="56">
        <v>1</v>
      </c>
    </row>
    <row r="2544" spans="1:62" hidden="1" x14ac:dyDescent="0.3">
      <c r="A2544" s="56">
        <v>49256826</v>
      </c>
      <c r="B2544" s="86">
        <v>600351</v>
      </c>
      <c r="C2544" s="1">
        <v>42893</v>
      </c>
      <c r="D2544" s="56" t="s">
        <v>769</v>
      </c>
      <c r="E2544" s="56" t="s">
        <v>770</v>
      </c>
      <c r="F2544" s="56" t="s">
        <v>334</v>
      </c>
      <c r="G2544" s="56" t="s">
        <v>335</v>
      </c>
      <c r="H2544" s="56" t="s">
        <v>336</v>
      </c>
      <c r="I2544" s="56" t="s">
        <v>771</v>
      </c>
      <c r="K2544" s="56" t="s">
        <v>337</v>
      </c>
      <c r="L2544" s="56" t="s">
        <v>338</v>
      </c>
      <c r="M2544" s="56" t="s">
        <v>772</v>
      </c>
      <c r="N2544" s="56" t="s">
        <v>1043</v>
      </c>
      <c r="O2544" s="56" t="s">
        <v>546</v>
      </c>
      <c r="P2544" s="1" t="s">
        <v>110</v>
      </c>
      <c r="Q2544" s="56" t="s">
        <v>776</v>
      </c>
      <c r="R2544" s="56" t="s">
        <v>339</v>
      </c>
      <c r="S2544" s="56">
        <v>178591</v>
      </c>
      <c r="T2544" s="1" t="s">
        <v>768</v>
      </c>
      <c r="U2544" s="56">
        <v>41774</v>
      </c>
      <c r="V2544" s="56">
        <v>42916</v>
      </c>
      <c r="W2544" s="56">
        <v>41673</v>
      </c>
      <c r="X2544" s="56">
        <v>42916</v>
      </c>
      <c r="Y2544" s="56" t="s">
        <v>356</v>
      </c>
      <c r="Z2544" s="56" t="s">
        <v>341</v>
      </c>
      <c r="AA2544" s="56" t="s">
        <v>347</v>
      </c>
      <c r="AB2544" s="56" t="s">
        <v>343</v>
      </c>
      <c r="AC2544" s="56" t="s">
        <v>342</v>
      </c>
      <c r="AD2544" s="56" t="s">
        <v>342</v>
      </c>
      <c r="AE2544" s="56" t="s">
        <v>334</v>
      </c>
      <c r="AF2544" s="56" t="s">
        <v>292</v>
      </c>
      <c r="AG2544" s="56">
        <v>2015</v>
      </c>
      <c r="AH2544" s="56" t="s">
        <v>80</v>
      </c>
      <c r="AI2544" s="56" t="s">
        <v>348</v>
      </c>
      <c r="AJ2544" s="56">
        <v>40</v>
      </c>
      <c r="AM2544" s="56">
        <v>42795</v>
      </c>
      <c r="AN2544" s="56" t="s">
        <v>355</v>
      </c>
      <c r="AO2544" s="1">
        <v>41677</v>
      </c>
      <c r="AP2544" s="56" t="s">
        <v>355</v>
      </c>
      <c r="AQ2544" s="56">
        <v>67642</v>
      </c>
      <c r="AR2544" s="56">
        <v>0</v>
      </c>
      <c r="AS2544" s="56" t="s">
        <v>346</v>
      </c>
      <c r="BB2544" s="56" t="s">
        <v>339</v>
      </c>
      <c r="BC2544" s="56" t="s">
        <v>263</v>
      </c>
      <c r="BD2544" s="56" t="s">
        <v>773</v>
      </c>
      <c r="BE2544" s="56" t="s">
        <v>347</v>
      </c>
      <c r="BF2544" s="56" t="s">
        <v>334</v>
      </c>
      <c r="BG2544" s="56" t="s">
        <v>774</v>
      </c>
      <c r="BH2544" s="56">
        <v>0</v>
      </c>
      <c r="BI2544" s="56">
        <v>0</v>
      </c>
      <c r="BJ2544" s="56">
        <v>1</v>
      </c>
    </row>
    <row r="2545" spans="1:62" hidden="1" x14ac:dyDescent="0.3">
      <c r="A2545" s="56">
        <v>49256818</v>
      </c>
      <c r="B2545" s="86">
        <v>600351</v>
      </c>
      <c r="C2545" s="1">
        <v>42893</v>
      </c>
      <c r="D2545" s="56" t="s">
        <v>769</v>
      </c>
      <c r="E2545" s="56" t="s">
        <v>770</v>
      </c>
      <c r="F2545" s="56" t="s">
        <v>334</v>
      </c>
      <c r="G2545" s="56" t="s">
        <v>335</v>
      </c>
      <c r="H2545" s="56" t="s">
        <v>336</v>
      </c>
      <c r="I2545" s="56" t="s">
        <v>771</v>
      </c>
      <c r="K2545" s="56" t="s">
        <v>337</v>
      </c>
      <c r="L2545" s="56" t="s">
        <v>338</v>
      </c>
      <c r="M2545" s="56" t="s">
        <v>772</v>
      </c>
      <c r="N2545" s="56" t="s">
        <v>1043</v>
      </c>
      <c r="O2545" s="56" t="s">
        <v>546</v>
      </c>
      <c r="P2545" s="1" t="s">
        <v>110</v>
      </c>
      <c r="Q2545" s="56" t="s">
        <v>776</v>
      </c>
      <c r="R2545" s="56" t="s">
        <v>339</v>
      </c>
      <c r="S2545" s="56">
        <v>178591</v>
      </c>
      <c r="T2545" s="1" t="s">
        <v>768</v>
      </c>
      <c r="U2545" s="56">
        <v>41774</v>
      </c>
      <c r="V2545" s="56">
        <v>42916</v>
      </c>
      <c r="W2545" s="56">
        <v>41673</v>
      </c>
      <c r="X2545" s="56">
        <v>42916</v>
      </c>
      <c r="Y2545" s="56" t="s">
        <v>356</v>
      </c>
      <c r="Z2545" s="56" t="s">
        <v>341</v>
      </c>
      <c r="AA2545" s="56" t="s">
        <v>347</v>
      </c>
      <c r="AB2545" s="56" t="s">
        <v>343</v>
      </c>
      <c r="AC2545" s="56" t="s">
        <v>342</v>
      </c>
      <c r="AD2545" s="56" t="s">
        <v>342</v>
      </c>
      <c r="AE2545" s="56" t="s">
        <v>334</v>
      </c>
      <c r="AF2545" s="56" t="s">
        <v>224</v>
      </c>
      <c r="AG2545" s="56">
        <v>2014</v>
      </c>
      <c r="AH2545" s="56" t="s">
        <v>80</v>
      </c>
      <c r="AI2545" s="56" t="s">
        <v>339</v>
      </c>
      <c r="AJ2545" s="56">
        <v>30</v>
      </c>
      <c r="AM2545" s="56">
        <v>42795</v>
      </c>
      <c r="AN2545" s="56" t="s">
        <v>355</v>
      </c>
      <c r="AO2545" s="1">
        <v>41677</v>
      </c>
      <c r="AP2545" s="56" t="s">
        <v>355</v>
      </c>
      <c r="AQ2545" s="56">
        <v>67642</v>
      </c>
      <c r="AR2545" s="56">
        <v>0</v>
      </c>
      <c r="AS2545" s="56" t="s">
        <v>346</v>
      </c>
      <c r="BB2545" s="56" t="s">
        <v>339</v>
      </c>
      <c r="BC2545" s="56" t="s">
        <v>263</v>
      </c>
      <c r="BD2545" s="56" t="s">
        <v>773</v>
      </c>
      <c r="BE2545" s="56" t="s">
        <v>347</v>
      </c>
      <c r="BF2545" s="56" t="s">
        <v>334</v>
      </c>
      <c r="BG2545" s="56" t="s">
        <v>774</v>
      </c>
      <c r="BH2545" s="56">
        <v>0</v>
      </c>
      <c r="BI2545" s="56">
        <v>0</v>
      </c>
      <c r="BJ2545" s="56">
        <v>1</v>
      </c>
    </row>
    <row r="2546" spans="1:62" hidden="1" x14ac:dyDescent="0.3">
      <c r="A2546" s="56">
        <v>49256814</v>
      </c>
      <c r="B2546" s="86">
        <v>600351</v>
      </c>
      <c r="C2546" s="1">
        <v>42893</v>
      </c>
      <c r="D2546" s="56" t="s">
        <v>769</v>
      </c>
      <c r="E2546" s="56" t="s">
        <v>770</v>
      </c>
      <c r="F2546" s="56" t="s">
        <v>334</v>
      </c>
      <c r="G2546" s="56" t="s">
        <v>335</v>
      </c>
      <c r="H2546" s="56" t="s">
        <v>336</v>
      </c>
      <c r="I2546" s="56" t="s">
        <v>771</v>
      </c>
      <c r="K2546" s="56" t="s">
        <v>337</v>
      </c>
      <c r="L2546" s="56" t="s">
        <v>338</v>
      </c>
      <c r="M2546" s="56" t="s">
        <v>772</v>
      </c>
      <c r="N2546" s="56" t="s">
        <v>1043</v>
      </c>
      <c r="O2546" s="56" t="s">
        <v>546</v>
      </c>
      <c r="P2546" s="1" t="s">
        <v>110</v>
      </c>
      <c r="Q2546" s="56" t="s">
        <v>776</v>
      </c>
      <c r="R2546" s="56" t="s">
        <v>339</v>
      </c>
      <c r="S2546" s="56">
        <v>217584</v>
      </c>
      <c r="T2546" s="1" t="s">
        <v>254</v>
      </c>
      <c r="U2546" s="56">
        <v>41774</v>
      </c>
      <c r="V2546" s="56">
        <v>42916</v>
      </c>
      <c r="W2546" s="56">
        <v>41774</v>
      </c>
      <c r="X2546" s="56">
        <v>42551</v>
      </c>
      <c r="Y2546" s="56" t="s">
        <v>340</v>
      </c>
      <c r="Z2546" s="56" t="s">
        <v>341</v>
      </c>
      <c r="AA2546" s="56" t="s">
        <v>342</v>
      </c>
      <c r="AB2546" s="56" t="s">
        <v>339</v>
      </c>
      <c r="AC2546" s="56" t="s">
        <v>342</v>
      </c>
      <c r="AD2546" s="56" t="s">
        <v>347</v>
      </c>
      <c r="AE2546" s="56" t="s">
        <v>334</v>
      </c>
      <c r="AF2546" s="56" t="s">
        <v>292</v>
      </c>
      <c r="AG2546" s="56">
        <v>2015</v>
      </c>
      <c r="AH2546" s="56" t="s">
        <v>80</v>
      </c>
      <c r="AI2546" s="56" t="s">
        <v>348</v>
      </c>
      <c r="AJ2546" s="56">
        <v>0</v>
      </c>
      <c r="AM2546" s="56">
        <v>42598</v>
      </c>
      <c r="AN2546" s="56" t="s">
        <v>355</v>
      </c>
      <c r="AO2546" s="1">
        <v>42235</v>
      </c>
      <c r="AP2546" s="56" t="s">
        <v>355</v>
      </c>
      <c r="AQ2546" s="56">
        <v>54348</v>
      </c>
      <c r="AR2546" s="56">
        <v>0</v>
      </c>
      <c r="AS2546" s="56" t="s">
        <v>346</v>
      </c>
      <c r="AT2546" s="56">
        <v>1003</v>
      </c>
      <c r="AU2546" s="56" t="s">
        <v>369</v>
      </c>
      <c r="BB2546" s="56" t="s">
        <v>339</v>
      </c>
      <c r="BC2546" s="56" t="s">
        <v>263</v>
      </c>
      <c r="BD2546" s="56" t="s">
        <v>773</v>
      </c>
      <c r="BE2546" s="56" t="s">
        <v>347</v>
      </c>
      <c r="BF2546" s="56" t="s">
        <v>334</v>
      </c>
      <c r="BG2546" s="56" t="s">
        <v>774</v>
      </c>
      <c r="BH2546" s="56">
        <v>0</v>
      </c>
      <c r="BI2546" s="56">
        <v>0</v>
      </c>
      <c r="BJ2546" s="56">
        <v>1</v>
      </c>
    </row>
    <row r="2547" spans="1:62" hidden="1" x14ac:dyDescent="0.3">
      <c r="A2547" s="56">
        <v>49256812</v>
      </c>
      <c r="B2547" s="86">
        <v>600351</v>
      </c>
      <c r="C2547" s="1">
        <v>42893</v>
      </c>
      <c r="D2547" s="56" t="s">
        <v>769</v>
      </c>
      <c r="E2547" s="56" t="s">
        <v>770</v>
      </c>
      <c r="F2547" s="56" t="s">
        <v>334</v>
      </c>
      <c r="G2547" s="56" t="s">
        <v>335</v>
      </c>
      <c r="H2547" s="56" t="s">
        <v>336</v>
      </c>
      <c r="I2547" s="56" t="s">
        <v>771</v>
      </c>
      <c r="K2547" s="56" t="s">
        <v>337</v>
      </c>
      <c r="L2547" s="56" t="s">
        <v>338</v>
      </c>
      <c r="M2547" s="56" t="s">
        <v>772</v>
      </c>
      <c r="N2547" s="56" t="s">
        <v>1043</v>
      </c>
      <c r="O2547" s="56" t="s">
        <v>546</v>
      </c>
      <c r="P2547" s="1" t="s">
        <v>110</v>
      </c>
      <c r="Q2547" s="56" t="s">
        <v>776</v>
      </c>
      <c r="R2547" s="56" t="s">
        <v>339</v>
      </c>
      <c r="S2547" s="56">
        <v>217584</v>
      </c>
      <c r="T2547" s="1" t="s">
        <v>254</v>
      </c>
      <c r="U2547" s="56">
        <v>41774</v>
      </c>
      <c r="V2547" s="56">
        <v>42916</v>
      </c>
      <c r="W2547" s="56">
        <v>41774</v>
      </c>
      <c r="X2547" s="56">
        <v>42551</v>
      </c>
      <c r="Y2547" s="56" t="s">
        <v>340</v>
      </c>
      <c r="Z2547" s="56" t="s">
        <v>341</v>
      </c>
      <c r="AA2547" s="56" t="s">
        <v>342</v>
      </c>
      <c r="AB2547" s="56" t="s">
        <v>339</v>
      </c>
      <c r="AC2547" s="56" t="s">
        <v>342</v>
      </c>
      <c r="AD2547" s="56" t="s">
        <v>347</v>
      </c>
      <c r="AE2547" s="56" t="s">
        <v>334</v>
      </c>
      <c r="AF2547" s="56" t="s">
        <v>291</v>
      </c>
      <c r="AG2547" s="56">
        <v>2016</v>
      </c>
      <c r="AH2547" s="56" t="s">
        <v>80</v>
      </c>
      <c r="AI2547" s="56" t="s">
        <v>344</v>
      </c>
      <c r="AJ2547" s="56">
        <v>0</v>
      </c>
      <c r="AK2547" s="1">
        <v>42551</v>
      </c>
      <c r="AM2547" s="56">
        <v>42598</v>
      </c>
      <c r="AN2547" s="56" t="s">
        <v>355</v>
      </c>
      <c r="AO2547" s="1">
        <v>42598</v>
      </c>
      <c r="AP2547" s="56" t="s">
        <v>355</v>
      </c>
      <c r="AQ2547" s="56">
        <v>54348</v>
      </c>
      <c r="AR2547" s="56">
        <v>0</v>
      </c>
      <c r="AS2547" s="56" t="s">
        <v>346</v>
      </c>
      <c r="AT2547" s="56">
        <v>1003</v>
      </c>
      <c r="AU2547" s="56" t="s">
        <v>369</v>
      </c>
      <c r="BB2547" s="56" t="s">
        <v>339</v>
      </c>
      <c r="BC2547" s="56" t="s">
        <v>263</v>
      </c>
      <c r="BD2547" s="56" t="s">
        <v>773</v>
      </c>
      <c r="BE2547" s="56" t="s">
        <v>347</v>
      </c>
      <c r="BF2547" s="56" t="s">
        <v>334</v>
      </c>
      <c r="BG2547" s="56" t="s">
        <v>774</v>
      </c>
      <c r="BH2547" s="56">
        <v>0</v>
      </c>
      <c r="BI2547" s="56">
        <v>0</v>
      </c>
      <c r="BJ2547" s="56">
        <v>1</v>
      </c>
    </row>
    <row r="2548" spans="1:62" hidden="1" x14ac:dyDescent="0.3">
      <c r="A2548" s="56">
        <v>49256813</v>
      </c>
      <c r="B2548" s="86">
        <v>600351</v>
      </c>
      <c r="C2548" s="1">
        <v>42893</v>
      </c>
      <c r="D2548" s="56" t="s">
        <v>769</v>
      </c>
      <c r="E2548" s="56" t="s">
        <v>770</v>
      </c>
      <c r="F2548" s="56" t="s">
        <v>334</v>
      </c>
      <c r="G2548" s="56" t="s">
        <v>335</v>
      </c>
      <c r="H2548" s="56" t="s">
        <v>336</v>
      </c>
      <c r="I2548" s="56" t="s">
        <v>771</v>
      </c>
      <c r="K2548" s="56" t="s">
        <v>337</v>
      </c>
      <c r="L2548" s="56" t="s">
        <v>338</v>
      </c>
      <c r="M2548" s="56" t="s">
        <v>772</v>
      </c>
      <c r="N2548" s="56" t="s">
        <v>1043</v>
      </c>
      <c r="O2548" s="56" t="s">
        <v>546</v>
      </c>
      <c r="P2548" s="1" t="s">
        <v>110</v>
      </c>
      <c r="Q2548" s="56" t="s">
        <v>776</v>
      </c>
      <c r="R2548" s="56" t="s">
        <v>339</v>
      </c>
      <c r="S2548" s="56">
        <v>217584</v>
      </c>
      <c r="T2548" s="1" t="s">
        <v>254</v>
      </c>
      <c r="U2548" s="56">
        <v>41774</v>
      </c>
      <c r="V2548" s="56">
        <v>42916</v>
      </c>
      <c r="W2548" s="56">
        <v>41774</v>
      </c>
      <c r="X2548" s="56">
        <v>42551</v>
      </c>
      <c r="Y2548" s="56" t="s">
        <v>340</v>
      </c>
      <c r="Z2548" s="56" t="s">
        <v>341</v>
      </c>
      <c r="AA2548" s="56" t="s">
        <v>342</v>
      </c>
      <c r="AB2548" s="56" t="s">
        <v>339</v>
      </c>
      <c r="AC2548" s="56" t="s">
        <v>342</v>
      </c>
      <c r="AD2548" s="56" t="s">
        <v>347</v>
      </c>
      <c r="AE2548" s="56" t="s">
        <v>334</v>
      </c>
      <c r="AF2548" s="56" t="s">
        <v>292</v>
      </c>
      <c r="AG2548" s="56">
        <v>2014</v>
      </c>
      <c r="AH2548" s="56" t="s">
        <v>80</v>
      </c>
      <c r="AI2548" s="56" t="s">
        <v>344</v>
      </c>
      <c r="AJ2548" s="56">
        <v>0</v>
      </c>
      <c r="AM2548" s="56">
        <v>42598</v>
      </c>
      <c r="AN2548" s="56" t="s">
        <v>355</v>
      </c>
      <c r="AO2548" s="1">
        <v>42235</v>
      </c>
      <c r="AP2548" s="56" t="s">
        <v>355</v>
      </c>
      <c r="AQ2548" s="56">
        <v>54348</v>
      </c>
      <c r="AR2548" s="56">
        <v>0</v>
      </c>
      <c r="AS2548" s="56" t="s">
        <v>346</v>
      </c>
      <c r="AT2548" s="56">
        <v>1003</v>
      </c>
      <c r="AU2548" s="56" t="s">
        <v>369</v>
      </c>
      <c r="BB2548" s="56" t="s">
        <v>339</v>
      </c>
      <c r="BC2548" s="56" t="s">
        <v>263</v>
      </c>
      <c r="BD2548" s="56" t="s">
        <v>773</v>
      </c>
      <c r="BE2548" s="56" t="s">
        <v>347</v>
      </c>
      <c r="BF2548" s="56" t="s">
        <v>334</v>
      </c>
      <c r="BG2548" s="56" t="s">
        <v>774</v>
      </c>
      <c r="BH2548" s="56">
        <v>0</v>
      </c>
      <c r="BI2548" s="56">
        <v>0</v>
      </c>
      <c r="BJ2548" s="56">
        <v>1</v>
      </c>
    </row>
    <row r="2549" spans="1:62" hidden="1" x14ac:dyDescent="0.3">
      <c r="A2549" s="56">
        <v>49256817</v>
      </c>
      <c r="B2549" s="86">
        <v>600351</v>
      </c>
      <c r="C2549" s="1">
        <v>42893</v>
      </c>
      <c r="D2549" s="56" t="s">
        <v>769</v>
      </c>
      <c r="E2549" s="56" t="s">
        <v>770</v>
      </c>
      <c r="F2549" s="56" t="s">
        <v>334</v>
      </c>
      <c r="G2549" s="56" t="s">
        <v>335</v>
      </c>
      <c r="H2549" s="56" t="s">
        <v>336</v>
      </c>
      <c r="I2549" s="56" t="s">
        <v>771</v>
      </c>
      <c r="K2549" s="56" t="s">
        <v>337</v>
      </c>
      <c r="L2549" s="56" t="s">
        <v>338</v>
      </c>
      <c r="M2549" s="56" t="s">
        <v>772</v>
      </c>
      <c r="N2549" s="56" t="s">
        <v>1043</v>
      </c>
      <c r="O2549" s="56" t="s">
        <v>546</v>
      </c>
      <c r="P2549" s="1" t="s">
        <v>110</v>
      </c>
      <c r="Q2549" s="56" t="s">
        <v>776</v>
      </c>
      <c r="R2549" s="56" t="s">
        <v>339</v>
      </c>
      <c r="S2549" s="56">
        <v>217584</v>
      </c>
      <c r="T2549" s="1" t="s">
        <v>254</v>
      </c>
      <c r="U2549" s="56">
        <v>41774</v>
      </c>
      <c r="V2549" s="56">
        <v>42916</v>
      </c>
      <c r="W2549" s="56">
        <v>41774</v>
      </c>
      <c r="X2549" s="56">
        <v>42551</v>
      </c>
      <c r="Y2549" s="56" t="s">
        <v>340</v>
      </c>
      <c r="Z2549" s="56" t="s">
        <v>341</v>
      </c>
      <c r="AA2549" s="56" t="s">
        <v>342</v>
      </c>
      <c r="AB2549" s="56" t="s">
        <v>339</v>
      </c>
      <c r="AC2549" s="56" t="s">
        <v>342</v>
      </c>
      <c r="AD2549" s="56" t="s">
        <v>347</v>
      </c>
      <c r="AE2549" s="56" t="s">
        <v>334</v>
      </c>
      <c r="AF2549" s="56" t="s">
        <v>292</v>
      </c>
      <c r="AG2549" s="56">
        <v>2016</v>
      </c>
      <c r="AH2549" s="56" t="s">
        <v>80</v>
      </c>
      <c r="AI2549" s="56" t="s">
        <v>344</v>
      </c>
      <c r="AJ2549" s="56">
        <v>3000</v>
      </c>
      <c r="AM2549" s="56">
        <v>42598</v>
      </c>
      <c r="AN2549" s="56" t="s">
        <v>355</v>
      </c>
      <c r="AO2549" s="1">
        <v>42139</v>
      </c>
      <c r="AP2549" s="56" t="s">
        <v>355</v>
      </c>
      <c r="AQ2549" s="56">
        <v>54348</v>
      </c>
      <c r="AR2549" s="56">
        <v>0</v>
      </c>
      <c r="AS2549" s="56" t="s">
        <v>346</v>
      </c>
      <c r="AT2549" s="56">
        <v>1003</v>
      </c>
      <c r="AU2549" s="56" t="s">
        <v>369</v>
      </c>
      <c r="BB2549" s="56" t="s">
        <v>339</v>
      </c>
      <c r="BC2549" s="56" t="s">
        <v>263</v>
      </c>
      <c r="BD2549" s="56" t="s">
        <v>773</v>
      </c>
      <c r="BE2549" s="56" t="s">
        <v>347</v>
      </c>
      <c r="BF2549" s="56" t="s">
        <v>334</v>
      </c>
      <c r="BG2549" s="56" t="s">
        <v>774</v>
      </c>
      <c r="BH2549" s="56">
        <v>0</v>
      </c>
      <c r="BI2549" s="56">
        <v>0</v>
      </c>
      <c r="BJ2549" s="56">
        <v>1</v>
      </c>
    </row>
    <row r="2550" spans="1:62" hidden="1" x14ac:dyDescent="0.3">
      <c r="A2550" s="56">
        <v>49256815</v>
      </c>
      <c r="B2550" s="86">
        <v>600351</v>
      </c>
      <c r="C2550" s="1">
        <v>42893</v>
      </c>
      <c r="D2550" s="56" t="s">
        <v>769</v>
      </c>
      <c r="E2550" s="56" t="s">
        <v>770</v>
      </c>
      <c r="F2550" s="56" t="s">
        <v>334</v>
      </c>
      <c r="G2550" s="56" t="s">
        <v>335</v>
      </c>
      <c r="H2550" s="56" t="s">
        <v>336</v>
      </c>
      <c r="I2550" s="56" t="s">
        <v>771</v>
      </c>
      <c r="K2550" s="56" t="s">
        <v>337</v>
      </c>
      <c r="L2550" s="56" t="s">
        <v>338</v>
      </c>
      <c r="M2550" s="56" t="s">
        <v>772</v>
      </c>
      <c r="N2550" s="56" t="s">
        <v>1043</v>
      </c>
      <c r="O2550" s="56" t="s">
        <v>546</v>
      </c>
      <c r="P2550" s="1" t="s">
        <v>110</v>
      </c>
      <c r="Q2550" s="56" t="s">
        <v>776</v>
      </c>
      <c r="R2550" s="56" t="s">
        <v>339</v>
      </c>
      <c r="S2550" s="56">
        <v>217584</v>
      </c>
      <c r="T2550" s="1" t="s">
        <v>254</v>
      </c>
      <c r="U2550" s="56">
        <v>41774</v>
      </c>
      <c r="V2550" s="56">
        <v>42916</v>
      </c>
      <c r="W2550" s="56">
        <v>41774</v>
      </c>
      <c r="X2550" s="56">
        <v>42551</v>
      </c>
      <c r="Y2550" s="56" t="s">
        <v>340</v>
      </c>
      <c r="Z2550" s="56" t="s">
        <v>341</v>
      </c>
      <c r="AA2550" s="56" t="s">
        <v>342</v>
      </c>
      <c r="AB2550" s="56" t="s">
        <v>339</v>
      </c>
      <c r="AC2550" s="56" t="s">
        <v>342</v>
      </c>
      <c r="AD2550" s="56" t="s">
        <v>347</v>
      </c>
      <c r="AE2550" s="56" t="s">
        <v>334</v>
      </c>
      <c r="AF2550" s="56" t="s">
        <v>292</v>
      </c>
      <c r="AG2550" s="56">
        <v>2015</v>
      </c>
      <c r="AH2550" s="56" t="s">
        <v>80</v>
      </c>
      <c r="AI2550" s="56" t="s">
        <v>344</v>
      </c>
      <c r="AJ2550" s="56">
        <v>0</v>
      </c>
      <c r="AM2550" s="56">
        <v>42598</v>
      </c>
      <c r="AN2550" s="56" t="s">
        <v>355</v>
      </c>
      <c r="AO2550" s="1">
        <v>42235</v>
      </c>
      <c r="AP2550" s="56" t="s">
        <v>355</v>
      </c>
      <c r="AQ2550" s="56">
        <v>54348</v>
      </c>
      <c r="AR2550" s="56">
        <v>0</v>
      </c>
      <c r="AS2550" s="56" t="s">
        <v>346</v>
      </c>
      <c r="AT2550" s="56">
        <v>1003</v>
      </c>
      <c r="AU2550" s="56" t="s">
        <v>369</v>
      </c>
      <c r="BB2550" s="56" t="s">
        <v>339</v>
      </c>
      <c r="BC2550" s="56" t="s">
        <v>263</v>
      </c>
      <c r="BD2550" s="56" t="s">
        <v>773</v>
      </c>
      <c r="BE2550" s="56" t="s">
        <v>347</v>
      </c>
      <c r="BF2550" s="56" t="s">
        <v>334</v>
      </c>
      <c r="BG2550" s="56" t="s">
        <v>774</v>
      </c>
      <c r="BH2550" s="56">
        <v>0</v>
      </c>
      <c r="BI2550" s="56">
        <v>0</v>
      </c>
      <c r="BJ2550" s="56">
        <v>1</v>
      </c>
    </row>
    <row r="2551" spans="1:62" hidden="1" x14ac:dyDescent="0.3">
      <c r="A2551" s="56">
        <v>49256816</v>
      </c>
      <c r="B2551" s="86">
        <v>600351</v>
      </c>
      <c r="C2551" s="1">
        <v>42893</v>
      </c>
      <c r="D2551" s="56" t="s">
        <v>769</v>
      </c>
      <c r="E2551" s="56" t="s">
        <v>770</v>
      </c>
      <c r="F2551" s="56" t="s">
        <v>334</v>
      </c>
      <c r="G2551" s="56" t="s">
        <v>335</v>
      </c>
      <c r="H2551" s="56" t="s">
        <v>336</v>
      </c>
      <c r="I2551" s="56" t="s">
        <v>771</v>
      </c>
      <c r="K2551" s="56" t="s">
        <v>337</v>
      </c>
      <c r="L2551" s="56" t="s">
        <v>338</v>
      </c>
      <c r="M2551" s="56" t="s">
        <v>772</v>
      </c>
      <c r="N2551" s="56" t="s">
        <v>1043</v>
      </c>
      <c r="O2551" s="56" t="s">
        <v>546</v>
      </c>
      <c r="P2551" s="1" t="s">
        <v>110</v>
      </c>
      <c r="Q2551" s="56" t="s">
        <v>776</v>
      </c>
      <c r="R2551" s="56" t="s">
        <v>339</v>
      </c>
      <c r="S2551" s="56">
        <v>217584</v>
      </c>
      <c r="T2551" s="1" t="s">
        <v>254</v>
      </c>
      <c r="U2551" s="56">
        <v>41774</v>
      </c>
      <c r="V2551" s="56">
        <v>42916</v>
      </c>
      <c r="W2551" s="56">
        <v>41774</v>
      </c>
      <c r="X2551" s="56">
        <v>42551</v>
      </c>
      <c r="Y2551" s="56" t="s">
        <v>340</v>
      </c>
      <c r="Z2551" s="56" t="s">
        <v>341</v>
      </c>
      <c r="AA2551" s="56" t="s">
        <v>342</v>
      </c>
      <c r="AB2551" s="56" t="s">
        <v>339</v>
      </c>
      <c r="AC2551" s="56" t="s">
        <v>342</v>
      </c>
      <c r="AD2551" s="56" t="s">
        <v>347</v>
      </c>
      <c r="AE2551" s="56" t="s">
        <v>334</v>
      </c>
      <c r="AF2551" s="56" t="s">
        <v>292</v>
      </c>
      <c r="AG2551" s="56">
        <v>2016</v>
      </c>
      <c r="AH2551" s="56" t="s">
        <v>80</v>
      </c>
      <c r="AI2551" s="56" t="s">
        <v>348</v>
      </c>
      <c r="AJ2551" s="56">
        <v>1000</v>
      </c>
      <c r="AM2551" s="56">
        <v>42598</v>
      </c>
      <c r="AN2551" s="56" t="s">
        <v>355</v>
      </c>
      <c r="AO2551" s="1">
        <v>42139</v>
      </c>
      <c r="AP2551" s="56" t="s">
        <v>355</v>
      </c>
      <c r="AQ2551" s="56">
        <v>54348</v>
      </c>
      <c r="AR2551" s="56">
        <v>0</v>
      </c>
      <c r="AS2551" s="56" t="s">
        <v>346</v>
      </c>
      <c r="AT2551" s="56">
        <v>1003</v>
      </c>
      <c r="AU2551" s="56" t="s">
        <v>369</v>
      </c>
      <c r="BB2551" s="56" t="s">
        <v>339</v>
      </c>
      <c r="BC2551" s="56" t="s">
        <v>263</v>
      </c>
      <c r="BD2551" s="56" t="s">
        <v>773</v>
      </c>
      <c r="BE2551" s="56" t="s">
        <v>347</v>
      </c>
      <c r="BF2551" s="56" t="s">
        <v>334</v>
      </c>
      <c r="BG2551" s="56" t="s">
        <v>774</v>
      </c>
      <c r="BH2551" s="56">
        <v>0</v>
      </c>
      <c r="BI2551" s="56">
        <v>0</v>
      </c>
      <c r="BJ2551" s="56">
        <v>1</v>
      </c>
    </row>
    <row r="2552" spans="1:62" hidden="1" x14ac:dyDescent="0.3">
      <c r="A2552" s="56">
        <v>49256825</v>
      </c>
      <c r="B2552" s="86">
        <v>600351</v>
      </c>
      <c r="C2552" s="1">
        <v>42893</v>
      </c>
      <c r="D2552" s="56" t="s">
        <v>769</v>
      </c>
      <c r="E2552" s="56" t="s">
        <v>770</v>
      </c>
      <c r="F2552" s="56" t="s">
        <v>334</v>
      </c>
      <c r="G2552" s="56" t="s">
        <v>335</v>
      </c>
      <c r="H2552" s="56" t="s">
        <v>336</v>
      </c>
      <c r="I2552" s="56" t="s">
        <v>771</v>
      </c>
      <c r="K2552" s="56" t="s">
        <v>337</v>
      </c>
      <c r="L2552" s="56" t="s">
        <v>338</v>
      </c>
      <c r="M2552" s="56" t="s">
        <v>772</v>
      </c>
      <c r="N2552" s="56" t="s">
        <v>1043</v>
      </c>
      <c r="O2552" s="56" t="s">
        <v>546</v>
      </c>
      <c r="P2552" s="1" t="s">
        <v>110</v>
      </c>
      <c r="Q2552" s="56" t="s">
        <v>776</v>
      </c>
      <c r="R2552" s="56" t="s">
        <v>339</v>
      </c>
      <c r="S2552" s="56">
        <v>178591</v>
      </c>
      <c r="T2552" s="1" t="s">
        <v>768</v>
      </c>
      <c r="U2552" s="56">
        <v>41774</v>
      </c>
      <c r="V2552" s="56">
        <v>42916</v>
      </c>
      <c r="W2552" s="56">
        <v>41673</v>
      </c>
      <c r="X2552" s="56">
        <v>42916</v>
      </c>
      <c r="Y2552" s="56" t="s">
        <v>356</v>
      </c>
      <c r="Z2552" s="56" t="s">
        <v>341</v>
      </c>
      <c r="AA2552" s="56" t="s">
        <v>347</v>
      </c>
      <c r="AB2552" s="56" t="s">
        <v>343</v>
      </c>
      <c r="AC2552" s="56" t="s">
        <v>342</v>
      </c>
      <c r="AD2552" s="56" t="s">
        <v>342</v>
      </c>
      <c r="AE2552" s="56" t="s">
        <v>334</v>
      </c>
      <c r="AF2552" s="56" t="s">
        <v>292</v>
      </c>
      <c r="AG2552" s="56">
        <v>2014</v>
      </c>
      <c r="AH2552" s="56" t="s">
        <v>80</v>
      </c>
      <c r="AI2552" s="56" t="s">
        <v>344</v>
      </c>
      <c r="AJ2552" s="56">
        <v>35</v>
      </c>
      <c r="AM2552" s="56">
        <v>42795</v>
      </c>
      <c r="AN2552" s="56" t="s">
        <v>355</v>
      </c>
      <c r="AO2552" s="1">
        <v>41677</v>
      </c>
      <c r="AP2552" s="56" t="s">
        <v>355</v>
      </c>
      <c r="AQ2552" s="56">
        <v>67642</v>
      </c>
      <c r="AR2552" s="56">
        <v>0</v>
      </c>
      <c r="AS2552" s="56" t="s">
        <v>346</v>
      </c>
      <c r="BB2552" s="56" t="s">
        <v>339</v>
      </c>
      <c r="BC2552" s="56" t="s">
        <v>263</v>
      </c>
      <c r="BD2552" s="56" t="s">
        <v>773</v>
      </c>
      <c r="BE2552" s="56" t="s">
        <v>347</v>
      </c>
      <c r="BF2552" s="56" t="s">
        <v>334</v>
      </c>
      <c r="BG2552" s="56" t="s">
        <v>774</v>
      </c>
      <c r="BH2552" s="56">
        <v>0</v>
      </c>
      <c r="BI2552" s="56">
        <v>0</v>
      </c>
      <c r="BJ2552" s="56">
        <v>1</v>
      </c>
    </row>
    <row r="2553" spans="1:62" hidden="1" x14ac:dyDescent="0.3">
      <c r="A2553" s="56">
        <v>49256821</v>
      </c>
      <c r="B2553" s="86">
        <v>600351</v>
      </c>
      <c r="C2553" s="1">
        <v>42893</v>
      </c>
      <c r="D2553" s="56" t="s">
        <v>769</v>
      </c>
      <c r="E2553" s="56" t="s">
        <v>770</v>
      </c>
      <c r="F2553" s="56" t="s">
        <v>334</v>
      </c>
      <c r="G2553" s="56" t="s">
        <v>335</v>
      </c>
      <c r="H2553" s="56" t="s">
        <v>336</v>
      </c>
      <c r="I2553" s="56" t="s">
        <v>771</v>
      </c>
      <c r="K2553" s="56" t="s">
        <v>337</v>
      </c>
      <c r="L2553" s="56" t="s">
        <v>338</v>
      </c>
      <c r="M2553" s="56" t="s">
        <v>772</v>
      </c>
      <c r="N2553" s="56" t="s">
        <v>1043</v>
      </c>
      <c r="O2553" s="56" t="s">
        <v>546</v>
      </c>
      <c r="P2553" s="1" t="s">
        <v>110</v>
      </c>
      <c r="Q2553" s="56" t="s">
        <v>776</v>
      </c>
      <c r="R2553" s="56" t="s">
        <v>339</v>
      </c>
      <c r="S2553" s="56">
        <v>178591</v>
      </c>
      <c r="T2553" s="1" t="s">
        <v>768</v>
      </c>
      <c r="U2553" s="56">
        <v>41774</v>
      </c>
      <c r="V2553" s="56">
        <v>42916</v>
      </c>
      <c r="W2553" s="56">
        <v>41673</v>
      </c>
      <c r="X2553" s="56">
        <v>42916</v>
      </c>
      <c r="Y2553" s="56" t="s">
        <v>356</v>
      </c>
      <c r="Z2553" s="56" t="s">
        <v>341</v>
      </c>
      <c r="AA2553" s="56" t="s">
        <v>347</v>
      </c>
      <c r="AB2553" s="56" t="s">
        <v>343</v>
      </c>
      <c r="AC2553" s="56" t="s">
        <v>342</v>
      </c>
      <c r="AD2553" s="56" t="s">
        <v>342</v>
      </c>
      <c r="AE2553" s="56" t="s">
        <v>334</v>
      </c>
      <c r="AF2553" s="56" t="s">
        <v>291</v>
      </c>
      <c r="AG2553" s="56">
        <v>2016</v>
      </c>
      <c r="AH2553" s="56" t="s">
        <v>80</v>
      </c>
      <c r="AI2553" s="56" t="s">
        <v>348</v>
      </c>
      <c r="AJ2553" s="56">
        <v>14.16</v>
      </c>
      <c r="AK2553" s="1">
        <v>42369</v>
      </c>
      <c r="AL2553" s="56" t="s">
        <v>793</v>
      </c>
      <c r="AM2553" s="56">
        <v>42795</v>
      </c>
      <c r="AN2553" s="56" t="s">
        <v>355</v>
      </c>
      <c r="AO2553" s="1">
        <v>42408</v>
      </c>
      <c r="AP2553" s="56" t="s">
        <v>355</v>
      </c>
      <c r="AQ2553" s="56">
        <v>67642</v>
      </c>
      <c r="AR2553" s="56">
        <v>0</v>
      </c>
      <c r="AS2553" s="56" t="s">
        <v>346</v>
      </c>
      <c r="BB2553" s="56" t="s">
        <v>339</v>
      </c>
      <c r="BC2553" s="56" t="s">
        <v>263</v>
      </c>
      <c r="BD2553" s="56" t="s">
        <v>773</v>
      </c>
      <c r="BE2553" s="56" t="s">
        <v>347</v>
      </c>
      <c r="BF2553" s="56" t="s">
        <v>334</v>
      </c>
      <c r="BG2553" s="56" t="s">
        <v>774</v>
      </c>
      <c r="BH2553" s="56">
        <v>0</v>
      </c>
      <c r="BI2553" s="56">
        <v>0</v>
      </c>
      <c r="BJ2553" s="56">
        <v>1</v>
      </c>
    </row>
    <row r="2554" spans="1:62" hidden="1" x14ac:dyDescent="0.3">
      <c r="A2554" s="56">
        <v>49256819</v>
      </c>
      <c r="B2554" s="86">
        <v>600351</v>
      </c>
      <c r="C2554" s="1">
        <v>42893</v>
      </c>
      <c r="D2554" s="56" t="s">
        <v>769</v>
      </c>
      <c r="E2554" s="56" t="s">
        <v>770</v>
      </c>
      <c r="F2554" s="56" t="s">
        <v>334</v>
      </c>
      <c r="G2554" s="56" t="s">
        <v>335</v>
      </c>
      <c r="H2554" s="56" t="s">
        <v>336</v>
      </c>
      <c r="I2554" s="56" t="s">
        <v>771</v>
      </c>
      <c r="K2554" s="56" t="s">
        <v>337</v>
      </c>
      <c r="L2554" s="56" t="s">
        <v>338</v>
      </c>
      <c r="M2554" s="56" t="s">
        <v>772</v>
      </c>
      <c r="N2554" s="56" t="s">
        <v>1043</v>
      </c>
      <c r="O2554" s="56" t="s">
        <v>546</v>
      </c>
      <c r="P2554" s="1" t="s">
        <v>110</v>
      </c>
      <c r="Q2554" s="56" t="s">
        <v>776</v>
      </c>
      <c r="R2554" s="56" t="s">
        <v>339</v>
      </c>
      <c r="S2554" s="56">
        <v>178591</v>
      </c>
      <c r="T2554" s="1" t="s">
        <v>768</v>
      </c>
      <c r="U2554" s="56">
        <v>41774</v>
      </c>
      <c r="V2554" s="56">
        <v>42916</v>
      </c>
      <c r="W2554" s="56">
        <v>41673</v>
      </c>
      <c r="X2554" s="56">
        <v>42916</v>
      </c>
      <c r="Y2554" s="56" t="s">
        <v>356</v>
      </c>
      <c r="Z2554" s="56" t="s">
        <v>341</v>
      </c>
      <c r="AA2554" s="56" t="s">
        <v>347</v>
      </c>
      <c r="AB2554" s="56" t="s">
        <v>343</v>
      </c>
      <c r="AC2554" s="56" t="s">
        <v>342</v>
      </c>
      <c r="AD2554" s="56" t="s">
        <v>342</v>
      </c>
      <c r="AE2554" s="56" t="s">
        <v>334</v>
      </c>
      <c r="AF2554" s="56" t="s">
        <v>291</v>
      </c>
      <c r="AG2554" s="56">
        <v>2015</v>
      </c>
      <c r="AH2554" s="56" t="s">
        <v>80</v>
      </c>
      <c r="AI2554" s="56" t="s">
        <v>348</v>
      </c>
      <c r="AJ2554" s="56">
        <v>23</v>
      </c>
      <c r="AK2554" s="1">
        <v>42004</v>
      </c>
      <c r="AL2554" s="56" t="s">
        <v>787</v>
      </c>
      <c r="AM2554" s="56">
        <v>42795</v>
      </c>
      <c r="AN2554" s="56" t="s">
        <v>355</v>
      </c>
      <c r="AO2554" s="1">
        <v>42052</v>
      </c>
      <c r="AP2554" s="56" t="s">
        <v>355</v>
      </c>
      <c r="AQ2554" s="56">
        <v>67642</v>
      </c>
      <c r="AR2554" s="56">
        <v>0</v>
      </c>
      <c r="AS2554" s="56" t="s">
        <v>346</v>
      </c>
      <c r="BB2554" s="56" t="s">
        <v>339</v>
      </c>
      <c r="BC2554" s="56" t="s">
        <v>263</v>
      </c>
      <c r="BD2554" s="56" t="s">
        <v>773</v>
      </c>
      <c r="BE2554" s="56" t="s">
        <v>347</v>
      </c>
      <c r="BF2554" s="56" t="s">
        <v>334</v>
      </c>
      <c r="BG2554" s="56" t="s">
        <v>774</v>
      </c>
      <c r="BH2554" s="56">
        <v>0</v>
      </c>
      <c r="BI2554" s="56">
        <v>0</v>
      </c>
      <c r="BJ2554" s="56">
        <v>1</v>
      </c>
    </row>
    <row r="2555" spans="1:62" hidden="1" x14ac:dyDescent="0.3">
      <c r="A2555" s="56">
        <v>49256820</v>
      </c>
      <c r="B2555" s="86">
        <v>600351</v>
      </c>
      <c r="C2555" s="1">
        <v>42893</v>
      </c>
      <c r="D2555" s="56" t="s">
        <v>769</v>
      </c>
      <c r="E2555" s="56" t="s">
        <v>770</v>
      </c>
      <c r="F2555" s="56" t="s">
        <v>334</v>
      </c>
      <c r="G2555" s="56" t="s">
        <v>335</v>
      </c>
      <c r="H2555" s="56" t="s">
        <v>336</v>
      </c>
      <c r="I2555" s="56" t="s">
        <v>771</v>
      </c>
      <c r="K2555" s="56" t="s">
        <v>337</v>
      </c>
      <c r="L2555" s="56" t="s">
        <v>338</v>
      </c>
      <c r="M2555" s="56" t="s">
        <v>772</v>
      </c>
      <c r="N2555" s="56" t="s">
        <v>1043</v>
      </c>
      <c r="O2555" s="56" t="s">
        <v>546</v>
      </c>
      <c r="P2555" s="1" t="s">
        <v>110</v>
      </c>
      <c r="Q2555" s="56" t="s">
        <v>776</v>
      </c>
      <c r="R2555" s="56" t="s">
        <v>339</v>
      </c>
      <c r="S2555" s="56">
        <v>178591</v>
      </c>
      <c r="T2555" s="1" t="s">
        <v>768</v>
      </c>
      <c r="U2555" s="56">
        <v>41774</v>
      </c>
      <c r="V2555" s="56">
        <v>42916</v>
      </c>
      <c r="W2555" s="56">
        <v>41673</v>
      </c>
      <c r="X2555" s="56">
        <v>42916</v>
      </c>
      <c r="Y2555" s="56" t="s">
        <v>356</v>
      </c>
      <c r="Z2555" s="56" t="s">
        <v>341</v>
      </c>
      <c r="AA2555" s="56" t="s">
        <v>347</v>
      </c>
      <c r="AB2555" s="56" t="s">
        <v>343</v>
      </c>
      <c r="AC2555" s="56" t="s">
        <v>342</v>
      </c>
      <c r="AD2555" s="56" t="s">
        <v>342</v>
      </c>
      <c r="AE2555" s="56" t="s">
        <v>334</v>
      </c>
      <c r="AF2555" s="56" t="s">
        <v>291</v>
      </c>
      <c r="AG2555" s="56">
        <v>2015</v>
      </c>
      <c r="AH2555" s="56" t="s">
        <v>80</v>
      </c>
      <c r="AI2555" s="56" t="s">
        <v>344</v>
      </c>
      <c r="AJ2555" s="56">
        <v>23.5</v>
      </c>
      <c r="AK2555" s="1">
        <v>42185</v>
      </c>
      <c r="AL2555" s="56" t="s">
        <v>787</v>
      </c>
      <c r="AM2555" s="56">
        <v>42795</v>
      </c>
      <c r="AN2555" s="56" t="s">
        <v>355</v>
      </c>
      <c r="AO2555" s="1">
        <v>42233</v>
      </c>
      <c r="AP2555" s="56" t="s">
        <v>355</v>
      </c>
      <c r="AQ2555" s="56">
        <v>67642</v>
      </c>
      <c r="AR2555" s="56">
        <v>0</v>
      </c>
      <c r="AS2555" s="56" t="s">
        <v>346</v>
      </c>
      <c r="BB2555" s="56" t="s">
        <v>339</v>
      </c>
      <c r="BC2555" s="56" t="s">
        <v>263</v>
      </c>
      <c r="BD2555" s="56" t="s">
        <v>773</v>
      </c>
      <c r="BE2555" s="56" t="s">
        <v>347</v>
      </c>
      <c r="BF2555" s="56" t="s">
        <v>334</v>
      </c>
      <c r="BG2555" s="56" t="s">
        <v>774</v>
      </c>
      <c r="BH2555" s="56">
        <v>0</v>
      </c>
      <c r="BI2555" s="56">
        <v>0</v>
      </c>
      <c r="BJ2555" s="56">
        <v>1</v>
      </c>
    </row>
    <row r="2556" spans="1:62" hidden="1" x14ac:dyDescent="0.3">
      <c r="A2556" s="56">
        <v>49256824</v>
      </c>
      <c r="B2556" s="86">
        <v>600351</v>
      </c>
      <c r="C2556" s="1">
        <v>42893</v>
      </c>
      <c r="D2556" s="56" t="s">
        <v>769</v>
      </c>
      <c r="E2556" s="56" t="s">
        <v>770</v>
      </c>
      <c r="F2556" s="56" t="s">
        <v>334</v>
      </c>
      <c r="G2556" s="56" t="s">
        <v>335</v>
      </c>
      <c r="H2556" s="56" t="s">
        <v>336</v>
      </c>
      <c r="I2556" s="56" t="s">
        <v>771</v>
      </c>
      <c r="K2556" s="56" t="s">
        <v>337</v>
      </c>
      <c r="L2556" s="56" t="s">
        <v>338</v>
      </c>
      <c r="M2556" s="56" t="s">
        <v>772</v>
      </c>
      <c r="N2556" s="56" t="s">
        <v>1043</v>
      </c>
      <c r="O2556" s="56" t="s">
        <v>546</v>
      </c>
      <c r="P2556" s="1" t="s">
        <v>110</v>
      </c>
      <c r="Q2556" s="56" t="s">
        <v>776</v>
      </c>
      <c r="R2556" s="56" t="s">
        <v>339</v>
      </c>
      <c r="S2556" s="56">
        <v>178591</v>
      </c>
      <c r="T2556" s="1" t="s">
        <v>768</v>
      </c>
      <c r="U2556" s="56">
        <v>41774</v>
      </c>
      <c r="V2556" s="56">
        <v>42916</v>
      </c>
      <c r="W2556" s="56">
        <v>41673</v>
      </c>
      <c r="X2556" s="56">
        <v>42916</v>
      </c>
      <c r="Y2556" s="56" t="s">
        <v>356</v>
      </c>
      <c r="Z2556" s="56" t="s">
        <v>341</v>
      </c>
      <c r="AA2556" s="56" t="s">
        <v>347</v>
      </c>
      <c r="AB2556" s="56" t="s">
        <v>343</v>
      </c>
      <c r="AC2556" s="56" t="s">
        <v>342</v>
      </c>
      <c r="AD2556" s="56" t="s">
        <v>342</v>
      </c>
      <c r="AE2556" s="56" t="s">
        <v>334</v>
      </c>
      <c r="AF2556" s="56" t="s">
        <v>291</v>
      </c>
      <c r="AG2556" s="56">
        <v>2017</v>
      </c>
      <c r="AH2556" s="56" t="s">
        <v>80</v>
      </c>
      <c r="AI2556" s="56" t="s">
        <v>348</v>
      </c>
      <c r="AJ2556" s="56">
        <v>12</v>
      </c>
      <c r="AK2556" s="1">
        <v>42735</v>
      </c>
      <c r="AL2556" s="56" t="s">
        <v>793</v>
      </c>
      <c r="AM2556" s="56">
        <v>42795</v>
      </c>
      <c r="AN2556" s="56" t="s">
        <v>355</v>
      </c>
      <c r="AO2556" s="1">
        <v>42779</v>
      </c>
      <c r="AP2556" s="56" t="s">
        <v>355</v>
      </c>
      <c r="AQ2556" s="56">
        <v>67642</v>
      </c>
      <c r="AR2556" s="56">
        <v>0</v>
      </c>
      <c r="AS2556" s="56" t="s">
        <v>346</v>
      </c>
      <c r="BB2556" s="56" t="s">
        <v>339</v>
      </c>
      <c r="BC2556" s="56" t="s">
        <v>263</v>
      </c>
      <c r="BD2556" s="56" t="s">
        <v>773</v>
      </c>
      <c r="BE2556" s="56" t="s">
        <v>347</v>
      </c>
      <c r="BF2556" s="56" t="s">
        <v>334</v>
      </c>
      <c r="BG2556" s="56" t="s">
        <v>774</v>
      </c>
      <c r="BH2556" s="56">
        <v>0</v>
      </c>
      <c r="BI2556" s="56">
        <v>0</v>
      </c>
      <c r="BJ2556" s="56">
        <v>1</v>
      </c>
    </row>
    <row r="2557" spans="1:62" hidden="1" x14ac:dyDescent="0.3">
      <c r="A2557" s="56">
        <v>49256822</v>
      </c>
      <c r="B2557" s="86">
        <v>600351</v>
      </c>
      <c r="C2557" s="1">
        <v>42893</v>
      </c>
      <c r="D2557" s="56" t="s">
        <v>769</v>
      </c>
      <c r="E2557" s="56" t="s">
        <v>770</v>
      </c>
      <c r="F2557" s="56" t="s">
        <v>334</v>
      </c>
      <c r="G2557" s="56" t="s">
        <v>335</v>
      </c>
      <c r="H2557" s="56" t="s">
        <v>336</v>
      </c>
      <c r="I2557" s="56" t="s">
        <v>771</v>
      </c>
      <c r="K2557" s="56" t="s">
        <v>337</v>
      </c>
      <c r="L2557" s="56" t="s">
        <v>338</v>
      </c>
      <c r="M2557" s="56" t="s">
        <v>772</v>
      </c>
      <c r="N2557" s="56" t="s">
        <v>1043</v>
      </c>
      <c r="O2557" s="56" t="s">
        <v>546</v>
      </c>
      <c r="P2557" s="1" t="s">
        <v>110</v>
      </c>
      <c r="Q2557" s="56" t="s">
        <v>241</v>
      </c>
      <c r="R2557" s="56" t="s">
        <v>339</v>
      </c>
      <c r="S2557" s="56">
        <v>179201</v>
      </c>
      <c r="T2557" s="1" t="s">
        <v>257</v>
      </c>
      <c r="U2557" s="56">
        <v>41774</v>
      </c>
      <c r="V2557" s="56">
        <v>42916</v>
      </c>
      <c r="W2557" s="56">
        <v>41677</v>
      </c>
      <c r="X2557" s="56">
        <v>42916</v>
      </c>
      <c r="Y2557" s="56" t="s">
        <v>340</v>
      </c>
      <c r="Z2557" s="56" t="s">
        <v>341</v>
      </c>
      <c r="AA2557" s="56" t="s">
        <v>347</v>
      </c>
      <c r="AB2557" s="56" t="s">
        <v>343</v>
      </c>
      <c r="AC2557" s="56" t="s">
        <v>342</v>
      </c>
      <c r="AD2557" s="56" t="s">
        <v>342</v>
      </c>
      <c r="AE2557" s="56" t="s">
        <v>334</v>
      </c>
      <c r="AF2557" s="56" t="s">
        <v>291</v>
      </c>
      <c r="AG2557" s="56">
        <v>2015</v>
      </c>
      <c r="AH2557" s="56" t="s">
        <v>80</v>
      </c>
      <c r="AI2557" s="56" t="s">
        <v>348</v>
      </c>
      <c r="AJ2557" s="56">
        <v>961</v>
      </c>
      <c r="AK2557" s="1">
        <v>42004</v>
      </c>
      <c r="AL2557" s="56" t="s">
        <v>789</v>
      </c>
      <c r="AM2557" s="56">
        <v>42795</v>
      </c>
      <c r="AN2557" s="56" t="s">
        <v>355</v>
      </c>
      <c r="AO2557" s="1">
        <v>42234</v>
      </c>
      <c r="AP2557" s="56" t="s">
        <v>355</v>
      </c>
      <c r="AQ2557" s="56">
        <v>64160</v>
      </c>
      <c r="AR2557" s="56">
        <v>0</v>
      </c>
      <c r="AS2557" s="56" t="s">
        <v>346</v>
      </c>
      <c r="BB2557" s="56" t="s">
        <v>339</v>
      </c>
      <c r="BC2557" s="56" t="s">
        <v>263</v>
      </c>
      <c r="BD2557" s="56" t="s">
        <v>773</v>
      </c>
      <c r="BE2557" s="56" t="s">
        <v>347</v>
      </c>
      <c r="BF2557" s="56" t="s">
        <v>334</v>
      </c>
      <c r="BG2557" s="56" t="s">
        <v>774</v>
      </c>
      <c r="BH2557" s="56">
        <v>0</v>
      </c>
      <c r="BI2557" s="56">
        <v>0</v>
      </c>
      <c r="BJ2557" s="56">
        <v>1</v>
      </c>
    </row>
    <row r="2558" spans="1:62" hidden="1" x14ac:dyDescent="0.3">
      <c r="A2558" s="56">
        <v>49256823</v>
      </c>
      <c r="B2558" s="86">
        <v>600351</v>
      </c>
      <c r="C2558" s="1">
        <v>42893</v>
      </c>
      <c r="D2558" s="56" t="s">
        <v>769</v>
      </c>
      <c r="E2558" s="56" t="s">
        <v>770</v>
      </c>
      <c r="F2558" s="56" t="s">
        <v>334</v>
      </c>
      <c r="G2558" s="56" t="s">
        <v>335</v>
      </c>
      <c r="H2558" s="56" t="s">
        <v>336</v>
      </c>
      <c r="I2558" s="56" t="s">
        <v>771</v>
      </c>
      <c r="K2558" s="56" t="s">
        <v>337</v>
      </c>
      <c r="L2558" s="56" t="s">
        <v>338</v>
      </c>
      <c r="M2558" s="56" t="s">
        <v>772</v>
      </c>
      <c r="N2558" s="56" t="s">
        <v>1043</v>
      </c>
      <c r="O2558" s="56" t="s">
        <v>546</v>
      </c>
      <c r="P2558" s="1" t="s">
        <v>110</v>
      </c>
      <c r="Q2558" s="56" t="s">
        <v>776</v>
      </c>
      <c r="R2558" s="56" t="s">
        <v>339</v>
      </c>
      <c r="S2558" s="56">
        <v>178591</v>
      </c>
      <c r="T2558" s="1" t="s">
        <v>768</v>
      </c>
      <c r="U2558" s="56">
        <v>41774</v>
      </c>
      <c r="V2558" s="56">
        <v>42916</v>
      </c>
      <c r="W2558" s="56">
        <v>41673</v>
      </c>
      <c r="X2558" s="56">
        <v>42916</v>
      </c>
      <c r="Y2558" s="56" t="s">
        <v>356</v>
      </c>
      <c r="Z2558" s="56" t="s">
        <v>341</v>
      </c>
      <c r="AA2558" s="56" t="s">
        <v>347</v>
      </c>
      <c r="AB2558" s="56" t="s">
        <v>343</v>
      </c>
      <c r="AC2558" s="56" t="s">
        <v>342</v>
      </c>
      <c r="AD2558" s="56" t="s">
        <v>342</v>
      </c>
      <c r="AE2558" s="56" t="s">
        <v>334</v>
      </c>
      <c r="AF2558" s="56" t="s">
        <v>291</v>
      </c>
      <c r="AG2558" s="56">
        <v>2016</v>
      </c>
      <c r="AH2558" s="56" t="s">
        <v>80</v>
      </c>
      <c r="AI2558" s="56" t="s">
        <v>344</v>
      </c>
      <c r="AJ2558" s="56">
        <v>14.02</v>
      </c>
      <c r="AK2558" s="1">
        <v>42551</v>
      </c>
      <c r="AL2558" s="56" t="s">
        <v>793</v>
      </c>
      <c r="AM2558" s="56">
        <v>42795</v>
      </c>
      <c r="AN2558" s="56" t="s">
        <v>355</v>
      </c>
      <c r="AO2558" s="1">
        <v>42598</v>
      </c>
      <c r="AP2558" s="56" t="s">
        <v>355</v>
      </c>
      <c r="AQ2558" s="56">
        <v>67642</v>
      </c>
      <c r="AR2558" s="56">
        <v>0</v>
      </c>
      <c r="AS2558" s="56" t="s">
        <v>346</v>
      </c>
      <c r="BB2558" s="56" t="s">
        <v>339</v>
      </c>
      <c r="BC2558" s="56" t="s">
        <v>263</v>
      </c>
      <c r="BD2558" s="56" t="s">
        <v>773</v>
      </c>
      <c r="BE2558" s="56" t="s">
        <v>347</v>
      </c>
      <c r="BF2558" s="56" t="s">
        <v>334</v>
      </c>
      <c r="BG2558" s="56" t="s">
        <v>774</v>
      </c>
      <c r="BH2558" s="56">
        <v>0</v>
      </c>
      <c r="BI2558" s="56">
        <v>0</v>
      </c>
      <c r="BJ2558" s="56">
        <v>1</v>
      </c>
    </row>
    <row r="2559" spans="1:62" hidden="1" x14ac:dyDescent="0.3">
      <c r="A2559" s="56">
        <v>49256891</v>
      </c>
      <c r="B2559" s="86">
        <v>600351</v>
      </c>
      <c r="C2559" s="1">
        <v>42893</v>
      </c>
      <c r="D2559" s="56" t="s">
        <v>769</v>
      </c>
      <c r="E2559" s="56" t="s">
        <v>770</v>
      </c>
      <c r="F2559" s="56" t="s">
        <v>334</v>
      </c>
      <c r="G2559" s="56" t="s">
        <v>335</v>
      </c>
      <c r="H2559" s="56" t="s">
        <v>336</v>
      </c>
      <c r="I2559" s="56" t="s">
        <v>771</v>
      </c>
      <c r="K2559" s="56" t="s">
        <v>337</v>
      </c>
      <c r="L2559" s="56" t="s">
        <v>338</v>
      </c>
      <c r="M2559" s="56" t="s">
        <v>772</v>
      </c>
      <c r="N2559" s="56" t="s">
        <v>1043</v>
      </c>
      <c r="O2559" s="56" t="s">
        <v>546</v>
      </c>
      <c r="P2559" s="1" t="s">
        <v>188</v>
      </c>
      <c r="Q2559" s="56" t="s">
        <v>776</v>
      </c>
      <c r="R2559" s="56" t="s">
        <v>339</v>
      </c>
      <c r="S2559" s="56">
        <v>187631</v>
      </c>
      <c r="T2559" s="1" t="s">
        <v>191</v>
      </c>
      <c r="U2559" s="56">
        <v>41774</v>
      </c>
      <c r="V2559" s="56">
        <v>42916</v>
      </c>
      <c r="W2559" s="56">
        <v>41673</v>
      </c>
      <c r="X2559" s="56">
        <v>42916</v>
      </c>
      <c r="Y2559" s="56" t="s">
        <v>340</v>
      </c>
      <c r="Z2559" s="56" t="s">
        <v>341</v>
      </c>
      <c r="AA2559" s="56" t="s">
        <v>342</v>
      </c>
      <c r="AB2559" s="56" t="s">
        <v>343</v>
      </c>
      <c r="AC2559" s="56" t="s">
        <v>342</v>
      </c>
      <c r="AD2559" s="56" t="s">
        <v>347</v>
      </c>
      <c r="AE2559" s="56" t="s">
        <v>334</v>
      </c>
      <c r="AF2559" s="56" t="s">
        <v>291</v>
      </c>
      <c r="AG2559" s="56">
        <v>2016</v>
      </c>
      <c r="AH2559" s="56" t="s">
        <v>80</v>
      </c>
      <c r="AI2559" s="56" t="s">
        <v>344</v>
      </c>
      <c r="AJ2559" s="56">
        <v>0</v>
      </c>
      <c r="AK2559" s="1">
        <v>42551</v>
      </c>
      <c r="AM2559" s="56">
        <v>42598</v>
      </c>
      <c r="AN2559" s="56" t="s">
        <v>355</v>
      </c>
      <c r="AO2559" s="1">
        <v>42598</v>
      </c>
      <c r="AP2559" s="56" t="s">
        <v>355</v>
      </c>
      <c r="AQ2559" s="56">
        <v>250</v>
      </c>
      <c r="AR2559" s="56">
        <v>0</v>
      </c>
      <c r="AS2559" s="56" t="s">
        <v>346</v>
      </c>
      <c r="BB2559" s="56" t="s">
        <v>339</v>
      </c>
      <c r="BC2559" s="56" t="s">
        <v>263</v>
      </c>
      <c r="BD2559" s="56" t="s">
        <v>773</v>
      </c>
      <c r="BE2559" s="56" t="s">
        <v>347</v>
      </c>
      <c r="BF2559" s="56" t="s">
        <v>334</v>
      </c>
      <c r="BG2559" s="56" t="s">
        <v>774</v>
      </c>
      <c r="BH2559" s="56">
        <v>0</v>
      </c>
      <c r="BI2559" s="56">
        <v>0</v>
      </c>
      <c r="BJ2559" s="56">
        <v>1</v>
      </c>
    </row>
    <row r="2560" spans="1:62" hidden="1" x14ac:dyDescent="0.3">
      <c r="A2560" s="56">
        <v>49256860</v>
      </c>
      <c r="B2560" s="86">
        <v>600351</v>
      </c>
      <c r="C2560" s="1">
        <v>42893</v>
      </c>
      <c r="D2560" s="56" t="s">
        <v>769</v>
      </c>
      <c r="E2560" s="56" t="s">
        <v>770</v>
      </c>
      <c r="F2560" s="56" t="s">
        <v>334</v>
      </c>
      <c r="G2560" s="56" t="s">
        <v>335</v>
      </c>
      <c r="H2560" s="56" t="s">
        <v>336</v>
      </c>
      <c r="I2560" s="56" t="s">
        <v>771</v>
      </c>
      <c r="K2560" s="56" t="s">
        <v>337</v>
      </c>
      <c r="L2560" s="56" t="s">
        <v>338</v>
      </c>
      <c r="M2560" s="56" t="s">
        <v>772</v>
      </c>
      <c r="N2560" s="56" t="s">
        <v>1043</v>
      </c>
      <c r="O2560" s="56" t="s">
        <v>546</v>
      </c>
      <c r="P2560" s="1" t="s">
        <v>110</v>
      </c>
      <c r="Q2560" s="56" t="s">
        <v>241</v>
      </c>
      <c r="R2560" s="56" t="s">
        <v>339</v>
      </c>
      <c r="S2560" s="56">
        <v>178587</v>
      </c>
      <c r="T2560" s="1" t="s">
        <v>111</v>
      </c>
      <c r="U2560" s="56">
        <v>41774</v>
      </c>
      <c r="V2560" s="56">
        <v>42916</v>
      </c>
      <c r="W2560" s="56">
        <v>41673</v>
      </c>
      <c r="X2560" s="56">
        <v>42185</v>
      </c>
      <c r="Y2560" s="56" t="s">
        <v>340</v>
      </c>
      <c r="Z2560" s="56" t="s">
        <v>341</v>
      </c>
      <c r="AA2560" s="56" t="s">
        <v>342</v>
      </c>
      <c r="AB2560" s="56" t="s">
        <v>343</v>
      </c>
      <c r="AC2560" s="56" t="s">
        <v>342</v>
      </c>
      <c r="AD2560" s="56" t="s">
        <v>347</v>
      </c>
      <c r="AE2560" s="56" t="s">
        <v>334</v>
      </c>
      <c r="AF2560" s="56" t="s">
        <v>292</v>
      </c>
      <c r="AG2560" s="56">
        <v>2015</v>
      </c>
      <c r="AH2560" s="56" t="s">
        <v>80</v>
      </c>
      <c r="AI2560" s="56" t="s">
        <v>348</v>
      </c>
      <c r="AJ2560" s="56">
        <v>0</v>
      </c>
      <c r="AM2560" s="56">
        <v>42233</v>
      </c>
      <c r="AN2560" s="56" t="s">
        <v>355</v>
      </c>
      <c r="AO2560" s="1">
        <v>42235</v>
      </c>
      <c r="AP2560" s="56" t="s">
        <v>355</v>
      </c>
      <c r="AQ2560" s="56">
        <v>257</v>
      </c>
      <c r="AR2560" s="56">
        <v>0</v>
      </c>
      <c r="AS2560" s="56" t="s">
        <v>346</v>
      </c>
      <c r="BB2560" s="56" t="s">
        <v>339</v>
      </c>
      <c r="BC2560" s="56" t="s">
        <v>263</v>
      </c>
      <c r="BD2560" s="56" t="s">
        <v>773</v>
      </c>
      <c r="BE2560" s="56" t="s">
        <v>347</v>
      </c>
      <c r="BF2560" s="56" t="s">
        <v>334</v>
      </c>
      <c r="BG2560" s="56" t="s">
        <v>774</v>
      </c>
      <c r="BH2560" s="56">
        <v>0</v>
      </c>
      <c r="BI2560" s="56">
        <v>0</v>
      </c>
      <c r="BJ2560" s="56">
        <v>1</v>
      </c>
    </row>
    <row r="2561" spans="1:62" hidden="1" x14ac:dyDescent="0.3">
      <c r="A2561" s="56">
        <v>49256843</v>
      </c>
      <c r="B2561" s="86">
        <v>600351</v>
      </c>
      <c r="C2561" s="1">
        <v>42893</v>
      </c>
      <c r="D2561" s="56" t="s">
        <v>769</v>
      </c>
      <c r="E2561" s="56" t="s">
        <v>770</v>
      </c>
      <c r="F2561" s="56" t="s">
        <v>334</v>
      </c>
      <c r="G2561" s="56" t="s">
        <v>335</v>
      </c>
      <c r="H2561" s="56" t="s">
        <v>336</v>
      </c>
      <c r="I2561" s="56" t="s">
        <v>771</v>
      </c>
      <c r="K2561" s="56" t="s">
        <v>337</v>
      </c>
      <c r="L2561" s="56" t="s">
        <v>338</v>
      </c>
      <c r="M2561" s="56" t="s">
        <v>772</v>
      </c>
      <c r="N2561" s="56" t="s">
        <v>1043</v>
      </c>
      <c r="O2561" s="56" t="s">
        <v>546</v>
      </c>
      <c r="P2561" s="1" t="s">
        <v>110</v>
      </c>
      <c r="Q2561" s="56" t="s">
        <v>241</v>
      </c>
      <c r="R2561" s="56" t="s">
        <v>339</v>
      </c>
      <c r="S2561" s="56">
        <v>178589</v>
      </c>
      <c r="T2561" s="1" t="s">
        <v>767</v>
      </c>
      <c r="U2561" s="56">
        <v>41774</v>
      </c>
      <c r="V2561" s="56">
        <v>42916</v>
      </c>
      <c r="W2561" s="56">
        <v>41673</v>
      </c>
      <c r="X2561" s="56">
        <v>42916</v>
      </c>
      <c r="Y2561" s="56" t="s">
        <v>356</v>
      </c>
      <c r="Z2561" s="56" t="s">
        <v>341</v>
      </c>
      <c r="AA2561" s="56" t="s">
        <v>347</v>
      </c>
      <c r="AB2561" s="56" t="s">
        <v>343</v>
      </c>
      <c r="AC2561" s="56" t="s">
        <v>342</v>
      </c>
      <c r="AD2561" s="56" t="s">
        <v>347</v>
      </c>
      <c r="AE2561" s="56" t="s">
        <v>334</v>
      </c>
      <c r="AF2561" s="56" t="s">
        <v>291</v>
      </c>
      <c r="AG2561" s="56">
        <v>2015</v>
      </c>
      <c r="AH2561" s="56" t="s">
        <v>80</v>
      </c>
      <c r="AI2561" s="56" t="s">
        <v>348</v>
      </c>
      <c r="AJ2561" s="56">
        <v>100</v>
      </c>
      <c r="AK2561" s="1">
        <v>42004</v>
      </c>
      <c r="AL2561" s="56" t="s">
        <v>790</v>
      </c>
      <c r="AM2561" s="56">
        <v>42779</v>
      </c>
      <c r="AN2561" s="56" t="s">
        <v>355</v>
      </c>
      <c r="AO2561" s="1">
        <v>42052</v>
      </c>
      <c r="AP2561" s="56" t="s">
        <v>355</v>
      </c>
      <c r="AQ2561" s="56">
        <v>67621</v>
      </c>
      <c r="AR2561" s="56">
        <v>0</v>
      </c>
      <c r="AS2561" s="56" t="s">
        <v>346</v>
      </c>
      <c r="BB2561" s="56" t="s">
        <v>339</v>
      </c>
      <c r="BC2561" s="56" t="s">
        <v>263</v>
      </c>
      <c r="BD2561" s="56" t="s">
        <v>773</v>
      </c>
      <c r="BE2561" s="56" t="s">
        <v>347</v>
      </c>
      <c r="BF2561" s="56" t="s">
        <v>334</v>
      </c>
      <c r="BG2561" s="56" t="s">
        <v>774</v>
      </c>
      <c r="BH2561" s="56">
        <v>0</v>
      </c>
      <c r="BI2561" s="56">
        <v>0</v>
      </c>
      <c r="BJ2561" s="56">
        <v>1</v>
      </c>
    </row>
    <row r="2562" spans="1:62" hidden="1" x14ac:dyDescent="0.3">
      <c r="A2562" s="56">
        <v>49256835</v>
      </c>
      <c r="B2562" s="86">
        <v>600351</v>
      </c>
      <c r="C2562" s="1">
        <v>42893</v>
      </c>
      <c r="D2562" s="56" t="s">
        <v>769</v>
      </c>
      <c r="E2562" s="56" t="s">
        <v>770</v>
      </c>
      <c r="F2562" s="56" t="s">
        <v>334</v>
      </c>
      <c r="G2562" s="56" t="s">
        <v>335</v>
      </c>
      <c r="H2562" s="56" t="s">
        <v>336</v>
      </c>
      <c r="I2562" s="56" t="s">
        <v>771</v>
      </c>
      <c r="K2562" s="56" t="s">
        <v>337</v>
      </c>
      <c r="L2562" s="56" t="s">
        <v>338</v>
      </c>
      <c r="M2562" s="56" t="s">
        <v>772</v>
      </c>
      <c r="N2562" s="56" t="s">
        <v>1043</v>
      </c>
      <c r="O2562" s="56" t="s">
        <v>546</v>
      </c>
      <c r="P2562" s="1" t="s">
        <v>110</v>
      </c>
      <c r="Q2562" s="56" t="s">
        <v>241</v>
      </c>
      <c r="R2562" s="56" t="s">
        <v>339</v>
      </c>
      <c r="S2562" s="56">
        <v>179201</v>
      </c>
      <c r="T2562" s="1" t="s">
        <v>257</v>
      </c>
      <c r="U2562" s="56">
        <v>41774</v>
      </c>
      <c r="V2562" s="56">
        <v>42916</v>
      </c>
      <c r="W2562" s="56">
        <v>41677</v>
      </c>
      <c r="X2562" s="56">
        <v>42916</v>
      </c>
      <c r="Y2562" s="56" t="s">
        <v>340</v>
      </c>
      <c r="Z2562" s="56" t="s">
        <v>341</v>
      </c>
      <c r="AA2562" s="56" t="s">
        <v>347</v>
      </c>
      <c r="AB2562" s="56" t="s">
        <v>343</v>
      </c>
      <c r="AC2562" s="56" t="s">
        <v>342</v>
      </c>
      <c r="AD2562" s="56" t="s">
        <v>342</v>
      </c>
      <c r="AE2562" s="56" t="s">
        <v>334</v>
      </c>
      <c r="AF2562" s="56" t="s">
        <v>292</v>
      </c>
      <c r="AG2562" s="56">
        <v>2014</v>
      </c>
      <c r="AH2562" s="56" t="s">
        <v>80</v>
      </c>
      <c r="AI2562" s="56" t="s">
        <v>344</v>
      </c>
      <c r="AJ2562" s="56">
        <v>0</v>
      </c>
      <c r="AM2562" s="56">
        <v>42795</v>
      </c>
      <c r="AN2562" s="56" t="s">
        <v>355</v>
      </c>
      <c r="AO2562" s="1">
        <v>41730</v>
      </c>
      <c r="AP2562" s="56" t="s">
        <v>355</v>
      </c>
      <c r="AQ2562" s="56">
        <v>64160</v>
      </c>
      <c r="AR2562" s="56">
        <v>0</v>
      </c>
      <c r="AS2562" s="56" t="s">
        <v>346</v>
      </c>
      <c r="BB2562" s="56" t="s">
        <v>339</v>
      </c>
      <c r="BC2562" s="56" t="s">
        <v>263</v>
      </c>
      <c r="BD2562" s="56" t="s">
        <v>773</v>
      </c>
      <c r="BE2562" s="56" t="s">
        <v>347</v>
      </c>
      <c r="BF2562" s="56" t="s">
        <v>334</v>
      </c>
      <c r="BG2562" s="56" t="s">
        <v>774</v>
      </c>
      <c r="BH2562" s="56">
        <v>0</v>
      </c>
      <c r="BI2562" s="56">
        <v>0</v>
      </c>
      <c r="BJ2562" s="56">
        <v>1</v>
      </c>
    </row>
    <row r="2563" spans="1:62" hidden="1" x14ac:dyDescent="0.3">
      <c r="A2563" s="56">
        <v>49256831</v>
      </c>
      <c r="B2563" s="86">
        <v>600351</v>
      </c>
      <c r="C2563" s="1">
        <v>42893</v>
      </c>
      <c r="D2563" s="56" t="s">
        <v>769</v>
      </c>
      <c r="E2563" s="56" t="s">
        <v>770</v>
      </c>
      <c r="F2563" s="56" t="s">
        <v>334</v>
      </c>
      <c r="G2563" s="56" t="s">
        <v>335</v>
      </c>
      <c r="H2563" s="56" t="s">
        <v>336</v>
      </c>
      <c r="I2563" s="56" t="s">
        <v>771</v>
      </c>
      <c r="K2563" s="56" t="s">
        <v>337</v>
      </c>
      <c r="L2563" s="56" t="s">
        <v>338</v>
      </c>
      <c r="M2563" s="56" t="s">
        <v>772</v>
      </c>
      <c r="N2563" s="56" t="s">
        <v>1043</v>
      </c>
      <c r="O2563" s="56" t="s">
        <v>546</v>
      </c>
      <c r="P2563" s="1" t="s">
        <v>110</v>
      </c>
      <c r="Q2563" s="56" t="s">
        <v>241</v>
      </c>
      <c r="R2563" s="56" t="s">
        <v>339</v>
      </c>
      <c r="S2563" s="56">
        <v>179201</v>
      </c>
      <c r="T2563" s="1" t="s">
        <v>257</v>
      </c>
      <c r="U2563" s="56">
        <v>41774</v>
      </c>
      <c r="V2563" s="56">
        <v>42916</v>
      </c>
      <c r="W2563" s="56">
        <v>41677</v>
      </c>
      <c r="X2563" s="56">
        <v>42916</v>
      </c>
      <c r="Y2563" s="56" t="s">
        <v>340</v>
      </c>
      <c r="Z2563" s="56" t="s">
        <v>341</v>
      </c>
      <c r="AA2563" s="56" t="s">
        <v>347</v>
      </c>
      <c r="AB2563" s="56" t="s">
        <v>343</v>
      </c>
      <c r="AC2563" s="56" t="s">
        <v>342</v>
      </c>
      <c r="AD2563" s="56" t="s">
        <v>342</v>
      </c>
      <c r="AE2563" s="56" t="s">
        <v>334</v>
      </c>
      <c r="AF2563" s="56" t="s">
        <v>291</v>
      </c>
      <c r="AG2563" s="56">
        <v>2015</v>
      </c>
      <c r="AH2563" s="56" t="s">
        <v>80</v>
      </c>
      <c r="AI2563" s="56" t="s">
        <v>344</v>
      </c>
      <c r="AJ2563" s="56">
        <v>1752</v>
      </c>
      <c r="AK2563" s="1">
        <v>42185</v>
      </c>
      <c r="AL2563" s="56" t="s">
        <v>792</v>
      </c>
      <c r="AM2563" s="56">
        <v>42795</v>
      </c>
      <c r="AN2563" s="56" t="s">
        <v>355</v>
      </c>
      <c r="AO2563" s="1">
        <v>42410</v>
      </c>
      <c r="AP2563" s="56" t="s">
        <v>355</v>
      </c>
      <c r="AQ2563" s="56">
        <v>64160</v>
      </c>
      <c r="AR2563" s="56">
        <v>0</v>
      </c>
      <c r="AS2563" s="56" t="s">
        <v>346</v>
      </c>
      <c r="BB2563" s="56" t="s">
        <v>339</v>
      </c>
      <c r="BC2563" s="56" t="s">
        <v>263</v>
      </c>
      <c r="BD2563" s="56" t="s">
        <v>773</v>
      </c>
      <c r="BE2563" s="56" t="s">
        <v>347</v>
      </c>
      <c r="BF2563" s="56" t="s">
        <v>334</v>
      </c>
      <c r="BG2563" s="56" t="s">
        <v>774</v>
      </c>
      <c r="BH2563" s="56">
        <v>0</v>
      </c>
      <c r="BI2563" s="56">
        <v>0</v>
      </c>
      <c r="BJ2563" s="56">
        <v>1</v>
      </c>
    </row>
    <row r="2564" spans="1:62" hidden="1" x14ac:dyDescent="0.3">
      <c r="A2564" s="56">
        <v>49256829</v>
      </c>
      <c r="B2564" s="86">
        <v>600351</v>
      </c>
      <c r="C2564" s="1">
        <v>42893</v>
      </c>
      <c r="D2564" s="56" t="s">
        <v>769</v>
      </c>
      <c r="E2564" s="56" t="s">
        <v>770</v>
      </c>
      <c r="F2564" s="56" t="s">
        <v>334</v>
      </c>
      <c r="G2564" s="56" t="s">
        <v>335</v>
      </c>
      <c r="H2564" s="56" t="s">
        <v>336</v>
      </c>
      <c r="I2564" s="56" t="s">
        <v>771</v>
      </c>
      <c r="K2564" s="56" t="s">
        <v>337</v>
      </c>
      <c r="L2564" s="56" t="s">
        <v>338</v>
      </c>
      <c r="M2564" s="56" t="s">
        <v>772</v>
      </c>
      <c r="N2564" s="56" t="s">
        <v>1043</v>
      </c>
      <c r="O2564" s="56" t="s">
        <v>546</v>
      </c>
      <c r="P2564" s="1" t="s">
        <v>110</v>
      </c>
      <c r="Q2564" s="56" t="s">
        <v>776</v>
      </c>
      <c r="R2564" s="56" t="s">
        <v>339</v>
      </c>
      <c r="S2564" s="56">
        <v>217583</v>
      </c>
      <c r="T2564" s="1" t="s">
        <v>777</v>
      </c>
      <c r="U2564" s="56">
        <v>41774</v>
      </c>
      <c r="V2564" s="56">
        <v>42916</v>
      </c>
      <c r="W2564" s="56">
        <v>41774</v>
      </c>
      <c r="X2564" s="56">
        <v>43100</v>
      </c>
      <c r="Y2564" s="56" t="s">
        <v>356</v>
      </c>
      <c r="Z2564" s="56" t="s">
        <v>341</v>
      </c>
      <c r="AA2564" s="56" t="s">
        <v>347</v>
      </c>
      <c r="AB2564" s="56" t="s">
        <v>343</v>
      </c>
      <c r="AC2564" s="56" t="s">
        <v>342</v>
      </c>
      <c r="AD2564" s="56" t="s">
        <v>342</v>
      </c>
      <c r="AE2564" s="56" t="s">
        <v>334</v>
      </c>
      <c r="AF2564" s="56" t="s">
        <v>292</v>
      </c>
      <c r="AG2564" s="56">
        <v>2016</v>
      </c>
      <c r="AH2564" s="56" t="s">
        <v>80</v>
      </c>
      <c r="AI2564" s="56" t="s">
        <v>344</v>
      </c>
      <c r="AJ2564" s="56">
        <v>90000</v>
      </c>
      <c r="AM2564" s="56">
        <v>42795</v>
      </c>
      <c r="AN2564" s="56" t="s">
        <v>355</v>
      </c>
      <c r="AO2564" s="1">
        <v>42138</v>
      </c>
      <c r="AP2564" s="56" t="s">
        <v>355</v>
      </c>
      <c r="AQ2564" s="56">
        <v>79164</v>
      </c>
      <c r="AR2564" s="56">
        <v>0</v>
      </c>
      <c r="AS2564" s="56" t="s">
        <v>346</v>
      </c>
      <c r="BB2564" s="56" t="s">
        <v>339</v>
      </c>
      <c r="BC2564" s="56" t="s">
        <v>263</v>
      </c>
      <c r="BD2564" s="56" t="s">
        <v>773</v>
      </c>
      <c r="BE2564" s="56" t="s">
        <v>347</v>
      </c>
      <c r="BF2564" s="56" t="s">
        <v>334</v>
      </c>
      <c r="BG2564" s="56" t="s">
        <v>774</v>
      </c>
      <c r="BH2564" s="56">
        <v>0</v>
      </c>
      <c r="BI2564" s="56">
        <v>0</v>
      </c>
      <c r="BJ2564" s="56">
        <v>1</v>
      </c>
    </row>
    <row r="2565" spans="1:62" hidden="1" x14ac:dyDescent="0.3">
      <c r="A2565" s="56">
        <v>49256830</v>
      </c>
      <c r="B2565" s="86">
        <v>600351</v>
      </c>
      <c r="C2565" s="1">
        <v>42893</v>
      </c>
      <c r="D2565" s="56" t="s">
        <v>769</v>
      </c>
      <c r="E2565" s="56" t="s">
        <v>770</v>
      </c>
      <c r="F2565" s="56" t="s">
        <v>334</v>
      </c>
      <c r="G2565" s="56" t="s">
        <v>335</v>
      </c>
      <c r="H2565" s="56" t="s">
        <v>336</v>
      </c>
      <c r="I2565" s="56" t="s">
        <v>771</v>
      </c>
      <c r="K2565" s="56" t="s">
        <v>337</v>
      </c>
      <c r="L2565" s="56" t="s">
        <v>338</v>
      </c>
      <c r="M2565" s="56" t="s">
        <v>772</v>
      </c>
      <c r="N2565" s="56" t="s">
        <v>1043</v>
      </c>
      <c r="O2565" s="56" t="s">
        <v>546</v>
      </c>
      <c r="P2565" s="1" t="s">
        <v>110</v>
      </c>
      <c r="Q2565" s="56" t="s">
        <v>241</v>
      </c>
      <c r="R2565" s="56" t="s">
        <v>339</v>
      </c>
      <c r="S2565" s="56">
        <v>179201</v>
      </c>
      <c r="T2565" s="1" t="s">
        <v>257</v>
      </c>
      <c r="U2565" s="56">
        <v>41774</v>
      </c>
      <c r="V2565" s="56">
        <v>42916</v>
      </c>
      <c r="W2565" s="56">
        <v>41677</v>
      </c>
      <c r="X2565" s="56">
        <v>42916</v>
      </c>
      <c r="Y2565" s="56" t="s">
        <v>340</v>
      </c>
      <c r="Z2565" s="56" t="s">
        <v>341</v>
      </c>
      <c r="AA2565" s="56" t="s">
        <v>347</v>
      </c>
      <c r="AB2565" s="56" t="s">
        <v>343</v>
      </c>
      <c r="AC2565" s="56" t="s">
        <v>342</v>
      </c>
      <c r="AD2565" s="56" t="s">
        <v>342</v>
      </c>
      <c r="AE2565" s="56" t="s">
        <v>334</v>
      </c>
      <c r="AF2565" s="56" t="s">
        <v>224</v>
      </c>
      <c r="AG2565" s="56">
        <v>2014</v>
      </c>
      <c r="AH2565" s="56" t="s">
        <v>80</v>
      </c>
      <c r="AI2565" s="56" t="s">
        <v>339</v>
      </c>
      <c r="AJ2565" s="56">
        <v>1627</v>
      </c>
      <c r="AM2565" s="56">
        <v>42795</v>
      </c>
      <c r="AN2565" s="56" t="s">
        <v>355</v>
      </c>
      <c r="AO2565" s="1">
        <v>42052</v>
      </c>
      <c r="AP2565" s="56" t="s">
        <v>355</v>
      </c>
      <c r="AQ2565" s="56">
        <v>64160</v>
      </c>
      <c r="AR2565" s="56">
        <v>0</v>
      </c>
      <c r="AS2565" s="56" t="s">
        <v>346</v>
      </c>
      <c r="BB2565" s="56" t="s">
        <v>339</v>
      </c>
      <c r="BC2565" s="56" t="s">
        <v>263</v>
      </c>
      <c r="BD2565" s="56" t="s">
        <v>773</v>
      </c>
      <c r="BE2565" s="56" t="s">
        <v>347</v>
      </c>
      <c r="BF2565" s="56" t="s">
        <v>334</v>
      </c>
      <c r="BG2565" s="56" t="s">
        <v>774</v>
      </c>
      <c r="BH2565" s="56">
        <v>0</v>
      </c>
      <c r="BI2565" s="56">
        <v>0</v>
      </c>
      <c r="BJ2565" s="56">
        <v>1</v>
      </c>
    </row>
    <row r="2566" spans="1:62" hidden="1" x14ac:dyDescent="0.3">
      <c r="A2566" s="56">
        <v>49256834</v>
      </c>
      <c r="B2566" s="86">
        <v>600351</v>
      </c>
      <c r="C2566" s="1">
        <v>42893</v>
      </c>
      <c r="D2566" s="56" t="s">
        <v>769</v>
      </c>
      <c r="E2566" s="56" t="s">
        <v>770</v>
      </c>
      <c r="F2566" s="56" t="s">
        <v>334</v>
      </c>
      <c r="G2566" s="56" t="s">
        <v>335</v>
      </c>
      <c r="H2566" s="56" t="s">
        <v>336</v>
      </c>
      <c r="I2566" s="56" t="s">
        <v>771</v>
      </c>
      <c r="K2566" s="56" t="s">
        <v>337</v>
      </c>
      <c r="L2566" s="56" t="s">
        <v>338</v>
      </c>
      <c r="M2566" s="56" t="s">
        <v>772</v>
      </c>
      <c r="N2566" s="56" t="s">
        <v>1043</v>
      </c>
      <c r="O2566" s="56" t="s">
        <v>546</v>
      </c>
      <c r="P2566" s="1" t="s">
        <v>110</v>
      </c>
      <c r="Q2566" s="56" t="s">
        <v>241</v>
      </c>
      <c r="R2566" s="56" t="s">
        <v>339</v>
      </c>
      <c r="S2566" s="56">
        <v>179201</v>
      </c>
      <c r="T2566" s="1" t="s">
        <v>257</v>
      </c>
      <c r="U2566" s="56">
        <v>41774</v>
      </c>
      <c r="V2566" s="56">
        <v>42916</v>
      </c>
      <c r="W2566" s="56">
        <v>41677</v>
      </c>
      <c r="X2566" s="56">
        <v>42916</v>
      </c>
      <c r="Y2566" s="56" t="s">
        <v>340</v>
      </c>
      <c r="Z2566" s="56" t="s">
        <v>341</v>
      </c>
      <c r="AA2566" s="56" t="s">
        <v>347</v>
      </c>
      <c r="AB2566" s="56" t="s">
        <v>343</v>
      </c>
      <c r="AC2566" s="56" t="s">
        <v>342</v>
      </c>
      <c r="AD2566" s="56" t="s">
        <v>342</v>
      </c>
      <c r="AE2566" s="56" t="s">
        <v>334</v>
      </c>
      <c r="AF2566" s="56" t="s">
        <v>291</v>
      </c>
      <c r="AG2566" s="56">
        <v>2017</v>
      </c>
      <c r="AH2566" s="56" t="s">
        <v>80</v>
      </c>
      <c r="AI2566" s="56" t="s">
        <v>348</v>
      </c>
      <c r="AJ2566" s="56">
        <v>23000</v>
      </c>
      <c r="AK2566" s="1">
        <v>42735</v>
      </c>
      <c r="AL2566" s="56" t="s">
        <v>968</v>
      </c>
      <c r="AM2566" s="56">
        <v>42795</v>
      </c>
      <c r="AN2566" s="56" t="s">
        <v>355</v>
      </c>
      <c r="AO2566" s="1">
        <v>42779</v>
      </c>
      <c r="AP2566" s="56" t="s">
        <v>355</v>
      </c>
      <c r="AQ2566" s="56">
        <v>64160</v>
      </c>
      <c r="AR2566" s="56">
        <v>0</v>
      </c>
      <c r="AS2566" s="56" t="s">
        <v>346</v>
      </c>
      <c r="BB2566" s="56" t="s">
        <v>339</v>
      </c>
      <c r="BC2566" s="56" t="s">
        <v>263</v>
      </c>
      <c r="BD2566" s="56" t="s">
        <v>773</v>
      </c>
      <c r="BE2566" s="56" t="s">
        <v>347</v>
      </c>
      <c r="BF2566" s="56" t="s">
        <v>334</v>
      </c>
      <c r="BG2566" s="56" t="s">
        <v>774</v>
      </c>
      <c r="BH2566" s="56">
        <v>0</v>
      </c>
      <c r="BI2566" s="56">
        <v>0</v>
      </c>
      <c r="BJ2566" s="56">
        <v>1</v>
      </c>
    </row>
    <row r="2567" spans="1:62" hidden="1" x14ac:dyDescent="0.3">
      <c r="A2567" s="56">
        <v>49256832</v>
      </c>
      <c r="B2567" s="86">
        <v>600351</v>
      </c>
      <c r="C2567" s="1">
        <v>42893</v>
      </c>
      <c r="D2567" s="56" t="s">
        <v>769</v>
      </c>
      <c r="E2567" s="56" t="s">
        <v>770</v>
      </c>
      <c r="F2567" s="56" t="s">
        <v>334</v>
      </c>
      <c r="G2567" s="56" t="s">
        <v>335</v>
      </c>
      <c r="H2567" s="56" t="s">
        <v>336</v>
      </c>
      <c r="I2567" s="56" t="s">
        <v>771</v>
      </c>
      <c r="K2567" s="56" t="s">
        <v>337</v>
      </c>
      <c r="L2567" s="56" t="s">
        <v>338</v>
      </c>
      <c r="M2567" s="56" t="s">
        <v>772</v>
      </c>
      <c r="N2567" s="56" t="s">
        <v>1043</v>
      </c>
      <c r="O2567" s="56" t="s">
        <v>546</v>
      </c>
      <c r="P2567" s="1" t="s">
        <v>110</v>
      </c>
      <c r="Q2567" s="56" t="s">
        <v>241</v>
      </c>
      <c r="R2567" s="56" t="s">
        <v>339</v>
      </c>
      <c r="S2567" s="56">
        <v>179201</v>
      </c>
      <c r="T2567" s="1" t="s">
        <v>257</v>
      </c>
      <c r="U2567" s="56">
        <v>41774</v>
      </c>
      <c r="V2567" s="56">
        <v>42916</v>
      </c>
      <c r="W2567" s="56">
        <v>41677</v>
      </c>
      <c r="X2567" s="56">
        <v>42916</v>
      </c>
      <c r="Y2567" s="56" t="s">
        <v>340</v>
      </c>
      <c r="Z2567" s="56" t="s">
        <v>341</v>
      </c>
      <c r="AA2567" s="56" t="s">
        <v>347</v>
      </c>
      <c r="AB2567" s="56" t="s">
        <v>343</v>
      </c>
      <c r="AC2567" s="56" t="s">
        <v>342</v>
      </c>
      <c r="AD2567" s="56" t="s">
        <v>342</v>
      </c>
      <c r="AE2567" s="56" t="s">
        <v>334</v>
      </c>
      <c r="AF2567" s="56" t="s">
        <v>291</v>
      </c>
      <c r="AG2567" s="56">
        <v>2016</v>
      </c>
      <c r="AH2567" s="56" t="s">
        <v>80</v>
      </c>
      <c r="AI2567" s="56" t="s">
        <v>348</v>
      </c>
      <c r="AJ2567" s="56">
        <v>11192</v>
      </c>
      <c r="AK2567" s="1">
        <v>42369</v>
      </c>
      <c r="AL2567" s="56" t="s">
        <v>792</v>
      </c>
      <c r="AM2567" s="56">
        <v>42795</v>
      </c>
      <c r="AN2567" s="56" t="s">
        <v>355</v>
      </c>
      <c r="AO2567" s="1">
        <v>42408</v>
      </c>
      <c r="AP2567" s="56" t="s">
        <v>355</v>
      </c>
      <c r="AQ2567" s="56">
        <v>64160</v>
      </c>
      <c r="AR2567" s="56">
        <v>0</v>
      </c>
      <c r="AS2567" s="56" t="s">
        <v>346</v>
      </c>
      <c r="BB2567" s="56" t="s">
        <v>339</v>
      </c>
      <c r="BC2567" s="56" t="s">
        <v>263</v>
      </c>
      <c r="BD2567" s="56" t="s">
        <v>773</v>
      </c>
      <c r="BE2567" s="56" t="s">
        <v>347</v>
      </c>
      <c r="BF2567" s="56" t="s">
        <v>334</v>
      </c>
      <c r="BG2567" s="56" t="s">
        <v>774</v>
      </c>
      <c r="BH2567" s="56">
        <v>0</v>
      </c>
      <c r="BI2567" s="56">
        <v>0</v>
      </c>
      <c r="BJ2567" s="56">
        <v>1</v>
      </c>
    </row>
    <row r="2568" spans="1:62" hidden="1" x14ac:dyDescent="0.3">
      <c r="A2568" s="56">
        <v>49256833</v>
      </c>
      <c r="B2568" s="86">
        <v>600351</v>
      </c>
      <c r="C2568" s="1">
        <v>42893</v>
      </c>
      <c r="D2568" s="56" t="s">
        <v>769</v>
      </c>
      <c r="E2568" s="56" t="s">
        <v>770</v>
      </c>
      <c r="F2568" s="56" t="s">
        <v>334</v>
      </c>
      <c r="G2568" s="56" t="s">
        <v>335</v>
      </c>
      <c r="H2568" s="56" t="s">
        <v>336</v>
      </c>
      <c r="I2568" s="56" t="s">
        <v>771</v>
      </c>
      <c r="K2568" s="56" t="s">
        <v>337</v>
      </c>
      <c r="L2568" s="56" t="s">
        <v>338</v>
      </c>
      <c r="M2568" s="56" t="s">
        <v>772</v>
      </c>
      <c r="N2568" s="56" t="s">
        <v>1043</v>
      </c>
      <c r="O2568" s="56" t="s">
        <v>546</v>
      </c>
      <c r="P2568" s="1" t="s">
        <v>110</v>
      </c>
      <c r="Q2568" s="56" t="s">
        <v>241</v>
      </c>
      <c r="R2568" s="56" t="s">
        <v>339</v>
      </c>
      <c r="S2568" s="56">
        <v>179201</v>
      </c>
      <c r="T2568" s="1" t="s">
        <v>257</v>
      </c>
      <c r="U2568" s="56">
        <v>41774</v>
      </c>
      <c r="V2568" s="56">
        <v>42916</v>
      </c>
      <c r="W2568" s="56">
        <v>41677</v>
      </c>
      <c r="X2568" s="56">
        <v>42916</v>
      </c>
      <c r="Y2568" s="56" t="s">
        <v>340</v>
      </c>
      <c r="Z2568" s="56" t="s">
        <v>341</v>
      </c>
      <c r="AA2568" s="56" t="s">
        <v>347</v>
      </c>
      <c r="AB2568" s="56" t="s">
        <v>343</v>
      </c>
      <c r="AC2568" s="56" t="s">
        <v>342</v>
      </c>
      <c r="AD2568" s="56" t="s">
        <v>342</v>
      </c>
      <c r="AE2568" s="56" t="s">
        <v>334</v>
      </c>
      <c r="AF2568" s="56" t="s">
        <v>291</v>
      </c>
      <c r="AG2568" s="56">
        <v>2016</v>
      </c>
      <c r="AH2568" s="56" t="s">
        <v>80</v>
      </c>
      <c r="AI2568" s="56" t="s">
        <v>344</v>
      </c>
      <c r="AJ2568" s="56">
        <v>13646</v>
      </c>
      <c r="AK2568" s="1">
        <v>42551</v>
      </c>
      <c r="AL2568" s="56" t="s">
        <v>792</v>
      </c>
      <c r="AM2568" s="56">
        <v>42795</v>
      </c>
      <c r="AN2568" s="56" t="s">
        <v>355</v>
      </c>
      <c r="AO2568" s="1">
        <v>42598</v>
      </c>
      <c r="AP2568" s="56" t="s">
        <v>355</v>
      </c>
      <c r="AQ2568" s="56">
        <v>64160</v>
      </c>
      <c r="AR2568" s="56">
        <v>0</v>
      </c>
      <c r="AS2568" s="56" t="s">
        <v>346</v>
      </c>
      <c r="BB2568" s="56" t="s">
        <v>339</v>
      </c>
      <c r="BC2568" s="56" t="s">
        <v>263</v>
      </c>
      <c r="BD2568" s="56" t="s">
        <v>773</v>
      </c>
      <c r="BE2568" s="56" t="s">
        <v>347</v>
      </c>
      <c r="BF2568" s="56" t="s">
        <v>334</v>
      </c>
      <c r="BG2568" s="56" t="s">
        <v>774</v>
      </c>
      <c r="BH2568" s="56">
        <v>0</v>
      </c>
      <c r="BI2568" s="56">
        <v>0</v>
      </c>
      <c r="BJ2568" s="56">
        <v>1</v>
      </c>
    </row>
    <row r="2569" spans="1:62" hidden="1" x14ac:dyDescent="0.3">
      <c r="A2569" s="56">
        <v>49256842</v>
      </c>
      <c r="B2569" s="86">
        <v>600351</v>
      </c>
      <c r="C2569" s="1">
        <v>42893</v>
      </c>
      <c r="D2569" s="56" t="s">
        <v>769</v>
      </c>
      <c r="E2569" s="56" t="s">
        <v>770</v>
      </c>
      <c r="F2569" s="56" t="s">
        <v>334</v>
      </c>
      <c r="G2569" s="56" t="s">
        <v>335</v>
      </c>
      <c r="H2569" s="56" t="s">
        <v>336</v>
      </c>
      <c r="I2569" s="56" t="s">
        <v>771</v>
      </c>
      <c r="K2569" s="56" t="s">
        <v>337</v>
      </c>
      <c r="L2569" s="56" t="s">
        <v>338</v>
      </c>
      <c r="M2569" s="56" t="s">
        <v>772</v>
      </c>
      <c r="N2569" s="56" t="s">
        <v>1043</v>
      </c>
      <c r="O2569" s="56" t="s">
        <v>546</v>
      </c>
      <c r="P2569" s="1" t="s">
        <v>110</v>
      </c>
      <c r="Q2569" s="56" t="s">
        <v>241</v>
      </c>
      <c r="R2569" s="56" t="s">
        <v>339</v>
      </c>
      <c r="S2569" s="56">
        <v>178589</v>
      </c>
      <c r="T2569" s="1" t="s">
        <v>767</v>
      </c>
      <c r="U2569" s="56">
        <v>41774</v>
      </c>
      <c r="V2569" s="56">
        <v>42916</v>
      </c>
      <c r="W2569" s="56">
        <v>41673</v>
      </c>
      <c r="X2569" s="56">
        <v>42916</v>
      </c>
      <c r="Y2569" s="56" t="s">
        <v>356</v>
      </c>
      <c r="Z2569" s="56" t="s">
        <v>341</v>
      </c>
      <c r="AA2569" s="56" t="s">
        <v>347</v>
      </c>
      <c r="AB2569" s="56" t="s">
        <v>343</v>
      </c>
      <c r="AC2569" s="56" t="s">
        <v>342</v>
      </c>
      <c r="AD2569" s="56" t="s">
        <v>347</v>
      </c>
      <c r="AE2569" s="56" t="s">
        <v>334</v>
      </c>
      <c r="AF2569" s="56" t="s">
        <v>224</v>
      </c>
      <c r="AG2569" s="56">
        <v>2014</v>
      </c>
      <c r="AH2569" s="56" t="s">
        <v>80</v>
      </c>
      <c r="AI2569" s="56" t="s">
        <v>339</v>
      </c>
      <c r="AJ2569" s="56">
        <v>70</v>
      </c>
      <c r="AM2569" s="56">
        <v>42779</v>
      </c>
      <c r="AN2569" s="56" t="s">
        <v>355</v>
      </c>
      <c r="AO2569" s="1">
        <v>41677</v>
      </c>
      <c r="AP2569" s="56" t="s">
        <v>355</v>
      </c>
      <c r="AQ2569" s="56">
        <v>67621</v>
      </c>
      <c r="AR2569" s="56">
        <v>0</v>
      </c>
      <c r="AS2569" s="56" t="s">
        <v>346</v>
      </c>
      <c r="BB2569" s="56" t="s">
        <v>339</v>
      </c>
      <c r="BC2569" s="56" t="s">
        <v>263</v>
      </c>
      <c r="BD2569" s="56" t="s">
        <v>773</v>
      </c>
      <c r="BE2569" s="56" t="s">
        <v>347</v>
      </c>
      <c r="BF2569" s="56" t="s">
        <v>334</v>
      </c>
      <c r="BG2569" s="56" t="s">
        <v>774</v>
      </c>
      <c r="BH2569" s="56">
        <v>0</v>
      </c>
      <c r="BI2569" s="56">
        <v>0</v>
      </c>
      <c r="BJ2569" s="56">
        <v>1</v>
      </c>
    </row>
    <row r="2570" spans="1:62" hidden="1" x14ac:dyDescent="0.3">
      <c r="A2570" s="56">
        <v>49256838</v>
      </c>
      <c r="B2570" s="86">
        <v>600351</v>
      </c>
      <c r="C2570" s="1">
        <v>42893</v>
      </c>
      <c r="D2570" s="56" t="s">
        <v>769</v>
      </c>
      <c r="E2570" s="56" t="s">
        <v>770</v>
      </c>
      <c r="F2570" s="56" t="s">
        <v>334</v>
      </c>
      <c r="G2570" s="56" t="s">
        <v>335</v>
      </c>
      <c r="H2570" s="56" t="s">
        <v>336</v>
      </c>
      <c r="I2570" s="56" t="s">
        <v>771</v>
      </c>
      <c r="K2570" s="56" t="s">
        <v>337</v>
      </c>
      <c r="L2570" s="56" t="s">
        <v>338</v>
      </c>
      <c r="M2570" s="56" t="s">
        <v>772</v>
      </c>
      <c r="N2570" s="56" t="s">
        <v>1043</v>
      </c>
      <c r="O2570" s="56" t="s">
        <v>546</v>
      </c>
      <c r="P2570" s="1" t="s">
        <v>110</v>
      </c>
      <c r="Q2570" s="56" t="s">
        <v>241</v>
      </c>
      <c r="R2570" s="56" t="s">
        <v>339</v>
      </c>
      <c r="S2570" s="56">
        <v>179201</v>
      </c>
      <c r="T2570" s="1" t="s">
        <v>257</v>
      </c>
      <c r="U2570" s="56">
        <v>41774</v>
      </c>
      <c r="V2570" s="56">
        <v>42916</v>
      </c>
      <c r="W2570" s="56">
        <v>41677</v>
      </c>
      <c r="X2570" s="56">
        <v>42916</v>
      </c>
      <c r="Y2570" s="56" t="s">
        <v>340</v>
      </c>
      <c r="Z2570" s="56" t="s">
        <v>341</v>
      </c>
      <c r="AA2570" s="56" t="s">
        <v>347</v>
      </c>
      <c r="AB2570" s="56" t="s">
        <v>343</v>
      </c>
      <c r="AC2570" s="56" t="s">
        <v>342</v>
      </c>
      <c r="AD2570" s="56" t="s">
        <v>342</v>
      </c>
      <c r="AE2570" s="56" t="s">
        <v>334</v>
      </c>
      <c r="AF2570" s="56" t="s">
        <v>292</v>
      </c>
      <c r="AG2570" s="56">
        <v>2016</v>
      </c>
      <c r="AH2570" s="56" t="s">
        <v>80</v>
      </c>
      <c r="AI2570" s="56" t="s">
        <v>348</v>
      </c>
      <c r="AJ2570" s="56">
        <v>500</v>
      </c>
      <c r="AM2570" s="56">
        <v>42795</v>
      </c>
      <c r="AN2570" s="56" t="s">
        <v>355</v>
      </c>
      <c r="AO2570" s="1">
        <v>41677</v>
      </c>
      <c r="AP2570" s="56" t="s">
        <v>355</v>
      </c>
      <c r="AQ2570" s="56">
        <v>64160</v>
      </c>
      <c r="AR2570" s="56">
        <v>0</v>
      </c>
      <c r="AS2570" s="56" t="s">
        <v>346</v>
      </c>
      <c r="BB2570" s="56" t="s">
        <v>339</v>
      </c>
      <c r="BC2570" s="56" t="s">
        <v>263</v>
      </c>
      <c r="BD2570" s="56" t="s">
        <v>773</v>
      </c>
      <c r="BE2570" s="56" t="s">
        <v>347</v>
      </c>
      <c r="BF2570" s="56" t="s">
        <v>334</v>
      </c>
      <c r="BG2570" s="56" t="s">
        <v>774</v>
      </c>
      <c r="BH2570" s="56">
        <v>0</v>
      </c>
      <c r="BI2570" s="56">
        <v>0</v>
      </c>
      <c r="BJ2570" s="56">
        <v>1</v>
      </c>
    </row>
    <row r="2571" spans="1:62" hidden="1" x14ac:dyDescent="0.3">
      <c r="A2571" s="56">
        <v>49256836</v>
      </c>
      <c r="B2571" s="86">
        <v>600351</v>
      </c>
      <c r="C2571" s="1">
        <v>42893</v>
      </c>
      <c r="D2571" s="56" t="s">
        <v>769</v>
      </c>
      <c r="E2571" s="56" t="s">
        <v>770</v>
      </c>
      <c r="F2571" s="56" t="s">
        <v>334</v>
      </c>
      <c r="G2571" s="56" t="s">
        <v>335</v>
      </c>
      <c r="H2571" s="56" t="s">
        <v>336</v>
      </c>
      <c r="I2571" s="56" t="s">
        <v>771</v>
      </c>
      <c r="K2571" s="56" t="s">
        <v>337</v>
      </c>
      <c r="L2571" s="56" t="s">
        <v>338</v>
      </c>
      <c r="M2571" s="56" t="s">
        <v>772</v>
      </c>
      <c r="N2571" s="56" t="s">
        <v>1043</v>
      </c>
      <c r="O2571" s="56" t="s">
        <v>546</v>
      </c>
      <c r="P2571" s="1" t="s">
        <v>110</v>
      </c>
      <c r="Q2571" s="56" t="s">
        <v>241</v>
      </c>
      <c r="R2571" s="56" t="s">
        <v>339</v>
      </c>
      <c r="S2571" s="56">
        <v>179201</v>
      </c>
      <c r="T2571" s="1" t="s">
        <v>257</v>
      </c>
      <c r="U2571" s="56">
        <v>41774</v>
      </c>
      <c r="V2571" s="56">
        <v>42916</v>
      </c>
      <c r="W2571" s="56">
        <v>41677</v>
      </c>
      <c r="X2571" s="56">
        <v>42916</v>
      </c>
      <c r="Y2571" s="56" t="s">
        <v>340</v>
      </c>
      <c r="Z2571" s="56" t="s">
        <v>341</v>
      </c>
      <c r="AA2571" s="56" t="s">
        <v>347</v>
      </c>
      <c r="AB2571" s="56" t="s">
        <v>343</v>
      </c>
      <c r="AC2571" s="56" t="s">
        <v>342</v>
      </c>
      <c r="AD2571" s="56" t="s">
        <v>342</v>
      </c>
      <c r="AE2571" s="56" t="s">
        <v>334</v>
      </c>
      <c r="AF2571" s="56" t="s">
        <v>292</v>
      </c>
      <c r="AG2571" s="56">
        <v>2015</v>
      </c>
      <c r="AH2571" s="56" t="s">
        <v>80</v>
      </c>
      <c r="AI2571" s="56" t="s">
        <v>348</v>
      </c>
      <c r="AJ2571" s="56">
        <v>500</v>
      </c>
      <c r="AM2571" s="56">
        <v>42795</v>
      </c>
      <c r="AN2571" s="56" t="s">
        <v>355</v>
      </c>
      <c r="AO2571" s="1">
        <v>41677</v>
      </c>
      <c r="AP2571" s="56" t="s">
        <v>355</v>
      </c>
      <c r="AQ2571" s="56">
        <v>64160</v>
      </c>
      <c r="AR2571" s="56">
        <v>0</v>
      </c>
      <c r="AS2571" s="56" t="s">
        <v>346</v>
      </c>
      <c r="BB2571" s="56" t="s">
        <v>339</v>
      </c>
      <c r="BC2571" s="56" t="s">
        <v>263</v>
      </c>
      <c r="BD2571" s="56" t="s">
        <v>773</v>
      </c>
      <c r="BE2571" s="56" t="s">
        <v>347</v>
      </c>
      <c r="BF2571" s="56" t="s">
        <v>334</v>
      </c>
      <c r="BG2571" s="56" t="s">
        <v>774</v>
      </c>
      <c r="BH2571" s="56">
        <v>0</v>
      </c>
      <c r="BI2571" s="56">
        <v>0</v>
      </c>
      <c r="BJ2571" s="56">
        <v>1</v>
      </c>
    </row>
    <row r="2572" spans="1:62" hidden="1" x14ac:dyDescent="0.3">
      <c r="A2572" s="56">
        <v>49256837</v>
      </c>
      <c r="B2572" s="86">
        <v>600351</v>
      </c>
      <c r="C2572" s="1">
        <v>42893</v>
      </c>
      <c r="D2572" s="56" t="s">
        <v>769</v>
      </c>
      <c r="E2572" s="56" t="s">
        <v>770</v>
      </c>
      <c r="F2572" s="56" t="s">
        <v>334</v>
      </c>
      <c r="G2572" s="56" t="s">
        <v>335</v>
      </c>
      <c r="H2572" s="56" t="s">
        <v>336</v>
      </c>
      <c r="I2572" s="56" t="s">
        <v>771</v>
      </c>
      <c r="K2572" s="56" t="s">
        <v>337</v>
      </c>
      <c r="L2572" s="56" t="s">
        <v>338</v>
      </c>
      <c r="M2572" s="56" t="s">
        <v>772</v>
      </c>
      <c r="N2572" s="56" t="s">
        <v>1043</v>
      </c>
      <c r="O2572" s="56" t="s">
        <v>546</v>
      </c>
      <c r="P2572" s="1" t="s">
        <v>110</v>
      </c>
      <c r="Q2572" s="56" t="s">
        <v>241</v>
      </c>
      <c r="R2572" s="56" t="s">
        <v>339</v>
      </c>
      <c r="S2572" s="56">
        <v>179201</v>
      </c>
      <c r="T2572" s="1" t="s">
        <v>257</v>
      </c>
      <c r="U2572" s="56">
        <v>41774</v>
      </c>
      <c r="V2572" s="56">
        <v>42916</v>
      </c>
      <c r="W2572" s="56">
        <v>41677</v>
      </c>
      <c r="X2572" s="56">
        <v>42916</v>
      </c>
      <c r="Y2572" s="56" t="s">
        <v>340</v>
      </c>
      <c r="Z2572" s="56" t="s">
        <v>341</v>
      </c>
      <c r="AA2572" s="56" t="s">
        <v>347</v>
      </c>
      <c r="AB2572" s="56" t="s">
        <v>343</v>
      </c>
      <c r="AC2572" s="56" t="s">
        <v>342</v>
      </c>
      <c r="AD2572" s="56" t="s">
        <v>342</v>
      </c>
      <c r="AE2572" s="56" t="s">
        <v>334</v>
      </c>
      <c r="AF2572" s="56" t="s">
        <v>292</v>
      </c>
      <c r="AG2572" s="56">
        <v>2015</v>
      </c>
      <c r="AH2572" s="56" t="s">
        <v>80</v>
      </c>
      <c r="AI2572" s="56" t="s">
        <v>344</v>
      </c>
      <c r="AJ2572" s="56">
        <v>500</v>
      </c>
      <c r="AM2572" s="56">
        <v>42795</v>
      </c>
      <c r="AN2572" s="56" t="s">
        <v>355</v>
      </c>
      <c r="AO2572" s="1">
        <v>41677</v>
      </c>
      <c r="AP2572" s="56" t="s">
        <v>355</v>
      </c>
      <c r="AQ2572" s="56">
        <v>64160</v>
      </c>
      <c r="AR2572" s="56">
        <v>0</v>
      </c>
      <c r="AS2572" s="56" t="s">
        <v>346</v>
      </c>
      <c r="BB2572" s="56" t="s">
        <v>339</v>
      </c>
      <c r="BC2572" s="56" t="s">
        <v>263</v>
      </c>
      <c r="BD2572" s="56" t="s">
        <v>773</v>
      </c>
      <c r="BE2572" s="56" t="s">
        <v>347</v>
      </c>
      <c r="BF2572" s="56" t="s">
        <v>334</v>
      </c>
      <c r="BG2572" s="56" t="s">
        <v>774</v>
      </c>
      <c r="BH2572" s="56">
        <v>0</v>
      </c>
      <c r="BI2572" s="56">
        <v>0</v>
      </c>
      <c r="BJ2572" s="56">
        <v>1</v>
      </c>
    </row>
    <row r="2573" spans="1:62" hidden="1" x14ac:dyDescent="0.3">
      <c r="A2573" s="56">
        <v>49256841</v>
      </c>
      <c r="B2573" s="86">
        <v>600351</v>
      </c>
      <c r="C2573" s="1">
        <v>42893</v>
      </c>
      <c r="D2573" s="56" t="s">
        <v>769</v>
      </c>
      <c r="E2573" s="56" t="s">
        <v>770</v>
      </c>
      <c r="F2573" s="56" t="s">
        <v>334</v>
      </c>
      <c r="G2573" s="56" t="s">
        <v>335</v>
      </c>
      <c r="H2573" s="56" t="s">
        <v>336</v>
      </c>
      <c r="I2573" s="56" t="s">
        <v>771</v>
      </c>
      <c r="K2573" s="56" t="s">
        <v>337</v>
      </c>
      <c r="L2573" s="56" t="s">
        <v>338</v>
      </c>
      <c r="M2573" s="56" t="s">
        <v>772</v>
      </c>
      <c r="N2573" s="56" t="s">
        <v>1043</v>
      </c>
      <c r="O2573" s="56" t="s">
        <v>546</v>
      </c>
      <c r="P2573" s="1" t="s">
        <v>110</v>
      </c>
      <c r="Q2573" s="56" t="s">
        <v>241</v>
      </c>
      <c r="R2573" s="56" t="s">
        <v>339</v>
      </c>
      <c r="S2573" s="56">
        <v>179201</v>
      </c>
      <c r="T2573" s="1" t="s">
        <v>257</v>
      </c>
      <c r="U2573" s="56">
        <v>41774</v>
      </c>
      <c r="V2573" s="56">
        <v>42916</v>
      </c>
      <c r="W2573" s="56">
        <v>41677</v>
      </c>
      <c r="X2573" s="56">
        <v>42916</v>
      </c>
      <c r="Y2573" s="56" t="s">
        <v>340</v>
      </c>
      <c r="Z2573" s="56" t="s">
        <v>341</v>
      </c>
      <c r="AA2573" s="56" t="s">
        <v>347</v>
      </c>
      <c r="AB2573" s="56" t="s">
        <v>343</v>
      </c>
      <c r="AC2573" s="56" t="s">
        <v>342</v>
      </c>
      <c r="AD2573" s="56" t="s">
        <v>342</v>
      </c>
      <c r="AE2573" s="56" t="s">
        <v>334</v>
      </c>
      <c r="AF2573" s="56" t="s">
        <v>292</v>
      </c>
      <c r="AG2573" s="56">
        <v>2017</v>
      </c>
      <c r="AH2573" s="56" t="s">
        <v>80</v>
      </c>
      <c r="AI2573" s="56" t="s">
        <v>344</v>
      </c>
      <c r="AJ2573" s="56">
        <v>500</v>
      </c>
      <c r="AM2573" s="56">
        <v>42795</v>
      </c>
      <c r="AN2573" s="56" t="s">
        <v>355</v>
      </c>
      <c r="AO2573" s="1">
        <v>41730</v>
      </c>
      <c r="AP2573" s="56" t="s">
        <v>355</v>
      </c>
      <c r="AQ2573" s="56">
        <v>64160</v>
      </c>
      <c r="AR2573" s="56">
        <v>0</v>
      </c>
      <c r="AS2573" s="56" t="s">
        <v>346</v>
      </c>
      <c r="BB2573" s="56" t="s">
        <v>339</v>
      </c>
      <c r="BC2573" s="56" t="s">
        <v>263</v>
      </c>
      <c r="BD2573" s="56" t="s">
        <v>773</v>
      </c>
      <c r="BE2573" s="56" t="s">
        <v>347</v>
      </c>
      <c r="BF2573" s="56" t="s">
        <v>334</v>
      </c>
      <c r="BG2573" s="56" t="s">
        <v>774</v>
      </c>
      <c r="BH2573" s="56">
        <v>0</v>
      </c>
      <c r="BI2573" s="56">
        <v>0</v>
      </c>
      <c r="BJ2573" s="56">
        <v>1</v>
      </c>
    </row>
    <row r="2574" spans="1:62" hidden="1" x14ac:dyDescent="0.3">
      <c r="A2574" s="56">
        <v>49256839</v>
      </c>
      <c r="B2574" s="86">
        <v>600351</v>
      </c>
      <c r="C2574" s="1">
        <v>42893</v>
      </c>
      <c r="D2574" s="56" t="s">
        <v>769</v>
      </c>
      <c r="E2574" s="56" t="s">
        <v>770</v>
      </c>
      <c r="F2574" s="56" t="s">
        <v>334</v>
      </c>
      <c r="G2574" s="56" t="s">
        <v>335</v>
      </c>
      <c r="H2574" s="56" t="s">
        <v>336</v>
      </c>
      <c r="I2574" s="56" t="s">
        <v>771</v>
      </c>
      <c r="K2574" s="56" t="s">
        <v>337</v>
      </c>
      <c r="L2574" s="56" t="s">
        <v>338</v>
      </c>
      <c r="M2574" s="56" t="s">
        <v>772</v>
      </c>
      <c r="N2574" s="56" t="s">
        <v>1043</v>
      </c>
      <c r="O2574" s="56" t="s">
        <v>546</v>
      </c>
      <c r="P2574" s="1" t="s">
        <v>110</v>
      </c>
      <c r="Q2574" s="56" t="s">
        <v>241</v>
      </c>
      <c r="R2574" s="56" t="s">
        <v>339</v>
      </c>
      <c r="S2574" s="56">
        <v>179201</v>
      </c>
      <c r="T2574" s="1" t="s">
        <v>257</v>
      </c>
      <c r="U2574" s="56">
        <v>41774</v>
      </c>
      <c r="V2574" s="56">
        <v>42916</v>
      </c>
      <c r="W2574" s="56">
        <v>41677</v>
      </c>
      <c r="X2574" s="56">
        <v>42916</v>
      </c>
      <c r="Y2574" s="56" t="s">
        <v>340</v>
      </c>
      <c r="Z2574" s="56" t="s">
        <v>341</v>
      </c>
      <c r="AA2574" s="56" t="s">
        <v>347</v>
      </c>
      <c r="AB2574" s="56" t="s">
        <v>343</v>
      </c>
      <c r="AC2574" s="56" t="s">
        <v>342</v>
      </c>
      <c r="AD2574" s="56" t="s">
        <v>342</v>
      </c>
      <c r="AE2574" s="56" t="s">
        <v>334</v>
      </c>
      <c r="AF2574" s="56" t="s">
        <v>292</v>
      </c>
      <c r="AG2574" s="56">
        <v>2016</v>
      </c>
      <c r="AH2574" s="56" t="s">
        <v>80</v>
      </c>
      <c r="AI2574" s="56" t="s">
        <v>344</v>
      </c>
      <c r="AJ2574" s="56">
        <v>500</v>
      </c>
      <c r="AM2574" s="56">
        <v>42795</v>
      </c>
      <c r="AN2574" s="56" t="s">
        <v>355</v>
      </c>
      <c r="AO2574" s="1">
        <v>41730</v>
      </c>
      <c r="AP2574" s="56" t="s">
        <v>355</v>
      </c>
      <c r="AQ2574" s="56">
        <v>64160</v>
      </c>
      <c r="AR2574" s="56">
        <v>0</v>
      </c>
      <c r="AS2574" s="56" t="s">
        <v>346</v>
      </c>
      <c r="BB2574" s="56" t="s">
        <v>339</v>
      </c>
      <c r="BC2574" s="56" t="s">
        <v>263</v>
      </c>
      <c r="BD2574" s="56" t="s">
        <v>773</v>
      </c>
      <c r="BE2574" s="56" t="s">
        <v>347</v>
      </c>
      <c r="BF2574" s="56" t="s">
        <v>334</v>
      </c>
      <c r="BG2574" s="56" t="s">
        <v>774</v>
      </c>
      <c r="BH2574" s="56">
        <v>0</v>
      </c>
      <c r="BI2574" s="56">
        <v>0</v>
      </c>
      <c r="BJ2574" s="56">
        <v>1</v>
      </c>
    </row>
    <row r="2575" spans="1:62" hidden="1" x14ac:dyDescent="0.3">
      <c r="A2575" s="56">
        <v>49256840</v>
      </c>
      <c r="B2575" s="86">
        <v>600351</v>
      </c>
      <c r="C2575" s="1">
        <v>42893</v>
      </c>
      <c r="D2575" s="56" t="s">
        <v>769</v>
      </c>
      <c r="E2575" s="56" t="s">
        <v>770</v>
      </c>
      <c r="F2575" s="56" t="s">
        <v>334</v>
      </c>
      <c r="G2575" s="56" t="s">
        <v>335</v>
      </c>
      <c r="H2575" s="56" t="s">
        <v>336</v>
      </c>
      <c r="I2575" s="56" t="s">
        <v>771</v>
      </c>
      <c r="K2575" s="56" t="s">
        <v>337</v>
      </c>
      <c r="L2575" s="56" t="s">
        <v>338</v>
      </c>
      <c r="M2575" s="56" t="s">
        <v>772</v>
      </c>
      <c r="N2575" s="56" t="s">
        <v>1043</v>
      </c>
      <c r="O2575" s="56" t="s">
        <v>546</v>
      </c>
      <c r="P2575" s="1" t="s">
        <v>110</v>
      </c>
      <c r="Q2575" s="56" t="s">
        <v>241</v>
      </c>
      <c r="R2575" s="56" t="s">
        <v>339</v>
      </c>
      <c r="S2575" s="56">
        <v>179201</v>
      </c>
      <c r="T2575" s="1" t="s">
        <v>257</v>
      </c>
      <c r="U2575" s="56">
        <v>41774</v>
      </c>
      <c r="V2575" s="56">
        <v>42916</v>
      </c>
      <c r="W2575" s="56">
        <v>41677</v>
      </c>
      <c r="X2575" s="56">
        <v>42916</v>
      </c>
      <c r="Y2575" s="56" t="s">
        <v>340</v>
      </c>
      <c r="Z2575" s="56" t="s">
        <v>341</v>
      </c>
      <c r="AA2575" s="56" t="s">
        <v>347</v>
      </c>
      <c r="AB2575" s="56" t="s">
        <v>343</v>
      </c>
      <c r="AC2575" s="56" t="s">
        <v>342</v>
      </c>
      <c r="AD2575" s="56" t="s">
        <v>342</v>
      </c>
      <c r="AE2575" s="56" t="s">
        <v>334</v>
      </c>
      <c r="AF2575" s="56" t="s">
        <v>292</v>
      </c>
      <c r="AG2575" s="56">
        <v>2017</v>
      </c>
      <c r="AH2575" s="56" t="s">
        <v>80</v>
      </c>
      <c r="AI2575" s="56" t="s">
        <v>348</v>
      </c>
      <c r="AJ2575" s="56">
        <v>500</v>
      </c>
      <c r="AM2575" s="56">
        <v>42795</v>
      </c>
      <c r="AN2575" s="56" t="s">
        <v>355</v>
      </c>
      <c r="AO2575" s="1">
        <v>41730</v>
      </c>
      <c r="AP2575" s="56" t="s">
        <v>355</v>
      </c>
      <c r="AQ2575" s="56">
        <v>64160</v>
      </c>
      <c r="AR2575" s="56">
        <v>0</v>
      </c>
      <c r="AS2575" s="56" t="s">
        <v>346</v>
      </c>
      <c r="BB2575" s="56" t="s">
        <v>339</v>
      </c>
      <c r="BC2575" s="56" t="s">
        <v>263</v>
      </c>
      <c r="BD2575" s="56" t="s">
        <v>773</v>
      </c>
      <c r="BE2575" s="56" t="s">
        <v>347</v>
      </c>
      <c r="BF2575" s="56" t="s">
        <v>334</v>
      </c>
      <c r="BG2575" s="56" t="s">
        <v>774</v>
      </c>
      <c r="BH2575" s="56">
        <v>0</v>
      </c>
      <c r="BI2575" s="56">
        <v>0</v>
      </c>
      <c r="BJ2575" s="56">
        <v>1</v>
      </c>
    </row>
    <row r="2576" spans="1:62" hidden="1" x14ac:dyDescent="0.3">
      <c r="A2576" s="56">
        <v>49256859</v>
      </c>
      <c r="B2576" s="86">
        <v>600351</v>
      </c>
      <c r="C2576" s="1">
        <v>42893</v>
      </c>
      <c r="D2576" s="56" t="s">
        <v>769</v>
      </c>
      <c r="E2576" s="56" t="s">
        <v>770</v>
      </c>
      <c r="F2576" s="56" t="s">
        <v>334</v>
      </c>
      <c r="G2576" s="56" t="s">
        <v>335</v>
      </c>
      <c r="H2576" s="56" t="s">
        <v>336</v>
      </c>
      <c r="I2576" s="56" t="s">
        <v>771</v>
      </c>
      <c r="K2576" s="56" t="s">
        <v>337</v>
      </c>
      <c r="L2576" s="56" t="s">
        <v>338</v>
      </c>
      <c r="M2576" s="56" t="s">
        <v>772</v>
      </c>
      <c r="N2576" s="56" t="s">
        <v>1043</v>
      </c>
      <c r="O2576" s="56" t="s">
        <v>546</v>
      </c>
      <c r="P2576" s="1" t="s">
        <v>110</v>
      </c>
      <c r="Q2576" s="56" t="s">
        <v>241</v>
      </c>
      <c r="R2576" s="56" t="s">
        <v>339</v>
      </c>
      <c r="S2576" s="56">
        <v>178587</v>
      </c>
      <c r="T2576" s="1" t="s">
        <v>111</v>
      </c>
      <c r="U2576" s="56">
        <v>41774</v>
      </c>
      <c r="V2576" s="56">
        <v>42916</v>
      </c>
      <c r="W2576" s="56">
        <v>41673</v>
      </c>
      <c r="X2576" s="56">
        <v>42185</v>
      </c>
      <c r="Y2576" s="56" t="s">
        <v>340</v>
      </c>
      <c r="Z2576" s="56" t="s">
        <v>341</v>
      </c>
      <c r="AA2576" s="56" t="s">
        <v>342</v>
      </c>
      <c r="AB2576" s="56" t="s">
        <v>343</v>
      </c>
      <c r="AC2576" s="56" t="s">
        <v>342</v>
      </c>
      <c r="AD2576" s="56" t="s">
        <v>347</v>
      </c>
      <c r="AE2576" s="56" t="s">
        <v>334</v>
      </c>
      <c r="AF2576" s="56" t="s">
        <v>292</v>
      </c>
      <c r="AG2576" s="56">
        <v>2014</v>
      </c>
      <c r="AH2576" s="56" t="s">
        <v>80</v>
      </c>
      <c r="AI2576" s="56" t="s">
        <v>344</v>
      </c>
      <c r="AJ2576" s="56">
        <v>1</v>
      </c>
      <c r="AM2576" s="56">
        <v>42233</v>
      </c>
      <c r="AN2576" s="56" t="s">
        <v>355</v>
      </c>
      <c r="AO2576" s="1">
        <v>41677</v>
      </c>
      <c r="AP2576" s="56" t="s">
        <v>355</v>
      </c>
      <c r="AQ2576" s="56">
        <v>257</v>
      </c>
      <c r="AR2576" s="56">
        <v>0</v>
      </c>
      <c r="AS2576" s="56" t="s">
        <v>346</v>
      </c>
      <c r="BB2576" s="56" t="s">
        <v>339</v>
      </c>
      <c r="BC2576" s="56" t="s">
        <v>263</v>
      </c>
      <c r="BD2576" s="56" t="s">
        <v>773</v>
      </c>
      <c r="BE2576" s="56" t="s">
        <v>347</v>
      </c>
      <c r="BF2576" s="56" t="s">
        <v>334</v>
      </c>
      <c r="BG2576" s="56" t="s">
        <v>774</v>
      </c>
      <c r="BH2576" s="56">
        <v>0</v>
      </c>
      <c r="BI2576" s="56">
        <v>0</v>
      </c>
      <c r="BJ2576" s="56">
        <v>1</v>
      </c>
    </row>
    <row r="2577" spans="1:62" hidden="1" x14ac:dyDescent="0.3">
      <c r="A2577" s="56">
        <v>49256850</v>
      </c>
      <c r="B2577" s="86">
        <v>600351</v>
      </c>
      <c r="C2577" s="1">
        <v>42893</v>
      </c>
      <c r="D2577" s="56" t="s">
        <v>769</v>
      </c>
      <c r="E2577" s="56" t="s">
        <v>770</v>
      </c>
      <c r="F2577" s="56" t="s">
        <v>334</v>
      </c>
      <c r="G2577" s="56" t="s">
        <v>335</v>
      </c>
      <c r="H2577" s="56" t="s">
        <v>336</v>
      </c>
      <c r="I2577" s="56" t="s">
        <v>771</v>
      </c>
      <c r="K2577" s="56" t="s">
        <v>337</v>
      </c>
      <c r="L2577" s="56" t="s">
        <v>338</v>
      </c>
      <c r="M2577" s="56" t="s">
        <v>772</v>
      </c>
      <c r="N2577" s="56" t="s">
        <v>1043</v>
      </c>
      <c r="O2577" s="56" t="s">
        <v>546</v>
      </c>
      <c r="P2577" s="1" t="s">
        <v>110</v>
      </c>
      <c r="Q2577" s="56" t="s">
        <v>241</v>
      </c>
      <c r="R2577" s="56" t="s">
        <v>339</v>
      </c>
      <c r="S2577" s="56">
        <v>178589</v>
      </c>
      <c r="T2577" s="1" t="s">
        <v>767</v>
      </c>
      <c r="U2577" s="56">
        <v>41774</v>
      </c>
      <c r="V2577" s="56">
        <v>42916</v>
      </c>
      <c r="W2577" s="56">
        <v>41673</v>
      </c>
      <c r="X2577" s="56">
        <v>42916</v>
      </c>
      <c r="Y2577" s="56" t="s">
        <v>356</v>
      </c>
      <c r="Z2577" s="56" t="s">
        <v>341</v>
      </c>
      <c r="AA2577" s="56" t="s">
        <v>347</v>
      </c>
      <c r="AB2577" s="56" t="s">
        <v>343</v>
      </c>
      <c r="AC2577" s="56" t="s">
        <v>342</v>
      </c>
      <c r="AD2577" s="56" t="s">
        <v>347</v>
      </c>
      <c r="AE2577" s="56" t="s">
        <v>334</v>
      </c>
      <c r="AF2577" s="56" t="s">
        <v>292</v>
      </c>
      <c r="AG2577" s="56">
        <v>2015</v>
      </c>
      <c r="AH2577" s="56" t="s">
        <v>80</v>
      </c>
      <c r="AI2577" s="56" t="s">
        <v>344</v>
      </c>
      <c r="AJ2577" s="56">
        <v>80</v>
      </c>
      <c r="AM2577" s="56">
        <v>42779</v>
      </c>
      <c r="AN2577" s="56" t="s">
        <v>355</v>
      </c>
      <c r="AO2577" s="1">
        <v>41677</v>
      </c>
      <c r="AP2577" s="56" t="s">
        <v>355</v>
      </c>
      <c r="AQ2577" s="56">
        <v>67621</v>
      </c>
      <c r="AR2577" s="56">
        <v>0</v>
      </c>
      <c r="AS2577" s="56" t="s">
        <v>346</v>
      </c>
      <c r="BB2577" s="56" t="s">
        <v>339</v>
      </c>
      <c r="BC2577" s="56" t="s">
        <v>263</v>
      </c>
      <c r="BD2577" s="56" t="s">
        <v>773</v>
      </c>
      <c r="BE2577" s="56" t="s">
        <v>347</v>
      </c>
      <c r="BF2577" s="56" t="s">
        <v>334</v>
      </c>
      <c r="BG2577" s="56" t="s">
        <v>774</v>
      </c>
      <c r="BH2577" s="56">
        <v>0</v>
      </c>
      <c r="BI2577" s="56">
        <v>0</v>
      </c>
      <c r="BJ2577" s="56">
        <v>1</v>
      </c>
    </row>
    <row r="2578" spans="1:62" hidden="1" x14ac:dyDescent="0.3">
      <c r="A2578" s="56">
        <v>49256846</v>
      </c>
      <c r="B2578" s="86">
        <v>600351</v>
      </c>
      <c r="C2578" s="1">
        <v>42893</v>
      </c>
      <c r="D2578" s="56" t="s">
        <v>769</v>
      </c>
      <c r="E2578" s="56" t="s">
        <v>770</v>
      </c>
      <c r="F2578" s="56" t="s">
        <v>334</v>
      </c>
      <c r="G2578" s="56" t="s">
        <v>335</v>
      </c>
      <c r="H2578" s="56" t="s">
        <v>336</v>
      </c>
      <c r="I2578" s="56" t="s">
        <v>771</v>
      </c>
      <c r="K2578" s="56" t="s">
        <v>337</v>
      </c>
      <c r="L2578" s="56" t="s">
        <v>338</v>
      </c>
      <c r="M2578" s="56" t="s">
        <v>772</v>
      </c>
      <c r="N2578" s="56" t="s">
        <v>1043</v>
      </c>
      <c r="O2578" s="56" t="s">
        <v>546</v>
      </c>
      <c r="P2578" s="1" t="s">
        <v>110</v>
      </c>
      <c r="Q2578" s="56" t="s">
        <v>241</v>
      </c>
      <c r="R2578" s="56" t="s">
        <v>339</v>
      </c>
      <c r="S2578" s="56">
        <v>178589</v>
      </c>
      <c r="T2578" s="1" t="s">
        <v>767</v>
      </c>
      <c r="U2578" s="56">
        <v>41774</v>
      </c>
      <c r="V2578" s="56">
        <v>42916</v>
      </c>
      <c r="W2578" s="56">
        <v>41673</v>
      </c>
      <c r="X2578" s="56">
        <v>42916</v>
      </c>
      <c r="Y2578" s="56" t="s">
        <v>356</v>
      </c>
      <c r="Z2578" s="56" t="s">
        <v>341</v>
      </c>
      <c r="AA2578" s="56" t="s">
        <v>347</v>
      </c>
      <c r="AB2578" s="56" t="s">
        <v>343</v>
      </c>
      <c r="AC2578" s="56" t="s">
        <v>342</v>
      </c>
      <c r="AD2578" s="56" t="s">
        <v>347</v>
      </c>
      <c r="AE2578" s="56" t="s">
        <v>334</v>
      </c>
      <c r="AF2578" s="56" t="s">
        <v>291</v>
      </c>
      <c r="AG2578" s="56">
        <v>2016</v>
      </c>
      <c r="AH2578" s="56" t="s">
        <v>80</v>
      </c>
      <c r="AI2578" s="56" t="s">
        <v>344</v>
      </c>
      <c r="AJ2578" s="56">
        <v>100</v>
      </c>
      <c r="AK2578" s="1">
        <v>42551</v>
      </c>
      <c r="AL2578" s="56" t="s">
        <v>790</v>
      </c>
      <c r="AM2578" s="56">
        <v>42779</v>
      </c>
      <c r="AN2578" s="56" t="s">
        <v>355</v>
      </c>
      <c r="AO2578" s="1">
        <v>42598</v>
      </c>
      <c r="AP2578" s="56" t="s">
        <v>355</v>
      </c>
      <c r="AQ2578" s="56">
        <v>67621</v>
      </c>
      <c r="AR2578" s="56">
        <v>0</v>
      </c>
      <c r="AS2578" s="56" t="s">
        <v>346</v>
      </c>
      <c r="BB2578" s="56" t="s">
        <v>339</v>
      </c>
      <c r="BC2578" s="56" t="s">
        <v>263</v>
      </c>
      <c r="BD2578" s="56" t="s">
        <v>773</v>
      </c>
      <c r="BE2578" s="56" t="s">
        <v>347</v>
      </c>
      <c r="BF2578" s="56" t="s">
        <v>334</v>
      </c>
      <c r="BG2578" s="56" t="s">
        <v>774</v>
      </c>
      <c r="BH2578" s="56">
        <v>0</v>
      </c>
      <c r="BI2578" s="56">
        <v>0</v>
      </c>
      <c r="BJ2578" s="56">
        <v>1</v>
      </c>
    </row>
    <row r="2579" spans="1:62" hidden="1" x14ac:dyDescent="0.3">
      <c r="A2579" s="56">
        <v>49256844</v>
      </c>
      <c r="B2579" s="86">
        <v>600351</v>
      </c>
      <c r="C2579" s="1">
        <v>42893</v>
      </c>
      <c r="D2579" s="56" t="s">
        <v>769</v>
      </c>
      <c r="E2579" s="56" t="s">
        <v>770</v>
      </c>
      <c r="F2579" s="56" t="s">
        <v>334</v>
      </c>
      <c r="G2579" s="56" t="s">
        <v>335</v>
      </c>
      <c r="H2579" s="56" t="s">
        <v>336</v>
      </c>
      <c r="I2579" s="56" t="s">
        <v>771</v>
      </c>
      <c r="K2579" s="56" t="s">
        <v>337</v>
      </c>
      <c r="L2579" s="56" t="s">
        <v>338</v>
      </c>
      <c r="M2579" s="56" t="s">
        <v>772</v>
      </c>
      <c r="N2579" s="56" t="s">
        <v>1043</v>
      </c>
      <c r="O2579" s="56" t="s">
        <v>546</v>
      </c>
      <c r="P2579" s="1" t="s">
        <v>110</v>
      </c>
      <c r="Q2579" s="56" t="s">
        <v>241</v>
      </c>
      <c r="R2579" s="56" t="s">
        <v>339</v>
      </c>
      <c r="S2579" s="56">
        <v>178589</v>
      </c>
      <c r="T2579" s="1" t="s">
        <v>767</v>
      </c>
      <c r="U2579" s="56">
        <v>41774</v>
      </c>
      <c r="V2579" s="56">
        <v>42916</v>
      </c>
      <c r="W2579" s="56">
        <v>41673</v>
      </c>
      <c r="X2579" s="56">
        <v>42916</v>
      </c>
      <c r="Y2579" s="56" t="s">
        <v>356</v>
      </c>
      <c r="Z2579" s="56" t="s">
        <v>341</v>
      </c>
      <c r="AA2579" s="56" t="s">
        <v>347</v>
      </c>
      <c r="AB2579" s="56" t="s">
        <v>343</v>
      </c>
      <c r="AC2579" s="56" t="s">
        <v>342</v>
      </c>
      <c r="AD2579" s="56" t="s">
        <v>347</v>
      </c>
      <c r="AE2579" s="56" t="s">
        <v>334</v>
      </c>
      <c r="AF2579" s="56" t="s">
        <v>291</v>
      </c>
      <c r="AG2579" s="56">
        <v>2015</v>
      </c>
      <c r="AH2579" s="56" t="s">
        <v>80</v>
      </c>
      <c r="AI2579" s="56" t="s">
        <v>344</v>
      </c>
      <c r="AJ2579" s="56">
        <v>100</v>
      </c>
      <c r="AK2579" s="1">
        <v>42185</v>
      </c>
      <c r="AL2579" s="56" t="s">
        <v>790</v>
      </c>
      <c r="AM2579" s="56">
        <v>42779</v>
      </c>
      <c r="AN2579" s="56" t="s">
        <v>355</v>
      </c>
      <c r="AO2579" s="1">
        <v>42233</v>
      </c>
      <c r="AP2579" s="56" t="s">
        <v>355</v>
      </c>
      <c r="AQ2579" s="56">
        <v>67621</v>
      </c>
      <c r="AR2579" s="56">
        <v>0</v>
      </c>
      <c r="AS2579" s="56" t="s">
        <v>346</v>
      </c>
      <c r="BB2579" s="56" t="s">
        <v>339</v>
      </c>
      <c r="BC2579" s="56" t="s">
        <v>263</v>
      </c>
      <c r="BD2579" s="56" t="s">
        <v>773</v>
      </c>
      <c r="BE2579" s="56" t="s">
        <v>347</v>
      </c>
      <c r="BF2579" s="56" t="s">
        <v>334</v>
      </c>
      <c r="BG2579" s="56" t="s">
        <v>774</v>
      </c>
      <c r="BH2579" s="56">
        <v>0</v>
      </c>
      <c r="BI2579" s="56">
        <v>0</v>
      </c>
      <c r="BJ2579" s="56">
        <v>1</v>
      </c>
    </row>
    <row r="2580" spans="1:62" hidden="1" x14ac:dyDescent="0.3">
      <c r="A2580" s="56">
        <v>49256845</v>
      </c>
      <c r="B2580" s="86">
        <v>600351</v>
      </c>
      <c r="C2580" s="1">
        <v>42893</v>
      </c>
      <c r="D2580" s="56" t="s">
        <v>769</v>
      </c>
      <c r="E2580" s="56" t="s">
        <v>770</v>
      </c>
      <c r="F2580" s="56" t="s">
        <v>334</v>
      </c>
      <c r="G2580" s="56" t="s">
        <v>335</v>
      </c>
      <c r="H2580" s="56" t="s">
        <v>336</v>
      </c>
      <c r="I2580" s="56" t="s">
        <v>771</v>
      </c>
      <c r="K2580" s="56" t="s">
        <v>337</v>
      </c>
      <c r="L2580" s="56" t="s">
        <v>338</v>
      </c>
      <c r="M2580" s="56" t="s">
        <v>772</v>
      </c>
      <c r="N2580" s="56" t="s">
        <v>1043</v>
      </c>
      <c r="O2580" s="56" t="s">
        <v>546</v>
      </c>
      <c r="P2580" s="1" t="s">
        <v>110</v>
      </c>
      <c r="Q2580" s="56" t="s">
        <v>241</v>
      </c>
      <c r="R2580" s="56" t="s">
        <v>339</v>
      </c>
      <c r="S2580" s="56">
        <v>178589</v>
      </c>
      <c r="T2580" s="1" t="s">
        <v>767</v>
      </c>
      <c r="U2580" s="56">
        <v>41774</v>
      </c>
      <c r="V2580" s="56">
        <v>42916</v>
      </c>
      <c r="W2580" s="56">
        <v>41673</v>
      </c>
      <c r="X2580" s="56">
        <v>42916</v>
      </c>
      <c r="Y2580" s="56" t="s">
        <v>356</v>
      </c>
      <c r="Z2580" s="56" t="s">
        <v>341</v>
      </c>
      <c r="AA2580" s="56" t="s">
        <v>347</v>
      </c>
      <c r="AB2580" s="56" t="s">
        <v>343</v>
      </c>
      <c r="AC2580" s="56" t="s">
        <v>342</v>
      </c>
      <c r="AD2580" s="56" t="s">
        <v>347</v>
      </c>
      <c r="AE2580" s="56" t="s">
        <v>334</v>
      </c>
      <c r="AF2580" s="56" t="s">
        <v>291</v>
      </c>
      <c r="AG2580" s="56">
        <v>2016</v>
      </c>
      <c r="AH2580" s="56" t="s">
        <v>80</v>
      </c>
      <c r="AI2580" s="56" t="s">
        <v>348</v>
      </c>
      <c r="AJ2580" s="56">
        <v>100</v>
      </c>
      <c r="AK2580" s="1">
        <v>42369</v>
      </c>
      <c r="AL2580" s="56" t="s">
        <v>790</v>
      </c>
      <c r="AM2580" s="56">
        <v>42779</v>
      </c>
      <c r="AN2580" s="56" t="s">
        <v>355</v>
      </c>
      <c r="AO2580" s="1">
        <v>42408</v>
      </c>
      <c r="AP2580" s="56" t="s">
        <v>355</v>
      </c>
      <c r="AQ2580" s="56">
        <v>67621</v>
      </c>
      <c r="AR2580" s="56">
        <v>0</v>
      </c>
      <c r="AS2580" s="56" t="s">
        <v>346</v>
      </c>
      <c r="BB2580" s="56" t="s">
        <v>339</v>
      </c>
      <c r="BC2580" s="56" t="s">
        <v>263</v>
      </c>
      <c r="BD2580" s="56" t="s">
        <v>773</v>
      </c>
      <c r="BE2580" s="56" t="s">
        <v>347</v>
      </c>
      <c r="BF2580" s="56" t="s">
        <v>334</v>
      </c>
      <c r="BG2580" s="56" t="s">
        <v>774</v>
      </c>
      <c r="BH2580" s="56">
        <v>0</v>
      </c>
      <c r="BI2580" s="56">
        <v>0</v>
      </c>
      <c r="BJ2580" s="56">
        <v>1</v>
      </c>
    </row>
    <row r="2581" spans="1:62" hidden="1" x14ac:dyDescent="0.3">
      <c r="A2581" s="56">
        <v>49256849</v>
      </c>
      <c r="B2581" s="86">
        <v>600351</v>
      </c>
      <c r="C2581" s="1">
        <v>42893</v>
      </c>
      <c r="D2581" s="56" t="s">
        <v>769</v>
      </c>
      <c r="E2581" s="56" t="s">
        <v>770</v>
      </c>
      <c r="F2581" s="56" t="s">
        <v>334</v>
      </c>
      <c r="G2581" s="56" t="s">
        <v>335</v>
      </c>
      <c r="H2581" s="56" t="s">
        <v>336</v>
      </c>
      <c r="I2581" s="56" t="s">
        <v>771</v>
      </c>
      <c r="K2581" s="56" t="s">
        <v>337</v>
      </c>
      <c r="L2581" s="56" t="s">
        <v>338</v>
      </c>
      <c r="M2581" s="56" t="s">
        <v>772</v>
      </c>
      <c r="N2581" s="56" t="s">
        <v>1043</v>
      </c>
      <c r="O2581" s="56" t="s">
        <v>546</v>
      </c>
      <c r="P2581" s="1" t="s">
        <v>110</v>
      </c>
      <c r="Q2581" s="56" t="s">
        <v>241</v>
      </c>
      <c r="R2581" s="56" t="s">
        <v>339</v>
      </c>
      <c r="S2581" s="56">
        <v>178589</v>
      </c>
      <c r="T2581" s="1" t="s">
        <v>767</v>
      </c>
      <c r="U2581" s="56">
        <v>41774</v>
      </c>
      <c r="V2581" s="56">
        <v>42916</v>
      </c>
      <c r="W2581" s="56">
        <v>41673</v>
      </c>
      <c r="X2581" s="56">
        <v>42916</v>
      </c>
      <c r="Y2581" s="56" t="s">
        <v>356</v>
      </c>
      <c r="Z2581" s="56" t="s">
        <v>341</v>
      </c>
      <c r="AA2581" s="56" t="s">
        <v>347</v>
      </c>
      <c r="AB2581" s="56" t="s">
        <v>343</v>
      </c>
      <c r="AC2581" s="56" t="s">
        <v>342</v>
      </c>
      <c r="AD2581" s="56" t="s">
        <v>347</v>
      </c>
      <c r="AE2581" s="56" t="s">
        <v>334</v>
      </c>
      <c r="AF2581" s="56" t="s">
        <v>292</v>
      </c>
      <c r="AG2581" s="56">
        <v>2015</v>
      </c>
      <c r="AH2581" s="56" t="s">
        <v>80</v>
      </c>
      <c r="AI2581" s="56" t="s">
        <v>348</v>
      </c>
      <c r="AJ2581" s="56">
        <v>80</v>
      </c>
      <c r="AM2581" s="56">
        <v>42779</v>
      </c>
      <c r="AN2581" s="56" t="s">
        <v>355</v>
      </c>
      <c r="AO2581" s="1">
        <v>41677</v>
      </c>
      <c r="AP2581" s="56" t="s">
        <v>355</v>
      </c>
      <c r="AQ2581" s="56">
        <v>67621</v>
      </c>
      <c r="AR2581" s="56">
        <v>0</v>
      </c>
      <c r="AS2581" s="56" t="s">
        <v>346</v>
      </c>
      <c r="BB2581" s="56" t="s">
        <v>339</v>
      </c>
      <c r="BC2581" s="56" t="s">
        <v>263</v>
      </c>
      <c r="BD2581" s="56" t="s">
        <v>773</v>
      </c>
      <c r="BE2581" s="56" t="s">
        <v>347</v>
      </c>
      <c r="BF2581" s="56" t="s">
        <v>334</v>
      </c>
      <c r="BG2581" s="56" t="s">
        <v>774</v>
      </c>
      <c r="BH2581" s="56">
        <v>0</v>
      </c>
      <c r="BI2581" s="56">
        <v>0</v>
      </c>
      <c r="BJ2581" s="56">
        <v>1</v>
      </c>
    </row>
    <row r="2582" spans="1:62" hidden="1" x14ac:dyDescent="0.3">
      <c r="A2582" s="56">
        <v>49256847</v>
      </c>
      <c r="B2582" s="86">
        <v>600351</v>
      </c>
      <c r="C2582" s="1">
        <v>42893</v>
      </c>
      <c r="D2582" s="56" t="s">
        <v>769</v>
      </c>
      <c r="E2582" s="56" t="s">
        <v>770</v>
      </c>
      <c r="F2582" s="56" t="s">
        <v>334</v>
      </c>
      <c r="G2582" s="56" t="s">
        <v>335</v>
      </c>
      <c r="H2582" s="56" t="s">
        <v>336</v>
      </c>
      <c r="I2582" s="56" t="s">
        <v>771</v>
      </c>
      <c r="K2582" s="56" t="s">
        <v>337</v>
      </c>
      <c r="L2582" s="56" t="s">
        <v>338</v>
      </c>
      <c r="M2582" s="56" t="s">
        <v>772</v>
      </c>
      <c r="N2582" s="56" t="s">
        <v>1043</v>
      </c>
      <c r="O2582" s="56" t="s">
        <v>546</v>
      </c>
      <c r="P2582" s="1" t="s">
        <v>110</v>
      </c>
      <c r="Q2582" s="56" t="s">
        <v>241</v>
      </c>
      <c r="R2582" s="56" t="s">
        <v>339</v>
      </c>
      <c r="S2582" s="56">
        <v>178589</v>
      </c>
      <c r="T2582" s="1" t="s">
        <v>767</v>
      </c>
      <c r="U2582" s="56">
        <v>41774</v>
      </c>
      <c r="V2582" s="56">
        <v>42916</v>
      </c>
      <c r="W2582" s="56">
        <v>41673</v>
      </c>
      <c r="X2582" s="56">
        <v>42916</v>
      </c>
      <c r="Y2582" s="56" t="s">
        <v>356</v>
      </c>
      <c r="Z2582" s="56" t="s">
        <v>341</v>
      </c>
      <c r="AA2582" s="56" t="s">
        <v>347</v>
      </c>
      <c r="AB2582" s="56" t="s">
        <v>343</v>
      </c>
      <c r="AC2582" s="56" t="s">
        <v>342</v>
      </c>
      <c r="AD2582" s="56" t="s">
        <v>347</v>
      </c>
      <c r="AE2582" s="56" t="s">
        <v>334</v>
      </c>
      <c r="AF2582" s="56" t="s">
        <v>291</v>
      </c>
      <c r="AG2582" s="56">
        <v>2017</v>
      </c>
      <c r="AH2582" s="56" t="s">
        <v>80</v>
      </c>
      <c r="AI2582" s="56" t="s">
        <v>348</v>
      </c>
      <c r="AJ2582" s="56">
        <v>70</v>
      </c>
      <c r="AK2582" s="1">
        <v>42735</v>
      </c>
      <c r="AL2582" s="56" t="s">
        <v>969</v>
      </c>
      <c r="AM2582" s="56">
        <v>42779</v>
      </c>
      <c r="AN2582" s="56" t="s">
        <v>355</v>
      </c>
      <c r="AO2582" s="1">
        <v>42779</v>
      </c>
      <c r="AP2582" s="56" t="s">
        <v>355</v>
      </c>
      <c r="AQ2582" s="56">
        <v>67621</v>
      </c>
      <c r="AR2582" s="56">
        <v>0</v>
      </c>
      <c r="AS2582" s="56" t="s">
        <v>346</v>
      </c>
      <c r="BB2582" s="56" t="s">
        <v>339</v>
      </c>
      <c r="BC2582" s="56" t="s">
        <v>263</v>
      </c>
      <c r="BD2582" s="56" t="s">
        <v>773</v>
      </c>
      <c r="BE2582" s="56" t="s">
        <v>347</v>
      </c>
      <c r="BF2582" s="56" t="s">
        <v>334</v>
      </c>
      <c r="BG2582" s="56" t="s">
        <v>774</v>
      </c>
      <c r="BH2582" s="56">
        <v>0</v>
      </c>
      <c r="BI2582" s="56">
        <v>0</v>
      </c>
      <c r="BJ2582" s="56">
        <v>1</v>
      </c>
    </row>
    <row r="2583" spans="1:62" hidden="1" x14ac:dyDescent="0.3">
      <c r="A2583" s="56">
        <v>49256848</v>
      </c>
      <c r="B2583" s="86">
        <v>600351</v>
      </c>
      <c r="C2583" s="1">
        <v>42893</v>
      </c>
      <c r="D2583" s="56" t="s">
        <v>769</v>
      </c>
      <c r="E2583" s="56" t="s">
        <v>770</v>
      </c>
      <c r="F2583" s="56" t="s">
        <v>334</v>
      </c>
      <c r="G2583" s="56" t="s">
        <v>335</v>
      </c>
      <c r="H2583" s="56" t="s">
        <v>336</v>
      </c>
      <c r="I2583" s="56" t="s">
        <v>771</v>
      </c>
      <c r="K2583" s="56" t="s">
        <v>337</v>
      </c>
      <c r="L2583" s="56" t="s">
        <v>338</v>
      </c>
      <c r="M2583" s="56" t="s">
        <v>772</v>
      </c>
      <c r="N2583" s="56" t="s">
        <v>1043</v>
      </c>
      <c r="O2583" s="56" t="s">
        <v>546</v>
      </c>
      <c r="P2583" s="1" t="s">
        <v>110</v>
      </c>
      <c r="Q2583" s="56" t="s">
        <v>241</v>
      </c>
      <c r="R2583" s="56" t="s">
        <v>339</v>
      </c>
      <c r="S2583" s="56">
        <v>178589</v>
      </c>
      <c r="T2583" s="1" t="s">
        <v>767</v>
      </c>
      <c r="U2583" s="56">
        <v>41774</v>
      </c>
      <c r="V2583" s="56">
        <v>42916</v>
      </c>
      <c r="W2583" s="56">
        <v>41673</v>
      </c>
      <c r="X2583" s="56">
        <v>42916</v>
      </c>
      <c r="Y2583" s="56" t="s">
        <v>356</v>
      </c>
      <c r="Z2583" s="56" t="s">
        <v>341</v>
      </c>
      <c r="AA2583" s="56" t="s">
        <v>347</v>
      </c>
      <c r="AB2583" s="56" t="s">
        <v>343</v>
      </c>
      <c r="AC2583" s="56" t="s">
        <v>342</v>
      </c>
      <c r="AD2583" s="56" t="s">
        <v>347</v>
      </c>
      <c r="AE2583" s="56" t="s">
        <v>334</v>
      </c>
      <c r="AF2583" s="56" t="s">
        <v>292</v>
      </c>
      <c r="AG2583" s="56">
        <v>2014</v>
      </c>
      <c r="AH2583" s="56" t="s">
        <v>80</v>
      </c>
      <c r="AI2583" s="56" t="s">
        <v>344</v>
      </c>
      <c r="AJ2583" s="56">
        <v>70</v>
      </c>
      <c r="AM2583" s="56">
        <v>42779</v>
      </c>
      <c r="AN2583" s="56" t="s">
        <v>355</v>
      </c>
      <c r="AO2583" s="1">
        <v>41677</v>
      </c>
      <c r="AP2583" s="56" t="s">
        <v>355</v>
      </c>
      <c r="AQ2583" s="56">
        <v>67621</v>
      </c>
      <c r="AR2583" s="56">
        <v>0</v>
      </c>
      <c r="AS2583" s="56" t="s">
        <v>346</v>
      </c>
      <c r="BB2583" s="56" t="s">
        <v>339</v>
      </c>
      <c r="BC2583" s="56" t="s">
        <v>263</v>
      </c>
      <c r="BD2583" s="56" t="s">
        <v>773</v>
      </c>
      <c r="BE2583" s="56" t="s">
        <v>347</v>
      </c>
      <c r="BF2583" s="56" t="s">
        <v>334</v>
      </c>
      <c r="BG2583" s="56" t="s">
        <v>774</v>
      </c>
      <c r="BH2583" s="56">
        <v>0</v>
      </c>
      <c r="BI2583" s="56">
        <v>0</v>
      </c>
      <c r="BJ2583" s="56">
        <v>1</v>
      </c>
    </row>
    <row r="2584" spans="1:62" hidden="1" x14ac:dyDescent="0.3">
      <c r="A2584" s="56">
        <v>49256857</v>
      </c>
      <c r="B2584" s="86">
        <v>600351</v>
      </c>
      <c r="C2584" s="1">
        <v>42893</v>
      </c>
      <c r="D2584" s="56" t="s">
        <v>769</v>
      </c>
      <c r="E2584" s="56" t="s">
        <v>770</v>
      </c>
      <c r="F2584" s="56" t="s">
        <v>334</v>
      </c>
      <c r="G2584" s="56" t="s">
        <v>335</v>
      </c>
      <c r="H2584" s="56" t="s">
        <v>336</v>
      </c>
      <c r="I2584" s="56" t="s">
        <v>771</v>
      </c>
      <c r="K2584" s="56" t="s">
        <v>337</v>
      </c>
      <c r="L2584" s="56" t="s">
        <v>338</v>
      </c>
      <c r="M2584" s="56" t="s">
        <v>772</v>
      </c>
      <c r="N2584" s="56" t="s">
        <v>1043</v>
      </c>
      <c r="O2584" s="56" t="s">
        <v>546</v>
      </c>
      <c r="P2584" s="1" t="s">
        <v>110</v>
      </c>
      <c r="Q2584" s="56" t="s">
        <v>241</v>
      </c>
      <c r="R2584" s="56" t="s">
        <v>339</v>
      </c>
      <c r="S2584" s="56">
        <v>178587</v>
      </c>
      <c r="T2584" s="1" t="s">
        <v>111</v>
      </c>
      <c r="U2584" s="56">
        <v>41774</v>
      </c>
      <c r="V2584" s="56">
        <v>42916</v>
      </c>
      <c r="W2584" s="56">
        <v>41673</v>
      </c>
      <c r="X2584" s="56">
        <v>42185</v>
      </c>
      <c r="Y2584" s="56" t="s">
        <v>340</v>
      </c>
      <c r="Z2584" s="56" t="s">
        <v>341</v>
      </c>
      <c r="AA2584" s="56" t="s">
        <v>342</v>
      </c>
      <c r="AB2584" s="56" t="s">
        <v>343</v>
      </c>
      <c r="AC2584" s="56" t="s">
        <v>342</v>
      </c>
      <c r="AD2584" s="56" t="s">
        <v>347</v>
      </c>
      <c r="AE2584" s="56" t="s">
        <v>334</v>
      </c>
      <c r="AF2584" s="56" t="s">
        <v>291</v>
      </c>
      <c r="AG2584" s="56">
        <v>2015</v>
      </c>
      <c r="AH2584" s="56" t="s">
        <v>80</v>
      </c>
      <c r="AI2584" s="56" t="s">
        <v>348</v>
      </c>
      <c r="AJ2584" s="56">
        <v>0</v>
      </c>
      <c r="AK2584" s="1">
        <v>42004</v>
      </c>
      <c r="AM2584" s="56">
        <v>42233</v>
      </c>
      <c r="AN2584" s="56" t="s">
        <v>355</v>
      </c>
      <c r="AO2584" s="1">
        <v>42234</v>
      </c>
      <c r="AP2584" s="56" t="s">
        <v>355</v>
      </c>
      <c r="AQ2584" s="56">
        <v>257</v>
      </c>
      <c r="AR2584" s="56">
        <v>0</v>
      </c>
      <c r="AS2584" s="56" t="s">
        <v>346</v>
      </c>
      <c r="BB2584" s="56" t="s">
        <v>339</v>
      </c>
      <c r="BC2584" s="56" t="s">
        <v>263</v>
      </c>
      <c r="BD2584" s="56" t="s">
        <v>773</v>
      </c>
      <c r="BE2584" s="56" t="s">
        <v>347</v>
      </c>
      <c r="BF2584" s="56" t="s">
        <v>334</v>
      </c>
      <c r="BG2584" s="56" t="s">
        <v>774</v>
      </c>
      <c r="BH2584" s="56">
        <v>0</v>
      </c>
      <c r="BI2584" s="56">
        <v>0</v>
      </c>
      <c r="BJ2584" s="56">
        <v>1</v>
      </c>
    </row>
    <row r="2585" spans="1:62" hidden="1" x14ac:dyDescent="0.3">
      <c r="A2585" s="56">
        <v>49256853</v>
      </c>
      <c r="B2585" s="86">
        <v>600351</v>
      </c>
      <c r="C2585" s="1">
        <v>42893</v>
      </c>
      <c r="D2585" s="56" t="s">
        <v>769</v>
      </c>
      <c r="E2585" s="56" t="s">
        <v>770</v>
      </c>
      <c r="F2585" s="56" t="s">
        <v>334</v>
      </c>
      <c r="G2585" s="56" t="s">
        <v>335</v>
      </c>
      <c r="H2585" s="56" t="s">
        <v>336</v>
      </c>
      <c r="I2585" s="56" t="s">
        <v>771</v>
      </c>
      <c r="K2585" s="56" t="s">
        <v>337</v>
      </c>
      <c r="L2585" s="56" t="s">
        <v>338</v>
      </c>
      <c r="M2585" s="56" t="s">
        <v>772</v>
      </c>
      <c r="N2585" s="56" t="s">
        <v>1043</v>
      </c>
      <c r="O2585" s="56" t="s">
        <v>546</v>
      </c>
      <c r="P2585" s="1" t="s">
        <v>110</v>
      </c>
      <c r="Q2585" s="56" t="s">
        <v>241</v>
      </c>
      <c r="R2585" s="56" t="s">
        <v>339</v>
      </c>
      <c r="S2585" s="56">
        <v>178589</v>
      </c>
      <c r="T2585" s="1" t="s">
        <v>767</v>
      </c>
      <c r="U2585" s="56">
        <v>41774</v>
      </c>
      <c r="V2585" s="56">
        <v>42916</v>
      </c>
      <c r="W2585" s="56">
        <v>41673</v>
      </c>
      <c r="X2585" s="56">
        <v>42916</v>
      </c>
      <c r="Y2585" s="56" t="s">
        <v>356</v>
      </c>
      <c r="Z2585" s="56" t="s">
        <v>341</v>
      </c>
      <c r="AA2585" s="56" t="s">
        <v>347</v>
      </c>
      <c r="AB2585" s="56" t="s">
        <v>343</v>
      </c>
      <c r="AC2585" s="56" t="s">
        <v>342</v>
      </c>
      <c r="AD2585" s="56" t="s">
        <v>347</v>
      </c>
      <c r="AE2585" s="56" t="s">
        <v>334</v>
      </c>
      <c r="AF2585" s="56" t="s">
        <v>292</v>
      </c>
      <c r="AG2585" s="56">
        <v>2017</v>
      </c>
      <c r="AH2585" s="56" t="s">
        <v>80</v>
      </c>
      <c r="AI2585" s="56" t="s">
        <v>348</v>
      </c>
      <c r="AJ2585" s="56">
        <v>90</v>
      </c>
      <c r="AM2585" s="56">
        <v>42779</v>
      </c>
      <c r="AN2585" s="56" t="s">
        <v>355</v>
      </c>
      <c r="AO2585" s="1">
        <v>41677</v>
      </c>
      <c r="AP2585" s="56" t="s">
        <v>355</v>
      </c>
      <c r="AQ2585" s="56">
        <v>67621</v>
      </c>
      <c r="AR2585" s="56">
        <v>0</v>
      </c>
      <c r="AS2585" s="56" t="s">
        <v>346</v>
      </c>
      <c r="BB2585" s="56" t="s">
        <v>339</v>
      </c>
      <c r="BC2585" s="56" t="s">
        <v>263</v>
      </c>
      <c r="BD2585" s="56" t="s">
        <v>773</v>
      </c>
      <c r="BE2585" s="56" t="s">
        <v>347</v>
      </c>
      <c r="BF2585" s="56" t="s">
        <v>334</v>
      </c>
      <c r="BG2585" s="56" t="s">
        <v>774</v>
      </c>
      <c r="BH2585" s="56">
        <v>0</v>
      </c>
      <c r="BI2585" s="56">
        <v>0</v>
      </c>
      <c r="BJ2585" s="56">
        <v>1</v>
      </c>
    </row>
    <row r="2586" spans="1:62" hidden="1" x14ac:dyDescent="0.3">
      <c r="A2586" s="56">
        <v>49256851</v>
      </c>
      <c r="B2586" s="86">
        <v>600351</v>
      </c>
      <c r="C2586" s="1">
        <v>42893</v>
      </c>
      <c r="D2586" s="56" t="s">
        <v>769</v>
      </c>
      <c r="E2586" s="56" t="s">
        <v>770</v>
      </c>
      <c r="F2586" s="56" t="s">
        <v>334</v>
      </c>
      <c r="G2586" s="56" t="s">
        <v>335</v>
      </c>
      <c r="H2586" s="56" t="s">
        <v>336</v>
      </c>
      <c r="I2586" s="56" t="s">
        <v>771</v>
      </c>
      <c r="K2586" s="56" t="s">
        <v>337</v>
      </c>
      <c r="L2586" s="56" t="s">
        <v>338</v>
      </c>
      <c r="M2586" s="56" t="s">
        <v>772</v>
      </c>
      <c r="N2586" s="56" t="s">
        <v>1043</v>
      </c>
      <c r="O2586" s="56" t="s">
        <v>546</v>
      </c>
      <c r="P2586" s="1" t="s">
        <v>110</v>
      </c>
      <c r="Q2586" s="56" t="s">
        <v>241</v>
      </c>
      <c r="R2586" s="56" t="s">
        <v>339</v>
      </c>
      <c r="S2586" s="56">
        <v>178589</v>
      </c>
      <c r="T2586" s="1" t="s">
        <v>767</v>
      </c>
      <c r="U2586" s="56">
        <v>41774</v>
      </c>
      <c r="V2586" s="56">
        <v>42916</v>
      </c>
      <c r="W2586" s="56">
        <v>41673</v>
      </c>
      <c r="X2586" s="56">
        <v>42916</v>
      </c>
      <c r="Y2586" s="56" t="s">
        <v>356</v>
      </c>
      <c r="Z2586" s="56" t="s">
        <v>341</v>
      </c>
      <c r="AA2586" s="56" t="s">
        <v>347</v>
      </c>
      <c r="AB2586" s="56" t="s">
        <v>343</v>
      </c>
      <c r="AC2586" s="56" t="s">
        <v>342</v>
      </c>
      <c r="AD2586" s="56" t="s">
        <v>347</v>
      </c>
      <c r="AE2586" s="56" t="s">
        <v>334</v>
      </c>
      <c r="AF2586" s="56" t="s">
        <v>292</v>
      </c>
      <c r="AG2586" s="56">
        <v>2016</v>
      </c>
      <c r="AH2586" s="56" t="s">
        <v>80</v>
      </c>
      <c r="AI2586" s="56" t="s">
        <v>348</v>
      </c>
      <c r="AJ2586" s="56">
        <v>85</v>
      </c>
      <c r="AM2586" s="56">
        <v>42779</v>
      </c>
      <c r="AN2586" s="56" t="s">
        <v>355</v>
      </c>
      <c r="AO2586" s="1">
        <v>41677</v>
      </c>
      <c r="AP2586" s="56" t="s">
        <v>355</v>
      </c>
      <c r="AQ2586" s="56">
        <v>67621</v>
      </c>
      <c r="AR2586" s="56">
        <v>0</v>
      </c>
      <c r="AS2586" s="56" t="s">
        <v>346</v>
      </c>
      <c r="BB2586" s="56" t="s">
        <v>339</v>
      </c>
      <c r="BC2586" s="56" t="s">
        <v>263</v>
      </c>
      <c r="BD2586" s="56" t="s">
        <v>773</v>
      </c>
      <c r="BE2586" s="56" t="s">
        <v>347</v>
      </c>
      <c r="BF2586" s="56" t="s">
        <v>334</v>
      </c>
      <c r="BG2586" s="56" t="s">
        <v>774</v>
      </c>
      <c r="BH2586" s="56">
        <v>0</v>
      </c>
      <c r="BI2586" s="56">
        <v>0</v>
      </c>
      <c r="BJ2586" s="56">
        <v>1</v>
      </c>
    </row>
    <row r="2587" spans="1:62" hidden="1" x14ac:dyDescent="0.3">
      <c r="A2587" s="56">
        <v>49256852</v>
      </c>
      <c r="B2587" s="86">
        <v>600351</v>
      </c>
      <c r="C2587" s="1">
        <v>42893</v>
      </c>
      <c r="D2587" s="56" t="s">
        <v>769</v>
      </c>
      <c r="E2587" s="56" t="s">
        <v>770</v>
      </c>
      <c r="F2587" s="56" t="s">
        <v>334</v>
      </c>
      <c r="G2587" s="56" t="s">
        <v>335</v>
      </c>
      <c r="H2587" s="56" t="s">
        <v>336</v>
      </c>
      <c r="I2587" s="56" t="s">
        <v>771</v>
      </c>
      <c r="K2587" s="56" t="s">
        <v>337</v>
      </c>
      <c r="L2587" s="56" t="s">
        <v>338</v>
      </c>
      <c r="M2587" s="56" t="s">
        <v>772</v>
      </c>
      <c r="N2587" s="56" t="s">
        <v>1043</v>
      </c>
      <c r="O2587" s="56" t="s">
        <v>546</v>
      </c>
      <c r="P2587" s="1" t="s">
        <v>110</v>
      </c>
      <c r="Q2587" s="56" t="s">
        <v>241</v>
      </c>
      <c r="R2587" s="56" t="s">
        <v>339</v>
      </c>
      <c r="S2587" s="56">
        <v>178589</v>
      </c>
      <c r="T2587" s="1" t="s">
        <v>767</v>
      </c>
      <c r="U2587" s="56">
        <v>41774</v>
      </c>
      <c r="V2587" s="56">
        <v>42916</v>
      </c>
      <c r="W2587" s="56">
        <v>41673</v>
      </c>
      <c r="X2587" s="56">
        <v>42916</v>
      </c>
      <c r="Y2587" s="56" t="s">
        <v>356</v>
      </c>
      <c r="Z2587" s="56" t="s">
        <v>341</v>
      </c>
      <c r="AA2587" s="56" t="s">
        <v>347</v>
      </c>
      <c r="AB2587" s="56" t="s">
        <v>343</v>
      </c>
      <c r="AC2587" s="56" t="s">
        <v>342</v>
      </c>
      <c r="AD2587" s="56" t="s">
        <v>347</v>
      </c>
      <c r="AE2587" s="56" t="s">
        <v>334</v>
      </c>
      <c r="AF2587" s="56" t="s">
        <v>292</v>
      </c>
      <c r="AG2587" s="56">
        <v>2016</v>
      </c>
      <c r="AH2587" s="56" t="s">
        <v>80</v>
      </c>
      <c r="AI2587" s="56" t="s">
        <v>344</v>
      </c>
      <c r="AJ2587" s="56">
        <v>85</v>
      </c>
      <c r="AM2587" s="56">
        <v>42779</v>
      </c>
      <c r="AN2587" s="56" t="s">
        <v>355</v>
      </c>
      <c r="AO2587" s="1">
        <v>41677</v>
      </c>
      <c r="AP2587" s="56" t="s">
        <v>355</v>
      </c>
      <c r="AQ2587" s="56">
        <v>67621</v>
      </c>
      <c r="AR2587" s="56">
        <v>0</v>
      </c>
      <c r="AS2587" s="56" t="s">
        <v>346</v>
      </c>
      <c r="BB2587" s="56" t="s">
        <v>339</v>
      </c>
      <c r="BC2587" s="56" t="s">
        <v>263</v>
      </c>
      <c r="BD2587" s="56" t="s">
        <v>773</v>
      </c>
      <c r="BE2587" s="56" t="s">
        <v>347</v>
      </c>
      <c r="BF2587" s="56" t="s">
        <v>334</v>
      </c>
      <c r="BG2587" s="56" t="s">
        <v>774</v>
      </c>
      <c r="BH2587" s="56">
        <v>0</v>
      </c>
      <c r="BI2587" s="56">
        <v>0</v>
      </c>
      <c r="BJ2587" s="56">
        <v>1</v>
      </c>
    </row>
    <row r="2588" spans="1:62" hidden="1" x14ac:dyDescent="0.3">
      <c r="A2588" s="56">
        <v>49256856</v>
      </c>
      <c r="B2588" s="86">
        <v>600351</v>
      </c>
      <c r="C2588" s="1">
        <v>42893</v>
      </c>
      <c r="D2588" s="56" t="s">
        <v>769</v>
      </c>
      <c r="E2588" s="56" t="s">
        <v>770</v>
      </c>
      <c r="F2588" s="56" t="s">
        <v>334</v>
      </c>
      <c r="G2588" s="56" t="s">
        <v>335</v>
      </c>
      <c r="H2588" s="56" t="s">
        <v>336</v>
      </c>
      <c r="I2588" s="56" t="s">
        <v>771</v>
      </c>
      <c r="K2588" s="56" t="s">
        <v>337</v>
      </c>
      <c r="L2588" s="56" t="s">
        <v>338</v>
      </c>
      <c r="M2588" s="56" t="s">
        <v>772</v>
      </c>
      <c r="N2588" s="56" t="s">
        <v>1043</v>
      </c>
      <c r="O2588" s="56" t="s">
        <v>546</v>
      </c>
      <c r="P2588" s="1" t="s">
        <v>110</v>
      </c>
      <c r="Q2588" s="56" t="s">
        <v>241</v>
      </c>
      <c r="R2588" s="56" t="s">
        <v>339</v>
      </c>
      <c r="S2588" s="56">
        <v>178587</v>
      </c>
      <c r="T2588" s="1" t="s">
        <v>111</v>
      </c>
      <c r="U2588" s="56">
        <v>41774</v>
      </c>
      <c r="V2588" s="56">
        <v>42916</v>
      </c>
      <c r="W2588" s="56">
        <v>41673</v>
      </c>
      <c r="X2588" s="56">
        <v>42185</v>
      </c>
      <c r="Y2588" s="56" t="s">
        <v>340</v>
      </c>
      <c r="Z2588" s="56" t="s">
        <v>341</v>
      </c>
      <c r="AA2588" s="56" t="s">
        <v>342</v>
      </c>
      <c r="AB2588" s="56" t="s">
        <v>343</v>
      </c>
      <c r="AC2588" s="56" t="s">
        <v>342</v>
      </c>
      <c r="AD2588" s="56" t="s">
        <v>347</v>
      </c>
      <c r="AE2588" s="56" t="s">
        <v>334</v>
      </c>
      <c r="AF2588" s="56" t="s">
        <v>291</v>
      </c>
      <c r="AG2588" s="56">
        <v>2014</v>
      </c>
      <c r="AH2588" s="56" t="s">
        <v>80</v>
      </c>
      <c r="AI2588" s="56" t="s">
        <v>344</v>
      </c>
      <c r="AJ2588" s="56">
        <v>1</v>
      </c>
      <c r="AK2588" s="1">
        <v>41820</v>
      </c>
      <c r="AM2588" s="56">
        <v>42233</v>
      </c>
      <c r="AN2588" s="56" t="s">
        <v>355</v>
      </c>
      <c r="AO2588" s="1">
        <v>42052</v>
      </c>
      <c r="AP2588" s="56" t="s">
        <v>355</v>
      </c>
      <c r="AQ2588" s="56">
        <v>257</v>
      </c>
      <c r="AR2588" s="56">
        <v>0</v>
      </c>
      <c r="AS2588" s="56" t="s">
        <v>346</v>
      </c>
      <c r="BB2588" s="56" t="s">
        <v>339</v>
      </c>
      <c r="BC2588" s="56" t="s">
        <v>263</v>
      </c>
      <c r="BD2588" s="56" t="s">
        <v>773</v>
      </c>
      <c r="BE2588" s="56" t="s">
        <v>347</v>
      </c>
      <c r="BF2588" s="56" t="s">
        <v>334</v>
      </c>
      <c r="BG2588" s="56" t="s">
        <v>774</v>
      </c>
      <c r="BH2588" s="56">
        <v>0</v>
      </c>
      <c r="BI2588" s="56">
        <v>0</v>
      </c>
      <c r="BJ2588" s="56">
        <v>1</v>
      </c>
    </row>
    <row r="2589" spans="1:62" hidden="1" x14ac:dyDescent="0.3">
      <c r="A2589" s="56">
        <v>49256854</v>
      </c>
      <c r="B2589" s="86">
        <v>600351</v>
      </c>
      <c r="C2589" s="1">
        <v>42893</v>
      </c>
      <c r="D2589" s="56" t="s">
        <v>769</v>
      </c>
      <c r="E2589" s="56" t="s">
        <v>770</v>
      </c>
      <c r="F2589" s="56" t="s">
        <v>334</v>
      </c>
      <c r="G2589" s="56" t="s">
        <v>335</v>
      </c>
      <c r="H2589" s="56" t="s">
        <v>336</v>
      </c>
      <c r="I2589" s="56" t="s">
        <v>771</v>
      </c>
      <c r="K2589" s="56" t="s">
        <v>337</v>
      </c>
      <c r="L2589" s="56" t="s">
        <v>338</v>
      </c>
      <c r="M2589" s="56" t="s">
        <v>772</v>
      </c>
      <c r="N2589" s="56" t="s">
        <v>1043</v>
      </c>
      <c r="O2589" s="56" t="s">
        <v>546</v>
      </c>
      <c r="P2589" s="1" t="s">
        <v>110</v>
      </c>
      <c r="Q2589" s="56" t="s">
        <v>241</v>
      </c>
      <c r="R2589" s="56" t="s">
        <v>339</v>
      </c>
      <c r="S2589" s="56">
        <v>178589</v>
      </c>
      <c r="T2589" s="1" t="s">
        <v>767</v>
      </c>
      <c r="U2589" s="56">
        <v>41774</v>
      </c>
      <c r="V2589" s="56">
        <v>42916</v>
      </c>
      <c r="W2589" s="56">
        <v>41673</v>
      </c>
      <c r="X2589" s="56">
        <v>42916</v>
      </c>
      <c r="Y2589" s="56" t="s">
        <v>356</v>
      </c>
      <c r="Z2589" s="56" t="s">
        <v>341</v>
      </c>
      <c r="AA2589" s="56" t="s">
        <v>347</v>
      </c>
      <c r="AB2589" s="56" t="s">
        <v>343</v>
      </c>
      <c r="AC2589" s="56" t="s">
        <v>342</v>
      </c>
      <c r="AD2589" s="56" t="s">
        <v>347</v>
      </c>
      <c r="AE2589" s="56" t="s">
        <v>334</v>
      </c>
      <c r="AF2589" s="56" t="s">
        <v>292</v>
      </c>
      <c r="AG2589" s="56">
        <v>2017</v>
      </c>
      <c r="AH2589" s="56" t="s">
        <v>80</v>
      </c>
      <c r="AI2589" s="56" t="s">
        <v>344</v>
      </c>
      <c r="AJ2589" s="56">
        <v>90</v>
      </c>
      <c r="AM2589" s="56">
        <v>42779</v>
      </c>
      <c r="AN2589" s="56" t="s">
        <v>355</v>
      </c>
      <c r="AO2589" s="1">
        <v>41813</v>
      </c>
      <c r="AP2589" s="56" t="s">
        <v>355</v>
      </c>
      <c r="AQ2589" s="56">
        <v>67621</v>
      </c>
      <c r="AR2589" s="56">
        <v>0</v>
      </c>
      <c r="AS2589" s="56" t="s">
        <v>346</v>
      </c>
      <c r="BB2589" s="56" t="s">
        <v>339</v>
      </c>
      <c r="BC2589" s="56" t="s">
        <v>263</v>
      </c>
      <c r="BD2589" s="56" t="s">
        <v>773</v>
      </c>
      <c r="BE2589" s="56" t="s">
        <v>347</v>
      </c>
      <c r="BF2589" s="56" t="s">
        <v>334</v>
      </c>
      <c r="BG2589" s="56" t="s">
        <v>774</v>
      </c>
      <c r="BH2589" s="56">
        <v>0</v>
      </c>
      <c r="BI2589" s="56">
        <v>0</v>
      </c>
      <c r="BJ2589" s="56">
        <v>1</v>
      </c>
    </row>
    <row r="2590" spans="1:62" hidden="1" x14ac:dyDescent="0.3">
      <c r="A2590" s="56">
        <v>49256855</v>
      </c>
      <c r="B2590" s="86">
        <v>600351</v>
      </c>
      <c r="C2590" s="1">
        <v>42893</v>
      </c>
      <c r="D2590" s="56" t="s">
        <v>769</v>
      </c>
      <c r="E2590" s="56" t="s">
        <v>770</v>
      </c>
      <c r="F2590" s="56" t="s">
        <v>334</v>
      </c>
      <c r="G2590" s="56" t="s">
        <v>335</v>
      </c>
      <c r="H2590" s="56" t="s">
        <v>336</v>
      </c>
      <c r="I2590" s="56" t="s">
        <v>771</v>
      </c>
      <c r="K2590" s="56" t="s">
        <v>337</v>
      </c>
      <c r="L2590" s="56" t="s">
        <v>338</v>
      </c>
      <c r="M2590" s="56" t="s">
        <v>772</v>
      </c>
      <c r="N2590" s="56" t="s">
        <v>1043</v>
      </c>
      <c r="O2590" s="56" t="s">
        <v>546</v>
      </c>
      <c r="P2590" s="1" t="s">
        <v>110</v>
      </c>
      <c r="Q2590" s="56" t="s">
        <v>241</v>
      </c>
      <c r="R2590" s="56" t="s">
        <v>339</v>
      </c>
      <c r="S2590" s="56">
        <v>178587</v>
      </c>
      <c r="T2590" s="1" t="s">
        <v>111</v>
      </c>
      <c r="U2590" s="56">
        <v>41774</v>
      </c>
      <c r="V2590" s="56">
        <v>42916</v>
      </c>
      <c r="W2590" s="56">
        <v>41673</v>
      </c>
      <c r="X2590" s="56">
        <v>42185</v>
      </c>
      <c r="Y2590" s="56" t="s">
        <v>340</v>
      </c>
      <c r="Z2590" s="56" t="s">
        <v>341</v>
      </c>
      <c r="AA2590" s="56" t="s">
        <v>342</v>
      </c>
      <c r="AB2590" s="56" t="s">
        <v>343</v>
      </c>
      <c r="AC2590" s="56" t="s">
        <v>342</v>
      </c>
      <c r="AD2590" s="56" t="s">
        <v>347</v>
      </c>
      <c r="AE2590" s="56" t="s">
        <v>334</v>
      </c>
      <c r="AF2590" s="56" t="s">
        <v>224</v>
      </c>
      <c r="AG2590" s="56">
        <v>2014</v>
      </c>
      <c r="AH2590" s="56" t="s">
        <v>80</v>
      </c>
      <c r="AI2590" s="56" t="s">
        <v>339</v>
      </c>
      <c r="AJ2590" s="56">
        <v>0</v>
      </c>
      <c r="AM2590" s="56">
        <v>42233</v>
      </c>
      <c r="AN2590" s="56" t="s">
        <v>355</v>
      </c>
      <c r="AO2590" s="1">
        <v>41677</v>
      </c>
      <c r="AP2590" s="56" t="s">
        <v>355</v>
      </c>
      <c r="AQ2590" s="56">
        <v>257</v>
      </c>
      <c r="AR2590" s="56">
        <v>0</v>
      </c>
      <c r="AS2590" s="56" t="s">
        <v>346</v>
      </c>
      <c r="BB2590" s="56" t="s">
        <v>339</v>
      </c>
      <c r="BC2590" s="56" t="s">
        <v>263</v>
      </c>
      <c r="BD2590" s="56" t="s">
        <v>773</v>
      </c>
      <c r="BE2590" s="56" t="s">
        <v>347</v>
      </c>
      <c r="BF2590" s="56" t="s">
        <v>334</v>
      </c>
      <c r="BG2590" s="56" t="s">
        <v>774</v>
      </c>
      <c r="BH2590" s="56">
        <v>0</v>
      </c>
      <c r="BI2590" s="56">
        <v>0</v>
      </c>
      <c r="BJ2590" s="56">
        <v>1</v>
      </c>
    </row>
    <row r="2591" spans="1:62" hidden="1" x14ac:dyDescent="0.3">
      <c r="A2591" s="56">
        <v>49256890</v>
      </c>
      <c r="B2591" s="86">
        <v>600351</v>
      </c>
      <c r="C2591" s="1">
        <v>42893</v>
      </c>
      <c r="D2591" s="56" t="s">
        <v>769</v>
      </c>
      <c r="E2591" s="56" t="s">
        <v>770</v>
      </c>
      <c r="F2591" s="56" t="s">
        <v>334</v>
      </c>
      <c r="G2591" s="56" t="s">
        <v>335</v>
      </c>
      <c r="H2591" s="56" t="s">
        <v>336</v>
      </c>
      <c r="I2591" s="56" t="s">
        <v>771</v>
      </c>
      <c r="K2591" s="56" t="s">
        <v>337</v>
      </c>
      <c r="L2591" s="56" t="s">
        <v>338</v>
      </c>
      <c r="M2591" s="56" t="s">
        <v>772</v>
      </c>
      <c r="N2591" s="56" t="s">
        <v>1043</v>
      </c>
      <c r="O2591" s="56" t="s">
        <v>546</v>
      </c>
      <c r="P2591" s="1" t="s">
        <v>188</v>
      </c>
      <c r="Q2591" s="56" t="s">
        <v>776</v>
      </c>
      <c r="R2591" s="56" t="s">
        <v>339</v>
      </c>
      <c r="S2591" s="56">
        <v>187629</v>
      </c>
      <c r="T2591" s="1" t="s">
        <v>190</v>
      </c>
      <c r="U2591" s="56">
        <v>41774</v>
      </c>
      <c r="V2591" s="56">
        <v>42916</v>
      </c>
      <c r="W2591" s="56">
        <v>41673</v>
      </c>
      <c r="X2591" s="56">
        <v>42916</v>
      </c>
      <c r="Y2591" s="56" t="s">
        <v>340</v>
      </c>
      <c r="Z2591" s="56" t="s">
        <v>341</v>
      </c>
      <c r="AA2591" s="56" t="s">
        <v>342</v>
      </c>
      <c r="AB2591" s="56" t="s">
        <v>343</v>
      </c>
      <c r="AC2591" s="56" t="s">
        <v>342</v>
      </c>
      <c r="AD2591" s="56" t="s">
        <v>342</v>
      </c>
      <c r="AE2591" s="56" t="s">
        <v>334</v>
      </c>
      <c r="AF2591" s="56" t="s">
        <v>292</v>
      </c>
      <c r="AG2591" s="56">
        <v>2016</v>
      </c>
      <c r="AH2591" s="56" t="s">
        <v>80</v>
      </c>
      <c r="AI2591" s="56" t="s">
        <v>348</v>
      </c>
      <c r="AJ2591" s="56">
        <v>15</v>
      </c>
      <c r="AM2591" s="56">
        <v>42795</v>
      </c>
      <c r="AN2591" s="56" t="s">
        <v>355</v>
      </c>
      <c r="AO2591" s="1">
        <v>41677</v>
      </c>
      <c r="AP2591" s="56" t="s">
        <v>355</v>
      </c>
      <c r="AQ2591" s="56">
        <v>249</v>
      </c>
      <c r="AR2591" s="56">
        <v>0</v>
      </c>
      <c r="AS2591" s="56" t="s">
        <v>346</v>
      </c>
      <c r="BB2591" s="56" t="s">
        <v>339</v>
      </c>
      <c r="BC2591" s="56" t="s">
        <v>263</v>
      </c>
      <c r="BD2591" s="56" t="s">
        <v>773</v>
      </c>
      <c r="BE2591" s="56" t="s">
        <v>347</v>
      </c>
      <c r="BF2591" s="56" t="s">
        <v>334</v>
      </c>
      <c r="BG2591" s="56" t="s">
        <v>774</v>
      </c>
      <c r="BH2591" s="56">
        <v>0</v>
      </c>
      <c r="BI2591" s="56">
        <v>0</v>
      </c>
      <c r="BJ2591" s="56">
        <v>1</v>
      </c>
    </row>
    <row r="2592" spans="1:62" hidden="1" x14ac:dyDescent="0.3">
      <c r="A2592" s="56">
        <v>49256873</v>
      </c>
      <c r="B2592" s="86">
        <v>600351</v>
      </c>
      <c r="C2592" s="1">
        <v>42893</v>
      </c>
      <c r="D2592" s="56" t="s">
        <v>769</v>
      </c>
      <c r="E2592" s="56" t="s">
        <v>770</v>
      </c>
      <c r="F2592" s="56" t="s">
        <v>334</v>
      </c>
      <c r="G2592" s="56" t="s">
        <v>335</v>
      </c>
      <c r="H2592" s="56" t="s">
        <v>336</v>
      </c>
      <c r="I2592" s="56" t="s">
        <v>771</v>
      </c>
      <c r="K2592" s="56" t="s">
        <v>337</v>
      </c>
      <c r="L2592" s="56" t="s">
        <v>338</v>
      </c>
      <c r="M2592" s="56" t="s">
        <v>772</v>
      </c>
      <c r="N2592" s="56" t="s">
        <v>1043</v>
      </c>
      <c r="O2592" s="56" t="s">
        <v>546</v>
      </c>
      <c r="P2592" s="1" t="s">
        <v>110</v>
      </c>
      <c r="Q2592" s="56" t="s">
        <v>779</v>
      </c>
      <c r="R2592" s="56" t="s">
        <v>339</v>
      </c>
      <c r="S2592" s="56">
        <v>178641</v>
      </c>
      <c r="T2592" s="1" t="s">
        <v>112</v>
      </c>
      <c r="U2592" s="56">
        <v>41774</v>
      </c>
      <c r="V2592" s="56">
        <v>42916</v>
      </c>
      <c r="W2592" s="56">
        <v>41674</v>
      </c>
      <c r="X2592" s="56">
        <v>42185</v>
      </c>
      <c r="Y2592" s="56" t="s">
        <v>340</v>
      </c>
      <c r="Z2592" s="56" t="s">
        <v>341</v>
      </c>
      <c r="AA2592" s="56" t="s">
        <v>342</v>
      </c>
      <c r="AB2592" s="56" t="s">
        <v>343</v>
      </c>
      <c r="AC2592" s="56" t="s">
        <v>342</v>
      </c>
      <c r="AD2592" s="56" t="s">
        <v>347</v>
      </c>
      <c r="AE2592" s="56" t="s">
        <v>334</v>
      </c>
      <c r="AF2592" s="56" t="s">
        <v>291</v>
      </c>
      <c r="AG2592" s="56">
        <v>2015</v>
      </c>
      <c r="AH2592" s="56" t="s">
        <v>80</v>
      </c>
      <c r="AI2592" s="56" t="s">
        <v>344</v>
      </c>
      <c r="AJ2592" s="56">
        <v>0</v>
      </c>
      <c r="AK2592" s="1">
        <v>42185</v>
      </c>
      <c r="AM2592" s="56">
        <v>42233</v>
      </c>
      <c r="AN2592" s="56" t="s">
        <v>355</v>
      </c>
      <c r="AO2592" s="1">
        <v>42233</v>
      </c>
      <c r="AP2592" s="56" t="s">
        <v>355</v>
      </c>
      <c r="AQ2592" s="56">
        <v>260</v>
      </c>
      <c r="AR2592" s="56">
        <v>0</v>
      </c>
      <c r="AS2592" s="56" t="s">
        <v>346</v>
      </c>
      <c r="BB2592" s="56" t="s">
        <v>339</v>
      </c>
      <c r="BC2592" s="56" t="s">
        <v>263</v>
      </c>
      <c r="BD2592" s="56" t="s">
        <v>773</v>
      </c>
      <c r="BE2592" s="56" t="s">
        <v>347</v>
      </c>
      <c r="BF2592" s="56" t="s">
        <v>334</v>
      </c>
      <c r="BG2592" s="56" t="s">
        <v>774</v>
      </c>
      <c r="BH2592" s="56">
        <v>0</v>
      </c>
      <c r="BI2592" s="56">
        <v>0</v>
      </c>
      <c r="BJ2592" s="56">
        <v>1</v>
      </c>
    </row>
    <row r="2593" spans="1:62" hidden="1" x14ac:dyDescent="0.3">
      <c r="A2593" s="56">
        <v>49256768</v>
      </c>
      <c r="B2593" s="86">
        <v>600351</v>
      </c>
      <c r="C2593" s="1">
        <v>42893</v>
      </c>
      <c r="D2593" s="56" t="s">
        <v>769</v>
      </c>
      <c r="E2593" s="56" t="s">
        <v>770</v>
      </c>
      <c r="F2593" s="56" t="s">
        <v>334</v>
      </c>
      <c r="G2593" s="56" t="s">
        <v>335</v>
      </c>
      <c r="H2593" s="56" t="s">
        <v>336</v>
      </c>
      <c r="I2593" s="56" t="s">
        <v>771</v>
      </c>
      <c r="K2593" s="56" t="s">
        <v>337</v>
      </c>
      <c r="L2593" s="56" t="s">
        <v>338</v>
      </c>
      <c r="M2593" s="56" t="s">
        <v>772</v>
      </c>
      <c r="N2593" s="56" t="s">
        <v>1043</v>
      </c>
      <c r="O2593" s="56" t="s">
        <v>546</v>
      </c>
      <c r="P2593" s="1" t="s">
        <v>105</v>
      </c>
      <c r="S2593" s="56">
        <v>148864</v>
      </c>
      <c r="T2593" s="1" t="s">
        <v>778</v>
      </c>
      <c r="U2593" s="56">
        <v>41774</v>
      </c>
      <c r="V2593" s="56">
        <v>42916</v>
      </c>
      <c r="W2593" s="56">
        <v>41673</v>
      </c>
      <c r="X2593" s="56">
        <v>43281</v>
      </c>
      <c r="Y2593" s="56" t="s">
        <v>356</v>
      </c>
      <c r="Z2593" s="56" t="s">
        <v>367</v>
      </c>
      <c r="AA2593" s="56" t="s">
        <v>347</v>
      </c>
      <c r="AB2593" s="56" t="s">
        <v>343</v>
      </c>
      <c r="AC2593" s="56" t="s">
        <v>342</v>
      </c>
      <c r="AD2593" s="56" t="s">
        <v>342</v>
      </c>
      <c r="AE2593" s="56" t="s">
        <v>334</v>
      </c>
      <c r="AF2593" s="56" t="s">
        <v>292</v>
      </c>
      <c r="AG2593" s="56">
        <v>2014</v>
      </c>
      <c r="AH2593" s="56" t="s">
        <v>80</v>
      </c>
      <c r="AI2593" s="56" t="s">
        <v>344</v>
      </c>
      <c r="AJ2593" s="56">
        <v>6000000</v>
      </c>
      <c r="AM2593" s="56">
        <v>42795</v>
      </c>
      <c r="AN2593" s="56" t="s">
        <v>355</v>
      </c>
      <c r="AO2593" s="1">
        <v>42076</v>
      </c>
      <c r="AP2593" s="56" t="s">
        <v>355</v>
      </c>
      <c r="AQ2593" s="56">
        <v>62605</v>
      </c>
      <c r="AR2593" s="56">
        <v>0</v>
      </c>
      <c r="AS2593" s="56" t="s">
        <v>346</v>
      </c>
      <c r="BB2593" s="56" t="s">
        <v>339</v>
      </c>
      <c r="BC2593" s="56" t="s">
        <v>263</v>
      </c>
      <c r="BD2593" s="56" t="s">
        <v>773</v>
      </c>
      <c r="BE2593" s="56" t="s">
        <v>347</v>
      </c>
      <c r="BF2593" s="56" t="s">
        <v>334</v>
      </c>
      <c r="BG2593" s="56" t="s">
        <v>774</v>
      </c>
      <c r="BH2593" s="56">
        <v>0</v>
      </c>
      <c r="BI2593" s="56">
        <v>0</v>
      </c>
      <c r="BJ2593" s="56">
        <v>1</v>
      </c>
    </row>
    <row r="2594" spans="1:62" hidden="1" x14ac:dyDescent="0.3">
      <c r="A2594" s="56">
        <v>49256863</v>
      </c>
      <c r="B2594" s="86">
        <v>600351</v>
      </c>
      <c r="C2594" s="1">
        <v>42893</v>
      </c>
      <c r="D2594" s="56" t="s">
        <v>769</v>
      </c>
      <c r="E2594" s="56" t="s">
        <v>770</v>
      </c>
      <c r="F2594" s="56" t="s">
        <v>334</v>
      </c>
      <c r="G2594" s="56" t="s">
        <v>335</v>
      </c>
      <c r="H2594" s="56" t="s">
        <v>336</v>
      </c>
      <c r="I2594" s="56" t="s">
        <v>771</v>
      </c>
      <c r="K2594" s="56" t="s">
        <v>337</v>
      </c>
      <c r="L2594" s="56" t="s">
        <v>338</v>
      </c>
      <c r="M2594" s="56" t="s">
        <v>772</v>
      </c>
      <c r="N2594" s="56" t="s">
        <v>1043</v>
      </c>
      <c r="O2594" s="56" t="s">
        <v>546</v>
      </c>
      <c r="P2594" s="1" t="s">
        <v>110</v>
      </c>
      <c r="Q2594" s="56" t="s">
        <v>241</v>
      </c>
      <c r="R2594" s="56" t="s">
        <v>339</v>
      </c>
      <c r="S2594" s="56">
        <v>178588</v>
      </c>
      <c r="T2594" s="1" t="s">
        <v>112</v>
      </c>
      <c r="U2594" s="56">
        <v>41774</v>
      </c>
      <c r="V2594" s="56">
        <v>42916</v>
      </c>
      <c r="W2594" s="56">
        <v>41673</v>
      </c>
      <c r="X2594" s="56">
        <v>42916</v>
      </c>
      <c r="Y2594" s="56" t="s">
        <v>340</v>
      </c>
      <c r="Z2594" s="56" t="s">
        <v>341</v>
      </c>
      <c r="AA2594" s="56" t="s">
        <v>342</v>
      </c>
      <c r="AB2594" s="56" t="s">
        <v>343</v>
      </c>
      <c r="AC2594" s="56" t="s">
        <v>342</v>
      </c>
      <c r="AD2594" s="56" t="s">
        <v>347</v>
      </c>
      <c r="AE2594" s="56" t="s">
        <v>334</v>
      </c>
      <c r="AF2594" s="56" t="s">
        <v>291</v>
      </c>
      <c r="AG2594" s="56">
        <v>2015</v>
      </c>
      <c r="AH2594" s="56" t="s">
        <v>80</v>
      </c>
      <c r="AI2594" s="56" t="s">
        <v>348</v>
      </c>
      <c r="AJ2594" s="56">
        <v>7</v>
      </c>
      <c r="AK2594" s="1">
        <v>42004</v>
      </c>
      <c r="AL2594" s="56" t="s">
        <v>788</v>
      </c>
      <c r="AM2594" s="56">
        <v>42408</v>
      </c>
      <c r="AN2594" s="56" t="s">
        <v>355</v>
      </c>
      <c r="AO2594" s="1">
        <v>42234</v>
      </c>
      <c r="AP2594" s="56" t="s">
        <v>355</v>
      </c>
      <c r="AQ2594" s="56">
        <v>260</v>
      </c>
      <c r="AR2594" s="56">
        <v>0</v>
      </c>
      <c r="AS2594" s="56" t="s">
        <v>346</v>
      </c>
      <c r="BB2594" s="56" t="s">
        <v>339</v>
      </c>
      <c r="BC2594" s="56" t="s">
        <v>263</v>
      </c>
      <c r="BD2594" s="56" t="s">
        <v>773</v>
      </c>
      <c r="BE2594" s="56" t="s">
        <v>347</v>
      </c>
      <c r="BF2594" s="56" t="s">
        <v>334</v>
      </c>
      <c r="BG2594" s="56" t="s">
        <v>774</v>
      </c>
      <c r="BH2594" s="56">
        <v>0</v>
      </c>
      <c r="BI2594" s="56">
        <v>0</v>
      </c>
      <c r="BJ2594" s="56">
        <v>1</v>
      </c>
    </row>
    <row r="2595" spans="1:62" hidden="1" x14ac:dyDescent="0.3">
      <c r="A2595" s="56">
        <v>49256861</v>
      </c>
      <c r="B2595" s="86">
        <v>600351</v>
      </c>
      <c r="C2595" s="1">
        <v>42893</v>
      </c>
      <c r="D2595" s="56" t="s">
        <v>769</v>
      </c>
      <c r="E2595" s="56" t="s">
        <v>770</v>
      </c>
      <c r="F2595" s="56" t="s">
        <v>334</v>
      </c>
      <c r="G2595" s="56" t="s">
        <v>335</v>
      </c>
      <c r="H2595" s="56" t="s">
        <v>336</v>
      </c>
      <c r="I2595" s="56" t="s">
        <v>771</v>
      </c>
      <c r="K2595" s="56" t="s">
        <v>337</v>
      </c>
      <c r="L2595" s="56" t="s">
        <v>338</v>
      </c>
      <c r="M2595" s="56" t="s">
        <v>772</v>
      </c>
      <c r="N2595" s="56" t="s">
        <v>1043</v>
      </c>
      <c r="O2595" s="56" t="s">
        <v>546</v>
      </c>
      <c r="P2595" s="1" t="s">
        <v>110</v>
      </c>
      <c r="Q2595" s="56" t="s">
        <v>241</v>
      </c>
      <c r="R2595" s="56" t="s">
        <v>339</v>
      </c>
      <c r="S2595" s="56">
        <v>178587</v>
      </c>
      <c r="T2595" s="1" t="s">
        <v>111</v>
      </c>
      <c r="U2595" s="56">
        <v>41774</v>
      </c>
      <c r="V2595" s="56">
        <v>42916</v>
      </c>
      <c r="W2595" s="56">
        <v>41673</v>
      </c>
      <c r="X2595" s="56">
        <v>42185</v>
      </c>
      <c r="Y2595" s="56" t="s">
        <v>340</v>
      </c>
      <c r="Z2595" s="56" t="s">
        <v>341</v>
      </c>
      <c r="AA2595" s="56" t="s">
        <v>342</v>
      </c>
      <c r="AB2595" s="56" t="s">
        <v>343</v>
      </c>
      <c r="AC2595" s="56" t="s">
        <v>342</v>
      </c>
      <c r="AD2595" s="56" t="s">
        <v>347</v>
      </c>
      <c r="AE2595" s="56" t="s">
        <v>334</v>
      </c>
      <c r="AF2595" s="56" t="s">
        <v>292</v>
      </c>
      <c r="AG2595" s="56">
        <v>2015</v>
      </c>
      <c r="AH2595" s="56" t="s">
        <v>80</v>
      </c>
      <c r="AI2595" s="56" t="s">
        <v>344</v>
      </c>
      <c r="AJ2595" s="56">
        <v>0</v>
      </c>
      <c r="AM2595" s="56">
        <v>42233</v>
      </c>
      <c r="AN2595" s="56" t="s">
        <v>355</v>
      </c>
      <c r="AO2595" s="1">
        <v>42235</v>
      </c>
      <c r="AP2595" s="56" t="s">
        <v>355</v>
      </c>
      <c r="AQ2595" s="56">
        <v>257</v>
      </c>
      <c r="AR2595" s="56">
        <v>0</v>
      </c>
      <c r="AS2595" s="56" t="s">
        <v>346</v>
      </c>
      <c r="BB2595" s="56" t="s">
        <v>339</v>
      </c>
      <c r="BC2595" s="56" t="s">
        <v>263</v>
      </c>
      <c r="BD2595" s="56" t="s">
        <v>773</v>
      </c>
      <c r="BE2595" s="56" t="s">
        <v>347</v>
      </c>
      <c r="BF2595" s="56" t="s">
        <v>334</v>
      </c>
      <c r="BG2595" s="56" t="s">
        <v>774</v>
      </c>
      <c r="BH2595" s="56">
        <v>0</v>
      </c>
      <c r="BI2595" s="56">
        <v>0</v>
      </c>
      <c r="BJ2595" s="56">
        <v>1</v>
      </c>
    </row>
    <row r="2596" spans="1:62" hidden="1" x14ac:dyDescent="0.3">
      <c r="A2596" s="56">
        <v>49256862</v>
      </c>
      <c r="B2596" s="86">
        <v>600351</v>
      </c>
      <c r="C2596" s="1">
        <v>42893</v>
      </c>
      <c r="D2596" s="56" t="s">
        <v>769</v>
      </c>
      <c r="E2596" s="56" t="s">
        <v>770</v>
      </c>
      <c r="F2596" s="56" t="s">
        <v>334</v>
      </c>
      <c r="G2596" s="56" t="s">
        <v>335</v>
      </c>
      <c r="H2596" s="56" t="s">
        <v>336</v>
      </c>
      <c r="I2596" s="56" t="s">
        <v>771</v>
      </c>
      <c r="K2596" s="56" t="s">
        <v>337</v>
      </c>
      <c r="L2596" s="56" t="s">
        <v>338</v>
      </c>
      <c r="M2596" s="56" t="s">
        <v>772</v>
      </c>
      <c r="N2596" s="56" t="s">
        <v>1043</v>
      </c>
      <c r="O2596" s="56" t="s">
        <v>546</v>
      </c>
      <c r="P2596" s="1" t="s">
        <v>110</v>
      </c>
      <c r="Q2596" s="56" t="s">
        <v>241</v>
      </c>
      <c r="R2596" s="56" t="s">
        <v>339</v>
      </c>
      <c r="S2596" s="56">
        <v>178588</v>
      </c>
      <c r="T2596" s="1" t="s">
        <v>112</v>
      </c>
      <c r="U2596" s="56">
        <v>41774</v>
      </c>
      <c r="V2596" s="56">
        <v>42916</v>
      </c>
      <c r="W2596" s="56">
        <v>41673</v>
      </c>
      <c r="X2596" s="56">
        <v>42916</v>
      </c>
      <c r="Y2596" s="56" t="s">
        <v>340</v>
      </c>
      <c r="Z2596" s="56" t="s">
        <v>341</v>
      </c>
      <c r="AA2596" s="56" t="s">
        <v>342</v>
      </c>
      <c r="AB2596" s="56" t="s">
        <v>343</v>
      </c>
      <c r="AC2596" s="56" t="s">
        <v>342</v>
      </c>
      <c r="AD2596" s="56" t="s">
        <v>347</v>
      </c>
      <c r="AE2596" s="56" t="s">
        <v>334</v>
      </c>
      <c r="AF2596" s="56" t="s">
        <v>224</v>
      </c>
      <c r="AG2596" s="56">
        <v>2014</v>
      </c>
      <c r="AH2596" s="56" t="s">
        <v>80</v>
      </c>
      <c r="AI2596" s="56" t="s">
        <v>339</v>
      </c>
      <c r="AJ2596" s="56">
        <v>0</v>
      </c>
      <c r="AM2596" s="56">
        <v>42408</v>
      </c>
      <c r="AN2596" s="56" t="s">
        <v>355</v>
      </c>
      <c r="AO2596" s="1">
        <v>41677</v>
      </c>
      <c r="AP2596" s="56" t="s">
        <v>355</v>
      </c>
      <c r="AQ2596" s="56">
        <v>260</v>
      </c>
      <c r="AR2596" s="56">
        <v>0</v>
      </c>
      <c r="AS2596" s="56" t="s">
        <v>346</v>
      </c>
      <c r="BB2596" s="56" t="s">
        <v>339</v>
      </c>
      <c r="BC2596" s="56" t="s">
        <v>263</v>
      </c>
      <c r="BD2596" s="56" t="s">
        <v>773</v>
      </c>
      <c r="BE2596" s="56" t="s">
        <v>347</v>
      </c>
      <c r="BF2596" s="56" t="s">
        <v>334</v>
      </c>
      <c r="BG2596" s="56" t="s">
        <v>774</v>
      </c>
      <c r="BH2596" s="56">
        <v>0</v>
      </c>
      <c r="BI2596" s="56">
        <v>0</v>
      </c>
      <c r="BJ2596" s="56">
        <v>1</v>
      </c>
    </row>
    <row r="2597" spans="1:62" hidden="1" x14ac:dyDescent="0.3">
      <c r="A2597" s="56">
        <v>49256865</v>
      </c>
      <c r="B2597" s="86">
        <v>600351</v>
      </c>
      <c r="C2597" s="1">
        <v>42893</v>
      </c>
      <c r="D2597" s="56" t="s">
        <v>769</v>
      </c>
      <c r="E2597" s="56" t="s">
        <v>770</v>
      </c>
      <c r="F2597" s="56" t="s">
        <v>334</v>
      </c>
      <c r="G2597" s="56" t="s">
        <v>335</v>
      </c>
      <c r="H2597" s="56" t="s">
        <v>336</v>
      </c>
      <c r="I2597" s="56" t="s">
        <v>771</v>
      </c>
      <c r="K2597" s="56" t="s">
        <v>337</v>
      </c>
      <c r="L2597" s="56" t="s">
        <v>338</v>
      </c>
      <c r="M2597" s="56" t="s">
        <v>772</v>
      </c>
      <c r="N2597" s="56" t="s">
        <v>1043</v>
      </c>
      <c r="O2597" s="56" t="s">
        <v>546</v>
      </c>
      <c r="P2597" s="1" t="s">
        <v>110</v>
      </c>
      <c r="Q2597" s="56" t="s">
        <v>241</v>
      </c>
      <c r="R2597" s="56" t="s">
        <v>339</v>
      </c>
      <c r="S2597" s="56">
        <v>178588</v>
      </c>
      <c r="T2597" s="1" t="s">
        <v>112</v>
      </c>
      <c r="U2597" s="56">
        <v>41774</v>
      </c>
      <c r="V2597" s="56">
        <v>42916</v>
      </c>
      <c r="W2597" s="56">
        <v>41673</v>
      </c>
      <c r="X2597" s="56">
        <v>42916</v>
      </c>
      <c r="Y2597" s="56" t="s">
        <v>340</v>
      </c>
      <c r="Z2597" s="56" t="s">
        <v>341</v>
      </c>
      <c r="AA2597" s="56" t="s">
        <v>342</v>
      </c>
      <c r="AB2597" s="56" t="s">
        <v>343</v>
      </c>
      <c r="AC2597" s="56" t="s">
        <v>342</v>
      </c>
      <c r="AD2597" s="56" t="s">
        <v>347</v>
      </c>
      <c r="AE2597" s="56" t="s">
        <v>334</v>
      </c>
      <c r="AF2597" s="56" t="s">
        <v>291</v>
      </c>
      <c r="AG2597" s="56">
        <v>2016</v>
      </c>
      <c r="AH2597" s="56" t="s">
        <v>80</v>
      </c>
      <c r="AI2597" s="56" t="s">
        <v>348</v>
      </c>
      <c r="AJ2597" s="56">
        <v>7</v>
      </c>
      <c r="AK2597" s="1">
        <v>42369</v>
      </c>
      <c r="AL2597" s="56" t="s">
        <v>775</v>
      </c>
      <c r="AM2597" s="56">
        <v>42408</v>
      </c>
      <c r="AN2597" s="56" t="s">
        <v>355</v>
      </c>
      <c r="AO2597" s="1">
        <v>42408</v>
      </c>
      <c r="AP2597" s="56" t="s">
        <v>355</v>
      </c>
      <c r="AQ2597" s="56">
        <v>260</v>
      </c>
      <c r="AR2597" s="56">
        <v>0</v>
      </c>
      <c r="AS2597" s="56" t="s">
        <v>346</v>
      </c>
      <c r="BB2597" s="56" t="s">
        <v>339</v>
      </c>
      <c r="BC2597" s="56" t="s">
        <v>263</v>
      </c>
      <c r="BD2597" s="56" t="s">
        <v>773</v>
      </c>
      <c r="BE2597" s="56" t="s">
        <v>347</v>
      </c>
      <c r="BF2597" s="56" t="s">
        <v>334</v>
      </c>
      <c r="BG2597" s="56" t="s">
        <v>774</v>
      </c>
      <c r="BH2597" s="56">
        <v>0</v>
      </c>
      <c r="BI2597" s="56">
        <v>0</v>
      </c>
      <c r="BJ2597" s="56">
        <v>1</v>
      </c>
    </row>
    <row r="2598" spans="1:62" hidden="1" x14ac:dyDescent="0.3">
      <c r="A2598" s="56">
        <v>49256864</v>
      </c>
      <c r="B2598" s="86">
        <v>600351</v>
      </c>
      <c r="C2598" s="1">
        <v>42893</v>
      </c>
      <c r="D2598" s="56" t="s">
        <v>769</v>
      </c>
      <c r="E2598" s="56" t="s">
        <v>770</v>
      </c>
      <c r="F2598" s="56" t="s">
        <v>334</v>
      </c>
      <c r="G2598" s="56" t="s">
        <v>335</v>
      </c>
      <c r="H2598" s="56" t="s">
        <v>336</v>
      </c>
      <c r="I2598" s="56" t="s">
        <v>771</v>
      </c>
      <c r="K2598" s="56" t="s">
        <v>337</v>
      </c>
      <c r="L2598" s="56" t="s">
        <v>338</v>
      </c>
      <c r="M2598" s="56" t="s">
        <v>772</v>
      </c>
      <c r="N2598" s="56" t="s">
        <v>1043</v>
      </c>
      <c r="O2598" s="56" t="s">
        <v>546</v>
      </c>
      <c r="P2598" s="1" t="s">
        <v>110</v>
      </c>
      <c r="Q2598" s="56" t="s">
        <v>241</v>
      </c>
      <c r="R2598" s="56" t="s">
        <v>339</v>
      </c>
      <c r="S2598" s="56">
        <v>178588</v>
      </c>
      <c r="T2598" s="1" t="s">
        <v>112</v>
      </c>
      <c r="U2598" s="56">
        <v>41774</v>
      </c>
      <c r="V2598" s="56">
        <v>42916</v>
      </c>
      <c r="W2598" s="56">
        <v>41673</v>
      </c>
      <c r="X2598" s="56">
        <v>42916</v>
      </c>
      <c r="Y2598" s="56" t="s">
        <v>340</v>
      </c>
      <c r="Z2598" s="56" t="s">
        <v>341</v>
      </c>
      <c r="AA2598" s="56" t="s">
        <v>342</v>
      </c>
      <c r="AB2598" s="56" t="s">
        <v>343</v>
      </c>
      <c r="AC2598" s="56" t="s">
        <v>342</v>
      </c>
      <c r="AD2598" s="56" t="s">
        <v>347</v>
      </c>
      <c r="AE2598" s="56" t="s">
        <v>334</v>
      </c>
      <c r="AF2598" s="56" t="s">
        <v>291</v>
      </c>
      <c r="AG2598" s="56">
        <v>2015</v>
      </c>
      <c r="AH2598" s="56" t="s">
        <v>80</v>
      </c>
      <c r="AI2598" s="56" t="s">
        <v>344</v>
      </c>
      <c r="AJ2598" s="56">
        <v>7</v>
      </c>
      <c r="AK2598" s="1">
        <v>42185</v>
      </c>
      <c r="AL2598" s="56" t="s">
        <v>775</v>
      </c>
      <c r="AM2598" s="56">
        <v>42408</v>
      </c>
      <c r="AN2598" s="56" t="s">
        <v>355</v>
      </c>
      <c r="AO2598" s="1">
        <v>42233</v>
      </c>
      <c r="AP2598" s="56" t="s">
        <v>355</v>
      </c>
      <c r="AQ2598" s="56">
        <v>260</v>
      </c>
      <c r="AR2598" s="56">
        <v>0</v>
      </c>
      <c r="AS2598" s="56" t="s">
        <v>346</v>
      </c>
      <c r="BB2598" s="56" t="s">
        <v>339</v>
      </c>
      <c r="BC2598" s="56" t="s">
        <v>263</v>
      </c>
      <c r="BD2598" s="56" t="s">
        <v>773</v>
      </c>
      <c r="BE2598" s="56" t="s">
        <v>347</v>
      </c>
      <c r="BF2598" s="56" t="s">
        <v>334</v>
      </c>
      <c r="BG2598" s="56" t="s">
        <v>774</v>
      </c>
      <c r="BH2598" s="56">
        <v>0</v>
      </c>
      <c r="BI2598" s="56">
        <v>0</v>
      </c>
      <c r="BJ2598" s="56">
        <v>1</v>
      </c>
    </row>
    <row r="2599" spans="1:62" hidden="1" x14ac:dyDescent="0.3">
      <c r="A2599" s="56">
        <v>49256858</v>
      </c>
      <c r="B2599" s="86">
        <v>600351</v>
      </c>
      <c r="C2599" s="1">
        <v>42893</v>
      </c>
      <c r="D2599" s="56" t="s">
        <v>769</v>
      </c>
      <c r="E2599" s="56" t="s">
        <v>770</v>
      </c>
      <c r="F2599" s="56" t="s">
        <v>334</v>
      </c>
      <c r="G2599" s="56" t="s">
        <v>335</v>
      </c>
      <c r="H2599" s="56" t="s">
        <v>336</v>
      </c>
      <c r="I2599" s="56" t="s">
        <v>771</v>
      </c>
      <c r="K2599" s="56" t="s">
        <v>337</v>
      </c>
      <c r="L2599" s="56" t="s">
        <v>338</v>
      </c>
      <c r="M2599" s="56" t="s">
        <v>772</v>
      </c>
      <c r="N2599" s="56" t="s">
        <v>1043</v>
      </c>
      <c r="O2599" s="56" t="s">
        <v>546</v>
      </c>
      <c r="P2599" s="1" t="s">
        <v>110</v>
      </c>
      <c r="Q2599" s="56" t="s">
        <v>241</v>
      </c>
      <c r="R2599" s="56" t="s">
        <v>339</v>
      </c>
      <c r="S2599" s="56">
        <v>178587</v>
      </c>
      <c r="T2599" s="1" t="s">
        <v>111</v>
      </c>
      <c r="U2599" s="56">
        <v>41774</v>
      </c>
      <c r="V2599" s="56">
        <v>42916</v>
      </c>
      <c r="W2599" s="56">
        <v>41673</v>
      </c>
      <c r="X2599" s="56">
        <v>42185</v>
      </c>
      <c r="Y2599" s="56" t="s">
        <v>340</v>
      </c>
      <c r="Z2599" s="56" t="s">
        <v>341</v>
      </c>
      <c r="AA2599" s="56" t="s">
        <v>342</v>
      </c>
      <c r="AB2599" s="56" t="s">
        <v>343</v>
      </c>
      <c r="AC2599" s="56" t="s">
        <v>342</v>
      </c>
      <c r="AD2599" s="56" t="s">
        <v>347</v>
      </c>
      <c r="AE2599" s="56" t="s">
        <v>334</v>
      </c>
      <c r="AF2599" s="56" t="s">
        <v>291</v>
      </c>
      <c r="AG2599" s="56">
        <v>2015</v>
      </c>
      <c r="AH2599" s="56" t="s">
        <v>80</v>
      </c>
      <c r="AI2599" s="56" t="s">
        <v>344</v>
      </c>
      <c r="AJ2599" s="56">
        <v>0</v>
      </c>
      <c r="AK2599" s="1">
        <v>42185</v>
      </c>
      <c r="AM2599" s="56">
        <v>42233</v>
      </c>
      <c r="AN2599" s="56" t="s">
        <v>355</v>
      </c>
      <c r="AO2599" s="1">
        <v>42233</v>
      </c>
      <c r="AP2599" s="56" t="s">
        <v>355</v>
      </c>
      <c r="AQ2599" s="56">
        <v>257</v>
      </c>
      <c r="AR2599" s="56">
        <v>0</v>
      </c>
      <c r="AS2599" s="56" t="s">
        <v>346</v>
      </c>
      <c r="BB2599" s="56" t="s">
        <v>339</v>
      </c>
      <c r="BC2599" s="56" t="s">
        <v>263</v>
      </c>
      <c r="BD2599" s="56" t="s">
        <v>773</v>
      </c>
      <c r="BE2599" s="56" t="s">
        <v>347</v>
      </c>
      <c r="BF2599" s="56" t="s">
        <v>334</v>
      </c>
      <c r="BG2599" s="56" t="s">
        <v>774</v>
      </c>
      <c r="BH2599" s="56">
        <v>0</v>
      </c>
      <c r="BI2599" s="56">
        <v>0</v>
      </c>
      <c r="BJ2599" s="56">
        <v>1</v>
      </c>
    </row>
    <row r="2600" spans="1:62" hidden="1" x14ac:dyDescent="0.3">
      <c r="A2600" s="56">
        <v>49256766</v>
      </c>
      <c r="B2600" s="86">
        <v>600351</v>
      </c>
      <c r="C2600" s="1">
        <v>42893</v>
      </c>
      <c r="D2600" s="56" t="s">
        <v>769</v>
      </c>
      <c r="E2600" s="56" t="s">
        <v>770</v>
      </c>
      <c r="F2600" s="56" t="s">
        <v>334</v>
      </c>
      <c r="G2600" s="56" t="s">
        <v>335</v>
      </c>
      <c r="H2600" s="56" t="s">
        <v>336</v>
      </c>
      <c r="I2600" s="56" t="s">
        <v>771</v>
      </c>
      <c r="K2600" s="56" t="s">
        <v>337</v>
      </c>
      <c r="L2600" s="56" t="s">
        <v>338</v>
      </c>
      <c r="M2600" s="56" t="s">
        <v>772</v>
      </c>
      <c r="N2600" s="56" t="s">
        <v>1043</v>
      </c>
      <c r="O2600" s="56" t="s">
        <v>546</v>
      </c>
      <c r="P2600" s="1" t="s">
        <v>105</v>
      </c>
      <c r="S2600" s="56">
        <v>148864</v>
      </c>
      <c r="T2600" s="1" t="s">
        <v>778</v>
      </c>
      <c r="U2600" s="56">
        <v>41774</v>
      </c>
      <c r="V2600" s="56">
        <v>42916</v>
      </c>
      <c r="W2600" s="56">
        <v>41673</v>
      </c>
      <c r="X2600" s="56">
        <v>43281</v>
      </c>
      <c r="Y2600" s="56" t="s">
        <v>356</v>
      </c>
      <c r="Z2600" s="56" t="s">
        <v>367</v>
      </c>
      <c r="AA2600" s="56" t="s">
        <v>347</v>
      </c>
      <c r="AB2600" s="56" t="s">
        <v>343</v>
      </c>
      <c r="AC2600" s="56" t="s">
        <v>342</v>
      </c>
      <c r="AD2600" s="56" t="s">
        <v>342</v>
      </c>
      <c r="AE2600" s="56" t="s">
        <v>334</v>
      </c>
      <c r="AF2600" s="56" t="s">
        <v>291</v>
      </c>
      <c r="AG2600" s="56">
        <v>2016</v>
      </c>
      <c r="AH2600" s="56" t="s">
        <v>80</v>
      </c>
      <c r="AI2600" s="56" t="s">
        <v>344</v>
      </c>
      <c r="AJ2600" s="56">
        <v>6704554</v>
      </c>
      <c r="AK2600" s="1">
        <v>42551</v>
      </c>
      <c r="AL2600" s="56" t="s">
        <v>970</v>
      </c>
      <c r="AM2600" s="56">
        <v>42795</v>
      </c>
      <c r="AN2600" s="56" t="s">
        <v>355</v>
      </c>
      <c r="AO2600" s="1">
        <v>42794</v>
      </c>
      <c r="AP2600" s="56" t="s">
        <v>355</v>
      </c>
      <c r="AQ2600" s="56">
        <v>62605</v>
      </c>
      <c r="AR2600" s="56">
        <v>0</v>
      </c>
      <c r="AS2600" s="56" t="s">
        <v>346</v>
      </c>
      <c r="BB2600" s="56" t="s">
        <v>339</v>
      </c>
      <c r="BC2600" s="56" t="s">
        <v>263</v>
      </c>
      <c r="BD2600" s="56" t="s">
        <v>773</v>
      </c>
      <c r="BE2600" s="56" t="s">
        <v>347</v>
      </c>
      <c r="BF2600" s="56" t="s">
        <v>334</v>
      </c>
      <c r="BG2600" s="56" t="s">
        <v>774</v>
      </c>
      <c r="BH2600" s="56">
        <v>0</v>
      </c>
      <c r="BI2600" s="56">
        <v>0</v>
      </c>
      <c r="BJ2600" s="56">
        <v>1</v>
      </c>
    </row>
    <row r="2601" spans="1:62" hidden="1" x14ac:dyDescent="0.3">
      <c r="A2601" s="56">
        <v>49256868</v>
      </c>
      <c r="B2601" s="86">
        <v>600351</v>
      </c>
      <c r="C2601" s="1">
        <v>42893</v>
      </c>
      <c r="D2601" s="56" t="s">
        <v>769</v>
      </c>
      <c r="E2601" s="56" t="s">
        <v>770</v>
      </c>
      <c r="F2601" s="56" t="s">
        <v>334</v>
      </c>
      <c r="G2601" s="56" t="s">
        <v>335</v>
      </c>
      <c r="H2601" s="56" t="s">
        <v>336</v>
      </c>
      <c r="I2601" s="56" t="s">
        <v>771</v>
      </c>
      <c r="K2601" s="56" t="s">
        <v>337</v>
      </c>
      <c r="L2601" s="56" t="s">
        <v>338</v>
      </c>
      <c r="M2601" s="56" t="s">
        <v>772</v>
      </c>
      <c r="N2601" s="56" t="s">
        <v>1043</v>
      </c>
      <c r="O2601" s="56" t="s">
        <v>546</v>
      </c>
      <c r="P2601" s="1" t="s">
        <v>110</v>
      </c>
      <c r="Q2601" s="56" t="s">
        <v>241</v>
      </c>
      <c r="R2601" s="56" t="s">
        <v>339</v>
      </c>
      <c r="S2601" s="56">
        <v>178588</v>
      </c>
      <c r="T2601" s="1" t="s">
        <v>112</v>
      </c>
      <c r="U2601" s="56">
        <v>41774</v>
      </c>
      <c r="V2601" s="56">
        <v>42916</v>
      </c>
      <c r="W2601" s="56">
        <v>41673</v>
      </c>
      <c r="X2601" s="56">
        <v>42916</v>
      </c>
      <c r="Y2601" s="56" t="s">
        <v>340</v>
      </c>
      <c r="Z2601" s="56" t="s">
        <v>341</v>
      </c>
      <c r="AA2601" s="56" t="s">
        <v>342</v>
      </c>
      <c r="AB2601" s="56" t="s">
        <v>343</v>
      </c>
      <c r="AC2601" s="56" t="s">
        <v>342</v>
      </c>
      <c r="AD2601" s="56" t="s">
        <v>347</v>
      </c>
      <c r="AE2601" s="56" t="s">
        <v>334</v>
      </c>
      <c r="AF2601" s="56" t="s">
        <v>292</v>
      </c>
      <c r="AG2601" s="56">
        <v>2015</v>
      </c>
      <c r="AH2601" s="56" t="s">
        <v>80</v>
      </c>
      <c r="AI2601" s="56" t="s">
        <v>344</v>
      </c>
      <c r="AJ2601" s="56">
        <v>2</v>
      </c>
      <c r="AM2601" s="56">
        <v>42408</v>
      </c>
      <c r="AN2601" s="56" t="s">
        <v>355</v>
      </c>
      <c r="AO2601" s="1">
        <v>41677</v>
      </c>
      <c r="AP2601" s="56" t="s">
        <v>355</v>
      </c>
      <c r="AQ2601" s="56">
        <v>260</v>
      </c>
      <c r="AR2601" s="56">
        <v>0</v>
      </c>
      <c r="AS2601" s="56" t="s">
        <v>346</v>
      </c>
      <c r="BB2601" s="56" t="s">
        <v>339</v>
      </c>
      <c r="BC2601" s="56" t="s">
        <v>263</v>
      </c>
      <c r="BD2601" s="56" t="s">
        <v>773</v>
      </c>
      <c r="BE2601" s="56" t="s">
        <v>347</v>
      </c>
      <c r="BF2601" s="56" t="s">
        <v>334</v>
      </c>
      <c r="BG2601" s="56" t="s">
        <v>774</v>
      </c>
      <c r="BH2601" s="56">
        <v>0</v>
      </c>
      <c r="BI2601" s="56">
        <v>0</v>
      </c>
      <c r="BJ2601" s="56">
        <v>1</v>
      </c>
    </row>
    <row r="2602" spans="1:62" hidden="1" x14ac:dyDescent="0.3">
      <c r="A2602" s="56">
        <v>49256866</v>
      </c>
      <c r="B2602" s="86">
        <v>600351</v>
      </c>
      <c r="C2602" s="1">
        <v>42893</v>
      </c>
      <c r="D2602" s="56" t="s">
        <v>769</v>
      </c>
      <c r="E2602" s="56" t="s">
        <v>770</v>
      </c>
      <c r="F2602" s="56" t="s">
        <v>334</v>
      </c>
      <c r="G2602" s="56" t="s">
        <v>335</v>
      </c>
      <c r="H2602" s="56" t="s">
        <v>336</v>
      </c>
      <c r="I2602" s="56" t="s">
        <v>771</v>
      </c>
      <c r="K2602" s="56" t="s">
        <v>337</v>
      </c>
      <c r="L2602" s="56" t="s">
        <v>338</v>
      </c>
      <c r="M2602" s="56" t="s">
        <v>772</v>
      </c>
      <c r="N2602" s="56" t="s">
        <v>1043</v>
      </c>
      <c r="O2602" s="56" t="s">
        <v>546</v>
      </c>
      <c r="P2602" s="1" t="s">
        <v>110</v>
      </c>
      <c r="Q2602" s="56" t="s">
        <v>241</v>
      </c>
      <c r="R2602" s="56" t="s">
        <v>339</v>
      </c>
      <c r="S2602" s="56">
        <v>178588</v>
      </c>
      <c r="T2602" s="1" t="s">
        <v>112</v>
      </c>
      <c r="U2602" s="56">
        <v>41774</v>
      </c>
      <c r="V2602" s="56">
        <v>42916</v>
      </c>
      <c r="W2602" s="56">
        <v>41673</v>
      </c>
      <c r="X2602" s="56">
        <v>42916</v>
      </c>
      <c r="Y2602" s="56" t="s">
        <v>340</v>
      </c>
      <c r="Z2602" s="56" t="s">
        <v>341</v>
      </c>
      <c r="AA2602" s="56" t="s">
        <v>342</v>
      </c>
      <c r="AB2602" s="56" t="s">
        <v>343</v>
      </c>
      <c r="AC2602" s="56" t="s">
        <v>342</v>
      </c>
      <c r="AD2602" s="56" t="s">
        <v>347</v>
      </c>
      <c r="AE2602" s="56" t="s">
        <v>334</v>
      </c>
      <c r="AF2602" s="56" t="s">
        <v>292</v>
      </c>
      <c r="AG2602" s="56">
        <v>2015</v>
      </c>
      <c r="AH2602" s="56" t="s">
        <v>80</v>
      </c>
      <c r="AI2602" s="56" t="s">
        <v>348</v>
      </c>
      <c r="AJ2602" s="56">
        <v>2</v>
      </c>
      <c r="AM2602" s="56">
        <v>42408</v>
      </c>
      <c r="AN2602" s="56" t="s">
        <v>355</v>
      </c>
      <c r="AO2602" s="1">
        <v>41677</v>
      </c>
      <c r="AP2602" s="56" t="s">
        <v>355</v>
      </c>
      <c r="AQ2602" s="56">
        <v>260</v>
      </c>
      <c r="AR2602" s="56">
        <v>0</v>
      </c>
      <c r="AS2602" s="56" t="s">
        <v>346</v>
      </c>
      <c r="BB2602" s="56" t="s">
        <v>339</v>
      </c>
      <c r="BC2602" s="56" t="s">
        <v>263</v>
      </c>
      <c r="BD2602" s="56" t="s">
        <v>773</v>
      </c>
      <c r="BE2602" s="56" t="s">
        <v>347</v>
      </c>
      <c r="BF2602" s="56" t="s">
        <v>334</v>
      </c>
      <c r="BG2602" s="56" t="s">
        <v>774</v>
      </c>
      <c r="BH2602" s="56">
        <v>0</v>
      </c>
      <c r="BI2602" s="56">
        <v>0</v>
      </c>
      <c r="BJ2602" s="56">
        <v>1</v>
      </c>
    </row>
    <row r="2603" spans="1:62" hidden="1" x14ac:dyDescent="0.3">
      <c r="A2603" s="56">
        <v>49256867</v>
      </c>
      <c r="B2603" s="86">
        <v>600351</v>
      </c>
      <c r="C2603" s="1">
        <v>42893</v>
      </c>
      <c r="D2603" s="56" t="s">
        <v>769</v>
      </c>
      <c r="E2603" s="56" t="s">
        <v>770</v>
      </c>
      <c r="F2603" s="56" t="s">
        <v>334</v>
      </c>
      <c r="G2603" s="56" t="s">
        <v>335</v>
      </c>
      <c r="H2603" s="56" t="s">
        <v>336</v>
      </c>
      <c r="I2603" s="56" t="s">
        <v>771</v>
      </c>
      <c r="K2603" s="56" t="s">
        <v>337</v>
      </c>
      <c r="L2603" s="56" t="s">
        <v>338</v>
      </c>
      <c r="M2603" s="56" t="s">
        <v>772</v>
      </c>
      <c r="N2603" s="56" t="s">
        <v>1043</v>
      </c>
      <c r="O2603" s="56" t="s">
        <v>546</v>
      </c>
      <c r="P2603" s="1" t="s">
        <v>188</v>
      </c>
      <c r="Q2603" s="56" t="s">
        <v>776</v>
      </c>
      <c r="R2603" s="56" t="s">
        <v>339</v>
      </c>
      <c r="S2603" s="56">
        <v>187630</v>
      </c>
      <c r="T2603" s="1" t="s">
        <v>798</v>
      </c>
      <c r="U2603" s="56">
        <v>41774</v>
      </c>
      <c r="V2603" s="56">
        <v>42916</v>
      </c>
      <c r="W2603" s="56">
        <v>41673</v>
      </c>
      <c r="X2603" s="56">
        <v>42916</v>
      </c>
      <c r="Y2603" s="56" t="s">
        <v>340</v>
      </c>
      <c r="AA2603" s="56" t="s">
        <v>347</v>
      </c>
      <c r="AB2603" s="56" t="s">
        <v>343</v>
      </c>
      <c r="AC2603" s="56" t="s">
        <v>342</v>
      </c>
      <c r="AD2603" s="56" t="s">
        <v>342</v>
      </c>
      <c r="AE2603" s="56" t="s">
        <v>334</v>
      </c>
      <c r="AF2603" s="56" t="s">
        <v>291</v>
      </c>
      <c r="AG2603" s="56">
        <v>2015</v>
      </c>
      <c r="AH2603" s="56" t="s">
        <v>80</v>
      </c>
      <c r="AI2603" s="56" t="s">
        <v>344</v>
      </c>
      <c r="AJ2603" s="56">
        <v>511</v>
      </c>
      <c r="AK2603" s="1">
        <v>42185</v>
      </c>
      <c r="AL2603" s="56" t="s">
        <v>806</v>
      </c>
      <c r="AM2603" s="56">
        <v>42795</v>
      </c>
      <c r="AN2603" s="56" t="s">
        <v>355</v>
      </c>
      <c r="AO2603" s="1">
        <v>42233</v>
      </c>
      <c r="AP2603" s="56" t="s">
        <v>355</v>
      </c>
      <c r="AQ2603" s="56">
        <v>37730</v>
      </c>
      <c r="AR2603" s="56">
        <v>0</v>
      </c>
      <c r="AS2603" s="56" t="s">
        <v>346</v>
      </c>
      <c r="BB2603" s="56" t="s">
        <v>339</v>
      </c>
      <c r="BC2603" s="56" t="s">
        <v>263</v>
      </c>
      <c r="BD2603" s="56" t="s">
        <v>773</v>
      </c>
      <c r="BE2603" s="56" t="s">
        <v>347</v>
      </c>
      <c r="BF2603" s="56" t="s">
        <v>334</v>
      </c>
      <c r="BG2603" s="56" t="s">
        <v>774</v>
      </c>
      <c r="BH2603" s="56">
        <v>0</v>
      </c>
      <c r="BI2603" s="56">
        <v>0</v>
      </c>
      <c r="BJ2603" s="56">
        <v>1</v>
      </c>
    </row>
    <row r="2604" spans="1:62" hidden="1" x14ac:dyDescent="0.3">
      <c r="A2604" s="56">
        <v>49256872</v>
      </c>
      <c r="B2604" s="86">
        <v>600351</v>
      </c>
      <c r="C2604" s="1">
        <v>42893</v>
      </c>
      <c r="D2604" s="56" t="s">
        <v>769</v>
      </c>
      <c r="E2604" s="56" t="s">
        <v>770</v>
      </c>
      <c r="F2604" s="56" t="s">
        <v>334</v>
      </c>
      <c r="G2604" s="56" t="s">
        <v>335</v>
      </c>
      <c r="H2604" s="56" t="s">
        <v>336</v>
      </c>
      <c r="I2604" s="56" t="s">
        <v>771</v>
      </c>
      <c r="K2604" s="56" t="s">
        <v>337</v>
      </c>
      <c r="L2604" s="56" t="s">
        <v>338</v>
      </c>
      <c r="M2604" s="56" t="s">
        <v>772</v>
      </c>
      <c r="N2604" s="56" t="s">
        <v>1043</v>
      </c>
      <c r="O2604" s="56" t="s">
        <v>546</v>
      </c>
      <c r="P2604" s="1" t="s">
        <v>110</v>
      </c>
      <c r="Q2604" s="56" t="s">
        <v>779</v>
      </c>
      <c r="R2604" s="56" t="s">
        <v>339</v>
      </c>
      <c r="S2604" s="56">
        <v>178641</v>
      </c>
      <c r="T2604" s="1" t="s">
        <v>112</v>
      </c>
      <c r="U2604" s="56">
        <v>41774</v>
      </c>
      <c r="V2604" s="56">
        <v>42916</v>
      </c>
      <c r="W2604" s="56">
        <v>41674</v>
      </c>
      <c r="X2604" s="56">
        <v>42185</v>
      </c>
      <c r="Y2604" s="56" t="s">
        <v>340</v>
      </c>
      <c r="Z2604" s="56" t="s">
        <v>341</v>
      </c>
      <c r="AA2604" s="56" t="s">
        <v>342</v>
      </c>
      <c r="AB2604" s="56" t="s">
        <v>343</v>
      </c>
      <c r="AC2604" s="56" t="s">
        <v>342</v>
      </c>
      <c r="AD2604" s="56" t="s">
        <v>347</v>
      </c>
      <c r="AE2604" s="56" t="s">
        <v>334</v>
      </c>
      <c r="AF2604" s="56" t="s">
        <v>291</v>
      </c>
      <c r="AG2604" s="56">
        <v>2015</v>
      </c>
      <c r="AH2604" s="56" t="s">
        <v>80</v>
      </c>
      <c r="AI2604" s="56" t="s">
        <v>348</v>
      </c>
      <c r="AJ2604" s="56">
        <v>5</v>
      </c>
      <c r="AK2604" s="1">
        <v>42004</v>
      </c>
      <c r="AL2604" s="56" t="s">
        <v>805</v>
      </c>
      <c r="AM2604" s="56">
        <v>42233</v>
      </c>
      <c r="AN2604" s="56" t="s">
        <v>355</v>
      </c>
      <c r="AO2604" s="1">
        <v>42052</v>
      </c>
      <c r="AP2604" s="56" t="s">
        <v>355</v>
      </c>
      <c r="AQ2604" s="56">
        <v>260</v>
      </c>
      <c r="AR2604" s="56">
        <v>0</v>
      </c>
      <c r="AS2604" s="56" t="s">
        <v>346</v>
      </c>
      <c r="BB2604" s="56" t="s">
        <v>339</v>
      </c>
      <c r="BC2604" s="56" t="s">
        <v>263</v>
      </c>
      <c r="BD2604" s="56" t="s">
        <v>773</v>
      </c>
      <c r="BE2604" s="56" t="s">
        <v>347</v>
      </c>
      <c r="BF2604" s="56" t="s">
        <v>334</v>
      </c>
      <c r="BG2604" s="56" t="s">
        <v>774</v>
      </c>
      <c r="BH2604" s="56">
        <v>0</v>
      </c>
      <c r="BI2604" s="56">
        <v>0</v>
      </c>
      <c r="BJ2604" s="56">
        <v>1</v>
      </c>
    </row>
    <row r="2605" spans="1:62" hidden="1" x14ac:dyDescent="0.3">
      <c r="A2605" s="56">
        <v>49256870</v>
      </c>
      <c r="B2605" s="86">
        <v>600351</v>
      </c>
      <c r="C2605" s="1">
        <v>42893</v>
      </c>
      <c r="D2605" s="56" t="s">
        <v>769</v>
      </c>
      <c r="E2605" s="56" t="s">
        <v>770</v>
      </c>
      <c r="F2605" s="56" t="s">
        <v>334</v>
      </c>
      <c r="G2605" s="56" t="s">
        <v>335</v>
      </c>
      <c r="H2605" s="56" t="s">
        <v>336</v>
      </c>
      <c r="I2605" s="56" t="s">
        <v>771</v>
      </c>
      <c r="K2605" s="56" t="s">
        <v>337</v>
      </c>
      <c r="L2605" s="56" t="s">
        <v>338</v>
      </c>
      <c r="M2605" s="56" t="s">
        <v>772</v>
      </c>
      <c r="N2605" s="56" t="s">
        <v>1043</v>
      </c>
      <c r="O2605" s="56" t="s">
        <v>546</v>
      </c>
      <c r="P2605" s="1" t="s">
        <v>110</v>
      </c>
      <c r="Q2605" s="56" t="s">
        <v>241</v>
      </c>
      <c r="R2605" s="56" t="s">
        <v>339</v>
      </c>
      <c r="S2605" s="56">
        <v>178588</v>
      </c>
      <c r="T2605" s="1" t="s">
        <v>112</v>
      </c>
      <c r="U2605" s="56">
        <v>41774</v>
      </c>
      <c r="V2605" s="56">
        <v>42916</v>
      </c>
      <c r="W2605" s="56">
        <v>41673</v>
      </c>
      <c r="X2605" s="56">
        <v>42916</v>
      </c>
      <c r="Y2605" s="56" t="s">
        <v>340</v>
      </c>
      <c r="Z2605" s="56" t="s">
        <v>341</v>
      </c>
      <c r="AA2605" s="56" t="s">
        <v>342</v>
      </c>
      <c r="AB2605" s="56" t="s">
        <v>343</v>
      </c>
      <c r="AC2605" s="56" t="s">
        <v>342</v>
      </c>
      <c r="AD2605" s="56" t="s">
        <v>347</v>
      </c>
      <c r="AE2605" s="56" t="s">
        <v>334</v>
      </c>
      <c r="AF2605" s="56" t="s">
        <v>292</v>
      </c>
      <c r="AG2605" s="56">
        <v>2016</v>
      </c>
      <c r="AH2605" s="56" t="s">
        <v>80</v>
      </c>
      <c r="AI2605" s="56" t="s">
        <v>348</v>
      </c>
      <c r="AJ2605" s="56">
        <v>2</v>
      </c>
      <c r="AM2605" s="56">
        <v>42408</v>
      </c>
      <c r="AN2605" s="56" t="s">
        <v>355</v>
      </c>
      <c r="AO2605" s="1">
        <v>41677</v>
      </c>
      <c r="AP2605" s="56" t="s">
        <v>355</v>
      </c>
      <c r="AQ2605" s="56">
        <v>260</v>
      </c>
      <c r="AR2605" s="56">
        <v>0</v>
      </c>
      <c r="AS2605" s="56" t="s">
        <v>346</v>
      </c>
      <c r="BB2605" s="56" t="s">
        <v>339</v>
      </c>
      <c r="BC2605" s="56" t="s">
        <v>263</v>
      </c>
      <c r="BD2605" s="56" t="s">
        <v>773</v>
      </c>
      <c r="BE2605" s="56" t="s">
        <v>347</v>
      </c>
      <c r="BF2605" s="56" t="s">
        <v>334</v>
      </c>
      <c r="BG2605" s="56" t="s">
        <v>774</v>
      </c>
      <c r="BH2605" s="56">
        <v>0</v>
      </c>
      <c r="BI2605" s="56">
        <v>0</v>
      </c>
      <c r="BJ2605" s="56">
        <v>1</v>
      </c>
    </row>
    <row r="2606" spans="1:62" hidden="1" x14ac:dyDescent="0.3">
      <c r="A2606" s="56">
        <v>49256871</v>
      </c>
      <c r="B2606" s="86">
        <v>600351</v>
      </c>
      <c r="C2606" s="1">
        <v>42893</v>
      </c>
      <c r="D2606" s="56" t="s">
        <v>769</v>
      </c>
      <c r="E2606" s="56" t="s">
        <v>770</v>
      </c>
      <c r="F2606" s="56" t="s">
        <v>334</v>
      </c>
      <c r="G2606" s="56" t="s">
        <v>335</v>
      </c>
      <c r="H2606" s="56" t="s">
        <v>336</v>
      </c>
      <c r="I2606" s="56" t="s">
        <v>771</v>
      </c>
      <c r="K2606" s="56" t="s">
        <v>337</v>
      </c>
      <c r="L2606" s="56" t="s">
        <v>338</v>
      </c>
      <c r="M2606" s="56" t="s">
        <v>772</v>
      </c>
      <c r="N2606" s="56" t="s">
        <v>1043</v>
      </c>
      <c r="O2606" s="56" t="s">
        <v>546</v>
      </c>
      <c r="P2606" s="1" t="s">
        <v>110</v>
      </c>
      <c r="Q2606" s="56" t="s">
        <v>779</v>
      </c>
      <c r="R2606" s="56" t="s">
        <v>339</v>
      </c>
      <c r="S2606" s="56">
        <v>178641</v>
      </c>
      <c r="T2606" s="1" t="s">
        <v>112</v>
      </c>
      <c r="U2606" s="56">
        <v>41774</v>
      </c>
      <c r="V2606" s="56">
        <v>42916</v>
      </c>
      <c r="W2606" s="56">
        <v>41674</v>
      </c>
      <c r="X2606" s="56">
        <v>42185</v>
      </c>
      <c r="Y2606" s="56" t="s">
        <v>340</v>
      </c>
      <c r="Z2606" s="56" t="s">
        <v>341</v>
      </c>
      <c r="AA2606" s="56" t="s">
        <v>342</v>
      </c>
      <c r="AB2606" s="56" t="s">
        <v>343</v>
      </c>
      <c r="AC2606" s="56" t="s">
        <v>342</v>
      </c>
      <c r="AD2606" s="56" t="s">
        <v>347</v>
      </c>
      <c r="AE2606" s="56" t="s">
        <v>334</v>
      </c>
      <c r="AF2606" s="56" t="s">
        <v>224</v>
      </c>
      <c r="AG2606" s="56">
        <v>2014</v>
      </c>
      <c r="AH2606" s="56" t="s">
        <v>80</v>
      </c>
      <c r="AI2606" s="56" t="s">
        <v>339</v>
      </c>
      <c r="AJ2606" s="56">
        <v>0</v>
      </c>
      <c r="AM2606" s="56">
        <v>42233</v>
      </c>
      <c r="AN2606" s="56" t="s">
        <v>355</v>
      </c>
      <c r="AO2606" s="1">
        <v>41677</v>
      </c>
      <c r="AP2606" s="56" t="s">
        <v>355</v>
      </c>
      <c r="AQ2606" s="56">
        <v>260</v>
      </c>
      <c r="AR2606" s="56">
        <v>0</v>
      </c>
      <c r="AS2606" s="56" t="s">
        <v>346</v>
      </c>
      <c r="BB2606" s="56" t="s">
        <v>339</v>
      </c>
      <c r="BC2606" s="56" t="s">
        <v>263</v>
      </c>
      <c r="BD2606" s="56" t="s">
        <v>773</v>
      </c>
      <c r="BE2606" s="56" t="s">
        <v>347</v>
      </c>
      <c r="BF2606" s="56" t="s">
        <v>334</v>
      </c>
      <c r="BG2606" s="56" t="s">
        <v>774</v>
      </c>
      <c r="BH2606" s="56">
        <v>0</v>
      </c>
      <c r="BI2606" s="56">
        <v>0</v>
      </c>
      <c r="BJ2606" s="56">
        <v>1</v>
      </c>
    </row>
    <row r="2607" spans="1:62" hidden="1" x14ac:dyDescent="0.3">
      <c r="A2607" s="56">
        <v>49256889</v>
      </c>
      <c r="B2607" s="86">
        <v>600351</v>
      </c>
      <c r="C2607" s="1">
        <v>42893</v>
      </c>
      <c r="D2607" s="56" t="s">
        <v>769</v>
      </c>
      <c r="E2607" s="56" t="s">
        <v>770</v>
      </c>
      <c r="F2607" s="56" t="s">
        <v>334</v>
      </c>
      <c r="G2607" s="56" t="s">
        <v>335</v>
      </c>
      <c r="H2607" s="56" t="s">
        <v>336</v>
      </c>
      <c r="I2607" s="56" t="s">
        <v>771</v>
      </c>
      <c r="K2607" s="56" t="s">
        <v>337</v>
      </c>
      <c r="L2607" s="56" t="s">
        <v>338</v>
      </c>
      <c r="M2607" s="56" t="s">
        <v>772</v>
      </c>
      <c r="N2607" s="56" t="s">
        <v>1043</v>
      </c>
      <c r="O2607" s="56" t="s">
        <v>546</v>
      </c>
      <c r="P2607" s="1" t="s">
        <v>188</v>
      </c>
      <c r="Q2607" s="56" t="s">
        <v>776</v>
      </c>
      <c r="R2607" s="56" t="s">
        <v>339</v>
      </c>
      <c r="S2607" s="56">
        <v>187629</v>
      </c>
      <c r="T2607" s="1" t="s">
        <v>190</v>
      </c>
      <c r="U2607" s="56">
        <v>41774</v>
      </c>
      <c r="V2607" s="56">
        <v>42916</v>
      </c>
      <c r="W2607" s="56">
        <v>41673</v>
      </c>
      <c r="X2607" s="56">
        <v>42916</v>
      </c>
      <c r="Y2607" s="56" t="s">
        <v>340</v>
      </c>
      <c r="Z2607" s="56" t="s">
        <v>341</v>
      </c>
      <c r="AA2607" s="56" t="s">
        <v>342</v>
      </c>
      <c r="AB2607" s="56" t="s">
        <v>343</v>
      </c>
      <c r="AC2607" s="56" t="s">
        <v>342</v>
      </c>
      <c r="AD2607" s="56" t="s">
        <v>342</v>
      </c>
      <c r="AE2607" s="56" t="s">
        <v>334</v>
      </c>
      <c r="AF2607" s="56" t="s">
        <v>292</v>
      </c>
      <c r="AG2607" s="56">
        <v>2015</v>
      </c>
      <c r="AH2607" s="56" t="s">
        <v>80</v>
      </c>
      <c r="AI2607" s="56" t="s">
        <v>344</v>
      </c>
      <c r="AJ2607" s="56">
        <v>15</v>
      </c>
      <c r="AM2607" s="56">
        <v>42795</v>
      </c>
      <c r="AN2607" s="56" t="s">
        <v>355</v>
      </c>
      <c r="AO2607" s="1">
        <v>41677</v>
      </c>
      <c r="AP2607" s="56" t="s">
        <v>355</v>
      </c>
      <c r="AQ2607" s="56">
        <v>249</v>
      </c>
      <c r="AR2607" s="56">
        <v>0</v>
      </c>
      <c r="AS2607" s="56" t="s">
        <v>346</v>
      </c>
      <c r="BB2607" s="56" t="s">
        <v>339</v>
      </c>
      <c r="BC2607" s="56" t="s">
        <v>263</v>
      </c>
      <c r="BD2607" s="56" t="s">
        <v>773</v>
      </c>
      <c r="BE2607" s="56" t="s">
        <v>347</v>
      </c>
      <c r="BF2607" s="56" t="s">
        <v>334</v>
      </c>
      <c r="BG2607" s="56" t="s">
        <v>774</v>
      </c>
      <c r="BH2607" s="56">
        <v>0</v>
      </c>
      <c r="BI2607" s="56">
        <v>0</v>
      </c>
      <c r="BJ2607" s="56">
        <v>1</v>
      </c>
    </row>
    <row r="2608" spans="1:62" hidden="1" x14ac:dyDescent="0.3">
      <c r="A2608" s="56">
        <v>49256881</v>
      </c>
      <c r="B2608" s="86">
        <v>600351</v>
      </c>
      <c r="C2608" s="1">
        <v>42893</v>
      </c>
      <c r="D2608" s="56" t="s">
        <v>769</v>
      </c>
      <c r="E2608" s="56" t="s">
        <v>770</v>
      </c>
      <c r="F2608" s="56" t="s">
        <v>334</v>
      </c>
      <c r="G2608" s="56" t="s">
        <v>335</v>
      </c>
      <c r="H2608" s="56" t="s">
        <v>336</v>
      </c>
      <c r="I2608" s="56" t="s">
        <v>771</v>
      </c>
      <c r="K2608" s="56" t="s">
        <v>337</v>
      </c>
      <c r="L2608" s="56" t="s">
        <v>338</v>
      </c>
      <c r="M2608" s="56" t="s">
        <v>772</v>
      </c>
      <c r="N2608" s="56" t="s">
        <v>1043</v>
      </c>
      <c r="O2608" s="56" t="s">
        <v>546</v>
      </c>
      <c r="P2608" s="1" t="s">
        <v>188</v>
      </c>
      <c r="Q2608" s="56" t="s">
        <v>776</v>
      </c>
      <c r="R2608" s="56" t="s">
        <v>339</v>
      </c>
      <c r="S2608" s="56">
        <v>187630</v>
      </c>
      <c r="T2608" s="1" t="s">
        <v>798</v>
      </c>
      <c r="U2608" s="56">
        <v>41774</v>
      </c>
      <c r="V2608" s="56">
        <v>42916</v>
      </c>
      <c r="W2608" s="56">
        <v>41673</v>
      </c>
      <c r="X2608" s="56">
        <v>42916</v>
      </c>
      <c r="Y2608" s="56" t="s">
        <v>340</v>
      </c>
      <c r="AA2608" s="56" t="s">
        <v>347</v>
      </c>
      <c r="AB2608" s="56" t="s">
        <v>343</v>
      </c>
      <c r="AC2608" s="56" t="s">
        <v>342</v>
      </c>
      <c r="AD2608" s="56" t="s">
        <v>342</v>
      </c>
      <c r="AE2608" s="56" t="s">
        <v>334</v>
      </c>
      <c r="AF2608" s="56" t="s">
        <v>292</v>
      </c>
      <c r="AG2608" s="56">
        <v>2015</v>
      </c>
      <c r="AH2608" s="56" t="s">
        <v>80</v>
      </c>
      <c r="AI2608" s="56" t="s">
        <v>344</v>
      </c>
      <c r="AJ2608" s="56">
        <v>500</v>
      </c>
      <c r="AM2608" s="56">
        <v>42795</v>
      </c>
      <c r="AN2608" s="56" t="s">
        <v>355</v>
      </c>
      <c r="AO2608" s="1">
        <v>41677</v>
      </c>
      <c r="AP2608" s="56" t="s">
        <v>355</v>
      </c>
      <c r="AQ2608" s="56">
        <v>37730</v>
      </c>
      <c r="AR2608" s="56">
        <v>0</v>
      </c>
      <c r="AS2608" s="56" t="s">
        <v>346</v>
      </c>
      <c r="BB2608" s="56" t="s">
        <v>339</v>
      </c>
      <c r="BC2608" s="56" t="s">
        <v>263</v>
      </c>
      <c r="BD2608" s="56" t="s">
        <v>773</v>
      </c>
      <c r="BE2608" s="56" t="s">
        <v>347</v>
      </c>
      <c r="BF2608" s="56" t="s">
        <v>334</v>
      </c>
      <c r="BG2608" s="56" t="s">
        <v>774</v>
      </c>
      <c r="BH2608" s="56">
        <v>0</v>
      </c>
      <c r="BI2608" s="56">
        <v>0</v>
      </c>
      <c r="BJ2608" s="56">
        <v>1</v>
      </c>
    </row>
    <row r="2609" spans="1:62" hidden="1" x14ac:dyDescent="0.3">
      <c r="A2609" s="56">
        <v>49256877</v>
      </c>
      <c r="B2609" s="86">
        <v>600351</v>
      </c>
      <c r="C2609" s="1">
        <v>42893</v>
      </c>
      <c r="D2609" s="56" t="s">
        <v>769</v>
      </c>
      <c r="E2609" s="56" t="s">
        <v>770</v>
      </c>
      <c r="F2609" s="56" t="s">
        <v>334</v>
      </c>
      <c r="G2609" s="56" t="s">
        <v>335</v>
      </c>
      <c r="H2609" s="56" t="s">
        <v>336</v>
      </c>
      <c r="I2609" s="56" t="s">
        <v>771</v>
      </c>
      <c r="K2609" s="56" t="s">
        <v>337</v>
      </c>
      <c r="L2609" s="56" t="s">
        <v>338</v>
      </c>
      <c r="M2609" s="56" t="s">
        <v>772</v>
      </c>
      <c r="N2609" s="56" t="s">
        <v>1043</v>
      </c>
      <c r="O2609" s="56" t="s">
        <v>546</v>
      </c>
      <c r="P2609" s="1" t="s">
        <v>188</v>
      </c>
      <c r="Q2609" s="56" t="s">
        <v>776</v>
      </c>
      <c r="R2609" s="56" t="s">
        <v>339</v>
      </c>
      <c r="S2609" s="56">
        <v>187630</v>
      </c>
      <c r="T2609" s="1" t="s">
        <v>798</v>
      </c>
      <c r="U2609" s="56">
        <v>41774</v>
      </c>
      <c r="V2609" s="56">
        <v>42916</v>
      </c>
      <c r="W2609" s="56">
        <v>41673</v>
      </c>
      <c r="X2609" s="56">
        <v>42916</v>
      </c>
      <c r="Y2609" s="56" t="s">
        <v>340</v>
      </c>
      <c r="AA2609" s="56" t="s">
        <v>347</v>
      </c>
      <c r="AB2609" s="56" t="s">
        <v>343</v>
      </c>
      <c r="AC2609" s="56" t="s">
        <v>342</v>
      </c>
      <c r="AD2609" s="56" t="s">
        <v>342</v>
      </c>
      <c r="AE2609" s="56" t="s">
        <v>334</v>
      </c>
      <c r="AF2609" s="56" t="s">
        <v>291</v>
      </c>
      <c r="AG2609" s="56">
        <v>2016</v>
      </c>
      <c r="AH2609" s="56" t="s">
        <v>80</v>
      </c>
      <c r="AI2609" s="56" t="s">
        <v>348</v>
      </c>
      <c r="AJ2609" s="56">
        <v>824</v>
      </c>
      <c r="AK2609" s="1">
        <v>42369</v>
      </c>
      <c r="AL2609" s="56" t="s">
        <v>806</v>
      </c>
      <c r="AM2609" s="56">
        <v>42795</v>
      </c>
      <c r="AN2609" s="56" t="s">
        <v>355</v>
      </c>
      <c r="AO2609" s="1">
        <v>42408</v>
      </c>
      <c r="AP2609" s="56" t="s">
        <v>355</v>
      </c>
      <c r="AQ2609" s="56">
        <v>37730</v>
      </c>
      <c r="AR2609" s="56">
        <v>0</v>
      </c>
      <c r="AS2609" s="56" t="s">
        <v>346</v>
      </c>
      <c r="BB2609" s="56" t="s">
        <v>339</v>
      </c>
      <c r="BC2609" s="56" t="s">
        <v>263</v>
      </c>
      <c r="BD2609" s="56" t="s">
        <v>773</v>
      </c>
      <c r="BE2609" s="56" t="s">
        <v>347</v>
      </c>
      <c r="BF2609" s="56" t="s">
        <v>334</v>
      </c>
      <c r="BG2609" s="56" t="s">
        <v>774</v>
      </c>
      <c r="BH2609" s="56">
        <v>0</v>
      </c>
      <c r="BI2609" s="56">
        <v>0</v>
      </c>
      <c r="BJ2609" s="56">
        <v>1</v>
      </c>
    </row>
    <row r="2610" spans="1:62" hidden="1" x14ac:dyDescent="0.3">
      <c r="A2610" s="56">
        <v>49256874</v>
      </c>
      <c r="B2610" s="86">
        <v>600351</v>
      </c>
      <c r="C2610" s="1">
        <v>42893</v>
      </c>
      <c r="D2610" s="56" t="s">
        <v>769</v>
      </c>
      <c r="E2610" s="56" t="s">
        <v>770</v>
      </c>
      <c r="F2610" s="56" t="s">
        <v>334</v>
      </c>
      <c r="G2610" s="56" t="s">
        <v>335</v>
      </c>
      <c r="H2610" s="56" t="s">
        <v>336</v>
      </c>
      <c r="I2610" s="56" t="s">
        <v>771</v>
      </c>
      <c r="K2610" s="56" t="s">
        <v>337</v>
      </c>
      <c r="L2610" s="56" t="s">
        <v>338</v>
      </c>
      <c r="M2610" s="56" t="s">
        <v>772</v>
      </c>
      <c r="N2610" s="56" t="s">
        <v>1043</v>
      </c>
      <c r="O2610" s="56" t="s">
        <v>546</v>
      </c>
      <c r="P2610" s="1" t="s">
        <v>110</v>
      </c>
      <c r="Q2610" s="56" t="s">
        <v>779</v>
      </c>
      <c r="R2610" s="56" t="s">
        <v>339</v>
      </c>
      <c r="S2610" s="56">
        <v>178641</v>
      </c>
      <c r="T2610" s="1" t="s">
        <v>112</v>
      </c>
      <c r="U2610" s="56">
        <v>41774</v>
      </c>
      <c r="V2610" s="56">
        <v>42916</v>
      </c>
      <c r="W2610" s="56">
        <v>41674</v>
      </c>
      <c r="X2610" s="56">
        <v>42185</v>
      </c>
      <c r="Y2610" s="56" t="s">
        <v>340</v>
      </c>
      <c r="Z2610" s="56" t="s">
        <v>341</v>
      </c>
      <c r="AA2610" s="56" t="s">
        <v>342</v>
      </c>
      <c r="AB2610" s="56" t="s">
        <v>343</v>
      </c>
      <c r="AC2610" s="56" t="s">
        <v>342</v>
      </c>
      <c r="AD2610" s="56" t="s">
        <v>347</v>
      </c>
      <c r="AE2610" s="56" t="s">
        <v>334</v>
      </c>
      <c r="AF2610" s="56" t="s">
        <v>292</v>
      </c>
      <c r="AG2610" s="56">
        <v>2015</v>
      </c>
      <c r="AH2610" s="56" t="s">
        <v>80</v>
      </c>
      <c r="AI2610" s="56" t="s">
        <v>348</v>
      </c>
      <c r="AJ2610" s="56">
        <v>2</v>
      </c>
      <c r="AM2610" s="56">
        <v>42233</v>
      </c>
      <c r="AN2610" s="56" t="s">
        <v>355</v>
      </c>
      <c r="AO2610" s="1">
        <v>41677</v>
      </c>
      <c r="AP2610" s="56" t="s">
        <v>355</v>
      </c>
      <c r="AQ2610" s="56">
        <v>260</v>
      </c>
      <c r="AR2610" s="56">
        <v>0</v>
      </c>
      <c r="AS2610" s="56" t="s">
        <v>346</v>
      </c>
      <c r="BB2610" s="56" t="s">
        <v>339</v>
      </c>
      <c r="BC2610" s="56" t="s">
        <v>263</v>
      </c>
      <c r="BD2610" s="56" t="s">
        <v>773</v>
      </c>
      <c r="BE2610" s="56" t="s">
        <v>347</v>
      </c>
      <c r="BF2610" s="56" t="s">
        <v>334</v>
      </c>
      <c r="BG2610" s="56" t="s">
        <v>774</v>
      </c>
      <c r="BH2610" s="56">
        <v>0</v>
      </c>
      <c r="BI2610" s="56">
        <v>0</v>
      </c>
      <c r="BJ2610" s="56">
        <v>1</v>
      </c>
    </row>
    <row r="2611" spans="1:62" hidden="1" x14ac:dyDescent="0.3">
      <c r="A2611" s="56">
        <v>49256875</v>
      </c>
      <c r="B2611" s="86">
        <v>600351</v>
      </c>
      <c r="C2611" s="1">
        <v>42893</v>
      </c>
      <c r="D2611" s="56" t="s">
        <v>769</v>
      </c>
      <c r="E2611" s="56" t="s">
        <v>770</v>
      </c>
      <c r="F2611" s="56" t="s">
        <v>334</v>
      </c>
      <c r="G2611" s="56" t="s">
        <v>335</v>
      </c>
      <c r="H2611" s="56" t="s">
        <v>336</v>
      </c>
      <c r="I2611" s="56" t="s">
        <v>771</v>
      </c>
      <c r="K2611" s="56" t="s">
        <v>337</v>
      </c>
      <c r="L2611" s="56" t="s">
        <v>338</v>
      </c>
      <c r="M2611" s="56" t="s">
        <v>772</v>
      </c>
      <c r="N2611" s="56" t="s">
        <v>1043</v>
      </c>
      <c r="O2611" s="56" t="s">
        <v>546</v>
      </c>
      <c r="P2611" s="1" t="s">
        <v>188</v>
      </c>
      <c r="Q2611" s="56" t="s">
        <v>776</v>
      </c>
      <c r="R2611" s="56" t="s">
        <v>339</v>
      </c>
      <c r="S2611" s="56">
        <v>187630</v>
      </c>
      <c r="T2611" s="1" t="s">
        <v>798</v>
      </c>
      <c r="U2611" s="56">
        <v>41774</v>
      </c>
      <c r="V2611" s="56">
        <v>42916</v>
      </c>
      <c r="W2611" s="56">
        <v>41673</v>
      </c>
      <c r="X2611" s="56">
        <v>42916</v>
      </c>
      <c r="Y2611" s="56" t="s">
        <v>340</v>
      </c>
      <c r="AA2611" s="56" t="s">
        <v>347</v>
      </c>
      <c r="AB2611" s="56" t="s">
        <v>343</v>
      </c>
      <c r="AC2611" s="56" t="s">
        <v>342</v>
      </c>
      <c r="AD2611" s="56" t="s">
        <v>342</v>
      </c>
      <c r="AE2611" s="56" t="s">
        <v>334</v>
      </c>
      <c r="AF2611" s="56" t="s">
        <v>291</v>
      </c>
      <c r="AG2611" s="56">
        <v>2015</v>
      </c>
      <c r="AH2611" s="56" t="s">
        <v>80</v>
      </c>
      <c r="AI2611" s="56" t="s">
        <v>348</v>
      </c>
      <c r="AJ2611" s="56">
        <v>193</v>
      </c>
      <c r="AK2611" s="1">
        <v>42004</v>
      </c>
      <c r="AL2611" s="56" t="s">
        <v>806</v>
      </c>
      <c r="AM2611" s="56">
        <v>42795</v>
      </c>
      <c r="AN2611" s="56" t="s">
        <v>355</v>
      </c>
      <c r="AO2611" s="1">
        <v>42233</v>
      </c>
      <c r="AP2611" s="56" t="s">
        <v>355</v>
      </c>
      <c r="AQ2611" s="56">
        <v>37730</v>
      </c>
      <c r="AR2611" s="56">
        <v>0</v>
      </c>
      <c r="AS2611" s="56" t="s">
        <v>346</v>
      </c>
      <c r="BB2611" s="56" t="s">
        <v>339</v>
      </c>
      <c r="BC2611" s="56" t="s">
        <v>263</v>
      </c>
      <c r="BD2611" s="56" t="s">
        <v>773</v>
      </c>
      <c r="BE2611" s="56" t="s">
        <v>347</v>
      </c>
      <c r="BF2611" s="56" t="s">
        <v>334</v>
      </c>
      <c r="BG2611" s="56" t="s">
        <v>774</v>
      </c>
      <c r="BH2611" s="56">
        <v>0</v>
      </c>
      <c r="BI2611" s="56">
        <v>0</v>
      </c>
      <c r="BJ2611" s="56">
        <v>1</v>
      </c>
    </row>
    <row r="2612" spans="1:62" hidden="1" x14ac:dyDescent="0.3">
      <c r="A2612" s="56">
        <v>49256880</v>
      </c>
      <c r="B2612" s="86">
        <v>600351</v>
      </c>
      <c r="C2612" s="1">
        <v>42893</v>
      </c>
      <c r="D2612" s="56" t="s">
        <v>769</v>
      </c>
      <c r="E2612" s="56" t="s">
        <v>770</v>
      </c>
      <c r="F2612" s="56" t="s">
        <v>334</v>
      </c>
      <c r="G2612" s="56" t="s">
        <v>335</v>
      </c>
      <c r="H2612" s="56" t="s">
        <v>336</v>
      </c>
      <c r="I2612" s="56" t="s">
        <v>771</v>
      </c>
      <c r="K2612" s="56" t="s">
        <v>337</v>
      </c>
      <c r="L2612" s="56" t="s">
        <v>338</v>
      </c>
      <c r="M2612" s="56" t="s">
        <v>772</v>
      </c>
      <c r="N2612" s="56" t="s">
        <v>1043</v>
      </c>
      <c r="O2612" s="56" t="s">
        <v>546</v>
      </c>
      <c r="P2612" s="1" t="s">
        <v>188</v>
      </c>
      <c r="Q2612" s="56" t="s">
        <v>776</v>
      </c>
      <c r="R2612" s="56" t="s">
        <v>339</v>
      </c>
      <c r="S2612" s="56">
        <v>187630</v>
      </c>
      <c r="T2612" s="1" t="s">
        <v>798</v>
      </c>
      <c r="U2612" s="56">
        <v>41774</v>
      </c>
      <c r="V2612" s="56">
        <v>42916</v>
      </c>
      <c r="W2612" s="56">
        <v>41673</v>
      </c>
      <c r="X2612" s="56">
        <v>42916</v>
      </c>
      <c r="Y2612" s="56" t="s">
        <v>340</v>
      </c>
      <c r="AA2612" s="56" t="s">
        <v>347</v>
      </c>
      <c r="AB2612" s="56" t="s">
        <v>343</v>
      </c>
      <c r="AC2612" s="56" t="s">
        <v>342</v>
      </c>
      <c r="AD2612" s="56" t="s">
        <v>342</v>
      </c>
      <c r="AE2612" s="56" t="s">
        <v>334</v>
      </c>
      <c r="AF2612" s="56" t="s">
        <v>292</v>
      </c>
      <c r="AG2612" s="56">
        <v>2015</v>
      </c>
      <c r="AH2612" s="56" t="s">
        <v>80</v>
      </c>
      <c r="AI2612" s="56" t="s">
        <v>348</v>
      </c>
      <c r="AJ2612" s="56">
        <v>500</v>
      </c>
      <c r="AM2612" s="56">
        <v>42795</v>
      </c>
      <c r="AN2612" s="56" t="s">
        <v>355</v>
      </c>
      <c r="AO2612" s="1">
        <v>41677</v>
      </c>
      <c r="AP2612" s="56" t="s">
        <v>355</v>
      </c>
      <c r="AQ2612" s="56">
        <v>37730</v>
      </c>
      <c r="AR2612" s="56">
        <v>0</v>
      </c>
      <c r="AS2612" s="56" t="s">
        <v>346</v>
      </c>
      <c r="BB2612" s="56" t="s">
        <v>339</v>
      </c>
      <c r="BC2612" s="56" t="s">
        <v>263</v>
      </c>
      <c r="BD2612" s="56" t="s">
        <v>773</v>
      </c>
      <c r="BE2612" s="56" t="s">
        <v>347</v>
      </c>
      <c r="BF2612" s="56" t="s">
        <v>334</v>
      </c>
      <c r="BG2612" s="56" t="s">
        <v>774</v>
      </c>
      <c r="BH2612" s="56">
        <v>0</v>
      </c>
      <c r="BI2612" s="56">
        <v>0</v>
      </c>
      <c r="BJ2612" s="56">
        <v>1</v>
      </c>
    </row>
    <row r="2613" spans="1:62" hidden="1" x14ac:dyDescent="0.3">
      <c r="A2613" s="56">
        <v>49256878</v>
      </c>
      <c r="B2613" s="86">
        <v>600351</v>
      </c>
      <c r="C2613" s="1">
        <v>42893</v>
      </c>
      <c r="D2613" s="56" t="s">
        <v>769</v>
      </c>
      <c r="E2613" s="56" t="s">
        <v>770</v>
      </c>
      <c r="F2613" s="56" t="s">
        <v>334</v>
      </c>
      <c r="G2613" s="56" t="s">
        <v>335</v>
      </c>
      <c r="H2613" s="56" t="s">
        <v>336</v>
      </c>
      <c r="I2613" s="56" t="s">
        <v>771</v>
      </c>
      <c r="K2613" s="56" t="s">
        <v>337</v>
      </c>
      <c r="L2613" s="56" t="s">
        <v>338</v>
      </c>
      <c r="M2613" s="56" t="s">
        <v>772</v>
      </c>
      <c r="N2613" s="56" t="s">
        <v>1043</v>
      </c>
      <c r="O2613" s="56" t="s">
        <v>546</v>
      </c>
      <c r="P2613" s="1" t="s">
        <v>188</v>
      </c>
      <c r="Q2613" s="56" t="s">
        <v>776</v>
      </c>
      <c r="R2613" s="56" t="s">
        <v>339</v>
      </c>
      <c r="S2613" s="56">
        <v>187630</v>
      </c>
      <c r="T2613" s="1" t="s">
        <v>798</v>
      </c>
      <c r="U2613" s="56">
        <v>41774</v>
      </c>
      <c r="V2613" s="56">
        <v>42916</v>
      </c>
      <c r="W2613" s="56">
        <v>41673</v>
      </c>
      <c r="X2613" s="56">
        <v>42916</v>
      </c>
      <c r="Y2613" s="56" t="s">
        <v>340</v>
      </c>
      <c r="AA2613" s="56" t="s">
        <v>347</v>
      </c>
      <c r="AB2613" s="56" t="s">
        <v>343</v>
      </c>
      <c r="AC2613" s="56" t="s">
        <v>342</v>
      </c>
      <c r="AD2613" s="56" t="s">
        <v>342</v>
      </c>
      <c r="AE2613" s="56" t="s">
        <v>334</v>
      </c>
      <c r="AF2613" s="56" t="s">
        <v>291</v>
      </c>
      <c r="AG2613" s="56">
        <v>2016</v>
      </c>
      <c r="AH2613" s="56" t="s">
        <v>80</v>
      </c>
      <c r="AI2613" s="56" t="s">
        <v>344</v>
      </c>
      <c r="AJ2613" s="56">
        <v>1156</v>
      </c>
      <c r="AK2613" s="1">
        <v>42551</v>
      </c>
      <c r="AL2613" s="56" t="s">
        <v>806</v>
      </c>
      <c r="AM2613" s="56">
        <v>42795</v>
      </c>
      <c r="AN2613" s="56" t="s">
        <v>355</v>
      </c>
      <c r="AO2613" s="1">
        <v>42598</v>
      </c>
      <c r="AP2613" s="56" t="s">
        <v>355</v>
      </c>
      <c r="AQ2613" s="56">
        <v>37730</v>
      </c>
      <c r="AR2613" s="56">
        <v>0</v>
      </c>
      <c r="AS2613" s="56" t="s">
        <v>346</v>
      </c>
      <c r="BB2613" s="56" t="s">
        <v>339</v>
      </c>
      <c r="BC2613" s="56" t="s">
        <v>263</v>
      </c>
      <c r="BD2613" s="56" t="s">
        <v>773</v>
      </c>
      <c r="BE2613" s="56" t="s">
        <v>347</v>
      </c>
      <c r="BF2613" s="56" t="s">
        <v>334</v>
      </c>
      <c r="BG2613" s="56" t="s">
        <v>774</v>
      </c>
      <c r="BH2613" s="56">
        <v>0</v>
      </c>
      <c r="BI2613" s="56">
        <v>0</v>
      </c>
      <c r="BJ2613" s="56">
        <v>1</v>
      </c>
    </row>
    <row r="2614" spans="1:62" hidden="1" x14ac:dyDescent="0.3">
      <c r="A2614" s="56">
        <v>49256879</v>
      </c>
      <c r="B2614" s="86">
        <v>600351</v>
      </c>
      <c r="C2614" s="1">
        <v>42893</v>
      </c>
      <c r="D2614" s="56" t="s">
        <v>769</v>
      </c>
      <c r="E2614" s="56" t="s">
        <v>770</v>
      </c>
      <c r="F2614" s="56" t="s">
        <v>334</v>
      </c>
      <c r="G2614" s="56" t="s">
        <v>335</v>
      </c>
      <c r="H2614" s="56" t="s">
        <v>336</v>
      </c>
      <c r="I2614" s="56" t="s">
        <v>771</v>
      </c>
      <c r="K2614" s="56" t="s">
        <v>337</v>
      </c>
      <c r="L2614" s="56" t="s">
        <v>338</v>
      </c>
      <c r="M2614" s="56" t="s">
        <v>772</v>
      </c>
      <c r="N2614" s="56" t="s">
        <v>1043</v>
      </c>
      <c r="O2614" s="56" t="s">
        <v>546</v>
      </c>
      <c r="P2614" s="1" t="s">
        <v>188</v>
      </c>
      <c r="Q2614" s="56" t="s">
        <v>776</v>
      </c>
      <c r="R2614" s="56" t="s">
        <v>339</v>
      </c>
      <c r="S2614" s="56">
        <v>187630</v>
      </c>
      <c r="T2614" s="1" t="s">
        <v>798</v>
      </c>
      <c r="U2614" s="56">
        <v>41774</v>
      </c>
      <c r="V2614" s="56">
        <v>42916</v>
      </c>
      <c r="W2614" s="56">
        <v>41673</v>
      </c>
      <c r="X2614" s="56">
        <v>42916</v>
      </c>
      <c r="Y2614" s="56" t="s">
        <v>340</v>
      </c>
      <c r="AA2614" s="56" t="s">
        <v>347</v>
      </c>
      <c r="AB2614" s="56" t="s">
        <v>343</v>
      </c>
      <c r="AC2614" s="56" t="s">
        <v>342</v>
      </c>
      <c r="AD2614" s="56" t="s">
        <v>342</v>
      </c>
      <c r="AE2614" s="56" t="s">
        <v>334</v>
      </c>
      <c r="AF2614" s="56" t="s">
        <v>291</v>
      </c>
      <c r="AG2614" s="56">
        <v>2017</v>
      </c>
      <c r="AH2614" s="56" t="s">
        <v>80</v>
      </c>
      <c r="AI2614" s="56" t="s">
        <v>348</v>
      </c>
      <c r="AJ2614" s="56">
        <v>0</v>
      </c>
      <c r="AK2614" s="1">
        <v>42735</v>
      </c>
      <c r="AM2614" s="56">
        <v>42795</v>
      </c>
      <c r="AN2614" s="56" t="s">
        <v>355</v>
      </c>
      <c r="AO2614" s="1">
        <v>42779</v>
      </c>
      <c r="AP2614" s="56" t="s">
        <v>355</v>
      </c>
      <c r="AQ2614" s="56">
        <v>37730</v>
      </c>
      <c r="AR2614" s="56">
        <v>0</v>
      </c>
      <c r="AS2614" s="56" t="s">
        <v>346</v>
      </c>
      <c r="BB2614" s="56" t="s">
        <v>339</v>
      </c>
      <c r="BC2614" s="56" t="s">
        <v>263</v>
      </c>
      <c r="BD2614" s="56" t="s">
        <v>773</v>
      </c>
      <c r="BE2614" s="56" t="s">
        <v>347</v>
      </c>
      <c r="BF2614" s="56" t="s">
        <v>334</v>
      </c>
      <c r="BG2614" s="56" t="s">
        <v>774</v>
      </c>
      <c r="BH2614" s="56">
        <v>0</v>
      </c>
      <c r="BI2614" s="56">
        <v>0</v>
      </c>
      <c r="BJ2614" s="56">
        <v>1</v>
      </c>
    </row>
    <row r="2615" spans="1:62" hidden="1" x14ac:dyDescent="0.3">
      <c r="A2615" s="56">
        <v>49256888</v>
      </c>
      <c r="B2615" s="86">
        <v>600351</v>
      </c>
      <c r="C2615" s="1">
        <v>42893</v>
      </c>
      <c r="D2615" s="56" t="s">
        <v>769</v>
      </c>
      <c r="E2615" s="56" t="s">
        <v>770</v>
      </c>
      <c r="F2615" s="56" t="s">
        <v>334</v>
      </c>
      <c r="G2615" s="56" t="s">
        <v>335</v>
      </c>
      <c r="H2615" s="56" t="s">
        <v>336</v>
      </c>
      <c r="I2615" s="56" t="s">
        <v>771</v>
      </c>
      <c r="K2615" s="56" t="s">
        <v>337</v>
      </c>
      <c r="L2615" s="56" t="s">
        <v>338</v>
      </c>
      <c r="M2615" s="56" t="s">
        <v>772</v>
      </c>
      <c r="N2615" s="56" t="s">
        <v>1043</v>
      </c>
      <c r="O2615" s="56" t="s">
        <v>546</v>
      </c>
      <c r="P2615" s="1" t="s">
        <v>188</v>
      </c>
      <c r="Q2615" s="56" t="s">
        <v>776</v>
      </c>
      <c r="R2615" s="56" t="s">
        <v>339</v>
      </c>
      <c r="S2615" s="56">
        <v>187629</v>
      </c>
      <c r="T2615" s="1" t="s">
        <v>190</v>
      </c>
      <c r="U2615" s="56">
        <v>41774</v>
      </c>
      <c r="V2615" s="56">
        <v>42916</v>
      </c>
      <c r="W2615" s="56">
        <v>41673</v>
      </c>
      <c r="X2615" s="56">
        <v>42916</v>
      </c>
      <c r="Y2615" s="56" t="s">
        <v>340</v>
      </c>
      <c r="Z2615" s="56" t="s">
        <v>341</v>
      </c>
      <c r="AA2615" s="56" t="s">
        <v>342</v>
      </c>
      <c r="AB2615" s="56" t="s">
        <v>343</v>
      </c>
      <c r="AC2615" s="56" t="s">
        <v>342</v>
      </c>
      <c r="AD2615" s="56" t="s">
        <v>342</v>
      </c>
      <c r="AE2615" s="56" t="s">
        <v>334</v>
      </c>
      <c r="AF2615" s="56" t="s">
        <v>292</v>
      </c>
      <c r="AG2615" s="56">
        <v>2015</v>
      </c>
      <c r="AH2615" s="56" t="s">
        <v>80</v>
      </c>
      <c r="AI2615" s="56" t="s">
        <v>348</v>
      </c>
      <c r="AJ2615" s="56">
        <v>10</v>
      </c>
      <c r="AM2615" s="56">
        <v>42795</v>
      </c>
      <c r="AN2615" s="56" t="s">
        <v>355</v>
      </c>
      <c r="AO2615" s="1">
        <v>41677</v>
      </c>
      <c r="AP2615" s="56" t="s">
        <v>355</v>
      </c>
      <c r="AQ2615" s="56">
        <v>249</v>
      </c>
      <c r="AR2615" s="56">
        <v>0</v>
      </c>
      <c r="AS2615" s="56" t="s">
        <v>346</v>
      </c>
      <c r="BB2615" s="56" t="s">
        <v>339</v>
      </c>
      <c r="BC2615" s="56" t="s">
        <v>263</v>
      </c>
      <c r="BD2615" s="56" t="s">
        <v>773</v>
      </c>
      <c r="BE2615" s="56" t="s">
        <v>347</v>
      </c>
      <c r="BF2615" s="56" t="s">
        <v>334</v>
      </c>
      <c r="BG2615" s="56" t="s">
        <v>774</v>
      </c>
      <c r="BH2615" s="56">
        <v>0</v>
      </c>
      <c r="BI2615" s="56">
        <v>0</v>
      </c>
      <c r="BJ2615" s="56">
        <v>1</v>
      </c>
    </row>
    <row r="2616" spans="1:62" hidden="1" x14ac:dyDescent="0.3">
      <c r="A2616" s="56">
        <v>49256884</v>
      </c>
      <c r="B2616" s="86">
        <v>600351</v>
      </c>
      <c r="C2616" s="1">
        <v>42893</v>
      </c>
      <c r="D2616" s="56" t="s">
        <v>769</v>
      </c>
      <c r="E2616" s="56" t="s">
        <v>770</v>
      </c>
      <c r="F2616" s="56" t="s">
        <v>334</v>
      </c>
      <c r="G2616" s="56" t="s">
        <v>335</v>
      </c>
      <c r="H2616" s="56" t="s">
        <v>336</v>
      </c>
      <c r="I2616" s="56" t="s">
        <v>771</v>
      </c>
      <c r="K2616" s="56" t="s">
        <v>337</v>
      </c>
      <c r="L2616" s="56" t="s">
        <v>338</v>
      </c>
      <c r="M2616" s="56" t="s">
        <v>772</v>
      </c>
      <c r="N2616" s="56" t="s">
        <v>1043</v>
      </c>
      <c r="O2616" s="56" t="s">
        <v>546</v>
      </c>
      <c r="P2616" s="1" t="s">
        <v>188</v>
      </c>
      <c r="Q2616" s="56" t="s">
        <v>776</v>
      </c>
      <c r="R2616" s="56" t="s">
        <v>339</v>
      </c>
      <c r="S2616" s="56">
        <v>187629</v>
      </c>
      <c r="T2616" s="1" t="s">
        <v>190</v>
      </c>
      <c r="U2616" s="56">
        <v>41774</v>
      </c>
      <c r="V2616" s="56">
        <v>42916</v>
      </c>
      <c r="W2616" s="56">
        <v>41673</v>
      </c>
      <c r="X2616" s="56">
        <v>42916</v>
      </c>
      <c r="Y2616" s="56" t="s">
        <v>340</v>
      </c>
      <c r="Z2616" s="56" t="s">
        <v>341</v>
      </c>
      <c r="AA2616" s="56" t="s">
        <v>342</v>
      </c>
      <c r="AB2616" s="56" t="s">
        <v>343</v>
      </c>
      <c r="AC2616" s="56" t="s">
        <v>342</v>
      </c>
      <c r="AD2616" s="56" t="s">
        <v>342</v>
      </c>
      <c r="AE2616" s="56" t="s">
        <v>334</v>
      </c>
      <c r="AF2616" s="56" t="s">
        <v>291</v>
      </c>
      <c r="AG2616" s="56">
        <v>2015</v>
      </c>
      <c r="AH2616" s="56" t="s">
        <v>80</v>
      </c>
      <c r="AI2616" s="56" t="s">
        <v>348</v>
      </c>
      <c r="AJ2616" s="56">
        <v>20</v>
      </c>
      <c r="AK2616" s="1">
        <v>42004</v>
      </c>
      <c r="AL2616" s="56" t="s">
        <v>802</v>
      </c>
      <c r="AM2616" s="56">
        <v>42795</v>
      </c>
      <c r="AN2616" s="56" t="s">
        <v>355</v>
      </c>
      <c r="AO2616" s="1">
        <v>42052</v>
      </c>
      <c r="AP2616" s="56" t="s">
        <v>355</v>
      </c>
      <c r="AQ2616" s="56">
        <v>249</v>
      </c>
      <c r="AR2616" s="56">
        <v>0</v>
      </c>
      <c r="AS2616" s="56" t="s">
        <v>346</v>
      </c>
      <c r="BB2616" s="56" t="s">
        <v>339</v>
      </c>
      <c r="BC2616" s="56" t="s">
        <v>263</v>
      </c>
      <c r="BD2616" s="56" t="s">
        <v>773</v>
      </c>
      <c r="BE2616" s="56" t="s">
        <v>347</v>
      </c>
      <c r="BF2616" s="56" t="s">
        <v>334</v>
      </c>
      <c r="BG2616" s="56" t="s">
        <v>774</v>
      </c>
      <c r="BH2616" s="56">
        <v>0</v>
      </c>
      <c r="BI2616" s="56">
        <v>0</v>
      </c>
      <c r="BJ2616" s="56">
        <v>1</v>
      </c>
    </row>
    <row r="2617" spans="1:62" hidden="1" x14ac:dyDescent="0.3">
      <c r="A2617" s="56">
        <v>49256882</v>
      </c>
      <c r="B2617" s="86">
        <v>600351</v>
      </c>
      <c r="C2617" s="1">
        <v>42893</v>
      </c>
      <c r="D2617" s="56" t="s">
        <v>769</v>
      </c>
      <c r="E2617" s="56" t="s">
        <v>770</v>
      </c>
      <c r="F2617" s="56" t="s">
        <v>334</v>
      </c>
      <c r="G2617" s="56" t="s">
        <v>335</v>
      </c>
      <c r="H2617" s="56" t="s">
        <v>336</v>
      </c>
      <c r="I2617" s="56" t="s">
        <v>771</v>
      </c>
      <c r="K2617" s="56" t="s">
        <v>337</v>
      </c>
      <c r="L2617" s="56" t="s">
        <v>338</v>
      </c>
      <c r="M2617" s="56" t="s">
        <v>772</v>
      </c>
      <c r="N2617" s="56" t="s">
        <v>1043</v>
      </c>
      <c r="O2617" s="56" t="s">
        <v>546</v>
      </c>
      <c r="P2617" s="1" t="s">
        <v>188</v>
      </c>
      <c r="Q2617" s="56" t="s">
        <v>776</v>
      </c>
      <c r="R2617" s="56" t="s">
        <v>339</v>
      </c>
      <c r="S2617" s="56">
        <v>187630</v>
      </c>
      <c r="T2617" s="1" t="s">
        <v>798</v>
      </c>
      <c r="U2617" s="56">
        <v>41774</v>
      </c>
      <c r="V2617" s="56">
        <v>42916</v>
      </c>
      <c r="W2617" s="56">
        <v>41673</v>
      </c>
      <c r="X2617" s="56">
        <v>42916</v>
      </c>
      <c r="Y2617" s="56" t="s">
        <v>340</v>
      </c>
      <c r="AA2617" s="56" t="s">
        <v>347</v>
      </c>
      <c r="AB2617" s="56" t="s">
        <v>343</v>
      </c>
      <c r="AC2617" s="56" t="s">
        <v>342</v>
      </c>
      <c r="AD2617" s="56" t="s">
        <v>342</v>
      </c>
      <c r="AE2617" s="56" t="s">
        <v>334</v>
      </c>
      <c r="AF2617" s="56" t="s">
        <v>292</v>
      </c>
      <c r="AG2617" s="56">
        <v>2016</v>
      </c>
      <c r="AH2617" s="56" t="s">
        <v>80</v>
      </c>
      <c r="AI2617" s="56" t="s">
        <v>348</v>
      </c>
      <c r="AJ2617" s="56">
        <v>500</v>
      </c>
      <c r="AM2617" s="56">
        <v>42795</v>
      </c>
      <c r="AN2617" s="56" t="s">
        <v>355</v>
      </c>
      <c r="AO2617" s="1">
        <v>41677</v>
      </c>
      <c r="AP2617" s="56" t="s">
        <v>355</v>
      </c>
      <c r="AQ2617" s="56">
        <v>37730</v>
      </c>
      <c r="AR2617" s="56">
        <v>0</v>
      </c>
      <c r="AS2617" s="56" t="s">
        <v>346</v>
      </c>
      <c r="BB2617" s="56" t="s">
        <v>339</v>
      </c>
      <c r="BC2617" s="56" t="s">
        <v>263</v>
      </c>
      <c r="BD2617" s="56" t="s">
        <v>773</v>
      </c>
      <c r="BE2617" s="56" t="s">
        <v>347</v>
      </c>
      <c r="BF2617" s="56" t="s">
        <v>334</v>
      </c>
      <c r="BG2617" s="56" t="s">
        <v>774</v>
      </c>
      <c r="BH2617" s="56">
        <v>0</v>
      </c>
      <c r="BI2617" s="56">
        <v>0</v>
      </c>
      <c r="BJ2617" s="56">
        <v>1</v>
      </c>
    </row>
    <row r="2618" spans="1:62" hidden="1" x14ac:dyDescent="0.3">
      <c r="A2618" s="56">
        <v>49256883</v>
      </c>
      <c r="B2618" s="86">
        <v>600351</v>
      </c>
      <c r="C2618" s="1">
        <v>42893</v>
      </c>
      <c r="D2618" s="56" t="s">
        <v>769</v>
      </c>
      <c r="E2618" s="56" t="s">
        <v>770</v>
      </c>
      <c r="F2618" s="56" t="s">
        <v>334</v>
      </c>
      <c r="G2618" s="56" t="s">
        <v>335</v>
      </c>
      <c r="H2618" s="56" t="s">
        <v>336</v>
      </c>
      <c r="I2618" s="56" t="s">
        <v>771</v>
      </c>
      <c r="K2618" s="56" t="s">
        <v>337</v>
      </c>
      <c r="L2618" s="56" t="s">
        <v>338</v>
      </c>
      <c r="M2618" s="56" t="s">
        <v>772</v>
      </c>
      <c r="N2618" s="56" t="s">
        <v>1043</v>
      </c>
      <c r="O2618" s="56" t="s">
        <v>546</v>
      </c>
      <c r="P2618" s="1" t="s">
        <v>188</v>
      </c>
      <c r="Q2618" s="56" t="s">
        <v>776</v>
      </c>
      <c r="R2618" s="56" t="s">
        <v>339</v>
      </c>
      <c r="S2618" s="56">
        <v>187630</v>
      </c>
      <c r="T2618" s="1" t="s">
        <v>798</v>
      </c>
      <c r="U2618" s="56">
        <v>41774</v>
      </c>
      <c r="V2618" s="56">
        <v>42916</v>
      </c>
      <c r="W2618" s="56">
        <v>41673</v>
      </c>
      <c r="X2618" s="56">
        <v>42916</v>
      </c>
      <c r="Y2618" s="56" t="s">
        <v>340</v>
      </c>
      <c r="AA2618" s="56" t="s">
        <v>347</v>
      </c>
      <c r="AB2618" s="56" t="s">
        <v>343</v>
      </c>
      <c r="AC2618" s="56" t="s">
        <v>342</v>
      </c>
      <c r="AD2618" s="56" t="s">
        <v>342</v>
      </c>
      <c r="AE2618" s="56" t="s">
        <v>334</v>
      </c>
      <c r="AF2618" s="56" t="s">
        <v>292</v>
      </c>
      <c r="AG2618" s="56">
        <v>2016</v>
      </c>
      <c r="AH2618" s="56" t="s">
        <v>80</v>
      </c>
      <c r="AI2618" s="56" t="s">
        <v>344</v>
      </c>
      <c r="AJ2618" s="56">
        <v>500</v>
      </c>
      <c r="AM2618" s="56">
        <v>42795</v>
      </c>
      <c r="AN2618" s="56" t="s">
        <v>355</v>
      </c>
      <c r="AO2618" s="1">
        <v>41677</v>
      </c>
      <c r="AP2618" s="56" t="s">
        <v>355</v>
      </c>
      <c r="AQ2618" s="56">
        <v>37730</v>
      </c>
      <c r="AR2618" s="56">
        <v>0</v>
      </c>
      <c r="AS2618" s="56" t="s">
        <v>346</v>
      </c>
      <c r="BB2618" s="56" t="s">
        <v>339</v>
      </c>
      <c r="BC2618" s="56" t="s">
        <v>263</v>
      </c>
      <c r="BD2618" s="56" t="s">
        <v>773</v>
      </c>
      <c r="BE2618" s="56" t="s">
        <v>347</v>
      </c>
      <c r="BF2618" s="56" t="s">
        <v>334</v>
      </c>
      <c r="BG2618" s="56" t="s">
        <v>774</v>
      </c>
      <c r="BH2618" s="56">
        <v>0</v>
      </c>
      <c r="BI2618" s="56">
        <v>0</v>
      </c>
      <c r="BJ2618" s="56">
        <v>1</v>
      </c>
    </row>
    <row r="2619" spans="1:62" hidden="1" x14ac:dyDescent="0.3">
      <c r="A2619" s="56">
        <v>49256887</v>
      </c>
      <c r="B2619" s="86">
        <v>600351</v>
      </c>
      <c r="C2619" s="1">
        <v>42893</v>
      </c>
      <c r="D2619" s="56" t="s">
        <v>769</v>
      </c>
      <c r="E2619" s="56" t="s">
        <v>770</v>
      </c>
      <c r="F2619" s="56" t="s">
        <v>334</v>
      </c>
      <c r="G2619" s="56" t="s">
        <v>335</v>
      </c>
      <c r="H2619" s="56" t="s">
        <v>336</v>
      </c>
      <c r="I2619" s="56" t="s">
        <v>771</v>
      </c>
      <c r="K2619" s="56" t="s">
        <v>337</v>
      </c>
      <c r="L2619" s="56" t="s">
        <v>338</v>
      </c>
      <c r="M2619" s="56" t="s">
        <v>772</v>
      </c>
      <c r="N2619" s="56" t="s">
        <v>1043</v>
      </c>
      <c r="O2619" s="56" t="s">
        <v>546</v>
      </c>
      <c r="P2619" s="1" t="s">
        <v>188</v>
      </c>
      <c r="Q2619" s="56" t="s">
        <v>776</v>
      </c>
      <c r="R2619" s="56" t="s">
        <v>339</v>
      </c>
      <c r="S2619" s="56">
        <v>187629</v>
      </c>
      <c r="T2619" s="1" t="s">
        <v>190</v>
      </c>
      <c r="U2619" s="56">
        <v>41774</v>
      </c>
      <c r="V2619" s="56">
        <v>42916</v>
      </c>
      <c r="W2619" s="56">
        <v>41673</v>
      </c>
      <c r="X2619" s="56">
        <v>42916</v>
      </c>
      <c r="Y2619" s="56" t="s">
        <v>340</v>
      </c>
      <c r="Z2619" s="56" t="s">
        <v>341</v>
      </c>
      <c r="AA2619" s="56" t="s">
        <v>342</v>
      </c>
      <c r="AB2619" s="56" t="s">
        <v>343</v>
      </c>
      <c r="AC2619" s="56" t="s">
        <v>342</v>
      </c>
      <c r="AD2619" s="56" t="s">
        <v>342</v>
      </c>
      <c r="AE2619" s="56" t="s">
        <v>334</v>
      </c>
      <c r="AF2619" s="56" t="s">
        <v>291</v>
      </c>
      <c r="AG2619" s="56">
        <v>2016</v>
      </c>
      <c r="AH2619" s="56" t="s">
        <v>80</v>
      </c>
      <c r="AI2619" s="56" t="s">
        <v>344</v>
      </c>
      <c r="AJ2619" s="56">
        <v>0</v>
      </c>
      <c r="AK2619" s="1">
        <v>42551</v>
      </c>
      <c r="AM2619" s="56">
        <v>42795</v>
      </c>
      <c r="AN2619" s="56" t="s">
        <v>355</v>
      </c>
      <c r="AO2619" s="1">
        <v>42598</v>
      </c>
      <c r="AP2619" s="56" t="s">
        <v>355</v>
      </c>
      <c r="AQ2619" s="56">
        <v>249</v>
      </c>
      <c r="AR2619" s="56">
        <v>0</v>
      </c>
      <c r="AS2619" s="56" t="s">
        <v>346</v>
      </c>
      <c r="BB2619" s="56" t="s">
        <v>339</v>
      </c>
      <c r="BC2619" s="56" t="s">
        <v>263</v>
      </c>
      <c r="BD2619" s="56" t="s">
        <v>773</v>
      </c>
      <c r="BE2619" s="56" t="s">
        <v>347</v>
      </c>
      <c r="BF2619" s="56" t="s">
        <v>334</v>
      </c>
      <c r="BG2619" s="56" t="s">
        <v>774</v>
      </c>
      <c r="BH2619" s="56">
        <v>0</v>
      </c>
      <c r="BI2619" s="56">
        <v>0</v>
      </c>
      <c r="BJ2619" s="56">
        <v>1</v>
      </c>
    </row>
    <row r="2620" spans="1:62" hidden="1" x14ac:dyDescent="0.3">
      <c r="A2620" s="56">
        <v>49256885</v>
      </c>
      <c r="B2620" s="86">
        <v>600351</v>
      </c>
      <c r="C2620" s="1">
        <v>42893</v>
      </c>
      <c r="D2620" s="56" t="s">
        <v>769</v>
      </c>
      <c r="E2620" s="56" t="s">
        <v>770</v>
      </c>
      <c r="F2620" s="56" t="s">
        <v>334</v>
      </c>
      <c r="G2620" s="56" t="s">
        <v>335</v>
      </c>
      <c r="H2620" s="56" t="s">
        <v>336</v>
      </c>
      <c r="I2620" s="56" t="s">
        <v>771</v>
      </c>
      <c r="K2620" s="56" t="s">
        <v>337</v>
      </c>
      <c r="L2620" s="56" t="s">
        <v>338</v>
      </c>
      <c r="M2620" s="56" t="s">
        <v>772</v>
      </c>
      <c r="N2620" s="56" t="s">
        <v>1043</v>
      </c>
      <c r="O2620" s="56" t="s">
        <v>546</v>
      </c>
      <c r="P2620" s="1" t="s">
        <v>188</v>
      </c>
      <c r="Q2620" s="56" t="s">
        <v>776</v>
      </c>
      <c r="R2620" s="56" t="s">
        <v>339</v>
      </c>
      <c r="S2620" s="56">
        <v>187629</v>
      </c>
      <c r="T2620" s="1" t="s">
        <v>190</v>
      </c>
      <c r="U2620" s="56">
        <v>41774</v>
      </c>
      <c r="V2620" s="56">
        <v>42916</v>
      </c>
      <c r="W2620" s="56">
        <v>41673</v>
      </c>
      <c r="X2620" s="56">
        <v>42916</v>
      </c>
      <c r="Y2620" s="56" t="s">
        <v>340</v>
      </c>
      <c r="Z2620" s="56" t="s">
        <v>341</v>
      </c>
      <c r="AA2620" s="56" t="s">
        <v>342</v>
      </c>
      <c r="AB2620" s="56" t="s">
        <v>343</v>
      </c>
      <c r="AC2620" s="56" t="s">
        <v>342</v>
      </c>
      <c r="AD2620" s="56" t="s">
        <v>342</v>
      </c>
      <c r="AE2620" s="56" t="s">
        <v>334</v>
      </c>
      <c r="AF2620" s="56" t="s">
        <v>291</v>
      </c>
      <c r="AG2620" s="56">
        <v>2015</v>
      </c>
      <c r="AH2620" s="56" t="s">
        <v>80</v>
      </c>
      <c r="AI2620" s="56" t="s">
        <v>344</v>
      </c>
      <c r="AJ2620" s="56">
        <v>2332</v>
      </c>
      <c r="AK2620" s="1">
        <v>42185</v>
      </c>
      <c r="AL2620" s="56" t="s">
        <v>803</v>
      </c>
      <c r="AM2620" s="56">
        <v>42795</v>
      </c>
      <c r="AN2620" s="56" t="s">
        <v>355</v>
      </c>
      <c r="AO2620" s="1">
        <v>42233</v>
      </c>
      <c r="AP2620" s="56" t="s">
        <v>355</v>
      </c>
      <c r="AQ2620" s="56">
        <v>249</v>
      </c>
      <c r="AR2620" s="56">
        <v>0</v>
      </c>
      <c r="AS2620" s="56" t="s">
        <v>346</v>
      </c>
      <c r="BB2620" s="56" t="s">
        <v>339</v>
      </c>
      <c r="BC2620" s="56" t="s">
        <v>263</v>
      </c>
      <c r="BD2620" s="56" t="s">
        <v>773</v>
      </c>
      <c r="BE2620" s="56" t="s">
        <v>347</v>
      </c>
      <c r="BF2620" s="56" t="s">
        <v>334</v>
      </c>
      <c r="BG2620" s="56" t="s">
        <v>774</v>
      </c>
      <c r="BH2620" s="56">
        <v>0</v>
      </c>
      <c r="BI2620" s="56">
        <v>0</v>
      </c>
      <c r="BJ2620" s="56">
        <v>1</v>
      </c>
    </row>
    <row r="2621" spans="1:62" hidden="1" x14ac:dyDescent="0.3">
      <c r="A2621" s="56">
        <v>49256886</v>
      </c>
      <c r="B2621" s="86">
        <v>600351</v>
      </c>
      <c r="C2621" s="1">
        <v>42893</v>
      </c>
      <c r="D2621" s="56" t="s">
        <v>769</v>
      </c>
      <c r="E2621" s="56" t="s">
        <v>770</v>
      </c>
      <c r="F2621" s="56" t="s">
        <v>334</v>
      </c>
      <c r="G2621" s="56" t="s">
        <v>335</v>
      </c>
      <c r="H2621" s="56" t="s">
        <v>336</v>
      </c>
      <c r="I2621" s="56" t="s">
        <v>771</v>
      </c>
      <c r="K2621" s="56" t="s">
        <v>337</v>
      </c>
      <c r="L2621" s="56" t="s">
        <v>338</v>
      </c>
      <c r="M2621" s="56" t="s">
        <v>772</v>
      </c>
      <c r="N2621" s="56" t="s">
        <v>1043</v>
      </c>
      <c r="O2621" s="56" t="s">
        <v>546</v>
      </c>
      <c r="P2621" s="1" t="s">
        <v>188</v>
      </c>
      <c r="Q2621" s="56" t="s">
        <v>776</v>
      </c>
      <c r="R2621" s="56" t="s">
        <v>339</v>
      </c>
      <c r="S2621" s="56">
        <v>187629</v>
      </c>
      <c r="T2621" s="1" t="s">
        <v>190</v>
      </c>
      <c r="U2621" s="56">
        <v>41774</v>
      </c>
      <c r="V2621" s="56">
        <v>42916</v>
      </c>
      <c r="W2621" s="56">
        <v>41673</v>
      </c>
      <c r="X2621" s="56">
        <v>42916</v>
      </c>
      <c r="Y2621" s="56" t="s">
        <v>340</v>
      </c>
      <c r="Z2621" s="56" t="s">
        <v>341</v>
      </c>
      <c r="AA2621" s="56" t="s">
        <v>342</v>
      </c>
      <c r="AB2621" s="56" t="s">
        <v>343</v>
      </c>
      <c r="AC2621" s="56" t="s">
        <v>342</v>
      </c>
      <c r="AD2621" s="56" t="s">
        <v>342</v>
      </c>
      <c r="AE2621" s="56" t="s">
        <v>334</v>
      </c>
      <c r="AF2621" s="56" t="s">
        <v>291</v>
      </c>
      <c r="AG2621" s="56">
        <v>2016</v>
      </c>
      <c r="AH2621" s="56" t="s">
        <v>80</v>
      </c>
      <c r="AI2621" s="56" t="s">
        <v>348</v>
      </c>
      <c r="AJ2621" s="56">
        <v>3654</v>
      </c>
      <c r="AK2621" s="1">
        <v>42369</v>
      </c>
      <c r="AL2621" s="56" t="s">
        <v>803</v>
      </c>
      <c r="AM2621" s="56">
        <v>42795</v>
      </c>
      <c r="AN2621" s="56" t="s">
        <v>355</v>
      </c>
      <c r="AO2621" s="1">
        <v>42408</v>
      </c>
      <c r="AP2621" s="56" t="s">
        <v>355</v>
      </c>
      <c r="AQ2621" s="56">
        <v>249</v>
      </c>
      <c r="AR2621" s="56">
        <v>0</v>
      </c>
      <c r="AS2621" s="56" t="s">
        <v>346</v>
      </c>
      <c r="BB2621" s="56" t="s">
        <v>339</v>
      </c>
      <c r="BC2621" s="56" t="s">
        <v>263</v>
      </c>
      <c r="BD2621" s="56" t="s">
        <v>773</v>
      </c>
      <c r="BE2621" s="56" t="s">
        <v>347</v>
      </c>
      <c r="BF2621" s="56" t="s">
        <v>334</v>
      </c>
      <c r="BG2621" s="56" t="s">
        <v>774</v>
      </c>
      <c r="BH2621" s="56">
        <v>0</v>
      </c>
      <c r="BI2621" s="56">
        <v>0</v>
      </c>
      <c r="BJ2621" s="56">
        <v>1</v>
      </c>
    </row>
    <row r="2622" spans="1:62" hidden="1" x14ac:dyDescent="0.3">
      <c r="A2622" s="56">
        <v>49256922</v>
      </c>
      <c r="B2622" s="86">
        <v>600351</v>
      </c>
      <c r="C2622" s="1">
        <v>42893</v>
      </c>
      <c r="D2622" s="56" t="s">
        <v>769</v>
      </c>
      <c r="E2622" s="56" t="s">
        <v>770</v>
      </c>
      <c r="F2622" s="56" t="s">
        <v>334</v>
      </c>
      <c r="G2622" s="56" t="s">
        <v>335</v>
      </c>
      <c r="H2622" s="56" t="s">
        <v>336</v>
      </c>
      <c r="I2622" s="56" t="s">
        <v>771</v>
      </c>
      <c r="K2622" s="56" t="s">
        <v>337</v>
      </c>
      <c r="L2622" s="56" t="s">
        <v>338</v>
      </c>
      <c r="M2622" s="56" t="s">
        <v>772</v>
      </c>
      <c r="N2622" s="56" t="s">
        <v>1043</v>
      </c>
      <c r="O2622" s="56" t="s">
        <v>546</v>
      </c>
      <c r="P2622" s="1" t="s">
        <v>188</v>
      </c>
      <c r="Q2622" s="56" t="s">
        <v>241</v>
      </c>
      <c r="R2622" s="56" t="s">
        <v>339</v>
      </c>
      <c r="S2622" s="56">
        <v>187627</v>
      </c>
      <c r="T2622" s="1" t="s">
        <v>238</v>
      </c>
      <c r="U2622" s="56">
        <v>41774</v>
      </c>
      <c r="V2622" s="56">
        <v>42916</v>
      </c>
      <c r="W2622" s="56">
        <v>41673</v>
      </c>
      <c r="X2622" s="56">
        <v>42916</v>
      </c>
      <c r="Y2622" s="56" t="s">
        <v>340</v>
      </c>
      <c r="Z2622" s="56" t="s">
        <v>341</v>
      </c>
      <c r="AA2622" s="56" t="s">
        <v>342</v>
      </c>
      <c r="AB2622" s="56" t="s">
        <v>343</v>
      </c>
      <c r="AC2622" s="56" t="s">
        <v>342</v>
      </c>
      <c r="AD2622" s="56" t="s">
        <v>347</v>
      </c>
      <c r="AE2622" s="56" t="s">
        <v>334</v>
      </c>
      <c r="AF2622" s="56" t="s">
        <v>292</v>
      </c>
      <c r="AG2622" s="56">
        <v>2016</v>
      </c>
      <c r="AH2622" s="56" t="s">
        <v>80</v>
      </c>
      <c r="AI2622" s="56" t="s">
        <v>348</v>
      </c>
      <c r="AJ2622" s="56">
        <v>1</v>
      </c>
      <c r="AM2622" s="56">
        <v>42598</v>
      </c>
      <c r="AN2622" s="56" t="s">
        <v>355</v>
      </c>
      <c r="AO2622" s="1">
        <v>41677</v>
      </c>
      <c r="AP2622" s="56" t="s">
        <v>355</v>
      </c>
      <c r="AQ2622" s="56">
        <v>253</v>
      </c>
      <c r="AR2622" s="56">
        <v>0</v>
      </c>
      <c r="AS2622" s="56" t="s">
        <v>346</v>
      </c>
      <c r="BB2622" s="56" t="s">
        <v>339</v>
      </c>
      <c r="BC2622" s="56" t="s">
        <v>263</v>
      </c>
      <c r="BD2622" s="56" t="s">
        <v>773</v>
      </c>
      <c r="BE2622" s="56" t="s">
        <v>347</v>
      </c>
      <c r="BF2622" s="56" t="s">
        <v>334</v>
      </c>
      <c r="BG2622" s="56" t="s">
        <v>774</v>
      </c>
      <c r="BH2622" s="56">
        <v>0</v>
      </c>
      <c r="BI2622" s="56">
        <v>0</v>
      </c>
      <c r="BJ2622" s="56">
        <v>1</v>
      </c>
    </row>
    <row r="2623" spans="1:62" hidden="1" x14ac:dyDescent="0.3">
      <c r="A2623" s="56">
        <v>49256907</v>
      </c>
      <c r="B2623" s="86">
        <v>600351</v>
      </c>
      <c r="C2623" s="1">
        <v>42893</v>
      </c>
      <c r="D2623" s="56" t="s">
        <v>769</v>
      </c>
      <c r="E2623" s="56" t="s">
        <v>770</v>
      </c>
      <c r="F2623" s="56" t="s">
        <v>334</v>
      </c>
      <c r="G2623" s="56" t="s">
        <v>335</v>
      </c>
      <c r="H2623" s="56" t="s">
        <v>336</v>
      </c>
      <c r="I2623" s="56" t="s">
        <v>771</v>
      </c>
      <c r="K2623" s="56" t="s">
        <v>337</v>
      </c>
      <c r="L2623" s="56" t="s">
        <v>338</v>
      </c>
      <c r="M2623" s="56" t="s">
        <v>772</v>
      </c>
      <c r="N2623" s="56" t="s">
        <v>1043</v>
      </c>
      <c r="O2623" s="56" t="s">
        <v>546</v>
      </c>
      <c r="P2623" s="1" t="s">
        <v>188</v>
      </c>
      <c r="Q2623" s="56" t="s">
        <v>241</v>
      </c>
      <c r="R2623" s="56" t="s">
        <v>339</v>
      </c>
      <c r="S2623" s="56">
        <v>187628</v>
      </c>
      <c r="T2623" s="1" t="s">
        <v>195</v>
      </c>
      <c r="U2623" s="56">
        <v>41774</v>
      </c>
      <c r="V2623" s="56">
        <v>42916</v>
      </c>
      <c r="W2623" s="56">
        <v>41673</v>
      </c>
      <c r="X2623" s="56">
        <v>42916</v>
      </c>
      <c r="Y2623" s="56" t="s">
        <v>340</v>
      </c>
      <c r="Z2623" s="56" t="s">
        <v>341</v>
      </c>
      <c r="AA2623" s="56" t="s">
        <v>342</v>
      </c>
      <c r="AB2623" s="56" t="s">
        <v>343</v>
      </c>
      <c r="AC2623" s="56" t="s">
        <v>342</v>
      </c>
      <c r="AD2623" s="56" t="s">
        <v>347</v>
      </c>
      <c r="AE2623" s="56" t="s">
        <v>334</v>
      </c>
      <c r="AF2623" s="56" t="s">
        <v>291</v>
      </c>
      <c r="AG2623" s="56">
        <v>2015</v>
      </c>
      <c r="AH2623" s="56" t="s">
        <v>80</v>
      </c>
      <c r="AI2623" s="56" t="s">
        <v>348</v>
      </c>
      <c r="AJ2623" s="56">
        <v>7</v>
      </c>
      <c r="AK2623" s="1">
        <v>42004</v>
      </c>
      <c r="AL2623" s="56" t="s">
        <v>788</v>
      </c>
      <c r="AM2623" s="56">
        <v>42598</v>
      </c>
      <c r="AN2623" s="56" t="s">
        <v>355</v>
      </c>
      <c r="AO2623" s="1">
        <v>42233</v>
      </c>
      <c r="AP2623" s="56" t="s">
        <v>355</v>
      </c>
      <c r="AQ2623" s="56">
        <v>252</v>
      </c>
      <c r="AR2623" s="56">
        <v>0</v>
      </c>
      <c r="AS2623" s="56" t="s">
        <v>346</v>
      </c>
      <c r="AX2623" s="56">
        <v>0</v>
      </c>
      <c r="BB2623" s="56" t="s">
        <v>339</v>
      </c>
      <c r="BC2623" s="56" t="s">
        <v>263</v>
      </c>
      <c r="BD2623" s="56" t="s">
        <v>773</v>
      </c>
      <c r="BE2623" s="56" t="s">
        <v>347</v>
      </c>
      <c r="BF2623" s="56" t="s">
        <v>334</v>
      </c>
      <c r="BG2623" s="56" t="s">
        <v>774</v>
      </c>
      <c r="BH2623" s="56">
        <v>0</v>
      </c>
      <c r="BI2623" s="56">
        <v>0</v>
      </c>
      <c r="BJ2623" s="56">
        <v>1</v>
      </c>
    </row>
    <row r="2624" spans="1:62" hidden="1" x14ac:dyDescent="0.3">
      <c r="A2624" s="56">
        <v>49256898</v>
      </c>
      <c r="B2624" s="86">
        <v>600351</v>
      </c>
      <c r="C2624" s="1">
        <v>42893</v>
      </c>
      <c r="D2624" s="56" t="s">
        <v>769</v>
      </c>
      <c r="E2624" s="56" t="s">
        <v>770</v>
      </c>
      <c r="F2624" s="56" t="s">
        <v>334</v>
      </c>
      <c r="G2624" s="56" t="s">
        <v>335</v>
      </c>
      <c r="H2624" s="56" t="s">
        <v>336</v>
      </c>
      <c r="I2624" s="56" t="s">
        <v>771</v>
      </c>
      <c r="K2624" s="56" t="s">
        <v>337</v>
      </c>
      <c r="L2624" s="56" t="s">
        <v>338</v>
      </c>
      <c r="M2624" s="56" t="s">
        <v>772</v>
      </c>
      <c r="N2624" s="56" t="s">
        <v>1043</v>
      </c>
      <c r="O2624" s="56" t="s">
        <v>546</v>
      </c>
      <c r="P2624" s="1" t="s">
        <v>188</v>
      </c>
      <c r="Q2624" s="56" t="s">
        <v>776</v>
      </c>
      <c r="R2624" s="56" t="s">
        <v>339</v>
      </c>
      <c r="S2624" s="56">
        <v>187632</v>
      </c>
      <c r="T2624" s="1" t="s">
        <v>192</v>
      </c>
      <c r="U2624" s="56">
        <v>41774</v>
      </c>
      <c r="V2624" s="56">
        <v>42916</v>
      </c>
      <c r="W2624" s="56">
        <v>41673</v>
      </c>
      <c r="X2624" s="56">
        <v>42916</v>
      </c>
      <c r="Y2624" s="56" t="s">
        <v>340</v>
      </c>
      <c r="Z2624" s="56" t="s">
        <v>341</v>
      </c>
      <c r="AA2624" s="56" t="s">
        <v>342</v>
      </c>
      <c r="AB2624" s="56" t="s">
        <v>343</v>
      </c>
      <c r="AC2624" s="56" t="s">
        <v>342</v>
      </c>
      <c r="AD2624" s="56" t="s">
        <v>342</v>
      </c>
      <c r="AE2624" s="56" t="s">
        <v>334</v>
      </c>
      <c r="AF2624" s="56" t="s">
        <v>291</v>
      </c>
      <c r="AG2624" s="56">
        <v>2016</v>
      </c>
      <c r="AH2624" s="56" t="s">
        <v>80</v>
      </c>
      <c r="AI2624" s="56" t="s">
        <v>348</v>
      </c>
      <c r="AJ2624" s="56">
        <v>3654</v>
      </c>
      <c r="AK2624" s="1">
        <v>42369</v>
      </c>
      <c r="AL2624" s="56" t="s">
        <v>801</v>
      </c>
      <c r="AM2624" s="56">
        <v>42795</v>
      </c>
      <c r="AN2624" s="56" t="s">
        <v>355</v>
      </c>
      <c r="AO2624" s="1">
        <v>42408</v>
      </c>
      <c r="AP2624" s="56" t="s">
        <v>355</v>
      </c>
      <c r="AQ2624" s="56">
        <v>251</v>
      </c>
      <c r="AR2624" s="56">
        <v>0</v>
      </c>
      <c r="AS2624" s="56" t="s">
        <v>346</v>
      </c>
      <c r="BB2624" s="56" t="s">
        <v>339</v>
      </c>
      <c r="BC2624" s="56" t="s">
        <v>263</v>
      </c>
      <c r="BD2624" s="56" t="s">
        <v>773</v>
      </c>
      <c r="BE2624" s="56" t="s">
        <v>347</v>
      </c>
      <c r="BF2624" s="56" t="s">
        <v>334</v>
      </c>
      <c r="BG2624" s="56" t="s">
        <v>774</v>
      </c>
      <c r="BH2624" s="56">
        <v>0</v>
      </c>
      <c r="BI2624" s="56">
        <v>0</v>
      </c>
      <c r="BJ2624" s="56">
        <v>1</v>
      </c>
    </row>
    <row r="2625" spans="1:62" hidden="1" x14ac:dyDescent="0.3">
      <c r="A2625" s="56">
        <v>49256895</v>
      </c>
      <c r="B2625" s="86">
        <v>600351</v>
      </c>
      <c r="C2625" s="1">
        <v>42893</v>
      </c>
      <c r="D2625" s="56" t="s">
        <v>769</v>
      </c>
      <c r="E2625" s="56" t="s">
        <v>770</v>
      </c>
      <c r="F2625" s="56" t="s">
        <v>334</v>
      </c>
      <c r="G2625" s="56" t="s">
        <v>335</v>
      </c>
      <c r="H2625" s="56" t="s">
        <v>336</v>
      </c>
      <c r="I2625" s="56" t="s">
        <v>771</v>
      </c>
      <c r="K2625" s="56" t="s">
        <v>337</v>
      </c>
      <c r="L2625" s="56" t="s">
        <v>338</v>
      </c>
      <c r="M2625" s="56" t="s">
        <v>772</v>
      </c>
      <c r="N2625" s="56" t="s">
        <v>1043</v>
      </c>
      <c r="O2625" s="56" t="s">
        <v>546</v>
      </c>
      <c r="P2625" s="1" t="s">
        <v>188</v>
      </c>
      <c r="Q2625" s="56" t="s">
        <v>776</v>
      </c>
      <c r="R2625" s="56" t="s">
        <v>339</v>
      </c>
      <c r="S2625" s="56">
        <v>187631</v>
      </c>
      <c r="T2625" s="1" t="s">
        <v>191</v>
      </c>
      <c r="U2625" s="56">
        <v>41774</v>
      </c>
      <c r="V2625" s="56">
        <v>42916</v>
      </c>
      <c r="W2625" s="56">
        <v>41673</v>
      </c>
      <c r="X2625" s="56">
        <v>42916</v>
      </c>
      <c r="Y2625" s="56" t="s">
        <v>340</v>
      </c>
      <c r="Z2625" s="56" t="s">
        <v>341</v>
      </c>
      <c r="AA2625" s="56" t="s">
        <v>342</v>
      </c>
      <c r="AB2625" s="56" t="s">
        <v>343</v>
      </c>
      <c r="AC2625" s="56" t="s">
        <v>342</v>
      </c>
      <c r="AD2625" s="56" t="s">
        <v>347</v>
      </c>
      <c r="AE2625" s="56" t="s">
        <v>334</v>
      </c>
      <c r="AF2625" s="56" t="s">
        <v>292</v>
      </c>
      <c r="AG2625" s="56">
        <v>2016</v>
      </c>
      <c r="AH2625" s="56" t="s">
        <v>80</v>
      </c>
      <c r="AI2625" s="56" t="s">
        <v>344</v>
      </c>
      <c r="AJ2625" s="56">
        <v>9</v>
      </c>
      <c r="AM2625" s="56">
        <v>42598</v>
      </c>
      <c r="AN2625" s="56" t="s">
        <v>355</v>
      </c>
      <c r="AO2625" s="1">
        <v>41677</v>
      </c>
      <c r="AP2625" s="56" t="s">
        <v>355</v>
      </c>
      <c r="AQ2625" s="56">
        <v>250</v>
      </c>
      <c r="AR2625" s="56">
        <v>0</v>
      </c>
      <c r="AS2625" s="56" t="s">
        <v>346</v>
      </c>
      <c r="BB2625" s="56" t="s">
        <v>339</v>
      </c>
      <c r="BC2625" s="56" t="s">
        <v>263</v>
      </c>
      <c r="BD2625" s="56" t="s">
        <v>773</v>
      </c>
      <c r="BE2625" s="56" t="s">
        <v>347</v>
      </c>
      <c r="BF2625" s="56" t="s">
        <v>334</v>
      </c>
      <c r="BG2625" s="56" t="s">
        <v>774</v>
      </c>
      <c r="BH2625" s="56">
        <v>0</v>
      </c>
      <c r="BI2625" s="56">
        <v>0</v>
      </c>
      <c r="BJ2625" s="56">
        <v>1</v>
      </c>
    </row>
    <row r="2626" spans="1:62" hidden="1" x14ac:dyDescent="0.3">
      <c r="A2626" s="56">
        <v>49256893</v>
      </c>
      <c r="B2626" s="86">
        <v>600351</v>
      </c>
      <c r="C2626" s="1">
        <v>42893</v>
      </c>
      <c r="D2626" s="56" t="s">
        <v>769</v>
      </c>
      <c r="E2626" s="56" t="s">
        <v>770</v>
      </c>
      <c r="F2626" s="56" t="s">
        <v>334</v>
      </c>
      <c r="G2626" s="56" t="s">
        <v>335</v>
      </c>
      <c r="H2626" s="56" t="s">
        <v>336</v>
      </c>
      <c r="I2626" s="56" t="s">
        <v>771</v>
      </c>
      <c r="K2626" s="56" t="s">
        <v>337</v>
      </c>
      <c r="L2626" s="56" t="s">
        <v>338</v>
      </c>
      <c r="M2626" s="56" t="s">
        <v>772</v>
      </c>
      <c r="N2626" s="56" t="s">
        <v>1043</v>
      </c>
      <c r="O2626" s="56" t="s">
        <v>546</v>
      </c>
      <c r="P2626" s="1" t="s">
        <v>188</v>
      </c>
      <c r="Q2626" s="56" t="s">
        <v>776</v>
      </c>
      <c r="R2626" s="56" t="s">
        <v>339</v>
      </c>
      <c r="S2626" s="56">
        <v>187631</v>
      </c>
      <c r="T2626" s="1" t="s">
        <v>191</v>
      </c>
      <c r="U2626" s="56">
        <v>41774</v>
      </c>
      <c r="V2626" s="56">
        <v>42916</v>
      </c>
      <c r="W2626" s="56">
        <v>41673</v>
      </c>
      <c r="X2626" s="56">
        <v>42916</v>
      </c>
      <c r="Y2626" s="56" t="s">
        <v>340</v>
      </c>
      <c r="Z2626" s="56" t="s">
        <v>341</v>
      </c>
      <c r="AA2626" s="56" t="s">
        <v>342</v>
      </c>
      <c r="AB2626" s="56" t="s">
        <v>343</v>
      </c>
      <c r="AC2626" s="56" t="s">
        <v>342</v>
      </c>
      <c r="AD2626" s="56" t="s">
        <v>347</v>
      </c>
      <c r="AE2626" s="56" t="s">
        <v>334</v>
      </c>
      <c r="AF2626" s="56" t="s">
        <v>292</v>
      </c>
      <c r="AG2626" s="56">
        <v>2015</v>
      </c>
      <c r="AH2626" s="56" t="s">
        <v>80</v>
      </c>
      <c r="AI2626" s="56" t="s">
        <v>344</v>
      </c>
      <c r="AJ2626" s="56">
        <v>14</v>
      </c>
      <c r="AM2626" s="56">
        <v>42598</v>
      </c>
      <c r="AN2626" s="56" t="s">
        <v>355</v>
      </c>
      <c r="AO2626" s="1">
        <v>41677</v>
      </c>
      <c r="AP2626" s="56" t="s">
        <v>355</v>
      </c>
      <c r="AQ2626" s="56">
        <v>250</v>
      </c>
      <c r="AR2626" s="56">
        <v>0</v>
      </c>
      <c r="AS2626" s="56" t="s">
        <v>346</v>
      </c>
      <c r="BB2626" s="56" t="s">
        <v>339</v>
      </c>
      <c r="BC2626" s="56" t="s">
        <v>263</v>
      </c>
      <c r="BD2626" s="56" t="s">
        <v>773</v>
      </c>
      <c r="BE2626" s="56" t="s">
        <v>347</v>
      </c>
      <c r="BF2626" s="56" t="s">
        <v>334</v>
      </c>
      <c r="BG2626" s="56" t="s">
        <v>774</v>
      </c>
      <c r="BH2626" s="56">
        <v>0</v>
      </c>
      <c r="BI2626" s="56">
        <v>0</v>
      </c>
      <c r="BJ2626" s="56">
        <v>1</v>
      </c>
    </row>
    <row r="2627" spans="1:62" hidden="1" x14ac:dyDescent="0.3">
      <c r="A2627" s="56">
        <v>49256894</v>
      </c>
      <c r="B2627" s="86">
        <v>600351</v>
      </c>
      <c r="C2627" s="1">
        <v>42893</v>
      </c>
      <c r="D2627" s="56" t="s">
        <v>769</v>
      </c>
      <c r="E2627" s="56" t="s">
        <v>770</v>
      </c>
      <c r="F2627" s="56" t="s">
        <v>334</v>
      </c>
      <c r="G2627" s="56" t="s">
        <v>335</v>
      </c>
      <c r="H2627" s="56" t="s">
        <v>336</v>
      </c>
      <c r="I2627" s="56" t="s">
        <v>771</v>
      </c>
      <c r="K2627" s="56" t="s">
        <v>337</v>
      </c>
      <c r="L2627" s="56" t="s">
        <v>338</v>
      </c>
      <c r="M2627" s="56" t="s">
        <v>772</v>
      </c>
      <c r="N2627" s="56" t="s">
        <v>1043</v>
      </c>
      <c r="O2627" s="56" t="s">
        <v>546</v>
      </c>
      <c r="P2627" s="1" t="s">
        <v>188</v>
      </c>
      <c r="Q2627" s="56" t="s">
        <v>776</v>
      </c>
      <c r="R2627" s="56" t="s">
        <v>339</v>
      </c>
      <c r="S2627" s="56">
        <v>187631</v>
      </c>
      <c r="T2627" s="1" t="s">
        <v>191</v>
      </c>
      <c r="U2627" s="56">
        <v>41774</v>
      </c>
      <c r="V2627" s="56">
        <v>42916</v>
      </c>
      <c r="W2627" s="56">
        <v>41673</v>
      </c>
      <c r="X2627" s="56">
        <v>42916</v>
      </c>
      <c r="Y2627" s="56" t="s">
        <v>340</v>
      </c>
      <c r="Z2627" s="56" t="s">
        <v>341</v>
      </c>
      <c r="AA2627" s="56" t="s">
        <v>342</v>
      </c>
      <c r="AB2627" s="56" t="s">
        <v>343</v>
      </c>
      <c r="AC2627" s="56" t="s">
        <v>342</v>
      </c>
      <c r="AD2627" s="56" t="s">
        <v>347</v>
      </c>
      <c r="AE2627" s="56" t="s">
        <v>334</v>
      </c>
      <c r="AF2627" s="56" t="s">
        <v>292</v>
      </c>
      <c r="AG2627" s="56">
        <v>2016</v>
      </c>
      <c r="AH2627" s="56" t="s">
        <v>80</v>
      </c>
      <c r="AI2627" s="56" t="s">
        <v>348</v>
      </c>
      <c r="AJ2627" s="56">
        <v>13</v>
      </c>
      <c r="AM2627" s="56">
        <v>42598</v>
      </c>
      <c r="AN2627" s="56" t="s">
        <v>355</v>
      </c>
      <c r="AO2627" s="1">
        <v>41677</v>
      </c>
      <c r="AP2627" s="56" t="s">
        <v>355</v>
      </c>
      <c r="AQ2627" s="56">
        <v>250</v>
      </c>
      <c r="AR2627" s="56">
        <v>0</v>
      </c>
      <c r="AS2627" s="56" t="s">
        <v>346</v>
      </c>
      <c r="BB2627" s="56" t="s">
        <v>339</v>
      </c>
      <c r="BC2627" s="56" t="s">
        <v>263</v>
      </c>
      <c r="BD2627" s="56" t="s">
        <v>773</v>
      </c>
      <c r="BE2627" s="56" t="s">
        <v>347</v>
      </c>
      <c r="BF2627" s="56" t="s">
        <v>334</v>
      </c>
      <c r="BG2627" s="56" t="s">
        <v>774</v>
      </c>
      <c r="BH2627" s="56">
        <v>0</v>
      </c>
      <c r="BI2627" s="56">
        <v>0</v>
      </c>
      <c r="BJ2627" s="56">
        <v>1</v>
      </c>
    </row>
    <row r="2628" spans="1:62" hidden="1" x14ac:dyDescent="0.3">
      <c r="A2628" s="56">
        <v>49256897</v>
      </c>
      <c r="B2628" s="86">
        <v>600351</v>
      </c>
      <c r="C2628" s="1">
        <v>42893</v>
      </c>
      <c r="D2628" s="56" t="s">
        <v>769</v>
      </c>
      <c r="E2628" s="56" t="s">
        <v>770</v>
      </c>
      <c r="F2628" s="56" t="s">
        <v>334</v>
      </c>
      <c r="G2628" s="56" t="s">
        <v>335</v>
      </c>
      <c r="H2628" s="56" t="s">
        <v>336</v>
      </c>
      <c r="I2628" s="56" t="s">
        <v>771</v>
      </c>
      <c r="K2628" s="56" t="s">
        <v>337</v>
      </c>
      <c r="L2628" s="56" t="s">
        <v>338</v>
      </c>
      <c r="M2628" s="56" t="s">
        <v>772</v>
      </c>
      <c r="N2628" s="56" t="s">
        <v>1043</v>
      </c>
      <c r="O2628" s="56" t="s">
        <v>546</v>
      </c>
      <c r="P2628" s="1" t="s">
        <v>188</v>
      </c>
      <c r="Q2628" s="56" t="s">
        <v>776</v>
      </c>
      <c r="R2628" s="56" t="s">
        <v>339</v>
      </c>
      <c r="S2628" s="56">
        <v>187632</v>
      </c>
      <c r="T2628" s="1" t="s">
        <v>192</v>
      </c>
      <c r="U2628" s="56">
        <v>41774</v>
      </c>
      <c r="V2628" s="56">
        <v>42916</v>
      </c>
      <c r="W2628" s="56">
        <v>41673</v>
      </c>
      <c r="X2628" s="56">
        <v>42916</v>
      </c>
      <c r="Y2628" s="56" t="s">
        <v>340</v>
      </c>
      <c r="Z2628" s="56" t="s">
        <v>341</v>
      </c>
      <c r="AA2628" s="56" t="s">
        <v>342</v>
      </c>
      <c r="AB2628" s="56" t="s">
        <v>343</v>
      </c>
      <c r="AC2628" s="56" t="s">
        <v>342</v>
      </c>
      <c r="AD2628" s="56" t="s">
        <v>342</v>
      </c>
      <c r="AE2628" s="56" t="s">
        <v>334</v>
      </c>
      <c r="AF2628" s="56" t="s">
        <v>291</v>
      </c>
      <c r="AG2628" s="56">
        <v>2015</v>
      </c>
      <c r="AH2628" s="56" t="s">
        <v>80</v>
      </c>
      <c r="AI2628" s="56" t="s">
        <v>344</v>
      </c>
      <c r="AJ2628" s="56">
        <v>2332</v>
      </c>
      <c r="AK2628" s="1">
        <v>42185</v>
      </c>
      <c r="AL2628" s="56" t="s">
        <v>801</v>
      </c>
      <c r="AM2628" s="56">
        <v>42795</v>
      </c>
      <c r="AN2628" s="56" t="s">
        <v>355</v>
      </c>
      <c r="AO2628" s="1">
        <v>42233</v>
      </c>
      <c r="AP2628" s="56" t="s">
        <v>355</v>
      </c>
      <c r="AQ2628" s="56">
        <v>251</v>
      </c>
      <c r="AR2628" s="56">
        <v>0</v>
      </c>
      <c r="AS2628" s="56" t="s">
        <v>346</v>
      </c>
      <c r="BB2628" s="56" t="s">
        <v>339</v>
      </c>
      <c r="BC2628" s="56" t="s">
        <v>263</v>
      </c>
      <c r="BD2628" s="56" t="s">
        <v>773</v>
      </c>
      <c r="BE2628" s="56" t="s">
        <v>347</v>
      </c>
      <c r="BF2628" s="56" t="s">
        <v>334</v>
      </c>
      <c r="BG2628" s="56" t="s">
        <v>774</v>
      </c>
      <c r="BH2628" s="56">
        <v>0</v>
      </c>
      <c r="BI2628" s="56">
        <v>0</v>
      </c>
      <c r="BJ2628" s="56">
        <v>1</v>
      </c>
    </row>
    <row r="2629" spans="1:62" hidden="1" x14ac:dyDescent="0.3">
      <c r="A2629" s="56">
        <v>49256896</v>
      </c>
      <c r="B2629" s="86">
        <v>600351</v>
      </c>
      <c r="C2629" s="1">
        <v>42893</v>
      </c>
      <c r="D2629" s="56" t="s">
        <v>769</v>
      </c>
      <c r="E2629" s="56" t="s">
        <v>770</v>
      </c>
      <c r="F2629" s="56" t="s">
        <v>334</v>
      </c>
      <c r="G2629" s="56" t="s">
        <v>335</v>
      </c>
      <c r="H2629" s="56" t="s">
        <v>336</v>
      </c>
      <c r="I2629" s="56" t="s">
        <v>771</v>
      </c>
      <c r="K2629" s="56" t="s">
        <v>337</v>
      </c>
      <c r="L2629" s="56" t="s">
        <v>338</v>
      </c>
      <c r="M2629" s="56" t="s">
        <v>772</v>
      </c>
      <c r="N2629" s="56" t="s">
        <v>1043</v>
      </c>
      <c r="O2629" s="56" t="s">
        <v>546</v>
      </c>
      <c r="P2629" s="1" t="s">
        <v>188</v>
      </c>
      <c r="Q2629" s="56" t="s">
        <v>776</v>
      </c>
      <c r="R2629" s="56" t="s">
        <v>339</v>
      </c>
      <c r="S2629" s="56">
        <v>187632</v>
      </c>
      <c r="T2629" s="1" t="s">
        <v>192</v>
      </c>
      <c r="U2629" s="56">
        <v>41774</v>
      </c>
      <c r="V2629" s="56">
        <v>42916</v>
      </c>
      <c r="W2629" s="56">
        <v>41673</v>
      </c>
      <c r="X2629" s="56">
        <v>42916</v>
      </c>
      <c r="Y2629" s="56" t="s">
        <v>340</v>
      </c>
      <c r="Z2629" s="56" t="s">
        <v>341</v>
      </c>
      <c r="AA2629" s="56" t="s">
        <v>342</v>
      </c>
      <c r="AB2629" s="56" t="s">
        <v>343</v>
      </c>
      <c r="AC2629" s="56" t="s">
        <v>342</v>
      </c>
      <c r="AD2629" s="56" t="s">
        <v>342</v>
      </c>
      <c r="AE2629" s="56" t="s">
        <v>334</v>
      </c>
      <c r="AF2629" s="56" t="s">
        <v>291</v>
      </c>
      <c r="AG2629" s="56">
        <v>2015</v>
      </c>
      <c r="AH2629" s="56" t="s">
        <v>80</v>
      </c>
      <c r="AI2629" s="56" t="s">
        <v>348</v>
      </c>
      <c r="AJ2629" s="56">
        <v>20</v>
      </c>
      <c r="AK2629" s="1">
        <v>42004</v>
      </c>
      <c r="AL2629" s="56" t="s">
        <v>804</v>
      </c>
      <c r="AM2629" s="56">
        <v>42795</v>
      </c>
      <c r="AN2629" s="56" t="s">
        <v>355</v>
      </c>
      <c r="AO2629" s="1">
        <v>42052</v>
      </c>
      <c r="AP2629" s="56" t="s">
        <v>355</v>
      </c>
      <c r="AQ2629" s="56">
        <v>251</v>
      </c>
      <c r="AR2629" s="56">
        <v>0</v>
      </c>
      <c r="AS2629" s="56" t="s">
        <v>346</v>
      </c>
      <c r="BB2629" s="56" t="s">
        <v>339</v>
      </c>
      <c r="BC2629" s="56" t="s">
        <v>263</v>
      </c>
      <c r="BD2629" s="56" t="s">
        <v>773</v>
      </c>
      <c r="BE2629" s="56" t="s">
        <v>347</v>
      </c>
      <c r="BF2629" s="56" t="s">
        <v>334</v>
      </c>
      <c r="BG2629" s="56" t="s">
        <v>774</v>
      </c>
      <c r="BH2629" s="56">
        <v>0</v>
      </c>
      <c r="BI2629" s="56">
        <v>0</v>
      </c>
      <c r="BJ2629" s="56">
        <v>1</v>
      </c>
    </row>
    <row r="2630" spans="1:62" hidden="1" x14ac:dyDescent="0.3">
      <c r="A2630" s="56">
        <v>49256764</v>
      </c>
      <c r="B2630" s="86">
        <v>600351</v>
      </c>
      <c r="C2630" s="1">
        <v>42893</v>
      </c>
      <c r="D2630" s="56" t="s">
        <v>769</v>
      </c>
      <c r="E2630" s="56" t="s">
        <v>770</v>
      </c>
      <c r="F2630" s="56" t="s">
        <v>334</v>
      </c>
      <c r="G2630" s="56" t="s">
        <v>335</v>
      </c>
      <c r="H2630" s="56" t="s">
        <v>336</v>
      </c>
      <c r="I2630" s="56" t="s">
        <v>771</v>
      </c>
      <c r="K2630" s="56" t="s">
        <v>337</v>
      </c>
      <c r="L2630" s="56" t="s">
        <v>338</v>
      </c>
      <c r="M2630" s="56" t="s">
        <v>772</v>
      </c>
      <c r="N2630" s="56" t="s">
        <v>1043</v>
      </c>
      <c r="O2630" s="56" t="s">
        <v>546</v>
      </c>
      <c r="P2630" s="1" t="s">
        <v>105</v>
      </c>
      <c r="S2630" s="56">
        <v>148864</v>
      </c>
      <c r="T2630" s="1" t="s">
        <v>778</v>
      </c>
      <c r="U2630" s="56">
        <v>41774</v>
      </c>
      <c r="V2630" s="56">
        <v>42916</v>
      </c>
      <c r="W2630" s="56">
        <v>41673</v>
      </c>
      <c r="X2630" s="56">
        <v>43281</v>
      </c>
      <c r="Y2630" s="56" t="s">
        <v>356</v>
      </c>
      <c r="Z2630" s="56" t="s">
        <v>367</v>
      </c>
      <c r="AA2630" s="56" t="s">
        <v>347</v>
      </c>
      <c r="AB2630" s="56" t="s">
        <v>343</v>
      </c>
      <c r="AC2630" s="56" t="s">
        <v>342</v>
      </c>
      <c r="AD2630" s="56" t="s">
        <v>342</v>
      </c>
      <c r="AE2630" s="56" t="s">
        <v>334</v>
      </c>
      <c r="AF2630" s="56" t="s">
        <v>291</v>
      </c>
      <c r="AG2630" s="56">
        <v>2015</v>
      </c>
      <c r="AH2630" s="56" t="s">
        <v>80</v>
      </c>
      <c r="AI2630" s="56" t="s">
        <v>344</v>
      </c>
      <c r="AJ2630" s="56">
        <v>30734284</v>
      </c>
      <c r="AK2630" s="1">
        <v>42185</v>
      </c>
      <c r="AL2630" s="56" t="s">
        <v>967</v>
      </c>
      <c r="AM2630" s="56">
        <v>42795</v>
      </c>
      <c r="AN2630" s="56" t="s">
        <v>355</v>
      </c>
      <c r="AO2630" s="1">
        <v>42794</v>
      </c>
      <c r="AP2630" s="56" t="s">
        <v>355</v>
      </c>
      <c r="AQ2630" s="56">
        <v>62605</v>
      </c>
      <c r="AR2630" s="56">
        <v>0</v>
      </c>
      <c r="AS2630" s="56" t="s">
        <v>346</v>
      </c>
      <c r="BB2630" s="56" t="s">
        <v>339</v>
      </c>
      <c r="BC2630" s="56" t="s">
        <v>263</v>
      </c>
      <c r="BD2630" s="56" t="s">
        <v>773</v>
      </c>
      <c r="BE2630" s="56" t="s">
        <v>347</v>
      </c>
      <c r="BF2630" s="56" t="s">
        <v>334</v>
      </c>
      <c r="BG2630" s="56" t="s">
        <v>774</v>
      </c>
      <c r="BH2630" s="56">
        <v>0</v>
      </c>
      <c r="BI2630" s="56">
        <v>0</v>
      </c>
      <c r="BJ2630" s="56">
        <v>1</v>
      </c>
    </row>
    <row r="2631" spans="1:62" hidden="1" x14ac:dyDescent="0.3">
      <c r="A2631" s="56">
        <v>49256906</v>
      </c>
      <c r="B2631" s="86">
        <v>600351</v>
      </c>
      <c r="C2631" s="1">
        <v>42893</v>
      </c>
      <c r="D2631" s="56" t="s">
        <v>769</v>
      </c>
      <c r="E2631" s="56" t="s">
        <v>770</v>
      </c>
      <c r="F2631" s="56" t="s">
        <v>334</v>
      </c>
      <c r="G2631" s="56" t="s">
        <v>335</v>
      </c>
      <c r="H2631" s="56" t="s">
        <v>336</v>
      </c>
      <c r="I2631" s="56" t="s">
        <v>771</v>
      </c>
      <c r="K2631" s="56" t="s">
        <v>337</v>
      </c>
      <c r="L2631" s="56" t="s">
        <v>338</v>
      </c>
      <c r="M2631" s="56" t="s">
        <v>772</v>
      </c>
      <c r="N2631" s="56" t="s">
        <v>1043</v>
      </c>
      <c r="O2631" s="56" t="s">
        <v>546</v>
      </c>
      <c r="P2631" s="1" t="s">
        <v>188</v>
      </c>
      <c r="Q2631" s="56" t="s">
        <v>241</v>
      </c>
      <c r="R2631" s="56" t="s">
        <v>339</v>
      </c>
      <c r="S2631" s="56">
        <v>187626</v>
      </c>
      <c r="T2631" s="1" t="s">
        <v>351</v>
      </c>
      <c r="U2631" s="56">
        <v>41774</v>
      </c>
      <c r="V2631" s="56">
        <v>42916</v>
      </c>
      <c r="W2631" s="56">
        <v>41673</v>
      </c>
      <c r="X2631" s="56">
        <v>41820</v>
      </c>
      <c r="Y2631" s="56" t="s">
        <v>340</v>
      </c>
      <c r="Z2631" s="56" t="s">
        <v>341</v>
      </c>
      <c r="AA2631" s="56" t="s">
        <v>342</v>
      </c>
      <c r="AB2631" s="56" t="s">
        <v>343</v>
      </c>
      <c r="AC2631" s="56" t="s">
        <v>342</v>
      </c>
      <c r="AD2631" s="56" t="s">
        <v>347</v>
      </c>
      <c r="AE2631" s="56" t="s">
        <v>334</v>
      </c>
      <c r="AF2631" s="56" t="s">
        <v>292</v>
      </c>
      <c r="AG2631" s="56">
        <v>2014</v>
      </c>
      <c r="AH2631" s="56" t="s">
        <v>80</v>
      </c>
      <c r="AI2631" s="56" t="s">
        <v>344</v>
      </c>
      <c r="AJ2631" s="56">
        <v>1</v>
      </c>
      <c r="AM2631" s="56">
        <v>42052</v>
      </c>
      <c r="AN2631" s="56" t="s">
        <v>355</v>
      </c>
      <c r="AO2631" s="1">
        <v>41677</v>
      </c>
      <c r="AP2631" s="56" t="s">
        <v>355</v>
      </c>
      <c r="AQ2631" s="56">
        <v>246</v>
      </c>
      <c r="AR2631" s="56">
        <v>0</v>
      </c>
      <c r="AS2631" s="56" t="s">
        <v>346</v>
      </c>
      <c r="AX2631" s="56">
        <v>100</v>
      </c>
      <c r="BB2631" s="56" t="s">
        <v>339</v>
      </c>
      <c r="BC2631" s="56" t="s">
        <v>263</v>
      </c>
      <c r="BD2631" s="56" t="s">
        <v>773</v>
      </c>
      <c r="BE2631" s="56" t="s">
        <v>347</v>
      </c>
      <c r="BF2631" s="56" t="s">
        <v>334</v>
      </c>
      <c r="BG2631" s="56" t="s">
        <v>774</v>
      </c>
      <c r="BH2631" s="56">
        <v>0</v>
      </c>
      <c r="BI2631" s="56">
        <v>0</v>
      </c>
      <c r="BJ2631" s="56">
        <v>1</v>
      </c>
    </row>
    <row r="2632" spans="1:62" hidden="1" x14ac:dyDescent="0.3">
      <c r="A2632" s="56">
        <v>49256902</v>
      </c>
      <c r="B2632" s="86">
        <v>600351</v>
      </c>
      <c r="C2632" s="1">
        <v>42893</v>
      </c>
      <c r="D2632" s="56" t="s">
        <v>769</v>
      </c>
      <c r="E2632" s="56" t="s">
        <v>770</v>
      </c>
      <c r="F2632" s="56" t="s">
        <v>334</v>
      </c>
      <c r="G2632" s="56" t="s">
        <v>335</v>
      </c>
      <c r="H2632" s="56" t="s">
        <v>336</v>
      </c>
      <c r="I2632" s="56" t="s">
        <v>771</v>
      </c>
      <c r="K2632" s="56" t="s">
        <v>337</v>
      </c>
      <c r="L2632" s="56" t="s">
        <v>338</v>
      </c>
      <c r="M2632" s="56" t="s">
        <v>772</v>
      </c>
      <c r="N2632" s="56" t="s">
        <v>1043</v>
      </c>
      <c r="O2632" s="56" t="s">
        <v>546</v>
      </c>
      <c r="P2632" s="1" t="s">
        <v>188</v>
      </c>
      <c r="Q2632" s="56" t="s">
        <v>776</v>
      </c>
      <c r="R2632" s="56" t="s">
        <v>339</v>
      </c>
      <c r="S2632" s="56">
        <v>187632</v>
      </c>
      <c r="T2632" s="1" t="s">
        <v>192</v>
      </c>
      <c r="U2632" s="56">
        <v>41774</v>
      </c>
      <c r="V2632" s="56">
        <v>42916</v>
      </c>
      <c r="W2632" s="56">
        <v>41673</v>
      </c>
      <c r="X2632" s="56">
        <v>42916</v>
      </c>
      <c r="Y2632" s="56" t="s">
        <v>340</v>
      </c>
      <c r="Z2632" s="56" t="s">
        <v>341</v>
      </c>
      <c r="AA2632" s="56" t="s">
        <v>342</v>
      </c>
      <c r="AB2632" s="56" t="s">
        <v>343</v>
      </c>
      <c r="AC2632" s="56" t="s">
        <v>342</v>
      </c>
      <c r="AD2632" s="56" t="s">
        <v>342</v>
      </c>
      <c r="AE2632" s="56" t="s">
        <v>334</v>
      </c>
      <c r="AF2632" s="56" t="s">
        <v>292</v>
      </c>
      <c r="AG2632" s="56">
        <v>2015</v>
      </c>
      <c r="AH2632" s="56" t="s">
        <v>80</v>
      </c>
      <c r="AI2632" s="56" t="s">
        <v>344</v>
      </c>
      <c r="AJ2632" s="56">
        <v>13</v>
      </c>
      <c r="AM2632" s="56">
        <v>42795</v>
      </c>
      <c r="AN2632" s="56" t="s">
        <v>355</v>
      </c>
      <c r="AO2632" s="1">
        <v>41677</v>
      </c>
      <c r="AP2632" s="56" t="s">
        <v>355</v>
      </c>
      <c r="AQ2632" s="56">
        <v>251</v>
      </c>
      <c r="AR2632" s="56">
        <v>0</v>
      </c>
      <c r="AS2632" s="56" t="s">
        <v>346</v>
      </c>
      <c r="BB2632" s="56" t="s">
        <v>339</v>
      </c>
      <c r="BC2632" s="56" t="s">
        <v>263</v>
      </c>
      <c r="BD2632" s="56" t="s">
        <v>773</v>
      </c>
      <c r="BE2632" s="56" t="s">
        <v>347</v>
      </c>
      <c r="BF2632" s="56" t="s">
        <v>334</v>
      </c>
      <c r="BG2632" s="56" t="s">
        <v>774</v>
      </c>
      <c r="BH2632" s="56">
        <v>0</v>
      </c>
      <c r="BI2632" s="56">
        <v>0</v>
      </c>
      <c r="BJ2632" s="56">
        <v>1</v>
      </c>
    </row>
    <row r="2633" spans="1:62" hidden="1" x14ac:dyDescent="0.3">
      <c r="A2633" s="56">
        <v>49256899</v>
      </c>
      <c r="B2633" s="86">
        <v>600351</v>
      </c>
      <c r="C2633" s="1">
        <v>42893</v>
      </c>
      <c r="D2633" s="56" t="s">
        <v>769</v>
      </c>
      <c r="E2633" s="56" t="s">
        <v>770</v>
      </c>
      <c r="F2633" s="56" t="s">
        <v>334</v>
      </c>
      <c r="G2633" s="56" t="s">
        <v>335</v>
      </c>
      <c r="H2633" s="56" t="s">
        <v>336</v>
      </c>
      <c r="I2633" s="56" t="s">
        <v>771</v>
      </c>
      <c r="K2633" s="56" t="s">
        <v>337</v>
      </c>
      <c r="L2633" s="56" t="s">
        <v>338</v>
      </c>
      <c r="M2633" s="56" t="s">
        <v>772</v>
      </c>
      <c r="N2633" s="56" t="s">
        <v>1043</v>
      </c>
      <c r="O2633" s="56" t="s">
        <v>546</v>
      </c>
      <c r="P2633" s="1" t="s">
        <v>188</v>
      </c>
      <c r="Q2633" s="56" t="s">
        <v>776</v>
      </c>
      <c r="R2633" s="56" t="s">
        <v>339</v>
      </c>
      <c r="S2633" s="56">
        <v>187632</v>
      </c>
      <c r="T2633" s="1" t="s">
        <v>192</v>
      </c>
      <c r="U2633" s="56">
        <v>41774</v>
      </c>
      <c r="V2633" s="56">
        <v>42916</v>
      </c>
      <c r="W2633" s="56">
        <v>41673</v>
      </c>
      <c r="X2633" s="56">
        <v>42916</v>
      </c>
      <c r="Y2633" s="56" t="s">
        <v>340</v>
      </c>
      <c r="Z2633" s="56" t="s">
        <v>341</v>
      </c>
      <c r="AA2633" s="56" t="s">
        <v>342</v>
      </c>
      <c r="AB2633" s="56" t="s">
        <v>343</v>
      </c>
      <c r="AC2633" s="56" t="s">
        <v>342</v>
      </c>
      <c r="AD2633" s="56" t="s">
        <v>342</v>
      </c>
      <c r="AE2633" s="56" t="s">
        <v>334</v>
      </c>
      <c r="AF2633" s="56" t="s">
        <v>291</v>
      </c>
      <c r="AG2633" s="56">
        <v>2016</v>
      </c>
      <c r="AH2633" s="56" t="s">
        <v>80</v>
      </c>
      <c r="AI2633" s="56" t="s">
        <v>344</v>
      </c>
      <c r="AJ2633" s="56">
        <v>0</v>
      </c>
      <c r="AK2633" s="1">
        <v>42551</v>
      </c>
      <c r="AM2633" s="56">
        <v>42795</v>
      </c>
      <c r="AN2633" s="56" t="s">
        <v>355</v>
      </c>
      <c r="AO2633" s="1">
        <v>42598</v>
      </c>
      <c r="AP2633" s="56" t="s">
        <v>355</v>
      </c>
      <c r="AQ2633" s="56">
        <v>251</v>
      </c>
      <c r="AR2633" s="56">
        <v>0</v>
      </c>
      <c r="AS2633" s="56" t="s">
        <v>346</v>
      </c>
      <c r="BB2633" s="56" t="s">
        <v>339</v>
      </c>
      <c r="BC2633" s="56" t="s">
        <v>263</v>
      </c>
      <c r="BD2633" s="56" t="s">
        <v>773</v>
      </c>
      <c r="BE2633" s="56" t="s">
        <v>347</v>
      </c>
      <c r="BF2633" s="56" t="s">
        <v>334</v>
      </c>
      <c r="BG2633" s="56" t="s">
        <v>774</v>
      </c>
      <c r="BH2633" s="56">
        <v>0</v>
      </c>
      <c r="BI2633" s="56">
        <v>0</v>
      </c>
      <c r="BJ2633" s="56">
        <v>1</v>
      </c>
    </row>
    <row r="2634" spans="1:62" hidden="1" x14ac:dyDescent="0.3">
      <c r="A2634" s="56">
        <v>49256901</v>
      </c>
      <c r="B2634" s="86">
        <v>600351</v>
      </c>
      <c r="C2634" s="1">
        <v>42893</v>
      </c>
      <c r="D2634" s="56" t="s">
        <v>769</v>
      </c>
      <c r="E2634" s="56" t="s">
        <v>770</v>
      </c>
      <c r="F2634" s="56" t="s">
        <v>334</v>
      </c>
      <c r="G2634" s="56" t="s">
        <v>335</v>
      </c>
      <c r="H2634" s="56" t="s">
        <v>336</v>
      </c>
      <c r="I2634" s="56" t="s">
        <v>771</v>
      </c>
      <c r="K2634" s="56" t="s">
        <v>337</v>
      </c>
      <c r="L2634" s="56" t="s">
        <v>338</v>
      </c>
      <c r="M2634" s="56" t="s">
        <v>772</v>
      </c>
      <c r="N2634" s="56" t="s">
        <v>1043</v>
      </c>
      <c r="O2634" s="56" t="s">
        <v>546</v>
      </c>
      <c r="P2634" s="1" t="s">
        <v>188</v>
      </c>
      <c r="Q2634" s="56" t="s">
        <v>776</v>
      </c>
      <c r="R2634" s="56" t="s">
        <v>339</v>
      </c>
      <c r="S2634" s="56">
        <v>187632</v>
      </c>
      <c r="T2634" s="1" t="s">
        <v>192</v>
      </c>
      <c r="U2634" s="56">
        <v>41774</v>
      </c>
      <c r="V2634" s="56">
        <v>42916</v>
      </c>
      <c r="W2634" s="56">
        <v>41673</v>
      </c>
      <c r="X2634" s="56">
        <v>42916</v>
      </c>
      <c r="Y2634" s="56" t="s">
        <v>340</v>
      </c>
      <c r="Z2634" s="56" t="s">
        <v>341</v>
      </c>
      <c r="AA2634" s="56" t="s">
        <v>342</v>
      </c>
      <c r="AB2634" s="56" t="s">
        <v>343</v>
      </c>
      <c r="AC2634" s="56" t="s">
        <v>342</v>
      </c>
      <c r="AD2634" s="56" t="s">
        <v>342</v>
      </c>
      <c r="AE2634" s="56" t="s">
        <v>334</v>
      </c>
      <c r="AF2634" s="56" t="s">
        <v>292</v>
      </c>
      <c r="AG2634" s="56">
        <v>2015</v>
      </c>
      <c r="AH2634" s="56" t="s">
        <v>80</v>
      </c>
      <c r="AI2634" s="56" t="s">
        <v>348</v>
      </c>
      <c r="AJ2634" s="56">
        <v>8</v>
      </c>
      <c r="AM2634" s="56">
        <v>42795</v>
      </c>
      <c r="AN2634" s="56" t="s">
        <v>355</v>
      </c>
      <c r="AO2634" s="1">
        <v>41677</v>
      </c>
      <c r="AP2634" s="56" t="s">
        <v>355</v>
      </c>
      <c r="AQ2634" s="56">
        <v>251</v>
      </c>
      <c r="AR2634" s="56">
        <v>0</v>
      </c>
      <c r="AS2634" s="56" t="s">
        <v>346</v>
      </c>
      <c r="BB2634" s="56" t="s">
        <v>339</v>
      </c>
      <c r="BC2634" s="56" t="s">
        <v>263</v>
      </c>
      <c r="BD2634" s="56" t="s">
        <v>773</v>
      </c>
      <c r="BE2634" s="56" t="s">
        <v>347</v>
      </c>
      <c r="BF2634" s="56" t="s">
        <v>334</v>
      </c>
      <c r="BG2634" s="56" t="s">
        <v>774</v>
      </c>
      <c r="BH2634" s="56">
        <v>0</v>
      </c>
      <c r="BI2634" s="56">
        <v>0</v>
      </c>
      <c r="BJ2634" s="56">
        <v>1</v>
      </c>
    </row>
    <row r="2635" spans="1:62" hidden="1" x14ac:dyDescent="0.3">
      <c r="A2635" s="56">
        <v>49256905</v>
      </c>
      <c r="B2635" s="86">
        <v>600351</v>
      </c>
      <c r="C2635" s="1">
        <v>42893</v>
      </c>
      <c r="D2635" s="56" t="s">
        <v>769</v>
      </c>
      <c r="E2635" s="56" t="s">
        <v>770</v>
      </c>
      <c r="F2635" s="56" t="s">
        <v>334</v>
      </c>
      <c r="G2635" s="56" t="s">
        <v>335</v>
      </c>
      <c r="H2635" s="56" t="s">
        <v>336</v>
      </c>
      <c r="I2635" s="56" t="s">
        <v>771</v>
      </c>
      <c r="K2635" s="56" t="s">
        <v>337</v>
      </c>
      <c r="L2635" s="56" t="s">
        <v>338</v>
      </c>
      <c r="M2635" s="56" t="s">
        <v>772</v>
      </c>
      <c r="N2635" s="56" t="s">
        <v>1043</v>
      </c>
      <c r="O2635" s="56" t="s">
        <v>546</v>
      </c>
      <c r="P2635" s="1" t="s">
        <v>188</v>
      </c>
      <c r="Q2635" s="56" t="s">
        <v>241</v>
      </c>
      <c r="R2635" s="56" t="s">
        <v>339</v>
      </c>
      <c r="S2635" s="56">
        <v>187626</v>
      </c>
      <c r="T2635" s="1" t="s">
        <v>351</v>
      </c>
      <c r="U2635" s="56">
        <v>41774</v>
      </c>
      <c r="V2635" s="56">
        <v>42916</v>
      </c>
      <c r="W2635" s="56">
        <v>41673</v>
      </c>
      <c r="X2635" s="56">
        <v>41820</v>
      </c>
      <c r="Y2635" s="56" t="s">
        <v>340</v>
      </c>
      <c r="Z2635" s="56" t="s">
        <v>341</v>
      </c>
      <c r="AA2635" s="56" t="s">
        <v>342</v>
      </c>
      <c r="AB2635" s="56" t="s">
        <v>343</v>
      </c>
      <c r="AC2635" s="56" t="s">
        <v>342</v>
      </c>
      <c r="AD2635" s="56" t="s">
        <v>347</v>
      </c>
      <c r="AE2635" s="56" t="s">
        <v>334</v>
      </c>
      <c r="AF2635" s="56" t="s">
        <v>291</v>
      </c>
      <c r="AG2635" s="56">
        <v>2014</v>
      </c>
      <c r="AH2635" s="56" t="s">
        <v>80</v>
      </c>
      <c r="AI2635" s="56" t="s">
        <v>344</v>
      </c>
      <c r="AJ2635" s="56">
        <v>1</v>
      </c>
      <c r="AK2635" s="1">
        <v>41820</v>
      </c>
      <c r="AL2635" s="56" t="s">
        <v>807</v>
      </c>
      <c r="AM2635" s="56">
        <v>42052</v>
      </c>
      <c r="AN2635" s="56" t="s">
        <v>355</v>
      </c>
      <c r="AO2635" s="1">
        <v>42052</v>
      </c>
      <c r="AP2635" s="56" t="s">
        <v>355</v>
      </c>
      <c r="AQ2635" s="56">
        <v>246</v>
      </c>
      <c r="AR2635" s="56">
        <v>0</v>
      </c>
      <c r="AS2635" s="56" t="s">
        <v>346</v>
      </c>
      <c r="AX2635" s="56">
        <v>100</v>
      </c>
      <c r="BB2635" s="56" t="s">
        <v>339</v>
      </c>
      <c r="BC2635" s="56" t="s">
        <v>263</v>
      </c>
      <c r="BD2635" s="56" t="s">
        <v>773</v>
      </c>
      <c r="BE2635" s="56" t="s">
        <v>347</v>
      </c>
      <c r="BF2635" s="56" t="s">
        <v>334</v>
      </c>
      <c r="BG2635" s="56" t="s">
        <v>774</v>
      </c>
      <c r="BH2635" s="56">
        <v>0</v>
      </c>
      <c r="BI2635" s="56">
        <v>0</v>
      </c>
      <c r="BJ2635" s="56">
        <v>1</v>
      </c>
    </row>
    <row r="2636" spans="1:62" hidden="1" x14ac:dyDescent="0.3">
      <c r="A2636" s="56">
        <v>49256903</v>
      </c>
      <c r="B2636" s="86">
        <v>600351</v>
      </c>
      <c r="C2636" s="1">
        <v>42893</v>
      </c>
      <c r="D2636" s="56" t="s">
        <v>769</v>
      </c>
      <c r="E2636" s="56" t="s">
        <v>770</v>
      </c>
      <c r="F2636" s="56" t="s">
        <v>334</v>
      </c>
      <c r="G2636" s="56" t="s">
        <v>335</v>
      </c>
      <c r="H2636" s="56" t="s">
        <v>336</v>
      </c>
      <c r="I2636" s="56" t="s">
        <v>771</v>
      </c>
      <c r="K2636" s="56" t="s">
        <v>337</v>
      </c>
      <c r="L2636" s="56" t="s">
        <v>338</v>
      </c>
      <c r="M2636" s="56" t="s">
        <v>772</v>
      </c>
      <c r="N2636" s="56" t="s">
        <v>1043</v>
      </c>
      <c r="O2636" s="56" t="s">
        <v>546</v>
      </c>
      <c r="P2636" s="1" t="s">
        <v>188</v>
      </c>
      <c r="Q2636" s="56" t="s">
        <v>776</v>
      </c>
      <c r="R2636" s="56" t="s">
        <v>339</v>
      </c>
      <c r="S2636" s="56">
        <v>187632</v>
      </c>
      <c r="T2636" s="1" t="s">
        <v>192</v>
      </c>
      <c r="U2636" s="56">
        <v>41774</v>
      </c>
      <c r="V2636" s="56">
        <v>42916</v>
      </c>
      <c r="W2636" s="56">
        <v>41673</v>
      </c>
      <c r="X2636" s="56">
        <v>42916</v>
      </c>
      <c r="Y2636" s="56" t="s">
        <v>340</v>
      </c>
      <c r="Z2636" s="56" t="s">
        <v>341</v>
      </c>
      <c r="AA2636" s="56" t="s">
        <v>342</v>
      </c>
      <c r="AB2636" s="56" t="s">
        <v>343</v>
      </c>
      <c r="AC2636" s="56" t="s">
        <v>342</v>
      </c>
      <c r="AD2636" s="56" t="s">
        <v>342</v>
      </c>
      <c r="AE2636" s="56" t="s">
        <v>334</v>
      </c>
      <c r="AF2636" s="56" t="s">
        <v>292</v>
      </c>
      <c r="AG2636" s="56">
        <v>2016</v>
      </c>
      <c r="AH2636" s="56" t="s">
        <v>80</v>
      </c>
      <c r="AI2636" s="56" t="s">
        <v>348</v>
      </c>
      <c r="AJ2636" s="56">
        <v>13</v>
      </c>
      <c r="AM2636" s="56">
        <v>42795</v>
      </c>
      <c r="AN2636" s="56" t="s">
        <v>355</v>
      </c>
      <c r="AO2636" s="1">
        <v>41677</v>
      </c>
      <c r="AP2636" s="56" t="s">
        <v>355</v>
      </c>
      <c r="AQ2636" s="56">
        <v>251</v>
      </c>
      <c r="AR2636" s="56">
        <v>0</v>
      </c>
      <c r="AS2636" s="56" t="s">
        <v>346</v>
      </c>
      <c r="BB2636" s="56" t="s">
        <v>339</v>
      </c>
      <c r="BC2636" s="56" t="s">
        <v>263</v>
      </c>
      <c r="BD2636" s="56" t="s">
        <v>773</v>
      </c>
      <c r="BE2636" s="56" t="s">
        <v>347</v>
      </c>
      <c r="BF2636" s="56" t="s">
        <v>334</v>
      </c>
      <c r="BG2636" s="56" t="s">
        <v>774</v>
      </c>
      <c r="BH2636" s="56">
        <v>0</v>
      </c>
      <c r="BI2636" s="56">
        <v>0</v>
      </c>
      <c r="BJ2636" s="56">
        <v>1</v>
      </c>
    </row>
    <row r="2637" spans="1:62" hidden="1" x14ac:dyDescent="0.3">
      <c r="A2637" s="56">
        <v>49256904</v>
      </c>
      <c r="B2637" s="86">
        <v>600351</v>
      </c>
      <c r="C2637" s="1">
        <v>42893</v>
      </c>
      <c r="D2637" s="56" t="s">
        <v>769</v>
      </c>
      <c r="E2637" s="56" t="s">
        <v>770</v>
      </c>
      <c r="F2637" s="56" t="s">
        <v>334</v>
      </c>
      <c r="G2637" s="56" t="s">
        <v>335</v>
      </c>
      <c r="H2637" s="56" t="s">
        <v>336</v>
      </c>
      <c r="I2637" s="56" t="s">
        <v>771</v>
      </c>
      <c r="K2637" s="56" t="s">
        <v>337</v>
      </c>
      <c r="L2637" s="56" t="s">
        <v>338</v>
      </c>
      <c r="M2637" s="56" t="s">
        <v>772</v>
      </c>
      <c r="N2637" s="56" t="s">
        <v>1043</v>
      </c>
      <c r="O2637" s="56" t="s">
        <v>546</v>
      </c>
      <c r="P2637" s="1" t="s">
        <v>188</v>
      </c>
      <c r="Q2637" s="56" t="s">
        <v>776</v>
      </c>
      <c r="R2637" s="56" t="s">
        <v>339</v>
      </c>
      <c r="S2637" s="56">
        <v>187632</v>
      </c>
      <c r="T2637" s="1" t="s">
        <v>192</v>
      </c>
      <c r="U2637" s="56">
        <v>41774</v>
      </c>
      <c r="V2637" s="56">
        <v>42916</v>
      </c>
      <c r="W2637" s="56">
        <v>41673</v>
      </c>
      <c r="X2637" s="56">
        <v>42916</v>
      </c>
      <c r="Y2637" s="56" t="s">
        <v>340</v>
      </c>
      <c r="Z2637" s="56" t="s">
        <v>341</v>
      </c>
      <c r="AA2637" s="56" t="s">
        <v>342</v>
      </c>
      <c r="AB2637" s="56" t="s">
        <v>343</v>
      </c>
      <c r="AC2637" s="56" t="s">
        <v>342</v>
      </c>
      <c r="AD2637" s="56" t="s">
        <v>342</v>
      </c>
      <c r="AE2637" s="56" t="s">
        <v>334</v>
      </c>
      <c r="AF2637" s="56" t="s">
        <v>292</v>
      </c>
      <c r="AG2637" s="56">
        <v>2016</v>
      </c>
      <c r="AH2637" s="56" t="s">
        <v>80</v>
      </c>
      <c r="AI2637" s="56" t="s">
        <v>344</v>
      </c>
      <c r="AJ2637" s="56">
        <v>8</v>
      </c>
      <c r="AM2637" s="56">
        <v>42795</v>
      </c>
      <c r="AN2637" s="56" t="s">
        <v>355</v>
      </c>
      <c r="AO2637" s="1">
        <v>41677</v>
      </c>
      <c r="AP2637" s="56" t="s">
        <v>355</v>
      </c>
      <c r="AQ2637" s="56">
        <v>251</v>
      </c>
      <c r="AR2637" s="56">
        <v>0</v>
      </c>
      <c r="AS2637" s="56" t="s">
        <v>346</v>
      </c>
      <c r="BB2637" s="56" t="s">
        <v>339</v>
      </c>
      <c r="BC2637" s="56" t="s">
        <v>263</v>
      </c>
      <c r="BD2637" s="56" t="s">
        <v>773</v>
      </c>
      <c r="BE2637" s="56" t="s">
        <v>347</v>
      </c>
      <c r="BF2637" s="56" t="s">
        <v>334</v>
      </c>
      <c r="BG2637" s="56" t="s">
        <v>774</v>
      </c>
      <c r="BH2637" s="56">
        <v>0</v>
      </c>
      <c r="BI2637" s="56">
        <v>0</v>
      </c>
      <c r="BJ2637" s="56">
        <v>1</v>
      </c>
    </row>
    <row r="2638" spans="1:62" hidden="1" x14ac:dyDescent="0.3">
      <c r="A2638" s="56">
        <v>49256921</v>
      </c>
      <c r="B2638" s="86">
        <v>600351</v>
      </c>
      <c r="C2638" s="1">
        <v>42893</v>
      </c>
      <c r="D2638" s="56" t="s">
        <v>769</v>
      </c>
      <c r="E2638" s="56" t="s">
        <v>770</v>
      </c>
      <c r="F2638" s="56" t="s">
        <v>334</v>
      </c>
      <c r="G2638" s="56" t="s">
        <v>335</v>
      </c>
      <c r="H2638" s="56" t="s">
        <v>336</v>
      </c>
      <c r="I2638" s="56" t="s">
        <v>771</v>
      </c>
      <c r="K2638" s="56" t="s">
        <v>337</v>
      </c>
      <c r="L2638" s="56" t="s">
        <v>338</v>
      </c>
      <c r="M2638" s="56" t="s">
        <v>772</v>
      </c>
      <c r="N2638" s="56" t="s">
        <v>1043</v>
      </c>
      <c r="O2638" s="56" t="s">
        <v>546</v>
      </c>
      <c r="P2638" s="1" t="s">
        <v>188</v>
      </c>
      <c r="Q2638" s="56" t="s">
        <v>241</v>
      </c>
      <c r="R2638" s="56" t="s">
        <v>339</v>
      </c>
      <c r="S2638" s="56">
        <v>187627</v>
      </c>
      <c r="T2638" s="1" t="s">
        <v>238</v>
      </c>
      <c r="U2638" s="56">
        <v>41774</v>
      </c>
      <c r="V2638" s="56">
        <v>42916</v>
      </c>
      <c r="W2638" s="56">
        <v>41673</v>
      </c>
      <c r="X2638" s="56">
        <v>42916</v>
      </c>
      <c r="Y2638" s="56" t="s">
        <v>340</v>
      </c>
      <c r="Z2638" s="56" t="s">
        <v>341</v>
      </c>
      <c r="AA2638" s="56" t="s">
        <v>342</v>
      </c>
      <c r="AB2638" s="56" t="s">
        <v>343</v>
      </c>
      <c r="AC2638" s="56" t="s">
        <v>342</v>
      </c>
      <c r="AD2638" s="56" t="s">
        <v>347</v>
      </c>
      <c r="AE2638" s="56" t="s">
        <v>334</v>
      </c>
      <c r="AF2638" s="56" t="s">
        <v>292</v>
      </c>
      <c r="AG2638" s="56">
        <v>2015</v>
      </c>
      <c r="AH2638" s="56" t="s">
        <v>80</v>
      </c>
      <c r="AI2638" s="56" t="s">
        <v>344</v>
      </c>
      <c r="AJ2638" s="56">
        <v>1</v>
      </c>
      <c r="AM2638" s="56">
        <v>42598</v>
      </c>
      <c r="AN2638" s="56" t="s">
        <v>355</v>
      </c>
      <c r="AO2638" s="1">
        <v>41677</v>
      </c>
      <c r="AP2638" s="56" t="s">
        <v>355</v>
      </c>
      <c r="AQ2638" s="56">
        <v>253</v>
      </c>
      <c r="AR2638" s="56">
        <v>0</v>
      </c>
      <c r="AS2638" s="56" t="s">
        <v>346</v>
      </c>
      <c r="BB2638" s="56" t="s">
        <v>339</v>
      </c>
      <c r="BC2638" s="56" t="s">
        <v>263</v>
      </c>
      <c r="BD2638" s="56" t="s">
        <v>773</v>
      </c>
      <c r="BE2638" s="56" t="s">
        <v>347</v>
      </c>
      <c r="BF2638" s="56" t="s">
        <v>334</v>
      </c>
      <c r="BG2638" s="56" t="s">
        <v>774</v>
      </c>
      <c r="BH2638" s="56">
        <v>0</v>
      </c>
      <c r="BI2638" s="56">
        <v>0</v>
      </c>
      <c r="BJ2638" s="56">
        <v>1</v>
      </c>
    </row>
    <row r="2639" spans="1:62" hidden="1" x14ac:dyDescent="0.3">
      <c r="A2639" s="56">
        <v>49256913</v>
      </c>
      <c r="B2639" s="86">
        <v>600351</v>
      </c>
      <c r="C2639" s="1">
        <v>42893</v>
      </c>
      <c r="D2639" s="56" t="s">
        <v>769</v>
      </c>
      <c r="E2639" s="56" t="s">
        <v>770</v>
      </c>
      <c r="F2639" s="56" t="s">
        <v>334</v>
      </c>
      <c r="G2639" s="56" t="s">
        <v>335</v>
      </c>
      <c r="H2639" s="56" t="s">
        <v>336</v>
      </c>
      <c r="I2639" s="56" t="s">
        <v>771</v>
      </c>
      <c r="K2639" s="56" t="s">
        <v>337</v>
      </c>
      <c r="L2639" s="56" t="s">
        <v>338</v>
      </c>
      <c r="M2639" s="56" t="s">
        <v>772</v>
      </c>
      <c r="N2639" s="56" t="s">
        <v>1043</v>
      </c>
      <c r="O2639" s="56" t="s">
        <v>546</v>
      </c>
      <c r="P2639" s="1" t="s">
        <v>188</v>
      </c>
      <c r="Q2639" s="56" t="s">
        <v>241</v>
      </c>
      <c r="R2639" s="56" t="s">
        <v>339</v>
      </c>
      <c r="S2639" s="56">
        <v>187628</v>
      </c>
      <c r="T2639" s="1" t="s">
        <v>195</v>
      </c>
      <c r="U2639" s="56">
        <v>41774</v>
      </c>
      <c r="V2639" s="56">
        <v>42916</v>
      </c>
      <c r="W2639" s="56">
        <v>41673</v>
      </c>
      <c r="X2639" s="56">
        <v>42916</v>
      </c>
      <c r="Y2639" s="56" t="s">
        <v>340</v>
      </c>
      <c r="Z2639" s="56" t="s">
        <v>341</v>
      </c>
      <c r="AA2639" s="56" t="s">
        <v>342</v>
      </c>
      <c r="AB2639" s="56" t="s">
        <v>343</v>
      </c>
      <c r="AC2639" s="56" t="s">
        <v>342</v>
      </c>
      <c r="AD2639" s="56" t="s">
        <v>347</v>
      </c>
      <c r="AE2639" s="56" t="s">
        <v>334</v>
      </c>
      <c r="AF2639" s="56" t="s">
        <v>292</v>
      </c>
      <c r="AG2639" s="56">
        <v>2015</v>
      </c>
      <c r="AH2639" s="56" t="s">
        <v>80</v>
      </c>
      <c r="AI2639" s="56" t="s">
        <v>348</v>
      </c>
      <c r="AJ2639" s="56">
        <v>2</v>
      </c>
      <c r="AM2639" s="56">
        <v>42598</v>
      </c>
      <c r="AN2639" s="56" t="s">
        <v>355</v>
      </c>
      <c r="AO2639" s="1">
        <v>41677</v>
      </c>
      <c r="AP2639" s="56" t="s">
        <v>355</v>
      </c>
      <c r="AQ2639" s="56">
        <v>252</v>
      </c>
      <c r="AR2639" s="56">
        <v>0</v>
      </c>
      <c r="AS2639" s="56" t="s">
        <v>346</v>
      </c>
      <c r="AX2639" s="56">
        <v>0</v>
      </c>
      <c r="BB2639" s="56" t="s">
        <v>339</v>
      </c>
      <c r="BC2639" s="56" t="s">
        <v>263</v>
      </c>
      <c r="BD2639" s="56" t="s">
        <v>773</v>
      </c>
      <c r="BE2639" s="56" t="s">
        <v>347</v>
      </c>
      <c r="BF2639" s="56" t="s">
        <v>334</v>
      </c>
      <c r="BG2639" s="56" t="s">
        <v>774</v>
      </c>
      <c r="BH2639" s="56">
        <v>0</v>
      </c>
      <c r="BI2639" s="56">
        <v>0</v>
      </c>
      <c r="BJ2639" s="56">
        <v>1</v>
      </c>
    </row>
    <row r="2640" spans="1:62" hidden="1" x14ac:dyDescent="0.3">
      <c r="A2640" s="56">
        <v>49256762</v>
      </c>
      <c r="B2640" s="86">
        <v>600351</v>
      </c>
      <c r="C2640" s="1">
        <v>42893</v>
      </c>
      <c r="D2640" s="56" t="s">
        <v>769</v>
      </c>
      <c r="E2640" s="56" t="s">
        <v>770</v>
      </c>
      <c r="F2640" s="56" t="s">
        <v>334</v>
      </c>
      <c r="G2640" s="56" t="s">
        <v>335</v>
      </c>
      <c r="H2640" s="56" t="s">
        <v>336</v>
      </c>
      <c r="I2640" s="56" t="s">
        <v>771</v>
      </c>
      <c r="K2640" s="56" t="s">
        <v>337</v>
      </c>
      <c r="L2640" s="56" t="s">
        <v>338</v>
      </c>
      <c r="M2640" s="56" t="s">
        <v>772</v>
      </c>
      <c r="N2640" s="56" t="s">
        <v>1043</v>
      </c>
      <c r="O2640" s="56" t="s">
        <v>546</v>
      </c>
      <c r="P2640" s="1" t="s">
        <v>105</v>
      </c>
      <c r="S2640" s="56">
        <v>148864</v>
      </c>
      <c r="T2640" s="1" t="s">
        <v>778</v>
      </c>
      <c r="U2640" s="56">
        <v>41774</v>
      </c>
      <c r="V2640" s="56">
        <v>42916</v>
      </c>
      <c r="W2640" s="56">
        <v>41673</v>
      </c>
      <c r="X2640" s="56">
        <v>43281</v>
      </c>
      <c r="Y2640" s="56" t="s">
        <v>356</v>
      </c>
      <c r="Z2640" s="56" t="s">
        <v>367</v>
      </c>
      <c r="AA2640" s="56" t="s">
        <v>347</v>
      </c>
      <c r="AB2640" s="56" t="s">
        <v>343</v>
      </c>
      <c r="AC2640" s="56" t="s">
        <v>342</v>
      </c>
      <c r="AD2640" s="56" t="s">
        <v>342</v>
      </c>
      <c r="AE2640" s="56" t="s">
        <v>334</v>
      </c>
      <c r="AF2640" s="56" t="s">
        <v>224</v>
      </c>
      <c r="AG2640" s="56">
        <v>2014</v>
      </c>
      <c r="AH2640" s="56" t="s">
        <v>80</v>
      </c>
      <c r="AI2640" s="56" t="s">
        <v>339</v>
      </c>
      <c r="AJ2640" s="56">
        <v>139475</v>
      </c>
      <c r="AM2640" s="56">
        <v>42795</v>
      </c>
      <c r="AN2640" s="56" t="s">
        <v>355</v>
      </c>
      <c r="AO2640" s="1">
        <v>42233</v>
      </c>
      <c r="AP2640" s="56" t="s">
        <v>355</v>
      </c>
      <c r="AQ2640" s="56">
        <v>62605</v>
      </c>
      <c r="AR2640" s="56">
        <v>0</v>
      </c>
      <c r="AS2640" s="56" t="s">
        <v>346</v>
      </c>
      <c r="BB2640" s="56" t="s">
        <v>339</v>
      </c>
      <c r="BC2640" s="56" t="s">
        <v>263</v>
      </c>
      <c r="BD2640" s="56" t="s">
        <v>773</v>
      </c>
      <c r="BE2640" s="56" t="s">
        <v>347</v>
      </c>
      <c r="BF2640" s="56" t="s">
        <v>334</v>
      </c>
      <c r="BG2640" s="56" t="s">
        <v>774</v>
      </c>
      <c r="BH2640" s="56">
        <v>0</v>
      </c>
      <c r="BI2640" s="56">
        <v>0</v>
      </c>
      <c r="BJ2640" s="56">
        <v>1</v>
      </c>
    </row>
    <row r="2641" spans="1:62" hidden="1" x14ac:dyDescent="0.3">
      <c r="A2641" s="56">
        <v>49256909</v>
      </c>
      <c r="B2641" s="86">
        <v>600351</v>
      </c>
      <c r="C2641" s="1">
        <v>42893</v>
      </c>
      <c r="D2641" s="56" t="s">
        <v>769</v>
      </c>
      <c r="E2641" s="56" t="s">
        <v>770</v>
      </c>
      <c r="F2641" s="56" t="s">
        <v>334</v>
      </c>
      <c r="G2641" s="56" t="s">
        <v>335</v>
      </c>
      <c r="H2641" s="56" t="s">
        <v>336</v>
      </c>
      <c r="I2641" s="56" t="s">
        <v>771</v>
      </c>
      <c r="K2641" s="56" t="s">
        <v>337</v>
      </c>
      <c r="L2641" s="56" t="s">
        <v>338</v>
      </c>
      <c r="M2641" s="56" t="s">
        <v>772</v>
      </c>
      <c r="N2641" s="56" t="s">
        <v>1043</v>
      </c>
      <c r="O2641" s="56" t="s">
        <v>546</v>
      </c>
      <c r="P2641" s="1" t="s">
        <v>188</v>
      </c>
      <c r="Q2641" s="56" t="s">
        <v>241</v>
      </c>
      <c r="R2641" s="56" t="s">
        <v>339</v>
      </c>
      <c r="S2641" s="56">
        <v>187627</v>
      </c>
      <c r="T2641" s="1" t="s">
        <v>238</v>
      </c>
      <c r="U2641" s="56">
        <v>41774</v>
      </c>
      <c r="V2641" s="56">
        <v>42916</v>
      </c>
      <c r="W2641" s="56">
        <v>41673</v>
      </c>
      <c r="X2641" s="56">
        <v>42916</v>
      </c>
      <c r="Y2641" s="56" t="s">
        <v>340</v>
      </c>
      <c r="Z2641" s="56" t="s">
        <v>341</v>
      </c>
      <c r="AA2641" s="56" t="s">
        <v>342</v>
      </c>
      <c r="AB2641" s="56" t="s">
        <v>343</v>
      </c>
      <c r="AC2641" s="56" t="s">
        <v>342</v>
      </c>
      <c r="AD2641" s="56" t="s">
        <v>347</v>
      </c>
      <c r="AE2641" s="56" t="s">
        <v>334</v>
      </c>
      <c r="AF2641" s="56" t="s">
        <v>291</v>
      </c>
      <c r="AG2641" s="56">
        <v>2015</v>
      </c>
      <c r="AH2641" s="56" t="s">
        <v>80</v>
      </c>
      <c r="AI2641" s="56" t="s">
        <v>348</v>
      </c>
      <c r="AJ2641" s="56">
        <v>1</v>
      </c>
      <c r="AK2641" s="1">
        <v>42004</v>
      </c>
      <c r="AL2641" s="56" t="s">
        <v>797</v>
      </c>
      <c r="AM2641" s="56">
        <v>42598</v>
      </c>
      <c r="AN2641" s="56" t="s">
        <v>355</v>
      </c>
      <c r="AO2641" s="1">
        <v>42052</v>
      </c>
      <c r="AP2641" s="56" t="s">
        <v>355</v>
      </c>
      <c r="AQ2641" s="56">
        <v>253</v>
      </c>
      <c r="AR2641" s="56">
        <v>0</v>
      </c>
      <c r="AS2641" s="56" t="s">
        <v>346</v>
      </c>
      <c r="BB2641" s="56" t="s">
        <v>339</v>
      </c>
      <c r="BC2641" s="56" t="s">
        <v>263</v>
      </c>
      <c r="BD2641" s="56" t="s">
        <v>773</v>
      </c>
      <c r="BE2641" s="56" t="s">
        <v>347</v>
      </c>
      <c r="BF2641" s="56" t="s">
        <v>334</v>
      </c>
      <c r="BG2641" s="56" t="s">
        <v>774</v>
      </c>
      <c r="BH2641" s="56">
        <v>0</v>
      </c>
      <c r="BI2641" s="56">
        <v>0</v>
      </c>
      <c r="BJ2641" s="56">
        <v>1</v>
      </c>
    </row>
    <row r="2642" spans="1:62" hidden="1" x14ac:dyDescent="0.3">
      <c r="A2642" s="56">
        <v>49256910</v>
      </c>
      <c r="B2642" s="86">
        <v>600351</v>
      </c>
      <c r="C2642" s="1">
        <v>42893</v>
      </c>
      <c r="D2642" s="56" t="s">
        <v>769</v>
      </c>
      <c r="E2642" s="56" t="s">
        <v>770</v>
      </c>
      <c r="F2642" s="56" t="s">
        <v>334</v>
      </c>
      <c r="G2642" s="56" t="s">
        <v>335</v>
      </c>
      <c r="H2642" s="56" t="s">
        <v>336</v>
      </c>
      <c r="I2642" s="56" t="s">
        <v>771</v>
      </c>
      <c r="K2642" s="56" t="s">
        <v>337</v>
      </c>
      <c r="L2642" s="56" t="s">
        <v>338</v>
      </c>
      <c r="M2642" s="56" t="s">
        <v>772</v>
      </c>
      <c r="N2642" s="56" t="s">
        <v>1043</v>
      </c>
      <c r="O2642" s="56" t="s">
        <v>546</v>
      </c>
      <c r="P2642" s="1" t="s">
        <v>188</v>
      </c>
      <c r="Q2642" s="56" t="s">
        <v>241</v>
      </c>
      <c r="R2642" s="56" t="s">
        <v>339</v>
      </c>
      <c r="S2642" s="56">
        <v>187628</v>
      </c>
      <c r="T2642" s="1" t="s">
        <v>195</v>
      </c>
      <c r="U2642" s="56">
        <v>41774</v>
      </c>
      <c r="V2642" s="56">
        <v>42916</v>
      </c>
      <c r="W2642" s="56">
        <v>41673</v>
      </c>
      <c r="X2642" s="56">
        <v>42916</v>
      </c>
      <c r="Y2642" s="56" t="s">
        <v>340</v>
      </c>
      <c r="Z2642" s="56" t="s">
        <v>341</v>
      </c>
      <c r="AA2642" s="56" t="s">
        <v>342</v>
      </c>
      <c r="AB2642" s="56" t="s">
        <v>343</v>
      </c>
      <c r="AC2642" s="56" t="s">
        <v>342</v>
      </c>
      <c r="AD2642" s="56" t="s">
        <v>347</v>
      </c>
      <c r="AE2642" s="56" t="s">
        <v>334</v>
      </c>
      <c r="AF2642" s="56" t="s">
        <v>291</v>
      </c>
      <c r="AG2642" s="56">
        <v>2015</v>
      </c>
      <c r="AH2642" s="56" t="s">
        <v>80</v>
      </c>
      <c r="AI2642" s="56" t="s">
        <v>344</v>
      </c>
      <c r="AJ2642" s="56">
        <v>7</v>
      </c>
      <c r="AK2642" s="1">
        <v>42185</v>
      </c>
      <c r="AL2642" s="56" t="s">
        <v>800</v>
      </c>
      <c r="AM2642" s="56">
        <v>42598</v>
      </c>
      <c r="AN2642" s="56" t="s">
        <v>355</v>
      </c>
      <c r="AO2642" s="1">
        <v>42233</v>
      </c>
      <c r="AP2642" s="56" t="s">
        <v>355</v>
      </c>
      <c r="AQ2642" s="56">
        <v>252</v>
      </c>
      <c r="AR2642" s="56">
        <v>0</v>
      </c>
      <c r="AS2642" s="56" t="s">
        <v>346</v>
      </c>
      <c r="AX2642" s="56">
        <v>0</v>
      </c>
      <c r="BB2642" s="56" t="s">
        <v>339</v>
      </c>
      <c r="BC2642" s="56" t="s">
        <v>263</v>
      </c>
      <c r="BD2642" s="56" t="s">
        <v>773</v>
      </c>
      <c r="BE2642" s="56" t="s">
        <v>347</v>
      </c>
      <c r="BF2642" s="56" t="s">
        <v>334</v>
      </c>
      <c r="BG2642" s="56" t="s">
        <v>774</v>
      </c>
      <c r="BH2642" s="56">
        <v>0</v>
      </c>
      <c r="BI2642" s="56">
        <v>0</v>
      </c>
      <c r="BJ2642" s="56">
        <v>1</v>
      </c>
    </row>
    <row r="2643" spans="1:62" hidden="1" x14ac:dyDescent="0.3">
      <c r="A2643" s="56">
        <v>49256912</v>
      </c>
      <c r="B2643" s="86">
        <v>600351</v>
      </c>
      <c r="C2643" s="1">
        <v>42893</v>
      </c>
      <c r="D2643" s="56" t="s">
        <v>769</v>
      </c>
      <c r="E2643" s="56" t="s">
        <v>770</v>
      </c>
      <c r="F2643" s="56" t="s">
        <v>334</v>
      </c>
      <c r="G2643" s="56" t="s">
        <v>335</v>
      </c>
      <c r="H2643" s="56" t="s">
        <v>336</v>
      </c>
      <c r="I2643" s="56" t="s">
        <v>771</v>
      </c>
      <c r="K2643" s="56" t="s">
        <v>337</v>
      </c>
      <c r="L2643" s="56" t="s">
        <v>338</v>
      </c>
      <c r="M2643" s="56" t="s">
        <v>772</v>
      </c>
      <c r="N2643" s="56" t="s">
        <v>1043</v>
      </c>
      <c r="O2643" s="56" t="s">
        <v>546</v>
      </c>
      <c r="P2643" s="1" t="s">
        <v>188</v>
      </c>
      <c r="Q2643" s="56" t="s">
        <v>241</v>
      </c>
      <c r="R2643" s="56" t="s">
        <v>339</v>
      </c>
      <c r="S2643" s="56">
        <v>187628</v>
      </c>
      <c r="T2643" s="1" t="s">
        <v>195</v>
      </c>
      <c r="U2643" s="56">
        <v>41774</v>
      </c>
      <c r="V2643" s="56">
        <v>42916</v>
      </c>
      <c r="W2643" s="56">
        <v>41673</v>
      </c>
      <c r="X2643" s="56">
        <v>42916</v>
      </c>
      <c r="Y2643" s="56" t="s">
        <v>340</v>
      </c>
      <c r="Z2643" s="56" t="s">
        <v>341</v>
      </c>
      <c r="AA2643" s="56" t="s">
        <v>342</v>
      </c>
      <c r="AB2643" s="56" t="s">
        <v>343</v>
      </c>
      <c r="AC2643" s="56" t="s">
        <v>342</v>
      </c>
      <c r="AD2643" s="56" t="s">
        <v>347</v>
      </c>
      <c r="AE2643" s="56" t="s">
        <v>334</v>
      </c>
      <c r="AF2643" s="56" t="s">
        <v>291</v>
      </c>
      <c r="AG2643" s="56">
        <v>2016</v>
      </c>
      <c r="AH2643" s="56" t="s">
        <v>80</v>
      </c>
      <c r="AI2643" s="56" t="s">
        <v>344</v>
      </c>
      <c r="AJ2643" s="56">
        <v>0</v>
      </c>
      <c r="AK2643" s="1">
        <v>42551</v>
      </c>
      <c r="AM2643" s="56">
        <v>42598</v>
      </c>
      <c r="AN2643" s="56" t="s">
        <v>355</v>
      </c>
      <c r="AO2643" s="1">
        <v>42598</v>
      </c>
      <c r="AP2643" s="56" t="s">
        <v>355</v>
      </c>
      <c r="AQ2643" s="56">
        <v>252</v>
      </c>
      <c r="AR2643" s="56">
        <v>0</v>
      </c>
      <c r="AS2643" s="56" t="s">
        <v>346</v>
      </c>
      <c r="AX2643" s="56">
        <v>0</v>
      </c>
      <c r="BB2643" s="56" t="s">
        <v>339</v>
      </c>
      <c r="BC2643" s="56" t="s">
        <v>263</v>
      </c>
      <c r="BD2643" s="56" t="s">
        <v>773</v>
      </c>
      <c r="BE2643" s="56" t="s">
        <v>347</v>
      </c>
      <c r="BF2643" s="56" t="s">
        <v>334</v>
      </c>
      <c r="BG2643" s="56" t="s">
        <v>774</v>
      </c>
      <c r="BH2643" s="56">
        <v>0</v>
      </c>
      <c r="BI2643" s="56">
        <v>0</v>
      </c>
      <c r="BJ2643" s="56">
        <v>1</v>
      </c>
    </row>
    <row r="2644" spans="1:62" hidden="1" x14ac:dyDescent="0.3">
      <c r="A2644" s="56">
        <v>49256911</v>
      </c>
      <c r="B2644" s="86">
        <v>600351</v>
      </c>
      <c r="C2644" s="1">
        <v>42893</v>
      </c>
      <c r="D2644" s="56" t="s">
        <v>769</v>
      </c>
      <c r="E2644" s="56" t="s">
        <v>770</v>
      </c>
      <c r="F2644" s="56" t="s">
        <v>334</v>
      </c>
      <c r="G2644" s="56" t="s">
        <v>335</v>
      </c>
      <c r="H2644" s="56" t="s">
        <v>336</v>
      </c>
      <c r="I2644" s="56" t="s">
        <v>771</v>
      </c>
      <c r="K2644" s="56" t="s">
        <v>337</v>
      </c>
      <c r="L2644" s="56" t="s">
        <v>338</v>
      </c>
      <c r="M2644" s="56" t="s">
        <v>772</v>
      </c>
      <c r="N2644" s="56" t="s">
        <v>1043</v>
      </c>
      <c r="O2644" s="56" t="s">
        <v>546</v>
      </c>
      <c r="P2644" s="1" t="s">
        <v>188</v>
      </c>
      <c r="Q2644" s="56" t="s">
        <v>241</v>
      </c>
      <c r="R2644" s="56" t="s">
        <v>339</v>
      </c>
      <c r="S2644" s="56">
        <v>187628</v>
      </c>
      <c r="T2644" s="1" t="s">
        <v>195</v>
      </c>
      <c r="U2644" s="56">
        <v>41774</v>
      </c>
      <c r="V2644" s="56">
        <v>42916</v>
      </c>
      <c r="W2644" s="56">
        <v>41673</v>
      </c>
      <c r="X2644" s="56">
        <v>42916</v>
      </c>
      <c r="Y2644" s="56" t="s">
        <v>340</v>
      </c>
      <c r="Z2644" s="56" t="s">
        <v>341</v>
      </c>
      <c r="AA2644" s="56" t="s">
        <v>342</v>
      </c>
      <c r="AB2644" s="56" t="s">
        <v>343</v>
      </c>
      <c r="AC2644" s="56" t="s">
        <v>342</v>
      </c>
      <c r="AD2644" s="56" t="s">
        <v>347</v>
      </c>
      <c r="AE2644" s="56" t="s">
        <v>334</v>
      </c>
      <c r="AF2644" s="56" t="s">
        <v>291</v>
      </c>
      <c r="AG2644" s="56">
        <v>2016</v>
      </c>
      <c r="AH2644" s="56" t="s">
        <v>80</v>
      </c>
      <c r="AI2644" s="56" t="s">
        <v>348</v>
      </c>
      <c r="AJ2644" s="56">
        <v>7</v>
      </c>
      <c r="AK2644" s="1">
        <v>42369</v>
      </c>
      <c r="AL2644" s="56" t="s">
        <v>796</v>
      </c>
      <c r="AM2644" s="56">
        <v>42598</v>
      </c>
      <c r="AN2644" s="56" t="s">
        <v>355</v>
      </c>
      <c r="AO2644" s="1">
        <v>42408</v>
      </c>
      <c r="AP2644" s="56" t="s">
        <v>355</v>
      </c>
      <c r="AQ2644" s="56">
        <v>252</v>
      </c>
      <c r="AR2644" s="56">
        <v>0</v>
      </c>
      <c r="AS2644" s="56" t="s">
        <v>346</v>
      </c>
      <c r="AX2644" s="56">
        <v>0</v>
      </c>
      <c r="BB2644" s="56" t="s">
        <v>339</v>
      </c>
      <c r="BC2644" s="56" t="s">
        <v>263</v>
      </c>
      <c r="BD2644" s="56" t="s">
        <v>773</v>
      </c>
      <c r="BE2644" s="56" t="s">
        <v>347</v>
      </c>
      <c r="BF2644" s="56" t="s">
        <v>334</v>
      </c>
      <c r="BG2644" s="56" t="s">
        <v>774</v>
      </c>
      <c r="BH2644" s="56">
        <v>0</v>
      </c>
      <c r="BI2644" s="56">
        <v>0</v>
      </c>
      <c r="BJ2644" s="56">
        <v>1</v>
      </c>
    </row>
    <row r="2645" spans="1:62" hidden="1" x14ac:dyDescent="0.3">
      <c r="A2645" s="56">
        <v>49256760</v>
      </c>
      <c r="B2645" s="86">
        <v>600351</v>
      </c>
      <c r="C2645" s="1">
        <v>42893</v>
      </c>
      <c r="D2645" s="56" t="s">
        <v>769</v>
      </c>
      <c r="E2645" s="56" t="s">
        <v>770</v>
      </c>
      <c r="F2645" s="56" t="s">
        <v>334</v>
      </c>
      <c r="G2645" s="56" t="s">
        <v>335</v>
      </c>
      <c r="H2645" s="56" t="s">
        <v>336</v>
      </c>
      <c r="I2645" s="56" t="s">
        <v>771</v>
      </c>
      <c r="K2645" s="56" t="s">
        <v>337</v>
      </c>
      <c r="L2645" s="56" t="s">
        <v>338</v>
      </c>
      <c r="M2645" s="56" t="s">
        <v>772</v>
      </c>
      <c r="N2645" s="56" t="s">
        <v>1043</v>
      </c>
      <c r="O2645" s="56" t="s">
        <v>546</v>
      </c>
      <c r="P2645" s="1" t="s">
        <v>105</v>
      </c>
      <c r="S2645" s="56">
        <v>148865</v>
      </c>
      <c r="T2645" s="1" t="s">
        <v>780</v>
      </c>
      <c r="U2645" s="56">
        <v>41774</v>
      </c>
      <c r="V2645" s="56">
        <v>42916</v>
      </c>
      <c r="W2645" s="56">
        <v>41673</v>
      </c>
      <c r="X2645" s="56">
        <v>41684</v>
      </c>
      <c r="Y2645" s="56" t="s">
        <v>356</v>
      </c>
      <c r="Z2645" s="56" t="s">
        <v>341</v>
      </c>
      <c r="AA2645" s="56" t="s">
        <v>347</v>
      </c>
      <c r="AB2645" s="56" t="s">
        <v>343</v>
      </c>
      <c r="AC2645" s="56" t="s">
        <v>342</v>
      </c>
      <c r="AD2645" s="56" t="s">
        <v>347</v>
      </c>
      <c r="AE2645" s="56" t="s">
        <v>352</v>
      </c>
      <c r="AF2645" s="56" t="s">
        <v>292</v>
      </c>
      <c r="AG2645" s="56">
        <v>2015</v>
      </c>
      <c r="AH2645" s="56" t="s">
        <v>80</v>
      </c>
      <c r="AI2645" s="56" t="s">
        <v>348</v>
      </c>
      <c r="AJ2645" s="56">
        <v>1.2</v>
      </c>
      <c r="AM2645" s="56">
        <v>41684</v>
      </c>
      <c r="AN2645" s="56" t="s">
        <v>355</v>
      </c>
      <c r="AO2645" s="1">
        <v>41677</v>
      </c>
      <c r="AP2645" s="56" t="s">
        <v>355</v>
      </c>
      <c r="AQ2645" s="56">
        <v>72362</v>
      </c>
      <c r="AR2645" s="56">
        <v>0</v>
      </c>
      <c r="AS2645" s="56" t="s">
        <v>346</v>
      </c>
      <c r="BB2645" s="56" t="s">
        <v>343</v>
      </c>
      <c r="BC2645" s="56" t="s">
        <v>263</v>
      </c>
      <c r="BD2645" s="56" t="s">
        <v>773</v>
      </c>
      <c r="BE2645" s="56" t="s">
        <v>347</v>
      </c>
      <c r="BF2645" s="56" t="s">
        <v>334</v>
      </c>
      <c r="BG2645" s="56" t="s">
        <v>774</v>
      </c>
      <c r="BH2645" s="56">
        <v>0</v>
      </c>
      <c r="BI2645" s="56">
        <v>0</v>
      </c>
      <c r="BJ2645" s="56">
        <v>0</v>
      </c>
    </row>
    <row r="2646" spans="1:62" hidden="1" x14ac:dyDescent="0.3">
      <c r="A2646" s="56">
        <v>49256920</v>
      </c>
      <c r="B2646" s="86">
        <v>600351</v>
      </c>
      <c r="C2646" s="1">
        <v>42893</v>
      </c>
      <c r="D2646" s="56" t="s">
        <v>769</v>
      </c>
      <c r="E2646" s="56" t="s">
        <v>770</v>
      </c>
      <c r="F2646" s="56" t="s">
        <v>334</v>
      </c>
      <c r="G2646" s="56" t="s">
        <v>335</v>
      </c>
      <c r="H2646" s="56" t="s">
        <v>336</v>
      </c>
      <c r="I2646" s="56" t="s">
        <v>771</v>
      </c>
      <c r="K2646" s="56" t="s">
        <v>337</v>
      </c>
      <c r="L2646" s="56" t="s">
        <v>338</v>
      </c>
      <c r="M2646" s="56" t="s">
        <v>772</v>
      </c>
      <c r="N2646" s="56" t="s">
        <v>1043</v>
      </c>
      <c r="O2646" s="56" t="s">
        <v>546</v>
      </c>
      <c r="P2646" s="1" t="s">
        <v>188</v>
      </c>
      <c r="Q2646" s="56" t="s">
        <v>241</v>
      </c>
      <c r="R2646" s="56" t="s">
        <v>339</v>
      </c>
      <c r="S2646" s="56">
        <v>187627</v>
      </c>
      <c r="T2646" s="1" t="s">
        <v>238</v>
      </c>
      <c r="U2646" s="56">
        <v>41774</v>
      </c>
      <c r="V2646" s="56">
        <v>42916</v>
      </c>
      <c r="W2646" s="56">
        <v>41673</v>
      </c>
      <c r="X2646" s="56">
        <v>42916</v>
      </c>
      <c r="Y2646" s="56" t="s">
        <v>340</v>
      </c>
      <c r="Z2646" s="56" t="s">
        <v>341</v>
      </c>
      <c r="AA2646" s="56" t="s">
        <v>342</v>
      </c>
      <c r="AB2646" s="56" t="s">
        <v>343</v>
      </c>
      <c r="AC2646" s="56" t="s">
        <v>342</v>
      </c>
      <c r="AD2646" s="56" t="s">
        <v>347</v>
      </c>
      <c r="AE2646" s="56" t="s">
        <v>334</v>
      </c>
      <c r="AF2646" s="56" t="s">
        <v>292</v>
      </c>
      <c r="AG2646" s="56">
        <v>2015</v>
      </c>
      <c r="AH2646" s="56" t="s">
        <v>80</v>
      </c>
      <c r="AI2646" s="56" t="s">
        <v>348</v>
      </c>
      <c r="AJ2646" s="56">
        <v>2</v>
      </c>
      <c r="AM2646" s="56">
        <v>42598</v>
      </c>
      <c r="AN2646" s="56" t="s">
        <v>355</v>
      </c>
      <c r="AO2646" s="1">
        <v>41677</v>
      </c>
      <c r="AP2646" s="56" t="s">
        <v>355</v>
      </c>
      <c r="AQ2646" s="56">
        <v>253</v>
      </c>
      <c r="AR2646" s="56">
        <v>0</v>
      </c>
      <c r="AS2646" s="56" t="s">
        <v>346</v>
      </c>
      <c r="BB2646" s="56" t="s">
        <v>339</v>
      </c>
      <c r="BC2646" s="56" t="s">
        <v>263</v>
      </c>
      <c r="BD2646" s="56" t="s">
        <v>773</v>
      </c>
      <c r="BE2646" s="56" t="s">
        <v>347</v>
      </c>
      <c r="BF2646" s="56" t="s">
        <v>334</v>
      </c>
      <c r="BG2646" s="56" t="s">
        <v>774</v>
      </c>
      <c r="BH2646" s="56">
        <v>0</v>
      </c>
      <c r="BI2646" s="56">
        <v>0</v>
      </c>
      <c r="BJ2646" s="56">
        <v>1</v>
      </c>
    </row>
    <row r="2647" spans="1:62" hidden="1" x14ac:dyDescent="0.3">
      <c r="A2647" s="56">
        <v>49256917</v>
      </c>
      <c r="B2647" s="86">
        <v>600351</v>
      </c>
      <c r="C2647" s="1">
        <v>42893</v>
      </c>
      <c r="D2647" s="56" t="s">
        <v>769</v>
      </c>
      <c r="E2647" s="56" t="s">
        <v>770</v>
      </c>
      <c r="F2647" s="56" t="s">
        <v>334</v>
      </c>
      <c r="G2647" s="56" t="s">
        <v>335</v>
      </c>
      <c r="H2647" s="56" t="s">
        <v>336</v>
      </c>
      <c r="I2647" s="56" t="s">
        <v>771</v>
      </c>
      <c r="K2647" s="56" t="s">
        <v>337</v>
      </c>
      <c r="L2647" s="56" t="s">
        <v>338</v>
      </c>
      <c r="M2647" s="56" t="s">
        <v>772</v>
      </c>
      <c r="N2647" s="56" t="s">
        <v>1043</v>
      </c>
      <c r="O2647" s="56" t="s">
        <v>546</v>
      </c>
      <c r="P2647" s="1" t="s">
        <v>188</v>
      </c>
      <c r="Q2647" s="56" t="s">
        <v>241</v>
      </c>
      <c r="R2647" s="56" t="s">
        <v>339</v>
      </c>
      <c r="S2647" s="56">
        <v>187627</v>
      </c>
      <c r="T2647" s="1" t="s">
        <v>238</v>
      </c>
      <c r="U2647" s="56">
        <v>41774</v>
      </c>
      <c r="V2647" s="56">
        <v>42916</v>
      </c>
      <c r="W2647" s="56">
        <v>41673</v>
      </c>
      <c r="X2647" s="56">
        <v>42916</v>
      </c>
      <c r="Y2647" s="56" t="s">
        <v>340</v>
      </c>
      <c r="Z2647" s="56" t="s">
        <v>341</v>
      </c>
      <c r="AA2647" s="56" t="s">
        <v>342</v>
      </c>
      <c r="AB2647" s="56" t="s">
        <v>343</v>
      </c>
      <c r="AC2647" s="56" t="s">
        <v>342</v>
      </c>
      <c r="AD2647" s="56" t="s">
        <v>347</v>
      </c>
      <c r="AE2647" s="56" t="s">
        <v>334</v>
      </c>
      <c r="AF2647" s="56" t="s">
        <v>291</v>
      </c>
      <c r="AG2647" s="56">
        <v>2015</v>
      </c>
      <c r="AH2647" s="56" t="s">
        <v>80</v>
      </c>
      <c r="AI2647" s="56" t="s">
        <v>344</v>
      </c>
      <c r="AJ2647" s="56">
        <v>10</v>
      </c>
      <c r="AK2647" s="1">
        <v>42185</v>
      </c>
      <c r="AM2647" s="56">
        <v>42598</v>
      </c>
      <c r="AN2647" s="56" t="s">
        <v>355</v>
      </c>
      <c r="AO2647" s="1">
        <v>42233</v>
      </c>
      <c r="AP2647" s="56" t="s">
        <v>355</v>
      </c>
      <c r="AQ2647" s="56">
        <v>253</v>
      </c>
      <c r="AR2647" s="56">
        <v>0</v>
      </c>
      <c r="AS2647" s="56" t="s">
        <v>346</v>
      </c>
      <c r="BB2647" s="56" t="s">
        <v>339</v>
      </c>
      <c r="BC2647" s="56" t="s">
        <v>263</v>
      </c>
      <c r="BD2647" s="56" t="s">
        <v>773</v>
      </c>
      <c r="BE2647" s="56" t="s">
        <v>347</v>
      </c>
      <c r="BF2647" s="56" t="s">
        <v>334</v>
      </c>
      <c r="BG2647" s="56" t="s">
        <v>774</v>
      </c>
      <c r="BH2647" s="56">
        <v>0</v>
      </c>
      <c r="BI2647" s="56">
        <v>0</v>
      </c>
      <c r="BJ2647" s="56">
        <v>1</v>
      </c>
    </row>
    <row r="2648" spans="1:62" hidden="1" x14ac:dyDescent="0.3">
      <c r="A2648" s="56">
        <v>49256914</v>
      </c>
      <c r="B2648" s="86">
        <v>600351</v>
      </c>
      <c r="C2648" s="1">
        <v>42893</v>
      </c>
      <c r="D2648" s="56" t="s">
        <v>769</v>
      </c>
      <c r="E2648" s="56" t="s">
        <v>770</v>
      </c>
      <c r="F2648" s="56" t="s">
        <v>334</v>
      </c>
      <c r="G2648" s="56" t="s">
        <v>335</v>
      </c>
      <c r="H2648" s="56" t="s">
        <v>336</v>
      </c>
      <c r="I2648" s="56" t="s">
        <v>771</v>
      </c>
      <c r="K2648" s="56" t="s">
        <v>337</v>
      </c>
      <c r="L2648" s="56" t="s">
        <v>338</v>
      </c>
      <c r="M2648" s="56" t="s">
        <v>772</v>
      </c>
      <c r="N2648" s="56" t="s">
        <v>1043</v>
      </c>
      <c r="O2648" s="56" t="s">
        <v>546</v>
      </c>
      <c r="P2648" s="1" t="s">
        <v>188</v>
      </c>
      <c r="Q2648" s="56" t="s">
        <v>241</v>
      </c>
      <c r="R2648" s="56" t="s">
        <v>339</v>
      </c>
      <c r="S2648" s="56">
        <v>187628</v>
      </c>
      <c r="T2648" s="1" t="s">
        <v>195</v>
      </c>
      <c r="U2648" s="56">
        <v>41774</v>
      </c>
      <c r="V2648" s="56">
        <v>42916</v>
      </c>
      <c r="W2648" s="56">
        <v>41673</v>
      </c>
      <c r="X2648" s="56">
        <v>42916</v>
      </c>
      <c r="Y2648" s="56" t="s">
        <v>340</v>
      </c>
      <c r="Z2648" s="56" t="s">
        <v>341</v>
      </c>
      <c r="AA2648" s="56" t="s">
        <v>342</v>
      </c>
      <c r="AB2648" s="56" t="s">
        <v>343</v>
      </c>
      <c r="AC2648" s="56" t="s">
        <v>342</v>
      </c>
      <c r="AD2648" s="56" t="s">
        <v>347</v>
      </c>
      <c r="AE2648" s="56" t="s">
        <v>334</v>
      </c>
      <c r="AF2648" s="56" t="s">
        <v>292</v>
      </c>
      <c r="AG2648" s="56">
        <v>2015</v>
      </c>
      <c r="AH2648" s="56" t="s">
        <v>80</v>
      </c>
      <c r="AI2648" s="56" t="s">
        <v>344</v>
      </c>
      <c r="AJ2648" s="56">
        <v>2</v>
      </c>
      <c r="AM2648" s="56">
        <v>42598</v>
      </c>
      <c r="AN2648" s="56" t="s">
        <v>355</v>
      </c>
      <c r="AO2648" s="1">
        <v>41677</v>
      </c>
      <c r="AP2648" s="56" t="s">
        <v>355</v>
      </c>
      <c r="AQ2648" s="56">
        <v>252</v>
      </c>
      <c r="AR2648" s="56">
        <v>0</v>
      </c>
      <c r="AS2648" s="56" t="s">
        <v>346</v>
      </c>
      <c r="AX2648" s="56">
        <v>0</v>
      </c>
      <c r="BB2648" s="56" t="s">
        <v>339</v>
      </c>
      <c r="BC2648" s="56" t="s">
        <v>263</v>
      </c>
      <c r="BD2648" s="56" t="s">
        <v>773</v>
      </c>
      <c r="BE2648" s="56" t="s">
        <v>347</v>
      </c>
      <c r="BF2648" s="56" t="s">
        <v>334</v>
      </c>
      <c r="BG2648" s="56" t="s">
        <v>774</v>
      </c>
      <c r="BH2648" s="56">
        <v>0</v>
      </c>
      <c r="BI2648" s="56">
        <v>0</v>
      </c>
      <c r="BJ2648" s="56">
        <v>1</v>
      </c>
    </row>
    <row r="2649" spans="1:62" hidden="1" x14ac:dyDescent="0.3">
      <c r="A2649" s="56">
        <v>49256915</v>
      </c>
      <c r="B2649" s="86">
        <v>600351</v>
      </c>
      <c r="C2649" s="1">
        <v>42893</v>
      </c>
      <c r="D2649" s="56" t="s">
        <v>769</v>
      </c>
      <c r="E2649" s="56" t="s">
        <v>770</v>
      </c>
      <c r="F2649" s="56" t="s">
        <v>334</v>
      </c>
      <c r="G2649" s="56" t="s">
        <v>335</v>
      </c>
      <c r="H2649" s="56" t="s">
        <v>336</v>
      </c>
      <c r="I2649" s="56" t="s">
        <v>771</v>
      </c>
      <c r="K2649" s="56" t="s">
        <v>337</v>
      </c>
      <c r="L2649" s="56" t="s">
        <v>338</v>
      </c>
      <c r="M2649" s="56" t="s">
        <v>772</v>
      </c>
      <c r="N2649" s="56" t="s">
        <v>1043</v>
      </c>
      <c r="O2649" s="56" t="s">
        <v>546</v>
      </c>
      <c r="P2649" s="1" t="s">
        <v>188</v>
      </c>
      <c r="Q2649" s="56" t="s">
        <v>241</v>
      </c>
      <c r="R2649" s="56" t="s">
        <v>339</v>
      </c>
      <c r="S2649" s="56">
        <v>187628</v>
      </c>
      <c r="T2649" s="1" t="s">
        <v>195</v>
      </c>
      <c r="U2649" s="56">
        <v>41774</v>
      </c>
      <c r="V2649" s="56">
        <v>42916</v>
      </c>
      <c r="W2649" s="56">
        <v>41673</v>
      </c>
      <c r="X2649" s="56">
        <v>42916</v>
      </c>
      <c r="Y2649" s="56" t="s">
        <v>340</v>
      </c>
      <c r="Z2649" s="56" t="s">
        <v>341</v>
      </c>
      <c r="AA2649" s="56" t="s">
        <v>342</v>
      </c>
      <c r="AB2649" s="56" t="s">
        <v>343</v>
      </c>
      <c r="AC2649" s="56" t="s">
        <v>342</v>
      </c>
      <c r="AD2649" s="56" t="s">
        <v>347</v>
      </c>
      <c r="AE2649" s="56" t="s">
        <v>334</v>
      </c>
      <c r="AF2649" s="56" t="s">
        <v>292</v>
      </c>
      <c r="AG2649" s="56">
        <v>2016</v>
      </c>
      <c r="AH2649" s="56" t="s">
        <v>80</v>
      </c>
      <c r="AI2649" s="56" t="s">
        <v>348</v>
      </c>
      <c r="AJ2649" s="56">
        <v>2</v>
      </c>
      <c r="AM2649" s="56">
        <v>42598</v>
      </c>
      <c r="AN2649" s="56" t="s">
        <v>355</v>
      </c>
      <c r="AO2649" s="1">
        <v>41677</v>
      </c>
      <c r="AP2649" s="56" t="s">
        <v>355</v>
      </c>
      <c r="AQ2649" s="56">
        <v>252</v>
      </c>
      <c r="AR2649" s="56">
        <v>0</v>
      </c>
      <c r="AS2649" s="56" t="s">
        <v>346</v>
      </c>
      <c r="AX2649" s="56">
        <v>0</v>
      </c>
      <c r="BB2649" s="56" t="s">
        <v>339</v>
      </c>
      <c r="BC2649" s="56" t="s">
        <v>263</v>
      </c>
      <c r="BD2649" s="56" t="s">
        <v>773</v>
      </c>
      <c r="BE2649" s="56" t="s">
        <v>347</v>
      </c>
      <c r="BF2649" s="56" t="s">
        <v>334</v>
      </c>
      <c r="BG2649" s="56" t="s">
        <v>774</v>
      </c>
      <c r="BH2649" s="56">
        <v>0</v>
      </c>
      <c r="BI2649" s="56">
        <v>0</v>
      </c>
      <c r="BJ2649" s="56">
        <v>1</v>
      </c>
    </row>
    <row r="2650" spans="1:62" hidden="1" x14ac:dyDescent="0.3">
      <c r="A2650" s="56">
        <v>49256919</v>
      </c>
      <c r="B2650" s="86">
        <v>600351</v>
      </c>
      <c r="C2650" s="1">
        <v>42893</v>
      </c>
      <c r="D2650" s="56" t="s">
        <v>769</v>
      </c>
      <c r="E2650" s="56" t="s">
        <v>770</v>
      </c>
      <c r="F2650" s="56" t="s">
        <v>334</v>
      </c>
      <c r="G2650" s="56" t="s">
        <v>335</v>
      </c>
      <c r="H2650" s="56" t="s">
        <v>336</v>
      </c>
      <c r="I2650" s="56" t="s">
        <v>771</v>
      </c>
      <c r="K2650" s="56" t="s">
        <v>337</v>
      </c>
      <c r="L2650" s="56" t="s">
        <v>338</v>
      </c>
      <c r="M2650" s="56" t="s">
        <v>772</v>
      </c>
      <c r="N2650" s="56" t="s">
        <v>1043</v>
      </c>
      <c r="O2650" s="56" t="s">
        <v>546</v>
      </c>
      <c r="P2650" s="1" t="s">
        <v>188</v>
      </c>
      <c r="Q2650" s="56" t="s">
        <v>241</v>
      </c>
      <c r="R2650" s="56" t="s">
        <v>339</v>
      </c>
      <c r="S2650" s="56">
        <v>187627</v>
      </c>
      <c r="T2650" s="1" t="s">
        <v>238</v>
      </c>
      <c r="U2650" s="56">
        <v>41774</v>
      </c>
      <c r="V2650" s="56">
        <v>42916</v>
      </c>
      <c r="W2650" s="56">
        <v>41673</v>
      </c>
      <c r="X2650" s="56">
        <v>42916</v>
      </c>
      <c r="Y2650" s="56" t="s">
        <v>340</v>
      </c>
      <c r="Z2650" s="56" t="s">
        <v>341</v>
      </c>
      <c r="AA2650" s="56" t="s">
        <v>342</v>
      </c>
      <c r="AB2650" s="56" t="s">
        <v>343</v>
      </c>
      <c r="AC2650" s="56" t="s">
        <v>342</v>
      </c>
      <c r="AD2650" s="56" t="s">
        <v>347</v>
      </c>
      <c r="AE2650" s="56" t="s">
        <v>334</v>
      </c>
      <c r="AF2650" s="56" t="s">
        <v>291</v>
      </c>
      <c r="AG2650" s="56">
        <v>2016</v>
      </c>
      <c r="AH2650" s="56" t="s">
        <v>80</v>
      </c>
      <c r="AI2650" s="56" t="s">
        <v>344</v>
      </c>
      <c r="AJ2650" s="56">
        <v>0</v>
      </c>
      <c r="AK2650" s="1">
        <v>42551</v>
      </c>
      <c r="AM2650" s="56">
        <v>42598</v>
      </c>
      <c r="AN2650" s="56" t="s">
        <v>355</v>
      </c>
      <c r="AO2650" s="1">
        <v>42598</v>
      </c>
      <c r="AP2650" s="56" t="s">
        <v>355</v>
      </c>
      <c r="AQ2650" s="56">
        <v>253</v>
      </c>
      <c r="AR2650" s="56">
        <v>0</v>
      </c>
      <c r="AS2650" s="56" t="s">
        <v>346</v>
      </c>
      <c r="BB2650" s="56" t="s">
        <v>339</v>
      </c>
      <c r="BC2650" s="56" t="s">
        <v>263</v>
      </c>
      <c r="BD2650" s="56" t="s">
        <v>773</v>
      </c>
      <c r="BE2650" s="56" t="s">
        <v>347</v>
      </c>
      <c r="BF2650" s="56" t="s">
        <v>334</v>
      </c>
      <c r="BG2650" s="56" t="s">
        <v>774</v>
      </c>
      <c r="BH2650" s="56">
        <v>0</v>
      </c>
      <c r="BI2650" s="56">
        <v>0</v>
      </c>
      <c r="BJ2650" s="56">
        <v>1</v>
      </c>
    </row>
    <row r="2651" spans="1:62" hidden="1" x14ac:dyDescent="0.3">
      <c r="A2651" s="56">
        <v>49256918</v>
      </c>
      <c r="B2651" s="86">
        <v>600351</v>
      </c>
      <c r="C2651" s="1">
        <v>42893</v>
      </c>
      <c r="D2651" s="56" t="s">
        <v>769</v>
      </c>
      <c r="E2651" s="56" t="s">
        <v>770</v>
      </c>
      <c r="F2651" s="56" t="s">
        <v>334</v>
      </c>
      <c r="G2651" s="56" t="s">
        <v>335</v>
      </c>
      <c r="H2651" s="56" t="s">
        <v>336</v>
      </c>
      <c r="I2651" s="56" t="s">
        <v>771</v>
      </c>
      <c r="K2651" s="56" t="s">
        <v>337</v>
      </c>
      <c r="L2651" s="56" t="s">
        <v>338</v>
      </c>
      <c r="M2651" s="56" t="s">
        <v>772</v>
      </c>
      <c r="N2651" s="56" t="s">
        <v>1043</v>
      </c>
      <c r="O2651" s="56" t="s">
        <v>546</v>
      </c>
      <c r="P2651" s="1" t="s">
        <v>188</v>
      </c>
      <c r="Q2651" s="56" t="s">
        <v>241</v>
      </c>
      <c r="R2651" s="56" t="s">
        <v>339</v>
      </c>
      <c r="S2651" s="56">
        <v>187627</v>
      </c>
      <c r="T2651" s="1" t="s">
        <v>238</v>
      </c>
      <c r="U2651" s="56">
        <v>41774</v>
      </c>
      <c r="V2651" s="56">
        <v>42916</v>
      </c>
      <c r="W2651" s="56">
        <v>41673</v>
      </c>
      <c r="X2651" s="56">
        <v>42916</v>
      </c>
      <c r="Y2651" s="56" t="s">
        <v>340</v>
      </c>
      <c r="Z2651" s="56" t="s">
        <v>341</v>
      </c>
      <c r="AA2651" s="56" t="s">
        <v>342</v>
      </c>
      <c r="AB2651" s="56" t="s">
        <v>343</v>
      </c>
      <c r="AC2651" s="56" t="s">
        <v>342</v>
      </c>
      <c r="AD2651" s="56" t="s">
        <v>347</v>
      </c>
      <c r="AE2651" s="56" t="s">
        <v>334</v>
      </c>
      <c r="AF2651" s="56" t="s">
        <v>291</v>
      </c>
      <c r="AG2651" s="56">
        <v>2016</v>
      </c>
      <c r="AH2651" s="56" t="s">
        <v>80</v>
      </c>
      <c r="AI2651" s="56" t="s">
        <v>348</v>
      </c>
      <c r="AJ2651" s="56">
        <v>2</v>
      </c>
      <c r="AK2651" s="1">
        <v>42369</v>
      </c>
      <c r="AL2651" s="56" t="s">
        <v>799</v>
      </c>
      <c r="AM2651" s="56">
        <v>42598</v>
      </c>
      <c r="AN2651" s="56" t="s">
        <v>355</v>
      </c>
      <c r="AO2651" s="1">
        <v>42408</v>
      </c>
      <c r="AP2651" s="56" t="s">
        <v>355</v>
      </c>
      <c r="AQ2651" s="56">
        <v>253</v>
      </c>
      <c r="AR2651" s="56">
        <v>0</v>
      </c>
      <c r="AS2651" s="56" t="s">
        <v>346</v>
      </c>
      <c r="BB2651" s="56" t="s">
        <v>339</v>
      </c>
      <c r="BC2651" s="56" t="s">
        <v>263</v>
      </c>
      <c r="BD2651" s="56" t="s">
        <v>773</v>
      </c>
      <c r="BE2651" s="56" t="s">
        <v>347</v>
      </c>
      <c r="BF2651" s="56" t="s">
        <v>334</v>
      </c>
      <c r="BG2651" s="56" t="s">
        <v>774</v>
      </c>
      <c r="BH2651" s="56">
        <v>0</v>
      </c>
      <c r="BI2651" s="56">
        <v>0</v>
      </c>
      <c r="BJ2651" s="56">
        <v>1</v>
      </c>
    </row>
    <row r="2652" spans="1:62" hidden="1" x14ac:dyDescent="0.3">
      <c r="A2652" s="56">
        <v>49256757</v>
      </c>
      <c r="B2652" s="86">
        <v>600351</v>
      </c>
      <c r="C2652" s="1">
        <v>42893</v>
      </c>
      <c r="D2652" s="56" t="s">
        <v>769</v>
      </c>
      <c r="E2652" s="56" t="s">
        <v>770</v>
      </c>
      <c r="F2652" s="56" t="s">
        <v>334</v>
      </c>
      <c r="G2652" s="56" t="s">
        <v>335</v>
      </c>
      <c r="H2652" s="56" t="s">
        <v>336</v>
      </c>
      <c r="I2652" s="56" t="s">
        <v>771</v>
      </c>
      <c r="K2652" s="56" t="s">
        <v>337</v>
      </c>
      <c r="L2652" s="56" t="s">
        <v>338</v>
      </c>
      <c r="M2652" s="56" t="s">
        <v>772</v>
      </c>
      <c r="N2652" s="56" t="s">
        <v>1043</v>
      </c>
      <c r="O2652" s="56" t="s">
        <v>546</v>
      </c>
      <c r="P2652" s="1" t="s">
        <v>105</v>
      </c>
      <c r="S2652" s="56">
        <v>149582</v>
      </c>
      <c r="T2652" s="1" t="s">
        <v>762</v>
      </c>
      <c r="U2652" s="56">
        <v>41774</v>
      </c>
      <c r="V2652" s="56">
        <v>42916</v>
      </c>
      <c r="W2652" s="56">
        <v>41760</v>
      </c>
      <c r="X2652" s="56">
        <v>42916</v>
      </c>
      <c r="Y2652" s="56" t="s">
        <v>356</v>
      </c>
      <c r="AA2652" s="56" t="s">
        <v>347</v>
      </c>
      <c r="AB2652" s="56" t="s">
        <v>343</v>
      </c>
      <c r="AC2652" s="56" t="s">
        <v>342</v>
      </c>
      <c r="AD2652" s="56" t="s">
        <v>342</v>
      </c>
      <c r="AE2652" s="56" t="s">
        <v>334</v>
      </c>
      <c r="AF2652" s="56" t="s">
        <v>292</v>
      </c>
      <c r="AG2652" s="56">
        <v>2017</v>
      </c>
      <c r="AH2652" s="56" t="s">
        <v>80</v>
      </c>
      <c r="AI2652" s="56" t="s">
        <v>344</v>
      </c>
      <c r="AJ2652" s="56">
        <v>1000000</v>
      </c>
      <c r="AM2652" s="56">
        <v>42795</v>
      </c>
      <c r="AN2652" s="56" t="s">
        <v>355</v>
      </c>
      <c r="AO2652" s="1">
        <v>41730</v>
      </c>
      <c r="AP2652" s="56" t="s">
        <v>355</v>
      </c>
      <c r="AQ2652" s="56">
        <v>72364</v>
      </c>
      <c r="AR2652" s="56">
        <v>0</v>
      </c>
      <c r="AS2652" s="56" t="s">
        <v>346</v>
      </c>
      <c r="BB2652" s="56" t="s">
        <v>339</v>
      </c>
      <c r="BC2652" s="56" t="s">
        <v>263</v>
      </c>
      <c r="BD2652" s="56" t="s">
        <v>773</v>
      </c>
      <c r="BE2652" s="56" t="s">
        <v>347</v>
      </c>
      <c r="BF2652" s="56" t="s">
        <v>334</v>
      </c>
      <c r="BG2652" s="56" t="s">
        <v>774</v>
      </c>
      <c r="BH2652" s="56">
        <v>0</v>
      </c>
      <c r="BI2652" s="56">
        <v>0</v>
      </c>
      <c r="BJ2652" s="56">
        <v>1</v>
      </c>
    </row>
    <row r="2653" spans="1:62" hidden="1" x14ac:dyDescent="0.3">
      <c r="A2653" s="56">
        <v>49256929</v>
      </c>
      <c r="B2653" s="86">
        <v>600351</v>
      </c>
      <c r="C2653" s="1">
        <v>42893</v>
      </c>
      <c r="D2653" s="56" t="s">
        <v>769</v>
      </c>
      <c r="E2653" s="56" t="s">
        <v>770</v>
      </c>
      <c r="F2653" s="56" t="s">
        <v>334</v>
      </c>
      <c r="G2653" s="56" t="s">
        <v>335</v>
      </c>
      <c r="H2653" s="56" t="s">
        <v>336</v>
      </c>
      <c r="I2653" s="56" t="s">
        <v>771</v>
      </c>
      <c r="K2653" s="56" t="s">
        <v>337</v>
      </c>
      <c r="L2653" s="56" t="s">
        <v>338</v>
      </c>
      <c r="M2653" s="56" t="s">
        <v>772</v>
      </c>
      <c r="N2653" s="56" t="s">
        <v>1043</v>
      </c>
      <c r="O2653" s="56" t="s">
        <v>546</v>
      </c>
      <c r="P2653" s="1" t="s">
        <v>188</v>
      </c>
      <c r="Q2653" s="56" t="s">
        <v>779</v>
      </c>
      <c r="R2653" s="56" t="s">
        <v>339</v>
      </c>
      <c r="S2653" s="56">
        <v>187787</v>
      </c>
      <c r="T2653" s="1" t="s">
        <v>238</v>
      </c>
      <c r="U2653" s="56">
        <v>41774</v>
      </c>
      <c r="V2653" s="56">
        <v>42916</v>
      </c>
      <c r="W2653" s="56">
        <v>41674</v>
      </c>
      <c r="X2653" s="56">
        <v>42185</v>
      </c>
      <c r="Y2653" s="56" t="s">
        <v>340</v>
      </c>
      <c r="Z2653" s="56" t="s">
        <v>341</v>
      </c>
      <c r="AA2653" s="56" t="s">
        <v>342</v>
      </c>
      <c r="AB2653" s="56" t="s">
        <v>343</v>
      </c>
      <c r="AC2653" s="56" t="s">
        <v>342</v>
      </c>
      <c r="AD2653" s="56" t="s">
        <v>342</v>
      </c>
      <c r="AE2653" s="56" t="s">
        <v>334</v>
      </c>
      <c r="AF2653" s="56" t="s">
        <v>292</v>
      </c>
      <c r="AG2653" s="56">
        <v>2014</v>
      </c>
      <c r="AH2653" s="56" t="s">
        <v>80</v>
      </c>
      <c r="AI2653" s="56" t="s">
        <v>344</v>
      </c>
      <c r="AJ2653" s="56">
        <v>1</v>
      </c>
      <c r="AM2653" s="56">
        <v>42795</v>
      </c>
      <c r="AN2653" s="56" t="s">
        <v>355</v>
      </c>
      <c r="AO2653" s="1">
        <v>41677</v>
      </c>
      <c r="AP2653" s="56" t="s">
        <v>355</v>
      </c>
      <c r="AQ2653" s="56">
        <v>253</v>
      </c>
      <c r="AR2653" s="56">
        <v>0</v>
      </c>
      <c r="AS2653" s="56" t="s">
        <v>346</v>
      </c>
      <c r="BB2653" s="56" t="s">
        <v>339</v>
      </c>
      <c r="BC2653" s="56" t="s">
        <v>263</v>
      </c>
      <c r="BD2653" s="56" t="s">
        <v>773</v>
      </c>
      <c r="BE2653" s="56" t="s">
        <v>347</v>
      </c>
      <c r="BF2653" s="56" t="s">
        <v>334</v>
      </c>
      <c r="BG2653" s="56" t="s">
        <v>774</v>
      </c>
      <c r="BH2653" s="56">
        <v>0</v>
      </c>
      <c r="BI2653" s="56">
        <v>0</v>
      </c>
      <c r="BJ2653" s="56">
        <v>1</v>
      </c>
    </row>
    <row r="2654" spans="1:62" hidden="1" x14ac:dyDescent="0.3">
      <c r="A2654" s="56">
        <v>49256925</v>
      </c>
      <c r="B2654" s="86">
        <v>600351</v>
      </c>
      <c r="C2654" s="1">
        <v>42893</v>
      </c>
      <c r="D2654" s="56" t="s">
        <v>769</v>
      </c>
      <c r="E2654" s="56" t="s">
        <v>770</v>
      </c>
      <c r="F2654" s="56" t="s">
        <v>334</v>
      </c>
      <c r="G2654" s="56" t="s">
        <v>335</v>
      </c>
      <c r="H2654" s="56" t="s">
        <v>336</v>
      </c>
      <c r="I2654" s="56" t="s">
        <v>771</v>
      </c>
      <c r="K2654" s="56" t="s">
        <v>337</v>
      </c>
      <c r="L2654" s="56" t="s">
        <v>338</v>
      </c>
      <c r="M2654" s="56" t="s">
        <v>772</v>
      </c>
      <c r="N2654" s="56" t="s">
        <v>1043</v>
      </c>
      <c r="O2654" s="56" t="s">
        <v>546</v>
      </c>
      <c r="P2654" s="1" t="s">
        <v>188</v>
      </c>
      <c r="Q2654" s="56" t="s">
        <v>779</v>
      </c>
      <c r="R2654" s="56" t="s">
        <v>339</v>
      </c>
      <c r="S2654" s="56">
        <v>187788</v>
      </c>
      <c r="T2654" s="1" t="s">
        <v>195</v>
      </c>
      <c r="U2654" s="56">
        <v>41774</v>
      </c>
      <c r="V2654" s="56">
        <v>42916</v>
      </c>
      <c r="W2654" s="56">
        <v>41674</v>
      </c>
      <c r="X2654" s="56">
        <v>42185</v>
      </c>
      <c r="Y2654" s="56" t="s">
        <v>340</v>
      </c>
      <c r="Z2654" s="56" t="s">
        <v>341</v>
      </c>
      <c r="AA2654" s="56" t="s">
        <v>342</v>
      </c>
      <c r="AB2654" s="56" t="s">
        <v>343</v>
      </c>
      <c r="AC2654" s="56" t="s">
        <v>342</v>
      </c>
      <c r="AD2654" s="56" t="s">
        <v>347</v>
      </c>
      <c r="AE2654" s="56" t="s">
        <v>334</v>
      </c>
      <c r="AF2654" s="56" t="s">
        <v>291</v>
      </c>
      <c r="AG2654" s="56">
        <v>2015</v>
      </c>
      <c r="AH2654" s="56" t="s">
        <v>80</v>
      </c>
      <c r="AI2654" s="56" t="s">
        <v>344</v>
      </c>
      <c r="AJ2654" s="56">
        <v>0</v>
      </c>
      <c r="AK2654" s="1">
        <v>42185</v>
      </c>
      <c r="AM2654" s="56">
        <v>42233</v>
      </c>
      <c r="AN2654" s="56" t="s">
        <v>355</v>
      </c>
      <c r="AO2654" s="1">
        <v>42233</v>
      </c>
      <c r="AP2654" s="56" t="s">
        <v>355</v>
      </c>
      <c r="AQ2654" s="56">
        <v>252</v>
      </c>
      <c r="AR2654" s="56">
        <v>0</v>
      </c>
      <c r="AS2654" s="56" t="s">
        <v>346</v>
      </c>
      <c r="BB2654" s="56" t="s">
        <v>339</v>
      </c>
      <c r="BC2654" s="56" t="s">
        <v>263</v>
      </c>
      <c r="BD2654" s="56" t="s">
        <v>773</v>
      </c>
      <c r="BE2654" s="56" t="s">
        <v>347</v>
      </c>
      <c r="BF2654" s="56" t="s">
        <v>334</v>
      </c>
      <c r="BG2654" s="56" t="s">
        <v>774</v>
      </c>
      <c r="BH2654" s="56">
        <v>0</v>
      </c>
      <c r="BI2654" s="56">
        <v>0</v>
      </c>
      <c r="BJ2654" s="56">
        <v>1</v>
      </c>
    </row>
    <row r="2655" spans="1:62" hidden="1" x14ac:dyDescent="0.3">
      <c r="A2655" s="56">
        <v>49256924</v>
      </c>
      <c r="B2655" s="86">
        <v>600351</v>
      </c>
      <c r="C2655" s="1">
        <v>42893</v>
      </c>
      <c r="D2655" s="56" t="s">
        <v>769</v>
      </c>
      <c r="E2655" s="56" t="s">
        <v>770</v>
      </c>
      <c r="F2655" s="56" t="s">
        <v>334</v>
      </c>
      <c r="G2655" s="56" t="s">
        <v>335</v>
      </c>
      <c r="H2655" s="56" t="s">
        <v>336</v>
      </c>
      <c r="I2655" s="56" t="s">
        <v>771</v>
      </c>
      <c r="K2655" s="56" t="s">
        <v>337</v>
      </c>
      <c r="L2655" s="56" t="s">
        <v>338</v>
      </c>
      <c r="M2655" s="56" t="s">
        <v>772</v>
      </c>
      <c r="N2655" s="56" t="s">
        <v>1043</v>
      </c>
      <c r="O2655" s="56" t="s">
        <v>546</v>
      </c>
      <c r="P2655" s="1" t="s">
        <v>188</v>
      </c>
      <c r="Q2655" s="56" t="s">
        <v>779</v>
      </c>
      <c r="R2655" s="56" t="s">
        <v>339</v>
      </c>
      <c r="S2655" s="56">
        <v>187788</v>
      </c>
      <c r="T2655" s="1" t="s">
        <v>195</v>
      </c>
      <c r="U2655" s="56">
        <v>41774</v>
      </c>
      <c r="V2655" s="56">
        <v>42916</v>
      </c>
      <c r="W2655" s="56">
        <v>41674</v>
      </c>
      <c r="X2655" s="56">
        <v>42185</v>
      </c>
      <c r="Y2655" s="56" t="s">
        <v>340</v>
      </c>
      <c r="Z2655" s="56" t="s">
        <v>341</v>
      </c>
      <c r="AA2655" s="56" t="s">
        <v>342</v>
      </c>
      <c r="AB2655" s="56" t="s">
        <v>343</v>
      </c>
      <c r="AC2655" s="56" t="s">
        <v>342</v>
      </c>
      <c r="AD2655" s="56" t="s">
        <v>347</v>
      </c>
      <c r="AE2655" s="56" t="s">
        <v>334</v>
      </c>
      <c r="AF2655" s="56" t="s">
        <v>291</v>
      </c>
      <c r="AG2655" s="56">
        <v>2015</v>
      </c>
      <c r="AH2655" s="56" t="s">
        <v>80</v>
      </c>
      <c r="AI2655" s="56" t="s">
        <v>348</v>
      </c>
      <c r="AJ2655" s="56">
        <v>5</v>
      </c>
      <c r="AK2655" s="1">
        <v>42004</v>
      </c>
      <c r="AL2655" s="56" t="s">
        <v>805</v>
      </c>
      <c r="AM2655" s="56">
        <v>42233</v>
      </c>
      <c r="AN2655" s="56" t="s">
        <v>355</v>
      </c>
      <c r="AO2655" s="1">
        <v>42052</v>
      </c>
      <c r="AP2655" s="56" t="s">
        <v>355</v>
      </c>
      <c r="AQ2655" s="56">
        <v>252</v>
      </c>
      <c r="AR2655" s="56">
        <v>0</v>
      </c>
      <c r="AS2655" s="56" t="s">
        <v>346</v>
      </c>
      <c r="BB2655" s="56" t="s">
        <v>339</v>
      </c>
      <c r="BC2655" s="56" t="s">
        <v>263</v>
      </c>
      <c r="BD2655" s="56" t="s">
        <v>773</v>
      </c>
      <c r="BE2655" s="56" t="s">
        <v>347</v>
      </c>
      <c r="BF2655" s="56" t="s">
        <v>334</v>
      </c>
      <c r="BG2655" s="56" t="s">
        <v>774</v>
      </c>
      <c r="BH2655" s="56">
        <v>0</v>
      </c>
      <c r="BI2655" s="56">
        <v>0</v>
      </c>
      <c r="BJ2655" s="56">
        <v>1</v>
      </c>
    </row>
    <row r="2656" spans="1:62" hidden="1" x14ac:dyDescent="0.3">
      <c r="A2656" s="56">
        <v>49256754</v>
      </c>
      <c r="B2656" s="86">
        <v>600351</v>
      </c>
      <c r="C2656" s="1">
        <v>42893</v>
      </c>
      <c r="D2656" s="56" t="s">
        <v>769</v>
      </c>
      <c r="E2656" s="56" t="s">
        <v>770</v>
      </c>
      <c r="F2656" s="56" t="s">
        <v>334</v>
      </c>
      <c r="G2656" s="56" t="s">
        <v>335</v>
      </c>
      <c r="H2656" s="56" t="s">
        <v>336</v>
      </c>
      <c r="I2656" s="56" t="s">
        <v>771</v>
      </c>
      <c r="K2656" s="56" t="s">
        <v>337</v>
      </c>
      <c r="L2656" s="56" t="s">
        <v>338</v>
      </c>
      <c r="M2656" s="56" t="s">
        <v>772</v>
      </c>
      <c r="N2656" s="56" t="s">
        <v>1043</v>
      </c>
      <c r="O2656" s="56" t="s">
        <v>546</v>
      </c>
      <c r="P2656" s="1" t="s">
        <v>105</v>
      </c>
      <c r="S2656" s="56">
        <v>149582</v>
      </c>
      <c r="T2656" s="1" t="s">
        <v>762</v>
      </c>
      <c r="U2656" s="56">
        <v>41774</v>
      </c>
      <c r="V2656" s="56">
        <v>42916</v>
      </c>
      <c r="W2656" s="56">
        <v>41760</v>
      </c>
      <c r="X2656" s="56">
        <v>42916</v>
      </c>
      <c r="Y2656" s="56" t="s">
        <v>356</v>
      </c>
      <c r="AA2656" s="56" t="s">
        <v>347</v>
      </c>
      <c r="AB2656" s="56" t="s">
        <v>343</v>
      </c>
      <c r="AC2656" s="56" t="s">
        <v>342</v>
      </c>
      <c r="AD2656" s="56" t="s">
        <v>342</v>
      </c>
      <c r="AE2656" s="56" t="s">
        <v>334</v>
      </c>
      <c r="AF2656" s="56" t="s">
        <v>292</v>
      </c>
      <c r="AG2656" s="56">
        <v>2016</v>
      </c>
      <c r="AH2656" s="56" t="s">
        <v>80</v>
      </c>
      <c r="AI2656" s="56" t="s">
        <v>344</v>
      </c>
      <c r="AJ2656" s="56">
        <v>400000</v>
      </c>
      <c r="AM2656" s="56">
        <v>42795</v>
      </c>
      <c r="AN2656" s="56" t="s">
        <v>355</v>
      </c>
      <c r="AO2656" s="1">
        <v>42794</v>
      </c>
      <c r="AP2656" s="56" t="s">
        <v>355</v>
      </c>
      <c r="AQ2656" s="56">
        <v>72364</v>
      </c>
      <c r="AR2656" s="56">
        <v>0</v>
      </c>
      <c r="AS2656" s="56" t="s">
        <v>346</v>
      </c>
      <c r="BB2656" s="56" t="s">
        <v>339</v>
      </c>
      <c r="BC2656" s="56" t="s">
        <v>263</v>
      </c>
      <c r="BD2656" s="56" t="s">
        <v>773</v>
      </c>
      <c r="BE2656" s="56" t="s">
        <v>347</v>
      </c>
      <c r="BF2656" s="56" t="s">
        <v>334</v>
      </c>
      <c r="BG2656" s="56" t="s">
        <v>774</v>
      </c>
      <c r="BH2656" s="56">
        <v>0</v>
      </c>
      <c r="BI2656" s="56">
        <v>0</v>
      </c>
      <c r="BJ2656" s="56">
        <v>1</v>
      </c>
    </row>
    <row r="2657" spans="1:62" hidden="1" x14ac:dyDescent="0.3">
      <c r="A2657" s="56">
        <v>49256928</v>
      </c>
      <c r="B2657" s="86">
        <v>600351</v>
      </c>
      <c r="C2657" s="1">
        <v>42893</v>
      </c>
      <c r="D2657" s="56" t="s">
        <v>769</v>
      </c>
      <c r="E2657" s="56" t="s">
        <v>770</v>
      </c>
      <c r="F2657" s="56" t="s">
        <v>334</v>
      </c>
      <c r="G2657" s="56" t="s">
        <v>335</v>
      </c>
      <c r="H2657" s="56" t="s">
        <v>336</v>
      </c>
      <c r="I2657" s="56" t="s">
        <v>771</v>
      </c>
      <c r="K2657" s="56" t="s">
        <v>337</v>
      </c>
      <c r="L2657" s="56" t="s">
        <v>338</v>
      </c>
      <c r="M2657" s="56" t="s">
        <v>772</v>
      </c>
      <c r="N2657" s="56" t="s">
        <v>1043</v>
      </c>
      <c r="O2657" s="56" t="s">
        <v>546</v>
      </c>
      <c r="P2657" s="1" t="s">
        <v>188</v>
      </c>
      <c r="Q2657" s="56" t="s">
        <v>779</v>
      </c>
      <c r="R2657" s="56" t="s">
        <v>339</v>
      </c>
      <c r="S2657" s="56">
        <v>187787</v>
      </c>
      <c r="T2657" s="1" t="s">
        <v>238</v>
      </c>
      <c r="U2657" s="56">
        <v>41774</v>
      </c>
      <c r="V2657" s="56">
        <v>42916</v>
      </c>
      <c r="W2657" s="56">
        <v>41674</v>
      </c>
      <c r="X2657" s="56">
        <v>42185</v>
      </c>
      <c r="Y2657" s="56" t="s">
        <v>340</v>
      </c>
      <c r="Z2657" s="56" t="s">
        <v>341</v>
      </c>
      <c r="AA2657" s="56" t="s">
        <v>342</v>
      </c>
      <c r="AB2657" s="56" t="s">
        <v>343</v>
      </c>
      <c r="AC2657" s="56" t="s">
        <v>342</v>
      </c>
      <c r="AD2657" s="56" t="s">
        <v>342</v>
      </c>
      <c r="AE2657" s="56" t="s">
        <v>334</v>
      </c>
      <c r="AF2657" s="56" t="s">
        <v>291</v>
      </c>
      <c r="AG2657" s="56">
        <v>2015</v>
      </c>
      <c r="AH2657" s="56" t="s">
        <v>80</v>
      </c>
      <c r="AI2657" s="56" t="s">
        <v>344</v>
      </c>
      <c r="AJ2657" s="56">
        <v>10</v>
      </c>
      <c r="AK2657" s="1">
        <v>42185</v>
      </c>
      <c r="AM2657" s="56">
        <v>42795</v>
      </c>
      <c r="AN2657" s="56" t="s">
        <v>355</v>
      </c>
      <c r="AO2657" s="1">
        <v>42233</v>
      </c>
      <c r="AP2657" s="56" t="s">
        <v>355</v>
      </c>
      <c r="AQ2657" s="56">
        <v>253</v>
      </c>
      <c r="AR2657" s="56">
        <v>0</v>
      </c>
      <c r="AS2657" s="56" t="s">
        <v>346</v>
      </c>
      <c r="BB2657" s="56" t="s">
        <v>339</v>
      </c>
      <c r="BC2657" s="56" t="s">
        <v>263</v>
      </c>
      <c r="BD2657" s="56" t="s">
        <v>773</v>
      </c>
      <c r="BE2657" s="56" t="s">
        <v>347</v>
      </c>
      <c r="BF2657" s="56" t="s">
        <v>334</v>
      </c>
      <c r="BG2657" s="56" t="s">
        <v>774</v>
      </c>
      <c r="BH2657" s="56">
        <v>0</v>
      </c>
      <c r="BI2657" s="56">
        <v>0</v>
      </c>
      <c r="BJ2657" s="56">
        <v>1</v>
      </c>
    </row>
    <row r="2658" spans="1:62" hidden="1" x14ac:dyDescent="0.3">
      <c r="A2658" s="56">
        <v>49256926</v>
      </c>
      <c r="B2658" s="86">
        <v>600351</v>
      </c>
      <c r="C2658" s="1">
        <v>42893</v>
      </c>
      <c r="D2658" s="56" t="s">
        <v>769</v>
      </c>
      <c r="E2658" s="56" t="s">
        <v>770</v>
      </c>
      <c r="F2658" s="56" t="s">
        <v>334</v>
      </c>
      <c r="G2658" s="56" t="s">
        <v>335</v>
      </c>
      <c r="H2658" s="56" t="s">
        <v>336</v>
      </c>
      <c r="I2658" s="56" t="s">
        <v>771</v>
      </c>
      <c r="K2658" s="56" t="s">
        <v>337</v>
      </c>
      <c r="L2658" s="56" t="s">
        <v>338</v>
      </c>
      <c r="M2658" s="56" t="s">
        <v>772</v>
      </c>
      <c r="N2658" s="56" t="s">
        <v>1043</v>
      </c>
      <c r="O2658" s="56" t="s">
        <v>546</v>
      </c>
      <c r="P2658" s="1" t="s">
        <v>188</v>
      </c>
      <c r="Q2658" s="56" t="s">
        <v>779</v>
      </c>
      <c r="R2658" s="56" t="s">
        <v>339</v>
      </c>
      <c r="S2658" s="56">
        <v>187788</v>
      </c>
      <c r="T2658" s="1" t="s">
        <v>195</v>
      </c>
      <c r="U2658" s="56">
        <v>41774</v>
      </c>
      <c r="V2658" s="56">
        <v>42916</v>
      </c>
      <c r="W2658" s="56">
        <v>41674</v>
      </c>
      <c r="X2658" s="56">
        <v>42185</v>
      </c>
      <c r="Y2658" s="56" t="s">
        <v>340</v>
      </c>
      <c r="Z2658" s="56" t="s">
        <v>341</v>
      </c>
      <c r="AA2658" s="56" t="s">
        <v>342</v>
      </c>
      <c r="AB2658" s="56" t="s">
        <v>343</v>
      </c>
      <c r="AC2658" s="56" t="s">
        <v>342</v>
      </c>
      <c r="AD2658" s="56" t="s">
        <v>347</v>
      </c>
      <c r="AE2658" s="56" t="s">
        <v>334</v>
      </c>
      <c r="AF2658" s="56" t="s">
        <v>292</v>
      </c>
      <c r="AG2658" s="56">
        <v>2015</v>
      </c>
      <c r="AH2658" s="56" t="s">
        <v>80</v>
      </c>
      <c r="AI2658" s="56" t="s">
        <v>348</v>
      </c>
      <c r="AJ2658" s="56">
        <v>2</v>
      </c>
      <c r="AM2658" s="56">
        <v>42233</v>
      </c>
      <c r="AN2658" s="56" t="s">
        <v>355</v>
      </c>
      <c r="AO2658" s="1">
        <v>41677</v>
      </c>
      <c r="AP2658" s="56" t="s">
        <v>355</v>
      </c>
      <c r="AQ2658" s="56">
        <v>252</v>
      </c>
      <c r="AR2658" s="56">
        <v>0</v>
      </c>
      <c r="AS2658" s="56" t="s">
        <v>346</v>
      </c>
      <c r="BB2658" s="56" t="s">
        <v>339</v>
      </c>
      <c r="BC2658" s="56" t="s">
        <v>263</v>
      </c>
      <c r="BD2658" s="56" t="s">
        <v>773</v>
      </c>
      <c r="BE2658" s="56" t="s">
        <v>347</v>
      </c>
      <c r="BF2658" s="56" t="s">
        <v>334</v>
      </c>
      <c r="BG2658" s="56" t="s">
        <v>774</v>
      </c>
      <c r="BH2658" s="56">
        <v>0</v>
      </c>
      <c r="BI2658" s="56">
        <v>0</v>
      </c>
      <c r="BJ2658" s="56">
        <v>1</v>
      </c>
    </row>
    <row r="2659" spans="1:62" hidden="1" x14ac:dyDescent="0.3">
      <c r="A2659" s="56">
        <v>49256927</v>
      </c>
      <c r="B2659" s="86">
        <v>600351</v>
      </c>
      <c r="C2659" s="1">
        <v>42893</v>
      </c>
      <c r="D2659" s="56" t="s">
        <v>769</v>
      </c>
      <c r="E2659" s="56" t="s">
        <v>770</v>
      </c>
      <c r="F2659" s="56" t="s">
        <v>334</v>
      </c>
      <c r="G2659" s="56" t="s">
        <v>335</v>
      </c>
      <c r="H2659" s="56" t="s">
        <v>336</v>
      </c>
      <c r="I2659" s="56" t="s">
        <v>771</v>
      </c>
      <c r="K2659" s="56" t="s">
        <v>337</v>
      </c>
      <c r="L2659" s="56" t="s">
        <v>338</v>
      </c>
      <c r="M2659" s="56" t="s">
        <v>772</v>
      </c>
      <c r="N2659" s="56" t="s">
        <v>1043</v>
      </c>
      <c r="O2659" s="56" t="s">
        <v>546</v>
      </c>
      <c r="P2659" s="1" t="s">
        <v>188</v>
      </c>
      <c r="Q2659" s="56" t="s">
        <v>779</v>
      </c>
      <c r="R2659" s="56" t="s">
        <v>339</v>
      </c>
      <c r="S2659" s="56">
        <v>187787</v>
      </c>
      <c r="T2659" s="1" t="s">
        <v>238</v>
      </c>
      <c r="U2659" s="56">
        <v>41774</v>
      </c>
      <c r="V2659" s="56">
        <v>42916</v>
      </c>
      <c r="W2659" s="56">
        <v>41674</v>
      </c>
      <c r="X2659" s="56">
        <v>42185</v>
      </c>
      <c r="Y2659" s="56" t="s">
        <v>340</v>
      </c>
      <c r="Z2659" s="56" t="s">
        <v>341</v>
      </c>
      <c r="AA2659" s="56" t="s">
        <v>342</v>
      </c>
      <c r="AB2659" s="56" t="s">
        <v>343</v>
      </c>
      <c r="AC2659" s="56" t="s">
        <v>342</v>
      </c>
      <c r="AD2659" s="56" t="s">
        <v>342</v>
      </c>
      <c r="AE2659" s="56" t="s">
        <v>334</v>
      </c>
      <c r="AF2659" s="56" t="s">
        <v>291</v>
      </c>
      <c r="AG2659" s="56">
        <v>2015</v>
      </c>
      <c r="AH2659" s="56" t="s">
        <v>80</v>
      </c>
      <c r="AI2659" s="56" t="s">
        <v>348</v>
      </c>
      <c r="AJ2659" s="56">
        <v>2</v>
      </c>
      <c r="AK2659" s="1">
        <v>42004</v>
      </c>
      <c r="AL2659" s="56" t="s">
        <v>766</v>
      </c>
      <c r="AM2659" s="56">
        <v>42795</v>
      </c>
      <c r="AN2659" s="56" t="s">
        <v>355</v>
      </c>
      <c r="AO2659" s="1">
        <v>42052</v>
      </c>
      <c r="AP2659" s="56" t="s">
        <v>355</v>
      </c>
      <c r="AQ2659" s="56">
        <v>253</v>
      </c>
      <c r="AR2659" s="56">
        <v>0</v>
      </c>
      <c r="AS2659" s="56" t="s">
        <v>346</v>
      </c>
      <c r="BB2659" s="56" t="s">
        <v>339</v>
      </c>
      <c r="BC2659" s="56" t="s">
        <v>263</v>
      </c>
      <c r="BD2659" s="56" t="s">
        <v>773</v>
      </c>
      <c r="BE2659" s="56" t="s">
        <v>347</v>
      </c>
      <c r="BF2659" s="56" t="s">
        <v>334</v>
      </c>
      <c r="BG2659" s="56" t="s">
        <v>774</v>
      </c>
      <c r="BH2659" s="56">
        <v>0</v>
      </c>
      <c r="BI2659" s="56">
        <v>0</v>
      </c>
      <c r="BJ2659" s="56">
        <v>1</v>
      </c>
    </row>
    <row r="2660" spans="1:62" hidden="1" x14ac:dyDescent="0.3">
      <c r="A2660" s="56">
        <v>49256930</v>
      </c>
      <c r="B2660" s="86">
        <v>600351</v>
      </c>
      <c r="C2660" s="1">
        <v>42893</v>
      </c>
      <c r="D2660" s="56" t="s">
        <v>769</v>
      </c>
      <c r="E2660" s="56" t="s">
        <v>770</v>
      </c>
      <c r="F2660" s="56" t="s">
        <v>334</v>
      </c>
      <c r="G2660" s="56" t="s">
        <v>335</v>
      </c>
      <c r="H2660" s="56" t="s">
        <v>336</v>
      </c>
      <c r="I2660" s="56" t="s">
        <v>771</v>
      </c>
      <c r="K2660" s="56" t="s">
        <v>337</v>
      </c>
      <c r="L2660" s="56" t="s">
        <v>338</v>
      </c>
      <c r="M2660" s="56" t="s">
        <v>772</v>
      </c>
      <c r="N2660" s="56" t="s">
        <v>1043</v>
      </c>
      <c r="O2660" s="56" t="s">
        <v>546</v>
      </c>
      <c r="P2660" s="1" t="s">
        <v>188</v>
      </c>
      <c r="Q2660" s="56" t="s">
        <v>779</v>
      </c>
      <c r="R2660" s="56" t="s">
        <v>339</v>
      </c>
      <c r="S2660" s="56">
        <v>187787</v>
      </c>
      <c r="T2660" s="1" t="s">
        <v>238</v>
      </c>
      <c r="U2660" s="56">
        <v>41774</v>
      </c>
      <c r="V2660" s="56">
        <v>42916</v>
      </c>
      <c r="W2660" s="56">
        <v>41674</v>
      </c>
      <c r="X2660" s="56">
        <v>42185</v>
      </c>
      <c r="Y2660" s="56" t="s">
        <v>340</v>
      </c>
      <c r="Z2660" s="56" t="s">
        <v>341</v>
      </c>
      <c r="AA2660" s="56" t="s">
        <v>342</v>
      </c>
      <c r="AB2660" s="56" t="s">
        <v>343</v>
      </c>
      <c r="AC2660" s="56" t="s">
        <v>342</v>
      </c>
      <c r="AD2660" s="56" t="s">
        <v>342</v>
      </c>
      <c r="AE2660" s="56" t="s">
        <v>334</v>
      </c>
      <c r="AF2660" s="56" t="s">
        <v>292</v>
      </c>
      <c r="AG2660" s="56">
        <v>2015</v>
      </c>
      <c r="AH2660" s="56" t="s">
        <v>80</v>
      </c>
      <c r="AI2660" s="56" t="s">
        <v>348</v>
      </c>
      <c r="AJ2660" s="56">
        <v>1</v>
      </c>
      <c r="AM2660" s="56">
        <v>42795</v>
      </c>
      <c r="AN2660" s="56" t="s">
        <v>355</v>
      </c>
      <c r="AO2660" s="1">
        <v>41677</v>
      </c>
      <c r="AP2660" s="56" t="s">
        <v>355</v>
      </c>
      <c r="AQ2660" s="56">
        <v>253</v>
      </c>
      <c r="AR2660" s="56">
        <v>0</v>
      </c>
      <c r="AS2660" s="56" t="s">
        <v>346</v>
      </c>
      <c r="BB2660" s="56" t="s">
        <v>339</v>
      </c>
      <c r="BC2660" s="56" t="s">
        <v>263</v>
      </c>
      <c r="BD2660" s="56" t="s">
        <v>773</v>
      </c>
      <c r="BE2660" s="56" t="s">
        <v>347</v>
      </c>
      <c r="BF2660" s="56" t="s">
        <v>334</v>
      </c>
      <c r="BG2660" s="56" t="s">
        <v>774</v>
      </c>
      <c r="BH2660" s="56">
        <v>0</v>
      </c>
      <c r="BI2660" s="56">
        <v>0</v>
      </c>
      <c r="BJ2660" s="56">
        <v>1</v>
      </c>
    </row>
    <row r="2661" spans="1:62" hidden="1" x14ac:dyDescent="0.3">
      <c r="A2661" s="56">
        <v>49256752</v>
      </c>
      <c r="B2661" s="86">
        <v>600351</v>
      </c>
      <c r="C2661" s="1">
        <v>42893</v>
      </c>
      <c r="D2661" s="56" t="s">
        <v>769</v>
      </c>
      <c r="E2661" s="56" t="s">
        <v>770</v>
      </c>
      <c r="F2661" s="56" t="s">
        <v>334</v>
      </c>
      <c r="G2661" s="56" t="s">
        <v>335</v>
      </c>
      <c r="H2661" s="56" t="s">
        <v>336</v>
      </c>
      <c r="I2661" s="56" t="s">
        <v>771</v>
      </c>
      <c r="K2661" s="56" t="s">
        <v>337</v>
      </c>
      <c r="L2661" s="56" t="s">
        <v>338</v>
      </c>
      <c r="M2661" s="56" t="s">
        <v>772</v>
      </c>
      <c r="N2661" s="56" t="s">
        <v>1043</v>
      </c>
      <c r="O2661" s="56" t="s">
        <v>546</v>
      </c>
      <c r="P2661" s="1" t="s">
        <v>105</v>
      </c>
      <c r="S2661" s="56">
        <v>149582</v>
      </c>
      <c r="T2661" s="1" t="s">
        <v>762</v>
      </c>
      <c r="U2661" s="56">
        <v>41774</v>
      </c>
      <c r="V2661" s="56">
        <v>42916</v>
      </c>
      <c r="W2661" s="56">
        <v>41760</v>
      </c>
      <c r="X2661" s="56">
        <v>42916</v>
      </c>
      <c r="Y2661" s="56" t="s">
        <v>356</v>
      </c>
      <c r="AA2661" s="56" t="s">
        <v>347</v>
      </c>
      <c r="AB2661" s="56" t="s">
        <v>343</v>
      </c>
      <c r="AC2661" s="56" t="s">
        <v>342</v>
      </c>
      <c r="AD2661" s="56" t="s">
        <v>342</v>
      </c>
      <c r="AE2661" s="56" t="s">
        <v>334</v>
      </c>
      <c r="AF2661" s="56" t="s">
        <v>292</v>
      </c>
      <c r="AG2661" s="56">
        <v>2015</v>
      </c>
      <c r="AH2661" s="56" t="s">
        <v>80</v>
      </c>
      <c r="AI2661" s="56" t="s">
        <v>344</v>
      </c>
      <c r="AJ2661" s="56">
        <v>100000</v>
      </c>
      <c r="AM2661" s="56">
        <v>42795</v>
      </c>
      <c r="AN2661" s="56" t="s">
        <v>355</v>
      </c>
      <c r="AO2661" s="1">
        <v>42076</v>
      </c>
      <c r="AP2661" s="56" t="s">
        <v>355</v>
      </c>
      <c r="AQ2661" s="56">
        <v>72364</v>
      </c>
      <c r="AR2661" s="56">
        <v>0</v>
      </c>
      <c r="AS2661" s="56" t="s">
        <v>346</v>
      </c>
      <c r="BB2661" s="56" t="s">
        <v>339</v>
      </c>
      <c r="BC2661" s="56" t="s">
        <v>263</v>
      </c>
      <c r="BD2661" s="56" t="s">
        <v>773</v>
      </c>
      <c r="BE2661" s="56" t="s">
        <v>347</v>
      </c>
      <c r="BF2661" s="56" t="s">
        <v>334</v>
      </c>
      <c r="BG2661" s="56" t="s">
        <v>774</v>
      </c>
      <c r="BH2661" s="56">
        <v>0</v>
      </c>
      <c r="BI2661" s="56">
        <v>0</v>
      </c>
      <c r="BJ2661" s="56">
        <v>1</v>
      </c>
    </row>
    <row r="2662" spans="1:62" hidden="1" x14ac:dyDescent="0.3">
      <c r="A2662" s="56">
        <v>49256488</v>
      </c>
      <c r="B2662" s="86">
        <v>600351</v>
      </c>
      <c r="C2662" s="1">
        <v>42893</v>
      </c>
      <c r="D2662" s="56" t="s">
        <v>769</v>
      </c>
      <c r="E2662" s="56" t="s">
        <v>770</v>
      </c>
      <c r="F2662" s="56" t="s">
        <v>334</v>
      </c>
      <c r="G2662" s="56" t="s">
        <v>335</v>
      </c>
      <c r="H2662" s="56" t="s">
        <v>336</v>
      </c>
      <c r="I2662" s="56" t="s">
        <v>771</v>
      </c>
      <c r="K2662" s="56" t="s">
        <v>337</v>
      </c>
      <c r="L2662" s="56" t="s">
        <v>338</v>
      </c>
      <c r="M2662" s="56" t="s">
        <v>772</v>
      </c>
      <c r="N2662" s="56" t="s">
        <v>1043</v>
      </c>
      <c r="O2662" s="56" t="s">
        <v>546</v>
      </c>
      <c r="P2662" s="1" t="s">
        <v>105</v>
      </c>
      <c r="S2662" s="56">
        <v>148864</v>
      </c>
      <c r="T2662" s="1" t="s">
        <v>778</v>
      </c>
      <c r="U2662" s="56">
        <v>41774</v>
      </c>
      <c r="V2662" s="56">
        <v>42916</v>
      </c>
      <c r="W2662" s="56">
        <v>41673</v>
      </c>
      <c r="X2662" s="56">
        <v>43281</v>
      </c>
      <c r="Y2662" s="56" t="s">
        <v>356</v>
      </c>
      <c r="Z2662" s="56" t="s">
        <v>367</v>
      </c>
      <c r="AA2662" s="56" t="s">
        <v>347</v>
      </c>
      <c r="AB2662" s="56" t="s">
        <v>343</v>
      </c>
      <c r="AC2662" s="56" t="s">
        <v>342</v>
      </c>
      <c r="AD2662" s="56" t="s">
        <v>342</v>
      </c>
      <c r="AE2662" s="56" t="s">
        <v>334</v>
      </c>
      <c r="AF2662" s="56" t="s">
        <v>292</v>
      </c>
      <c r="AG2662" s="56">
        <v>2015</v>
      </c>
      <c r="AH2662" s="56" t="s">
        <v>80</v>
      </c>
      <c r="AI2662" s="56" t="s">
        <v>344</v>
      </c>
      <c r="AJ2662" s="56">
        <v>7000000</v>
      </c>
      <c r="AM2662" s="56">
        <v>42795</v>
      </c>
      <c r="AN2662" s="56" t="s">
        <v>355</v>
      </c>
      <c r="AO2662" s="1">
        <v>42076</v>
      </c>
      <c r="AP2662" s="56" t="s">
        <v>355</v>
      </c>
      <c r="AQ2662" s="56">
        <v>62605</v>
      </c>
      <c r="AR2662" s="56">
        <v>0</v>
      </c>
      <c r="AS2662" s="56" t="s">
        <v>346</v>
      </c>
      <c r="BB2662" s="56" t="s">
        <v>339</v>
      </c>
      <c r="BC2662" s="56" t="s">
        <v>263</v>
      </c>
      <c r="BD2662" s="56" t="s">
        <v>773</v>
      </c>
      <c r="BE2662" s="56" t="s">
        <v>347</v>
      </c>
      <c r="BF2662" s="56" t="s">
        <v>334</v>
      </c>
      <c r="BG2662" s="56" t="s">
        <v>774</v>
      </c>
      <c r="BH2662" s="56">
        <v>0</v>
      </c>
      <c r="BI2662" s="56">
        <v>0</v>
      </c>
      <c r="BJ2662" s="56">
        <v>1</v>
      </c>
    </row>
    <row r="2663" spans="1:62" hidden="1" x14ac:dyDescent="0.3">
      <c r="A2663" s="56">
        <v>49256744</v>
      </c>
      <c r="B2663" s="86">
        <v>600351</v>
      </c>
      <c r="C2663" s="1">
        <v>42893</v>
      </c>
      <c r="D2663" s="56" t="s">
        <v>769</v>
      </c>
      <c r="E2663" s="56" t="s">
        <v>770</v>
      </c>
      <c r="F2663" s="56" t="s">
        <v>334</v>
      </c>
      <c r="G2663" s="56" t="s">
        <v>335</v>
      </c>
      <c r="H2663" s="56" t="s">
        <v>336</v>
      </c>
      <c r="I2663" s="56" t="s">
        <v>771</v>
      </c>
      <c r="K2663" s="56" t="s">
        <v>337</v>
      </c>
      <c r="L2663" s="56" t="s">
        <v>338</v>
      </c>
      <c r="M2663" s="56" t="s">
        <v>772</v>
      </c>
      <c r="N2663" s="56" t="s">
        <v>1043</v>
      </c>
      <c r="O2663" s="56" t="s">
        <v>546</v>
      </c>
      <c r="P2663" s="1" t="s">
        <v>105</v>
      </c>
      <c r="S2663" s="56">
        <v>149582</v>
      </c>
      <c r="T2663" s="1" t="s">
        <v>762</v>
      </c>
      <c r="U2663" s="56">
        <v>41774</v>
      </c>
      <c r="V2663" s="56">
        <v>42916</v>
      </c>
      <c r="W2663" s="56">
        <v>41760</v>
      </c>
      <c r="X2663" s="56">
        <v>42916</v>
      </c>
      <c r="Y2663" s="56" t="s">
        <v>356</v>
      </c>
      <c r="AA2663" s="56" t="s">
        <v>347</v>
      </c>
      <c r="AB2663" s="56" t="s">
        <v>343</v>
      </c>
      <c r="AC2663" s="56" t="s">
        <v>342</v>
      </c>
      <c r="AD2663" s="56" t="s">
        <v>342</v>
      </c>
      <c r="AE2663" s="56" t="s">
        <v>334</v>
      </c>
      <c r="AF2663" s="56" t="s">
        <v>291</v>
      </c>
      <c r="AG2663" s="56">
        <v>2015</v>
      </c>
      <c r="AH2663" s="56" t="s">
        <v>80</v>
      </c>
      <c r="AI2663" s="56" t="s">
        <v>344</v>
      </c>
      <c r="AJ2663" s="56">
        <v>-83888</v>
      </c>
      <c r="AK2663" s="1">
        <v>42185</v>
      </c>
      <c r="AM2663" s="56">
        <v>42795</v>
      </c>
      <c r="AN2663" s="56" t="s">
        <v>355</v>
      </c>
      <c r="AO2663" s="1">
        <v>42233</v>
      </c>
      <c r="AP2663" s="56" t="s">
        <v>355</v>
      </c>
      <c r="AQ2663" s="56">
        <v>72364</v>
      </c>
      <c r="AR2663" s="56">
        <v>0</v>
      </c>
      <c r="AS2663" s="56" t="s">
        <v>346</v>
      </c>
      <c r="BB2663" s="56" t="s">
        <v>339</v>
      </c>
      <c r="BC2663" s="56" t="s">
        <v>263</v>
      </c>
      <c r="BD2663" s="56" t="s">
        <v>773</v>
      </c>
      <c r="BE2663" s="56" t="s">
        <v>347</v>
      </c>
      <c r="BF2663" s="56" t="s">
        <v>334</v>
      </c>
      <c r="BG2663" s="56" t="s">
        <v>774</v>
      </c>
      <c r="BH2663" s="56">
        <v>0</v>
      </c>
      <c r="BI2663" s="56">
        <v>0</v>
      </c>
      <c r="BJ2663" s="56">
        <v>1</v>
      </c>
    </row>
    <row r="2664" spans="1:62" hidden="1" x14ac:dyDescent="0.3">
      <c r="A2664" s="56">
        <v>49256495</v>
      </c>
      <c r="B2664" s="86">
        <v>600351</v>
      </c>
      <c r="C2664" s="1">
        <v>42893</v>
      </c>
      <c r="D2664" s="56" t="s">
        <v>769</v>
      </c>
      <c r="E2664" s="56" t="s">
        <v>770</v>
      </c>
      <c r="F2664" s="56" t="s">
        <v>334</v>
      </c>
      <c r="G2664" s="56" t="s">
        <v>335</v>
      </c>
      <c r="H2664" s="56" t="s">
        <v>336</v>
      </c>
      <c r="I2664" s="56" t="s">
        <v>771</v>
      </c>
      <c r="K2664" s="56" t="s">
        <v>337</v>
      </c>
      <c r="L2664" s="56" t="s">
        <v>338</v>
      </c>
      <c r="M2664" s="56" t="s">
        <v>772</v>
      </c>
      <c r="N2664" s="56" t="s">
        <v>1043</v>
      </c>
      <c r="O2664" s="56" t="s">
        <v>546</v>
      </c>
      <c r="P2664" s="1" t="s">
        <v>188</v>
      </c>
      <c r="Q2664" s="56" t="s">
        <v>776</v>
      </c>
      <c r="R2664" s="56" t="s">
        <v>339</v>
      </c>
      <c r="S2664" s="56">
        <v>187631</v>
      </c>
      <c r="T2664" s="1" t="s">
        <v>191</v>
      </c>
      <c r="U2664" s="56">
        <v>41774</v>
      </c>
      <c r="V2664" s="56">
        <v>42916</v>
      </c>
      <c r="W2664" s="56">
        <v>41673</v>
      </c>
      <c r="X2664" s="56">
        <v>42916</v>
      </c>
      <c r="Y2664" s="56" t="s">
        <v>340</v>
      </c>
      <c r="Z2664" s="56" t="s">
        <v>341</v>
      </c>
      <c r="AA2664" s="56" t="s">
        <v>342</v>
      </c>
      <c r="AB2664" s="56" t="s">
        <v>343</v>
      </c>
      <c r="AC2664" s="56" t="s">
        <v>342</v>
      </c>
      <c r="AD2664" s="56" t="s">
        <v>347</v>
      </c>
      <c r="AE2664" s="56" t="s">
        <v>334</v>
      </c>
      <c r="AF2664" s="56" t="s">
        <v>291</v>
      </c>
      <c r="AG2664" s="56">
        <v>2015</v>
      </c>
      <c r="AH2664" s="56" t="s">
        <v>80</v>
      </c>
      <c r="AI2664" s="56" t="s">
        <v>344</v>
      </c>
      <c r="AJ2664" s="56">
        <v>2332</v>
      </c>
      <c r="AK2664" s="1">
        <v>42185</v>
      </c>
      <c r="AL2664" s="56" t="s">
        <v>801</v>
      </c>
      <c r="AM2664" s="56">
        <v>42598</v>
      </c>
      <c r="AN2664" s="56" t="s">
        <v>355</v>
      </c>
      <c r="AO2664" s="1">
        <v>42233</v>
      </c>
      <c r="AP2664" s="56" t="s">
        <v>355</v>
      </c>
      <c r="AQ2664" s="56">
        <v>250</v>
      </c>
      <c r="AR2664" s="56">
        <v>0</v>
      </c>
      <c r="AS2664" s="56" t="s">
        <v>346</v>
      </c>
      <c r="BB2664" s="56" t="s">
        <v>339</v>
      </c>
      <c r="BC2664" s="56" t="s">
        <v>263</v>
      </c>
      <c r="BD2664" s="56" t="s">
        <v>773</v>
      </c>
      <c r="BE2664" s="56" t="s">
        <v>347</v>
      </c>
      <c r="BF2664" s="56" t="s">
        <v>334</v>
      </c>
      <c r="BG2664" s="56" t="s">
        <v>774</v>
      </c>
      <c r="BH2664" s="56">
        <v>0</v>
      </c>
      <c r="BI2664" s="56">
        <v>0</v>
      </c>
      <c r="BJ2664" s="56">
        <v>1</v>
      </c>
    </row>
    <row r="2665" spans="1:62" hidden="1" x14ac:dyDescent="0.3">
      <c r="A2665" s="56">
        <v>49256742</v>
      </c>
      <c r="B2665" s="86">
        <v>600351</v>
      </c>
      <c r="C2665" s="1">
        <v>42893</v>
      </c>
      <c r="D2665" s="56" t="s">
        <v>769</v>
      </c>
      <c r="E2665" s="56" t="s">
        <v>770</v>
      </c>
      <c r="F2665" s="56" t="s">
        <v>334</v>
      </c>
      <c r="G2665" s="56" t="s">
        <v>335</v>
      </c>
      <c r="H2665" s="56" t="s">
        <v>336</v>
      </c>
      <c r="I2665" s="56" t="s">
        <v>771</v>
      </c>
      <c r="K2665" s="56" t="s">
        <v>337</v>
      </c>
      <c r="L2665" s="56" t="s">
        <v>338</v>
      </c>
      <c r="M2665" s="56" t="s">
        <v>772</v>
      </c>
      <c r="N2665" s="56" t="s">
        <v>1043</v>
      </c>
      <c r="O2665" s="56" t="s">
        <v>546</v>
      </c>
      <c r="P2665" s="1" t="s">
        <v>105</v>
      </c>
      <c r="S2665" s="56">
        <v>149582</v>
      </c>
      <c r="T2665" s="1" t="s">
        <v>762</v>
      </c>
      <c r="U2665" s="56">
        <v>41774</v>
      </c>
      <c r="V2665" s="56">
        <v>42916</v>
      </c>
      <c r="W2665" s="56">
        <v>41760</v>
      </c>
      <c r="X2665" s="56">
        <v>42916</v>
      </c>
      <c r="Y2665" s="56" t="s">
        <v>356</v>
      </c>
      <c r="AA2665" s="56" t="s">
        <v>347</v>
      </c>
      <c r="AB2665" s="56" t="s">
        <v>343</v>
      </c>
      <c r="AC2665" s="56" t="s">
        <v>342</v>
      </c>
      <c r="AD2665" s="56" t="s">
        <v>342</v>
      </c>
      <c r="AE2665" s="56" t="s">
        <v>334</v>
      </c>
      <c r="AF2665" s="56" t="s">
        <v>224</v>
      </c>
      <c r="AG2665" s="56">
        <v>2014</v>
      </c>
      <c r="AH2665" s="56" t="s">
        <v>80</v>
      </c>
      <c r="AI2665" s="56" t="s">
        <v>339</v>
      </c>
      <c r="AJ2665" s="56">
        <v>-266759</v>
      </c>
      <c r="AM2665" s="56">
        <v>42795</v>
      </c>
      <c r="AN2665" s="56" t="s">
        <v>355</v>
      </c>
      <c r="AO2665" s="1">
        <v>42052</v>
      </c>
      <c r="AP2665" s="56" t="s">
        <v>355</v>
      </c>
      <c r="AQ2665" s="56">
        <v>72364</v>
      </c>
      <c r="AR2665" s="56">
        <v>0</v>
      </c>
      <c r="AS2665" s="56" t="s">
        <v>346</v>
      </c>
      <c r="BB2665" s="56" t="s">
        <v>339</v>
      </c>
      <c r="BC2665" s="56" t="s">
        <v>263</v>
      </c>
      <c r="BD2665" s="56" t="s">
        <v>773</v>
      </c>
      <c r="BE2665" s="56" t="s">
        <v>347</v>
      </c>
      <c r="BF2665" s="56" t="s">
        <v>334</v>
      </c>
      <c r="BG2665" s="56" t="s">
        <v>774</v>
      </c>
      <c r="BH2665" s="56">
        <v>0</v>
      </c>
      <c r="BI2665" s="56">
        <v>0</v>
      </c>
      <c r="BJ2665" s="56">
        <v>1</v>
      </c>
    </row>
    <row r="2666" spans="1:62" hidden="1" x14ac:dyDescent="0.3">
      <c r="A2666" s="56">
        <v>49256491</v>
      </c>
      <c r="B2666" s="86">
        <v>600351</v>
      </c>
      <c r="C2666" s="1">
        <v>42893</v>
      </c>
      <c r="D2666" s="56" t="s">
        <v>769</v>
      </c>
      <c r="E2666" s="56" t="s">
        <v>770</v>
      </c>
      <c r="F2666" s="56" t="s">
        <v>334</v>
      </c>
      <c r="G2666" s="56" t="s">
        <v>335</v>
      </c>
      <c r="H2666" s="56" t="s">
        <v>336</v>
      </c>
      <c r="I2666" s="56" t="s">
        <v>771</v>
      </c>
      <c r="K2666" s="56" t="s">
        <v>337</v>
      </c>
      <c r="L2666" s="56" t="s">
        <v>338</v>
      </c>
      <c r="M2666" s="56" t="s">
        <v>772</v>
      </c>
      <c r="N2666" s="56" t="s">
        <v>1043</v>
      </c>
      <c r="O2666" s="56" t="s">
        <v>546</v>
      </c>
      <c r="P2666" s="1" t="s">
        <v>110</v>
      </c>
      <c r="Q2666" s="56" t="s">
        <v>776</v>
      </c>
      <c r="R2666" s="56" t="s">
        <v>339</v>
      </c>
      <c r="S2666" s="56">
        <v>217583</v>
      </c>
      <c r="T2666" s="1" t="s">
        <v>777</v>
      </c>
      <c r="U2666" s="56">
        <v>41774</v>
      </c>
      <c r="V2666" s="56">
        <v>42916</v>
      </c>
      <c r="W2666" s="56">
        <v>41774</v>
      </c>
      <c r="X2666" s="56">
        <v>43100</v>
      </c>
      <c r="Y2666" s="56" t="s">
        <v>356</v>
      </c>
      <c r="Z2666" s="56" t="s">
        <v>341</v>
      </c>
      <c r="AA2666" s="56" t="s">
        <v>347</v>
      </c>
      <c r="AB2666" s="56" t="s">
        <v>343</v>
      </c>
      <c r="AC2666" s="56" t="s">
        <v>342</v>
      </c>
      <c r="AD2666" s="56" t="s">
        <v>342</v>
      </c>
      <c r="AE2666" s="56" t="s">
        <v>334</v>
      </c>
      <c r="AF2666" s="56" t="s">
        <v>292</v>
      </c>
      <c r="AG2666" s="56">
        <v>2015</v>
      </c>
      <c r="AH2666" s="56" t="s">
        <v>80</v>
      </c>
      <c r="AI2666" s="56" t="s">
        <v>344</v>
      </c>
      <c r="AJ2666" s="56">
        <v>30000</v>
      </c>
      <c r="AM2666" s="56">
        <v>42795</v>
      </c>
      <c r="AN2666" s="56" t="s">
        <v>355</v>
      </c>
      <c r="AO2666" s="1">
        <v>42138</v>
      </c>
      <c r="AP2666" s="56" t="s">
        <v>355</v>
      </c>
      <c r="AQ2666" s="56">
        <v>79164</v>
      </c>
      <c r="AR2666" s="56">
        <v>0</v>
      </c>
      <c r="AS2666" s="56" t="s">
        <v>346</v>
      </c>
      <c r="BB2666" s="56" t="s">
        <v>339</v>
      </c>
      <c r="BC2666" s="56" t="s">
        <v>263</v>
      </c>
      <c r="BD2666" s="56" t="s">
        <v>773</v>
      </c>
      <c r="BE2666" s="56" t="s">
        <v>347</v>
      </c>
      <c r="BF2666" s="56" t="s">
        <v>334</v>
      </c>
      <c r="BG2666" s="56" t="s">
        <v>774</v>
      </c>
      <c r="BH2666" s="56">
        <v>0</v>
      </c>
      <c r="BI2666" s="56">
        <v>0</v>
      </c>
      <c r="BJ2666" s="56">
        <v>1</v>
      </c>
    </row>
    <row r="2667" spans="1:62" hidden="1" x14ac:dyDescent="0.3">
      <c r="A2667" s="56">
        <v>49256493</v>
      </c>
      <c r="B2667" s="86">
        <v>600351</v>
      </c>
      <c r="C2667" s="1">
        <v>42893</v>
      </c>
      <c r="D2667" s="56" t="s">
        <v>769</v>
      </c>
      <c r="E2667" s="56" t="s">
        <v>770</v>
      </c>
      <c r="F2667" s="56" t="s">
        <v>334</v>
      </c>
      <c r="G2667" s="56" t="s">
        <v>335</v>
      </c>
      <c r="H2667" s="56" t="s">
        <v>336</v>
      </c>
      <c r="I2667" s="56" t="s">
        <v>771</v>
      </c>
      <c r="K2667" s="56" t="s">
        <v>337</v>
      </c>
      <c r="L2667" s="56" t="s">
        <v>338</v>
      </c>
      <c r="M2667" s="56" t="s">
        <v>772</v>
      </c>
      <c r="N2667" s="56" t="s">
        <v>1043</v>
      </c>
      <c r="O2667" s="56" t="s">
        <v>546</v>
      </c>
      <c r="P2667" s="1" t="s">
        <v>188</v>
      </c>
      <c r="Q2667" s="56" t="s">
        <v>776</v>
      </c>
      <c r="R2667" s="56" t="s">
        <v>339</v>
      </c>
      <c r="S2667" s="56">
        <v>187629</v>
      </c>
      <c r="T2667" s="1" t="s">
        <v>190</v>
      </c>
      <c r="U2667" s="56">
        <v>41774</v>
      </c>
      <c r="V2667" s="56">
        <v>42916</v>
      </c>
      <c r="W2667" s="56">
        <v>41673</v>
      </c>
      <c r="X2667" s="56">
        <v>42916</v>
      </c>
      <c r="Y2667" s="56" t="s">
        <v>340</v>
      </c>
      <c r="Z2667" s="56" t="s">
        <v>341</v>
      </c>
      <c r="AA2667" s="56" t="s">
        <v>342</v>
      </c>
      <c r="AB2667" s="56" t="s">
        <v>343</v>
      </c>
      <c r="AC2667" s="56" t="s">
        <v>342</v>
      </c>
      <c r="AD2667" s="56" t="s">
        <v>342</v>
      </c>
      <c r="AE2667" s="56" t="s">
        <v>334</v>
      </c>
      <c r="AF2667" s="56" t="s">
        <v>292</v>
      </c>
      <c r="AG2667" s="56">
        <v>2016</v>
      </c>
      <c r="AH2667" s="56" t="s">
        <v>80</v>
      </c>
      <c r="AI2667" s="56" t="s">
        <v>344</v>
      </c>
      <c r="AJ2667" s="56">
        <v>10</v>
      </c>
      <c r="AM2667" s="56">
        <v>42795</v>
      </c>
      <c r="AN2667" s="56" t="s">
        <v>355</v>
      </c>
      <c r="AO2667" s="1">
        <v>41677</v>
      </c>
      <c r="AP2667" s="56" t="s">
        <v>355</v>
      </c>
      <c r="AQ2667" s="56">
        <v>249</v>
      </c>
      <c r="AR2667" s="56">
        <v>0</v>
      </c>
      <c r="AS2667" s="56" t="s">
        <v>346</v>
      </c>
      <c r="BB2667" s="56" t="s">
        <v>339</v>
      </c>
      <c r="BC2667" s="56" t="s">
        <v>263</v>
      </c>
      <c r="BD2667" s="56" t="s">
        <v>773</v>
      </c>
      <c r="BE2667" s="56" t="s">
        <v>347</v>
      </c>
      <c r="BF2667" s="56" t="s">
        <v>334</v>
      </c>
      <c r="BG2667" s="56" t="s">
        <v>774</v>
      </c>
      <c r="BH2667" s="56">
        <v>0</v>
      </c>
      <c r="BI2667" s="56">
        <v>0</v>
      </c>
      <c r="BJ2667" s="56">
        <v>1</v>
      </c>
    </row>
    <row r="2668" spans="1:62" hidden="1" x14ac:dyDescent="0.3">
      <c r="A2668" s="56">
        <v>49256476</v>
      </c>
      <c r="B2668" s="86">
        <v>600351</v>
      </c>
      <c r="C2668" s="1">
        <v>42893</v>
      </c>
      <c r="D2668" s="56" t="s">
        <v>769</v>
      </c>
      <c r="E2668" s="56" t="s">
        <v>770</v>
      </c>
      <c r="F2668" s="56" t="s">
        <v>334</v>
      </c>
      <c r="G2668" s="56" t="s">
        <v>335</v>
      </c>
      <c r="H2668" s="56" t="s">
        <v>336</v>
      </c>
      <c r="I2668" s="56" t="s">
        <v>771</v>
      </c>
      <c r="K2668" s="56" t="s">
        <v>337</v>
      </c>
      <c r="L2668" s="56" t="s">
        <v>338</v>
      </c>
      <c r="M2668" s="56" t="s">
        <v>772</v>
      </c>
      <c r="N2668" s="56" t="s">
        <v>1043</v>
      </c>
      <c r="O2668" s="56" t="s">
        <v>546</v>
      </c>
      <c r="P2668" s="1" t="s">
        <v>105</v>
      </c>
      <c r="S2668" s="56">
        <v>148864</v>
      </c>
      <c r="T2668" s="1" t="s">
        <v>778</v>
      </c>
      <c r="U2668" s="56">
        <v>41774</v>
      </c>
      <c r="V2668" s="56">
        <v>42916</v>
      </c>
      <c r="W2668" s="56">
        <v>41673</v>
      </c>
      <c r="X2668" s="56">
        <v>43281</v>
      </c>
      <c r="Y2668" s="56" t="s">
        <v>356</v>
      </c>
      <c r="Z2668" s="56" t="s">
        <v>367</v>
      </c>
      <c r="AA2668" s="56" t="s">
        <v>347</v>
      </c>
      <c r="AB2668" s="56" t="s">
        <v>343</v>
      </c>
      <c r="AC2668" s="56" t="s">
        <v>342</v>
      </c>
      <c r="AD2668" s="56" t="s">
        <v>342</v>
      </c>
      <c r="AE2668" s="56" t="s">
        <v>334</v>
      </c>
      <c r="AF2668" s="56" t="s">
        <v>292</v>
      </c>
      <c r="AG2668" s="56">
        <v>2016</v>
      </c>
      <c r="AH2668" s="56" t="s">
        <v>80</v>
      </c>
      <c r="AI2668" s="56" t="s">
        <v>344</v>
      </c>
      <c r="AJ2668" s="56">
        <v>8000000</v>
      </c>
      <c r="AM2668" s="56">
        <v>42795</v>
      </c>
      <c r="AN2668" s="56" t="s">
        <v>355</v>
      </c>
      <c r="AO2668" s="1">
        <v>42076</v>
      </c>
      <c r="AP2668" s="56" t="s">
        <v>355</v>
      </c>
      <c r="AQ2668" s="56">
        <v>62605</v>
      </c>
      <c r="AR2668" s="56">
        <v>0</v>
      </c>
      <c r="AS2668" s="56" t="s">
        <v>346</v>
      </c>
      <c r="BB2668" s="56" t="s">
        <v>339</v>
      </c>
      <c r="BC2668" s="56" t="s">
        <v>263</v>
      </c>
      <c r="BD2668" s="56" t="s">
        <v>773</v>
      </c>
      <c r="BE2668" s="56" t="s">
        <v>347</v>
      </c>
      <c r="BF2668" s="56" t="s">
        <v>334</v>
      </c>
      <c r="BG2668" s="56" t="s">
        <v>774</v>
      </c>
      <c r="BH2668" s="56">
        <v>0</v>
      </c>
      <c r="BI2668" s="56">
        <v>0</v>
      </c>
      <c r="BJ2668" s="56">
        <v>1</v>
      </c>
    </row>
    <row r="2669" spans="1:62" hidden="1" x14ac:dyDescent="0.3">
      <c r="A2669" s="56">
        <v>49256221</v>
      </c>
      <c r="B2669" s="86">
        <v>600351</v>
      </c>
      <c r="C2669" s="1">
        <v>42893</v>
      </c>
      <c r="D2669" s="56" t="s">
        <v>769</v>
      </c>
      <c r="E2669" s="56" t="s">
        <v>770</v>
      </c>
      <c r="F2669" s="56" t="s">
        <v>334</v>
      </c>
      <c r="G2669" s="56" t="s">
        <v>335</v>
      </c>
      <c r="H2669" s="56" t="s">
        <v>336</v>
      </c>
      <c r="I2669" s="56" t="s">
        <v>771</v>
      </c>
      <c r="K2669" s="56" t="s">
        <v>337</v>
      </c>
      <c r="L2669" s="56" t="s">
        <v>338</v>
      </c>
      <c r="M2669" s="56" t="s">
        <v>772</v>
      </c>
      <c r="N2669" s="56" t="s">
        <v>1043</v>
      </c>
      <c r="O2669" s="56" t="s">
        <v>546</v>
      </c>
      <c r="P2669" s="1" t="s">
        <v>110</v>
      </c>
      <c r="Q2669" s="56" t="s">
        <v>776</v>
      </c>
      <c r="R2669" s="56" t="s">
        <v>339</v>
      </c>
      <c r="S2669" s="56">
        <v>178591</v>
      </c>
      <c r="T2669" s="1" t="s">
        <v>768</v>
      </c>
      <c r="U2669" s="56">
        <v>41774</v>
      </c>
      <c r="V2669" s="56">
        <v>42916</v>
      </c>
      <c r="W2669" s="56">
        <v>41673</v>
      </c>
      <c r="X2669" s="56">
        <v>42916</v>
      </c>
      <c r="Y2669" s="56" t="s">
        <v>356</v>
      </c>
      <c r="Z2669" s="56" t="s">
        <v>341</v>
      </c>
      <c r="AA2669" s="56" t="s">
        <v>347</v>
      </c>
      <c r="AB2669" s="56" t="s">
        <v>343</v>
      </c>
      <c r="AC2669" s="56" t="s">
        <v>342</v>
      </c>
      <c r="AD2669" s="56" t="s">
        <v>342</v>
      </c>
      <c r="AE2669" s="56" t="s">
        <v>334</v>
      </c>
      <c r="AF2669" s="56" t="s">
        <v>292</v>
      </c>
      <c r="AG2669" s="56">
        <v>2017</v>
      </c>
      <c r="AH2669" s="56" t="s">
        <v>80</v>
      </c>
      <c r="AI2669" s="56" t="s">
        <v>344</v>
      </c>
      <c r="AJ2669" s="56">
        <v>50</v>
      </c>
      <c r="AM2669" s="56">
        <v>42795</v>
      </c>
      <c r="AN2669" s="56" t="s">
        <v>355</v>
      </c>
      <c r="AO2669" s="1">
        <v>41813</v>
      </c>
      <c r="AP2669" s="56" t="s">
        <v>355</v>
      </c>
      <c r="AQ2669" s="56">
        <v>67642</v>
      </c>
      <c r="AR2669" s="56">
        <v>0</v>
      </c>
      <c r="AS2669" s="56" t="s">
        <v>346</v>
      </c>
      <c r="BB2669" s="56" t="s">
        <v>339</v>
      </c>
      <c r="BC2669" s="56" t="s">
        <v>263</v>
      </c>
      <c r="BD2669" s="56" t="s">
        <v>773</v>
      </c>
      <c r="BE2669" s="56" t="s">
        <v>347</v>
      </c>
      <c r="BF2669" s="56" t="s">
        <v>334</v>
      </c>
      <c r="BG2669" s="56" t="s">
        <v>774</v>
      </c>
      <c r="BH2669" s="56">
        <v>0</v>
      </c>
      <c r="BI2669" s="56">
        <v>0</v>
      </c>
      <c r="BJ2669" s="56">
        <v>1</v>
      </c>
    </row>
    <row r="2670" spans="1:62" hidden="1" x14ac:dyDescent="0.3">
      <c r="A2670" s="56">
        <v>49256331</v>
      </c>
      <c r="B2670" s="86">
        <v>600351</v>
      </c>
      <c r="C2670" s="1">
        <v>42893</v>
      </c>
      <c r="D2670" s="56" t="s">
        <v>769</v>
      </c>
      <c r="E2670" s="56" t="s">
        <v>770</v>
      </c>
      <c r="F2670" s="56" t="s">
        <v>334</v>
      </c>
      <c r="G2670" s="56" t="s">
        <v>335</v>
      </c>
      <c r="H2670" s="56" t="s">
        <v>336</v>
      </c>
      <c r="I2670" s="56" t="s">
        <v>771</v>
      </c>
      <c r="K2670" s="56" t="s">
        <v>337</v>
      </c>
      <c r="L2670" s="56" t="s">
        <v>338</v>
      </c>
      <c r="M2670" s="56" t="s">
        <v>772</v>
      </c>
      <c r="N2670" s="56" t="s">
        <v>1043</v>
      </c>
      <c r="O2670" s="56" t="s">
        <v>546</v>
      </c>
      <c r="P2670" s="1" t="s">
        <v>110</v>
      </c>
      <c r="Q2670" s="56" t="s">
        <v>776</v>
      </c>
      <c r="R2670" s="56" t="s">
        <v>339</v>
      </c>
      <c r="S2670" s="56">
        <v>217583</v>
      </c>
      <c r="T2670" s="1" t="s">
        <v>777</v>
      </c>
      <c r="U2670" s="56">
        <v>41774</v>
      </c>
      <c r="V2670" s="56">
        <v>42916</v>
      </c>
      <c r="W2670" s="56">
        <v>41774</v>
      </c>
      <c r="X2670" s="56">
        <v>43100</v>
      </c>
      <c r="Y2670" s="56" t="s">
        <v>356</v>
      </c>
      <c r="Z2670" s="56" t="s">
        <v>341</v>
      </c>
      <c r="AA2670" s="56" t="s">
        <v>347</v>
      </c>
      <c r="AB2670" s="56" t="s">
        <v>343</v>
      </c>
      <c r="AC2670" s="56" t="s">
        <v>342</v>
      </c>
      <c r="AD2670" s="56" t="s">
        <v>342</v>
      </c>
      <c r="AE2670" s="56" t="s">
        <v>334</v>
      </c>
      <c r="AF2670" s="56" t="s">
        <v>292</v>
      </c>
      <c r="AG2670" s="56">
        <v>2014</v>
      </c>
      <c r="AH2670" s="56" t="s">
        <v>80</v>
      </c>
      <c r="AI2670" s="56" t="s">
        <v>344</v>
      </c>
      <c r="AJ2670" s="56">
        <v>0</v>
      </c>
      <c r="AM2670" s="56">
        <v>42795</v>
      </c>
      <c r="AN2670" s="56" t="s">
        <v>355</v>
      </c>
      <c r="AO2670" s="1">
        <v>42138</v>
      </c>
      <c r="AP2670" s="56" t="s">
        <v>355</v>
      </c>
      <c r="AQ2670" s="56">
        <v>79164</v>
      </c>
      <c r="AR2670" s="56">
        <v>0</v>
      </c>
      <c r="AS2670" s="56" t="s">
        <v>346</v>
      </c>
      <c r="BB2670" s="56" t="s">
        <v>339</v>
      </c>
      <c r="BC2670" s="56" t="s">
        <v>263</v>
      </c>
      <c r="BD2670" s="56" t="s">
        <v>773</v>
      </c>
      <c r="BE2670" s="56" t="s">
        <v>347</v>
      </c>
      <c r="BF2670" s="56" t="s">
        <v>334</v>
      </c>
      <c r="BG2670" s="56" t="s">
        <v>774</v>
      </c>
      <c r="BH2670" s="56">
        <v>0</v>
      </c>
      <c r="BI2670" s="56">
        <v>0</v>
      </c>
      <c r="BJ2670" s="56">
        <v>1</v>
      </c>
    </row>
    <row r="2671" spans="1:62" hidden="1" x14ac:dyDescent="0.3">
      <c r="A2671" s="56">
        <v>49256080</v>
      </c>
      <c r="B2671" s="86">
        <v>600351</v>
      </c>
      <c r="C2671" s="1">
        <v>42893</v>
      </c>
      <c r="D2671" s="56" t="s">
        <v>769</v>
      </c>
      <c r="E2671" s="56" t="s">
        <v>770</v>
      </c>
      <c r="F2671" s="56" t="s">
        <v>334</v>
      </c>
      <c r="G2671" s="56" t="s">
        <v>335</v>
      </c>
      <c r="H2671" s="56" t="s">
        <v>336</v>
      </c>
      <c r="I2671" s="56" t="s">
        <v>771</v>
      </c>
      <c r="K2671" s="56" t="s">
        <v>337</v>
      </c>
      <c r="L2671" s="56" t="s">
        <v>338</v>
      </c>
      <c r="M2671" s="56" t="s">
        <v>772</v>
      </c>
      <c r="N2671" s="56" t="s">
        <v>1043</v>
      </c>
      <c r="O2671" s="56" t="s">
        <v>546</v>
      </c>
      <c r="P2671" s="1" t="s">
        <v>110</v>
      </c>
      <c r="Q2671" s="56" t="s">
        <v>776</v>
      </c>
      <c r="R2671" s="56" t="s">
        <v>339</v>
      </c>
      <c r="S2671" s="56">
        <v>217583</v>
      </c>
      <c r="T2671" s="1" t="s">
        <v>777</v>
      </c>
      <c r="U2671" s="56">
        <v>41774</v>
      </c>
      <c r="V2671" s="56">
        <v>42916</v>
      </c>
      <c r="W2671" s="56">
        <v>41774</v>
      </c>
      <c r="X2671" s="56">
        <v>43100</v>
      </c>
      <c r="Y2671" s="56" t="s">
        <v>356</v>
      </c>
      <c r="Z2671" s="56" t="s">
        <v>341</v>
      </c>
      <c r="AA2671" s="56" t="s">
        <v>347</v>
      </c>
      <c r="AB2671" s="56" t="s">
        <v>343</v>
      </c>
      <c r="AC2671" s="56" t="s">
        <v>342</v>
      </c>
      <c r="AD2671" s="56" t="s">
        <v>342</v>
      </c>
      <c r="AE2671" s="56" t="s">
        <v>334</v>
      </c>
      <c r="AF2671" s="56" t="s">
        <v>291</v>
      </c>
      <c r="AG2671" s="56">
        <v>2016</v>
      </c>
      <c r="AH2671" s="56" t="s">
        <v>80</v>
      </c>
      <c r="AI2671" s="56" t="s">
        <v>344</v>
      </c>
      <c r="AJ2671" s="56">
        <v>25166</v>
      </c>
      <c r="AK2671" s="1">
        <v>42551</v>
      </c>
      <c r="AL2671" s="56" t="s">
        <v>786</v>
      </c>
      <c r="AM2671" s="56">
        <v>42795</v>
      </c>
      <c r="AN2671" s="56" t="s">
        <v>355</v>
      </c>
      <c r="AO2671" s="1">
        <v>42598</v>
      </c>
      <c r="AP2671" s="56" t="s">
        <v>355</v>
      </c>
      <c r="AQ2671" s="56">
        <v>79164</v>
      </c>
      <c r="AR2671" s="56">
        <v>0</v>
      </c>
      <c r="AS2671" s="56" t="s">
        <v>346</v>
      </c>
      <c r="BB2671" s="56" t="s">
        <v>339</v>
      </c>
      <c r="BC2671" s="56" t="s">
        <v>263</v>
      </c>
      <c r="BD2671" s="56" t="s">
        <v>773</v>
      </c>
      <c r="BE2671" s="56" t="s">
        <v>347</v>
      </c>
      <c r="BF2671" s="56" t="s">
        <v>334</v>
      </c>
      <c r="BG2671" s="56" t="s">
        <v>774</v>
      </c>
      <c r="BH2671" s="56">
        <v>0</v>
      </c>
      <c r="BI2671" s="56">
        <v>0</v>
      </c>
      <c r="BJ2671" s="56">
        <v>1</v>
      </c>
    </row>
    <row r="2672" spans="1:62" hidden="1" x14ac:dyDescent="0.3">
      <c r="A2672" s="56">
        <v>49256078</v>
      </c>
      <c r="B2672" s="86">
        <v>600351</v>
      </c>
      <c r="C2672" s="1">
        <v>42893</v>
      </c>
      <c r="D2672" s="56" t="s">
        <v>769</v>
      </c>
      <c r="E2672" s="56" t="s">
        <v>770</v>
      </c>
      <c r="F2672" s="56" t="s">
        <v>334</v>
      </c>
      <c r="G2672" s="56" t="s">
        <v>335</v>
      </c>
      <c r="H2672" s="56" t="s">
        <v>336</v>
      </c>
      <c r="I2672" s="56" t="s">
        <v>771</v>
      </c>
      <c r="K2672" s="56" t="s">
        <v>337</v>
      </c>
      <c r="L2672" s="56" t="s">
        <v>338</v>
      </c>
      <c r="M2672" s="56" t="s">
        <v>772</v>
      </c>
      <c r="N2672" s="56" t="s">
        <v>1043</v>
      </c>
      <c r="O2672" s="56" t="s">
        <v>546</v>
      </c>
      <c r="P2672" s="1" t="s">
        <v>110</v>
      </c>
      <c r="Q2672" s="56" t="s">
        <v>776</v>
      </c>
      <c r="R2672" s="56" t="s">
        <v>339</v>
      </c>
      <c r="S2672" s="56">
        <v>217583</v>
      </c>
      <c r="T2672" s="1" t="s">
        <v>777</v>
      </c>
      <c r="U2672" s="56">
        <v>41774</v>
      </c>
      <c r="V2672" s="56">
        <v>42916</v>
      </c>
      <c r="W2672" s="56">
        <v>41774</v>
      </c>
      <c r="X2672" s="56">
        <v>43100</v>
      </c>
      <c r="Y2672" s="56" t="s">
        <v>356</v>
      </c>
      <c r="Z2672" s="56" t="s">
        <v>341</v>
      </c>
      <c r="AA2672" s="56" t="s">
        <v>347</v>
      </c>
      <c r="AB2672" s="56" t="s">
        <v>343</v>
      </c>
      <c r="AC2672" s="56" t="s">
        <v>342</v>
      </c>
      <c r="AD2672" s="56" t="s">
        <v>342</v>
      </c>
      <c r="AE2672" s="56" t="s">
        <v>334</v>
      </c>
      <c r="AF2672" s="56" t="s">
        <v>291</v>
      </c>
      <c r="AG2672" s="56">
        <v>2015</v>
      </c>
      <c r="AH2672" s="56" t="s">
        <v>80</v>
      </c>
      <c r="AI2672" s="56" t="s">
        <v>344</v>
      </c>
      <c r="AJ2672" s="56">
        <v>13878</v>
      </c>
      <c r="AK2672" s="1">
        <v>42185</v>
      </c>
      <c r="AL2672" s="56" t="s">
        <v>786</v>
      </c>
      <c r="AM2672" s="56">
        <v>42795</v>
      </c>
      <c r="AN2672" s="56" t="s">
        <v>355</v>
      </c>
      <c r="AO2672" s="1">
        <v>42233</v>
      </c>
      <c r="AP2672" s="56" t="s">
        <v>355</v>
      </c>
      <c r="AQ2672" s="56">
        <v>79164</v>
      </c>
      <c r="AR2672" s="56">
        <v>0</v>
      </c>
      <c r="AS2672" s="56" t="s">
        <v>346</v>
      </c>
      <c r="BB2672" s="56" t="s">
        <v>339</v>
      </c>
      <c r="BC2672" s="56" t="s">
        <v>263</v>
      </c>
      <c r="BD2672" s="56" t="s">
        <v>773</v>
      </c>
      <c r="BE2672" s="56" t="s">
        <v>347</v>
      </c>
      <c r="BF2672" s="56" t="s">
        <v>334</v>
      </c>
      <c r="BG2672" s="56" t="s">
        <v>774</v>
      </c>
      <c r="BH2672" s="56">
        <v>0</v>
      </c>
      <c r="BI2672" s="56">
        <v>0</v>
      </c>
      <c r="BJ2672" s="56">
        <v>1</v>
      </c>
    </row>
    <row r="2673" spans="1:62" hidden="1" x14ac:dyDescent="0.3">
      <c r="A2673" s="56">
        <v>49256055</v>
      </c>
      <c r="B2673" s="86">
        <v>600351</v>
      </c>
      <c r="C2673" s="1">
        <v>42893</v>
      </c>
      <c r="D2673" s="56" t="s">
        <v>769</v>
      </c>
      <c r="E2673" s="56" t="s">
        <v>770</v>
      </c>
      <c r="F2673" s="56" t="s">
        <v>334</v>
      </c>
      <c r="G2673" s="56" t="s">
        <v>335</v>
      </c>
      <c r="H2673" s="56" t="s">
        <v>336</v>
      </c>
      <c r="I2673" s="56" t="s">
        <v>771</v>
      </c>
      <c r="K2673" s="56" t="s">
        <v>337</v>
      </c>
      <c r="L2673" s="56" t="s">
        <v>338</v>
      </c>
      <c r="M2673" s="56" t="s">
        <v>772</v>
      </c>
      <c r="N2673" s="56" t="s">
        <v>1043</v>
      </c>
      <c r="O2673" s="56" t="s">
        <v>546</v>
      </c>
      <c r="P2673" s="1" t="s">
        <v>105</v>
      </c>
      <c r="S2673" s="56">
        <v>148864</v>
      </c>
      <c r="T2673" s="1" t="s">
        <v>778</v>
      </c>
      <c r="U2673" s="56">
        <v>41774</v>
      </c>
      <c r="V2673" s="56">
        <v>42916</v>
      </c>
      <c r="W2673" s="56">
        <v>41673</v>
      </c>
      <c r="X2673" s="56">
        <v>43281</v>
      </c>
      <c r="Y2673" s="56" t="s">
        <v>356</v>
      </c>
      <c r="Z2673" s="56" t="s">
        <v>367</v>
      </c>
      <c r="AA2673" s="56" t="s">
        <v>347</v>
      </c>
      <c r="AB2673" s="56" t="s">
        <v>343</v>
      </c>
      <c r="AC2673" s="56" t="s">
        <v>342</v>
      </c>
      <c r="AD2673" s="56" t="s">
        <v>342</v>
      </c>
      <c r="AE2673" s="56" t="s">
        <v>334</v>
      </c>
      <c r="AF2673" s="56" t="s">
        <v>292</v>
      </c>
      <c r="AG2673" s="56">
        <v>2017</v>
      </c>
      <c r="AH2673" s="56" t="s">
        <v>80</v>
      </c>
      <c r="AI2673" s="56" t="s">
        <v>348</v>
      </c>
      <c r="AJ2673" s="56">
        <v>8500000</v>
      </c>
      <c r="AM2673" s="56">
        <v>42795</v>
      </c>
      <c r="AN2673" s="56" t="s">
        <v>355</v>
      </c>
      <c r="AO2673" s="1">
        <v>42076</v>
      </c>
      <c r="AP2673" s="56" t="s">
        <v>355</v>
      </c>
      <c r="AQ2673" s="56">
        <v>62605</v>
      </c>
      <c r="AR2673" s="56">
        <v>0</v>
      </c>
      <c r="AS2673" s="56" t="s">
        <v>346</v>
      </c>
      <c r="BB2673" s="56" t="s">
        <v>339</v>
      </c>
      <c r="BC2673" s="56" t="s">
        <v>263</v>
      </c>
      <c r="BD2673" s="56" t="s">
        <v>773</v>
      </c>
      <c r="BE2673" s="56" t="s">
        <v>347</v>
      </c>
      <c r="BF2673" s="56" t="s">
        <v>334</v>
      </c>
      <c r="BG2673" s="56" t="s">
        <v>774</v>
      </c>
      <c r="BH2673" s="56">
        <v>0</v>
      </c>
      <c r="BI2673" s="56">
        <v>0</v>
      </c>
      <c r="BJ2673" s="56">
        <v>1</v>
      </c>
    </row>
    <row r="2674" spans="1:62" hidden="1" x14ac:dyDescent="0.3">
      <c r="A2674" s="56">
        <v>49256765</v>
      </c>
      <c r="B2674" s="86">
        <v>600351</v>
      </c>
      <c r="C2674" s="1">
        <v>42893</v>
      </c>
      <c r="D2674" s="56" t="s">
        <v>769</v>
      </c>
      <c r="E2674" s="56" t="s">
        <v>770</v>
      </c>
      <c r="F2674" s="56" t="s">
        <v>334</v>
      </c>
      <c r="G2674" s="56" t="s">
        <v>335</v>
      </c>
      <c r="H2674" s="56" t="s">
        <v>336</v>
      </c>
      <c r="I2674" s="56" t="s">
        <v>771</v>
      </c>
      <c r="K2674" s="56" t="s">
        <v>337</v>
      </c>
      <c r="L2674" s="56" t="s">
        <v>338</v>
      </c>
      <c r="M2674" s="56" t="s">
        <v>772</v>
      </c>
      <c r="N2674" s="56" t="s">
        <v>1043</v>
      </c>
      <c r="O2674" s="56" t="s">
        <v>546</v>
      </c>
      <c r="P2674" s="1" t="s">
        <v>105</v>
      </c>
      <c r="S2674" s="56">
        <v>148864</v>
      </c>
      <c r="T2674" s="1" t="s">
        <v>778</v>
      </c>
      <c r="U2674" s="56">
        <v>41774</v>
      </c>
      <c r="V2674" s="56">
        <v>42916</v>
      </c>
      <c r="W2674" s="56">
        <v>41673</v>
      </c>
      <c r="X2674" s="56">
        <v>43281</v>
      </c>
      <c r="Y2674" s="56" t="s">
        <v>356</v>
      </c>
      <c r="Z2674" s="56" t="s">
        <v>367</v>
      </c>
      <c r="AA2674" s="56" t="s">
        <v>347</v>
      </c>
      <c r="AB2674" s="56" t="s">
        <v>343</v>
      </c>
      <c r="AC2674" s="56" t="s">
        <v>342</v>
      </c>
      <c r="AD2674" s="56" t="s">
        <v>342</v>
      </c>
      <c r="AE2674" s="56" t="s">
        <v>334</v>
      </c>
      <c r="AF2674" s="56" t="s">
        <v>291</v>
      </c>
      <c r="AG2674" s="56">
        <v>2016</v>
      </c>
      <c r="AH2674" s="56" t="s">
        <v>80</v>
      </c>
      <c r="AI2674" s="56" t="s">
        <v>348</v>
      </c>
      <c r="AJ2674" s="56">
        <v>46568109</v>
      </c>
      <c r="AK2674" s="1">
        <v>42369</v>
      </c>
      <c r="AL2674" s="56" t="s">
        <v>967</v>
      </c>
      <c r="AM2674" s="56">
        <v>42795</v>
      </c>
      <c r="AN2674" s="56" t="s">
        <v>355</v>
      </c>
      <c r="AO2674" s="1">
        <v>42794</v>
      </c>
      <c r="AP2674" s="56" t="s">
        <v>355</v>
      </c>
      <c r="AQ2674" s="56">
        <v>62605</v>
      </c>
      <c r="AR2674" s="56">
        <v>0</v>
      </c>
      <c r="AS2674" s="56" t="s">
        <v>346</v>
      </c>
      <c r="BB2674" s="56" t="s">
        <v>339</v>
      </c>
      <c r="BC2674" s="56" t="s">
        <v>263</v>
      </c>
      <c r="BD2674" s="56" t="s">
        <v>773</v>
      </c>
      <c r="BE2674" s="56" t="s">
        <v>347</v>
      </c>
      <c r="BF2674" s="56" t="s">
        <v>334</v>
      </c>
      <c r="BG2674" s="56" t="s">
        <v>774</v>
      </c>
      <c r="BH2674" s="56">
        <v>0</v>
      </c>
      <c r="BI2674" s="56">
        <v>0</v>
      </c>
      <c r="BJ2674" s="56">
        <v>1</v>
      </c>
    </row>
    <row r="2675" spans="1:62" hidden="1" x14ac:dyDescent="0.3">
      <c r="A2675" s="56">
        <v>49256763</v>
      </c>
      <c r="B2675" s="86">
        <v>600351</v>
      </c>
      <c r="C2675" s="1">
        <v>42893</v>
      </c>
      <c r="D2675" s="56" t="s">
        <v>769</v>
      </c>
      <c r="E2675" s="56" t="s">
        <v>770</v>
      </c>
      <c r="F2675" s="56" t="s">
        <v>334</v>
      </c>
      <c r="G2675" s="56" t="s">
        <v>335</v>
      </c>
      <c r="H2675" s="56" t="s">
        <v>336</v>
      </c>
      <c r="I2675" s="56" t="s">
        <v>771</v>
      </c>
      <c r="K2675" s="56" t="s">
        <v>337</v>
      </c>
      <c r="L2675" s="56" t="s">
        <v>338</v>
      </c>
      <c r="M2675" s="56" t="s">
        <v>772</v>
      </c>
      <c r="N2675" s="56" t="s">
        <v>1043</v>
      </c>
      <c r="O2675" s="56" t="s">
        <v>546</v>
      </c>
      <c r="P2675" s="1" t="s">
        <v>105</v>
      </c>
      <c r="S2675" s="56">
        <v>148864</v>
      </c>
      <c r="T2675" s="1" t="s">
        <v>778</v>
      </c>
      <c r="U2675" s="56">
        <v>41774</v>
      </c>
      <c r="V2675" s="56">
        <v>42916</v>
      </c>
      <c r="W2675" s="56">
        <v>41673</v>
      </c>
      <c r="X2675" s="56">
        <v>43281</v>
      </c>
      <c r="Y2675" s="56" t="s">
        <v>356</v>
      </c>
      <c r="Z2675" s="56" t="s">
        <v>367</v>
      </c>
      <c r="AA2675" s="56" t="s">
        <v>347</v>
      </c>
      <c r="AB2675" s="56" t="s">
        <v>343</v>
      </c>
      <c r="AC2675" s="56" t="s">
        <v>342</v>
      </c>
      <c r="AD2675" s="56" t="s">
        <v>342</v>
      </c>
      <c r="AE2675" s="56" t="s">
        <v>334</v>
      </c>
      <c r="AF2675" s="56" t="s">
        <v>291</v>
      </c>
      <c r="AG2675" s="56">
        <v>2015</v>
      </c>
      <c r="AH2675" s="56" t="s">
        <v>80</v>
      </c>
      <c r="AI2675" s="56" t="s">
        <v>348</v>
      </c>
      <c r="AJ2675" s="56">
        <v>265902</v>
      </c>
      <c r="AK2675" s="1">
        <v>42004</v>
      </c>
      <c r="AL2675" s="56" t="s">
        <v>791</v>
      </c>
      <c r="AM2675" s="56">
        <v>42795</v>
      </c>
      <c r="AN2675" s="56" t="s">
        <v>355</v>
      </c>
      <c r="AO2675" s="1">
        <v>42233</v>
      </c>
      <c r="AP2675" s="56" t="s">
        <v>355</v>
      </c>
      <c r="AQ2675" s="56">
        <v>62605</v>
      </c>
      <c r="AR2675" s="56">
        <v>0</v>
      </c>
      <c r="AS2675" s="56" t="s">
        <v>346</v>
      </c>
      <c r="BB2675" s="56" t="s">
        <v>339</v>
      </c>
      <c r="BC2675" s="56" t="s">
        <v>263</v>
      </c>
      <c r="BD2675" s="56" t="s">
        <v>773</v>
      </c>
      <c r="BE2675" s="56" t="s">
        <v>347</v>
      </c>
      <c r="BF2675" s="56" t="s">
        <v>334</v>
      </c>
      <c r="BG2675" s="56" t="s">
        <v>774</v>
      </c>
      <c r="BH2675" s="56">
        <v>0</v>
      </c>
      <c r="BI2675" s="56">
        <v>0</v>
      </c>
      <c r="BJ2675" s="56">
        <v>1</v>
      </c>
    </row>
    <row r="2676" spans="1:62" hidden="1" x14ac:dyDescent="0.3">
      <c r="A2676" s="56">
        <v>49256406</v>
      </c>
      <c r="B2676" s="86">
        <v>600351</v>
      </c>
      <c r="C2676" s="1">
        <v>42893</v>
      </c>
      <c r="D2676" s="56" t="s">
        <v>769</v>
      </c>
      <c r="E2676" s="56" t="s">
        <v>770</v>
      </c>
      <c r="F2676" s="56" t="s">
        <v>334</v>
      </c>
      <c r="G2676" s="56" t="s">
        <v>335</v>
      </c>
      <c r="H2676" s="56" t="s">
        <v>336</v>
      </c>
      <c r="I2676" s="56" t="s">
        <v>771</v>
      </c>
      <c r="K2676" s="56" t="s">
        <v>337</v>
      </c>
      <c r="L2676" s="56" t="s">
        <v>338</v>
      </c>
      <c r="M2676" s="56" t="s">
        <v>772</v>
      </c>
      <c r="N2676" s="56" t="s">
        <v>1043</v>
      </c>
      <c r="O2676" s="56" t="s">
        <v>546</v>
      </c>
      <c r="P2676" s="1" t="s">
        <v>105</v>
      </c>
      <c r="S2676" s="56">
        <v>148864</v>
      </c>
      <c r="T2676" s="1" t="s">
        <v>778</v>
      </c>
      <c r="U2676" s="56">
        <v>41774</v>
      </c>
      <c r="V2676" s="56">
        <v>42916</v>
      </c>
      <c r="W2676" s="56">
        <v>41673</v>
      </c>
      <c r="X2676" s="56">
        <v>43281</v>
      </c>
      <c r="Y2676" s="56" t="s">
        <v>356</v>
      </c>
      <c r="Z2676" s="56" t="s">
        <v>367</v>
      </c>
      <c r="AA2676" s="56" t="s">
        <v>347</v>
      </c>
      <c r="AB2676" s="56" t="s">
        <v>343</v>
      </c>
      <c r="AC2676" s="56" t="s">
        <v>342</v>
      </c>
      <c r="AD2676" s="56" t="s">
        <v>342</v>
      </c>
      <c r="AE2676" s="56" t="s">
        <v>334</v>
      </c>
      <c r="AF2676" s="56" t="s">
        <v>292</v>
      </c>
      <c r="AG2676" s="56">
        <v>2016</v>
      </c>
      <c r="AH2676" s="56" t="s">
        <v>80</v>
      </c>
      <c r="AI2676" s="56" t="s">
        <v>348</v>
      </c>
      <c r="AJ2676" s="56">
        <v>7500000</v>
      </c>
      <c r="AM2676" s="56">
        <v>42795</v>
      </c>
      <c r="AN2676" s="56" t="s">
        <v>355</v>
      </c>
      <c r="AO2676" s="1">
        <v>42076</v>
      </c>
      <c r="AP2676" s="56" t="s">
        <v>355</v>
      </c>
      <c r="AQ2676" s="56">
        <v>62605</v>
      </c>
      <c r="AR2676" s="56">
        <v>0</v>
      </c>
      <c r="AS2676" s="56" t="s">
        <v>346</v>
      </c>
      <c r="BB2676" s="56" t="s">
        <v>339</v>
      </c>
      <c r="BC2676" s="56" t="s">
        <v>263</v>
      </c>
      <c r="BD2676" s="56" t="s">
        <v>773</v>
      </c>
      <c r="BE2676" s="56" t="s">
        <v>347</v>
      </c>
      <c r="BF2676" s="56" t="s">
        <v>334</v>
      </c>
      <c r="BG2676" s="56" t="s">
        <v>774</v>
      </c>
      <c r="BH2676" s="56">
        <v>0</v>
      </c>
      <c r="BI2676" s="56">
        <v>0</v>
      </c>
      <c r="BJ2676" s="56">
        <v>1</v>
      </c>
    </row>
    <row r="2677" spans="1:62" hidden="1" x14ac:dyDescent="0.3">
      <c r="A2677" s="56">
        <v>49256761</v>
      </c>
      <c r="B2677" s="86">
        <v>600351</v>
      </c>
      <c r="C2677" s="1">
        <v>42893</v>
      </c>
      <c r="D2677" s="56" t="s">
        <v>769</v>
      </c>
      <c r="E2677" s="56" t="s">
        <v>770</v>
      </c>
      <c r="F2677" s="56" t="s">
        <v>334</v>
      </c>
      <c r="G2677" s="56" t="s">
        <v>335</v>
      </c>
      <c r="H2677" s="56" t="s">
        <v>336</v>
      </c>
      <c r="I2677" s="56" t="s">
        <v>771</v>
      </c>
      <c r="K2677" s="56" t="s">
        <v>337</v>
      </c>
      <c r="L2677" s="56" t="s">
        <v>338</v>
      </c>
      <c r="M2677" s="56" t="s">
        <v>772</v>
      </c>
      <c r="N2677" s="56" t="s">
        <v>1043</v>
      </c>
      <c r="O2677" s="56" t="s">
        <v>546</v>
      </c>
      <c r="P2677" s="1" t="s">
        <v>105</v>
      </c>
      <c r="S2677" s="56">
        <v>148865</v>
      </c>
      <c r="T2677" s="1" t="s">
        <v>780</v>
      </c>
      <c r="U2677" s="56">
        <v>41774</v>
      </c>
      <c r="V2677" s="56">
        <v>42916</v>
      </c>
      <c r="W2677" s="56">
        <v>41673</v>
      </c>
      <c r="X2677" s="56">
        <v>41684</v>
      </c>
      <c r="Y2677" s="56" t="s">
        <v>356</v>
      </c>
      <c r="Z2677" s="56" t="s">
        <v>341</v>
      </c>
      <c r="AA2677" s="56" t="s">
        <v>347</v>
      </c>
      <c r="AB2677" s="56" t="s">
        <v>343</v>
      </c>
      <c r="AC2677" s="56" t="s">
        <v>342</v>
      </c>
      <c r="AD2677" s="56" t="s">
        <v>347</v>
      </c>
      <c r="AE2677" s="56" t="s">
        <v>352</v>
      </c>
      <c r="AF2677" s="56" t="s">
        <v>292</v>
      </c>
      <c r="AG2677" s="56">
        <v>2018</v>
      </c>
      <c r="AH2677" s="56" t="s">
        <v>80</v>
      </c>
      <c r="AI2677" s="56" t="s">
        <v>344</v>
      </c>
      <c r="AJ2677" s="56">
        <v>3</v>
      </c>
      <c r="AM2677" s="56">
        <v>41684</v>
      </c>
      <c r="AN2677" s="56" t="s">
        <v>355</v>
      </c>
      <c r="AO2677" s="1">
        <v>41677</v>
      </c>
      <c r="AP2677" s="56" t="s">
        <v>355</v>
      </c>
      <c r="AQ2677" s="56">
        <v>72362</v>
      </c>
      <c r="AR2677" s="56">
        <v>0</v>
      </c>
      <c r="AS2677" s="56" t="s">
        <v>346</v>
      </c>
      <c r="BB2677" s="56" t="s">
        <v>343</v>
      </c>
      <c r="BC2677" s="56" t="s">
        <v>263</v>
      </c>
      <c r="BD2677" s="56" t="s">
        <v>773</v>
      </c>
      <c r="BE2677" s="56" t="s">
        <v>347</v>
      </c>
      <c r="BF2677" s="56" t="s">
        <v>334</v>
      </c>
      <c r="BG2677" s="56" t="s">
        <v>774</v>
      </c>
      <c r="BH2677" s="56">
        <v>0</v>
      </c>
      <c r="BI2677" s="56">
        <v>0</v>
      </c>
      <c r="BJ2677" s="56">
        <v>0</v>
      </c>
    </row>
    <row r="2678" spans="1:62" hidden="1" x14ac:dyDescent="0.3">
      <c r="A2678" s="56">
        <v>49256235</v>
      </c>
      <c r="B2678" s="86">
        <v>600351</v>
      </c>
      <c r="C2678" s="1">
        <v>42893</v>
      </c>
      <c r="D2678" s="56" t="s">
        <v>769</v>
      </c>
      <c r="E2678" s="56" t="s">
        <v>770</v>
      </c>
      <c r="F2678" s="56" t="s">
        <v>334</v>
      </c>
      <c r="G2678" s="56" t="s">
        <v>335</v>
      </c>
      <c r="H2678" s="56" t="s">
        <v>336</v>
      </c>
      <c r="I2678" s="56" t="s">
        <v>771</v>
      </c>
      <c r="K2678" s="56" t="s">
        <v>337</v>
      </c>
      <c r="L2678" s="56" t="s">
        <v>338</v>
      </c>
      <c r="M2678" s="56" t="s">
        <v>772</v>
      </c>
      <c r="N2678" s="56" t="s">
        <v>1043</v>
      </c>
      <c r="O2678" s="56" t="s">
        <v>546</v>
      </c>
      <c r="P2678" s="1" t="s">
        <v>110</v>
      </c>
      <c r="Q2678" s="56" t="s">
        <v>776</v>
      </c>
      <c r="R2678" s="56" t="s">
        <v>339</v>
      </c>
      <c r="S2678" s="56">
        <v>217583</v>
      </c>
      <c r="T2678" s="1" t="s">
        <v>777</v>
      </c>
      <c r="U2678" s="56">
        <v>41774</v>
      </c>
      <c r="V2678" s="56">
        <v>42916</v>
      </c>
      <c r="W2678" s="56">
        <v>41774</v>
      </c>
      <c r="X2678" s="56">
        <v>43100</v>
      </c>
      <c r="Y2678" s="56" t="s">
        <v>356</v>
      </c>
      <c r="Z2678" s="56" t="s">
        <v>341</v>
      </c>
      <c r="AA2678" s="56" t="s">
        <v>347</v>
      </c>
      <c r="AB2678" s="56" t="s">
        <v>343</v>
      </c>
      <c r="AC2678" s="56" t="s">
        <v>342</v>
      </c>
      <c r="AD2678" s="56" t="s">
        <v>342</v>
      </c>
      <c r="AE2678" s="56" t="s">
        <v>334</v>
      </c>
      <c r="AF2678" s="56" t="s">
        <v>224</v>
      </c>
      <c r="AG2678" s="56">
        <v>2014</v>
      </c>
      <c r="AH2678" s="56" t="s">
        <v>80</v>
      </c>
      <c r="AI2678" s="56" t="s">
        <v>339</v>
      </c>
      <c r="AJ2678" s="56">
        <v>21618</v>
      </c>
      <c r="AM2678" s="56">
        <v>42795</v>
      </c>
      <c r="AN2678" s="56" t="s">
        <v>355</v>
      </c>
      <c r="AO2678" s="1">
        <v>42233</v>
      </c>
      <c r="AP2678" s="56" t="s">
        <v>355</v>
      </c>
      <c r="AQ2678" s="56">
        <v>79164</v>
      </c>
      <c r="AR2678" s="56">
        <v>0</v>
      </c>
      <c r="AS2678" s="56" t="s">
        <v>346</v>
      </c>
      <c r="BB2678" s="56" t="s">
        <v>339</v>
      </c>
      <c r="BC2678" s="56" t="s">
        <v>263</v>
      </c>
      <c r="BD2678" s="56" t="s">
        <v>773</v>
      </c>
      <c r="BE2678" s="56" t="s">
        <v>347</v>
      </c>
      <c r="BF2678" s="56" t="s">
        <v>334</v>
      </c>
      <c r="BG2678" s="56" t="s">
        <v>774</v>
      </c>
      <c r="BH2678" s="56">
        <v>0</v>
      </c>
      <c r="BI2678" s="56">
        <v>0</v>
      </c>
      <c r="BJ2678" s="56">
        <v>1</v>
      </c>
    </row>
    <row r="2679" spans="1:62" hidden="1" x14ac:dyDescent="0.3">
      <c r="A2679" s="56">
        <v>49256182</v>
      </c>
      <c r="B2679" s="86">
        <v>600351</v>
      </c>
      <c r="C2679" s="1">
        <v>42893</v>
      </c>
      <c r="D2679" s="56" t="s">
        <v>769</v>
      </c>
      <c r="E2679" s="56" t="s">
        <v>770</v>
      </c>
      <c r="F2679" s="56" t="s">
        <v>334</v>
      </c>
      <c r="G2679" s="56" t="s">
        <v>335</v>
      </c>
      <c r="H2679" s="56" t="s">
        <v>336</v>
      </c>
      <c r="I2679" s="56" t="s">
        <v>771</v>
      </c>
      <c r="K2679" s="56" t="s">
        <v>337</v>
      </c>
      <c r="L2679" s="56" t="s">
        <v>338</v>
      </c>
      <c r="M2679" s="56" t="s">
        <v>772</v>
      </c>
      <c r="N2679" s="56" t="s">
        <v>1043</v>
      </c>
      <c r="O2679" s="56" t="s">
        <v>546</v>
      </c>
      <c r="P2679" s="1" t="s">
        <v>110</v>
      </c>
      <c r="Q2679" s="56" t="s">
        <v>776</v>
      </c>
      <c r="R2679" s="56" t="s">
        <v>339</v>
      </c>
      <c r="S2679" s="56">
        <v>178591</v>
      </c>
      <c r="T2679" s="1" t="s">
        <v>768</v>
      </c>
      <c r="U2679" s="56">
        <v>41774</v>
      </c>
      <c r="V2679" s="56">
        <v>42916</v>
      </c>
      <c r="W2679" s="56">
        <v>41673</v>
      </c>
      <c r="X2679" s="56">
        <v>42916</v>
      </c>
      <c r="Y2679" s="56" t="s">
        <v>356</v>
      </c>
      <c r="Z2679" s="56" t="s">
        <v>341</v>
      </c>
      <c r="AA2679" s="56" t="s">
        <v>347</v>
      </c>
      <c r="AB2679" s="56" t="s">
        <v>343</v>
      </c>
      <c r="AC2679" s="56" t="s">
        <v>342</v>
      </c>
      <c r="AD2679" s="56" t="s">
        <v>342</v>
      </c>
      <c r="AE2679" s="56" t="s">
        <v>334</v>
      </c>
      <c r="AF2679" s="56" t="s">
        <v>292</v>
      </c>
      <c r="AG2679" s="56">
        <v>2017</v>
      </c>
      <c r="AH2679" s="56" t="s">
        <v>80</v>
      </c>
      <c r="AI2679" s="56" t="s">
        <v>348</v>
      </c>
      <c r="AJ2679" s="56">
        <v>50</v>
      </c>
      <c r="AM2679" s="56">
        <v>42795</v>
      </c>
      <c r="AN2679" s="56" t="s">
        <v>355</v>
      </c>
      <c r="AO2679" s="1">
        <v>41813</v>
      </c>
      <c r="AP2679" s="56" t="s">
        <v>355</v>
      </c>
      <c r="AQ2679" s="56">
        <v>67642</v>
      </c>
      <c r="AR2679" s="56">
        <v>0</v>
      </c>
      <c r="AS2679" s="56" t="s">
        <v>346</v>
      </c>
      <c r="BB2679" s="56" t="s">
        <v>339</v>
      </c>
      <c r="BC2679" s="56" t="s">
        <v>263</v>
      </c>
      <c r="BD2679" s="56" t="s">
        <v>773</v>
      </c>
      <c r="BE2679" s="56" t="s">
        <v>347</v>
      </c>
      <c r="BF2679" s="56" t="s">
        <v>334</v>
      </c>
      <c r="BG2679" s="56" t="s">
        <v>774</v>
      </c>
      <c r="BH2679" s="56">
        <v>0</v>
      </c>
      <c r="BI2679" s="56">
        <v>0</v>
      </c>
      <c r="BJ2679" s="56">
        <v>1</v>
      </c>
    </row>
    <row r="2680" spans="1:62" hidden="1" x14ac:dyDescent="0.3">
      <c r="A2680" s="56">
        <v>49256077</v>
      </c>
      <c r="B2680" s="86">
        <v>600351</v>
      </c>
      <c r="C2680" s="1">
        <v>42893</v>
      </c>
      <c r="D2680" s="56" t="s">
        <v>769</v>
      </c>
      <c r="E2680" s="56" t="s">
        <v>770</v>
      </c>
      <c r="F2680" s="56" t="s">
        <v>334</v>
      </c>
      <c r="G2680" s="56" t="s">
        <v>335</v>
      </c>
      <c r="H2680" s="56" t="s">
        <v>336</v>
      </c>
      <c r="I2680" s="56" t="s">
        <v>771</v>
      </c>
      <c r="K2680" s="56" t="s">
        <v>337</v>
      </c>
      <c r="L2680" s="56" t="s">
        <v>338</v>
      </c>
      <c r="M2680" s="56" t="s">
        <v>772</v>
      </c>
      <c r="N2680" s="56" t="s">
        <v>1043</v>
      </c>
      <c r="O2680" s="56" t="s">
        <v>546</v>
      </c>
      <c r="P2680" s="1" t="s">
        <v>110</v>
      </c>
      <c r="Q2680" s="56" t="s">
        <v>776</v>
      </c>
      <c r="R2680" s="56" t="s">
        <v>339</v>
      </c>
      <c r="S2680" s="56">
        <v>217583</v>
      </c>
      <c r="T2680" s="1" t="s">
        <v>777</v>
      </c>
      <c r="U2680" s="56">
        <v>41774</v>
      </c>
      <c r="V2680" s="56">
        <v>42916</v>
      </c>
      <c r="W2680" s="56">
        <v>41774</v>
      </c>
      <c r="X2680" s="56">
        <v>43100</v>
      </c>
      <c r="Y2680" s="56" t="s">
        <v>356</v>
      </c>
      <c r="Z2680" s="56" t="s">
        <v>341</v>
      </c>
      <c r="AA2680" s="56" t="s">
        <v>347</v>
      </c>
      <c r="AB2680" s="56" t="s">
        <v>343</v>
      </c>
      <c r="AC2680" s="56" t="s">
        <v>342</v>
      </c>
      <c r="AD2680" s="56" t="s">
        <v>342</v>
      </c>
      <c r="AE2680" s="56" t="s">
        <v>334</v>
      </c>
      <c r="AF2680" s="56" t="s">
        <v>291</v>
      </c>
      <c r="AG2680" s="56">
        <v>2015</v>
      </c>
      <c r="AH2680" s="56" t="s">
        <v>80</v>
      </c>
      <c r="AI2680" s="56" t="s">
        <v>348</v>
      </c>
      <c r="AJ2680" s="56">
        <v>27380</v>
      </c>
      <c r="AK2680" s="1">
        <v>42004</v>
      </c>
      <c r="AL2680" s="56" t="s">
        <v>786</v>
      </c>
      <c r="AM2680" s="56">
        <v>42795</v>
      </c>
      <c r="AN2680" s="56" t="s">
        <v>355</v>
      </c>
      <c r="AO2680" s="1">
        <v>42234</v>
      </c>
      <c r="AP2680" s="56" t="s">
        <v>355</v>
      </c>
      <c r="AQ2680" s="56">
        <v>79164</v>
      </c>
      <c r="AR2680" s="56">
        <v>0</v>
      </c>
      <c r="AS2680" s="56" t="s">
        <v>346</v>
      </c>
      <c r="BB2680" s="56" t="s">
        <v>339</v>
      </c>
      <c r="BC2680" s="56" t="s">
        <v>263</v>
      </c>
      <c r="BD2680" s="56" t="s">
        <v>773</v>
      </c>
      <c r="BE2680" s="56" t="s">
        <v>347</v>
      </c>
      <c r="BF2680" s="56" t="s">
        <v>334</v>
      </c>
      <c r="BG2680" s="56" t="s">
        <v>774</v>
      </c>
      <c r="BH2680" s="56">
        <v>0</v>
      </c>
      <c r="BI2680" s="56">
        <v>0</v>
      </c>
      <c r="BJ2680" s="56">
        <v>1</v>
      </c>
    </row>
    <row r="2681" spans="1:62" hidden="1" x14ac:dyDescent="0.3">
      <c r="A2681" s="56">
        <v>49255998</v>
      </c>
      <c r="B2681" s="86">
        <v>600351</v>
      </c>
      <c r="C2681" s="1">
        <v>42893</v>
      </c>
      <c r="D2681" s="56" t="s">
        <v>769</v>
      </c>
      <c r="E2681" s="56" t="s">
        <v>770</v>
      </c>
      <c r="F2681" s="56" t="s">
        <v>334</v>
      </c>
      <c r="G2681" s="56" t="s">
        <v>335</v>
      </c>
      <c r="H2681" s="56" t="s">
        <v>336</v>
      </c>
      <c r="I2681" s="56" t="s">
        <v>771</v>
      </c>
      <c r="K2681" s="56" t="s">
        <v>337</v>
      </c>
      <c r="L2681" s="56" t="s">
        <v>338</v>
      </c>
      <c r="M2681" s="56" t="s">
        <v>772</v>
      </c>
      <c r="N2681" s="56" t="s">
        <v>1043</v>
      </c>
      <c r="O2681" s="56" t="s">
        <v>546</v>
      </c>
      <c r="P2681" s="1" t="s">
        <v>110</v>
      </c>
      <c r="Q2681" s="56" t="s">
        <v>776</v>
      </c>
      <c r="R2681" s="56" t="s">
        <v>339</v>
      </c>
      <c r="S2681" s="56">
        <v>178591</v>
      </c>
      <c r="T2681" s="1" t="s">
        <v>768</v>
      </c>
      <c r="U2681" s="56">
        <v>41774</v>
      </c>
      <c r="V2681" s="56">
        <v>42916</v>
      </c>
      <c r="W2681" s="56">
        <v>41673</v>
      </c>
      <c r="X2681" s="56">
        <v>42916</v>
      </c>
      <c r="Y2681" s="56" t="s">
        <v>356</v>
      </c>
      <c r="Z2681" s="56" t="s">
        <v>341</v>
      </c>
      <c r="AA2681" s="56" t="s">
        <v>347</v>
      </c>
      <c r="AB2681" s="56" t="s">
        <v>343</v>
      </c>
      <c r="AC2681" s="56" t="s">
        <v>342</v>
      </c>
      <c r="AD2681" s="56" t="s">
        <v>342</v>
      </c>
      <c r="AE2681" s="56" t="s">
        <v>334</v>
      </c>
      <c r="AF2681" s="56" t="s">
        <v>292</v>
      </c>
      <c r="AG2681" s="56">
        <v>2016</v>
      </c>
      <c r="AH2681" s="56" t="s">
        <v>80</v>
      </c>
      <c r="AI2681" s="56" t="s">
        <v>344</v>
      </c>
      <c r="AJ2681" s="56">
        <v>50</v>
      </c>
      <c r="AM2681" s="56">
        <v>42795</v>
      </c>
      <c r="AN2681" s="56" t="s">
        <v>355</v>
      </c>
      <c r="AO2681" s="1">
        <v>41677</v>
      </c>
      <c r="AP2681" s="56" t="s">
        <v>355</v>
      </c>
      <c r="AQ2681" s="56">
        <v>67642</v>
      </c>
      <c r="AR2681" s="56">
        <v>0</v>
      </c>
      <c r="AS2681" s="56" t="s">
        <v>346</v>
      </c>
      <c r="BB2681" s="56" t="s">
        <v>339</v>
      </c>
      <c r="BC2681" s="56" t="s">
        <v>263</v>
      </c>
      <c r="BD2681" s="56" t="s">
        <v>773</v>
      </c>
      <c r="BE2681" s="56" t="s">
        <v>347</v>
      </c>
      <c r="BF2681" s="56" t="s">
        <v>334</v>
      </c>
      <c r="BG2681" s="56" t="s">
        <v>774</v>
      </c>
      <c r="BH2681" s="56">
        <v>0</v>
      </c>
      <c r="BI2681" s="56">
        <v>0</v>
      </c>
      <c r="BJ2681" s="56">
        <v>1</v>
      </c>
    </row>
    <row r="2682" spans="1:62" hidden="1" x14ac:dyDescent="0.3">
      <c r="A2682" s="56">
        <v>49256079</v>
      </c>
      <c r="B2682" s="86">
        <v>600351</v>
      </c>
      <c r="C2682" s="1">
        <v>42893</v>
      </c>
      <c r="D2682" s="56" t="s">
        <v>769</v>
      </c>
      <c r="E2682" s="56" t="s">
        <v>770</v>
      </c>
      <c r="F2682" s="56" t="s">
        <v>334</v>
      </c>
      <c r="G2682" s="56" t="s">
        <v>335</v>
      </c>
      <c r="H2682" s="56" t="s">
        <v>336</v>
      </c>
      <c r="I2682" s="56" t="s">
        <v>771</v>
      </c>
      <c r="K2682" s="56" t="s">
        <v>337</v>
      </c>
      <c r="L2682" s="56" t="s">
        <v>338</v>
      </c>
      <c r="M2682" s="56" t="s">
        <v>772</v>
      </c>
      <c r="N2682" s="56" t="s">
        <v>1043</v>
      </c>
      <c r="O2682" s="56" t="s">
        <v>546</v>
      </c>
      <c r="P2682" s="1" t="s">
        <v>110</v>
      </c>
      <c r="Q2682" s="56" t="s">
        <v>776</v>
      </c>
      <c r="R2682" s="56" t="s">
        <v>339</v>
      </c>
      <c r="S2682" s="56">
        <v>217583</v>
      </c>
      <c r="T2682" s="1" t="s">
        <v>777</v>
      </c>
      <c r="U2682" s="56">
        <v>41774</v>
      </c>
      <c r="V2682" s="56">
        <v>42916</v>
      </c>
      <c r="W2682" s="56">
        <v>41774</v>
      </c>
      <c r="X2682" s="56">
        <v>43100</v>
      </c>
      <c r="Y2682" s="56" t="s">
        <v>356</v>
      </c>
      <c r="Z2682" s="56" t="s">
        <v>341</v>
      </c>
      <c r="AA2682" s="56" t="s">
        <v>347</v>
      </c>
      <c r="AB2682" s="56" t="s">
        <v>343</v>
      </c>
      <c r="AC2682" s="56" t="s">
        <v>342</v>
      </c>
      <c r="AD2682" s="56" t="s">
        <v>342</v>
      </c>
      <c r="AE2682" s="56" t="s">
        <v>334</v>
      </c>
      <c r="AF2682" s="56" t="s">
        <v>291</v>
      </c>
      <c r="AG2682" s="56">
        <v>2016</v>
      </c>
      <c r="AH2682" s="56" t="s">
        <v>80</v>
      </c>
      <c r="AI2682" s="56" t="s">
        <v>348</v>
      </c>
      <c r="AJ2682" s="56">
        <v>54790</v>
      </c>
      <c r="AK2682" s="1">
        <v>42369</v>
      </c>
      <c r="AL2682" s="56" t="s">
        <v>786</v>
      </c>
      <c r="AM2682" s="56">
        <v>42795</v>
      </c>
      <c r="AN2682" s="56" t="s">
        <v>355</v>
      </c>
      <c r="AO2682" s="1">
        <v>42408</v>
      </c>
      <c r="AP2682" s="56" t="s">
        <v>355</v>
      </c>
      <c r="AQ2682" s="56">
        <v>79164</v>
      </c>
      <c r="AR2682" s="56">
        <v>0</v>
      </c>
      <c r="AS2682" s="56" t="s">
        <v>346</v>
      </c>
      <c r="BB2682" s="56" t="s">
        <v>339</v>
      </c>
      <c r="BC2682" s="56" t="s">
        <v>263</v>
      </c>
      <c r="BD2682" s="56" t="s">
        <v>773</v>
      </c>
      <c r="BE2682" s="56" t="s">
        <v>347</v>
      </c>
      <c r="BF2682" s="56" t="s">
        <v>334</v>
      </c>
      <c r="BG2682" s="56" t="s">
        <v>774</v>
      </c>
      <c r="BH2682" s="56">
        <v>0</v>
      </c>
      <c r="BI2682" s="56">
        <v>0</v>
      </c>
      <c r="BJ2682" s="56">
        <v>1</v>
      </c>
    </row>
    <row r="2683" spans="1:62" hidden="1" x14ac:dyDescent="0.3">
      <c r="A2683" s="56">
        <v>49256759</v>
      </c>
      <c r="B2683" s="86">
        <v>600351</v>
      </c>
      <c r="C2683" s="1">
        <v>42893</v>
      </c>
      <c r="D2683" s="56" t="s">
        <v>769</v>
      </c>
      <c r="E2683" s="56" t="s">
        <v>770</v>
      </c>
      <c r="F2683" s="56" t="s">
        <v>334</v>
      </c>
      <c r="G2683" s="56" t="s">
        <v>335</v>
      </c>
      <c r="H2683" s="56" t="s">
        <v>336</v>
      </c>
      <c r="I2683" s="56" t="s">
        <v>771</v>
      </c>
      <c r="K2683" s="56" t="s">
        <v>337</v>
      </c>
      <c r="L2683" s="56" t="s">
        <v>338</v>
      </c>
      <c r="M2683" s="56" t="s">
        <v>772</v>
      </c>
      <c r="N2683" s="56" t="s">
        <v>1043</v>
      </c>
      <c r="O2683" s="56" t="s">
        <v>546</v>
      </c>
      <c r="P2683" s="1" t="s">
        <v>105</v>
      </c>
      <c r="S2683" s="56">
        <v>148865</v>
      </c>
      <c r="T2683" s="1" t="s">
        <v>780</v>
      </c>
      <c r="U2683" s="56">
        <v>41774</v>
      </c>
      <c r="V2683" s="56">
        <v>42916</v>
      </c>
      <c r="W2683" s="56">
        <v>41673</v>
      </c>
      <c r="X2683" s="56">
        <v>41684</v>
      </c>
      <c r="Y2683" s="56" t="s">
        <v>356</v>
      </c>
      <c r="Z2683" s="56" t="s">
        <v>341</v>
      </c>
      <c r="AA2683" s="56" t="s">
        <v>347</v>
      </c>
      <c r="AB2683" s="56" t="s">
        <v>343</v>
      </c>
      <c r="AC2683" s="56" t="s">
        <v>342</v>
      </c>
      <c r="AD2683" s="56" t="s">
        <v>347</v>
      </c>
      <c r="AE2683" s="56" t="s">
        <v>352</v>
      </c>
      <c r="AF2683" s="56" t="s">
        <v>224</v>
      </c>
      <c r="AG2683" s="56">
        <v>2014</v>
      </c>
      <c r="AH2683" s="56" t="s">
        <v>80</v>
      </c>
      <c r="AI2683" s="56" t="s">
        <v>339</v>
      </c>
      <c r="AJ2683" s="56">
        <v>0.7</v>
      </c>
      <c r="AM2683" s="56">
        <v>41684</v>
      </c>
      <c r="AN2683" s="56" t="s">
        <v>355</v>
      </c>
      <c r="AO2683" s="1">
        <v>41677</v>
      </c>
      <c r="AP2683" s="56" t="s">
        <v>355</v>
      </c>
      <c r="AQ2683" s="56">
        <v>72362</v>
      </c>
      <c r="AR2683" s="56">
        <v>0</v>
      </c>
      <c r="AS2683" s="56" t="s">
        <v>346</v>
      </c>
      <c r="BB2683" s="56" t="s">
        <v>343</v>
      </c>
      <c r="BC2683" s="56" t="s">
        <v>263</v>
      </c>
      <c r="BD2683" s="56" t="s">
        <v>773</v>
      </c>
      <c r="BE2683" s="56" t="s">
        <v>347</v>
      </c>
      <c r="BF2683" s="56" t="s">
        <v>334</v>
      </c>
      <c r="BG2683" s="56" t="s">
        <v>774</v>
      </c>
      <c r="BH2683" s="56">
        <v>0</v>
      </c>
      <c r="BI2683" s="56">
        <v>0</v>
      </c>
      <c r="BJ2683" s="56">
        <v>0</v>
      </c>
    </row>
    <row r="2684" spans="1:62" hidden="1" x14ac:dyDescent="0.3">
      <c r="A2684" s="56">
        <v>49256487</v>
      </c>
      <c r="B2684" s="86">
        <v>600351</v>
      </c>
      <c r="C2684" s="1">
        <v>42893</v>
      </c>
      <c r="D2684" s="56" t="s">
        <v>769</v>
      </c>
      <c r="E2684" s="56" t="s">
        <v>770</v>
      </c>
      <c r="F2684" s="56" t="s">
        <v>334</v>
      </c>
      <c r="G2684" s="56" t="s">
        <v>335</v>
      </c>
      <c r="H2684" s="56" t="s">
        <v>336</v>
      </c>
      <c r="I2684" s="56" t="s">
        <v>771</v>
      </c>
      <c r="K2684" s="56" t="s">
        <v>337</v>
      </c>
      <c r="L2684" s="56" t="s">
        <v>338</v>
      </c>
      <c r="M2684" s="56" t="s">
        <v>772</v>
      </c>
      <c r="N2684" s="56" t="s">
        <v>1043</v>
      </c>
      <c r="O2684" s="56" t="s">
        <v>546</v>
      </c>
      <c r="P2684" s="1" t="s">
        <v>105</v>
      </c>
      <c r="S2684" s="56">
        <v>148864</v>
      </c>
      <c r="T2684" s="1" t="s">
        <v>778</v>
      </c>
      <c r="U2684" s="56">
        <v>41774</v>
      </c>
      <c r="V2684" s="56">
        <v>42916</v>
      </c>
      <c r="W2684" s="56">
        <v>41673</v>
      </c>
      <c r="X2684" s="56">
        <v>43281</v>
      </c>
      <c r="Y2684" s="56" t="s">
        <v>356</v>
      </c>
      <c r="Z2684" s="56" t="s">
        <v>367</v>
      </c>
      <c r="AA2684" s="56" t="s">
        <v>347</v>
      </c>
      <c r="AB2684" s="56" t="s">
        <v>343</v>
      </c>
      <c r="AC2684" s="56" t="s">
        <v>342</v>
      </c>
      <c r="AD2684" s="56" t="s">
        <v>342</v>
      </c>
      <c r="AE2684" s="56" t="s">
        <v>334</v>
      </c>
      <c r="AF2684" s="56" t="s">
        <v>292</v>
      </c>
      <c r="AG2684" s="56">
        <v>2015</v>
      </c>
      <c r="AH2684" s="56" t="s">
        <v>80</v>
      </c>
      <c r="AI2684" s="56" t="s">
        <v>348</v>
      </c>
      <c r="AJ2684" s="56">
        <v>6500000</v>
      </c>
      <c r="AM2684" s="56">
        <v>42795</v>
      </c>
      <c r="AN2684" s="56" t="s">
        <v>355</v>
      </c>
      <c r="AO2684" s="1">
        <v>42076</v>
      </c>
      <c r="AP2684" s="56" t="s">
        <v>355</v>
      </c>
      <c r="AQ2684" s="56">
        <v>62605</v>
      </c>
      <c r="AR2684" s="56">
        <v>0</v>
      </c>
      <c r="AS2684" s="56" t="s">
        <v>346</v>
      </c>
      <c r="BB2684" s="56" t="s">
        <v>339</v>
      </c>
      <c r="BC2684" s="56" t="s">
        <v>263</v>
      </c>
      <c r="BD2684" s="56" t="s">
        <v>773</v>
      </c>
      <c r="BE2684" s="56" t="s">
        <v>347</v>
      </c>
      <c r="BF2684" s="56" t="s">
        <v>334</v>
      </c>
      <c r="BG2684" s="56" t="s">
        <v>774</v>
      </c>
      <c r="BH2684" s="56">
        <v>0</v>
      </c>
      <c r="BI2684" s="56">
        <v>0</v>
      </c>
      <c r="BJ2684" s="56">
        <v>1</v>
      </c>
    </row>
    <row r="2685" spans="1:62" hidden="1" x14ac:dyDescent="0.3">
      <c r="A2685" s="56">
        <v>49256743</v>
      </c>
      <c r="B2685" s="86">
        <v>600351</v>
      </c>
      <c r="C2685" s="1">
        <v>42893</v>
      </c>
      <c r="D2685" s="56" t="s">
        <v>769</v>
      </c>
      <c r="E2685" s="56" t="s">
        <v>770</v>
      </c>
      <c r="F2685" s="56" t="s">
        <v>334</v>
      </c>
      <c r="G2685" s="56" t="s">
        <v>335</v>
      </c>
      <c r="H2685" s="56" t="s">
        <v>336</v>
      </c>
      <c r="I2685" s="56" t="s">
        <v>771</v>
      </c>
      <c r="K2685" s="56" t="s">
        <v>337</v>
      </c>
      <c r="L2685" s="56" t="s">
        <v>338</v>
      </c>
      <c r="M2685" s="56" t="s">
        <v>772</v>
      </c>
      <c r="N2685" s="56" t="s">
        <v>1043</v>
      </c>
      <c r="O2685" s="56" t="s">
        <v>546</v>
      </c>
      <c r="P2685" s="1" t="s">
        <v>105</v>
      </c>
      <c r="S2685" s="56">
        <v>149582</v>
      </c>
      <c r="T2685" s="1" t="s">
        <v>762</v>
      </c>
      <c r="U2685" s="56">
        <v>41774</v>
      </c>
      <c r="V2685" s="56">
        <v>42916</v>
      </c>
      <c r="W2685" s="56">
        <v>41760</v>
      </c>
      <c r="X2685" s="56">
        <v>42916</v>
      </c>
      <c r="Y2685" s="56" t="s">
        <v>356</v>
      </c>
      <c r="AA2685" s="56" t="s">
        <v>347</v>
      </c>
      <c r="AB2685" s="56" t="s">
        <v>343</v>
      </c>
      <c r="AC2685" s="56" t="s">
        <v>342</v>
      </c>
      <c r="AD2685" s="56" t="s">
        <v>342</v>
      </c>
      <c r="AE2685" s="56" t="s">
        <v>334</v>
      </c>
      <c r="AF2685" s="56" t="s">
        <v>291</v>
      </c>
      <c r="AG2685" s="56">
        <v>2015</v>
      </c>
      <c r="AH2685" s="56" t="s">
        <v>80</v>
      </c>
      <c r="AI2685" s="56" t="s">
        <v>348</v>
      </c>
      <c r="AJ2685" s="56">
        <v>53053</v>
      </c>
      <c r="AK2685" s="1">
        <v>42004</v>
      </c>
      <c r="AL2685" s="56" t="s">
        <v>795</v>
      </c>
      <c r="AM2685" s="56">
        <v>42795</v>
      </c>
      <c r="AN2685" s="56" t="s">
        <v>355</v>
      </c>
      <c r="AO2685" s="1">
        <v>42052</v>
      </c>
      <c r="AP2685" s="56" t="s">
        <v>355</v>
      </c>
      <c r="AQ2685" s="56">
        <v>72364</v>
      </c>
      <c r="AR2685" s="56">
        <v>0</v>
      </c>
      <c r="AS2685" s="56" t="s">
        <v>346</v>
      </c>
      <c r="BB2685" s="56" t="s">
        <v>339</v>
      </c>
      <c r="BC2685" s="56" t="s">
        <v>263</v>
      </c>
      <c r="BD2685" s="56" t="s">
        <v>773</v>
      </c>
      <c r="BE2685" s="56" t="s">
        <v>347</v>
      </c>
      <c r="BF2685" s="56" t="s">
        <v>334</v>
      </c>
      <c r="BG2685" s="56" t="s">
        <v>774</v>
      </c>
      <c r="BH2685" s="56">
        <v>0</v>
      </c>
      <c r="BI2685" s="56">
        <v>0</v>
      </c>
      <c r="BJ2685" s="56">
        <v>1</v>
      </c>
    </row>
    <row r="2686" spans="1:62" hidden="1" x14ac:dyDescent="0.3">
      <c r="A2686" s="56">
        <v>49256496</v>
      </c>
      <c r="B2686" s="86">
        <v>600351</v>
      </c>
      <c r="C2686" s="1">
        <v>42893</v>
      </c>
      <c r="D2686" s="56" t="s">
        <v>769</v>
      </c>
      <c r="E2686" s="56" t="s">
        <v>770</v>
      </c>
      <c r="F2686" s="56" t="s">
        <v>334</v>
      </c>
      <c r="G2686" s="56" t="s">
        <v>335</v>
      </c>
      <c r="H2686" s="56" t="s">
        <v>336</v>
      </c>
      <c r="I2686" s="56" t="s">
        <v>771</v>
      </c>
      <c r="K2686" s="56" t="s">
        <v>337</v>
      </c>
      <c r="L2686" s="56" t="s">
        <v>338</v>
      </c>
      <c r="M2686" s="56" t="s">
        <v>772</v>
      </c>
      <c r="N2686" s="56" t="s">
        <v>1043</v>
      </c>
      <c r="O2686" s="56" t="s">
        <v>546</v>
      </c>
      <c r="P2686" s="1" t="s">
        <v>188</v>
      </c>
      <c r="Q2686" s="56" t="s">
        <v>776</v>
      </c>
      <c r="R2686" s="56" t="s">
        <v>339</v>
      </c>
      <c r="S2686" s="56">
        <v>187631</v>
      </c>
      <c r="T2686" s="1" t="s">
        <v>191</v>
      </c>
      <c r="U2686" s="56">
        <v>41774</v>
      </c>
      <c r="V2686" s="56">
        <v>42916</v>
      </c>
      <c r="W2686" s="56">
        <v>41673</v>
      </c>
      <c r="X2686" s="56">
        <v>42916</v>
      </c>
      <c r="Y2686" s="56" t="s">
        <v>340</v>
      </c>
      <c r="Z2686" s="56" t="s">
        <v>341</v>
      </c>
      <c r="AA2686" s="56" t="s">
        <v>342</v>
      </c>
      <c r="AB2686" s="56" t="s">
        <v>343</v>
      </c>
      <c r="AC2686" s="56" t="s">
        <v>342</v>
      </c>
      <c r="AD2686" s="56" t="s">
        <v>347</v>
      </c>
      <c r="AE2686" s="56" t="s">
        <v>334</v>
      </c>
      <c r="AF2686" s="56" t="s">
        <v>291</v>
      </c>
      <c r="AG2686" s="56">
        <v>2016</v>
      </c>
      <c r="AH2686" s="56" t="s">
        <v>80</v>
      </c>
      <c r="AI2686" s="56" t="s">
        <v>348</v>
      </c>
      <c r="AJ2686" s="56">
        <v>3654</v>
      </c>
      <c r="AK2686" s="1">
        <v>42369</v>
      </c>
      <c r="AL2686" s="56" t="s">
        <v>801</v>
      </c>
      <c r="AM2686" s="56">
        <v>42598</v>
      </c>
      <c r="AN2686" s="56" t="s">
        <v>355</v>
      </c>
      <c r="AO2686" s="1">
        <v>42408</v>
      </c>
      <c r="AP2686" s="56" t="s">
        <v>355</v>
      </c>
      <c r="AQ2686" s="56">
        <v>250</v>
      </c>
      <c r="AR2686" s="56">
        <v>0</v>
      </c>
      <c r="AS2686" s="56" t="s">
        <v>346</v>
      </c>
      <c r="BB2686" s="56" t="s">
        <v>339</v>
      </c>
      <c r="BC2686" s="56" t="s">
        <v>263</v>
      </c>
      <c r="BD2686" s="56" t="s">
        <v>773</v>
      </c>
      <c r="BE2686" s="56" t="s">
        <v>347</v>
      </c>
      <c r="BF2686" s="56" t="s">
        <v>334</v>
      </c>
      <c r="BG2686" s="56" t="s">
        <v>774</v>
      </c>
      <c r="BH2686" s="56">
        <v>0</v>
      </c>
      <c r="BI2686" s="56">
        <v>0</v>
      </c>
      <c r="BJ2686" s="56">
        <v>1</v>
      </c>
    </row>
    <row r="2687" spans="1:62" hidden="1" x14ac:dyDescent="0.3">
      <c r="A2687" s="56">
        <v>49256492</v>
      </c>
      <c r="B2687" s="86">
        <v>600351</v>
      </c>
      <c r="C2687" s="1">
        <v>42893</v>
      </c>
      <c r="D2687" s="56" t="s">
        <v>769</v>
      </c>
      <c r="E2687" s="56" t="s">
        <v>770</v>
      </c>
      <c r="F2687" s="56" t="s">
        <v>334</v>
      </c>
      <c r="G2687" s="56" t="s">
        <v>335</v>
      </c>
      <c r="H2687" s="56" t="s">
        <v>336</v>
      </c>
      <c r="I2687" s="56" t="s">
        <v>771</v>
      </c>
      <c r="K2687" s="56" t="s">
        <v>337</v>
      </c>
      <c r="L2687" s="56" t="s">
        <v>338</v>
      </c>
      <c r="M2687" s="56" t="s">
        <v>772</v>
      </c>
      <c r="N2687" s="56" t="s">
        <v>1043</v>
      </c>
      <c r="O2687" s="56" t="s">
        <v>546</v>
      </c>
      <c r="P2687" s="1" t="s">
        <v>110</v>
      </c>
      <c r="Q2687" s="56" t="s">
        <v>776</v>
      </c>
      <c r="R2687" s="56" t="s">
        <v>339</v>
      </c>
      <c r="S2687" s="56">
        <v>217583</v>
      </c>
      <c r="T2687" s="1" t="s">
        <v>777</v>
      </c>
      <c r="U2687" s="56">
        <v>41774</v>
      </c>
      <c r="V2687" s="56">
        <v>42916</v>
      </c>
      <c r="W2687" s="56">
        <v>41774</v>
      </c>
      <c r="X2687" s="56">
        <v>43100</v>
      </c>
      <c r="Y2687" s="56" t="s">
        <v>356</v>
      </c>
      <c r="Z2687" s="56" t="s">
        <v>341</v>
      </c>
      <c r="AA2687" s="56" t="s">
        <v>347</v>
      </c>
      <c r="AB2687" s="56" t="s">
        <v>343</v>
      </c>
      <c r="AC2687" s="56" t="s">
        <v>342</v>
      </c>
      <c r="AD2687" s="56" t="s">
        <v>342</v>
      </c>
      <c r="AE2687" s="56" t="s">
        <v>334</v>
      </c>
      <c r="AF2687" s="56" t="s">
        <v>292</v>
      </c>
      <c r="AG2687" s="56">
        <v>2016</v>
      </c>
      <c r="AH2687" s="56" t="s">
        <v>80</v>
      </c>
      <c r="AI2687" s="56" t="s">
        <v>348</v>
      </c>
      <c r="AJ2687" s="56">
        <v>60000</v>
      </c>
      <c r="AM2687" s="56">
        <v>42795</v>
      </c>
      <c r="AN2687" s="56" t="s">
        <v>355</v>
      </c>
      <c r="AO2687" s="1">
        <v>42138</v>
      </c>
      <c r="AP2687" s="56" t="s">
        <v>355</v>
      </c>
      <c r="AQ2687" s="56">
        <v>79164</v>
      </c>
      <c r="AR2687" s="56">
        <v>0</v>
      </c>
      <c r="AS2687" s="56" t="s">
        <v>346</v>
      </c>
      <c r="BB2687" s="56" t="s">
        <v>339</v>
      </c>
      <c r="BC2687" s="56" t="s">
        <v>263</v>
      </c>
      <c r="BD2687" s="56" t="s">
        <v>773</v>
      </c>
      <c r="BE2687" s="56" t="s">
        <v>347</v>
      </c>
      <c r="BF2687" s="56" t="s">
        <v>334</v>
      </c>
      <c r="BG2687" s="56" t="s">
        <v>774</v>
      </c>
      <c r="BH2687" s="56">
        <v>0</v>
      </c>
      <c r="BI2687" s="56">
        <v>0</v>
      </c>
      <c r="BJ2687" s="56">
        <v>1</v>
      </c>
    </row>
    <row r="2688" spans="1:62" hidden="1" x14ac:dyDescent="0.3">
      <c r="A2688" s="56">
        <v>49256490</v>
      </c>
      <c r="B2688" s="86">
        <v>600351</v>
      </c>
      <c r="C2688" s="1">
        <v>42893</v>
      </c>
      <c r="D2688" s="56" t="s">
        <v>769</v>
      </c>
      <c r="E2688" s="56" t="s">
        <v>770</v>
      </c>
      <c r="F2688" s="56" t="s">
        <v>334</v>
      </c>
      <c r="G2688" s="56" t="s">
        <v>335</v>
      </c>
      <c r="H2688" s="56" t="s">
        <v>336</v>
      </c>
      <c r="I2688" s="56" t="s">
        <v>771</v>
      </c>
      <c r="K2688" s="56" t="s">
        <v>337</v>
      </c>
      <c r="L2688" s="56" t="s">
        <v>338</v>
      </c>
      <c r="M2688" s="56" t="s">
        <v>772</v>
      </c>
      <c r="N2688" s="56" t="s">
        <v>1043</v>
      </c>
      <c r="O2688" s="56" t="s">
        <v>546</v>
      </c>
      <c r="P2688" s="1" t="s">
        <v>110</v>
      </c>
      <c r="Q2688" s="56" t="s">
        <v>776</v>
      </c>
      <c r="R2688" s="56" t="s">
        <v>339</v>
      </c>
      <c r="S2688" s="56">
        <v>217583</v>
      </c>
      <c r="T2688" s="1" t="s">
        <v>777</v>
      </c>
      <c r="U2688" s="56">
        <v>41774</v>
      </c>
      <c r="V2688" s="56">
        <v>42916</v>
      </c>
      <c r="W2688" s="56">
        <v>41774</v>
      </c>
      <c r="X2688" s="56">
        <v>43100</v>
      </c>
      <c r="Y2688" s="56" t="s">
        <v>356</v>
      </c>
      <c r="Z2688" s="56" t="s">
        <v>341</v>
      </c>
      <c r="AA2688" s="56" t="s">
        <v>347</v>
      </c>
      <c r="AB2688" s="56" t="s">
        <v>343</v>
      </c>
      <c r="AC2688" s="56" t="s">
        <v>342</v>
      </c>
      <c r="AD2688" s="56" t="s">
        <v>342</v>
      </c>
      <c r="AE2688" s="56" t="s">
        <v>334</v>
      </c>
      <c r="AF2688" s="56" t="s">
        <v>292</v>
      </c>
      <c r="AG2688" s="56">
        <v>2015</v>
      </c>
      <c r="AH2688" s="56" t="s">
        <v>80</v>
      </c>
      <c r="AI2688" s="56" t="s">
        <v>348</v>
      </c>
      <c r="AJ2688" s="56">
        <v>0</v>
      </c>
      <c r="AM2688" s="56">
        <v>42795</v>
      </c>
      <c r="AN2688" s="56" t="s">
        <v>355</v>
      </c>
      <c r="AO2688" s="1">
        <v>42138</v>
      </c>
      <c r="AP2688" s="56" t="s">
        <v>355</v>
      </c>
      <c r="AQ2688" s="56">
        <v>79164</v>
      </c>
      <c r="AR2688" s="56">
        <v>0</v>
      </c>
      <c r="AS2688" s="56" t="s">
        <v>346</v>
      </c>
      <c r="BB2688" s="56" t="s">
        <v>339</v>
      </c>
      <c r="BC2688" s="56" t="s">
        <v>263</v>
      </c>
      <c r="BD2688" s="56" t="s">
        <v>773</v>
      </c>
      <c r="BE2688" s="56" t="s">
        <v>347</v>
      </c>
      <c r="BF2688" s="56" t="s">
        <v>334</v>
      </c>
      <c r="BG2688" s="56" t="s">
        <v>774</v>
      </c>
      <c r="BH2688" s="56">
        <v>0</v>
      </c>
      <c r="BI2688" s="56">
        <v>0</v>
      </c>
      <c r="BJ2688" s="56">
        <v>1</v>
      </c>
    </row>
    <row r="2689" spans="1:62" hidden="1" x14ac:dyDescent="0.3">
      <c r="A2689" s="56">
        <v>49256494</v>
      </c>
      <c r="B2689" s="86">
        <v>600351</v>
      </c>
      <c r="C2689" s="1">
        <v>42893</v>
      </c>
      <c r="D2689" s="56" t="s">
        <v>769</v>
      </c>
      <c r="E2689" s="56" t="s">
        <v>770</v>
      </c>
      <c r="F2689" s="56" t="s">
        <v>334</v>
      </c>
      <c r="G2689" s="56" t="s">
        <v>335</v>
      </c>
      <c r="H2689" s="56" t="s">
        <v>336</v>
      </c>
      <c r="I2689" s="56" t="s">
        <v>771</v>
      </c>
      <c r="K2689" s="56" t="s">
        <v>337</v>
      </c>
      <c r="L2689" s="56" t="s">
        <v>338</v>
      </c>
      <c r="M2689" s="56" t="s">
        <v>772</v>
      </c>
      <c r="N2689" s="56" t="s">
        <v>1043</v>
      </c>
      <c r="O2689" s="56" t="s">
        <v>546</v>
      </c>
      <c r="P2689" s="1" t="s">
        <v>188</v>
      </c>
      <c r="Q2689" s="56" t="s">
        <v>776</v>
      </c>
      <c r="R2689" s="56" t="s">
        <v>339</v>
      </c>
      <c r="S2689" s="56">
        <v>187631</v>
      </c>
      <c r="T2689" s="1" t="s">
        <v>191</v>
      </c>
      <c r="U2689" s="56">
        <v>41774</v>
      </c>
      <c r="V2689" s="56">
        <v>42916</v>
      </c>
      <c r="W2689" s="56">
        <v>41673</v>
      </c>
      <c r="X2689" s="56">
        <v>42916</v>
      </c>
      <c r="Y2689" s="56" t="s">
        <v>340</v>
      </c>
      <c r="Z2689" s="56" t="s">
        <v>341</v>
      </c>
      <c r="AA2689" s="56" t="s">
        <v>342</v>
      </c>
      <c r="AB2689" s="56" t="s">
        <v>343</v>
      </c>
      <c r="AC2689" s="56" t="s">
        <v>342</v>
      </c>
      <c r="AD2689" s="56" t="s">
        <v>347</v>
      </c>
      <c r="AE2689" s="56" t="s">
        <v>334</v>
      </c>
      <c r="AF2689" s="56" t="s">
        <v>291</v>
      </c>
      <c r="AG2689" s="56">
        <v>2015</v>
      </c>
      <c r="AH2689" s="56" t="s">
        <v>80</v>
      </c>
      <c r="AI2689" s="56" t="s">
        <v>348</v>
      </c>
      <c r="AJ2689" s="56">
        <v>20</v>
      </c>
      <c r="AK2689" s="1">
        <v>42004</v>
      </c>
      <c r="AL2689" s="56" t="s">
        <v>804</v>
      </c>
      <c r="AM2689" s="56">
        <v>42598</v>
      </c>
      <c r="AN2689" s="56" t="s">
        <v>355</v>
      </c>
      <c r="AO2689" s="1">
        <v>42052</v>
      </c>
      <c r="AP2689" s="56" t="s">
        <v>355</v>
      </c>
      <c r="AQ2689" s="56">
        <v>250</v>
      </c>
      <c r="AR2689" s="56">
        <v>0</v>
      </c>
      <c r="AS2689" s="56" t="s">
        <v>346</v>
      </c>
      <c r="BB2689" s="56" t="s">
        <v>339</v>
      </c>
      <c r="BC2689" s="56" t="s">
        <v>263</v>
      </c>
      <c r="BD2689" s="56" t="s">
        <v>773</v>
      </c>
      <c r="BE2689" s="56" t="s">
        <v>347</v>
      </c>
      <c r="BF2689" s="56" t="s">
        <v>334</v>
      </c>
      <c r="BG2689" s="56" t="s">
        <v>774</v>
      </c>
      <c r="BH2689" s="56">
        <v>0</v>
      </c>
      <c r="BI2689" s="56">
        <v>0</v>
      </c>
      <c r="BJ2689" s="56">
        <v>1</v>
      </c>
    </row>
    <row r="2690" spans="1:62" hidden="1" x14ac:dyDescent="0.3">
      <c r="A2690" s="56">
        <v>49256746</v>
      </c>
      <c r="B2690" s="86">
        <v>600351</v>
      </c>
      <c r="C2690" s="1">
        <v>42893</v>
      </c>
      <c r="D2690" s="56" t="s">
        <v>769</v>
      </c>
      <c r="E2690" s="56" t="s">
        <v>770</v>
      </c>
      <c r="F2690" s="56" t="s">
        <v>334</v>
      </c>
      <c r="G2690" s="56" t="s">
        <v>335</v>
      </c>
      <c r="H2690" s="56" t="s">
        <v>336</v>
      </c>
      <c r="I2690" s="56" t="s">
        <v>771</v>
      </c>
      <c r="K2690" s="56" t="s">
        <v>337</v>
      </c>
      <c r="L2690" s="56" t="s">
        <v>338</v>
      </c>
      <c r="M2690" s="56" t="s">
        <v>772</v>
      </c>
      <c r="N2690" s="56" t="s">
        <v>1043</v>
      </c>
      <c r="O2690" s="56" t="s">
        <v>546</v>
      </c>
      <c r="P2690" s="1" t="s">
        <v>105</v>
      </c>
      <c r="S2690" s="56">
        <v>149582</v>
      </c>
      <c r="T2690" s="1" t="s">
        <v>762</v>
      </c>
      <c r="U2690" s="56">
        <v>41774</v>
      </c>
      <c r="V2690" s="56">
        <v>42916</v>
      </c>
      <c r="W2690" s="56">
        <v>41760</v>
      </c>
      <c r="X2690" s="56">
        <v>42916</v>
      </c>
      <c r="Y2690" s="56" t="s">
        <v>356</v>
      </c>
      <c r="AA2690" s="56" t="s">
        <v>347</v>
      </c>
      <c r="AB2690" s="56" t="s">
        <v>343</v>
      </c>
      <c r="AC2690" s="56" t="s">
        <v>342</v>
      </c>
      <c r="AD2690" s="56" t="s">
        <v>342</v>
      </c>
      <c r="AE2690" s="56" t="s">
        <v>334</v>
      </c>
      <c r="AF2690" s="56" t="s">
        <v>291</v>
      </c>
      <c r="AG2690" s="56">
        <v>2016</v>
      </c>
      <c r="AH2690" s="56" t="s">
        <v>80</v>
      </c>
      <c r="AI2690" s="56" t="s">
        <v>348</v>
      </c>
      <c r="AJ2690" s="56">
        <v>198595</v>
      </c>
      <c r="AK2690" s="1">
        <v>42369</v>
      </c>
      <c r="AM2690" s="56">
        <v>42795</v>
      </c>
      <c r="AN2690" s="56" t="s">
        <v>355</v>
      </c>
      <c r="AO2690" s="1">
        <v>42408</v>
      </c>
      <c r="AP2690" s="56" t="s">
        <v>355</v>
      </c>
      <c r="AQ2690" s="56">
        <v>72364</v>
      </c>
      <c r="AR2690" s="56">
        <v>0</v>
      </c>
      <c r="AS2690" s="56" t="s">
        <v>346</v>
      </c>
      <c r="BB2690" s="56" t="s">
        <v>339</v>
      </c>
      <c r="BC2690" s="56" t="s">
        <v>263</v>
      </c>
      <c r="BD2690" s="56" t="s">
        <v>773</v>
      </c>
      <c r="BE2690" s="56" t="s">
        <v>347</v>
      </c>
      <c r="BF2690" s="56" t="s">
        <v>334</v>
      </c>
      <c r="BG2690" s="56" t="s">
        <v>774</v>
      </c>
      <c r="BH2690" s="56">
        <v>0</v>
      </c>
      <c r="BI2690" s="56">
        <v>0</v>
      </c>
      <c r="BJ2690" s="56">
        <v>1</v>
      </c>
    </row>
    <row r="2691" spans="1:62" hidden="1" x14ac:dyDescent="0.3">
      <c r="A2691" s="56">
        <v>49256756</v>
      </c>
      <c r="B2691" s="86">
        <v>600351</v>
      </c>
      <c r="C2691" s="1">
        <v>42893</v>
      </c>
      <c r="D2691" s="56" t="s">
        <v>769</v>
      </c>
      <c r="E2691" s="56" t="s">
        <v>770</v>
      </c>
      <c r="F2691" s="56" t="s">
        <v>334</v>
      </c>
      <c r="G2691" s="56" t="s">
        <v>335</v>
      </c>
      <c r="H2691" s="56" t="s">
        <v>336</v>
      </c>
      <c r="I2691" s="56" t="s">
        <v>771</v>
      </c>
      <c r="K2691" s="56" t="s">
        <v>337</v>
      </c>
      <c r="L2691" s="56" t="s">
        <v>338</v>
      </c>
      <c r="M2691" s="56" t="s">
        <v>772</v>
      </c>
      <c r="N2691" s="56" t="s">
        <v>1043</v>
      </c>
      <c r="O2691" s="56" t="s">
        <v>546</v>
      </c>
      <c r="P2691" s="1" t="s">
        <v>105</v>
      </c>
      <c r="S2691" s="56">
        <v>149582</v>
      </c>
      <c r="T2691" s="1" t="s">
        <v>762</v>
      </c>
      <c r="U2691" s="56">
        <v>41774</v>
      </c>
      <c r="V2691" s="56">
        <v>42916</v>
      </c>
      <c r="W2691" s="56">
        <v>41760</v>
      </c>
      <c r="X2691" s="56">
        <v>42916</v>
      </c>
      <c r="Y2691" s="56" t="s">
        <v>356</v>
      </c>
      <c r="AA2691" s="56" t="s">
        <v>347</v>
      </c>
      <c r="AB2691" s="56" t="s">
        <v>343</v>
      </c>
      <c r="AC2691" s="56" t="s">
        <v>342</v>
      </c>
      <c r="AD2691" s="56" t="s">
        <v>342</v>
      </c>
      <c r="AE2691" s="56" t="s">
        <v>334</v>
      </c>
      <c r="AF2691" s="56" t="s">
        <v>292</v>
      </c>
      <c r="AG2691" s="56">
        <v>2017</v>
      </c>
      <c r="AH2691" s="56" t="s">
        <v>80</v>
      </c>
      <c r="AI2691" s="56" t="s">
        <v>348</v>
      </c>
      <c r="AJ2691" s="56">
        <v>500000</v>
      </c>
      <c r="AM2691" s="56">
        <v>42795</v>
      </c>
      <c r="AN2691" s="56" t="s">
        <v>355</v>
      </c>
      <c r="AO2691" s="1">
        <v>42794</v>
      </c>
      <c r="AP2691" s="56" t="s">
        <v>355</v>
      </c>
      <c r="AQ2691" s="56">
        <v>72364</v>
      </c>
      <c r="AR2691" s="56">
        <v>0</v>
      </c>
      <c r="AS2691" s="56" t="s">
        <v>346</v>
      </c>
      <c r="BB2691" s="56" t="s">
        <v>339</v>
      </c>
      <c r="BC2691" s="56" t="s">
        <v>263</v>
      </c>
      <c r="BD2691" s="56" t="s">
        <v>773</v>
      </c>
      <c r="BE2691" s="56" t="s">
        <v>347</v>
      </c>
      <c r="BF2691" s="56" t="s">
        <v>334</v>
      </c>
      <c r="BG2691" s="56" t="s">
        <v>774</v>
      </c>
      <c r="BH2691" s="56">
        <v>0</v>
      </c>
      <c r="BI2691" s="56">
        <v>0</v>
      </c>
      <c r="BJ2691" s="56">
        <v>1</v>
      </c>
    </row>
    <row r="2692" spans="1:62" hidden="1" x14ac:dyDescent="0.3">
      <c r="A2692" s="56">
        <v>49256748</v>
      </c>
      <c r="B2692" s="86">
        <v>600351</v>
      </c>
      <c r="C2692" s="1">
        <v>42893</v>
      </c>
      <c r="D2692" s="56" t="s">
        <v>769</v>
      </c>
      <c r="E2692" s="56" t="s">
        <v>770</v>
      </c>
      <c r="F2692" s="56" t="s">
        <v>334</v>
      </c>
      <c r="G2692" s="56" t="s">
        <v>335</v>
      </c>
      <c r="H2692" s="56" t="s">
        <v>336</v>
      </c>
      <c r="I2692" s="56" t="s">
        <v>771</v>
      </c>
      <c r="K2692" s="56" t="s">
        <v>337</v>
      </c>
      <c r="L2692" s="56" t="s">
        <v>338</v>
      </c>
      <c r="M2692" s="56" t="s">
        <v>772</v>
      </c>
      <c r="N2692" s="56" t="s">
        <v>1043</v>
      </c>
      <c r="O2692" s="56" t="s">
        <v>546</v>
      </c>
      <c r="P2692" s="1" t="s">
        <v>105</v>
      </c>
      <c r="S2692" s="56">
        <v>149582</v>
      </c>
      <c r="T2692" s="1" t="s">
        <v>762</v>
      </c>
      <c r="U2692" s="56">
        <v>41774</v>
      </c>
      <c r="V2692" s="56">
        <v>42916</v>
      </c>
      <c r="W2692" s="56">
        <v>41760</v>
      </c>
      <c r="X2692" s="56">
        <v>42916</v>
      </c>
      <c r="Y2692" s="56" t="s">
        <v>356</v>
      </c>
      <c r="AA2692" s="56" t="s">
        <v>347</v>
      </c>
      <c r="AB2692" s="56" t="s">
        <v>343</v>
      </c>
      <c r="AC2692" s="56" t="s">
        <v>342</v>
      </c>
      <c r="AD2692" s="56" t="s">
        <v>342</v>
      </c>
      <c r="AE2692" s="56" t="s">
        <v>334</v>
      </c>
      <c r="AF2692" s="56" t="s">
        <v>291</v>
      </c>
      <c r="AG2692" s="56">
        <v>2017</v>
      </c>
      <c r="AH2692" s="56" t="s">
        <v>80</v>
      </c>
      <c r="AI2692" s="56" t="s">
        <v>348</v>
      </c>
      <c r="AJ2692" s="56">
        <v>177213</v>
      </c>
      <c r="AK2692" s="1">
        <v>42735</v>
      </c>
      <c r="AM2692" s="56">
        <v>42795</v>
      </c>
      <c r="AN2692" s="56" t="s">
        <v>355</v>
      </c>
      <c r="AO2692" s="1">
        <v>42779</v>
      </c>
      <c r="AP2692" s="56" t="s">
        <v>355</v>
      </c>
      <c r="AQ2692" s="56">
        <v>72364</v>
      </c>
      <c r="AR2692" s="56">
        <v>0</v>
      </c>
      <c r="AS2692" s="56" t="s">
        <v>346</v>
      </c>
      <c r="BB2692" s="56" t="s">
        <v>339</v>
      </c>
      <c r="BC2692" s="56" t="s">
        <v>263</v>
      </c>
      <c r="BD2692" s="56" t="s">
        <v>773</v>
      </c>
      <c r="BE2692" s="56" t="s">
        <v>347</v>
      </c>
      <c r="BF2692" s="56" t="s">
        <v>334</v>
      </c>
      <c r="BG2692" s="56" t="s">
        <v>774</v>
      </c>
      <c r="BH2692" s="56">
        <v>0</v>
      </c>
      <c r="BI2692" s="56">
        <v>0</v>
      </c>
      <c r="BJ2692" s="56">
        <v>1</v>
      </c>
    </row>
    <row r="2693" spans="1:62" hidden="1" x14ac:dyDescent="0.3">
      <c r="A2693" s="56">
        <v>49256751</v>
      </c>
      <c r="B2693" s="86">
        <v>600351</v>
      </c>
      <c r="C2693" s="1">
        <v>42893</v>
      </c>
      <c r="D2693" s="56" t="s">
        <v>769</v>
      </c>
      <c r="E2693" s="56" t="s">
        <v>770</v>
      </c>
      <c r="F2693" s="56" t="s">
        <v>334</v>
      </c>
      <c r="G2693" s="56" t="s">
        <v>335</v>
      </c>
      <c r="H2693" s="56" t="s">
        <v>336</v>
      </c>
      <c r="I2693" s="56" t="s">
        <v>771</v>
      </c>
      <c r="K2693" s="56" t="s">
        <v>337</v>
      </c>
      <c r="L2693" s="56" t="s">
        <v>338</v>
      </c>
      <c r="M2693" s="56" t="s">
        <v>772</v>
      </c>
      <c r="N2693" s="56" t="s">
        <v>1043</v>
      </c>
      <c r="O2693" s="56" t="s">
        <v>546</v>
      </c>
      <c r="P2693" s="1" t="s">
        <v>105</v>
      </c>
      <c r="S2693" s="56">
        <v>149582</v>
      </c>
      <c r="T2693" s="1" t="s">
        <v>762</v>
      </c>
      <c r="U2693" s="56">
        <v>41774</v>
      </c>
      <c r="V2693" s="56">
        <v>42916</v>
      </c>
      <c r="W2693" s="56">
        <v>41760</v>
      </c>
      <c r="X2693" s="56">
        <v>42916</v>
      </c>
      <c r="Y2693" s="56" t="s">
        <v>356</v>
      </c>
      <c r="AA2693" s="56" t="s">
        <v>347</v>
      </c>
      <c r="AB2693" s="56" t="s">
        <v>343</v>
      </c>
      <c r="AC2693" s="56" t="s">
        <v>342</v>
      </c>
      <c r="AD2693" s="56" t="s">
        <v>342</v>
      </c>
      <c r="AE2693" s="56" t="s">
        <v>334</v>
      </c>
      <c r="AF2693" s="56" t="s">
        <v>292</v>
      </c>
      <c r="AG2693" s="56">
        <v>2015</v>
      </c>
      <c r="AH2693" s="56" t="s">
        <v>80</v>
      </c>
      <c r="AI2693" s="56" t="s">
        <v>348</v>
      </c>
      <c r="AJ2693" s="56">
        <v>50000</v>
      </c>
      <c r="AM2693" s="56">
        <v>42795</v>
      </c>
      <c r="AN2693" s="56" t="s">
        <v>355</v>
      </c>
      <c r="AO2693" s="1">
        <v>42076</v>
      </c>
      <c r="AP2693" s="56" t="s">
        <v>355</v>
      </c>
      <c r="AQ2693" s="56">
        <v>72364</v>
      </c>
      <c r="AR2693" s="56">
        <v>0</v>
      </c>
      <c r="AS2693" s="56" t="s">
        <v>346</v>
      </c>
      <c r="BB2693" s="56" t="s">
        <v>339</v>
      </c>
      <c r="BC2693" s="56" t="s">
        <v>263</v>
      </c>
      <c r="BD2693" s="56" t="s">
        <v>773</v>
      </c>
      <c r="BE2693" s="56" t="s">
        <v>347</v>
      </c>
      <c r="BF2693" s="56" t="s">
        <v>334</v>
      </c>
      <c r="BG2693" s="56" t="s">
        <v>774</v>
      </c>
      <c r="BH2693" s="56">
        <v>0</v>
      </c>
      <c r="BI2693" s="56">
        <v>0</v>
      </c>
      <c r="BJ2693" s="56">
        <v>1</v>
      </c>
    </row>
    <row r="2694" spans="1:62" hidden="1" x14ac:dyDescent="0.3">
      <c r="A2694" s="56">
        <v>49256753</v>
      </c>
      <c r="B2694" s="85">
        <v>600351</v>
      </c>
      <c r="C2694" s="1">
        <v>42893</v>
      </c>
      <c r="D2694" s="56" t="s">
        <v>769</v>
      </c>
      <c r="E2694" s="56" t="s">
        <v>770</v>
      </c>
      <c r="F2694" s="56" t="s">
        <v>334</v>
      </c>
      <c r="G2694" s="56" t="s">
        <v>335</v>
      </c>
      <c r="H2694" s="56" t="s">
        <v>336</v>
      </c>
      <c r="I2694" s="56" t="s">
        <v>771</v>
      </c>
      <c r="K2694" s="56" t="s">
        <v>337</v>
      </c>
      <c r="L2694" s="56" t="s">
        <v>338</v>
      </c>
      <c r="M2694" s="56" t="s">
        <v>772</v>
      </c>
      <c r="N2694" s="56" t="s">
        <v>1043</v>
      </c>
      <c r="O2694" s="56" t="s">
        <v>546</v>
      </c>
      <c r="P2694" s="1" t="s">
        <v>105</v>
      </c>
      <c r="S2694" s="56">
        <v>149582</v>
      </c>
      <c r="T2694" s="1" t="s">
        <v>762</v>
      </c>
      <c r="U2694" s="56">
        <v>41774</v>
      </c>
      <c r="V2694" s="56">
        <v>42916</v>
      </c>
      <c r="W2694" s="56">
        <v>41760</v>
      </c>
      <c r="X2694" s="56">
        <v>42916</v>
      </c>
      <c r="Y2694" s="56" t="s">
        <v>356</v>
      </c>
      <c r="AA2694" s="56" t="s">
        <v>347</v>
      </c>
      <c r="AB2694" s="56" t="s">
        <v>343</v>
      </c>
      <c r="AC2694" s="56" t="s">
        <v>342</v>
      </c>
      <c r="AD2694" s="56" t="s">
        <v>342</v>
      </c>
      <c r="AE2694" s="56" t="s">
        <v>334</v>
      </c>
      <c r="AF2694" s="56" t="s">
        <v>292</v>
      </c>
      <c r="AG2694" s="56">
        <v>2016</v>
      </c>
      <c r="AH2694" s="56" t="s">
        <v>80</v>
      </c>
      <c r="AI2694" s="56" t="s">
        <v>348</v>
      </c>
      <c r="AJ2694" s="56">
        <v>200000</v>
      </c>
      <c r="AM2694" s="56">
        <v>42795</v>
      </c>
      <c r="AN2694" s="56" t="s">
        <v>355</v>
      </c>
      <c r="AO2694" s="1">
        <v>41730</v>
      </c>
      <c r="AP2694" s="56" t="s">
        <v>355</v>
      </c>
      <c r="AQ2694" s="56">
        <v>72364</v>
      </c>
      <c r="AR2694" s="56">
        <v>0</v>
      </c>
      <c r="AS2694" s="56" t="s">
        <v>346</v>
      </c>
      <c r="BB2694" s="56" t="s">
        <v>339</v>
      </c>
      <c r="BC2694" s="56" t="s">
        <v>263</v>
      </c>
      <c r="BD2694" s="56" t="s">
        <v>773</v>
      </c>
      <c r="BE2694" s="56" t="s">
        <v>347</v>
      </c>
      <c r="BF2694" s="56" t="s">
        <v>334</v>
      </c>
      <c r="BG2694" s="56" t="s">
        <v>774</v>
      </c>
      <c r="BH2694" s="56">
        <v>0</v>
      </c>
      <c r="BI2694" s="56">
        <v>0</v>
      </c>
      <c r="BJ2694" s="56">
        <v>1</v>
      </c>
    </row>
    <row r="2695" spans="1:62" hidden="1" x14ac:dyDescent="0.3">
      <c r="A2695" s="56">
        <v>49256750</v>
      </c>
      <c r="B2695" s="85">
        <v>600351</v>
      </c>
      <c r="C2695" s="1">
        <v>42893</v>
      </c>
      <c r="D2695" s="56" t="s">
        <v>769</v>
      </c>
      <c r="E2695" s="56" t="s">
        <v>770</v>
      </c>
      <c r="F2695" s="56" t="s">
        <v>334</v>
      </c>
      <c r="G2695" s="56" t="s">
        <v>335</v>
      </c>
      <c r="H2695" s="56" t="s">
        <v>336</v>
      </c>
      <c r="I2695" s="56" t="s">
        <v>771</v>
      </c>
      <c r="K2695" s="56" t="s">
        <v>337</v>
      </c>
      <c r="L2695" s="56" t="s">
        <v>338</v>
      </c>
      <c r="M2695" s="56" t="s">
        <v>772</v>
      </c>
      <c r="N2695" s="56" t="s">
        <v>1043</v>
      </c>
      <c r="O2695" s="56" t="s">
        <v>546</v>
      </c>
      <c r="P2695" s="1" t="s">
        <v>105</v>
      </c>
      <c r="S2695" s="56">
        <v>149582</v>
      </c>
      <c r="T2695" s="1" t="s">
        <v>762</v>
      </c>
      <c r="U2695" s="56">
        <v>41774</v>
      </c>
      <c r="V2695" s="56">
        <v>42916</v>
      </c>
      <c r="W2695" s="56">
        <v>41760</v>
      </c>
      <c r="X2695" s="56">
        <v>42916</v>
      </c>
      <c r="Y2695" s="56" t="s">
        <v>356</v>
      </c>
      <c r="AA2695" s="56" t="s">
        <v>347</v>
      </c>
      <c r="AB2695" s="56" t="s">
        <v>343</v>
      </c>
      <c r="AC2695" s="56" t="s">
        <v>342</v>
      </c>
      <c r="AD2695" s="56" t="s">
        <v>342</v>
      </c>
      <c r="AE2695" s="56" t="s">
        <v>334</v>
      </c>
      <c r="AF2695" s="56" t="s">
        <v>292</v>
      </c>
      <c r="AG2695" s="56">
        <v>2014</v>
      </c>
      <c r="AH2695" s="56" t="s">
        <v>80</v>
      </c>
      <c r="AI2695" s="56" t="s">
        <v>344</v>
      </c>
      <c r="AJ2695" s="56">
        <v>-100000</v>
      </c>
      <c r="AM2695" s="56">
        <v>42795</v>
      </c>
      <c r="AN2695" s="56" t="s">
        <v>355</v>
      </c>
      <c r="AO2695" s="1">
        <v>42076</v>
      </c>
      <c r="AP2695" s="56" t="s">
        <v>355</v>
      </c>
      <c r="AQ2695" s="56">
        <v>72364</v>
      </c>
      <c r="AR2695" s="56">
        <v>0</v>
      </c>
      <c r="AS2695" s="56" t="s">
        <v>346</v>
      </c>
      <c r="BB2695" s="56" t="s">
        <v>339</v>
      </c>
      <c r="BC2695" s="56" t="s">
        <v>263</v>
      </c>
      <c r="BD2695" s="56" t="s">
        <v>773</v>
      </c>
      <c r="BE2695" s="56" t="s">
        <v>347</v>
      </c>
      <c r="BF2695" s="56" t="s">
        <v>334</v>
      </c>
      <c r="BG2695" s="56" t="s">
        <v>774</v>
      </c>
      <c r="BH2695" s="56">
        <v>0</v>
      </c>
      <c r="BI2695" s="56">
        <v>0</v>
      </c>
      <c r="BJ2695" s="56">
        <v>1</v>
      </c>
    </row>
    <row r="2696" spans="1:62" hidden="1" x14ac:dyDescent="0.3">
      <c r="A2696" s="56">
        <v>49256747</v>
      </c>
      <c r="B2696" s="85">
        <v>600351</v>
      </c>
      <c r="C2696" s="1">
        <v>42893</v>
      </c>
      <c r="D2696" s="56" t="s">
        <v>769</v>
      </c>
      <c r="E2696" s="56" t="s">
        <v>770</v>
      </c>
      <c r="F2696" s="56" t="s">
        <v>334</v>
      </c>
      <c r="G2696" s="56" t="s">
        <v>335</v>
      </c>
      <c r="H2696" s="56" t="s">
        <v>336</v>
      </c>
      <c r="I2696" s="56" t="s">
        <v>771</v>
      </c>
      <c r="K2696" s="56" t="s">
        <v>337</v>
      </c>
      <c r="L2696" s="56" t="s">
        <v>338</v>
      </c>
      <c r="M2696" s="56" t="s">
        <v>772</v>
      </c>
      <c r="N2696" s="56" t="s">
        <v>1043</v>
      </c>
      <c r="O2696" s="56" t="s">
        <v>546</v>
      </c>
      <c r="P2696" s="1" t="s">
        <v>105</v>
      </c>
      <c r="S2696" s="56">
        <v>149582</v>
      </c>
      <c r="T2696" s="1" t="s">
        <v>762</v>
      </c>
      <c r="U2696" s="56">
        <v>41774</v>
      </c>
      <c r="V2696" s="56">
        <v>42916</v>
      </c>
      <c r="W2696" s="56">
        <v>41760</v>
      </c>
      <c r="X2696" s="56">
        <v>42916</v>
      </c>
      <c r="Y2696" s="56" t="s">
        <v>356</v>
      </c>
      <c r="AA2696" s="56" t="s">
        <v>347</v>
      </c>
      <c r="AB2696" s="56" t="s">
        <v>343</v>
      </c>
      <c r="AC2696" s="56" t="s">
        <v>342</v>
      </c>
      <c r="AD2696" s="56" t="s">
        <v>342</v>
      </c>
      <c r="AE2696" s="56" t="s">
        <v>334</v>
      </c>
      <c r="AF2696" s="56" t="s">
        <v>291</v>
      </c>
      <c r="AG2696" s="56">
        <v>2016</v>
      </c>
      <c r="AH2696" s="56" t="s">
        <v>80</v>
      </c>
      <c r="AI2696" s="56" t="s">
        <v>344</v>
      </c>
      <c r="AJ2696" s="56">
        <v>365601</v>
      </c>
      <c r="AK2696" s="1">
        <v>42551</v>
      </c>
      <c r="AM2696" s="56">
        <v>42795</v>
      </c>
      <c r="AN2696" s="56" t="s">
        <v>355</v>
      </c>
      <c r="AO2696" s="1">
        <v>42598</v>
      </c>
      <c r="AP2696" s="56" t="s">
        <v>355</v>
      </c>
      <c r="AQ2696" s="56">
        <v>72364</v>
      </c>
      <c r="AR2696" s="56">
        <v>0</v>
      </c>
      <c r="AS2696" s="56" t="s">
        <v>346</v>
      </c>
      <c r="BB2696" s="56" t="s">
        <v>339</v>
      </c>
      <c r="BC2696" s="56" t="s">
        <v>263</v>
      </c>
      <c r="BD2696" s="56" t="s">
        <v>773</v>
      </c>
      <c r="BE2696" s="56" t="s">
        <v>347</v>
      </c>
      <c r="BF2696" s="56" t="s">
        <v>334</v>
      </c>
      <c r="BG2696" s="56" t="s">
        <v>774</v>
      </c>
      <c r="BH2696" s="56">
        <v>0</v>
      </c>
      <c r="BI2696" s="56">
        <v>0</v>
      </c>
      <c r="BJ2696" s="56">
        <v>1</v>
      </c>
    </row>
    <row r="2697" spans="1:62" hidden="1" x14ac:dyDescent="0.3">
      <c r="A2697" s="56">
        <v>49271713</v>
      </c>
      <c r="B2697" s="85">
        <v>600657</v>
      </c>
      <c r="C2697" s="1">
        <v>42893</v>
      </c>
      <c r="D2697" s="56" t="s">
        <v>808</v>
      </c>
      <c r="E2697" s="56" t="s">
        <v>809</v>
      </c>
      <c r="F2697" s="56" t="s">
        <v>334</v>
      </c>
      <c r="G2697" s="56" t="s">
        <v>335</v>
      </c>
      <c r="H2697" s="56" t="s">
        <v>336</v>
      </c>
      <c r="I2697" s="56" t="s">
        <v>724</v>
      </c>
      <c r="K2697" s="56" t="s">
        <v>337</v>
      </c>
      <c r="L2697" s="56" t="s">
        <v>545</v>
      </c>
      <c r="M2697" s="56" t="s">
        <v>1048</v>
      </c>
      <c r="N2697" s="56" t="s">
        <v>1043</v>
      </c>
      <c r="O2697" s="56" t="s">
        <v>546</v>
      </c>
      <c r="P2697" s="1" t="s">
        <v>105</v>
      </c>
      <c r="S2697" s="56">
        <v>189803</v>
      </c>
      <c r="T2697" s="1" t="s">
        <v>813</v>
      </c>
      <c r="U2697" s="56">
        <v>42186</v>
      </c>
      <c r="V2697" s="56">
        <v>43100</v>
      </c>
      <c r="W2697" s="56">
        <v>42186</v>
      </c>
      <c r="X2697" s="56">
        <v>42916</v>
      </c>
      <c r="Y2697" s="56" t="s">
        <v>340</v>
      </c>
      <c r="Z2697" s="56" t="s">
        <v>367</v>
      </c>
      <c r="AA2697" s="56" t="s">
        <v>342</v>
      </c>
      <c r="AB2697" s="56" t="s">
        <v>343</v>
      </c>
      <c r="AC2697" s="56" t="s">
        <v>342</v>
      </c>
      <c r="AD2697" s="56" t="s">
        <v>347</v>
      </c>
      <c r="AE2697" s="56" t="s">
        <v>334</v>
      </c>
      <c r="AF2697" s="56" t="s">
        <v>291</v>
      </c>
      <c r="AG2697" s="56">
        <v>2016</v>
      </c>
      <c r="AH2697" s="56" t="s">
        <v>80</v>
      </c>
      <c r="AI2697" s="56" t="s">
        <v>344</v>
      </c>
      <c r="AJ2697" s="56">
        <v>73834</v>
      </c>
      <c r="AK2697" s="1">
        <v>42460</v>
      </c>
      <c r="AL2697" s="56" t="s">
        <v>885</v>
      </c>
      <c r="AM2697" s="56">
        <v>42782</v>
      </c>
      <c r="AN2697" s="56" t="s">
        <v>353</v>
      </c>
      <c r="AO2697" s="1">
        <v>42593</v>
      </c>
      <c r="AP2697" s="56" t="s">
        <v>551</v>
      </c>
      <c r="AQ2697" s="56">
        <v>283</v>
      </c>
      <c r="AR2697" s="56">
        <v>0</v>
      </c>
      <c r="AS2697" s="56" t="s">
        <v>346</v>
      </c>
      <c r="BB2697" s="56" t="s">
        <v>339</v>
      </c>
      <c r="BC2697" s="56" t="s">
        <v>263</v>
      </c>
      <c r="BD2697" s="56" t="s">
        <v>349</v>
      </c>
      <c r="BE2697" s="56" t="s">
        <v>347</v>
      </c>
      <c r="BF2697" s="56" t="s">
        <v>334</v>
      </c>
      <c r="BG2697" s="56" t="s">
        <v>726</v>
      </c>
      <c r="BH2697" s="56">
        <v>0</v>
      </c>
      <c r="BI2697" s="56">
        <v>0</v>
      </c>
      <c r="BJ2697" s="56">
        <v>1</v>
      </c>
    </row>
    <row r="2698" spans="1:62" hidden="1" x14ac:dyDescent="0.3">
      <c r="A2698" s="56">
        <v>49271525</v>
      </c>
      <c r="B2698" s="85">
        <v>600657</v>
      </c>
      <c r="C2698" s="1">
        <v>42893</v>
      </c>
      <c r="D2698" s="56" t="s">
        <v>808</v>
      </c>
      <c r="E2698" s="56" t="s">
        <v>809</v>
      </c>
      <c r="F2698" s="56" t="s">
        <v>334</v>
      </c>
      <c r="G2698" s="56" t="s">
        <v>335</v>
      </c>
      <c r="H2698" s="56" t="s">
        <v>336</v>
      </c>
      <c r="I2698" s="56" t="s">
        <v>724</v>
      </c>
      <c r="K2698" s="56" t="s">
        <v>337</v>
      </c>
      <c r="L2698" s="56" t="s">
        <v>545</v>
      </c>
      <c r="M2698" s="56" t="s">
        <v>1048</v>
      </c>
      <c r="N2698" s="56" t="s">
        <v>1043</v>
      </c>
      <c r="O2698" s="56" t="s">
        <v>546</v>
      </c>
      <c r="P2698" s="1" t="s">
        <v>188</v>
      </c>
      <c r="Q2698" s="56" t="s">
        <v>241</v>
      </c>
      <c r="R2698" s="56" t="s">
        <v>339</v>
      </c>
      <c r="S2698" s="56">
        <v>233870</v>
      </c>
      <c r="T2698" s="1" t="s">
        <v>819</v>
      </c>
      <c r="U2698" s="56">
        <v>42186</v>
      </c>
      <c r="V2698" s="56">
        <v>43100</v>
      </c>
      <c r="W2698" s="56">
        <v>42185</v>
      </c>
      <c r="X2698" s="56">
        <v>42735</v>
      </c>
      <c r="Y2698" s="56" t="s">
        <v>356</v>
      </c>
      <c r="Z2698" s="56" t="s">
        <v>341</v>
      </c>
      <c r="AA2698" s="56" t="s">
        <v>347</v>
      </c>
      <c r="AB2698" s="56" t="s">
        <v>343</v>
      </c>
      <c r="AC2698" s="56" t="s">
        <v>342</v>
      </c>
      <c r="AD2698" s="56" t="s">
        <v>347</v>
      </c>
      <c r="AE2698" s="56" t="s">
        <v>334</v>
      </c>
      <c r="AF2698" s="56" t="s">
        <v>292</v>
      </c>
      <c r="AG2698" s="56">
        <v>2016</v>
      </c>
      <c r="AH2698" s="56" t="s">
        <v>80</v>
      </c>
      <c r="AI2698" s="56" t="s">
        <v>344</v>
      </c>
      <c r="AJ2698" s="56">
        <v>3</v>
      </c>
      <c r="AM2698" s="56">
        <v>42613</v>
      </c>
      <c r="AN2698" s="56" t="s">
        <v>551</v>
      </c>
      <c r="AO2698" s="1">
        <v>42629</v>
      </c>
      <c r="AP2698" s="56" t="s">
        <v>353</v>
      </c>
      <c r="AQ2698" s="56">
        <v>80023</v>
      </c>
      <c r="AR2698" s="56">
        <v>0</v>
      </c>
      <c r="AS2698" s="56" t="s">
        <v>346</v>
      </c>
      <c r="BB2698" s="56" t="s">
        <v>339</v>
      </c>
      <c r="BC2698" s="56" t="s">
        <v>263</v>
      </c>
      <c r="BD2698" s="56" t="s">
        <v>349</v>
      </c>
      <c r="BE2698" s="56" t="s">
        <v>347</v>
      </c>
      <c r="BF2698" s="56" t="s">
        <v>334</v>
      </c>
      <c r="BG2698" s="56" t="s">
        <v>726</v>
      </c>
      <c r="BH2698" s="56">
        <v>0</v>
      </c>
      <c r="BI2698" s="56">
        <v>0</v>
      </c>
      <c r="BJ2698" s="56">
        <v>1</v>
      </c>
    </row>
    <row r="2699" spans="1:62" hidden="1" x14ac:dyDescent="0.3">
      <c r="A2699" s="56">
        <v>49271712</v>
      </c>
      <c r="B2699" s="85">
        <v>600657</v>
      </c>
      <c r="C2699" s="1">
        <v>42893</v>
      </c>
      <c r="D2699" s="56" t="s">
        <v>808</v>
      </c>
      <c r="E2699" s="56" t="s">
        <v>809</v>
      </c>
      <c r="F2699" s="56" t="s">
        <v>334</v>
      </c>
      <c r="G2699" s="56" t="s">
        <v>335</v>
      </c>
      <c r="H2699" s="56" t="s">
        <v>336</v>
      </c>
      <c r="I2699" s="56" t="s">
        <v>724</v>
      </c>
      <c r="K2699" s="56" t="s">
        <v>337</v>
      </c>
      <c r="L2699" s="56" t="s">
        <v>545</v>
      </c>
      <c r="M2699" s="56" t="s">
        <v>1048</v>
      </c>
      <c r="N2699" s="56" t="s">
        <v>1043</v>
      </c>
      <c r="O2699" s="56" t="s">
        <v>546</v>
      </c>
      <c r="P2699" s="1" t="s">
        <v>105</v>
      </c>
      <c r="S2699" s="56">
        <v>189803</v>
      </c>
      <c r="T2699" s="1" t="s">
        <v>813</v>
      </c>
      <c r="U2699" s="56">
        <v>42186</v>
      </c>
      <c r="V2699" s="56">
        <v>43100</v>
      </c>
      <c r="W2699" s="56">
        <v>42186</v>
      </c>
      <c r="X2699" s="56">
        <v>42916</v>
      </c>
      <c r="Y2699" s="56" t="s">
        <v>340</v>
      </c>
      <c r="Z2699" s="56" t="s">
        <v>367</v>
      </c>
      <c r="AA2699" s="56" t="s">
        <v>342</v>
      </c>
      <c r="AB2699" s="56" t="s">
        <v>343</v>
      </c>
      <c r="AC2699" s="56" t="s">
        <v>342</v>
      </c>
      <c r="AD2699" s="56" t="s">
        <v>347</v>
      </c>
      <c r="AE2699" s="56" t="s">
        <v>334</v>
      </c>
      <c r="AF2699" s="56" t="s">
        <v>291</v>
      </c>
      <c r="AG2699" s="56">
        <v>2016</v>
      </c>
      <c r="AH2699" s="56" t="s">
        <v>80</v>
      </c>
      <c r="AI2699" s="56" t="s">
        <v>348</v>
      </c>
      <c r="AJ2699" s="56">
        <v>13110</v>
      </c>
      <c r="AK2699" s="1">
        <v>42369</v>
      </c>
      <c r="AL2699" s="56" t="s">
        <v>814</v>
      </c>
      <c r="AM2699" s="56">
        <v>42782</v>
      </c>
      <c r="AN2699" s="56" t="s">
        <v>353</v>
      </c>
      <c r="AO2699" s="1">
        <v>42387</v>
      </c>
      <c r="AP2699" s="56" t="s">
        <v>353</v>
      </c>
      <c r="AQ2699" s="56">
        <v>283</v>
      </c>
      <c r="AR2699" s="56">
        <v>0</v>
      </c>
      <c r="AS2699" s="56" t="s">
        <v>346</v>
      </c>
      <c r="BB2699" s="56" t="s">
        <v>339</v>
      </c>
      <c r="BC2699" s="56" t="s">
        <v>263</v>
      </c>
      <c r="BD2699" s="56" t="s">
        <v>349</v>
      </c>
      <c r="BE2699" s="56" t="s">
        <v>347</v>
      </c>
      <c r="BF2699" s="56" t="s">
        <v>334</v>
      </c>
      <c r="BG2699" s="56" t="s">
        <v>726</v>
      </c>
      <c r="BH2699" s="56">
        <v>0</v>
      </c>
      <c r="BI2699" s="56">
        <v>0</v>
      </c>
      <c r="BJ2699" s="56">
        <v>1</v>
      </c>
    </row>
    <row r="2700" spans="1:62" hidden="1" x14ac:dyDescent="0.3">
      <c r="A2700" s="56">
        <v>49271524</v>
      </c>
      <c r="B2700" s="85">
        <v>600657</v>
      </c>
      <c r="C2700" s="1">
        <v>42893</v>
      </c>
      <c r="D2700" s="56" t="s">
        <v>808</v>
      </c>
      <c r="E2700" s="56" t="s">
        <v>809</v>
      </c>
      <c r="F2700" s="56" t="s">
        <v>334</v>
      </c>
      <c r="G2700" s="56" t="s">
        <v>335</v>
      </c>
      <c r="H2700" s="56" t="s">
        <v>336</v>
      </c>
      <c r="I2700" s="56" t="s">
        <v>724</v>
      </c>
      <c r="K2700" s="56" t="s">
        <v>337</v>
      </c>
      <c r="L2700" s="56" t="s">
        <v>545</v>
      </c>
      <c r="M2700" s="56" t="s">
        <v>1048</v>
      </c>
      <c r="N2700" s="56" t="s">
        <v>1043</v>
      </c>
      <c r="O2700" s="56" t="s">
        <v>546</v>
      </c>
      <c r="P2700" s="1" t="s">
        <v>188</v>
      </c>
      <c r="Q2700" s="56" t="s">
        <v>241</v>
      </c>
      <c r="R2700" s="56" t="s">
        <v>339</v>
      </c>
      <c r="S2700" s="56">
        <v>233870</v>
      </c>
      <c r="T2700" s="1" t="s">
        <v>819</v>
      </c>
      <c r="U2700" s="56">
        <v>42186</v>
      </c>
      <c r="V2700" s="56">
        <v>43100</v>
      </c>
      <c r="W2700" s="56">
        <v>42185</v>
      </c>
      <c r="X2700" s="56">
        <v>42735</v>
      </c>
      <c r="Y2700" s="56" t="s">
        <v>356</v>
      </c>
      <c r="Z2700" s="56" t="s">
        <v>341</v>
      </c>
      <c r="AA2700" s="56" t="s">
        <v>347</v>
      </c>
      <c r="AB2700" s="56" t="s">
        <v>343</v>
      </c>
      <c r="AC2700" s="56" t="s">
        <v>342</v>
      </c>
      <c r="AD2700" s="56" t="s">
        <v>347</v>
      </c>
      <c r="AE2700" s="56" t="s">
        <v>334</v>
      </c>
      <c r="AF2700" s="56" t="s">
        <v>292</v>
      </c>
      <c r="AG2700" s="56">
        <v>2016</v>
      </c>
      <c r="AH2700" s="56" t="s">
        <v>80</v>
      </c>
      <c r="AI2700" s="56" t="s">
        <v>348</v>
      </c>
      <c r="AJ2700" s="56">
        <v>2</v>
      </c>
      <c r="AM2700" s="56">
        <v>42613</v>
      </c>
      <c r="AN2700" s="56" t="s">
        <v>551</v>
      </c>
      <c r="AO2700" s="1">
        <v>42158</v>
      </c>
      <c r="AP2700" s="56" t="s">
        <v>353</v>
      </c>
      <c r="AQ2700" s="56">
        <v>80023</v>
      </c>
      <c r="AR2700" s="56">
        <v>0</v>
      </c>
      <c r="AS2700" s="56" t="s">
        <v>346</v>
      </c>
      <c r="BB2700" s="56" t="s">
        <v>339</v>
      </c>
      <c r="BC2700" s="56" t="s">
        <v>263</v>
      </c>
      <c r="BD2700" s="56" t="s">
        <v>349</v>
      </c>
      <c r="BE2700" s="56" t="s">
        <v>347</v>
      </c>
      <c r="BF2700" s="56" t="s">
        <v>334</v>
      </c>
      <c r="BG2700" s="56" t="s">
        <v>726</v>
      </c>
      <c r="BH2700" s="56">
        <v>0</v>
      </c>
      <c r="BI2700" s="56">
        <v>0</v>
      </c>
      <c r="BJ2700" s="56">
        <v>1</v>
      </c>
    </row>
    <row r="2701" spans="1:62" hidden="1" x14ac:dyDescent="0.3">
      <c r="A2701" s="56">
        <v>49271163</v>
      </c>
      <c r="B2701" s="85">
        <v>600657</v>
      </c>
      <c r="C2701" s="1">
        <v>42893</v>
      </c>
      <c r="D2701" s="56" t="s">
        <v>808</v>
      </c>
      <c r="E2701" s="56" t="s">
        <v>809</v>
      </c>
      <c r="F2701" s="56" t="s">
        <v>334</v>
      </c>
      <c r="G2701" s="56" t="s">
        <v>335</v>
      </c>
      <c r="H2701" s="56" t="s">
        <v>336</v>
      </c>
      <c r="I2701" s="56" t="s">
        <v>724</v>
      </c>
      <c r="K2701" s="56" t="s">
        <v>337</v>
      </c>
      <c r="L2701" s="56" t="s">
        <v>545</v>
      </c>
      <c r="M2701" s="56" t="s">
        <v>1048</v>
      </c>
      <c r="N2701" s="56" t="s">
        <v>1043</v>
      </c>
      <c r="O2701" s="56" t="s">
        <v>546</v>
      </c>
      <c r="P2701" s="1" t="s">
        <v>105</v>
      </c>
      <c r="S2701" s="56">
        <v>190104</v>
      </c>
      <c r="T2701" s="1" t="s">
        <v>810</v>
      </c>
      <c r="U2701" s="56">
        <v>42186</v>
      </c>
      <c r="V2701" s="56">
        <v>43100</v>
      </c>
      <c r="W2701" s="56">
        <v>42186</v>
      </c>
      <c r="X2701" s="56">
        <v>42916</v>
      </c>
      <c r="Y2701" s="56" t="s">
        <v>340</v>
      </c>
      <c r="Z2701" s="56" t="s">
        <v>341</v>
      </c>
      <c r="AA2701" s="56" t="s">
        <v>347</v>
      </c>
      <c r="AC2701" s="56" t="s">
        <v>342</v>
      </c>
      <c r="AD2701" s="56" t="s">
        <v>347</v>
      </c>
      <c r="AE2701" s="56" t="s">
        <v>334</v>
      </c>
      <c r="AF2701" s="56" t="s">
        <v>292</v>
      </c>
      <c r="AG2701" s="56">
        <v>2016</v>
      </c>
      <c r="AH2701" s="56" t="s">
        <v>80</v>
      </c>
      <c r="AI2701" s="56" t="s">
        <v>344</v>
      </c>
      <c r="AJ2701" s="56">
        <v>0</v>
      </c>
      <c r="AM2701" s="56">
        <v>42752</v>
      </c>
      <c r="AN2701" s="56" t="s">
        <v>391</v>
      </c>
      <c r="AO2701" s="1">
        <v>42170</v>
      </c>
      <c r="AP2701" s="56" t="s">
        <v>353</v>
      </c>
      <c r="AQ2701" s="56">
        <v>80243</v>
      </c>
      <c r="AR2701" s="56">
        <v>0</v>
      </c>
      <c r="AS2701" s="56" t="s">
        <v>346</v>
      </c>
      <c r="BB2701" s="56" t="s">
        <v>339</v>
      </c>
      <c r="BC2701" s="56" t="s">
        <v>263</v>
      </c>
      <c r="BD2701" s="56" t="s">
        <v>349</v>
      </c>
      <c r="BE2701" s="56" t="s">
        <v>347</v>
      </c>
      <c r="BF2701" s="56" t="s">
        <v>334</v>
      </c>
      <c r="BG2701" s="56" t="s">
        <v>726</v>
      </c>
      <c r="BH2701" s="56">
        <v>0</v>
      </c>
      <c r="BI2701" s="56">
        <v>0</v>
      </c>
      <c r="BJ2701" s="56">
        <v>1</v>
      </c>
    </row>
    <row r="2702" spans="1:62" hidden="1" x14ac:dyDescent="0.3">
      <c r="A2702" s="56">
        <v>49271162</v>
      </c>
      <c r="B2702" s="85">
        <v>600657</v>
      </c>
      <c r="C2702" s="1">
        <v>42893</v>
      </c>
      <c r="D2702" s="56" t="s">
        <v>808</v>
      </c>
      <c r="E2702" s="56" t="s">
        <v>809</v>
      </c>
      <c r="F2702" s="56" t="s">
        <v>334</v>
      </c>
      <c r="G2702" s="56" t="s">
        <v>335</v>
      </c>
      <c r="H2702" s="56" t="s">
        <v>336</v>
      </c>
      <c r="I2702" s="56" t="s">
        <v>724</v>
      </c>
      <c r="K2702" s="56" t="s">
        <v>337</v>
      </c>
      <c r="L2702" s="56" t="s">
        <v>545</v>
      </c>
      <c r="M2702" s="56" t="s">
        <v>1048</v>
      </c>
      <c r="N2702" s="56" t="s">
        <v>1043</v>
      </c>
      <c r="O2702" s="56" t="s">
        <v>546</v>
      </c>
      <c r="P2702" s="1" t="s">
        <v>105</v>
      </c>
      <c r="S2702" s="56">
        <v>190104</v>
      </c>
      <c r="T2702" s="1" t="s">
        <v>810</v>
      </c>
      <c r="U2702" s="56">
        <v>42186</v>
      </c>
      <c r="V2702" s="56">
        <v>43100</v>
      </c>
      <c r="W2702" s="56">
        <v>42186</v>
      </c>
      <c r="X2702" s="56">
        <v>42916</v>
      </c>
      <c r="Y2702" s="56" t="s">
        <v>340</v>
      </c>
      <c r="Z2702" s="56" t="s">
        <v>341</v>
      </c>
      <c r="AA2702" s="56" t="s">
        <v>347</v>
      </c>
      <c r="AC2702" s="56" t="s">
        <v>342</v>
      </c>
      <c r="AD2702" s="56" t="s">
        <v>347</v>
      </c>
      <c r="AE2702" s="56" t="s">
        <v>334</v>
      </c>
      <c r="AF2702" s="56" t="s">
        <v>292</v>
      </c>
      <c r="AG2702" s="56">
        <v>2016</v>
      </c>
      <c r="AH2702" s="56" t="s">
        <v>80</v>
      </c>
      <c r="AI2702" s="56" t="s">
        <v>348</v>
      </c>
      <c r="AJ2702" s="56">
        <v>0</v>
      </c>
      <c r="AM2702" s="56">
        <v>42752</v>
      </c>
      <c r="AN2702" s="56" t="s">
        <v>391</v>
      </c>
      <c r="AO2702" s="1">
        <v>42170</v>
      </c>
      <c r="AP2702" s="56" t="s">
        <v>353</v>
      </c>
      <c r="AQ2702" s="56">
        <v>80243</v>
      </c>
      <c r="AR2702" s="56">
        <v>0</v>
      </c>
      <c r="AS2702" s="56" t="s">
        <v>346</v>
      </c>
      <c r="BB2702" s="56" t="s">
        <v>339</v>
      </c>
      <c r="BC2702" s="56" t="s">
        <v>263</v>
      </c>
      <c r="BD2702" s="56" t="s">
        <v>349</v>
      </c>
      <c r="BE2702" s="56" t="s">
        <v>347</v>
      </c>
      <c r="BF2702" s="56" t="s">
        <v>334</v>
      </c>
      <c r="BG2702" s="56" t="s">
        <v>726</v>
      </c>
      <c r="BH2702" s="56">
        <v>0</v>
      </c>
      <c r="BI2702" s="56">
        <v>0</v>
      </c>
      <c r="BJ2702" s="56">
        <v>1</v>
      </c>
    </row>
    <row r="2703" spans="1:62" hidden="1" x14ac:dyDescent="0.3">
      <c r="A2703" s="56">
        <v>49271167</v>
      </c>
      <c r="B2703" s="85">
        <v>600657</v>
      </c>
      <c r="C2703" s="1">
        <v>42893</v>
      </c>
      <c r="D2703" s="56" t="s">
        <v>808</v>
      </c>
      <c r="E2703" s="56" t="s">
        <v>809</v>
      </c>
      <c r="F2703" s="56" t="s">
        <v>334</v>
      </c>
      <c r="G2703" s="56" t="s">
        <v>335</v>
      </c>
      <c r="H2703" s="56" t="s">
        <v>336</v>
      </c>
      <c r="I2703" s="56" t="s">
        <v>724</v>
      </c>
      <c r="K2703" s="56" t="s">
        <v>337</v>
      </c>
      <c r="L2703" s="56" t="s">
        <v>545</v>
      </c>
      <c r="M2703" s="56" t="s">
        <v>1048</v>
      </c>
      <c r="N2703" s="56" t="s">
        <v>1043</v>
      </c>
      <c r="O2703" s="56" t="s">
        <v>546</v>
      </c>
      <c r="P2703" s="1" t="s">
        <v>110</v>
      </c>
      <c r="Q2703" s="56" t="s">
        <v>241</v>
      </c>
      <c r="R2703" s="56" t="s">
        <v>339</v>
      </c>
      <c r="S2703" s="56">
        <v>225567</v>
      </c>
      <c r="T2703" s="1" t="s">
        <v>420</v>
      </c>
      <c r="U2703" s="56">
        <v>42186</v>
      </c>
      <c r="V2703" s="56">
        <v>43100</v>
      </c>
      <c r="W2703" s="56">
        <v>42185</v>
      </c>
      <c r="X2703" s="56">
        <v>42916</v>
      </c>
      <c r="Y2703" s="56" t="s">
        <v>356</v>
      </c>
      <c r="Z2703" s="56" t="s">
        <v>341</v>
      </c>
      <c r="AA2703" s="56" t="s">
        <v>342</v>
      </c>
      <c r="AB2703" s="56" t="s">
        <v>343</v>
      </c>
      <c r="AC2703" s="56" t="s">
        <v>342</v>
      </c>
      <c r="AD2703" s="56" t="s">
        <v>342</v>
      </c>
      <c r="AE2703" s="56" t="s">
        <v>334</v>
      </c>
      <c r="AF2703" s="56" t="s">
        <v>291</v>
      </c>
      <c r="AG2703" s="56">
        <v>2016</v>
      </c>
      <c r="AH2703" s="56" t="s">
        <v>80</v>
      </c>
      <c r="AI2703" s="56" t="s">
        <v>344</v>
      </c>
      <c r="AJ2703" s="56">
        <v>0</v>
      </c>
      <c r="AK2703" s="1">
        <v>42551</v>
      </c>
      <c r="AM2703" s="56">
        <v>42782</v>
      </c>
      <c r="AN2703" s="56" t="s">
        <v>353</v>
      </c>
      <c r="AO2703" s="1">
        <v>42613</v>
      </c>
      <c r="AP2703" s="56" t="s">
        <v>551</v>
      </c>
      <c r="AQ2703" s="56">
        <v>54645</v>
      </c>
      <c r="AR2703" s="56">
        <v>0</v>
      </c>
      <c r="AS2703" s="56" t="s">
        <v>346</v>
      </c>
      <c r="AX2703" s="56">
        <v>100</v>
      </c>
      <c r="BB2703" s="56" t="s">
        <v>339</v>
      </c>
      <c r="BC2703" s="56" t="s">
        <v>263</v>
      </c>
      <c r="BD2703" s="56" t="s">
        <v>349</v>
      </c>
      <c r="BE2703" s="56" t="s">
        <v>347</v>
      </c>
      <c r="BF2703" s="56" t="s">
        <v>334</v>
      </c>
      <c r="BG2703" s="56" t="s">
        <v>726</v>
      </c>
      <c r="BH2703" s="56">
        <v>0</v>
      </c>
      <c r="BI2703" s="56">
        <v>0</v>
      </c>
      <c r="BJ2703" s="56">
        <v>1</v>
      </c>
    </row>
    <row r="2704" spans="1:62" hidden="1" x14ac:dyDescent="0.3">
      <c r="A2704" s="56">
        <v>49271164</v>
      </c>
      <c r="B2704" s="85">
        <v>600657</v>
      </c>
      <c r="C2704" s="1">
        <v>42893</v>
      </c>
      <c r="D2704" s="56" t="s">
        <v>808</v>
      </c>
      <c r="E2704" s="56" t="s">
        <v>809</v>
      </c>
      <c r="F2704" s="56" t="s">
        <v>334</v>
      </c>
      <c r="G2704" s="56" t="s">
        <v>335</v>
      </c>
      <c r="H2704" s="56" t="s">
        <v>336</v>
      </c>
      <c r="I2704" s="56" t="s">
        <v>724</v>
      </c>
      <c r="K2704" s="56" t="s">
        <v>337</v>
      </c>
      <c r="L2704" s="56" t="s">
        <v>545</v>
      </c>
      <c r="M2704" s="56" t="s">
        <v>1048</v>
      </c>
      <c r="N2704" s="56" t="s">
        <v>1043</v>
      </c>
      <c r="O2704" s="56" t="s">
        <v>546</v>
      </c>
      <c r="P2704" s="1" t="s">
        <v>110</v>
      </c>
      <c r="Q2704" s="56" t="s">
        <v>241</v>
      </c>
      <c r="R2704" s="56" t="s">
        <v>339</v>
      </c>
      <c r="S2704" s="56">
        <v>225567</v>
      </c>
      <c r="T2704" s="1" t="s">
        <v>420</v>
      </c>
      <c r="U2704" s="56">
        <v>42186</v>
      </c>
      <c r="V2704" s="56">
        <v>43100</v>
      </c>
      <c r="W2704" s="56">
        <v>42185</v>
      </c>
      <c r="X2704" s="56">
        <v>42916</v>
      </c>
      <c r="Y2704" s="56" t="s">
        <v>356</v>
      </c>
      <c r="Z2704" s="56" t="s">
        <v>341</v>
      </c>
      <c r="AA2704" s="56" t="s">
        <v>342</v>
      </c>
      <c r="AB2704" s="56" t="s">
        <v>343</v>
      </c>
      <c r="AC2704" s="56" t="s">
        <v>342</v>
      </c>
      <c r="AD2704" s="56" t="s">
        <v>342</v>
      </c>
      <c r="AE2704" s="56" t="s">
        <v>334</v>
      </c>
      <c r="AF2704" s="56" t="s">
        <v>224</v>
      </c>
      <c r="AG2704" s="56">
        <v>2015</v>
      </c>
      <c r="AH2704" s="56" t="s">
        <v>80</v>
      </c>
      <c r="AI2704" s="56" t="s">
        <v>339</v>
      </c>
      <c r="AJ2704" s="56">
        <v>0</v>
      </c>
      <c r="AM2704" s="56">
        <v>42782</v>
      </c>
      <c r="AN2704" s="56" t="s">
        <v>353</v>
      </c>
      <c r="AO2704" s="1">
        <v>42158</v>
      </c>
      <c r="AP2704" s="56" t="s">
        <v>353</v>
      </c>
      <c r="AQ2704" s="56">
        <v>54645</v>
      </c>
      <c r="AR2704" s="56">
        <v>0</v>
      </c>
      <c r="AS2704" s="56" t="s">
        <v>346</v>
      </c>
      <c r="AX2704" s="56">
        <v>100</v>
      </c>
      <c r="BB2704" s="56" t="s">
        <v>339</v>
      </c>
      <c r="BC2704" s="56" t="s">
        <v>263</v>
      </c>
      <c r="BD2704" s="56" t="s">
        <v>349</v>
      </c>
      <c r="BE2704" s="56" t="s">
        <v>347</v>
      </c>
      <c r="BF2704" s="56" t="s">
        <v>334</v>
      </c>
      <c r="BG2704" s="56" t="s">
        <v>726</v>
      </c>
      <c r="BH2704" s="56">
        <v>0</v>
      </c>
      <c r="BI2704" s="56">
        <v>0</v>
      </c>
      <c r="BJ2704" s="56">
        <v>1</v>
      </c>
    </row>
    <row r="2705" spans="1:62" hidden="1" x14ac:dyDescent="0.3">
      <c r="A2705" s="56">
        <v>49271166</v>
      </c>
      <c r="B2705" s="85">
        <v>600657</v>
      </c>
      <c r="C2705" s="1">
        <v>42893</v>
      </c>
      <c r="D2705" s="56" t="s">
        <v>808</v>
      </c>
      <c r="E2705" s="56" t="s">
        <v>809</v>
      </c>
      <c r="F2705" s="56" t="s">
        <v>334</v>
      </c>
      <c r="G2705" s="56" t="s">
        <v>335</v>
      </c>
      <c r="H2705" s="56" t="s">
        <v>336</v>
      </c>
      <c r="I2705" s="56" t="s">
        <v>724</v>
      </c>
      <c r="K2705" s="56" t="s">
        <v>337</v>
      </c>
      <c r="L2705" s="56" t="s">
        <v>545</v>
      </c>
      <c r="M2705" s="56" t="s">
        <v>1048</v>
      </c>
      <c r="N2705" s="56" t="s">
        <v>1043</v>
      </c>
      <c r="O2705" s="56" t="s">
        <v>546</v>
      </c>
      <c r="P2705" s="1" t="s">
        <v>110</v>
      </c>
      <c r="Q2705" s="56" t="s">
        <v>241</v>
      </c>
      <c r="R2705" s="56" t="s">
        <v>339</v>
      </c>
      <c r="S2705" s="56">
        <v>225567</v>
      </c>
      <c r="T2705" s="1" t="s">
        <v>420</v>
      </c>
      <c r="U2705" s="56">
        <v>42186</v>
      </c>
      <c r="V2705" s="56">
        <v>43100</v>
      </c>
      <c r="W2705" s="56">
        <v>42185</v>
      </c>
      <c r="X2705" s="56">
        <v>42916</v>
      </c>
      <c r="Y2705" s="56" t="s">
        <v>356</v>
      </c>
      <c r="Z2705" s="56" t="s">
        <v>341</v>
      </c>
      <c r="AA2705" s="56" t="s">
        <v>342</v>
      </c>
      <c r="AB2705" s="56" t="s">
        <v>343</v>
      </c>
      <c r="AC2705" s="56" t="s">
        <v>342</v>
      </c>
      <c r="AD2705" s="56" t="s">
        <v>342</v>
      </c>
      <c r="AE2705" s="56" t="s">
        <v>334</v>
      </c>
      <c r="AF2705" s="56" t="s">
        <v>291</v>
      </c>
      <c r="AG2705" s="56">
        <v>2016</v>
      </c>
      <c r="AH2705" s="56" t="s">
        <v>80</v>
      </c>
      <c r="AI2705" s="56" t="s">
        <v>348</v>
      </c>
      <c r="AJ2705" s="56">
        <v>0</v>
      </c>
      <c r="AK2705" s="1">
        <v>42369</v>
      </c>
      <c r="AL2705" s="56" t="s">
        <v>812</v>
      </c>
      <c r="AM2705" s="56">
        <v>42782</v>
      </c>
      <c r="AN2705" s="56" t="s">
        <v>353</v>
      </c>
      <c r="AO2705" s="1">
        <v>42387</v>
      </c>
      <c r="AP2705" s="56" t="s">
        <v>353</v>
      </c>
      <c r="AQ2705" s="56">
        <v>54645</v>
      </c>
      <c r="AR2705" s="56">
        <v>0</v>
      </c>
      <c r="AS2705" s="56" t="s">
        <v>346</v>
      </c>
      <c r="AX2705" s="56">
        <v>100</v>
      </c>
      <c r="BB2705" s="56" t="s">
        <v>339</v>
      </c>
      <c r="BC2705" s="56" t="s">
        <v>263</v>
      </c>
      <c r="BD2705" s="56" t="s">
        <v>349</v>
      </c>
      <c r="BE2705" s="56" t="s">
        <v>347</v>
      </c>
      <c r="BF2705" s="56" t="s">
        <v>334</v>
      </c>
      <c r="BG2705" s="56" t="s">
        <v>726</v>
      </c>
      <c r="BH2705" s="56">
        <v>0</v>
      </c>
      <c r="BI2705" s="56">
        <v>0</v>
      </c>
      <c r="BJ2705" s="56">
        <v>1</v>
      </c>
    </row>
    <row r="2706" spans="1:62" hidden="1" x14ac:dyDescent="0.3">
      <c r="A2706" s="56">
        <v>49271711</v>
      </c>
      <c r="B2706" s="85">
        <v>600657</v>
      </c>
      <c r="C2706" s="1">
        <v>42893</v>
      </c>
      <c r="D2706" s="56" t="s">
        <v>808</v>
      </c>
      <c r="E2706" s="56" t="s">
        <v>809</v>
      </c>
      <c r="F2706" s="56" t="s">
        <v>334</v>
      </c>
      <c r="G2706" s="56" t="s">
        <v>335</v>
      </c>
      <c r="H2706" s="56" t="s">
        <v>336</v>
      </c>
      <c r="I2706" s="56" t="s">
        <v>724</v>
      </c>
      <c r="K2706" s="56" t="s">
        <v>337</v>
      </c>
      <c r="L2706" s="56" t="s">
        <v>545</v>
      </c>
      <c r="M2706" s="56" t="s">
        <v>1048</v>
      </c>
      <c r="N2706" s="56" t="s">
        <v>1043</v>
      </c>
      <c r="O2706" s="56" t="s">
        <v>546</v>
      </c>
      <c r="P2706" s="1" t="s">
        <v>105</v>
      </c>
      <c r="S2706" s="56">
        <v>189803</v>
      </c>
      <c r="T2706" s="1" t="s">
        <v>813</v>
      </c>
      <c r="U2706" s="56">
        <v>42186</v>
      </c>
      <c r="V2706" s="56">
        <v>43100</v>
      </c>
      <c r="W2706" s="56">
        <v>42186</v>
      </c>
      <c r="X2706" s="56">
        <v>42916</v>
      </c>
      <c r="Y2706" s="56" t="s">
        <v>340</v>
      </c>
      <c r="Z2706" s="56" t="s">
        <v>367</v>
      </c>
      <c r="AA2706" s="56" t="s">
        <v>342</v>
      </c>
      <c r="AB2706" s="56" t="s">
        <v>343</v>
      </c>
      <c r="AC2706" s="56" t="s">
        <v>342</v>
      </c>
      <c r="AD2706" s="56" t="s">
        <v>347</v>
      </c>
      <c r="AE2706" s="56" t="s">
        <v>334</v>
      </c>
      <c r="AF2706" s="56" t="s">
        <v>224</v>
      </c>
      <c r="AG2706" s="56">
        <v>2015</v>
      </c>
      <c r="AH2706" s="56" t="s">
        <v>80</v>
      </c>
      <c r="AI2706" s="56" t="s">
        <v>339</v>
      </c>
      <c r="AJ2706" s="56">
        <v>0</v>
      </c>
      <c r="AM2706" s="56">
        <v>42782</v>
      </c>
      <c r="AN2706" s="56" t="s">
        <v>353</v>
      </c>
      <c r="AO2706" s="1">
        <v>42163</v>
      </c>
      <c r="AP2706" s="56" t="s">
        <v>353</v>
      </c>
      <c r="AQ2706" s="56">
        <v>283</v>
      </c>
      <c r="AR2706" s="56">
        <v>0</v>
      </c>
      <c r="AS2706" s="56" t="s">
        <v>346</v>
      </c>
      <c r="BB2706" s="56" t="s">
        <v>339</v>
      </c>
      <c r="BC2706" s="56" t="s">
        <v>263</v>
      </c>
      <c r="BD2706" s="56" t="s">
        <v>349</v>
      </c>
      <c r="BE2706" s="56" t="s">
        <v>347</v>
      </c>
      <c r="BF2706" s="56" t="s">
        <v>334</v>
      </c>
      <c r="BG2706" s="56" t="s">
        <v>726</v>
      </c>
      <c r="BH2706" s="56">
        <v>0</v>
      </c>
      <c r="BI2706" s="56">
        <v>0</v>
      </c>
      <c r="BJ2706" s="56">
        <v>1</v>
      </c>
    </row>
    <row r="2707" spans="1:62" hidden="1" x14ac:dyDescent="0.3">
      <c r="A2707" s="56">
        <v>49271703</v>
      </c>
      <c r="B2707" s="85">
        <v>600657</v>
      </c>
      <c r="C2707" s="1">
        <v>42893</v>
      </c>
      <c r="D2707" s="56" t="s">
        <v>808</v>
      </c>
      <c r="E2707" s="56" t="s">
        <v>809</v>
      </c>
      <c r="F2707" s="56" t="s">
        <v>334</v>
      </c>
      <c r="G2707" s="56" t="s">
        <v>335</v>
      </c>
      <c r="H2707" s="56" t="s">
        <v>336</v>
      </c>
      <c r="I2707" s="56" t="s">
        <v>724</v>
      </c>
      <c r="K2707" s="56" t="s">
        <v>337</v>
      </c>
      <c r="L2707" s="56" t="s">
        <v>545</v>
      </c>
      <c r="M2707" s="56" t="s">
        <v>1048</v>
      </c>
      <c r="N2707" s="56" t="s">
        <v>1043</v>
      </c>
      <c r="O2707" s="56" t="s">
        <v>546</v>
      </c>
      <c r="P2707" s="1" t="s">
        <v>105</v>
      </c>
      <c r="S2707" s="56">
        <v>190102</v>
      </c>
      <c r="T2707" s="1" t="s">
        <v>811</v>
      </c>
      <c r="U2707" s="56">
        <v>42186</v>
      </c>
      <c r="V2707" s="56">
        <v>43100</v>
      </c>
      <c r="W2707" s="56">
        <v>42186</v>
      </c>
      <c r="X2707" s="56">
        <v>42916</v>
      </c>
      <c r="Y2707" s="56" t="s">
        <v>340</v>
      </c>
      <c r="Z2707" s="56" t="s">
        <v>341</v>
      </c>
      <c r="AA2707" s="56" t="s">
        <v>347</v>
      </c>
      <c r="AC2707" s="56" t="s">
        <v>342</v>
      </c>
      <c r="AD2707" s="56" t="s">
        <v>347</v>
      </c>
      <c r="AE2707" s="56" t="s">
        <v>334</v>
      </c>
      <c r="AF2707" s="56" t="s">
        <v>224</v>
      </c>
      <c r="AG2707" s="56">
        <v>2015</v>
      </c>
      <c r="AH2707" s="56" t="s">
        <v>80</v>
      </c>
      <c r="AI2707" s="56" t="s">
        <v>339</v>
      </c>
      <c r="AJ2707" s="56">
        <v>0</v>
      </c>
      <c r="AM2707" s="56">
        <v>42752</v>
      </c>
      <c r="AN2707" s="56" t="s">
        <v>391</v>
      </c>
      <c r="AO2707" s="1">
        <v>42170</v>
      </c>
      <c r="AP2707" s="56" t="s">
        <v>353</v>
      </c>
      <c r="AQ2707" s="56">
        <v>80241</v>
      </c>
      <c r="AR2707" s="56">
        <v>0</v>
      </c>
      <c r="AS2707" s="56" t="s">
        <v>346</v>
      </c>
      <c r="BB2707" s="56" t="s">
        <v>339</v>
      </c>
      <c r="BC2707" s="56" t="s">
        <v>263</v>
      </c>
      <c r="BD2707" s="56" t="s">
        <v>349</v>
      </c>
      <c r="BE2707" s="56" t="s">
        <v>347</v>
      </c>
      <c r="BF2707" s="56" t="s">
        <v>334</v>
      </c>
      <c r="BG2707" s="56" t="s">
        <v>726</v>
      </c>
      <c r="BH2707" s="56">
        <v>0</v>
      </c>
      <c r="BI2707" s="56">
        <v>0</v>
      </c>
      <c r="BJ2707" s="56">
        <v>1</v>
      </c>
    </row>
    <row r="2708" spans="1:62" hidden="1" x14ac:dyDescent="0.3">
      <c r="A2708" s="56">
        <v>49271528</v>
      </c>
      <c r="B2708" s="85">
        <v>600657</v>
      </c>
      <c r="C2708" s="1">
        <v>42893</v>
      </c>
      <c r="D2708" s="56" t="s">
        <v>808</v>
      </c>
      <c r="E2708" s="56" t="s">
        <v>809</v>
      </c>
      <c r="F2708" s="56" t="s">
        <v>334</v>
      </c>
      <c r="G2708" s="56" t="s">
        <v>335</v>
      </c>
      <c r="H2708" s="56" t="s">
        <v>336</v>
      </c>
      <c r="I2708" s="56" t="s">
        <v>724</v>
      </c>
      <c r="K2708" s="56" t="s">
        <v>337</v>
      </c>
      <c r="L2708" s="56" t="s">
        <v>545</v>
      </c>
      <c r="M2708" s="56" t="s">
        <v>1048</v>
      </c>
      <c r="N2708" s="56" t="s">
        <v>1043</v>
      </c>
      <c r="O2708" s="56" t="s">
        <v>546</v>
      </c>
      <c r="P2708" s="1" t="s">
        <v>188</v>
      </c>
      <c r="Q2708" s="56" t="s">
        <v>241</v>
      </c>
      <c r="R2708" s="56" t="s">
        <v>339</v>
      </c>
      <c r="S2708" s="56">
        <v>233869</v>
      </c>
      <c r="T2708" s="1" t="s">
        <v>818</v>
      </c>
      <c r="U2708" s="56">
        <v>42186</v>
      </c>
      <c r="V2708" s="56">
        <v>43100</v>
      </c>
      <c r="W2708" s="56">
        <v>42185</v>
      </c>
      <c r="X2708" s="56">
        <v>42735</v>
      </c>
      <c r="Y2708" s="56" t="s">
        <v>356</v>
      </c>
      <c r="Z2708" s="56" t="s">
        <v>341</v>
      </c>
      <c r="AA2708" s="56" t="s">
        <v>347</v>
      </c>
      <c r="AB2708" s="56" t="s">
        <v>343</v>
      </c>
      <c r="AC2708" s="56" t="s">
        <v>342</v>
      </c>
      <c r="AD2708" s="56" t="s">
        <v>342</v>
      </c>
      <c r="AE2708" s="56" t="s">
        <v>334</v>
      </c>
      <c r="AF2708" s="56" t="s">
        <v>291</v>
      </c>
      <c r="AG2708" s="56">
        <v>2017</v>
      </c>
      <c r="AH2708" s="56" t="s">
        <v>80</v>
      </c>
      <c r="AI2708" s="56" t="s">
        <v>348</v>
      </c>
      <c r="AJ2708" s="56">
        <v>8</v>
      </c>
      <c r="AK2708" s="1">
        <v>42735</v>
      </c>
      <c r="AL2708" s="56" t="s">
        <v>891</v>
      </c>
      <c r="AM2708" s="56">
        <v>42747</v>
      </c>
      <c r="AN2708" s="56" t="s">
        <v>353</v>
      </c>
      <c r="AO2708" s="1">
        <v>42747</v>
      </c>
      <c r="AP2708" s="56" t="s">
        <v>353</v>
      </c>
      <c r="AQ2708" s="56">
        <v>75182</v>
      </c>
      <c r="AR2708" s="56">
        <v>0</v>
      </c>
      <c r="AS2708" s="56" t="s">
        <v>346</v>
      </c>
      <c r="BB2708" s="56" t="s">
        <v>339</v>
      </c>
      <c r="BC2708" s="56" t="s">
        <v>263</v>
      </c>
      <c r="BD2708" s="56" t="s">
        <v>349</v>
      </c>
      <c r="BE2708" s="56" t="s">
        <v>347</v>
      </c>
      <c r="BF2708" s="56" t="s">
        <v>334</v>
      </c>
      <c r="BG2708" s="56" t="s">
        <v>726</v>
      </c>
      <c r="BH2708" s="56">
        <v>0</v>
      </c>
      <c r="BI2708" s="56">
        <v>0</v>
      </c>
      <c r="BJ2708" s="56">
        <v>1</v>
      </c>
    </row>
    <row r="2709" spans="1:62" hidden="1" x14ac:dyDescent="0.3">
      <c r="A2709" s="56">
        <v>49271526</v>
      </c>
      <c r="B2709" s="85">
        <v>600657</v>
      </c>
      <c r="C2709" s="1">
        <v>42893</v>
      </c>
      <c r="D2709" s="56" t="s">
        <v>808</v>
      </c>
      <c r="E2709" s="56" t="s">
        <v>809</v>
      </c>
      <c r="F2709" s="56" t="s">
        <v>334</v>
      </c>
      <c r="G2709" s="56" t="s">
        <v>335</v>
      </c>
      <c r="H2709" s="56" t="s">
        <v>336</v>
      </c>
      <c r="I2709" s="56" t="s">
        <v>724</v>
      </c>
      <c r="K2709" s="56" t="s">
        <v>337</v>
      </c>
      <c r="L2709" s="56" t="s">
        <v>545</v>
      </c>
      <c r="M2709" s="56" t="s">
        <v>1048</v>
      </c>
      <c r="N2709" s="56" t="s">
        <v>1043</v>
      </c>
      <c r="O2709" s="56" t="s">
        <v>546</v>
      </c>
      <c r="P2709" s="1" t="s">
        <v>188</v>
      </c>
      <c r="Q2709" s="56" t="s">
        <v>241</v>
      </c>
      <c r="R2709" s="56" t="s">
        <v>339</v>
      </c>
      <c r="S2709" s="56">
        <v>233869</v>
      </c>
      <c r="T2709" s="1" t="s">
        <v>818</v>
      </c>
      <c r="U2709" s="56">
        <v>42186</v>
      </c>
      <c r="V2709" s="56">
        <v>43100</v>
      </c>
      <c r="W2709" s="56">
        <v>42185</v>
      </c>
      <c r="X2709" s="56">
        <v>42735</v>
      </c>
      <c r="Y2709" s="56" t="s">
        <v>356</v>
      </c>
      <c r="Z2709" s="56" t="s">
        <v>341</v>
      </c>
      <c r="AA2709" s="56" t="s">
        <v>347</v>
      </c>
      <c r="AB2709" s="56" t="s">
        <v>343</v>
      </c>
      <c r="AC2709" s="56" t="s">
        <v>342</v>
      </c>
      <c r="AD2709" s="56" t="s">
        <v>342</v>
      </c>
      <c r="AE2709" s="56" t="s">
        <v>334</v>
      </c>
      <c r="AF2709" s="56" t="s">
        <v>291</v>
      </c>
      <c r="AG2709" s="56">
        <v>2016</v>
      </c>
      <c r="AH2709" s="56" t="s">
        <v>80</v>
      </c>
      <c r="AI2709" s="56" t="s">
        <v>348</v>
      </c>
      <c r="AJ2709" s="56">
        <v>8</v>
      </c>
      <c r="AK2709" s="1">
        <v>42369</v>
      </c>
      <c r="AL2709" s="56" t="s">
        <v>823</v>
      </c>
      <c r="AM2709" s="56">
        <v>42747</v>
      </c>
      <c r="AN2709" s="56" t="s">
        <v>353</v>
      </c>
      <c r="AO2709" s="1">
        <v>42399</v>
      </c>
      <c r="AP2709" s="56" t="s">
        <v>391</v>
      </c>
      <c r="AQ2709" s="56">
        <v>75182</v>
      </c>
      <c r="AR2709" s="56">
        <v>0</v>
      </c>
      <c r="AS2709" s="56" t="s">
        <v>346</v>
      </c>
      <c r="BB2709" s="56" t="s">
        <v>339</v>
      </c>
      <c r="BC2709" s="56" t="s">
        <v>263</v>
      </c>
      <c r="BD2709" s="56" t="s">
        <v>349</v>
      </c>
      <c r="BE2709" s="56" t="s">
        <v>347</v>
      </c>
      <c r="BF2709" s="56" t="s">
        <v>334</v>
      </c>
      <c r="BG2709" s="56" t="s">
        <v>726</v>
      </c>
      <c r="BH2709" s="56">
        <v>0</v>
      </c>
      <c r="BI2709" s="56">
        <v>0</v>
      </c>
      <c r="BJ2709" s="56">
        <v>1</v>
      </c>
    </row>
    <row r="2710" spans="1:62" hidden="1" x14ac:dyDescent="0.3">
      <c r="A2710" s="56">
        <v>49271527</v>
      </c>
      <c r="B2710" s="85">
        <v>600657</v>
      </c>
      <c r="C2710" s="1">
        <v>42893</v>
      </c>
      <c r="D2710" s="56" t="s">
        <v>808</v>
      </c>
      <c r="E2710" s="56" t="s">
        <v>809</v>
      </c>
      <c r="F2710" s="56" t="s">
        <v>334</v>
      </c>
      <c r="G2710" s="56" t="s">
        <v>335</v>
      </c>
      <c r="H2710" s="56" t="s">
        <v>336</v>
      </c>
      <c r="I2710" s="56" t="s">
        <v>724</v>
      </c>
      <c r="K2710" s="56" t="s">
        <v>337</v>
      </c>
      <c r="L2710" s="56" t="s">
        <v>545</v>
      </c>
      <c r="M2710" s="56" t="s">
        <v>1048</v>
      </c>
      <c r="N2710" s="56" t="s">
        <v>1043</v>
      </c>
      <c r="O2710" s="56" t="s">
        <v>546</v>
      </c>
      <c r="P2710" s="1" t="s">
        <v>188</v>
      </c>
      <c r="Q2710" s="56" t="s">
        <v>241</v>
      </c>
      <c r="R2710" s="56" t="s">
        <v>339</v>
      </c>
      <c r="S2710" s="56">
        <v>233869</v>
      </c>
      <c r="T2710" s="1" t="s">
        <v>818</v>
      </c>
      <c r="U2710" s="56">
        <v>42186</v>
      </c>
      <c r="V2710" s="56">
        <v>43100</v>
      </c>
      <c r="W2710" s="56">
        <v>42185</v>
      </c>
      <c r="X2710" s="56">
        <v>42735</v>
      </c>
      <c r="Y2710" s="56" t="s">
        <v>356</v>
      </c>
      <c r="Z2710" s="56" t="s">
        <v>341</v>
      </c>
      <c r="AA2710" s="56" t="s">
        <v>347</v>
      </c>
      <c r="AB2710" s="56" t="s">
        <v>343</v>
      </c>
      <c r="AC2710" s="56" t="s">
        <v>342</v>
      </c>
      <c r="AD2710" s="56" t="s">
        <v>342</v>
      </c>
      <c r="AE2710" s="56" t="s">
        <v>334</v>
      </c>
      <c r="AF2710" s="56" t="s">
        <v>291</v>
      </c>
      <c r="AG2710" s="56">
        <v>2016</v>
      </c>
      <c r="AH2710" s="56" t="s">
        <v>80</v>
      </c>
      <c r="AI2710" s="56" t="s">
        <v>344</v>
      </c>
      <c r="AJ2710" s="56">
        <v>0</v>
      </c>
      <c r="AK2710" s="1">
        <v>42551</v>
      </c>
      <c r="AL2710" s="56" t="s">
        <v>891</v>
      </c>
      <c r="AM2710" s="56">
        <v>42747</v>
      </c>
      <c r="AN2710" s="56" t="s">
        <v>353</v>
      </c>
      <c r="AO2710" s="1">
        <v>42613</v>
      </c>
      <c r="AP2710" s="56" t="s">
        <v>551</v>
      </c>
      <c r="AQ2710" s="56">
        <v>75182</v>
      </c>
      <c r="AR2710" s="56">
        <v>0</v>
      </c>
      <c r="AS2710" s="56" t="s">
        <v>346</v>
      </c>
      <c r="BB2710" s="56" t="s">
        <v>339</v>
      </c>
      <c r="BC2710" s="56" t="s">
        <v>263</v>
      </c>
      <c r="BD2710" s="56" t="s">
        <v>349</v>
      </c>
      <c r="BE2710" s="56" t="s">
        <v>347</v>
      </c>
      <c r="BF2710" s="56" t="s">
        <v>334</v>
      </c>
      <c r="BG2710" s="56" t="s">
        <v>726</v>
      </c>
      <c r="BH2710" s="56">
        <v>0</v>
      </c>
      <c r="BI2710" s="56">
        <v>0</v>
      </c>
      <c r="BJ2710" s="56">
        <v>1</v>
      </c>
    </row>
    <row r="2711" spans="1:62" hidden="1" x14ac:dyDescent="0.3">
      <c r="A2711" s="56">
        <v>49271531</v>
      </c>
      <c r="B2711" s="85">
        <v>600657</v>
      </c>
      <c r="C2711" s="1">
        <v>42893</v>
      </c>
      <c r="D2711" s="56" t="s">
        <v>808</v>
      </c>
      <c r="E2711" s="56" t="s">
        <v>809</v>
      </c>
      <c r="F2711" s="56" t="s">
        <v>334</v>
      </c>
      <c r="G2711" s="56" t="s">
        <v>335</v>
      </c>
      <c r="H2711" s="56" t="s">
        <v>336</v>
      </c>
      <c r="I2711" s="56" t="s">
        <v>724</v>
      </c>
      <c r="K2711" s="56" t="s">
        <v>337</v>
      </c>
      <c r="L2711" s="56" t="s">
        <v>545</v>
      </c>
      <c r="M2711" s="56" t="s">
        <v>1048</v>
      </c>
      <c r="N2711" s="56" t="s">
        <v>1043</v>
      </c>
      <c r="O2711" s="56" t="s">
        <v>546</v>
      </c>
      <c r="P2711" s="1" t="s">
        <v>188</v>
      </c>
      <c r="Q2711" s="56" t="s">
        <v>241</v>
      </c>
      <c r="R2711" s="56" t="s">
        <v>339</v>
      </c>
      <c r="S2711" s="56">
        <v>233869</v>
      </c>
      <c r="T2711" s="1" t="s">
        <v>818</v>
      </c>
      <c r="U2711" s="56">
        <v>42186</v>
      </c>
      <c r="V2711" s="56">
        <v>43100</v>
      </c>
      <c r="W2711" s="56">
        <v>42185</v>
      </c>
      <c r="X2711" s="56">
        <v>42735</v>
      </c>
      <c r="Y2711" s="56" t="s">
        <v>356</v>
      </c>
      <c r="Z2711" s="56" t="s">
        <v>341</v>
      </c>
      <c r="AA2711" s="56" t="s">
        <v>347</v>
      </c>
      <c r="AB2711" s="56" t="s">
        <v>343</v>
      </c>
      <c r="AC2711" s="56" t="s">
        <v>342</v>
      </c>
      <c r="AD2711" s="56" t="s">
        <v>342</v>
      </c>
      <c r="AE2711" s="56" t="s">
        <v>334</v>
      </c>
      <c r="AF2711" s="56" t="s">
        <v>292</v>
      </c>
      <c r="AG2711" s="56">
        <v>2016</v>
      </c>
      <c r="AH2711" s="56" t="s">
        <v>80</v>
      </c>
      <c r="AI2711" s="56" t="s">
        <v>344</v>
      </c>
      <c r="AJ2711" s="56">
        <v>10</v>
      </c>
      <c r="AM2711" s="56">
        <v>42747</v>
      </c>
      <c r="AN2711" s="56" t="s">
        <v>353</v>
      </c>
      <c r="AO2711" s="1">
        <v>42158</v>
      </c>
      <c r="AP2711" s="56" t="s">
        <v>353</v>
      </c>
      <c r="AQ2711" s="56">
        <v>75182</v>
      </c>
      <c r="AR2711" s="56">
        <v>0</v>
      </c>
      <c r="AS2711" s="56" t="s">
        <v>346</v>
      </c>
      <c r="BB2711" s="56" t="s">
        <v>339</v>
      </c>
      <c r="BC2711" s="56" t="s">
        <v>263</v>
      </c>
      <c r="BD2711" s="56" t="s">
        <v>349</v>
      </c>
      <c r="BE2711" s="56" t="s">
        <v>347</v>
      </c>
      <c r="BF2711" s="56" t="s">
        <v>334</v>
      </c>
      <c r="BG2711" s="56" t="s">
        <v>726</v>
      </c>
      <c r="BH2711" s="56">
        <v>0</v>
      </c>
      <c r="BI2711" s="56">
        <v>0</v>
      </c>
      <c r="BJ2711" s="56">
        <v>1</v>
      </c>
    </row>
    <row r="2712" spans="1:62" hidden="1" x14ac:dyDescent="0.3">
      <c r="A2712" s="56">
        <v>49271529</v>
      </c>
      <c r="B2712" s="85">
        <v>600657</v>
      </c>
      <c r="C2712" s="1">
        <v>42893</v>
      </c>
      <c r="D2712" s="56" t="s">
        <v>808</v>
      </c>
      <c r="E2712" s="56" t="s">
        <v>809</v>
      </c>
      <c r="F2712" s="56" t="s">
        <v>334</v>
      </c>
      <c r="G2712" s="56" t="s">
        <v>335</v>
      </c>
      <c r="H2712" s="56" t="s">
        <v>336</v>
      </c>
      <c r="I2712" s="56" t="s">
        <v>724</v>
      </c>
      <c r="K2712" s="56" t="s">
        <v>337</v>
      </c>
      <c r="L2712" s="56" t="s">
        <v>545</v>
      </c>
      <c r="M2712" s="56" t="s">
        <v>1048</v>
      </c>
      <c r="N2712" s="56" t="s">
        <v>1043</v>
      </c>
      <c r="O2712" s="56" t="s">
        <v>546</v>
      </c>
      <c r="P2712" s="1" t="s">
        <v>188</v>
      </c>
      <c r="Q2712" s="56" t="s">
        <v>241</v>
      </c>
      <c r="R2712" s="56" t="s">
        <v>339</v>
      </c>
      <c r="S2712" s="56">
        <v>233869</v>
      </c>
      <c r="T2712" s="1" t="s">
        <v>818</v>
      </c>
      <c r="U2712" s="56">
        <v>42186</v>
      </c>
      <c r="V2712" s="56">
        <v>43100</v>
      </c>
      <c r="W2712" s="56">
        <v>42185</v>
      </c>
      <c r="X2712" s="56">
        <v>42735</v>
      </c>
      <c r="Y2712" s="56" t="s">
        <v>356</v>
      </c>
      <c r="Z2712" s="56" t="s">
        <v>341</v>
      </c>
      <c r="AA2712" s="56" t="s">
        <v>347</v>
      </c>
      <c r="AB2712" s="56" t="s">
        <v>343</v>
      </c>
      <c r="AC2712" s="56" t="s">
        <v>342</v>
      </c>
      <c r="AD2712" s="56" t="s">
        <v>342</v>
      </c>
      <c r="AE2712" s="56" t="s">
        <v>334</v>
      </c>
      <c r="AF2712" s="56" t="s">
        <v>292</v>
      </c>
      <c r="AG2712" s="56">
        <v>2015</v>
      </c>
      <c r="AH2712" s="56" t="s">
        <v>80</v>
      </c>
      <c r="AI2712" s="56" t="s">
        <v>344</v>
      </c>
      <c r="AJ2712" s="56">
        <v>0</v>
      </c>
      <c r="AM2712" s="56">
        <v>42747</v>
      </c>
      <c r="AN2712" s="56" t="s">
        <v>353</v>
      </c>
      <c r="AO2712" s="1">
        <v>42158</v>
      </c>
      <c r="AP2712" s="56" t="s">
        <v>353</v>
      </c>
      <c r="AQ2712" s="56">
        <v>75182</v>
      </c>
      <c r="AR2712" s="56">
        <v>0</v>
      </c>
      <c r="AS2712" s="56" t="s">
        <v>346</v>
      </c>
      <c r="BB2712" s="56" t="s">
        <v>339</v>
      </c>
      <c r="BC2712" s="56" t="s">
        <v>263</v>
      </c>
      <c r="BD2712" s="56" t="s">
        <v>349</v>
      </c>
      <c r="BE2712" s="56" t="s">
        <v>347</v>
      </c>
      <c r="BF2712" s="56" t="s">
        <v>334</v>
      </c>
      <c r="BG2712" s="56" t="s">
        <v>726</v>
      </c>
      <c r="BH2712" s="56">
        <v>0</v>
      </c>
      <c r="BI2712" s="56">
        <v>0</v>
      </c>
      <c r="BJ2712" s="56">
        <v>1</v>
      </c>
    </row>
    <row r="2713" spans="1:62" hidden="1" x14ac:dyDescent="0.3">
      <c r="A2713" s="56">
        <v>49271530</v>
      </c>
      <c r="B2713" s="85">
        <v>600657</v>
      </c>
      <c r="C2713" s="1">
        <v>42893</v>
      </c>
      <c r="D2713" s="56" t="s">
        <v>808</v>
      </c>
      <c r="E2713" s="56" t="s">
        <v>809</v>
      </c>
      <c r="F2713" s="56" t="s">
        <v>334</v>
      </c>
      <c r="G2713" s="56" t="s">
        <v>335</v>
      </c>
      <c r="H2713" s="56" t="s">
        <v>336</v>
      </c>
      <c r="I2713" s="56" t="s">
        <v>724</v>
      </c>
      <c r="K2713" s="56" t="s">
        <v>337</v>
      </c>
      <c r="L2713" s="56" t="s">
        <v>545</v>
      </c>
      <c r="M2713" s="56" t="s">
        <v>1048</v>
      </c>
      <c r="N2713" s="56" t="s">
        <v>1043</v>
      </c>
      <c r="O2713" s="56" t="s">
        <v>546</v>
      </c>
      <c r="P2713" s="1" t="s">
        <v>188</v>
      </c>
      <c r="Q2713" s="56" t="s">
        <v>241</v>
      </c>
      <c r="R2713" s="56" t="s">
        <v>339</v>
      </c>
      <c r="S2713" s="56">
        <v>233869</v>
      </c>
      <c r="T2713" s="1" t="s">
        <v>818</v>
      </c>
      <c r="U2713" s="56">
        <v>42186</v>
      </c>
      <c r="V2713" s="56">
        <v>43100</v>
      </c>
      <c r="W2713" s="56">
        <v>42185</v>
      </c>
      <c r="X2713" s="56">
        <v>42735</v>
      </c>
      <c r="Y2713" s="56" t="s">
        <v>356</v>
      </c>
      <c r="Z2713" s="56" t="s">
        <v>341</v>
      </c>
      <c r="AA2713" s="56" t="s">
        <v>347</v>
      </c>
      <c r="AB2713" s="56" t="s">
        <v>343</v>
      </c>
      <c r="AC2713" s="56" t="s">
        <v>342</v>
      </c>
      <c r="AD2713" s="56" t="s">
        <v>342</v>
      </c>
      <c r="AE2713" s="56" t="s">
        <v>334</v>
      </c>
      <c r="AF2713" s="56" t="s">
        <v>292</v>
      </c>
      <c r="AG2713" s="56">
        <v>2016</v>
      </c>
      <c r="AH2713" s="56" t="s">
        <v>80</v>
      </c>
      <c r="AI2713" s="56" t="s">
        <v>348</v>
      </c>
      <c r="AJ2713" s="56">
        <v>5</v>
      </c>
      <c r="AM2713" s="56">
        <v>42747</v>
      </c>
      <c r="AN2713" s="56" t="s">
        <v>353</v>
      </c>
      <c r="AO2713" s="1">
        <v>42158</v>
      </c>
      <c r="AP2713" s="56" t="s">
        <v>353</v>
      </c>
      <c r="AQ2713" s="56">
        <v>75182</v>
      </c>
      <c r="AR2713" s="56">
        <v>0</v>
      </c>
      <c r="AS2713" s="56" t="s">
        <v>346</v>
      </c>
      <c r="BB2713" s="56" t="s">
        <v>339</v>
      </c>
      <c r="BC2713" s="56" t="s">
        <v>263</v>
      </c>
      <c r="BD2713" s="56" t="s">
        <v>349</v>
      </c>
      <c r="BE2713" s="56" t="s">
        <v>347</v>
      </c>
      <c r="BF2713" s="56" t="s">
        <v>334</v>
      </c>
      <c r="BG2713" s="56" t="s">
        <v>726</v>
      </c>
      <c r="BH2713" s="56">
        <v>0</v>
      </c>
      <c r="BI2713" s="56">
        <v>0</v>
      </c>
      <c r="BJ2713" s="56">
        <v>1</v>
      </c>
    </row>
    <row r="2714" spans="1:62" hidden="1" x14ac:dyDescent="0.3">
      <c r="A2714" s="56">
        <v>49271710</v>
      </c>
      <c r="B2714" s="85">
        <v>600657</v>
      </c>
      <c r="C2714" s="1">
        <v>42893</v>
      </c>
      <c r="D2714" s="56" t="s">
        <v>808</v>
      </c>
      <c r="E2714" s="56" t="s">
        <v>809</v>
      </c>
      <c r="F2714" s="56" t="s">
        <v>334</v>
      </c>
      <c r="G2714" s="56" t="s">
        <v>335</v>
      </c>
      <c r="H2714" s="56" t="s">
        <v>336</v>
      </c>
      <c r="I2714" s="56" t="s">
        <v>724</v>
      </c>
      <c r="K2714" s="56" t="s">
        <v>337</v>
      </c>
      <c r="L2714" s="56" t="s">
        <v>545</v>
      </c>
      <c r="M2714" s="56" t="s">
        <v>1048</v>
      </c>
      <c r="N2714" s="56" t="s">
        <v>1043</v>
      </c>
      <c r="O2714" s="56" t="s">
        <v>546</v>
      </c>
      <c r="P2714" s="1" t="s">
        <v>105</v>
      </c>
      <c r="S2714" s="56">
        <v>189642</v>
      </c>
      <c r="T2714" s="1" t="s">
        <v>614</v>
      </c>
      <c r="U2714" s="56">
        <v>42186</v>
      </c>
      <c r="V2714" s="56">
        <v>43100</v>
      </c>
      <c r="W2714" s="56">
        <v>42186</v>
      </c>
      <c r="X2714" s="56">
        <v>42163</v>
      </c>
      <c r="Y2714" s="56" t="s">
        <v>340</v>
      </c>
      <c r="Z2714" s="56" t="s">
        <v>367</v>
      </c>
      <c r="AA2714" s="56" t="s">
        <v>342</v>
      </c>
      <c r="AB2714" s="56" t="s">
        <v>343</v>
      </c>
      <c r="AC2714" s="56" t="s">
        <v>342</v>
      </c>
      <c r="AD2714" s="56" t="s">
        <v>347</v>
      </c>
      <c r="AE2714" s="56" t="s">
        <v>352</v>
      </c>
      <c r="AF2714" s="56" t="s">
        <v>292</v>
      </c>
      <c r="AG2714" s="56">
        <v>2016</v>
      </c>
      <c r="AH2714" s="56" t="s">
        <v>80</v>
      </c>
      <c r="AI2714" s="56" t="s">
        <v>344</v>
      </c>
      <c r="AJ2714" s="56">
        <v>0</v>
      </c>
      <c r="AM2714" s="56">
        <v>42163</v>
      </c>
      <c r="AN2714" s="56" t="s">
        <v>353</v>
      </c>
      <c r="AO2714" s="1">
        <v>42162</v>
      </c>
      <c r="AP2714" s="56" t="s">
        <v>353</v>
      </c>
      <c r="AQ2714" s="56">
        <v>299</v>
      </c>
      <c r="AR2714" s="56">
        <v>0</v>
      </c>
      <c r="AS2714" s="56" t="s">
        <v>346</v>
      </c>
      <c r="BB2714" s="56" t="s">
        <v>343</v>
      </c>
      <c r="BC2714" s="56" t="s">
        <v>263</v>
      </c>
      <c r="BD2714" s="56" t="s">
        <v>349</v>
      </c>
      <c r="BE2714" s="56" t="s">
        <v>347</v>
      </c>
      <c r="BF2714" s="56" t="s">
        <v>334</v>
      </c>
      <c r="BG2714" s="56" t="s">
        <v>726</v>
      </c>
      <c r="BH2714" s="56">
        <v>0</v>
      </c>
      <c r="BI2714" s="56">
        <v>0</v>
      </c>
      <c r="BJ2714" s="56">
        <v>0</v>
      </c>
    </row>
    <row r="2715" spans="1:62" hidden="1" x14ac:dyDescent="0.3">
      <c r="A2715" s="56">
        <v>49271706</v>
      </c>
      <c r="B2715" s="85">
        <v>600657</v>
      </c>
      <c r="C2715" s="1">
        <v>42893</v>
      </c>
      <c r="D2715" s="56" t="s">
        <v>808</v>
      </c>
      <c r="E2715" s="56" t="s">
        <v>809</v>
      </c>
      <c r="F2715" s="56" t="s">
        <v>334</v>
      </c>
      <c r="G2715" s="56" t="s">
        <v>335</v>
      </c>
      <c r="H2715" s="56" t="s">
        <v>336</v>
      </c>
      <c r="I2715" s="56" t="s">
        <v>724</v>
      </c>
      <c r="K2715" s="56" t="s">
        <v>337</v>
      </c>
      <c r="L2715" s="56" t="s">
        <v>545</v>
      </c>
      <c r="M2715" s="56" t="s">
        <v>1048</v>
      </c>
      <c r="N2715" s="56" t="s">
        <v>1043</v>
      </c>
      <c r="O2715" s="56" t="s">
        <v>546</v>
      </c>
      <c r="P2715" s="1" t="s">
        <v>105</v>
      </c>
      <c r="S2715" s="56">
        <v>190102</v>
      </c>
      <c r="T2715" s="1" t="s">
        <v>811</v>
      </c>
      <c r="U2715" s="56">
        <v>42186</v>
      </c>
      <c r="V2715" s="56">
        <v>43100</v>
      </c>
      <c r="W2715" s="56">
        <v>42186</v>
      </c>
      <c r="X2715" s="56">
        <v>42916</v>
      </c>
      <c r="Y2715" s="56" t="s">
        <v>340</v>
      </c>
      <c r="Z2715" s="56" t="s">
        <v>341</v>
      </c>
      <c r="AA2715" s="56" t="s">
        <v>347</v>
      </c>
      <c r="AC2715" s="56" t="s">
        <v>342</v>
      </c>
      <c r="AD2715" s="56" t="s">
        <v>347</v>
      </c>
      <c r="AE2715" s="56" t="s">
        <v>334</v>
      </c>
      <c r="AF2715" s="56" t="s">
        <v>292</v>
      </c>
      <c r="AG2715" s="56">
        <v>2016</v>
      </c>
      <c r="AH2715" s="56" t="s">
        <v>80</v>
      </c>
      <c r="AI2715" s="56" t="s">
        <v>348</v>
      </c>
      <c r="AJ2715" s="56">
        <v>0</v>
      </c>
      <c r="AM2715" s="56">
        <v>42752</v>
      </c>
      <c r="AN2715" s="56" t="s">
        <v>391</v>
      </c>
      <c r="AO2715" s="1">
        <v>42170</v>
      </c>
      <c r="AP2715" s="56" t="s">
        <v>353</v>
      </c>
      <c r="AQ2715" s="56">
        <v>80241</v>
      </c>
      <c r="AR2715" s="56">
        <v>0</v>
      </c>
      <c r="AS2715" s="56" t="s">
        <v>346</v>
      </c>
      <c r="BB2715" s="56" t="s">
        <v>339</v>
      </c>
      <c r="BC2715" s="56" t="s">
        <v>263</v>
      </c>
      <c r="BD2715" s="56" t="s">
        <v>349</v>
      </c>
      <c r="BE2715" s="56" t="s">
        <v>347</v>
      </c>
      <c r="BF2715" s="56" t="s">
        <v>334</v>
      </c>
      <c r="BG2715" s="56" t="s">
        <v>726</v>
      </c>
      <c r="BH2715" s="56">
        <v>0</v>
      </c>
      <c r="BI2715" s="56">
        <v>0</v>
      </c>
      <c r="BJ2715" s="56">
        <v>1</v>
      </c>
    </row>
    <row r="2716" spans="1:62" hidden="1" x14ac:dyDescent="0.3">
      <c r="A2716" s="56">
        <v>49271704</v>
      </c>
      <c r="B2716" s="85">
        <v>600657</v>
      </c>
      <c r="C2716" s="1">
        <v>42893</v>
      </c>
      <c r="D2716" s="56" t="s">
        <v>808</v>
      </c>
      <c r="E2716" s="56" t="s">
        <v>809</v>
      </c>
      <c r="F2716" s="56" t="s">
        <v>334</v>
      </c>
      <c r="G2716" s="56" t="s">
        <v>335</v>
      </c>
      <c r="H2716" s="56" t="s">
        <v>336</v>
      </c>
      <c r="I2716" s="56" t="s">
        <v>724</v>
      </c>
      <c r="K2716" s="56" t="s">
        <v>337</v>
      </c>
      <c r="L2716" s="56" t="s">
        <v>545</v>
      </c>
      <c r="M2716" s="56" t="s">
        <v>1048</v>
      </c>
      <c r="N2716" s="56" t="s">
        <v>1043</v>
      </c>
      <c r="O2716" s="56" t="s">
        <v>546</v>
      </c>
      <c r="P2716" s="1" t="s">
        <v>105</v>
      </c>
      <c r="S2716" s="56">
        <v>190102</v>
      </c>
      <c r="T2716" s="1" t="s">
        <v>811</v>
      </c>
      <c r="U2716" s="56">
        <v>42186</v>
      </c>
      <c r="V2716" s="56">
        <v>43100</v>
      </c>
      <c r="W2716" s="56">
        <v>42186</v>
      </c>
      <c r="X2716" s="56">
        <v>42916</v>
      </c>
      <c r="Y2716" s="56" t="s">
        <v>340</v>
      </c>
      <c r="Z2716" s="56" t="s">
        <v>341</v>
      </c>
      <c r="AA2716" s="56" t="s">
        <v>347</v>
      </c>
      <c r="AC2716" s="56" t="s">
        <v>342</v>
      </c>
      <c r="AD2716" s="56" t="s">
        <v>347</v>
      </c>
      <c r="AE2716" s="56" t="s">
        <v>334</v>
      </c>
      <c r="AF2716" s="56" t="s">
        <v>291</v>
      </c>
      <c r="AG2716" s="56">
        <v>2016</v>
      </c>
      <c r="AH2716" s="56" t="s">
        <v>80</v>
      </c>
      <c r="AI2716" s="56" t="s">
        <v>348</v>
      </c>
      <c r="AJ2716" s="56">
        <v>0</v>
      </c>
      <c r="AK2716" s="1">
        <v>42369</v>
      </c>
      <c r="AM2716" s="56">
        <v>42752</v>
      </c>
      <c r="AN2716" s="56" t="s">
        <v>391</v>
      </c>
      <c r="AO2716" s="1">
        <v>42387</v>
      </c>
      <c r="AP2716" s="56" t="s">
        <v>353</v>
      </c>
      <c r="AQ2716" s="56">
        <v>80241</v>
      </c>
      <c r="AR2716" s="56">
        <v>0</v>
      </c>
      <c r="AS2716" s="56" t="s">
        <v>346</v>
      </c>
      <c r="BB2716" s="56" t="s">
        <v>339</v>
      </c>
      <c r="BC2716" s="56" t="s">
        <v>263</v>
      </c>
      <c r="BD2716" s="56" t="s">
        <v>349</v>
      </c>
      <c r="BE2716" s="56" t="s">
        <v>347</v>
      </c>
      <c r="BF2716" s="56" t="s">
        <v>334</v>
      </c>
      <c r="BG2716" s="56" t="s">
        <v>726</v>
      </c>
      <c r="BH2716" s="56">
        <v>0</v>
      </c>
      <c r="BI2716" s="56">
        <v>0</v>
      </c>
      <c r="BJ2716" s="56">
        <v>1</v>
      </c>
    </row>
    <row r="2717" spans="1:62" hidden="1" x14ac:dyDescent="0.3">
      <c r="A2717" s="56">
        <v>49271705</v>
      </c>
      <c r="B2717" s="85">
        <v>600657</v>
      </c>
      <c r="C2717" s="1">
        <v>42893</v>
      </c>
      <c r="D2717" s="56" t="s">
        <v>808</v>
      </c>
      <c r="E2717" s="56" t="s">
        <v>809</v>
      </c>
      <c r="F2717" s="56" t="s">
        <v>334</v>
      </c>
      <c r="G2717" s="56" t="s">
        <v>335</v>
      </c>
      <c r="H2717" s="56" t="s">
        <v>336</v>
      </c>
      <c r="I2717" s="56" t="s">
        <v>724</v>
      </c>
      <c r="K2717" s="56" t="s">
        <v>337</v>
      </c>
      <c r="L2717" s="56" t="s">
        <v>545</v>
      </c>
      <c r="M2717" s="56" t="s">
        <v>1048</v>
      </c>
      <c r="N2717" s="56" t="s">
        <v>1043</v>
      </c>
      <c r="O2717" s="56" t="s">
        <v>546</v>
      </c>
      <c r="P2717" s="1" t="s">
        <v>105</v>
      </c>
      <c r="S2717" s="56">
        <v>190102</v>
      </c>
      <c r="T2717" s="1" t="s">
        <v>811</v>
      </c>
      <c r="U2717" s="56">
        <v>42186</v>
      </c>
      <c r="V2717" s="56">
        <v>43100</v>
      </c>
      <c r="W2717" s="56">
        <v>42186</v>
      </c>
      <c r="X2717" s="56">
        <v>42916</v>
      </c>
      <c r="Y2717" s="56" t="s">
        <v>340</v>
      </c>
      <c r="Z2717" s="56" t="s">
        <v>341</v>
      </c>
      <c r="AA2717" s="56" t="s">
        <v>347</v>
      </c>
      <c r="AC2717" s="56" t="s">
        <v>342</v>
      </c>
      <c r="AD2717" s="56" t="s">
        <v>347</v>
      </c>
      <c r="AE2717" s="56" t="s">
        <v>334</v>
      </c>
      <c r="AF2717" s="56" t="s">
        <v>291</v>
      </c>
      <c r="AG2717" s="56">
        <v>2016</v>
      </c>
      <c r="AH2717" s="56" t="s">
        <v>80</v>
      </c>
      <c r="AI2717" s="56" t="s">
        <v>344</v>
      </c>
      <c r="AJ2717" s="56">
        <v>0</v>
      </c>
      <c r="AK2717" s="1">
        <v>42551</v>
      </c>
      <c r="AM2717" s="56">
        <v>42752</v>
      </c>
      <c r="AN2717" s="56" t="s">
        <v>391</v>
      </c>
      <c r="AO2717" s="1">
        <v>42613</v>
      </c>
      <c r="AP2717" s="56" t="s">
        <v>551</v>
      </c>
      <c r="AQ2717" s="56">
        <v>80241</v>
      </c>
      <c r="AR2717" s="56">
        <v>0</v>
      </c>
      <c r="AS2717" s="56" t="s">
        <v>346</v>
      </c>
      <c r="BB2717" s="56" t="s">
        <v>339</v>
      </c>
      <c r="BC2717" s="56" t="s">
        <v>263</v>
      </c>
      <c r="BD2717" s="56" t="s">
        <v>349</v>
      </c>
      <c r="BE2717" s="56" t="s">
        <v>347</v>
      </c>
      <c r="BF2717" s="56" t="s">
        <v>334</v>
      </c>
      <c r="BG2717" s="56" t="s">
        <v>726</v>
      </c>
      <c r="BH2717" s="56">
        <v>0</v>
      </c>
      <c r="BI2717" s="56">
        <v>0</v>
      </c>
      <c r="BJ2717" s="56">
        <v>1</v>
      </c>
    </row>
    <row r="2718" spans="1:62" hidden="1" x14ac:dyDescent="0.3">
      <c r="A2718" s="56">
        <v>49271709</v>
      </c>
      <c r="B2718" s="85">
        <v>600657</v>
      </c>
      <c r="C2718" s="1">
        <v>42893</v>
      </c>
      <c r="D2718" s="56" t="s">
        <v>808</v>
      </c>
      <c r="E2718" s="56" t="s">
        <v>809</v>
      </c>
      <c r="F2718" s="56" t="s">
        <v>334</v>
      </c>
      <c r="G2718" s="56" t="s">
        <v>335</v>
      </c>
      <c r="H2718" s="56" t="s">
        <v>336</v>
      </c>
      <c r="I2718" s="56" t="s">
        <v>724</v>
      </c>
      <c r="K2718" s="56" t="s">
        <v>337</v>
      </c>
      <c r="L2718" s="56" t="s">
        <v>545</v>
      </c>
      <c r="M2718" s="56" t="s">
        <v>1048</v>
      </c>
      <c r="N2718" s="56" t="s">
        <v>1043</v>
      </c>
      <c r="O2718" s="56" t="s">
        <v>546</v>
      </c>
      <c r="P2718" s="1" t="s">
        <v>105</v>
      </c>
      <c r="S2718" s="56">
        <v>189642</v>
      </c>
      <c r="T2718" s="1" t="s">
        <v>614</v>
      </c>
      <c r="U2718" s="56">
        <v>42186</v>
      </c>
      <c r="V2718" s="56">
        <v>43100</v>
      </c>
      <c r="W2718" s="56">
        <v>42186</v>
      </c>
      <c r="X2718" s="56">
        <v>42163</v>
      </c>
      <c r="Y2718" s="56" t="s">
        <v>340</v>
      </c>
      <c r="Z2718" s="56" t="s">
        <v>367</v>
      </c>
      <c r="AA2718" s="56" t="s">
        <v>342</v>
      </c>
      <c r="AB2718" s="56" t="s">
        <v>343</v>
      </c>
      <c r="AC2718" s="56" t="s">
        <v>342</v>
      </c>
      <c r="AD2718" s="56" t="s">
        <v>347</v>
      </c>
      <c r="AE2718" s="56" t="s">
        <v>352</v>
      </c>
      <c r="AF2718" s="56" t="s">
        <v>292</v>
      </c>
      <c r="AG2718" s="56">
        <v>2016</v>
      </c>
      <c r="AH2718" s="56" t="s">
        <v>80</v>
      </c>
      <c r="AI2718" s="56" t="s">
        <v>348</v>
      </c>
      <c r="AJ2718" s="56">
        <v>0</v>
      </c>
      <c r="AM2718" s="56">
        <v>42163</v>
      </c>
      <c r="AN2718" s="56" t="s">
        <v>353</v>
      </c>
      <c r="AO2718" s="1">
        <v>42162</v>
      </c>
      <c r="AP2718" s="56" t="s">
        <v>353</v>
      </c>
      <c r="AQ2718" s="56">
        <v>299</v>
      </c>
      <c r="AR2718" s="56">
        <v>0</v>
      </c>
      <c r="AS2718" s="56" t="s">
        <v>346</v>
      </c>
      <c r="BB2718" s="56" t="s">
        <v>343</v>
      </c>
      <c r="BC2718" s="56" t="s">
        <v>263</v>
      </c>
      <c r="BD2718" s="56" t="s">
        <v>349</v>
      </c>
      <c r="BE2718" s="56" t="s">
        <v>347</v>
      </c>
      <c r="BF2718" s="56" t="s">
        <v>334</v>
      </c>
      <c r="BG2718" s="56" t="s">
        <v>726</v>
      </c>
      <c r="BH2718" s="56">
        <v>0</v>
      </c>
      <c r="BI2718" s="56">
        <v>0</v>
      </c>
      <c r="BJ2718" s="56">
        <v>0</v>
      </c>
    </row>
    <row r="2719" spans="1:62" hidden="1" x14ac:dyDescent="0.3">
      <c r="A2719" s="56">
        <v>49271707</v>
      </c>
      <c r="B2719" s="85">
        <v>600657</v>
      </c>
      <c r="C2719" s="1">
        <v>42893</v>
      </c>
      <c r="D2719" s="56" t="s">
        <v>808</v>
      </c>
      <c r="E2719" s="56" t="s">
        <v>809</v>
      </c>
      <c r="F2719" s="56" t="s">
        <v>334</v>
      </c>
      <c r="G2719" s="56" t="s">
        <v>335</v>
      </c>
      <c r="H2719" s="56" t="s">
        <v>336</v>
      </c>
      <c r="I2719" s="56" t="s">
        <v>724</v>
      </c>
      <c r="K2719" s="56" t="s">
        <v>337</v>
      </c>
      <c r="L2719" s="56" t="s">
        <v>545</v>
      </c>
      <c r="M2719" s="56" t="s">
        <v>1048</v>
      </c>
      <c r="N2719" s="56" t="s">
        <v>1043</v>
      </c>
      <c r="O2719" s="56" t="s">
        <v>546</v>
      </c>
      <c r="P2719" s="1" t="s">
        <v>105</v>
      </c>
      <c r="S2719" s="56">
        <v>190102</v>
      </c>
      <c r="T2719" s="1" t="s">
        <v>811</v>
      </c>
      <c r="U2719" s="56">
        <v>42186</v>
      </c>
      <c r="V2719" s="56">
        <v>43100</v>
      </c>
      <c r="W2719" s="56">
        <v>42186</v>
      </c>
      <c r="X2719" s="56">
        <v>42916</v>
      </c>
      <c r="Y2719" s="56" t="s">
        <v>340</v>
      </c>
      <c r="Z2719" s="56" t="s">
        <v>341</v>
      </c>
      <c r="AA2719" s="56" t="s">
        <v>347</v>
      </c>
      <c r="AC2719" s="56" t="s">
        <v>342</v>
      </c>
      <c r="AD2719" s="56" t="s">
        <v>347</v>
      </c>
      <c r="AE2719" s="56" t="s">
        <v>334</v>
      </c>
      <c r="AF2719" s="56" t="s">
        <v>292</v>
      </c>
      <c r="AG2719" s="56">
        <v>2016</v>
      </c>
      <c r="AH2719" s="56" t="s">
        <v>80</v>
      </c>
      <c r="AI2719" s="56" t="s">
        <v>344</v>
      </c>
      <c r="AJ2719" s="56">
        <v>0</v>
      </c>
      <c r="AM2719" s="56">
        <v>42752</v>
      </c>
      <c r="AN2719" s="56" t="s">
        <v>391</v>
      </c>
      <c r="AO2719" s="1">
        <v>42170</v>
      </c>
      <c r="AP2719" s="56" t="s">
        <v>353</v>
      </c>
      <c r="AQ2719" s="56">
        <v>80241</v>
      </c>
      <c r="AR2719" s="56">
        <v>0</v>
      </c>
      <c r="AS2719" s="56" t="s">
        <v>346</v>
      </c>
      <c r="BB2719" s="56" t="s">
        <v>339</v>
      </c>
      <c r="BC2719" s="56" t="s">
        <v>263</v>
      </c>
      <c r="BD2719" s="56" t="s">
        <v>349</v>
      </c>
      <c r="BE2719" s="56" t="s">
        <v>347</v>
      </c>
      <c r="BF2719" s="56" t="s">
        <v>334</v>
      </c>
      <c r="BG2719" s="56" t="s">
        <v>726</v>
      </c>
      <c r="BH2719" s="56">
        <v>0</v>
      </c>
      <c r="BI2719" s="56">
        <v>0</v>
      </c>
      <c r="BJ2719" s="56">
        <v>1</v>
      </c>
    </row>
    <row r="2720" spans="1:62" hidden="1" x14ac:dyDescent="0.3">
      <c r="A2720" s="56">
        <v>49271708</v>
      </c>
      <c r="B2720" s="85">
        <v>600657</v>
      </c>
      <c r="C2720" s="1">
        <v>42893</v>
      </c>
      <c r="D2720" s="56" t="s">
        <v>808</v>
      </c>
      <c r="E2720" s="56" t="s">
        <v>809</v>
      </c>
      <c r="F2720" s="56" t="s">
        <v>334</v>
      </c>
      <c r="G2720" s="56" t="s">
        <v>335</v>
      </c>
      <c r="H2720" s="56" t="s">
        <v>336</v>
      </c>
      <c r="I2720" s="56" t="s">
        <v>724</v>
      </c>
      <c r="K2720" s="56" t="s">
        <v>337</v>
      </c>
      <c r="L2720" s="56" t="s">
        <v>545</v>
      </c>
      <c r="M2720" s="56" t="s">
        <v>1048</v>
      </c>
      <c r="N2720" s="56" t="s">
        <v>1043</v>
      </c>
      <c r="O2720" s="56" t="s">
        <v>546</v>
      </c>
      <c r="P2720" s="1" t="s">
        <v>105</v>
      </c>
      <c r="S2720" s="56">
        <v>189642</v>
      </c>
      <c r="T2720" s="1" t="s">
        <v>614</v>
      </c>
      <c r="U2720" s="56">
        <v>42186</v>
      </c>
      <c r="V2720" s="56">
        <v>43100</v>
      </c>
      <c r="W2720" s="56">
        <v>42186</v>
      </c>
      <c r="X2720" s="56">
        <v>42163</v>
      </c>
      <c r="Y2720" s="56" t="s">
        <v>340</v>
      </c>
      <c r="Z2720" s="56" t="s">
        <v>367</v>
      </c>
      <c r="AA2720" s="56" t="s">
        <v>342</v>
      </c>
      <c r="AB2720" s="56" t="s">
        <v>343</v>
      </c>
      <c r="AC2720" s="56" t="s">
        <v>342</v>
      </c>
      <c r="AD2720" s="56" t="s">
        <v>347</v>
      </c>
      <c r="AE2720" s="56" t="s">
        <v>352</v>
      </c>
      <c r="AF2720" s="56" t="s">
        <v>224</v>
      </c>
      <c r="AG2720" s="56">
        <v>2015</v>
      </c>
      <c r="AH2720" s="56" t="s">
        <v>80</v>
      </c>
      <c r="AI2720" s="56" t="s">
        <v>339</v>
      </c>
      <c r="AJ2720" s="56">
        <v>0</v>
      </c>
      <c r="AM2720" s="56">
        <v>42163</v>
      </c>
      <c r="AN2720" s="56" t="s">
        <v>353</v>
      </c>
      <c r="AO2720" s="1">
        <v>42162</v>
      </c>
      <c r="AP2720" s="56" t="s">
        <v>353</v>
      </c>
      <c r="AQ2720" s="56">
        <v>299</v>
      </c>
      <c r="AR2720" s="56">
        <v>0</v>
      </c>
      <c r="AS2720" s="56" t="s">
        <v>346</v>
      </c>
      <c r="BB2720" s="56" t="s">
        <v>343</v>
      </c>
      <c r="BC2720" s="56" t="s">
        <v>263</v>
      </c>
      <c r="BD2720" s="56" t="s">
        <v>349</v>
      </c>
      <c r="BE2720" s="56" t="s">
        <v>347</v>
      </c>
      <c r="BF2720" s="56" t="s">
        <v>334</v>
      </c>
      <c r="BG2720" s="56" t="s">
        <v>726</v>
      </c>
      <c r="BH2720" s="56">
        <v>0</v>
      </c>
      <c r="BI2720" s="56">
        <v>0</v>
      </c>
      <c r="BJ2720" s="56">
        <v>0</v>
      </c>
    </row>
    <row r="2721" spans="1:62" hidden="1" x14ac:dyDescent="0.3">
      <c r="A2721" s="56">
        <v>49271728</v>
      </c>
      <c r="B2721" s="85">
        <v>600657</v>
      </c>
      <c r="C2721" s="1">
        <v>42893</v>
      </c>
      <c r="D2721" s="56" t="s">
        <v>808</v>
      </c>
      <c r="E2721" s="56" t="s">
        <v>809</v>
      </c>
      <c r="F2721" s="56" t="s">
        <v>334</v>
      </c>
      <c r="G2721" s="56" t="s">
        <v>335</v>
      </c>
      <c r="H2721" s="56" t="s">
        <v>336</v>
      </c>
      <c r="I2721" s="56" t="s">
        <v>724</v>
      </c>
      <c r="K2721" s="56" t="s">
        <v>337</v>
      </c>
      <c r="L2721" s="56" t="s">
        <v>545</v>
      </c>
      <c r="M2721" s="56" t="s">
        <v>1048</v>
      </c>
      <c r="N2721" s="56" t="s">
        <v>1043</v>
      </c>
      <c r="O2721" s="56" t="s">
        <v>546</v>
      </c>
      <c r="P2721" s="1" t="s">
        <v>188</v>
      </c>
      <c r="Q2721" s="56" t="s">
        <v>241</v>
      </c>
      <c r="R2721" s="56" t="s">
        <v>339</v>
      </c>
      <c r="S2721" s="56">
        <v>233866</v>
      </c>
      <c r="T2721" s="1" t="s">
        <v>825</v>
      </c>
      <c r="U2721" s="56">
        <v>42186</v>
      </c>
      <c r="V2721" s="56">
        <v>43100</v>
      </c>
      <c r="W2721" s="56">
        <v>42185</v>
      </c>
      <c r="X2721" s="56">
        <v>42162</v>
      </c>
      <c r="Y2721" s="56" t="s">
        <v>356</v>
      </c>
      <c r="Z2721" s="56" t="s">
        <v>341</v>
      </c>
      <c r="AA2721" s="56" t="s">
        <v>347</v>
      </c>
      <c r="AB2721" s="56" t="s">
        <v>343</v>
      </c>
      <c r="AC2721" s="56" t="s">
        <v>342</v>
      </c>
      <c r="AD2721" s="56" t="s">
        <v>347</v>
      </c>
      <c r="AE2721" s="56" t="s">
        <v>352</v>
      </c>
      <c r="AF2721" s="56" t="s">
        <v>292</v>
      </c>
      <c r="AG2721" s="56">
        <v>2016</v>
      </c>
      <c r="AH2721" s="56" t="s">
        <v>80</v>
      </c>
      <c r="AI2721" s="56" t="s">
        <v>348</v>
      </c>
      <c r="AJ2721" s="56">
        <v>1</v>
      </c>
      <c r="AM2721" s="56">
        <v>42162</v>
      </c>
      <c r="AN2721" s="56" t="s">
        <v>353</v>
      </c>
      <c r="AO2721" s="1">
        <v>42158</v>
      </c>
      <c r="AP2721" s="56" t="s">
        <v>353</v>
      </c>
      <c r="AQ2721" s="56">
        <v>64144</v>
      </c>
      <c r="AR2721" s="56">
        <v>0</v>
      </c>
      <c r="AS2721" s="56" t="s">
        <v>346</v>
      </c>
      <c r="BB2721" s="56" t="s">
        <v>339</v>
      </c>
      <c r="BC2721" s="56" t="s">
        <v>263</v>
      </c>
      <c r="BD2721" s="56" t="s">
        <v>349</v>
      </c>
      <c r="BE2721" s="56" t="s">
        <v>347</v>
      </c>
      <c r="BF2721" s="56" t="s">
        <v>334</v>
      </c>
      <c r="BG2721" s="56" t="s">
        <v>726</v>
      </c>
      <c r="BH2721" s="56">
        <v>0</v>
      </c>
      <c r="BI2721" s="56">
        <v>0</v>
      </c>
      <c r="BJ2721" s="56">
        <v>0</v>
      </c>
    </row>
    <row r="2722" spans="1:62" hidden="1" x14ac:dyDescent="0.3">
      <c r="A2722" s="56">
        <v>49271720</v>
      </c>
      <c r="B2722" s="85">
        <v>600657</v>
      </c>
      <c r="C2722" s="1">
        <v>42893</v>
      </c>
      <c r="D2722" s="56" t="s">
        <v>808</v>
      </c>
      <c r="E2722" s="56" t="s">
        <v>809</v>
      </c>
      <c r="F2722" s="56" t="s">
        <v>334</v>
      </c>
      <c r="G2722" s="56" t="s">
        <v>335</v>
      </c>
      <c r="H2722" s="56" t="s">
        <v>336</v>
      </c>
      <c r="I2722" s="56" t="s">
        <v>724</v>
      </c>
      <c r="K2722" s="56" t="s">
        <v>337</v>
      </c>
      <c r="L2722" s="56" t="s">
        <v>545</v>
      </c>
      <c r="M2722" s="56" t="s">
        <v>1048</v>
      </c>
      <c r="N2722" s="56" t="s">
        <v>1043</v>
      </c>
      <c r="O2722" s="56" t="s">
        <v>546</v>
      </c>
      <c r="P2722" s="1" t="s">
        <v>188</v>
      </c>
      <c r="Q2722" s="56" t="s">
        <v>241</v>
      </c>
      <c r="R2722" s="56" t="s">
        <v>339</v>
      </c>
      <c r="S2722" s="56">
        <v>233871</v>
      </c>
      <c r="T2722" s="1" t="s">
        <v>817</v>
      </c>
      <c r="U2722" s="56">
        <v>42186</v>
      </c>
      <c r="V2722" s="56">
        <v>43100</v>
      </c>
      <c r="W2722" s="56">
        <v>42185</v>
      </c>
      <c r="X2722" s="56">
        <v>42735</v>
      </c>
      <c r="Y2722" s="56" t="s">
        <v>356</v>
      </c>
      <c r="Z2722" s="56" t="s">
        <v>341</v>
      </c>
      <c r="AA2722" s="56" t="s">
        <v>347</v>
      </c>
      <c r="AB2722" s="56" t="s">
        <v>343</v>
      </c>
      <c r="AC2722" s="56" t="s">
        <v>342</v>
      </c>
      <c r="AD2722" s="56" t="s">
        <v>347</v>
      </c>
      <c r="AE2722" s="56" t="s">
        <v>334</v>
      </c>
      <c r="AF2722" s="56" t="s">
        <v>291</v>
      </c>
      <c r="AG2722" s="56">
        <v>2016</v>
      </c>
      <c r="AH2722" s="56" t="s">
        <v>80</v>
      </c>
      <c r="AI2722" s="56" t="s">
        <v>348</v>
      </c>
      <c r="AJ2722" s="56">
        <v>1</v>
      </c>
      <c r="AK2722" s="1">
        <v>42369</v>
      </c>
      <c r="AL2722" s="56" t="s">
        <v>826</v>
      </c>
      <c r="AM2722" s="56">
        <v>42747</v>
      </c>
      <c r="AN2722" s="56" t="s">
        <v>353</v>
      </c>
      <c r="AO2722" s="1">
        <v>42399</v>
      </c>
      <c r="AP2722" s="56" t="s">
        <v>391</v>
      </c>
      <c r="AQ2722" s="56">
        <v>80024</v>
      </c>
      <c r="AR2722" s="56">
        <v>0</v>
      </c>
      <c r="AS2722" s="56" t="s">
        <v>346</v>
      </c>
      <c r="BB2722" s="56" t="s">
        <v>339</v>
      </c>
      <c r="BC2722" s="56" t="s">
        <v>263</v>
      </c>
      <c r="BD2722" s="56" t="s">
        <v>349</v>
      </c>
      <c r="BE2722" s="56" t="s">
        <v>347</v>
      </c>
      <c r="BF2722" s="56" t="s">
        <v>334</v>
      </c>
      <c r="BG2722" s="56" t="s">
        <v>726</v>
      </c>
      <c r="BH2722" s="56">
        <v>0</v>
      </c>
      <c r="BI2722" s="56">
        <v>0</v>
      </c>
      <c r="BJ2722" s="56">
        <v>1</v>
      </c>
    </row>
    <row r="2723" spans="1:62" hidden="1" x14ac:dyDescent="0.3">
      <c r="A2723" s="56">
        <v>49271716</v>
      </c>
      <c r="B2723" s="85">
        <v>600657</v>
      </c>
      <c r="C2723" s="1">
        <v>42893</v>
      </c>
      <c r="D2723" s="56" t="s">
        <v>808</v>
      </c>
      <c r="E2723" s="56" t="s">
        <v>809</v>
      </c>
      <c r="F2723" s="56" t="s">
        <v>334</v>
      </c>
      <c r="G2723" s="56" t="s">
        <v>335</v>
      </c>
      <c r="H2723" s="56" t="s">
        <v>336</v>
      </c>
      <c r="I2723" s="56" t="s">
        <v>724</v>
      </c>
      <c r="K2723" s="56" t="s">
        <v>337</v>
      </c>
      <c r="L2723" s="56" t="s">
        <v>545</v>
      </c>
      <c r="M2723" s="56" t="s">
        <v>1048</v>
      </c>
      <c r="N2723" s="56" t="s">
        <v>1043</v>
      </c>
      <c r="O2723" s="56" t="s">
        <v>546</v>
      </c>
      <c r="P2723" s="1" t="s">
        <v>105</v>
      </c>
      <c r="S2723" s="56">
        <v>190104</v>
      </c>
      <c r="T2723" s="1" t="s">
        <v>810</v>
      </c>
      <c r="U2723" s="56">
        <v>42186</v>
      </c>
      <c r="V2723" s="56">
        <v>43100</v>
      </c>
      <c r="W2723" s="56">
        <v>42186</v>
      </c>
      <c r="X2723" s="56">
        <v>42916</v>
      </c>
      <c r="Y2723" s="56" t="s">
        <v>340</v>
      </c>
      <c r="Z2723" s="56" t="s">
        <v>341</v>
      </c>
      <c r="AA2723" s="56" t="s">
        <v>347</v>
      </c>
      <c r="AC2723" s="56" t="s">
        <v>342</v>
      </c>
      <c r="AD2723" s="56" t="s">
        <v>347</v>
      </c>
      <c r="AE2723" s="56" t="s">
        <v>334</v>
      </c>
      <c r="AF2723" s="56" t="s">
        <v>224</v>
      </c>
      <c r="AG2723" s="56">
        <v>2015</v>
      </c>
      <c r="AH2723" s="56" t="s">
        <v>80</v>
      </c>
      <c r="AI2723" s="56" t="s">
        <v>339</v>
      </c>
      <c r="AJ2723" s="56">
        <v>0</v>
      </c>
      <c r="AM2723" s="56">
        <v>42752</v>
      </c>
      <c r="AN2723" s="56" t="s">
        <v>391</v>
      </c>
      <c r="AO2723" s="1">
        <v>42608</v>
      </c>
      <c r="AP2723" s="56" t="s">
        <v>551</v>
      </c>
      <c r="AQ2723" s="56">
        <v>80243</v>
      </c>
      <c r="AR2723" s="56">
        <v>0</v>
      </c>
      <c r="AS2723" s="56" t="s">
        <v>346</v>
      </c>
      <c r="BB2723" s="56" t="s">
        <v>339</v>
      </c>
      <c r="BC2723" s="56" t="s">
        <v>263</v>
      </c>
      <c r="BD2723" s="56" t="s">
        <v>349</v>
      </c>
      <c r="BE2723" s="56" t="s">
        <v>347</v>
      </c>
      <c r="BF2723" s="56" t="s">
        <v>334</v>
      </c>
      <c r="BG2723" s="56" t="s">
        <v>726</v>
      </c>
      <c r="BH2723" s="56">
        <v>0</v>
      </c>
      <c r="BI2723" s="56">
        <v>0</v>
      </c>
      <c r="BJ2723" s="56">
        <v>1</v>
      </c>
    </row>
    <row r="2724" spans="1:62" hidden="1" x14ac:dyDescent="0.3">
      <c r="A2724" s="56">
        <v>49271714</v>
      </c>
      <c r="B2724" s="85">
        <v>600657</v>
      </c>
      <c r="C2724" s="1">
        <v>42893</v>
      </c>
      <c r="D2724" s="56" t="s">
        <v>808</v>
      </c>
      <c r="E2724" s="56" t="s">
        <v>809</v>
      </c>
      <c r="F2724" s="56" t="s">
        <v>334</v>
      </c>
      <c r="G2724" s="56" t="s">
        <v>335</v>
      </c>
      <c r="H2724" s="56" t="s">
        <v>336</v>
      </c>
      <c r="I2724" s="56" t="s">
        <v>724</v>
      </c>
      <c r="K2724" s="56" t="s">
        <v>337</v>
      </c>
      <c r="L2724" s="56" t="s">
        <v>545</v>
      </c>
      <c r="M2724" s="56" t="s">
        <v>1048</v>
      </c>
      <c r="N2724" s="56" t="s">
        <v>1043</v>
      </c>
      <c r="O2724" s="56" t="s">
        <v>546</v>
      </c>
      <c r="P2724" s="1" t="s">
        <v>105</v>
      </c>
      <c r="S2724" s="56">
        <v>189803</v>
      </c>
      <c r="T2724" s="1" t="s">
        <v>813</v>
      </c>
      <c r="U2724" s="56">
        <v>42186</v>
      </c>
      <c r="V2724" s="56">
        <v>43100</v>
      </c>
      <c r="W2724" s="56">
        <v>42186</v>
      </c>
      <c r="X2724" s="56">
        <v>42916</v>
      </c>
      <c r="Y2724" s="56" t="s">
        <v>340</v>
      </c>
      <c r="Z2724" s="56" t="s">
        <v>367</v>
      </c>
      <c r="AA2724" s="56" t="s">
        <v>342</v>
      </c>
      <c r="AB2724" s="56" t="s">
        <v>343</v>
      </c>
      <c r="AC2724" s="56" t="s">
        <v>342</v>
      </c>
      <c r="AD2724" s="56" t="s">
        <v>347</v>
      </c>
      <c r="AE2724" s="56" t="s">
        <v>334</v>
      </c>
      <c r="AF2724" s="56" t="s">
        <v>292</v>
      </c>
      <c r="AG2724" s="56">
        <v>2016</v>
      </c>
      <c r="AH2724" s="56" t="s">
        <v>80</v>
      </c>
      <c r="AI2724" s="56" t="s">
        <v>348</v>
      </c>
      <c r="AJ2724" s="56">
        <v>0</v>
      </c>
      <c r="AM2724" s="56">
        <v>42782</v>
      </c>
      <c r="AN2724" s="56" t="s">
        <v>353</v>
      </c>
      <c r="AO2724" s="1">
        <v>42163</v>
      </c>
      <c r="AP2724" s="56" t="s">
        <v>353</v>
      </c>
      <c r="AQ2724" s="56">
        <v>283</v>
      </c>
      <c r="AR2724" s="56">
        <v>0</v>
      </c>
      <c r="AS2724" s="56" t="s">
        <v>346</v>
      </c>
      <c r="BB2724" s="56" t="s">
        <v>339</v>
      </c>
      <c r="BC2724" s="56" t="s">
        <v>263</v>
      </c>
      <c r="BD2724" s="56" t="s">
        <v>349</v>
      </c>
      <c r="BE2724" s="56" t="s">
        <v>347</v>
      </c>
      <c r="BF2724" s="56" t="s">
        <v>334</v>
      </c>
      <c r="BG2724" s="56" t="s">
        <v>726</v>
      </c>
      <c r="BH2724" s="56">
        <v>0</v>
      </c>
      <c r="BI2724" s="56">
        <v>0</v>
      </c>
      <c r="BJ2724" s="56">
        <v>1</v>
      </c>
    </row>
    <row r="2725" spans="1:62" hidden="1" x14ac:dyDescent="0.3">
      <c r="A2725" s="56">
        <v>49271715</v>
      </c>
      <c r="B2725" s="85">
        <v>600657</v>
      </c>
      <c r="C2725" s="1">
        <v>42893</v>
      </c>
      <c r="D2725" s="56" t="s">
        <v>808</v>
      </c>
      <c r="E2725" s="56" t="s">
        <v>809</v>
      </c>
      <c r="F2725" s="56" t="s">
        <v>334</v>
      </c>
      <c r="G2725" s="56" t="s">
        <v>335</v>
      </c>
      <c r="H2725" s="56" t="s">
        <v>336</v>
      </c>
      <c r="I2725" s="56" t="s">
        <v>724</v>
      </c>
      <c r="K2725" s="56" t="s">
        <v>337</v>
      </c>
      <c r="L2725" s="56" t="s">
        <v>545</v>
      </c>
      <c r="M2725" s="56" t="s">
        <v>1048</v>
      </c>
      <c r="N2725" s="56" t="s">
        <v>1043</v>
      </c>
      <c r="O2725" s="56" t="s">
        <v>546</v>
      </c>
      <c r="P2725" s="1" t="s">
        <v>105</v>
      </c>
      <c r="S2725" s="56">
        <v>189803</v>
      </c>
      <c r="T2725" s="1" t="s">
        <v>813</v>
      </c>
      <c r="U2725" s="56">
        <v>42186</v>
      </c>
      <c r="V2725" s="56">
        <v>43100</v>
      </c>
      <c r="W2725" s="56">
        <v>42186</v>
      </c>
      <c r="X2725" s="56">
        <v>42916</v>
      </c>
      <c r="Y2725" s="56" t="s">
        <v>340</v>
      </c>
      <c r="Z2725" s="56" t="s">
        <v>367</v>
      </c>
      <c r="AA2725" s="56" t="s">
        <v>342</v>
      </c>
      <c r="AB2725" s="56" t="s">
        <v>343</v>
      </c>
      <c r="AC2725" s="56" t="s">
        <v>342</v>
      </c>
      <c r="AD2725" s="56" t="s">
        <v>347</v>
      </c>
      <c r="AE2725" s="56" t="s">
        <v>334</v>
      </c>
      <c r="AF2725" s="56" t="s">
        <v>292</v>
      </c>
      <c r="AG2725" s="56">
        <v>2016</v>
      </c>
      <c r="AH2725" s="56" t="s">
        <v>80</v>
      </c>
      <c r="AI2725" s="56" t="s">
        <v>344</v>
      </c>
      <c r="AJ2725" s="56">
        <v>115907</v>
      </c>
      <c r="AM2725" s="56">
        <v>42782</v>
      </c>
      <c r="AN2725" s="56" t="s">
        <v>353</v>
      </c>
      <c r="AO2725" s="1">
        <v>42163</v>
      </c>
      <c r="AP2725" s="56" t="s">
        <v>353</v>
      </c>
      <c r="AQ2725" s="56">
        <v>283</v>
      </c>
      <c r="AR2725" s="56">
        <v>0</v>
      </c>
      <c r="AS2725" s="56" t="s">
        <v>346</v>
      </c>
      <c r="BB2725" s="56" t="s">
        <v>339</v>
      </c>
      <c r="BC2725" s="56" t="s">
        <v>263</v>
      </c>
      <c r="BD2725" s="56" t="s">
        <v>349</v>
      </c>
      <c r="BE2725" s="56" t="s">
        <v>347</v>
      </c>
      <c r="BF2725" s="56" t="s">
        <v>334</v>
      </c>
      <c r="BG2725" s="56" t="s">
        <v>726</v>
      </c>
      <c r="BH2725" s="56">
        <v>0</v>
      </c>
      <c r="BI2725" s="56">
        <v>0</v>
      </c>
      <c r="BJ2725" s="56">
        <v>1</v>
      </c>
    </row>
    <row r="2726" spans="1:62" hidden="1" x14ac:dyDescent="0.3">
      <c r="A2726" s="56">
        <v>49271719</v>
      </c>
      <c r="B2726" s="85">
        <v>600657</v>
      </c>
      <c r="C2726" s="1">
        <v>42893</v>
      </c>
      <c r="D2726" s="56" t="s">
        <v>808</v>
      </c>
      <c r="E2726" s="56" t="s">
        <v>809</v>
      </c>
      <c r="F2726" s="56" t="s">
        <v>334</v>
      </c>
      <c r="G2726" s="56" t="s">
        <v>335</v>
      </c>
      <c r="H2726" s="56" t="s">
        <v>336</v>
      </c>
      <c r="I2726" s="56" t="s">
        <v>724</v>
      </c>
      <c r="K2726" s="56" t="s">
        <v>337</v>
      </c>
      <c r="L2726" s="56" t="s">
        <v>545</v>
      </c>
      <c r="M2726" s="56" t="s">
        <v>1048</v>
      </c>
      <c r="N2726" s="56" t="s">
        <v>1043</v>
      </c>
      <c r="O2726" s="56" t="s">
        <v>546</v>
      </c>
      <c r="P2726" s="1" t="s">
        <v>110</v>
      </c>
      <c r="Q2726" s="56" t="s">
        <v>241</v>
      </c>
      <c r="R2726" s="56" t="s">
        <v>339</v>
      </c>
      <c r="S2726" s="56">
        <v>225567</v>
      </c>
      <c r="T2726" s="1" t="s">
        <v>420</v>
      </c>
      <c r="U2726" s="56">
        <v>42186</v>
      </c>
      <c r="V2726" s="56">
        <v>43100</v>
      </c>
      <c r="W2726" s="56">
        <v>42185</v>
      </c>
      <c r="X2726" s="56">
        <v>42916</v>
      </c>
      <c r="Y2726" s="56" t="s">
        <v>356</v>
      </c>
      <c r="Z2726" s="56" t="s">
        <v>341</v>
      </c>
      <c r="AA2726" s="56" t="s">
        <v>342</v>
      </c>
      <c r="AB2726" s="56" t="s">
        <v>343</v>
      </c>
      <c r="AC2726" s="56" t="s">
        <v>342</v>
      </c>
      <c r="AD2726" s="56" t="s">
        <v>342</v>
      </c>
      <c r="AE2726" s="56" t="s">
        <v>334</v>
      </c>
      <c r="AF2726" s="56" t="s">
        <v>292</v>
      </c>
      <c r="AG2726" s="56">
        <v>2016</v>
      </c>
      <c r="AH2726" s="56" t="s">
        <v>80</v>
      </c>
      <c r="AI2726" s="56" t="s">
        <v>344</v>
      </c>
      <c r="AJ2726" s="56">
        <v>7</v>
      </c>
      <c r="AM2726" s="56">
        <v>42782</v>
      </c>
      <c r="AN2726" s="56" t="s">
        <v>353</v>
      </c>
      <c r="AO2726" s="1">
        <v>42158</v>
      </c>
      <c r="AP2726" s="56" t="s">
        <v>353</v>
      </c>
      <c r="AQ2726" s="56">
        <v>54645</v>
      </c>
      <c r="AR2726" s="56">
        <v>0</v>
      </c>
      <c r="AS2726" s="56" t="s">
        <v>346</v>
      </c>
      <c r="AX2726" s="56">
        <v>100</v>
      </c>
      <c r="BB2726" s="56" t="s">
        <v>339</v>
      </c>
      <c r="BC2726" s="56" t="s">
        <v>263</v>
      </c>
      <c r="BD2726" s="56" t="s">
        <v>349</v>
      </c>
      <c r="BE2726" s="56" t="s">
        <v>347</v>
      </c>
      <c r="BF2726" s="56" t="s">
        <v>334</v>
      </c>
      <c r="BG2726" s="56" t="s">
        <v>726</v>
      </c>
      <c r="BH2726" s="56">
        <v>0</v>
      </c>
      <c r="BI2726" s="56">
        <v>0</v>
      </c>
      <c r="BJ2726" s="56">
        <v>1</v>
      </c>
    </row>
    <row r="2727" spans="1:62" hidden="1" x14ac:dyDescent="0.3">
      <c r="A2727" s="56">
        <v>49271717</v>
      </c>
      <c r="B2727" s="85">
        <v>600657</v>
      </c>
      <c r="C2727" s="1">
        <v>42893</v>
      </c>
      <c r="D2727" s="56" t="s">
        <v>808</v>
      </c>
      <c r="E2727" s="56" t="s">
        <v>809</v>
      </c>
      <c r="F2727" s="56" t="s">
        <v>334</v>
      </c>
      <c r="G2727" s="56" t="s">
        <v>335</v>
      </c>
      <c r="H2727" s="56" t="s">
        <v>336</v>
      </c>
      <c r="I2727" s="56" t="s">
        <v>724</v>
      </c>
      <c r="K2727" s="56" t="s">
        <v>337</v>
      </c>
      <c r="L2727" s="56" t="s">
        <v>545</v>
      </c>
      <c r="M2727" s="56" t="s">
        <v>1048</v>
      </c>
      <c r="N2727" s="56" t="s">
        <v>1043</v>
      </c>
      <c r="O2727" s="56" t="s">
        <v>546</v>
      </c>
      <c r="P2727" s="1" t="s">
        <v>105</v>
      </c>
      <c r="S2727" s="56">
        <v>190104</v>
      </c>
      <c r="T2727" s="1" t="s">
        <v>810</v>
      </c>
      <c r="U2727" s="56">
        <v>42186</v>
      </c>
      <c r="V2727" s="56">
        <v>43100</v>
      </c>
      <c r="W2727" s="56">
        <v>42186</v>
      </c>
      <c r="X2727" s="56">
        <v>42916</v>
      </c>
      <c r="Y2727" s="56" t="s">
        <v>340</v>
      </c>
      <c r="Z2727" s="56" t="s">
        <v>341</v>
      </c>
      <c r="AA2727" s="56" t="s">
        <v>347</v>
      </c>
      <c r="AC2727" s="56" t="s">
        <v>342</v>
      </c>
      <c r="AD2727" s="56" t="s">
        <v>347</v>
      </c>
      <c r="AE2727" s="56" t="s">
        <v>334</v>
      </c>
      <c r="AF2727" s="56" t="s">
        <v>291</v>
      </c>
      <c r="AG2727" s="56">
        <v>2016</v>
      </c>
      <c r="AH2727" s="56" t="s">
        <v>80</v>
      </c>
      <c r="AI2727" s="56" t="s">
        <v>344</v>
      </c>
      <c r="AJ2727" s="56">
        <v>0</v>
      </c>
      <c r="AK2727" s="1">
        <v>42460</v>
      </c>
      <c r="AM2727" s="56">
        <v>42752</v>
      </c>
      <c r="AN2727" s="56" t="s">
        <v>391</v>
      </c>
      <c r="AO2727" s="1">
        <v>42613</v>
      </c>
      <c r="AP2727" s="56" t="s">
        <v>551</v>
      </c>
      <c r="AQ2727" s="56">
        <v>80243</v>
      </c>
      <c r="AR2727" s="56">
        <v>0</v>
      </c>
      <c r="AS2727" s="56" t="s">
        <v>346</v>
      </c>
      <c r="BB2727" s="56" t="s">
        <v>339</v>
      </c>
      <c r="BC2727" s="56" t="s">
        <v>263</v>
      </c>
      <c r="BD2727" s="56" t="s">
        <v>349</v>
      </c>
      <c r="BE2727" s="56" t="s">
        <v>347</v>
      </c>
      <c r="BF2727" s="56" t="s">
        <v>334</v>
      </c>
      <c r="BG2727" s="56" t="s">
        <v>726</v>
      </c>
      <c r="BH2727" s="56">
        <v>0</v>
      </c>
      <c r="BI2727" s="56">
        <v>0</v>
      </c>
      <c r="BJ2727" s="56">
        <v>1</v>
      </c>
    </row>
    <row r="2728" spans="1:62" hidden="1" x14ac:dyDescent="0.3">
      <c r="A2728" s="56">
        <v>49271718</v>
      </c>
      <c r="B2728" s="85">
        <v>600657</v>
      </c>
      <c r="C2728" s="1">
        <v>42893</v>
      </c>
      <c r="D2728" s="56" t="s">
        <v>808</v>
      </c>
      <c r="E2728" s="56" t="s">
        <v>809</v>
      </c>
      <c r="F2728" s="56" t="s">
        <v>334</v>
      </c>
      <c r="G2728" s="56" t="s">
        <v>335</v>
      </c>
      <c r="H2728" s="56" t="s">
        <v>336</v>
      </c>
      <c r="I2728" s="56" t="s">
        <v>724</v>
      </c>
      <c r="K2728" s="56" t="s">
        <v>337</v>
      </c>
      <c r="L2728" s="56" t="s">
        <v>545</v>
      </c>
      <c r="M2728" s="56" t="s">
        <v>1048</v>
      </c>
      <c r="N2728" s="56" t="s">
        <v>1043</v>
      </c>
      <c r="O2728" s="56" t="s">
        <v>546</v>
      </c>
      <c r="P2728" s="1" t="s">
        <v>110</v>
      </c>
      <c r="Q2728" s="56" t="s">
        <v>241</v>
      </c>
      <c r="R2728" s="56" t="s">
        <v>339</v>
      </c>
      <c r="S2728" s="56">
        <v>225567</v>
      </c>
      <c r="T2728" s="1" t="s">
        <v>420</v>
      </c>
      <c r="U2728" s="56">
        <v>42186</v>
      </c>
      <c r="V2728" s="56">
        <v>43100</v>
      </c>
      <c r="W2728" s="56">
        <v>42185</v>
      </c>
      <c r="X2728" s="56">
        <v>42916</v>
      </c>
      <c r="Y2728" s="56" t="s">
        <v>356</v>
      </c>
      <c r="Z2728" s="56" t="s">
        <v>341</v>
      </c>
      <c r="AA2728" s="56" t="s">
        <v>342</v>
      </c>
      <c r="AB2728" s="56" t="s">
        <v>343</v>
      </c>
      <c r="AC2728" s="56" t="s">
        <v>342</v>
      </c>
      <c r="AD2728" s="56" t="s">
        <v>342</v>
      </c>
      <c r="AE2728" s="56" t="s">
        <v>334</v>
      </c>
      <c r="AF2728" s="56" t="s">
        <v>292</v>
      </c>
      <c r="AG2728" s="56">
        <v>2016</v>
      </c>
      <c r="AH2728" s="56" t="s">
        <v>80</v>
      </c>
      <c r="AI2728" s="56" t="s">
        <v>348</v>
      </c>
      <c r="AJ2728" s="56">
        <v>3</v>
      </c>
      <c r="AM2728" s="56">
        <v>42782</v>
      </c>
      <c r="AN2728" s="56" t="s">
        <v>353</v>
      </c>
      <c r="AO2728" s="1">
        <v>42158</v>
      </c>
      <c r="AP2728" s="56" t="s">
        <v>353</v>
      </c>
      <c r="AQ2728" s="56">
        <v>54645</v>
      </c>
      <c r="AR2728" s="56">
        <v>0</v>
      </c>
      <c r="AS2728" s="56" t="s">
        <v>346</v>
      </c>
      <c r="AX2728" s="56">
        <v>100</v>
      </c>
      <c r="BB2728" s="56" t="s">
        <v>339</v>
      </c>
      <c r="BC2728" s="56" t="s">
        <v>263</v>
      </c>
      <c r="BD2728" s="56" t="s">
        <v>349</v>
      </c>
      <c r="BE2728" s="56" t="s">
        <v>347</v>
      </c>
      <c r="BF2728" s="56" t="s">
        <v>334</v>
      </c>
      <c r="BG2728" s="56" t="s">
        <v>726</v>
      </c>
      <c r="BH2728" s="56">
        <v>0</v>
      </c>
      <c r="BI2728" s="56">
        <v>0</v>
      </c>
      <c r="BJ2728" s="56">
        <v>1</v>
      </c>
    </row>
    <row r="2729" spans="1:62" hidden="1" x14ac:dyDescent="0.3">
      <c r="A2729" s="56">
        <v>49271727</v>
      </c>
      <c r="B2729" s="85">
        <v>600657</v>
      </c>
      <c r="C2729" s="1">
        <v>42893</v>
      </c>
      <c r="D2729" s="56" t="s">
        <v>808</v>
      </c>
      <c r="E2729" s="56" t="s">
        <v>809</v>
      </c>
      <c r="F2729" s="56" t="s">
        <v>334</v>
      </c>
      <c r="G2729" s="56" t="s">
        <v>335</v>
      </c>
      <c r="H2729" s="56" t="s">
        <v>336</v>
      </c>
      <c r="I2729" s="56" t="s">
        <v>724</v>
      </c>
      <c r="K2729" s="56" t="s">
        <v>337</v>
      </c>
      <c r="L2729" s="56" t="s">
        <v>545</v>
      </c>
      <c r="M2729" s="56" t="s">
        <v>1048</v>
      </c>
      <c r="N2729" s="56" t="s">
        <v>1043</v>
      </c>
      <c r="O2729" s="56" t="s">
        <v>546</v>
      </c>
      <c r="P2729" s="1" t="s">
        <v>188</v>
      </c>
      <c r="Q2729" s="56" t="s">
        <v>241</v>
      </c>
      <c r="R2729" s="56" t="s">
        <v>339</v>
      </c>
      <c r="S2729" s="56">
        <v>233870</v>
      </c>
      <c r="T2729" s="1" t="s">
        <v>819</v>
      </c>
      <c r="U2729" s="56">
        <v>42186</v>
      </c>
      <c r="V2729" s="56">
        <v>43100</v>
      </c>
      <c r="W2729" s="56">
        <v>42185</v>
      </c>
      <c r="X2729" s="56">
        <v>42735</v>
      </c>
      <c r="Y2729" s="56" t="s">
        <v>356</v>
      </c>
      <c r="Z2729" s="56" t="s">
        <v>341</v>
      </c>
      <c r="AA2729" s="56" t="s">
        <v>347</v>
      </c>
      <c r="AB2729" s="56" t="s">
        <v>343</v>
      </c>
      <c r="AC2729" s="56" t="s">
        <v>342</v>
      </c>
      <c r="AD2729" s="56" t="s">
        <v>347</v>
      </c>
      <c r="AE2729" s="56" t="s">
        <v>334</v>
      </c>
      <c r="AF2729" s="56" t="s">
        <v>291</v>
      </c>
      <c r="AG2729" s="56">
        <v>2016</v>
      </c>
      <c r="AH2729" s="56" t="s">
        <v>80</v>
      </c>
      <c r="AI2729" s="56" t="s">
        <v>348</v>
      </c>
      <c r="AJ2729" s="56">
        <v>3</v>
      </c>
      <c r="AK2729" s="1">
        <v>42369</v>
      </c>
      <c r="AL2729" s="56" t="s">
        <v>827</v>
      </c>
      <c r="AM2729" s="56">
        <v>42613</v>
      </c>
      <c r="AN2729" s="56" t="s">
        <v>551</v>
      </c>
      <c r="AO2729" s="1">
        <v>42387</v>
      </c>
      <c r="AP2729" s="56" t="s">
        <v>353</v>
      </c>
      <c r="AQ2729" s="56">
        <v>80023</v>
      </c>
      <c r="AR2729" s="56">
        <v>0</v>
      </c>
      <c r="AS2729" s="56" t="s">
        <v>346</v>
      </c>
      <c r="BB2729" s="56" t="s">
        <v>339</v>
      </c>
      <c r="BC2729" s="56" t="s">
        <v>263</v>
      </c>
      <c r="BD2729" s="56" t="s">
        <v>349</v>
      </c>
      <c r="BE2729" s="56" t="s">
        <v>347</v>
      </c>
      <c r="BF2729" s="56" t="s">
        <v>334</v>
      </c>
      <c r="BG2729" s="56" t="s">
        <v>726</v>
      </c>
      <c r="BH2729" s="56">
        <v>0</v>
      </c>
      <c r="BI2729" s="56">
        <v>0</v>
      </c>
      <c r="BJ2729" s="56">
        <v>1</v>
      </c>
    </row>
    <row r="2730" spans="1:62" hidden="1" x14ac:dyDescent="0.3">
      <c r="A2730" s="56">
        <v>49271723</v>
      </c>
      <c r="B2730" s="85">
        <v>600657</v>
      </c>
      <c r="C2730" s="1">
        <v>42893</v>
      </c>
      <c r="D2730" s="56" t="s">
        <v>808</v>
      </c>
      <c r="E2730" s="56" t="s">
        <v>809</v>
      </c>
      <c r="F2730" s="56" t="s">
        <v>334</v>
      </c>
      <c r="G2730" s="56" t="s">
        <v>335</v>
      </c>
      <c r="H2730" s="56" t="s">
        <v>336</v>
      </c>
      <c r="I2730" s="56" t="s">
        <v>724</v>
      </c>
      <c r="K2730" s="56" t="s">
        <v>337</v>
      </c>
      <c r="L2730" s="56" t="s">
        <v>545</v>
      </c>
      <c r="M2730" s="56" t="s">
        <v>1048</v>
      </c>
      <c r="N2730" s="56" t="s">
        <v>1043</v>
      </c>
      <c r="O2730" s="56" t="s">
        <v>546</v>
      </c>
      <c r="P2730" s="1" t="s">
        <v>188</v>
      </c>
      <c r="Q2730" s="56" t="s">
        <v>241</v>
      </c>
      <c r="R2730" s="56" t="s">
        <v>339</v>
      </c>
      <c r="S2730" s="56">
        <v>233871</v>
      </c>
      <c r="T2730" s="1" t="s">
        <v>817</v>
      </c>
      <c r="U2730" s="56">
        <v>42186</v>
      </c>
      <c r="V2730" s="56">
        <v>43100</v>
      </c>
      <c r="W2730" s="56">
        <v>42185</v>
      </c>
      <c r="X2730" s="56">
        <v>42735</v>
      </c>
      <c r="Y2730" s="56" t="s">
        <v>356</v>
      </c>
      <c r="Z2730" s="56" t="s">
        <v>341</v>
      </c>
      <c r="AA2730" s="56" t="s">
        <v>347</v>
      </c>
      <c r="AB2730" s="56" t="s">
        <v>343</v>
      </c>
      <c r="AC2730" s="56" t="s">
        <v>342</v>
      </c>
      <c r="AD2730" s="56" t="s">
        <v>347</v>
      </c>
      <c r="AE2730" s="56" t="s">
        <v>334</v>
      </c>
      <c r="AF2730" s="56" t="s">
        <v>292</v>
      </c>
      <c r="AG2730" s="56">
        <v>2016</v>
      </c>
      <c r="AH2730" s="56" t="s">
        <v>80</v>
      </c>
      <c r="AI2730" s="56" t="s">
        <v>344</v>
      </c>
      <c r="AJ2730" s="56">
        <v>1</v>
      </c>
      <c r="AM2730" s="56">
        <v>42747</v>
      </c>
      <c r="AN2730" s="56" t="s">
        <v>353</v>
      </c>
      <c r="AO2730" s="1">
        <v>42158</v>
      </c>
      <c r="AP2730" s="56" t="s">
        <v>353</v>
      </c>
      <c r="AQ2730" s="56">
        <v>80024</v>
      </c>
      <c r="AR2730" s="56">
        <v>0</v>
      </c>
      <c r="AS2730" s="56" t="s">
        <v>346</v>
      </c>
      <c r="BB2730" s="56" t="s">
        <v>339</v>
      </c>
      <c r="BC2730" s="56" t="s">
        <v>263</v>
      </c>
      <c r="BD2730" s="56" t="s">
        <v>349</v>
      </c>
      <c r="BE2730" s="56" t="s">
        <v>347</v>
      </c>
      <c r="BF2730" s="56" t="s">
        <v>334</v>
      </c>
      <c r="BG2730" s="56" t="s">
        <v>726</v>
      </c>
      <c r="BH2730" s="56">
        <v>0</v>
      </c>
      <c r="BI2730" s="56">
        <v>0</v>
      </c>
      <c r="BJ2730" s="56">
        <v>1</v>
      </c>
    </row>
    <row r="2731" spans="1:62" hidden="1" x14ac:dyDescent="0.3">
      <c r="A2731" s="56">
        <v>49271721</v>
      </c>
      <c r="B2731" s="85">
        <v>600657</v>
      </c>
      <c r="C2731" s="1">
        <v>42893</v>
      </c>
      <c r="D2731" s="56" t="s">
        <v>808</v>
      </c>
      <c r="E2731" s="56" t="s">
        <v>809</v>
      </c>
      <c r="F2731" s="56" t="s">
        <v>334</v>
      </c>
      <c r="G2731" s="56" t="s">
        <v>335</v>
      </c>
      <c r="H2731" s="56" t="s">
        <v>336</v>
      </c>
      <c r="I2731" s="56" t="s">
        <v>724</v>
      </c>
      <c r="K2731" s="56" t="s">
        <v>337</v>
      </c>
      <c r="L2731" s="56" t="s">
        <v>545</v>
      </c>
      <c r="M2731" s="56" t="s">
        <v>1048</v>
      </c>
      <c r="N2731" s="56" t="s">
        <v>1043</v>
      </c>
      <c r="O2731" s="56" t="s">
        <v>546</v>
      </c>
      <c r="P2731" s="1" t="s">
        <v>188</v>
      </c>
      <c r="Q2731" s="56" t="s">
        <v>241</v>
      </c>
      <c r="R2731" s="56" t="s">
        <v>339</v>
      </c>
      <c r="S2731" s="56">
        <v>233871</v>
      </c>
      <c r="T2731" s="1" t="s">
        <v>817</v>
      </c>
      <c r="U2731" s="56">
        <v>42186</v>
      </c>
      <c r="V2731" s="56">
        <v>43100</v>
      </c>
      <c r="W2731" s="56">
        <v>42185</v>
      </c>
      <c r="X2731" s="56">
        <v>42735</v>
      </c>
      <c r="Y2731" s="56" t="s">
        <v>356</v>
      </c>
      <c r="Z2731" s="56" t="s">
        <v>341</v>
      </c>
      <c r="AA2731" s="56" t="s">
        <v>347</v>
      </c>
      <c r="AB2731" s="56" t="s">
        <v>343</v>
      </c>
      <c r="AC2731" s="56" t="s">
        <v>342</v>
      </c>
      <c r="AD2731" s="56" t="s">
        <v>347</v>
      </c>
      <c r="AE2731" s="56" t="s">
        <v>334</v>
      </c>
      <c r="AF2731" s="56" t="s">
        <v>291</v>
      </c>
      <c r="AG2731" s="56">
        <v>2016</v>
      </c>
      <c r="AH2731" s="56" t="s">
        <v>80</v>
      </c>
      <c r="AI2731" s="56" t="s">
        <v>344</v>
      </c>
      <c r="AJ2731" s="56">
        <v>0</v>
      </c>
      <c r="AK2731" s="1">
        <v>42551</v>
      </c>
      <c r="AM2731" s="56">
        <v>42747</v>
      </c>
      <c r="AN2731" s="56" t="s">
        <v>353</v>
      </c>
      <c r="AO2731" s="1">
        <v>42613</v>
      </c>
      <c r="AP2731" s="56" t="s">
        <v>551</v>
      </c>
      <c r="AQ2731" s="56">
        <v>80024</v>
      </c>
      <c r="AR2731" s="56">
        <v>0</v>
      </c>
      <c r="AS2731" s="56" t="s">
        <v>346</v>
      </c>
      <c r="BB2731" s="56" t="s">
        <v>339</v>
      </c>
      <c r="BC2731" s="56" t="s">
        <v>263</v>
      </c>
      <c r="BD2731" s="56" t="s">
        <v>349</v>
      </c>
      <c r="BE2731" s="56" t="s">
        <v>347</v>
      </c>
      <c r="BF2731" s="56" t="s">
        <v>334</v>
      </c>
      <c r="BG2731" s="56" t="s">
        <v>726</v>
      </c>
      <c r="BH2731" s="56">
        <v>0</v>
      </c>
      <c r="BI2731" s="56">
        <v>0</v>
      </c>
      <c r="BJ2731" s="56">
        <v>1</v>
      </c>
    </row>
    <row r="2732" spans="1:62" hidden="1" x14ac:dyDescent="0.3">
      <c r="A2732" s="56">
        <v>49271722</v>
      </c>
      <c r="B2732" s="85">
        <v>600657</v>
      </c>
      <c r="C2732" s="1">
        <v>42893</v>
      </c>
      <c r="D2732" s="56" t="s">
        <v>808</v>
      </c>
      <c r="E2732" s="56" t="s">
        <v>809</v>
      </c>
      <c r="F2732" s="56" t="s">
        <v>334</v>
      </c>
      <c r="G2732" s="56" t="s">
        <v>335</v>
      </c>
      <c r="H2732" s="56" t="s">
        <v>336</v>
      </c>
      <c r="I2732" s="56" t="s">
        <v>724</v>
      </c>
      <c r="K2732" s="56" t="s">
        <v>337</v>
      </c>
      <c r="L2732" s="56" t="s">
        <v>545</v>
      </c>
      <c r="M2732" s="56" t="s">
        <v>1048</v>
      </c>
      <c r="N2732" s="56" t="s">
        <v>1043</v>
      </c>
      <c r="O2732" s="56" t="s">
        <v>546</v>
      </c>
      <c r="P2732" s="1" t="s">
        <v>188</v>
      </c>
      <c r="Q2732" s="56" t="s">
        <v>241</v>
      </c>
      <c r="R2732" s="56" t="s">
        <v>339</v>
      </c>
      <c r="S2732" s="56">
        <v>233871</v>
      </c>
      <c r="T2732" s="1" t="s">
        <v>817</v>
      </c>
      <c r="U2732" s="56">
        <v>42186</v>
      </c>
      <c r="V2732" s="56">
        <v>43100</v>
      </c>
      <c r="W2732" s="56">
        <v>42185</v>
      </c>
      <c r="X2732" s="56">
        <v>42735</v>
      </c>
      <c r="Y2732" s="56" t="s">
        <v>356</v>
      </c>
      <c r="Z2732" s="56" t="s">
        <v>341</v>
      </c>
      <c r="AA2732" s="56" t="s">
        <v>347</v>
      </c>
      <c r="AB2732" s="56" t="s">
        <v>343</v>
      </c>
      <c r="AC2732" s="56" t="s">
        <v>342</v>
      </c>
      <c r="AD2732" s="56" t="s">
        <v>347</v>
      </c>
      <c r="AE2732" s="56" t="s">
        <v>334</v>
      </c>
      <c r="AF2732" s="56" t="s">
        <v>291</v>
      </c>
      <c r="AG2732" s="56">
        <v>2017</v>
      </c>
      <c r="AH2732" s="56" t="s">
        <v>80</v>
      </c>
      <c r="AI2732" s="56" t="s">
        <v>348</v>
      </c>
      <c r="AJ2732" s="56">
        <v>1</v>
      </c>
      <c r="AK2732" s="1">
        <v>42735</v>
      </c>
      <c r="AL2732" s="56" t="s">
        <v>891</v>
      </c>
      <c r="AM2732" s="56">
        <v>42747</v>
      </c>
      <c r="AN2732" s="56" t="s">
        <v>353</v>
      </c>
      <c r="AO2732" s="1">
        <v>42747</v>
      </c>
      <c r="AP2732" s="56" t="s">
        <v>353</v>
      </c>
      <c r="AQ2732" s="56">
        <v>80024</v>
      </c>
      <c r="AR2732" s="56">
        <v>0</v>
      </c>
      <c r="AS2732" s="56" t="s">
        <v>346</v>
      </c>
      <c r="BB2732" s="56" t="s">
        <v>339</v>
      </c>
      <c r="BC2732" s="56" t="s">
        <v>263</v>
      </c>
      <c r="BD2732" s="56" t="s">
        <v>349</v>
      </c>
      <c r="BE2732" s="56" t="s">
        <v>347</v>
      </c>
      <c r="BF2732" s="56" t="s">
        <v>334</v>
      </c>
      <c r="BG2732" s="56" t="s">
        <v>726</v>
      </c>
      <c r="BH2732" s="56">
        <v>0</v>
      </c>
      <c r="BI2732" s="56">
        <v>0</v>
      </c>
      <c r="BJ2732" s="56">
        <v>1</v>
      </c>
    </row>
    <row r="2733" spans="1:62" hidden="1" x14ac:dyDescent="0.3">
      <c r="A2733" s="56">
        <v>49271726</v>
      </c>
      <c r="B2733" s="85">
        <v>600657</v>
      </c>
      <c r="C2733" s="1">
        <v>42893</v>
      </c>
      <c r="D2733" s="56" t="s">
        <v>808</v>
      </c>
      <c r="E2733" s="56" t="s">
        <v>809</v>
      </c>
      <c r="F2733" s="56" t="s">
        <v>334</v>
      </c>
      <c r="G2733" s="56" t="s">
        <v>335</v>
      </c>
      <c r="H2733" s="56" t="s">
        <v>336</v>
      </c>
      <c r="I2733" s="56" t="s">
        <v>724</v>
      </c>
      <c r="K2733" s="56" t="s">
        <v>337</v>
      </c>
      <c r="L2733" s="56" t="s">
        <v>545</v>
      </c>
      <c r="M2733" s="56" t="s">
        <v>1048</v>
      </c>
      <c r="N2733" s="56" t="s">
        <v>1043</v>
      </c>
      <c r="O2733" s="56" t="s">
        <v>546</v>
      </c>
      <c r="P2733" s="1" t="s">
        <v>188</v>
      </c>
      <c r="Q2733" s="56" t="s">
        <v>241</v>
      </c>
      <c r="R2733" s="56" t="s">
        <v>339</v>
      </c>
      <c r="S2733" s="56">
        <v>233873</v>
      </c>
      <c r="T2733" s="1" t="s">
        <v>815</v>
      </c>
      <c r="U2733" s="56">
        <v>42186</v>
      </c>
      <c r="V2733" s="56">
        <v>43100</v>
      </c>
      <c r="W2733" s="56">
        <v>42185</v>
      </c>
      <c r="X2733" s="56">
        <v>42735</v>
      </c>
      <c r="Y2733" s="56" t="s">
        <v>356</v>
      </c>
      <c r="AA2733" s="56" t="s">
        <v>347</v>
      </c>
      <c r="AB2733" s="56" t="s">
        <v>343</v>
      </c>
      <c r="AC2733" s="56" t="s">
        <v>342</v>
      </c>
      <c r="AD2733" s="56" t="s">
        <v>347</v>
      </c>
      <c r="AE2733" s="56" t="s">
        <v>334</v>
      </c>
      <c r="AF2733" s="56" t="s">
        <v>292</v>
      </c>
      <c r="AG2733" s="56">
        <v>2016</v>
      </c>
      <c r="AH2733" s="56" t="s">
        <v>80</v>
      </c>
      <c r="AI2733" s="56" t="s">
        <v>344</v>
      </c>
      <c r="AJ2733" s="56">
        <v>1</v>
      </c>
      <c r="AM2733" s="56">
        <v>42613</v>
      </c>
      <c r="AN2733" s="56" t="s">
        <v>551</v>
      </c>
      <c r="AO2733" s="1">
        <v>42158</v>
      </c>
      <c r="AP2733" s="56" t="s">
        <v>353</v>
      </c>
      <c r="AQ2733" s="56">
        <v>80025</v>
      </c>
      <c r="AR2733" s="56">
        <v>0</v>
      </c>
      <c r="AS2733" s="56" t="s">
        <v>346</v>
      </c>
      <c r="BB2733" s="56" t="s">
        <v>339</v>
      </c>
      <c r="BC2733" s="56" t="s">
        <v>263</v>
      </c>
      <c r="BD2733" s="56" t="s">
        <v>349</v>
      </c>
      <c r="BE2733" s="56" t="s">
        <v>347</v>
      </c>
      <c r="BF2733" s="56" t="s">
        <v>334</v>
      </c>
      <c r="BG2733" s="56" t="s">
        <v>726</v>
      </c>
      <c r="BH2733" s="56">
        <v>0</v>
      </c>
      <c r="BI2733" s="56">
        <v>0</v>
      </c>
      <c r="BJ2733" s="56">
        <v>1</v>
      </c>
    </row>
    <row r="2734" spans="1:62" hidden="1" x14ac:dyDescent="0.3">
      <c r="A2734" s="56">
        <v>49271724</v>
      </c>
      <c r="B2734" s="85">
        <v>600657</v>
      </c>
      <c r="C2734" s="1">
        <v>42893</v>
      </c>
      <c r="D2734" s="56" t="s">
        <v>808</v>
      </c>
      <c r="E2734" s="56" t="s">
        <v>809</v>
      </c>
      <c r="F2734" s="56" t="s">
        <v>334</v>
      </c>
      <c r="G2734" s="56" t="s">
        <v>335</v>
      </c>
      <c r="H2734" s="56" t="s">
        <v>336</v>
      </c>
      <c r="I2734" s="56" t="s">
        <v>724</v>
      </c>
      <c r="K2734" s="56" t="s">
        <v>337</v>
      </c>
      <c r="L2734" s="56" t="s">
        <v>545</v>
      </c>
      <c r="M2734" s="56" t="s">
        <v>1048</v>
      </c>
      <c r="N2734" s="56" t="s">
        <v>1043</v>
      </c>
      <c r="O2734" s="56" t="s">
        <v>546</v>
      </c>
      <c r="P2734" s="1" t="s">
        <v>188</v>
      </c>
      <c r="Q2734" s="56" t="s">
        <v>241</v>
      </c>
      <c r="R2734" s="56" t="s">
        <v>339</v>
      </c>
      <c r="S2734" s="56">
        <v>233873</v>
      </c>
      <c r="T2734" s="1" t="s">
        <v>815</v>
      </c>
      <c r="U2734" s="56">
        <v>42186</v>
      </c>
      <c r="V2734" s="56">
        <v>43100</v>
      </c>
      <c r="W2734" s="56">
        <v>42185</v>
      </c>
      <c r="X2734" s="56">
        <v>42735</v>
      </c>
      <c r="Y2734" s="56" t="s">
        <v>356</v>
      </c>
      <c r="AA2734" s="56" t="s">
        <v>347</v>
      </c>
      <c r="AB2734" s="56" t="s">
        <v>343</v>
      </c>
      <c r="AC2734" s="56" t="s">
        <v>342</v>
      </c>
      <c r="AD2734" s="56" t="s">
        <v>347</v>
      </c>
      <c r="AE2734" s="56" t="s">
        <v>334</v>
      </c>
      <c r="AF2734" s="56" t="s">
        <v>291</v>
      </c>
      <c r="AG2734" s="56">
        <v>2016</v>
      </c>
      <c r="AH2734" s="56" t="s">
        <v>80</v>
      </c>
      <c r="AI2734" s="56" t="s">
        <v>348</v>
      </c>
      <c r="AJ2734" s="56">
        <v>0</v>
      </c>
      <c r="AK2734" s="1">
        <v>42369</v>
      </c>
      <c r="AL2734" s="56" t="s">
        <v>816</v>
      </c>
      <c r="AM2734" s="56">
        <v>42613</v>
      </c>
      <c r="AN2734" s="56" t="s">
        <v>551</v>
      </c>
      <c r="AO2734" s="1">
        <v>42399</v>
      </c>
      <c r="AP2734" s="56" t="s">
        <v>391</v>
      </c>
      <c r="AQ2734" s="56">
        <v>80025</v>
      </c>
      <c r="AR2734" s="56">
        <v>0</v>
      </c>
      <c r="AS2734" s="56" t="s">
        <v>346</v>
      </c>
      <c r="BB2734" s="56" t="s">
        <v>339</v>
      </c>
      <c r="BC2734" s="56" t="s">
        <v>263</v>
      </c>
      <c r="BD2734" s="56" t="s">
        <v>349</v>
      </c>
      <c r="BE2734" s="56" t="s">
        <v>347</v>
      </c>
      <c r="BF2734" s="56" t="s">
        <v>334</v>
      </c>
      <c r="BG2734" s="56" t="s">
        <v>726</v>
      </c>
      <c r="BH2734" s="56">
        <v>0</v>
      </c>
      <c r="BI2734" s="56">
        <v>0</v>
      </c>
      <c r="BJ2734" s="56">
        <v>1</v>
      </c>
    </row>
    <row r="2735" spans="1:62" hidden="1" x14ac:dyDescent="0.3">
      <c r="A2735" s="56">
        <v>49271725</v>
      </c>
      <c r="B2735" s="85">
        <v>600657</v>
      </c>
      <c r="C2735" s="1">
        <v>42893</v>
      </c>
      <c r="D2735" s="56" t="s">
        <v>808</v>
      </c>
      <c r="E2735" s="56" t="s">
        <v>809</v>
      </c>
      <c r="F2735" s="56" t="s">
        <v>334</v>
      </c>
      <c r="G2735" s="56" t="s">
        <v>335</v>
      </c>
      <c r="H2735" s="56" t="s">
        <v>336</v>
      </c>
      <c r="I2735" s="56" t="s">
        <v>724</v>
      </c>
      <c r="K2735" s="56" t="s">
        <v>337</v>
      </c>
      <c r="L2735" s="56" t="s">
        <v>545</v>
      </c>
      <c r="M2735" s="56" t="s">
        <v>1048</v>
      </c>
      <c r="N2735" s="56" t="s">
        <v>1043</v>
      </c>
      <c r="O2735" s="56" t="s">
        <v>546</v>
      </c>
      <c r="P2735" s="1" t="s">
        <v>188</v>
      </c>
      <c r="Q2735" s="56" t="s">
        <v>241</v>
      </c>
      <c r="R2735" s="56" t="s">
        <v>339</v>
      </c>
      <c r="S2735" s="56">
        <v>233873</v>
      </c>
      <c r="T2735" s="1" t="s">
        <v>815</v>
      </c>
      <c r="U2735" s="56">
        <v>42186</v>
      </c>
      <c r="V2735" s="56">
        <v>43100</v>
      </c>
      <c r="W2735" s="56">
        <v>42185</v>
      </c>
      <c r="X2735" s="56">
        <v>42735</v>
      </c>
      <c r="Y2735" s="56" t="s">
        <v>356</v>
      </c>
      <c r="AA2735" s="56" t="s">
        <v>347</v>
      </c>
      <c r="AB2735" s="56" t="s">
        <v>343</v>
      </c>
      <c r="AC2735" s="56" t="s">
        <v>342</v>
      </c>
      <c r="AD2735" s="56" t="s">
        <v>347</v>
      </c>
      <c r="AE2735" s="56" t="s">
        <v>334</v>
      </c>
      <c r="AF2735" s="56" t="s">
        <v>291</v>
      </c>
      <c r="AG2735" s="56">
        <v>2016</v>
      </c>
      <c r="AH2735" s="56" t="s">
        <v>80</v>
      </c>
      <c r="AI2735" s="56" t="s">
        <v>344</v>
      </c>
      <c r="AJ2735" s="56">
        <v>1</v>
      </c>
      <c r="AK2735" s="1">
        <v>42460</v>
      </c>
      <c r="AL2735" s="56" t="s">
        <v>882</v>
      </c>
      <c r="AM2735" s="56">
        <v>42613</v>
      </c>
      <c r="AN2735" s="56" t="s">
        <v>551</v>
      </c>
      <c r="AO2735" s="1">
        <v>42593</v>
      </c>
      <c r="AP2735" s="56" t="s">
        <v>551</v>
      </c>
      <c r="AQ2735" s="56">
        <v>80025</v>
      </c>
      <c r="AR2735" s="56">
        <v>0</v>
      </c>
      <c r="AS2735" s="56" t="s">
        <v>346</v>
      </c>
      <c r="BB2735" s="56" t="s">
        <v>339</v>
      </c>
      <c r="BC2735" s="56" t="s">
        <v>263</v>
      </c>
      <c r="BD2735" s="56" t="s">
        <v>349</v>
      </c>
      <c r="BE2735" s="56" t="s">
        <v>347</v>
      </c>
      <c r="BF2735" s="56" t="s">
        <v>334</v>
      </c>
      <c r="BG2735" s="56" t="s">
        <v>726</v>
      </c>
      <c r="BH2735" s="56">
        <v>0</v>
      </c>
      <c r="BI2735" s="56">
        <v>0</v>
      </c>
      <c r="BJ2735" s="56">
        <v>1</v>
      </c>
    </row>
    <row r="2736" spans="1:62" hidden="1" x14ac:dyDescent="0.3">
      <c r="A2736" s="56">
        <v>49271735</v>
      </c>
      <c r="B2736" s="85">
        <v>600657</v>
      </c>
      <c r="C2736" s="1">
        <v>42893</v>
      </c>
      <c r="D2736" s="56" t="s">
        <v>808</v>
      </c>
      <c r="E2736" s="56" t="s">
        <v>809</v>
      </c>
      <c r="F2736" s="56" t="s">
        <v>334</v>
      </c>
      <c r="G2736" s="56" t="s">
        <v>335</v>
      </c>
      <c r="H2736" s="56" t="s">
        <v>336</v>
      </c>
      <c r="I2736" s="56" t="s">
        <v>724</v>
      </c>
      <c r="K2736" s="56" t="s">
        <v>337</v>
      </c>
      <c r="L2736" s="56" t="s">
        <v>545</v>
      </c>
      <c r="M2736" s="56" t="s">
        <v>1048</v>
      </c>
      <c r="N2736" s="56" t="s">
        <v>1043</v>
      </c>
      <c r="O2736" s="56" t="s">
        <v>546</v>
      </c>
      <c r="P2736" s="1" t="s">
        <v>188</v>
      </c>
      <c r="Q2736" s="56" t="s">
        <v>241</v>
      </c>
      <c r="R2736" s="56" t="s">
        <v>339</v>
      </c>
      <c r="S2736" s="56">
        <v>233865</v>
      </c>
      <c r="T2736" s="1" t="s">
        <v>238</v>
      </c>
      <c r="U2736" s="56">
        <v>42186</v>
      </c>
      <c r="V2736" s="56">
        <v>43100</v>
      </c>
      <c r="W2736" s="56">
        <v>42185</v>
      </c>
      <c r="X2736" s="56">
        <v>42735</v>
      </c>
      <c r="Y2736" s="56" t="s">
        <v>340</v>
      </c>
      <c r="Z2736" s="56" t="s">
        <v>341</v>
      </c>
      <c r="AA2736" s="56" t="s">
        <v>342</v>
      </c>
      <c r="AB2736" s="56" t="s">
        <v>343</v>
      </c>
      <c r="AC2736" s="56" t="s">
        <v>342</v>
      </c>
      <c r="AD2736" s="56" t="s">
        <v>347</v>
      </c>
      <c r="AE2736" s="56" t="s">
        <v>334</v>
      </c>
      <c r="AF2736" s="56" t="s">
        <v>291</v>
      </c>
      <c r="AG2736" s="56">
        <v>2016</v>
      </c>
      <c r="AH2736" s="56" t="s">
        <v>80</v>
      </c>
      <c r="AI2736" s="56" t="s">
        <v>344</v>
      </c>
      <c r="AJ2736" s="56">
        <v>1</v>
      </c>
      <c r="AK2736" s="1">
        <v>42460</v>
      </c>
      <c r="AL2736" s="56" t="s">
        <v>884</v>
      </c>
      <c r="AM2736" s="56">
        <v>42782</v>
      </c>
      <c r="AN2736" s="56" t="s">
        <v>353</v>
      </c>
      <c r="AO2736" s="1">
        <v>42593</v>
      </c>
      <c r="AP2736" s="56" t="s">
        <v>551</v>
      </c>
      <c r="AQ2736" s="56">
        <v>253</v>
      </c>
      <c r="AR2736" s="56">
        <v>0</v>
      </c>
      <c r="AS2736" s="56" t="s">
        <v>346</v>
      </c>
      <c r="BB2736" s="56" t="s">
        <v>339</v>
      </c>
      <c r="BC2736" s="56" t="s">
        <v>263</v>
      </c>
      <c r="BD2736" s="56" t="s">
        <v>349</v>
      </c>
      <c r="BE2736" s="56" t="s">
        <v>347</v>
      </c>
      <c r="BF2736" s="56" t="s">
        <v>334</v>
      </c>
      <c r="BG2736" s="56" t="s">
        <v>726</v>
      </c>
      <c r="BH2736" s="56">
        <v>0</v>
      </c>
      <c r="BI2736" s="56">
        <v>0</v>
      </c>
      <c r="BJ2736" s="56">
        <v>1</v>
      </c>
    </row>
    <row r="2737" spans="1:62" hidden="1" x14ac:dyDescent="0.3">
      <c r="A2737" s="56">
        <v>49271731</v>
      </c>
      <c r="B2737" s="85">
        <v>600657</v>
      </c>
      <c r="C2737" s="1">
        <v>42893</v>
      </c>
      <c r="D2737" s="56" t="s">
        <v>808</v>
      </c>
      <c r="E2737" s="56" t="s">
        <v>809</v>
      </c>
      <c r="F2737" s="56" t="s">
        <v>334</v>
      </c>
      <c r="G2737" s="56" t="s">
        <v>335</v>
      </c>
      <c r="H2737" s="56" t="s">
        <v>336</v>
      </c>
      <c r="I2737" s="56" t="s">
        <v>724</v>
      </c>
      <c r="K2737" s="56" t="s">
        <v>337</v>
      </c>
      <c r="L2737" s="56" t="s">
        <v>545</v>
      </c>
      <c r="M2737" s="56" t="s">
        <v>1048</v>
      </c>
      <c r="N2737" s="56" t="s">
        <v>1043</v>
      </c>
      <c r="O2737" s="56" t="s">
        <v>546</v>
      </c>
      <c r="P2737" s="1" t="s">
        <v>188</v>
      </c>
      <c r="Q2737" s="56" t="s">
        <v>241</v>
      </c>
      <c r="R2737" s="56" t="s">
        <v>339</v>
      </c>
      <c r="S2737" s="56">
        <v>234445</v>
      </c>
      <c r="T2737" s="1" t="s">
        <v>821</v>
      </c>
      <c r="U2737" s="56">
        <v>42186</v>
      </c>
      <c r="V2737" s="56">
        <v>43100</v>
      </c>
      <c r="W2737" s="56">
        <v>42186</v>
      </c>
      <c r="X2737" s="56">
        <v>42735</v>
      </c>
      <c r="Y2737" s="56" t="s">
        <v>356</v>
      </c>
      <c r="Z2737" s="56" t="s">
        <v>341</v>
      </c>
      <c r="AA2737" s="56" t="s">
        <v>347</v>
      </c>
      <c r="AC2737" s="56" t="s">
        <v>342</v>
      </c>
      <c r="AD2737" s="56" t="s">
        <v>347</v>
      </c>
      <c r="AE2737" s="56" t="s">
        <v>334</v>
      </c>
      <c r="AF2737" s="56" t="s">
        <v>292</v>
      </c>
      <c r="AG2737" s="56">
        <v>2016</v>
      </c>
      <c r="AH2737" s="56" t="s">
        <v>80</v>
      </c>
      <c r="AI2737" s="56" t="s">
        <v>348</v>
      </c>
      <c r="AJ2737" s="56">
        <v>1</v>
      </c>
      <c r="AM2737" s="56">
        <v>42613</v>
      </c>
      <c r="AN2737" s="56" t="s">
        <v>551</v>
      </c>
      <c r="AO2737" s="1">
        <v>42162</v>
      </c>
      <c r="AP2737" s="56" t="s">
        <v>353</v>
      </c>
      <c r="AQ2737" s="56">
        <v>80141</v>
      </c>
      <c r="AR2737" s="56">
        <v>0</v>
      </c>
      <c r="AS2737" s="56" t="s">
        <v>346</v>
      </c>
      <c r="BB2737" s="56" t="s">
        <v>339</v>
      </c>
      <c r="BC2737" s="56" t="s">
        <v>263</v>
      </c>
      <c r="BD2737" s="56" t="s">
        <v>349</v>
      </c>
      <c r="BE2737" s="56" t="s">
        <v>347</v>
      </c>
      <c r="BF2737" s="56" t="s">
        <v>334</v>
      </c>
      <c r="BG2737" s="56" t="s">
        <v>726</v>
      </c>
      <c r="BH2737" s="56">
        <v>0</v>
      </c>
      <c r="BI2737" s="56">
        <v>0</v>
      </c>
      <c r="BJ2737" s="56">
        <v>1</v>
      </c>
    </row>
    <row r="2738" spans="1:62" hidden="1" x14ac:dyDescent="0.3">
      <c r="A2738" s="56">
        <v>49271729</v>
      </c>
      <c r="B2738" s="85">
        <v>600657</v>
      </c>
      <c r="C2738" s="1">
        <v>42893</v>
      </c>
      <c r="D2738" s="56" t="s">
        <v>808</v>
      </c>
      <c r="E2738" s="56" t="s">
        <v>809</v>
      </c>
      <c r="F2738" s="56" t="s">
        <v>334</v>
      </c>
      <c r="G2738" s="56" t="s">
        <v>335</v>
      </c>
      <c r="H2738" s="56" t="s">
        <v>336</v>
      </c>
      <c r="I2738" s="56" t="s">
        <v>724</v>
      </c>
      <c r="K2738" s="56" t="s">
        <v>337</v>
      </c>
      <c r="L2738" s="56" t="s">
        <v>545</v>
      </c>
      <c r="M2738" s="56" t="s">
        <v>1048</v>
      </c>
      <c r="N2738" s="56" t="s">
        <v>1043</v>
      </c>
      <c r="O2738" s="56" t="s">
        <v>546</v>
      </c>
      <c r="P2738" s="1" t="s">
        <v>188</v>
      </c>
      <c r="Q2738" s="56" t="s">
        <v>241</v>
      </c>
      <c r="R2738" s="56" t="s">
        <v>339</v>
      </c>
      <c r="S2738" s="56">
        <v>233866</v>
      </c>
      <c r="T2738" s="1" t="s">
        <v>825</v>
      </c>
      <c r="U2738" s="56">
        <v>42186</v>
      </c>
      <c r="V2738" s="56">
        <v>43100</v>
      </c>
      <c r="W2738" s="56">
        <v>42185</v>
      </c>
      <c r="X2738" s="56">
        <v>42162</v>
      </c>
      <c r="Y2738" s="56" t="s">
        <v>356</v>
      </c>
      <c r="Z2738" s="56" t="s">
        <v>341</v>
      </c>
      <c r="AA2738" s="56" t="s">
        <v>347</v>
      </c>
      <c r="AB2738" s="56" t="s">
        <v>343</v>
      </c>
      <c r="AC2738" s="56" t="s">
        <v>342</v>
      </c>
      <c r="AD2738" s="56" t="s">
        <v>347</v>
      </c>
      <c r="AE2738" s="56" t="s">
        <v>352</v>
      </c>
      <c r="AF2738" s="56" t="s">
        <v>292</v>
      </c>
      <c r="AG2738" s="56">
        <v>2016</v>
      </c>
      <c r="AH2738" s="56" t="s">
        <v>80</v>
      </c>
      <c r="AI2738" s="56" t="s">
        <v>344</v>
      </c>
      <c r="AJ2738" s="56">
        <v>2</v>
      </c>
      <c r="AM2738" s="56">
        <v>42162</v>
      </c>
      <c r="AN2738" s="56" t="s">
        <v>353</v>
      </c>
      <c r="AO2738" s="1">
        <v>42158</v>
      </c>
      <c r="AP2738" s="56" t="s">
        <v>353</v>
      </c>
      <c r="AQ2738" s="56">
        <v>64144</v>
      </c>
      <c r="AR2738" s="56">
        <v>0</v>
      </c>
      <c r="AS2738" s="56" t="s">
        <v>346</v>
      </c>
      <c r="BB2738" s="56" t="s">
        <v>339</v>
      </c>
      <c r="BC2738" s="56" t="s">
        <v>263</v>
      </c>
      <c r="BD2738" s="56" t="s">
        <v>349</v>
      </c>
      <c r="BE2738" s="56" t="s">
        <v>347</v>
      </c>
      <c r="BF2738" s="56" t="s">
        <v>334</v>
      </c>
      <c r="BG2738" s="56" t="s">
        <v>726</v>
      </c>
      <c r="BH2738" s="56">
        <v>0</v>
      </c>
      <c r="BI2738" s="56">
        <v>0</v>
      </c>
      <c r="BJ2738" s="56">
        <v>0</v>
      </c>
    </row>
    <row r="2739" spans="1:62" hidden="1" x14ac:dyDescent="0.3">
      <c r="A2739" s="56">
        <v>49271730</v>
      </c>
      <c r="B2739" s="85">
        <v>600657</v>
      </c>
      <c r="C2739" s="1">
        <v>42893</v>
      </c>
      <c r="D2739" s="56" t="s">
        <v>808</v>
      </c>
      <c r="E2739" s="56" t="s">
        <v>809</v>
      </c>
      <c r="F2739" s="56" t="s">
        <v>334</v>
      </c>
      <c r="G2739" s="56" t="s">
        <v>335</v>
      </c>
      <c r="H2739" s="56" t="s">
        <v>336</v>
      </c>
      <c r="I2739" s="56" t="s">
        <v>724</v>
      </c>
      <c r="K2739" s="56" t="s">
        <v>337</v>
      </c>
      <c r="L2739" s="56" t="s">
        <v>545</v>
      </c>
      <c r="M2739" s="56" t="s">
        <v>1048</v>
      </c>
      <c r="N2739" s="56" t="s">
        <v>1043</v>
      </c>
      <c r="O2739" s="56" t="s">
        <v>546</v>
      </c>
      <c r="P2739" s="1" t="s">
        <v>188</v>
      </c>
      <c r="Q2739" s="56" t="s">
        <v>241</v>
      </c>
      <c r="R2739" s="56" t="s">
        <v>339</v>
      </c>
      <c r="S2739" s="56">
        <v>234445</v>
      </c>
      <c r="T2739" s="1" t="s">
        <v>821</v>
      </c>
      <c r="U2739" s="56">
        <v>42186</v>
      </c>
      <c r="V2739" s="56">
        <v>43100</v>
      </c>
      <c r="W2739" s="56">
        <v>42186</v>
      </c>
      <c r="X2739" s="56">
        <v>42735</v>
      </c>
      <c r="Y2739" s="56" t="s">
        <v>356</v>
      </c>
      <c r="Z2739" s="56" t="s">
        <v>341</v>
      </c>
      <c r="AA2739" s="56" t="s">
        <v>347</v>
      </c>
      <c r="AC2739" s="56" t="s">
        <v>342</v>
      </c>
      <c r="AD2739" s="56" t="s">
        <v>347</v>
      </c>
      <c r="AE2739" s="56" t="s">
        <v>334</v>
      </c>
      <c r="AF2739" s="56" t="s">
        <v>291</v>
      </c>
      <c r="AG2739" s="56">
        <v>2016</v>
      </c>
      <c r="AH2739" s="56" t="s">
        <v>80</v>
      </c>
      <c r="AI2739" s="56" t="s">
        <v>348</v>
      </c>
      <c r="AJ2739" s="56">
        <v>3</v>
      </c>
      <c r="AK2739" s="1">
        <v>42369</v>
      </c>
      <c r="AL2739" s="56" t="s">
        <v>822</v>
      </c>
      <c r="AM2739" s="56">
        <v>42613</v>
      </c>
      <c r="AN2739" s="56" t="s">
        <v>551</v>
      </c>
      <c r="AO2739" s="1">
        <v>42387</v>
      </c>
      <c r="AP2739" s="56" t="s">
        <v>353</v>
      </c>
      <c r="AQ2739" s="56">
        <v>80141</v>
      </c>
      <c r="AR2739" s="56">
        <v>0</v>
      </c>
      <c r="AS2739" s="56" t="s">
        <v>346</v>
      </c>
      <c r="BB2739" s="56" t="s">
        <v>339</v>
      </c>
      <c r="BC2739" s="56" t="s">
        <v>263</v>
      </c>
      <c r="BD2739" s="56" t="s">
        <v>349</v>
      </c>
      <c r="BE2739" s="56" t="s">
        <v>347</v>
      </c>
      <c r="BF2739" s="56" t="s">
        <v>334</v>
      </c>
      <c r="BG2739" s="56" t="s">
        <v>726</v>
      </c>
      <c r="BH2739" s="56">
        <v>0</v>
      </c>
      <c r="BI2739" s="56">
        <v>0</v>
      </c>
      <c r="BJ2739" s="56">
        <v>1</v>
      </c>
    </row>
    <row r="2740" spans="1:62" hidden="1" x14ac:dyDescent="0.3">
      <c r="A2740" s="56">
        <v>49271734</v>
      </c>
      <c r="B2740" s="85">
        <v>600657</v>
      </c>
      <c r="C2740" s="1">
        <v>42893</v>
      </c>
      <c r="D2740" s="56" t="s">
        <v>808</v>
      </c>
      <c r="E2740" s="56" t="s">
        <v>809</v>
      </c>
      <c r="F2740" s="56" t="s">
        <v>334</v>
      </c>
      <c r="G2740" s="56" t="s">
        <v>335</v>
      </c>
      <c r="H2740" s="56" t="s">
        <v>336</v>
      </c>
      <c r="I2740" s="56" t="s">
        <v>724</v>
      </c>
      <c r="K2740" s="56" t="s">
        <v>337</v>
      </c>
      <c r="L2740" s="56" t="s">
        <v>545</v>
      </c>
      <c r="M2740" s="56" t="s">
        <v>1048</v>
      </c>
      <c r="N2740" s="56" t="s">
        <v>1043</v>
      </c>
      <c r="O2740" s="56" t="s">
        <v>546</v>
      </c>
      <c r="P2740" s="1" t="s">
        <v>188</v>
      </c>
      <c r="Q2740" s="56" t="s">
        <v>241</v>
      </c>
      <c r="R2740" s="56" t="s">
        <v>339</v>
      </c>
      <c r="S2740" s="56">
        <v>233865</v>
      </c>
      <c r="T2740" s="1" t="s">
        <v>238</v>
      </c>
      <c r="U2740" s="56">
        <v>42186</v>
      </c>
      <c r="V2740" s="56">
        <v>43100</v>
      </c>
      <c r="W2740" s="56">
        <v>42185</v>
      </c>
      <c r="X2740" s="56">
        <v>42735</v>
      </c>
      <c r="Y2740" s="56" t="s">
        <v>340</v>
      </c>
      <c r="Z2740" s="56" t="s">
        <v>341</v>
      </c>
      <c r="AA2740" s="56" t="s">
        <v>342</v>
      </c>
      <c r="AB2740" s="56" t="s">
        <v>343</v>
      </c>
      <c r="AC2740" s="56" t="s">
        <v>342</v>
      </c>
      <c r="AD2740" s="56" t="s">
        <v>347</v>
      </c>
      <c r="AE2740" s="56" t="s">
        <v>334</v>
      </c>
      <c r="AF2740" s="56" t="s">
        <v>291</v>
      </c>
      <c r="AG2740" s="56">
        <v>2016</v>
      </c>
      <c r="AH2740" s="56" t="s">
        <v>80</v>
      </c>
      <c r="AI2740" s="56" t="s">
        <v>344</v>
      </c>
      <c r="AJ2740" s="56">
        <v>1</v>
      </c>
      <c r="AK2740" s="1">
        <v>42399</v>
      </c>
      <c r="AL2740" s="56" t="s">
        <v>820</v>
      </c>
      <c r="AM2740" s="56">
        <v>42782</v>
      </c>
      <c r="AN2740" s="56" t="s">
        <v>353</v>
      </c>
      <c r="AO2740" s="1">
        <v>42399</v>
      </c>
      <c r="AP2740" s="56" t="s">
        <v>391</v>
      </c>
      <c r="AQ2740" s="56">
        <v>253</v>
      </c>
      <c r="AR2740" s="56">
        <v>0</v>
      </c>
      <c r="AS2740" s="56" t="s">
        <v>346</v>
      </c>
      <c r="BB2740" s="56" t="s">
        <v>339</v>
      </c>
      <c r="BC2740" s="56" t="s">
        <v>263</v>
      </c>
      <c r="BD2740" s="56" t="s">
        <v>349</v>
      </c>
      <c r="BE2740" s="56" t="s">
        <v>347</v>
      </c>
      <c r="BF2740" s="56" t="s">
        <v>334</v>
      </c>
      <c r="BG2740" s="56" t="s">
        <v>726</v>
      </c>
      <c r="BH2740" s="56">
        <v>0</v>
      </c>
      <c r="BI2740" s="56">
        <v>0</v>
      </c>
      <c r="BJ2740" s="56">
        <v>1</v>
      </c>
    </row>
    <row r="2741" spans="1:62" hidden="1" x14ac:dyDescent="0.3">
      <c r="A2741" s="56">
        <v>49271732</v>
      </c>
      <c r="B2741" s="85">
        <v>600657</v>
      </c>
      <c r="C2741" s="1">
        <v>42893</v>
      </c>
      <c r="D2741" s="56" t="s">
        <v>808</v>
      </c>
      <c r="E2741" s="56" t="s">
        <v>809</v>
      </c>
      <c r="F2741" s="56" t="s">
        <v>334</v>
      </c>
      <c r="G2741" s="56" t="s">
        <v>335</v>
      </c>
      <c r="H2741" s="56" t="s">
        <v>336</v>
      </c>
      <c r="I2741" s="56" t="s">
        <v>724</v>
      </c>
      <c r="K2741" s="56" t="s">
        <v>337</v>
      </c>
      <c r="L2741" s="56" t="s">
        <v>545</v>
      </c>
      <c r="M2741" s="56" t="s">
        <v>1048</v>
      </c>
      <c r="N2741" s="56" t="s">
        <v>1043</v>
      </c>
      <c r="O2741" s="56" t="s">
        <v>546</v>
      </c>
      <c r="P2741" s="1" t="s">
        <v>188</v>
      </c>
      <c r="Q2741" s="56" t="s">
        <v>241</v>
      </c>
      <c r="R2741" s="56" t="s">
        <v>339</v>
      </c>
      <c r="S2741" s="56">
        <v>234445</v>
      </c>
      <c r="T2741" s="1" t="s">
        <v>821</v>
      </c>
      <c r="U2741" s="56">
        <v>42186</v>
      </c>
      <c r="V2741" s="56">
        <v>43100</v>
      </c>
      <c r="W2741" s="56">
        <v>42186</v>
      </c>
      <c r="X2741" s="56">
        <v>42735</v>
      </c>
      <c r="Y2741" s="56" t="s">
        <v>356</v>
      </c>
      <c r="Z2741" s="56" t="s">
        <v>341</v>
      </c>
      <c r="AA2741" s="56" t="s">
        <v>347</v>
      </c>
      <c r="AC2741" s="56" t="s">
        <v>342</v>
      </c>
      <c r="AD2741" s="56" t="s">
        <v>347</v>
      </c>
      <c r="AE2741" s="56" t="s">
        <v>334</v>
      </c>
      <c r="AF2741" s="56" t="s">
        <v>292</v>
      </c>
      <c r="AG2741" s="56">
        <v>2016</v>
      </c>
      <c r="AH2741" s="56" t="s">
        <v>80</v>
      </c>
      <c r="AI2741" s="56" t="s">
        <v>344</v>
      </c>
      <c r="AJ2741" s="56">
        <v>2</v>
      </c>
      <c r="AM2741" s="56">
        <v>42613</v>
      </c>
      <c r="AN2741" s="56" t="s">
        <v>551</v>
      </c>
      <c r="AO2741" s="1">
        <v>42629</v>
      </c>
      <c r="AP2741" s="56" t="s">
        <v>353</v>
      </c>
      <c r="AQ2741" s="56">
        <v>80141</v>
      </c>
      <c r="AR2741" s="56">
        <v>0</v>
      </c>
      <c r="AS2741" s="56" t="s">
        <v>346</v>
      </c>
      <c r="BB2741" s="56" t="s">
        <v>339</v>
      </c>
      <c r="BC2741" s="56" t="s">
        <v>263</v>
      </c>
      <c r="BD2741" s="56" t="s">
        <v>349</v>
      </c>
      <c r="BE2741" s="56" t="s">
        <v>347</v>
      </c>
      <c r="BF2741" s="56" t="s">
        <v>334</v>
      </c>
      <c r="BG2741" s="56" t="s">
        <v>726</v>
      </c>
      <c r="BH2741" s="56">
        <v>0</v>
      </c>
      <c r="BI2741" s="56">
        <v>0</v>
      </c>
      <c r="BJ2741" s="56">
        <v>1</v>
      </c>
    </row>
    <row r="2742" spans="1:62" hidden="1" x14ac:dyDescent="0.3">
      <c r="A2742" s="56">
        <v>49271733</v>
      </c>
      <c r="B2742" s="85">
        <v>600657</v>
      </c>
      <c r="C2742" s="1">
        <v>42893</v>
      </c>
      <c r="D2742" s="56" t="s">
        <v>808</v>
      </c>
      <c r="E2742" s="56" t="s">
        <v>809</v>
      </c>
      <c r="F2742" s="56" t="s">
        <v>334</v>
      </c>
      <c r="G2742" s="56" t="s">
        <v>335</v>
      </c>
      <c r="H2742" s="56" t="s">
        <v>336</v>
      </c>
      <c r="I2742" s="56" t="s">
        <v>724</v>
      </c>
      <c r="K2742" s="56" t="s">
        <v>337</v>
      </c>
      <c r="L2742" s="56" t="s">
        <v>545</v>
      </c>
      <c r="M2742" s="56" t="s">
        <v>1048</v>
      </c>
      <c r="N2742" s="56" t="s">
        <v>1043</v>
      </c>
      <c r="O2742" s="56" t="s">
        <v>546</v>
      </c>
      <c r="P2742" s="1" t="s">
        <v>188</v>
      </c>
      <c r="Q2742" s="56" t="s">
        <v>241</v>
      </c>
      <c r="R2742" s="56" t="s">
        <v>339</v>
      </c>
      <c r="S2742" s="56">
        <v>233865</v>
      </c>
      <c r="T2742" s="1" t="s">
        <v>238</v>
      </c>
      <c r="U2742" s="56">
        <v>42186</v>
      </c>
      <c r="V2742" s="56">
        <v>43100</v>
      </c>
      <c r="W2742" s="56">
        <v>42185</v>
      </c>
      <c r="X2742" s="56">
        <v>42735</v>
      </c>
      <c r="Y2742" s="56" t="s">
        <v>340</v>
      </c>
      <c r="Z2742" s="56" t="s">
        <v>341</v>
      </c>
      <c r="AA2742" s="56" t="s">
        <v>342</v>
      </c>
      <c r="AB2742" s="56" t="s">
        <v>343</v>
      </c>
      <c r="AC2742" s="56" t="s">
        <v>342</v>
      </c>
      <c r="AD2742" s="56" t="s">
        <v>347</v>
      </c>
      <c r="AE2742" s="56" t="s">
        <v>334</v>
      </c>
      <c r="AF2742" s="56" t="s">
        <v>291</v>
      </c>
      <c r="AG2742" s="56">
        <v>2016</v>
      </c>
      <c r="AH2742" s="56" t="s">
        <v>80</v>
      </c>
      <c r="AI2742" s="56" t="s">
        <v>348</v>
      </c>
      <c r="AJ2742" s="56">
        <v>1</v>
      </c>
      <c r="AK2742" s="1">
        <v>42307</v>
      </c>
      <c r="AL2742" s="56" t="s">
        <v>828</v>
      </c>
      <c r="AM2742" s="56">
        <v>42782</v>
      </c>
      <c r="AN2742" s="56" t="s">
        <v>353</v>
      </c>
      <c r="AO2742" s="1">
        <v>42399</v>
      </c>
      <c r="AP2742" s="56" t="s">
        <v>391</v>
      </c>
      <c r="AQ2742" s="56">
        <v>253</v>
      </c>
      <c r="AR2742" s="56">
        <v>0</v>
      </c>
      <c r="AS2742" s="56" t="s">
        <v>346</v>
      </c>
      <c r="BB2742" s="56" t="s">
        <v>339</v>
      </c>
      <c r="BC2742" s="56" t="s">
        <v>263</v>
      </c>
      <c r="BD2742" s="56" t="s">
        <v>349</v>
      </c>
      <c r="BE2742" s="56" t="s">
        <v>347</v>
      </c>
      <c r="BF2742" s="56" t="s">
        <v>334</v>
      </c>
      <c r="BG2742" s="56" t="s">
        <v>726</v>
      </c>
      <c r="BH2742" s="56">
        <v>0</v>
      </c>
      <c r="BI2742" s="56">
        <v>0</v>
      </c>
      <c r="BJ2742" s="56">
        <v>1</v>
      </c>
    </row>
    <row r="2743" spans="1:62" hidden="1" x14ac:dyDescent="0.3">
      <c r="A2743" s="56">
        <v>49271738</v>
      </c>
      <c r="B2743" s="85">
        <v>600657</v>
      </c>
      <c r="C2743" s="1">
        <v>42893</v>
      </c>
      <c r="D2743" s="56" t="s">
        <v>808</v>
      </c>
      <c r="E2743" s="56" t="s">
        <v>809</v>
      </c>
      <c r="F2743" s="56" t="s">
        <v>334</v>
      </c>
      <c r="G2743" s="56" t="s">
        <v>335</v>
      </c>
      <c r="H2743" s="56" t="s">
        <v>336</v>
      </c>
      <c r="I2743" s="56" t="s">
        <v>724</v>
      </c>
      <c r="K2743" s="56" t="s">
        <v>337</v>
      </c>
      <c r="L2743" s="56" t="s">
        <v>545</v>
      </c>
      <c r="M2743" s="56" t="s">
        <v>1048</v>
      </c>
      <c r="N2743" s="56" t="s">
        <v>1043</v>
      </c>
      <c r="O2743" s="56" t="s">
        <v>546</v>
      </c>
      <c r="P2743" s="1" t="s">
        <v>188</v>
      </c>
      <c r="Q2743" s="56" t="s">
        <v>241</v>
      </c>
      <c r="R2743" s="56" t="s">
        <v>339</v>
      </c>
      <c r="S2743" s="56">
        <v>233865</v>
      </c>
      <c r="T2743" s="1" t="s">
        <v>238</v>
      </c>
      <c r="U2743" s="56">
        <v>42186</v>
      </c>
      <c r="V2743" s="56">
        <v>43100</v>
      </c>
      <c r="W2743" s="56">
        <v>42185</v>
      </c>
      <c r="X2743" s="56">
        <v>42735</v>
      </c>
      <c r="Y2743" s="56" t="s">
        <v>340</v>
      </c>
      <c r="Z2743" s="56" t="s">
        <v>341</v>
      </c>
      <c r="AA2743" s="56" t="s">
        <v>342</v>
      </c>
      <c r="AB2743" s="56" t="s">
        <v>343</v>
      </c>
      <c r="AC2743" s="56" t="s">
        <v>342</v>
      </c>
      <c r="AD2743" s="56" t="s">
        <v>347</v>
      </c>
      <c r="AE2743" s="56" t="s">
        <v>334</v>
      </c>
      <c r="AF2743" s="56" t="s">
        <v>292</v>
      </c>
      <c r="AG2743" s="56">
        <v>2016</v>
      </c>
      <c r="AH2743" s="56" t="s">
        <v>80</v>
      </c>
      <c r="AI2743" s="56" t="s">
        <v>344</v>
      </c>
      <c r="AJ2743" s="56">
        <v>1</v>
      </c>
      <c r="AM2743" s="56">
        <v>42782</v>
      </c>
      <c r="AN2743" s="56" t="s">
        <v>353</v>
      </c>
      <c r="AO2743" s="1">
        <v>42158</v>
      </c>
      <c r="AP2743" s="56" t="s">
        <v>353</v>
      </c>
      <c r="AQ2743" s="56">
        <v>253</v>
      </c>
      <c r="AR2743" s="56">
        <v>0</v>
      </c>
      <c r="AS2743" s="56" t="s">
        <v>346</v>
      </c>
      <c r="BB2743" s="56" t="s">
        <v>339</v>
      </c>
      <c r="BC2743" s="56" t="s">
        <v>263</v>
      </c>
      <c r="BD2743" s="56" t="s">
        <v>349</v>
      </c>
      <c r="BE2743" s="56" t="s">
        <v>347</v>
      </c>
      <c r="BF2743" s="56" t="s">
        <v>334</v>
      </c>
      <c r="BG2743" s="56" t="s">
        <v>726</v>
      </c>
      <c r="BH2743" s="56">
        <v>0</v>
      </c>
      <c r="BI2743" s="56">
        <v>0</v>
      </c>
      <c r="BJ2743" s="56">
        <v>1</v>
      </c>
    </row>
    <row r="2744" spans="1:62" hidden="1" x14ac:dyDescent="0.3">
      <c r="A2744" s="56">
        <v>49271736</v>
      </c>
      <c r="B2744" s="85">
        <v>600657</v>
      </c>
      <c r="C2744" s="1">
        <v>42893</v>
      </c>
      <c r="D2744" s="56" t="s">
        <v>808</v>
      </c>
      <c r="E2744" s="56" t="s">
        <v>809</v>
      </c>
      <c r="F2744" s="56" t="s">
        <v>334</v>
      </c>
      <c r="G2744" s="56" t="s">
        <v>335</v>
      </c>
      <c r="H2744" s="56" t="s">
        <v>336</v>
      </c>
      <c r="I2744" s="56" t="s">
        <v>724</v>
      </c>
      <c r="K2744" s="56" t="s">
        <v>337</v>
      </c>
      <c r="L2744" s="56" t="s">
        <v>545</v>
      </c>
      <c r="M2744" s="56" t="s">
        <v>1048</v>
      </c>
      <c r="N2744" s="56" t="s">
        <v>1043</v>
      </c>
      <c r="O2744" s="56" t="s">
        <v>546</v>
      </c>
      <c r="P2744" s="1" t="s">
        <v>188</v>
      </c>
      <c r="Q2744" s="56" t="s">
        <v>241</v>
      </c>
      <c r="R2744" s="56" t="s">
        <v>339</v>
      </c>
      <c r="S2744" s="56">
        <v>233865</v>
      </c>
      <c r="T2744" s="1" t="s">
        <v>238</v>
      </c>
      <c r="U2744" s="56">
        <v>42186</v>
      </c>
      <c r="V2744" s="56">
        <v>43100</v>
      </c>
      <c r="W2744" s="56">
        <v>42185</v>
      </c>
      <c r="X2744" s="56">
        <v>42735</v>
      </c>
      <c r="Y2744" s="56" t="s">
        <v>340</v>
      </c>
      <c r="Z2744" s="56" t="s">
        <v>341</v>
      </c>
      <c r="AA2744" s="56" t="s">
        <v>342</v>
      </c>
      <c r="AB2744" s="56" t="s">
        <v>343</v>
      </c>
      <c r="AC2744" s="56" t="s">
        <v>342</v>
      </c>
      <c r="AD2744" s="56" t="s">
        <v>347</v>
      </c>
      <c r="AE2744" s="56" t="s">
        <v>334</v>
      </c>
      <c r="AF2744" s="56" t="s">
        <v>292</v>
      </c>
      <c r="AG2744" s="56">
        <v>2015</v>
      </c>
      <c r="AH2744" s="56" t="s">
        <v>80</v>
      </c>
      <c r="AI2744" s="56" t="s">
        <v>344</v>
      </c>
      <c r="AJ2744" s="56">
        <v>1</v>
      </c>
      <c r="AM2744" s="56">
        <v>42782</v>
      </c>
      <c r="AN2744" s="56" t="s">
        <v>353</v>
      </c>
      <c r="AO2744" s="1">
        <v>42158</v>
      </c>
      <c r="AP2744" s="56" t="s">
        <v>353</v>
      </c>
      <c r="AQ2744" s="56">
        <v>253</v>
      </c>
      <c r="AR2744" s="56">
        <v>0</v>
      </c>
      <c r="AS2744" s="56" t="s">
        <v>346</v>
      </c>
      <c r="BB2744" s="56" t="s">
        <v>339</v>
      </c>
      <c r="BC2744" s="56" t="s">
        <v>263</v>
      </c>
      <c r="BD2744" s="56" t="s">
        <v>349</v>
      </c>
      <c r="BE2744" s="56" t="s">
        <v>347</v>
      </c>
      <c r="BF2744" s="56" t="s">
        <v>334</v>
      </c>
      <c r="BG2744" s="56" t="s">
        <v>726</v>
      </c>
      <c r="BH2744" s="56">
        <v>0</v>
      </c>
      <c r="BI2744" s="56">
        <v>0</v>
      </c>
      <c r="BJ2744" s="56">
        <v>1</v>
      </c>
    </row>
    <row r="2745" spans="1:62" hidden="1" x14ac:dyDescent="0.3">
      <c r="A2745" s="56">
        <v>49271737</v>
      </c>
      <c r="B2745" s="85">
        <v>600657</v>
      </c>
      <c r="C2745" s="1">
        <v>42893</v>
      </c>
      <c r="D2745" s="56" t="s">
        <v>808</v>
      </c>
      <c r="E2745" s="56" t="s">
        <v>809</v>
      </c>
      <c r="F2745" s="56" t="s">
        <v>334</v>
      </c>
      <c r="G2745" s="56" t="s">
        <v>335</v>
      </c>
      <c r="H2745" s="56" t="s">
        <v>336</v>
      </c>
      <c r="I2745" s="56" t="s">
        <v>724</v>
      </c>
      <c r="K2745" s="56" t="s">
        <v>337</v>
      </c>
      <c r="L2745" s="56" t="s">
        <v>545</v>
      </c>
      <c r="M2745" s="56" t="s">
        <v>1048</v>
      </c>
      <c r="N2745" s="56" t="s">
        <v>1043</v>
      </c>
      <c r="O2745" s="56" t="s">
        <v>546</v>
      </c>
      <c r="P2745" s="1" t="s">
        <v>188</v>
      </c>
      <c r="Q2745" s="56" t="s">
        <v>241</v>
      </c>
      <c r="R2745" s="56" t="s">
        <v>339</v>
      </c>
      <c r="S2745" s="56">
        <v>233865</v>
      </c>
      <c r="T2745" s="1" t="s">
        <v>238</v>
      </c>
      <c r="U2745" s="56">
        <v>42186</v>
      </c>
      <c r="V2745" s="56">
        <v>43100</v>
      </c>
      <c r="W2745" s="56">
        <v>42185</v>
      </c>
      <c r="X2745" s="56">
        <v>42735</v>
      </c>
      <c r="Y2745" s="56" t="s">
        <v>340</v>
      </c>
      <c r="Z2745" s="56" t="s">
        <v>341</v>
      </c>
      <c r="AA2745" s="56" t="s">
        <v>342</v>
      </c>
      <c r="AB2745" s="56" t="s">
        <v>343</v>
      </c>
      <c r="AC2745" s="56" t="s">
        <v>342</v>
      </c>
      <c r="AD2745" s="56" t="s">
        <v>347</v>
      </c>
      <c r="AE2745" s="56" t="s">
        <v>334</v>
      </c>
      <c r="AF2745" s="56" t="s">
        <v>292</v>
      </c>
      <c r="AG2745" s="56">
        <v>2016</v>
      </c>
      <c r="AH2745" s="56" t="s">
        <v>80</v>
      </c>
      <c r="AI2745" s="56" t="s">
        <v>348</v>
      </c>
      <c r="AJ2745" s="56">
        <v>1</v>
      </c>
      <c r="AM2745" s="56">
        <v>42782</v>
      </c>
      <c r="AN2745" s="56" t="s">
        <v>353</v>
      </c>
      <c r="AO2745" s="1">
        <v>42158</v>
      </c>
      <c r="AP2745" s="56" t="s">
        <v>353</v>
      </c>
      <c r="AQ2745" s="56">
        <v>253</v>
      </c>
      <c r="AR2745" s="56">
        <v>0</v>
      </c>
      <c r="AS2745" s="56" t="s">
        <v>346</v>
      </c>
      <c r="BB2745" s="56" t="s">
        <v>339</v>
      </c>
      <c r="BC2745" s="56" t="s">
        <v>263</v>
      </c>
      <c r="BD2745" s="56" t="s">
        <v>349</v>
      </c>
      <c r="BE2745" s="56" t="s">
        <v>347</v>
      </c>
      <c r="BF2745" s="56" t="s">
        <v>334</v>
      </c>
      <c r="BG2745" s="56" t="s">
        <v>726</v>
      </c>
      <c r="BH2745" s="56">
        <v>0</v>
      </c>
      <c r="BI2745" s="56">
        <v>0</v>
      </c>
      <c r="BJ2745" s="56">
        <v>1</v>
      </c>
    </row>
    <row r="2746" spans="1:62" hidden="1" x14ac:dyDescent="0.3">
      <c r="A2746" s="56">
        <v>49271742</v>
      </c>
      <c r="B2746" s="85">
        <v>600657</v>
      </c>
      <c r="C2746" s="1">
        <v>42893</v>
      </c>
      <c r="D2746" s="56" t="s">
        <v>808</v>
      </c>
      <c r="E2746" s="56" t="s">
        <v>809</v>
      </c>
      <c r="F2746" s="56" t="s">
        <v>334</v>
      </c>
      <c r="G2746" s="56" t="s">
        <v>335</v>
      </c>
      <c r="H2746" s="56" t="s">
        <v>336</v>
      </c>
      <c r="I2746" s="56" t="s">
        <v>724</v>
      </c>
      <c r="K2746" s="56" t="s">
        <v>337</v>
      </c>
      <c r="L2746" s="56" t="s">
        <v>545</v>
      </c>
      <c r="M2746" s="56" t="s">
        <v>1048</v>
      </c>
      <c r="N2746" s="56" t="s">
        <v>1043</v>
      </c>
      <c r="O2746" s="56" t="s">
        <v>546</v>
      </c>
      <c r="P2746" s="1" t="s">
        <v>188</v>
      </c>
      <c r="Q2746" s="56" t="s">
        <v>241</v>
      </c>
      <c r="R2746" s="56" t="s">
        <v>339</v>
      </c>
      <c r="S2746" s="56">
        <v>233872</v>
      </c>
      <c r="T2746" s="1" t="s">
        <v>824</v>
      </c>
      <c r="U2746" s="56">
        <v>42186</v>
      </c>
      <c r="V2746" s="56">
        <v>43100</v>
      </c>
      <c r="W2746" s="56">
        <v>42185</v>
      </c>
      <c r="X2746" s="56">
        <v>42735</v>
      </c>
      <c r="Y2746" s="56" t="s">
        <v>340</v>
      </c>
      <c r="Z2746" s="56" t="s">
        <v>341</v>
      </c>
      <c r="AA2746" s="56" t="s">
        <v>347</v>
      </c>
      <c r="AB2746" s="56" t="s">
        <v>343</v>
      </c>
      <c r="AC2746" s="56" t="s">
        <v>342</v>
      </c>
      <c r="AD2746" s="56" t="s">
        <v>347</v>
      </c>
      <c r="AE2746" s="56" t="s">
        <v>334</v>
      </c>
      <c r="AF2746" s="56" t="s">
        <v>292</v>
      </c>
      <c r="AG2746" s="56">
        <v>2016</v>
      </c>
      <c r="AH2746" s="56" t="s">
        <v>80</v>
      </c>
      <c r="AI2746" s="56" t="s">
        <v>344</v>
      </c>
      <c r="AJ2746" s="56">
        <v>1</v>
      </c>
      <c r="AM2746" s="56">
        <v>42613</v>
      </c>
      <c r="AN2746" s="56" t="s">
        <v>551</v>
      </c>
      <c r="AO2746" s="1">
        <v>42158</v>
      </c>
      <c r="AP2746" s="56" t="s">
        <v>353</v>
      </c>
      <c r="AQ2746" s="56">
        <v>72981</v>
      </c>
      <c r="AR2746" s="56">
        <v>0</v>
      </c>
      <c r="AS2746" s="56" t="s">
        <v>346</v>
      </c>
      <c r="BB2746" s="56" t="s">
        <v>339</v>
      </c>
      <c r="BC2746" s="56" t="s">
        <v>263</v>
      </c>
      <c r="BD2746" s="56" t="s">
        <v>349</v>
      </c>
      <c r="BE2746" s="56" t="s">
        <v>347</v>
      </c>
      <c r="BF2746" s="56" t="s">
        <v>334</v>
      </c>
      <c r="BG2746" s="56" t="s">
        <v>726</v>
      </c>
      <c r="BH2746" s="56">
        <v>0</v>
      </c>
      <c r="BI2746" s="56">
        <v>0</v>
      </c>
      <c r="BJ2746" s="56">
        <v>1</v>
      </c>
    </row>
    <row r="2747" spans="1:62" hidden="1" x14ac:dyDescent="0.3">
      <c r="A2747" s="56">
        <v>49271739</v>
      </c>
      <c r="B2747" s="85">
        <v>600657</v>
      </c>
      <c r="C2747" s="1">
        <v>42893</v>
      </c>
      <c r="D2747" s="56" t="s">
        <v>808</v>
      </c>
      <c r="E2747" s="56" t="s">
        <v>809</v>
      </c>
      <c r="F2747" s="56" t="s">
        <v>334</v>
      </c>
      <c r="G2747" s="56" t="s">
        <v>335</v>
      </c>
      <c r="H2747" s="56" t="s">
        <v>336</v>
      </c>
      <c r="I2747" s="56" t="s">
        <v>724</v>
      </c>
      <c r="K2747" s="56" t="s">
        <v>337</v>
      </c>
      <c r="L2747" s="56" t="s">
        <v>545</v>
      </c>
      <c r="M2747" s="56" t="s">
        <v>1048</v>
      </c>
      <c r="N2747" s="56" t="s">
        <v>1043</v>
      </c>
      <c r="O2747" s="56" t="s">
        <v>546</v>
      </c>
      <c r="P2747" s="1" t="s">
        <v>188</v>
      </c>
      <c r="Q2747" s="56" t="s">
        <v>241</v>
      </c>
      <c r="R2747" s="56" t="s">
        <v>339</v>
      </c>
      <c r="S2747" s="56">
        <v>233872</v>
      </c>
      <c r="T2747" s="1" t="s">
        <v>824</v>
      </c>
      <c r="U2747" s="56">
        <v>42186</v>
      </c>
      <c r="V2747" s="56">
        <v>43100</v>
      </c>
      <c r="W2747" s="56">
        <v>42185</v>
      </c>
      <c r="X2747" s="56">
        <v>42735</v>
      </c>
      <c r="Y2747" s="56" t="s">
        <v>340</v>
      </c>
      <c r="Z2747" s="56" t="s">
        <v>341</v>
      </c>
      <c r="AA2747" s="56" t="s">
        <v>347</v>
      </c>
      <c r="AB2747" s="56" t="s">
        <v>343</v>
      </c>
      <c r="AC2747" s="56" t="s">
        <v>342</v>
      </c>
      <c r="AD2747" s="56" t="s">
        <v>347</v>
      </c>
      <c r="AE2747" s="56" t="s">
        <v>334</v>
      </c>
      <c r="AF2747" s="56" t="s">
        <v>291</v>
      </c>
      <c r="AG2747" s="56">
        <v>2016</v>
      </c>
      <c r="AH2747" s="56" t="s">
        <v>80</v>
      </c>
      <c r="AI2747" s="56" t="s">
        <v>348</v>
      </c>
      <c r="AJ2747" s="56">
        <v>0</v>
      </c>
      <c r="AK2747" s="1">
        <v>42369</v>
      </c>
      <c r="AL2747" s="56" t="s">
        <v>829</v>
      </c>
      <c r="AM2747" s="56">
        <v>42613</v>
      </c>
      <c r="AN2747" s="56" t="s">
        <v>551</v>
      </c>
      <c r="AO2747" s="1">
        <v>42399</v>
      </c>
      <c r="AP2747" s="56" t="s">
        <v>391</v>
      </c>
      <c r="AQ2747" s="56">
        <v>72981</v>
      </c>
      <c r="AR2747" s="56">
        <v>0</v>
      </c>
      <c r="AS2747" s="56" t="s">
        <v>346</v>
      </c>
      <c r="BB2747" s="56" t="s">
        <v>339</v>
      </c>
      <c r="BC2747" s="56" t="s">
        <v>263</v>
      </c>
      <c r="BD2747" s="56" t="s">
        <v>349</v>
      </c>
      <c r="BE2747" s="56" t="s">
        <v>347</v>
      </c>
      <c r="BF2747" s="56" t="s">
        <v>334</v>
      </c>
      <c r="BG2747" s="56" t="s">
        <v>726</v>
      </c>
      <c r="BH2747" s="56">
        <v>0</v>
      </c>
      <c r="BI2747" s="56">
        <v>0</v>
      </c>
      <c r="BJ2747" s="56">
        <v>1</v>
      </c>
    </row>
    <row r="2748" spans="1:62" hidden="1" x14ac:dyDescent="0.3">
      <c r="A2748" s="56">
        <v>49271741</v>
      </c>
      <c r="B2748" s="85">
        <v>600657</v>
      </c>
      <c r="C2748" s="1">
        <v>42893</v>
      </c>
      <c r="D2748" s="56" t="s">
        <v>808</v>
      </c>
      <c r="E2748" s="56" t="s">
        <v>809</v>
      </c>
      <c r="F2748" s="56" t="s">
        <v>334</v>
      </c>
      <c r="G2748" s="56" t="s">
        <v>335</v>
      </c>
      <c r="H2748" s="56" t="s">
        <v>336</v>
      </c>
      <c r="I2748" s="56" t="s">
        <v>724</v>
      </c>
      <c r="K2748" s="56" t="s">
        <v>337</v>
      </c>
      <c r="L2748" s="56" t="s">
        <v>545</v>
      </c>
      <c r="M2748" s="56" t="s">
        <v>1048</v>
      </c>
      <c r="N2748" s="56" t="s">
        <v>1043</v>
      </c>
      <c r="O2748" s="56" t="s">
        <v>546</v>
      </c>
      <c r="P2748" s="1" t="s">
        <v>188</v>
      </c>
      <c r="Q2748" s="56" t="s">
        <v>241</v>
      </c>
      <c r="R2748" s="56" t="s">
        <v>339</v>
      </c>
      <c r="S2748" s="56">
        <v>233872</v>
      </c>
      <c r="T2748" s="1" t="s">
        <v>824</v>
      </c>
      <c r="U2748" s="56">
        <v>42186</v>
      </c>
      <c r="V2748" s="56">
        <v>43100</v>
      </c>
      <c r="W2748" s="56">
        <v>42185</v>
      </c>
      <c r="X2748" s="56">
        <v>42735</v>
      </c>
      <c r="Y2748" s="56" t="s">
        <v>340</v>
      </c>
      <c r="Z2748" s="56" t="s">
        <v>341</v>
      </c>
      <c r="AA2748" s="56" t="s">
        <v>347</v>
      </c>
      <c r="AB2748" s="56" t="s">
        <v>343</v>
      </c>
      <c r="AC2748" s="56" t="s">
        <v>342</v>
      </c>
      <c r="AD2748" s="56" t="s">
        <v>347</v>
      </c>
      <c r="AE2748" s="56" t="s">
        <v>334</v>
      </c>
      <c r="AF2748" s="56" t="s">
        <v>291</v>
      </c>
      <c r="AG2748" s="56">
        <v>2016</v>
      </c>
      <c r="AH2748" s="56" t="s">
        <v>80</v>
      </c>
      <c r="AI2748" s="56" t="s">
        <v>344</v>
      </c>
      <c r="AJ2748" s="56">
        <v>1</v>
      </c>
      <c r="AK2748" s="1">
        <v>42460</v>
      </c>
      <c r="AL2748" s="56" t="s">
        <v>883</v>
      </c>
      <c r="AM2748" s="56">
        <v>42613</v>
      </c>
      <c r="AN2748" s="56" t="s">
        <v>551</v>
      </c>
      <c r="AO2748" s="1">
        <v>42593</v>
      </c>
      <c r="AP2748" s="56" t="s">
        <v>551</v>
      </c>
      <c r="AQ2748" s="56">
        <v>72981</v>
      </c>
      <c r="AR2748" s="56">
        <v>0</v>
      </c>
      <c r="AS2748" s="56" t="s">
        <v>346</v>
      </c>
      <c r="BB2748" s="56" t="s">
        <v>339</v>
      </c>
      <c r="BC2748" s="56" t="s">
        <v>263</v>
      </c>
      <c r="BD2748" s="56" t="s">
        <v>349</v>
      </c>
      <c r="BE2748" s="56" t="s">
        <v>347</v>
      </c>
      <c r="BF2748" s="56" t="s">
        <v>334</v>
      </c>
      <c r="BG2748" s="56" t="s">
        <v>726</v>
      </c>
      <c r="BH2748" s="56">
        <v>0</v>
      </c>
      <c r="BI2748" s="56">
        <v>0</v>
      </c>
      <c r="BJ2748" s="56">
        <v>1</v>
      </c>
    </row>
    <row r="2749" spans="1:62" hidden="1" x14ac:dyDescent="0.3">
      <c r="A2749" s="56">
        <v>49290763</v>
      </c>
      <c r="B2749" s="85">
        <v>601361</v>
      </c>
      <c r="C2749" s="1">
        <v>42893</v>
      </c>
      <c r="D2749" s="56" t="s">
        <v>830</v>
      </c>
      <c r="E2749" s="56" t="s">
        <v>831</v>
      </c>
      <c r="F2749" s="56" t="s">
        <v>334</v>
      </c>
      <c r="G2749" s="56" t="s">
        <v>335</v>
      </c>
      <c r="H2749" s="56" t="s">
        <v>336</v>
      </c>
      <c r="I2749" s="56" t="s">
        <v>771</v>
      </c>
      <c r="K2749" s="56" t="s">
        <v>337</v>
      </c>
      <c r="L2749" s="56" t="s">
        <v>338</v>
      </c>
      <c r="M2749" s="56" t="s">
        <v>832</v>
      </c>
      <c r="N2749" s="56" t="s">
        <v>1049</v>
      </c>
      <c r="O2749" s="56" t="s">
        <v>546</v>
      </c>
      <c r="P2749" s="1" t="s">
        <v>105</v>
      </c>
      <c r="S2749" s="56">
        <v>226907</v>
      </c>
      <c r="T2749" s="1" t="s">
        <v>760</v>
      </c>
      <c r="U2749" s="56">
        <v>42430</v>
      </c>
      <c r="V2749" s="56">
        <v>43465</v>
      </c>
      <c r="W2749" s="56">
        <v>42430</v>
      </c>
      <c r="X2749" s="56">
        <v>43465</v>
      </c>
      <c r="Y2749" s="56" t="s">
        <v>340</v>
      </c>
      <c r="Z2749" s="56" t="s">
        <v>367</v>
      </c>
      <c r="AA2749" s="56" t="s">
        <v>342</v>
      </c>
      <c r="AB2749" s="56" t="s">
        <v>343</v>
      </c>
      <c r="AC2749" s="56" t="s">
        <v>342</v>
      </c>
      <c r="AD2749" s="56" t="s">
        <v>347</v>
      </c>
      <c r="AE2749" s="56" t="s">
        <v>334</v>
      </c>
      <c r="AF2749" s="56" t="s">
        <v>292</v>
      </c>
      <c r="AG2749" s="56">
        <v>2017</v>
      </c>
      <c r="AH2749" s="56" t="s">
        <v>80</v>
      </c>
      <c r="AI2749" s="56" t="s">
        <v>348</v>
      </c>
      <c r="AJ2749" s="56">
        <v>200000</v>
      </c>
      <c r="AM2749" s="56">
        <v>42794</v>
      </c>
      <c r="AN2749" s="56" t="s">
        <v>355</v>
      </c>
      <c r="AO2749" s="1">
        <v>42794</v>
      </c>
      <c r="AP2749" s="56" t="s">
        <v>355</v>
      </c>
      <c r="AQ2749" s="56">
        <v>72202</v>
      </c>
      <c r="AR2749" s="56">
        <v>0</v>
      </c>
      <c r="AS2749" s="56" t="s">
        <v>346</v>
      </c>
      <c r="BB2749" s="56" t="s">
        <v>339</v>
      </c>
      <c r="BC2749" s="56" t="s">
        <v>263</v>
      </c>
      <c r="BD2749" s="56" t="s">
        <v>834</v>
      </c>
      <c r="BE2749" s="56" t="s">
        <v>347</v>
      </c>
      <c r="BF2749" s="56" t="s">
        <v>334</v>
      </c>
      <c r="BG2749" s="56" t="s">
        <v>774</v>
      </c>
      <c r="BH2749" s="56">
        <v>0</v>
      </c>
      <c r="BI2749" s="56">
        <v>0</v>
      </c>
      <c r="BJ2749" s="56">
        <v>1</v>
      </c>
    </row>
    <row r="2750" spans="1:62" hidden="1" x14ac:dyDescent="0.3">
      <c r="A2750" s="56">
        <v>49290761</v>
      </c>
      <c r="B2750" s="85">
        <v>601361</v>
      </c>
      <c r="C2750" s="1">
        <v>42893</v>
      </c>
      <c r="D2750" s="56" t="s">
        <v>830</v>
      </c>
      <c r="E2750" s="56" t="s">
        <v>831</v>
      </c>
      <c r="F2750" s="56" t="s">
        <v>334</v>
      </c>
      <c r="G2750" s="56" t="s">
        <v>335</v>
      </c>
      <c r="H2750" s="56" t="s">
        <v>336</v>
      </c>
      <c r="I2750" s="56" t="s">
        <v>771</v>
      </c>
      <c r="K2750" s="56" t="s">
        <v>337</v>
      </c>
      <c r="L2750" s="56" t="s">
        <v>338</v>
      </c>
      <c r="M2750" s="56" t="s">
        <v>832</v>
      </c>
      <c r="N2750" s="56" t="s">
        <v>1049</v>
      </c>
      <c r="O2750" s="56" t="s">
        <v>546</v>
      </c>
      <c r="P2750" s="1" t="s">
        <v>105</v>
      </c>
      <c r="S2750" s="56">
        <v>226907</v>
      </c>
      <c r="T2750" s="1" t="s">
        <v>760</v>
      </c>
      <c r="U2750" s="56">
        <v>42430</v>
      </c>
      <c r="V2750" s="56">
        <v>43465</v>
      </c>
      <c r="W2750" s="56">
        <v>42430</v>
      </c>
      <c r="X2750" s="56">
        <v>43465</v>
      </c>
      <c r="Y2750" s="56" t="s">
        <v>340</v>
      </c>
      <c r="Z2750" s="56" t="s">
        <v>367</v>
      </c>
      <c r="AA2750" s="56" t="s">
        <v>342</v>
      </c>
      <c r="AB2750" s="56" t="s">
        <v>343</v>
      </c>
      <c r="AC2750" s="56" t="s">
        <v>342</v>
      </c>
      <c r="AD2750" s="56" t="s">
        <v>347</v>
      </c>
      <c r="AE2750" s="56" t="s">
        <v>334</v>
      </c>
      <c r="AF2750" s="56" t="s">
        <v>224</v>
      </c>
      <c r="AG2750" s="56">
        <v>2016</v>
      </c>
      <c r="AH2750" s="56" t="s">
        <v>80</v>
      </c>
      <c r="AI2750" s="56" t="s">
        <v>339</v>
      </c>
      <c r="AJ2750" s="56">
        <v>117849</v>
      </c>
      <c r="AM2750" s="56">
        <v>42794</v>
      </c>
      <c r="AN2750" s="56" t="s">
        <v>355</v>
      </c>
      <c r="AO2750" s="1">
        <v>42794</v>
      </c>
      <c r="AP2750" s="56" t="s">
        <v>355</v>
      </c>
      <c r="AQ2750" s="56">
        <v>72202</v>
      </c>
      <c r="AR2750" s="56">
        <v>0</v>
      </c>
      <c r="AS2750" s="56" t="s">
        <v>346</v>
      </c>
      <c r="BB2750" s="56" t="s">
        <v>339</v>
      </c>
      <c r="BC2750" s="56" t="s">
        <v>263</v>
      </c>
      <c r="BD2750" s="56" t="s">
        <v>834</v>
      </c>
      <c r="BE2750" s="56" t="s">
        <v>347</v>
      </c>
      <c r="BF2750" s="56" t="s">
        <v>334</v>
      </c>
      <c r="BG2750" s="56" t="s">
        <v>774</v>
      </c>
      <c r="BH2750" s="56">
        <v>0</v>
      </c>
      <c r="BI2750" s="56">
        <v>0</v>
      </c>
      <c r="BJ2750" s="56">
        <v>1</v>
      </c>
    </row>
    <row r="2751" spans="1:62" hidden="1" x14ac:dyDescent="0.3">
      <c r="A2751" s="56">
        <v>49290639</v>
      </c>
      <c r="B2751" s="85">
        <v>601361</v>
      </c>
      <c r="C2751" s="1">
        <v>42893</v>
      </c>
      <c r="D2751" s="56" t="s">
        <v>830</v>
      </c>
      <c r="E2751" s="56" t="s">
        <v>831</v>
      </c>
      <c r="F2751" s="56" t="s">
        <v>334</v>
      </c>
      <c r="G2751" s="56" t="s">
        <v>335</v>
      </c>
      <c r="H2751" s="56" t="s">
        <v>336</v>
      </c>
      <c r="I2751" s="56" t="s">
        <v>771</v>
      </c>
      <c r="K2751" s="56" t="s">
        <v>337</v>
      </c>
      <c r="L2751" s="56" t="s">
        <v>338</v>
      </c>
      <c r="M2751" s="56" t="s">
        <v>832</v>
      </c>
      <c r="N2751" s="56" t="s">
        <v>1049</v>
      </c>
      <c r="O2751" s="56" t="s">
        <v>546</v>
      </c>
      <c r="P2751" s="1" t="s">
        <v>110</v>
      </c>
      <c r="Q2751" s="56" t="s">
        <v>833</v>
      </c>
      <c r="R2751" s="56" t="s">
        <v>339</v>
      </c>
      <c r="S2751" s="56">
        <v>239228</v>
      </c>
      <c r="T2751" s="1" t="s">
        <v>262</v>
      </c>
      <c r="U2751" s="56">
        <v>42430</v>
      </c>
      <c r="V2751" s="56">
        <v>43465</v>
      </c>
      <c r="W2751" s="56">
        <v>42370</v>
      </c>
      <c r="X2751" s="56">
        <v>43465</v>
      </c>
      <c r="Y2751" s="56" t="s">
        <v>356</v>
      </c>
      <c r="Z2751" s="56" t="s">
        <v>341</v>
      </c>
      <c r="AA2751" s="56" t="s">
        <v>342</v>
      </c>
      <c r="AB2751" s="56" t="s">
        <v>343</v>
      </c>
      <c r="AC2751" s="56" t="s">
        <v>342</v>
      </c>
      <c r="AD2751" s="56" t="s">
        <v>347</v>
      </c>
      <c r="AE2751" s="56" t="s">
        <v>334</v>
      </c>
      <c r="AF2751" s="56" t="s">
        <v>291</v>
      </c>
      <c r="AG2751" s="56">
        <v>2017</v>
      </c>
      <c r="AH2751" s="56" t="s">
        <v>80</v>
      </c>
      <c r="AI2751" s="56" t="s">
        <v>348</v>
      </c>
      <c r="AJ2751" s="56">
        <v>120000</v>
      </c>
      <c r="AK2751" s="1">
        <v>42735</v>
      </c>
      <c r="AM2751" s="56">
        <v>42779</v>
      </c>
      <c r="AN2751" s="56" t="s">
        <v>355</v>
      </c>
      <c r="AO2751" s="1">
        <v>42779</v>
      </c>
      <c r="AP2751" s="56" t="s">
        <v>355</v>
      </c>
      <c r="AQ2751" s="56">
        <v>75692</v>
      </c>
      <c r="AR2751" s="56">
        <v>0</v>
      </c>
      <c r="AS2751" s="56" t="s">
        <v>346</v>
      </c>
      <c r="AX2751" s="56">
        <v>50</v>
      </c>
      <c r="BB2751" s="56" t="s">
        <v>339</v>
      </c>
      <c r="BC2751" s="56" t="s">
        <v>263</v>
      </c>
      <c r="BD2751" s="56" t="s">
        <v>834</v>
      </c>
      <c r="BE2751" s="56" t="s">
        <v>347</v>
      </c>
      <c r="BF2751" s="56" t="s">
        <v>334</v>
      </c>
      <c r="BG2751" s="56" t="s">
        <v>774</v>
      </c>
      <c r="BH2751" s="56">
        <v>0</v>
      </c>
      <c r="BI2751" s="56">
        <v>0</v>
      </c>
      <c r="BJ2751" s="56">
        <v>1</v>
      </c>
    </row>
    <row r="2752" spans="1:62" hidden="1" x14ac:dyDescent="0.3">
      <c r="A2752" s="56">
        <v>49290772</v>
      </c>
      <c r="B2752" s="85">
        <v>601361</v>
      </c>
      <c r="C2752" s="1">
        <v>42893</v>
      </c>
      <c r="D2752" s="56" t="s">
        <v>830</v>
      </c>
      <c r="E2752" s="56" t="s">
        <v>831</v>
      </c>
      <c r="F2752" s="56" t="s">
        <v>334</v>
      </c>
      <c r="G2752" s="56" t="s">
        <v>335</v>
      </c>
      <c r="H2752" s="56" t="s">
        <v>336</v>
      </c>
      <c r="I2752" s="56" t="s">
        <v>771</v>
      </c>
      <c r="K2752" s="56" t="s">
        <v>337</v>
      </c>
      <c r="L2752" s="56" t="s">
        <v>338</v>
      </c>
      <c r="M2752" s="56" t="s">
        <v>832</v>
      </c>
      <c r="N2752" s="56" t="s">
        <v>1049</v>
      </c>
      <c r="O2752" s="56" t="s">
        <v>546</v>
      </c>
      <c r="P2752" s="1" t="s">
        <v>110</v>
      </c>
      <c r="Q2752" s="56" t="s">
        <v>837</v>
      </c>
      <c r="R2752" s="56" t="s">
        <v>339</v>
      </c>
      <c r="S2752" s="56">
        <v>239227</v>
      </c>
      <c r="T2752" s="1" t="s">
        <v>420</v>
      </c>
      <c r="U2752" s="56">
        <v>42430</v>
      </c>
      <c r="V2752" s="56">
        <v>43465</v>
      </c>
      <c r="W2752" s="56">
        <v>42370</v>
      </c>
      <c r="X2752" s="56">
        <v>43465</v>
      </c>
      <c r="Y2752" s="56" t="s">
        <v>356</v>
      </c>
      <c r="Z2752" s="56" t="s">
        <v>341</v>
      </c>
      <c r="AA2752" s="56" t="s">
        <v>342</v>
      </c>
      <c r="AB2752" s="56" t="s">
        <v>343</v>
      </c>
      <c r="AC2752" s="56" t="s">
        <v>342</v>
      </c>
      <c r="AD2752" s="56" t="s">
        <v>347</v>
      </c>
      <c r="AE2752" s="56" t="s">
        <v>334</v>
      </c>
      <c r="AF2752" s="56" t="s">
        <v>292</v>
      </c>
      <c r="AG2752" s="56">
        <v>2017</v>
      </c>
      <c r="AH2752" s="56" t="s">
        <v>80</v>
      </c>
      <c r="AI2752" s="56" t="s">
        <v>344</v>
      </c>
      <c r="AJ2752" s="56">
        <v>800</v>
      </c>
      <c r="AM2752" s="56">
        <v>42779</v>
      </c>
      <c r="AN2752" s="56" t="s">
        <v>355</v>
      </c>
      <c r="AO2752" s="1">
        <v>42346</v>
      </c>
      <c r="AP2752" s="56" t="s">
        <v>355</v>
      </c>
      <c r="AQ2752" s="56">
        <v>54645</v>
      </c>
      <c r="AR2752" s="56">
        <v>0</v>
      </c>
      <c r="AS2752" s="56" t="s">
        <v>346</v>
      </c>
      <c r="BB2752" s="56" t="s">
        <v>339</v>
      </c>
      <c r="BC2752" s="56" t="s">
        <v>263</v>
      </c>
      <c r="BD2752" s="56" t="s">
        <v>834</v>
      </c>
      <c r="BE2752" s="56" t="s">
        <v>347</v>
      </c>
      <c r="BF2752" s="56" t="s">
        <v>334</v>
      </c>
      <c r="BG2752" s="56" t="s">
        <v>774</v>
      </c>
      <c r="BH2752" s="56">
        <v>0</v>
      </c>
      <c r="BI2752" s="56">
        <v>0</v>
      </c>
      <c r="BJ2752" s="56">
        <v>1</v>
      </c>
    </row>
    <row r="2753" spans="1:62" hidden="1" x14ac:dyDescent="0.3">
      <c r="A2753" s="56">
        <v>49290647</v>
      </c>
      <c r="B2753" s="85">
        <v>601361</v>
      </c>
      <c r="C2753" s="1">
        <v>42893</v>
      </c>
      <c r="D2753" s="56" t="s">
        <v>830</v>
      </c>
      <c r="E2753" s="56" t="s">
        <v>831</v>
      </c>
      <c r="F2753" s="56" t="s">
        <v>334</v>
      </c>
      <c r="G2753" s="56" t="s">
        <v>335</v>
      </c>
      <c r="H2753" s="56" t="s">
        <v>336</v>
      </c>
      <c r="I2753" s="56" t="s">
        <v>771</v>
      </c>
      <c r="K2753" s="56" t="s">
        <v>337</v>
      </c>
      <c r="L2753" s="56" t="s">
        <v>338</v>
      </c>
      <c r="M2753" s="56" t="s">
        <v>832</v>
      </c>
      <c r="N2753" s="56" t="s">
        <v>1049</v>
      </c>
      <c r="O2753" s="56" t="s">
        <v>546</v>
      </c>
      <c r="P2753" s="1" t="s">
        <v>110</v>
      </c>
      <c r="Q2753" s="56" t="s">
        <v>833</v>
      </c>
      <c r="R2753" s="56" t="s">
        <v>339</v>
      </c>
      <c r="S2753" s="56">
        <v>244007</v>
      </c>
      <c r="T2753" s="1" t="s">
        <v>418</v>
      </c>
      <c r="U2753" s="56">
        <v>42430</v>
      </c>
      <c r="V2753" s="56">
        <v>43465</v>
      </c>
      <c r="W2753" s="56">
        <v>42370</v>
      </c>
      <c r="X2753" s="56">
        <v>43465</v>
      </c>
      <c r="Y2753" s="56" t="s">
        <v>356</v>
      </c>
      <c r="Z2753" s="56" t="s">
        <v>341</v>
      </c>
      <c r="AA2753" s="56" t="s">
        <v>342</v>
      </c>
      <c r="AB2753" s="56" t="s">
        <v>339</v>
      </c>
      <c r="AC2753" s="56" t="s">
        <v>342</v>
      </c>
      <c r="AD2753" s="56" t="s">
        <v>347</v>
      </c>
      <c r="AE2753" s="56" t="s">
        <v>334</v>
      </c>
      <c r="AF2753" s="56" t="s">
        <v>224</v>
      </c>
      <c r="AG2753" s="56">
        <v>2016</v>
      </c>
      <c r="AH2753" s="56" t="s">
        <v>80</v>
      </c>
      <c r="AI2753" s="56" t="s">
        <v>339</v>
      </c>
      <c r="AJ2753" s="56">
        <v>280000</v>
      </c>
      <c r="AM2753" s="56">
        <v>42794</v>
      </c>
      <c r="AN2753" s="56" t="s">
        <v>355</v>
      </c>
      <c r="AO2753" s="1">
        <v>42794</v>
      </c>
      <c r="AP2753" s="56" t="s">
        <v>355</v>
      </c>
      <c r="AQ2753" s="56">
        <v>75665</v>
      </c>
      <c r="AR2753" s="56">
        <v>0</v>
      </c>
      <c r="AS2753" s="56" t="s">
        <v>346</v>
      </c>
      <c r="AT2753" s="56">
        <v>1003</v>
      </c>
      <c r="AU2753" s="56" t="s">
        <v>369</v>
      </c>
      <c r="BB2753" s="56" t="s">
        <v>339</v>
      </c>
      <c r="BC2753" s="56" t="s">
        <v>263</v>
      </c>
      <c r="BD2753" s="56" t="s">
        <v>834</v>
      </c>
      <c r="BE2753" s="56" t="s">
        <v>347</v>
      </c>
      <c r="BF2753" s="56" t="s">
        <v>334</v>
      </c>
      <c r="BG2753" s="56" t="s">
        <v>774</v>
      </c>
      <c r="BH2753" s="56">
        <v>0</v>
      </c>
      <c r="BI2753" s="56">
        <v>0</v>
      </c>
      <c r="BJ2753" s="56">
        <v>1</v>
      </c>
    </row>
    <row r="2754" spans="1:62" hidden="1" x14ac:dyDescent="0.3">
      <c r="A2754" s="56">
        <v>49290640</v>
      </c>
      <c r="B2754" s="85">
        <v>601361</v>
      </c>
      <c r="C2754" s="1">
        <v>42893</v>
      </c>
      <c r="D2754" s="56" t="s">
        <v>830</v>
      </c>
      <c r="E2754" s="56" t="s">
        <v>831</v>
      </c>
      <c r="F2754" s="56" t="s">
        <v>334</v>
      </c>
      <c r="G2754" s="56" t="s">
        <v>335</v>
      </c>
      <c r="H2754" s="56" t="s">
        <v>336</v>
      </c>
      <c r="I2754" s="56" t="s">
        <v>771</v>
      </c>
      <c r="K2754" s="56" t="s">
        <v>337</v>
      </c>
      <c r="L2754" s="56" t="s">
        <v>338</v>
      </c>
      <c r="M2754" s="56" t="s">
        <v>832</v>
      </c>
      <c r="N2754" s="56" t="s">
        <v>1049</v>
      </c>
      <c r="O2754" s="56" t="s">
        <v>546</v>
      </c>
      <c r="P2754" s="1" t="s">
        <v>110</v>
      </c>
      <c r="Q2754" s="56" t="s">
        <v>833</v>
      </c>
      <c r="R2754" s="56" t="s">
        <v>339</v>
      </c>
      <c r="S2754" s="56">
        <v>239228</v>
      </c>
      <c r="T2754" s="1" t="s">
        <v>262</v>
      </c>
      <c r="U2754" s="56">
        <v>42430</v>
      </c>
      <c r="V2754" s="56">
        <v>43465</v>
      </c>
      <c r="W2754" s="56">
        <v>42370</v>
      </c>
      <c r="X2754" s="56">
        <v>43465</v>
      </c>
      <c r="Y2754" s="56" t="s">
        <v>356</v>
      </c>
      <c r="Z2754" s="56" t="s">
        <v>341</v>
      </c>
      <c r="AA2754" s="56" t="s">
        <v>342</v>
      </c>
      <c r="AB2754" s="56" t="s">
        <v>343</v>
      </c>
      <c r="AC2754" s="56" t="s">
        <v>342</v>
      </c>
      <c r="AD2754" s="56" t="s">
        <v>347</v>
      </c>
      <c r="AE2754" s="56" t="s">
        <v>334</v>
      </c>
      <c r="AF2754" s="56" t="s">
        <v>292</v>
      </c>
      <c r="AG2754" s="56">
        <v>2016</v>
      </c>
      <c r="AH2754" s="56" t="s">
        <v>80</v>
      </c>
      <c r="AI2754" s="56" t="s">
        <v>344</v>
      </c>
      <c r="AJ2754" s="56">
        <v>150000</v>
      </c>
      <c r="AM2754" s="56">
        <v>42779</v>
      </c>
      <c r="AN2754" s="56" t="s">
        <v>355</v>
      </c>
      <c r="AO2754" s="1">
        <v>42346</v>
      </c>
      <c r="AP2754" s="56" t="s">
        <v>355</v>
      </c>
      <c r="AQ2754" s="56">
        <v>75692</v>
      </c>
      <c r="AR2754" s="56">
        <v>0</v>
      </c>
      <c r="AS2754" s="56" t="s">
        <v>346</v>
      </c>
      <c r="AX2754" s="56">
        <v>50</v>
      </c>
      <c r="BB2754" s="56" t="s">
        <v>339</v>
      </c>
      <c r="BC2754" s="56" t="s">
        <v>263</v>
      </c>
      <c r="BD2754" s="56" t="s">
        <v>834</v>
      </c>
      <c r="BE2754" s="56" t="s">
        <v>347</v>
      </c>
      <c r="BF2754" s="56" t="s">
        <v>334</v>
      </c>
      <c r="BG2754" s="56" t="s">
        <v>774</v>
      </c>
      <c r="BH2754" s="56">
        <v>0</v>
      </c>
      <c r="BI2754" s="56">
        <v>0</v>
      </c>
      <c r="BJ2754" s="56">
        <v>1</v>
      </c>
    </row>
    <row r="2755" spans="1:62" hidden="1" x14ac:dyDescent="0.3">
      <c r="A2755" s="56">
        <v>49290642</v>
      </c>
      <c r="B2755" s="85">
        <v>601361</v>
      </c>
      <c r="C2755" s="1">
        <v>42893</v>
      </c>
      <c r="D2755" s="56" t="s">
        <v>830</v>
      </c>
      <c r="E2755" s="56" t="s">
        <v>831</v>
      </c>
      <c r="F2755" s="56" t="s">
        <v>334</v>
      </c>
      <c r="G2755" s="56" t="s">
        <v>335</v>
      </c>
      <c r="H2755" s="56" t="s">
        <v>336</v>
      </c>
      <c r="I2755" s="56" t="s">
        <v>771</v>
      </c>
      <c r="K2755" s="56" t="s">
        <v>337</v>
      </c>
      <c r="L2755" s="56" t="s">
        <v>338</v>
      </c>
      <c r="M2755" s="56" t="s">
        <v>832</v>
      </c>
      <c r="N2755" s="56" t="s">
        <v>1049</v>
      </c>
      <c r="O2755" s="56" t="s">
        <v>546</v>
      </c>
      <c r="P2755" s="1" t="s">
        <v>110</v>
      </c>
      <c r="Q2755" s="56" t="s">
        <v>833</v>
      </c>
      <c r="R2755" s="56" t="s">
        <v>339</v>
      </c>
      <c r="S2755" s="56">
        <v>239228</v>
      </c>
      <c r="T2755" s="1" t="s">
        <v>262</v>
      </c>
      <c r="U2755" s="56">
        <v>42430</v>
      </c>
      <c r="V2755" s="56">
        <v>43465</v>
      </c>
      <c r="W2755" s="56">
        <v>42370</v>
      </c>
      <c r="X2755" s="56">
        <v>43465</v>
      </c>
      <c r="Y2755" s="56" t="s">
        <v>356</v>
      </c>
      <c r="Z2755" s="56" t="s">
        <v>341</v>
      </c>
      <c r="AA2755" s="56" t="s">
        <v>342</v>
      </c>
      <c r="AB2755" s="56" t="s">
        <v>343</v>
      </c>
      <c r="AC2755" s="56" t="s">
        <v>342</v>
      </c>
      <c r="AD2755" s="56" t="s">
        <v>347</v>
      </c>
      <c r="AE2755" s="56" t="s">
        <v>334</v>
      </c>
      <c r="AF2755" s="56" t="s">
        <v>292</v>
      </c>
      <c r="AG2755" s="56">
        <v>2017</v>
      </c>
      <c r="AH2755" s="56" t="s">
        <v>80</v>
      </c>
      <c r="AI2755" s="56" t="s">
        <v>344</v>
      </c>
      <c r="AJ2755" s="56">
        <v>250000</v>
      </c>
      <c r="AM2755" s="56">
        <v>42779</v>
      </c>
      <c r="AN2755" s="56" t="s">
        <v>355</v>
      </c>
      <c r="AO2755" s="1">
        <v>42346</v>
      </c>
      <c r="AP2755" s="56" t="s">
        <v>355</v>
      </c>
      <c r="AQ2755" s="56">
        <v>75692</v>
      </c>
      <c r="AR2755" s="56">
        <v>0</v>
      </c>
      <c r="AS2755" s="56" t="s">
        <v>346</v>
      </c>
      <c r="AX2755" s="56">
        <v>50</v>
      </c>
      <c r="BB2755" s="56" t="s">
        <v>339</v>
      </c>
      <c r="BC2755" s="56" t="s">
        <v>263</v>
      </c>
      <c r="BD2755" s="56" t="s">
        <v>834</v>
      </c>
      <c r="BE2755" s="56" t="s">
        <v>347</v>
      </c>
      <c r="BF2755" s="56" t="s">
        <v>334</v>
      </c>
      <c r="BG2755" s="56" t="s">
        <v>774</v>
      </c>
      <c r="BH2755" s="56">
        <v>0</v>
      </c>
      <c r="BI2755" s="56">
        <v>0</v>
      </c>
      <c r="BJ2755" s="56">
        <v>1</v>
      </c>
    </row>
    <row r="2756" spans="1:62" hidden="1" x14ac:dyDescent="0.3">
      <c r="A2756" s="56">
        <v>49290762</v>
      </c>
      <c r="B2756" s="85">
        <v>601361</v>
      </c>
      <c r="C2756" s="1">
        <v>42893</v>
      </c>
      <c r="D2756" s="56" t="s">
        <v>830</v>
      </c>
      <c r="E2756" s="56" t="s">
        <v>831</v>
      </c>
      <c r="F2756" s="56" t="s">
        <v>334</v>
      </c>
      <c r="G2756" s="56" t="s">
        <v>335</v>
      </c>
      <c r="H2756" s="56" t="s">
        <v>336</v>
      </c>
      <c r="I2756" s="56" t="s">
        <v>771</v>
      </c>
      <c r="K2756" s="56" t="s">
        <v>337</v>
      </c>
      <c r="L2756" s="56" t="s">
        <v>338</v>
      </c>
      <c r="M2756" s="56" t="s">
        <v>832</v>
      </c>
      <c r="N2756" s="56" t="s">
        <v>1049</v>
      </c>
      <c r="O2756" s="56" t="s">
        <v>546</v>
      </c>
      <c r="P2756" s="1" t="s">
        <v>105</v>
      </c>
      <c r="S2756" s="56">
        <v>226907</v>
      </c>
      <c r="T2756" s="1" t="s">
        <v>760</v>
      </c>
      <c r="U2756" s="56">
        <v>42430</v>
      </c>
      <c r="V2756" s="56">
        <v>43465</v>
      </c>
      <c r="W2756" s="56">
        <v>42430</v>
      </c>
      <c r="X2756" s="56">
        <v>43465</v>
      </c>
      <c r="Y2756" s="56" t="s">
        <v>340</v>
      </c>
      <c r="Z2756" s="56" t="s">
        <v>367</v>
      </c>
      <c r="AA2756" s="56" t="s">
        <v>342</v>
      </c>
      <c r="AB2756" s="56" t="s">
        <v>343</v>
      </c>
      <c r="AC2756" s="56" t="s">
        <v>342</v>
      </c>
      <c r="AD2756" s="56" t="s">
        <v>347</v>
      </c>
      <c r="AE2756" s="56" t="s">
        <v>334</v>
      </c>
      <c r="AF2756" s="56" t="s">
        <v>291</v>
      </c>
      <c r="AG2756" s="56">
        <v>2017</v>
      </c>
      <c r="AH2756" s="56" t="s">
        <v>80</v>
      </c>
      <c r="AI2756" s="56" t="s">
        <v>348</v>
      </c>
      <c r="AJ2756" s="56">
        <v>220345.89</v>
      </c>
      <c r="AK2756" s="1">
        <v>42735</v>
      </c>
      <c r="AM2756" s="56">
        <v>42794</v>
      </c>
      <c r="AN2756" s="56" t="s">
        <v>355</v>
      </c>
      <c r="AO2756" s="1">
        <v>42794</v>
      </c>
      <c r="AP2756" s="56" t="s">
        <v>355</v>
      </c>
      <c r="AQ2756" s="56">
        <v>72202</v>
      </c>
      <c r="AR2756" s="56">
        <v>0</v>
      </c>
      <c r="AS2756" s="56" t="s">
        <v>346</v>
      </c>
      <c r="BB2756" s="56" t="s">
        <v>339</v>
      </c>
      <c r="BC2756" s="56" t="s">
        <v>263</v>
      </c>
      <c r="BD2756" s="56" t="s">
        <v>834</v>
      </c>
      <c r="BE2756" s="56" t="s">
        <v>347</v>
      </c>
      <c r="BF2756" s="56" t="s">
        <v>334</v>
      </c>
      <c r="BG2756" s="56" t="s">
        <v>774</v>
      </c>
      <c r="BH2756" s="56">
        <v>0</v>
      </c>
      <c r="BI2756" s="56">
        <v>0</v>
      </c>
      <c r="BJ2756" s="56">
        <v>1</v>
      </c>
    </row>
    <row r="2757" spans="1:62" hidden="1" x14ac:dyDescent="0.3">
      <c r="A2757" s="56">
        <v>49290641</v>
      </c>
      <c r="B2757" s="85">
        <v>601361</v>
      </c>
      <c r="C2757" s="1">
        <v>42893</v>
      </c>
      <c r="D2757" s="56" t="s">
        <v>830</v>
      </c>
      <c r="E2757" s="56" t="s">
        <v>831</v>
      </c>
      <c r="F2757" s="56" t="s">
        <v>334</v>
      </c>
      <c r="G2757" s="56" t="s">
        <v>335</v>
      </c>
      <c r="H2757" s="56" t="s">
        <v>336</v>
      </c>
      <c r="I2757" s="56" t="s">
        <v>771</v>
      </c>
      <c r="K2757" s="56" t="s">
        <v>337</v>
      </c>
      <c r="L2757" s="56" t="s">
        <v>338</v>
      </c>
      <c r="M2757" s="56" t="s">
        <v>832</v>
      </c>
      <c r="N2757" s="56" t="s">
        <v>1049</v>
      </c>
      <c r="O2757" s="56" t="s">
        <v>546</v>
      </c>
      <c r="P2757" s="1" t="s">
        <v>110</v>
      </c>
      <c r="Q2757" s="56" t="s">
        <v>833</v>
      </c>
      <c r="R2757" s="56" t="s">
        <v>339</v>
      </c>
      <c r="S2757" s="56">
        <v>239228</v>
      </c>
      <c r="T2757" s="1" t="s">
        <v>262</v>
      </c>
      <c r="U2757" s="56">
        <v>42430</v>
      </c>
      <c r="V2757" s="56">
        <v>43465</v>
      </c>
      <c r="W2757" s="56">
        <v>42370</v>
      </c>
      <c r="X2757" s="56">
        <v>43465</v>
      </c>
      <c r="Y2757" s="56" t="s">
        <v>356</v>
      </c>
      <c r="Z2757" s="56" t="s">
        <v>341</v>
      </c>
      <c r="AA2757" s="56" t="s">
        <v>342</v>
      </c>
      <c r="AB2757" s="56" t="s">
        <v>343</v>
      </c>
      <c r="AC2757" s="56" t="s">
        <v>342</v>
      </c>
      <c r="AD2757" s="56" t="s">
        <v>347</v>
      </c>
      <c r="AE2757" s="56" t="s">
        <v>334</v>
      </c>
      <c r="AF2757" s="56" t="s">
        <v>292</v>
      </c>
      <c r="AG2757" s="56">
        <v>2017</v>
      </c>
      <c r="AH2757" s="56" t="s">
        <v>80</v>
      </c>
      <c r="AI2757" s="56" t="s">
        <v>348</v>
      </c>
      <c r="AJ2757" s="56">
        <v>200000</v>
      </c>
      <c r="AM2757" s="56">
        <v>42779</v>
      </c>
      <c r="AN2757" s="56" t="s">
        <v>355</v>
      </c>
      <c r="AO2757" s="1">
        <v>42346</v>
      </c>
      <c r="AP2757" s="56" t="s">
        <v>355</v>
      </c>
      <c r="AQ2757" s="56">
        <v>75692</v>
      </c>
      <c r="AR2757" s="56">
        <v>0</v>
      </c>
      <c r="AS2757" s="56" t="s">
        <v>346</v>
      </c>
      <c r="AX2757" s="56">
        <v>50</v>
      </c>
      <c r="BB2757" s="56" t="s">
        <v>339</v>
      </c>
      <c r="BC2757" s="56" t="s">
        <v>263</v>
      </c>
      <c r="BD2757" s="56" t="s">
        <v>834</v>
      </c>
      <c r="BE2757" s="56" t="s">
        <v>347</v>
      </c>
      <c r="BF2757" s="56" t="s">
        <v>334</v>
      </c>
      <c r="BG2757" s="56" t="s">
        <v>774</v>
      </c>
      <c r="BH2757" s="56">
        <v>0</v>
      </c>
      <c r="BI2757" s="56">
        <v>0</v>
      </c>
      <c r="BJ2757" s="56">
        <v>1</v>
      </c>
    </row>
    <row r="2758" spans="1:62" hidden="1" x14ac:dyDescent="0.3">
      <c r="A2758" s="56">
        <v>49290760</v>
      </c>
      <c r="B2758" s="85">
        <v>601361</v>
      </c>
      <c r="C2758" s="1">
        <v>42893</v>
      </c>
      <c r="D2758" s="56" t="s">
        <v>830</v>
      </c>
      <c r="E2758" s="56" t="s">
        <v>831</v>
      </c>
      <c r="F2758" s="56" t="s">
        <v>334</v>
      </c>
      <c r="G2758" s="56" t="s">
        <v>335</v>
      </c>
      <c r="H2758" s="56" t="s">
        <v>336</v>
      </c>
      <c r="I2758" s="56" t="s">
        <v>771</v>
      </c>
      <c r="K2758" s="56" t="s">
        <v>337</v>
      </c>
      <c r="L2758" s="56" t="s">
        <v>338</v>
      </c>
      <c r="M2758" s="56" t="s">
        <v>832</v>
      </c>
      <c r="N2758" s="56" t="s">
        <v>1049</v>
      </c>
      <c r="O2758" s="56" t="s">
        <v>546</v>
      </c>
      <c r="P2758" s="1" t="s">
        <v>105</v>
      </c>
      <c r="S2758" s="56">
        <v>201385</v>
      </c>
      <c r="T2758" s="1" t="s">
        <v>691</v>
      </c>
      <c r="U2758" s="56">
        <v>42430</v>
      </c>
      <c r="V2758" s="56">
        <v>43465</v>
      </c>
      <c r="W2758" s="56">
        <v>42370</v>
      </c>
      <c r="X2758" s="56">
        <v>43465</v>
      </c>
      <c r="Y2758" s="56" t="s">
        <v>340</v>
      </c>
      <c r="Z2758" s="56" t="s">
        <v>341</v>
      </c>
      <c r="AA2758" s="56" t="s">
        <v>342</v>
      </c>
      <c r="AB2758" s="56" t="s">
        <v>343</v>
      </c>
      <c r="AC2758" s="56" t="s">
        <v>342</v>
      </c>
      <c r="AD2758" s="56" t="s">
        <v>347</v>
      </c>
      <c r="AE2758" s="56" t="s">
        <v>334</v>
      </c>
      <c r="AF2758" s="56" t="s">
        <v>292</v>
      </c>
      <c r="AG2758" s="56">
        <v>2019</v>
      </c>
      <c r="AH2758" s="56" t="s">
        <v>80</v>
      </c>
      <c r="AI2758" s="56" t="s">
        <v>348</v>
      </c>
      <c r="AJ2758" s="56">
        <v>80000</v>
      </c>
      <c r="AM2758" s="56">
        <v>42780</v>
      </c>
      <c r="AN2758" s="56" t="s">
        <v>355</v>
      </c>
      <c r="AO2758" s="1">
        <v>42342</v>
      </c>
      <c r="AP2758" s="56" t="s">
        <v>355</v>
      </c>
      <c r="AQ2758" s="56">
        <v>75710</v>
      </c>
      <c r="AR2758" s="56">
        <v>0</v>
      </c>
      <c r="AS2758" s="56" t="s">
        <v>346</v>
      </c>
      <c r="BB2758" s="56" t="s">
        <v>339</v>
      </c>
      <c r="BC2758" s="56" t="s">
        <v>263</v>
      </c>
      <c r="BD2758" s="56" t="s">
        <v>834</v>
      </c>
      <c r="BE2758" s="56" t="s">
        <v>347</v>
      </c>
      <c r="BF2758" s="56" t="s">
        <v>334</v>
      </c>
      <c r="BG2758" s="56" t="s">
        <v>774</v>
      </c>
      <c r="BH2758" s="56">
        <v>0</v>
      </c>
      <c r="BI2758" s="56">
        <v>0</v>
      </c>
      <c r="BJ2758" s="56">
        <v>1</v>
      </c>
    </row>
    <row r="2759" spans="1:62" hidden="1" x14ac:dyDescent="0.3">
      <c r="A2759" s="56">
        <v>49290644</v>
      </c>
      <c r="B2759" s="85">
        <v>601361</v>
      </c>
      <c r="C2759" s="1">
        <v>42893</v>
      </c>
      <c r="D2759" s="56" t="s">
        <v>830</v>
      </c>
      <c r="E2759" s="56" t="s">
        <v>831</v>
      </c>
      <c r="F2759" s="56" t="s">
        <v>334</v>
      </c>
      <c r="G2759" s="56" t="s">
        <v>335</v>
      </c>
      <c r="H2759" s="56" t="s">
        <v>336</v>
      </c>
      <c r="I2759" s="56" t="s">
        <v>771</v>
      </c>
      <c r="K2759" s="56" t="s">
        <v>337</v>
      </c>
      <c r="L2759" s="56" t="s">
        <v>338</v>
      </c>
      <c r="M2759" s="56" t="s">
        <v>832</v>
      </c>
      <c r="N2759" s="56" t="s">
        <v>1049</v>
      </c>
      <c r="O2759" s="56" t="s">
        <v>546</v>
      </c>
      <c r="P2759" s="1" t="s">
        <v>110</v>
      </c>
      <c r="Q2759" s="56" t="s">
        <v>833</v>
      </c>
      <c r="R2759" s="56" t="s">
        <v>339</v>
      </c>
      <c r="S2759" s="56">
        <v>239228</v>
      </c>
      <c r="T2759" s="1" t="s">
        <v>262</v>
      </c>
      <c r="U2759" s="56">
        <v>42430</v>
      </c>
      <c r="V2759" s="56">
        <v>43465</v>
      </c>
      <c r="W2759" s="56">
        <v>42370</v>
      </c>
      <c r="X2759" s="56">
        <v>43465</v>
      </c>
      <c r="Y2759" s="56" t="s">
        <v>356</v>
      </c>
      <c r="Z2759" s="56" t="s">
        <v>341</v>
      </c>
      <c r="AA2759" s="56" t="s">
        <v>342</v>
      </c>
      <c r="AB2759" s="56" t="s">
        <v>343</v>
      </c>
      <c r="AC2759" s="56" t="s">
        <v>342</v>
      </c>
      <c r="AD2759" s="56" t="s">
        <v>347</v>
      </c>
      <c r="AE2759" s="56" t="s">
        <v>334</v>
      </c>
      <c r="AF2759" s="56" t="s">
        <v>292</v>
      </c>
      <c r="AG2759" s="56">
        <v>2018</v>
      </c>
      <c r="AH2759" s="56" t="s">
        <v>80</v>
      </c>
      <c r="AI2759" s="56" t="s">
        <v>348</v>
      </c>
      <c r="AJ2759" s="56">
        <v>350000</v>
      </c>
      <c r="AM2759" s="56">
        <v>42779</v>
      </c>
      <c r="AN2759" s="56" t="s">
        <v>355</v>
      </c>
      <c r="AO2759" s="1">
        <v>42346</v>
      </c>
      <c r="AP2759" s="56" t="s">
        <v>355</v>
      </c>
      <c r="AQ2759" s="56">
        <v>75692</v>
      </c>
      <c r="AR2759" s="56">
        <v>0</v>
      </c>
      <c r="AS2759" s="56" t="s">
        <v>346</v>
      </c>
      <c r="AX2759" s="56">
        <v>50</v>
      </c>
      <c r="BB2759" s="56" t="s">
        <v>339</v>
      </c>
      <c r="BC2759" s="56" t="s">
        <v>263</v>
      </c>
      <c r="BD2759" s="56" t="s">
        <v>834</v>
      </c>
      <c r="BE2759" s="56" t="s">
        <v>347</v>
      </c>
      <c r="BF2759" s="56" t="s">
        <v>334</v>
      </c>
      <c r="BG2759" s="56" t="s">
        <v>774</v>
      </c>
      <c r="BH2759" s="56">
        <v>0</v>
      </c>
      <c r="BI2759" s="56">
        <v>0</v>
      </c>
      <c r="BJ2759" s="56">
        <v>1</v>
      </c>
    </row>
    <row r="2760" spans="1:62" hidden="1" x14ac:dyDescent="0.3">
      <c r="A2760" s="56">
        <v>49290646</v>
      </c>
      <c r="B2760" s="85">
        <v>601361</v>
      </c>
      <c r="C2760" s="1">
        <v>42893</v>
      </c>
      <c r="D2760" s="56" t="s">
        <v>830</v>
      </c>
      <c r="E2760" s="56" t="s">
        <v>831</v>
      </c>
      <c r="F2760" s="56" t="s">
        <v>334</v>
      </c>
      <c r="G2760" s="56" t="s">
        <v>335</v>
      </c>
      <c r="H2760" s="56" t="s">
        <v>336</v>
      </c>
      <c r="I2760" s="56" t="s">
        <v>771</v>
      </c>
      <c r="K2760" s="56" t="s">
        <v>337</v>
      </c>
      <c r="L2760" s="56" t="s">
        <v>338</v>
      </c>
      <c r="M2760" s="56" t="s">
        <v>832</v>
      </c>
      <c r="N2760" s="56" t="s">
        <v>1049</v>
      </c>
      <c r="O2760" s="56" t="s">
        <v>546</v>
      </c>
      <c r="P2760" s="1" t="s">
        <v>110</v>
      </c>
      <c r="Q2760" s="56" t="s">
        <v>833</v>
      </c>
      <c r="R2760" s="56" t="s">
        <v>339</v>
      </c>
      <c r="S2760" s="56">
        <v>239228</v>
      </c>
      <c r="T2760" s="1" t="s">
        <v>262</v>
      </c>
      <c r="U2760" s="56">
        <v>42430</v>
      </c>
      <c r="V2760" s="56">
        <v>43465</v>
      </c>
      <c r="W2760" s="56">
        <v>42370</v>
      </c>
      <c r="X2760" s="56">
        <v>43465</v>
      </c>
      <c r="Y2760" s="56" t="s">
        <v>356</v>
      </c>
      <c r="Z2760" s="56" t="s">
        <v>341</v>
      </c>
      <c r="AA2760" s="56" t="s">
        <v>342</v>
      </c>
      <c r="AB2760" s="56" t="s">
        <v>343</v>
      </c>
      <c r="AC2760" s="56" t="s">
        <v>342</v>
      </c>
      <c r="AD2760" s="56" t="s">
        <v>347</v>
      </c>
      <c r="AE2760" s="56" t="s">
        <v>334</v>
      </c>
      <c r="AF2760" s="56" t="s">
        <v>292</v>
      </c>
      <c r="AG2760" s="56">
        <v>2019</v>
      </c>
      <c r="AH2760" s="56" t="s">
        <v>80</v>
      </c>
      <c r="AI2760" s="56" t="s">
        <v>348</v>
      </c>
      <c r="AJ2760" s="56">
        <v>600000</v>
      </c>
      <c r="AM2760" s="56">
        <v>42779</v>
      </c>
      <c r="AN2760" s="56" t="s">
        <v>355</v>
      </c>
      <c r="AO2760" s="1">
        <v>42346</v>
      </c>
      <c r="AP2760" s="56" t="s">
        <v>355</v>
      </c>
      <c r="AQ2760" s="56">
        <v>75692</v>
      </c>
      <c r="AR2760" s="56">
        <v>0</v>
      </c>
      <c r="AS2760" s="56" t="s">
        <v>346</v>
      </c>
      <c r="AX2760" s="56">
        <v>50</v>
      </c>
      <c r="BB2760" s="56" t="s">
        <v>339</v>
      </c>
      <c r="BC2760" s="56" t="s">
        <v>263</v>
      </c>
      <c r="BD2760" s="56" t="s">
        <v>834</v>
      </c>
      <c r="BE2760" s="56" t="s">
        <v>347</v>
      </c>
      <c r="BF2760" s="56" t="s">
        <v>334</v>
      </c>
      <c r="BG2760" s="56" t="s">
        <v>774</v>
      </c>
      <c r="BH2760" s="56">
        <v>0</v>
      </c>
      <c r="BI2760" s="56">
        <v>0</v>
      </c>
      <c r="BJ2760" s="56">
        <v>1</v>
      </c>
    </row>
    <row r="2761" spans="1:62" hidden="1" x14ac:dyDescent="0.3">
      <c r="A2761" s="56">
        <v>49290645</v>
      </c>
      <c r="B2761" s="85">
        <v>601361</v>
      </c>
      <c r="C2761" s="1">
        <v>42893</v>
      </c>
      <c r="D2761" s="56" t="s">
        <v>830</v>
      </c>
      <c r="E2761" s="56" t="s">
        <v>831</v>
      </c>
      <c r="F2761" s="56" t="s">
        <v>334</v>
      </c>
      <c r="G2761" s="56" t="s">
        <v>335</v>
      </c>
      <c r="H2761" s="56" t="s">
        <v>336</v>
      </c>
      <c r="I2761" s="56" t="s">
        <v>771</v>
      </c>
      <c r="K2761" s="56" t="s">
        <v>337</v>
      </c>
      <c r="L2761" s="56" t="s">
        <v>338</v>
      </c>
      <c r="M2761" s="56" t="s">
        <v>832</v>
      </c>
      <c r="N2761" s="56" t="s">
        <v>1049</v>
      </c>
      <c r="O2761" s="56" t="s">
        <v>546</v>
      </c>
      <c r="P2761" s="1" t="s">
        <v>110</v>
      </c>
      <c r="Q2761" s="56" t="s">
        <v>833</v>
      </c>
      <c r="R2761" s="56" t="s">
        <v>339</v>
      </c>
      <c r="S2761" s="56">
        <v>239228</v>
      </c>
      <c r="T2761" s="1" t="s">
        <v>262</v>
      </c>
      <c r="U2761" s="56">
        <v>42430</v>
      </c>
      <c r="V2761" s="56">
        <v>43465</v>
      </c>
      <c r="W2761" s="56">
        <v>42370</v>
      </c>
      <c r="X2761" s="56">
        <v>43465</v>
      </c>
      <c r="Y2761" s="56" t="s">
        <v>356</v>
      </c>
      <c r="Z2761" s="56" t="s">
        <v>341</v>
      </c>
      <c r="AA2761" s="56" t="s">
        <v>342</v>
      </c>
      <c r="AB2761" s="56" t="s">
        <v>343</v>
      </c>
      <c r="AC2761" s="56" t="s">
        <v>342</v>
      </c>
      <c r="AD2761" s="56" t="s">
        <v>347</v>
      </c>
      <c r="AE2761" s="56" t="s">
        <v>334</v>
      </c>
      <c r="AF2761" s="56" t="s">
        <v>292</v>
      </c>
      <c r="AG2761" s="56">
        <v>2018</v>
      </c>
      <c r="AH2761" s="56" t="s">
        <v>80</v>
      </c>
      <c r="AI2761" s="56" t="s">
        <v>344</v>
      </c>
      <c r="AJ2761" s="56">
        <v>450000</v>
      </c>
      <c r="AM2761" s="56">
        <v>42779</v>
      </c>
      <c r="AN2761" s="56" t="s">
        <v>355</v>
      </c>
      <c r="AO2761" s="1">
        <v>42346</v>
      </c>
      <c r="AP2761" s="56" t="s">
        <v>355</v>
      </c>
      <c r="AQ2761" s="56">
        <v>75692</v>
      </c>
      <c r="AR2761" s="56">
        <v>0</v>
      </c>
      <c r="AS2761" s="56" t="s">
        <v>346</v>
      </c>
      <c r="AX2761" s="56">
        <v>50</v>
      </c>
      <c r="BB2761" s="56" t="s">
        <v>339</v>
      </c>
      <c r="BC2761" s="56" t="s">
        <v>263</v>
      </c>
      <c r="BD2761" s="56" t="s">
        <v>834</v>
      </c>
      <c r="BE2761" s="56" t="s">
        <v>347</v>
      </c>
      <c r="BF2761" s="56" t="s">
        <v>334</v>
      </c>
      <c r="BG2761" s="56" t="s">
        <v>774</v>
      </c>
      <c r="BH2761" s="56">
        <v>0</v>
      </c>
      <c r="BI2761" s="56">
        <v>0</v>
      </c>
      <c r="BJ2761" s="56">
        <v>1</v>
      </c>
    </row>
    <row r="2762" spans="1:62" hidden="1" x14ac:dyDescent="0.3">
      <c r="A2762" s="56">
        <v>49290759</v>
      </c>
      <c r="B2762" s="85">
        <v>601361</v>
      </c>
      <c r="C2762" s="1">
        <v>42893</v>
      </c>
      <c r="D2762" s="56" t="s">
        <v>830</v>
      </c>
      <c r="E2762" s="56" t="s">
        <v>831</v>
      </c>
      <c r="F2762" s="56" t="s">
        <v>334</v>
      </c>
      <c r="G2762" s="56" t="s">
        <v>335</v>
      </c>
      <c r="H2762" s="56" t="s">
        <v>336</v>
      </c>
      <c r="I2762" s="56" t="s">
        <v>771</v>
      </c>
      <c r="K2762" s="56" t="s">
        <v>337</v>
      </c>
      <c r="L2762" s="56" t="s">
        <v>338</v>
      </c>
      <c r="M2762" s="56" t="s">
        <v>832</v>
      </c>
      <c r="N2762" s="56" t="s">
        <v>1049</v>
      </c>
      <c r="O2762" s="56" t="s">
        <v>546</v>
      </c>
      <c r="P2762" s="1" t="s">
        <v>105</v>
      </c>
      <c r="S2762" s="56">
        <v>201385</v>
      </c>
      <c r="T2762" s="1" t="s">
        <v>691</v>
      </c>
      <c r="U2762" s="56">
        <v>42430</v>
      </c>
      <c r="V2762" s="56">
        <v>43465</v>
      </c>
      <c r="W2762" s="56">
        <v>42370</v>
      </c>
      <c r="X2762" s="56">
        <v>43465</v>
      </c>
      <c r="Y2762" s="56" t="s">
        <v>340</v>
      </c>
      <c r="Z2762" s="56" t="s">
        <v>341</v>
      </c>
      <c r="AA2762" s="56" t="s">
        <v>342</v>
      </c>
      <c r="AB2762" s="56" t="s">
        <v>343</v>
      </c>
      <c r="AC2762" s="56" t="s">
        <v>342</v>
      </c>
      <c r="AD2762" s="56" t="s">
        <v>347</v>
      </c>
      <c r="AE2762" s="56" t="s">
        <v>334</v>
      </c>
      <c r="AF2762" s="56" t="s">
        <v>292</v>
      </c>
      <c r="AG2762" s="56">
        <v>2018</v>
      </c>
      <c r="AH2762" s="56" t="s">
        <v>80</v>
      </c>
      <c r="AI2762" s="56" t="s">
        <v>344</v>
      </c>
      <c r="AJ2762" s="56">
        <v>50000</v>
      </c>
      <c r="AM2762" s="56">
        <v>42780</v>
      </c>
      <c r="AN2762" s="56" t="s">
        <v>355</v>
      </c>
      <c r="AO2762" s="1">
        <v>42342</v>
      </c>
      <c r="AP2762" s="56" t="s">
        <v>355</v>
      </c>
      <c r="AQ2762" s="56">
        <v>75710</v>
      </c>
      <c r="AR2762" s="56">
        <v>0</v>
      </c>
      <c r="AS2762" s="56" t="s">
        <v>346</v>
      </c>
      <c r="BB2762" s="56" t="s">
        <v>339</v>
      </c>
      <c r="BC2762" s="56" t="s">
        <v>263</v>
      </c>
      <c r="BD2762" s="56" t="s">
        <v>834</v>
      </c>
      <c r="BE2762" s="56" t="s">
        <v>347</v>
      </c>
      <c r="BF2762" s="56" t="s">
        <v>334</v>
      </c>
      <c r="BG2762" s="56" t="s">
        <v>774</v>
      </c>
      <c r="BH2762" s="56">
        <v>0</v>
      </c>
      <c r="BI2762" s="56">
        <v>0</v>
      </c>
      <c r="BJ2762" s="56">
        <v>1</v>
      </c>
    </row>
    <row r="2763" spans="1:62" hidden="1" x14ac:dyDescent="0.3">
      <c r="A2763" s="56">
        <v>49290753</v>
      </c>
      <c r="B2763" s="85">
        <v>601361</v>
      </c>
      <c r="C2763" s="1">
        <v>42893</v>
      </c>
      <c r="D2763" s="56" t="s">
        <v>830</v>
      </c>
      <c r="E2763" s="56" t="s">
        <v>831</v>
      </c>
      <c r="F2763" s="56" t="s">
        <v>334</v>
      </c>
      <c r="G2763" s="56" t="s">
        <v>335</v>
      </c>
      <c r="H2763" s="56" t="s">
        <v>336</v>
      </c>
      <c r="I2763" s="56" t="s">
        <v>771</v>
      </c>
      <c r="K2763" s="56" t="s">
        <v>337</v>
      </c>
      <c r="L2763" s="56" t="s">
        <v>338</v>
      </c>
      <c r="M2763" s="56" t="s">
        <v>832</v>
      </c>
      <c r="N2763" s="56" t="s">
        <v>1049</v>
      </c>
      <c r="O2763" s="56" t="s">
        <v>546</v>
      </c>
      <c r="P2763" s="1" t="s">
        <v>105</v>
      </c>
      <c r="S2763" s="56">
        <v>201385</v>
      </c>
      <c r="T2763" s="1" t="s">
        <v>691</v>
      </c>
      <c r="U2763" s="56">
        <v>42430</v>
      </c>
      <c r="V2763" s="56">
        <v>43465</v>
      </c>
      <c r="W2763" s="56">
        <v>42370</v>
      </c>
      <c r="X2763" s="56">
        <v>43465</v>
      </c>
      <c r="Y2763" s="56" t="s">
        <v>340</v>
      </c>
      <c r="Z2763" s="56" t="s">
        <v>341</v>
      </c>
      <c r="AA2763" s="56" t="s">
        <v>342</v>
      </c>
      <c r="AB2763" s="56" t="s">
        <v>343</v>
      </c>
      <c r="AC2763" s="56" t="s">
        <v>342</v>
      </c>
      <c r="AD2763" s="56" t="s">
        <v>347</v>
      </c>
      <c r="AE2763" s="56" t="s">
        <v>334</v>
      </c>
      <c r="AF2763" s="56" t="s">
        <v>224</v>
      </c>
      <c r="AG2763" s="56">
        <v>2016</v>
      </c>
      <c r="AH2763" s="56" t="s">
        <v>80</v>
      </c>
      <c r="AI2763" s="56" t="s">
        <v>339</v>
      </c>
      <c r="AJ2763" s="56">
        <v>110000</v>
      </c>
      <c r="AM2763" s="56">
        <v>42780</v>
      </c>
      <c r="AN2763" s="56" t="s">
        <v>355</v>
      </c>
      <c r="AO2763" s="1">
        <v>42342</v>
      </c>
      <c r="AP2763" s="56" t="s">
        <v>355</v>
      </c>
      <c r="AQ2763" s="56">
        <v>75710</v>
      </c>
      <c r="AR2763" s="56">
        <v>0</v>
      </c>
      <c r="AS2763" s="56" t="s">
        <v>346</v>
      </c>
      <c r="BB2763" s="56" t="s">
        <v>339</v>
      </c>
      <c r="BC2763" s="56" t="s">
        <v>263</v>
      </c>
      <c r="BD2763" s="56" t="s">
        <v>834</v>
      </c>
      <c r="BE2763" s="56" t="s">
        <v>347</v>
      </c>
      <c r="BF2763" s="56" t="s">
        <v>334</v>
      </c>
      <c r="BG2763" s="56" t="s">
        <v>774</v>
      </c>
      <c r="BH2763" s="56">
        <v>0</v>
      </c>
      <c r="BI2763" s="56">
        <v>0</v>
      </c>
      <c r="BJ2763" s="56">
        <v>1</v>
      </c>
    </row>
    <row r="2764" spans="1:62" hidden="1" x14ac:dyDescent="0.3">
      <c r="A2764" s="56">
        <v>49290755</v>
      </c>
      <c r="B2764" s="85">
        <v>601361</v>
      </c>
      <c r="C2764" s="1">
        <v>42893</v>
      </c>
      <c r="D2764" s="56" t="s">
        <v>830</v>
      </c>
      <c r="E2764" s="56" t="s">
        <v>831</v>
      </c>
      <c r="F2764" s="56" t="s">
        <v>334</v>
      </c>
      <c r="G2764" s="56" t="s">
        <v>335</v>
      </c>
      <c r="H2764" s="56" t="s">
        <v>336</v>
      </c>
      <c r="I2764" s="56" t="s">
        <v>771</v>
      </c>
      <c r="K2764" s="56" t="s">
        <v>337</v>
      </c>
      <c r="L2764" s="56" t="s">
        <v>338</v>
      </c>
      <c r="M2764" s="56" t="s">
        <v>832</v>
      </c>
      <c r="N2764" s="56" t="s">
        <v>1049</v>
      </c>
      <c r="O2764" s="56" t="s">
        <v>546</v>
      </c>
      <c r="P2764" s="1" t="s">
        <v>105</v>
      </c>
      <c r="S2764" s="56">
        <v>201385</v>
      </c>
      <c r="T2764" s="1" t="s">
        <v>691</v>
      </c>
      <c r="U2764" s="56">
        <v>42430</v>
      </c>
      <c r="V2764" s="56">
        <v>43465</v>
      </c>
      <c r="W2764" s="56">
        <v>42370</v>
      </c>
      <c r="X2764" s="56">
        <v>43465</v>
      </c>
      <c r="Y2764" s="56" t="s">
        <v>340</v>
      </c>
      <c r="Z2764" s="56" t="s">
        <v>341</v>
      </c>
      <c r="AA2764" s="56" t="s">
        <v>342</v>
      </c>
      <c r="AB2764" s="56" t="s">
        <v>343</v>
      </c>
      <c r="AC2764" s="56" t="s">
        <v>342</v>
      </c>
      <c r="AD2764" s="56" t="s">
        <v>347</v>
      </c>
      <c r="AE2764" s="56" t="s">
        <v>334</v>
      </c>
      <c r="AF2764" s="56" t="s">
        <v>292</v>
      </c>
      <c r="AG2764" s="56">
        <v>2016</v>
      </c>
      <c r="AH2764" s="56" t="s">
        <v>80</v>
      </c>
      <c r="AI2764" s="56" t="s">
        <v>344</v>
      </c>
      <c r="AJ2764" s="56">
        <v>27500</v>
      </c>
      <c r="AM2764" s="56">
        <v>42780</v>
      </c>
      <c r="AN2764" s="56" t="s">
        <v>355</v>
      </c>
      <c r="AO2764" s="1">
        <v>42342</v>
      </c>
      <c r="AP2764" s="56" t="s">
        <v>355</v>
      </c>
      <c r="AQ2764" s="56">
        <v>75710</v>
      </c>
      <c r="AR2764" s="56">
        <v>0</v>
      </c>
      <c r="AS2764" s="56" t="s">
        <v>346</v>
      </c>
      <c r="BB2764" s="56" t="s">
        <v>339</v>
      </c>
      <c r="BC2764" s="56" t="s">
        <v>263</v>
      </c>
      <c r="BD2764" s="56" t="s">
        <v>834</v>
      </c>
      <c r="BE2764" s="56" t="s">
        <v>347</v>
      </c>
      <c r="BF2764" s="56" t="s">
        <v>334</v>
      </c>
      <c r="BG2764" s="56" t="s">
        <v>774</v>
      </c>
      <c r="BH2764" s="56">
        <v>0</v>
      </c>
      <c r="BI2764" s="56">
        <v>0</v>
      </c>
      <c r="BJ2764" s="56">
        <v>1</v>
      </c>
    </row>
    <row r="2765" spans="1:62" hidden="1" x14ac:dyDescent="0.3">
      <c r="A2765" s="56">
        <v>49290754</v>
      </c>
      <c r="B2765" s="85">
        <v>601361</v>
      </c>
      <c r="C2765" s="1">
        <v>42893</v>
      </c>
      <c r="D2765" s="56" t="s">
        <v>830</v>
      </c>
      <c r="E2765" s="56" t="s">
        <v>831</v>
      </c>
      <c r="F2765" s="56" t="s">
        <v>334</v>
      </c>
      <c r="G2765" s="56" t="s">
        <v>335</v>
      </c>
      <c r="H2765" s="56" t="s">
        <v>336</v>
      </c>
      <c r="I2765" s="56" t="s">
        <v>771</v>
      </c>
      <c r="K2765" s="56" t="s">
        <v>337</v>
      </c>
      <c r="L2765" s="56" t="s">
        <v>338</v>
      </c>
      <c r="M2765" s="56" t="s">
        <v>832</v>
      </c>
      <c r="N2765" s="56" t="s">
        <v>1049</v>
      </c>
      <c r="O2765" s="56" t="s">
        <v>546</v>
      </c>
      <c r="P2765" s="1" t="s">
        <v>105</v>
      </c>
      <c r="S2765" s="56">
        <v>201385</v>
      </c>
      <c r="T2765" s="1" t="s">
        <v>691</v>
      </c>
      <c r="U2765" s="56">
        <v>42430</v>
      </c>
      <c r="V2765" s="56">
        <v>43465</v>
      </c>
      <c r="W2765" s="56">
        <v>42370</v>
      </c>
      <c r="X2765" s="56">
        <v>43465</v>
      </c>
      <c r="Y2765" s="56" t="s">
        <v>340</v>
      </c>
      <c r="Z2765" s="56" t="s">
        <v>341</v>
      </c>
      <c r="AA2765" s="56" t="s">
        <v>342</v>
      </c>
      <c r="AB2765" s="56" t="s">
        <v>343</v>
      </c>
      <c r="AC2765" s="56" t="s">
        <v>342</v>
      </c>
      <c r="AD2765" s="56" t="s">
        <v>347</v>
      </c>
      <c r="AE2765" s="56" t="s">
        <v>334</v>
      </c>
      <c r="AF2765" s="56" t="s">
        <v>291</v>
      </c>
      <c r="AG2765" s="56">
        <v>2017</v>
      </c>
      <c r="AH2765" s="56" t="s">
        <v>80</v>
      </c>
      <c r="AI2765" s="56" t="s">
        <v>348</v>
      </c>
      <c r="AJ2765" s="56">
        <v>72349</v>
      </c>
      <c r="AK2765" s="1">
        <v>42735</v>
      </c>
      <c r="AM2765" s="56">
        <v>42780</v>
      </c>
      <c r="AN2765" s="56" t="s">
        <v>355</v>
      </c>
      <c r="AO2765" s="1">
        <v>42780</v>
      </c>
      <c r="AP2765" s="56" t="s">
        <v>355</v>
      </c>
      <c r="AQ2765" s="56">
        <v>75710</v>
      </c>
      <c r="AR2765" s="56">
        <v>0</v>
      </c>
      <c r="AS2765" s="56" t="s">
        <v>346</v>
      </c>
      <c r="BB2765" s="56" t="s">
        <v>339</v>
      </c>
      <c r="BC2765" s="56" t="s">
        <v>263</v>
      </c>
      <c r="BD2765" s="56" t="s">
        <v>834</v>
      </c>
      <c r="BE2765" s="56" t="s">
        <v>347</v>
      </c>
      <c r="BF2765" s="56" t="s">
        <v>334</v>
      </c>
      <c r="BG2765" s="56" t="s">
        <v>774</v>
      </c>
      <c r="BH2765" s="56">
        <v>0</v>
      </c>
      <c r="BI2765" s="56">
        <v>0</v>
      </c>
      <c r="BJ2765" s="56">
        <v>1</v>
      </c>
    </row>
    <row r="2766" spans="1:62" hidden="1" x14ac:dyDescent="0.3">
      <c r="A2766" s="56">
        <v>49290756</v>
      </c>
      <c r="B2766" s="85">
        <v>601361</v>
      </c>
      <c r="C2766" s="1">
        <v>42893</v>
      </c>
      <c r="D2766" s="56" t="s">
        <v>830</v>
      </c>
      <c r="E2766" s="56" t="s">
        <v>831</v>
      </c>
      <c r="F2766" s="56" t="s">
        <v>334</v>
      </c>
      <c r="G2766" s="56" t="s">
        <v>335</v>
      </c>
      <c r="H2766" s="56" t="s">
        <v>336</v>
      </c>
      <c r="I2766" s="56" t="s">
        <v>771</v>
      </c>
      <c r="K2766" s="56" t="s">
        <v>337</v>
      </c>
      <c r="L2766" s="56" t="s">
        <v>338</v>
      </c>
      <c r="M2766" s="56" t="s">
        <v>832</v>
      </c>
      <c r="N2766" s="56" t="s">
        <v>1049</v>
      </c>
      <c r="O2766" s="56" t="s">
        <v>546</v>
      </c>
      <c r="P2766" s="1" t="s">
        <v>105</v>
      </c>
      <c r="S2766" s="56">
        <v>201385</v>
      </c>
      <c r="T2766" s="1" t="s">
        <v>691</v>
      </c>
      <c r="U2766" s="56">
        <v>42430</v>
      </c>
      <c r="V2766" s="56">
        <v>43465</v>
      </c>
      <c r="W2766" s="56">
        <v>42370</v>
      </c>
      <c r="X2766" s="56">
        <v>43465</v>
      </c>
      <c r="Y2766" s="56" t="s">
        <v>340</v>
      </c>
      <c r="Z2766" s="56" t="s">
        <v>341</v>
      </c>
      <c r="AA2766" s="56" t="s">
        <v>342</v>
      </c>
      <c r="AB2766" s="56" t="s">
        <v>343</v>
      </c>
      <c r="AC2766" s="56" t="s">
        <v>342</v>
      </c>
      <c r="AD2766" s="56" t="s">
        <v>347</v>
      </c>
      <c r="AE2766" s="56" t="s">
        <v>334</v>
      </c>
      <c r="AF2766" s="56" t="s">
        <v>292</v>
      </c>
      <c r="AG2766" s="56">
        <v>2017</v>
      </c>
      <c r="AH2766" s="56" t="s">
        <v>80</v>
      </c>
      <c r="AI2766" s="56" t="s">
        <v>348</v>
      </c>
      <c r="AJ2766" s="56">
        <v>27500</v>
      </c>
      <c r="AM2766" s="56">
        <v>42780</v>
      </c>
      <c r="AN2766" s="56" t="s">
        <v>355</v>
      </c>
      <c r="AO2766" s="1">
        <v>42342</v>
      </c>
      <c r="AP2766" s="56" t="s">
        <v>355</v>
      </c>
      <c r="AQ2766" s="56">
        <v>75710</v>
      </c>
      <c r="AR2766" s="56">
        <v>0</v>
      </c>
      <c r="AS2766" s="56" t="s">
        <v>346</v>
      </c>
      <c r="BB2766" s="56" t="s">
        <v>339</v>
      </c>
      <c r="BC2766" s="56" t="s">
        <v>263</v>
      </c>
      <c r="BD2766" s="56" t="s">
        <v>834</v>
      </c>
      <c r="BE2766" s="56" t="s">
        <v>347</v>
      </c>
      <c r="BF2766" s="56" t="s">
        <v>334</v>
      </c>
      <c r="BG2766" s="56" t="s">
        <v>774</v>
      </c>
      <c r="BH2766" s="56">
        <v>0</v>
      </c>
      <c r="BI2766" s="56">
        <v>0</v>
      </c>
      <c r="BJ2766" s="56">
        <v>1</v>
      </c>
    </row>
    <row r="2767" spans="1:62" hidden="1" x14ac:dyDescent="0.3">
      <c r="A2767" s="56">
        <v>49290758</v>
      </c>
      <c r="B2767" s="85">
        <v>601361</v>
      </c>
      <c r="C2767" s="1">
        <v>42893</v>
      </c>
      <c r="D2767" s="56" t="s">
        <v>830</v>
      </c>
      <c r="E2767" s="56" t="s">
        <v>831</v>
      </c>
      <c r="F2767" s="56" t="s">
        <v>334</v>
      </c>
      <c r="G2767" s="56" t="s">
        <v>335</v>
      </c>
      <c r="H2767" s="56" t="s">
        <v>336</v>
      </c>
      <c r="I2767" s="56" t="s">
        <v>771</v>
      </c>
      <c r="K2767" s="56" t="s">
        <v>337</v>
      </c>
      <c r="L2767" s="56" t="s">
        <v>338</v>
      </c>
      <c r="M2767" s="56" t="s">
        <v>832</v>
      </c>
      <c r="N2767" s="56" t="s">
        <v>1049</v>
      </c>
      <c r="O2767" s="56" t="s">
        <v>546</v>
      </c>
      <c r="P2767" s="1" t="s">
        <v>105</v>
      </c>
      <c r="S2767" s="56">
        <v>201385</v>
      </c>
      <c r="T2767" s="1" t="s">
        <v>691</v>
      </c>
      <c r="U2767" s="56">
        <v>42430</v>
      </c>
      <c r="V2767" s="56">
        <v>43465</v>
      </c>
      <c r="W2767" s="56">
        <v>42370</v>
      </c>
      <c r="X2767" s="56">
        <v>43465</v>
      </c>
      <c r="Y2767" s="56" t="s">
        <v>340</v>
      </c>
      <c r="Z2767" s="56" t="s">
        <v>341</v>
      </c>
      <c r="AA2767" s="56" t="s">
        <v>342</v>
      </c>
      <c r="AB2767" s="56" t="s">
        <v>343</v>
      </c>
      <c r="AC2767" s="56" t="s">
        <v>342</v>
      </c>
      <c r="AD2767" s="56" t="s">
        <v>347</v>
      </c>
      <c r="AE2767" s="56" t="s">
        <v>334</v>
      </c>
      <c r="AF2767" s="56" t="s">
        <v>292</v>
      </c>
      <c r="AG2767" s="56">
        <v>2018</v>
      </c>
      <c r="AH2767" s="56" t="s">
        <v>80</v>
      </c>
      <c r="AI2767" s="56" t="s">
        <v>348</v>
      </c>
      <c r="AJ2767" s="56">
        <v>40000</v>
      </c>
      <c r="AM2767" s="56">
        <v>42780</v>
      </c>
      <c r="AN2767" s="56" t="s">
        <v>355</v>
      </c>
      <c r="AO2767" s="1">
        <v>42342</v>
      </c>
      <c r="AP2767" s="56" t="s">
        <v>355</v>
      </c>
      <c r="AQ2767" s="56">
        <v>75710</v>
      </c>
      <c r="AR2767" s="56">
        <v>0</v>
      </c>
      <c r="AS2767" s="56" t="s">
        <v>346</v>
      </c>
      <c r="BB2767" s="56" t="s">
        <v>339</v>
      </c>
      <c r="BC2767" s="56" t="s">
        <v>263</v>
      </c>
      <c r="BD2767" s="56" t="s">
        <v>834</v>
      </c>
      <c r="BE2767" s="56" t="s">
        <v>347</v>
      </c>
      <c r="BF2767" s="56" t="s">
        <v>334</v>
      </c>
      <c r="BG2767" s="56" t="s">
        <v>774</v>
      </c>
      <c r="BH2767" s="56">
        <v>0</v>
      </c>
      <c r="BI2767" s="56">
        <v>0</v>
      </c>
      <c r="BJ2767" s="56">
        <v>1</v>
      </c>
    </row>
    <row r="2768" spans="1:62" hidden="1" x14ac:dyDescent="0.3">
      <c r="A2768" s="56">
        <v>49290757</v>
      </c>
      <c r="B2768" s="85">
        <v>601361</v>
      </c>
      <c r="C2768" s="1">
        <v>42893</v>
      </c>
      <c r="D2768" s="56" t="s">
        <v>830</v>
      </c>
      <c r="E2768" s="56" t="s">
        <v>831</v>
      </c>
      <c r="F2768" s="56" t="s">
        <v>334</v>
      </c>
      <c r="G2768" s="56" t="s">
        <v>335</v>
      </c>
      <c r="H2768" s="56" t="s">
        <v>336</v>
      </c>
      <c r="I2768" s="56" t="s">
        <v>771</v>
      </c>
      <c r="K2768" s="56" t="s">
        <v>337</v>
      </c>
      <c r="L2768" s="56" t="s">
        <v>338</v>
      </c>
      <c r="M2768" s="56" t="s">
        <v>832</v>
      </c>
      <c r="N2768" s="56" t="s">
        <v>1049</v>
      </c>
      <c r="O2768" s="56" t="s">
        <v>546</v>
      </c>
      <c r="P2768" s="1" t="s">
        <v>105</v>
      </c>
      <c r="S2768" s="56">
        <v>201385</v>
      </c>
      <c r="T2768" s="1" t="s">
        <v>691</v>
      </c>
      <c r="U2768" s="56">
        <v>42430</v>
      </c>
      <c r="V2768" s="56">
        <v>43465</v>
      </c>
      <c r="W2768" s="56">
        <v>42370</v>
      </c>
      <c r="X2768" s="56">
        <v>43465</v>
      </c>
      <c r="Y2768" s="56" t="s">
        <v>340</v>
      </c>
      <c r="Z2768" s="56" t="s">
        <v>341</v>
      </c>
      <c r="AA2768" s="56" t="s">
        <v>342</v>
      </c>
      <c r="AB2768" s="56" t="s">
        <v>343</v>
      </c>
      <c r="AC2768" s="56" t="s">
        <v>342</v>
      </c>
      <c r="AD2768" s="56" t="s">
        <v>347</v>
      </c>
      <c r="AE2768" s="56" t="s">
        <v>334</v>
      </c>
      <c r="AF2768" s="56" t="s">
        <v>292</v>
      </c>
      <c r="AG2768" s="56">
        <v>2017</v>
      </c>
      <c r="AH2768" s="56" t="s">
        <v>80</v>
      </c>
      <c r="AI2768" s="56" t="s">
        <v>344</v>
      </c>
      <c r="AJ2768" s="56">
        <v>30000</v>
      </c>
      <c r="AM2768" s="56">
        <v>42780</v>
      </c>
      <c r="AN2768" s="56" t="s">
        <v>355</v>
      </c>
      <c r="AO2768" s="1">
        <v>42342</v>
      </c>
      <c r="AP2768" s="56" t="s">
        <v>355</v>
      </c>
      <c r="AQ2768" s="56">
        <v>75710</v>
      </c>
      <c r="AR2768" s="56">
        <v>0</v>
      </c>
      <c r="AS2768" s="56" t="s">
        <v>346</v>
      </c>
      <c r="BB2768" s="56" t="s">
        <v>339</v>
      </c>
      <c r="BC2768" s="56" t="s">
        <v>263</v>
      </c>
      <c r="BD2768" s="56" t="s">
        <v>834</v>
      </c>
      <c r="BE2768" s="56" t="s">
        <v>347</v>
      </c>
      <c r="BF2768" s="56" t="s">
        <v>334</v>
      </c>
      <c r="BG2768" s="56" t="s">
        <v>774</v>
      </c>
      <c r="BH2768" s="56">
        <v>0</v>
      </c>
      <c r="BI2768" s="56">
        <v>0</v>
      </c>
      <c r="BJ2768" s="56">
        <v>1</v>
      </c>
    </row>
    <row r="2769" spans="1:62" hidden="1" x14ac:dyDescent="0.3">
      <c r="A2769" s="56">
        <v>49290769</v>
      </c>
      <c r="B2769" s="85">
        <v>601361</v>
      </c>
      <c r="C2769" s="1">
        <v>42893</v>
      </c>
      <c r="D2769" s="56" t="s">
        <v>830</v>
      </c>
      <c r="E2769" s="56" t="s">
        <v>831</v>
      </c>
      <c r="F2769" s="56" t="s">
        <v>334</v>
      </c>
      <c r="G2769" s="56" t="s">
        <v>335</v>
      </c>
      <c r="H2769" s="56" t="s">
        <v>336</v>
      </c>
      <c r="I2769" s="56" t="s">
        <v>771</v>
      </c>
      <c r="K2769" s="56" t="s">
        <v>337</v>
      </c>
      <c r="L2769" s="56" t="s">
        <v>338</v>
      </c>
      <c r="M2769" s="56" t="s">
        <v>832</v>
      </c>
      <c r="N2769" s="56" t="s">
        <v>1049</v>
      </c>
      <c r="O2769" s="56" t="s">
        <v>546</v>
      </c>
      <c r="P2769" s="1" t="s">
        <v>110</v>
      </c>
      <c r="Q2769" s="56" t="s">
        <v>837</v>
      </c>
      <c r="R2769" s="56" t="s">
        <v>339</v>
      </c>
      <c r="S2769" s="56">
        <v>239227</v>
      </c>
      <c r="T2769" s="1" t="s">
        <v>420</v>
      </c>
      <c r="U2769" s="56">
        <v>42430</v>
      </c>
      <c r="V2769" s="56">
        <v>43465</v>
      </c>
      <c r="W2769" s="56">
        <v>42370</v>
      </c>
      <c r="X2769" s="56">
        <v>43465</v>
      </c>
      <c r="Y2769" s="56" t="s">
        <v>356</v>
      </c>
      <c r="Z2769" s="56" t="s">
        <v>341</v>
      </c>
      <c r="AA2769" s="56" t="s">
        <v>342</v>
      </c>
      <c r="AB2769" s="56" t="s">
        <v>343</v>
      </c>
      <c r="AC2769" s="56" t="s">
        <v>342</v>
      </c>
      <c r="AD2769" s="56" t="s">
        <v>347</v>
      </c>
      <c r="AE2769" s="56" t="s">
        <v>334</v>
      </c>
      <c r="AF2769" s="56" t="s">
        <v>291</v>
      </c>
      <c r="AG2769" s="56">
        <v>2017</v>
      </c>
      <c r="AH2769" s="56" t="s">
        <v>80</v>
      </c>
      <c r="AI2769" s="56" t="s">
        <v>348</v>
      </c>
      <c r="AJ2769" s="56">
        <v>967</v>
      </c>
      <c r="AK2769" s="1">
        <v>42735</v>
      </c>
      <c r="AM2769" s="56">
        <v>42779</v>
      </c>
      <c r="AN2769" s="56" t="s">
        <v>355</v>
      </c>
      <c r="AO2769" s="1">
        <v>42779</v>
      </c>
      <c r="AP2769" s="56" t="s">
        <v>355</v>
      </c>
      <c r="AQ2769" s="56">
        <v>54645</v>
      </c>
      <c r="AR2769" s="56">
        <v>0</v>
      </c>
      <c r="AS2769" s="56" t="s">
        <v>346</v>
      </c>
      <c r="BB2769" s="56" t="s">
        <v>339</v>
      </c>
      <c r="BC2769" s="56" t="s">
        <v>263</v>
      </c>
      <c r="BD2769" s="56" t="s">
        <v>834</v>
      </c>
      <c r="BE2769" s="56" t="s">
        <v>347</v>
      </c>
      <c r="BF2769" s="56" t="s">
        <v>334</v>
      </c>
      <c r="BG2769" s="56" t="s">
        <v>774</v>
      </c>
      <c r="BH2769" s="56">
        <v>0</v>
      </c>
      <c r="BI2769" s="56">
        <v>0</v>
      </c>
      <c r="BJ2769" s="56">
        <v>1</v>
      </c>
    </row>
    <row r="2770" spans="1:62" hidden="1" x14ac:dyDescent="0.3">
      <c r="A2770" s="56">
        <v>49290764</v>
      </c>
      <c r="B2770" s="85">
        <v>601361</v>
      </c>
      <c r="C2770" s="1">
        <v>42893</v>
      </c>
      <c r="D2770" s="56" t="s">
        <v>830</v>
      </c>
      <c r="E2770" s="56" t="s">
        <v>831</v>
      </c>
      <c r="F2770" s="56" t="s">
        <v>334</v>
      </c>
      <c r="G2770" s="56" t="s">
        <v>335</v>
      </c>
      <c r="H2770" s="56" t="s">
        <v>336</v>
      </c>
      <c r="I2770" s="56" t="s">
        <v>771</v>
      </c>
      <c r="K2770" s="56" t="s">
        <v>337</v>
      </c>
      <c r="L2770" s="56" t="s">
        <v>338</v>
      </c>
      <c r="M2770" s="56" t="s">
        <v>832</v>
      </c>
      <c r="N2770" s="56" t="s">
        <v>1049</v>
      </c>
      <c r="O2770" s="56" t="s">
        <v>546</v>
      </c>
      <c r="P2770" s="1" t="s">
        <v>105</v>
      </c>
      <c r="S2770" s="56">
        <v>226907</v>
      </c>
      <c r="T2770" s="1" t="s">
        <v>760</v>
      </c>
      <c r="U2770" s="56">
        <v>42430</v>
      </c>
      <c r="V2770" s="56">
        <v>43465</v>
      </c>
      <c r="W2770" s="56">
        <v>42430</v>
      </c>
      <c r="X2770" s="56">
        <v>43465</v>
      </c>
      <c r="Y2770" s="56" t="s">
        <v>340</v>
      </c>
      <c r="Z2770" s="56" t="s">
        <v>367</v>
      </c>
      <c r="AA2770" s="56" t="s">
        <v>342</v>
      </c>
      <c r="AB2770" s="56" t="s">
        <v>343</v>
      </c>
      <c r="AC2770" s="56" t="s">
        <v>342</v>
      </c>
      <c r="AD2770" s="56" t="s">
        <v>347</v>
      </c>
      <c r="AE2770" s="56" t="s">
        <v>334</v>
      </c>
      <c r="AF2770" s="56" t="s">
        <v>292</v>
      </c>
      <c r="AG2770" s="56">
        <v>2017</v>
      </c>
      <c r="AH2770" s="56" t="s">
        <v>80</v>
      </c>
      <c r="AI2770" s="56" t="s">
        <v>344</v>
      </c>
      <c r="AJ2770" s="56">
        <v>250000</v>
      </c>
      <c r="AM2770" s="56">
        <v>42794</v>
      </c>
      <c r="AN2770" s="56" t="s">
        <v>355</v>
      </c>
      <c r="AO2770" s="1">
        <v>42794</v>
      </c>
      <c r="AP2770" s="56" t="s">
        <v>355</v>
      </c>
      <c r="AQ2770" s="56">
        <v>72202</v>
      </c>
      <c r="AR2770" s="56">
        <v>0</v>
      </c>
      <c r="AS2770" s="56" t="s">
        <v>346</v>
      </c>
      <c r="BB2770" s="56" t="s">
        <v>339</v>
      </c>
      <c r="BC2770" s="56" t="s">
        <v>263</v>
      </c>
      <c r="BD2770" s="56" t="s">
        <v>834</v>
      </c>
      <c r="BE2770" s="56" t="s">
        <v>347</v>
      </c>
      <c r="BF2770" s="56" t="s">
        <v>334</v>
      </c>
      <c r="BG2770" s="56" t="s">
        <v>774</v>
      </c>
      <c r="BH2770" s="56">
        <v>0</v>
      </c>
      <c r="BI2770" s="56">
        <v>0</v>
      </c>
      <c r="BJ2770" s="56">
        <v>1</v>
      </c>
    </row>
    <row r="2771" spans="1:62" hidden="1" x14ac:dyDescent="0.3">
      <c r="A2771" s="56">
        <v>49290766</v>
      </c>
      <c r="B2771" s="85">
        <v>601361</v>
      </c>
      <c r="C2771" s="1">
        <v>42893</v>
      </c>
      <c r="D2771" s="56" t="s">
        <v>830</v>
      </c>
      <c r="E2771" s="56" t="s">
        <v>831</v>
      </c>
      <c r="F2771" s="56" t="s">
        <v>334</v>
      </c>
      <c r="G2771" s="56" t="s">
        <v>335</v>
      </c>
      <c r="H2771" s="56" t="s">
        <v>336</v>
      </c>
      <c r="I2771" s="56" t="s">
        <v>771</v>
      </c>
      <c r="K2771" s="56" t="s">
        <v>337</v>
      </c>
      <c r="L2771" s="56" t="s">
        <v>338</v>
      </c>
      <c r="M2771" s="56" t="s">
        <v>832</v>
      </c>
      <c r="N2771" s="56" t="s">
        <v>1049</v>
      </c>
      <c r="O2771" s="56" t="s">
        <v>546</v>
      </c>
      <c r="P2771" s="1" t="s">
        <v>105</v>
      </c>
      <c r="S2771" s="56">
        <v>226907</v>
      </c>
      <c r="T2771" s="1" t="s">
        <v>760</v>
      </c>
      <c r="U2771" s="56">
        <v>42430</v>
      </c>
      <c r="V2771" s="56">
        <v>43465</v>
      </c>
      <c r="W2771" s="56">
        <v>42430</v>
      </c>
      <c r="X2771" s="56">
        <v>43465</v>
      </c>
      <c r="Y2771" s="56" t="s">
        <v>340</v>
      </c>
      <c r="Z2771" s="56" t="s">
        <v>367</v>
      </c>
      <c r="AA2771" s="56" t="s">
        <v>342</v>
      </c>
      <c r="AB2771" s="56" t="s">
        <v>343</v>
      </c>
      <c r="AC2771" s="56" t="s">
        <v>342</v>
      </c>
      <c r="AD2771" s="56" t="s">
        <v>347</v>
      </c>
      <c r="AE2771" s="56" t="s">
        <v>334</v>
      </c>
      <c r="AF2771" s="56" t="s">
        <v>292</v>
      </c>
      <c r="AG2771" s="56">
        <v>2018</v>
      </c>
      <c r="AH2771" s="56" t="s">
        <v>80</v>
      </c>
      <c r="AI2771" s="56" t="s">
        <v>344</v>
      </c>
      <c r="AJ2771" s="56">
        <v>320000</v>
      </c>
      <c r="AM2771" s="56">
        <v>42794</v>
      </c>
      <c r="AN2771" s="56" t="s">
        <v>355</v>
      </c>
      <c r="AO2771" s="1">
        <v>42794</v>
      </c>
      <c r="AP2771" s="56" t="s">
        <v>355</v>
      </c>
      <c r="AQ2771" s="56">
        <v>72202</v>
      </c>
      <c r="AR2771" s="56">
        <v>0</v>
      </c>
      <c r="AS2771" s="56" t="s">
        <v>346</v>
      </c>
      <c r="BB2771" s="56" t="s">
        <v>339</v>
      </c>
      <c r="BC2771" s="56" t="s">
        <v>263</v>
      </c>
      <c r="BD2771" s="56" t="s">
        <v>834</v>
      </c>
      <c r="BE2771" s="56" t="s">
        <v>347</v>
      </c>
      <c r="BF2771" s="56" t="s">
        <v>334</v>
      </c>
      <c r="BG2771" s="56" t="s">
        <v>774</v>
      </c>
      <c r="BH2771" s="56">
        <v>0</v>
      </c>
      <c r="BI2771" s="56">
        <v>0</v>
      </c>
      <c r="BJ2771" s="56">
        <v>1</v>
      </c>
    </row>
    <row r="2772" spans="1:62" hidden="1" x14ac:dyDescent="0.3">
      <c r="A2772" s="56">
        <v>49290770</v>
      </c>
      <c r="B2772" s="85">
        <v>601361</v>
      </c>
      <c r="C2772" s="1">
        <v>42893</v>
      </c>
      <c r="D2772" s="56" t="s">
        <v>830</v>
      </c>
      <c r="E2772" s="56" t="s">
        <v>831</v>
      </c>
      <c r="F2772" s="56" t="s">
        <v>334</v>
      </c>
      <c r="G2772" s="56" t="s">
        <v>335</v>
      </c>
      <c r="H2772" s="56" t="s">
        <v>336</v>
      </c>
      <c r="I2772" s="56" t="s">
        <v>771</v>
      </c>
      <c r="K2772" s="56" t="s">
        <v>337</v>
      </c>
      <c r="L2772" s="56" t="s">
        <v>338</v>
      </c>
      <c r="M2772" s="56" t="s">
        <v>832</v>
      </c>
      <c r="N2772" s="56" t="s">
        <v>1049</v>
      </c>
      <c r="O2772" s="56" t="s">
        <v>546</v>
      </c>
      <c r="P2772" s="1" t="s">
        <v>110</v>
      </c>
      <c r="Q2772" s="56" t="s">
        <v>837</v>
      </c>
      <c r="R2772" s="56" t="s">
        <v>339</v>
      </c>
      <c r="S2772" s="56">
        <v>239227</v>
      </c>
      <c r="T2772" s="1" t="s">
        <v>420</v>
      </c>
      <c r="U2772" s="56">
        <v>42430</v>
      </c>
      <c r="V2772" s="56">
        <v>43465</v>
      </c>
      <c r="W2772" s="56">
        <v>42370</v>
      </c>
      <c r="X2772" s="56">
        <v>43465</v>
      </c>
      <c r="Y2772" s="56" t="s">
        <v>356</v>
      </c>
      <c r="Z2772" s="56" t="s">
        <v>341</v>
      </c>
      <c r="AA2772" s="56" t="s">
        <v>342</v>
      </c>
      <c r="AB2772" s="56" t="s">
        <v>343</v>
      </c>
      <c r="AC2772" s="56" t="s">
        <v>342</v>
      </c>
      <c r="AD2772" s="56" t="s">
        <v>347</v>
      </c>
      <c r="AE2772" s="56" t="s">
        <v>334</v>
      </c>
      <c r="AF2772" s="56" t="s">
        <v>292</v>
      </c>
      <c r="AG2772" s="56">
        <v>2016</v>
      </c>
      <c r="AH2772" s="56" t="s">
        <v>80</v>
      </c>
      <c r="AI2772" s="56" t="s">
        <v>344</v>
      </c>
      <c r="AJ2772" s="56">
        <v>700</v>
      </c>
      <c r="AM2772" s="56">
        <v>42779</v>
      </c>
      <c r="AN2772" s="56" t="s">
        <v>355</v>
      </c>
      <c r="AO2772" s="1">
        <v>42345</v>
      </c>
      <c r="AP2772" s="56" t="s">
        <v>355</v>
      </c>
      <c r="AQ2772" s="56">
        <v>54645</v>
      </c>
      <c r="AR2772" s="56">
        <v>0</v>
      </c>
      <c r="AS2772" s="56" t="s">
        <v>346</v>
      </c>
      <c r="BB2772" s="56" t="s">
        <v>339</v>
      </c>
      <c r="BC2772" s="56" t="s">
        <v>263</v>
      </c>
      <c r="BD2772" s="56" t="s">
        <v>834</v>
      </c>
      <c r="BE2772" s="56" t="s">
        <v>347</v>
      </c>
      <c r="BF2772" s="56" t="s">
        <v>334</v>
      </c>
      <c r="BG2772" s="56" t="s">
        <v>774</v>
      </c>
      <c r="BH2772" s="56">
        <v>0</v>
      </c>
      <c r="BI2772" s="56">
        <v>0</v>
      </c>
      <c r="BJ2772" s="56">
        <v>1</v>
      </c>
    </row>
    <row r="2773" spans="1:62" hidden="1" x14ac:dyDescent="0.3">
      <c r="A2773" s="56">
        <v>49290771</v>
      </c>
      <c r="B2773" s="85">
        <v>601361</v>
      </c>
      <c r="C2773" s="1">
        <v>42893</v>
      </c>
      <c r="D2773" s="56" t="s">
        <v>830</v>
      </c>
      <c r="E2773" s="56" t="s">
        <v>831</v>
      </c>
      <c r="F2773" s="56" t="s">
        <v>334</v>
      </c>
      <c r="G2773" s="56" t="s">
        <v>335</v>
      </c>
      <c r="H2773" s="56" t="s">
        <v>336</v>
      </c>
      <c r="I2773" s="56" t="s">
        <v>771</v>
      </c>
      <c r="K2773" s="56" t="s">
        <v>337</v>
      </c>
      <c r="L2773" s="56" t="s">
        <v>338</v>
      </c>
      <c r="M2773" s="56" t="s">
        <v>832</v>
      </c>
      <c r="N2773" s="56" t="s">
        <v>1049</v>
      </c>
      <c r="O2773" s="56" t="s">
        <v>546</v>
      </c>
      <c r="P2773" s="1" t="s">
        <v>110</v>
      </c>
      <c r="Q2773" s="56" t="s">
        <v>837</v>
      </c>
      <c r="R2773" s="56" t="s">
        <v>339</v>
      </c>
      <c r="S2773" s="56">
        <v>239227</v>
      </c>
      <c r="T2773" s="1" t="s">
        <v>420</v>
      </c>
      <c r="U2773" s="56">
        <v>42430</v>
      </c>
      <c r="V2773" s="56">
        <v>43465</v>
      </c>
      <c r="W2773" s="56">
        <v>42370</v>
      </c>
      <c r="X2773" s="56">
        <v>43465</v>
      </c>
      <c r="Y2773" s="56" t="s">
        <v>356</v>
      </c>
      <c r="Z2773" s="56" t="s">
        <v>341</v>
      </c>
      <c r="AA2773" s="56" t="s">
        <v>342</v>
      </c>
      <c r="AB2773" s="56" t="s">
        <v>343</v>
      </c>
      <c r="AC2773" s="56" t="s">
        <v>342</v>
      </c>
      <c r="AD2773" s="56" t="s">
        <v>347</v>
      </c>
      <c r="AE2773" s="56" t="s">
        <v>334</v>
      </c>
      <c r="AF2773" s="56" t="s">
        <v>292</v>
      </c>
      <c r="AG2773" s="56">
        <v>2017</v>
      </c>
      <c r="AH2773" s="56" t="s">
        <v>80</v>
      </c>
      <c r="AI2773" s="56" t="s">
        <v>348</v>
      </c>
      <c r="AJ2773" s="56">
        <v>750</v>
      </c>
      <c r="AM2773" s="56">
        <v>42779</v>
      </c>
      <c r="AN2773" s="56" t="s">
        <v>355</v>
      </c>
      <c r="AO2773" s="1">
        <v>42346</v>
      </c>
      <c r="AP2773" s="56" t="s">
        <v>355</v>
      </c>
      <c r="AQ2773" s="56">
        <v>54645</v>
      </c>
      <c r="AR2773" s="56">
        <v>0</v>
      </c>
      <c r="AS2773" s="56" t="s">
        <v>346</v>
      </c>
      <c r="BB2773" s="56" t="s">
        <v>339</v>
      </c>
      <c r="BC2773" s="56" t="s">
        <v>263</v>
      </c>
      <c r="BD2773" s="56" t="s">
        <v>834</v>
      </c>
      <c r="BE2773" s="56" t="s">
        <v>347</v>
      </c>
      <c r="BF2773" s="56" t="s">
        <v>334</v>
      </c>
      <c r="BG2773" s="56" t="s">
        <v>774</v>
      </c>
      <c r="BH2773" s="56">
        <v>0</v>
      </c>
      <c r="BI2773" s="56">
        <v>0</v>
      </c>
      <c r="BJ2773" s="56">
        <v>1</v>
      </c>
    </row>
    <row r="2774" spans="1:62" hidden="1" x14ac:dyDescent="0.3">
      <c r="A2774" s="56">
        <v>49290765</v>
      </c>
      <c r="B2774" s="85">
        <v>601361</v>
      </c>
      <c r="C2774" s="1">
        <v>42893</v>
      </c>
      <c r="D2774" s="56" t="s">
        <v>830</v>
      </c>
      <c r="E2774" s="56" t="s">
        <v>831</v>
      </c>
      <c r="F2774" s="56" t="s">
        <v>334</v>
      </c>
      <c r="G2774" s="56" t="s">
        <v>335</v>
      </c>
      <c r="H2774" s="56" t="s">
        <v>336</v>
      </c>
      <c r="I2774" s="56" t="s">
        <v>771</v>
      </c>
      <c r="K2774" s="56" t="s">
        <v>337</v>
      </c>
      <c r="L2774" s="56" t="s">
        <v>338</v>
      </c>
      <c r="M2774" s="56" t="s">
        <v>832</v>
      </c>
      <c r="N2774" s="56" t="s">
        <v>1049</v>
      </c>
      <c r="O2774" s="56" t="s">
        <v>546</v>
      </c>
      <c r="P2774" s="1" t="s">
        <v>105</v>
      </c>
      <c r="S2774" s="56">
        <v>226907</v>
      </c>
      <c r="T2774" s="1" t="s">
        <v>760</v>
      </c>
      <c r="U2774" s="56">
        <v>42430</v>
      </c>
      <c r="V2774" s="56">
        <v>43465</v>
      </c>
      <c r="W2774" s="56">
        <v>42430</v>
      </c>
      <c r="X2774" s="56">
        <v>43465</v>
      </c>
      <c r="Y2774" s="56" t="s">
        <v>340</v>
      </c>
      <c r="Z2774" s="56" t="s">
        <v>367</v>
      </c>
      <c r="AA2774" s="56" t="s">
        <v>342</v>
      </c>
      <c r="AB2774" s="56" t="s">
        <v>343</v>
      </c>
      <c r="AC2774" s="56" t="s">
        <v>342</v>
      </c>
      <c r="AD2774" s="56" t="s">
        <v>347</v>
      </c>
      <c r="AE2774" s="56" t="s">
        <v>334</v>
      </c>
      <c r="AF2774" s="56" t="s">
        <v>292</v>
      </c>
      <c r="AG2774" s="56">
        <v>2018</v>
      </c>
      <c r="AH2774" s="56" t="s">
        <v>80</v>
      </c>
      <c r="AI2774" s="56" t="s">
        <v>348</v>
      </c>
      <c r="AJ2774" s="56">
        <v>300000</v>
      </c>
      <c r="AM2774" s="56">
        <v>42794</v>
      </c>
      <c r="AN2774" s="56" t="s">
        <v>355</v>
      </c>
      <c r="AO2774" s="1">
        <v>42794</v>
      </c>
      <c r="AP2774" s="56" t="s">
        <v>355</v>
      </c>
      <c r="AQ2774" s="56">
        <v>72202</v>
      </c>
      <c r="AR2774" s="56">
        <v>0</v>
      </c>
      <c r="AS2774" s="56" t="s">
        <v>346</v>
      </c>
      <c r="BB2774" s="56" t="s">
        <v>339</v>
      </c>
      <c r="BC2774" s="56" t="s">
        <v>263</v>
      </c>
      <c r="BD2774" s="56" t="s">
        <v>834</v>
      </c>
      <c r="BE2774" s="56" t="s">
        <v>347</v>
      </c>
      <c r="BF2774" s="56" t="s">
        <v>334</v>
      </c>
      <c r="BG2774" s="56" t="s">
        <v>774</v>
      </c>
      <c r="BH2774" s="56">
        <v>0</v>
      </c>
      <c r="BI2774" s="56">
        <v>0</v>
      </c>
      <c r="BJ2774" s="56">
        <v>1</v>
      </c>
    </row>
    <row r="2775" spans="1:62" hidden="1" x14ac:dyDescent="0.3">
      <c r="A2775" s="56">
        <v>49290768</v>
      </c>
      <c r="B2775" s="85">
        <v>601361</v>
      </c>
      <c r="C2775" s="1">
        <v>42893</v>
      </c>
      <c r="D2775" s="56" t="s">
        <v>830</v>
      </c>
      <c r="E2775" s="56" t="s">
        <v>831</v>
      </c>
      <c r="F2775" s="56" t="s">
        <v>334</v>
      </c>
      <c r="G2775" s="56" t="s">
        <v>335</v>
      </c>
      <c r="H2775" s="56" t="s">
        <v>336</v>
      </c>
      <c r="I2775" s="56" t="s">
        <v>771</v>
      </c>
      <c r="K2775" s="56" t="s">
        <v>337</v>
      </c>
      <c r="L2775" s="56" t="s">
        <v>338</v>
      </c>
      <c r="M2775" s="56" t="s">
        <v>832</v>
      </c>
      <c r="N2775" s="56" t="s">
        <v>1049</v>
      </c>
      <c r="O2775" s="56" t="s">
        <v>546</v>
      </c>
      <c r="P2775" s="1" t="s">
        <v>110</v>
      </c>
      <c r="Q2775" s="56" t="s">
        <v>837</v>
      </c>
      <c r="R2775" s="56" t="s">
        <v>339</v>
      </c>
      <c r="S2775" s="56">
        <v>239227</v>
      </c>
      <c r="T2775" s="1" t="s">
        <v>420</v>
      </c>
      <c r="U2775" s="56">
        <v>42430</v>
      </c>
      <c r="V2775" s="56">
        <v>43465</v>
      </c>
      <c r="W2775" s="56">
        <v>42370</v>
      </c>
      <c r="X2775" s="56">
        <v>43465</v>
      </c>
      <c r="Y2775" s="56" t="s">
        <v>356</v>
      </c>
      <c r="Z2775" s="56" t="s">
        <v>341</v>
      </c>
      <c r="AA2775" s="56" t="s">
        <v>342</v>
      </c>
      <c r="AB2775" s="56" t="s">
        <v>343</v>
      </c>
      <c r="AC2775" s="56" t="s">
        <v>342</v>
      </c>
      <c r="AD2775" s="56" t="s">
        <v>347</v>
      </c>
      <c r="AE2775" s="56" t="s">
        <v>334</v>
      </c>
      <c r="AF2775" s="56" t="s">
        <v>224</v>
      </c>
      <c r="AG2775" s="56">
        <v>2016</v>
      </c>
      <c r="AH2775" s="56" t="s">
        <v>80</v>
      </c>
      <c r="AI2775" s="56" t="s">
        <v>339</v>
      </c>
      <c r="AJ2775" s="56">
        <v>650</v>
      </c>
      <c r="AM2775" s="56">
        <v>42779</v>
      </c>
      <c r="AN2775" s="56" t="s">
        <v>355</v>
      </c>
      <c r="AO2775" s="1">
        <v>42342</v>
      </c>
      <c r="AP2775" s="56" t="s">
        <v>355</v>
      </c>
      <c r="AQ2775" s="56">
        <v>54645</v>
      </c>
      <c r="AR2775" s="56">
        <v>0</v>
      </c>
      <c r="AS2775" s="56" t="s">
        <v>346</v>
      </c>
      <c r="BB2775" s="56" t="s">
        <v>339</v>
      </c>
      <c r="BC2775" s="56" t="s">
        <v>263</v>
      </c>
      <c r="BD2775" s="56" t="s">
        <v>834</v>
      </c>
      <c r="BE2775" s="56" t="s">
        <v>347</v>
      </c>
      <c r="BF2775" s="56" t="s">
        <v>334</v>
      </c>
      <c r="BG2775" s="56" t="s">
        <v>774</v>
      </c>
      <c r="BH2775" s="56">
        <v>0</v>
      </c>
      <c r="BI2775" s="56">
        <v>0</v>
      </c>
      <c r="BJ2775" s="56">
        <v>1</v>
      </c>
    </row>
    <row r="2776" spans="1:62" hidden="1" x14ac:dyDescent="0.3">
      <c r="A2776" s="56">
        <v>49290767</v>
      </c>
      <c r="B2776" s="85">
        <v>601361</v>
      </c>
      <c r="C2776" s="1">
        <v>42893</v>
      </c>
      <c r="D2776" s="56" t="s">
        <v>830</v>
      </c>
      <c r="E2776" s="56" t="s">
        <v>831</v>
      </c>
      <c r="F2776" s="56" t="s">
        <v>334</v>
      </c>
      <c r="G2776" s="56" t="s">
        <v>335</v>
      </c>
      <c r="H2776" s="56" t="s">
        <v>336</v>
      </c>
      <c r="I2776" s="56" t="s">
        <v>771</v>
      </c>
      <c r="K2776" s="56" t="s">
        <v>337</v>
      </c>
      <c r="L2776" s="56" t="s">
        <v>338</v>
      </c>
      <c r="M2776" s="56" t="s">
        <v>832</v>
      </c>
      <c r="N2776" s="56" t="s">
        <v>1049</v>
      </c>
      <c r="O2776" s="56" t="s">
        <v>546</v>
      </c>
      <c r="P2776" s="1" t="s">
        <v>105</v>
      </c>
      <c r="S2776" s="56">
        <v>226907</v>
      </c>
      <c r="T2776" s="1" t="s">
        <v>760</v>
      </c>
      <c r="U2776" s="56">
        <v>42430</v>
      </c>
      <c r="V2776" s="56">
        <v>43465</v>
      </c>
      <c r="W2776" s="56">
        <v>42430</v>
      </c>
      <c r="X2776" s="56">
        <v>43465</v>
      </c>
      <c r="Y2776" s="56" t="s">
        <v>340</v>
      </c>
      <c r="Z2776" s="56" t="s">
        <v>367</v>
      </c>
      <c r="AA2776" s="56" t="s">
        <v>342</v>
      </c>
      <c r="AB2776" s="56" t="s">
        <v>343</v>
      </c>
      <c r="AC2776" s="56" t="s">
        <v>342</v>
      </c>
      <c r="AD2776" s="56" t="s">
        <v>347</v>
      </c>
      <c r="AE2776" s="56" t="s">
        <v>334</v>
      </c>
      <c r="AF2776" s="56" t="s">
        <v>292</v>
      </c>
      <c r="AG2776" s="56">
        <v>2019</v>
      </c>
      <c r="AH2776" s="56" t="s">
        <v>80</v>
      </c>
      <c r="AI2776" s="56" t="s">
        <v>348</v>
      </c>
      <c r="AJ2776" s="56">
        <v>350000</v>
      </c>
      <c r="AM2776" s="56">
        <v>42794</v>
      </c>
      <c r="AN2776" s="56" t="s">
        <v>355</v>
      </c>
      <c r="AO2776" s="1">
        <v>42794</v>
      </c>
      <c r="AP2776" s="56" t="s">
        <v>355</v>
      </c>
      <c r="AQ2776" s="56">
        <v>72202</v>
      </c>
      <c r="AR2776" s="56">
        <v>0</v>
      </c>
      <c r="AS2776" s="56" t="s">
        <v>346</v>
      </c>
      <c r="BB2776" s="56" t="s">
        <v>339</v>
      </c>
      <c r="BC2776" s="56" t="s">
        <v>263</v>
      </c>
      <c r="BD2776" s="56" t="s">
        <v>834</v>
      </c>
      <c r="BE2776" s="56" t="s">
        <v>347</v>
      </c>
      <c r="BF2776" s="56" t="s">
        <v>334</v>
      </c>
      <c r="BG2776" s="56" t="s">
        <v>774</v>
      </c>
      <c r="BH2776" s="56">
        <v>0</v>
      </c>
      <c r="BI2776" s="56">
        <v>0</v>
      </c>
      <c r="BJ2776" s="56">
        <v>1</v>
      </c>
    </row>
    <row r="2777" spans="1:62" hidden="1" x14ac:dyDescent="0.3">
      <c r="A2777" s="56">
        <v>49290773</v>
      </c>
      <c r="B2777" s="85">
        <v>601361</v>
      </c>
      <c r="C2777" s="1">
        <v>42893</v>
      </c>
      <c r="D2777" s="56" t="s">
        <v>830</v>
      </c>
      <c r="E2777" s="56" t="s">
        <v>831</v>
      </c>
      <c r="F2777" s="56" t="s">
        <v>334</v>
      </c>
      <c r="G2777" s="56" t="s">
        <v>335</v>
      </c>
      <c r="H2777" s="56" t="s">
        <v>336</v>
      </c>
      <c r="I2777" s="56" t="s">
        <v>771</v>
      </c>
      <c r="K2777" s="56" t="s">
        <v>337</v>
      </c>
      <c r="L2777" s="56" t="s">
        <v>338</v>
      </c>
      <c r="M2777" s="56" t="s">
        <v>832</v>
      </c>
      <c r="N2777" s="56" t="s">
        <v>1049</v>
      </c>
      <c r="O2777" s="56" t="s">
        <v>546</v>
      </c>
      <c r="P2777" s="1" t="s">
        <v>110</v>
      </c>
      <c r="Q2777" s="56" t="s">
        <v>837</v>
      </c>
      <c r="R2777" s="56" t="s">
        <v>339</v>
      </c>
      <c r="S2777" s="56">
        <v>239227</v>
      </c>
      <c r="T2777" s="1" t="s">
        <v>420</v>
      </c>
      <c r="U2777" s="56">
        <v>42430</v>
      </c>
      <c r="V2777" s="56">
        <v>43465</v>
      </c>
      <c r="W2777" s="56">
        <v>42370</v>
      </c>
      <c r="X2777" s="56">
        <v>43465</v>
      </c>
      <c r="Y2777" s="56" t="s">
        <v>356</v>
      </c>
      <c r="Z2777" s="56" t="s">
        <v>341</v>
      </c>
      <c r="AA2777" s="56" t="s">
        <v>342</v>
      </c>
      <c r="AB2777" s="56" t="s">
        <v>343</v>
      </c>
      <c r="AC2777" s="56" t="s">
        <v>342</v>
      </c>
      <c r="AD2777" s="56" t="s">
        <v>347</v>
      </c>
      <c r="AE2777" s="56" t="s">
        <v>334</v>
      </c>
      <c r="AF2777" s="56" t="s">
        <v>292</v>
      </c>
      <c r="AG2777" s="56">
        <v>2018</v>
      </c>
      <c r="AH2777" s="56" t="s">
        <v>80</v>
      </c>
      <c r="AI2777" s="56" t="s">
        <v>348</v>
      </c>
      <c r="AJ2777" s="56">
        <v>1000</v>
      </c>
      <c r="AM2777" s="56">
        <v>42779</v>
      </c>
      <c r="AN2777" s="56" t="s">
        <v>355</v>
      </c>
      <c r="AO2777" s="1">
        <v>42346</v>
      </c>
      <c r="AP2777" s="56" t="s">
        <v>355</v>
      </c>
      <c r="AQ2777" s="56">
        <v>54645</v>
      </c>
      <c r="AR2777" s="56">
        <v>0</v>
      </c>
      <c r="AS2777" s="56" t="s">
        <v>346</v>
      </c>
      <c r="BB2777" s="56" t="s">
        <v>339</v>
      </c>
      <c r="BC2777" s="56" t="s">
        <v>263</v>
      </c>
      <c r="BD2777" s="56" t="s">
        <v>834</v>
      </c>
      <c r="BE2777" s="56" t="s">
        <v>347</v>
      </c>
      <c r="BF2777" s="56" t="s">
        <v>334</v>
      </c>
      <c r="BG2777" s="56" t="s">
        <v>774</v>
      </c>
      <c r="BH2777" s="56">
        <v>0</v>
      </c>
      <c r="BI2777" s="56">
        <v>0</v>
      </c>
      <c r="BJ2777" s="56">
        <v>1</v>
      </c>
    </row>
    <row r="2778" spans="1:62" hidden="1" x14ac:dyDescent="0.3">
      <c r="A2778" s="56">
        <v>49290780</v>
      </c>
      <c r="B2778" s="85">
        <v>601361</v>
      </c>
      <c r="C2778" s="1">
        <v>42893</v>
      </c>
      <c r="D2778" s="56" t="s">
        <v>830</v>
      </c>
      <c r="E2778" s="56" t="s">
        <v>831</v>
      </c>
      <c r="F2778" s="56" t="s">
        <v>334</v>
      </c>
      <c r="G2778" s="56" t="s">
        <v>335</v>
      </c>
      <c r="H2778" s="56" t="s">
        <v>336</v>
      </c>
      <c r="I2778" s="56" t="s">
        <v>771</v>
      </c>
      <c r="K2778" s="56" t="s">
        <v>337</v>
      </c>
      <c r="L2778" s="56" t="s">
        <v>338</v>
      </c>
      <c r="M2778" s="56" t="s">
        <v>832</v>
      </c>
      <c r="N2778" s="56" t="s">
        <v>1049</v>
      </c>
      <c r="O2778" s="56" t="s">
        <v>546</v>
      </c>
      <c r="P2778" s="1" t="s">
        <v>110</v>
      </c>
      <c r="Q2778" s="56" t="s">
        <v>837</v>
      </c>
      <c r="R2778" s="56" t="s">
        <v>339</v>
      </c>
      <c r="S2778" s="56">
        <v>239226</v>
      </c>
      <c r="T2778" s="1" t="s">
        <v>112</v>
      </c>
      <c r="U2778" s="56">
        <v>42430</v>
      </c>
      <c r="V2778" s="56">
        <v>43465</v>
      </c>
      <c r="W2778" s="56">
        <v>42370</v>
      </c>
      <c r="X2778" s="56">
        <v>43465</v>
      </c>
      <c r="Y2778" s="56" t="s">
        <v>340</v>
      </c>
      <c r="Z2778" s="56" t="s">
        <v>341</v>
      </c>
      <c r="AA2778" s="56" t="s">
        <v>342</v>
      </c>
      <c r="AB2778" s="56" t="s">
        <v>343</v>
      </c>
      <c r="AC2778" s="56" t="s">
        <v>342</v>
      </c>
      <c r="AD2778" s="56" t="s">
        <v>347</v>
      </c>
      <c r="AE2778" s="56" t="s">
        <v>334</v>
      </c>
      <c r="AF2778" s="56" t="s">
        <v>292</v>
      </c>
      <c r="AG2778" s="56">
        <v>2017</v>
      </c>
      <c r="AH2778" s="56" t="s">
        <v>80</v>
      </c>
      <c r="AI2778" s="56" t="s">
        <v>344</v>
      </c>
      <c r="AJ2778" s="56">
        <v>1</v>
      </c>
      <c r="AM2778" s="56">
        <v>42779</v>
      </c>
      <c r="AN2778" s="56" t="s">
        <v>355</v>
      </c>
      <c r="AO2778" s="1">
        <v>42342</v>
      </c>
      <c r="AP2778" s="56" t="s">
        <v>355</v>
      </c>
      <c r="AQ2778" s="56">
        <v>260</v>
      </c>
      <c r="AR2778" s="56">
        <v>0</v>
      </c>
      <c r="AS2778" s="56" t="s">
        <v>346</v>
      </c>
      <c r="BB2778" s="56" t="s">
        <v>339</v>
      </c>
      <c r="BC2778" s="56" t="s">
        <v>263</v>
      </c>
      <c r="BD2778" s="56" t="s">
        <v>834</v>
      </c>
      <c r="BE2778" s="56" t="s">
        <v>347</v>
      </c>
      <c r="BF2778" s="56" t="s">
        <v>334</v>
      </c>
      <c r="BG2778" s="56" t="s">
        <v>774</v>
      </c>
      <c r="BH2778" s="56">
        <v>0</v>
      </c>
      <c r="BI2778" s="56">
        <v>0</v>
      </c>
      <c r="BJ2778" s="56">
        <v>1</v>
      </c>
    </row>
    <row r="2779" spans="1:62" hidden="1" x14ac:dyDescent="0.3">
      <c r="A2779" s="56">
        <v>49290779</v>
      </c>
      <c r="B2779" s="85">
        <v>601361</v>
      </c>
      <c r="C2779" s="1">
        <v>42893</v>
      </c>
      <c r="D2779" s="56" t="s">
        <v>830</v>
      </c>
      <c r="E2779" s="56" t="s">
        <v>831</v>
      </c>
      <c r="F2779" s="56" t="s">
        <v>334</v>
      </c>
      <c r="G2779" s="56" t="s">
        <v>335</v>
      </c>
      <c r="H2779" s="56" t="s">
        <v>336</v>
      </c>
      <c r="I2779" s="56" t="s">
        <v>771</v>
      </c>
      <c r="K2779" s="56" t="s">
        <v>337</v>
      </c>
      <c r="L2779" s="56" t="s">
        <v>338</v>
      </c>
      <c r="M2779" s="56" t="s">
        <v>832</v>
      </c>
      <c r="N2779" s="56" t="s">
        <v>1049</v>
      </c>
      <c r="O2779" s="56" t="s">
        <v>546</v>
      </c>
      <c r="P2779" s="1" t="s">
        <v>110</v>
      </c>
      <c r="Q2779" s="56" t="s">
        <v>837</v>
      </c>
      <c r="R2779" s="56" t="s">
        <v>339</v>
      </c>
      <c r="S2779" s="56">
        <v>239226</v>
      </c>
      <c r="T2779" s="1" t="s">
        <v>112</v>
      </c>
      <c r="U2779" s="56">
        <v>42430</v>
      </c>
      <c r="V2779" s="56">
        <v>43465</v>
      </c>
      <c r="W2779" s="56">
        <v>42370</v>
      </c>
      <c r="X2779" s="56">
        <v>43465</v>
      </c>
      <c r="Y2779" s="56" t="s">
        <v>340</v>
      </c>
      <c r="Z2779" s="56" t="s">
        <v>341</v>
      </c>
      <c r="AA2779" s="56" t="s">
        <v>342</v>
      </c>
      <c r="AB2779" s="56" t="s">
        <v>343</v>
      </c>
      <c r="AC2779" s="56" t="s">
        <v>342</v>
      </c>
      <c r="AD2779" s="56" t="s">
        <v>347</v>
      </c>
      <c r="AE2779" s="56" t="s">
        <v>334</v>
      </c>
      <c r="AF2779" s="56" t="s">
        <v>292</v>
      </c>
      <c r="AG2779" s="56">
        <v>2017</v>
      </c>
      <c r="AH2779" s="56" t="s">
        <v>80</v>
      </c>
      <c r="AI2779" s="56" t="s">
        <v>348</v>
      </c>
      <c r="AJ2779" s="56">
        <v>2</v>
      </c>
      <c r="AM2779" s="56">
        <v>42779</v>
      </c>
      <c r="AN2779" s="56" t="s">
        <v>355</v>
      </c>
      <c r="AO2779" s="1">
        <v>42342</v>
      </c>
      <c r="AP2779" s="56" t="s">
        <v>355</v>
      </c>
      <c r="AQ2779" s="56">
        <v>260</v>
      </c>
      <c r="AR2779" s="56">
        <v>0</v>
      </c>
      <c r="AS2779" s="56" t="s">
        <v>346</v>
      </c>
      <c r="BB2779" s="56" t="s">
        <v>339</v>
      </c>
      <c r="BC2779" s="56" t="s">
        <v>263</v>
      </c>
      <c r="BD2779" s="56" t="s">
        <v>834</v>
      </c>
      <c r="BE2779" s="56" t="s">
        <v>347</v>
      </c>
      <c r="BF2779" s="56" t="s">
        <v>334</v>
      </c>
      <c r="BG2779" s="56" t="s">
        <v>774</v>
      </c>
      <c r="BH2779" s="56">
        <v>0</v>
      </c>
      <c r="BI2779" s="56">
        <v>0</v>
      </c>
      <c r="BJ2779" s="56">
        <v>1</v>
      </c>
    </row>
    <row r="2780" spans="1:62" hidden="1" x14ac:dyDescent="0.3">
      <c r="A2780" s="56">
        <v>49290778</v>
      </c>
      <c r="B2780" s="85">
        <v>601361</v>
      </c>
      <c r="C2780" s="1">
        <v>42893</v>
      </c>
      <c r="D2780" s="56" t="s">
        <v>830</v>
      </c>
      <c r="E2780" s="56" t="s">
        <v>831</v>
      </c>
      <c r="F2780" s="56" t="s">
        <v>334</v>
      </c>
      <c r="G2780" s="56" t="s">
        <v>335</v>
      </c>
      <c r="H2780" s="56" t="s">
        <v>336</v>
      </c>
      <c r="I2780" s="56" t="s">
        <v>771</v>
      </c>
      <c r="K2780" s="56" t="s">
        <v>337</v>
      </c>
      <c r="L2780" s="56" t="s">
        <v>338</v>
      </c>
      <c r="M2780" s="56" t="s">
        <v>832</v>
      </c>
      <c r="N2780" s="56" t="s">
        <v>1049</v>
      </c>
      <c r="O2780" s="56" t="s">
        <v>546</v>
      </c>
      <c r="P2780" s="1" t="s">
        <v>110</v>
      </c>
      <c r="Q2780" s="56" t="s">
        <v>837</v>
      </c>
      <c r="R2780" s="56" t="s">
        <v>339</v>
      </c>
      <c r="S2780" s="56">
        <v>239226</v>
      </c>
      <c r="T2780" s="1" t="s">
        <v>112</v>
      </c>
      <c r="U2780" s="56">
        <v>42430</v>
      </c>
      <c r="V2780" s="56">
        <v>43465</v>
      </c>
      <c r="W2780" s="56">
        <v>42370</v>
      </c>
      <c r="X2780" s="56">
        <v>43465</v>
      </c>
      <c r="Y2780" s="56" t="s">
        <v>340</v>
      </c>
      <c r="Z2780" s="56" t="s">
        <v>341</v>
      </c>
      <c r="AA2780" s="56" t="s">
        <v>342</v>
      </c>
      <c r="AB2780" s="56" t="s">
        <v>343</v>
      </c>
      <c r="AC2780" s="56" t="s">
        <v>342</v>
      </c>
      <c r="AD2780" s="56" t="s">
        <v>347</v>
      </c>
      <c r="AE2780" s="56" t="s">
        <v>334</v>
      </c>
      <c r="AF2780" s="56" t="s">
        <v>292</v>
      </c>
      <c r="AG2780" s="56">
        <v>2016</v>
      </c>
      <c r="AH2780" s="56" t="s">
        <v>80</v>
      </c>
      <c r="AI2780" s="56" t="s">
        <v>344</v>
      </c>
      <c r="AJ2780" s="56">
        <v>3</v>
      </c>
      <c r="AM2780" s="56">
        <v>42779</v>
      </c>
      <c r="AN2780" s="56" t="s">
        <v>355</v>
      </c>
      <c r="AO2780" s="1">
        <v>42342</v>
      </c>
      <c r="AP2780" s="56" t="s">
        <v>355</v>
      </c>
      <c r="AQ2780" s="56">
        <v>260</v>
      </c>
      <c r="AR2780" s="56">
        <v>0</v>
      </c>
      <c r="AS2780" s="56" t="s">
        <v>346</v>
      </c>
      <c r="BB2780" s="56" t="s">
        <v>339</v>
      </c>
      <c r="BC2780" s="56" t="s">
        <v>263</v>
      </c>
      <c r="BD2780" s="56" t="s">
        <v>834</v>
      </c>
      <c r="BE2780" s="56" t="s">
        <v>347</v>
      </c>
      <c r="BF2780" s="56" t="s">
        <v>334</v>
      </c>
      <c r="BG2780" s="56" t="s">
        <v>774</v>
      </c>
      <c r="BH2780" s="56">
        <v>0</v>
      </c>
      <c r="BI2780" s="56">
        <v>0</v>
      </c>
      <c r="BJ2780" s="56">
        <v>1</v>
      </c>
    </row>
    <row r="2781" spans="1:62" hidden="1" x14ac:dyDescent="0.3">
      <c r="A2781" s="56">
        <v>49290777</v>
      </c>
      <c r="B2781" s="85">
        <v>601361</v>
      </c>
      <c r="C2781" s="1">
        <v>42893</v>
      </c>
      <c r="D2781" s="56" t="s">
        <v>830</v>
      </c>
      <c r="E2781" s="56" t="s">
        <v>831</v>
      </c>
      <c r="F2781" s="56" t="s">
        <v>334</v>
      </c>
      <c r="G2781" s="56" t="s">
        <v>335</v>
      </c>
      <c r="H2781" s="56" t="s">
        <v>336</v>
      </c>
      <c r="I2781" s="56" t="s">
        <v>771</v>
      </c>
      <c r="K2781" s="56" t="s">
        <v>337</v>
      </c>
      <c r="L2781" s="56" t="s">
        <v>338</v>
      </c>
      <c r="M2781" s="56" t="s">
        <v>832</v>
      </c>
      <c r="N2781" s="56" t="s">
        <v>1049</v>
      </c>
      <c r="O2781" s="56" t="s">
        <v>546</v>
      </c>
      <c r="P2781" s="1" t="s">
        <v>110</v>
      </c>
      <c r="Q2781" s="56" t="s">
        <v>837</v>
      </c>
      <c r="R2781" s="56" t="s">
        <v>339</v>
      </c>
      <c r="S2781" s="56">
        <v>239226</v>
      </c>
      <c r="T2781" s="1" t="s">
        <v>112</v>
      </c>
      <c r="U2781" s="56">
        <v>42430</v>
      </c>
      <c r="V2781" s="56">
        <v>43465</v>
      </c>
      <c r="W2781" s="56">
        <v>42370</v>
      </c>
      <c r="X2781" s="56">
        <v>43465</v>
      </c>
      <c r="Y2781" s="56" t="s">
        <v>340</v>
      </c>
      <c r="Z2781" s="56" t="s">
        <v>341</v>
      </c>
      <c r="AA2781" s="56" t="s">
        <v>342</v>
      </c>
      <c r="AB2781" s="56" t="s">
        <v>343</v>
      </c>
      <c r="AC2781" s="56" t="s">
        <v>342</v>
      </c>
      <c r="AD2781" s="56" t="s">
        <v>347</v>
      </c>
      <c r="AE2781" s="56" t="s">
        <v>334</v>
      </c>
      <c r="AF2781" s="56" t="s">
        <v>291</v>
      </c>
      <c r="AG2781" s="56">
        <v>2017</v>
      </c>
      <c r="AH2781" s="56" t="s">
        <v>80</v>
      </c>
      <c r="AI2781" s="56" t="s">
        <v>348</v>
      </c>
      <c r="AJ2781" s="56">
        <v>1</v>
      </c>
      <c r="AK2781" s="1">
        <v>42735</v>
      </c>
      <c r="AM2781" s="56">
        <v>42779</v>
      </c>
      <c r="AN2781" s="56" t="s">
        <v>355</v>
      </c>
      <c r="AO2781" s="1">
        <v>42779</v>
      </c>
      <c r="AP2781" s="56" t="s">
        <v>355</v>
      </c>
      <c r="AQ2781" s="56">
        <v>260</v>
      </c>
      <c r="AR2781" s="56">
        <v>0</v>
      </c>
      <c r="AS2781" s="56" t="s">
        <v>346</v>
      </c>
      <c r="BB2781" s="56" t="s">
        <v>339</v>
      </c>
      <c r="BC2781" s="56" t="s">
        <v>263</v>
      </c>
      <c r="BD2781" s="56" t="s">
        <v>834</v>
      </c>
      <c r="BE2781" s="56" t="s">
        <v>347</v>
      </c>
      <c r="BF2781" s="56" t="s">
        <v>334</v>
      </c>
      <c r="BG2781" s="56" t="s">
        <v>774</v>
      </c>
      <c r="BH2781" s="56">
        <v>0</v>
      </c>
      <c r="BI2781" s="56">
        <v>0</v>
      </c>
      <c r="BJ2781" s="56">
        <v>1</v>
      </c>
    </row>
    <row r="2782" spans="1:62" hidden="1" x14ac:dyDescent="0.3">
      <c r="A2782" s="56">
        <v>49290776</v>
      </c>
      <c r="B2782" s="85">
        <v>601361</v>
      </c>
      <c r="C2782" s="1">
        <v>42893</v>
      </c>
      <c r="D2782" s="56" t="s">
        <v>830</v>
      </c>
      <c r="E2782" s="56" t="s">
        <v>831</v>
      </c>
      <c r="F2782" s="56" t="s">
        <v>334</v>
      </c>
      <c r="G2782" s="56" t="s">
        <v>335</v>
      </c>
      <c r="H2782" s="56" t="s">
        <v>336</v>
      </c>
      <c r="I2782" s="56" t="s">
        <v>771</v>
      </c>
      <c r="K2782" s="56" t="s">
        <v>337</v>
      </c>
      <c r="L2782" s="56" t="s">
        <v>338</v>
      </c>
      <c r="M2782" s="56" t="s">
        <v>832</v>
      </c>
      <c r="N2782" s="56" t="s">
        <v>1049</v>
      </c>
      <c r="O2782" s="56" t="s">
        <v>546</v>
      </c>
      <c r="P2782" s="1" t="s">
        <v>110</v>
      </c>
      <c r="Q2782" s="56" t="s">
        <v>837</v>
      </c>
      <c r="R2782" s="56" t="s">
        <v>339</v>
      </c>
      <c r="S2782" s="56">
        <v>239226</v>
      </c>
      <c r="T2782" s="1" t="s">
        <v>112</v>
      </c>
      <c r="U2782" s="56">
        <v>42430</v>
      </c>
      <c r="V2782" s="56">
        <v>43465</v>
      </c>
      <c r="W2782" s="56">
        <v>42370</v>
      </c>
      <c r="X2782" s="56">
        <v>43465</v>
      </c>
      <c r="Y2782" s="56" t="s">
        <v>340</v>
      </c>
      <c r="Z2782" s="56" t="s">
        <v>341</v>
      </c>
      <c r="AA2782" s="56" t="s">
        <v>342</v>
      </c>
      <c r="AB2782" s="56" t="s">
        <v>343</v>
      </c>
      <c r="AC2782" s="56" t="s">
        <v>342</v>
      </c>
      <c r="AD2782" s="56" t="s">
        <v>347</v>
      </c>
      <c r="AE2782" s="56" t="s">
        <v>334</v>
      </c>
      <c r="AF2782" s="56" t="s">
        <v>224</v>
      </c>
      <c r="AG2782" s="56">
        <v>2016</v>
      </c>
      <c r="AH2782" s="56" t="s">
        <v>80</v>
      </c>
      <c r="AI2782" s="56" t="s">
        <v>339</v>
      </c>
      <c r="AJ2782" s="56">
        <v>0</v>
      </c>
      <c r="AM2782" s="56">
        <v>42779</v>
      </c>
      <c r="AN2782" s="56" t="s">
        <v>355</v>
      </c>
      <c r="AO2782" s="1">
        <v>42342</v>
      </c>
      <c r="AP2782" s="56" t="s">
        <v>355</v>
      </c>
      <c r="AQ2782" s="56">
        <v>260</v>
      </c>
      <c r="AR2782" s="56">
        <v>0</v>
      </c>
      <c r="AS2782" s="56" t="s">
        <v>346</v>
      </c>
      <c r="BB2782" s="56" t="s">
        <v>339</v>
      </c>
      <c r="BC2782" s="56" t="s">
        <v>263</v>
      </c>
      <c r="BD2782" s="56" t="s">
        <v>834</v>
      </c>
      <c r="BE2782" s="56" t="s">
        <v>347</v>
      </c>
      <c r="BF2782" s="56" t="s">
        <v>334</v>
      </c>
      <c r="BG2782" s="56" t="s">
        <v>774</v>
      </c>
      <c r="BH2782" s="56">
        <v>0</v>
      </c>
      <c r="BI2782" s="56">
        <v>0</v>
      </c>
      <c r="BJ2782" s="56">
        <v>1</v>
      </c>
    </row>
    <row r="2783" spans="1:62" hidden="1" x14ac:dyDescent="0.3">
      <c r="A2783" s="56">
        <v>49290774</v>
      </c>
      <c r="B2783" s="85">
        <v>601361</v>
      </c>
      <c r="C2783" s="1">
        <v>42893</v>
      </c>
      <c r="D2783" s="56" t="s">
        <v>830</v>
      </c>
      <c r="E2783" s="56" t="s">
        <v>831</v>
      </c>
      <c r="F2783" s="56" t="s">
        <v>334</v>
      </c>
      <c r="G2783" s="56" t="s">
        <v>335</v>
      </c>
      <c r="H2783" s="56" t="s">
        <v>336</v>
      </c>
      <c r="I2783" s="56" t="s">
        <v>771</v>
      </c>
      <c r="K2783" s="56" t="s">
        <v>337</v>
      </c>
      <c r="L2783" s="56" t="s">
        <v>338</v>
      </c>
      <c r="M2783" s="56" t="s">
        <v>832</v>
      </c>
      <c r="N2783" s="56" t="s">
        <v>1049</v>
      </c>
      <c r="O2783" s="56" t="s">
        <v>546</v>
      </c>
      <c r="P2783" s="1" t="s">
        <v>110</v>
      </c>
      <c r="Q2783" s="56" t="s">
        <v>837</v>
      </c>
      <c r="R2783" s="56" t="s">
        <v>339</v>
      </c>
      <c r="S2783" s="56">
        <v>239227</v>
      </c>
      <c r="T2783" s="1" t="s">
        <v>420</v>
      </c>
      <c r="U2783" s="56">
        <v>42430</v>
      </c>
      <c r="V2783" s="56">
        <v>43465</v>
      </c>
      <c r="W2783" s="56">
        <v>42370</v>
      </c>
      <c r="X2783" s="56">
        <v>43465</v>
      </c>
      <c r="Y2783" s="56" t="s">
        <v>356</v>
      </c>
      <c r="Z2783" s="56" t="s">
        <v>341</v>
      </c>
      <c r="AA2783" s="56" t="s">
        <v>342</v>
      </c>
      <c r="AB2783" s="56" t="s">
        <v>343</v>
      </c>
      <c r="AC2783" s="56" t="s">
        <v>342</v>
      </c>
      <c r="AD2783" s="56" t="s">
        <v>347</v>
      </c>
      <c r="AE2783" s="56" t="s">
        <v>334</v>
      </c>
      <c r="AF2783" s="56" t="s">
        <v>292</v>
      </c>
      <c r="AG2783" s="56">
        <v>2018</v>
      </c>
      <c r="AH2783" s="56" t="s">
        <v>80</v>
      </c>
      <c r="AI2783" s="56" t="s">
        <v>344</v>
      </c>
      <c r="AJ2783" s="56">
        <v>1200</v>
      </c>
      <c r="AM2783" s="56">
        <v>42779</v>
      </c>
      <c r="AN2783" s="56" t="s">
        <v>355</v>
      </c>
      <c r="AO2783" s="1">
        <v>42346</v>
      </c>
      <c r="AP2783" s="56" t="s">
        <v>355</v>
      </c>
      <c r="AQ2783" s="56">
        <v>54645</v>
      </c>
      <c r="AR2783" s="56">
        <v>0</v>
      </c>
      <c r="AS2783" s="56" t="s">
        <v>346</v>
      </c>
      <c r="BB2783" s="56" t="s">
        <v>339</v>
      </c>
      <c r="BC2783" s="56" t="s">
        <v>263</v>
      </c>
      <c r="BD2783" s="56" t="s">
        <v>834</v>
      </c>
      <c r="BE2783" s="56" t="s">
        <v>347</v>
      </c>
      <c r="BF2783" s="56" t="s">
        <v>334</v>
      </c>
      <c r="BG2783" s="56" t="s">
        <v>774</v>
      </c>
      <c r="BH2783" s="56">
        <v>0</v>
      </c>
      <c r="BI2783" s="56">
        <v>0</v>
      </c>
      <c r="BJ2783" s="56">
        <v>1</v>
      </c>
    </row>
    <row r="2784" spans="1:62" hidden="1" x14ac:dyDescent="0.3">
      <c r="A2784" s="56">
        <v>49290775</v>
      </c>
      <c r="B2784" s="85">
        <v>601361</v>
      </c>
      <c r="C2784" s="1">
        <v>42893</v>
      </c>
      <c r="D2784" s="56" t="s">
        <v>830</v>
      </c>
      <c r="E2784" s="56" t="s">
        <v>831</v>
      </c>
      <c r="F2784" s="56" t="s">
        <v>334</v>
      </c>
      <c r="G2784" s="56" t="s">
        <v>335</v>
      </c>
      <c r="H2784" s="56" t="s">
        <v>336</v>
      </c>
      <c r="I2784" s="56" t="s">
        <v>771</v>
      </c>
      <c r="K2784" s="56" t="s">
        <v>337</v>
      </c>
      <c r="L2784" s="56" t="s">
        <v>338</v>
      </c>
      <c r="M2784" s="56" t="s">
        <v>832</v>
      </c>
      <c r="N2784" s="56" t="s">
        <v>1049</v>
      </c>
      <c r="O2784" s="56" t="s">
        <v>546</v>
      </c>
      <c r="P2784" s="1" t="s">
        <v>110</v>
      </c>
      <c r="Q2784" s="56" t="s">
        <v>837</v>
      </c>
      <c r="R2784" s="56" t="s">
        <v>339</v>
      </c>
      <c r="S2784" s="56">
        <v>239227</v>
      </c>
      <c r="T2784" s="1" t="s">
        <v>420</v>
      </c>
      <c r="U2784" s="56">
        <v>42430</v>
      </c>
      <c r="V2784" s="56">
        <v>43465</v>
      </c>
      <c r="W2784" s="56">
        <v>42370</v>
      </c>
      <c r="X2784" s="56">
        <v>43465</v>
      </c>
      <c r="Y2784" s="56" t="s">
        <v>356</v>
      </c>
      <c r="Z2784" s="56" t="s">
        <v>341</v>
      </c>
      <c r="AA2784" s="56" t="s">
        <v>342</v>
      </c>
      <c r="AB2784" s="56" t="s">
        <v>343</v>
      </c>
      <c r="AC2784" s="56" t="s">
        <v>342</v>
      </c>
      <c r="AD2784" s="56" t="s">
        <v>347</v>
      </c>
      <c r="AE2784" s="56" t="s">
        <v>334</v>
      </c>
      <c r="AF2784" s="56" t="s">
        <v>292</v>
      </c>
      <c r="AG2784" s="56">
        <v>2019</v>
      </c>
      <c r="AH2784" s="56" t="s">
        <v>80</v>
      </c>
      <c r="AI2784" s="56" t="s">
        <v>348</v>
      </c>
      <c r="AJ2784" s="56">
        <v>1500</v>
      </c>
      <c r="AM2784" s="56">
        <v>42779</v>
      </c>
      <c r="AN2784" s="56" t="s">
        <v>355</v>
      </c>
      <c r="AO2784" s="1">
        <v>42346</v>
      </c>
      <c r="AP2784" s="56" t="s">
        <v>355</v>
      </c>
      <c r="AQ2784" s="56">
        <v>54645</v>
      </c>
      <c r="AR2784" s="56">
        <v>0</v>
      </c>
      <c r="AS2784" s="56" t="s">
        <v>346</v>
      </c>
      <c r="BB2784" s="56" t="s">
        <v>339</v>
      </c>
      <c r="BC2784" s="56" t="s">
        <v>263</v>
      </c>
      <c r="BD2784" s="56" t="s">
        <v>834</v>
      </c>
      <c r="BE2784" s="56" t="s">
        <v>347</v>
      </c>
      <c r="BF2784" s="56" t="s">
        <v>334</v>
      </c>
      <c r="BG2784" s="56" t="s">
        <v>774</v>
      </c>
      <c r="BH2784" s="56">
        <v>0</v>
      </c>
      <c r="BI2784" s="56">
        <v>0</v>
      </c>
      <c r="BJ2784" s="56">
        <v>1</v>
      </c>
    </row>
    <row r="2785" spans="1:62" hidden="1" x14ac:dyDescent="0.3">
      <c r="A2785" s="56">
        <v>49290819</v>
      </c>
      <c r="B2785" s="85">
        <v>601361</v>
      </c>
      <c r="C2785" s="1">
        <v>42893</v>
      </c>
      <c r="D2785" s="56" t="s">
        <v>830</v>
      </c>
      <c r="E2785" s="56" t="s">
        <v>831</v>
      </c>
      <c r="F2785" s="56" t="s">
        <v>334</v>
      </c>
      <c r="G2785" s="56" t="s">
        <v>335</v>
      </c>
      <c r="H2785" s="56" t="s">
        <v>336</v>
      </c>
      <c r="I2785" s="56" t="s">
        <v>771</v>
      </c>
      <c r="K2785" s="56" t="s">
        <v>337</v>
      </c>
      <c r="L2785" s="56" t="s">
        <v>338</v>
      </c>
      <c r="M2785" s="56" t="s">
        <v>832</v>
      </c>
      <c r="N2785" s="56" t="s">
        <v>1049</v>
      </c>
      <c r="O2785" s="56" t="s">
        <v>546</v>
      </c>
      <c r="P2785" s="1" t="s">
        <v>110</v>
      </c>
      <c r="Q2785" s="56" t="s">
        <v>833</v>
      </c>
      <c r="R2785" s="56" t="s">
        <v>339</v>
      </c>
      <c r="S2785" s="56">
        <v>239230</v>
      </c>
      <c r="T2785" s="1" t="s">
        <v>705</v>
      </c>
      <c r="U2785" s="56">
        <v>42430</v>
      </c>
      <c r="V2785" s="56">
        <v>43465</v>
      </c>
      <c r="W2785" s="56">
        <v>42370</v>
      </c>
      <c r="X2785" s="56">
        <v>43465</v>
      </c>
      <c r="Y2785" s="56" t="s">
        <v>356</v>
      </c>
      <c r="Z2785" s="56" t="s">
        <v>367</v>
      </c>
      <c r="AA2785" s="56" t="s">
        <v>342</v>
      </c>
      <c r="AB2785" s="56" t="s">
        <v>343</v>
      </c>
      <c r="AC2785" s="56" t="s">
        <v>342</v>
      </c>
      <c r="AD2785" s="56" t="s">
        <v>347</v>
      </c>
      <c r="AE2785" s="56" t="s">
        <v>334</v>
      </c>
      <c r="AF2785" s="56" t="s">
        <v>292</v>
      </c>
      <c r="AG2785" s="56">
        <v>2018</v>
      </c>
      <c r="AH2785" s="56" t="s">
        <v>80</v>
      </c>
      <c r="AI2785" s="56" t="s">
        <v>344</v>
      </c>
      <c r="AJ2785" s="56">
        <v>6500000</v>
      </c>
      <c r="AM2785" s="56">
        <v>42779</v>
      </c>
      <c r="AN2785" s="56" t="s">
        <v>355</v>
      </c>
      <c r="AO2785" s="1">
        <v>42345</v>
      </c>
      <c r="AP2785" s="56" t="s">
        <v>355</v>
      </c>
      <c r="AQ2785" s="56">
        <v>42353</v>
      </c>
      <c r="AR2785" s="56">
        <v>0</v>
      </c>
      <c r="AS2785" s="56" t="s">
        <v>346</v>
      </c>
      <c r="AX2785" s="56">
        <v>100</v>
      </c>
      <c r="BB2785" s="56" t="s">
        <v>339</v>
      </c>
      <c r="BC2785" s="56" t="s">
        <v>263</v>
      </c>
      <c r="BD2785" s="56" t="s">
        <v>834</v>
      </c>
      <c r="BE2785" s="56" t="s">
        <v>347</v>
      </c>
      <c r="BF2785" s="56" t="s">
        <v>334</v>
      </c>
      <c r="BG2785" s="56" t="s">
        <v>774</v>
      </c>
      <c r="BH2785" s="56">
        <v>0</v>
      </c>
      <c r="BI2785" s="56">
        <v>0</v>
      </c>
      <c r="BJ2785" s="56">
        <v>1</v>
      </c>
    </row>
    <row r="2786" spans="1:62" hidden="1" x14ac:dyDescent="0.3">
      <c r="A2786" s="56">
        <v>49290788</v>
      </c>
      <c r="B2786" s="85">
        <v>601361</v>
      </c>
      <c r="C2786" s="1">
        <v>42893</v>
      </c>
      <c r="D2786" s="56" t="s">
        <v>830</v>
      </c>
      <c r="E2786" s="56" t="s">
        <v>831</v>
      </c>
      <c r="F2786" s="56" t="s">
        <v>334</v>
      </c>
      <c r="G2786" s="56" t="s">
        <v>335</v>
      </c>
      <c r="H2786" s="56" t="s">
        <v>336</v>
      </c>
      <c r="I2786" s="56" t="s">
        <v>771</v>
      </c>
      <c r="K2786" s="56" t="s">
        <v>337</v>
      </c>
      <c r="L2786" s="56" t="s">
        <v>338</v>
      </c>
      <c r="M2786" s="56" t="s">
        <v>832</v>
      </c>
      <c r="N2786" s="56" t="s">
        <v>1049</v>
      </c>
      <c r="O2786" s="56" t="s">
        <v>546</v>
      </c>
      <c r="P2786" s="1" t="s">
        <v>110</v>
      </c>
      <c r="Q2786" s="56" t="s">
        <v>833</v>
      </c>
      <c r="R2786" s="56" t="s">
        <v>339</v>
      </c>
      <c r="S2786" s="56">
        <v>244007</v>
      </c>
      <c r="T2786" s="1" t="s">
        <v>418</v>
      </c>
      <c r="U2786" s="56">
        <v>42430</v>
      </c>
      <c r="V2786" s="56">
        <v>43465</v>
      </c>
      <c r="W2786" s="56">
        <v>42370</v>
      </c>
      <c r="X2786" s="56">
        <v>43465</v>
      </c>
      <c r="Y2786" s="56" t="s">
        <v>356</v>
      </c>
      <c r="Z2786" s="56" t="s">
        <v>341</v>
      </c>
      <c r="AA2786" s="56" t="s">
        <v>342</v>
      </c>
      <c r="AB2786" s="56" t="s">
        <v>339</v>
      </c>
      <c r="AC2786" s="56" t="s">
        <v>342</v>
      </c>
      <c r="AD2786" s="56" t="s">
        <v>347</v>
      </c>
      <c r="AE2786" s="56" t="s">
        <v>334</v>
      </c>
      <c r="AF2786" s="56" t="s">
        <v>292</v>
      </c>
      <c r="AG2786" s="56">
        <v>2018</v>
      </c>
      <c r="AH2786" s="56" t="s">
        <v>80</v>
      </c>
      <c r="AI2786" s="56" t="s">
        <v>344</v>
      </c>
      <c r="AJ2786" s="56">
        <v>480000</v>
      </c>
      <c r="AM2786" s="56">
        <v>42794</v>
      </c>
      <c r="AN2786" s="56" t="s">
        <v>355</v>
      </c>
      <c r="AO2786" s="1">
        <v>42794</v>
      </c>
      <c r="AP2786" s="56" t="s">
        <v>355</v>
      </c>
      <c r="AQ2786" s="56">
        <v>75665</v>
      </c>
      <c r="AR2786" s="56">
        <v>0</v>
      </c>
      <c r="AS2786" s="56" t="s">
        <v>346</v>
      </c>
      <c r="AT2786" s="56">
        <v>1003</v>
      </c>
      <c r="AU2786" s="56" t="s">
        <v>369</v>
      </c>
      <c r="BB2786" s="56" t="s">
        <v>339</v>
      </c>
      <c r="BC2786" s="56" t="s">
        <v>263</v>
      </c>
      <c r="BD2786" s="56" t="s">
        <v>834</v>
      </c>
      <c r="BE2786" s="56" t="s">
        <v>347</v>
      </c>
      <c r="BF2786" s="56" t="s">
        <v>334</v>
      </c>
      <c r="BG2786" s="56" t="s">
        <v>774</v>
      </c>
      <c r="BH2786" s="56">
        <v>0</v>
      </c>
      <c r="BI2786" s="56">
        <v>0</v>
      </c>
      <c r="BJ2786" s="56">
        <v>1</v>
      </c>
    </row>
    <row r="2787" spans="1:62" hidden="1" x14ac:dyDescent="0.3">
      <c r="A2787" s="56">
        <v>49290784</v>
      </c>
      <c r="B2787" s="85">
        <v>601361</v>
      </c>
      <c r="C2787" s="1">
        <v>42893</v>
      </c>
      <c r="D2787" s="56" t="s">
        <v>830</v>
      </c>
      <c r="E2787" s="56" t="s">
        <v>831</v>
      </c>
      <c r="F2787" s="56" t="s">
        <v>334</v>
      </c>
      <c r="G2787" s="56" t="s">
        <v>335</v>
      </c>
      <c r="H2787" s="56" t="s">
        <v>336</v>
      </c>
      <c r="I2787" s="56" t="s">
        <v>771</v>
      </c>
      <c r="K2787" s="56" t="s">
        <v>337</v>
      </c>
      <c r="L2787" s="56" t="s">
        <v>338</v>
      </c>
      <c r="M2787" s="56" t="s">
        <v>832</v>
      </c>
      <c r="N2787" s="56" t="s">
        <v>1049</v>
      </c>
      <c r="O2787" s="56" t="s">
        <v>546</v>
      </c>
      <c r="P2787" s="1" t="s">
        <v>110</v>
      </c>
      <c r="Q2787" s="56" t="s">
        <v>833</v>
      </c>
      <c r="R2787" s="56" t="s">
        <v>339</v>
      </c>
      <c r="S2787" s="56">
        <v>244007</v>
      </c>
      <c r="T2787" s="1" t="s">
        <v>418</v>
      </c>
      <c r="U2787" s="56">
        <v>42430</v>
      </c>
      <c r="V2787" s="56">
        <v>43465</v>
      </c>
      <c r="W2787" s="56">
        <v>42370</v>
      </c>
      <c r="X2787" s="56">
        <v>43465</v>
      </c>
      <c r="Y2787" s="56" t="s">
        <v>356</v>
      </c>
      <c r="Z2787" s="56" t="s">
        <v>341</v>
      </c>
      <c r="AA2787" s="56" t="s">
        <v>342</v>
      </c>
      <c r="AB2787" s="56" t="s">
        <v>339</v>
      </c>
      <c r="AC2787" s="56" t="s">
        <v>342</v>
      </c>
      <c r="AD2787" s="56" t="s">
        <v>347</v>
      </c>
      <c r="AE2787" s="56" t="s">
        <v>334</v>
      </c>
      <c r="AF2787" s="56" t="s">
        <v>292</v>
      </c>
      <c r="AG2787" s="56">
        <v>2016</v>
      </c>
      <c r="AH2787" s="56" t="s">
        <v>80</v>
      </c>
      <c r="AI2787" s="56" t="s">
        <v>344</v>
      </c>
      <c r="AJ2787" s="56">
        <v>50000</v>
      </c>
      <c r="AM2787" s="56">
        <v>42794</v>
      </c>
      <c r="AN2787" s="56" t="s">
        <v>355</v>
      </c>
      <c r="AO2787" s="1">
        <v>42794</v>
      </c>
      <c r="AP2787" s="56" t="s">
        <v>355</v>
      </c>
      <c r="AQ2787" s="56">
        <v>75665</v>
      </c>
      <c r="AR2787" s="56">
        <v>0</v>
      </c>
      <c r="AS2787" s="56" t="s">
        <v>346</v>
      </c>
      <c r="AT2787" s="56">
        <v>1003</v>
      </c>
      <c r="AU2787" s="56" t="s">
        <v>369</v>
      </c>
      <c r="BB2787" s="56" t="s">
        <v>339</v>
      </c>
      <c r="BC2787" s="56" t="s">
        <v>263</v>
      </c>
      <c r="BD2787" s="56" t="s">
        <v>834</v>
      </c>
      <c r="BE2787" s="56" t="s">
        <v>347</v>
      </c>
      <c r="BF2787" s="56" t="s">
        <v>334</v>
      </c>
      <c r="BG2787" s="56" t="s">
        <v>774</v>
      </c>
      <c r="BH2787" s="56">
        <v>0</v>
      </c>
      <c r="BI2787" s="56">
        <v>0</v>
      </c>
      <c r="BJ2787" s="56">
        <v>1</v>
      </c>
    </row>
    <row r="2788" spans="1:62" hidden="1" x14ac:dyDescent="0.3">
      <c r="A2788" s="56">
        <v>49290781</v>
      </c>
      <c r="B2788" s="85">
        <v>601361</v>
      </c>
      <c r="C2788" s="1">
        <v>42893</v>
      </c>
      <c r="D2788" s="56" t="s">
        <v>830</v>
      </c>
      <c r="E2788" s="56" t="s">
        <v>831</v>
      </c>
      <c r="F2788" s="56" t="s">
        <v>334</v>
      </c>
      <c r="G2788" s="56" t="s">
        <v>335</v>
      </c>
      <c r="H2788" s="56" t="s">
        <v>336</v>
      </c>
      <c r="I2788" s="56" t="s">
        <v>771</v>
      </c>
      <c r="K2788" s="56" t="s">
        <v>337</v>
      </c>
      <c r="L2788" s="56" t="s">
        <v>338</v>
      </c>
      <c r="M2788" s="56" t="s">
        <v>832</v>
      </c>
      <c r="N2788" s="56" t="s">
        <v>1049</v>
      </c>
      <c r="O2788" s="56" t="s">
        <v>546</v>
      </c>
      <c r="P2788" s="1" t="s">
        <v>110</v>
      </c>
      <c r="Q2788" s="56" t="s">
        <v>833</v>
      </c>
      <c r="R2788" s="56" t="s">
        <v>339</v>
      </c>
      <c r="S2788" s="56">
        <v>239228</v>
      </c>
      <c r="T2788" s="1" t="s">
        <v>262</v>
      </c>
      <c r="U2788" s="56">
        <v>42430</v>
      </c>
      <c r="V2788" s="56">
        <v>43465</v>
      </c>
      <c r="W2788" s="56">
        <v>42370</v>
      </c>
      <c r="X2788" s="56">
        <v>43465</v>
      </c>
      <c r="Y2788" s="56" t="s">
        <v>356</v>
      </c>
      <c r="Z2788" s="56" t="s">
        <v>341</v>
      </c>
      <c r="AA2788" s="56" t="s">
        <v>342</v>
      </c>
      <c r="AB2788" s="56" t="s">
        <v>343</v>
      </c>
      <c r="AC2788" s="56" t="s">
        <v>342</v>
      </c>
      <c r="AD2788" s="56" t="s">
        <v>347</v>
      </c>
      <c r="AE2788" s="56" t="s">
        <v>334</v>
      </c>
      <c r="AF2788" s="56" t="s">
        <v>224</v>
      </c>
      <c r="AG2788" s="56">
        <v>2016</v>
      </c>
      <c r="AH2788" s="56" t="s">
        <v>80</v>
      </c>
      <c r="AI2788" s="56" t="s">
        <v>339</v>
      </c>
      <c r="AJ2788" s="56">
        <v>112000</v>
      </c>
      <c r="AM2788" s="56">
        <v>42779</v>
      </c>
      <c r="AN2788" s="56" t="s">
        <v>355</v>
      </c>
      <c r="AO2788" s="1">
        <v>42342</v>
      </c>
      <c r="AP2788" s="56" t="s">
        <v>355</v>
      </c>
      <c r="AQ2788" s="56">
        <v>75692</v>
      </c>
      <c r="AR2788" s="56">
        <v>0</v>
      </c>
      <c r="AS2788" s="56" t="s">
        <v>346</v>
      </c>
      <c r="AX2788" s="56">
        <v>50</v>
      </c>
      <c r="BB2788" s="56" t="s">
        <v>339</v>
      </c>
      <c r="BC2788" s="56" t="s">
        <v>263</v>
      </c>
      <c r="BD2788" s="56" t="s">
        <v>834</v>
      </c>
      <c r="BE2788" s="56" t="s">
        <v>347</v>
      </c>
      <c r="BF2788" s="56" t="s">
        <v>334</v>
      </c>
      <c r="BG2788" s="56" t="s">
        <v>774</v>
      </c>
      <c r="BH2788" s="56">
        <v>0</v>
      </c>
      <c r="BI2788" s="56">
        <v>0</v>
      </c>
      <c r="BJ2788" s="56">
        <v>1</v>
      </c>
    </row>
    <row r="2789" spans="1:62" hidden="1" x14ac:dyDescent="0.3">
      <c r="A2789" s="56">
        <v>49290782</v>
      </c>
      <c r="B2789" s="85">
        <v>601361</v>
      </c>
      <c r="C2789" s="1">
        <v>42893</v>
      </c>
      <c r="D2789" s="56" t="s">
        <v>830</v>
      </c>
      <c r="E2789" s="56" t="s">
        <v>831</v>
      </c>
      <c r="F2789" s="56" t="s">
        <v>334</v>
      </c>
      <c r="G2789" s="56" t="s">
        <v>335</v>
      </c>
      <c r="H2789" s="56" t="s">
        <v>336</v>
      </c>
      <c r="I2789" s="56" t="s">
        <v>771</v>
      </c>
      <c r="K2789" s="56" t="s">
        <v>337</v>
      </c>
      <c r="L2789" s="56" t="s">
        <v>338</v>
      </c>
      <c r="M2789" s="56" t="s">
        <v>832</v>
      </c>
      <c r="N2789" s="56" t="s">
        <v>1049</v>
      </c>
      <c r="O2789" s="56" t="s">
        <v>546</v>
      </c>
      <c r="P2789" s="1" t="s">
        <v>110</v>
      </c>
      <c r="Q2789" s="56" t="s">
        <v>833</v>
      </c>
      <c r="R2789" s="56" t="s">
        <v>339</v>
      </c>
      <c r="S2789" s="56">
        <v>244007</v>
      </c>
      <c r="T2789" s="1" t="s">
        <v>418</v>
      </c>
      <c r="U2789" s="56">
        <v>42430</v>
      </c>
      <c r="V2789" s="56">
        <v>43465</v>
      </c>
      <c r="W2789" s="56">
        <v>42370</v>
      </c>
      <c r="X2789" s="56">
        <v>43465</v>
      </c>
      <c r="Y2789" s="56" t="s">
        <v>356</v>
      </c>
      <c r="Z2789" s="56" t="s">
        <v>341</v>
      </c>
      <c r="AA2789" s="56" t="s">
        <v>342</v>
      </c>
      <c r="AB2789" s="56" t="s">
        <v>339</v>
      </c>
      <c r="AC2789" s="56" t="s">
        <v>342</v>
      </c>
      <c r="AD2789" s="56" t="s">
        <v>347</v>
      </c>
      <c r="AE2789" s="56" t="s">
        <v>334</v>
      </c>
      <c r="AF2789" s="56" t="s">
        <v>291</v>
      </c>
      <c r="AG2789" s="56">
        <v>2017</v>
      </c>
      <c r="AH2789" s="56" t="s">
        <v>80</v>
      </c>
      <c r="AI2789" s="56" t="s">
        <v>348</v>
      </c>
      <c r="AJ2789" s="56">
        <v>294970</v>
      </c>
      <c r="AK2789" s="1">
        <v>42735</v>
      </c>
      <c r="AM2789" s="56">
        <v>42794</v>
      </c>
      <c r="AN2789" s="56" t="s">
        <v>355</v>
      </c>
      <c r="AO2789" s="1">
        <v>42779</v>
      </c>
      <c r="AP2789" s="56" t="s">
        <v>355</v>
      </c>
      <c r="AQ2789" s="56">
        <v>75665</v>
      </c>
      <c r="AR2789" s="56">
        <v>0</v>
      </c>
      <c r="AS2789" s="56" t="s">
        <v>346</v>
      </c>
      <c r="AT2789" s="56">
        <v>1003</v>
      </c>
      <c r="AU2789" s="56" t="s">
        <v>369</v>
      </c>
      <c r="BB2789" s="56" t="s">
        <v>339</v>
      </c>
      <c r="BC2789" s="56" t="s">
        <v>263</v>
      </c>
      <c r="BD2789" s="56" t="s">
        <v>834</v>
      </c>
      <c r="BE2789" s="56" t="s">
        <v>347</v>
      </c>
      <c r="BF2789" s="56" t="s">
        <v>334</v>
      </c>
      <c r="BG2789" s="56" t="s">
        <v>774</v>
      </c>
      <c r="BH2789" s="56">
        <v>0</v>
      </c>
      <c r="BI2789" s="56">
        <v>0</v>
      </c>
      <c r="BJ2789" s="56">
        <v>1</v>
      </c>
    </row>
    <row r="2790" spans="1:62" hidden="1" x14ac:dyDescent="0.3">
      <c r="A2790" s="56">
        <v>49290787</v>
      </c>
      <c r="B2790" s="85">
        <v>601361</v>
      </c>
      <c r="C2790" s="1">
        <v>42893</v>
      </c>
      <c r="D2790" s="56" t="s">
        <v>830</v>
      </c>
      <c r="E2790" s="56" t="s">
        <v>831</v>
      </c>
      <c r="F2790" s="56" t="s">
        <v>334</v>
      </c>
      <c r="G2790" s="56" t="s">
        <v>335</v>
      </c>
      <c r="H2790" s="56" t="s">
        <v>336</v>
      </c>
      <c r="I2790" s="56" t="s">
        <v>771</v>
      </c>
      <c r="K2790" s="56" t="s">
        <v>337</v>
      </c>
      <c r="L2790" s="56" t="s">
        <v>338</v>
      </c>
      <c r="M2790" s="56" t="s">
        <v>832</v>
      </c>
      <c r="N2790" s="56" t="s">
        <v>1049</v>
      </c>
      <c r="O2790" s="56" t="s">
        <v>546</v>
      </c>
      <c r="P2790" s="1" t="s">
        <v>110</v>
      </c>
      <c r="Q2790" s="56" t="s">
        <v>833</v>
      </c>
      <c r="R2790" s="56" t="s">
        <v>339</v>
      </c>
      <c r="S2790" s="56">
        <v>244007</v>
      </c>
      <c r="T2790" s="1" t="s">
        <v>418</v>
      </c>
      <c r="U2790" s="56">
        <v>42430</v>
      </c>
      <c r="V2790" s="56">
        <v>43465</v>
      </c>
      <c r="W2790" s="56">
        <v>42370</v>
      </c>
      <c r="X2790" s="56">
        <v>43465</v>
      </c>
      <c r="Y2790" s="56" t="s">
        <v>356</v>
      </c>
      <c r="Z2790" s="56" t="s">
        <v>341</v>
      </c>
      <c r="AA2790" s="56" t="s">
        <v>342</v>
      </c>
      <c r="AB2790" s="56" t="s">
        <v>339</v>
      </c>
      <c r="AC2790" s="56" t="s">
        <v>342</v>
      </c>
      <c r="AD2790" s="56" t="s">
        <v>347</v>
      </c>
      <c r="AE2790" s="56" t="s">
        <v>334</v>
      </c>
      <c r="AF2790" s="56" t="s">
        <v>292</v>
      </c>
      <c r="AG2790" s="56">
        <v>2018</v>
      </c>
      <c r="AH2790" s="56" t="s">
        <v>80</v>
      </c>
      <c r="AI2790" s="56" t="s">
        <v>348</v>
      </c>
      <c r="AJ2790" s="56">
        <v>300000</v>
      </c>
      <c r="AM2790" s="56">
        <v>42794</v>
      </c>
      <c r="AN2790" s="56" t="s">
        <v>355</v>
      </c>
      <c r="AO2790" s="1">
        <v>42794</v>
      </c>
      <c r="AP2790" s="56" t="s">
        <v>355</v>
      </c>
      <c r="AQ2790" s="56">
        <v>75665</v>
      </c>
      <c r="AR2790" s="56">
        <v>0</v>
      </c>
      <c r="AS2790" s="56" t="s">
        <v>346</v>
      </c>
      <c r="AT2790" s="56">
        <v>1003</v>
      </c>
      <c r="AU2790" s="56" t="s">
        <v>369</v>
      </c>
      <c r="BB2790" s="56" t="s">
        <v>339</v>
      </c>
      <c r="BC2790" s="56" t="s">
        <v>263</v>
      </c>
      <c r="BD2790" s="56" t="s">
        <v>834</v>
      </c>
      <c r="BE2790" s="56" t="s">
        <v>347</v>
      </c>
      <c r="BF2790" s="56" t="s">
        <v>334</v>
      </c>
      <c r="BG2790" s="56" t="s">
        <v>774</v>
      </c>
      <c r="BH2790" s="56">
        <v>0</v>
      </c>
      <c r="BI2790" s="56">
        <v>0</v>
      </c>
      <c r="BJ2790" s="56">
        <v>1</v>
      </c>
    </row>
    <row r="2791" spans="1:62" hidden="1" x14ac:dyDescent="0.3">
      <c r="A2791" s="56">
        <v>49290785</v>
      </c>
      <c r="B2791" s="85">
        <v>601361</v>
      </c>
      <c r="C2791" s="1">
        <v>42893</v>
      </c>
      <c r="D2791" s="56" t="s">
        <v>830</v>
      </c>
      <c r="E2791" s="56" t="s">
        <v>831</v>
      </c>
      <c r="F2791" s="56" t="s">
        <v>334</v>
      </c>
      <c r="G2791" s="56" t="s">
        <v>335</v>
      </c>
      <c r="H2791" s="56" t="s">
        <v>336</v>
      </c>
      <c r="I2791" s="56" t="s">
        <v>771</v>
      </c>
      <c r="K2791" s="56" t="s">
        <v>337</v>
      </c>
      <c r="L2791" s="56" t="s">
        <v>338</v>
      </c>
      <c r="M2791" s="56" t="s">
        <v>832</v>
      </c>
      <c r="N2791" s="56" t="s">
        <v>1049</v>
      </c>
      <c r="O2791" s="56" t="s">
        <v>546</v>
      </c>
      <c r="P2791" s="1" t="s">
        <v>110</v>
      </c>
      <c r="Q2791" s="56" t="s">
        <v>833</v>
      </c>
      <c r="R2791" s="56" t="s">
        <v>339</v>
      </c>
      <c r="S2791" s="56">
        <v>244007</v>
      </c>
      <c r="T2791" s="1" t="s">
        <v>418</v>
      </c>
      <c r="U2791" s="56">
        <v>42430</v>
      </c>
      <c r="V2791" s="56">
        <v>43465</v>
      </c>
      <c r="W2791" s="56">
        <v>42370</v>
      </c>
      <c r="X2791" s="56">
        <v>43465</v>
      </c>
      <c r="Y2791" s="56" t="s">
        <v>356</v>
      </c>
      <c r="Z2791" s="56" t="s">
        <v>341</v>
      </c>
      <c r="AA2791" s="56" t="s">
        <v>342</v>
      </c>
      <c r="AB2791" s="56" t="s">
        <v>339</v>
      </c>
      <c r="AC2791" s="56" t="s">
        <v>342</v>
      </c>
      <c r="AD2791" s="56" t="s">
        <v>347</v>
      </c>
      <c r="AE2791" s="56" t="s">
        <v>334</v>
      </c>
      <c r="AF2791" s="56" t="s">
        <v>292</v>
      </c>
      <c r="AG2791" s="56">
        <v>2017</v>
      </c>
      <c r="AH2791" s="56" t="s">
        <v>80</v>
      </c>
      <c r="AI2791" s="56" t="s">
        <v>348</v>
      </c>
      <c r="AJ2791" s="56">
        <v>110000</v>
      </c>
      <c r="AM2791" s="56">
        <v>42794</v>
      </c>
      <c r="AN2791" s="56" t="s">
        <v>355</v>
      </c>
      <c r="AO2791" s="1">
        <v>42794</v>
      </c>
      <c r="AP2791" s="56" t="s">
        <v>355</v>
      </c>
      <c r="AQ2791" s="56">
        <v>75665</v>
      </c>
      <c r="AR2791" s="56">
        <v>0</v>
      </c>
      <c r="AS2791" s="56" t="s">
        <v>346</v>
      </c>
      <c r="AT2791" s="56">
        <v>1003</v>
      </c>
      <c r="AU2791" s="56" t="s">
        <v>369</v>
      </c>
      <c r="BB2791" s="56" t="s">
        <v>339</v>
      </c>
      <c r="BC2791" s="56" t="s">
        <v>263</v>
      </c>
      <c r="BD2791" s="56" t="s">
        <v>834</v>
      </c>
      <c r="BE2791" s="56" t="s">
        <v>347</v>
      </c>
      <c r="BF2791" s="56" t="s">
        <v>334</v>
      </c>
      <c r="BG2791" s="56" t="s">
        <v>774</v>
      </c>
      <c r="BH2791" s="56">
        <v>0</v>
      </c>
      <c r="BI2791" s="56">
        <v>0</v>
      </c>
      <c r="BJ2791" s="56">
        <v>1</v>
      </c>
    </row>
    <row r="2792" spans="1:62" hidden="1" x14ac:dyDescent="0.3">
      <c r="A2792" s="56">
        <v>49290786</v>
      </c>
      <c r="B2792" s="85">
        <v>601361</v>
      </c>
      <c r="C2792" s="1">
        <v>42893</v>
      </c>
      <c r="D2792" s="56" t="s">
        <v>830</v>
      </c>
      <c r="E2792" s="56" t="s">
        <v>831</v>
      </c>
      <c r="F2792" s="56" t="s">
        <v>334</v>
      </c>
      <c r="G2792" s="56" t="s">
        <v>335</v>
      </c>
      <c r="H2792" s="56" t="s">
        <v>336</v>
      </c>
      <c r="I2792" s="56" t="s">
        <v>771</v>
      </c>
      <c r="K2792" s="56" t="s">
        <v>337</v>
      </c>
      <c r="L2792" s="56" t="s">
        <v>338</v>
      </c>
      <c r="M2792" s="56" t="s">
        <v>832</v>
      </c>
      <c r="N2792" s="56" t="s">
        <v>1049</v>
      </c>
      <c r="O2792" s="56" t="s">
        <v>546</v>
      </c>
      <c r="P2792" s="1" t="s">
        <v>110</v>
      </c>
      <c r="Q2792" s="56" t="s">
        <v>833</v>
      </c>
      <c r="R2792" s="56" t="s">
        <v>339</v>
      </c>
      <c r="S2792" s="56">
        <v>244007</v>
      </c>
      <c r="T2792" s="1" t="s">
        <v>418</v>
      </c>
      <c r="U2792" s="56">
        <v>42430</v>
      </c>
      <c r="V2792" s="56">
        <v>43465</v>
      </c>
      <c r="W2792" s="56">
        <v>42370</v>
      </c>
      <c r="X2792" s="56">
        <v>43465</v>
      </c>
      <c r="Y2792" s="56" t="s">
        <v>356</v>
      </c>
      <c r="Z2792" s="56" t="s">
        <v>341</v>
      </c>
      <c r="AA2792" s="56" t="s">
        <v>342</v>
      </c>
      <c r="AB2792" s="56" t="s">
        <v>339</v>
      </c>
      <c r="AC2792" s="56" t="s">
        <v>342</v>
      </c>
      <c r="AD2792" s="56" t="s">
        <v>347</v>
      </c>
      <c r="AE2792" s="56" t="s">
        <v>334</v>
      </c>
      <c r="AF2792" s="56" t="s">
        <v>292</v>
      </c>
      <c r="AG2792" s="56">
        <v>2017</v>
      </c>
      <c r="AH2792" s="56" t="s">
        <v>80</v>
      </c>
      <c r="AI2792" s="56" t="s">
        <v>344</v>
      </c>
      <c r="AJ2792" s="56">
        <v>200000</v>
      </c>
      <c r="AM2792" s="56">
        <v>42794</v>
      </c>
      <c r="AN2792" s="56" t="s">
        <v>355</v>
      </c>
      <c r="AO2792" s="1">
        <v>42794</v>
      </c>
      <c r="AP2792" s="56" t="s">
        <v>355</v>
      </c>
      <c r="AQ2792" s="56">
        <v>75665</v>
      </c>
      <c r="AR2792" s="56">
        <v>0</v>
      </c>
      <c r="AS2792" s="56" t="s">
        <v>346</v>
      </c>
      <c r="AT2792" s="56">
        <v>1003</v>
      </c>
      <c r="AU2792" s="56" t="s">
        <v>369</v>
      </c>
      <c r="BB2792" s="56" t="s">
        <v>339</v>
      </c>
      <c r="BC2792" s="56" t="s">
        <v>263</v>
      </c>
      <c r="BD2792" s="56" t="s">
        <v>834</v>
      </c>
      <c r="BE2792" s="56" t="s">
        <v>347</v>
      </c>
      <c r="BF2792" s="56" t="s">
        <v>334</v>
      </c>
      <c r="BG2792" s="56" t="s">
        <v>774</v>
      </c>
      <c r="BH2792" s="56">
        <v>0</v>
      </c>
      <c r="BI2792" s="56">
        <v>0</v>
      </c>
      <c r="BJ2792" s="56">
        <v>1</v>
      </c>
    </row>
    <row r="2793" spans="1:62" hidden="1" x14ac:dyDescent="0.3">
      <c r="A2793" s="56">
        <v>49290818</v>
      </c>
      <c r="B2793" s="85">
        <v>601361</v>
      </c>
      <c r="C2793" s="1">
        <v>42893</v>
      </c>
      <c r="D2793" s="56" t="s">
        <v>830</v>
      </c>
      <c r="E2793" s="56" t="s">
        <v>831</v>
      </c>
      <c r="F2793" s="56" t="s">
        <v>334</v>
      </c>
      <c r="G2793" s="56" t="s">
        <v>335</v>
      </c>
      <c r="H2793" s="56" t="s">
        <v>336</v>
      </c>
      <c r="I2793" s="56" t="s">
        <v>771</v>
      </c>
      <c r="K2793" s="56" t="s">
        <v>337</v>
      </c>
      <c r="L2793" s="56" t="s">
        <v>338</v>
      </c>
      <c r="M2793" s="56" t="s">
        <v>832</v>
      </c>
      <c r="N2793" s="56" t="s">
        <v>1049</v>
      </c>
      <c r="O2793" s="56" t="s">
        <v>546</v>
      </c>
      <c r="P2793" s="1" t="s">
        <v>110</v>
      </c>
      <c r="Q2793" s="56" t="s">
        <v>833</v>
      </c>
      <c r="R2793" s="56" t="s">
        <v>339</v>
      </c>
      <c r="S2793" s="56">
        <v>239230</v>
      </c>
      <c r="T2793" s="1" t="s">
        <v>705</v>
      </c>
      <c r="U2793" s="56">
        <v>42430</v>
      </c>
      <c r="V2793" s="56">
        <v>43465</v>
      </c>
      <c r="W2793" s="56">
        <v>42370</v>
      </c>
      <c r="X2793" s="56">
        <v>43465</v>
      </c>
      <c r="Y2793" s="56" t="s">
        <v>356</v>
      </c>
      <c r="Z2793" s="56" t="s">
        <v>367</v>
      </c>
      <c r="AA2793" s="56" t="s">
        <v>342</v>
      </c>
      <c r="AB2793" s="56" t="s">
        <v>343</v>
      </c>
      <c r="AC2793" s="56" t="s">
        <v>342</v>
      </c>
      <c r="AD2793" s="56" t="s">
        <v>347</v>
      </c>
      <c r="AE2793" s="56" t="s">
        <v>334</v>
      </c>
      <c r="AF2793" s="56" t="s">
        <v>292</v>
      </c>
      <c r="AG2793" s="56">
        <v>2018</v>
      </c>
      <c r="AH2793" s="56" t="s">
        <v>80</v>
      </c>
      <c r="AI2793" s="56" t="s">
        <v>348</v>
      </c>
      <c r="AJ2793" s="56">
        <v>6000000</v>
      </c>
      <c r="AM2793" s="56">
        <v>42779</v>
      </c>
      <c r="AN2793" s="56" t="s">
        <v>355</v>
      </c>
      <c r="AO2793" s="1">
        <v>42345</v>
      </c>
      <c r="AP2793" s="56" t="s">
        <v>355</v>
      </c>
      <c r="AQ2793" s="56">
        <v>42353</v>
      </c>
      <c r="AR2793" s="56">
        <v>0</v>
      </c>
      <c r="AS2793" s="56" t="s">
        <v>346</v>
      </c>
      <c r="AX2793" s="56">
        <v>100</v>
      </c>
      <c r="BB2793" s="56" t="s">
        <v>339</v>
      </c>
      <c r="BC2793" s="56" t="s">
        <v>263</v>
      </c>
      <c r="BD2793" s="56" t="s">
        <v>834</v>
      </c>
      <c r="BE2793" s="56" t="s">
        <v>347</v>
      </c>
      <c r="BF2793" s="56" t="s">
        <v>334</v>
      </c>
      <c r="BG2793" s="56" t="s">
        <v>774</v>
      </c>
      <c r="BH2793" s="56">
        <v>0</v>
      </c>
      <c r="BI2793" s="56">
        <v>0</v>
      </c>
      <c r="BJ2793" s="56">
        <v>1</v>
      </c>
    </row>
    <row r="2794" spans="1:62" hidden="1" x14ac:dyDescent="0.3">
      <c r="A2794" s="56">
        <v>49290814</v>
      </c>
      <c r="B2794" s="85">
        <v>601361</v>
      </c>
      <c r="C2794" s="1">
        <v>42893</v>
      </c>
      <c r="D2794" s="56" t="s">
        <v>830</v>
      </c>
      <c r="E2794" s="56" t="s">
        <v>831</v>
      </c>
      <c r="F2794" s="56" t="s">
        <v>334</v>
      </c>
      <c r="G2794" s="56" t="s">
        <v>335</v>
      </c>
      <c r="H2794" s="56" t="s">
        <v>336</v>
      </c>
      <c r="I2794" s="56" t="s">
        <v>771</v>
      </c>
      <c r="K2794" s="56" t="s">
        <v>337</v>
      </c>
      <c r="L2794" s="56" t="s">
        <v>338</v>
      </c>
      <c r="M2794" s="56" t="s">
        <v>832</v>
      </c>
      <c r="N2794" s="56" t="s">
        <v>1049</v>
      </c>
      <c r="O2794" s="56" t="s">
        <v>546</v>
      </c>
      <c r="P2794" s="1" t="s">
        <v>110</v>
      </c>
      <c r="Q2794" s="56" t="s">
        <v>833</v>
      </c>
      <c r="R2794" s="56" t="s">
        <v>339</v>
      </c>
      <c r="S2794" s="56">
        <v>239230</v>
      </c>
      <c r="T2794" s="1" t="s">
        <v>705</v>
      </c>
      <c r="U2794" s="56">
        <v>42430</v>
      </c>
      <c r="V2794" s="56">
        <v>43465</v>
      </c>
      <c r="W2794" s="56">
        <v>42370</v>
      </c>
      <c r="X2794" s="56">
        <v>43465</v>
      </c>
      <c r="Y2794" s="56" t="s">
        <v>356</v>
      </c>
      <c r="Z2794" s="56" t="s">
        <v>367</v>
      </c>
      <c r="AA2794" s="56" t="s">
        <v>342</v>
      </c>
      <c r="AB2794" s="56" t="s">
        <v>343</v>
      </c>
      <c r="AC2794" s="56" t="s">
        <v>342</v>
      </c>
      <c r="AD2794" s="56" t="s">
        <v>347</v>
      </c>
      <c r="AE2794" s="56" t="s">
        <v>334</v>
      </c>
      <c r="AF2794" s="56" t="s">
        <v>291</v>
      </c>
      <c r="AG2794" s="56">
        <v>2017</v>
      </c>
      <c r="AH2794" s="56" t="s">
        <v>80</v>
      </c>
      <c r="AI2794" s="56" t="s">
        <v>348</v>
      </c>
      <c r="AJ2794" s="56">
        <v>3462413</v>
      </c>
      <c r="AK2794" s="1">
        <v>42735</v>
      </c>
      <c r="AM2794" s="56">
        <v>42779</v>
      </c>
      <c r="AN2794" s="56" t="s">
        <v>355</v>
      </c>
      <c r="AO2794" s="1">
        <v>42779</v>
      </c>
      <c r="AP2794" s="56" t="s">
        <v>355</v>
      </c>
      <c r="AQ2794" s="56">
        <v>42353</v>
      </c>
      <c r="AR2794" s="56">
        <v>0</v>
      </c>
      <c r="AS2794" s="56" t="s">
        <v>346</v>
      </c>
      <c r="AX2794" s="56">
        <v>100</v>
      </c>
      <c r="BB2794" s="56" t="s">
        <v>339</v>
      </c>
      <c r="BC2794" s="56" t="s">
        <v>263</v>
      </c>
      <c r="BD2794" s="56" t="s">
        <v>834</v>
      </c>
      <c r="BE2794" s="56" t="s">
        <v>347</v>
      </c>
      <c r="BF2794" s="56" t="s">
        <v>334</v>
      </c>
      <c r="BG2794" s="56" t="s">
        <v>774</v>
      </c>
      <c r="BH2794" s="56">
        <v>0</v>
      </c>
      <c r="BI2794" s="56">
        <v>0</v>
      </c>
      <c r="BJ2794" s="56">
        <v>1</v>
      </c>
    </row>
    <row r="2795" spans="1:62" hidden="1" x14ac:dyDescent="0.3">
      <c r="A2795" s="56">
        <v>49290789</v>
      </c>
      <c r="B2795" s="85">
        <v>601361</v>
      </c>
      <c r="C2795" s="1">
        <v>42893</v>
      </c>
      <c r="D2795" s="56" t="s">
        <v>830</v>
      </c>
      <c r="E2795" s="56" t="s">
        <v>831</v>
      </c>
      <c r="F2795" s="56" t="s">
        <v>334</v>
      </c>
      <c r="G2795" s="56" t="s">
        <v>335</v>
      </c>
      <c r="H2795" s="56" t="s">
        <v>336</v>
      </c>
      <c r="I2795" s="56" t="s">
        <v>771</v>
      </c>
      <c r="K2795" s="56" t="s">
        <v>337</v>
      </c>
      <c r="L2795" s="56" t="s">
        <v>338</v>
      </c>
      <c r="M2795" s="56" t="s">
        <v>832</v>
      </c>
      <c r="N2795" s="56" t="s">
        <v>1049</v>
      </c>
      <c r="O2795" s="56" t="s">
        <v>546</v>
      </c>
      <c r="P2795" s="1" t="s">
        <v>110</v>
      </c>
      <c r="Q2795" s="56" t="s">
        <v>833</v>
      </c>
      <c r="R2795" s="56" t="s">
        <v>339</v>
      </c>
      <c r="S2795" s="56">
        <v>244007</v>
      </c>
      <c r="T2795" s="1" t="s">
        <v>418</v>
      </c>
      <c r="U2795" s="56">
        <v>42430</v>
      </c>
      <c r="V2795" s="56">
        <v>43465</v>
      </c>
      <c r="W2795" s="56">
        <v>42370</v>
      </c>
      <c r="X2795" s="56">
        <v>43465</v>
      </c>
      <c r="Y2795" s="56" t="s">
        <v>356</v>
      </c>
      <c r="Z2795" s="56" t="s">
        <v>341</v>
      </c>
      <c r="AA2795" s="56" t="s">
        <v>342</v>
      </c>
      <c r="AB2795" s="56" t="s">
        <v>339</v>
      </c>
      <c r="AC2795" s="56" t="s">
        <v>342</v>
      </c>
      <c r="AD2795" s="56" t="s">
        <v>347</v>
      </c>
      <c r="AE2795" s="56" t="s">
        <v>334</v>
      </c>
      <c r="AF2795" s="56" t="s">
        <v>292</v>
      </c>
      <c r="AG2795" s="56">
        <v>2019</v>
      </c>
      <c r="AH2795" s="56" t="s">
        <v>80</v>
      </c>
      <c r="AI2795" s="56" t="s">
        <v>348</v>
      </c>
      <c r="AJ2795" s="56">
        <v>580000</v>
      </c>
      <c r="AM2795" s="56">
        <v>42794</v>
      </c>
      <c r="AN2795" s="56" t="s">
        <v>355</v>
      </c>
      <c r="AO2795" s="1">
        <v>42794</v>
      </c>
      <c r="AP2795" s="56" t="s">
        <v>355</v>
      </c>
      <c r="AQ2795" s="56">
        <v>75665</v>
      </c>
      <c r="AR2795" s="56">
        <v>0</v>
      </c>
      <c r="AS2795" s="56" t="s">
        <v>346</v>
      </c>
      <c r="AT2795" s="56">
        <v>1003</v>
      </c>
      <c r="AU2795" s="56" t="s">
        <v>369</v>
      </c>
      <c r="BB2795" s="56" t="s">
        <v>339</v>
      </c>
      <c r="BC2795" s="56" t="s">
        <v>263</v>
      </c>
      <c r="BD2795" s="56" t="s">
        <v>834</v>
      </c>
      <c r="BE2795" s="56" t="s">
        <v>347</v>
      </c>
      <c r="BF2795" s="56" t="s">
        <v>334</v>
      </c>
      <c r="BG2795" s="56" t="s">
        <v>774</v>
      </c>
      <c r="BH2795" s="56">
        <v>0</v>
      </c>
      <c r="BI2795" s="56">
        <v>0</v>
      </c>
      <c r="BJ2795" s="56">
        <v>1</v>
      </c>
    </row>
    <row r="2796" spans="1:62" hidden="1" x14ac:dyDescent="0.3">
      <c r="A2796" s="56">
        <v>49290790</v>
      </c>
      <c r="B2796" s="85">
        <v>601361</v>
      </c>
      <c r="C2796" s="1">
        <v>42893</v>
      </c>
      <c r="D2796" s="56" t="s">
        <v>830</v>
      </c>
      <c r="E2796" s="56" t="s">
        <v>831</v>
      </c>
      <c r="F2796" s="56" t="s">
        <v>334</v>
      </c>
      <c r="G2796" s="56" t="s">
        <v>335</v>
      </c>
      <c r="H2796" s="56" t="s">
        <v>336</v>
      </c>
      <c r="I2796" s="56" t="s">
        <v>771</v>
      </c>
      <c r="K2796" s="56" t="s">
        <v>337</v>
      </c>
      <c r="L2796" s="56" t="s">
        <v>338</v>
      </c>
      <c r="M2796" s="56" t="s">
        <v>832</v>
      </c>
      <c r="N2796" s="56" t="s">
        <v>1049</v>
      </c>
      <c r="O2796" s="56" t="s">
        <v>546</v>
      </c>
      <c r="P2796" s="1" t="s">
        <v>110</v>
      </c>
      <c r="Q2796" s="56" t="s">
        <v>833</v>
      </c>
      <c r="R2796" s="56" t="s">
        <v>339</v>
      </c>
      <c r="S2796" s="56">
        <v>239230</v>
      </c>
      <c r="T2796" s="1" t="s">
        <v>705</v>
      </c>
      <c r="U2796" s="56">
        <v>42430</v>
      </c>
      <c r="V2796" s="56">
        <v>43465</v>
      </c>
      <c r="W2796" s="56">
        <v>42370</v>
      </c>
      <c r="X2796" s="56">
        <v>43465</v>
      </c>
      <c r="Y2796" s="56" t="s">
        <v>356</v>
      </c>
      <c r="Z2796" s="56" t="s">
        <v>367</v>
      </c>
      <c r="AA2796" s="56" t="s">
        <v>342</v>
      </c>
      <c r="AB2796" s="56" t="s">
        <v>343</v>
      </c>
      <c r="AC2796" s="56" t="s">
        <v>342</v>
      </c>
      <c r="AD2796" s="56" t="s">
        <v>347</v>
      </c>
      <c r="AE2796" s="56" t="s">
        <v>334</v>
      </c>
      <c r="AF2796" s="56" t="s">
        <v>224</v>
      </c>
      <c r="AG2796" s="56">
        <v>2016</v>
      </c>
      <c r="AH2796" s="56" t="s">
        <v>80</v>
      </c>
      <c r="AI2796" s="56" t="s">
        <v>339</v>
      </c>
      <c r="AJ2796" s="56">
        <v>3500000</v>
      </c>
      <c r="AM2796" s="56">
        <v>42779</v>
      </c>
      <c r="AN2796" s="56" t="s">
        <v>355</v>
      </c>
      <c r="AO2796" s="1">
        <v>42345</v>
      </c>
      <c r="AP2796" s="56" t="s">
        <v>355</v>
      </c>
      <c r="AQ2796" s="56">
        <v>42353</v>
      </c>
      <c r="AR2796" s="56">
        <v>0</v>
      </c>
      <c r="AS2796" s="56" t="s">
        <v>346</v>
      </c>
      <c r="AX2796" s="56">
        <v>100</v>
      </c>
      <c r="BB2796" s="56" t="s">
        <v>339</v>
      </c>
      <c r="BC2796" s="56" t="s">
        <v>263</v>
      </c>
      <c r="BD2796" s="56" t="s">
        <v>834</v>
      </c>
      <c r="BE2796" s="56" t="s">
        <v>347</v>
      </c>
      <c r="BF2796" s="56" t="s">
        <v>334</v>
      </c>
      <c r="BG2796" s="56" t="s">
        <v>774</v>
      </c>
      <c r="BH2796" s="56">
        <v>0</v>
      </c>
      <c r="BI2796" s="56">
        <v>0</v>
      </c>
      <c r="BJ2796" s="56">
        <v>1</v>
      </c>
    </row>
    <row r="2797" spans="1:62" hidden="1" x14ac:dyDescent="0.3">
      <c r="A2797" s="56">
        <v>49290817</v>
      </c>
      <c r="B2797" s="85">
        <v>601361</v>
      </c>
      <c r="C2797" s="1">
        <v>42893</v>
      </c>
      <c r="D2797" s="56" t="s">
        <v>830</v>
      </c>
      <c r="E2797" s="56" t="s">
        <v>831</v>
      </c>
      <c r="F2797" s="56" t="s">
        <v>334</v>
      </c>
      <c r="G2797" s="56" t="s">
        <v>335</v>
      </c>
      <c r="H2797" s="56" t="s">
        <v>336</v>
      </c>
      <c r="I2797" s="56" t="s">
        <v>771</v>
      </c>
      <c r="K2797" s="56" t="s">
        <v>337</v>
      </c>
      <c r="L2797" s="56" t="s">
        <v>338</v>
      </c>
      <c r="M2797" s="56" t="s">
        <v>832</v>
      </c>
      <c r="N2797" s="56" t="s">
        <v>1049</v>
      </c>
      <c r="O2797" s="56" t="s">
        <v>546</v>
      </c>
      <c r="P2797" s="1" t="s">
        <v>110</v>
      </c>
      <c r="Q2797" s="56" t="s">
        <v>833</v>
      </c>
      <c r="R2797" s="56" t="s">
        <v>339</v>
      </c>
      <c r="S2797" s="56">
        <v>239230</v>
      </c>
      <c r="T2797" s="1" t="s">
        <v>705</v>
      </c>
      <c r="U2797" s="56">
        <v>42430</v>
      </c>
      <c r="V2797" s="56">
        <v>43465</v>
      </c>
      <c r="W2797" s="56">
        <v>42370</v>
      </c>
      <c r="X2797" s="56">
        <v>43465</v>
      </c>
      <c r="Y2797" s="56" t="s">
        <v>356</v>
      </c>
      <c r="Z2797" s="56" t="s">
        <v>367</v>
      </c>
      <c r="AA2797" s="56" t="s">
        <v>342</v>
      </c>
      <c r="AB2797" s="56" t="s">
        <v>343</v>
      </c>
      <c r="AC2797" s="56" t="s">
        <v>342</v>
      </c>
      <c r="AD2797" s="56" t="s">
        <v>347</v>
      </c>
      <c r="AE2797" s="56" t="s">
        <v>334</v>
      </c>
      <c r="AF2797" s="56" t="s">
        <v>292</v>
      </c>
      <c r="AG2797" s="56">
        <v>2017</v>
      </c>
      <c r="AH2797" s="56" t="s">
        <v>80</v>
      </c>
      <c r="AI2797" s="56" t="s">
        <v>344</v>
      </c>
      <c r="AJ2797" s="56">
        <v>4500000</v>
      </c>
      <c r="AM2797" s="56">
        <v>42779</v>
      </c>
      <c r="AN2797" s="56" t="s">
        <v>355</v>
      </c>
      <c r="AO2797" s="1">
        <v>42345</v>
      </c>
      <c r="AP2797" s="56" t="s">
        <v>355</v>
      </c>
      <c r="AQ2797" s="56">
        <v>42353</v>
      </c>
      <c r="AR2797" s="56">
        <v>0</v>
      </c>
      <c r="AS2797" s="56" t="s">
        <v>346</v>
      </c>
      <c r="AX2797" s="56">
        <v>100</v>
      </c>
      <c r="BB2797" s="56" t="s">
        <v>339</v>
      </c>
      <c r="BC2797" s="56" t="s">
        <v>263</v>
      </c>
      <c r="BD2797" s="56" t="s">
        <v>834</v>
      </c>
      <c r="BE2797" s="56" t="s">
        <v>347</v>
      </c>
      <c r="BF2797" s="56" t="s">
        <v>334</v>
      </c>
      <c r="BG2797" s="56" t="s">
        <v>774</v>
      </c>
      <c r="BH2797" s="56">
        <v>0</v>
      </c>
      <c r="BI2797" s="56">
        <v>0</v>
      </c>
      <c r="BJ2797" s="56">
        <v>1</v>
      </c>
    </row>
    <row r="2798" spans="1:62" hidden="1" x14ac:dyDescent="0.3">
      <c r="A2798" s="56">
        <v>49290815</v>
      </c>
      <c r="B2798" s="85">
        <v>601361</v>
      </c>
      <c r="C2798" s="1">
        <v>42893</v>
      </c>
      <c r="D2798" s="56" t="s">
        <v>830</v>
      </c>
      <c r="E2798" s="56" t="s">
        <v>831</v>
      </c>
      <c r="F2798" s="56" t="s">
        <v>334</v>
      </c>
      <c r="G2798" s="56" t="s">
        <v>335</v>
      </c>
      <c r="H2798" s="56" t="s">
        <v>336</v>
      </c>
      <c r="I2798" s="56" t="s">
        <v>771</v>
      </c>
      <c r="K2798" s="56" t="s">
        <v>337</v>
      </c>
      <c r="L2798" s="56" t="s">
        <v>338</v>
      </c>
      <c r="M2798" s="56" t="s">
        <v>832</v>
      </c>
      <c r="N2798" s="56" t="s">
        <v>1049</v>
      </c>
      <c r="O2798" s="56" t="s">
        <v>546</v>
      </c>
      <c r="P2798" s="1" t="s">
        <v>110</v>
      </c>
      <c r="Q2798" s="56" t="s">
        <v>833</v>
      </c>
      <c r="R2798" s="56" t="s">
        <v>339</v>
      </c>
      <c r="S2798" s="56">
        <v>239230</v>
      </c>
      <c r="T2798" s="1" t="s">
        <v>705</v>
      </c>
      <c r="U2798" s="56">
        <v>42430</v>
      </c>
      <c r="V2798" s="56">
        <v>43465</v>
      </c>
      <c r="W2798" s="56">
        <v>42370</v>
      </c>
      <c r="X2798" s="56">
        <v>43465</v>
      </c>
      <c r="Y2798" s="56" t="s">
        <v>356</v>
      </c>
      <c r="Z2798" s="56" t="s">
        <v>367</v>
      </c>
      <c r="AA2798" s="56" t="s">
        <v>342</v>
      </c>
      <c r="AB2798" s="56" t="s">
        <v>343</v>
      </c>
      <c r="AC2798" s="56" t="s">
        <v>342</v>
      </c>
      <c r="AD2798" s="56" t="s">
        <v>347</v>
      </c>
      <c r="AE2798" s="56" t="s">
        <v>334</v>
      </c>
      <c r="AF2798" s="56" t="s">
        <v>292</v>
      </c>
      <c r="AG2798" s="56">
        <v>2016</v>
      </c>
      <c r="AH2798" s="56" t="s">
        <v>80</v>
      </c>
      <c r="AI2798" s="56" t="s">
        <v>344</v>
      </c>
      <c r="AJ2798" s="56">
        <v>3700000</v>
      </c>
      <c r="AM2798" s="56">
        <v>42779</v>
      </c>
      <c r="AN2798" s="56" t="s">
        <v>355</v>
      </c>
      <c r="AO2798" s="1">
        <v>42345</v>
      </c>
      <c r="AP2798" s="56" t="s">
        <v>355</v>
      </c>
      <c r="AQ2798" s="56">
        <v>42353</v>
      </c>
      <c r="AR2798" s="56">
        <v>0</v>
      </c>
      <c r="AS2798" s="56" t="s">
        <v>346</v>
      </c>
      <c r="AX2798" s="56">
        <v>100</v>
      </c>
      <c r="BB2798" s="56" t="s">
        <v>339</v>
      </c>
      <c r="BC2798" s="56" t="s">
        <v>263</v>
      </c>
      <c r="BD2798" s="56" t="s">
        <v>834</v>
      </c>
      <c r="BE2798" s="56" t="s">
        <v>347</v>
      </c>
      <c r="BF2798" s="56" t="s">
        <v>334</v>
      </c>
      <c r="BG2798" s="56" t="s">
        <v>774</v>
      </c>
      <c r="BH2798" s="56">
        <v>0</v>
      </c>
      <c r="BI2798" s="56">
        <v>0</v>
      </c>
      <c r="BJ2798" s="56">
        <v>1</v>
      </c>
    </row>
    <row r="2799" spans="1:62" hidden="1" x14ac:dyDescent="0.3">
      <c r="A2799" s="56">
        <v>49290816</v>
      </c>
      <c r="B2799" s="85">
        <v>601361</v>
      </c>
      <c r="C2799" s="1">
        <v>42893</v>
      </c>
      <c r="D2799" s="56" t="s">
        <v>830</v>
      </c>
      <c r="E2799" s="56" t="s">
        <v>831</v>
      </c>
      <c r="F2799" s="56" t="s">
        <v>334</v>
      </c>
      <c r="G2799" s="56" t="s">
        <v>335</v>
      </c>
      <c r="H2799" s="56" t="s">
        <v>336</v>
      </c>
      <c r="I2799" s="56" t="s">
        <v>771</v>
      </c>
      <c r="K2799" s="56" t="s">
        <v>337</v>
      </c>
      <c r="L2799" s="56" t="s">
        <v>338</v>
      </c>
      <c r="M2799" s="56" t="s">
        <v>832</v>
      </c>
      <c r="N2799" s="56" t="s">
        <v>1049</v>
      </c>
      <c r="O2799" s="56" t="s">
        <v>546</v>
      </c>
      <c r="P2799" s="1" t="s">
        <v>110</v>
      </c>
      <c r="Q2799" s="56" t="s">
        <v>833</v>
      </c>
      <c r="R2799" s="56" t="s">
        <v>339</v>
      </c>
      <c r="S2799" s="56">
        <v>239230</v>
      </c>
      <c r="T2799" s="1" t="s">
        <v>705</v>
      </c>
      <c r="U2799" s="56">
        <v>42430</v>
      </c>
      <c r="V2799" s="56">
        <v>43465</v>
      </c>
      <c r="W2799" s="56">
        <v>42370</v>
      </c>
      <c r="X2799" s="56">
        <v>43465</v>
      </c>
      <c r="Y2799" s="56" t="s">
        <v>356</v>
      </c>
      <c r="Z2799" s="56" t="s">
        <v>367</v>
      </c>
      <c r="AA2799" s="56" t="s">
        <v>342</v>
      </c>
      <c r="AB2799" s="56" t="s">
        <v>343</v>
      </c>
      <c r="AC2799" s="56" t="s">
        <v>342</v>
      </c>
      <c r="AD2799" s="56" t="s">
        <v>347</v>
      </c>
      <c r="AE2799" s="56" t="s">
        <v>334</v>
      </c>
      <c r="AF2799" s="56" t="s">
        <v>292</v>
      </c>
      <c r="AG2799" s="56">
        <v>2017</v>
      </c>
      <c r="AH2799" s="56" t="s">
        <v>80</v>
      </c>
      <c r="AI2799" s="56" t="s">
        <v>348</v>
      </c>
      <c r="AJ2799" s="56">
        <v>4000000</v>
      </c>
      <c r="AM2799" s="56">
        <v>42779</v>
      </c>
      <c r="AN2799" s="56" t="s">
        <v>355</v>
      </c>
      <c r="AO2799" s="1">
        <v>42345</v>
      </c>
      <c r="AP2799" s="56" t="s">
        <v>355</v>
      </c>
      <c r="AQ2799" s="56">
        <v>42353</v>
      </c>
      <c r="AR2799" s="56">
        <v>0</v>
      </c>
      <c r="AS2799" s="56" t="s">
        <v>346</v>
      </c>
      <c r="AX2799" s="56">
        <v>100</v>
      </c>
      <c r="BB2799" s="56" t="s">
        <v>339</v>
      </c>
      <c r="BC2799" s="56" t="s">
        <v>263</v>
      </c>
      <c r="BD2799" s="56" t="s">
        <v>834</v>
      </c>
      <c r="BE2799" s="56" t="s">
        <v>347</v>
      </c>
      <c r="BF2799" s="56" t="s">
        <v>334</v>
      </c>
      <c r="BG2799" s="56" t="s">
        <v>774</v>
      </c>
      <c r="BH2799" s="56">
        <v>0</v>
      </c>
      <c r="BI2799" s="56">
        <v>0</v>
      </c>
      <c r="BJ2799" s="56">
        <v>1</v>
      </c>
    </row>
    <row r="2800" spans="1:62" hidden="1" x14ac:dyDescent="0.3">
      <c r="A2800" s="56">
        <v>49290835</v>
      </c>
      <c r="B2800" s="85">
        <v>601361</v>
      </c>
      <c r="C2800" s="1">
        <v>42893</v>
      </c>
      <c r="D2800" s="56" t="s">
        <v>830</v>
      </c>
      <c r="E2800" s="56" t="s">
        <v>831</v>
      </c>
      <c r="F2800" s="56" t="s">
        <v>334</v>
      </c>
      <c r="G2800" s="56" t="s">
        <v>335</v>
      </c>
      <c r="H2800" s="56" t="s">
        <v>336</v>
      </c>
      <c r="I2800" s="56" t="s">
        <v>771</v>
      </c>
      <c r="K2800" s="56" t="s">
        <v>337</v>
      </c>
      <c r="L2800" s="56" t="s">
        <v>338</v>
      </c>
      <c r="M2800" s="56" t="s">
        <v>832</v>
      </c>
      <c r="N2800" s="56" t="s">
        <v>1049</v>
      </c>
      <c r="O2800" s="56" t="s">
        <v>546</v>
      </c>
      <c r="P2800" s="1" t="s">
        <v>188</v>
      </c>
      <c r="Q2800" s="56" t="s">
        <v>837</v>
      </c>
      <c r="R2800" s="56" t="s">
        <v>339</v>
      </c>
      <c r="S2800" s="56">
        <v>247652</v>
      </c>
      <c r="T2800" s="1" t="s">
        <v>193</v>
      </c>
      <c r="U2800" s="56">
        <v>42430</v>
      </c>
      <c r="V2800" s="56">
        <v>43465</v>
      </c>
      <c r="W2800" s="56">
        <v>42370</v>
      </c>
      <c r="X2800" s="56">
        <v>43465</v>
      </c>
      <c r="Y2800" s="56" t="s">
        <v>340</v>
      </c>
      <c r="Z2800" s="56" t="s">
        <v>341</v>
      </c>
      <c r="AA2800" s="56" t="s">
        <v>342</v>
      </c>
      <c r="AB2800" s="56" t="s">
        <v>343</v>
      </c>
      <c r="AC2800" s="56" t="s">
        <v>342</v>
      </c>
      <c r="AD2800" s="56" t="s">
        <v>347</v>
      </c>
      <c r="AE2800" s="56" t="s">
        <v>334</v>
      </c>
      <c r="AF2800" s="56" t="s">
        <v>291</v>
      </c>
      <c r="AG2800" s="56">
        <v>2017</v>
      </c>
      <c r="AH2800" s="56" t="s">
        <v>80</v>
      </c>
      <c r="AI2800" s="56" t="s">
        <v>348</v>
      </c>
      <c r="AJ2800" s="56">
        <v>0</v>
      </c>
      <c r="AK2800" s="1">
        <v>42735</v>
      </c>
      <c r="AM2800" s="56">
        <v>42779</v>
      </c>
      <c r="AN2800" s="56" t="s">
        <v>355</v>
      </c>
      <c r="AO2800" s="1">
        <v>42779</v>
      </c>
      <c r="AP2800" s="56" t="s">
        <v>355</v>
      </c>
      <c r="AQ2800" s="56">
        <v>255</v>
      </c>
      <c r="AR2800" s="56">
        <v>0</v>
      </c>
      <c r="AS2800" s="56" t="s">
        <v>346</v>
      </c>
      <c r="BB2800" s="56" t="s">
        <v>339</v>
      </c>
      <c r="BC2800" s="56" t="s">
        <v>263</v>
      </c>
      <c r="BD2800" s="56" t="s">
        <v>834</v>
      </c>
      <c r="BE2800" s="56" t="s">
        <v>347</v>
      </c>
      <c r="BF2800" s="56" t="s">
        <v>334</v>
      </c>
      <c r="BG2800" s="56" t="s">
        <v>774</v>
      </c>
      <c r="BH2800" s="56">
        <v>0</v>
      </c>
      <c r="BI2800" s="56">
        <v>0</v>
      </c>
      <c r="BJ2800" s="56">
        <v>1</v>
      </c>
    </row>
    <row r="2801" spans="1:62" hidden="1" x14ac:dyDescent="0.3">
      <c r="A2801" s="56">
        <v>49290824</v>
      </c>
      <c r="B2801" s="85">
        <v>601361</v>
      </c>
      <c r="C2801" s="1">
        <v>42893</v>
      </c>
      <c r="D2801" s="56" t="s">
        <v>830</v>
      </c>
      <c r="E2801" s="56" t="s">
        <v>831</v>
      </c>
      <c r="F2801" s="56" t="s">
        <v>334</v>
      </c>
      <c r="G2801" s="56" t="s">
        <v>335</v>
      </c>
      <c r="H2801" s="56" t="s">
        <v>336</v>
      </c>
      <c r="I2801" s="56" t="s">
        <v>771</v>
      </c>
      <c r="K2801" s="56" t="s">
        <v>337</v>
      </c>
      <c r="L2801" s="56" t="s">
        <v>338</v>
      </c>
      <c r="M2801" s="56" t="s">
        <v>832</v>
      </c>
      <c r="N2801" s="56" t="s">
        <v>1049</v>
      </c>
      <c r="O2801" s="56" t="s">
        <v>546</v>
      </c>
      <c r="P2801" s="1" t="s">
        <v>188</v>
      </c>
      <c r="Q2801" s="56" t="s">
        <v>838</v>
      </c>
      <c r="R2801" s="56" t="s">
        <v>339</v>
      </c>
      <c r="S2801" s="56">
        <v>247649</v>
      </c>
      <c r="T2801" s="1" t="s">
        <v>193</v>
      </c>
      <c r="U2801" s="56">
        <v>42430</v>
      </c>
      <c r="V2801" s="56">
        <v>43465</v>
      </c>
      <c r="W2801" s="56">
        <v>42370</v>
      </c>
      <c r="X2801" s="56">
        <v>43465</v>
      </c>
      <c r="Y2801" s="56" t="s">
        <v>340</v>
      </c>
      <c r="Z2801" s="56" t="s">
        <v>341</v>
      </c>
      <c r="AA2801" s="56" t="s">
        <v>342</v>
      </c>
      <c r="AB2801" s="56" t="s">
        <v>343</v>
      </c>
      <c r="AC2801" s="56" t="s">
        <v>342</v>
      </c>
      <c r="AD2801" s="56" t="s">
        <v>347</v>
      </c>
      <c r="AE2801" s="56" t="s">
        <v>334</v>
      </c>
      <c r="AF2801" s="56" t="s">
        <v>292</v>
      </c>
      <c r="AG2801" s="56">
        <v>2016</v>
      </c>
      <c r="AH2801" s="56" t="s">
        <v>80</v>
      </c>
      <c r="AI2801" s="56" t="s">
        <v>344</v>
      </c>
      <c r="AJ2801" s="56">
        <v>6</v>
      </c>
      <c r="AM2801" s="56">
        <v>42779</v>
      </c>
      <c r="AN2801" s="56" t="s">
        <v>355</v>
      </c>
      <c r="AO2801" s="1">
        <v>42342</v>
      </c>
      <c r="AP2801" s="56" t="s">
        <v>355</v>
      </c>
      <c r="AQ2801" s="56">
        <v>255</v>
      </c>
      <c r="AR2801" s="56">
        <v>0</v>
      </c>
      <c r="AS2801" s="56" t="s">
        <v>346</v>
      </c>
      <c r="BB2801" s="56" t="s">
        <v>339</v>
      </c>
      <c r="BC2801" s="56" t="s">
        <v>263</v>
      </c>
      <c r="BD2801" s="56" t="s">
        <v>834</v>
      </c>
      <c r="BE2801" s="56" t="s">
        <v>347</v>
      </c>
      <c r="BF2801" s="56" t="s">
        <v>334</v>
      </c>
      <c r="BG2801" s="56" t="s">
        <v>774</v>
      </c>
      <c r="BH2801" s="56">
        <v>0</v>
      </c>
      <c r="BI2801" s="56">
        <v>0</v>
      </c>
      <c r="BJ2801" s="56">
        <v>1</v>
      </c>
    </row>
    <row r="2802" spans="1:62" hidden="1" x14ac:dyDescent="0.3">
      <c r="A2802" s="56">
        <v>49290820</v>
      </c>
      <c r="B2802" s="85">
        <v>601361</v>
      </c>
      <c r="C2802" s="1">
        <v>42893</v>
      </c>
      <c r="D2802" s="56" t="s">
        <v>830</v>
      </c>
      <c r="E2802" s="56" t="s">
        <v>831</v>
      </c>
      <c r="F2802" s="56" t="s">
        <v>334</v>
      </c>
      <c r="G2802" s="56" t="s">
        <v>335</v>
      </c>
      <c r="H2802" s="56" t="s">
        <v>336</v>
      </c>
      <c r="I2802" s="56" t="s">
        <v>771</v>
      </c>
      <c r="K2802" s="56" t="s">
        <v>337</v>
      </c>
      <c r="L2802" s="56" t="s">
        <v>338</v>
      </c>
      <c r="M2802" s="56" t="s">
        <v>832</v>
      </c>
      <c r="N2802" s="56" t="s">
        <v>1049</v>
      </c>
      <c r="O2802" s="56" t="s">
        <v>546</v>
      </c>
      <c r="P2802" s="1" t="s">
        <v>110</v>
      </c>
      <c r="Q2802" s="56" t="s">
        <v>833</v>
      </c>
      <c r="R2802" s="56" t="s">
        <v>339</v>
      </c>
      <c r="S2802" s="56">
        <v>239230</v>
      </c>
      <c r="T2802" s="1" t="s">
        <v>705</v>
      </c>
      <c r="U2802" s="56">
        <v>42430</v>
      </c>
      <c r="V2802" s="56">
        <v>43465</v>
      </c>
      <c r="W2802" s="56">
        <v>42370</v>
      </c>
      <c r="X2802" s="56">
        <v>43465</v>
      </c>
      <c r="Y2802" s="56" t="s">
        <v>356</v>
      </c>
      <c r="Z2802" s="56" t="s">
        <v>367</v>
      </c>
      <c r="AA2802" s="56" t="s">
        <v>342</v>
      </c>
      <c r="AB2802" s="56" t="s">
        <v>343</v>
      </c>
      <c r="AC2802" s="56" t="s">
        <v>342</v>
      </c>
      <c r="AD2802" s="56" t="s">
        <v>347</v>
      </c>
      <c r="AE2802" s="56" t="s">
        <v>334</v>
      </c>
      <c r="AF2802" s="56" t="s">
        <v>292</v>
      </c>
      <c r="AG2802" s="56">
        <v>2019</v>
      </c>
      <c r="AH2802" s="56" t="s">
        <v>80</v>
      </c>
      <c r="AI2802" s="56" t="s">
        <v>348</v>
      </c>
      <c r="AJ2802" s="56">
        <v>7000000</v>
      </c>
      <c r="AM2802" s="56">
        <v>42779</v>
      </c>
      <c r="AN2802" s="56" t="s">
        <v>355</v>
      </c>
      <c r="AO2802" s="1">
        <v>42345</v>
      </c>
      <c r="AP2802" s="56" t="s">
        <v>355</v>
      </c>
      <c r="AQ2802" s="56">
        <v>42353</v>
      </c>
      <c r="AR2802" s="56">
        <v>0</v>
      </c>
      <c r="AS2802" s="56" t="s">
        <v>346</v>
      </c>
      <c r="AX2802" s="56">
        <v>100</v>
      </c>
      <c r="BB2802" s="56" t="s">
        <v>339</v>
      </c>
      <c r="BC2802" s="56" t="s">
        <v>263</v>
      </c>
      <c r="BD2802" s="56" t="s">
        <v>834</v>
      </c>
      <c r="BE2802" s="56" t="s">
        <v>347</v>
      </c>
      <c r="BF2802" s="56" t="s">
        <v>334</v>
      </c>
      <c r="BG2802" s="56" t="s">
        <v>774</v>
      </c>
      <c r="BH2802" s="56">
        <v>0</v>
      </c>
      <c r="BI2802" s="56">
        <v>0</v>
      </c>
      <c r="BJ2802" s="56">
        <v>1</v>
      </c>
    </row>
    <row r="2803" spans="1:62" hidden="1" x14ac:dyDescent="0.3">
      <c r="A2803" s="56">
        <v>49290821</v>
      </c>
      <c r="B2803" s="85">
        <v>601361</v>
      </c>
      <c r="C2803" s="1">
        <v>42893</v>
      </c>
      <c r="D2803" s="56" t="s">
        <v>830</v>
      </c>
      <c r="E2803" s="56" t="s">
        <v>831</v>
      </c>
      <c r="F2803" s="56" t="s">
        <v>334</v>
      </c>
      <c r="G2803" s="56" t="s">
        <v>335</v>
      </c>
      <c r="H2803" s="56" t="s">
        <v>336</v>
      </c>
      <c r="I2803" s="56" t="s">
        <v>771</v>
      </c>
      <c r="K2803" s="56" t="s">
        <v>337</v>
      </c>
      <c r="L2803" s="56" t="s">
        <v>338</v>
      </c>
      <c r="M2803" s="56" t="s">
        <v>832</v>
      </c>
      <c r="N2803" s="56" t="s">
        <v>1049</v>
      </c>
      <c r="O2803" s="56" t="s">
        <v>546</v>
      </c>
      <c r="P2803" s="1" t="s">
        <v>110</v>
      </c>
      <c r="Q2803" s="56" t="s">
        <v>835</v>
      </c>
      <c r="R2803" s="56" t="s">
        <v>339</v>
      </c>
      <c r="S2803" s="56">
        <v>239229</v>
      </c>
      <c r="T2803" s="1" t="s">
        <v>836</v>
      </c>
      <c r="U2803" s="56">
        <v>42430</v>
      </c>
      <c r="V2803" s="56">
        <v>43465</v>
      </c>
      <c r="W2803" s="56">
        <v>42370</v>
      </c>
      <c r="X2803" s="56">
        <v>43465</v>
      </c>
      <c r="Y2803" s="56" t="s">
        <v>340</v>
      </c>
      <c r="Z2803" s="56" t="s">
        <v>341</v>
      </c>
      <c r="AA2803" s="56" t="s">
        <v>342</v>
      </c>
      <c r="AB2803" s="56" t="s">
        <v>343</v>
      </c>
      <c r="AC2803" s="56" t="s">
        <v>342</v>
      </c>
      <c r="AD2803" s="56" t="s">
        <v>347</v>
      </c>
      <c r="AE2803" s="56" t="s">
        <v>334</v>
      </c>
      <c r="AF2803" s="56" t="s">
        <v>224</v>
      </c>
      <c r="AG2803" s="56">
        <v>2016</v>
      </c>
      <c r="AH2803" s="56" t="s">
        <v>80</v>
      </c>
      <c r="AI2803" s="56" t="s">
        <v>339</v>
      </c>
      <c r="AJ2803" s="56">
        <v>0</v>
      </c>
      <c r="AM2803" s="56">
        <v>42779</v>
      </c>
      <c r="AN2803" s="56" t="s">
        <v>355</v>
      </c>
      <c r="AO2803" s="1">
        <v>42342</v>
      </c>
      <c r="AP2803" s="56" t="s">
        <v>355</v>
      </c>
      <c r="AQ2803" s="56">
        <v>75683</v>
      </c>
      <c r="AR2803" s="56">
        <v>0</v>
      </c>
      <c r="AS2803" s="56" t="s">
        <v>346</v>
      </c>
      <c r="BB2803" s="56" t="s">
        <v>339</v>
      </c>
      <c r="BC2803" s="56" t="s">
        <v>263</v>
      </c>
      <c r="BD2803" s="56" t="s">
        <v>834</v>
      </c>
      <c r="BE2803" s="56" t="s">
        <v>347</v>
      </c>
      <c r="BF2803" s="56" t="s">
        <v>334</v>
      </c>
      <c r="BG2803" s="56" t="s">
        <v>774</v>
      </c>
      <c r="BH2803" s="56">
        <v>0</v>
      </c>
      <c r="BI2803" s="56">
        <v>0</v>
      </c>
      <c r="BJ2803" s="56">
        <v>1</v>
      </c>
    </row>
    <row r="2804" spans="1:62" hidden="1" x14ac:dyDescent="0.3">
      <c r="A2804" s="56">
        <v>49290834</v>
      </c>
      <c r="B2804" s="85">
        <v>601361</v>
      </c>
      <c r="C2804" s="1">
        <v>42893</v>
      </c>
      <c r="D2804" s="56" t="s">
        <v>830</v>
      </c>
      <c r="E2804" s="56" t="s">
        <v>831</v>
      </c>
      <c r="F2804" s="56" t="s">
        <v>334</v>
      </c>
      <c r="G2804" s="56" t="s">
        <v>335</v>
      </c>
      <c r="H2804" s="56" t="s">
        <v>336</v>
      </c>
      <c r="I2804" s="56" t="s">
        <v>771</v>
      </c>
      <c r="K2804" s="56" t="s">
        <v>337</v>
      </c>
      <c r="L2804" s="56" t="s">
        <v>338</v>
      </c>
      <c r="M2804" s="56" t="s">
        <v>832</v>
      </c>
      <c r="N2804" s="56" t="s">
        <v>1049</v>
      </c>
      <c r="O2804" s="56" t="s">
        <v>546</v>
      </c>
      <c r="P2804" s="1" t="s">
        <v>188</v>
      </c>
      <c r="Q2804" s="56" t="s">
        <v>837</v>
      </c>
      <c r="R2804" s="56" t="s">
        <v>339</v>
      </c>
      <c r="S2804" s="56">
        <v>247651</v>
      </c>
      <c r="T2804" s="1" t="s">
        <v>195</v>
      </c>
      <c r="U2804" s="56">
        <v>42430</v>
      </c>
      <c r="V2804" s="56">
        <v>43465</v>
      </c>
      <c r="W2804" s="56">
        <v>42370</v>
      </c>
      <c r="X2804" s="56">
        <v>43465</v>
      </c>
      <c r="Y2804" s="56" t="s">
        <v>340</v>
      </c>
      <c r="Z2804" s="56" t="s">
        <v>341</v>
      </c>
      <c r="AA2804" s="56" t="s">
        <v>342</v>
      </c>
      <c r="AB2804" s="56" t="s">
        <v>343</v>
      </c>
      <c r="AC2804" s="56" t="s">
        <v>342</v>
      </c>
      <c r="AD2804" s="56" t="s">
        <v>347</v>
      </c>
      <c r="AE2804" s="56" t="s">
        <v>334</v>
      </c>
      <c r="AF2804" s="56" t="s">
        <v>292</v>
      </c>
      <c r="AG2804" s="56">
        <v>2017</v>
      </c>
      <c r="AH2804" s="56" t="s">
        <v>80</v>
      </c>
      <c r="AI2804" s="56" t="s">
        <v>344</v>
      </c>
      <c r="AJ2804" s="56">
        <v>1</v>
      </c>
      <c r="AM2804" s="56">
        <v>42779</v>
      </c>
      <c r="AN2804" s="56" t="s">
        <v>355</v>
      </c>
      <c r="AO2804" s="1">
        <v>42342</v>
      </c>
      <c r="AP2804" s="56" t="s">
        <v>355</v>
      </c>
      <c r="AQ2804" s="56">
        <v>252</v>
      </c>
      <c r="AR2804" s="56">
        <v>0</v>
      </c>
      <c r="AS2804" s="56" t="s">
        <v>346</v>
      </c>
      <c r="BB2804" s="56" t="s">
        <v>339</v>
      </c>
      <c r="BC2804" s="56" t="s">
        <v>263</v>
      </c>
      <c r="BD2804" s="56" t="s">
        <v>834</v>
      </c>
      <c r="BE2804" s="56" t="s">
        <v>347</v>
      </c>
      <c r="BF2804" s="56" t="s">
        <v>334</v>
      </c>
      <c r="BG2804" s="56" t="s">
        <v>774</v>
      </c>
      <c r="BH2804" s="56">
        <v>0</v>
      </c>
      <c r="BI2804" s="56">
        <v>0</v>
      </c>
      <c r="BJ2804" s="56">
        <v>1</v>
      </c>
    </row>
    <row r="2805" spans="1:62" hidden="1" x14ac:dyDescent="0.3">
      <c r="A2805" s="56">
        <v>49290822</v>
      </c>
      <c r="B2805" s="85">
        <v>601361</v>
      </c>
      <c r="C2805" s="1">
        <v>42893</v>
      </c>
      <c r="D2805" s="56" t="s">
        <v>830</v>
      </c>
      <c r="E2805" s="56" t="s">
        <v>831</v>
      </c>
      <c r="F2805" s="56" t="s">
        <v>334</v>
      </c>
      <c r="G2805" s="56" t="s">
        <v>335</v>
      </c>
      <c r="H2805" s="56" t="s">
        <v>336</v>
      </c>
      <c r="I2805" s="56" t="s">
        <v>771</v>
      </c>
      <c r="K2805" s="56" t="s">
        <v>337</v>
      </c>
      <c r="L2805" s="56" t="s">
        <v>338</v>
      </c>
      <c r="M2805" s="56" t="s">
        <v>832</v>
      </c>
      <c r="N2805" s="56" t="s">
        <v>1049</v>
      </c>
      <c r="O2805" s="56" t="s">
        <v>546</v>
      </c>
      <c r="P2805" s="1" t="s">
        <v>110</v>
      </c>
      <c r="Q2805" s="56" t="s">
        <v>835</v>
      </c>
      <c r="R2805" s="56" t="s">
        <v>339</v>
      </c>
      <c r="S2805" s="56">
        <v>239229</v>
      </c>
      <c r="T2805" s="1" t="s">
        <v>836</v>
      </c>
      <c r="U2805" s="56">
        <v>42430</v>
      </c>
      <c r="V2805" s="56">
        <v>43465</v>
      </c>
      <c r="W2805" s="56">
        <v>42370</v>
      </c>
      <c r="X2805" s="56">
        <v>43465</v>
      </c>
      <c r="Y2805" s="56" t="s">
        <v>340</v>
      </c>
      <c r="Z2805" s="56" t="s">
        <v>341</v>
      </c>
      <c r="AA2805" s="56" t="s">
        <v>342</v>
      </c>
      <c r="AB2805" s="56" t="s">
        <v>343</v>
      </c>
      <c r="AC2805" s="56" t="s">
        <v>342</v>
      </c>
      <c r="AD2805" s="56" t="s">
        <v>347</v>
      </c>
      <c r="AE2805" s="56" t="s">
        <v>334</v>
      </c>
      <c r="AF2805" s="56" t="s">
        <v>291</v>
      </c>
      <c r="AG2805" s="56">
        <v>2017</v>
      </c>
      <c r="AH2805" s="56" t="s">
        <v>80</v>
      </c>
      <c r="AI2805" s="56" t="s">
        <v>348</v>
      </c>
      <c r="AJ2805" s="56">
        <v>0</v>
      </c>
      <c r="AK2805" s="1">
        <v>42735</v>
      </c>
      <c r="AM2805" s="56">
        <v>42779</v>
      </c>
      <c r="AN2805" s="56" t="s">
        <v>355</v>
      </c>
      <c r="AO2805" s="1">
        <v>42779</v>
      </c>
      <c r="AP2805" s="56" t="s">
        <v>355</v>
      </c>
      <c r="AQ2805" s="56">
        <v>75683</v>
      </c>
      <c r="AR2805" s="56">
        <v>0</v>
      </c>
      <c r="AS2805" s="56" t="s">
        <v>346</v>
      </c>
      <c r="BB2805" s="56" t="s">
        <v>339</v>
      </c>
      <c r="BC2805" s="56" t="s">
        <v>263</v>
      </c>
      <c r="BD2805" s="56" t="s">
        <v>834</v>
      </c>
      <c r="BE2805" s="56" t="s">
        <v>347</v>
      </c>
      <c r="BF2805" s="56" t="s">
        <v>334</v>
      </c>
      <c r="BG2805" s="56" t="s">
        <v>774</v>
      </c>
      <c r="BH2805" s="56">
        <v>0</v>
      </c>
      <c r="BI2805" s="56">
        <v>0</v>
      </c>
      <c r="BJ2805" s="56">
        <v>1</v>
      </c>
    </row>
    <row r="2806" spans="1:62" hidden="1" x14ac:dyDescent="0.3">
      <c r="A2806" s="56">
        <v>49290823</v>
      </c>
      <c r="B2806" s="85">
        <v>601361</v>
      </c>
      <c r="C2806" s="1">
        <v>42893</v>
      </c>
      <c r="D2806" s="56" t="s">
        <v>830</v>
      </c>
      <c r="E2806" s="56" t="s">
        <v>831</v>
      </c>
      <c r="F2806" s="56" t="s">
        <v>334</v>
      </c>
      <c r="G2806" s="56" t="s">
        <v>335</v>
      </c>
      <c r="H2806" s="56" t="s">
        <v>336</v>
      </c>
      <c r="I2806" s="56" t="s">
        <v>771</v>
      </c>
      <c r="K2806" s="56" t="s">
        <v>337</v>
      </c>
      <c r="L2806" s="56" t="s">
        <v>338</v>
      </c>
      <c r="M2806" s="56" t="s">
        <v>832</v>
      </c>
      <c r="N2806" s="56" t="s">
        <v>1049</v>
      </c>
      <c r="O2806" s="56" t="s">
        <v>546</v>
      </c>
      <c r="P2806" s="1" t="s">
        <v>110</v>
      </c>
      <c r="Q2806" s="56" t="s">
        <v>835</v>
      </c>
      <c r="R2806" s="56" t="s">
        <v>339</v>
      </c>
      <c r="S2806" s="56">
        <v>239229</v>
      </c>
      <c r="T2806" s="1" t="s">
        <v>836</v>
      </c>
      <c r="U2806" s="56">
        <v>42430</v>
      </c>
      <c r="V2806" s="56">
        <v>43465</v>
      </c>
      <c r="W2806" s="56">
        <v>42370</v>
      </c>
      <c r="X2806" s="56">
        <v>43465</v>
      </c>
      <c r="Y2806" s="56" t="s">
        <v>340</v>
      </c>
      <c r="Z2806" s="56" t="s">
        <v>341</v>
      </c>
      <c r="AA2806" s="56" t="s">
        <v>342</v>
      </c>
      <c r="AB2806" s="56" t="s">
        <v>343</v>
      </c>
      <c r="AC2806" s="56" t="s">
        <v>342</v>
      </c>
      <c r="AD2806" s="56" t="s">
        <v>347</v>
      </c>
      <c r="AE2806" s="56" t="s">
        <v>334</v>
      </c>
      <c r="AF2806" s="56" t="s">
        <v>292</v>
      </c>
      <c r="AG2806" s="56">
        <v>2016</v>
      </c>
      <c r="AH2806" s="56" t="s">
        <v>80</v>
      </c>
      <c r="AI2806" s="56" t="s">
        <v>344</v>
      </c>
      <c r="AJ2806" s="56">
        <v>2</v>
      </c>
      <c r="AM2806" s="56">
        <v>42779</v>
      </c>
      <c r="AN2806" s="56" t="s">
        <v>355</v>
      </c>
      <c r="AO2806" s="1">
        <v>42342</v>
      </c>
      <c r="AP2806" s="56" t="s">
        <v>355</v>
      </c>
      <c r="AQ2806" s="56">
        <v>75683</v>
      </c>
      <c r="AR2806" s="56">
        <v>0</v>
      </c>
      <c r="AS2806" s="56" t="s">
        <v>346</v>
      </c>
      <c r="BB2806" s="56" t="s">
        <v>339</v>
      </c>
      <c r="BC2806" s="56" t="s">
        <v>263</v>
      </c>
      <c r="BD2806" s="56" t="s">
        <v>834</v>
      </c>
      <c r="BE2806" s="56" t="s">
        <v>347</v>
      </c>
      <c r="BF2806" s="56" t="s">
        <v>334</v>
      </c>
      <c r="BG2806" s="56" t="s">
        <v>774</v>
      </c>
      <c r="BH2806" s="56">
        <v>0</v>
      </c>
      <c r="BI2806" s="56">
        <v>0</v>
      </c>
      <c r="BJ2806" s="56">
        <v>1</v>
      </c>
    </row>
    <row r="2807" spans="1:62" hidden="1" x14ac:dyDescent="0.3">
      <c r="A2807" s="56">
        <v>49290832</v>
      </c>
      <c r="B2807" s="85">
        <v>601361</v>
      </c>
      <c r="C2807" s="1">
        <v>42893</v>
      </c>
      <c r="D2807" s="56" t="s">
        <v>830</v>
      </c>
      <c r="E2807" s="56" t="s">
        <v>831</v>
      </c>
      <c r="F2807" s="56" t="s">
        <v>334</v>
      </c>
      <c r="G2807" s="56" t="s">
        <v>335</v>
      </c>
      <c r="H2807" s="56" t="s">
        <v>336</v>
      </c>
      <c r="I2807" s="56" t="s">
        <v>771</v>
      </c>
      <c r="K2807" s="56" t="s">
        <v>337</v>
      </c>
      <c r="L2807" s="56" t="s">
        <v>338</v>
      </c>
      <c r="M2807" s="56" t="s">
        <v>832</v>
      </c>
      <c r="N2807" s="56" t="s">
        <v>1049</v>
      </c>
      <c r="O2807" s="56" t="s">
        <v>546</v>
      </c>
      <c r="P2807" s="1" t="s">
        <v>188</v>
      </c>
      <c r="Q2807" s="56" t="s">
        <v>837</v>
      </c>
      <c r="R2807" s="56" t="s">
        <v>339</v>
      </c>
      <c r="S2807" s="56">
        <v>247651</v>
      </c>
      <c r="T2807" s="1" t="s">
        <v>195</v>
      </c>
      <c r="U2807" s="56">
        <v>42430</v>
      </c>
      <c r="V2807" s="56">
        <v>43465</v>
      </c>
      <c r="W2807" s="56">
        <v>42370</v>
      </c>
      <c r="X2807" s="56">
        <v>43465</v>
      </c>
      <c r="Y2807" s="56" t="s">
        <v>340</v>
      </c>
      <c r="Z2807" s="56" t="s">
        <v>341</v>
      </c>
      <c r="AA2807" s="56" t="s">
        <v>342</v>
      </c>
      <c r="AB2807" s="56" t="s">
        <v>343</v>
      </c>
      <c r="AC2807" s="56" t="s">
        <v>342</v>
      </c>
      <c r="AD2807" s="56" t="s">
        <v>347</v>
      </c>
      <c r="AE2807" s="56" t="s">
        <v>334</v>
      </c>
      <c r="AF2807" s="56" t="s">
        <v>292</v>
      </c>
      <c r="AG2807" s="56">
        <v>2017</v>
      </c>
      <c r="AH2807" s="56" t="s">
        <v>80</v>
      </c>
      <c r="AI2807" s="56" t="s">
        <v>348</v>
      </c>
      <c r="AJ2807" s="56">
        <v>2</v>
      </c>
      <c r="AM2807" s="56">
        <v>42779</v>
      </c>
      <c r="AN2807" s="56" t="s">
        <v>355</v>
      </c>
      <c r="AO2807" s="1">
        <v>42342</v>
      </c>
      <c r="AP2807" s="56" t="s">
        <v>355</v>
      </c>
      <c r="AQ2807" s="56">
        <v>252</v>
      </c>
      <c r="AR2807" s="56">
        <v>0</v>
      </c>
      <c r="AS2807" s="56" t="s">
        <v>346</v>
      </c>
      <c r="BB2807" s="56" t="s">
        <v>339</v>
      </c>
      <c r="BC2807" s="56" t="s">
        <v>263</v>
      </c>
      <c r="BD2807" s="56" t="s">
        <v>834</v>
      </c>
      <c r="BE2807" s="56" t="s">
        <v>347</v>
      </c>
      <c r="BF2807" s="56" t="s">
        <v>334</v>
      </c>
      <c r="BG2807" s="56" t="s">
        <v>774</v>
      </c>
      <c r="BH2807" s="56">
        <v>0</v>
      </c>
      <c r="BI2807" s="56">
        <v>0</v>
      </c>
      <c r="BJ2807" s="56">
        <v>1</v>
      </c>
    </row>
    <row r="2808" spans="1:62" hidden="1" x14ac:dyDescent="0.3">
      <c r="A2808" s="56">
        <v>49290828</v>
      </c>
      <c r="B2808" s="85">
        <v>601361</v>
      </c>
      <c r="C2808" s="1">
        <v>42893</v>
      </c>
      <c r="D2808" s="56" t="s">
        <v>830</v>
      </c>
      <c r="E2808" s="56" t="s">
        <v>831</v>
      </c>
      <c r="F2808" s="56" t="s">
        <v>334</v>
      </c>
      <c r="G2808" s="56" t="s">
        <v>335</v>
      </c>
      <c r="H2808" s="56" t="s">
        <v>336</v>
      </c>
      <c r="I2808" s="56" t="s">
        <v>771</v>
      </c>
      <c r="K2808" s="56" t="s">
        <v>337</v>
      </c>
      <c r="L2808" s="56" t="s">
        <v>338</v>
      </c>
      <c r="M2808" s="56" t="s">
        <v>832</v>
      </c>
      <c r="N2808" s="56" t="s">
        <v>1049</v>
      </c>
      <c r="O2808" s="56" t="s">
        <v>546</v>
      </c>
      <c r="P2808" s="1" t="s">
        <v>110</v>
      </c>
      <c r="Q2808" s="56" t="s">
        <v>838</v>
      </c>
      <c r="R2808" s="56" t="s">
        <v>339</v>
      </c>
      <c r="S2808" s="56">
        <v>239225</v>
      </c>
      <c r="T2808" s="1" t="s">
        <v>111</v>
      </c>
      <c r="U2808" s="56">
        <v>42430</v>
      </c>
      <c r="V2808" s="56">
        <v>43465</v>
      </c>
      <c r="W2808" s="56">
        <v>42370</v>
      </c>
      <c r="X2808" s="56">
        <v>42460</v>
      </c>
      <c r="Y2808" s="56" t="s">
        <v>340</v>
      </c>
      <c r="Z2808" s="56" t="s">
        <v>341</v>
      </c>
      <c r="AA2808" s="56" t="s">
        <v>342</v>
      </c>
      <c r="AB2808" s="56" t="s">
        <v>343</v>
      </c>
      <c r="AC2808" s="56" t="s">
        <v>342</v>
      </c>
      <c r="AD2808" s="56" t="s">
        <v>347</v>
      </c>
      <c r="AE2808" s="56" t="s">
        <v>334</v>
      </c>
      <c r="AF2808" s="56" t="s">
        <v>291</v>
      </c>
      <c r="AG2808" s="56">
        <v>2016</v>
      </c>
      <c r="AH2808" s="56" t="s">
        <v>80</v>
      </c>
      <c r="AI2808" s="56" t="s">
        <v>344</v>
      </c>
      <c r="AJ2808" s="56">
        <v>1</v>
      </c>
      <c r="AK2808" s="1">
        <v>42400</v>
      </c>
      <c r="AL2808" s="56" t="s">
        <v>971</v>
      </c>
      <c r="AM2808" s="56">
        <v>42779</v>
      </c>
      <c r="AN2808" s="56" t="s">
        <v>355</v>
      </c>
      <c r="AO2808" s="1">
        <v>42779</v>
      </c>
      <c r="AP2808" s="56" t="s">
        <v>355</v>
      </c>
      <c r="AQ2808" s="56">
        <v>257</v>
      </c>
      <c r="AR2808" s="56">
        <v>0</v>
      </c>
      <c r="AS2808" s="56" t="s">
        <v>346</v>
      </c>
      <c r="BB2808" s="56" t="s">
        <v>339</v>
      </c>
      <c r="BC2808" s="56" t="s">
        <v>263</v>
      </c>
      <c r="BD2808" s="56" t="s">
        <v>834</v>
      </c>
      <c r="BE2808" s="56" t="s">
        <v>347</v>
      </c>
      <c r="BF2808" s="56" t="s">
        <v>334</v>
      </c>
      <c r="BG2808" s="56" t="s">
        <v>774</v>
      </c>
      <c r="BH2808" s="56">
        <v>0</v>
      </c>
      <c r="BI2808" s="56">
        <v>0</v>
      </c>
      <c r="BJ2808" s="56">
        <v>1</v>
      </c>
    </row>
    <row r="2809" spans="1:62" hidden="1" x14ac:dyDescent="0.3">
      <c r="A2809" s="56">
        <v>49290826</v>
      </c>
      <c r="B2809" s="85">
        <v>601361</v>
      </c>
      <c r="C2809" s="1">
        <v>42893</v>
      </c>
      <c r="D2809" s="56" t="s">
        <v>830</v>
      </c>
      <c r="E2809" s="56" t="s">
        <v>831</v>
      </c>
      <c r="F2809" s="56" t="s">
        <v>334</v>
      </c>
      <c r="G2809" s="56" t="s">
        <v>335</v>
      </c>
      <c r="H2809" s="56" t="s">
        <v>336</v>
      </c>
      <c r="I2809" s="56" t="s">
        <v>771</v>
      </c>
      <c r="K2809" s="56" t="s">
        <v>337</v>
      </c>
      <c r="L2809" s="56" t="s">
        <v>338</v>
      </c>
      <c r="M2809" s="56" t="s">
        <v>832</v>
      </c>
      <c r="N2809" s="56" t="s">
        <v>1049</v>
      </c>
      <c r="O2809" s="56" t="s">
        <v>546</v>
      </c>
      <c r="P2809" s="1" t="s">
        <v>110</v>
      </c>
      <c r="Q2809" s="56" t="s">
        <v>835</v>
      </c>
      <c r="R2809" s="56" t="s">
        <v>339</v>
      </c>
      <c r="S2809" s="56">
        <v>239229</v>
      </c>
      <c r="T2809" s="1" t="s">
        <v>836</v>
      </c>
      <c r="U2809" s="56">
        <v>42430</v>
      </c>
      <c r="V2809" s="56">
        <v>43465</v>
      </c>
      <c r="W2809" s="56">
        <v>42370</v>
      </c>
      <c r="X2809" s="56">
        <v>43465</v>
      </c>
      <c r="Y2809" s="56" t="s">
        <v>340</v>
      </c>
      <c r="Z2809" s="56" t="s">
        <v>341</v>
      </c>
      <c r="AA2809" s="56" t="s">
        <v>342</v>
      </c>
      <c r="AB2809" s="56" t="s">
        <v>343</v>
      </c>
      <c r="AC2809" s="56" t="s">
        <v>342</v>
      </c>
      <c r="AD2809" s="56" t="s">
        <v>347</v>
      </c>
      <c r="AE2809" s="56" t="s">
        <v>334</v>
      </c>
      <c r="AF2809" s="56" t="s">
        <v>292</v>
      </c>
      <c r="AG2809" s="56">
        <v>2017</v>
      </c>
      <c r="AH2809" s="56" t="s">
        <v>80</v>
      </c>
      <c r="AI2809" s="56" t="s">
        <v>348</v>
      </c>
      <c r="AJ2809" s="56">
        <v>3</v>
      </c>
      <c r="AM2809" s="56">
        <v>42779</v>
      </c>
      <c r="AN2809" s="56" t="s">
        <v>355</v>
      </c>
      <c r="AO2809" s="1">
        <v>42342</v>
      </c>
      <c r="AP2809" s="56" t="s">
        <v>355</v>
      </c>
      <c r="AQ2809" s="56">
        <v>75683</v>
      </c>
      <c r="AR2809" s="56">
        <v>0</v>
      </c>
      <c r="AS2809" s="56" t="s">
        <v>346</v>
      </c>
      <c r="BB2809" s="56" t="s">
        <v>339</v>
      </c>
      <c r="BC2809" s="56" t="s">
        <v>263</v>
      </c>
      <c r="BD2809" s="56" t="s">
        <v>834</v>
      </c>
      <c r="BE2809" s="56" t="s">
        <v>347</v>
      </c>
      <c r="BF2809" s="56" t="s">
        <v>334</v>
      </c>
      <c r="BG2809" s="56" t="s">
        <v>774</v>
      </c>
      <c r="BH2809" s="56">
        <v>0</v>
      </c>
      <c r="BI2809" s="56">
        <v>0</v>
      </c>
      <c r="BJ2809" s="56">
        <v>1</v>
      </c>
    </row>
    <row r="2810" spans="1:62" hidden="1" x14ac:dyDescent="0.3">
      <c r="A2810" s="56">
        <v>49290827</v>
      </c>
      <c r="B2810" s="85">
        <v>601361</v>
      </c>
      <c r="C2810" s="1">
        <v>42893</v>
      </c>
      <c r="D2810" s="56" t="s">
        <v>830</v>
      </c>
      <c r="E2810" s="56" t="s">
        <v>831</v>
      </c>
      <c r="F2810" s="56" t="s">
        <v>334</v>
      </c>
      <c r="G2810" s="56" t="s">
        <v>335</v>
      </c>
      <c r="H2810" s="56" t="s">
        <v>336</v>
      </c>
      <c r="I2810" s="56" t="s">
        <v>771</v>
      </c>
      <c r="K2810" s="56" t="s">
        <v>337</v>
      </c>
      <c r="L2810" s="56" t="s">
        <v>338</v>
      </c>
      <c r="M2810" s="56" t="s">
        <v>832</v>
      </c>
      <c r="N2810" s="56" t="s">
        <v>1049</v>
      </c>
      <c r="O2810" s="56" t="s">
        <v>546</v>
      </c>
      <c r="P2810" s="1" t="s">
        <v>110</v>
      </c>
      <c r="Q2810" s="56" t="s">
        <v>838</v>
      </c>
      <c r="R2810" s="56" t="s">
        <v>339</v>
      </c>
      <c r="S2810" s="56">
        <v>239225</v>
      </c>
      <c r="T2810" s="1" t="s">
        <v>111</v>
      </c>
      <c r="U2810" s="56">
        <v>42430</v>
      </c>
      <c r="V2810" s="56">
        <v>43465</v>
      </c>
      <c r="W2810" s="56">
        <v>42370</v>
      </c>
      <c r="X2810" s="56">
        <v>42460</v>
      </c>
      <c r="Y2810" s="56" t="s">
        <v>340</v>
      </c>
      <c r="Z2810" s="56" t="s">
        <v>341</v>
      </c>
      <c r="AA2810" s="56" t="s">
        <v>342</v>
      </c>
      <c r="AB2810" s="56" t="s">
        <v>343</v>
      </c>
      <c r="AC2810" s="56" t="s">
        <v>342</v>
      </c>
      <c r="AD2810" s="56" t="s">
        <v>347</v>
      </c>
      <c r="AE2810" s="56" t="s">
        <v>334</v>
      </c>
      <c r="AF2810" s="56" t="s">
        <v>224</v>
      </c>
      <c r="AG2810" s="56">
        <v>2016</v>
      </c>
      <c r="AH2810" s="56" t="s">
        <v>80</v>
      </c>
      <c r="AI2810" s="56" t="s">
        <v>339</v>
      </c>
      <c r="AJ2810" s="56">
        <v>0</v>
      </c>
      <c r="AM2810" s="56">
        <v>42779</v>
      </c>
      <c r="AN2810" s="56" t="s">
        <v>355</v>
      </c>
      <c r="AO2810" s="1">
        <v>42342</v>
      </c>
      <c r="AP2810" s="56" t="s">
        <v>355</v>
      </c>
      <c r="AQ2810" s="56">
        <v>257</v>
      </c>
      <c r="AR2810" s="56">
        <v>0</v>
      </c>
      <c r="AS2810" s="56" t="s">
        <v>346</v>
      </c>
      <c r="BB2810" s="56" t="s">
        <v>339</v>
      </c>
      <c r="BC2810" s="56" t="s">
        <v>263</v>
      </c>
      <c r="BD2810" s="56" t="s">
        <v>834</v>
      </c>
      <c r="BE2810" s="56" t="s">
        <v>347</v>
      </c>
      <c r="BF2810" s="56" t="s">
        <v>334</v>
      </c>
      <c r="BG2810" s="56" t="s">
        <v>774</v>
      </c>
      <c r="BH2810" s="56">
        <v>0</v>
      </c>
      <c r="BI2810" s="56">
        <v>0</v>
      </c>
      <c r="BJ2810" s="56">
        <v>1</v>
      </c>
    </row>
    <row r="2811" spans="1:62" hidden="1" x14ac:dyDescent="0.3">
      <c r="A2811" s="56">
        <v>49290831</v>
      </c>
      <c r="B2811" s="85">
        <v>601361</v>
      </c>
      <c r="C2811" s="1">
        <v>42893</v>
      </c>
      <c r="D2811" s="56" t="s">
        <v>830</v>
      </c>
      <c r="E2811" s="56" t="s">
        <v>831</v>
      </c>
      <c r="F2811" s="56" t="s">
        <v>334</v>
      </c>
      <c r="G2811" s="56" t="s">
        <v>335</v>
      </c>
      <c r="H2811" s="56" t="s">
        <v>336</v>
      </c>
      <c r="I2811" s="56" t="s">
        <v>771</v>
      </c>
      <c r="K2811" s="56" t="s">
        <v>337</v>
      </c>
      <c r="L2811" s="56" t="s">
        <v>338</v>
      </c>
      <c r="M2811" s="56" t="s">
        <v>832</v>
      </c>
      <c r="N2811" s="56" t="s">
        <v>1049</v>
      </c>
      <c r="O2811" s="56" t="s">
        <v>546</v>
      </c>
      <c r="P2811" s="1" t="s">
        <v>188</v>
      </c>
      <c r="Q2811" s="56" t="s">
        <v>837</v>
      </c>
      <c r="R2811" s="56" t="s">
        <v>339</v>
      </c>
      <c r="S2811" s="56">
        <v>247651</v>
      </c>
      <c r="T2811" s="1" t="s">
        <v>195</v>
      </c>
      <c r="U2811" s="56">
        <v>42430</v>
      </c>
      <c r="V2811" s="56">
        <v>43465</v>
      </c>
      <c r="W2811" s="56">
        <v>42370</v>
      </c>
      <c r="X2811" s="56">
        <v>43465</v>
      </c>
      <c r="Y2811" s="56" t="s">
        <v>340</v>
      </c>
      <c r="Z2811" s="56" t="s">
        <v>341</v>
      </c>
      <c r="AA2811" s="56" t="s">
        <v>342</v>
      </c>
      <c r="AB2811" s="56" t="s">
        <v>343</v>
      </c>
      <c r="AC2811" s="56" t="s">
        <v>342</v>
      </c>
      <c r="AD2811" s="56" t="s">
        <v>347</v>
      </c>
      <c r="AE2811" s="56" t="s">
        <v>334</v>
      </c>
      <c r="AF2811" s="56" t="s">
        <v>292</v>
      </c>
      <c r="AG2811" s="56">
        <v>2016</v>
      </c>
      <c r="AH2811" s="56" t="s">
        <v>80</v>
      </c>
      <c r="AI2811" s="56" t="s">
        <v>344</v>
      </c>
      <c r="AJ2811" s="56">
        <v>3</v>
      </c>
      <c r="AM2811" s="56">
        <v>42779</v>
      </c>
      <c r="AN2811" s="56" t="s">
        <v>355</v>
      </c>
      <c r="AO2811" s="1">
        <v>42342</v>
      </c>
      <c r="AP2811" s="56" t="s">
        <v>355</v>
      </c>
      <c r="AQ2811" s="56">
        <v>252</v>
      </c>
      <c r="AR2811" s="56">
        <v>0</v>
      </c>
      <c r="AS2811" s="56" t="s">
        <v>346</v>
      </c>
      <c r="BB2811" s="56" t="s">
        <v>339</v>
      </c>
      <c r="BC2811" s="56" t="s">
        <v>263</v>
      </c>
      <c r="BD2811" s="56" t="s">
        <v>834</v>
      </c>
      <c r="BE2811" s="56" t="s">
        <v>347</v>
      </c>
      <c r="BF2811" s="56" t="s">
        <v>334</v>
      </c>
      <c r="BG2811" s="56" t="s">
        <v>774</v>
      </c>
      <c r="BH2811" s="56">
        <v>0</v>
      </c>
      <c r="BI2811" s="56">
        <v>0</v>
      </c>
      <c r="BJ2811" s="56">
        <v>1</v>
      </c>
    </row>
    <row r="2812" spans="1:62" hidden="1" x14ac:dyDescent="0.3">
      <c r="A2812" s="56">
        <v>49290829</v>
      </c>
      <c r="B2812" s="85">
        <v>601361</v>
      </c>
      <c r="C2812" s="1">
        <v>42893</v>
      </c>
      <c r="D2812" s="56" t="s">
        <v>830</v>
      </c>
      <c r="E2812" s="56" t="s">
        <v>831</v>
      </c>
      <c r="F2812" s="56" t="s">
        <v>334</v>
      </c>
      <c r="G2812" s="56" t="s">
        <v>335</v>
      </c>
      <c r="H2812" s="56" t="s">
        <v>336</v>
      </c>
      <c r="I2812" s="56" t="s">
        <v>771</v>
      </c>
      <c r="K2812" s="56" t="s">
        <v>337</v>
      </c>
      <c r="L2812" s="56" t="s">
        <v>338</v>
      </c>
      <c r="M2812" s="56" t="s">
        <v>832</v>
      </c>
      <c r="N2812" s="56" t="s">
        <v>1049</v>
      </c>
      <c r="O2812" s="56" t="s">
        <v>546</v>
      </c>
      <c r="P2812" s="1" t="s">
        <v>110</v>
      </c>
      <c r="Q2812" s="56" t="s">
        <v>838</v>
      </c>
      <c r="R2812" s="56" t="s">
        <v>339</v>
      </c>
      <c r="S2812" s="56">
        <v>239225</v>
      </c>
      <c r="T2812" s="1" t="s">
        <v>111</v>
      </c>
      <c r="U2812" s="56">
        <v>42430</v>
      </c>
      <c r="V2812" s="56">
        <v>43465</v>
      </c>
      <c r="W2812" s="56">
        <v>42370</v>
      </c>
      <c r="X2812" s="56">
        <v>42460</v>
      </c>
      <c r="Y2812" s="56" t="s">
        <v>340</v>
      </c>
      <c r="Z2812" s="56" t="s">
        <v>341</v>
      </c>
      <c r="AA2812" s="56" t="s">
        <v>342</v>
      </c>
      <c r="AB2812" s="56" t="s">
        <v>343</v>
      </c>
      <c r="AC2812" s="56" t="s">
        <v>342</v>
      </c>
      <c r="AD2812" s="56" t="s">
        <v>347</v>
      </c>
      <c r="AE2812" s="56" t="s">
        <v>334</v>
      </c>
      <c r="AF2812" s="56" t="s">
        <v>292</v>
      </c>
      <c r="AG2812" s="56">
        <v>2016</v>
      </c>
      <c r="AH2812" s="56" t="s">
        <v>80</v>
      </c>
      <c r="AI2812" s="56" t="s">
        <v>344</v>
      </c>
      <c r="AJ2812" s="56">
        <v>1</v>
      </c>
      <c r="AM2812" s="56">
        <v>42779</v>
      </c>
      <c r="AN2812" s="56" t="s">
        <v>355</v>
      </c>
      <c r="AO2812" s="1">
        <v>42342</v>
      </c>
      <c r="AP2812" s="56" t="s">
        <v>355</v>
      </c>
      <c r="AQ2812" s="56">
        <v>257</v>
      </c>
      <c r="AR2812" s="56">
        <v>0</v>
      </c>
      <c r="AS2812" s="56" t="s">
        <v>346</v>
      </c>
      <c r="BB2812" s="56" t="s">
        <v>339</v>
      </c>
      <c r="BC2812" s="56" t="s">
        <v>263</v>
      </c>
      <c r="BD2812" s="56" t="s">
        <v>834</v>
      </c>
      <c r="BE2812" s="56" t="s">
        <v>347</v>
      </c>
      <c r="BF2812" s="56" t="s">
        <v>334</v>
      </c>
      <c r="BG2812" s="56" t="s">
        <v>774</v>
      </c>
      <c r="BH2812" s="56">
        <v>0</v>
      </c>
      <c r="BI2812" s="56">
        <v>0</v>
      </c>
      <c r="BJ2812" s="56">
        <v>1</v>
      </c>
    </row>
    <row r="2813" spans="1:62" hidden="1" x14ac:dyDescent="0.3">
      <c r="A2813" s="56">
        <v>49290830</v>
      </c>
      <c r="B2813" s="85">
        <v>601361</v>
      </c>
      <c r="C2813" s="1">
        <v>42893</v>
      </c>
      <c r="D2813" s="56" t="s">
        <v>830</v>
      </c>
      <c r="E2813" s="56" t="s">
        <v>831</v>
      </c>
      <c r="F2813" s="56" t="s">
        <v>334</v>
      </c>
      <c r="G2813" s="56" t="s">
        <v>335</v>
      </c>
      <c r="H2813" s="56" t="s">
        <v>336</v>
      </c>
      <c r="I2813" s="56" t="s">
        <v>771</v>
      </c>
      <c r="K2813" s="56" t="s">
        <v>337</v>
      </c>
      <c r="L2813" s="56" t="s">
        <v>338</v>
      </c>
      <c r="M2813" s="56" t="s">
        <v>832</v>
      </c>
      <c r="N2813" s="56" t="s">
        <v>1049</v>
      </c>
      <c r="O2813" s="56" t="s">
        <v>546</v>
      </c>
      <c r="P2813" s="1" t="s">
        <v>188</v>
      </c>
      <c r="Q2813" s="56" t="s">
        <v>837</v>
      </c>
      <c r="R2813" s="56" t="s">
        <v>339</v>
      </c>
      <c r="S2813" s="56">
        <v>247651</v>
      </c>
      <c r="T2813" s="1" t="s">
        <v>195</v>
      </c>
      <c r="U2813" s="56">
        <v>42430</v>
      </c>
      <c r="V2813" s="56">
        <v>43465</v>
      </c>
      <c r="W2813" s="56">
        <v>42370</v>
      </c>
      <c r="X2813" s="56">
        <v>43465</v>
      </c>
      <c r="Y2813" s="56" t="s">
        <v>340</v>
      </c>
      <c r="Z2813" s="56" t="s">
        <v>341</v>
      </c>
      <c r="AA2813" s="56" t="s">
        <v>342</v>
      </c>
      <c r="AB2813" s="56" t="s">
        <v>343</v>
      </c>
      <c r="AC2813" s="56" t="s">
        <v>342</v>
      </c>
      <c r="AD2813" s="56" t="s">
        <v>347</v>
      </c>
      <c r="AE2813" s="56" t="s">
        <v>334</v>
      </c>
      <c r="AF2813" s="56" t="s">
        <v>291</v>
      </c>
      <c r="AG2813" s="56">
        <v>2017</v>
      </c>
      <c r="AH2813" s="56" t="s">
        <v>80</v>
      </c>
      <c r="AI2813" s="56" t="s">
        <v>348</v>
      </c>
      <c r="AJ2813" s="56">
        <v>1</v>
      </c>
      <c r="AK2813" s="1">
        <v>42735</v>
      </c>
      <c r="AL2813" s="56" t="s">
        <v>972</v>
      </c>
      <c r="AM2813" s="56">
        <v>42779</v>
      </c>
      <c r="AN2813" s="56" t="s">
        <v>355</v>
      </c>
      <c r="AO2813" s="1">
        <v>42779</v>
      </c>
      <c r="AP2813" s="56" t="s">
        <v>355</v>
      </c>
      <c r="AQ2813" s="56">
        <v>252</v>
      </c>
      <c r="AR2813" s="56">
        <v>0</v>
      </c>
      <c r="AS2813" s="56" t="s">
        <v>346</v>
      </c>
      <c r="BB2813" s="56" t="s">
        <v>339</v>
      </c>
      <c r="BC2813" s="56" t="s">
        <v>263</v>
      </c>
      <c r="BD2813" s="56" t="s">
        <v>834</v>
      </c>
      <c r="BE2813" s="56" t="s">
        <v>347</v>
      </c>
      <c r="BF2813" s="56" t="s">
        <v>334</v>
      </c>
      <c r="BG2813" s="56" t="s">
        <v>774</v>
      </c>
      <c r="BH2813" s="56">
        <v>0</v>
      </c>
      <c r="BI2813" s="56">
        <v>0</v>
      </c>
      <c r="BJ2813" s="56">
        <v>1</v>
      </c>
    </row>
    <row r="2814" spans="1:62" hidden="1" x14ac:dyDescent="0.3">
      <c r="A2814" s="56">
        <v>49290852</v>
      </c>
      <c r="B2814" s="85">
        <v>601361</v>
      </c>
      <c r="C2814" s="1">
        <v>42893</v>
      </c>
      <c r="D2814" s="56" t="s">
        <v>830</v>
      </c>
      <c r="E2814" s="56" t="s">
        <v>831</v>
      </c>
      <c r="F2814" s="56" t="s">
        <v>334</v>
      </c>
      <c r="G2814" s="56" t="s">
        <v>335</v>
      </c>
      <c r="H2814" s="56" t="s">
        <v>336</v>
      </c>
      <c r="I2814" s="56" t="s">
        <v>771</v>
      </c>
      <c r="K2814" s="56" t="s">
        <v>337</v>
      </c>
      <c r="L2814" s="56" t="s">
        <v>338</v>
      </c>
      <c r="M2814" s="56" t="s">
        <v>832</v>
      </c>
      <c r="N2814" s="56" t="s">
        <v>1049</v>
      </c>
      <c r="O2814" s="56" t="s">
        <v>546</v>
      </c>
      <c r="P2814" s="1" t="s">
        <v>188</v>
      </c>
      <c r="Q2814" s="56" t="s">
        <v>835</v>
      </c>
      <c r="R2814" s="56" t="s">
        <v>339</v>
      </c>
      <c r="S2814" s="56">
        <v>247657</v>
      </c>
      <c r="T2814" s="1" t="s">
        <v>193</v>
      </c>
      <c r="U2814" s="56">
        <v>42430</v>
      </c>
      <c r="V2814" s="56">
        <v>43465</v>
      </c>
      <c r="W2814" s="56">
        <v>42370</v>
      </c>
      <c r="X2814" s="56">
        <v>43465</v>
      </c>
      <c r="Y2814" s="56" t="s">
        <v>340</v>
      </c>
      <c r="Z2814" s="56" t="s">
        <v>341</v>
      </c>
      <c r="AA2814" s="56" t="s">
        <v>342</v>
      </c>
      <c r="AB2814" s="56" t="s">
        <v>343</v>
      </c>
      <c r="AC2814" s="56" t="s">
        <v>342</v>
      </c>
      <c r="AD2814" s="56" t="s">
        <v>347</v>
      </c>
      <c r="AE2814" s="56" t="s">
        <v>334</v>
      </c>
      <c r="AF2814" s="56" t="s">
        <v>291</v>
      </c>
      <c r="AG2814" s="56">
        <v>2017</v>
      </c>
      <c r="AH2814" s="56" t="s">
        <v>80</v>
      </c>
      <c r="AI2814" s="56" t="s">
        <v>348</v>
      </c>
      <c r="AJ2814" s="56">
        <v>0</v>
      </c>
      <c r="AK2814" s="1">
        <v>42735</v>
      </c>
      <c r="AM2814" s="56">
        <v>42779</v>
      </c>
      <c r="AN2814" s="56" t="s">
        <v>355</v>
      </c>
      <c r="AO2814" s="1">
        <v>42779</v>
      </c>
      <c r="AP2814" s="56" t="s">
        <v>355</v>
      </c>
      <c r="AQ2814" s="56">
        <v>255</v>
      </c>
      <c r="AR2814" s="56">
        <v>0</v>
      </c>
      <c r="AS2814" s="56" t="s">
        <v>346</v>
      </c>
      <c r="BB2814" s="56" t="s">
        <v>339</v>
      </c>
      <c r="BC2814" s="56" t="s">
        <v>263</v>
      </c>
      <c r="BD2814" s="56" t="s">
        <v>834</v>
      </c>
      <c r="BE2814" s="56" t="s">
        <v>347</v>
      </c>
      <c r="BF2814" s="56" t="s">
        <v>334</v>
      </c>
      <c r="BG2814" s="56" t="s">
        <v>774</v>
      </c>
      <c r="BH2814" s="56">
        <v>0</v>
      </c>
      <c r="BI2814" s="56">
        <v>0</v>
      </c>
      <c r="BJ2814" s="56">
        <v>1</v>
      </c>
    </row>
    <row r="2815" spans="1:62" hidden="1" x14ac:dyDescent="0.3">
      <c r="A2815" s="56">
        <v>49290843</v>
      </c>
      <c r="B2815" s="85">
        <v>601361</v>
      </c>
      <c r="C2815" s="1">
        <v>42893</v>
      </c>
      <c r="D2815" s="56" t="s">
        <v>830</v>
      </c>
      <c r="E2815" s="56" t="s">
        <v>831</v>
      </c>
      <c r="F2815" s="56" t="s">
        <v>334</v>
      </c>
      <c r="G2815" s="56" t="s">
        <v>335</v>
      </c>
      <c r="H2815" s="56" t="s">
        <v>336</v>
      </c>
      <c r="I2815" s="56" t="s">
        <v>771</v>
      </c>
      <c r="K2815" s="56" t="s">
        <v>337</v>
      </c>
      <c r="L2815" s="56" t="s">
        <v>338</v>
      </c>
      <c r="M2815" s="56" t="s">
        <v>832</v>
      </c>
      <c r="N2815" s="56" t="s">
        <v>1049</v>
      </c>
      <c r="O2815" s="56" t="s">
        <v>546</v>
      </c>
      <c r="P2815" s="1" t="s">
        <v>188</v>
      </c>
      <c r="Q2815" s="56" t="s">
        <v>833</v>
      </c>
      <c r="R2815" s="56" t="s">
        <v>339</v>
      </c>
      <c r="S2815" s="56">
        <v>247654</v>
      </c>
      <c r="T2815" s="1" t="s">
        <v>238</v>
      </c>
      <c r="U2815" s="56">
        <v>42430</v>
      </c>
      <c r="V2815" s="56">
        <v>43465</v>
      </c>
      <c r="W2815" s="56">
        <v>42370</v>
      </c>
      <c r="X2815" s="56">
        <v>43465</v>
      </c>
      <c r="Y2815" s="56" t="s">
        <v>340</v>
      </c>
      <c r="Z2815" s="56" t="s">
        <v>341</v>
      </c>
      <c r="AA2815" s="56" t="s">
        <v>342</v>
      </c>
      <c r="AB2815" s="56" t="s">
        <v>343</v>
      </c>
      <c r="AC2815" s="56" t="s">
        <v>342</v>
      </c>
      <c r="AD2815" s="56" t="s">
        <v>347</v>
      </c>
      <c r="AE2815" s="56" t="s">
        <v>334</v>
      </c>
      <c r="AF2815" s="56" t="s">
        <v>292</v>
      </c>
      <c r="AG2815" s="56">
        <v>2016</v>
      </c>
      <c r="AH2815" s="56" t="s">
        <v>80</v>
      </c>
      <c r="AI2815" s="56" t="s">
        <v>344</v>
      </c>
      <c r="AJ2815" s="56">
        <v>6</v>
      </c>
      <c r="AM2815" s="56">
        <v>42779</v>
      </c>
      <c r="AN2815" s="56" t="s">
        <v>355</v>
      </c>
      <c r="AO2815" s="1">
        <v>42342</v>
      </c>
      <c r="AP2815" s="56" t="s">
        <v>355</v>
      </c>
      <c r="AQ2815" s="56">
        <v>253</v>
      </c>
      <c r="AR2815" s="56">
        <v>0</v>
      </c>
      <c r="AS2815" s="56" t="s">
        <v>346</v>
      </c>
      <c r="BB2815" s="56" t="s">
        <v>339</v>
      </c>
      <c r="BC2815" s="56" t="s">
        <v>263</v>
      </c>
      <c r="BD2815" s="56" t="s">
        <v>834</v>
      </c>
      <c r="BE2815" s="56" t="s">
        <v>347</v>
      </c>
      <c r="BF2815" s="56" t="s">
        <v>334</v>
      </c>
      <c r="BG2815" s="56" t="s">
        <v>774</v>
      </c>
      <c r="BH2815" s="56">
        <v>0</v>
      </c>
      <c r="BI2815" s="56">
        <v>0</v>
      </c>
      <c r="BJ2815" s="56">
        <v>1</v>
      </c>
    </row>
    <row r="2816" spans="1:62" hidden="1" x14ac:dyDescent="0.3">
      <c r="A2816" s="56">
        <v>49290838</v>
      </c>
      <c r="B2816" s="85">
        <v>601361</v>
      </c>
      <c r="C2816" s="1">
        <v>42893</v>
      </c>
      <c r="D2816" s="56" t="s">
        <v>830</v>
      </c>
      <c r="E2816" s="56" t="s">
        <v>831</v>
      </c>
      <c r="F2816" s="56" t="s">
        <v>334</v>
      </c>
      <c r="G2816" s="56" t="s">
        <v>335</v>
      </c>
      <c r="H2816" s="56" t="s">
        <v>336</v>
      </c>
      <c r="I2816" s="56" t="s">
        <v>771</v>
      </c>
      <c r="K2816" s="56" t="s">
        <v>337</v>
      </c>
      <c r="L2816" s="56" t="s">
        <v>338</v>
      </c>
      <c r="M2816" s="56" t="s">
        <v>832</v>
      </c>
      <c r="N2816" s="56" t="s">
        <v>1049</v>
      </c>
      <c r="O2816" s="56" t="s">
        <v>546</v>
      </c>
      <c r="P2816" s="1" t="s">
        <v>188</v>
      </c>
      <c r="Q2816" s="56" t="s">
        <v>833</v>
      </c>
      <c r="R2816" s="56" t="s">
        <v>339</v>
      </c>
      <c r="S2816" s="56">
        <v>247653</v>
      </c>
      <c r="T2816" s="1" t="s">
        <v>195</v>
      </c>
      <c r="U2816" s="56">
        <v>42430</v>
      </c>
      <c r="V2816" s="56">
        <v>43465</v>
      </c>
      <c r="W2816" s="56">
        <v>42370</v>
      </c>
      <c r="X2816" s="56">
        <v>43465</v>
      </c>
      <c r="Y2816" s="56" t="s">
        <v>340</v>
      </c>
      <c r="Z2816" s="56" t="s">
        <v>341</v>
      </c>
      <c r="AA2816" s="56" t="s">
        <v>342</v>
      </c>
      <c r="AB2816" s="56" t="s">
        <v>343</v>
      </c>
      <c r="AC2816" s="56" t="s">
        <v>342</v>
      </c>
      <c r="AD2816" s="56" t="s">
        <v>347</v>
      </c>
      <c r="AE2816" s="56" t="s">
        <v>334</v>
      </c>
      <c r="AF2816" s="56" t="s">
        <v>291</v>
      </c>
      <c r="AG2816" s="56">
        <v>2017</v>
      </c>
      <c r="AH2816" s="56" t="s">
        <v>80</v>
      </c>
      <c r="AI2816" s="56" t="s">
        <v>348</v>
      </c>
      <c r="AJ2816" s="56">
        <v>0</v>
      </c>
      <c r="AK2816" s="1">
        <v>42735</v>
      </c>
      <c r="AM2816" s="56">
        <v>42779</v>
      </c>
      <c r="AN2816" s="56" t="s">
        <v>355</v>
      </c>
      <c r="AO2816" s="1">
        <v>42779</v>
      </c>
      <c r="AP2816" s="56" t="s">
        <v>355</v>
      </c>
      <c r="AQ2816" s="56">
        <v>252</v>
      </c>
      <c r="AR2816" s="56">
        <v>0</v>
      </c>
      <c r="AS2816" s="56" t="s">
        <v>346</v>
      </c>
      <c r="BB2816" s="56" t="s">
        <v>339</v>
      </c>
      <c r="BC2816" s="56" t="s">
        <v>263</v>
      </c>
      <c r="BD2816" s="56" t="s">
        <v>834</v>
      </c>
      <c r="BE2816" s="56" t="s">
        <v>347</v>
      </c>
      <c r="BF2816" s="56" t="s">
        <v>334</v>
      </c>
      <c r="BG2816" s="56" t="s">
        <v>774</v>
      </c>
      <c r="BH2816" s="56">
        <v>0</v>
      </c>
      <c r="BI2816" s="56">
        <v>0</v>
      </c>
      <c r="BJ2816" s="56">
        <v>1</v>
      </c>
    </row>
    <row r="2817" spans="1:62" hidden="1" x14ac:dyDescent="0.3">
      <c r="A2817" s="56">
        <v>49290836</v>
      </c>
      <c r="B2817" s="85">
        <v>601361</v>
      </c>
      <c r="C2817" s="1">
        <v>42893</v>
      </c>
      <c r="D2817" s="56" t="s">
        <v>830</v>
      </c>
      <c r="E2817" s="56" t="s">
        <v>831</v>
      </c>
      <c r="F2817" s="56" t="s">
        <v>334</v>
      </c>
      <c r="G2817" s="56" t="s">
        <v>335</v>
      </c>
      <c r="H2817" s="56" t="s">
        <v>336</v>
      </c>
      <c r="I2817" s="56" t="s">
        <v>771</v>
      </c>
      <c r="K2817" s="56" t="s">
        <v>337</v>
      </c>
      <c r="L2817" s="56" t="s">
        <v>338</v>
      </c>
      <c r="M2817" s="56" t="s">
        <v>832</v>
      </c>
      <c r="N2817" s="56" t="s">
        <v>1049</v>
      </c>
      <c r="O2817" s="56" t="s">
        <v>546</v>
      </c>
      <c r="P2817" s="1" t="s">
        <v>188</v>
      </c>
      <c r="Q2817" s="56" t="s">
        <v>837</v>
      </c>
      <c r="R2817" s="56" t="s">
        <v>339</v>
      </c>
      <c r="S2817" s="56">
        <v>247652</v>
      </c>
      <c r="T2817" s="1" t="s">
        <v>193</v>
      </c>
      <c r="U2817" s="56">
        <v>42430</v>
      </c>
      <c r="V2817" s="56">
        <v>43465</v>
      </c>
      <c r="W2817" s="56">
        <v>42370</v>
      </c>
      <c r="X2817" s="56">
        <v>43465</v>
      </c>
      <c r="Y2817" s="56" t="s">
        <v>340</v>
      </c>
      <c r="Z2817" s="56" t="s">
        <v>341</v>
      </c>
      <c r="AA2817" s="56" t="s">
        <v>342</v>
      </c>
      <c r="AB2817" s="56" t="s">
        <v>343</v>
      </c>
      <c r="AC2817" s="56" t="s">
        <v>342</v>
      </c>
      <c r="AD2817" s="56" t="s">
        <v>347</v>
      </c>
      <c r="AE2817" s="56" t="s">
        <v>334</v>
      </c>
      <c r="AF2817" s="56" t="s">
        <v>292</v>
      </c>
      <c r="AG2817" s="56">
        <v>2016</v>
      </c>
      <c r="AH2817" s="56" t="s">
        <v>80</v>
      </c>
      <c r="AI2817" s="56" t="s">
        <v>344</v>
      </c>
      <c r="AJ2817" s="56">
        <v>3</v>
      </c>
      <c r="AM2817" s="56">
        <v>42779</v>
      </c>
      <c r="AN2817" s="56" t="s">
        <v>355</v>
      </c>
      <c r="AO2817" s="1">
        <v>42342</v>
      </c>
      <c r="AP2817" s="56" t="s">
        <v>355</v>
      </c>
      <c r="AQ2817" s="56">
        <v>255</v>
      </c>
      <c r="AR2817" s="56">
        <v>0</v>
      </c>
      <c r="AS2817" s="56" t="s">
        <v>346</v>
      </c>
      <c r="BB2817" s="56" t="s">
        <v>339</v>
      </c>
      <c r="BC2817" s="56" t="s">
        <v>263</v>
      </c>
      <c r="BD2817" s="56" t="s">
        <v>834</v>
      </c>
      <c r="BE2817" s="56" t="s">
        <v>347</v>
      </c>
      <c r="BF2817" s="56" t="s">
        <v>334</v>
      </c>
      <c r="BG2817" s="56" t="s">
        <v>774</v>
      </c>
      <c r="BH2817" s="56">
        <v>0</v>
      </c>
      <c r="BI2817" s="56">
        <v>0</v>
      </c>
      <c r="BJ2817" s="56">
        <v>1</v>
      </c>
    </row>
    <row r="2818" spans="1:62" hidden="1" x14ac:dyDescent="0.3">
      <c r="A2818" s="56">
        <v>49290837</v>
      </c>
      <c r="B2818" s="85">
        <v>601361</v>
      </c>
      <c r="C2818" s="1">
        <v>42893</v>
      </c>
      <c r="D2818" s="56" t="s">
        <v>830</v>
      </c>
      <c r="E2818" s="56" t="s">
        <v>831</v>
      </c>
      <c r="F2818" s="56" t="s">
        <v>334</v>
      </c>
      <c r="G2818" s="56" t="s">
        <v>335</v>
      </c>
      <c r="H2818" s="56" t="s">
        <v>336</v>
      </c>
      <c r="I2818" s="56" t="s">
        <v>771</v>
      </c>
      <c r="K2818" s="56" t="s">
        <v>337</v>
      </c>
      <c r="L2818" s="56" t="s">
        <v>338</v>
      </c>
      <c r="M2818" s="56" t="s">
        <v>832</v>
      </c>
      <c r="N2818" s="56" t="s">
        <v>1049</v>
      </c>
      <c r="O2818" s="56" t="s">
        <v>546</v>
      </c>
      <c r="P2818" s="1" t="s">
        <v>188</v>
      </c>
      <c r="Q2818" s="56" t="s">
        <v>837</v>
      </c>
      <c r="R2818" s="56" t="s">
        <v>339</v>
      </c>
      <c r="S2818" s="56">
        <v>247652</v>
      </c>
      <c r="T2818" s="1" t="s">
        <v>193</v>
      </c>
      <c r="U2818" s="56">
        <v>42430</v>
      </c>
      <c r="V2818" s="56">
        <v>43465</v>
      </c>
      <c r="W2818" s="56">
        <v>42370</v>
      </c>
      <c r="X2818" s="56">
        <v>43465</v>
      </c>
      <c r="Y2818" s="56" t="s">
        <v>340</v>
      </c>
      <c r="Z2818" s="56" t="s">
        <v>341</v>
      </c>
      <c r="AA2818" s="56" t="s">
        <v>342</v>
      </c>
      <c r="AB2818" s="56" t="s">
        <v>343</v>
      </c>
      <c r="AC2818" s="56" t="s">
        <v>342</v>
      </c>
      <c r="AD2818" s="56" t="s">
        <v>347</v>
      </c>
      <c r="AE2818" s="56" t="s">
        <v>334</v>
      </c>
      <c r="AF2818" s="56" t="s">
        <v>292</v>
      </c>
      <c r="AG2818" s="56">
        <v>2017</v>
      </c>
      <c r="AH2818" s="56" t="s">
        <v>80</v>
      </c>
      <c r="AI2818" s="56" t="s">
        <v>348</v>
      </c>
      <c r="AJ2818" s="56">
        <v>3</v>
      </c>
      <c r="AM2818" s="56">
        <v>42779</v>
      </c>
      <c r="AN2818" s="56" t="s">
        <v>355</v>
      </c>
      <c r="AO2818" s="1">
        <v>42342</v>
      </c>
      <c r="AP2818" s="56" t="s">
        <v>355</v>
      </c>
      <c r="AQ2818" s="56">
        <v>255</v>
      </c>
      <c r="AR2818" s="56">
        <v>0</v>
      </c>
      <c r="AS2818" s="56" t="s">
        <v>346</v>
      </c>
      <c r="BB2818" s="56" t="s">
        <v>339</v>
      </c>
      <c r="BC2818" s="56" t="s">
        <v>263</v>
      </c>
      <c r="BD2818" s="56" t="s">
        <v>834</v>
      </c>
      <c r="BE2818" s="56" t="s">
        <v>347</v>
      </c>
      <c r="BF2818" s="56" t="s">
        <v>334</v>
      </c>
      <c r="BG2818" s="56" t="s">
        <v>774</v>
      </c>
      <c r="BH2818" s="56">
        <v>0</v>
      </c>
      <c r="BI2818" s="56">
        <v>0</v>
      </c>
      <c r="BJ2818" s="56">
        <v>1</v>
      </c>
    </row>
    <row r="2819" spans="1:62" hidden="1" x14ac:dyDescent="0.3">
      <c r="A2819" s="56">
        <v>49290842</v>
      </c>
      <c r="B2819" s="85">
        <v>601361</v>
      </c>
      <c r="C2819" s="1">
        <v>42893</v>
      </c>
      <c r="D2819" s="56" t="s">
        <v>830</v>
      </c>
      <c r="E2819" s="56" t="s">
        <v>831</v>
      </c>
      <c r="F2819" s="56" t="s">
        <v>334</v>
      </c>
      <c r="G2819" s="56" t="s">
        <v>335</v>
      </c>
      <c r="H2819" s="56" t="s">
        <v>336</v>
      </c>
      <c r="I2819" s="56" t="s">
        <v>771</v>
      </c>
      <c r="K2819" s="56" t="s">
        <v>337</v>
      </c>
      <c r="L2819" s="56" t="s">
        <v>338</v>
      </c>
      <c r="M2819" s="56" t="s">
        <v>832</v>
      </c>
      <c r="N2819" s="56" t="s">
        <v>1049</v>
      </c>
      <c r="O2819" s="56" t="s">
        <v>546</v>
      </c>
      <c r="P2819" s="1" t="s">
        <v>188</v>
      </c>
      <c r="Q2819" s="56" t="s">
        <v>833</v>
      </c>
      <c r="R2819" s="56" t="s">
        <v>339</v>
      </c>
      <c r="S2819" s="56">
        <v>247654</v>
      </c>
      <c r="T2819" s="1" t="s">
        <v>238</v>
      </c>
      <c r="U2819" s="56">
        <v>42430</v>
      </c>
      <c r="V2819" s="56">
        <v>43465</v>
      </c>
      <c r="W2819" s="56">
        <v>42370</v>
      </c>
      <c r="X2819" s="56">
        <v>43465</v>
      </c>
      <c r="Y2819" s="56" t="s">
        <v>340</v>
      </c>
      <c r="Z2819" s="56" t="s">
        <v>341</v>
      </c>
      <c r="AA2819" s="56" t="s">
        <v>342</v>
      </c>
      <c r="AB2819" s="56" t="s">
        <v>343</v>
      </c>
      <c r="AC2819" s="56" t="s">
        <v>342</v>
      </c>
      <c r="AD2819" s="56" t="s">
        <v>347</v>
      </c>
      <c r="AE2819" s="56" t="s">
        <v>334</v>
      </c>
      <c r="AF2819" s="56" t="s">
        <v>291</v>
      </c>
      <c r="AG2819" s="56">
        <v>2017</v>
      </c>
      <c r="AH2819" s="56" t="s">
        <v>80</v>
      </c>
      <c r="AI2819" s="56" t="s">
        <v>348</v>
      </c>
      <c r="AJ2819" s="56">
        <v>0</v>
      </c>
      <c r="AK2819" s="1">
        <v>42735</v>
      </c>
      <c r="AM2819" s="56">
        <v>42779</v>
      </c>
      <c r="AN2819" s="56" t="s">
        <v>355</v>
      </c>
      <c r="AO2819" s="1">
        <v>42779</v>
      </c>
      <c r="AP2819" s="56" t="s">
        <v>355</v>
      </c>
      <c r="AQ2819" s="56">
        <v>253</v>
      </c>
      <c r="AR2819" s="56">
        <v>0</v>
      </c>
      <c r="AS2819" s="56" t="s">
        <v>346</v>
      </c>
      <c r="BB2819" s="56" t="s">
        <v>339</v>
      </c>
      <c r="BC2819" s="56" t="s">
        <v>263</v>
      </c>
      <c r="BD2819" s="56" t="s">
        <v>834</v>
      </c>
      <c r="BE2819" s="56" t="s">
        <v>347</v>
      </c>
      <c r="BF2819" s="56" t="s">
        <v>334</v>
      </c>
      <c r="BG2819" s="56" t="s">
        <v>774</v>
      </c>
      <c r="BH2819" s="56">
        <v>0</v>
      </c>
      <c r="BI2819" s="56">
        <v>0</v>
      </c>
      <c r="BJ2819" s="56">
        <v>1</v>
      </c>
    </row>
    <row r="2820" spans="1:62" hidden="1" x14ac:dyDescent="0.3">
      <c r="A2820" s="56">
        <v>49290839</v>
      </c>
      <c r="B2820" s="85">
        <v>601361</v>
      </c>
      <c r="C2820" s="1">
        <v>42893</v>
      </c>
      <c r="D2820" s="56" t="s">
        <v>830</v>
      </c>
      <c r="E2820" s="56" t="s">
        <v>831</v>
      </c>
      <c r="F2820" s="56" t="s">
        <v>334</v>
      </c>
      <c r="G2820" s="56" t="s">
        <v>335</v>
      </c>
      <c r="H2820" s="56" t="s">
        <v>336</v>
      </c>
      <c r="I2820" s="56" t="s">
        <v>771</v>
      </c>
      <c r="K2820" s="56" t="s">
        <v>337</v>
      </c>
      <c r="L2820" s="56" t="s">
        <v>338</v>
      </c>
      <c r="M2820" s="56" t="s">
        <v>832</v>
      </c>
      <c r="N2820" s="56" t="s">
        <v>1049</v>
      </c>
      <c r="O2820" s="56" t="s">
        <v>546</v>
      </c>
      <c r="P2820" s="1" t="s">
        <v>188</v>
      </c>
      <c r="Q2820" s="56" t="s">
        <v>833</v>
      </c>
      <c r="R2820" s="56" t="s">
        <v>339</v>
      </c>
      <c r="S2820" s="56">
        <v>247653</v>
      </c>
      <c r="T2820" s="1" t="s">
        <v>195</v>
      </c>
      <c r="U2820" s="56">
        <v>42430</v>
      </c>
      <c r="V2820" s="56">
        <v>43465</v>
      </c>
      <c r="W2820" s="56">
        <v>42370</v>
      </c>
      <c r="X2820" s="56">
        <v>43465</v>
      </c>
      <c r="Y2820" s="56" t="s">
        <v>340</v>
      </c>
      <c r="Z2820" s="56" t="s">
        <v>341</v>
      </c>
      <c r="AA2820" s="56" t="s">
        <v>342</v>
      </c>
      <c r="AB2820" s="56" t="s">
        <v>343</v>
      </c>
      <c r="AC2820" s="56" t="s">
        <v>342</v>
      </c>
      <c r="AD2820" s="56" t="s">
        <v>347</v>
      </c>
      <c r="AE2820" s="56" t="s">
        <v>334</v>
      </c>
      <c r="AF2820" s="56" t="s">
        <v>292</v>
      </c>
      <c r="AG2820" s="56">
        <v>2016</v>
      </c>
      <c r="AH2820" s="56" t="s">
        <v>80</v>
      </c>
      <c r="AI2820" s="56" t="s">
        <v>344</v>
      </c>
      <c r="AJ2820" s="56">
        <v>3</v>
      </c>
      <c r="AM2820" s="56">
        <v>42779</v>
      </c>
      <c r="AN2820" s="56" t="s">
        <v>355</v>
      </c>
      <c r="AO2820" s="1">
        <v>42342</v>
      </c>
      <c r="AP2820" s="56" t="s">
        <v>355</v>
      </c>
      <c r="AQ2820" s="56">
        <v>252</v>
      </c>
      <c r="AR2820" s="56">
        <v>0</v>
      </c>
      <c r="AS2820" s="56" t="s">
        <v>346</v>
      </c>
      <c r="BB2820" s="56" t="s">
        <v>339</v>
      </c>
      <c r="BC2820" s="56" t="s">
        <v>263</v>
      </c>
      <c r="BD2820" s="56" t="s">
        <v>834</v>
      </c>
      <c r="BE2820" s="56" t="s">
        <v>347</v>
      </c>
      <c r="BF2820" s="56" t="s">
        <v>334</v>
      </c>
      <c r="BG2820" s="56" t="s">
        <v>774</v>
      </c>
      <c r="BH2820" s="56">
        <v>0</v>
      </c>
      <c r="BI2820" s="56">
        <v>0</v>
      </c>
      <c r="BJ2820" s="56">
        <v>1</v>
      </c>
    </row>
    <row r="2821" spans="1:62" hidden="1" x14ac:dyDescent="0.3">
      <c r="A2821" s="56">
        <v>49290840</v>
      </c>
      <c r="B2821" s="85">
        <v>601361</v>
      </c>
      <c r="C2821" s="1">
        <v>42893</v>
      </c>
      <c r="D2821" s="56" t="s">
        <v>830</v>
      </c>
      <c r="E2821" s="56" t="s">
        <v>831</v>
      </c>
      <c r="F2821" s="56" t="s">
        <v>334</v>
      </c>
      <c r="G2821" s="56" t="s">
        <v>335</v>
      </c>
      <c r="H2821" s="56" t="s">
        <v>336</v>
      </c>
      <c r="I2821" s="56" t="s">
        <v>771</v>
      </c>
      <c r="K2821" s="56" t="s">
        <v>337</v>
      </c>
      <c r="L2821" s="56" t="s">
        <v>338</v>
      </c>
      <c r="M2821" s="56" t="s">
        <v>832</v>
      </c>
      <c r="N2821" s="56" t="s">
        <v>1049</v>
      </c>
      <c r="O2821" s="56" t="s">
        <v>546</v>
      </c>
      <c r="P2821" s="1" t="s">
        <v>188</v>
      </c>
      <c r="Q2821" s="56" t="s">
        <v>833</v>
      </c>
      <c r="R2821" s="56" t="s">
        <v>339</v>
      </c>
      <c r="S2821" s="56">
        <v>247653</v>
      </c>
      <c r="T2821" s="1" t="s">
        <v>195</v>
      </c>
      <c r="U2821" s="56">
        <v>42430</v>
      </c>
      <c r="V2821" s="56">
        <v>43465</v>
      </c>
      <c r="W2821" s="56">
        <v>42370</v>
      </c>
      <c r="X2821" s="56">
        <v>43465</v>
      </c>
      <c r="Y2821" s="56" t="s">
        <v>340</v>
      </c>
      <c r="Z2821" s="56" t="s">
        <v>341</v>
      </c>
      <c r="AA2821" s="56" t="s">
        <v>342</v>
      </c>
      <c r="AB2821" s="56" t="s">
        <v>343</v>
      </c>
      <c r="AC2821" s="56" t="s">
        <v>342</v>
      </c>
      <c r="AD2821" s="56" t="s">
        <v>347</v>
      </c>
      <c r="AE2821" s="56" t="s">
        <v>334</v>
      </c>
      <c r="AF2821" s="56" t="s">
        <v>292</v>
      </c>
      <c r="AG2821" s="56">
        <v>2017</v>
      </c>
      <c r="AH2821" s="56" t="s">
        <v>80</v>
      </c>
      <c r="AI2821" s="56" t="s">
        <v>348</v>
      </c>
      <c r="AJ2821" s="56">
        <v>2</v>
      </c>
      <c r="AM2821" s="56">
        <v>42779</v>
      </c>
      <c r="AN2821" s="56" t="s">
        <v>355</v>
      </c>
      <c r="AO2821" s="1">
        <v>42342</v>
      </c>
      <c r="AP2821" s="56" t="s">
        <v>355</v>
      </c>
      <c r="AQ2821" s="56">
        <v>252</v>
      </c>
      <c r="AR2821" s="56">
        <v>0</v>
      </c>
      <c r="AS2821" s="56" t="s">
        <v>346</v>
      </c>
      <c r="BB2821" s="56" t="s">
        <v>339</v>
      </c>
      <c r="BC2821" s="56" t="s">
        <v>263</v>
      </c>
      <c r="BD2821" s="56" t="s">
        <v>834</v>
      </c>
      <c r="BE2821" s="56" t="s">
        <v>347</v>
      </c>
      <c r="BF2821" s="56" t="s">
        <v>334</v>
      </c>
      <c r="BG2821" s="56" t="s">
        <v>774</v>
      </c>
      <c r="BH2821" s="56">
        <v>0</v>
      </c>
      <c r="BI2821" s="56">
        <v>0</v>
      </c>
      <c r="BJ2821" s="56">
        <v>1</v>
      </c>
    </row>
    <row r="2822" spans="1:62" hidden="1" x14ac:dyDescent="0.3">
      <c r="A2822" s="56">
        <v>49290851</v>
      </c>
      <c r="B2822" s="85">
        <v>601361</v>
      </c>
      <c r="C2822" s="1">
        <v>42893</v>
      </c>
      <c r="D2822" s="56" t="s">
        <v>830</v>
      </c>
      <c r="E2822" s="56" t="s">
        <v>831</v>
      </c>
      <c r="F2822" s="56" t="s">
        <v>334</v>
      </c>
      <c r="G2822" s="56" t="s">
        <v>335</v>
      </c>
      <c r="H2822" s="56" t="s">
        <v>336</v>
      </c>
      <c r="I2822" s="56" t="s">
        <v>771</v>
      </c>
      <c r="K2822" s="56" t="s">
        <v>337</v>
      </c>
      <c r="L2822" s="56" t="s">
        <v>338</v>
      </c>
      <c r="M2822" s="56" t="s">
        <v>832</v>
      </c>
      <c r="N2822" s="56" t="s">
        <v>1049</v>
      </c>
      <c r="O2822" s="56" t="s">
        <v>546</v>
      </c>
      <c r="P2822" s="1" t="s">
        <v>188</v>
      </c>
      <c r="Q2822" s="56" t="s">
        <v>835</v>
      </c>
      <c r="R2822" s="56" t="s">
        <v>339</v>
      </c>
      <c r="S2822" s="56">
        <v>247656</v>
      </c>
      <c r="T2822" s="1" t="s">
        <v>238</v>
      </c>
      <c r="U2822" s="56">
        <v>42430</v>
      </c>
      <c r="V2822" s="56">
        <v>43465</v>
      </c>
      <c r="W2822" s="56">
        <v>42370</v>
      </c>
      <c r="X2822" s="56">
        <v>43465</v>
      </c>
      <c r="Y2822" s="56" t="s">
        <v>340</v>
      </c>
      <c r="Z2822" s="56" t="s">
        <v>341</v>
      </c>
      <c r="AA2822" s="56" t="s">
        <v>342</v>
      </c>
      <c r="AB2822" s="56" t="s">
        <v>343</v>
      </c>
      <c r="AC2822" s="56" t="s">
        <v>342</v>
      </c>
      <c r="AD2822" s="56" t="s">
        <v>347</v>
      </c>
      <c r="AE2822" s="56" t="s">
        <v>334</v>
      </c>
      <c r="AF2822" s="56" t="s">
        <v>292</v>
      </c>
      <c r="AG2822" s="56">
        <v>2016</v>
      </c>
      <c r="AH2822" s="56" t="s">
        <v>80</v>
      </c>
      <c r="AI2822" s="56" t="s">
        <v>344</v>
      </c>
      <c r="AJ2822" s="56">
        <v>2</v>
      </c>
      <c r="AM2822" s="56">
        <v>42779</v>
      </c>
      <c r="AN2822" s="56" t="s">
        <v>355</v>
      </c>
      <c r="AO2822" s="1">
        <v>42342</v>
      </c>
      <c r="AP2822" s="56" t="s">
        <v>355</v>
      </c>
      <c r="AQ2822" s="56">
        <v>253</v>
      </c>
      <c r="AR2822" s="56">
        <v>0</v>
      </c>
      <c r="AS2822" s="56" t="s">
        <v>346</v>
      </c>
      <c r="BB2822" s="56" t="s">
        <v>339</v>
      </c>
      <c r="BC2822" s="56" t="s">
        <v>263</v>
      </c>
      <c r="BD2822" s="56" t="s">
        <v>834</v>
      </c>
      <c r="BE2822" s="56" t="s">
        <v>347</v>
      </c>
      <c r="BF2822" s="56" t="s">
        <v>334</v>
      </c>
      <c r="BG2822" s="56" t="s">
        <v>774</v>
      </c>
      <c r="BH2822" s="56">
        <v>0</v>
      </c>
      <c r="BI2822" s="56">
        <v>0</v>
      </c>
      <c r="BJ2822" s="56">
        <v>1</v>
      </c>
    </row>
    <row r="2823" spans="1:62" hidden="1" x14ac:dyDescent="0.3">
      <c r="A2823" s="56">
        <v>49290846</v>
      </c>
      <c r="B2823" s="85">
        <v>601361</v>
      </c>
      <c r="C2823" s="1">
        <v>42893</v>
      </c>
      <c r="D2823" s="56" t="s">
        <v>830</v>
      </c>
      <c r="E2823" s="56" t="s">
        <v>831</v>
      </c>
      <c r="F2823" s="56" t="s">
        <v>334</v>
      </c>
      <c r="G2823" s="56" t="s">
        <v>335</v>
      </c>
      <c r="H2823" s="56" t="s">
        <v>336</v>
      </c>
      <c r="I2823" s="56" t="s">
        <v>771</v>
      </c>
      <c r="K2823" s="56" t="s">
        <v>337</v>
      </c>
      <c r="L2823" s="56" t="s">
        <v>338</v>
      </c>
      <c r="M2823" s="56" t="s">
        <v>832</v>
      </c>
      <c r="N2823" s="56" t="s">
        <v>1049</v>
      </c>
      <c r="O2823" s="56" t="s">
        <v>546</v>
      </c>
      <c r="P2823" s="1" t="s">
        <v>188</v>
      </c>
      <c r="Q2823" s="56" t="s">
        <v>835</v>
      </c>
      <c r="R2823" s="56" t="s">
        <v>339</v>
      </c>
      <c r="S2823" s="56">
        <v>247655</v>
      </c>
      <c r="T2823" s="1" t="s">
        <v>195</v>
      </c>
      <c r="U2823" s="56">
        <v>42430</v>
      </c>
      <c r="V2823" s="56">
        <v>43465</v>
      </c>
      <c r="W2823" s="56">
        <v>42370</v>
      </c>
      <c r="X2823" s="56">
        <v>43465</v>
      </c>
      <c r="Y2823" s="56" t="s">
        <v>340</v>
      </c>
      <c r="Z2823" s="56" t="s">
        <v>341</v>
      </c>
      <c r="AA2823" s="56" t="s">
        <v>342</v>
      </c>
      <c r="AB2823" s="56" t="s">
        <v>343</v>
      </c>
      <c r="AC2823" s="56" t="s">
        <v>342</v>
      </c>
      <c r="AD2823" s="56" t="s">
        <v>347</v>
      </c>
      <c r="AE2823" s="56" t="s">
        <v>334</v>
      </c>
      <c r="AF2823" s="56" t="s">
        <v>291</v>
      </c>
      <c r="AG2823" s="56">
        <v>2017</v>
      </c>
      <c r="AH2823" s="56" t="s">
        <v>80</v>
      </c>
      <c r="AI2823" s="56" t="s">
        <v>348</v>
      </c>
      <c r="AJ2823" s="56">
        <v>0</v>
      </c>
      <c r="AK2823" s="1">
        <v>42735</v>
      </c>
      <c r="AM2823" s="56">
        <v>42779</v>
      </c>
      <c r="AN2823" s="56" t="s">
        <v>355</v>
      </c>
      <c r="AO2823" s="1">
        <v>42779</v>
      </c>
      <c r="AP2823" s="56" t="s">
        <v>355</v>
      </c>
      <c r="AQ2823" s="56">
        <v>252</v>
      </c>
      <c r="AR2823" s="56">
        <v>0</v>
      </c>
      <c r="AS2823" s="56" t="s">
        <v>346</v>
      </c>
      <c r="BB2823" s="56" t="s">
        <v>339</v>
      </c>
      <c r="BC2823" s="56" t="s">
        <v>263</v>
      </c>
      <c r="BD2823" s="56" t="s">
        <v>834</v>
      </c>
      <c r="BE2823" s="56" t="s">
        <v>347</v>
      </c>
      <c r="BF2823" s="56" t="s">
        <v>334</v>
      </c>
      <c r="BG2823" s="56" t="s">
        <v>774</v>
      </c>
      <c r="BH2823" s="56">
        <v>0</v>
      </c>
      <c r="BI2823" s="56">
        <v>0</v>
      </c>
      <c r="BJ2823" s="56">
        <v>1</v>
      </c>
    </row>
    <row r="2824" spans="1:62" hidden="1" x14ac:dyDescent="0.3">
      <c r="A2824" s="56">
        <v>49290844</v>
      </c>
      <c r="B2824" s="85">
        <v>601361</v>
      </c>
      <c r="C2824" s="1">
        <v>42893</v>
      </c>
      <c r="D2824" s="56" t="s">
        <v>830</v>
      </c>
      <c r="E2824" s="56" t="s">
        <v>831</v>
      </c>
      <c r="F2824" s="56" t="s">
        <v>334</v>
      </c>
      <c r="G2824" s="56" t="s">
        <v>335</v>
      </c>
      <c r="H2824" s="56" t="s">
        <v>336</v>
      </c>
      <c r="I2824" s="56" t="s">
        <v>771</v>
      </c>
      <c r="K2824" s="56" t="s">
        <v>337</v>
      </c>
      <c r="L2824" s="56" t="s">
        <v>338</v>
      </c>
      <c r="M2824" s="56" t="s">
        <v>832</v>
      </c>
      <c r="N2824" s="56" t="s">
        <v>1049</v>
      </c>
      <c r="O2824" s="56" t="s">
        <v>546</v>
      </c>
      <c r="P2824" s="1" t="s">
        <v>188</v>
      </c>
      <c r="Q2824" s="56" t="s">
        <v>833</v>
      </c>
      <c r="R2824" s="56" t="s">
        <v>339</v>
      </c>
      <c r="S2824" s="56">
        <v>247654</v>
      </c>
      <c r="T2824" s="1" t="s">
        <v>238</v>
      </c>
      <c r="U2824" s="56">
        <v>42430</v>
      </c>
      <c r="V2824" s="56">
        <v>43465</v>
      </c>
      <c r="W2824" s="56">
        <v>42370</v>
      </c>
      <c r="X2824" s="56">
        <v>43465</v>
      </c>
      <c r="Y2824" s="56" t="s">
        <v>340</v>
      </c>
      <c r="Z2824" s="56" t="s">
        <v>341</v>
      </c>
      <c r="AA2824" s="56" t="s">
        <v>342</v>
      </c>
      <c r="AB2824" s="56" t="s">
        <v>343</v>
      </c>
      <c r="AC2824" s="56" t="s">
        <v>342</v>
      </c>
      <c r="AD2824" s="56" t="s">
        <v>347</v>
      </c>
      <c r="AE2824" s="56" t="s">
        <v>334</v>
      </c>
      <c r="AF2824" s="56" t="s">
        <v>292</v>
      </c>
      <c r="AG2824" s="56">
        <v>2017</v>
      </c>
      <c r="AH2824" s="56" t="s">
        <v>80</v>
      </c>
      <c r="AI2824" s="56" t="s">
        <v>348</v>
      </c>
      <c r="AJ2824" s="56">
        <v>6</v>
      </c>
      <c r="AM2824" s="56">
        <v>42779</v>
      </c>
      <c r="AN2824" s="56" t="s">
        <v>355</v>
      </c>
      <c r="AO2824" s="1">
        <v>42342</v>
      </c>
      <c r="AP2824" s="56" t="s">
        <v>355</v>
      </c>
      <c r="AQ2824" s="56">
        <v>253</v>
      </c>
      <c r="AR2824" s="56">
        <v>0</v>
      </c>
      <c r="AS2824" s="56" t="s">
        <v>346</v>
      </c>
      <c r="BB2824" s="56" t="s">
        <v>339</v>
      </c>
      <c r="BC2824" s="56" t="s">
        <v>263</v>
      </c>
      <c r="BD2824" s="56" t="s">
        <v>834</v>
      </c>
      <c r="BE2824" s="56" t="s">
        <v>347</v>
      </c>
      <c r="BF2824" s="56" t="s">
        <v>334</v>
      </c>
      <c r="BG2824" s="56" t="s">
        <v>774</v>
      </c>
      <c r="BH2824" s="56">
        <v>0</v>
      </c>
      <c r="BI2824" s="56">
        <v>0</v>
      </c>
      <c r="BJ2824" s="56">
        <v>1</v>
      </c>
    </row>
    <row r="2825" spans="1:62" hidden="1" x14ac:dyDescent="0.3">
      <c r="A2825" s="56">
        <v>49290845</v>
      </c>
      <c r="B2825" s="85">
        <v>601361</v>
      </c>
      <c r="C2825" s="1">
        <v>42893</v>
      </c>
      <c r="D2825" s="56" t="s">
        <v>830</v>
      </c>
      <c r="E2825" s="56" t="s">
        <v>831</v>
      </c>
      <c r="F2825" s="56" t="s">
        <v>334</v>
      </c>
      <c r="G2825" s="56" t="s">
        <v>335</v>
      </c>
      <c r="H2825" s="56" t="s">
        <v>336</v>
      </c>
      <c r="I2825" s="56" t="s">
        <v>771</v>
      </c>
      <c r="K2825" s="56" t="s">
        <v>337</v>
      </c>
      <c r="L2825" s="56" t="s">
        <v>338</v>
      </c>
      <c r="M2825" s="56" t="s">
        <v>832</v>
      </c>
      <c r="N2825" s="56" t="s">
        <v>1049</v>
      </c>
      <c r="O2825" s="56" t="s">
        <v>546</v>
      </c>
      <c r="P2825" s="1" t="s">
        <v>188</v>
      </c>
      <c r="Q2825" s="56" t="s">
        <v>833</v>
      </c>
      <c r="R2825" s="56" t="s">
        <v>339</v>
      </c>
      <c r="S2825" s="56">
        <v>247654</v>
      </c>
      <c r="T2825" s="1" t="s">
        <v>238</v>
      </c>
      <c r="U2825" s="56">
        <v>42430</v>
      </c>
      <c r="V2825" s="56">
        <v>43465</v>
      </c>
      <c r="W2825" s="56">
        <v>42370</v>
      </c>
      <c r="X2825" s="56">
        <v>43465</v>
      </c>
      <c r="Y2825" s="56" t="s">
        <v>340</v>
      </c>
      <c r="Z2825" s="56" t="s">
        <v>341</v>
      </c>
      <c r="AA2825" s="56" t="s">
        <v>342</v>
      </c>
      <c r="AB2825" s="56" t="s">
        <v>343</v>
      </c>
      <c r="AC2825" s="56" t="s">
        <v>342</v>
      </c>
      <c r="AD2825" s="56" t="s">
        <v>347</v>
      </c>
      <c r="AE2825" s="56" t="s">
        <v>334</v>
      </c>
      <c r="AF2825" s="56" t="s">
        <v>292</v>
      </c>
      <c r="AG2825" s="56">
        <v>2017</v>
      </c>
      <c r="AH2825" s="56" t="s">
        <v>80</v>
      </c>
      <c r="AI2825" s="56" t="s">
        <v>344</v>
      </c>
      <c r="AJ2825" s="56">
        <v>6</v>
      </c>
      <c r="AM2825" s="56">
        <v>42779</v>
      </c>
      <c r="AN2825" s="56" t="s">
        <v>355</v>
      </c>
      <c r="AO2825" s="1">
        <v>42342</v>
      </c>
      <c r="AP2825" s="56" t="s">
        <v>355</v>
      </c>
      <c r="AQ2825" s="56">
        <v>253</v>
      </c>
      <c r="AR2825" s="56">
        <v>0</v>
      </c>
      <c r="AS2825" s="56" t="s">
        <v>346</v>
      </c>
      <c r="BB2825" s="56" t="s">
        <v>339</v>
      </c>
      <c r="BC2825" s="56" t="s">
        <v>263</v>
      </c>
      <c r="BD2825" s="56" t="s">
        <v>834</v>
      </c>
      <c r="BE2825" s="56" t="s">
        <v>347</v>
      </c>
      <c r="BF2825" s="56" t="s">
        <v>334</v>
      </c>
      <c r="BG2825" s="56" t="s">
        <v>774</v>
      </c>
      <c r="BH2825" s="56">
        <v>0</v>
      </c>
      <c r="BI2825" s="56">
        <v>0</v>
      </c>
      <c r="BJ2825" s="56">
        <v>1</v>
      </c>
    </row>
    <row r="2826" spans="1:62" hidden="1" x14ac:dyDescent="0.3">
      <c r="A2826" s="56">
        <v>49290850</v>
      </c>
      <c r="B2826" s="85">
        <v>601361</v>
      </c>
      <c r="C2826" s="1">
        <v>42893</v>
      </c>
      <c r="D2826" s="56" t="s">
        <v>830</v>
      </c>
      <c r="E2826" s="56" t="s">
        <v>831</v>
      </c>
      <c r="F2826" s="56" t="s">
        <v>334</v>
      </c>
      <c r="G2826" s="56" t="s">
        <v>335</v>
      </c>
      <c r="H2826" s="56" t="s">
        <v>336</v>
      </c>
      <c r="I2826" s="56" t="s">
        <v>771</v>
      </c>
      <c r="K2826" s="56" t="s">
        <v>337</v>
      </c>
      <c r="L2826" s="56" t="s">
        <v>338</v>
      </c>
      <c r="M2826" s="56" t="s">
        <v>832</v>
      </c>
      <c r="N2826" s="56" t="s">
        <v>1049</v>
      </c>
      <c r="O2826" s="56" t="s">
        <v>546</v>
      </c>
      <c r="P2826" s="1" t="s">
        <v>188</v>
      </c>
      <c r="Q2826" s="56" t="s">
        <v>835</v>
      </c>
      <c r="R2826" s="56" t="s">
        <v>339</v>
      </c>
      <c r="S2826" s="56">
        <v>247656</v>
      </c>
      <c r="T2826" s="1" t="s">
        <v>238</v>
      </c>
      <c r="U2826" s="56">
        <v>42430</v>
      </c>
      <c r="V2826" s="56">
        <v>43465</v>
      </c>
      <c r="W2826" s="56">
        <v>42370</v>
      </c>
      <c r="X2826" s="56">
        <v>43465</v>
      </c>
      <c r="Y2826" s="56" t="s">
        <v>340</v>
      </c>
      <c r="Z2826" s="56" t="s">
        <v>341</v>
      </c>
      <c r="AA2826" s="56" t="s">
        <v>342</v>
      </c>
      <c r="AB2826" s="56" t="s">
        <v>343</v>
      </c>
      <c r="AC2826" s="56" t="s">
        <v>342</v>
      </c>
      <c r="AD2826" s="56" t="s">
        <v>347</v>
      </c>
      <c r="AE2826" s="56" t="s">
        <v>334</v>
      </c>
      <c r="AF2826" s="56" t="s">
        <v>291</v>
      </c>
      <c r="AG2826" s="56">
        <v>2017</v>
      </c>
      <c r="AH2826" s="56" t="s">
        <v>80</v>
      </c>
      <c r="AI2826" s="56" t="s">
        <v>348</v>
      </c>
      <c r="AJ2826" s="56">
        <v>0</v>
      </c>
      <c r="AK2826" s="1">
        <v>42735</v>
      </c>
      <c r="AM2826" s="56">
        <v>42779</v>
      </c>
      <c r="AN2826" s="56" t="s">
        <v>355</v>
      </c>
      <c r="AO2826" s="1">
        <v>42779</v>
      </c>
      <c r="AP2826" s="56" t="s">
        <v>355</v>
      </c>
      <c r="AQ2826" s="56">
        <v>253</v>
      </c>
      <c r="AR2826" s="56">
        <v>0</v>
      </c>
      <c r="AS2826" s="56" t="s">
        <v>346</v>
      </c>
      <c r="BB2826" s="56" t="s">
        <v>339</v>
      </c>
      <c r="BC2826" s="56" t="s">
        <v>263</v>
      </c>
      <c r="BD2826" s="56" t="s">
        <v>834</v>
      </c>
      <c r="BE2826" s="56" t="s">
        <v>347</v>
      </c>
      <c r="BF2826" s="56" t="s">
        <v>334</v>
      </c>
      <c r="BG2826" s="56" t="s">
        <v>774</v>
      </c>
      <c r="BH2826" s="56">
        <v>0</v>
      </c>
      <c r="BI2826" s="56">
        <v>0</v>
      </c>
      <c r="BJ2826" s="56">
        <v>1</v>
      </c>
    </row>
    <row r="2827" spans="1:62" hidden="1" x14ac:dyDescent="0.3">
      <c r="A2827" s="56">
        <v>49290847</v>
      </c>
      <c r="B2827" s="85">
        <v>601361</v>
      </c>
      <c r="C2827" s="1">
        <v>42893</v>
      </c>
      <c r="D2827" s="56" t="s">
        <v>830</v>
      </c>
      <c r="E2827" s="56" t="s">
        <v>831</v>
      </c>
      <c r="F2827" s="56" t="s">
        <v>334</v>
      </c>
      <c r="G2827" s="56" t="s">
        <v>335</v>
      </c>
      <c r="H2827" s="56" t="s">
        <v>336</v>
      </c>
      <c r="I2827" s="56" t="s">
        <v>771</v>
      </c>
      <c r="K2827" s="56" t="s">
        <v>337</v>
      </c>
      <c r="L2827" s="56" t="s">
        <v>338</v>
      </c>
      <c r="M2827" s="56" t="s">
        <v>832</v>
      </c>
      <c r="N2827" s="56" t="s">
        <v>1049</v>
      </c>
      <c r="O2827" s="56" t="s">
        <v>546</v>
      </c>
      <c r="P2827" s="1" t="s">
        <v>188</v>
      </c>
      <c r="Q2827" s="56" t="s">
        <v>835</v>
      </c>
      <c r="R2827" s="56" t="s">
        <v>339</v>
      </c>
      <c r="S2827" s="56">
        <v>247655</v>
      </c>
      <c r="T2827" s="1" t="s">
        <v>195</v>
      </c>
      <c r="U2827" s="56">
        <v>42430</v>
      </c>
      <c r="V2827" s="56">
        <v>43465</v>
      </c>
      <c r="W2827" s="56">
        <v>42370</v>
      </c>
      <c r="X2827" s="56">
        <v>43465</v>
      </c>
      <c r="Y2827" s="56" t="s">
        <v>340</v>
      </c>
      <c r="Z2827" s="56" t="s">
        <v>341</v>
      </c>
      <c r="AA2827" s="56" t="s">
        <v>342</v>
      </c>
      <c r="AB2827" s="56" t="s">
        <v>343</v>
      </c>
      <c r="AC2827" s="56" t="s">
        <v>342</v>
      </c>
      <c r="AD2827" s="56" t="s">
        <v>347</v>
      </c>
      <c r="AE2827" s="56" t="s">
        <v>334</v>
      </c>
      <c r="AF2827" s="56" t="s">
        <v>292</v>
      </c>
      <c r="AG2827" s="56">
        <v>2016</v>
      </c>
      <c r="AH2827" s="56" t="s">
        <v>80</v>
      </c>
      <c r="AI2827" s="56" t="s">
        <v>344</v>
      </c>
      <c r="AJ2827" s="56">
        <v>3</v>
      </c>
      <c r="AM2827" s="56">
        <v>42779</v>
      </c>
      <c r="AN2827" s="56" t="s">
        <v>355</v>
      </c>
      <c r="AO2827" s="1">
        <v>42342</v>
      </c>
      <c r="AP2827" s="56" t="s">
        <v>355</v>
      </c>
      <c r="AQ2827" s="56">
        <v>252</v>
      </c>
      <c r="AR2827" s="56">
        <v>0</v>
      </c>
      <c r="AS2827" s="56" t="s">
        <v>346</v>
      </c>
      <c r="BB2827" s="56" t="s">
        <v>339</v>
      </c>
      <c r="BC2827" s="56" t="s">
        <v>263</v>
      </c>
      <c r="BD2827" s="56" t="s">
        <v>834</v>
      </c>
      <c r="BE2827" s="56" t="s">
        <v>347</v>
      </c>
      <c r="BF2827" s="56" t="s">
        <v>334</v>
      </c>
      <c r="BG2827" s="56" t="s">
        <v>774</v>
      </c>
      <c r="BH2827" s="56">
        <v>0</v>
      </c>
      <c r="BI2827" s="56">
        <v>0</v>
      </c>
      <c r="BJ2827" s="56">
        <v>1</v>
      </c>
    </row>
    <row r="2828" spans="1:62" hidden="1" x14ac:dyDescent="0.3">
      <c r="A2828" s="56">
        <v>49290848</v>
      </c>
      <c r="B2828" s="85">
        <v>601361</v>
      </c>
      <c r="C2828" s="1">
        <v>42893</v>
      </c>
      <c r="D2828" s="56" t="s">
        <v>830</v>
      </c>
      <c r="E2828" s="56" t="s">
        <v>831</v>
      </c>
      <c r="F2828" s="56" t="s">
        <v>334</v>
      </c>
      <c r="G2828" s="56" t="s">
        <v>335</v>
      </c>
      <c r="H2828" s="56" t="s">
        <v>336</v>
      </c>
      <c r="I2828" s="56" t="s">
        <v>771</v>
      </c>
      <c r="K2828" s="56" t="s">
        <v>337</v>
      </c>
      <c r="L2828" s="56" t="s">
        <v>338</v>
      </c>
      <c r="M2828" s="56" t="s">
        <v>832</v>
      </c>
      <c r="N2828" s="56" t="s">
        <v>1049</v>
      </c>
      <c r="O2828" s="56" t="s">
        <v>546</v>
      </c>
      <c r="P2828" s="1" t="s">
        <v>188</v>
      </c>
      <c r="Q2828" s="56" t="s">
        <v>835</v>
      </c>
      <c r="R2828" s="56" t="s">
        <v>339</v>
      </c>
      <c r="S2828" s="56">
        <v>247655</v>
      </c>
      <c r="T2828" s="1" t="s">
        <v>195</v>
      </c>
      <c r="U2828" s="56">
        <v>42430</v>
      </c>
      <c r="V2828" s="56">
        <v>43465</v>
      </c>
      <c r="W2828" s="56">
        <v>42370</v>
      </c>
      <c r="X2828" s="56">
        <v>43465</v>
      </c>
      <c r="Y2828" s="56" t="s">
        <v>340</v>
      </c>
      <c r="Z2828" s="56" t="s">
        <v>341</v>
      </c>
      <c r="AA2828" s="56" t="s">
        <v>342</v>
      </c>
      <c r="AB2828" s="56" t="s">
        <v>343</v>
      </c>
      <c r="AC2828" s="56" t="s">
        <v>342</v>
      </c>
      <c r="AD2828" s="56" t="s">
        <v>347</v>
      </c>
      <c r="AE2828" s="56" t="s">
        <v>334</v>
      </c>
      <c r="AF2828" s="56" t="s">
        <v>292</v>
      </c>
      <c r="AG2828" s="56">
        <v>2017</v>
      </c>
      <c r="AH2828" s="56" t="s">
        <v>80</v>
      </c>
      <c r="AI2828" s="56" t="s">
        <v>348</v>
      </c>
      <c r="AJ2828" s="56">
        <v>2</v>
      </c>
      <c r="AM2828" s="56">
        <v>42779</v>
      </c>
      <c r="AN2828" s="56" t="s">
        <v>355</v>
      </c>
      <c r="AO2828" s="1">
        <v>42342</v>
      </c>
      <c r="AP2828" s="56" t="s">
        <v>355</v>
      </c>
      <c r="AQ2828" s="56">
        <v>252</v>
      </c>
      <c r="AR2828" s="56">
        <v>0</v>
      </c>
      <c r="AS2828" s="56" t="s">
        <v>346</v>
      </c>
      <c r="BB2828" s="56" t="s">
        <v>339</v>
      </c>
      <c r="BC2828" s="56" t="s">
        <v>263</v>
      </c>
      <c r="BD2828" s="56" t="s">
        <v>834</v>
      </c>
      <c r="BE2828" s="56" t="s">
        <v>347</v>
      </c>
      <c r="BF2828" s="56" t="s">
        <v>334</v>
      </c>
      <c r="BG2828" s="56" t="s">
        <v>774</v>
      </c>
      <c r="BH2828" s="56">
        <v>0</v>
      </c>
      <c r="BI2828" s="56">
        <v>0</v>
      </c>
      <c r="BJ2828" s="56">
        <v>1</v>
      </c>
    </row>
    <row r="2829" spans="1:62" hidden="1" x14ac:dyDescent="0.3">
      <c r="A2829" s="56">
        <v>49290859</v>
      </c>
      <c r="B2829" s="85">
        <v>601361</v>
      </c>
      <c r="C2829" s="1">
        <v>42893</v>
      </c>
      <c r="D2829" s="56" t="s">
        <v>830</v>
      </c>
      <c r="E2829" s="56" t="s">
        <v>831</v>
      </c>
      <c r="F2829" s="56" t="s">
        <v>334</v>
      </c>
      <c r="G2829" s="56" t="s">
        <v>335</v>
      </c>
      <c r="H2829" s="56" t="s">
        <v>336</v>
      </c>
      <c r="I2829" s="56" t="s">
        <v>771</v>
      </c>
      <c r="K2829" s="56" t="s">
        <v>337</v>
      </c>
      <c r="L2829" s="56" t="s">
        <v>338</v>
      </c>
      <c r="M2829" s="56" t="s">
        <v>832</v>
      </c>
      <c r="N2829" s="56" t="s">
        <v>1049</v>
      </c>
      <c r="O2829" s="56" t="s">
        <v>546</v>
      </c>
      <c r="P2829" s="1" t="s">
        <v>188</v>
      </c>
      <c r="Q2829" s="56" t="s">
        <v>838</v>
      </c>
      <c r="R2829" s="56" t="s">
        <v>339</v>
      </c>
      <c r="S2829" s="56">
        <v>247649</v>
      </c>
      <c r="T2829" s="1" t="s">
        <v>193</v>
      </c>
      <c r="U2829" s="56">
        <v>42430</v>
      </c>
      <c r="V2829" s="56">
        <v>43465</v>
      </c>
      <c r="W2829" s="56">
        <v>42370</v>
      </c>
      <c r="X2829" s="56">
        <v>43465</v>
      </c>
      <c r="Y2829" s="56" t="s">
        <v>340</v>
      </c>
      <c r="Z2829" s="56" t="s">
        <v>341</v>
      </c>
      <c r="AA2829" s="56" t="s">
        <v>342</v>
      </c>
      <c r="AB2829" s="56" t="s">
        <v>343</v>
      </c>
      <c r="AC2829" s="56" t="s">
        <v>342</v>
      </c>
      <c r="AD2829" s="56" t="s">
        <v>347</v>
      </c>
      <c r="AE2829" s="56" t="s">
        <v>334</v>
      </c>
      <c r="AF2829" s="56" t="s">
        <v>292</v>
      </c>
      <c r="AG2829" s="56">
        <v>2017</v>
      </c>
      <c r="AH2829" s="56" t="s">
        <v>80</v>
      </c>
      <c r="AI2829" s="56" t="s">
        <v>344</v>
      </c>
      <c r="AJ2829" s="56">
        <v>6</v>
      </c>
      <c r="AM2829" s="56">
        <v>42779</v>
      </c>
      <c r="AN2829" s="56" t="s">
        <v>355</v>
      </c>
      <c r="AO2829" s="1">
        <v>42342</v>
      </c>
      <c r="AP2829" s="56" t="s">
        <v>355</v>
      </c>
      <c r="AQ2829" s="56">
        <v>255</v>
      </c>
      <c r="AR2829" s="56">
        <v>0</v>
      </c>
      <c r="AS2829" s="56" t="s">
        <v>346</v>
      </c>
      <c r="BB2829" s="56" t="s">
        <v>339</v>
      </c>
      <c r="BC2829" s="56" t="s">
        <v>263</v>
      </c>
      <c r="BD2829" s="56" t="s">
        <v>834</v>
      </c>
      <c r="BE2829" s="56" t="s">
        <v>347</v>
      </c>
      <c r="BF2829" s="56" t="s">
        <v>334</v>
      </c>
      <c r="BG2829" s="56" t="s">
        <v>774</v>
      </c>
      <c r="BH2829" s="56">
        <v>0</v>
      </c>
      <c r="BI2829" s="56">
        <v>0</v>
      </c>
      <c r="BJ2829" s="56">
        <v>1</v>
      </c>
    </row>
    <row r="2830" spans="1:62" hidden="1" x14ac:dyDescent="0.3">
      <c r="A2830" s="56">
        <v>49290855</v>
      </c>
      <c r="B2830" s="85">
        <v>601361</v>
      </c>
      <c r="C2830" s="1">
        <v>42893</v>
      </c>
      <c r="D2830" s="56" t="s">
        <v>830</v>
      </c>
      <c r="E2830" s="56" t="s">
        <v>831</v>
      </c>
      <c r="F2830" s="56" t="s">
        <v>334</v>
      </c>
      <c r="G2830" s="56" t="s">
        <v>335</v>
      </c>
      <c r="H2830" s="56" t="s">
        <v>336</v>
      </c>
      <c r="I2830" s="56" t="s">
        <v>771</v>
      </c>
      <c r="K2830" s="56" t="s">
        <v>337</v>
      </c>
      <c r="L2830" s="56" t="s">
        <v>338</v>
      </c>
      <c r="M2830" s="56" t="s">
        <v>832</v>
      </c>
      <c r="N2830" s="56" t="s">
        <v>1049</v>
      </c>
      <c r="O2830" s="56" t="s">
        <v>546</v>
      </c>
      <c r="P2830" s="1" t="s">
        <v>188</v>
      </c>
      <c r="Q2830" s="56" t="s">
        <v>838</v>
      </c>
      <c r="R2830" s="56" t="s">
        <v>339</v>
      </c>
      <c r="S2830" s="56">
        <v>247650</v>
      </c>
      <c r="T2830" s="1" t="s">
        <v>351</v>
      </c>
      <c r="U2830" s="56">
        <v>42430</v>
      </c>
      <c r="V2830" s="56">
        <v>43465</v>
      </c>
      <c r="W2830" s="56">
        <v>42370</v>
      </c>
      <c r="X2830" s="56">
        <v>43465</v>
      </c>
      <c r="Y2830" s="56" t="s">
        <v>340</v>
      </c>
      <c r="Z2830" s="56" t="s">
        <v>341</v>
      </c>
      <c r="AA2830" s="56" t="s">
        <v>342</v>
      </c>
      <c r="AB2830" s="56" t="s">
        <v>343</v>
      </c>
      <c r="AC2830" s="56" t="s">
        <v>342</v>
      </c>
      <c r="AD2830" s="56" t="s">
        <v>347</v>
      </c>
      <c r="AE2830" s="56" t="s">
        <v>334</v>
      </c>
      <c r="AF2830" s="56" t="s">
        <v>291</v>
      </c>
      <c r="AG2830" s="56">
        <v>2017</v>
      </c>
      <c r="AH2830" s="56" t="s">
        <v>80</v>
      </c>
      <c r="AI2830" s="56" t="s">
        <v>348</v>
      </c>
      <c r="AJ2830" s="56">
        <v>1</v>
      </c>
      <c r="AK2830" s="1">
        <v>42735</v>
      </c>
      <c r="AL2830" s="56" t="s">
        <v>971</v>
      </c>
      <c r="AM2830" s="56">
        <v>42779</v>
      </c>
      <c r="AN2830" s="56" t="s">
        <v>355</v>
      </c>
      <c r="AO2830" s="1">
        <v>42779</v>
      </c>
      <c r="AP2830" s="56" t="s">
        <v>355</v>
      </c>
      <c r="AQ2830" s="56">
        <v>246</v>
      </c>
      <c r="AR2830" s="56">
        <v>0</v>
      </c>
      <c r="AS2830" s="56" t="s">
        <v>346</v>
      </c>
      <c r="BB2830" s="56" t="s">
        <v>339</v>
      </c>
      <c r="BC2830" s="56" t="s">
        <v>263</v>
      </c>
      <c r="BD2830" s="56" t="s">
        <v>834</v>
      </c>
      <c r="BE2830" s="56" t="s">
        <v>347</v>
      </c>
      <c r="BF2830" s="56" t="s">
        <v>334</v>
      </c>
      <c r="BG2830" s="56" t="s">
        <v>774</v>
      </c>
      <c r="BH2830" s="56">
        <v>0</v>
      </c>
      <c r="BI2830" s="56">
        <v>0</v>
      </c>
      <c r="BJ2830" s="56">
        <v>1</v>
      </c>
    </row>
    <row r="2831" spans="1:62" hidden="1" x14ac:dyDescent="0.3">
      <c r="A2831" s="56">
        <v>49290853</v>
      </c>
      <c r="B2831" s="85">
        <v>601361</v>
      </c>
      <c r="C2831" s="1">
        <v>42893</v>
      </c>
      <c r="D2831" s="56" t="s">
        <v>830</v>
      </c>
      <c r="E2831" s="56" t="s">
        <v>831</v>
      </c>
      <c r="F2831" s="56" t="s">
        <v>334</v>
      </c>
      <c r="G2831" s="56" t="s">
        <v>335</v>
      </c>
      <c r="H2831" s="56" t="s">
        <v>336</v>
      </c>
      <c r="I2831" s="56" t="s">
        <v>771</v>
      </c>
      <c r="K2831" s="56" t="s">
        <v>337</v>
      </c>
      <c r="L2831" s="56" t="s">
        <v>338</v>
      </c>
      <c r="M2831" s="56" t="s">
        <v>832</v>
      </c>
      <c r="N2831" s="56" t="s">
        <v>1049</v>
      </c>
      <c r="O2831" s="56" t="s">
        <v>546</v>
      </c>
      <c r="P2831" s="1" t="s">
        <v>188</v>
      </c>
      <c r="Q2831" s="56" t="s">
        <v>835</v>
      </c>
      <c r="R2831" s="56" t="s">
        <v>339</v>
      </c>
      <c r="S2831" s="56">
        <v>247657</v>
      </c>
      <c r="T2831" s="1" t="s">
        <v>193</v>
      </c>
      <c r="U2831" s="56">
        <v>42430</v>
      </c>
      <c r="V2831" s="56">
        <v>43465</v>
      </c>
      <c r="W2831" s="56">
        <v>42370</v>
      </c>
      <c r="X2831" s="56">
        <v>43465</v>
      </c>
      <c r="Y2831" s="56" t="s">
        <v>340</v>
      </c>
      <c r="Z2831" s="56" t="s">
        <v>341</v>
      </c>
      <c r="AA2831" s="56" t="s">
        <v>342</v>
      </c>
      <c r="AB2831" s="56" t="s">
        <v>343</v>
      </c>
      <c r="AC2831" s="56" t="s">
        <v>342</v>
      </c>
      <c r="AD2831" s="56" t="s">
        <v>347</v>
      </c>
      <c r="AE2831" s="56" t="s">
        <v>334</v>
      </c>
      <c r="AF2831" s="56" t="s">
        <v>292</v>
      </c>
      <c r="AG2831" s="56">
        <v>2016</v>
      </c>
      <c r="AH2831" s="56" t="s">
        <v>80</v>
      </c>
      <c r="AI2831" s="56" t="s">
        <v>344</v>
      </c>
      <c r="AJ2831" s="56">
        <v>2</v>
      </c>
      <c r="AM2831" s="56">
        <v>42779</v>
      </c>
      <c r="AN2831" s="56" t="s">
        <v>355</v>
      </c>
      <c r="AO2831" s="1">
        <v>42342</v>
      </c>
      <c r="AP2831" s="56" t="s">
        <v>355</v>
      </c>
      <c r="AQ2831" s="56">
        <v>255</v>
      </c>
      <c r="AR2831" s="56">
        <v>0</v>
      </c>
      <c r="AS2831" s="56" t="s">
        <v>346</v>
      </c>
      <c r="BB2831" s="56" t="s">
        <v>339</v>
      </c>
      <c r="BC2831" s="56" t="s">
        <v>263</v>
      </c>
      <c r="BD2831" s="56" t="s">
        <v>834</v>
      </c>
      <c r="BE2831" s="56" t="s">
        <v>347</v>
      </c>
      <c r="BF2831" s="56" t="s">
        <v>334</v>
      </c>
      <c r="BG2831" s="56" t="s">
        <v>774</v>
      </c>
      <c r="BH2831" s="56">
        <v>0</v>
      </c>
      <c r="BI2831" s="56">
        <v>0</v>
      </c>
      <c r="BJ2831" s="56">
        <v>1</v>
      </c>
    </row>
    <row r="2832" spans="1:62" hidden="1" x14ac:dyDescent="0.3">
      <c r="A2832" s="56">
        <v>49290854</v>
      </c>
      <c r="B2832" s="85">
        <v>601361</v>
      </c>
      <c r="C2832" s="1">
        <v>42893</v>
      </c>
      <c r="D2832" s="56" t="s">
        <v>830</v>
      </c>
      <c r="E2832" s="56" t="s">
        <v>831</v>
      </c>
      <c r="F2832" s="56" t="s">
        <v>334</v>
      </c>
      <c r="G2832" s="56" t="s">
        <v>335</v>
      </c>
      <c r="H2832" s="56" t="s">
        <v>336</v>
      </c>
      <c r="I2832" s="56" t="s">
        <v>771</v>
      </c>
      <c r="K2832" s="56" t="s">
        <v>337</v>
      </c>
      <c r="L2832" s="56" t="s">
        <v>338</v>
      </c>
      <c r="M2832" s="56" t="s">
        <v>832</v>
      </c>
      <c r="N2832" s="56" t="s">
        <v>1049</v>
      </c>
      <c r="O2832" s="56" t="s">
        <v>546</v>
      </c>
      <c r="P2832" s="1" t="s">
        <v>188</v>
      </c>
      <c r="Q2832" s="56" t="s">
        <v>835</v>
      </c>
      <c r="R2832" s="56" t="s">
        <v>339</v>
      </c>
      <c r="S2832" s="56">
        <v>247657</v>
      </c>
      <c r="T2832" s="1" t="s">
        <v>193</v>
      </c>
      <c r="U2832" s="56">
        <v>42430</v>
      </c>
      <c r="V2832" s="56">
        <v>43465</v>
      </c>
      <c r="W2832" s="56">
        <v>42370</v>
      </c>
      <c r="X2832" s="56">
        <v>43465</v>
      </c>
      <c r="Y2832" s="56" t="s">
        <v>340</v>
      </c>
      <c r="Z2832" s="56" t="s">
        <v>341</v>
      </c>
      <c r="AA2832" s="56" t="s">
        <v>342</v>
      </c>
      <c r="AB2832" s="56" t="s">
        <v>343</v>
      </c>
      <c r="AC2832" s="56" t="s">
        <v>342</v>
      </c>
      <c r="AD2832" s="56" t="s">
        <v>347</v>
      </c>
      <c r="AE2832" s="56" t="s">
        <v>334</v>
      </c>
      <c r="AF2832" s="56" t="s">
        <v>292</v>
      </c>
      <c r="AG2832" s="56">
        <v>2017</v>
      </c>
      <c r="AH2832" s="56" t="s">
        <v>80</v>
      </c>
      <c r="AI2832" s="56" t="s">
        <v>348</v>
      </c>
      <c r="AJ2832" s="56">
        <v>1</v>
      </c>
      <c r="AM2832" s="56">
        <v>42779</v>
      </c>
      <c r="AN2832" s="56" t="s">
        <v>355</v>
      </c>
      <c r="AO2832" s="1">
        <v>42342</v>
      </c>
      <c r="AP2832" s="56" t="s">
        <v>355</v>
      </c>
      <c r="AQ2832" s="56">
        <v>255</v>
      </c>
      <c r="AR2832" s="56">
        <v>0</v>
      </c>
      <c r="AS2832" s="56" t="s">
        <v>346</v>
      </c>
      <c r="BB2832" s="56" t="s">
        <v>339</v>
      </c>
      <c r="BC2832" s="56" t="s">
        <v>263</v>
      </c>
      <c r="BD2832" s="56" t="s">
        <v>834</v>
      </c>
      <c r="BE2832" s="56" t="s">
        <v>347</v>
      </c>
      <c r="BF2832" s="56" t="s">
        <v>334</v>
      </c>
      <c r="BG2832" s="56" t="s">
        <v>774</v>
      </c>
      <c r="BH2832" s="56">
        <v>0</v>
      </c>
      <c r="BI2832" s="56">
        <v>0</v>
      </c>
      <c r="BJ2832" s="56">
        <v>1</v>
      </c>
    </row>
    <row r="2833" spans="1:62" hidden="1" x14ac:dyDescent="0.3">
      <c r="A2833" s="56">
        <v>49290858</v>
      </c>
      <c r="B2833" s="85">
        <v>601361</v>
      </c>
      <c r="C2833" s="1">
        <v>42893</v>
      </c>
      <c r="D2833" s="56" t="s">
        <v>830</v>
      </c>
      <c r="E2833" s="56" t="s">
        <v>831</v>
      </c>
      <c r="F2833" s="56" t="s">
        <v>334</v>
      </c>
      <c r="G2833" s="56" t="s">
        <v>335</v>
      </c>
      <c r="H2833" s="56" t="s">
        <v>336</v>
      </c>
      <c r="I2833" s="56" t="s">
        <v>771</v>
      </c>
      <c r="K2833" s="56" t="s">
        <v>337</v>
      </c>
      <c r="L2833" s="56" t="s">
        <v>338</v>
      </c>
      <c r="M2833" s="56" t="s">
        <v>832</v>
      </c>
      <c r="N2833" s="56" t="s">
        <v>1049</v>
      </c>
      <c r="O2833" s="56" t="s">
        <v>546</v>
      </c>
      <c r="P2833" s="1" t="s">
        <v>188</v>
      </c>
      <c r="Q2833" s="56" t="s">
        <v>838</v>
      </c>
      <c r="R2833" s="56" t="s">
        <v>339</v>
      </c>
      <c r="S2833" s="56">
        <v>247649</v>
      </c>
      <c r="T2833" s="1" t="s">
        <v>193</v>
      </c>
      <c r="U2833" s="56">
        <v>42430</v>
      </c>
      <c r="V2833" s="56">
        <v>43465</v>
      </c>
      <c r="W2833" s="56">
        <v>42370</v>
      </c>
      <c r="X2833" s="56">
        <v>43465</v>
      </c>
      <c r="Y2833" s="56" t="s">
        <v>340</v>
      </c>
      <c r="Z2833" s="56" t="s">
        <v>341</v>
      </c>
      <c r="AA2833" s="56" t="s">
        <v>342</v>
      </c>
      <c r="AB2833" s="56" t="s">
        <v>343</v>
      </c>
      <c r="AC2833" s="56" t="s">
        <v>342</v>
      </c>
      <c r="AD2833" s="56" t="s">
        <v>347</v>
      </c>
      <c r="AE2833" s="56" t="s">
        <v>334</v>
      </c>
      <c r="AF2833" s="56" t="s">
        <v>292</v>
      </c>
      <c r="AG2833" s="56">
        <v>2017</v>
      </c>
      <c r="AH2833" s="56" t="s">
        <v>80</v>
      </c>
      <c r="AI2833" s="56" t="s">
        <v>348</v>
      </c>
      <c r="AJ2833" s="56">
        <v>6</v>
      </c>
      <c r="AM2833" s="56">
        <v>42779</v>
      </c>
      <c r="AN2833" s="56" t="s">
        <v>355</v>
      </c>
      <c r="AO2833" s="1">
        <v>42342</v>
      </c>
      <c r="AP2833" s="56" t="s">
        <v>355</v>
      </c>
      <c r="AQ2833" s="56">
        <v>255</v>
      </c>
      <c r="AR2833" s="56">
        <v>0</v>
      </c>
      <c r="AS2833" s="56" t="s">
        <v>346</v>
      </c>
      <c r="BB2833" s="56" t="s">
        <v>339</v>
      </c>
      <c r="BC2833" s="56" t="s">
        <v>263</v>
      </c>
      <c r="BD2833" s="56" t="s">
        <v>834</v>
      </c>
      <c r="BE2833" s="56" t="s">
        <v>347</v>
      </c>
      <c r="BF2833" s="56" t="s">
        <v>334</v>
      </c>
      <c r="BG2833" s="56" t="s">
        <v>774</v>
      </c>
      <c r="BH2833" s="56">
        <v>0</v>
      </c>
      <c r="BI2833" s="56">
        <v>0</v>
      </c>
      <c r="BJ2833" s="56">
        <v>1</v>
      </c>
    </row>
    <row r="2834" spans="1:62" hidden="1" x14ac:dyDescent="0.3">
      <c r="A2834" s="56">
        <v>49290856</v>
      </c>
      <c r="B2834" s="85">
        <v>601361</v>
      </c>
      <c r="C2834" s="1">
        <v>42893</v>
      </c>
      <c r="D2834" s="56" t="s">
        <v>830</v>
      </c>
      <c r="E2834" s="56" t="s">
        <v>831</v>
      </c>
      <c r="F2834" s="56" t="s">
        <v>334</v>
      </c>
      <c r="G2834" s="56" t="s">
        <v>335</v>
      </c>
      <c r="H2834" s="56" t="s">
        <v>336</v>
      </c>
      <c r="I2834" s="56" t="s">
        <v>771</v>
      </c>
      <c r="K2834" s="56" t="s">
        <v>337</v>
      </c>
      <c r="L2834" s="56" t="s">
        <v>338</v>
      </c>
      <c r="M2834" s="56" t="s">
        <v>832</v>
      </c>
      <c r="N2834" s="56" t="s">
        <v>1049</v>
      </c>
      <c r="O2834" s="56" t="s">
        <v>546</v>
      </c>
      <c r="P2834" s="1" t="s">
        <v>188</v>
      </c>
      <c r="Q2834" s="56" t="s">
        <v>838</v>
      </c>
      <c r="R2834" s="56" t="s">
        <v>339</v>
      </c>
      <c r="S2834" s="56">
        <v>247650</v>
      </c>
      <c r="T2834" s="1" t="s">
        <v>351</v>
      </c>
      <c r="U2834" s="56">
        <v>42430</v>
      </c>
      <c r="V2834" s="56">
        <v>43465</v>
      </c>
      <c r="W2834" s="56">
        <v>42370</v>
      </c>
      <c r="X2834" s="56">
        <v>43465</v>
      </c>
      <c r="Y2834" s="56" t="s">
        <v>340</v>
      </c>
      <c r="Z2834" s="56" t="s">
        <v>341</v>
      </c>
      <c r="AA2834" s="56" t="s">
        <v>342</v>
      </c>
      <c r="AB2834" s="56" t="s">
        <v>343</v>
      </c>
      <c r="AC2834" s="56" t="s">
        <v>342</v>
      </c>
      <c r="AD2834" s="56" t="s">
        <v>347</v>
      </c>
      <c r="AE2834" s="56" t="s">
        <v>334</v>
      </c>
      <c r="AF2834" s="56" t="s">
        <v>292</v>
      </c>
      <c r="AG2834" s="56">
        <v>2016</v>
      </c>
      <c r="AH2834" s="56" t="s">
        <v>80</v>
      </c>
      <c r="AI2834" s="56" t="s">
        <v>344</v>
      </c>
      <c r="AJ2834" s="56">
        <v>1</v>
      </c>
      <c r="AM2834" s="56">
        <v>42779</v>
      </c>
      <c r="AN2834" s="56" t="s">
        <v>355</v>
      </c>
      <c r="AO2834" s="1">
        <v>42342</v>
      </c>
      <c r="AP2834" s="56" t="s">
        <v>355</v>
      </c>
      <c r="AQ2834" s="56">
        <v>246</v>
      </c>
      <c r="AR2834" s="56">
        <v>0</v>
      </c>
      <c r="AS2834" s="56" t="s">
        <v>346</v>
      </c>
      <c r="BB2834" s="56" t="s">
        <v>339</v>
      </c>
      <c r="BC2834" s="56" t="s">
        <v>263</v>
      </c>
      <c r="BD2834" s="56" t="s">
        <v>834</v>
      </c>
      <c r="BE2834" s="56" t="s">
        <v>347</v>
      </c>
      <c r="BF2834" s="56" t="s">
        <v>334</v>
      </c>
      <c r="BG2834" s="56" t="s">
        <v>774</v>
      </c>
      <c r="BH2834" s="56">
        <v>0</v>
      </c>
      <c r="BI2834" s="56">
        <v>0</v>
      </c>
      <c r="BJ2834" s="56">
        <v>1</v>
      </c>
    </row>
    <row r="2835" spans="1:62" hidden="1" x14ac:dyDescent="0.3">
      <c r="A2835" s="56">
        <v>49290857</v>
      </c>
      <c r="B2835" s="85">
        <v>601361</v>
      </c>
      <c r="C2835" s="1">
        <v>42893</v>
      </c>
      <c r="D2835" s="56" t="s">
        <v>830</v>
      </c>
      <c r="E2835" s="56" t="s">
        <v>831</v>
      </c>
      <c r="F2835" s="56" t="s">
        <v>334</v>
      </c>
      <c r="G2835" s="56" t="s">
        <v>335</v>
      </c>
      <c r="H2835" s="56" t="s">
        <v>336</v>
      </c>
      <c r="I2835" s="56" t="s">
        <v>771</v>
      </c>
      <c r="K2835" s="56" t="s">
        <v>337</v>
      </c>
      <c r="L2835" s="56" t="s">
        <v>338</v>
      </c>
      <c r="M2835" s="56" t="s">
        <v>832</v>
      </c>
      <c r="N2835" s="56" t="s">
        <v>1049</v>
      </c>
      <c r="O2835" s="56" t="s">
        <v>546</v>
      </c>
      <c r="P2835" s="1" t="s">
        <v>188</v>
      </c>
      <c r="Q2835" s="56" t="s">
        <v>838</v>
      </c>
      <c r="R2835" s="56" t="s">
        <v>339</v>
      </c>
      <c r="S2835" s="56">
        <v>247649</v>
      </c>
      <c r="T2835" s="1" t="s">
        <v>193</v>
      </c>
      <c r="U2835" s="56">
        <v>42430</v>
      </c>
      <c r="V2835" s="56">
        <v>43465</v>
      </c>
      <c r="W2835" s="56">
        <v>42370</v>
      </c>
      <c r="X2835" s="56">
        <v>43465</v>
      </c>
      <c r="Y2835" s="56" t="s">
        <v>340</v>
      </c>
      <c r="Z2835" s="56" t="s">
        <v>341</v>
      </c>
      <c r="AA2835" s="56" t="s">
        <v>342</v>
      </c>
      <c r="AB2835" s="56" t="s">
        <v>343</v>
      </c>
      <c r="AC2835" s="56" t="s">
        <v>342</v>
      </c>
      <c r="AD2835" s="56" t="s">
        <v>347</v>
      </c>
      <c r="AE2835" s="56" t="s">
        <v>334</v>
      </c>
      <c r="AF2835" s="56" t="s">
        <v>291</v>
      </c>
      <c r="AG2835" s="56">
        <v>2017</v>
      </c>
      <c r="AH2835" s="56" t="s">
        <v>80</v>
      </c>
      <c r="AI2835" s="56" t="s">
        <v>348</v>
      </c>
      <c r="AJ2835" s="56">
        <v>5</v>
      </c>
      <c r="AK2835" s="1">
        <v>42735</v>
      </c>
      <c r="AL2835" s="56" t="s">
        <v>973</v>
      </c>
      <c r="AM2835" s="56">
        <v>42779</v>
      </c>
      <c r="AN2835" s="56" t="s">
        <v>355</v>
      </c>
      <c r="AO2835" s="1">
        <v>42779</v>
      </c>
      <c r="AP2835" s="56" t="s">
        <v>355</v>
      </c>
      <c r="AQ2835" s="56">
        <v>255</v>
      </c>
      <c r="AR2835" s="56">
        <v>0</v>
      </c>
      <c r="AS2835" s="56" t="s">
        <v>346</v>
      </c>
      <c r="BB2835" s="56" t="s">
        <v>339</v>
      </c>
      <c r="BC2835" s="56" t="s">
        <v>263</v>
      </c>
      <c r="BD2835" s="56" t="s">
        <v>834</v>
      </c>
      <c r="BE2835" s="56" t="s">
        <v>347</v>
      </c>
      <c r="BF2835" s="56" t="s">
        <v>334</v>
      </c>
      <c r="BG2835" s="56" t="s">
        <v>774</v>
      </c>
      <c r="BH2835" s="56">
        <v>0</v>
      </c>
      <c r="BI2835" s="56">
        <v>0</v>
      </c>
      <c r="BJ2835" s="56">
        <v>1</v>
      </c>
    </row>
    <row r="2836" spans="1:62" hidden="1" x14ac:dyDescent="0.3">
      <c r="A2836" s="56">
        <v>49297132</v>
      </c>
      <c r="B2836" s="85">
        <v>601566</v>
      </c>
      <c r="C2836" s="1">
        <v>42893</v>
      </c>
      <c r="D2836" s="56" t="s">
        <v>927</v>
      </c>
      <c r="E2836" s="56" t="s">
        <v>927</v>
      </c>
      <c r="F2836" s="56" t="s">
        <v>334</v>
      </c>
      <c r="G2836" s="56" t="s">
        <v>335</v>
      </c>
      <c r="H2836" s="56" t="s">
        <v>336</v>
      </c>
      <c r="I2836" s="56" t="s">
        <v>544</v>
      </c>
      <c r="K2836" s="56" t="s">
        <v>337</v>
      </c>
      <c r="L2836" s="56" t="s">
        <v>928</v>
      </c>
      <c r="M2836" s="56" t="s">
        <v>1050</v>
      </c>
      <c r="N2836" s="56" t="s">
        <v>1043</v>
      </c>
      <c r="O2836" s="56" t="s">
        <v>546</v>
      </c>
      <c r="P2836" s="1" t="s">
        <v>110</v>
      </c>
      <c r="Q2836" s="56" t="s">
        <v>241</v>
      </c>
      <c r="R2836" s="56" t="s">
        <v>339</v>
      </c>
      <c r="S2836" s="56">
        <v>250857</v>
      </c>
      <c r="T2836" s="1" t="s">
        <v>253</v>
      </c>
      <c r="U2836" s="56">
        <v>42659</v>
      </c>
      <c r="V2836" s="56">
        <v>43404</v>
      </c>
      <c r="W2836" s="56">
        <v>42643</v>
      </c>
      <c r="X2836" s="56">
        <v>43373</v>
      </c>
      <c r="Y2836" s="56" t="s">
        <v>340</v>
      </c>
      <c r="Z2836" s="56" t="s">
        <v>341</v>
      </c>
      <c r="AA2836" s="56" t="s">
        <v>342</v>
      </c>
      <c r="AB2836" s="56" t="s">
        <v>343</v>
      </c>
      <c r="AC2836" s="56" t="s">
        <v>342</v>
      </c>
      <c r="AD2836" s="56" t="s">
        <v>342</v>
      </c>
      <c r="AE2836" s="56" t="s">
        <v>334</v>
      </c>
      <c r="AF2836" s="56" t="s">
        <v>292</v>
      </c>
      <c r="AG2836" s="56">
        <v>2019</v>
      </c>
      <c r="AH2836" s="56" t="s">
        <v>80</v>
      </c>
      <c r="AI2836" s="56" t="s">
        <v>348</v>
      </c>
      <c r="AJ2836" s="56">
        <v>0</v>
      </c>
      <c r="AM2836" s="56">
        <v>42615</v>
      </c>
      <c r="AN2836" s="56" t="s">
        <v>383</v>
      </c>
      <c r="AO2836" s="1">
        <v>42614</v>
      </c>
      <c r="AP2836" s="56" t="s">
        <v>551</v>
      </c>
      <c r="AQ2836" s="56">
        <v>328</v>
      </c>
      <c r="AR2836" s="56">
        <v>0</v>
      </c>
      <c r="AS2836" s="56" t="s">
        <v>346</v>
      </c>
      <c r="AX2836" s="56">
        <v>100</v>
      </c>
      <c r="BB2836" s="56" t="s">
        <v>339</v>
      </c>
      <c r="BC2836" s="56" t="s">
        <v>263</v>
      </c>
      <c r="BD2836" s="56" t="s">
        <v>349</v>
      </c>
      <c r="BE2836" s="56" t="s">
        <v>347</v>
      </c>
      <c r="BF2836" s="56" t="s">
        <v>334</v>
      </c>
      <c r="BG2836" s="56" t="s">
        <v>549</v>
      </c>
      <c r="BH2836" s="56">
        <v>0</v>
      </c>
      <c r="BI2836" s="56">
        <v>0</v>
      </c>
      <c r="BJ2836" s="56">
        <v>1</v>
      </c>
    </row>
    <row r="2837" spans="1:62" hidden="1" x14ac:dyDescent="0.3">
      <c r="A2837" s="56">
        <v>49297131</v>
      </c>
      <c r="B2837" s="85">
        <v>601566</v>
      </c>
      <c r="C2837" s="1">
        <v>42893</v>
      </c>
      <c r="D2837" s="56" t="s">
        <v>927</v>
      </c>
      <c r="E2837" s="56" t="s">
        <v>927</v>
      </c>
      <c r="F2837" s="56" t="s">
        <v>334</v>
      </c>
      <c r="G2837" s="56" t="s">
        <v>335</v>
      </c>
      <c r="H2837" s="56" t="s">
        <v>336</v>
      </c>
      <c r="I2837" s="56" t="s">
        <v>544</v>
      </c>
      <c r="K2837" s="56" t="s">
        <v>337</v>
      </c>
      <c r="L2837" s="56" t="s">
        <v>928</v>
      </c>
      <c r="M2837" s="56" t="s">
        <v>1050</v>
      </c>
      <c r="N2837" s="56" t="s">
        <v>1043</v>
      </c>
      <c r="O2837" s="56" t="s">
        <v>546</v>
      </c>
      <c r="P2837" s="1" t="s">
        <v>110</v>
      </c>
      <c r="Q2837" s="56" t="s">
        <v>241</v>
      </c>
      <c r="R2837" s="56" t="s">
        <v>339</v>
      </c>
      <c r="S2837" s="56">
        <v>250857</v>
      </c>
      <c r="T2837" s="1" t="s">
        <v>253</v>
      </c>
      <c r="U2837" s="56">
        <v>42659</v>
      </c>
      <c r="V2837" s="56">
        <v>43404</v>
      </c>
      <c r="W2837" s="56">
        <v>42643</v>
      </c>
      <c r="X2837" s="56">
        <v>43373</v>
      </c>
      <c r="Y2837" s="56" t="s">
        <v>340</v>
      </c>
      <c r="Z2837" s="56" t="s">
        <v>341</v>
      </c>
      <c r="AA2837" s="56" t="s">
        <v>342</v>
      </c>
      <c r="AB2837" s="56" t="s">
        <v>343</v>
      </c>
      <c r="AC2837" s="56" t="s">
        <v>342</v>
      </c>
      <c r="AD2837" s="56" t="s">
        <v>342</v>
      </c>
      <c r="AE2837" s="56" t="s">
        <v>334</v>
      </c>
      <c r="AF2837" s="56" t="s">
        <v>292</v>
      </c>
      <c r="AG2837" s="56">
        <v>2018</v>
      </c>
      <c r="AH2837" s="56" t="s">
        <v>80</v>
      </c>
      <c r="AI2837" s="56" t="s">
        <v>344</v>
      </c>
      <c r="AJ2837" s="56">
        <v>2</v>
      </c>
      <c r="AM2837" s="56">
        <v>42615</v>
      </c>
      <c r="AN2837" s="56" t="s">
        <v>383</v>
      </c>
      <c r="AO2837" s="1">
        <v>42572</v>
      </c>
      <c r="AP2837" s="56" t="s">
        <v>551</v>
      </c>
      <c r="AQ2837" s="56">
        <v>328</v>
      </c>
      <c r="AR2837" s="56">
        <v>0</v>
      </c>
      <c r="AS2837" s="56" t="s">
        <v>346</v>
      </c>
      <c r="AX2837" s="56">
        <v>100</v>
      </c>
      <c r="BB2837" s="56" t="s">
        <v>339</v>
      </c>
      <c r="BC2837" s="56" t="s">
        <v>263</v>
      </c>
      <c r="BD2837" s="56" t="s">
        <v>349</v>
      </c>
      <c r="BE2837" s="56" t="s">
        <v>347</v>
      </c>
      <c r="BF2837" s="56" t="s">
        <v>334</v>
      </c>
      <c r="BG2837" s="56" t="s">
        <v>549</v>
      </c>
      <c r="BH2837" s="56">
        <v>0</v>
      </c>
      <c r="BI2837" s="56">
        <v>0</v>
      </c>
      <c r="BJ2837" s="56">
        <v>1</v>
      </c>
    </row>
    <row r="2838" spans="1:62" hidden="1" x14ac:dyDescent="0.3">
      <c r="A2838" s="56">
        <v>49297170</v>
      </c>
      <c r="B2838" s="85">
        <v>601566</v>
      </c>
      <c r="C2838" s="1">
        <v>42893</v>
      </c>
      <c r="D2838" s="56" t="s">
        <v>927</v>
      </c>
      <c r="E2838" s="56" t="s">
        <v>927</v>
      </c>
      <c r="F2838" s="56" t="s">
        <v>334</v>
      </c>
      <c r="G2838" s="56" t="s">
        <v>335</v>
      </c>
      <c r="H2838" s="56" t="s">
        <v>336</v>
      </c>
      <c r="I2838" s="56" t="s">
        <v>544</v>
      </c>
      <c r="K2838" s="56" t="s">
        <v>337</v>
      </c>
      <c r="L2838" s="56" t="s">
        <v>928</v>
      </c>
      <c r="M2838" s="56" t="s">
        <v>1050</v>
      </c>
      <c r="N2838" s="56" t="s">
        <v>1043</v>
      </c>
      <c r="O2838" s="56" t="s">
        <v>546</v>
      </c>
      <c r="P2838" s="1" t="s">
        <v>110</v>
      </c>
      <c r="Q2838" s="56" t="s">
        <v>920</v>
      </c>
      <c r="R2838" s="56" t="s">
        <v>339</v>
      </c>
      <c r="S2838" s="56">
        <v>269337</v>
      </c>
      <c r="T2838" s="1" t="s">
        <v>836</v>
      </c>
      <c r="U2838" s="56">
        <v>42659</v>
      </c>
      <c r="V2838" s="56">
        <v>43404</v>
      </c>
      <c r="W2838" s="56">
        <v>42633</v>
      </c>
      <c r="X2838" s="56">
        <v>43465</v>
      </c>
      <c r="Y2838" s="56" t="s">
        <v>340</v>
      </c>
      <c r="Z2838" s="56" t="s">
        <v>341</v>
      </c>
      <c r="AA2838" s="56" t="s">
        <v>342</v>
      </c>
      <c r="AB2838" s="56" t="s">
        <v>343</v>
      </c>
      <c r="AC2838" s="56" t="s">
        <v>342</v>
      </c>
      <c r="AD2838" s="56" t="s">
        <v>347</v>
      </c>
      <c r="AE2838" s="56" t="s">
        <v>334</v>
      </c>
      <c r="AF2838" s="56" t="s">
        <v>292</v>
      </c>
      <c r="AG2838" s="56">
        <v>2018</v>
      </c>
      <c r="AH2838" s="56" t="s">
        <v>80</v>
      </c>
      <c r="AI2838" s="56" t="s">
        <v>344</v>
      </c>
      <c r="AJ2838" s="56">
        <v>1</v>
      </c>
      <c r="AM2838" s="56">
        <v>42633</v>
      </c>
      <c r="AN2838" s="56" t="s">
        <v>551</v>
      </c>
      <c r="AO2838" s="1">
        <v>42633</v>
      </c>
      <c r="AP2838" s="56" t="s">
        <v>551</v>
      </c>
      <c r="AQ2838" s="56">
        <v>75683</v>
      </c>
      <c r="AR2838" s="56">
        <v>0</v>
      </c>
      <c r="AS2838" s="56" t="s">
        <v>346</v>
      </c>
      <c r="BB2838" s="56" t="s">
        <v>339</v>
      </c>
      <c r="BC2838" s="56" t="s">
        <v>263</v>
      </c>
      <c r="BD2838" s="56" t="s">
        <v>349</v>
      </c>
      <c r="BE2838" s="56" t="s">
        <v>347</v>
      </c>
      <c r="BF2838" s="56" t="s">
        <v>334</v>
      </c>
      <c r="BG2838" s="56" t="s">
        <v>549</v>
      </c>
      <c r="BH2838" s="56">
        <v>0</v>
      </c>
      <c r="BI2838" s="56">
        <v>0</v>
      </c>
      <c r="BJ2838" s="56">
        <v>1</v>
      </c>
    </row>
    <row r="2839" spans="1:62" hidden="1" x14ac:dyDescent="0.3">
      <c r="A2839" s="56">
        <v>49297169</v>
      </c>
      <c r="B2839" s="85">
        <v>601566</v>
      </c>
      <c r="C2839" s="1">
        <v>42893</v>
      </c>
      <c r="D2839" s="56" t="s">
        <v>927</v>
      </c>
      <c r="E2839" s="56" t="s">
        <v>927</v>
      </c>
      <c r="F2839" s="56" t="s">
        <v>334</v>
      </c>
      <c r="G2839" s="56" t="s">
        <v>335</v>
      </c>
      <c r="H2839" s="56" t="s">
        <v>336</v>
      </c>
      <c r="I2839" s="56" t="s">
        <v>544</v>
      </c>
      <c r="K2839" s="56" t="s">
        <v>337</v>
      </c>
      <c r="L2839" s="56" t="s">
        <v>928</v>
      </c>
      <c r="M2839" s="56" t="s">
        <v>1050</v>
      </c>
      <c r="N2839" s="56" t="s">
        <v>1043</v>
      </c>
      <c r="O2839" s="56" t="s">
        <v>546</v>
      </c>
      <c r="P2839" s="1" t="s">
        <v>110</v>
      </c>
      <c r="Q2839" s="56" t="s">
        <v>920</v>
      </c>
      <c r="R2839" s="56" t="s">
        <v>339</v>
      </c>
      <c r="S2839" s="56">
        <v>269337</v>
      </c>
      <c r="T2839" s="1" t="s">
        <v>836</v>
      </c>
      <c r="U2839" s="56">
        <v>42659</v>
      </c>
      <c r="V2839" s="56">
        <v>43404</v>
      </c>
      <c r="W2839" s="56">
        <v>42633</v>
      </c>
      <c r="X2839" s="56">
        <v>43465</v>
      </c>
      <c r="Y2839" s="56" t="s">
        <v>340</v>
      </c>
      <c r="Z2839" s="56" t="s">
        <v>341</v>
      </c>
      <c r="AA2839" s="56" t="s">
        <v>342</v>
      </c>
      <c r="AB2839" s="56" t="s">
        <v>343</v>
      </c>
      <c r="AC2839" s="56" t="s">
        <v>342</v>
      </c>
      <c r="AD2839" s="56" t="s">
        <v>347</v>
      </c>
      <c r="AE2839" s="56" t="s">
        <v>334</v>
      </c>
      <c r="AF2839" s="56" t="s">
        <v>292</v>
      </c>
      <c r="AG2839" s="56">
        <v>2018</v>
      </c>
      <c r="AH2839" s="56" t="s">
        <v>80</v>
      </c>
      <c r="AI2839" s="56" t="s">
        <v>348</v>
      </c>
      <c r="AJ2839" s="56">
        <v>1</v>
      </c>
      <c r="AM2839" s="56">
        <v>42633</v>
      </c>
      <c r="AN2839" s="56" t="s">
        <v>551</v>
      </c>
      <c r="AO2839" s="1">
        <v>42633</v>
      </c>
      <c r="AP2839" s="56" t="s">
        <v>551</v>
      </c>
      <c r="AQ2839" s="56">
        <v>75683</v>
      </c>
      <c r="AR2839" s="56">
        <v>0</v>
      </c>
      <c r="AS2839" s="56" t="s">
        <v>346</v>
      </c>
      <c r="BB2839" s="56" t="s">
        <v>339</v>
      </c>
      <c r="BC2839" s="56" t="s">
        <v>263</v>
      </c>
      <c r="BD2839" s="56" t="s">
        <v>349</v>
      </c>
      <c r="BE2839" s="56" t="s">
        <v>347</v>
      </c>
      <c r="BF2839" s="56" t="s">
        <v>334</v>
      </c>
      <c r="BG2839" s="56" t="s">
        <v>549</v>
      </c>
      <c r="BH2839" s="56">
        <v>0</v>
      </c>
      <c r="BI2839" s="56">
        <v>0</v>
      </c>
      <c r="BJ2839" s="56">
        <v>1</v>
      </c>
    </row>
    <row r="2840" spans="1:62" hidden="1" x14ac:dyDescent="0.3">
      <c r="A2840" s="56">
        <v>49297167</v>
      </c>
      <c r="B2840" s="85">
        <v>601566</v>
      </c>
      <c r="C2840" s="1">
        <v>42893</v>
      </c>
      <c r="D2840" s="56" t="s">
        <v>927</v>
      </c>
      <c r="E2840" s="56" t="s">
        <v>927</v>
      </c>
      <c r="F2840" s="56" t="s">
        <v>334</v>
      </c>
      <c r="G2840" s="56" t="s">
        <v>335</v>
      </c>
      <c r="H2840" s="56" t="s">
        <v>336</v>
      </c>
      <c r="I2840" s="56" t="s">
        <v>544</v>
      </c>
      <c r="K2840" s="56" t="s">
        <v>337</v>
      </c>
      <c r="L2840" s="56" t="s">
        <v>928</v>
      </c>
      <c r="M2840" s="56" t="s">
        <v>1050</v>
      </c>
      <c r="N2840" s="56" t="s">
        <v>1043</v>
      </c>
      <c r="O2840" s="56" t="s">
        <v>546</v>
      </c>
      <c r="P2840" s="1" t="s">
        <v>110</v>
      </c>
      <c r="Q2840" s="56" t="s">
        <v>552</v>
      </c>
      <c r="R2840" s="56" t="s">
        <v>339</v>
      </c>
      <c r="S2840" s="56">
        <v>250843</v>
      </c>
      <c r="T2840" s="1" t="s">
        <v>381</v>
      </c>
      <c r="U2840" s="56">
        <v>42659</v>
      </c>
      <c r="V2840" s="56">
        <v>43404</v>
      </c>
      <c r="W2840" s="56">
        <v>42643</v>
      </c>
      <c r="X2840" s="56">
        <v>43373</v>
      </c>
      <c r="Y2840" s="56" t="s">
        <v>356</v>
      </c>
      <c r="Z2840" s="56" t="s">
        <v>382</v>
      </c>
      <c r="AA2840" s="56" t="s">
        <v>342</v>
      </c>
      <c r="AB2840" s="56" t="s">
        <v>343</v>
      </c>
      <c r="AC2840" s="56" t="s">
        <v>342</v>
      </c>
      <c r="AD2840" s="56" t="s">
        <v>342</v>
      </c>
      <c r="AE2840" s="56" t="s">
        <v>334</v>
      </c>
      <c r="AF2840" s="56" t="s">
        <v>292</v>
      </c>
      <c r="AG2840" s="56">
        <v>2019</v>
      </c>
      <c r="AH2840" s="56" t="s">
        <v>80</v>
      </c>
      <c r="AI2840" s="56" t="s">
        <v>348</v>
      </c>
      <c r="AJ2840" s="56">
        <v>7</v>
      </c>
      <c r="AM2840" s="56">
        <v>42614</v>
      </c>
      <c r="AN2840" s="56" t="s">
        <v>551</v>
      </c>
      <c r="AO2840" s="1">
        <v>42614</v>
      </c>
      <c r="AP2840" s="56" t="s">
        <v>551</v>
      </c>
      <c r="AQ2840" s="56">
        <v>49203</v>
      </c>
      <c r="AR2840" s="56">
        <v>0</v>
      </c>
      <c r="AS2840" s="56" t="s">
        <v>346</v>
      </c>
      <c r="BB2840" s="56" t="s">
        <v>339</v>
      </c>
      <c r="BC2840" s="56" t="s">
        <v>263</v>
      </c>
      <c r="BD2840" s="56" t="s">
        <v>349</v>
      </c>
      <c r="BE2840" s="56" t="s">
        <v>347</v>
      </c>
      <c r="BF2840" s="56" t="s">
        <v>334</v>
      </c>
      <c r="BG2840" s="56" t="s">
        <v>549</v>
      </c>
      <c r="BH2840" s="56">
        <v>0</v>
      </c>
      <c r="BI2840" s="56">
        <v>0</v>
      </c>
      <c r="BJ2840" s="56">
        <v>1</v>
      </c>
    </row>
    <row r="2841" spans="1:62" hidden="1" x14ac:dyDescent="0.3">
      <c r="A2841" s="56">
        <v>49297166</v>
      </c>
      <c r="B2841" s="85">
        <v>601566</v>
      </c>
      <c r="C2841" s="1">
        <v>42893</v>
      </c>
      <c r="D2841" s="56" t="s">
        <v>927</v>
      </c>
      <c r="E2841" s="56" t="s">
        <v>927</v>
      </c>
      <c r="F2841" s="56" t="s">
        <v>334</v>
      </c>
      <c r="G2841" s="56" t="s">
        <v>335</v>
      </c>
      <c r="H2841" s="56" t="s">
        <v>336</v>
      </c>
      <c r="I2841" s="56" t="s">
        <v>544</v>
      </c>
      <c r="K2841" s="56" t="s">
        <v>337</v>
      </c>
      <c r="L2841" s="56" t="s">
        <v>928</v>
      </c>
      <c r="M2841" s="56" t="s">
        <v>1050</v>
      </c>
      <c r="N2841" s="56" t="s">
        <v>1043</v>
      </c>
      <c r="O2841" s="56" t="s">
        <v>546</v>
      </c>
      <c r="P2841" s="1" t="s">
        <v>110</v>
      </c>
      <c r="Q2841" s="56" t="s">
        <v>552</v>
      </c>
      <c r="R2841" s="56" t="s">
        <v>339</v>
      </c>
      <c r="S2841" s="56">
        <v>250843</v>
      </c>
      <c r="T2841" s="1" t="s">
        <v>381</v>
      </c>
      <c r="U2841" s="56">
        <v>42659</v>
      </c>
      <c r="V2841" s="56">
        <v>43404</v>
      </c>
      <c r="W2841" s="56">
        <v>42643</v>
      </c>
      <c r="X2841" s="56">
        <v>43373</v>
      </c>
      <c r="Y2841" s="56" t="s">
        <v>356</v>
      </c>
      <c r="Z2841" s="56" t="s">
        <v>382</v>
      </c>
      <c r="AA2841" s="56" t="s">
        <v>342</v>
      </c>
      <c r="AB2841" s="56" t="s">
        <v>343</v>
      </c>
      <c r="AC2841" s="56" t="s">
        <v>342</v>
      </c>
      <c r="AD2841" s="56" t="s">
        <v>342</v>
      </c>
      <c r="AE2841" s="56" t="s">
        <v>334</v>
      </c>
      <c r="AF2841" s="56" t="s">
        <v>292</v>
      </c>
      <c r="AG2841" s="56">
        <v>2018</v>
      </c>
      <c r="AH2841" s="56" t="s">
        <v>80</v>
      </c>
      <c r="AI2841" s="56" t="s">
        <v>344</v>
      </c>
      <c r="AJ2841" s="56">
        <v>7.25</v>
      </c>
      <c r="AM2841" s="56">
        <v>42614</v>
      </c>
      <c r="AN2841" s="56" t="s">
        <v>551</v>
      </c>
      <c r="AO2841" s="1">
        <v>42614</v>
      </c>
      <c r="AP2841" s="56" t="s">
        <v>551</v>
      </c>
      <c r="AQ2841" s="56">
        <v>49203</v>
      </c>
      <c r="AR2841" s="56">
        <v>0</v>
      </c>
      <c r="AS2841" s="56" t="s">
        <v>346</v>
      </c>
      <c r="BB2841" s="56" t="s">
        <v>339</v>
      </c>
      <c r="BC2841" s="56" t="s">
        <v>263</v>
      </c>
      <c r="BD2841" s="56" t="s">
        <v>349</v>
      </c>
      <c r="BE2841" s="56" t="s">
        <v>347</v>
      </c>
      <c r="BF2841" s="56" t="s">
        <v>334</v>
      </c>
      <c r="BG2841" s="56" t="s">
        <v>549</v>
      </c>
      <c r="BH2841" s="56">
        <v>0</v>
      </c>
      <c r="BI2841" s="56">
        <v>0</v>
      </c>
      <c r="BJ2841" s="56">
        <v>1</v>
      </c>
    </row>
    <row r="2842" spans="1:62" hidden="1" x14ac:dyDescent="0.3">
      <c r="A2842" s="56">
        <v>49297163</v>
      </c>
      <c r="B2842" s="85">
        <v>601566</v>
      </c>
      <c r="C2842" s="1">
        <v>42893</v>
      </c>
      <c r="D2842" s="56" t="s">
        <v>927</v>
      </c>
      <c r="E2842" s="56" t="s">
        <v>927</v>
      </c>
      <c r="F2842" s="56" t="s">
        <v>334</v>
      </c>
      <c r="G2842" s="56" t="s">
        <v>335</v>
      </c>
      <c r="H2842" s="56" t="s">
        <v>336</v>
      </c>
      <c r="I2842" s="56" t="s">
        <v>544</v>
      </c>
      <c r="K2842" s="56" t="s">
        <v>337</v>
      </c>
      <c r="L2842" s="56" t="s">
        <v>928</v>
      </c>
      <c r="M2842" s="56" t="s">
        <v>1050</v>
      </c>
      <c r="N2842" s="56" t="s">
        <v>1043</v>
      </c>
      <c r="O2842" s="56" t="s">
        <v>546</v>
      </c>
      <c r="P2842" s="1" t="s">
        <v>110</v>
      </c>
      <c r="Q2842" s="56" t="s">
        <v>552</v>
      </c>
      <c r="R2842" s="56" t="s">
        <v>339</v>
      </c>
      <c r="S2842" s="56">
        <v>250843</v>
      </c>
      <c r="T2842" s="1" t="s">
        <v>381</v>
      </c>
      <c r="U2842" s="56">
        <v>42659</v>
      </c>
      <c r="V2842" s="56">
        <v>43404</v>
      </c>
      <c r="W2842" s="56">
        <v>42643</v>
      </c>
      <c r="X2842" s="56">
        <v>43373</v>
      </c>
      <c r="Y2842" s="56" t="s">
        <v>356</v>
      </c>
      <c r="Z2842" s="56" t="s">
        <v>382</v>
      </c>
      <c r="AA2842" s="56" t="s">
        <v>342</v>
      </c>
      <c r="AB2842" s="56" t="s">
        <v>343</v>
      </c>
      <c r="AC2842" s="56" t="s">
        <v>342</v>
      </c>
      <c r="AD2842" s="56" t="s">
        <v>342</v>
      </c>
      <c r="AE2842" s="56" t="s">
        <v>334</v>
      </c>
      <c r="AF2842" s="56" t="s">
        <v>292</v>
      </c>
      <c r="AG2842" s="56">
        <v>2017</v>
      </c>
      <c r="AH2842" s="56" t="s">
        <v>80</v>
      </c>
      <c r="AI2842" s="56" t="s">
        <v>348</v>
      </c>
      <c r="AJ2842" s="56">
        <v>0</v>
      </c>
      <c r="AM2842" s="56">
        <v>42614</v>
      </c>
      <c r="AN2842" s="56" t="s">
        <v>551</v>
      </c>
      <c r="AO2842" s="1">
        <v>42614</v>
      </c>
      <c r="AP2842" s="56" t="s">
        <v>551</v>
      </c>
      <c r="AQ2842" s="56">
        <v>49203</v>
      </c>
      <c r="AR2842" s="56">
        <v>0</v>
      </c>
      <c r="AS2842" s="56" t="s">
        <v>346</v>
      </c>
      <c r="BB2842" s="56" t="s">
        <v>339</v>
      </c>
      <c r="BC2842" s="56" t="s">
        <v>263</v>
      </c>
      <c r="BD2842" s="56" t="s">
        <v>349</v>
      </c>
      <c r="BE2842" s="56" t="s">
        <v>347</v>
      </c>
      <c r="BF2842" s="56" t="s">
        <v>334</v>
      </c>
      <c r="BG2842" s="56" t="s">
        <v>549</v>
      </c>
      <c r="BH2842" s="56">
        <v>0</v>
      </c>
      <c r="BI2842" s="56">
        <v>0</v>
      </c>
      <c r="BJ2842" s="56">
        <v>1</v>
      </c>
    </row>
    <row r="2843" spans="1:62" hidden="1" x14ac:dyDescent="0.3">
      <c r="A2843" s="56">
        <v>49297162</v>
      </c>
      <c r="B2843" s="85">
        <v>601566</v>
      </c>
      <c r="C2843" s="1">
        <v>42893</v>
      </c>
      <c r="D2843" s="56" t="s">
        <v>927</v>
      </c>
      <c r="E2843" s="56" t="s">
        <v>927</v>
      </c>
      <c r="F2843" s="56" t="s">
        <v>334</v>
      </c>
      <c r="G2843" s="56" t="s">
        <v>335</v>
      </c>
      <c r="H2843" s="56" t="s">
        <v>336</v>
      </c>
      <c r="I2843" s="56" t="s">
        <v>544</v>
      </c>
      <c r="K2843" s="56" t="s">
        <v>337</v>
      </c>
      <c r="L2843" s="56" t="s">
        <v>928</v>
      </c>
      <c r="M2843" s="56" t="s">
        <v>1050</v>
      </c>
      <c r="N2843" s="56" t="s">
        <v>1043</v>
      </c>
      <c r="O2843" s="56" t="s">
        <v>546</v>
      </c>
      <c r="P2843" s="1" t="s">
        <v>110</v>
      </c>
      <c r="Q2843" s="56" t="s">
        <v>552</v>
      </c>
      <c r="R2843" s="56" t="s">
        <v>339</v>
      </c>
      <c r="S2843" s="56">
        <v>250843</v>
      </c>
      <c r="T2843" s="1" t="s">
        <v>381</v>
      </c>
      <c r="U2843" s="56">
        <v>42659</v>
      </c>
      <c r="V2843" s="56">
        <v>43404</v>
      </c>
      <c r="W2843" s="56">
        <v>42643</v>
      </c>
      <c r="X2843" s="56">
        <v>43373</v>
      </c>
      <c r="Y2843" s="56" t="s">
        <v>356</v>
      </c>
      <c r="Z2843" s="56" t="s">
        <v>382</v>
      </c>
      <c r="AA2843" s="56" t="s">
        <v>342</v>
      </c>
      <c r="AB2843" s="56" t="s">
        <v>343</v>
      </c>
      <c r="AC2843" s="56" t="s">
        <v>342</v>
      </c>
      <c r="AD2843" s="56" t="s">
        <v>342</v>
      </c>
      <c r="AE2843" s="56" t="s">
        <v>334</v>
      </c>
      <c r="AF2843" s="56" t="s">
        <v>224</v>
      </c>
      <c r="AG2843" s="56">
        <v>2016</v>
      </c>
      <c r="AH2843" s="56" t="s">
        <v>80</v>
      </c>
      <c r="AI2843" s="56" t="s">
        <v>339</v>
      </c>
      <c r="AJ2843" s="56">
        <v>8.6999999999999993</v>
      </c>
      <c r="AM2843" s="56">
        <v>42614</v>
      </c>
      <c r="AN2843" s="56" t="s">
        <v>551</v>
      </c>
      <c r="AO2843" s="1">
        <v>42572</v>
      </c>
      <c r="AP2843" s="56" t="s">
        <v>551</v>
      </c>
      <c r="AQ2843" s="56">
        <v>49203</v>
      </c>
      <c r="AR2843" s="56">
        <v>0</v>
      </c>
      <c r="AS2843" s="56" t="s">
        <v>346</v>
      </c>
      <c r="BB2843" s="56" t="s">
        <v>339</v>
      </c>
      <c r="BC2843" s="56" t="s">
        <v>263</v>
      </c>
      <c r="BD2843" s="56" t="s">
        <v>349</v>
      </c>
      <c r="BE2843" s="56" t="s">
        <v>347</v>
      </c>
      <c r="BF2843" s="56" t="s">
        <v>334</v>
      </c>
      <c r="BG2843" s="56" t="s">
        <v>549</v>
      </c>
      <c r="BH2843" s="56">
        <v>0</v>
      </c>
      <c r="BI2843" s="56">
        <v>0</v>
      </c>
      <c r="BJ2843" s="56">
        <v>1</v>
      </c>
    </row>
    <row r="2844" spans="1:62" hidden="1" x14ac:dyDescent="0.3">
      <c r="A2844" s="56">
        <v>49297129</v>
      </c>
      <c r="B2844" s="85">
        <v>601566</v>
      </c>
      <c r="C2844" s="1">
        <v>42893</v>
      </c>
      <c r="D2844" s="56" t="s">
        <v>927</v>
      </c>
      <c r="E2844" s="56" t="s">
        <v>927</v>
      </c>
      <c r="F2844" s="56" t="s">
        <v>334</v>
      </c>
      <c r="G2844" s="56" t="s">
        <v>335</v>
      </c>
      <c r="H2844" s="56" t="s">
        <v>336</v>
      </c>
      <c r="I2844" s="56" t="s">
        <v>544</v>
      </c>
      <c r="K2844" s="56" t="s">
        <v>337</v>
      </c>
      <c r="L2844" s="56" t="s">
        <v>928</v>
      </c>
      <c r="M2844" s="56" t="s">
        <v>1050</v>
      </c>
      <c r="N2844" s="56" t="s">
        <v>1043</v>
      </c>
      <c r="O2844" s="56" t="s">
        <v>546</v>
      </c>
      <c r="P2844" s="1" t="s">
        <v>110</v>
      </c>
      <c r="Q2844" s="56" t="s">
        <v>241</v>
      </c>
      <c r="R2844" s="56" t="s">
        <v>339</v>
      </c>
      <c r="S2844" s="56">
        <v>250857</v>
      </c>
      <c r="T2844" s="1" t="s">
        <v>253</v>
      </c>
      <c r="U2844" s="56">
        <v>42659</v>
      </c>
      <c r="V2844" s="56">
        <v>43404</v>
      </c>
      <c r="W2844" s="56">
        <v>42643</v>
      </c>
      <c r="X2844" s="56">
        <v>43373</v>
      </c>
      <c r="Y2844" s="56" t="s">
        <v>340</v>
      </c>
      <c r="Z2844" s="56" t="s">
        <v>341</v>
      </c>
      <c r="AA2844" s="56" t="s">
        <v>342</v>
      </c>
      <c r="AB2844" s="56" t="s">
        <v>343</v>
      </c>
      <c r="AC2844" s="56" t="s">
        <v>342</v>
      </c>
      <c r="AD2844" s="56" t="s">
        <v>342</v>
      </c>
      <c r="AE2844" s="56" t="s">
        <v>334</v>
      </c>
      <c r="AF2844" s="56" t="s">
        <v>292</v>
      </c>
      <c r="AG2844" s="56">
        <v>2018</v>
      </c>
      <c r="AH2844" s="56" t="s">
        <v>80</v>
      </c>
      <c r="AI2844" s="56" t="s">
        <v>348</v>
      </c>
      <c r="AJ2844" s="56">
        <v>1</v>
      </c>
      <c r="AM2844" s="56">
        <v>42615</v>
      </c>
      <c r="AN2844" s="56" t="s">
        <v>383</v>
      </c>
      <c r="AO2844" s="1">
        <v>42572</v>
      </c>
      <c r="AP2844" s="56" t="s">
        <v>551</v>
      </c>
      <c r="AQ2844" s="56">
        <v>328</v>
      </c>
      <c r="AR2844" s="56">
        <v>0</v>
      </c>
      <c r="AS2844" s="56" t="s">
        <v>346</v>
      </c>
      <c r="AX2844" s="56">
        <v>100</v>
      </c>
      <c r="BB2844" s="56" t="s">
        <v>339</v>
      </c>
      <c r="BC2844" s="56" t="s">
        <v>263</v>
      </c>
      <c r="BD2844" s="56" t="s">
        <v>349</v>
      </c>
      <c r="BE2844" s="56" t="s">
        <v>347</v>
      </c>
      <c r="BF2844" s="56" t="s">
        <v>334</v>
      </c>
      <c r="BG2844" s="56" t="s">
        <v>549</v>
      </c>
      <c r="BH2844" s="56">
        <v>0</v>
      </c>
      <c r="BI2844" s="56">
        <v>0</v>
      </c>
      <c r="BJ2844" s="56">
        <v>1</v>
      </c>
    </row>
    <row r="2845" spans="1:62" hidden="1" x14ac:dyDescent="0.3">
      <c r="A2845" s="56">
        <v>49297119</v>
      </c>
      <c r="B2845" s="85">
        <v>601566</v>
      </c>
      <c r="C2845" s="1">
        <v>42893</v>
      </c>
      <c r="D2845" s="56" t="s">
        <v>927</v>
      </c>
      <c r="E2845" s="56" t="s">
        <v>927</v>
      </c>
      <c r="F2845" s="56" t="s">
        <v>334</v>
      </c>
      <c r="G2845" s="56" t="s">
        <v>335</v>
      </c>
      <c r="H2845" s="56" t="s">
        <v>336</v>
      </c>
      <c r="I2845" s="56" t="s">
        <v>544</v>
      </c>
      <c r="K2845" s="56" t="s">
        <v>337</v>
      </c>
      <c r="L2845" s="56" t="s">
        <v>928</v>
      </c>
      <c r="M2845" s="56" t="s">
        <v>1050</v>
      </c>
      <c r="N2845" s="56" t="s">
        <v>1043</v>
      </c>
      <c r="O2845" s="56" t="s">
        <v>546</v>
      </c>
      <c r="P2845" s="1" t="s">
        <v>105</v>
      </c>
      <c r="S2845" s="56">
        <v>216099</v>
      </c>
      <c r="T2845" s="1" t="s">
        <v>931</v>
      </c>
      <c r="U2845" s="56">
        <v>42659</v>
      </c>
      <c r="V2845" s="56">
        <v>43404</v>
      </c>
      <c r="W2845" s="56">
        <v>42643</v>
      </c>
      <c r="X2845" s="56">
        <v>43373</v>
      </c>
      <c r="Y2845" s="56" t="s">
        <v>356</v>
      </c>
      <c r="Z2845" s="56" t="s">
        <v>382</v>
      </c>
      <c r="AA2845" s="56" t="s">
        <v>347</v>
      </c>
      <c r="AB2845" s="56" t="s">
        <v>343</v>
      </c>
      <c r="AC2845" s="56" t="s">
        <v>342</v>
      </c>
      <c r="AD2845" s="56" t="s">
        <v>342</v>
      </c>
      <c r="AE2845" s="56" t="s">
        <v>334</v>
      </c>
      <c r="AF2845" s="56" t="s">
        <v>292</v>
      </c>
      <c r="AG2845" s="56">
        <v>2018</v>
      </c>
      <c r="AH2845" s="56" t="s">
        <v>361</v>
      </c>
      <c r="AI2845" s="56" t="s">
        <v>384</v>
      </c>
      <c r="AJ2845" s="56">
        <v>82</v>
      </c>
      <c r="AM2845" s="56">
        <v>42614</v>
      </c>
      <c r="AN2845" s="56" t="s">
        <v>551</v>
      </c>
      <c r="AO2845" s="1">
        <v>42614</v>
      </c>
      <c r="AP2845" s="56" t="s">
        <v>551</v>
      </c>
      <c r="AQ2845" s="56">
        <v>83781</v>
      </c>
      <c r="AR2845" s="56">
        <v>0</v>
      </c>
      <c r="AS2845" s="56" t="s">
        <v>346</v>
      </c>
      <c r="BB2845" s="56" t="s">
        <v>339</v>
      </c>
      <c r="BC2845" s="56" t="s">
        <v>263</v>
      </c>
      <c r="BD2845" s="56" t="s">
        <v>349</v>
      </c>
      <c r="BE2845" s="56" t="s">
        <v>347</v>
      </c>
      <c r="BF2845" s="56" t="s">
        <v>334</v>
      </c>
      <c r="BG2845" s="56" t="s">
        <v>549</v>
      </c>
      <c r="BH2845" s="56">
        <v>0</v>
      </c>
      <c r="BI2845" s="56">
        <v>0</v>
      </c>
      <c r="BJ2845" s="56">
        <v>1</v>
      </c>
    </row>
    <row r="2846" spans="1:62" hidden="1" x14ac:dyDescent="0.3">
      <c r="A2846" s="56">
        <v>49297154</v>
      </c>
      <c r="B2846" s="85">
        <v>601566</v>
      </c>
      <c r="C2846" s="1">
        <v>42893</v>
      </c>
      <c r="D2846" s="56" t="s">
        <v>927</v>
      </c>
      <c r="E2846" s="56" t="s">
        <v>927</v>
      </c>
      <c r="F2846" s="56" t="s">
        <v>334</v>
      </c>
      <c r="G2846" s="56" t="s">
        <v>335</v>
      </c>
      <c r="H2846" s="56" t="s">
        <v>336</v>
      </c>
      <c r="I2846" s="56" t="s">
        <v>544</v>
      </c>
      <c r="K2846" s="56" t="s">
        <v>337</v>
      </c>
      <c r="L2846" s="56" t="s">
        <v>928</v>
      </c>
      <c r="M2846" s="56" t="s">
        <v>1050</v>
      </c>
      <c r="N2846" s="56" t="s">
        <v>1043</v>
      </c>
      <c r="O2846" s="56" t="s">
        <v>546</v>
      </c>
      <c r="P2846" s="1" t="s">
        <v>110</v>
      </c>
      <c r="Q2846" s="56" t="s">
        <v>241</v>
      </c>
      <c r="R2846" s="56" t="s">
        <v>339</v>
      </c>
      <c r="S2846" s="56">
        <v>266020</v>
      </c>
      <c r="T2846" s="1" t="s">
        <v>929</v>
      </c>
      <c r="U2846" s="56">
        <v>42659</v>
      </c>
      <c r="V2846" s="56">
        <v>43404</v>
      </c>
      <c r="W2846" s="56">
        <v>42643</v>
      </c>
      <c r="X2846" s="56">
        <v>43373</v>
      </c>
      <c r="Y2846" s="56" t="s">
        <v>356</v>
      </c>
      <c r="Z2846" s="56" t="s">
        <v>341</v>
      </c>
      <c r="AA2846" s="56" t="s">
        <v>347</v>
      </c>
      <c r="AB2846" s="56" t="s">
        <v>343</v>
      </c>
      <c r="AC2846" s="56" t="s">
        <v>342</v>
      </c>
      <c r="AD2846" s="56" t="s">
        <v>342</v>
      </c>
      <c r="AE2846" s="56" t="s">
        <v>334</v>
      </c>
      <c r="AF2846" s="56" t="s">
        <v>292</v>
      </c>
      <c r="AG2846" s="56">
        <v>2017</v>
      </c>
      <c r="AH2846" s="56" t="s">
        <v>80</v>
      </c>
      <c r="AI2846" s="56" t="s">
        <v>348</v>
      </c>
      <c r="AJ2846" s="56">
        <v>30000</v>
      </c>
      <c r="AM2846" s="56">
        <v>42615</v>
      </c>
      <c r="AN2846" s="56" t="s">
        <v>383</v>
      </c>
      <c r="AO2846" s="1">
        <v>42614</v>
      </c>
      <c r="AP2846" s="56" t="s">
        <v>551</v>
      </c>
      <c r="AQ2846" s="56">
        <v>72061</v>
      </c>
      <c r="AR2846" s="56">
        <v>0</v>
      </c>
      <c r="AS2846" s="56" t="s">
        <v>346</v>
      </c>
      <c r="BB2846" s="56" t="s">
        <v>339</v>
      </c>
      <c r="BC2846" s="56" t="s">
        <v>263</v>
      </c>
      <c r="BD2846" s="56" t="s">
        <v>349</v>
      </c>
      <c r="BE2846" s="56" t="s">
        <v>347</v>
      </c>
      <c r="BF2846" s="56" t="s">
        <v>334</v>
      </c>
      <c r="BG2846" s="56" t="s">
        <v>549</v>
      </c>
      <c r="BH2846" s="56">
        <v>0</v>
      </c>
      <c r="BI2846" s="56">
        <v>0</v>
      </c>
      <c r="BJ2846" s="56">
        <v>1</v>
      </c>
    </row>
    <row r="2847" spans="1:62" hidden="1" x14ac:dyDescent="0.3">
      <c r="A2847" s="56">
        <v>49297153</v>
      </c>
      <c r="B2847" s="85">
        <v>601566</v>
      </c>
      <c r="C2847" s="1">
        <v>42893</v>
      </c>
      <c r="D2847" s="56" t="s">
        <v>927</v>
      </c>
      <c r="E2847" s="56" t="s">
        <v>927</v>
      </c>
      <c r="F2847" s="56" t="s">
        <v>334</v>
      </c>
      <c r="G2847" s="56" t="s">
        <v>335</v>
      </c>
      <c r="H2847" s="56" t="s">
        <v>336</v>
      </c>
      <c r="I2847" s="56" t="s">
        <v>544</v>
      </c>
      <c r="K2847" s="56" t="s">
        <v>337</v>
      </c>
      <c r="L2847" s="56" t="s">
        <v>928</v>
      </c>
      <c r="M2847" s="56" t="s">
        <v>1050</v>
      </c>
      <c r="N2847" s="56" t="s">
        <v>1043</v>
      </c>
      <c r="O2847" s="56" t="s">
        <v>546</v>
      </c>
      <c r="P2847" s="1" t="s">
        <v>110</v>
      </c>
      <c r="Q2847" s="56" t="s">
        <v>241</v>
      </c>
      <c r="R2847" s="56" t="s">
        <v>339</v>
      </c>
      <c r="S2847" s="56">
        <v>266020</v>
      </c>
      <c r="T2847" s="1" t="s">
        <v>929</v>
      </c>
      <c r="U2847" s="56">
        <v>42659</v>
      </c>
      <c r="V2847" s="56">
        <v>43404</v>
      </c>
      <c r="W2847" s="56">
        <v>42643</v>
      </c>
      <c r="X2847" s="56">
        <v>43373</v>
      </c>
      <c r="Y2847" s="56" t="s">
        <v>356</v>
      </c>
      <c r="Z2847" s="56" t="s">
        <v>341</v>
      </c>
      <c r="AA2847" s="56" t="s">
        <v>347</v>
      </c>
      <c r="AB2847" s="56" t="s">
        <v>343</v>
      </c>
      <c r="AC2847" s="56" t="s">
        <v>342</v>
      </c>
      <c r="AD2847" s="56" t="s">
        <v>342</v>
      </c>
      <c r="AE2847" s="56" t="s">
        <v>334</v>
      </c>
      <c r="AF2847" s="56" t="s">
        <v>224</v>
      </c>
      <c r="AG2847" s="56">
        <v>2016</v>
      </c>
      <c r="AH2847" s="56" t="s">
        <v>80</v>
      </c>
      <c r="AI2847" s="56" t="s">
        <v>339</v>
      </c>
      <c r="AJ2847" s="56">
        <v>258950</v>
      </c>
      <c r="AM2847" s="56">
        <v>42615</v>
      </c>
      <c r="AN2847" s="56" t="s">
        <v>383</v>
      </c>
      <c r="AO2847" s="1">
        <v>42607</v>
      </c>
      <c r="AP2847" s="56" t="s">
        <v>551</v>
      </c>
      <c r="AQ2847" s="56">
        <v>72061</v>
      </c>
      <c r="AR2847" s="56">
        <v>0</v>
      </c>
      <c r="AS2847" s="56" t="s">
        <v>346</v>
      </c>
      <c r="BB2847" s="56" t="s">
        <v>339</v>
      </c>
      <c r="BC2847" s="56" t="s">
        <v>263</v>
      </c>
      <c r="BD2847" s="56" t="s">
        <v>349</v>
      </c>
      <c r="BE2847" s="56" t="s">
        <v>347</v>
      </c>
      <c r="BF2847" s="56" t="s">
        <v>334</v>
      </c>
      <c r="BG2847" s="56" t="s">
        <v>549</v>
      </c>
      <c r="BH2847" s="56">
        <v>0</v>
      </c>
      <c r="BI2847" s="56">
        <v>0</v>
      </c>
      <c r="BJ2847" s="56">
        <v>1</v>
      </c>
    </row>
    <row r="2848" spans="1:62" hidden="1" x14ac:dyDescent="0.3">
      <c r="A2848" s="56">
        <v>49297151</v>
      </c>
      <c r="B2848" s="85">
        <v>601566</v>
      </c>
      <c r="C2848" s="1">
        <v>42893</v>
      </c>
      <c r="D2848" s="56" t="s">
        <v>927</v>
      </c>
      <c r="E2848" s="56" t="s">
        <v>927</v>
      </c>
      <c r="F2848" s="56" t="s">
        <v>334</v>
      </c>
      <c r="G2848" s="56" t="s">
        <v>335</v>
      </c>
      <c r="H2848" s="56" t="s">
        <v>336</v>
      </c>
      <c r="I2848" s="56" t="s">
        <v>544</v>
      </c>
      <c r="K2848" s="56" t="s">
        <v>337</v>
      </c>
      <c r="L2848" s="56" t="s">
        <v>928</v>
      </c>
      <c r="M2848" s="56" t="s">
        <v>1050</v>
      </c>
      <c r="N2848" s="56" t="s">
        <v>1043</v>
      </c>
      <c r="O2848" s="56" t="s">
        <v>546</v>
      </c>
      <c r="P2848" s="1" t="s">
        <v>110</v>
      </c>
      <c r="Q2848" s="56" t="s">
        <v>241</v>
      </c>
      <c r="R2848" s="56" t="s">
        <v>339</v>
      </c>
      <c r="S2848" s="56">
        <v>266018</v>
      </c>
      <c r="T2848" s="1" t="s">
        <v>932</v>
      </c>
      <c r="U2848" s="56">
        <v>42659</v>
      </c>
      <c r="V2848" s="56">
        <v>43404</v>
      </c>
      <c r="W2848" s="56">
        <v>42643</v>
      </c>
      <c r="X2848" s="56">
        <v>43373</v>
      </c>
      <c r="Y2848" s="56" t="s">
        <v>340</v>
      </c>
      <c r="Z2848" s="56" t="s">
        <v>341</v>
      </c>
      <c r="AA2848" s="56" t="s">
        <v>342</v>
      </c>
      <c r="AB2848" s="56" t="s">
        <v>343</v>
      </c>
      <c r="AC2848" s="56" t="s">
        <v>342</v>
      </c>
      <c r="AD2848" s="56" t="s">
        <v>347</v>
      </c>
      <c r="AE2848" s="56" t="s">
        <v>334</v>
      </c>
      <c r="AF2848" s="56" t="s">
        <v>292</v>
      </c>
      <c r="AG2848" s="56">
        <v>2018</v>
      </c>
      <c r="AH2848" s="56" t="s">
        <v>80</v>
      </c>
      <c r="AI2848" s="56" t="s">
        <v>344</v>
      </c>
      <c r="AJ2848" s="56">
        <v>0</v>
      </c>
      <c r="AM2848" s="56">
        <v>42615</v>
      </c>
      <c r="AN2848" s="56" t="s">
        <v>383</v>
      </c>
      <c r="AO2848" s="1">
        <v>42614</v>
      </c>
      <c r="AP2848" s="56" t="s">
        <v>551</v>
      </c>
      <c r="AQ2848" s="56">
        <v>77743</v>
      </c>
      <c r="AR2848" s="56">
        <v>0</v>
      </c>
      <c r="AS2848" s="56" t="s">
        <v>346</v>
      </c>
      <c r="BB2848" s="56" t="s">
        <v>339</v>
      </c>
      <c r="BC2848" s="56" t="s">
        <v>263</v>
      </c>
      <c r="BD2848" s="56" t="s">
        <v>349</v>
      </c>
      <c r="BE2848" s="56" t="s">
        <v>347</v>
      </c>
      <c r="BF2848" s="56" t="s">
        <v>334</v>
      </c>
      <c r="BG2848" s="56" t="s">
        <v>549</v>
      </c>
      <c r="BH2848" s="56">
        <v>0</v>
      </c>
      <c r="BI2848" s="56">
        <v>0</v>
      </c>
      <c r="BJ2848" s="56">
        <v>1</v>
      </c>
    </row>
    <row r="2849" spans="1:62" hidden="1" x14ac:dyDescent="0.3">
      <c r="A2849" s="56">
        <v>49297150</v>
      </c>
      <c r="B2849" s="85">
        <v>601566</v>
      </c>
      <c r="C2849" s="1">
        <v>42893</v>
      </c>
      <c r="D2849" s="56" t="s">
        <v>927</v>
      </c>
      <c r="E2849" s="56" t="s">
        <v>927</v>
      </c>
      <c r="F2849" s="56" t="s">
        <v>334</v>
      </c>
      <c r="G2849" s="56" t="s">
        <v>335</v>
      </c>
      <c r="H2849" s="56" t="s">
        <v>336</v>
      </c>
      <c r="I2849" s="56" t="s">
        <v>544</v>
      </c>
      <c r="K2849" s="56" t="s">
        <v>337</v>
      </c>
      <c r="L2849" s="56" t="s">
        <v>928</v>
      </c>
      <c r="M2849" s="56" t="s">
        <v>1050</v>
      </c>
      <c r="N2849" s="56" t="s">
        <v>1043</v>
      </c>
      <c r="O2849" s="56" t="s">
        <v>546</v>
      </c>
      <c r="P2849" s="1" t="s">
        <v>110</v>
      </c>
      <c r="Q2849" s="56" t="s">
        <v>241</v>
      </c>
      <c r="R2849" s="56" t="s">
        <v>339</v>
      </c>
      <c r="S2849" s="56">
        <v>266018</v>
      </c>
      <c r="T2849" s="1" t="s">
        <v>932</v>
      </c>
      <c r="U2849" s="56">
        <v>42659</v>
      </c>
      <c r="V2849" s="56">
        <v>43404</v>
      </c>
      <c r="W2849" s="56">
        <v>42643</v>
      </c>
      <c r="X2849" s="56">
        <v>43373</v>
      </c>
      <c r="Y2849" s="56" t="s">
        <v>340</v>
      </c>
      <c r="Z2849" s="56" t="s">
        <v>341</v>
      </c>
      <c r="AA2849" s="56" t="s">
        <v>342</v>
      </c>
      <c r="AB2849" s="56" t="s">
        <v>343</v>
      </c>
      <c r="AC2849" s="56" t="s">
        <v>342</v>
      </c>
      <c r="AD2849" s="56" t="s">
        <v>347</v>
      </c>
      <c r="AE2849" s="56" t="s">
        <v>334</v>
      </c>
      <c r="AF2849" s="56" t="s">
        <v>292</v>
      </c>
      <c r="AG2849" s="56">
        <v>2018</v>
      </c>
      <c r="AH2849" s="56" t="s">
        <v>80</v>
      </c>
      <c r="AI2849" s="56" t="s">
        <v>348</v>
      </c>
      <c r="AJ2849" s="56">
        <v>1</v>
      </c>
      <c r="AM2849" s="56">
        <v>42615</v>
      </c>
      <c r="AN2849" s="56" t="s">
        <v>383</v>
      </c>
      <c r="AO2849" s="1">
        <v>42607</v>
      </c>
      <c r="AP2849" s="56" t="s">
        <v>551</v>
      </c>
      <c r="AQ2849" s="56">
        <v>77743</v>
      </c>
      <c r="AR2849" s="56">
        <v>0</v>
      </c>
      <c r="AS2849" s="56" t="s">
        <v>346</v>
      </c>
      <c r="BB2849" s="56" t="s">
        <v>339</v>
      </c>
      <c r="BC2849" s="56" t="s">
        <v>263</v>
      </c>
      <c r="BD2849" s="56" t="s">
        <v>349</v>
      </c>
      <c r="BE2849" s="56" t="s">
        <v>347</v>
      </c>
      <c r="BF2849" s="56" t="s">
        <v>334</v>
      </c>
      <c r="BG2849" s="56" t="s">
        <v>549</v>
      </c>
      <c r="BH2849" s="56">
        <v>0</v>
      </c>
      <c r="BI2849" s="56">
        <v>0</v>
      </c>
      <c r="BJ2849" s="56">
        <v>1</v>
      </c>
    </row>
    <row r="2850" spans="1:62" hidden="1" x14ac:dyDescent="0.3">
      <c r="A2850" s="56">
        <v>49297146</v>
      </c>
      <c r="B2850" s="85">
        <v>601566</v>
      </c>
      <c r="C2850" s="1">
        <v>42893</v>
      </c>
      <c r="D2850" s="56" t="s">
        <v>927</v>
      </c>
      <c r="E2850" s="56" t="s">
        <v>927</v>
      </c>
      <c r="F2850" s="56" t="s">
        <v>334</v>
      </c>
      <c r="G2850" s="56" t="s">
        <v>335</v>
      </c>
      <c r="H2850" s="56" t="s">
        <v>336</v>
      </c>
      <c r="I2850" s="56" t="s">
        <v>544</v>
      </c>
      <c r="K2850" s="56" t="s">
        <v>337</v>
      </c>
      <c r="L2850" s="56" t="s">
        <v>928</v>
      </c>
      <c r="M2850" s="56" t="s">
        <v>1050</v>
      </c>
      <c r="N2850" s="56" t="s">
        <v>1043</v>
      </c>
      <c r="O2850" s="56" t="s">
        <v>546</v>
      </c>
      <c r="P2850" s="1" t="s">
        <v>110</v>
      </c>
      <c r="Q2850" s="56" t="s">
        <v>241</v>
      </c>
      <c r="R2850" s="56" t="s">
        <v>339</v>
      </c>
      <c r="S2850" s="56">
        <v>266018</v>
      </c>
      <c r="T2850" s="1" t="s">
        <v>932</v>
      </c>
      <c r="U2850" s="56">
        <v>42659</v>
      </c>
      <c r="V2850" s="56">
        <v>43404</v>
      </c>
      <c r="W2850" s="56">
        <v>42643</v>
      </c>
      <c r="X2850" s="56">
        <v>43373</v>
      </c>
      <c r="Y2850" s="56" t="s">
        <v>340</v>
      </c>
      <c r="Z2850" s="56" t="s">
        <v>341</v>
      </c>
      <c r="AA2850" s="56" t="s">
        <v>342</v>
      </c>
      <c r="AB2850" s="56" t="s">
        <v>343</v>
      </c>
      <c r="AC2850" s="56" t="s">
        <v>342</v>
      </c>
      <c r="AD2850" s="56" t="s">
        <v>347</v>
      </c>
      <c r="AE2850" s="56" t="s">
        <v>334</v>
      </c>
      <c r="AF2850" s="56" t="s">
        <v>224</v>
      </c>
      <c r="AG2850" s="56">
        <v>2016</v>
      </c>
      <c r="AH2850" s="56" t="s">
        <v>80</v>
      </c>
      <c r="AI2850" s="56" t="s">
        <v>339</v>
      </c>
      <c r="AJ2850" s="56">
        <v>0</v>
      </c>
      <c r="AM2850" s="56">
        <v>42615</v>
      </c>
      <c r="AN2850" s="56" t="s">
        <v>383</v>
      </c>
      <c r="AO2850" s="1">
        <v>42614</v>
      </c>
      <c r="AP2850" s="56" t="s">
        <v>551</v>
      </c>
      <c r="AQ2850" s="56">
        <v>77743</v>
      </c>
      <c r="AR2850" s="56">
        <v>0</v>
      </c>
      <c r="AS2850" s="56" t="s">
        <v>346</v>
      </c>
      <c r="BB2850" s="56" t="s">
        <v>339</v>
      </c>
      <c r="BC2850" s="56" t="s">
        <v>263</v>
      </c>
      <c r="BD2850" s="56" t="s">
        <v>349</v>
      </c>
      <c r="BE2850" s="56" t="s">
        <v>347</v>
      </c>
      <c r="BF2850" s="56" t="s">
        <v>334</v>
      </c>
      <c r="BG2850" s="56" t="s">
        <v>549</v>
      </c>
      <c r="BH2850" s="56">
        <v>0</v>
      </c>
      <c r="BI2850" s="56">
        <v>0</v>
      </c>
      <c r="BJ2850" s="56">
        <v>1</v>
      </c>
    </row>
    <row r="2851" spans="1:62" hidden="1" x14ac:dyDescent="0.3">
      <c r="A2851" s="56">
        <v>49297145</v>
      </c>
      <c r="B2851" s="85">
        <v>601566</v>
      </c>
      <c r="C2851" s="1">
        <v>42893</v>
      </c>
      <c r="D2851" s="56" t="s">
        <v>927</v>
      </c>
      <c r="E2851" s="56" t="s">
        <v>927</v>
      </c>
      <c r="F2851" s="56" t="s">
        <v>334</v>
      </c>
      <c r="G2851" s="56" t="s">
        <v>335</v>
      </c>
      <c r="H2851" s="56" t="s">
        <v>336</v>
      </c>
      <c r="I2851" s="56" t="s">
        <v>544</v>
      </c>
      <c r="K2851" s="56" t="s">
        <v>337</v>
      </c>
      <c r="L2851" s="56" t="s">
        <v>928</v>
      </c>
      <c r="M2851" s="56" t="s">
        <v>1050</v>
      </c>
      <c r="N2851" s="56" t="s">
        <v>1043</v>
      </c>
      <c r="O2851" s="56" t="s">
        <v>546</v>
      </c>
      <c r="P2851" s="1" t="s">
        <v>110</v>
      </c>
      <c r="Q2851" s="56" t="s">
        <v>241</v>
      </c>
      <c r="R2851" s="56" t="s">
        <v>339</v>
      </c>
      <c r="S2851" s="56">
        <v>266015</v>
      </c>
      <c r="T2851" s="1" t="s">
        <v>112</v>
      </c>
      <c r="U2851" s="56">
        <v>42659</v>
      </c>
      <c r="V2851" s="56">
        <v>43404</v>
      </c>
      <c r="W2851" s="56">
        <v>42643</v>
      </c>
      <c r="X2851" s="56">
        <v>43373</v>
      </c>
      <c r="Y2851" s="56" t="s">
        <v>340</v>
      </c>
      <c r="Z2851" s="56" t="s">
        <v>341</v>
      </c>
      <c r="AA2851" s="56" t="s">
        <v>342</v>
      </c>
      <c r="AB2851" s="56" t="s">
        <v>343</v>
      </c>
      <c r="AC2851" s="56" t="s">
        <v>342</v>
      </c>
      <c r="AD2851" s="56" t="s">
        <v>347</v>
      </c>
      <c r="AE2851" s="56" t="s">
        <v>334</v>
      </c>
      <c r="AF2851" s="56" t="s">
        <v>292</v>
      </c>
      <c r="AG2851" s="56">
        <v>2019</v>
      </c>
      <c r="AH2851" s="56" t="s">
        <v>80</v>
      </c>
      <c r="AI2851" s="56" t="s">
        <v>348</v>
      </c>
      <c r="AJ2851" s="56">
        <v>0</v>
      </c>
      <c r="AM2851" s="56">
        <v>42615</v>
      </c>
      <c r="AN2851" s="56" t="s">
        <v>383</v>
      </c>
      <c r="AO2851" s="1">
        <v>42614</v>
      </c>
      <c r="AP2851" s="56" t="s">
        <v>551</v>
      </c>
      <c r="AQ2851" s="56">
        <v>260</v>
      </c>
      <c r="AR2851" s="56">
        <v>0</v>
      </c>
      <c r="AS2851" s="56" t="s">
        <v>346</v>
      </c>
      <c r="BB2851" s="56" t="s">
        <v>339</v>
      </c>
      <c r="BC2851" s="56" t="s">
        <v>263</v>
      </c>
      <c r="BD2851" s="56" t="s">
        <v>349</v>
      </c>
      <c r="BE2851" s="56" t="s">
        <v>347</v>
      </c>
      <c r="BF2851" s="56" t="s">
        <v>334</v>
      </c>
      <c r="BG2851" s="56" t="s">
        <v>549</v>
      </c>
      <c r="BH2851" s="56">
        <v>0</v>
      </c>
      <c r="BI2851" s="56">
        <v>0</v>
      </c>
      <c r="BJ2851" s="56">
        <v>1</v>
      </c>
    </row>
    <row r="2852" spans="1:62" hidden="1" x14ac:dyDescent="0.3">
      <c r="A2852" s="56">
        <v>49297143</v>
      </c>
      <c r="B2852" s="85">
        <v>601566</v>
      </c>
      <c r="C2852" s="1">
        <v>42893</v>
      </c>
      <c r="D2852" s="56" t="s">
        <v>927</v>
      </c>
      <c r="E2852" s="56" t="s">
        <v>927</v>
      </c>
      <c r="F2852" s="56" t="s">
        <v>334</v>
      </c>
      <c r="G2852" s="56" t="s">
        <v>335</v>
      </c>
      <c r="H2852" s="56" t="s">
        <v>336</v>
      </c>
      <c r="I2852" s="56" t="s">
        <v>544</v>
      </c>
      <c r="K2852" s="56" t="s">
        <v>337</v>
      </c>
      <c r="L2852" s="56" t="s">
        <v>928</v>
      </c>
      <c r="M2852" s="56" t="s">
        <v>1050</v>
      </c>
      <c r="N2852" s="56" t="s">
        <v>1043</v>
      </c>
      <c r="O2852" s="56" t="s">
        <v>546</v>
      </c>
      <c r="P2852" s="1" t="s">
        <v>110</v>
      </c>
      <c r="Q2852" s="56" t="s">
        <v>241</v>
      </c>
      <c r="R2852" s="56" t="s">
        <v>339</v>
      </c>
      <c r="S2852" s="56">
        <v>266015</v>
      </c>
      <c r="T2852" s="1" t="s">
        <v>112</v>
      </c>
      <c r="U2852" s="56">
        <v>42659</v>
      </c>
      <c r="V2852" s="56">
        <v>43404</v>
      </c>
      <c r="W2852" s="56">
        <v>42643</v>
      </c>
      <c r="X2852" s="56">
        <v>43373</v>
      </c>
      <c r="Y2852" s="56" t="s">
        <v>340</v>
      </c>
      <c r="Z2852" s="56" t="s">
        <v>341</v>
      </c>
      <c r="AA2852" s="56" t="s">
        <v>342</v>
      </c>
      <c r="AB2852" s="56" t="s">
        <v>343</v>
      </c>
      <c r="AC2852" s="56" t="s">
        <v>342</v>
      </c>
      <c r="AD2852" s="56" t="s">
        <v>347</v>
      </c>
      <c r="AE2852" s="56" t="s">
        <v>334</v>
      </c>
      <c r="AF2852" s="56" t="s">
        <v>292</v>
      </c>
      <c r="AG2852" s="56">
        <v>2018</v>
      </c>
      <c r="AH2852" s="56" t="s">
        <v>80</v>
      </c>
      <c r="AI2852" s="56" t="s">
        <v>348</v>
      </c>
      <c r="AJ2852" s="56">
        <v>1</v>
      </c>
      <c r="AM2852" s="56">
        <v>42615</v>
      </c>
      <c r="AN2852" s="56" t="s">
        <v>383</v>
      </c>
      <c r="AO2852" s="1">
        <v>42607</v>
      </c>
      <c r="AP2852" s="56" t="s">
        <v>551</v>
      </c>
      <c r="AQ2852" s="56">
        <v>260</v>
      </c>
      <c r="AR2852" s="56">
        <v>0</v>
      </c>
      <c r="AS2852" s="56" t="s">
        <v>346</v>
      </c>
      <c r="BB2852" s="56" t="s">
        <v>339</v>
      </c>
      <c r="BC2852" s="56" t="s">
        <v>263</v>
      </c>
      <c r="BD2852" s="56" t="s">
        <v>349</v>
      </c>
      <c r="BE2852" s="56" t="s">
        <v>347</v>
      </c>
      <c r="BF2852" s="56" t="s">
        <v>334</v>
      </c>
      <c r="BG2852" s="56" t="s">
        <v>549</v>
      </c>
      <c r="BH2852" s="56">
        <v>0</v>
      </c>
      <c r="BI2852" s="56">
        <v>0</v>
      </c>
      <c r="BJ2852" s="56">
        <v>1</v>
      </c>
    </row>
    <row r="2853" spans="1:62" hidden="1" x14ac:dyDescent="0.3">
      <c r="A2853" s="56">
        <v>49297128</v>
      </c>
      <c r="B2853" s="85">
        <v>601566</v>
      </c>
      <c r="C2853" s="1">
        <v>42893</v>
      </c>
      <c r="D2853" s="56" t="s">
        <v>927</v>
      </c>
      <c r="E2853" s="56" t="s">
        <v>927</v>
      </c>
      <c r="F2853" s="56" t="s">
        <v>334</v>
      </c>
      <c r="G2853" s="56" t="s">
        <v>335</v>
      </c>
      <c r="H2853" s="56" t="s">
        <v>336</v>
      </c>
      <c r="I2853" s="56" t="s">
        <v>544</v>
      </c>
      <c r="K2853" s="56" t="s">
        <v>337</v>
      </c>
      <c r="L2853" s="56" t="s">
        <v>928</v>
      </c>
      <c r="M2853" s="56" t="s">
        <v>1050</v>
      </c>
      <c r="N2853" s="56" t="s">
        <v>1043</v>
      </c>
      <c r="O2853" s="56" t="s">
        <v>546</v>
      </c>
      <c r="P2853" s="1" t="s">
        <v>110</v>
      </c>
      <c r="Q2853" s="56" t="s">
        <v>241</v>
      </c>
      <c r="R2853" s="56" t="s">
        <v>339</v>
      </c>
      <c r="S2853" s="56">
        <v>250857</v>
      </c>
      <c r="T2853" s="1" t="s">
        <v>253</v>
      </c>
      <c r="U2853" s="56">
        <v>42659</v>
      </c>
      <c r="V2853" s="56">
        <v>43404</v>
      </c>
      <c r="W2853" s="56">
        <v>42643</v>
      </c>
      <c r="X2853" s="56">
        <v>43373</v>
      </c>
      <c r="Y2853" s="56" t="s">
        <v>340</v>
      </c>
      <c r="Z2853" s="56" t="s">
        <v>341</v>
      </c>
      <c r="AA2853" s="56" t="s">
        <v>342</v>
      </c>
      <c r="AB2853" s="56" t="s">
        <v>343</v>
      </c>
      <c r="AC2853" s="56" t="s">
        <v>342</v>
      </c>
      <c r="AD2853" s="56" t="s">
        <v>342</v>
      </c>
      <c r="AE2853" s="56" t="s">
        <v>334</v>
      </c>
      <c r="AF2853" s="56" t="s">
        <v>292</v>
      </c>
      <c r="AG2853" s="56">
        <v>2017</v>
      </c>
      <c r="AH2853" s="56" t="s">
        <v>80</v>
      </c>
      <c r="AI2853" s="56" t="s">
        <v>344</v>
      </c>
      <c r="AJ2853" s="56">
        <v>0</v>
      </c>
      <c r="AM2853" s="56">
        <v>42615</v>
      </c>
      <c r="AN2853" s="56" t="s">
        <v>383</v>
      </c>
      <c r="AO2853" s="1">
        <v>42485</v>
      </c>
      <c r="AP2853" s="56" t="s">
        <v>548</v>
      </c>
      <c r="AQ2853" s="56">
        <v>328</v>
      </c>
      <c r="AR2853" s="56">
        <v>0</v>
      </c>
      <c r="AS2853" s="56" t="s">
        <v>346</v>
      </c>
      <c r="AX2853" s="56">
        <v>100</v>
      </c>
      <c r="BB2853" s="56" t="s">
        <v>339</v>
      </c>
      <c r="BC2853" s="56" t="s">
        <v>263</v>
      </c>
      <c r="BD2853" s="56" t="s">
        <v>349</v>
      </c>
      <c r="BE2853" s="56" t="s">
        <v>347</v>
      </c>
      <c r="BF2853" s="56" t="s">
        <v>334</v>
      </c>
      <c r="BG2853" s="56" t="s">
        <v>549</v>
      </c>
      <c r="BH2853" s="56">
        <v>0</v>
      </c>
      <c r="BI2853" s="56">
        <v>0</v>
      </c>
      <c r="BJ2853" s="56">
        <v>1</v>
      </c>
    </row>
    <row r="2854" spans="1:62" hidden="1" x14ac:dyDescent="0.3">
      <c r="A2854" s="56">
        <v>49297139</v>
      </c>
      <c r="B2854" s="85">
        <v>601566</v>
      </c>
      <c r="C2854" s="1">
        <v>42893</v>
      </c>
      <c r="D2854" s="56" t="s">
        <v>927</v>
      </c>
      <c r="E2854" s="56" t="s">
        <v>927</v>
      </c>
      <c r="F2854" s="56" t="s">
        <v>334</v>
      </c>
      <c r="G2854" s="56" t="s">
        <v>335</v>
      </c>
      <c r="H2854" s="56" t="s">
        <v>336</v>
      </c>
      <c r="I2854" s="56" t="s">
        <v>544</v>
      </c>
      <c r="K2854" s="56" t="s">
        <v>337</v>
      </c>
      <c r="L2854" s="56" t="s">
        <v>928</v>
      </c>
      <c r="M2854" s="56" t="s">
        <v>1050</v>
      </c>
      <c r="N2854" s="56" t="s">
        <v>1043</v>
      </c>
      <c r="O2854" s="56" t="s">
        <v>546</v>
      </c>
      <c r="P2854" s="1" t="s">
        <v>110</v>
      </c>
      <c r="Q2854" s="56" t="s">
        <v>241</v>
      </c>
      <c r="R2854" s="56" t="s">
        <v>339</v>
      </c>
      <c r="S2854" s="56">
        <v>250841</v>
      </c>
      <c r="T2854" s="1" t="s">
        <v>478</v>
      </c>
      <c r="U2854" s="56">
        <v>42659</v>
      </c>
      <c r="V2854" s="56">
        <v>43404</v>
      </c>
      <c r="W2854" s="56">
        <v>42643</v>
      </c>
      <c r="X2854" s="56">
        <v>43373</v>
      </c>
      <c r="Y2854" s="56" t="s">
        <v>340</v>
      </c>
      <c r="Z2854" s="56" t="s">
        <v>341</v>
      </c>
      <c r="AA2854" s="56" t="s">
        <v>342</v>
      </c>
      <c r="AB2854" s="56" t="s">
        <v>339</v>
      </c>
      <c r="AC2854" s="56" t="s">
        <v>342</v>
      </c>
      <c r="AD2854" s="56" t="s">
        <v>342</v>
      </c>
      <c r="AE2854" s="56" t="s">
        <v>334</v>
      </c>
      <c r="AF2854" s="56" t="s">
        <v>292</v>
      </c>
      <c r="AG2854" s="56">
        <v>2019</v>
      </c>
      <c r="AH2854" s="56" t="s">
        <v>80</v>
      </c>
      <c r="AI2854" s="56" t="s">
        <v>348</v>
      </c>
      <c r="AJ2854" s="56">
        <v>20000</v>
      </c>
      <c r="AM2854" s="56">
        <v>42615</v>
      </c>
      <c r="AN2854" s="56" t="s">
        <v>383</v>
      </c>
      <c r="AO2854" s="1">
        <v>42614</v>
      </c>
      <c r="AP2854" s="56" t="s">
        <v>551</v>
      </c>
      <c r="AQ2854" s="56">
        <v>40</v>
      </c>
      <c r="AR2854" s="56">
        <v>0</v>
      </c>
      <c r="AS2854" s="56" t="s">
        <v>346</v>
      </c>
      <c r="BB2854" s="56" t="s">
        <v>339</v>
      </c>
      <c r="BC2854" s="56" t="s">
        <v>263</v>
      </c>
      <c r="BD2854" s="56" t="s">
        <v>349</v>
      </c>
      <c r="BE2854" s="56" t="s">
        <v>347</v>
      </c>
      <c r="BF2854" s="56" t="s">
        <v>334</v>
      </c>
      <c r="BG2854" s="56" t="s">
        <v>549</v>
      </c>
      <c r="BH2854" s="56">
        <v>0</v>
      </c>
      <c r="BI2854" s="56">
        <v>0</v>
      </c>
      <c r="BJ2854" s="56">
        <v>1</v>
      </c>
    </row>
    <row r="2855" spans="1:62" hidden="1" x14ac:dyDescent="0.3">
      <c r="A2855" s="56">
        <v>49297138</v>
      </c>
      <c r="B2855" s="85">
        <v>601566</v>
      </c>
      <c r="C2855" s="1">
        <v>42893</v>
      </c>
      <c r="D2855" s="56" t="s">
        <v>927</v>
      </c>
      <c r="E2855" s="56" t="s">
        <v>927</v>
      </c>
      <c r="F2855" s="56" t="s">
        <v>334</v>
      </c>
      <c r="G2855" s="56" t="s">
        <v>335</v>
      </c>
      <c r="H2855" s="56" t="s">
        <v>336</v>
      </c>
      <c r="I2855" s="56" t="s">
        <v>544</v>
      </c>
      <c r="K2855" s="56" t="s">
        <v>337</v>
      </c>
      <c r="L2855" s="56" t="s">
        <v>928</v>
      </c>
      <c r="M2855" s="56" t="s">
        <v>1050</v>
      </c>
      <c r="N2855" s="56" t="s">
        <v>1043</v>
      </c>
      <c r="O2855" s="56" t="s">
        <v>546</v>
      </c>
      <c r="P2855" s="1" t="s">
        <v>110</v>
      </c>
      <c r="Q2855" s="56" t="s">
        <v>241</v>
      </c>
      <c r="R2855" s="56" t="s">
        <v>339</v>
      </c>
      <c r="S2855" s="56">
        <v>250841</v>
      </c>
      <c r="T2855" s="1" t="s">
        <v>478</v>
      </c>
      <c r="U2855" s="56">
        <v>42659</v>
      </c>
      <c r="V2855" s="56">
        <v>43404</v>
      </c>
      <c r="W2855" s="56">
        <v>42643</v>
      </c>
      <c r="X2855" s="56">
        <v>43373</v>
      </c>
      <c r="Y2855" s="56" t="s">
        <v>340</v>
      </c>
      <c r="Z2855" s="56" t="s">
        <v>341</v>
      </c>
      <c r="AA2855" s="56" t="s">
        <v>342</v>
      </c>
      <c r="AB2855" s="56" t="s">
        <v>339</v>
      </c>
      <c r="AC2855" s="56" t="s">
        <v>342</v>
      </c>
      <c r="AD2855" s="56" t="s">
        <v>342</v>
      </c>
      <c r="AE2855" s="56" t="s">
        <v>334</v>
      </c>
      <c r="AF2855" s="56" t="s">
        <v>292</v>
      </c>
      <c r="AG2855" s="56">
        <v>2018</v>
      </c>
      <c r="AH2855" s="56" t="s">
        <v>80</v>
      </c>
      <c r="AI2855" s="56" t="s">
        <v>344</v>
      </c>
      <c r="AJ2855" s="56">
        <v>20000</v>
      </c>
      <c r="AM2855" s="56">
        <v>42615</v>
      </c>
      <c r="AN2855" s="56" t="s">
        <v>383</v>
      </c>
      <c r="AO2855" s="1">
        <v>42572</v>
      </c>
      <c r="AP2855" s="56" t="s">
        <v>551</v>
      </c>
      <c r="AQ2855" s="56">
        <v>40</v>
      </c>
      <c r="AR2855" s="56">
        <v>0</v>
      </c>
      <c r="AS2855" s="56" t="s">
        <v>346</v>
      </c>
      <c r="BB2855" s="56" t="s">
        <v>339</v>
      </c>
      <c r="BC2855" s="56" t="s">
        <v>263</v>
      </c>
      <c r="BD2855" s="56" t="s">
        <v>349</v>
      </c>
      <c r="BE2855" s="56" t="s">
        <v>347</v>
      </c>
      <c r="BF2855" s="56" t="s">
        <v>334</v>
      </c>
      <c r="BG2855" s="56" t="s">
        <v>549</v>
      </c>
      <c r="BH2855" s="56">
        <v>0</v>
      </c>
      <c r="BI2855" s="56">
        <v>0</v>
      </c>
      <c r="BJ2855" s="56">
        <v>1</v>
      </c>
    </row>
    <row r="2856" spans="1:62" hidden="1" x14ac:dyDescent="0.3">
      <c r="A2856" s="56">
        <v>49297135</v>
      </c>
      <c r="B2856" s="85">
        <v>601566</v>
      </c>
      <c r="C2856" s="1">
        <v>42893</v>
      </c>
      <c r="D2856" s="56" t="s">
        <v>927</v>
      </c>
      <c r="E2856" s="56" t="s">
        <v>927</v>
      </c>
      <c r="F2856" s="56" t="s">
        <v>334</v>
      </c>
      <c r="G2856" s="56" t="s">
        <v>335</v>
      </c>
      <c r="H2856" s="56" t="s">
        <v>336</v>
      </c>
      <c r="I2856" s="56" t="s">
        <v>544</v>
      </c>
      <c r="K2856" s="56" t="s">
        <v>337</v>
      </c>
      <c r="L2856" s="56" t="s">
        <v>928</v>
      </c>
      <c r="M2856" s="56" t="s">
        <v>1050</v>
      </c>
      <c r="N2856" s="56" t="s">
        <v>1043</v>
      </c>
      <c r="O2856" s="56" t="s">
        <v>546</v>
      </c>
      <c r="P2856" s="1" t="s">
        <v>110</v>
      </c>
      <c r="Q2856" s="56" t="s">
        <v>241</v>
      </c>
      <c r="R2856" s="56" t="s">
        <v>339</v>
      </c>
      <c r="S2856" s="56">
        <v>250841</v>
      </c>
      <c r="T2856" s="1" t="s">
        <v>478</v>
      </c>
      <c r="U2856" s="56">
        <v>42659</v>
      </c>
      <c r="V2856" s="56">
        <v>43404</v>
      </c>
      <c r="W2856" s="56">
        <v>42643</v>
      </c>
      <c r="X2856" s="56">
        <v>43373</v>
      </c>
      <c r="Y2856" s="56" t="s">
        <v>340</v>
      </c>
      <c r="Z2856" s="56" t="s">
        <v>341</v>
      </c>
      <c r="AA2856" s="56" t="s">
        <v>342</v>
      </c>
      <c r="AB2856" s="56" t="s">
        <v>339</v>
      </c>
      <c r="AC2856" s="56" t="s">
        <v>342</v>
      </c>
      <c r="AD2856" s="56" t="s">
        <v>342</v>
      </c>
      <c r="AE2856" s="56" t="s">
        <v>334</v>
      </c>
      <c r="AF2856" s="56" t="s">
        <v>292</v>
      </c>
      <c r="AG2856" s="56">
        <v>2017</v>
      </c>
      <c r="AH2856" s="56" t="s">
        <v>80</v>
      </c>
      <c r="AI2856" s="56" t="s">
        <v>344</v>
      </c>
      <c r="AJ2856" s="56">
        <v>20000</v>
      </c>
      <c r="AM2856" s="56">
        <v>42615</v>
      </c>
      <c r="AN2856" s="56" t="s">
        <v>383</v>
      </c>
      <c r="AO2856" s="1">
        <v>42572</v>
      </c>
      <c r="AP2856" s="56" t="s">
        <v>551</v>
      </c>
      <c r="AQ2856" s="56">
        <v>40</v>
      </c>
      <c r="AR2856" s="56">
        <v>0</v>
      </c>
      <c r="AS2856" s="56" t="s">
        <v>346</v>
      </c>
      <c r="BB2856" s="56" t="s">
        <v>339</v>
      </c>
      <c r="BC2856" s="56" t="s">
        <v>263</v>
      </c>
      <c r="BD2856" s="56" t="s">
        <v>349</v>
      </c>
      <c r="BE2856" s="56" t="s">
        <v>347</v>
      </c>
      <c r="BF2856" s="56" t="s">
        <v>334</v>
      </c>
      <c r="BG2856" s="56" t="s">
        <v>549</v>
      </c>
      <c r="BH2856" s="56">
        <v>0</v>
      </c>
      <c r="BI2856" s="56">
        <v>0</v>
      </c>
      <c r="BJ2856" s="56">
        <v>1</v>
      </c>
    </row>
    <row r="2857" spans="1:62" hidden="1" x14ac:dyDescent="0.3">
      <c r="A2857" s="56">
        <v>49297114</v>
      </c>
      <c r="B2857" s="85">
        <v>601566</v>
      </c>
      <c r="C2857" s="1">
        <v>42893</v>
      </c>
      <c r="D2857" s="56" t="s">
        <v>927</v>
      </c>
      <c r="E2857" s="56" t="s">
        <v>927</v>
      </c>
      <c r="F2857" s="56" t="s">
        <v>334</v>
      </c>
      <c r="G2857" s="56" t="s">
        <v>335</v>
      </c>
      <c r="H2857" s="56" t="s">
        <v>336</v>
      </c>
      <c r="I2857" s="56" t="s">
        <v>544</v>
      </c>
      <c r="K2857" s="56" t="s">
        <v>337</v>
      </c>
      <c r="L2857" s="56" t="s">
        <v>928</v>
      </c>
      <c r="M2857" s="56" t="s">
        <v>1050</v>
      </c>
      <c r="N2857" s="56" t="s">
        <v>1043</v>
      </c>
      <c r="O2857" s="56" t="s">
        <v>546</v>
      </c>
      <c r="P2857" s="1" t="s">
        <v>105</v>
      </c>
      <c r="S2857" s="56">
        <v>216099</v>
      </c>
      <c r="T2857" s="1" t="s">
        <v>931</v>
      </c>
      <c r="U2857" s="56">
        <v>42659</v>
      </c>
      <c r="V2857" s="56">
        <v>43404</v>
      </c>
      <c r="W2857" s="56">
        <v>42643</v>
      </c>
      <c r="X2857" s="56">
        <v>43373</v>
      </c>
      <c r="Y2857" s="56" t="s">
        <v>356</v>
      </c>
      <c r="Z2857" s="56" t="s">
        <v>382</v>
      </c>
      <c r="AA2857" s="56" t="s">
        <v>347</v>
      </c>
      <c r="AB2857" s="56" t="s">
        <v>343</v>
      </c>
      <c r="AC2857" s="56" t="s">
        <v>342</v>
      </c>
      <c r="AD2857" s="56" t="s">
        <v>342</v>
      </c>
      <c r="AE2857" s="56" t="s">
        <v>334</v>
      </c>
      <c r="AF2857" s="56" t="s">
        <v>292</v>
      </c>
      <c r="AG2857" s="56">
        <v>2017</v>
      </c>
      <c r="AH2857" s="56" t="s">
        <v>361</v>
      </c>
      <c r="AI2857" s="56" t="s">
        <v>384</v>
      </c>
      <c r="AJ2857" s="56">
        <v>87.5</v>
      </c>
      <c r="AM2857" s="56">
        <v>42614</v>
      </c>
      <c r="AN2857" s="56" t="s">
        <v>551</v>
      </c>
      <c r="AO2857" s="1">
        <v>42614</v>
      </c>
      <c r="AP2857" s="56" t="s">
        <v>551</v>
      </c>
      <c r="AQ2857" s="56">
        <v>83781</v>
      </c>
      <c r="AR2857" s="56">
        <v>0</v>
      </c>
      <c r="AS2857" s="56" t="s">
        <v>346</v>
      </c>
      <c r="BB2857" s="56" t="s">
        <v>339</v>
      </c>
      <c r="BC2857" s="56" t="s">
        <v>263</v>
      </c>
      <c r="BD2857" s="56" t="s">
        <v>349</v>
      </c>
      <c r="BE2857" s="56" t="s">
        <v>347</v>
      </c>
      <c r="BF2857" s="56" t="s">
        <v>334</v>
      </c>
      <c r="BG2857" s="56" t="s">
        <v>549</v>
      </c>
      <c r="BH2857" s="56">
        <v>0</v>
      </c>
      <c r="BI2857" s="56">
        <v>0</v>
      </c>
      <c r="BJ2857" s="56">
        <v>1</v>
      </c>
    </row>
    <row r="2858" spans="1:62" hidden="1" x14ac:dyDescent="0.3">
      <c r="A2858" s="56">
        <v>49297117</v>
      </c>
      <c r="B2858" s="85">
        <v>601566</v>
      </c>
      <c r="C2858" s="1">
        <v>42893</v>
      </c>
      <c r="D2858" s="56" t="s">
        <v>927</v>
      </c>
      <c r="E2858" s="56" t="s">
        <v>927</v>
      </c>
      <c r="F2858" s="56" t="s">
        <v>334</v>
      </c>
      <c r="G2858" s="56" t="s">
        <v>335</v>
      </c>
      <c r="H2858" s="56" t="s">
        <v>336</v>
      </c>
      <c r="I2858" s="56" t="s">
        <v>544</v>
      </c>
      <c r="K2858" s="56" t="s">
        <v>337</v>
      </c>
      <c r="L2858" s="56" t="s">
        <v>928</v>
      </c>
      <c r="M2858" s="56" t="s">
        <v>1050</v>
      </c>
      <c r="N2858" s="56" t="s">
        <v>1043</v>
      </c>
      <c r="O2858" s="56" t="s">
        <v>546</v>
      </c>
      <c r="P2858" s="1" t="s">
        <v>105</v>
      </c>
      <c r="S2858" s="56">
        <v>216099</v>
      </c>
      <c r="T2858" s="1" t="s">
        <v>931</v>
      </c>
      <c r="U2858" s="56">
        <v>42659</v>
      </c>
      <c r="V2858" s="56">
        <v>43404</v>
      </c>
      <c r="W2858" s="56">
        <v>42643</v>
      </c>
      <c r="X2858" s="56">
        <v>43373</v>
      </c>
      <c r="Y2858" s="56" t="s">
        <v>356</v>
      </c>
      <c r="Z2858" s="56" t="s">
        <v>382</v>
      </c>
      <c r="AA2858" s="56" t="s">
        <v>347</v>
      </c>
      <c r="AB2858" s="56" t="s">
        <v>343</v>
      </c>
      <c r="AC2858" s="56" t="s">
        <v>342</v>
      </c>
      <c r="AD2858" s="56" t="s">
        <v>342</v>
      </c>
      <c r="AE2858" s="56" t="s">
        <v>334</v>
      </c>
      <c r="AF2858" s="56" t="s">
        <v>292</v>
      </c>
      <c r="AG2858" s="56">
        <v>2018</v>
      </c>
      <c r="AH2858" s="56" t="s">
        <v>361</v>
      </c>
      <c r="AI2858" s="56" t="s">
        <v>373</v>
      </c>
      <c r="AJ2858" s="56">
        <v>82</v>
      </c>
      <c r="AM2858" s="56">
        <v>42614</v>
      </c>
      <c r="AN2858" s="56" t="s">
        <v>551</v>
      </c>
      <c r="AO2858" s="1">
        <v>42614</v>
      </c>
      <c r="AP2858" s="56" t="s">
        <v>551</v>
      </c>
      <c r="AQ2858" s="56">
        <v>83781</v>
      </c>
      <c r="AR2858" s="56">
        <v>0</v>
      </c>
      <c r="AS2858" s="56" t="s">
        <v>346</v>
      </c>
      <c r="BB2858" s="56" t="s">
        <v>339</v>
      </c>
      <c r="BC2858" s="56" t="s">
        <v>263</v>
      </c>
      <c r="BD2858" s="56" t="s">
        <v>349</v>
      </c>
      <c r="BE2858" s="56" t="s">
        <v>347</v>
      </c>
      <c r="BF2858" s="56" t="s">
        <v>334</v>
      </c>
      <c r="BG2858" s="56" t="s">
        <v>549</v>
      </c>
      <c r="BH2858" s="56">
        <v>0</v>
      </c>
      <c r="BI2858" s="56">
        <v>0</v>
      </c>
      <c r="BJ2858" s="56">
        <v>1</v>
      </c>
    </row>
    <row r="2859" spans="1:62" hidden="1" x14ac:dyDescent="0.3">
      <c r="A2859" s="56">
        <v>49297116</v>
      </c>
      <c r="B2859" s="85">
        <v>601566</v>
      </c>
      <c r="C2859" s="1">
        <v>42893</v>
      </c>
      <c r="D2859" s="56" t="s">
        <v>927</v>
      </c>
      <c r="E2859" s="56" t="s">
        <v>927</v>
      </c>
      <c r="F2859" s="56" t="s">
        <v>334</v>
      </c>
      <c r="G2859" s="56" t="s">
        <v>335</v>
      </c>
      <c r="H2859" s="56" t="s">
        <v>336</v>
      </c>
      <c r="I2859" s="56" t="s">
        <v>544</v>
      </c>
      <c r="K2859" s="56" t="s">
        <v>337</v>
      </c>
      <c r="L2859" s="56" t="s">
        <v>928</v>
      </c>
      <c r="M2859" s="56" t="s">
        <v>1050</v>
      </c>
      <c r="N2859" s="56" t="s">
        <v>1043</v>
      </c>
      <c r="O2859" s="56" t="s">
        <v>546</v>
      </c>
      <c r="P2859" s="1" t="s">
        <v>105</v>
      </c>
      <c r="S2859" s="56">
        <v>216099</v>
      </c>
      <c r="T2859" s="1" t="s">
        <v>931</v>
      </c>
      <c r="U2859" s="56">
        <v>42659</v>
      </c>
      <c r="V2859" s="56">
        <v>43404</v>
      </c>
      <c r="W2859" s="56">
        <v>42643</v>
      </c>
      <c r="X2859" s="56">
        <v>43373</v>
      </c>
      <c r="Y2859" s="56" t="s">
        <v>356</v>
      </c>
      <c r="Z2859" s="56" t="s">
        <v>382</v>
      </c>
      <c r="AA2859" s="56" t="s">
        <v>347</v>
      </c>
      <c r="AB2859" s="56" t="s">
        <v>343</v>
      </c>
      <c r="AC2859" s="56" t="s">
        <v>342</v>
      </c>
      <c r="AD2859" s="56" t="s">
        <v>342</v>
      </c>
      <c r="AE2859" s="56" t="s">
        <v>334</v>
      </c>
      <c r="AF2859" s="56" t="s">
        <v>292</v>
      </c>
      <c r="AG2859" s="56">
        <v>2018</v>
      </c>
      <c r="AH2859" s="56" t="s">
        <v>361</v>
      </c>
      <c r="AI2859" s="56" t="s">
        <v>362</v>
      </c>
      <c r="AJ2859" s="56">
        <v>85</v>
      </c>
      <c r="AM2859" s="56">
        <v>42614</v>
      </c>
      <c r="AN2859" s="56" t="s">
        <v>551</v>
      </c>
      <c r="AO2859" s="1">
        <v>42614</v>
      </c>
      <c r="AP2859" s="56" t="s">
        <v>551</v>
      </c>
      <c r="AQ2859" s="56">
        <v>83781</v>
      </c>
      <c r="AR2859" s="56">
        <v>0</v>
      </c>
      <c r="AS2859" s="56" t="s">
        <v>346</v>
      </c>
      <c r="BB2859" s="56" t="s">
        <v>339</v>
      </c>
      <c r="BC2859" s="56" t="s">
        <v>263</v>
      </c>
      <c r="BD2859" s="56" t="s">
        <v>349</v>
      </c>
      <c r="BE2859" s="56" t="s">
        <v>347</v>
      </c>
      <c r="BF2859" s="56" t="s">
        <v>334</v>
      </c>
      <c r="BG2859" s="56" t="s">
        <v>549</v>
      </c>
      <c r="BH2859" s="56">
        <v>0</v>
      </c>
      <c r="BI2859" s="56">
        <v>0</v>
      </c>
      <c r="BJ2859" s="56">
        <v>1</v>
      </c>
    </row>
    <row r="2860" spans="1:62" hidden="1" x14ac:dyDescent="0.3">
      <c r="A2860" s="56">
        <v>49297115</v>
      </c>
      <c r="B2860" s="85">
        <v>601566</v>
      </c>
      <c r="C2860" s="1">
        <v>42893</v>
      </c>
      <c r="D2860" s="56" t="s">
        <v>927</v>
      </c>
      <c r="E2860" s="56" t="s">
        <v>927</v>
      </c>
      <c r="F2860" s="56" t="s">
        <v>334</v>
      </c>
      <c r="G2860" s="56" t="s">
        <v>335</v>
      </c>
      <c r="H2860" s="56" t="s">
        <v>336</v>
      </c>
      <c r="I2860" s="56" t="s">
        <v>544</v>
      </c>
      <c r="K2860" s="56" t="s">
        <v>337</v>
      </c>
      <c r="L2860" s="56" t="s">
        <v>928</v>
      </c>
      <c r="M2860" s="56" t="s">
        <v>1050</v>
      </c>
      <c r="N2860" s="56" t="s">
        <v>1043</v>
      </c>
      <c r="O2860" s="56" t="s">
        <v>546</v>
      </c>
      <c r="P2860" s="1" t="s">
        <v>105</v>
      </c>
      <c r="S2860" s="56">
        <v>216099</v>
      </c>
      <c r="T2860" s="1" t="s">
        <v>931</v>
      </c>
      <c r="U2860" s="56">
        <v>42659</v>
      </c>
      <c r="V2860" s="56">
        <v>43404</v>
      </c>
      <c r="W2860" s="56">
        <v>42643</v>
      </c>
      <c r="X2860" s="56">
        <v>43373</v>
      </c>
      <c r="Y2860" s="56" t="s">
        <v>356</v>
      </c>
      <c r="Z2860" s="56" t="s">
        <v>382</v>
      </c>
      <c r="AA2860" s="56" t="s">
        <v>347</v>
      </c>
      <c r="AB2860" s="56" t="s">
        <v>343</v>
      </c>
      <c r="AC2860" s="56" t="s">
        <v>342</v>
      </c>
      <c r="AD2860" s="56" t="s">
        <v>342</v>
      </c>
      <c r="AE2860" s="56" t="s">
        <v>334</v>
      </c>
      <c r="AF2860" s="56" t="s">
        <v>292</v>
      </c>
      <c r="AG2860" s="56">
        <v>2018</v>
      </c>
      <c r="AH2860" s="56" t="s">
        <v>361</v>
      </c>
      <c r="AI2860" s="56" t="s">
        <v>385</v>
      </c>
      <c r="AJ2860" s="56">
        <v>87.5</v>
      </c>
      <c r="AM2860" s="56">
        <v>42614</v>
      </c>
      <c r="AN2860" s="56" t="s">
        <v>551</v>
      </c>
      <c r="AO2860" s="1">
        <v>42614</v>
      </c>
      <c r="AP2860" s="56" t="s">
        <v>551</v>
      </c>
      <c r="AQ2860" s="56">
        <v>83781</v>
      </c>
      <c r="AR2860" s="56">
        <v>0</v>
      </c>
      <c r="AS2860" s="56" t="s">
        <v>346</v>
      </c>
      <c r="BB2860" s="56" t="s">
        <v>339</v>
      </c>
      <c r="BC2860" s="56" t="s">
        <v>263</v>
      </c>
      <c r="BD2860" s="56" t="s">
        <v>349</v>
      </c>
      <c r="BE2860" s="56" t="s">
        <v>347</v>
      </c>
      <c r="BF2860" s="56" t="s">
        <v>334</v>
      </c>
      <c r="BG2860" s="56" t="s">
        <v>549</v>
      </c>
      <c r="BH2860" s="56">
        <v>0</v>
      </c>
      <c r="BI2860" s="56">
        <v>0</v>
      </c>
      <c r="BJ2860" s="56">
        <v>1</v>
      </c>
    </row>
    <row r="2861" spans="1:62" hidden="1" x14ac:dyDescent="0.3">
      <c r="A2861" s="56">
        <v>49297122</v>
      </c>
      <c r="B2861" s="85">
        <v>601566</v>
      </c>
      <c r="C2861" s="1">
        <v>42893</v>
      </c>
      <c r="D2861" s="56" t="s">
        <v>927</v>
      </c>
      <c r="E2861" s="56" t="s">
        <v>927</v>
      </c>
      <c r="F2861" s="56" t="s">
        <v>334</v>
      </c>
      <c r="G2861" s="56" t="s">
        <v>335</v>
      </c>
      <c r="H2861" s="56" t="s">
        <v>336</v>
      </c>
      <c r="I2861" s="56" t="s">
        <v>544</v>
      </c>
      <c r="K2861" s="56" t="s">
        <v>337</v>
      </c>
      <c r="L2861" s="56" t="s">
        <v>928</v>
      </c>
      <c r="M2861" s="56" t="s">
        <v>1050</v>
      </c>
      <c r="N2861" s="56" t="s">
        <v>1043</v>
      </c>
      <c r="O2861" s="56" t="s">
        <v>546</v>
      </c>
      <c r="P2861" s="1" t="s">
        <v>105</v>
      </c>
      <c r="S2861" s="56">
        <v>211540</v>
      </c>
      <c r="T2861" s="1" t="s">
        <v>642</v>
      </c>
      <c r="U2861" s="56">
        <v>42659</v>
      </c>
      <c r="V2861" s="56">
        <v>43404</v>
      </c>
      <c r="W2861" s="56">
        <v>42552</v>
      </c>
      <c r="X2861" s="56">
        <v>42515</v>
      </c>
      <c r="Y2861" s="56" t="s">
        <v>356</v>
      </c>
      <c r="AA2861" s="56" t="s">
        <v>347</v>
      </c>
      <c r="AB2861" s="56" t="s">
        <v>343</v>
      </c>
      <c r="AC2861" s="56" t="s">
        <v>342</v>
      </c>
      <c r="AD2861" s="56" t="s">
        <v>347</v>
      </c>
      <c r="AE2861" s="56" t="s">
        <v>352</v>
      </c>
      <c r="AF2861" s="56" t="s">
        <v>292</v>
      </c>
      <c r="AG2861" s="56">
        <v>2017</v>
      </c>
      <c r="AH2861" s="56" t="s">
        <v>80</v>
      </c>
      <c r="AI2861" s="56" t="s">
        <v>348</v>
      </c>
      <c r="AJ2861" s="56">
        <v>87.5</v>
      </c>
      <c r="AM2861" s="56">
        <v>42515</v>
      </c>
      <c r="AN2861" s="56" t="s">
        <v>548</v>
      </c>
      <c r="AO2861" s="1">
        <v>42485</v>
      </c>
      <c r="AP2861" s="56" t="s">
        <v>548</v>
      </c>
      <c r="AQ2861" s="56">
        <v>67721</v>
      </c>
      <c r="AR2861" s="56">
        <v>0</v>
      </c>
      <c r="AS2861" s="56" t="s">
        <v>346</v>
      </c>
      <c r="BB2861" s="56" t="s">
        <v>343</v>
      </c>
      <c r="BC2861" s="56" t="s">
        <v>263</v>
      </c>
      <c r="BD2861" s="56" t="s">
        <v>349</v>
      </c>
      <c r="BE2861" s="56" t="s">
        <v>347</v>
      </c>
      <c r="BF2861" s="56" t="s">
        <v>334</v>
      </c>
      <c r="BG2861" s="56" t="s">
        <v>549</v>
      </c>
      <c r="BH2861" s="56">
        <v>0</v>
      </c>
      <c r="BI2861" s="56">
        <v>0</v>
      </c>
      <c r="BJ2861" s="56">
        <v>0</v>
      </c>
    </row>
    <row r="2862" spans="1:62" hidden="1" x14ac:dyDescent="0.3">
      <c r="A2862" s="56">
        <v>49297127</v>
      </c>
      <c r="B2862" s="85">
        <v>601566</v>
      </c>
      <c r="C2862" s="1">
        <v>42893</v>
      </c>
      <c r="D2862" s="56" t="s">
        <v>927</v>
      </c>
      <c r="E2862" s="56" t="s">
        <v>927</v>
      </c>
      <c r="F2862" s="56" t="s">
        <v>334</v>
      </c>
      <c r="G2862" s="56" t="s">
        <v>335</v>
      </c>
      <c r="H2862" s="56" t="s">
        <v>336</v>
      </c>
      <c r="I2862" s="56" t="s">
        <v>544</v>
      </c>
      <c r="K2862" s="56" t="s">
        <v>337</v>
      </c>
      <c r="L2862" s="56" t="s">
        <v>928</v>
      </c>
      <c r="M2862" s="56" t="s">
        <v>1050</v>
      </c>
      <c r="N2862" s="56" t="s">
        <v>1043</v>
      </c>
      <c r="O2862" s="56" t="s">
        <v>546</v>
      </c>
      <c r="P2862" s="1" t="s">
        <v>110</v>
      </c>
      <c r="Q2862" s="56" t="s">
        <v>241</v>
      </c>
      <c r="R2862" s="56" t="s">
        <v>339</v>
      </c>
      <c r="S2862" s="56">
        <v>250857</v>
      </c>
      <c r="T2862" s="1" t="s">
        <v>253</v>
      </c>
      <c r="U2862" s="56">
        <v>42659</v>
      </c>
      <c r="V2862" s="56">
        <v>43404</v>
      </c>
      <c r="W2862" s="56">
        <v>42643</v>
      </c>
      <c r="X2862" s="56">
        <v>43373</v>
      </c>
      <c r="Y2862" s="56" t="s">
        <v>340</v>
      </c>
      <c r="Z2862" s="56" t="s">
        <v>341</v>
      </c>
      <c r="AA2862" s="56" t="s">
        <v>342</v>
      </c>
      <c r="AB2862" s="56" t="s">
        <v>343</v>
      </c>
      <c r="AC2862" s="56" t="s">
        <v>342</v>
      </c>
      <c r="AD2862" s="56" t="s">
        <v>342</v>
      </c>
      <c r="AE2862" s="56" t="s">
        <v>334</v>
      </c>
      <c r="AF2862" s="56" t="s">
        <v>292</v>
      </c>
      <c r="AG2862" s="56">
        <v>2017</v>
      </c>
      <c r="AH2862" s="56" t="s">
        <v>80</v>
      </c>
      <c r="AI2862" s="56" t="s">
        <v>348</v>
      </c>
      <c r="AJ2862" s="56">
        <v>0</v>
      </c>
      <c r="AM2862" s="56">
        <v>42615</v>
      </c>
      <c r="AN2862" s="56" t="s">
        <v>383</v>
      </c>
      <c r="AO2862" s="1">
        <v>42485</v>
      </c>
      <c r="AP2862" s="56" t="s">
        <v>548</v>
      </c>
      <c r="AQ2862" s="56">
        <v>328</v>
      </c>
      <c r="AR2862" s="56">
        <v>0</v>
      </c>
      <c r="AS2862" s="56" t="s">
        <v>346</v>
      </c>
      <c r="AX2862" s="56">
        <v>100</v>
      </c>
      <c r="BB2862" s="56" t="s">
        <v>339</v>
      </c>
      <c r="BC2862" s="56" t="s">
        <v>263</v>
      </c>
      <c r="BD2862" s="56" t="s">
        <v>349</v>
      </c>
      <c r="BE2862" s="56" t="s">
        <v>347</v>
      </c>
      <c r="BF2862" s="56" t="s">
        <v>334</v>
      </c>
      <c r="BG2862" s="56" t="s">
        <v>549</v>
      </c>
      <c r="BH2862" s="56">
        <v>0</v>
      </c>
      <c r="BI2862" s="56">
        <v>0</v>
      </c>
      <c r="BJ2862" s="56">
        <v>1</v>
      </c>
    </row>
    <row r="2863" spans="1:62" hidden="1" x14ac:dyDescent="0.3">
      <c r="A2863" s="56">
        <v>49297121</v>
      </c>
      <c r="B2863" s="85">
        <v>601566</v>
      </c>
      <c r="C2863" s="1">
        <v>42893</v>
      </c>
      <c r="D2863" s="56" t="s">
        <v>927</v>
      </c>
      <c r="E2863" s="56" t="s">
        <v>927</v>
      </c>
      <c r="F2863" s="56" t="s">
        <v>334</v>
      </c>
      <c r="G2863" s="56" t="s">
        <v>335</v>
      </c>
      <c r="H2863" s="56" t="s">
        <v>336</v>
      </c>
      <c r="I2863" s="56" t="s">
        <v>544</v>
      </c>
      <c r="K2863" s="56" t="s">
        <v>337</v>
      </c>
      <c r="L2863" s="56" t="s">
        <v>928</v>
      </c>
      <c r="M2863" s="56" t="s">
        <v>1050</v>
      </c>
      <c r="N2863" s="56" t="s">
        <v>1043</v>
      </c>
      <c r="O2863" s="56" t="s">
        <v>546</v>
      </c>
      <c r="P2863" s="1" t="s">
        <v>105</v>
      </c>
      <c r="S2863" s="56">
        <v>211540</v>
      </c>
      <c r="T2863" s="1" t="s">
        <v>642</v>
      </c>
      <c r="U2863" s="56">
        <v>42659</v>
      </c>
      <c r="V2863" s="56">
        <v>43404</v>
      </c>
      <c r="W2863" s="56">
        <v>42552</v>
      </c>
      <c r="X2863" s="56">
        <v>42515</v>
      </c>
      <c r="Y2863" s="56" t="s">
        <v>356</v>
      </c>
      <c r="AA2863" s="56" t="s">
        <v>347</v>
      </c>
      <c r="AB2863" s="56" t="s">
        <v>343</v>
      </c>
      <c r="AC2863" s="56" t="s">
        <v>342</v>
      </c>
      <c r="AD2863" s="56" t="s">
        <v>347</v>
      </c>
      <c r="AE2863" s="56" t="s">
        <v>352</v>
      </c>
      <c r="AF2863" s="56" t="s">
        <v>224</v>
      </c>
      <c r="AG2863" s="56">
        <v>2016</v>
      </c>
      <c r="AH2863" s="56" t="s">
        <v>80</v>
      </c>
      <c r="AI2863" s="56" t="s">
        <v>339</v>
      </c>
      <c r="AJ2863" s="56">
        <v>90</v>
      </c>
      <c r="AM2863" s="56">
        <v>42515</v>
      </c>
      <c r="AN2863" s="56" t="s">
        <v>548</v>
      </c>
      <c r="AO2863" s="1">
        <v>42485</v>
      </c>
      <c r="AP2863" s="56" t="s">
        <v>548</v>
      </c>
      <c r="AQ2863" s="56">
        <v>67721</v>
      </c>
      <c r="AR2863" s="56">
        <v>0</v>
      </c>
      <c r="AS2863" s="56" t="s">
        <v>346</v>
      </c>
      <c r="BB2863" s="56" t="s">
        <v>343</v>
      </c>
      <c r="BC2863" s="56" t="s">
        <v>263</v>
      </c>
      <c r="BD2863" s="56" t="s">
        <v>349</v>
      </c>
      <c r="BE2863" s="56" t="s">
        <v>347</v>
      </c>
      <c r="BF2863" s="56" t="s">
        <v>334</v>
      </c>
      <c r="BG2863" s="56" t="s">
        <v>549</v>
      </c>
      <c r="BH2863" s="56">
        <v>0</v>
      </c>
      <c r="BI2863" s="56">
        <v>0</v>
      </c>
      <c r="BJ2863" s="56">
        <v>0</v>
      </c>
    </row>
    <row r="2864" spans="1:62" hidden="1" x14ac:dyDescent="0.3">
      <c r="A2864" s="56">
        <v>49297120</v>
      </c>
      <c r="B2864" s="85">
        <v>601566</v>
      </c>
      <c r="C2864" s="1">
        <v>42893</v>
      </c>
      <c r="D2864" s="56" t="s">
        <v>927</v>
      </c>
      <c r="E2864" s="56" t="s">
        <v>927</v>
      </c>
      <c r="F2864" s="56" t="s">
        <v>334</v>
      </c>
      <c r="G2864" s="56" t="s">
        <v>335</v>
      </c>
      <c r="H2864" s="56" t="s">
        <v>336</v>
      </c>
      <c r="I2864" s="56" t="s">
        <v>544</v>
      </c>
      <c r="K2864" s="56" t="s">
        <v>337</v>
      </c>
      <c r="L2864" s="56" t="s">
        <v>928</v>
      </c>
      <c r="M2864" s="56" t="s">
        <v>1050</v>
      </c>
      <c r="N2864" s="56" t="s">
        <v>1043</v>
      </c>
      <c r="O2864" s="56" t="s">
        <v>546</v>
      </c>
      <c r="P2864" s="1" t="s">
        <v>105</v>
      </c>
      <c r="S2864" s="56">
        <v>216099</v>
      </c>
      <c r="T2864" s="1" t="s">
        <v>931</v>
      </c>
      <c r="U2864" s="56">
        <v>42659</v>
      </c>
      <c r="V2864" s="56">
        <v>43404</v>
      </c>
      <c r="W2864" s="56">
        <v>42643</v>
      </c>
      <c r="X2864" s="56">
        <v>43373</v>
      </c>
      <c r="Y2864" s="56" t="s">
        <v>356</v>
      </c>
      <c r="Z2864" s="56" t="s">
        <v>382</v>
      </c>
      <c r="AA2864" s="56" t="s">
        <v>347</v>
      </c>
      <c r="AB2864" s="56" t="s">
        <v>343</v>
      </c>
      <c r="AC2864" s="56" t="s">
        <v>342</v>
      </c>
      <c r="AD2864" s="56" t="s">
        <v>342</v>
      </c>
      <c r="AE2864" s="56" t="s">
        <v>334</v>
      </c>
      <c r="AF2864" s="56" t="s">
        <v>292</v>
      </c>
      <c r="AG2864" s="56">
        <v>2019</v>
      </c>
      <c r="AH2864" s="56" t="s">
        <v>361</v>
      </c>
      <c r="AI2864" s="56" t="s">
        <v>385</v>
      </c>
      <c r="AJ2864" s="56">
        <v>80</v>
      </c>
      <c r="AM2864" s="56">
        <v>42614</v>
      </c>
      <c r="AN2864" s="56" t="s">
        <v>551</v>
      </c>
      <c r="AO2864" s="1">
        <v>42614</v>
      </c>
      <c r="AP2864" s="56" t="s">
        <v>551</v>
      </c>
      <c r="AQ2864" s="56">
        <v>83781</v>
      </c>
      <c r="AR2864" s="56">
        <v>0</v>
      </c>
      <c r="AS2864" s="56" t="s">
        <v>346</v>
      </c>
      <c r="BB2864" s="56" t="s">
        <v>339</v>
      </c>
      <c r="BC2864" s="56" t="s">
        <v>263</v>
      </c>
      <c r="BD2864" s="56" t="s">
        <v>349</v>
      </c>
      <c r="BE2864" s="56" t="s">
        <v>347</v>
      </c>
      <c r="BF2864" s="56" t="s">
        <v>334</v>
      </c>
      <c r="BG2864" s="56" t="s">
        <v>549</v>
      </c>
      <c r="BH2864" s="56">
        <v>0</v>
      </c>
      <c r="BI2864" s="56">
        <v>0</v>
      </c>
      <c r="BJ2864" s="56">
        <v>1</v>
      </c>
    </row>
    <row r="2865" spans="1:62" hidden="1" x14ac:dyDescent="0.3">
      <c r="A2865" s="56">
        <v>49297123</v>
      </c>
      <c r="B2865" s="85">
        <v>601566</v>
      </c>
      <c r="C2865" s="1">
        <v>42893</v>
      </c>
      <c r="D2865" s="56" t="s">
        <v>927</v>
      </c>
      <c r="E2865" s="56" t="s">
        <v>927</v>
      </c>
      <c r="F2865" s="56" t="s">
        <v>334</v>
      </c>
      <c r="G2865" s="56" t="s">
        <v>335</v>
      </c>
      <c r="H2865" s="56" t="s">
        <v>336</v>
      </c>
      <c r="I2865" s="56" t="s">
        <v>544</v>
      </c>
      <c r="K2865" s="56" t="s">
        <v>337</v>
      </c>
      <c r="L2865" s="56" t="s">
        <v>928</v>
      </c>
      <c r="M2865" s="56" t="s">
        <v>1050</v>
      </c>
      <c r="N2865" s="56" t="s">
        <v>1043</v>
      </c>
      <c r="O2865" s="56" t="s">
        <v>546</v>
      </c>
      <c r="P2865" s="1" t="s">
        <v>105</v>
      </c>
      <c r="S2865" s="56">
        <v>211540</v>
      </c>
      <c r="T2865" s="1" t="s">
        <v>642</v>
      </c>
      <c r="U2865" s="56">
        <v>42659</v>
      </c>
      <c r="V2865" s="56">
        <v>43404</v>
      </c>
      <c r="W2865" s="56">
        <v>42552</v>
      </c>
      <c r="X2865" s="56">
        <v>42515</v>
      </c>
      <c r="Y2865" s="56" t="s">
        <v>356</v>
      </c>
      <c r="AA2865" s="56" t="s">
        <v>347</v>
      </c>
      <c r="AB2865" s="56" t="s">
        <v>343</v>
      </c>
      <c r="AC2865" s="56" t="s">
        <v>342</v>
      </c>
      <c r="AD2865" s="56" t="s">
        <v>347</v>
      </c>
      <c r="AE2865" s="56" t="s">
        <v>352</v>
      </c>
      <c r="AF2865" s="56" t="s">
        <v>292</v>
      </c>
      <c r="AG2865" s="56">
        <v>2017</v>
      </c>
      <c r="AH2865" s="56" t="s">
        <v>80</v>
      </c>
      <c r="AI2865" s="56" t="s">
        <v>344</v>
      </c>
      <c r="AJ2865" s="56">
        <v>85</v>
      </c>
      <c r="AM2865" s="56">
        <v>42515</v>
      </c>
      <c r="AN2865" s="56" t="s">
        <v>548</v>
      </c>
      <c r="AO2865" s="1">
        <v>42485</v>
      </c>
      <c r="AP2865" s="56" t="s">
        <v>548</v>
      </c>
      <c r="AQ2865" s="56">
        <v>67721</v>
      </c>
      <c r="AR2865" s="56">
        <v>0</v>
      </c>
      <c r="AS2865" s="56" t="s">
        <v>346</v>
      </c>
      <c r="BB2865" s="56" t="s">
        <v>343</v>
      </c>
      <c r="BC2865" s="56" t="s">
        <v>263</v>
      </c>
      <c r="BD2865" s="56" t="s">
        <v>349</v>
      </c>
      <c r="BE2865" s="56" t="s">
        <v>347</v>
      </c>
      <c r="BF2865" s="56" t="s">
        <v>334</v>
      </c>
      <c r="BG2865" s="56" t="s">
        <v>549</v>
      </c>
      <c r="BH2865" s="56">
        <v>0</v>
      </c>
      <c r="BI2865" s="56">
        <v>0</v>
      </c>
      <c r="BJ2865" s="56">
        <v>0</v>
      </c>
    </row>
    <row r="2866" spans="1:62" hidden="1" x14ac:dyDescent="0.3">
      <c r="A2866" s="56">
        <v>49297126</v>
      </c>
      <c r="B2866" s="85">
        <v>601566</v>
      </c>
      <c r="C2866" s="1">
        <v>42893</v>
      </c>
      <c r="D2866" s="56" t="s">
        <v>927</v>
      </c>
      <c r="E2866" s="56" t="s">
        <v>927</v>
      </c>
      <c r="F2866" s="56" t="s">
        <v>334</v>
      </c>
      <c r="G2866" s="56" t="s">
        <v>335</v>
      </c>
      <c r="H2866" s="56" t="s">
        <v>336</v>
      </c>
      <c r="I2866" s="56" t="s">
        <v>544</v>
      </c>
      <c r="K2866" s="56" t="s">
        <v>337</v>
      </c>
      <c r="L2866" s="56" t="s">
        <v>928</v>
      </c>
      <c r="M2866" s="56" t="s">
        <v>1050</v>
      </c>
      <c r="N2866" s="56" t="s">
        <v>1043</v>
      </c>
      <c r="O2866" s="56" t="s">
        <v>546</v>
      </c>
      <c r="P2866" s="1" t="s">
        <v>110</v>
      </c>
      <c r="Q2866" s="56" t="s">
        <v>241</v>
      </c>
      <c r="R2866" s="56" t="s">
        <v>339</v>
      </c>
      <c r="S2866" s="56">
        <v>250857</v>
      </c>
      <c r="T2866" s="1" t="s">
        <v>253</v>
      </c>
      <c r="U2866" s="56">
        <v>42659</v>
      </c>
      <c r="V2866" s="56">
        <v>43404</v>
      </c>
      <c r="W2866" s="56">
        <v>42643</v>
      </c>
      <c r="X2866" s="56">
        <v>43373</v>
      </c>
      <c r="Y2866" s="56" t="s">
        <v>340</v>
      </c>
      <c r="Z2866" s="56" t="s">
        <v>341</v>
      </c>
      <c r="AA2866" s="56" t="s">
        <v>342</v>
      </c>
      <c r="AB2866" s="56" t="s">
        <v>343</v>
      </c>
      <c r="AC2866" s="56" t="s">
        <v>342</v>
      </c>
      <c r="AD2866" s="56" t="s">
        <v>342</v>
      </c>
      <c r="AE2866" s="56" t="s">
        <v>334</v>
      </c>
      <c r="AF2866" s="56" t="s">
        <v>224</v>
      </c>
      <c r="AG2866" s="56">
        <v>2016</v>
      </c>
      <c r="AH2866" s="56" t="s">
        <v>80</v>
      </c>
      <c r="AI2866" s="56" t="s">
        <v>339</v>
      </c>
      <c r="AJ2866" s="56">
        <v>0</v>
      </c>
      <c r="AM2866" s="56">
        <v>42615</v>
      </c>
      <c r="AN2866" s="56" t="s">
        <v>383</v>
      </c>
      <c r="AO2866" s="1">
        <v>42485</v>
      </c>
      <c r="AP2866" s="56" t="s">
        <v>548</v>
      </c>
      <c r="AQ2866" s="56">
        <v>328</v>
      </c>
      <c r="AR2866" s="56">
        <v>0</v>
      </c>
      <c r="AS2866" s="56" t="s">
        <v>346</v>
      </c>
      <c r="AX2866" s="56">
        <v>100</v>
      </c>
      <c r="BB2866" s="56" t="s">
        <v>339</v>
      </c>
      <c r="BC2866" s="56" t="s">
        <v>263</v>
      </c>
      <c r="BD2866" s="56" t="s">
        <v>349</v>
      </c>
      <c r="BE2866" s="56" t="s">
        <v>347</v>
      </c>
      <c r="BF2866" s="56" t="s">
        <v>334</v>
      </c>
      <c r="BG2866" s="56" t="s">
        <v>549</v>
      </c>
      <c r="BH2866" s="56">
        <v>0</v>
      </c>
      <c r="BI2866" s="56">
        <v>0</v>
      </c>
      <c r="BJ2866" s="56">
        <v>1</v>
      </c>
    </row>
    <row r="2867" spans="1:62" hidden="1" x14ac:dyDescent="0.3">
      <c r="A2867" s="56">
        <v>49297125</v>
      </c>
      <c r="B2867" s="85">
        <v>601566</v>
      </c>
      <c r="C2867" s="1">
        <v>42893</v>
      </c>
      <c r="D2867" s="56" t="s">
        <v>927</v>
      </c>
      <c r="E2867" s="56" t="s">
        <v>927</v>
      </c>
      <c r="F2867" s="56" t="s">
        <v>334</v>
      </c>
      <c r="G2867" s="56" t="s">
        <v>335</v>
      </c>
      <c r="H2867" s="56" t="s">
        <v>336</v>
      </c>
      <c r="I2867" s="56" t="s">
        <v>544</v>
      </c>
      <c r="K2867" s="56" t="s">
        <v>337</v>
      </c>
      <c r="L2867" s="56" t="s">
        <v>928</v>
      </c>
      <c r="M2867" s="56" t="s">
        <v>1050</v>
      </c>
      <c r="N2867" s="56" t="s">
        <v>1043</v>
      </c>
      <c r="O2867" s="56" t="s">
        <v>546</v>
      </c>
      <c r="P2867" s="1" t="s">
        <v>105</v>
      </c>
      <c r="S2867" s="56">
        <v>211540</v>
      </c>
      <c r="T2867" s="1" t="s">
        <v>642</v>
      </c>
      <c r="U2867" s="56">
        <v>42659</v>
      </c>
      <c r="V2867" s="56">
        <v>43404</v>
      </c>
      <c r="W2867" s="56">
        <v>42552</v>
      </c>
      <c r="X2867" s="56">
        <v>42515</v>
      </c>
      <c r="Y2867" s="56" t="s">
        <v>356</v>
      </c>
      <c r="AA2867" s="56" t="s">
        <v>347</v>
      </c>
      <c r="AB2867" s="56" t="s">
        <v>343</v>
      </c>
      <c r="AC2867" s="56" t="s">
        <v>342</v>
      </c>
      <c r="AD2867" s="56" t="s">
        <v>347</v>
      </c>
      <c r="AE2867" s="56" t="s">
        <v>352</v>
      </c>
      <c r="AF2867" s="56" t="s">
        <v>292</v>
      </c>
      <c r="AG2867" s="56">
        <v>2018</v>
      </c>
      <c r="AH2867" s="56" t="s">
        <v>80</v>
      </c>
      <c r="AI2867" s="56" t="s">
        <v>344</v>
      </c>
      <c r="AJ2867" s="56">
        <v>80</v>
      </c>
      <c r="AM2867" s="56">
        <v>42515</v>
      </c>
      <c r="AN2867" s="56" t="s">
        <v>548</v>
      </c>
      <c r="AO2867" s="1">
        <v>42485</v>
      </c>
      <c r="AP2867" s="56" t="s">
        <v>548</v>
      </c>
      <c r="AQ2867" s="56">
        <v>67721</v>
      </c>
      <c r="AR2867" s="56">
        <v>0</v>
      </c>
      <c r="AS2867" s="56" t="s">
        <v>346</v>
      </c>
      <c r="BB2867" s="56" t="s">
        <v>343</v>
      </c>
      <c r="BC2867" s="56" t="s">
        <v>263</v>
      </c>
      <c r="BD2867" s="56" t="s">
        <v>349</v>
      </c>
      <c r="BE2867" s="56" t="s">
        <v>347</v>
      </c>
      <c r="BF2867" s="56" t="s">
        <v>334</v>
      </c>
      <c r="BG2867" s="56" t="s">
        <v>549</v>
      </c>
      <c r="BH2867" s="56">
        <v>0</v>
      </c>
      <c r="BI2867" s="56">
        <v>0</v>
      </c>
      <c r="BJ2867" s="56">
        <v>0</v>
      </c>
    </row>
    <row r="2868" spans="1:62" hidden="1" x14ac:dyDescent="0.3">
      <c r="A2868" s="56">
        <v>49297124</v>
      </c>
      <c r="B2868" s="85">
        <v>601566</v>
      </c>
      <c r="C2868" s="1">
        <v>42893</v>
      </c>
      <c r="D2868" s="56" t="s">
        <v>927</v>
      </c>
      <c r="E2868" s="56" t="s">
        <v>927</v>
      </c>
      <c r="F2868" s="56" t="s">
        <v>334</v>
      </c>
      <c r="G2868" s="56" t="s">
        <v>335</v>
      </c>
      <c r="H2868" s="56" t="s">
        <v>336</v>
      </c>
      <c r="I2868" s="56" t="s">
        <v>544</v>
      </c>
      <c r="K2868" s="56" t="s">
        <v>337</v>
      </c>
      <c r="L2868" s="56" t="s">
        <v>928</v>
      </c>
      <c r="M2868" s="56" t="s">
        <v>1050</v>
      </c>
      <c r="N2868" s="56" t="s">
        <v>1043</v>
      </c>
      <c r="O2868" s="56" t="s">
        <v>546</v>
      </c>
      <c r="P2868" s="1" t="s">
        <v>105</v>
      </c>
      <c r="S2868" s="56">
        <v>211540</v>
      </c>
      <c r="T2868" s="1" t="s">
        <v>642</v>
      </c>
      <c r="U2868" s="56">
        <v>42659</v>
      </c>
      <c r="V2868" s="56">
        <v>43404</v>
      </c>
      <c r="W2868" s="56">
        <v>42552</v>
      </c>
      <c r="X2868" s="56">
        <v>42515</v>
      </c>
      <c r="Y2868" s="56" t="s">
        <v>356</v>
      </c>
      <c r="AA2868" s="56" t="s">
        <v>347</v>
      </c>
      <c r="AB2868" s="56" t="s">
        <v>343</v>
      </c>
      <c r="AC2868" s="56" t="s">
        <v>342</v>
      </c>
      <c r="AD2868" s="56" t="s">
        <v>347</v>
      </c>
      <c r="AE2868" s="56" t="s">
        <v>352</v>
      </c>
      <c r="AF2868" s="56" t="s">
        <v>292</v>
      </c>
      <c r="AG2868" s="56">
        <v>2018</v>
      </c>
      <c r="AH2868" s="56" t="s">
        <v>80</v>
      </c>
      <c r="AI2868" s="56" t="s">
        <v>348</v>
      </c>
      <c r="AJ2868" s="56">
        <v>82.5</v>
      </c>
      <c r="AM2868" s="56">
        <v>42515</v>
      </c>
      <c r="AN2868" s="56" t="s">
        <v>548</v>
      </c>
      <c r="AO2868" s="1">
        <v>42485</v>
      </c>
      <c r="AP2868" s="56" t="s">
        <v>548</v>
      </c>
      <c r="AQ2868" s="56">
        <v>67721</v>
      </c>
      <c r="AR2868" s="56">
        <v>0</v>
      </c>
      <c r="AS2868" s="56" t="s">
        <v>346</v>
      </c>
      <c r="BB2868" s="56" t="s">
        <v>343</v>
      </c>
      <c r="BC2868" s="56" t="s">
        <v>263</v>
      </c>
      <c r="BD2868" s="56" t="s">
        <v>349</v>
      </c>
      <c r="BE2868" s="56" t="s">
        <v>347</v>
      </c>
      <c r="BF2868" s="56" t="s">
        <v>334</v>
      </c>
      <c r="BG2868" s="56" t="s">
        <v>549</v>
      </c>
      <c r="BH2868" s="56">
        <v>0</v>
      </c>
      <c r="BI2868" s="56">
        <v>0</v>
      </c>
      <c r="BJ2868" s="56">
        <v>0</v>
      </c>
    </row>
    <row r="2869" spans="1:62" hidden="1" x14ac:dyDescent="0.3">
      <c r="A2869" s="56">
        <v>49297188</v>
      </c>
      <c r="B2869" s="85">
        <v>601566</v>
      </c>
      <c r="C2869" s="1">
        <v>42893</v>
      </c>
      <c r="D2869" s="56" t="s">
        <v>927</v>
      </c>
      <c r="E2869" s="56" t="s">
        <v>927</v>
      </c>
      <c r="F2869" s="56" t="s">
        <v>334</v>
      </c>
      <c r="G2869" s="56" t="s">
        <v>335</v>
      </c>
      <c r="H2869" s="56" t="s">
        <v>336</v>
      </c>
      <c r="I2869" s="56" t="s">
        <v>544</v>
      </c>
      <c r="K2869" s="56" t="s">
        <v>337</v>
      </c>
      <c r="L2869" s="56" t="s">
        <v>928</v>
      </c>
      <c r="M2869" s="56" t="s">
        <v>1050</v>
      </c>
      <c r="N2869" s="56" t="s">
        <v>1043</v>
      </c>
      <c r="O2869" s="56" t="s">
        <v>546</v>
      </c>
      <c r="P2869" s="1" t="s">
        <v>188</v>
      </c>
      <c r="Q2869" s="56" t="s">
        <v>552</v>
      </c>
      <c r="R2869" s="56" t="s">
        <v>339</v>
      </c>
      <c r="S2869" s="56">
        <v>274075</v>
      </c>
      <c r="T2869" s="1" t="s">
        <v>238</v>
      </c>
      <c r="U2869" s="56">
        <v>42659</v>
      </c>
      <c r="V2869" s="56">
        <v>43404</v>
      </c>
      <c r="W2869" s="56">
        <v>42643</v>
      </c>
      <c r="X2869" s="56">
        <v>43373</v>
      </c>
      <c r="Y2869" s="56" t="s">
        <v>340</v>
      </c>
      <c r="Z2869" s="56" t="s">
        <v>341</v>
      </c>
      <c r="AA2869" s="56" t="s">
        <v>342</v>
      </c>
      <c r="AB2869" s="56" t="s">
        <v>343</v>
      </c>
      <c r="AC2869" s="56" t="s">
        <v>342</v>
      </c>
      <c r="AD2869" s="56" t="s">
        <v>347</v>
      </c>
      <c r="AE2869" s="56" t="s">
        <v>334</v>
      </c>
      <c r="AF2869" s="56" t="s">
        <v>292</v>
      </c>
      <c r="AG2869" s="56">
        <v>2019</v>
      </c>
      <c r="AH2869" s="56" t="s">
        <v>80</v>
      </c>
      <c r="AI2869" s="56" t="s">
        <v>348</v>
      </c>
      <c r="AJ2869" s="56">
        <v>0</v>
      </c>
      <c r="AM2869" s="56">
        <v>42614</v>
      </c>
      <c r="AN2869" s="56" t="s">
        <v>551</v>
      </c>
      <c r="AO2869" s="1">
        <v>42614</v>
      </c>
      <c r="AP2869" s="56" t="s">
        <v>551</v>
      </c>
      <c r="AQ2869" s="56">
        <v>253</v>
      </c>
      <c r="AR2869" s="56">
        <v>0</v>
      </c>
      <c r="AS2869" s="56" t="s">
        <v>346</v>
      </c>
      <c r="BB2869" s="56" t="s">
        <v>339</v>
      </c>
      <c r="BC2869" s="56" t="s">
        <v>263</v>
      </c>
      <c r="BD2869" s="56" t="s">
        <v>349</v>
      </c>
      <c r="BE2869" s="56" t="s">
        <v>347</v>
      </c>
      <c r="BF2869" s="56" t="s">
        <v>334</v>
      </c>
      <c r="BG2869" s="56" t="s">
        <v>549</v>
      </c>
      <c r="BH2869" s="56">
        <v>0</v>
      </c>
      <c r="BI2869" s="56">
        <v>0</v>
      </c>
      <c r="BJ2869" s="56">
        <v>1</v>
      </c>
    </row>
    <row r="2870" spans="1:62" hidden="1" x14ac:dyDescent="0.3">
      <c r="A2870" s="56">
        <v>49297134</v>
      </c>
      <c r="B2870" s="85">
        <v>601566</v>
      </c>
      <c r="C2870" s="1">
        <v>42893</v>
      </c>
      <c r="D2870" s="56" t="s">
        <v>927</v>
      </c>
      <c r="E2870" s="56" t="s">
        <v>927</v>
      </c>
      <c r="F2870" s="56" t="s">
        <v>334</v>
      </c>
      <c r="G2870" s="56" t="s">
        <v>335</v>
      </c>
      <c r="H2870" s="56" t="s">
        <v>336</v>
      </c>
      <c r="I2870" s="56" t="s">
        <v>544</v>
      </c>
      <c r="K2870" s="56" t="s">
        <v>337</v>
      </c>
      <c r="L2870" s="56" t="s">
        <v>928</v>
      </c>
      <c r="M2870" s="56" t="s">
        <v>1050</v>
      </c>
      <c r="N2870" s="56" t="s">
        <v>1043</v>
      </c>
      <c r="O2870" s="56" t="s">
        <v>546</v>
      </c>
      <c r="P2870" s="1" t="s">
        <v>110</v>
      </c>
      <c r="Q2870" s="56" t="s">
        <v>241</v>
      </c>
      <c r="R2870" s="56" t="s">
        <v>339</v>
      </c>
      <c r="S2870" s="56">
        <v>250841</v>
      </c>
      <c r="T2870" s="1" t="s">
        <v>478</v>
      </c>
      <c r="U2870" s="56">
        <v>42659</v>
      </c>
      <c r="V2870" s="56">
        <v>43404</v>
      </c>
      <c r="W2870" s="56">
        <v>42643</v>
      </c>
      <c r="X2870" s="56">
        <v>43373</v>
      </c>
      <c r="Y2870" s="56" t="s">
        <v>340</v>
      </c>
      <c r="Z2870" s="56" t="s">
        <v>341</v>
      </c>
      <c r="AA2870" s="56" t="s">
        <v>342</v>
      </c>
      <c r="AB2870" s="56" t="s">
        <v>339</v>
      </c>
      <c r="AC2870" s="56" t="s">
        <v>342</v>
      </c>
      <c r="AD2870" s="56" t="s">
        <v>342</v>
      </c>
      <c r="AE2870" s="56" t="s">
        <v>334</v>
      </c>
      <c r="AF2870" s="56" t="s">
        <v>292</v>
      </c>
      <c r="AG2870" s="56">
        <v>2017</v>
      </c>
      <c r="AH2870" s="56" t="s">
        <v>80</v>
      </c>
      <c r="AI2870" s="56" t="s">
        <v>348</v>
      </c>
      <c r="AJ2870" s="56">
        <v>0</v>
      </c>
      <c r="AM2870" s="56">
        <v>42615</v>
      </c>
      <c r="AN2870" s="56" t="s">
        <v>383</v>
      </c>
      <c r="AO2870" s="1">
        <v>42614</v>
      </c>
      <c r="AP2870" s="56" t="s">
        <v>551</v>
      </c>
      <c r="AQ2870" s="56">
        <v>40</v>
      </c>
      <c r="AR2870" s="56">
        <v>0</v>
      </c>
      <c r="AS2870" s="56" t="s">
        <v>346</v>
      </c>
      <c r="BB2870" s="56" t="s">
        <v>339</v>
      </c>
      <c r="BC2870" s="56" t="s">
        <v>263</v>
      </c>
      <c r="BD2870" s="56" t="s">
        <v>349</v>
      </c>
      <c r="BE2870" s="56" t="s">
        <v>347</v>
      </c>
      <c r="BF2870" s="56" t="s">
        <v>334</v>
      </c>
      <c r="BG2870" s="56" t="s">
        <v>549</v>
      </c>
      <c r="BH2870" s="56">
        <v>0</v>
      </c>
      <c r="BI2870" s="56">
        <v>0</v>
      </c>
      <c r="BJ2870" s="56">
        <v>1</v>
      </c>
    </row>
    <row r="2871" spans="1:62" hidden="1" x14ac:dyDescent="0.3">
      <c r="A2871" s="56">
        <v>49297159</v>
      </c>
      <c r="B2871" s="85">
        <v>601566</v>
      </c>
      <c r="C2871" s="1">
        <v>42893</v>
      </c>
      <c r="D2871" s="56" t="s">
        <v>927</v>
      </c>
      <c r="E2871" s="56" t="s">
        <v>927</v>
      </c>
      <c r="F2871" s="56" t="s">
        <v>334</v>
      </c>
      <c r="G2871" s="56" t="s">
        <v>335</v>
      </c>
      <c r="H2871" s="56" t="s">
        <v>336</v>
      </c>
      <c r="I2871" s="56" t="s">
        <v>544</v>
      </c>
      <c r="K2871" s="56" t="s">
        <v>337</v>
      </c>
      <c r="L2871" s="56" t="s">
        <v>928</v>
      </c>
      <c r="M2871" s="56" t="s">
        <v>1050</v>
      </c>
      <c r="N2871" s="56" t="s">
        <v>1043</v>
      </c>
      <c r="O2871" s="56" t="s">
        <v>546</v>
      </c>
      <c r="P2871" s="1" t="s">
        <v>110</v>
      </c>
      <c r="Q2871" s="56" t="s">
        <v>552</v>
      </c>
      <c r="R2871" s="56" t="s">
        <v>339</v>
      </c>
      <c r="S2871" s="56">
        <v>269336</v>
      </c>
      <c r="T2871" s="1" t="s">
        <v>836</v>
      </c>
      <c r="U2871" s="56">
        <v>42659</v>
      </c>
      <c r="V2871" s="56">
        <v>43404</v>
      </c>
      <c r="W2871" s="56">
        <v>42633</v>
      </c>
      <c r="X2871" s="56">
        <v>43373</v>
      </c>
      <c r="Y2871" s="56" t="s">
        <v>340</v>
      </c>
      <c r="Z2871" s="56" t="s">
        <v>341</v>
      </c>
      <c r="AA2871" s="56" t="s">
        <v>342</v>
      </c>
      <c r="AB2871" s="56" t="s">
        <v>343</v>
      </c>
      <c r="AC2871" s="56" t="s">
        <v>342</v>
      </c>
      <c r="AD2871" s="56" t="s">
        <v>347</v>
      </c>
      <c r="AE2871" s="56" t="s">
        <v>334</v>
      </c>
      <c r="AF2871" s="56" t="s">
        <v>224</v>
      </c>
      <c r="AG2871" s="56">
        <v>2016</v>
      </c>
      <c r="AH2871" s="56" t="s">
        <v>80</v>
      </c>
      <c r="AI2871" s="56" t="s">
        <v>339</v>
      </c>
      <c r="AJ2871" s="56">
        <v>0</v>
      </c>
      <c r="AM2871" s="56">
        <v>42633</v>
      </c>
      <c r="AN2871" s="56" t="s">
        <v>551</v>
      </c>
      <c r="AO2871" s="1">
        <v>42633</v>
      </c>
      <c r="AP2871" s="56" t="s">
        <v>551</v>
      </c>
      <c r="AQ2871" s="56">
        <v>75683</v>
      </c>
      <c r="AR2871" s="56">
        <v>0</v>
      </c>
      <c r="AS2871" s="56" t="s">
        <v>346</v>
      </c>
      <c r="BB2871" s="56" t="s">
        <v>339</v>
      </c>
      <c r="BC2871" s="56" t="s">
        <v>263</v>
      </c>
      <c r="BD2871" s="56" t="s">
        <v>349</v>
      </c>
      <c r="BE2871" s="56" t="s">
        <v>347</v>
      </c>
      <c r="BF2871" s="56" t="s">
        <v>334</v>
      </c>
      <c r="BG2871" s="56" t="s">
        <v>549</v>
      </c>
      <c r="BH2871" s="56">
        <v>0</v>
      </c>
      <c r="BI2871" s="56">
        <v>0</v>
      </c>
      <c r="BJ2871" s="56">
        <v>1</v>
      </c>
    </row>
    <row r="2872" spans="1:62" hidden="1" x14ac:dyDescent="0.3">
      <c r="A2872" s="56">
        <v>49297133</v>
      </c>
      <c r="B2872" s="85">
        <v>601566</v>
      </c>
      <c r="C2872" s="1">
        <v>42893</v>
      </c>
      <c r="D2872" s="56" t="s">
        <v>927</v>
      </c>
      <c r="E2872" s="56" t="s">
        <v>927</v>
      </c>
      <c r="F2872" s="56" t="s">
        <v>334</v>
      </c>
      <c r="G2872" s="56" t="s">
        <v>335</v>
      </c>
      <c r="H2872" s="56" t="s">
        <v>336</v>
      </c>
      <c r="I2872" s="56" t="s">
        <v>544</v>
      </c>
      <c r="K2872" s="56" t="s">
        <v>337</v>
      </c>
      <c r="L2872" s="56" t="s">
        <v>928</v>
      </c>
      <c r="M2872" s="56" t="s">
        <v>1050</v>
      </c>
      <c r="N2872" s="56" t="s">
        <v>1043</v>
      </c>
      <c r="O2872" s="56" t="s">
        <v>546</v>
      </c>
      <c r="P2872" s="1" t="s">
        <v>110</v>
      </c>
      <c r="Q2872" s="56" t="s">
        <v>241</v>
      </c>
      <c r="R2872" s="56" t="s">
        <v>339</v>
      </c>
      <c r="S2872" s="56">
        <v>250841</v>
      </c>
      <c r="T2872" s="1" t="s">
        <v>478</v>
      </c>
      <c r="U2872" s="56">
        <v>42659</v>
      </c>
      <c r="V2872" s="56">
        <v>43404</v>
      </c>
      <c r="W2872" s="56">
        <v>42643</v>
      </c>
      <c r="X2872" s="56">
        <v>43373</v>
      </c>
      <c r="Y2872" s="56" t="s">
        <v>340</v>
      </c>
      <c r="Z2872" s="56" t="s">
        <v>341</v>
      </c>
      <c r="AA2872" s="56" t="s">
        <v>342</v>
      </c>
      <c r="AB2872" s="56" t="s">
        <v>339</v>
      </c>
      <c r="AC2872" s="56" t="s">
        <v>342</v>
      </c>
      <c r="AD2872" s="56" t="s">
        <v>342</v>
      </c>
      <c r="AE2872" s="56" t="s">
        <v>334</v>
      </c>
      <c r="AF2872" s="56" t="s">
        <v>224</v>
      </c>
      <c r="AG2872" s="56">
        <v>2016</v>
      </c>
      <c r="AH2872" s="56" t="s">
        <v>80</v>
      </c>
      <c r="AI2872" s="56" t="s">
        <v>339</v>
      </c>
      <c r="AJ2872" s="56">
        <v>108985</v>
      </c>
      <c r="AM2872" s="56">
        <v>42615</v>
      </c>
      <c r="AN2872" s="56" t="s">
        <v>383</v>
      </c>
      <c r="AO2872" s="1">
        <v>42572</v>
      </c>
      <c r="AP2872" s="56" t="s">
        <v>551</v>
      </c>
      <c r="AQ2872" s="56">
        <v>40</v>
      </c>
      <c r="AR2872" s="56">
        <v>0</v>
      </c>
      <c r="AS2872" s="56" t="s">
        <v>346</v>
      </c>
      <c r="BB2872" s="56" t="s">
        <v>339</v>
      </c>
      <c r="BC2872" s="56" t="s">
        <v>263</v>
      </c>
      <c r="BD2872" s="56" t="s">
        <v>349</v>
      </c>
      <c r="BE2872" s="56" t="s">
        <v>347</v>
      </c>
      <c r="BF2872" s="56" t="s">
        <v>334</v>
      </c>
      <c r="BG2872" s="56" t="s">
        <v>549</v>
      </c>
      <c r="BH2872" s="56">
        <v>0</v>
      </c>
      <c r="BI2872" s="56">
        <v>0</v>
      </c>
      <c r="BJ2872" s="56">
        <v>1</v>
      </c>
    </row>
    <row r="2873" spans="1:62" hidden="1" x14ac:dyDescent="0.3">
      <c r="A2873" s="56">
        <v>49297142</v>
      </c>
      <c r="B2873" s="85">
        <v>601566</v>
      </c>
      <c r="C2873" s="1">
        <v>42893</v>
      </c>
      <c r="D2873" s="56" t="s">
        <v>927</v>
      </c>
      <c r="E2873" s="56" t="s">
        <v>927</v>
      </c>
      <c r="F2873" s="56" t="s">
        <v>334</v>
      </c>
      <c r="G2873" s="56" t="s">
        <v>335</v>
      </c>
      <c r="H2873" s="56" t="s">
        <v>336</v>
      </c>
      <c r="I2873" s="56" t="s">
        <v>544</v>
      </c>
      <c r="K2873" s="56" t="s">
        <v>337</v>
      </c>
      <c r="L2873" s="56" t="s">
        <v>928</v>
      </c>
      <c r="M2873" s="56" t="s">
        <v>1050</v>
      </c>
      <c r="N2873" s="56" t="s">
        <v>1043</v>
      </c>
      <c r="O2873" s="56" t="s">
        <v>546</v>
      </c>
      <c r="P2873" s="1" t="s">
        <v>110</v>
      </c>
      <c r="Q2873" s="56" t="s">
        <v>241</v>
      </c>
      <c r="R2873" s="56" t="s">
        <v>339</v>
      </c>
      <c r="S2873" s="56">
        <v>266015</v>
      </c>
      <c r="T2873" s="1" t="s">
        <v>112</v>
      </c>
      <c r="U2873" s="56">
        <v>42659</v>
      </c>
      <c r="V2873" s="56">
        <v>43404</v>
      </c>
      <c r="W2873" s="56">
        <v>42643</v>
      </c>
      <c r="X2873" s="56">
        <v>43373</v>
      </c>
      <c r="Y2873" s="56" t="s">
        <v>340</v>
      </c>
      <c r="Z2873" s="56" t="s">
        <v>341</v>
      </c>
      <c r="AA2873" s="56" t="s">
        <v>342</v>
      </c>
      <c r="AB2873" s="56" t="s">
        <v>343</v>
      </c>
      <c r="AC2873" s="56" t="s">
        <v>342</v>
      </c>
      <c r="AD2873" s="56" t="s">
        <v>347</v>
      </c>
      <c r="AE2873" s="56" t="s">
        <v>334</v>
      </c>
      <c r="AF2873" s="56" t="s">
        <v>292</v>
      </c>
      <c r="AG2873" s="56">
        <v>2017</v>
      </c>
      <c r="AH2873" s="56" t="s">
        <v>80</v>
      </c>
      <c r="AI2873" s="56" t="s">
        <v>344</v>
      </c>
      <c r="AJ2873" s="56">
        <v>1</v>
      </c>
      <c r="AM2873" s="56">
        <v>42615</v>
      </c>
      <c r="AN2873" s="56" t="s">
        <v>383</v>
      </c>
      <c r="AO2873" s="1">
        <v>42607</v>
      </c>
      <c r="AP2873" s="56" t="s">
        <v>551</v>
      </c>
      <c r="AQ2873" s="56">
        <v>260</v>
      </c>
      <c r="AR2873" s="56">
        <v>0</v>
      </c>
      <c r="AS2873" s="56" t="s">
        <v>346</v>
      </c>
      <c r="BB2873" s="56" t="s">
        <v>339</v>
      </c>
      <c r="BC2873" s="56" t="s">
        <v>263</v>
      </c>
      <c r="BD2873" s="56" t="s">
        <v>349</v>
      </c>
      <c r="BE2873" s="56" t="s">
        <v>347</v>
      </c>
      <c r="BF2873" s="56" t="s">
        <v>334</v>
      </c>
      <c r="BG2873" s="56" t="s">
        <v>549</v>
      </c>
      <c r="BH2873" s="56">
        <v>0</v>
      </c>
      <c r="BI2873" s="56">
        <v>0</v>
      </c>
      <c r="BJ2873" s="56">
        <v>1</v>
      </c>
    </row>
    <row r="2874" spans="1:62" hidden="1" x14ac:dyDescent="0.3">
      <c r="A2874" s="56">
        <v>49297141</v>
      </c>
      <c r="B2874" s="85">
        <v>601566</v>
      </c>
      <c r="C2874" s="1">
        <v>42893</v>
      </c>
      <c r="D2874" s="56" t="s">
        <v>927</v>
      </c>
      <c r="E2874" s="56" t="s">
        <v>927</v>
      </c>
      <c r="F2874" s="56" t="s">
        <v>334</v>
      </c>
      <c r="G2874" s="56" t="s">
        <v>335</v>
      </c>
      <c r="H2874" s="56" t="s">
        <v>336</v>
      </c>
      <c r="I2874" s="56" t="s">
        <v>544</v>
      </c>
      <c r="K2874" s="56" t="s">
        <v>337</v>
      </c>
      <c r="L2874" s="56" t="s">
        <v>928</v>
      </c>
      <c r="M2874" s="56" t="s">
        <v>1050</v>
      </c>
      <c r="N2874" s="56" t="s">
        <v>1043</v>
      </c>
      <c r="O2874" s="56" t="s">
        <v>546</v>
      </c>
      <c r="P2874" s="1" t="s">
        <v>110</v>
      </c>
      <c r="Q2874" s="56" t="s">
        <v>241</v>
      </c>
      <c r="R2874" s="56" t="s">
        <v>339</v>
      </c>
      <c r="S2874" s="56">
        <v>266015</v>
      </c>
      <c r="T2874" s="1" t="s">
        <v>112</v>
      </c>
      <c r="U2874" s="56">
        <v>42659</v>
      </c>
      <c r="V2874" s="56">
        <v>43404</v>
      </c>
      <c r="W2874" s="56">
        <v>42643</v>
      </c>
      <c r="X2874" s="56">
        <v>43373</v>
      </c>
      <c r="Y2874" s="56" t="s">
        <v>340</v>
      </c>
      <c r="Z2874" s="56" t="s">
        <v>341</v>
      </c>
      <c r="AA2874" s="56" t="s">
        <v>342</v>
      </c>
      <c r="AB2874" s="56" t="s">
        <v>343</v>
      </c>
      <c r="AC2874" s="56" t="s">
        <v>342</v>
      </c>
      <c r="AD2874" s="56" t="s">
        <v>347</v>
      </c>
      <c r="AE2874" s="56" t="s">
        <v>334</v>
      </c>
      <c r="AF2874" s="56" t="s">
        <v>292</v>
      </c>
      <c r="AG2874" s="56">
        <v>2017</v>
      </c>
      <c r="AH2874" s="56" t="s">
        <v>80</v>
      </c>
      <c r="AI2874" s="56" t="s">
        <v>348</v>
      </c>
      <c r="AJ2874" s="56">
        <v>0</v>
      </c>
      <c r="AM2874" s="56">
        <v>42615</v>
      </c>
      <c r="AN2874" s="56" t="s">
        <v>383</v>
      </c>
      <c r="AO2874" s="1">
        <v>42614</v>
      </c>
      <c r="AP2874" s="56" t="s">
        <v>551</v>
      </c>
      <c r="AQ2874" s="56">
        <v>260</v>
      </c>
      <c r="AR2874" s="56">
        <v>0</v>
      </c>
      <c r="AS2874" s="56" t="s">
        <v>346</v>
      </c>
      <c r="BB2874" s="56" t="s">
        <v>339</v>
      </c>
      <c r="BC2874" s="56" t="s">
        <v>263</v>
      </c>
      <c r="BD2874" s="56" t="s">
        <v>349</v>
      </c>
      <c r="BE2874" s="56" t="s">
        <v>347</v>
      </c>
      <c r="BF2874" s="56" t="s">
        <v>334</v>
      </c>
      <c r="BG2874" s="56" t="s">
        <v>549</v>
      </c>
      <c r="BH2874" s="56">
        <v>0</v>
      </c>
      <c r="BI2874" s="56">
        <v>0</v>
      </c>
      <c r="BJ2874" s="56">
        <v>1</v>
      </c>
    </row>
    <row r="2875" spans="1:62" hidden="1" x14ac:dyDescent="0.3">
      <c r="A2875" s="56">
        <v>49297136</v>
      </c>
      <c r="B2875" s="85">
        <v>601566</v>
      </c>
      <c r="C2875" s="1">
        <v>42893</v>
      </c>
      <c r="D2875" s="56" t="s">
        <v>927</v>
      </c>
      <c r="E2875" s="56" t="s">
        <v>927</v>
      </c>
      <c r="F2875" s="56" t="s">
        <v>334</v>
      </c>
      <c r="G2875" s="56" t="s">
        <v>335</v>
      </c>
      <c r="H2875" s="56" t="s">
        <v>336</v>
      </c>
      <c r="I2875" s="56" t="s">
        <v>544</v>
      </c>
      <c r="K2875" s="56" t="s">
        <v>337</v>
      </c>
      <c r="L2875" s="56" t="s">
        <v>928</v>
      </c>
      <c r="M2875" s="56" t="s">
        <v>1050</v>
      </c>
      <c r="N2875" s="56" t="s">
        <v>1043</v>
      </c>
      <c r="O2875" s="56" t="s">
        <v>546</v>
      </c>
      <c r="P2875" s="1" t="s">
        <v>110</v>
      </c>
      <c r="Q2875" s="56" t="s">
        <v>241</v>
      </c>
      <c r="R2875" s="56" t="s">
        <v>339</v>
      </c>
      <c r="S2875" s="56">
        <v>250841</v>
      </c>
      <c r="T2875" s="1" t="s">
        <v>478</v>
      </c>
      <c r="U2875" s="56">
        <v>42659</v>
      </c>
      <c r="V2875" s="56">
        <v>43404</v>
      </c>
      <c r="W2875" s="56">
        <v>42643</v>
      </c>
      <c r="X2875" s="56">
        <v>43373</v>
      </c>
      <c r="Y2875" s="56" t="s">
        <v>340</v>
      </c>
      <c r="Z2875" s="56" t="s">
        <v>341</v>
      </c>
      <c r="AA2875" s="56" t="s">
        <v>342</v>
      </c>
      <c r="AB2875" s="56" t="s">
        <v>339</v>
      </c>
      <c r="AC2875" s="56" t="s">
        <v>342</v>
      </c>
      <c r="AD2875" s="56" t="s">
        <v>342</v>
      </c>
      <c r="AE2875" s="56" t="s">
        <v>334</v>
      </c>
      <c r="AF2875" s="56" t="s">
        <v>292</v>
      </c>
      <c r="AG2875" s="56">
        <v>2018</v>
      </c>
      <c r="AH2875" s="56" t="s">
        <v>80</v>
      </c>
      <c r="AI2875" s="56" t="s">
        <v>348</v>
      </c>
      <c r="AJ2875" s="56">
        <v>20000</v>
      </c>
      <c r="AM2875" s="56">
        <v>42615</v>
      </c>
      <c r="AN2875" s="56" t="s">
        <v>383</v>
      </c>
      <c r="AO2875" s="1">
        <v>42572</v>
      </c>
      <c r="AP2875" s="56" t="s">
        <v>551</v>
      </c>
      <c r="AQ2875" s="56">
        <v>40</v>
      </c>
      <c r="AR2875" s="56">
        <v>0</v>
      </c>
      <c r="AS2875" s="56" t="s">
        <v>346</v>
      </c>
      <c r="BB2875" s="56" t="s">
        <v>339</v>
      </c>
      <c r="BC2875" s="56" t="s">
        <v>263</v>
      </c>
      <c r="BD2875" s="56" t="s">
        <v>349</v>
      </c>
      <c r="BE2875" s="56" t="s">
        <v>347</v>
      </c>
      <c r="BF2875" s="56" t="s">
        <v>334</v>
      </c>
      <c r="BG2875" s="56" t="s">
        <v>549</v>
      </c>
      <c r="BH2875" s="56">
        <v>0</v>
      </c>
      <c r="BI2875" s="56">
        <v>0</v>
      </c>
      <c r="BJ2875" s="56">
        <v>1</v>
      </c>
    </row>
    <row r="2876" spans="1:62" hidden="1" x14ac:dyDescent="0.3">
      <c r="A2876" s="56">
        <v>49297140</v>
      </c>
      <c r="B2876" s="85">
        <v>601566</v>
      </c>
      <c r="C2876" s="1">
        <v>42893</v>
      </c>
      <c r="D2876" s="56" t="s">
        <v>927</v>
      </c>
      <c r="E2876" s="56" t="s">
        <v>927</v>
      </c>
      <c r="F2876" s="56" t="s">
        <v>334</v>
      </c>
      <c r="G2876" s="56" t="s">
        <v>335</v>
      </c>
      <c r="H2876" s="56" t="s">
        <v>336</v>
      </c>
      <c r="I2876" s="56" t="s">
        <v>544</v>
      </c>
      <c r="K2876" s="56" t="s">
        <v>337</v>
      </c>
      <c r="L2876" s="56" t="s">
        <v>928</v>
      </c>
      <c r="M2876" s="56" t="s">
        <v>1050</v>
      </c>
      <c r="N2876" s="56" t="s">
        <v>1043</v>
      </c>
      <c r="O2876" s="56" t="s">
        <v>546</v>
      </c>
      <c r="P2876" s="1" t="s">
        <v>110</v>
      </c>
      <c r="Q2876" s="56" t="s">
        <v>241</v>
      </c>
      <c r="R2876" s="56" t="s">
        <v>339</v>
      </c>
      <c r="S2876" s="56">
        <v>266015</v>
      </c>
      <c r="T2876" s="1" t="s">
        <v>112</v>
      </c>
      <c r="U2876" s="56">
        <v>42659</v>
      </c>
      <c r="V2876" s="56">
        <v>43404</v>
      </c>
      <c r="W2876" s="56">
        <v>42643</v>
      </c>
      <c r="X2876" s="56">
        <v>43373</v>
      </c>
      <c r="Y2876" s="56" t="s">
        <v>340</v>
      </c>
      <c r="Z2876" s="56" t="s">
        <v>341</v>
      </c>
      <c r="AA2876" s="56" t="s">
        <v>342</v>
      </c>
      <c r="AB2876" s="56" t="s">
        <v>343</v>
      </c>
      <c r="AC2876" s="56" t="s">
        <v>342</v>
      </c>
      <c r="AD2876" s="56" t="s">
        <v>347</v>
      </c>
      <c r="AE2876" s="56" t="s">
        <v>334</v>
      </c>
      <c r="AF2876" s="56" t="s">
        <v>224</v>
      </c>
      <c r="AG2876" s="56">
        <v>2016</v>
      </c>
      <c r="AH2876" s="56" t="s">
        <v>80</v>
      </c>
      <c r="AI2876" s="56" t="s">
        <v>339</v>
      </c>
      <c r="AJ2876" s="56">
        <v>0</v>
      </c>
      <c r="AM2876" s="56">
        <v>42615</v>
      </c>
      <c r="AN2876" s="56" t="s">
        <v>383</v>
      </c>
      <c r="AO2876" s="1">
        <v>42614</v>
      </c>
      <c r="AP2876" s="56" t="s">
        <v>551</v>
      </c>
      <c r="AQ2876" s="56">
        <v>260</v>
      </c>
      <c r="AR2876" s="56">
        <v>0</v>
      </c>
      <c r="AS2876" s="56" t="s">
        <v>346</v>
      </c>
      <c r="BB2876" s="56" t="s">
        <v>339</v>
      </c>
      <c r="BC2876" s="56" t="s">
        <v>263</v>
      </c>
      <c r="BD2876" s="56" t="s">
        <v>349</v>
      </c>
      <c r="BE2876" s="56" t="s">
        <v>347</v>
      </c>
      <c r="BF2876" s="56" t="s">
        <v>334</v>
      </c>
      <c r="BG2876" s="56" t="s">
        <v>549</v>
      </c>
      <c r="BH2876" s="56">
        <v>0</v>
      </c>
      <c r="BI2876" s="56">
        <v>0</v>
      </c>
      <c r="BJ2876" s="56">
        <v>1</v>
      </c>
    </row>
    <row r="2877" spans="1:62" hidden="1" x14ac:dyDescent="0.3">
      <c r="A2877" s="56">
        <v>49297158</v>
      </c>
      <c r="B2877" s="85">
        <v>601566</v>
      </c>
      <c r="C2877" s="1">
        <v>42893</v>
      </c>
      <c r="D2877" s="56" t="s">
        <v>927</v>
      </c>
      <c r="E2877" s="56" t="s">
        <v>927</v>
      </c>
      <c r="F2877" s="56" t="s">
        <v>334</v>
      </c>
      <c r="G2877" s="56" t="s">
        <v>335</v>
      </c>
      <c r="H2877" s="56" t="s">
        <v>336</v>
      </c>
      <c r="I2877" s="56" t="s">
        <v>544</v>
      </c>
      <c r="K2877" s="56" t="s">
        <v>337</v>
      </c>
      <c r="L2877" s="56" t="s">
        <v>928</v>
      </c>
      <c r="M2877" s="56" t="s">
        <v>1050</v>
      </c>
      <c r="N2877" s="56" t="s">
        <v>1043</v>
      </c>
      <c r="O2877" s="56" t="s">
        <v>546</v>
      </c>
      <c r="P2877" s="1" t="s">
        <v>110</v>
      </c>
      <c r="Q2877" s="56" t="s">
        <v>241</v>
      </c>
      <c r="R2877" s="56" t="s">
        <v>339</v>
      </c>
      <c r="S2877" s="56">
        <v>266020</v>
      </c>
      <c r="T2877" s="1" t="s">
        <v>929</v>
      </c>
      <c r="U2877" s="56">
        <v>42659</v>
      </c>
      <c r="V2877" s="56">
        <v>43404</v>
      </c>
      <c r="W2877" s="56">
        <v>42643</v>
      </c>
      <c r="X2877" s="56">
        <v>43373</v>
      </c>
      <c r="Y2877" s="56" t="s">
        <v>356</v>
      </c>
      <c r="Z2877" s="56" t="s">
        <v>341</v>
      </c>
      <c r="AA2877" s="56" t="s">
        <v>347</v>
      </c>
      <c r="AB2877" s="56" t="s">
        <v>343</v>
      </c>
      <c r="AC2877" s="56" t="s">
        <v>342</v>
      </c>
      <c r="AD2877" s="56" t="s">
        <v>342</v>
      </c>
      <c r="AE2877" s="56" t="s">
        <v>334</v>
      </c>
      <c r="AF2877" s="56" t="s">
        <v>292</v>
      </c>
      <c r="AG2877" s="56">
        <v>2019</v>
      </c>
      <c r="AH2877" s="56" t="s">
        <v>80</v>
      </c>
      <c r="AI2877" s="56" t="s">
        <v>348</v>
      </c>
      <c r="AJ2877" s="56">
        <v>40000</v>
      </c>
      <c r="AM2877" s="56">
        <v>42615</v>
      </c>
      <c r="AN2877" s="56" t="s">
        <v>383</v>
      </c>
      <c r="AO2877" s="1">
        <v>42614</v>
      </c>
      <c r="AP2877" s="56" t="s">
        <v>551</v>
      </c>
      <c r="AQ2877" s="56">
        <v>72061</v>
      </c>
      <c r="AR2877" s="56">
        <v>0</v>
      </c>
      <c r="AS2877" s="56" t="s">
        <v>346</v>
      </c>
      <c r="BB2877" s="56" t="s">
        <v>339</v>
      </c>
      <c r="BC2877" s="56" t="s">
        <v>263</v>
      </c>
      <c r="BD2877" s="56" t="s">
        <v>349</v>
      </c>
      <c r="BE2877" s="56" t="s">
        <v>347</v>
      </c>
      <c r="BF2877" s="56" t="s">
        <v>334</v>
      </c>
      <c r="BG2877" s="56" t="s">
        <v>549</v>
      </c>
      <c r="BH2877" s="56">
        <v>0</v>
      </c>
      <c r="BI2877" s="56">
        <v>0</v>
      </c>
      <c r="BJ2877" s="56">
        <v>1</v>
      </c>
    </row>
    <row r="2878" spans="1:62" hidden="1" x14ac:dyDescent="0.3">
      <c r="A2878" s="56">
        <v>49297148</v>
      </c>
      <c r="B2878" s="85">
        <v>601566</v>
      </c>
      <c r="C2878" s="1">
        <v>42893</v>
      </c>
      <c r="D2878" s="56" t="s">
        <v>927</v>
      </c>
      <c r="E2878" s="56" t="s">
        <v>927</v>
      </c>
      <c r="F2878" s="56" t="s">
        <v>334</v>
      </c>
      <c r="G2878" s="56" t="s">
        <v>335</v>
      </c>
      <c r="H2878" s="56" t="s">
        <v>336</v>
      </c>
      <c r="I2878" s="56" t="s">
        <v>544</v>
      </c>
      <c r="K2878" s="56" t="s">
        <v>337</v>
      </c>
      <c r="L2878" s="56" t="s">
        <v>928</v>
      </c>
      <c r="M2878" s="56" t="s">
        <v>1050</v>
      </c>
      <c r="N2878" s="56" t="s">
        <v>1043</v>
      </c>
      <c r="O2878" s="56" t="s">
        <v>546</v>
      </c>
      <c r="P2878" s="1" t="s">
        <v>110</v>
      </c>
      <c r="Q2878" s="56" t="s">
        <v>241</v>
      </c>
      <c r="R2878" s="56" t="s">
        <v>339</v>
      </c>
      <c r="S2878" s="56">
        <v>266018</v>
      </c>
      <c r="T2878" s="1" t="s">
        <v>932</v>
      </c>
      <c r="U2878" s="56">
        <v>42659</v>
      </c>
      <c r="V2878" s="56">
        <v>43404</v>
      </c>
      <c r="W2878" s="56">
        <v>42643</v>
      </c>
      <c r="X2878" s="56">
        <v>43373</v>
      </c>
      <c r="Y2878" s="56" t="s">
        <v>340</v>
      </c>
      <c r="Z2878" s="56" t="s">
        <v>341</v>
      </c>
      <c r="AA2878" s="56" t="s">
        <v>342</v>
      </c>
      <c r="AB2878" s="56" t="s">
        <v>343</v>
      </c>
      <c r="AC2878" s="56" t="s">
        <v>342</v>
      </c>
      <c r="AD2878" s="56" t="s">
        <v>347</v>
      </c>
      <c r="AE2878" s="56" t="s">
        <v>334</v>
      </c>
      <c r="AF2878" s="56" t="s">
        <v>292</v>
      </c>
      <c r="AG2878" s="56">
        <v>2017</v>
      </c>
      <c r="AH2878" s="56" t="s">
        <v>80</v>
      </c>
      <c r="AI2878" s="56" t="s">
        <v>344</v>
      </c>
      <c r="AJ2878" s="56">
        <v>0</v>
      </c>
      <c r="AM2878" s="56">
        <v>42615</v>
      </c>
      <c r="AN2878" s="56" t="s">
        <v>383</v>
      </c>
      <c r="AO2878" s="1">
        <v>42614</v>
      </c>
      <c r="AP2878" s="56" t="s">
        <v>551</v>
      </c>
      <c r="AQ2878" s="56">
        <v>77743</v>
      </c>
      <c r="AR2878" s="56">
        <v>0</v>
      </c>
      <c r="AS2878" s="56" t="s">
        <v>346</v>
      </c>
      <c r="BB2878" s="56" t="s">
        <v>339</v>
      </c>
      <c r="BC2878" s="56" t="s">
        <v>263</v>
      </c>
      <c r="BD2878" s="56" t="s">
        <v>349</v>
      </c>
      <c r="BE2878" s="56" t="s">
        <v>347</v>
      </c>
      <c r="BF2878" s="56" t="s">
        <v>334</v>
      </c>
      <c r="BG2878" s="56" t="s">
        <v>549</v>
      </c>
      <c r="BH2878" s="56">
        <v>0</v>
      </c>
      <c r="BI2878" s="56">
        <v>0</v>
      </c>
      <c r="BJ2878" s="56">
        <v>1</v>
      </c>
    </row>
    <row r="2879" spans="1:62" hidden="1" x14ac:dyDescent="0.3">
      <c r="A2879" s="56">
        <v>49297144</v>
      </c>
      <c r="B2879" s="85">
        <v>601566</v>
      </c>
      <c r="C2879" s="1">
        <v>42893</v>
      </c>
      <c r="D2879" s="56" t="s">
        <v>927</v>
      </c>
      <c r="E2879" s="56" t="s">
        <v>927</v>
      </c>
      <c r="F2879" s="56" t="s">
        <v>334</v>
      </c>
      <c r="G2879" s="56" t="s">
        <v>335</v>
      </c>
      <c r="H2879" s="56" t="s">
        <v>336</v>
      </c>
      <c r="I2879" s="56" t="s">
        <v>544</v>
      </c>
      <c r="K2879" s="56" t="s">
        <v>337</v>
      </c>
      <c r="L2879" s="56" t="s">
        <v>928</v>
      </c>
      <c r="M2879" s="56" t="s">
        <v>1050</v>
      </c>
      <c r="N2879" s="56" t="s">
        <v>1043</v>
      </c>
      <c r="O2879" s="56" t="s">
        <v>546</v>
      </c>
      <c r="P2879" s="1" t="s">
        <v>110</v>
      </c>
      <c r="Q2879" s="56" t="s">
        <v>241</v>
      </c>
      <c r="R2879" s="56" t="s">
        <v>339</v>
      </c>
      <c r="S2879" s="56">
        <v>266015</v>
      </c>
      <c r="T2879" s="1" t="s">
        <v>112</v>
      </c>
      <c r="U2879" s="56">
        <v>42659</v>
      </c>
      <c r="V2879" s="56">
        <v>43404</v>
      </c>
      <c r="W2879" s="56">
        <v>42643</v>
      </c>
      <c r="X2879" s="56">
        <v>43373</v>
      </c>
      <c r="Y2879" s="56" t="s">
        <v>340</v>
      </c>
      <c r="Z2879" s="56" t="s">
        <v>341</v>
      </c>
      <c r="AA2879" s="56" t="s">
        <v>342</v>
      </c>
      <c r="AB2879" s="56" t="s">
        <v>343</v>
      </c>
      <c r="AC2879" s="56" t="s">
        <v>342</v>
      </c>
      <c r="AD2879" s="56" t="s">
        <v>347</v>
      </c>
      <c r="AE2879" s="56" t="s">
        <v>334</v>
      </c>
      <c r="AF2879" s="56" t="s">
        <v>292</v>
      </c>
      <c r="AG2879" s="56">
        <v>2018</v>
      </c>
      <c r="AH2879" s="56" t="s">
        <v>80</v>
      </c>
      <c r="AI2879" s="56" t="s">
        <v>344</v>
      </c>
      <c r="AJ2879" s="56">
        <v>0</v>
      </c>
      <c r="AM2879" s="56">
        <v>42615</v>
      </c>
      <c r="AN2879" s="56" t="s">
        <v>383</v>
      </c>
      <c r="AO2879" s="1">
        <v>42614</v>
      </c>
      <c r="AP2879" s="56" t="s">
        <v>551</v>
      </c>
      <c r="AQ2879" s="56">
        <v>260</v>
      </c>
      <c r="AR2879" s="56">
        <v>0</v>
      </c>
      <c r="AS2879" s="56" t="s">
        <v>346</v>
      </c>
      <c r="BB2879" s="56" t="s">
        <v>339</v>
      </c>
      <c r="BC2879" s="56" t="s">
        <v>263</v>
      </c>
      <c r="BD2879" s="56" t="s">
        <v>349</v>
      </c>
      <c r="BE2879" s="56" t="s">
        <v>347</v>
      </c>
      <c r="BF2879" s="56" t="s">
        <v>334</v>
      </c>
      <c r="BG2879" s="56" t="s">
        <v>549</v>
      </c>
      <c r="BH2879" s="56">
        <v>0</v>
      </c>
      <c r="BI2879" s="56">
        <v>0</v>
      </c>
      <c r="BJ2879" s="56">
        <v>1</v>
      </c>
    </row>
    <row r="2880" spans="1:62" hidden="1" x14ac:dyDescent="0.3">
      <c r="A2880" s="56">
        <v>49297147</v>
      </c>
      <c r="B2880" s="85">
        <v>601566</v>
      </c>
      <c r="C2880" s="1">
        <v>42893</v>
      </c>
      <c r="D2880" s="56" t="s">
        <v>927</v>
      </c>
      <c r="E2880" s="56" t="s">
        <v>927</v>
      </c>
      <c r="F2880" s="56" t="s">
        <v>334</v>
      </c>
      <c r="G2880" s="56" t="s">
        <v>335</v>
      </c>
      <c r="H2880" s="56" t="s">
        <v>336</v>
      </c>
      <c r="I2880" s="56" t="s">
        <v>544</v>
      </c>
      <c r="K2880" s="56" t="s">
        <v>337</v>
      </c>
      <c r="L2880" s="56" t="s">
        <v>928</v>
      </c>
      <c r="M2880" s="56" t="s">
        <v>1050</v>
      </c>
      <c r="N2880" s="56" t="s">
        <v>1043</v>
      </c>
      <c r="O2880" s="56" t="s">
        <v>546</v>
      </c>
      <c r="P2880" s="1" t="s">
        <v>110</v>
      </c>
      <c r="Q2880" s="56" t="s">
        <v>241</v>
      </c>
      <c r="R2880" s="56" t="s">
        <v>339</v>
      </c>
      <c r="S2880" s="56">
        <v>266018</v>
      </c>
      <c r="T2880" s="1" t="s">
        <v>932</v>
      </c>
      <c r="U2880" s="56">
        <v>42659</v>
      </c>
      <c r="V2880" s="56">
        <v>43404</v>
      </c>
      <c r="W2880" s="56">
        <v>42643</v>
      </c>
      <c r="X2880" s="56">
        <v>43373</v>
      </c>
      <c r="Y2880" s="56" t="s">
        <v>340</v>
      </c>
      <c r="Z2880" s="56" t="s">
        <v>341</v>
      </c>
      <c r="AA2880" s="56" t="s">
        <v>342</v>
      </c>
      <c r="AB2880" s="56" t="s">
        <v>343</v>
      </c>
      <c r="AC2880" s="56" t="s">
        <v>342</v>
      </c>
      <c r="AD2880" s="56" t="s">
        <v>347</v>
      </c>
      <c r="AE2880" s="56" t="s">
        <v>334</v>
      </c>
      <c r="AF2880" s="56" t="s">
        <v>292</v>
      </c>
      <c r="AG2880" s="56">
        <v>2017</v>
      </c>
      <c r="AH2880" s="56" t="s">
        <v>80</v>
      </c>
      <c r="AI2880" s="56" t="s">
        <v>348</v>
      </c>
      <c r="AJ2880" s="56">
        <v>0</v>
      </c>
      <c r="AM2880" s="56">
        <v>42615</v>
      </c>
      <c r="AN2880" s="56" t="s">
        <v>383</v>
      </c>
      <c r="AO2880" s="1">
        <v>42614</v>
      </c>
      <c r="AP2880" s="56" t="s">
        <v>551</v>
      </c>
      <c r="AQ2880" s="56">
        <v>77743</v>
      </c>
      <c r="AR2880" s="56">
        <v>0</v>
      </c>
      <c r="AS2880" s="56" t="s">
        <v>346</v>
      </c>
      <c r="BB2880" s="56" t="s">
        <v>339</v>
      </c>
      <c r="BC2880" s="56" t="s">
        <v>263</v>
      </c>
      <c r="BD2880" s="56" t="s">
        <v>349</v>
      </c>
      <c r="BE2880" s="56" t="s">
        <v>347</v>
      </c>
      <c r="BF2880" s="56" t="s">
        <v>334</v>
      </c>
      <c r="BG2880" s="56" t="s">
        <v>549</v>
      </c>
      <c r="BH2880" s="56">
        <v>0</v>
      </c>
      <c r="BI2880" s="56">
        <v>0</v>
      </c>
      <c r="BJ2880" s="56">
        <v>1</v>
      </c>
    </row>
    <row r="2881" spans="1:62" hidden="1" x14ac:dyDescent="0.3">
      <c r="A2881" s="56">
        <v>49297157</v>
      </c>
      <c r="B2881" s="85">
        <v>601566</v>
      </c>
      <c r="C2881" s="1">
        <v>42893</v>
      </c>
      <c r="D2881" s="56" t="s">
        <v>927</v>
      </c>
      <c r="E2881" s="56" t="s">
        <v>927</v>
      </c>
      <c r="F2881" s="56" t="s">
        <v>334</v>
      </c>
      <c r="G2881" s="56" t="s">
        <v>335</v>
      </c>
      <c r="H2881" s="56" t="s">
        <v>336</v>
      </c>
      <c r="I2881" s="56" t="s">
        <v>544</v>
      </c>
      <c r="K2881" s="56" t="s">
        <v>337</v>
      </c>
      <c r="L2881" s="56" t="s">
        <v>928</v>
      </c>
      <c r="M2881" s="56" t="s">
        <v>1050</v>
      </c>
      <c r="N2881" s="56" t="s">
        <v>1043</v>
      </c>
      <c r="O2881" s="56" t="s">
        <v>546</v>
      </c>
      <c r="P2881" s="1" t="s">
        <v>110</v>
      </c>
      <c r="Q2881" s="56" t="s">
        <v>241</v>
      </c>
      <c r="R2881" s="56" t="s">
        <v>339</v>
      </c>
      <c r="S2881" s="56">
        <v>266020</v>
      </c>
      <c r="T2881" s="1" t="s">
        <v>929</v>
      </c>
      <c r="U2881" s="56">
        <v>42659</v>
      </c>
      <c r="V2881" s="56">
        <v>43404</v>
      </c>
      <c r="W2881" s="56">
        <v>42643</v>
      </c>
      <c r="X2881" s="56">
        <v>43373</v>
      </c>
      <c r="Y2881" s="56" t="s">
        <v>356</v>
      </c>
      <c r="Z2881" s="56" t="s">
        <v>341</v>
      </c>
      <c r="AA2881" s="56" t="s">
        <v>347</v>
      </c>
      <c r="AB2881" s="56" t="s">
        <v>343</v>
      </c>
      <c r="AC2881" s="56" t="s">
        <v>342</v>
      </c>
      <c r="AD2881" s="56" t="s">
        <v>342</v>
      </c>
      <c r="AE2881" s="56" t="s">
        <v>334</v>
      </c>
      <c r="AF2881" s="56" t="s">
        <v>292</v>
      </c>
      <c r="AG2881" s="56">
        <v>2018</v>
      </c>
      <c r="AH2881" s="56" t="s">
        <v>80</v>
      </c>
      <c r="AI2881" s="56" t="s">
        <v>344</v>
      </c>
      <c r="AJ2881" s="56">
        <v>50000</v>
      </c>
      <c r="AM2881" s="56">
        <v>42615</v>
      </c>
      <c r="AN2881" s="56" t="s">
        <v>383</v>
      </c>
      <c r="AO2881" s="1">
        <v>42614</v>
      </c>
      <c r="AP2881" s="56" t="s">
        <v>551</v>
      </c>
      <c r="AQ2881" s="56">
        <v>72061</v>
      </c>
      <c r="AR2881" s="56">
        <v>0</v>
      </c>
      <c r="AS2881" s="56" t="s">
        <v>346</v>
      </c>
      <c r="BB2881" s="56" t="s">
        <v>339</v>
      </c>
      <c r="BC2881" s="56" t="s">
        <v>263</v>
      </c>
      <c r="BD2881" s="56" t="s">
        <v>349</v>
      </c>
      <c r="BE2881" s="56" t="s">
        <v>347</v>
      </c>
      <c r="BF2881" s="56" t="s">
        <v>334</v>
      </c>
      <c r="BG2881" s="56" t="s">
        <v>549</v>
      </c>
      <c r="BH2881" s="56">
        <v>0</v>
      </c>
      <c r="BI2881" s="56">
        <v>0</v>
      </c>
      <c r="BJ2881" s="56">
        <v>1</v>
      </c>
    </row>
    <row r="2882" spans="1:62" hidden="1" x14ac:dyDescent="0.3">
      <c r="A2882" s="56">
        <v>49297152</v>
      </c>
      <c r="B2882" s="85">
        <v>601566</v>
      </c>
      <c r="C2882" s="1">
        <v>42893</v>
      </c>
      <c r="D2882" s="56" t="s">
        <v>927</v>
      </c>
      <c r="E2882" s="56" t="s">
        <v>927</v>
      </c>
      <c r="F2882" s="56" t="s">
        <v>334</v>
      </c>
      <c r="G2882" s="56" t="s">
        <v>335</v>
      </c>
      <c r="H2882" s="56" t="s">
        <v>336</v>
      </c>
      <c r="I2882" s="56" t="s">
        <v>544</v>
      </c>
      <c r="K2882" s="56" t="s">
        <v>337</v>
      </c>
      <c r="L2882" s="56" t="s">
        <v>928</v>
      </c>
      <c r="M2882" s="56" t="s">
        <v>1050</v>
      </c>
      <c r="N2882" s="56" t="s">
        <v>1043</v>
      </c>
      <c r="O2882" s="56" t="s">
        <v>546</v>
      </c>
      <c r="P2882" s="1" t="s">
        <v>110</v>
      </c>
      <c r="Q2882" s="56" t="s">
        <v>241</v>
      </c>
      <c r="R2882" s="56" t="s">
        <v>339</v>
      </c>
      <c r="S2882" s="56">
        <v>266018</v>
      </c>
      <c r="T2882" s="1" t="s">
        <v>932</v>
      </c>
      <c r="U2882" s="56">
        <v>42659</v>
      </c>
      <c r="V2882" s="56">
        <v>43404</v>
      </c>
      <c r="W2882" s="56">
        <v>42643</v>
      </c>
      <c r="X2882" s="56">
        <v>43373</v>
      </c>
      <c r="Y2882" s="56" t="s">
        <v>340</v>
      </c>
      <c r="Z2882" s="56" t="s">
        <v>341</v>
      </c>
      <c r="AA2882" s="56" t="s">
        <v>342</v>
      </c>
      <c r="AB2882" s="56" t="s">
        <v>343</v>
      </c>
      <c r="AC2882" s="56" t="s">
        <v>342</v>
      </c>
      <c r="AD2882" s="56" t="s">
        <v>347</v>
      </c>
      <c r="AE2882" s="56" t="s">
        <v>334</v>
      </c>
      <c r="AF2882" s="56" t="s">
        <v>292</v>
      </c>
      <c r="AG2882" s="56">
        <v>2019</v>
      </c>
      <c r="AH2882" s="56" t="s">
        <v>80</v>
      </c>
      <c r="AI2882" s="56" t="s">
        <v>348</v>
      </c>
      <c r="AJ2882" s="56">
        <v>0</v>
      </c>
      <c r="AM2882" s="56">
        <v>42615</v>
      </c>
      <c r="AN2882" s="56" t="s">
        <v>383</v>
      </c>
      <c r="AO2882" s="1">
        <v>42614</v>
      </c>
      <c r="AP2882" s="56" t="s">
        <v>551</v>
      </c>
      <c r="AQ2882" s="56">
        <v>77743</v>
      </c>
      <c r="AR2882" s="56">
        <v>0</v>
      </c>
      <c r="AS2882" s="56" t="s">
        <v>346</v>
      </c>
      <c r="BB2882" s="56" t="s">
        <v>339</v>
      </c>
      <c r="BC2882" s="56" t="s">
        <v>263</v>
      </c>
      <c r="BD2882" s="56" t="s">
        <v>349</v>
      </c>
      <c r="BE2882" s="56" t="s">
        <v>347</v>
      </c>
      <c r="BF2882" s="56" t="s">
        <v>334</v>
      </c>
      <c r="BG2882" s="56" t="s">
        <v>549</v>
      </c>
      <c r="BH2882" s="56">
        <v>0</v>
      </c>
      <c r="BI2882" s="56">
        <v>0</v>
      </c>
      <c r="BJ2882" s="56">
        <v>1</v>
      </c>
    </row>
    <row r="2883" spans="1:62" hidden="1" x14ac:dyDescent="0.3">
      <c r="A2883" s="56">
        <v>49297156</v>
      </c>
      <c r="B2883" s="85">
        <v>601566</v>
      </c>
      <c r="C2883" s="1">
        <v>42893</v>
      </c>
      <c r="D2883" s="56" t="s">
        <v>927</v>
      </c>
      <c r="E2883" s="56" t="s">
        <v>927</v>
      </c>
      <c r="F2883" s="56" t="s">
        <v>334</v>
      </c>
      <c r="G2883" s="56" t="s">
        <v>335</v>
      </c>
      <c r="H2883" s="56" t="s">
        <v>336</v>
      </c>
      <c r="I2883" s="56" t="s">
        <v>544</v>
      </c>
      <c r="K2883" s="56" t="s">
        <v>337</v>
      </c>
      <c r="L2883" s="56" t="s">
        <v>928</v>
      </c>
      <c r="M2883" s="56" t="s">
        <v>1050</v>
      </c>
      <c r="N2883" s="56" t="s">
        <v>1043</v>
      </c>
      <c r="O2883" s="56" t="s">
        <v>546</v>
      </c>
      <c r="P2883" s="1" t="s">
        <v>110</v>
      </c>
      <c r="Q2883" s="56" t="s">
        <v>241</v>
      </c>
      <c r="R2883" s="56" t="s">
        <v>339</v>
      </c>
      <c r="S2883" s="56">
        <v>266020</v>
      </c>
      <c r="T2883" s="1" t="s">
        <v>929</v>
      </c>
      <c r="U2883" s="56">
        <v>42659</v>
      </c>
      <c r="V2883" s="56">
        <v>43404</v>
      </c>
      <c r="W2883" s="56">
        <v>42643</v>
      </c>
      <c r="X2883" s="56">
        <v>43373</v>
      </c>
      <c r="Y2883" s="56" t="s">
        <v>356</v>
      </c>
      <c r="Z2883" s="56" t="s">
        <v>341</v>
      </c>
      <c r="AA2883" s="56" t="s">
        <v>347</v>
      </c>
      <c r="AB2883" s="56" t="s">
        <v>343</v>
      </c>
      <c r="AC2883" s="56" t="s">
        <v>342</v>
      </c>
      <c r="AD2883" s="56" t="s">
        <v>342</v>
      </c>
      <c r="AE2883" s="56" t="s">
        <v>334</v>
      </c>
      <c r="AF2883" s="56" t="s">
        <v>292</v>
      </c>
      <c r="AG2883" s="56">
        <v>2018</v>
      </c>
      <c r="AH2883" s="56" t="s">
        <v>80</v>
      </c>
      <c r="AI2883" s="56" t="s">
        <v>348</v>
      </c>
      <c r="AJ2883" s="56">
        <v>40000</v>
      </c>
      <c r="AM2883" s="56">
        <v>42615</v>
      </c>
      <c r="AN2883" s="56" t="s">
        <v>383</v>
      </c>
      <c r="AO2883" s="1">
        <v>42614</v>
      </c>
      <c r="AP2883" s="56" t="s">
        <v>551</v>
      </c>
      <c r="AQ2883" s="56">
        <v>72061</v>
      </c>
      <c r="AR2883" s="56">
        <v>0</v>
      </c>
      <c r="AS2883" s="56" t="s">
        <v>346</v>
      </c>
      <c r="BB2883" s="56" t="s">
        <v>339</v>
      </c>
      <c r="BC2883" s="56" t="s">
        <v>263</v>
      </c>
      <c r="BD2883" s="56" t="s">
        <v>349</v>
      </c>
      <c r="BE2883" s="56" t="s">
        <v>347</v>
      </c>
      <c r="BF2883" s="56" t="s">
        <v>334</v>
      </c>
      <c r="BG2883" s="56" t="s">
        <v>549</v>
      </c>
      <c r="BH2883" s="56">
        <v>0</v>
      </c>
      <c r="BI2883" s="56">
        <v>0</v>
      </c>
      <c r="BJ2883" s="56">
        <v>1</v>
      </c>
    </row>
    <row r="2884" spans="1:62" hidden="1" x14ac:dyDescent="0.3">
      <c r="A2884" s="56">
        <v>49297173</v>
      </c>
      <c r="B2884" s="85">
        <v>601566</v>
      </c>
      <c r="C2884" s="1">
        <v>42893</v>
      </c>
      <c r="D2884" s="56" t="s">
        <v>927</v>
      </c>
      <c r="E2884" s="56" t="s">
        <v>927</v>
      </c>
      <c r="F2884" s="56" t="s">
        <v>334</v>
      </c>
      <c r="G2884" s="56" t="s">
        <v>335</v>
      </c>
      <c r="H2884" s="56" t="s">
        <v>336</v>
      </c>
      <c r="I2884" s="56" t="s">
        <v>544</v>
      </c>
      <c r="K2884" s="56" t="s">
        <v>337</v>
      </c>
      <c r="L2884" s="56" t="s">
        <v>928</v>
      </c>
      <c r="M2884" s="56" t="s">
        <v>1050</v>
      </c>
      <c r="N2884" s="56" t="s">
        <v>1043</v>
      </c>
      <c r="O2884" s="56" t="s">
        <v>546</v>
      </c>
      <c r="P2884" s="1" t="s">
        <v>188</v>
      </c>
      <c r="Q2884" s="56" t="s">
        <v>241</v>
      </c>
      <c r="R2884" s="56" t="s">
        <v>339</v>
      </c>
      <c r="S2884" s="56">
        <v>274072</v>
      </c>
      <c r="T2884" s="1" t="s">
        <v>447</v>
      </c>
      <c r="U2884" s="56">
        <v>42659</v>
      </c>
      <c r="V2884" s="56">
        <v>43404</v>
      </c>
      <c r="W2884" s="56">
        <v>42643</v>
      </c>
      <c r="X2884" s="56">
        <v>43373</v>
      </c>
      <c r="Y2884" s="56" t="s">
        <v>340</v>
      </c>
      <c r="Z2884" s="56" t="s">
        <v>341</v>
      </c>
      <c r="AA2884" s="56" t="s">
        <v>342</v>
      </c>
      <c r="AB2884" s="56" t="s">
        <v>343</v>
      </c>
      <c r="AC2884" s="56" t="s">
        <v>342</v>
      </c>
      <c r="AD2884" s="56" t="s">
        <v>342</v>
      </c>
      <c r="AE2884" s="56" t="s">
        <v>334</v>
      </c>
      <c r="AF2884" s="56" t="s">
        <v>292</v>
      </c>
      <c r="AG2884" s="56">
        <v>2017</v>
      </c>
      <c r="AH2884" s="56" t="s">
        <v>80</v>
      </c>
      <c r="AI2884" s="56" t="s">
        <v>348</v>
      </c>
      <c r="AJ2884" s="56">
        <v>0</v>
      </c>
      <c r="AM2884" s="56">
        <v>42614</v>
      </c>
      <c r="AN2884" s="56" t="s">
        <v>551</v>
      </c>
      <c r="AO2884" s="1">
        <v>42614</v>
      </c>
      <c r="AP2884" s="56" t="s">
        <v>551</v>
      </c>
      <c r="AQ2884" s="56">
        <v>327</v>
      </c>
      <c r="AR2884" s="56">
        <v>0</v>
      </c>
      <c r="AS2884" s="56" t="s">
        <v>346</v>
      </c>
      <c r="BB2884" s="56" t="s">
        <v>339</v>
      </c>
      <c r="BC2884" s="56" t="s">
        <v>263</v>
      </c>
      <c r="BD2884" s="56" t="s">
        <v>349</v>
      </c>
      <c r="BE2884" s="56" t="s">
        <v>347</v>
      </c>
      <c r="BF2884" s="56" t="s">
        <v>334</v>
      </c>
      <c r="BG2884" s="56" t="s">
        <v>549</v>
      </c>
      <c r="BH2884" s="56">
        <v>0</v>
      </c>
      <c r="BI2884" s="56">
        <v>0</v>
      </c>
      <c r="BJ2884" s="56">
        <v>1</v>
      </c>
    </row>
    <row r="2885" spans="1:62" hidden="1" x14ac:dyDescent="0.3">
      <c r="A2885" s="56">
        <v>49297165</v>
      </c>
      <c r="B2885" s="85">
        <v>601566</v>
      </c>
      <c r="C2885" s="1">
        <v>42893</v>
      </c>
      <c r="D2885" s="56" t="s">
        <v>927</v>
      </c>
      <c r="E2885" s="56" t="s">
        <v>927</v>
      </c>
      <c r="F2885" s="56" t="s">
        <v>334</v>
      </c>
      <c r="G2885" s="56" t="s">
        <v>335</v>
      </c>
      <c r="H2885" s="56" t="s">
        <v>336</v>
      </c>
      <c r="I2885" s="56" t="s">
        <v>544</v>
      </c>
      <c r="K2885" s="56" t="s">
        <v>337</v>
      </c>
      <c r="L2885" s="56" t="s">
        <v>928</v>
      </c>
      <c r="M2885" s="56" t="s">
        <v>1050</v>
      </c>
      <c r="N2885" s="56" t="s">
        <v>1043</v>
      </c>
      <c r="O2885" s="56" t="s">
        <v>546</v>
      </c>
      <c r="P2885" s="1" t="s">
        <v>110</v>
      </c>
      <c r="Q2885" s="56" t="s">
        <v>552</v>
      </c>
      <c r="R2885" s="56" t="s">
        <v>339</v>
      </c>
      <c r="S2885" s="56">
        <v>250843</v>
      </c>
      <c r="T2885" s="1" t="s">
        <v>381</v>
      </c>
      <c r="U2885" s="56">
        <v>42659</v>
      </c>
      <c r="V2885" s="56">
        <v>43404</v>
      </c>
      <c r="W2885" s="56">
        <v>42643</v>
      </c>
      <c r="X2885" s="56">
        <v>43373</v>
      </c>
      <c r="Y2885" s="56" t="s">
        <v>356</v>
      </c>
      <c r="Z2885" s="56" t="s">
        <v>382</v>
      </c>
      <c r="AA2885" s="56" t="s">
        <v>342</v>
      </c>
      <c r="AB2885" s="56" t="s">
        <v>343</v>
      </c>
      <c r="AC2885" s="56" t="s">
        <v>342</v>
      </c>
      <c r="AD2885" s="56" t="s">
        <v>342</v>
      </c>
      <c r="AE2885" s="56" t="s">
        <v>334</v>
      </c>
      <c r="AF2885" s="56" t="s">
        <v>292</v>
      </c>
      <c r="AG2885" s="56">
        <v>2018</v>
      </c>
      <c r="AH2885" s="56" t="s">
        <v>80</v>
      </c>
      <c r="AI2885" s="56" t="s">
        <v>348</v>
      </c>
      <c r="AJ2885" s="56">
        <v>7.75</v>
      </c>
      <c r="AM2885" s="56">
        <v>42614</v>
      </c>
      <c r="AN2885" s="56" t="s">
        <v>551</v>
      </c>
      <c r="AO2885" s="1">
        <v>42614</v>
      </c>
      <c r="AP2885" s="56" t="s">
        <v>551</v>
      </c>
      <c r="AQ2885" s="56">
        <v>49203</v>
      </c>
      <c r="AR2885" s="56">
        <v>0</v>
      </c>
      <c r="AS2885" s="56" t="s">
        <v>346</v>
      </c>
      <c r="BB2885" s="56" t="s">
        <v>339</v>
      </c>
      <c r="BC2885" s="56" t="s">
        <v>263</v>
      </c>
      <c r="BD2885" s="56" t="s">
        <v>349</v>
      </c>
      <c r="BE2885" s="56" t="s">
        <v>347</v>
      </c>
      <c r="BF2885" s="56" t="s">
        <v>334</v>
      </c>
      <c r="BG2885" s="56" t="s">
        <v>549</v>
      </c>
      <c r="BH2885" s="56">
        <v>0</v>
      </c>
      <c r="BI2885" s="56">
        <v>0</v>
      </c>
      <c r="BJ2885" s="56">
        <v>1</v>
      </c>
    </row>
    <row r="2886" spans="1:62" hidden="1" x14ac:dyDescent="0.3">
      <c r="A2886" s="56">
        <v>49297161</v>
      </c>
      <c r="B2886" s="85">
        <v>601566</v>
      </c>
      <c r="C2886" s="1">
        <v>42893</v>
      </c>
      <c r="D2886" s="56" t="s">
        <v>927</v>
      </c>
      <c r="E2886" s="56" t="s">
        <v>927</v>
      </c>
      <c r="F2886" s="56" t="s">
        <v>334</v>
      </c>
      <c r="G2886" s="56" t="s">
        <v>335</v>
      </c>
      <c r="H2886" s="56" t="s">
        <v>336</v>
      </c>
      <c r="I2886" s="56" t="s">
        <v>544</v>
      </c>
      <c r="K2886" s="56" t="s">
        <v>337</v>
      </c>
      <c r="L2886" s="56" t="s">
        <v>928</v>
      </c>
      <c r="M2886" s="56" t="s">
        <v>1050</v>
      </c>
      <c r="N2886" s="56" t="s">
        <v>1043</v>
      </c>
      <c r="O2886" s="56" t="s">
        <v>546</v>
      </c>
      <c r="P2886" s="1" t="s">
        <v>110</v>
      </c>
      <c r="Q2886" s="56" t="s">
        <v>552</v>
      </c>
      <c r="R2886" s="56" t="s">
        <v>339</v>
      </c>
      <c r="S2886" s="56">
        <v>269336</v>
      </c>
      <c r="T2886" s="1" t="s">
        <v>836</v>
      </c>
      <c r="U2886" s="56">
        <v>42659</v>
      </c>
      <c r="V2886" s="56">
        <v>43404</v>
      </c>
      <c r="W2886" s="56">
        <v>42633</v>
      </c>
      <c r="X2886" s="56">
        <v>43373</v>
      </c>
      <c r="Y2886" s="56" t="s">
        <v>340</v>
      </c>
      <c r="Z2886" s="56" t="s">
        <v>341</v>
      </c>
      <c r="AA2886" s="56" t="s">
        <v>342</v>
      </c>
      <c r="AB2886" s="56" t="s">
        <v>343</v>
      </c>
      <c r="AC2886" s="56" t="s">
        <v>342</v>
      </c>
      <c r="AD2886" s="56" t="s">
        <v>347</v>
      </c>
      <c r="AE2886" s="56" t="s">
        <v>334</v>
      </c>
      <c r="AF2886" s="56" t="s">
        <v>292</v>
      </c>
      <c r="AG2886" s="56">
        <v>2018</v>
      </c>
      <c r="AH2886" s="56" t="s">
        <v>80</v>
      </c>
      <c r="AI2886" s="56" t="s">
        <v>344</v>
      </c>
      <c r="AJ2886" s="56">
        <v>1</v>
      </c>
      <c r="AM2886" s="56">
        <v>42633</v>
      </c>
      <c r="AN2886" s="56" t="s">
        <v>551</v>
      </c>
      <c r="AO2886" s="1">
        <v>42633</v>
      </c>
      <c r="AP2886" s="56" t="s">
        <v>551</v>
      </c>
      <c r="AQ2886" s="56">
        <v>75683</v>
      </c>
      <c r="AR2886" s="56">
        <v>0</v>
      </c>
      <c r="AS2886" s="56" t="s">
        <v>346</v>
      </c>
      <c r="BB2886" s="56" t="s">
        <v>339</v>
      </c>
      <c r="BC2886" s="56" t="s">
        <v>263</v>
      </c>
      <c r="BD2886" s="56" t="s">
        <v>349</v>
      </c>
      <c r="BE2886" s="56" t="s">
        <v>347</v>
      </c>
      <c r="BF2886" s="56" t="s">
        <v>334</v>
      </c>
      <c r="BG2886" s="56" t="s">
        <v>549</v>
      </c>
      <c r="BH2886" s="56">
        <v>0</v>
      </c>
      <c r="BI2886" s="56">
        <v>0</v>
      </c>
      <c r="BJ2886" s="56">
        <v>1</v>
      </c>
    </row>
    <row r="2887" spans="1:62" hidden="1" x14ac:dyDescent="0.3">
      <c r="A2887" s="56">
        <v>49297160</v>
      </c>
      <c r="B2887" s="85">
        <v>601566</v>
      </c>
      <c r="C2887" s="1">
        <v>42893</v>
      </c>
      <c r="D2887" s="56" t="s">
        <v>927</v>
      </c>
      <c r="E2887" s="56" t="s">
        <v>927</v>
      </c>
      <c r="F2887" s="56" t="s">
        <v>334</v>
      </c>
      <c r="G2887" s="56" t="s">
        <v>335</v>
      </c>
      <c r="H2887" s="56" t="s">
        <v>336</v>
      </c>
      <c r="I2887" s="56" t="s">
        <v>544</v>
      </c>
      <c r="K2887" s="56" t="s">
        <v>337</v>
      </c>
      <c r="L2887" s="56" t="s">
        <v>928</v>
      </c>
      <c r="M2887" s="56" t="s">
        <v>1050</v>
      </c>
      <c r="N2887" s="56" t="s">
        <v>1043</v>
      </c>
      <c r="O2887" s="56" t="s">
        <v>546</v>
      </c>
      <c r="P2887" s="1" t="s">
        <v>110</v>
      </c>
      <c r="Q2887" s="56" t="s">
        <v>552</v>
      </c>
      <c r="R2887" s="56" t="s">
        <v>339</v>
      </c>
      <c r="S2887" s="56">
        <v>269336</v>
      </c>
      <c r="T2887" s="1" t="s">
        <v>836</v>
      </c>
      <c r="U2887" s="56">
        <v>42659</v>
      </c>
      <c r="V2887" s="56">
        <v>43404</v>
      </c>
      <c r="W2887" s="56">
        <v>42633</v>
      </c>
      <c r="X2887" s="56">
        <v>43373</v>
      </c>
      <c r="Y2887" s="56" t="s">
        <v>340</v>
      </c>
      <c r="Z2887" s="56" t="s">
        <v>341</v>
      </c>
      <c r="AA2887" s="56" t="s">
        <v>342</v>
      </c>
      <c r="AB2887" s="56" t="s">
        <v>343</v>
      </c>
      <c r="AC2887" s="56" t="s">
        <v>342</v>
      </c>
      <c r="AD2887" s="56" t="s">
        <v>347</v>
      </c>
      <c r="AE2887" s="56" t="s">
        <v>334</v>
      </c>
      <c r="AF2887" s="56" t="s">
        <v>292</v>
      </c>
      <c r="AG2887" s="56">
        <v>2018</v>
      </c>
      <c r="AH2887" s="56" t="s">
        <v>80</v>
      </c>
      <c r="AI2887" s="56" t="s">
        <v>348</v>
      </c>
      <c r="AJ2887" s="56">
        <v>1</v>
      </c>
      <c r="AM2887" s="56">
        <v>42633</v>
      </c>
      <c r="AN2887" s="56" t="s">
        <v>551</v>
      </c>
      <c r="AO2887" s="1">
        <v>42633</v>
      </c>
      <c r="AP2887" s="56" t="s">
        <v>551</v>
      </c>
      <c r="AQ2887" s="56">
        <v>75683</v>
      </c>
      <c r="AR2887" s="56">
        <v>0</v>
      </c>
      <c r="AS2887" s="56" t="s">
        <v>346</v>
      </c>
      <c r="BB2887" s="56" t="s">
        <v>339</v>
      </c>
      <c r="BC2887" s="56" t="s">
        <v>263</v>
      </c>
      <c r="BD2887" s="56" t="s">
        <v>349</v>
      </c>
      <c r="BE2887" s="56" t="s">
        <v>347</v>
      </c>
      <c r="BF2887" s="56" t="s">
        <v>334</v>
      </c>
      <c r="BG2887" s="56" t="s">
        <v>549</v>
      </c>
      <c r="BH2887" s="56">
        <v>0</v>
      </c>
      <c r="BI2887" s="56">
        <v>0</v>
      </c>
      <c r="BJ2887" s="56">
        <v>1</v>
      </c>
    </row>
    <row r="2888" spans="1:62" hidden="1" x14ac:dyDescent="0.3">
      <c r="A2888" s="56">
        <v>49297164</v>
      </c>
      <c r="B2888" s="85">
        <v>601566</v>
      </c>
      <c r="C2888" s="1">
        <v>42893</v>
      </c>
      <c r="D2888" s="56" t="s">
        <v>927</v>
      </c>
      <c r="E2888" s="56" t="s">
        <v>927</v>
      </c>
      <c r="F2888" s="56" t="s">
        <v>334</v>
      </c>
      <c r="G2888" s="56" t="s">
        <v>335</v>
      </c>
      <c r="H2888" s="56" t="s">
        <v>336</v>
      </c>
      <c r="I2888" s="56" t="s">
        <v>544</v>
      </c>
      <c r="K2888" s="56" t="s">
        <v>337</v>
      </c>
      <c r="L2888" s="56" t="s">
        <v>928</v>
      </c>
      <c r="M2888" s="56" t="s">
        <v>1050</v>
      </c>
      <c r="N2888" s="56" t="s">
        <v>1043</v>
      </c>
      <c r="O2888" s="56" t="s">
        <v>546</v>
      </c>
      <c r="P2888" s="1" t="s">
        <v>110</v>
      </c>
      <c r="Q2888" s="56" t="s">
        <v>552</v>
      </c>
      <c r="R2888" s="56" t="s">
        <v>339</v>
      </c>
      <c r="S2888" s="56">
        <v>250843</v>
      </c>
      <c r="T2888" s="1" t="s">
        <v>381</v>
      </c>
      <c r="U2888" s="56">
        <v>42659</v>
      </c>
      <c r="V2888" s="56">
        <v>43404</v>
      </c>
      <c r="W2888" s="56">
        <v>42643</v>
      </c>
      <c r="X2888" s="56">
        <v>43373</v>
      </c>
      <c r="Y2888" s="56" t="s">
        <v>356</v>
      </c>
      <c r="Z2888" s="56" t="s">
        <v>382</v>
      </c>
      <c r="AA2888" s="56" t="s">
        <v>342</v>
      </c>
      <c r="AB2888" s="56" t="s">
        <v>343</v>
      </c>
      <c r="AC2888" s="56" t="s">
        <v>342</v>
      </c>
      <c r="AD2888" s="56" t="s">
        <v>342</v>
      </c>
      <c r="AE2888" s="56" t="s">
        <v>334</v>
      </c>
      <c r="AF2888" s="56" t="s">
        <v>292</v>
      </c>
      <c r="AG2888" s="56">
        <v>2017</v>
      </c>
      <c r="AH2888" s="56" t="s">
        <v>80</v>
      </c>
      <c r="AI2888" s="56" t="s">
        <v>344</v>
      </c>
      <c r="AJ2888" s="56">
        <v>8.1999999999999993</v>
      </c>
      <c r="AM2888" s="56">
        <v>42614</v>
      </c>
      <c r="AN2888" s="56" t="s">
        <v>551</v>
      </c>
      <c r="AO2888" s="1">
        <v>42614</v>
      </c>
      <c r="AP2888" s="56" t="s">
        <v>551</v>
      </c>
      <c r="AQ2888" s="56">
        <v>49203</v>
      </c>
      <c r="AR2888" s="56">
        <v>0</v>
      </c>
      <c r="AS2888" s="56" t="s">
        <v>346</v>
      </c>
      <c r="BB2888" s="56" t="s">
        <v>339</v>
      </c>
      <c r="BC2888" s="56" t="s">
        <v>263</v>
      </c>
      <c r="BD2888" s="56" t="s">
        <v>349</v>
      </c>
      <c r="BE2888" s="56" t="s">
        <v>347</v>
      </c>
      <c r="BF2888" s="56" t="s">
        <v>334</v>
      </c>
      <c r="BG2888" s="56" t="s">
        <v>549</v>
      </c>
      <c r="BH2888" s="56">
        <v>0</v>
      </c>
      <c r="BI2888" s="56">
        <v>0</v>
      </c>
      <c r="BJ2888" s="56">
        <v>1</v>
      </c>
    </row>
    <row r="2889" spans="1:62" hidden="1" x14ac:dyDescent="0.3">
      <c r="A2889" s="56">
        <v>49297172</v>
      </c>
      <c r="B2889" s="85">
        <v>601566</v>
      </c>
      <c r="C2889" s="1">
        <v>42893</v>
      </c>
      <c r="D2889" s="56" t="s">
        <v>927</v>
      </c>
      <c r="E2889" s="56" t="s">
        <v>927</v>
      </c>
      <c r="F2889" s="56" t="s">
        <v>334</v>
      </c>
      <c r="G2889" s="56" t="s">
        <v>335</v>
      </c>
      <c r="H2889" s="56" t="s">
        <v>336</v>
      </c>
      <c r="I2889" s="56" t="s">
        <v>544</v>
      </c>
      <c r="K2889" s="56" t="s">
        <v>337</v>
      </c>
      <c r="L2889" s="56" t="s">
        <v>928</v>
      </c>
      <c r="M2889" s="56" t="s">
        <v>1050</v>
      </c>
      <c r="N2889" s="56" t="s">
        <v>1043</v>
      </c>
      <c r="O2889" s="56" t="s">
        <v>546</v>
      </c>
      <c r="P2889" s="1" t="s">
        <v>110</v>
      </c>
      <c r="Q2889" s="56" t="s">
        <v>920</v>
      </c>
      <c r="R2889" s="56" t="s">
        <v>339</v>
      </c>
      <c r="S2889" s="56">
        <v>263217</v>
      </c>
      <c r="T2889" s="1" t="s">
        <v>933</v>
      </c>
      <c r="U2889" s="56">
        <v>42659</v>
      </c>
      <c r="V2889" s="56">
        <v>43404</v>
      </c>
      <c r="W2889" s="56">
        <v>42643</v>
      </c>
      <c r="X2889" s="56">
        <v>43373</v>
      </c>
      <c r="Y2889" s="56" t="s">
        <v>356</v>
      </c>
      <c r="Z2889" s="56" t="s">
        <v>382</v>
      </c>
      <c r="AA2889" s="56" t="s">
        <v>347</v>
      </c>
      <c r="AC2889" s="56" t="s">
        <v>342</v>
      </c>
      <c r="AD2889" s="56" t="s">
        <v>342</v>
      </c>
      <c r="AE2889" s="56" t="s">
        <v>334</v>
      </c>
      <c r="AF2889" s="56" t="s">
        <v>292</v>
      </c>
      <c r="AG2889" s="56">
        <v>2019</v>
      </c>
      <c r="AH2889" s="56" t="s">
        <v>80</v>
      </c>
      <c r="AI2889" s="56" t="s">
        <v>348</v>
      </c>
      <c r="AJ2889" s="56">
        <v>90</v>
      </c>
      <c r="AM2889" s="56">
        <v>42614</v>
      </c>
      <c r="AN2889" s="56" t="s">
        <v>551</v>
      </c>
      <c r="AO2889" s="1">
        <v>42614</v>
      </c>
      <c r="AP2889" s="56" t="s">
        <v>551</v>
      </c>
      <c r="AQ2889" s="56">
        <v>84621</v>
      </c>
      <c r="AR2889" s="56">
        <v>0</v>
      </c>
      <c r="AS2889" s="56" t="s">
        <v>346</v>
      </c>
      <c r="BB2889" s="56" t="s">
        <v>339</v>
      </c>
      <c r="BC2889" s="56" t="s">
        <v>263</v>
      </c>
      <c r="BD2889" s="56" t="s">
        <v>349</v>
      </c>
      <c r="BE2889" s="56" t="s">
        <v>347</v>
      </c>
      <c r="BF2889" s="56" t="s">
        <v>334</v>
      </c>
      <c r="BG2889" s="56" t="s">
        <v>549</v>
      </c>
      <c r="BH2889" s="56">
        <v>0</v>
      </c>
      <c r="BI2889" s="56">
        <v>0</v>
      </c>
      <c r="BJ2889" s="56">
        <v>1</v>
      </c>
    </row>
    <row r="2890" spans="1:62" hidden="1" x14ac:dyDescent="0.3">
      <c r="A2890" s="56">
        <v>49297168</v>
      </c>
      <c r="B2890" s="85">
        <v>601566</v>
      </c>
      <c r="C2890" s="1">
        <v>42893</v>
      </c>
      <c r="D2890" s="56" t="s">
        <v>927</v>
      </c>
      <c r="E2890" s="56" t="s">
        <v>927</v>
      </c>
      <c r="F2890" s="56" t="s">
        <v>334</v>
      </c>
      <c r="G2890" s="56" t="s">
        <v>335</v>
      </c>
      <c r="H2890" s="56" t="s">
        <v>336</v>
      </c>
      <c r="I2890" s="56" t="s">
        <v>544</v>
      </c>
      <c r="K2890" s="56" t="s">
        <v>337</v>
      </c>
      <c r="L2890" s="56" t="s">
        <v>928</v>
      </c>
      <c r="M2890" s="56" t="s">
        <v>1050</v>
      </c>
      <c r="N2890" s="56" t="s">
        <v>1043</v>
      </c>
      <c r="O2890" s="56" t="s">
        <v>546</v>
      </c>
      <c r="P2890" s="1" t="s">
        <v>110</v>
      </c>
      <c r="Q2890" s="56" t="s">
        <v>920</v>
      </c>
      <c r="R2890" s="56" t="s">
        <v>339</v>
      </c>
      <c r="S2890" s="56">
        <v>269337</v>
      </c>
      <c r="T2890" s="1" t="s">
        <v>836</v>
      </c>
      <c r="U2890" s="56">
        <v>42659</v>
      </c>
      <c r="V2890" s="56">
        <v>43404</v>
      </c>
      <c r="W2890" s="56">
        <v>42633</v>
      </c>
      <c r="X2890" s="56">
        <v>43465</v>
      </c>
      <c r="Y2890" s="56" t="s">
        <v>340</v>
      </c>
      <c r="Z2890" s="56" t="s">
        <v>341</v>
      </c>
      <c r="AA2890" s="56" t="s">
        <v>342</v>
      </c>
      <c r="AB2890" s="56" t="s">
        <v>343</v>
      </c>
      <c r="AC2890" s="56" t="s">
        <v>342</v>
      </c>
      <c r="AD2890" s="56" t="s">
        <v>347</v>
      </c>
      <c r="AE2890" s="56" t="s">
        <v>334</v>
      </c>
      <c r="AF2890" s="56" t="s">
        <v>224</v>
      </c>
      <c r="AG2890" s="56">
        <v>2016</v>
      </c>
      <c r="AH2890" s="56" t="s">
        <v>80</v>
      </c>
      <c r="AI2890" s="56" t="s">
        <v>339</v>
      </c>
      <c r="AJ2890" s="56">
        <v>0</v>
      </c>
      <c r="AM2890" s="56">
        <v>42633</v>
      </c>
      <c r="AN2890" s="56" t="s">
        <v>551</v>
      </c>
      <c r="AO2890" s="1">
        <v>42633</v>
      </c>
      <c r="AP2890" s="56" t="s">
        <v>551</v>
      </c>
      <c r="AQ2890" s="56">
        <v>75683</v>
      </c>
      <c r="AR2890" s="56">
        <v>0</v>
      </c>
      <c r="AS2890" s="56" t="s">
        <v>346</v>
      </c>
      <c r="BB2890" s="56" t="s">
        <v>339</v>
      </c>
      <c r="BC2890" s="56" t="s">
        <v>263</v>
      </c>
      <c r="BD2890" s="56" t="s">
        <v>349</v>
      </c>
      <c r="BE2890" s="56" t="s">
        <v>347</v>
      </c>
      <c r="BF2890" s="56" t="s">
        <v>334</v>
      </c>
      <c r="BG2890" s="56" t="s">
        <v>549</v>
      </c>
      <c r="BH2890" s="56">
        <v>0</v>
      </c>
      <c r="BI2890" s="56">
        <v>0</v>
      </c>
      <c r="BJ2890" s="56">
        <v>1</v>
      </c>
    </row>
    <row r="2891" spans="1:62" hidden="1" x14ac:dyDescent="0.3">
      <c r="A2891" s="56">
        <v>49297171</v>
      </c>
      <c r="B2891" s="85">
        <v>601566</v>
      </c>
      <c r="C2891" s="1">
        <v>42893</v>
      </c>
      <c r="D2891" s="56" t="s">
        <v>927</v>
      </c>
      <c r="E2891" s="56" t="s">
        <v>927</v>
      </c>
      <c r="F2891" s="56" t="s">
        <v>334</v>
      </c>
      <c r="G2891" s="56" t="s">
        <v>335</v>
      </c>
      <c r="H2891" s="56" t="s">
        <v>336</v>
      </c>
      <c r="I2891" s="56" t="s">
        <v>544</v>
      </c>
      <c r="K2891" s="56" t="s">
        <v>337</v>
      </c>
      <c r="L2891" s="56" t="s">
        <v>928</v>
      </c>
      <c r="M2891" s="56" t="s">
        <v>1050</v>
      </c>
      <c r="N2891" s="56" t="s">
        <v>1043</v>
      </c>
      <c r="O2891" s="56" t="s">
        <v>546</v>
      </c>
      <c r="P2891" s="1" t="s">
        <v>110</v>
      </c>
      <c r="Q2891" s="56" t="s">
        <v>920</v>
      </c>
      <c r="R2891" s="56" t="s">
        <v>339</v>
      </c>
      <c r="S2891" s="56">
        <v>263217</v>
      </c>
      <c r="T2891" s="1" t="s">
        <v>933</v>
      </c>
      <c r="U2891" s="56">
        <v>42659</v>
      </c>
      <c r="V2891" s="56">
        <v>43404</v>
      </c>
      <c r="W2891" s="56">
        <v>42643</v>
      </c>
      <c r="X2891" s="56">
        <v>43373</v>
      </c>
      <c r="Y2891" s="56" t="s">
        <v>356</v>
      </c>
      <c r="Z2891" s="56" t="s">
        <v>382</v>
      </c>
      <c r="AA2891" s="56" t="s">
        <v>347</v>
      </c>
      <c r="AC2891" s="56" t="s">
        <v>342</v>
      </c>
      <c r="AD2891" s="56" t="s">
        <v>342</v>
      </c>
      <c r="AE2891" s="56" t="s">
        <v>334</v>
      </c>
      <c r="AF2891" s="56" t="s">
        <v>224</v>
      </c>
      <c r="AG2891" s="56">
        <v>2016</v>
      </c>
      <c r="AH2891" s="56" t="s">
        <v>80</v>
      </c>
      <c r="AI2891" s="56" t="s">
        <v>339</v>
      </c>
      <c r="AJ2891" s="56">
        <v>63</v>
      </c>
      <c r="AM2891" s="56">
        <v>42614</v>
      </c>
      <c r="AN2891" s="56" t="s">
        <v>551</v>
      </c>
      <c r="AO2891" s="1">
        <v>42573</v>
      </c>
      <c r="AP2891" s="56" t="s">
        <v>551</v>
      </c>
      <c r="AQ2891" s="56">
        <v>84621</v>
      </c>
      <c r="AR2891" s="56">
        <v>0</v>
      </c>
      <c r="AS2891" s="56" t="s">
        <v>346</v>
      </c>
      <c r="BB2891" s="56" t="s">
        <v>339</v>
      </c>
      <c r="BC2891" s="56" t="s">
        <v>263</v>
      </c>
      <c r="BD2891" s="56" t="s">
        <v>349</v>
      </c>
      <c r="BE2891" s="56" t="s">
        <v>347</v>
      </c>
      <c r="BF2891" s="56" t="s">
        <v>334</v>
      </c>
      <c r="BG2891" s="56" t="s">
        <v>549</v>
      </c>
      <c r="BH2891" s="56">
        <v>0</v>
      </c>
      <c r="BI2891" s="56">
        <v>0</v>
      </c>
      <c r="BJ2891" s="56">
        <v>1</v>
      </c>
    </row>
    <row r="2892" spans="1:62" hidden="1" x14ac:dyDescent="0.3">
      <c r="A2892" s="56">
        <v>49297179</v>
      </c>
      <c r="B2892" s="85">
        <v>601566</v>
      </c>
      <c r="C2892" s="1">
        <v>42893</v>
      </c>
      <c r="D2892" s="56" t="s">
        <v>927</v>
      </c>
      <c r="E2892" s="56" t="s">
        <v>927</v>
      </c>
      <c r="F2892" s="56" t="s">
        <v>334</v>
      </c>
      <c r="G2892" s="56" t="s">
        <v>335</v>
      </c>
      <c r="H2892" s="56" t="s">
        <v>336</v>
      </c>
      <c r="I2892" s="56" t="s">
        <v>544</v>
      </c>
      <c r="K2892" s="56" t="s">
        <v>337</v>
      </c>
      <c r="L2892" s="56" t="s">
        <v>928</v>
      </c>
      <c r="M2892" s="56" t="s">
        <v>1050</v>
      </c>
      <c r="N2892" s="56" t="s">
        <v>1043</v>
      </c>
      <c r="O2892" s="56" t="s">
        <v>546</v>
      </c>
      <c r="P2892" s="1" t="s">
        <v>188</v>
      </c>
      <c r="Q2892" s="56" t="s">
        <v>241</v>
      </c>
      <c r="R2892" s="56" t="s">
        <v>339</v>
      </c>
      <c r="S2892" s="56">
        <v>274073</v>
      </c>
      <c r="T2892" s="1" t="s">
        <v>238</v>
      </c>
      <c r="U2892" s="56">
        <v>42659</v>
      </c>
      <c r="V2892" s="56">
        <v>43404</v>
      </c>
      <c r="W2892" s="56">
        <v>42643</v>
      </c>
      <c r="X2892" s="56">
        <v>43373</v>
      </c>
      <c r="Y2892" s="56" t="s">
        <v>340</v>
      </c>
      <c r="Z2892" s="56" t="s">
        <v>341</v>
      </c>
      <c r="AA2892" s="56" t="s">
        <v>342</v>
      </c>
      <c r="AB2892" s="56" t="s">
        <v>343</v>
      </c>
      <c r="AC2892" s="56" t="s">
        <v>342</v>
      </c>
      <c r="AD2892" s="56" t="s">
        <v>347</v>
      </c>
      <c r="AE2892" s="56" t="s">
        <v>334</v>
      </c>
      <c r="AF2892" s="56" t="s">
        <v>292</v>
      </c>
      <c r="AG2892" s="56">
        <v>2017</v>
      </c>
      <c r="AH2892" s="56" t="s">
        <v>80</v>
      </c>
      <c r="AI2892" s="56" t="s">
        <v>348</v>
      </c>
      <c r="AJ2892" s="56">
        <v>0</v>
      </c>
      <c r="AM2892" s="56">
        <v>42614</v>
      </c>
      <c r="AN2892" s="56" t="s">
        <v>551</v>
      </c>
      <c r="AO2892" s="1">
        <v>42614</v>
      </c>
      <c r="AP2892" s="56" t="s">
        <v>551</v>
      </c>
      <c r="AQ2892" s="56">
        <v>253</v>
      </c>
      <c r="AR2892" s="56">
        <v>0</v>
      </c>
      <c r="AS2892" s="56" t="s">
        <v>346</v>
      </c>
      <c r="BB2892" s="56" t="s">
        <v>339</v>
      </c>
      <c r="BC2892" s="56" t="s">
        <v>263</v>
      </c>
      <c r="BD2892" s="56" t="s">
        <v>349</v>
      </c>
      <c r="BE2892" s="56" t="s">
        <v>347</v>
      </c>
      <c r="BF2892" s="56" t="s">
        <v>334</v>
      </c>
      <c r="BG2892" s="56" t="s">
        <v>549</v>
      </c>
      <c r="BH2892" s="56">
        <v>0</v>
      </c>
      <c r="BI2892" s="56">
        <v>0</v>
      </c>
      <c r="BJ2892" s="56">
        <v>1</v>
      </c>
    </row>
    <row r="2893" spans="1:62" hidden="1" x14ac:dyDescent="0.3">
      <c r="A2893" s="56">
        <v>49297175</v>
      </c>
      <c r="B2893" s="85">
        <v>601566</v>
      </c>
      <c r="C2893" s="1">
        <v>42893</v>
      </c>
      <c r="D2893" s="56" t="s">
        <v>927</v>
      </c>
      <c r="E2893" s="56" t="s">
        <v>927</v>
      </c>
      <c r="F2893" s="56" t="s">
        <v>334</v>
      </c>
      <c r="G2893" s="56" t="s">
        <v>335</v>
      </c>
      <c r="H2893" s="56" t="s">
        <v>336</v>
      </c>
      <c r="I2893" s="56" t="s">
        <v>544</v>
      </c>
      <c r="K2893" s="56" t="s">
        <v>337</v>
      </c>
      <c r="L2893" s="56" t="s">
        <v>928</v>
      </c>
      <c r="M2893" s="56" t="s">
        <v>1050</v>
      </c>
      <c r="N2893" s="56" t="s">
        <v>1043</v>
      </c>
      <c r="O2893" s="56" t="s">
        <v>546</v>
      </c>
      <c r="P2893" s="1" t="s">
        <v>188</v>
      </c>
      <c r="Q2893" s="56" t="s">
        <v>241</v>
      </c>
      <c r="R2893" s="56" t="s">
        <v>339</v>
      </c>
      <c r="S2893" s="56">
        <v>274072</v>
      </c>
      <c r="T2893" s="1" t="s">
        <v>447</v>
      </c>
      <c r="U2893" s="56">
        <v>42659</v>
      </c>
      <c r="V2893" s="56">
        <v>43404</v>
      </c>
      <c r="W2893" s="56">
        <v>42643</v>
      </c>
      <c r="X2893" s="56">
        <v>43373</v>
      </c>
      <c r="Y2893" s="56" t="s">
        <v>340</v>
      </c>
      <c r="Z2893" s="56" t="s">
        <v>341</v>
      </c>
      <c r="AA2893" s="56" t="s">
        <v>342</v>
      </c>
      <c r="AB2893" s="56" t="s">
        <v>343</v>
      </c>
      <c r="AC2893" s="56" t="s">
        <v>342</v>
      </c>
      <c r="AD2893" s="56" t="s">
        <v>342</v>
      </c>
      <c r="AE2893" s="56" t="s">
        <v>334</v>
      </c>
      <c r="AF2893" s="56" t="s">
        <v>292</v>
      </c>
      <c r="AG2893" s="56">
        <v>2018</v>
      </c>
      <c r="AH2893" s="56" t="s">
        <v>80</v>
      </c>
      <c r="AI2893" s="56" t="s">
        <v>348</v>
      </c>
      <c r="AJ2893" s="56">
        <v>1</v>
      </c>
      <c r="AM2893" s="56">
        <v>42614</v>
      </c>
      <c r="AN2893" s="56" t="s">
        <v>551</v>
      </c>
      <c r="AO2893" s="1">
        <v>42607</v>
      </c>
      <c r="AP2893" s="56" t="s">
        <v>551</v>
      </c>
      <c r="AQ2893" s="56">
        <v>327</v>
      </c>
      <c r="AR2893" s="56">
        <v>0</v>
      </c>
      <c r="AS2893" s="56" t="s">
        <v>346</v>
      </c>
      <c r="BB2893" s="56" t="s">
        <v>339</v>
      </c>
      <c r="BC2893" s="56" t="s">
        <v>263</v>
      </c>
      <c r="BD2893" s="56" t="s">
        <v>349</v>
      </c>
      <c r="BE2893" s="56" t="s">
        <v>347</v>
      </c>
      <c r="BF2893" s="56" t="s">
        <v>334</v>
      </c>
      <c r="BG2893" s="56" t="s">
        <v>549</v>
      </c>
      <c r="BH2893" s="56">
        <v>0</v>
      </c>
      <c r="BI2893" s="56">
        <v>0</v>
      </c>
      <c r="BJ2893" s="56">
        <v>1</v>
      </c>
    </row>
    <row r="2894" spans="1:62" hidden="1" x14ac:dyDescent="0.3">
      <c r="A2894" s="56">
        <v>49297174</v>
      </c>
      <c r="B2894" s="85">
        <v>601566</v>
      </c>
      <c r="C2894" s="1">
        <v>42893</v>
      </c>
      <c r="D2894" s="56" t="s">
        <v>927</v>
      </c>
      <c r="E2894" s="56" t="s">
        <v>927</v>
      </c>
      <c r="F2894" s="56" t="s">
        <v>334</v>
      </c>
      <c r="G2894" s="56" t="s">
        <v>335</v>
      </c>
      <c r="H2894" s="56" t="s">
        <v>336</v>
      </c>
      <c r="I2894" s="56" t="s">
        <v>544</v>
      </c>
      <c r="K2894" s="56" t="s">
        <v>337</v>
      </c>
      <c r="L2894" s="56" t="s">
        <v>928</v>
      </c>
      <c r="M2894" s="56" t="s">
        <v>1050</v>
      </c>
      <c r="N2894" s="56" t="s">
        <v>1043</v>
      </c>
      <c r="O2894" s="56" t="s">
        <v>546</v>
      </c>
      <c r="P2894" s="1" t="s">
        <v>188</v>
      </c>
      <c r="Q2894" s="56" t="s">
        <v>241</v>
      </c>
      <c r="R2894" s="56" t="s">
        <v>339</v>
      </c>
      <c r="S2894" s="56">
        <v>274072</v>
      </c>
      <c r="T2894" s="1" t="s">
        <v>447</v>
      </c>
      <c r="U2894" s="56">
        <v>42659</v>
      </c>
      <c r="V2894" s="56">
        <v>43404</v>
      </c>
      <c r="W2894" s="56">
        <v>42643</v>
      </c>
      <c r="X2894" s="56">
        <v>43373</v>
      </c>
      <c r="Y2894" s="56" t="s">
        <v>340</v>
      </c>
      <c r="Z2894" s="56" t="s">
        <v>341</v>
      </c>
      <c r="AA2894" s="56" t="s">
        <v>342</v>
      </c>
      <c r="AB2894" s="56" t="s">
        <v>343</v>
      </c>
      <c r="AC2894" s="56" t="s">
        <v>342</v>
      </c>
      <c r="AD2894" s="56" t="s">
        <v>342</v>
      </c>
      <c r="AE2894" s="56" t="s">
        <v>334</v>
      </c>
      <c r="AF2894" s="56" t="s">
        <v>292</v>
      </c>
      <c r="AG2894" s="56">
        <v>2017</v>
      </c>
      <c r="AH2894" s="56" t="s">
        <v>80</v>
      </c>
      <c r="AI2894" s="56" t="s">
        <v>344</v>
      </c>
      <c r="AJ2894" s="56">
        <v>1</v>
      </c>
      <c r="AM2894" s="56">
        <v>42614</v>
      </c>
      <c r="AN2894" s="56" t="s">
        <v>551</v>
      </c>
      <c r="AO2894" s="1">
        <v>42607</v>
      </c>
      <c r="AP2894" s="56" t="s">
        <v>551</v>
      </c>
      <c r="AQ2894" s="56">
        <v>327</v>
      </c>
      <c r="AR2894" s="56">
        <v>0</v>
      </c>
      <c r="AS2894" s="56" t="s">
        <v>346</v>
      </c>
      <c r="BB2894" s="56" t="s">
        <v>339</v>
      </c>
      <c r="BC2894" s="56" t="s">
        <v>263</v>
      </c>
      <c r="BD2894" s="56" t="s">
        <v>349</v>
      </c>
      <c r="BE2894" s="56" t="s">
        <v>347</v>
      </c>
      <c r="BF2894" s="56" t="s">
        <v>334</v>
      </c>
      <c r="BG2894" s="56" t="s">
        <v>549</v>
      </c>
      <c r="BH2894" s="56">
        <v>0</v>
      </c>
      <c r="BI2894" s="56">
        <v>0</v>
      </c>
      <c r="BJ2894" s="56">
        <v>1</v>
      </c>
    </row>
    <row r="2895" spans="1:62" hidden="1" x14ac:dyDescent="0.3">
      <c r="A2895" s="56">
        <v>49297178</v>
      </c>
      <c r="B2895" s="85">
        <v>601566</v>
      </c>
      <c r="C2895" s="1">
        <v>42893</v>
      </c>
      <c r="D2895" s="56" t="s">
        <v>927</v>
      </c>
      <c r="E2895" s="56" t="s">
        <v>927</v>
      </c>
      <c r="F2895" s="56" t="s">
        <v>334</v>
      </c>
      <c r="G2895" s="56" t="s">
        <v>335</v>
      </c>
      <c r="H2895" s="56" t="s">
        <v>336</v>
      </c>
      <c r="I2895" s="56" t="s">
        <v>544</v>
      </c>
      <c r="K2895" s="56" t="s">
        <v>337</v>
      </c>
      <c r="L2895" s="56" t="s">
        <v>928</v>
      </c>
      <c r="M2895" s="56" t="s">
        <v>1050</v>
      </c>
      <c r="N2895" s="56" t="s">
        <v>1043</v>
      </c>
      <c r="O2895" s="56" t="s">
        <v>546</v>
      </c>
      <c r="P2895" s="1" t="s">
        <v>188</v>
      </c>
      <c r="Q2895" s="56" t="s">
        <v>241</v>
      </c>
      <c r="R2895" s="56" t="s">
        <v>339</v>
      </c>
      <c r="S2895" s="56">
        <v>274077</v>
      </c>
      <c r="T2895" s="1" t="s">
        <v>195</v>
      </c>
      <c r="U2895" s="56">
        <v>42659</v>
      </c>
      <c r="V2895" s="56">
        <v>43404</v>
      </c>
      <c r="W2895" s="56">
        <v>42643</v>
      </c>
      <c r="X2895" s="56">
        <v>43373</v>
      </c>
      <c r="Y2895" s="56" t="s">
        <v>340</v>
      </c>
      <c r="Z2895" s="56" t="s">
        <v>341</v>
      </c>
      <c r="AA2895" s="56" t="s">
        <v>342</v>
      </c>
      <c r="AB2895" s="56" t="s">
        <v>343</v>
      </c>
      <c r="AC2895" s="56" t="s">
        <v>342</v>
      </c>
      <c r="AD2895" s="56" t="s">
        <v>347</v>
      </c>
      <c r="AE2895" s="56" t="s">
        <v>334</v>
      </c>
      <c r="AF2895" s="56" t="s">
        <v>292</v>
      </c>
      <c r="AG2895" s="56">
        <v>2019</v>
      </c>
      <c r="AH2895" s="56" t="s">
        <v>80</v>
      </c>
      <c r="AI2895" s="56" t="s">
        <v>348</v>
      </c>
      <c r="AJ2895" s="56">
        <v>0</v>
      </c>
      <c r="AM2895" s="56">
        <v>42614</v>
      </c>
      <c r="AN2895" s="56" t="s">
        <v>551</v>
      </c>
      <c r="AO2895" s="1">
        <v>42614</v>
      </c>
      <c r="AP2895" s="56" t="s">
        <v>551</v>
      </c>
      <c r="AQ2895" s="56">
        <v>252</v>
      </c>
      <c r="AR2895" s="56">
        <v>0</v>
      </c>
      <c r="AS2895" s="56" t="s">
        <v>346</v>
      </c>
      <c r="BB2895" s="56" t="s">
        <v>339</v>
      </c>
      <c r="BC2895" s="56" t="s">
        <v>263</v>
      </c>
      <c r="BD2895" s="56" t="s">
        <v>349</v>
      </c>
      <c r="BE2895" s="56" t="s">
        <v>347</v>
      </c>
      <c r="BF2895" s="56" t="s">
        <v>334</v>
      </c>
      <c r="BG2895" s="56" t="s">
        <v>549</v>
      </c>
      <c r="BH2895" s="56">
        <v>0</v>
      </c>
      <c r="BI2895" s="56">
        <v>0</v>
      </c>
      <c r="BJ2895" s="56">
        <v>1</v>
      </c>
    </row>
    <row r="2896" spans="1:62" hidden="1" x14ac:dyDescent="0.3">
      <c r="A2896" s="56">
        <v>49297187</v>
      </c>
      <c r="B2896" s="85">
        <v>601566</v>
      </c>
      <c r="C2896" s="1">
        <v>42893</v>
      </c>
      <c r="D2896" s="56" t="s">
        <v>927</v>
      </c>
      <c r="E2896" s="56" t="s">
        <v>927</v>
      </c>
      <c r="F2896" s="56" t="s">
        <v>334</v>
      </c>
      <c r="G2896" s="56" t="s">
        <v>335</v>
      </c>
      <c r="H2896" s="56" t="s">
        <v>336</v>
      </c>
      <c r="I2896" s="56" t="s">
        <v>544</v>
      </c>
      <c r="K2896" s="56" t="s">
        <v>337</v>
      </c>
      <c r="L2896" s="56" t="s">
        <v>928</v>
      </c>
      <c r="M2896" s="56" t="s">
        <v>1050</v>
      </c>
      <c r="N2896" s="56" t="s">
        <v>1043</v>
      </c>
      <c r="O2896" s="56" t="s">
        <v>546</v>
      </c>
      <c r="P2896" s="1" t="s">
        <v>188</v>
      </c>
      <c r="Q2896" s="56" t="s">
        <v>552</v>
      </c>
      <c r="R2896" s="56" t="s">
        <v>339</v>
      </c>
      <c r="S2896" s="56">
        <v>274075</v>
      </c>
      <c r="T2896" s="1" t="s">
        <v>238</v>
      </c>
      <c r="U2896" s="56">
        <v>42659</v>
      </c>
      <c r="V2896" s="56">
        <v>43404</v>
      </c>
      <c r="W2896" s="56">
        <v>42643</v>
      </c>
      <c r="X2896" s="56">
        <v>43373</v>
      </c>
      <c r="Y2896" s="56" t="s">
        <v>340</v>
      </c>
      <c r="Z2896" s="56" t="s">
        <v>341</v>
      </c>
      <c r="AA2896" s="56" t="s">
        <v>342</v>
      </c>
      <c r="AB2896" s="56" t="s">
        <v>343</v>
      </c>
      <c r="AC2896" s="56" t="s">
        <v>342</v>
      </c>
      <c r="AD2896" s="56" t="s">
        <v>347</v>
      </c>
      <c r="AE2896" s="56" t="s">
        <v>334</v>
      </c>
      <c r="AF2896" s="56" t="s">
        <v>292</v>
      </c>
      <c r="AG2896" s="56">
        <v>2018</v>
      </c>
      <c r="AH2896" s="56" t="s">
        <v>80</v>
      </c>
      <c r="AI2896" s="56" t="s">
        <v>344</v>
      </c>
      <c r="AJ2896" s="56">
        <v>0</v>
      </c>
      <c r="AM2896" s="56">
        <v>42614</v>
      </c>
      <c r="AN2896" s="56" t="s">
        <v>551</v>
      </c>
      <c r="AO2896" s="1">
        <v>42614</v>
      </c>
      <c r="AP2896" s="56" t="s">
        <v>551</v>
      </c>
      <c r="AQ2896" s="56">
        <v>253</v>
      </c>
      <c r="AR2896" s="56">
        <v>0</v>
      </c>
      <c r="AS2896" s="56" t="s">
        <v>346</v>
      </c>
      <c r="BB2896" s="56" t="s">
        <v>339</v>
      </c>
      <c r="BC2896" s="56" t="s">
        <v>263</v>
      </c>
      <c r="BD2896" s="56" t="s">
        <v>349</v>
      </c>
      <c r="BE2896" s="56" t="s">
        <v>347</v>
      </c>
      <c r="BF2896" s="56" t="s">
        <v>334</v>
      </c>
      <c r="BG2896" s="56" t="s">
        <v>549</v>
      </c>
      <c r="BH2896" s="56">
        <v>0</v>
      </c>
      <c r="BI2896" s="56">
        <v>0</v>
      </c>
      <c r="BJ2896" s="56">
        <v>1</v>
      </c>
    </row>
    <row r="2897" spans="1:62" hidden="1" x14ac:dyDescent="0.3">
      <c r="A2897" s="56">
        <v>49297182</v>
      </c>
      <c r="B2897" s="85">
        <v>601566</v>
      </c>
      <c r="C2897" s="1">
        <v>42893</v>
      </c>
      <c r="D2897" s="56" t="s">
        <v>927</v>
      </c>
      <c r="E2897" s="56" t="s">
        <v>927</v>
      </c>
      <c r="F2897" s="56" t="s">
        <v>334</v>
      </c>
      <c r="G2897" s="56" t="s">
        <v>335</v>
      </c>
      <c r="H2897" s="56" t="s">
        <v>336</v>
      </c>
      <c r="I2897" s="56" t="s">
        <v>544</v>
      </c>
      <c r="K2897" s="56" t="s">
        <v>337</v>
      </c>
      <c r="L2897" s="56" t="s">
        <v>928</v>
      </c>
      <c r="M2897" s="56" t="s">
        <v>1050</v>
      </c>
      <c r="N2897" s="56" t="s">
        <v>1043</v>
      </c>
      <c r="O2897" s="56" t="s">
        <v>546</v>
      </c>
      <c r="P2897" s="1" t="s">
        <v>188</v>
      </c>
      <c r="Q2897" s="56" t="s">
        <v>241</v>
      </c>
      <c r="R2897" s="56" t="s">
        <v>339</v>
      </c>
      <c r="S2897" s="56">
        <v>274073</v>
      </c>
      <c r="T2897" s="1" t="s">
        <v>238</v>
      </c>
      <c r="U2897" s="56">
        <v>42659</v>
      </c>
      <c r="V2897" s="56">
        <v>43404</v>
      </c>
      <c r="W2897" s="56">
        <v>42643</v>
      </c>
      <c r="X2897" s="56">
        <v>43373</v>
      </c>
      <c r="Y2897" s="56" t="s">
        <v>340</v>
      </c>
      <c r="Z2897" s="56" t="s">
        <v>341</v>
      </c>
      <c r="AA2897" s="56" t="s">
        <v>342</v>
      </c>
      <c r="AB2897" s="56" t="s">
        <v>343</v>
      </c>
      <c r="AC2897" s="56" t="s">
        <v>342</v>
      </c>
      <c r="AD2897" s="56" t="s">
        <v>347</v>
      </c>
      <c r="AE2897" s="56" t="s">
        <v>334</v>
      </c>
      <c r="AF2897" s="56" t="s">
        <v>292</v>
      </c>
      <c r="AG2897" s="56">
        <v>2018</v>
      </c>
      <c r="AH2897" s="56" t="s">
        <v>80</v>
      </c>
      <c r="AI2897" s="56" t="s">
        <v>344</v>
      </c>
      <c r="AJ2897" s="56">
        <v>0</v>
      </c>
      <c r="AM2897" s="56">
        <v>42614</v>
      </c>
      <c r="AN2897" s="56" t="s">
        <v>551</v>
      </c>
      <c r="AO2897" s="1">
        <v>42614</v>
      </c>
      <c r="AP2897" s="56" t="s">
        <v>551</v>
      </c>
      <c r="AQ2897" s="56">
        <v>253</v>
      </c>
      <c r="AR2897" s="56">
        <v>0</v>
      </c>
      <c r="AS2897" s="56" t="s">
        <v>346</v>
      </c>
      <c r="BB2897" s="56" t="s">
        <v>339</v>
      </c>
      <c r="BC2897" s="56" t="s">
        <v>263</v>
      </c>
      <c r="BD2897" s="56" t="s">
        <v>349</v>
      </c>
      <c r="BE2897" s="56" t="s">
        <v>347</v>
      </c>
      <c r="BF2897" s="56" t="s">
        <v>334</v>
      </c>
      <c r="BG2897" s="56" t="s">
        <v>549</v>
      </c>
      <c r="BH2897" s="56">
        <v>0</v>
      </c>
      <c r="BI2897" s="56">
        <v>0</v>
      </c>
      <c r="BJ2897" s="56">
        <v>1</v>
      </c>
    </row>
    <row r="2898" spans="1:62" hidden="1" x14ac:dyDescent="0.3">
      <c r="A2898" s="56">
        <v>49297186</v>
      </c>
      <c r="B2898" s="85">
        <v>601566</v>
      </c>
      <c r="C2898" s="1">
        <v>42893</v>
      </c>
      <c r="D2898" s="56" t="s">
        <v>927</v>
      </c>
      <c r="E2898" s="56" t="s">
        <v>927</v>
      </c>
      <c r="F2898" s="56" t="s">
        <v>334</v>
      </c>
      <c r="G2898" s="56" t="s">
        <v>335</v>
      </c>
      <c r="H2898" s="56" t="s">
        <v>336</v>
      </c>
      <c r="I2898" s="56" t="s">
        <v>544</v>
      </c>
      <c r="K2898" s="56" t="s">
        <v>337</v>
      </c>
      <c r="L2898" s="56" t="s">
        <v>928</v>
      </c>
      <c r="M2898" s="56" t="s">
        <v>1050</v>
      </c>
      <c r="N2898" s="56" t="s">
        <v>1043</v>
      </c>
      <c r="O2898" s="56" t="s">
        <v>546</v>
      </c>
      <c r="P2898" s="1" t="s">
        <v>188</v>
      </c>
      <c r="Q2898" s="56" t="s">
        <v>552</v>
      </c>
      <c r="R2898" s="56" t="s">
        <v>339</v>
      </c>
      <c r="S2898" s="56">
        <v>274075</v>
      </c>
      <c r="T2898" s="1" t="s">
        <v>238</v>
      </c>
      <c r="U2898" s="56">
        <v>42659</v>
      </c>
      <c r="V2898" s="56">
        <v>43404</v>
      </c>
      <c r="W2898" s="56">
        <v>42643</v>
      </c>
      <c r="X2898" s="56">
        <v>43373</v>
      </c>
      <c r="Y2898" s="56" t="s">
        <v>340</v>
      </c>
      <c r="Z2898" s="56" t="s">
        <v>341</v>
      </c>
      <c r="AA2898" s="56" t="s">
        <v>342</v>
      </c>
      <c r="AB2898" s="56" t="s">
        <v>343</v>
      </c>
      <c r="AC2898" s="56" t="s">
        <v>342</v>
      </c>
      <c r="AD2898" s="56" t="s">
        <v>347</v>
      </c>
      <c r="AE2898" s="56" t="s">
        <v>334</v>
      </c>
      <c r="AF2898" s="56" t="s">
        <v>292</v>
      </c>
      <c r="AG2898" s="56">
        <v>2018</v>
      </c>
      <c r="AH2898" s="56" t="s">
        <v>80</v>
      </c>
      <c r="AI2898" s="56" t="s">
        <v>348</v>
      </c>
      <c r="AJ2898" s="56">
        <v>0</v>
      </c>
      <c r="AM2898" s="56">
        <v>42614</v>
      </c>
      <c r="AN2898" s="56" t="s">
        <v>551</v>
      </c>
      <c r="AO2898" s="1">
        <v>42614</v>
      </c>
      <c r="AP2898" s="56" t="s">
        <v>551</v>
      </c>
      <c r="AQ2898" s="56">
        <v>253</v>
      </c>
      <c r="AR2898" s="56">
        <v>0</v>
      </c>
      <c r="AS2898" s="56" t="s">
        <v>346</v>
      </c>
      <c r="BB2898" s="56" t="s">
        <v>339</v>
      </c>
      <c r="BC2898" s="56" t="s">
        <v>263</v>
      </c>
      <c r="BD2898" s="56" t="s">
        <v>349</v>
      </c>
      <c r="BE2898" s="56" t="s">
        <v>347</v>
      </c>
      <c r="BF2898" s="56" t="s">
        <v>334</v>
      </c>
      <c r="BG2898" s="56" t="s">
        <v>549</v>
      </c>
      <c r="BH2898" s="56">
        <v>0</v>
      </c>
      <c r="BI2898" s="56">
        <v>0</v>
      </c>
      <c r="BJ2898" s="56">
        <v>1</v>
      </c>
    </row>
    <row r="2899" spans="1:62" hidden="1" x14ac:dyDescent="0.3">
      <c r="A2899" s="56">
        <v>49297198</v>
      </c>
      <c r="B2899" s="85">
        <v>601566</v>
      </c>
      <c r="C2899" s="1">
        <v>42893</v>
      </c>
      <c r="D2899" s="56" t="s">
        <v>927</v>
      </c>
      <c r="E2899" s="56" t="s">
        <v>927</v>
      </c>
      <c r="F2899" s="56" t="s">
        <v>334</v>
      </c>
      <c r="G2899" s="56" t="s">
        <v>335</v>
      </c>
      <c r="H2899" s="56" t="s">
        <v>336</v>
      </c>
      <c r="I2899" s="56" t="s">
        <v>544</v>
      </c>
      <c r="K2899" s="56" t="s">
        <v>337</v>
      </c>
      <c r="L2899" s="56" t="s">
        <v>928</v>
      </c>
      <c r="M2899" s="56" t="s">
        <v>1050</v>
      </c>
      <c r="N2899" s="56" t="s">
        <v>1043</v>
      </c>
      <c r="O2899" s="56" t="s">
        <v>546</v>
      </c>
      <c r="P2899" s="1" t="s">
        <v>188</v>
      </c>
      <c r="Q2899" s="56" t="s">
        <v>920</v>
      </c>
      <c r="R2899" s="56" t="s">
        <v>339</v>
      </c>
      <c r="S2899" s="56">
        <v>274078</v>
      </c>
      <c r="T2899" s="1" t="s">
        <v>238</v>
      </c>
      <c r="U2899" s="56">
        <v>42659</v>
      </c>
      <c r="V2899" s="56">
        <v>43404</v>
      </c>
      <c r="W2899" s="56">
        <v>42643</v>
      </c>
      <c r="X2899" s="56">
        <v>43373</v>
      </c>
      <c r="Y2899" s="56" t="s">
        <v>340</v>
      </c>
      <c r="Z2899" s="56" t="s">
        <v>341</v>
      </c>
      <c r="AA2899" s="56" t="s">
        <v>342</v>
      </c>
      <c r="AB2899" s="56" t="s">
        <v>343</v>
      </c>
      <c r="AC2899" s="56" t="s">
        <v>342</v>
      </c>
      <c r="AD2899" s="56" t="s">
        <v>347</v>
      </c>
      <c r="AE2899" s="56" t="s">
        <v>334</v>
      </c>
      <c r="AF2899" s="56" t="s">
        <v>292</v>
      </c>
      <c r="AG2899" s="56">
        <v>2018</v>
      </c>
      <c r="AH2899" s="56" t="s">
        <v>80</v>
      </c>
      <c r="AI2899" s="56" t="s">
        <v>348</v>
      </c>
      <c r="AJ2899" s="56">
        <v>1</v>
      </c>
      <c r="AM2899" s="56">
        <v>42614</v>
      </c>
      <c r="AN2899" s="56" t="s">
        <v>551</v>
      </c>
      <c r="AO2899" s="1">
        <v>42607</v>
      </c>
      <c r="AP2899" s="56" t="s">
        <v>551</v>
      </c>
      <c r="AQ2899" s="56">
        <v>253</v>
      </c>
      <c r="AR2899" s="56">
        <v>0</v>
      </c>
      <c r="AS2899" s="56" t="s">
        <v>346</v>
      </c>
      <c r="BB2899" s="56" t="s">
        <v>339</v>
      </c>
      <c r="BC2899" s="56" t="s">
        <v>263</v>
      </c>
      <c r="BD2899" s="56" t="s">
        <v>349</v>
      </c>
      <c r="BE2899" s="56" t="s">
        <v>347</v>
      </c>
      <c r="BF2899" s="56" t="s">
        <v>334</v>
      </c>
      <c r="BG2899" s="56" t="s">
        <v>549</v>
      </c>
      <c r="BH2899" s="56">
        <v>0</v>
      </c>
      <c r="BI2899" s="56">
        <v>0</v>
      </c>
      <c r="BJ2899" s="56">
        <v>1</v>
      </c>
    </row>
    <row r="2900" spans="1:62" hidden="1" x14ac:dyDescent="0.3">
      <c r="A2900" s="56">
        <v>49297189</v>
      </c>
      <c r="B2900" s="85">
        <v>601566</v>
      </c>
      <c r="C2900" s="1">
        <v>42893</v>
      </c>
      <c r="D2900" s="56" t="s">
        <v>927</v>
      </c>
      <c r="E2900" s="56" t="s">
        <v>927</v>
      </c>
      <c r="F2900" s="56" t="s">
        <v>334</v>
      </c>
      <c r="G2900" s="56" t="s">
        <v>335</v>
      </c>
      <c r="H2900" s="56" t="s">
        <v>336</v>
      </c>
      <c r="I2900" s="56" t="s">
        <v>544</v>
      </c>
      <c r="K2900" s="56" t="s">
        <v>337</v>
      </c>
      <c r="L2900" s="56" t="s">
        <v>928</v>
      </c>
      <c r="M2900" s="56" t="s">
        <v>1050</v>
      </c>
      <c r="N2900" s="56" t="s">
        <v>1043</v>
      </c>
      <c r="O2900" s="56" t="s">
        <v>546</v>
      </c>
      <c r="P2900" s="1" t="s">
        <v>188</v>
      </c>
      <c r="Q2900" s="56" t="s">
        <v>552</v>
      </c>
      <c r="R2900" s="56" t="s">
        <v>339</v>
      </c>
      <c r="S2900" s="56">
        <v>274074</v>
      </c>
      <c r="T2900" s="1" t="s">
        <v>930</v>
      </c>
      <c r="U2900" s="56">
        <v>42659</v>
      </c>
      <c r="V2900" s="56">
        <v>43404</v>
      </c>
      <c r="W2900" s="56">
        <v>42643</v>
      </c>
      <c r="X2900" s="56">
        <v>43373</v>
      </c>
      <c r="Y2900" s="56" t="s">
        <v>340</v>
      </c>
      <c r="Z2900" s="56" t="s">
        <v>341</v>
      </c>
      <c r="AA2900" s="56" t="s">
        <v>342</v>
      </c>
      <c r="AB2900" s="56" t="s">
        <v>343</v>
      </c>
      <c r="AC2900" s="56" t="s">
        <v>342</v>
      </c>
      <c r="AD2900" s="56" t="s">
        <v>347</v>
      </c>
      <c r="AE2900" s="56" t="s">
        <v>334</v>
      </c>
      <c r="AF2900" s="56" t="s">
        <v>292</v>
      </c>
      <c r="AG2900" s="56">
        <v>2017</v>
      </c>
      <c r="AH2900" s="56" t="s">
        <v>80</v>
      </c>
      <c r="AI2900" s="56" t="s">
        <v>348</v>
      </c>
      <c r="AJ2900" s="56">
        <v>0</v>
      </c>
      <c r="AM2900" s="56">
        <v>42614</v>
      </c>
      <c r="AN2900" s="56" t="s">
        <v>551</v>
      </c>
      <c r="AO2900" s="1">
        <v>42614</v>
      </c>
      <c r="AP2900" s="56" t="s">
        <v>551</v>
      </c>
      <c r="AQ2900" s="56">
        <v>75661</v>
      </c>
      <c r="AR2900" s="56">
        <v>0</v>
      </c>
      <c r="AS2900" s="56" t="s">
        <v>346</v>
      </c>
      <c r="AX2900" s="56">
        <v>0</v>
      </c>
      <c r="BB2900" s="56" t="s">
        <v>339</v>
      </c>
      <c r="BC2900" s="56" t="s">
        <v>263</v>
      </c>
      <c r="BD2900" s="56" t="s">
        <v>349</v>
      </c>
      <c r="BE2900" s="56" t="s">
        <v>347</v>
      </c>
      <c r="BF2900" s="56" t="s">
        <v>334</v>
      </c>
      <c r="BG2900" s="56" t="s">
        <v>549</v>
      </c>
      <c r="BH2900" s="56">
        <v>0</v>
      </c>
      <c r="BI2900" s="56">
        <v>0</v>
      </c>
      <c r="BJ2900" s="56">
        <v>1</v>
      </c>
    </row>
    <row r="2901" spans="1:62" hidden="1" x14ac:dyDescent="0.3">
      <c r="A2901" s="56">
        <v>49297193</v>
      </c>
      <c r="B2901" s="85">
        <v>601566</v>
      </c>
      <c r="C2901" s="1">
        <v>42893</v>
      </c>
      <c r="D2901" s="56" t="s">
        <v>927</v>
      </c>
      <c r="E2901" s="56" t="s">
        <v>927</v>
      </c>
      <c r="F2901" s="56" t="s">
        <v>334</v>
      </c>
      <c r="G2901" s="56" t="s">
        <v>335</v>
      </c>
      <c r="H2901" s="56" t="s">
        <v>336</v>
      </c>
      <c r="I2901" s="56" t="s">
        <v>544</v>
      </c>
      <c r="K2901" s="56" t="s">
        <v>337</v>
      </c>
      <c r="L2901" s="56" t="s">
        <v>928</v>
      </c>
      <c r="M2901" s="56" t="s">
        <v>1050</v>
      </c>
      <c r="N2901" s="56" t="s">
        <v>1043</v>
      </c>
      <c r="O2901" s="56" t="s">
        <v>546</v>
      </c>
      <c r="P2901" s="1" t="s">
        <v>188</v>
      </c>
      <c r="Q2901" s="56" t="s">
        <v>552</v>
      </c>
      <c r="R2901" s="56" t="s">
        <v>339</v>
      </c>
      <c r="S2901" s="56">
        <v>274074</v>
      </c>
      <c r="T2901" s="1" t="s">
        <v>930</v>
      </c>
      <c r="U2901" s="56">
        <v>42659</v>
      </c>
      <c r="V2901" s="56">
        <v>43404</v>
      </c>
      <c r="W2901" s="56">
        <v>42643</v>
      </c>
      <c r="X2901" s="56">
        <v>43373</v>
      </c>
      <c r="Y2901" s="56" t="s">
        <v>340</v>
      </c>
      <c r="Z2901" s="56" t="s">
        <v>341</v>
      </c>
      <c r="AA2901" s="56" t="s">
        <v>342</v>
      </c>
      <c r="AB2901" s="56" t="s">
        <v>343</v>
      </c>
      <c r="AC2901" s="56" t="s">
        <v>342</v>
      </c>
      <c r="AD2901" s="56" t="s">
        <v>347</v>
      </c>
      <c r="AE2901" s="56" t="s">
        <v>334</v>
      </c>
      <c r="AF2901" s="56" t="s">
        <v>292</v>
      </c>
      <c r="AG2901" s="56">
        <v>2018</v>
      </c>
      <c r="AH2901" s="56" t="s">
        <v>80</v>
      </c>
      <c r="AI2901" s="56" t="s">
        <v>344</v>
      </c>
      <c r="AJ2901" s="56">
        <v>1</v>
      </c>
      <c r="AM2901" s="56">
        <v>42614</v>
      </c>
      <c r="AN2901" s="56" t="s">
        <v>551</v>
      </c>
      <c r="AO2901" s="1">
        <v>42614</v>
      </c>
      <c r="AP2901" s="56" t="s">
        <v>551</v>
      </c>
      <c r="AQ2901" s="56">
        <v>75661</v>
      </c>
      <c r="AR2901" s="56">
        <v>0</v>
      </c>
      <c r="AS2901" s="56" t="s">
        <v>346</v>
      </c>
      <c r="AX2901" s="56">
        <v>0</v>
      </c>
      <c r="BB2901" s="56" t="s">
        <v>339</v>
      </c>
      <c r="BC2901" s="56" t="s">
        <v>263</v>
      </c>
      <c r="BD2901" s="56" t="s">
        <v>349</v>
      </c>
      <c r="BE2901" s="56" t="s">
        <v>347</v>
      </c>
      <c r="BF2901" s="56" t="s">
        <v>334</v>
      </c>
      <c r="BG2901" s="56" t="s">
        <v>549</v>
      </c>
      <c r="BH2901" s="56">
        <v>0</v>
      </c>
      <c r="BI2901" s="56">
        <v>0</v>
      </c>
      <c r="BJ2901" s="56">
        <v>1</v>
      </c>
    </row>
    <row r="2902" spans="1:62" hidden="1" x14ac:dyDescent="0.3">
      <c r="A2902" s="56">
        <v>49297192</v>
      </c>
      <c r="B2902" s="85">
        <v>601566</v>
      </c>
      <c r="C2902" s="1">
        <v>42893</v>
      </c>
      <c r="D2902" s="56" t="s">
        <v>927</v>
      </c>
      <c r="E2902" s="56" t="s">
        <v>927</v>
      </c>
      <c r="F2902" s="56" t="s">
        <v>334</v>
      </c>
      <c r="G2902" s="56" t="s">
        <v>335</v>
      </c>
      <c r="H2902" s="56" t="s">
        <v>336</v>
      </c>
      <c r="I2902" s="56" t="s">
        <v>544</v>
      </c>
      <c r="K2902" s="56" t="s">
        <v>337</v>
      </c>
      <c r="L2902" s="56" t="s">
        <v>928</v>
      </c>
      <c r="M2902" s="56" t="s">
        <v>1050</v>
      </c>
      <c r="N2902" s="56" t="s">
        <v>1043</v>
      </c>
      <c r="O2902" s="56" t="s">
        <v>546</v>
      </c>
      <c r="P2902" s="1" t="s">
        <v>188</v>
      </c>
      <c r="Q2902" s="56" t="s">
        <v>552</v>
      </c>
      <c r="R2902" s="56" t="s">
        <v>339</v>
      </c>
      <c r="S2902" s="56">
        <v>274074</v>
      </c>
      <c r="T2902" s="1" t="s">
        <v>930</v>
      </c>
      <c r="U2902" s="56">
        <v>42659</v>
      </c>
      <c r="V2902" s="56">
        <v>43404</v>
      </c>
      <c r="W2902" s="56">
        <v>42643</v>
      </c>
      <c r="X2902" s="56">
        <v>43373</v>
      </c>
      <c r="Y2902" s="56" t="s">
        <v>340</v>
      </c>
      <c r="Z2902" s="56" t="s">
        <v>341</v>
      </c>
      <c r="AA2902" s="56" t="s">
        <v>342</v>
      </c>
      <c r="AB2902" s="56" t="s">
        <v>343</v>
      </c>
      <c r="AC2902" s="56" t="s">
        <v>342</v>
      </c>
      <c r="AD2902" s="56" t="s">
        <v>347</v>
      </c>
      <c r="AE2902" s="56" t="s">
        <v>334</v>
      </c>
      <c r="AF2902" s="56" t="s">
        <v>292</v>
      </c>
      <c r="AG2902" s="56">
        <v>2018</v>
      </c>
      <c r="AH2902" s="56" t="s">
        <v>80</v>
      </c>
      <c r="AI2902" s="56" t="s">
        <v>348</v>
      </c>
      <c r="AJ2902" s="56">
        <v>1</v>
      </c>
      <c r="AM2902" s="56">
        <v>42614</v>
      </c>
      <c r="AN2902" s="56" t="s">
        <v>551</v>
      </c>
      <c r="AO2902" s="1">
        <v>42614</v>
      </c>
      <c r="AP2902" s="56" t="s">
        <v>551</v>
      </c>
      <c r="AQ2902" s="56">
        <v>75661</v>
      </c>
      <c r="AR2902" s="56">
        <v>0</v>
      </c>
      <c r="AS2902" s="56" t="s">
        <v>346</v>
      </c>
      <c r="AX2902" s="56">
        <v>0</v>
      </c>
      <c r="BB2902" s="56" t="s">
        <v>339</v>
      </c>
      <c r="BC2902" s="56" t="s">
        <v>263</v>
      </c>
      <c r="BD2902" s="56" t="s">
        <v>349</v>
      </c>
      <c r="BE2902" s="56" t="s">
        <v>347</v>
      </c>
      <c r="BF2902" s="56" t="s">
        <v>334</v>
      </c>
      <c r="BG2902" s="56" t="s">
        <v>549</v>
      </c>
      <c r="BH2902" s="56">
        <v>0</v>
      </c>
      <c r="BI2902" s="56">
        <v>0</v>
      </c>
      <c r="BJ2902" s="56">
        <v>1</v>
      </c>
    </row>
    <row r="2903" spans="1:62" hidden="1" x14ac:dyDescent="0.3">
      <c r="A2903" s="56">
        <v>49297194</v>
      </c>
      <c r="B2903" s="85">
        <v>601566</v>
      </c>
      <c r="C2903" s="1">
        <v>42893</v>
      </c>
      <c r="D2903" s="56" t="s">
        <v>927</v>
      </c>
      <c r="E2903" s="56" t="s">
        <v>927</v>
      </c>
      <c r="F2903" s="56" t="s">
        <v>334</v>
      </c>
      <c r="G2903" s="56" t="s">
        <v>335</v>
      </c>
      <c r="H2903" s="56" t="s">
        <v>336</v>
      </c>
      <c r="I2903" s="56" t="s">
        <v>544</v>
      </c>
      <c r="K2903" s="56" t="s">
        <v>337</v>
      </c>
      <c r="L2903" s="56" t="s">
        <v>928</v>
      </c>
      <c r="M2903" s="56" t="s">
        <v>1050</v>
      </c>
      <c r="N2903" s="56" t="s">
        <v>1043</v>
      </c>
      <c r="O2903" s="56" t="s">
        <v>546</v>
      </c>
      <c r="P2903" s="1" t="s">
        <v>188</v>
      </c>
      <c r="Q2903" s="56" t="s">
        <v>552</v>
      </c>
      <c r="R2903" s="56" t="s">
        <v>339</v>
      </c>
      <c r="S2903" s="56">
        <v>274074</v>
      </c>
      <c r="T2903" s="1" t="s">
        <v>930</v>
      </c>
      <c r="U2903" s="56">
        <v>42659</v>
      </c>
      <c r="V2903" s="56">
        <v>43404</v>
      </c>
      <c r="W2903" s="56">
        <v>42643</v>
      </c>
      <c r="X2903" s="56">
        <v>43373</v>
      </c>
      <c r="Y2903" s="56" t="s">
        <v>340</v>
      </c>
      <c r="Z2903" s="56" t="s">
        <v>341</v>
      </c>
      <c r="AA2903" s="56" t="s">
        <v>342</v>
      </c>
      <c r="AB2903" s="56" t="s">
        <v>343</v>
      </c>
      <c r="AC2903" s="56" t="s">
        <v>342</v>
      </c>
      <c r="AD2903" s="56" t="s">
        <v>347</v>
      </c>
      <c r="AE2903" s="56" t="s">
        <v>334</v>
      </c>
      <c r="AF2903" s="56" t="s">
        <v>292</v>
      </c>
      <c r="AG2903" s="56">
        <v>2019</v>
      </c>
      <c r="AH2903" s="56" t="s">
        <v>80</v>
      </c>
      <c r="AI2903" s="56" t="s">
        <v>348</v>
      </c>
      <c r="AJ2903" s="56">
        <v>1</v>
      </c>
      <c r="AM2903" s="56">
        <v>42614</v>
      </c>
      <c r="AN2903" s="56" t="s">
        <v>551</v>
      </c>
      <c r="AO2903" s="1">
        <v>42614</v>
      </c>
      <c r="AP2903" s="56" t="s">
        <v>551</v>
      </c>
      <c r="AQ2903" s="56">
        <v>75661</v>
      </c>
      <c r="AR2903" s="56">
        <v>0</v>
      </c>
      <c r="AS2903" s="56" t="s">
        <v>346</v>
      </c>
      <c r="AX2903" s="56">
        <v>0</v>
      </c>
      <c r="BB2903" s="56" t="s">
        <v>339</v>
      </c>
      <c r="BC2903" s="56" t="s">
        <v>263</v>
      </c>
      <c r="BD2903" s="56" t="s">
        <v>349</v>
      </c>
      <c r="BE2903" s="56" t="s">
        <v>347</v>
      </c>
      <c r="BF2903" s="56" t="s">
        <v>334</v>
      </c>
      <c r="BG2903" s="56" t="s">
        <v>549</v>
      </c>
      <c r="BH2903" s="56">
        <v>0</v>
      </c>
      <c r="BI2903" s="56">
        <v>0</v>
      </c>
      <c r="BJ2903" s="56">
        <v>1</v>
      </c>
    </row>
    <row r="2904" spans="1:62" hidden="1" x14ac:dyDescent="0.3">
      <c r="A2904" s="56">
        <v>49297197</v>
      </c>
      <c r="B2904" s="85">
        <v>601566</v>
      </c>
      <c r="C2904" s="1">
        <v>42893</v>
      </c>
      <c r="D2904" s="56" t="s">
        <v>927</v>
      </c>
      <c r="E2904" s="56" t="s">
        <v>927</v>
      </c>
      <c r="F2904" s="56" t="s">
        <v>334</v>
      </c>
      <c r="G2904" s="56" t="s">
        <v>335</v>
      </c>
      <c r="H2904" s="56" t="s">
        <v>336</v>
      </c>
      <c r="I2904" s="56" t="s">
        <v>544</v>
      </c>
      <c r="K2904" s="56" t="s">
        <v>337</v>
      </c>
      <c r="L2904" s="56" t="s">
        <v>928</v>
      </c>
      <c r="M2904" s="56" t="s">
        <v>1050</v>
      </c>
      <c r="N2904" s="56" t="s">
        <v>1043</v>
      </c>
      <c r="O2904" s="56" t="s">
        <v>546</v>
      </c>
      <c r="P2904" s="1" t="s">
        <v>188</v>
      </c>
      <c r="Q2904" s="56" t="s">
        <v>920</v>
      </c>
      <c r="R2904" s="56" t="s">
        <v>339</v>
      </c>
      <c r="S2904" s="56">
        <v>274078</v>
      </c>
      <c r="T2904" s="1" t="s">
        <v>238</v>
      </c>
      <c r="U2904" s="56">
        <v>42659</v>
      </c>
      <c r="V2904" s="56">
        <v>43404</v>
      </c>
      <c r="W2904" s="56">
        <v>42643</v>
      </c>
      <c r="X2904" s="56">
        <v>43373</v>
      </c>
      <c r="Y2904" s="56" t="s">
        <v>340</v>
      </c>
      <c r="Z2904" s="56" t="s">
        <v>341</v>
      </c>
      <c r="AA2904" s="56" t="s">
        <v>342</v>
      </c>
      <c r="AB2904" s="56" t="s">
        <v>343</v>
      </c>
      <c r="AC2904" s="56" t="s">
        <v>342</v>
      </c>
      <c r="AD2904" s="56" t="s">
        <v>347</v>
      </c>
      <c r="AE2904" s="56" t="s">
        <v>334</v>
      </c>
      <c r="AF2904" s="56" t="s">
        <v>292</v>
      </c>
      <c r="AG2904" s="56">
        <v>2017</v>
      </c>
      <c r="AH2904" s="56" t="s">
        <v>80</v>
      </c>
      <c r="AI2904" s="56" t="s">
        <v>344</v>
      </c>
      <c r="AJ2904" s="56">
        <v>0</v>
      </c>
      <c r="AM2904" s="56">
        <v>42614</v>
      </c>
      <c r="AN2904" s="56" t="s">
        <v>551</v>
      </c>
      <c r="AO2904" s="1">
        <v>42614</v>
      </c>
      <c r="AP2904" s="56" t="s">
        <v>551</v>
      </c>
      <c r="AQ2904" s="56">
        <v>253</v>
      </c>
      <c r="AR2904" s="56">
        <v>0</v>
      </c>
      <c r="AS2904" s="56" t="s">
        <v>346</v>
      </c>
      <c r="BB2904" s="56" t="s">
        <v>339</v>
      </c>
      <c r="BC2904" s="56" t="s">
        <v>263</v>
      </c>
      <c r="BD2904" s="56" t="s">
        <v>349</v>
      </c>
      <c r="BE2904" s="56" t="s">
        <v>347</v>
      </c>
      <c r="BF2904" s="56" t="s">
        <v>334</v>
      </c>
      <c r="BG2904" s="56" t="s">
        <v>549</v>
      </c>
      <c r="BH2904" s="56">
        <v>0</v>
      </c>
      <c r="BI2904" s="56">
        <v>0</v>
      </c>
      <c r="BJ2904" s="56">
        <v>1</v>
      </c>
    </row>
    <row r="2905" spans="1:62" hidden="1" x14ac:dyDescent="0.3">
      <c r="A2905" s="56">
        <v>49297196</v>
      </c>
      <c r="B2905" s="85">
        <v>601566</v>
      </c>
      <c r="C2905" s="1">
        <v>42893</v>
      </c>
      <c r="D2905" s="56" t="s">
        <v>927</v>
      </c>
      <c r="E2905" s="56" t="s">
        <v>927</v>
      </c>
      <c r="F2905" s="56" t="s">
        <v>334</v>
      </c>
      <c r="G2905" s="56" t="s">
        <v>335</v>
      </c>
      <c r="H2905" s="56" t="s">
        <v>336</v>
      </c>
      <c r="I2905" s="56" t="s">
        <v>544</v>
      </c>
      <c r="K2905" s="56" t="s">
        <v>337</v>
      </c>
      <c r="L2905" s="56" t="s">
        <v>928</v>
      </c>
      <c r="M2905" s="56" t="s">
        <v>1050</v>
      </c>
      <c r="N2905" s="56" t="s">
        <v>1043</v>
      </c>
      <c r="O2905" s="56" t="s">
        <v>546</v>
      </c>
      <c r="P2905" s="1" t="s">
        <v>188</v>
      </c>
      <c r="Q2905" s="56" t="s">
        <v>920</v>
      </c>
      <c r="R2905" s="56" t="s">
        <v>339</v>
      </c>
      <c r="S2905" s="56">
        <v>274078</v>
      </c>
      <c r="T2905" s="1" t="s">
        <v>238</v>
      </c>
      <c r="U2905" s="56">
        <v>42659</v>
      </c>
      <c r="V2905" s="56">
        <v>43404</v>
      </c>
      <c r="W2905" s="56">
        <v>42643</v>
      </c>
      <c r="X2905" s="56">
        <v>43373</v>
      </c>
      <c r="Y2905" s="56" t="s">
        <v>340</v>
      </c>
      <c r="Z2905" s="56" t="s">
        <v>341</v>
      </c>
      <c r="AA2905" s="56" t="s">
        <v>342</v>
      </c>
      <c r="AB2905" s="56" t="s">
        <v>343</v>
      </c>
      <c r="AC2905" s="56" t="s">
        <v>342</v>
      </c>
      <c r="AD2905" s="56" t="s">
        <v>347</v>
      </c>
      <c r="AE2905" s="56" t="s">
        <v>334</v>
      </c>
      <c r="AF2905" s="56" t="s">
        <v>292</v>
      </c>
      <c r="AG2905" s="56">
        <v>2017</v>
      </c>
      <c r="AH2905" s="56" t="s">
        <v>80</v>
      </c>
      <c r="AI2905" s="56" t="s">
        <v>348</v>
      </c>
      <c r="AJ2905" s="56">
        <v>0</v>
      </c>
      <c r="AM2905" s="56">
        <v>42614</v>
      </c>
      <c r="AN2905" s="56" t="s">
        <v>551</v>
      </c>
      <c r="AO2905" s="1">
        <v>42614</v>
      </c>
      <c r="AP2905" s="56" t="s">
        <v>551</v>
      </c>
      <c r="AQ2905" s="56">
        <v>253</v>
      </c>
      <c r="AR2905" s="56">
        <v>0</v>
      </c>
      <c r="AS2905" s="56" t="s">
        <v>346</v>
      </c>
      <c r="BB2905" s="56" t="s">
        <v>339</v>
      </c>
      <c r="BC2905" s="56" t="s">
        <v>263</v>
      </c>
      <c r="BD2905" s="56" t="s">
        <v>349</v>
      </c>
      <c r="BE2905" s="56" t="s">
        <v>347</v>
      </c>
      <c r="BF2905" s="56" t="s">
        <v>334</v>
      </c>
      <c r="BG2905" s="56" t="s">
        <v>549</v>
      </c>
      <c r="BH2905" s="56">
        <v>0</v>
      </c>
      <c r="BI2905" s="56">
        <v>0</v>
      </c>
      <c r="BJ2905" s="56">
        <v>1</v>
      </c>
    </row>
    <row r="2906" spans="1:62" hidden="1" x14ac:dyDescent="0.3">
      <c r="A2906" s="56">
        <v>49297206</v>
      </c>
      <c r="B2906" s="85">
        <v>601566</v>
      </c>
      <c r="C2906" s="1">
        <v>42893</v>
      </c>
      <c r="D2906" s="56" t="s">
        <v>927</v>
      </c>
      <c r="E2906" s="56" t="s">
        <v>927</v>
      </c>
      <c r="F2906" s="56" t="s">
        <v>334</v>
      </c>
      <c r="G2906" s="56" t="s">
        <v>335</v>
      </c>
      <c r="H2906" s="56" t="s">
        <v>336</v>
      </c>
      <c r="I2906" s="56" t="s">
        <v>544</v>
      </c>
      <c r="K2906" s="56" t="s">
        <v>337</v>
      </c>
      <c r="L2906" s="56" t="s">
        <v>928</v>
      </c>
      <c r="M2906" s="56" t="s">
        <v>1050</v>
      </c>
      <c r="N2906" s="56" t="s">
        <v>1043</v>
      </c>
      <c r="O2906" s="56" t="s">
        <v>546</v>
      </c>
      <c r="P2906" s="1" t="s">
        <v>188</v>
      </c>
      <c r="Q2906" s="56" t="s">
        <v>920</v>
      </c>
      <c r="R2906" s="56" t="s">
        <v>339</v>
      </c>
      <c r="S2906" s="56">
        <v>274079</v>
      </c>
      <c r="T2906" s="1" t="s">
        <v>930</v>
      </c>
      <c r="U2906" s="56">
        <v>42659</v>
      </c>
      <c r="V2906" s="56">
        <v>43404</v>
      </c>
      <c r="W2906" s="56">
        <v>42643</v>
      </c>
      <c r="X2906" s="56">
        <v>43373</v>
      </c>
      <c r="Y2906" s="56" t="s">
        <v>340</v>
      </c>
      <c r="Z2906" s="56" t="s">
        <v>341</v>
      </c>
      <c r="AA2906" s="56" t="s">
        <v>342</v>
      </c>
      <c r="AB2906" s="56" t="s">
        <v>343</v>
      </c>
      <c r="AC2906" s="56" t="s">
        <v>342</v>
      </c>
      <c r="AD2906" s="56" t="s">
        <v>347</v>
      </c>
      <c r="AE2906" s="56" t="s">
        <v>334</v>
      </c>
      <c r="AF2906" s="56" t="s">
        <v>292</v>
      </c>
      <c r="AG2906" s="56">
        <v>2019</v>
      </c>
      <c r="AH2906" s="56" t="s">
        <v>80</v>
      </c>
      <c r="AI2906" s="56" t="s">
        <v>348</v>
      </c>
      <c r="AJ2906" s="56">
        <v>0</v>
      </c>
      <c r="AM2906" s="56">
        <v>42614</v>
      </c>
      <c r="AN2906" s="56" t="s">
        <v>551</v>
      </c>
      <c r="AO2906" s="1">
        <v>42614</v>
      </c>
      <c r="AP2906" s="56" t="s">
        <v>551</v>
      </c>
      <c r="AQ2906" s="56">
        <v>75661</v>
      </c>
      <c r="AR2906" s="56">
        <v>0</v>
      </c>
      <c r="AS2906" s="56" t="s">
        <v>346</v>
      </c>
      <c r="BB2906" s="56" t="s">
        <v>339</v>
      </c>
      <c r="BC2906" s="56" t="s">
        <v>263</v>
      </c>
      <c r="BD2906" s="56" t="s">
        <v>349</v>
      </c>
      <c r="BE2906" s="56" t="s">
        <v>347</v>
      </c>
      <c r="BF2906" s="56" t="s">
        <v>334</v>
      </c>
      <c r="BG2906" s="56" t="s">
        <v>549</v>
      </c>
      <c r="BH2906" s="56">
        <v>0</v>
      </c>
      <c r="BI2906" s="56">
        <v>0</v>
      </c>
      <c r="BJ2906" s="56">
        <v>1</v>
      </c>
    </row>
    <row r="2907" spans="1:62" hidden="1" x14ac:dyDescent="0.3">
      <c r="A2907" s="56">
        <v>49297199</v>
      </c>
      <c r="B2907" s="85">
        <v>601566</v>
      </c>
      <c r="C2907" s="1">
        <v>42893</v>
      </c>
      <c r="D2907" s="56" t="s">
        <v>927</v>
      </c>
      <c r="E2907" s="56" t="s">
        <v>927</v>
      </c>
      <c r="F2907" s="56" t="s">
        <v>334</v>
      </c>
      <c r="G2907" s="56" t="s">
        <v>335</v>
      </c>
      <c r="H2907" s="56" t="s">
        <v>336</v>
      </c>
      <c r="I2907" s="56" t="s">
        <v>544</v>
      </c>
      <c r="K2907" s="56" t="s">
        <v>337</v>
      </c>
      <c r="L2907" s="56" t="s">
        <v>928</v>
      </c>
      <c r="M2907" s="56" t="s">
        <v>1050</v>
      </c>
      <c r="N2907" s="56" t="s">
        <v>1043</v>
      </c>
      <c r="O2907" s="56" t="s">
        <v>546</v>
      </c>
      <c r="P2907" s="1" t="s">
        <v>188</v>
      </c>
      <c r="Q2907" s="56" t="s">
        <v>920</v>
      </c>
      <c r="R2907" s="56" t="s">
        <v>339</v>
      </c>
      <c r="S2907" s="56">
        <v>274078</v>
      </c>
      <c r="T2907" s="1" t="s">
        <v>238</v>
      </c>
      <c r="U2907" s="56">
        <v>42659</v>
      </c>
      <c r="V2907" s="56">
        <v>43404</v>
      </c>
      <c r="W2907" s="56">
        <v>42643</v>
      </c>
      <c r="X2907" s="56">
        <v>43373</v>
      </c>
      <c r="Y2907" s="56" t="s">
        <v>340</v>
      </c>
      <c r="Z2907" s="56" t="s">
        <v>341</v>
      </c>
      <c r="AA2907" s="56" t="s">
        <v>342</v>
      </c>
      <c r="AB2907" s="56" t="s">
        <v>343</v>
      </c>
      <c r="AC2907" s="56" t="s">
        <v>342</v>
      </c>
      <c r="AD2907" s="56" t="s">
        <v>347</v>
      </c>
      <c r="AE2907" s="56" t="s">
        <v>334</v>
      </c>
      <c r="AF2907" s="56" t="s">
        <v>292</v>
      </c>
      <c r="AG2907" s="56">
        <v>2018</v>
      </c>
      <c r="AH2907" s="56" t="s">
        <v>80</v>
      </c>
      <c r="AI2907" s="56" t="s">
        <v>344</v>
      </c>
      <c r="AJ2907" s="56">
        <v>1</v>
      </c>
      <c r="AM2907" s="56">
        <v>42614</v>
      </c>
      <c r="AN2907" s="56" t="s">
        <v>551</v>
      </c>
      <c r="AO2907" s="1">
        <v>42607</v>
      </c>
      <c r="AP2907" s="56" t="s">
        <v>551</v>
      </c>
      <c r="AQ2907" s="56">
        <v>253</v>
      </c>
      <c r="AR2907" s="56">
        <v>0</v>
      </c>
      <c r="AS2907" s="56" t="s">
        <v>346</v>
      </c>
      <c r="BB2907" s="56" t="s">
        <v>339</v>
      </c>
      <c r="BC2907" s="56" t="s">
        <v>263</v>
      </c>
      <c r="BD2907" s="56" t="s">
        <v>349</v>
      </c>
      <c r="BE2907" s="56" t="s">
        <v>347</v>
      </c>
      <c r="BF2907" s="56" t="s">
        <v>334</v>
      </c>
      <c r="BG2907" s="56" t="s">
        <v>549</v>
      </c>
      <c r="BH2907" s="56">
        <v>0</v>
      </c>
      <c r="BI2907" s="56">
        <v>0</v>
      </c>
      <c r="BJ2907" s="56">
        <v>1</v>
      </c>
    </row>
    <row r="2908" spans="1:62" hidden="1" x14ac:dyDescent="0.3">
      <c r="A2908" s="56">
        <v>49297201</v>
      </c>
      <c r="B2908" s="85">
        <v>601566</v>
      </c>
      <c r="C2908" s="1">
        <v>42893</v>
      </c>
      <c r="D2908" s="56" t="s">
        <v>927</v>
      </c>
      <c r="E2908" s="56" t="s">
        <v>927</v>
      </c>
      <c r="F2908" s="56" t="s">
        <v>334</v>
      </c>
      <c r="G2908" s="56" t="s">
        <v>335</v>
      </c>
      <c r="H2908" s="56" t="s">
        <v>336</v>
      </c>
      <c r="I2908" s="56" t="s">
        <v>544</v>
      </c>
      <c r="K2908" s="56" t="s">
        <v>337</v>
      </c>
      <c r="L2908" s="56" t="s">
        <v>928</v>
      </c>
      <c r="M2908" s="56" t="s">
        <v>1050</v>
      </c>
      <c r="N2908" s="56" t="s">
        <v>1043</v>
      </c>
      <c r="O2908" s="56" t="s">
        <v>546</v>
      </c>
      <c r="P2908" s="1" t="s">
        <v>188</v>
      </c>
      <c r="Q2908" s="56" t="s">
        <v>920</v>
      </c>
      <c r="R2908" s="56" t="s">
        <v>339</v>
      </c>
      <c r="S2908" s="56">
        <v>274079</v>
      </c>
      <c r="T2908" s="1" t="s">
        <v>930</v>
      </c>
      <c r="U2908" s="56">
        <v>42659</v>
      </c>
      <c r="V2908" s="56">
        <v>43404</v>
      </c>
      <c r="W2908" s="56">
        <v>42643</v>
      </c>
      <c r="X2908" s="56">
        <v>43373</v>
      </c>
      <c r="Y2908" s="56" t="s">
        <v>340</v>
      </c>
      <c r="Z2908" s="56" t="s">
        <v>341</v>
      </c>
      <c r="AA2908" s="56" t="s">
        <v>342</v>
      </c>
      <c r="AB2908" s="56" t="s">
        <v>343</v>
      </c>
      <c r="AC2908" s="56" t="s">
        <v>342</v>
      </c>
      <c r="AD2908" s="56" t="s">
        <v>347</v>
      </c>
      <c r="AE2908" s="56" t="s">
        <v>334</v>
      </c>
      <c r="AF2908" s="56" t="s">
        <v>292</v>
      </c>
      <c r="AG2908" s="56">
        <v>2017</v>
      </c>
      <c r="AH2908" s="56" t="s">
        <v>80</v>
      </c>
      <c r="AI2908" s="56" t="s">
        <v>348</v>
      </c>
      <c r="AJ2908" s="56">
        <v>0</v>
      </c>
      <c r="AM2908" s="56">
        <v>42614</v>
      </c>
      <c r="AN2908" s="56" t="s">
        <v>551</v>
      </c>
      <c r="AO2908" s="1">
        <v>42614</v>
      </c>
      <c r="AP2908" s="56" t="s">
        <v>551</v>
      </c>
      <c r="AQ2908" s="56">
        <v>75661</v>
      </c>
      <c r="AR2908" s="56">
        <v>0</v>
      </c>
      <c r="AS2908" s="56" t="s">
        <v>346</v>
      </c>
      <c r="BB2908" s="56" t="s">
        <v>339</v>
      </c>
      <c r="BC2908" s="56" t="s">
        <v>263</v>
      </c>
      <c r="BD2908" s="56" t="s">
        <v>349</v>
      </c>
      <c r="BE2908" s="56" t="s">
        <v>347</v>
      </c>
      <c r="BF2908" s="56" t="s">
        <v>334</v>
      </c>
      <c r="BG2908" s="56" t="s">
        <v>549</v>
      </c>
      <c r="BH2908" s="56">
        <v>0</v>
      </c>
      <c r="BI2908" s="56">
        <v>0</v>
      </c>
      <c r="BJ2908" s="56">
        <v>1</v>
      </c>
    </row>
    <row r="2909" spans="1:62" hidden="1" x14ac:dyDescent="0.3">
      <c r="A2909" s="56">
        <v>49297200</v>
      </c>
      <c r="B2909" s="85">
        <v>601566</v>
      </c>
      <c r="C2909" s="1">
        <v>42893</v>
      </c>
      <c r="D2909" s="56" t="s">
        <v>927</v>
      </c>
      <c r="E2909" s="56" t="s">
        <v>927</v>
      </c>
      <c r="F2909" s="56" t="s">
        <v>334</v>
      </c>
      <c r="G2909" s="56" t="s">
        <v>335</v>
      </c>
      <c r="H2909" s="56" t="s">
        <v>336</v>
      </c>
      <c r="I2909" s="56" t="s">
        <v>544</v>
      </c>
      <c r="K2909" s="56" t="s">
        <v>337</v>
      </c>
      <c r="L2909" s="56" t="s">
        <v>928</v>
      </c>
      <c r="M2909" s="56" t="s">
        <v>1050</v>
      </c>
      <c r="N2909" s="56" t="s">
        <v>1043</v>
      </c>
      <c r="O2909" s="56" t="s">
        <v>546</v>
      </c>
      <c r="P2909" s="1" t="s">
        <v>188</v>
      </c>
      <c r="Q2909" s="56" t="s">
        <v>920</v>
      </c>
      <c r="R2909" s="56" t="s">
        <v>339</v>
      </c>
      <c r="S2909" s="56">
        <v>274078</v>
      </c>
      <c r="T2909" s="1" t="s">
        <v>238</v>
      </c>
      <c r="U2909" s="56">
        <v>42659</v>
      </c>
      <c r="V2909" s="56">
        <v>43404</v>
      </c>
      <c r="W2909" s="56">
        <v>42643</v>
      </c>
      <c r="X2909" s="56">
        <v>43373</v>
      </c>
      <c r="Y2909" s="56" t="s">
        <v>340</v>
      </c>
      <c r="Z2909" s="56" t="s">
        <v>341</v>
      </c>
      <c r="AA2909" s="56" t="s">
        <v>342</v>
      </c>
      <c r="AB2909" s="56" t="s">
        <v>343</v>
      </c>
      <c r="AC2909" s="56" t="s">
        <v>342</v>
      </c>
      <c r="AD2909" s="56" t="s">
        <v>347</v>
      </c>
      <c r="AE2909" s="56" t="s">
        <v>334</v>
      </c>
      <c r="AF2909" s="56" t="s">
        <v>292</v>
      </c>
      <c r="AG2909" s="56">
        <v>2019</v>
      </c>
      <c r="AH2909" s="56" t="s">
        <v>80</v>
      </c>
      <c r="AI2909" s="56" t="s">
        <v>348</v>
      </c>
      <c r="AJ2909" s="56">
        <v>0</v>
      </c>
      <c r="AM2909" s="56">
        <v>42614</v>
      </c>
      <c r="AN2909" s="56" t="s">
        <v>551</v>
      </c>
      <c r="AO2909" s="1">
        <v>42614</v>
      </c>
      <c r="AP2909" s="56" t="s">
        <v>551</v>
      </c>
      <c r="AQ2909" s="56">
        <v>253</v>
      </c>
      <c r="AR2909" s="56">
        <v>0</v>
      </c>
      <c r="AS2909" s="56" t="s">
        <v>346</v>
      </c>
      <c r="BB2909" s="56" t="s">
        <v>339</v>
      </c>
      <c r="BC2909" s="56" t="s">
        <v>263</v>
      </c>
      <c r="BD2909" s="56" t="s">
        <v>349</v>
      </c>
      <c r="BE2909" s="56" t="s">
        <v>347</v>
      </c>
      <c r="BF2909" s="56" t="s">
        <v>334</v>
      </c>
      <c r="BG2909" s="56" t="s">
        <v>549</v>
      </c>
      <c r="BH2909" s="56">
        <v>0</v>
      </c>
      <c r="BI2909" s="56">
        <v>0</v>
      </c>
      <c r="BJ2909" s="56">
        <v>1</v>
      </c>
    </row>
    <row r="2910" spans="1:62" hidden="1" x14ac:dyDescent="0.3">
      <c r="A2910" s="56">
        <v>49297202</v>
      </c>
      <c r="B2910" s="85">
        <v>601566</v>
      </c>
      <c r="C2910" s="1">
        <v>42893</v>
      </c>
      <c r="D2910" s="56" t="s">
        <v>927</v>
      </c>
      <c r="E2910" s="56" t="s">
        <v>927</v>
      </c>
      <c r="F2910" s="56" t="s">
        <v>334</v>
      </c>
      <c r="G2910" s="56" t="s">
        <v>335</v>
      </c>
      <c r="H2910" s="56" t="s">
        <v>336</v>
      </c>
      <c r="I2910" s="56" t="s">
        <v>544</v>
      </c>
      <c r="K2910" s="56" t="s">
        <v>337</v>
      </c>
      <c r="L2910" s="56" t="s">
        <v>928</v>
      </c>
      <c r="M2910" s="56" t="s">
        <v>1050</v>
      </c>
      <c r="N2910" s="56" t="s">
        <v>1043</v>
      </c>
      <c r="O2910" s="56" t="s">
        <v>546</v>
      </c>
      <c r="P2910" s="1" t="s">
        <v>188</v>
      </c>
      <c r="Q2910" s="56" t="s">
        <v>920</v>
      </c>
      <c r="R2910" s="56" t="s">
        <v>339</v>
      </c>
      <c r="S2910" s="56">
        <v>274079</v>
      </c>
      <c r="T2910" s="1" t="s">
        <v>930</v>
      </c>
      <c r="U2910" s="56">
        <v>42659</v>
      </c>
      <c r="V2910" s="56">
        <v>43404</v>
      </c>
      <c r="W2910" s="56">
        <v>42643</v>
      </c>
      <c r="X2910" s="56">
        <v>43373</v>
      </c>
      <c r="Y2910" s="56" t="s">
        <v>340</v>
      </c>
      <c r="Z2910" s="56" t="s">
        <v>341</v>
      </c>
      <c r="AA2910" s="56" t="s">
        <v>342</v>
      </c>
      <c r="AB2910" s="56" t="s">
        <v>343</v>
      </c>
      <c r="AC2910" s="56" t="s">
        <v>342</v>
      </c>
      <c r="AD2910" s="56" t="s">
        <v>347</v>
      </c>
      <c r="AE2910" s="56" t="s">
        <v>334</v>
      </c>
      <c r="AF2910" s="56" t="s">
        <v>292</v>
      </c>
      <c r="AG2910" s="56">
        <v>2017</v>
      </c>
      <c r="AH2910" s="56" t="s">
        <v>80</v>
      </c>
      <c r="AI2910" s="56" t="s">
        <v>344</v>
      </c>
      <c r="AJ2910" s="56">
        <v>0</v>
      </c>
      <c r="AM2910" s="56">
        <v>42614</v>
      </c>
      <c r="AN2910" s="56" t="s">
        <v>551</v>
      </c>
      <c r="AO2910" s="1">
        <v>42614</v>
      </c>
      <c r="AP2910" s="56" t="s">
        <v>551</v>
      </c>
      <c r="AQ2910" s="56">
        <v>75661</v>
      </c>
      <c r="AR2910" s="56">
        <v>0</v>
      </c>
      <c r="AS2910" s="56" t="s">
        <v>346</v>
      </c>
      <c r="BB2910" s="56" t="s">
        <v>339</v>
      </c>
      <c r="BC2910" s="56" t="s">
        <v>263</v>
      </c>
      <c r="BD2910" s="56" t="s">
        <v>349</v>
      </c>
      <c r="BE2910" s="56" t="s">
        <v>347</v>
      </c>
      <c r="BF2910" s="56" t="s">
        <v>334</v>
      </c>
      <c r="BG2910" s="56" t="s">
        <v>549</v>
      </c>
      <c r="BH2910" s="56">
        <v>0</v>
      </c>
      <c r="BI2910" s="56">
        <v>0</v>
      </c>
      <c r="BJ2910" s="56">
        <v>1</v>
      </c>
    </row>
    <row r="2911" spans="1:62" hidden="1" x14ac:dyDescent="0.3">
      <c r="A2911" s="56">
        <v>49297205</v>
      </c>
      <c r="B2911" s="85">
        <v>601566</v>
      </c>
      <c r="C2911" s="1">
        <v>42893</v>
      </c>
      <c r="D2911" s="56" t="s">
        <v>927</v>
      </c>
      <c r="E2911" s="56" t="s">
        <v>927</v>
      </c>
      <c r="F2911" s="56" t="s">
        <v>334</v>
      </c>
      <c r="G2911" s="56" t="s">
        <v>335</v>
      </c>
      <c r="H2911" s="56" t="s">
        <v>336</v>
      </c>
      <c r="I2911" s="56" t="s">
        <v>544</v>
      </c>
      <c r="K2911" s="56" t="s">
        <v>337</v>
      </c>
      <c r="L2911" s="56" t="s">
        <v>928</v>
      </c>
      <c r="M2911" s="56" t="s">
        <v>1050</v>
      </c>
      <c r="N2911" s="56" t="s">
        <v>1043</v>
      </c>
      <c r="O2911" s="56" t="s">
        <v>546</v>
      </c>
      <c r="P2911" s="1" t="s">
        <v>188</v>
      </c>
      <c r="Q2911" s="56" t="s">
        <v>920</v>
      </c>
      <c r="R2911" s="56" t="s">
        <v>339</v>
      </c>
      <c r="S2911" s="56">
        <v>274079</v>
      </c>
      <c r="T2911" s="1" t="s">
        <v>930</v>
      </c>
      <c r="U2911" s="56">
        <v>42659</v>
      </c>
      <c r="V2911" s="56">
        <v>43404</v>
      </c>
      <c r="W2911" s="56">
        <v>42643</v>
      </c>
      <c r="X2911" s="56">
        <v>43373</v>
      </c>
      <c r="Y2911" s="56" t="s">
        <v>340</v>
      </c>
      <c r="Z2911" s="56" t="s">
        <v>341</v>
      </c>
      <c r="AA2911" s="56" t="s">
        <v>342</v>
      </c>
      <c r="AB2911" s="56" t="s">
        <v>343</v>
      </c>
      <c r="AC2911" s="56" t="s">
        <v>342</v>
      </c>
      <c r="AD2911" s="56" t="s">
        <v>347</v>
      </c>
      <c r="AE2911" s="56" t="s">
        <v>334</v>
      </c>
      <c r="AF2911" s="56" t="s">
        <v>292</v>
      </c>
      <c r="AG2911" s="56">
        <v>2018</v>
      </c>
      <c r="AH2911" s="56" t="s">
        <v>80</v>
      </c>
      <c r="AI2911" s="56" t="s">
        <v>344</v>
      </c>
      <c r="AJ2911" s="56">
        <v>1</v>
      </c>
      <c r="AM2911" s="56">
        <v>42614</v>
      </c>
      <c r="AN2911" s="56" t="s">
        <v>551</v>
      </c>
      <c r="AO2911" s="1">
        <v>42614</v>
      </c>
      <c r="AP2911" s="56" t="s">
        <v>551</v>
      </c>
      <c r="AQ2911" s="56">
        <v>75661</v>
      </c>
      <c r="AR2911" s="56">
        <v>0</v>
      </c>
      <c r="AS2911" s="56" t="s">
        <v>346</v>
      </c>
      <c r="BB2911" s="56" t="s">
        <v>339</v>
      </c>
      <c r="BC2911" s="56" t="s">
        <v>263</v>
      </c>
      <c r="BD2911" s="56" t="s">
        <v>349</v>
      </c>
      <c r="BE2911" s="56" t="s">
        <v>347</v>
      </c>
      <c r="BF2911" s="56" t="s">
        <v>334</v>
      </c>
      <c r="BG2911" s="56" t="s">
        <v>549</v>
      </c>
      <c r="BH2911" s="56">
        <v>0</v>
      </c>
      <c r="BI2911" s="56">
        <v>0</v>
      </c>
      <c r="BJ2911" s="56">
        <v>1</v>
      </c>
    </row>
    <row r="2912" spans="1:62" hidden="1" x14ac:dyDescent="0.3">
      <c r="A2912" s="56">
        <v>49297203</v>
      </c>
      <c r="B2912" s="85">
        <v>601566</v>
      </c>
      <c r="C2912" s="1">
        <v>42893</v>
      </c>
      <c r="D2912" s="56" t="s">
        <v>927</v>
      </c>
      <c r="E2912" s="56" t="s">
        <v>927</v>
      </c>
      <c r="F2912" s="56" t="s">
        <v>334</v>
      </c>
      <c r="G2912" s="56" t="s">
        <v>335</v>
      </c>
      <c r="H2912" s="56" t="s">
        <v>336</v>
      </c>
      <c r="I2912" s="56" t="s">
        <v>544</v>
      </c>
      <c r="K2912" s="56" t="s">
        <v>337</v>
      </c>
      <c r="L2912" s="56" t="s">
        <v>928</v>
      </c>
      <c r="M2912" s="56" t="s">
        <v>1050</v>
      </c>
      <c r="N2912" s="56" t="s">
        <v>1043</v>
      </c>
      <c r="O2912" s="56" t="s">
        <v>546</v>
      </c>
      <c r="P2912" s="1" t="s">
        <v>188</v>
      </c>
      <c r="Q2912" s="56" t="s">
        <v>920</v>
      </c>
      <c r="R2912" s="56" t="s">
        <v>339</v>
      </c>
      <c r="S2912" s="56">
        <v>274079</v>
      </c>
      <c r="T2912" s="1" t="s">
        <v>930</v>
      </c>
      <c r="U2912" s="56">
        <v>42659</v>
      </c>
      <c r="V2912" s="56">
        <v>43404</v>
      </c>
      <c r="W2912" s="56">
        <v>42643</v>
      </c>
      <c r="X2912" s="56">
        <v>43373</v>
      </c>
      <c r="Y2912" s="56" t="s">
        <v>340</v>
      </c>
      <c r="Z2912" s="56" t="s">
        <v>341</v>
      </c>
      <c r="AA2912" s="56" t="s">
        <v>342</v>
      </c>
      <c r="AB2912" s="56" t="s">
        <v>343</v>
      </c>
      <c r="AC2912" s="56" t="s">
        <v>342</v>
      </c>
      <c r="AD2912" s="56" t="s">
        <v>347</v>
      </c>
      <c r="AE2912" s="56" t="s">
        <v>334</v>
      </c>
      <c r="AF2912" s="56" t="s">
        <v>292</v>
      </c>
      <c r="AG2912" s="56">
        <v>2018</v>
      </c>
      <c r="AH2912" s="56" t="s">
        <v>80</v>
      </c>
      <c r="AI2912" s="56" t="s">
        <v>348</v>
      </c>
      <c r="AJ2912" s="56">
        <v>2</v>
      </c>
      <c r="AM2912" s="56">
        <v>42614</v>
      </c>
      <c r="AN2912" s="56" t="s">
        <v>551</v>
      </c>
      <c r="AO2912" s="1">
        <v>42614</v>
      </c>
      <c r="AP2912" s="56" t="s">
        <v>551</v>
      </c>
      <c r="AQ2912" s="56">
        <v>75661</v>
      </c>
      <c r="AR2912" s="56">
        <v>0</v>
      </c>
      <c r="AS2912" s="56" t="s">
        <v>346</v>
      </c>
      <c r="BB2912" s="56" t="s">
        <v>339</v>
      </c>
      <c r="BC2912" s="56" t="s">
        <v>263</v>
      </c>
      <c r="BD2912" s="56" t="s">
        <v>349</v>
      </c>
      <c r="BE2912" s="56" t="s">
        <v>347</v>
      </c>
      <c r="BF2912" s="56" t="s">
        <v>334</v>
      </c>
      <c r="BG2912" s="56" t="s">
        <v>549</v>
      </c>
      <c r="BH2912" s="56">
        <v>0</v>
      </c>
      <c r="BI2912" s="56">
        <v>0</v>
      </c>
      <c r="BJ2912" s="56">
        <v>1</v>
      </c>
    </row>
    <row r="2913" spans="1:62" hidden="1" x14ac:dyDescent="0.3">
      <c r="A2913" s="56">
        <v>49297190</v>
      </c>
      <c r="B2913" s="85">
        <v>601566</v>
      </c>
      <c r="C2913" s="1">
        <v>42893</v>
      </c>
      <c r="D2913" s="56" t="s">
        <v>927</v>
      </c>
      <c r="E2913" s="56" t="s">
        <v>927</v>
      </c>
      <c r="F2913" s="56" t="s">
        <v>334</v>
      </c>
      <c r="G2913" s="56" t="s">
        <v>335</v>
      </c>
      <c r="H2913" s="56" t="s">
        <v>336</v>
      </c>
      <c r="I2913" s="56" t="s">
        <v>544</v>
      </c>
      <c r="K2913" s="56" t="s">
        <v>337</v>
      </c>
      <c r="L2913" s="56" t="s">
        <v>928</v>
      </c>
      <c r="M2913" s="56" t="s">
        <v>1050</v>
      </c>
      <c r="N2913" s="56" t="s">
        <v>1043</v>
      </c>
      <c r="O2913" s="56" t="s">
        <v>546</v>
      </c>
      <c r="P2913" s="1" t="s">
        <v>188</v>
      </c>
      <c r="Q2913" s="56" t="s">
        <v>552</v>
      </c>
      <c r="R2913" s="56" t="s">
        <v>339</v>
      </c>
      <c r="S2913" s="56">
        <v>274074</v>
      </c>
      <c r="T2913" s="1" t="s">
        <v>930</v>
      </c>
      <c r="U2913" s="56">
        <v>42659</v>
      </c>
      <c r="V2913" s="56">
        <v>43404</v>
      </c>
      <c r="W2913" s="56">
        <v>42643</v>
      </c>
      <c r="X2913" s="56">
        <v>43373</v>
      </c>
      <c r="Y2913" s="56" t="s">
        <v>340</v>
      </c>
      <c r="Z2913" s="56" t="s">
        <v>341</v>
      </c>
      <c r="AA2913" s="56" t="s">
        <v>342</v>
      </c>
      <c r="AB2913" s="56" t="s">
        <v>343</v>
      </c>
      <c r="AC2913" s="56" t="s">
        <v>342</v>
      </c>
      <c r="AD2913" s="56" t="s">
        <v>347</v>
      </c>
      <c r="AE2913" s="56" t="s">
        <v>334</v>
      </c>
      <c r="AF2913" s="56" t="s">
        <v>292</v>
      </c>
      <c r="AG2913" s="56">
        <v>2017</v>
      </c>
      <c r="AH2913" s="56" t="s">
        <v>80</v>
      </c>
      <c r="AI2913" s="56" t="s">
        <v>344</v>
      </c>
      <c r="AJ2913" s="56">
        <v>0</v>
      </c>
      <c r="AM2913" s="56">
        <v>42614</v>
      </c>
      <c r="AN2913" s="56" t="s">
        <v>551</v>
      </c>
      <c r="AO2913" s="1">
        <v>42614</v>
      </c>
      <c r="AP2913" s="56" t="s">
        <v>551</v>
      </c>
      <c r="AQ2913" s="56">
        <v>75661</v>
      </c>
      <c r="AR2913" s="56">
        <v>0</v>
      </c>
      <c r="AS2913" s="56" t="s">
        <v>346</v>
      </c>
      <c r="AX2913" s="56">
        <v>0</v>
      </c>
      <c r="BB2913" s="56" t="s">
        <v>339</v>
      </c>
      <c r="BC2913" s="56" t="s">
        <v>263</v>
      </c>
      <c r="BD2913" s="56" t="s">
        <v>349</v>
      </c>
      <c r="BE2913" s="56" t="s">
        <v>347</v>
      </c>
      <c r="BF2913" s="56" t="s">
        <v>334</v>
      </c>
      <c r="BG2913" s="56" t="s">
        <v>549</v>
      </c>
      <c r="BH2913" s="56">
        <v>0</v>
      </c>
      <c r="BI2913" s="56">
        <v>0</v>
      </c>
      <c r="BJ2913" s="56">
        <v>1</v>
      </c>
    </row>
    <row r="2914" spans="1:62" hidden="1" x14ac:dyDescent="0.3">
      <c r="A2914" s="56">
        <v>49297176</v>
      </c>
      <c r="B2914" s="85">
        <v>601566</v>
      </c>
      <c r="C2914" s="1">
        <v>42893</v>
      </c>
      <c r="D2914" s="56" t="s">
        <v>927</v>
      </c>
      <c r="E2914" s="56" t="s">
        <v>927</v>
      </c>
      <c r="F2914" s="56" t="s">
        <v>334</v>
      </c>
      <c r="G2914" s="56" t="s">
        <v>335</v>
      </c>
      <c r="H2914" s="56" t="s">
        <v>336</v>
      </c>
      <c r="I2914" s="56" t="s">
        <v>544</v>
      </c>
      <c r="K2914" s="56" t="s">
        <v>337</v>
      </c>
      <c r="L2914" s="56" t="s">
        <v>928</v>
      </c>
      <c r="M2914" s="56" t="s">
        <v>1050</v>
      </c>
      <c r="N2914" s="56" t="s">
        <v>1043</v>
      </c>
      <c r="O2914" s="56" t="s">
        <v>546</v>
      </c>
      <c r="P2914" s="1" t="s">
        <v>188</v>
      </c>
      <c r="Q2914" s="56" t="s">
        <v>241</v>
      </c>
      <c r="R2914" s="56" t="s">
        <v>339</v>
      </c>
      <c r="S2914" s="56">
        <v>274077</v>
      </c>
      <c r="T2914" s="1" t="s">
        <v>195</v>
      </c>
      <c r="U2914" s="56">
        <v>42659</v>
      </c>
      <c r="V2914" s="56">
        <v>43404</v>
      </c>
      <c r="W2914" s="56">
        <v>42643</v>
      </c>
      <c r="X2914" s="56">
        <v>43373</v>
      </c>
      <c r="Y2914" s="56" t="s">
        <v>340</v>
      </c>
      <c r="Z2914" s="56" t="s">
        <v>341</v>
      </c>
      <c r="AA2914" s="56" t="s">
        <v>342</v>
      </c>
      <c r="AB2914" s="56" t="s">
        <v>343</v>
      </c>
      <c r="AC2914" s="56" t="s">
        <v>342</v>
      </c>
      <c r="AD2914" s="56" t="s">
        <v>347</v>
      </c>
      <c r="AE2914" s="56" t="s">
        <v>334</v>
      </c>
      <c r="AF2914" s="56" t="s">
        <v>292</v>
      </c>
      <c r="AG2914" s="56">
        <v>2018</v>
      </c>
      <c r="AH2914" s="56" t="s">
        <v>80</v>
      </c>
      <c r="AI2914" s="56" t="s">
        <v>348</v>
      </c>
      <c r="AJ2914" s="56">
        <v>2</v>
      </c>
      <c r="AM2914" s="56">
        <v>42614</v>
      </c>
      <c r="AN2914" s="56" t="s">
        <v>551</v>
      </c>
      <c r="AO2914" s="1">
        <v>42607</v>
      </c>
      <c r="AP2914" s="56" t="s">
        <v>551</v>
      </c>
      <c r="AQ2914" s="56">
        <v>252</v>
      </c>
      <c r="AR2914" s="56">
        <v>0</v>
      </c>
      <c r="AS2914" s="56" t="s">
        <v>346</v>
      </c>
      <c r="BB2914" s="56" t="s">
        <v>339</v>
      </c>
      <c r="BC2914" s="56" t="s">
        <v>263</v>
      </c>
      <c r="BD2914" s="56" t="s">
        <v>349</v>
      </c>
      <c r="BE2914" s="56" t="s">
        <v>347</v>
      </c>
      <c r="BF2914" s="56" t="s">
        <v>334</v>
      </c>
      <c r="BG2914" s="56" t="s">
        <v>549</v>
      </c>
      <c r="BH2914" s="56">
        <v>0</v>
      </c>
      <c r="BI2914" s="56">
        <v>0</v>
      </c>
      <c r="BJ2914" s="56">
        <v>1</v>
      </c>
    </row>
    <row r="2915" spans="1:62" hidden="1" x14ac:dyDescent="0.3">
      <c r="A2915" s="56">
        <v>49297113</v>
      </c>
      <c r="B2915" s="85">
        <v>601566</v>
      </c>
      <c r="C2915" s="1">
        <v>42893</v>
      </c>
      <c r="D2915" s="56" t="s">
        <v>927</v>
      </c>
      <c r="E2915" s="56" t="s">
        <v>927</v>
      </c>
      <c r="F2915" s="56" t="s">
        <v>334</v>
      </c>
      <c r="G2915" s="56" t="s">
        <v>335</v>
      </c>
      <c r="H2915" s="56" t="s">
        <v>336</v>
      </c>
      <c r="I2915" s="56" t="s">
        <v>544</v>
      </c>
      <c r="K2915" s="56" t="s">
        <v>337</v>
      </c>
      <c r="L2915" s="56" t="s">
        <v>928</v>
      </c>
      <c r="M2915" s="56" t="s">
        <v>1050</v>
      </c>
      <c r="N2915" s="56" t="s">
        <v>1043</v>
      </c>
      <c r="O2915" s="56" t="s">
        <v>546</v>
      </c>
      <c r="P2915" s="1" t="s">
        <v>105</v>
      </c>
      <c r="S2915" s="56">
        <v>216099</v>
      </c>
      <c r="T2915" s="1" t="s">
        <v>931</v>
      </c>
      <c r="U2915" s="56">
        <v>42659</v>
      </c>
      <c r="V2915" s="56">
        <v>43404</v>
      </c>
      <c r="W2915" s="56">
        <v>42643</v>
      </c>
      <c r="X2915" s="56">
        <v>43373</v>
      </c>
      <c r="Y2915" s="56" t="s">
        <v>356</v>
      </c>
      <c r="Z2915" s="56" t="s">
        <v>382</v>
      </c>
      <c r="AA2915" s="56" t="s">
        <v>347</v>
      </c>
      <c r="AB2915" s="56" t="s">
        <v>343</v>
      </c>
      <c r="AC2915" s="56" t="s">
        <v>342</v>
      </c>
      <c r="AD2915" s="56" t="s">
        <v>342</v>
      </c>
      <c r="AE2915" s="56" t="s">
        <v>334</v>
      </c>
      <c r="AF2915" s="56" t="s">
        <v>292</v>
      </c>
      <c r="AG2915" s="56">
        <v>2017</v>
      </c>
      <c r="AH2915" s="56" t="s">
        <v>361</v>
      </c>
      <c r="AI2915" s="56" t="s">
        <v>373</v>
      </c>
      <c r="AJ2915" s="56">
        <v>90</v>
      </c>
      <c r="AM2915" s="56">
        <v>42614</v>
      </c>
      <c r="AN2915" s="56" t="s">
        <v>551</v>
      </c>
      <c r="AO2915" s="1">
        <v>42614</v>
      </c>
      <c r="AP2915" s="56" t="s">
        <v>551</v>
      </c>
      <c r="AQ2915" s="56">
        <v>83781</v>
      </c>
      <c r="AR2915" s="56">
        <v>0</v>
      </c>
      <c r="AS2915" s="56" t="s">
        <v>346</v>
      </c>
      <c r="BB2915" s="56" t="s">
        <v>339</v>
      </c>
      <c r="BC2915" s="56" t="s">
        <v>263</v>
      </c>
      <c r="BD2915" s="56" t="s">
        <v>349</v>
      </c>
      <c r="BE2915" s="56" t="s">
        <v>347</v>
      </c>
      <c r="BF2915" s="56" t="s">
        <v>334</v>
      </c>
      <c r="BG2915" s="56" t="s">
        <v>549</v>
      </c>
      <c r="BH2915" s="56">
        <v>0</v>
      </c>
      <c r="BI2915" s="56">
        <v>0</v>
      </c>
      <c r="BJ2915" s="56">
        <v>1</v>
      </c>
    </row>
    <row r="2916" spans="1:62" hidden="1" x14ac:dyDescent="0.3">
      <c r="A2916" s="56">
        <v>49297155</v>
      </c>
      <c r="B2916" s="85">
        <v>601566</v>
      </c>
      <c r="C2916" s="1">
        <v>42893</v>
      </c>
      <c r="D2916" s="56" t="s">
        <v>927</v>
      </c>
      <c r="E2916" s="56" t="s">
        <v>927</v>
      </c>
      <c r="F2916" s="56" t="s">
        <v>334</v>
      </c>
      <c r="G2916" s="56" t="s">
        <v>335</v>
      </c>
      <c r="H2916" s="56" t="s">
        <v>336</v>
      </c>
      <c r="I2916" s="56" t="s">
        <v>544</v>
      </c>
      <c r="K2916" s="56" t="s">
        <v>337</v>
      </c>
      <c r="L2916" s="56" t="s">
        <v>928</v>
      </c>
      <c r="M2916" s="56" t="s">
        <v>1050</v>
      </c>
      <c r="N2916" s="56" t="s">
        <v>1043</v>
      </c>
      <c r="O2916" s="56" t="s">
        <v>546</v>
      </c>
      <c r="P2916" s="1" t="s">
        <v>110</v>
      </c>
      <c r="Q2916" s="56" t="s">
        <v>241</v>
      </c>
      <c r="R2916" s="56" t="s">
        <v>339</v>
      </c>
      <c r="S2916" s="56">
        <v>266020</v>
      </c>
      <c r="T2916" s="1" t="s">
        <v>929</v>
      </c>
      <c r="U2916" s="56">
        <v>42659</v>
      </c>
      <c r="V2916" s="56">
        <v>43404</v>
      </c>
      <c r="W2916" s="56">
        <v>42643</v>
      </c>
      <c r="X2916" s="56">
        <v>43373</v>
      </c>
      <c r="Y2916" s="56" t="s">
        <v>356</v>
      </c>
      <c r="Z2916" s="56" t="s">
        <v>341</v>
      </c>
      <c r="AA2916" s="56" t="s">
        <v>347</v>
      </c>
      <c r="AB2916" s="56" t="s">
        <v>343</v>
      </c>
      <c r="AC2916" s="56" t="s">
        <v>342</v>
      </c>
      <c r="AD2916" s="56" t="s">
        <v>342</v>
      </c>
      <c r="AE2916" s="56" t="s">
        <v>334</v>
      </c>
      <c r="AF2916" s="56" t="s">
        <v>292</v>
      </c>
      <c r="AG2916" s="56">
        <v>2017</v>
      </c>
      <c r="AH2916" s="56" t="s">
        <v>80</v>
      </c>
      <c r="AI2916" s="56" t="s">
        <v>344</v>
      </c>
      <c r="AJ2916" s="56">
        <v>40000</v>
      </c>
      <c r="AM2916" s="56">
        <v>42615</v>
      </c>
      <c r="AN2916" s="56" t="s">
        <v>383</v>
      </c>
      <c r="AO2916" s="1">
        <v>42614</v>
      </c>
      <c r="AP2916" s="56" t="s">
        <v>551</v>
      </c>
      <c r="AQ2916" s="56">
        <v>72061</v>
      </c>
      <c r="AR2916" s="56">
        <v>0</v>
      </c>
      <c r="AS2916" s="56" t="s">
        <v>346</v>
      </c>
      <c r="BB2916" s="56" t="s">
        <v>339</v>
      </c>
      <c r="BC2916" s="56" t="s">
        <v>263</v>
      </c>
      <c r="BD2916" s="56" t="s">
        <v>349</v>
      </c>
      <c r="BE2916" s="56" t="s">
        <v>347</v>
      </c>
      <c r="BF2916" s="56" t="s">
        <v>334</v>
      </c>
      <c r="BG2916" s="56" t="s">
        <v>549</v>
      </c>
      <c r="BH2916" s="56">
        <v>0</v>
      </c>
      <c r="BI2916" s="56">
        <v>0</v>
      </c>
      <c r="BJ2916" s="56">
        <v>1</v>
      </c>
    </row>
    <row r="2917" spans="1:62" hidden="1" x14ac:dyDescent="0.3">
      <c r="A2917" s="56">
        <v>49297177</v>
      </c>
      <c r="B2917" s="85">
        <v>601566</v>
      </c>
      <c r="C2917" s="1">
        <v>42893</v>
      </c>
      <c r="D2917" s="56" t="s">
        <v>927</v>
      </c>
      <c r="E2917" s="56" t="s">
        <v>927</v>
      </c>
      <c r="F2917" s="56" t="s">
        <v>334</v>
      </c>
      <c r="G2917" s="56" t="s">
        <v>335</v>
      </c>
      <c r="H2917" s="56" t="s">
        <v>336</v>
      </c>
      <c r="I2917" s="56" t="s">
        <v>544</v>
      </c>
      <c r="K2917" s="56" t="s">
        <v>337</v>
      </c>
      <c r="L2917" s="56" t="s">
        <v>928</v>
      </c>
      <c r="M2917" s="56" t="s">
        <v>1050</v>
      </c>
      <c r="N2917" s="56" t="s">
        <v>1043</v>
      </c>
      <c r="O2917" s="56" t="s">
        <v>546</v>
      </c>
      <c r="P2917" s="1" t="s">
        <v>188</v>
      </c>
      <c r="Q2917" s="56" t="s">
        <v>241</v>
      </c>
      <c r="R2917" s="56" t="s">
        <v>339</v>
      </c>
      <c r="S2917" s="56">
        <v>274077</v>
      </c>
      <c r="T2917" s="1" t="s">
        <v>195</v>
      </c>
      <c r="U2917" s="56">
        <v>42659</v>
      </c>
      <c r="V2917" s="56">
        <v>43404</v>
      </c>
      <c r="W2917" s="56">
        <v>42643</v>
      </c>
      <c r="X2917" s="56">
        <v>43373</v>
      </c>
      <c r="Y2917" s="56" t="s">
        <v>340</v>
      </c>
      <c r="Z2917" s="56" t="s">
        <v>341</v>
      </c>
      <c r="AA2917" s="56" t="s">
        <v>342</v>
      </c>
      <c r="AB2917" s="56" t="s">
        <v>343</v>
      </c>
      <c r="AC2917" s="56" t="s">
        <v>342</v>
      </c>
      <c r="AD2917" s="56" t="s">
        <v>347</v>
      </c>
      <c r="AE2917" s="56" t="s">
        <v>334</v>
      </c>
      <c r="AF2917" s="56" t="s">
        <v>292</v>
      </c>
      <c r="AG2917" s="56">
        <v>2018</v>
      </c>
      <c r="AH2917" s="56" t="s">
        <v>80</v>
      </c>
      <c r="AI2917" s="56" t="s">
        <v>344</v>
      </c>
      <c r="AJ2917" s="56">
        <v>0</v>
      </c>
      <c r="AM2917" s="56">
        <v>42614</v>
      </c>
      <c r="AN2917" s="56" t="s">
        <v>551</v>
      </c>
      <c r="AO2917" s="1">
        <v>42607</v>
      </c>
      <c r="AP2917" s="56" t="s">
        <v>551</v>
      </c>
      <c r="AQ2917" s="56">
        <v>252</v>
      </c>
      <c r="AR2917" s="56">
        <v>0</v>
      </c>
      <c r="AS2917" s="56" t="s">
        <v>346</v>
      </c>
      <c r="BB2917" s="56" t="s">
        <v>339</v>
      </c>
      <c r="BC2917" s="56" t="s">
        <v>263</v>
      </c>
      <c r="BD2917" s="56" t="s">
        <v>349</v>
      </c>
      <c r="BE2917" s="56" t="s">
        <v>347</v>
      </c>
      <c r="BF2917" s="56" t="s">
        <v>334</v>
      </c>
      <c r="BG2917" s="56" t="s">
        <v>549</v>
      </c>
      <c r="BH2917" s="56">
        <v>0</v>
      </c>
      <c r="BI2917" s="56">
        <v>0</v>
      </c>
      <c r="BJ2917" s="56">
        <v>1</v>
      </c>
    </row>
    <row r="2918" spans="1:62" hidden="1" x14ac:dyDescent="0.3">
      <c r="A2918" s="56">
        <v>49297112</v>
      </c>
      <c r="B2918" s="85">
        <v>601566</v>
      </c>
      <c r="C2918" s="1">
        <v>42893</v>
      </c>
      <c r="D2918" s="56" t="s">
        <v>927</v>
      </c>
      <c r="E2918" s="56" t="s">
        <v>927</v>
      </c>
      <c r="F2918" s="56" t="s">
        <v>334</v>
      </c>
      <c r="G2918" s="56" t="s">
        <v>335</v>
      </c>
      <c r="H2918" s="56" t="s">
        <v>336</v>
      </c>
      <c r="I2918" s="56" t="s">
        <v>544</v>
      </c>
      <c r="K2918" s="56" t="s">
        <v>337</v>
      </c>
      <c r="L2918" s="56" t="s">
        <v>928</v>
      </c>
      <c r="M2918" s="56" t="s">
        <v>1050</v>
      </c>
      <c r="N2918" s="56" t="s">
        <v>1043</v>
      </c>
      <c r="O2918" s="56" t="s">
        <v>546</v>
      </c>
      <c r="P2918" s="1" t="s">
        <v>105</v>
      </c>
      <c r="S2918" s="56">
        <v>216099</v>
      </c>
      <c r="T2918" s="1" t="s">
        <v>931</v>
      </c>
      <c r="U2918" s="56">
        <v>42659</v>
      </c>
      <c r="V2918" s="56">
        <v>43404</v>
      </c>
      <c r="W2918" s="56">
        <v>42643</v>
      </c>
      <c r="X2918" s="56">
        <v>43373</v>
      </c>
      <c r="Y2918" s="56" t="s">
        <v>356</v>
      </c>
      <c r="Z2918" s="56" t="s">
        <v>382</v>
      </c>
      <c r="AA2918" s="56" t="s">
        <v>347</v>
      </c>
      <c r="AB2918" s="56" t="s">
        <v>343</v>
      </c>
      <c r="AC2918" s="56" t="s">
        <v>342</v>
      </c>
      <c r="AD2918" s="56" t="s">
        <v>342</v>
      </c>
      <c r="AE2918" s="56" t="s">
        <v>334</v>
      </c>
      <c r="AF2918" s="56" t="s">
        <v>292</v>
      </c>
      <c r="AG2918" s="56">
        <v>2017</v>
      </c>
      <c r="AH2918" s="56" t="s">
        <v>361</v>
      </c>
      <c r="AI2918" s="56" t="s">
        <v>362</v>
      </c>
      <c r="AJ2918" s="56">
        <v>90</v>
      </c>
      <c r="AM2918" s="56">
        <v>42614</v>
      </c>
      <c r="AN2918" s="56" t="s">
        <v>551</v>
      </c>
      <c r="AO2918" s="1">
        <v>42614</v>
      </c>
      <c r="AP2918" s="56" t="s">
        <v>551</v>
      </c>
      <c r="AQ2918" s="56">
        <v>83781</v>
      </c>
      <c r="AR2918" s="56">
        <v>0</v>
      </c>
      <c r="AS2918" s="56" t="s">
        <v>346</v>
      </c>
      <c r="BB2918" s="56" t="s">
        <v>339</v>
      </c>
      <c r="BC2918" s="56" t="s">
        <v>263</v>
      </c>
      <c r="BD2918" s="56" t="s">
        <v>349</v>
      </c>
      <c r="BE2918" s="56" t="s">
        <v>347</v>
      </c>
      <c r="BF2918" s="56" t="s">
        <v>334</v>
      </c>
      <c r="BG2918" s="56" t="s">
        <v>549</v>
      </c>
      <c r="BH2918" s="56">
        <v>0</v>
      </c>
      <c r="BI2918" s="56">
        <v>0</v>
      </c>
      <c r="BJ2918" s="56">
        <v>1</v>
      </c>
    </row>
    <row r="2919" spans="1:62" hidden="1" x14ac:dyDescent="0.3">
      <c r="A2919" s="56">
        <v>49297185</v>
      </c>
      <c r="B2919" s="85">
        <v>601566</v>
      </c>
      <c r="C2919" s="1">
        <v>42893</v>
      </c>
      <c r="D2919" s="56" t="s">
        <v>927</v>
      </c>
      <c r="E2919" s="56" t="s">
        <v>927</v>
      </c>
      <c r="F2919" s="56" t="s">
        <v>334</v>
      </c>
      <c r="G2919" s="56" t="s">
        <v>335</v>
      </c>
      <c r="H2919" s="56" t="s">
        <v>336</v>
      </c>
      <c r="I2919" s="56" t="s">
        <v>544</v>
      </c>
      <c r="K2919" s="56" t="s">
        <v>337</v>
      </c>
      <c r="L2919" s="56" t="s">
        <v>928</v>
      </c>
      <c r="M2919" s="56" t="s">
        <v>1050</v>
      </c>
      <c r="N2919" s="56" t="s">
        <v>1043</v>
      </c>
      <c r="O2919" s="56" t="s">
        <v>546</v>
      </c>
      <c r="P2919" s="1" t="s">
        <v>188</v>
      </c>
      <c r="Q2919" s="56" t="s">
        <v>552</v>
      </c>
      <c r="R2919" s="56" t="s">
        <v>339</v>
      </c>
      <c r="S2919" s="56">
        <v>274075</v>
      </c>
      <c r="T2919" s="1" t="s">
        <v>238</v>
      </c>
      <c r="U2919" s="56">
        <v>42659</v>
      </c>
      <c r="V2919" s="56">
        <v>43404</v>
      </c>
      <c r="W2919" s="56">
        <v>42643</v>
      </c>
      <c r="X2919" s="56">
        <v>43373</v>
      </c>
      <c r="Y2919" s="56" t="s">
        <v>340</v>
      </c>
      <c r="Z2919" s="56" t="s">
        <v>341</v>
      </c>
      <c r="AA2919" s="56" t="s">
        <v>342</v>
      </c>
      <c r="AB2919" s="56" t="s">
        <v>343</v>
      </c>
      <c r="AC2919" s="56" t="s">
        <v>342</v>
      </c>
      <c r="AD2919" s="56" t="s">
        <v>347</v>
      </c>
      <c r="AE2919" s="56" t="s">
        <v>334</v>
      </c>
      <c r="AF2919" s="56" t="s">
        <v>292</v>
      </c>
      <c r="AG2919" s="56">
        <v>2017</v>
      </c>
      <c r="AH2919" s="56" t="s">
        <v>80</v>
      </c>
      <c r="AI2919" s="56" t="s">
        <v>344</v>
      </c>
      <c r="AJ2919" s="56">
        <v>1</v>
      </c>
      <c r="AM2919" s="56">
        <v>42614</v>
      </c>
      <c r="AN2919" s="56" t="s">
        <v>551</v>
      </c>
      <c r="AO2919" s="1">
        <v>42607</v>
      </c>
      <c r="AP2919" s="56" t="s">
        <v>551</v>
      </c>
      <c r="AQ2919" s="56">
        <v>253</v>
      </c>
      <c r="AR2919" s="56">
        <v>0</v>
      </c>
      <c r="AS2919" s="56" t="s">
        <v>346</v>
      </c>
      <c r="BB2919" s="56" t="s">
        <v>339</v>
      </c>
      <c r="BC2919" s="56" t="s">
        <v>263</v>
      </c>
      <c r="BD2919" s="56" t="s">
        <v>349</v>
      </c>
      <c r="BE2919" s="56" t="s">
        <v>347</v>
      </c>
      <c r="BF2919" s="56" t="s">
        <v>334</v>
      </c>
      <c r="BG2919" s="56" t="s">
        <v>549</v>
      </c>
      <c r="BH2919" s="56">
        <v>0</v>
      </c>
      <c r="BI2919" s="56">
        <v>0</v>
      </c>
      <c r="BJ2919" s="56">
        <v>1</v>
      </c>
    </row>
    <row r="2920" spans="1:62" hidden="1" x14ac:dyDescent="0.3">
      <c r="A2920" s="56">
        <v>49297180</v>
      </c>
      <c r="B2920" s="85">
        <v>601566</v>
      </c>
      <c r="C2920" s="1">
        <v>42893</v>
      </c>
      <c r="D2920" s="56" t="s">
        <v>927</v>
      </c>
      <c r="E2920" s="56" t="s">
        <v>927</v>
      </c>
      <c r="F2920" s="56" t="s">
        <v>334</v>
      </c>
      <c r="G2920" s="56" t="s">
        <v>335</v>
      </c>
      <c r="H2920" s="56" t="s">
        <v>336</v>
      </c>
      <c r="I2920" s="56" t="s">
        <v>544</v>
      </c>
      <c r="K2920" s="56" t="s">
        <v>337</v>
      </c>
      <c r="L2920" s="56" t="s">
        <v>928</v>
      </c>
      <c r="M2920" s="56" t="s">
        <v>1050</v>
      </c>
      <c r="N2920" s="56" t="s">
        <v>1043</v>
      </c>
      <c r="O2920" s="56" t="s">
        <v>546</v>
      </c>
      <c r="P2920" s="1" t="s">
        <v>188</v>
      </c>
      <c r="Q2920" s="56" t="s">
        <v>241</v>
      </c>
      <c r="R2920" s="56" t="s">
        <v>339</v>
      </c>
      <c r="S2920" s="56">
        <v>274073</v>
      </c>
      <c r="T2920" s="1" t="s">
        <v>238</v>
      </c>
      <c r="U2920" s="56">
        <v>42659</v>
      </c>
      <c r="V2920" s="56">
        <v>43404</v>
      </c>
      <c r="W2920" s="56">
        <v>42643</v>
      </c>
      <c r="X2920" s="56">
        <v>43373</v>
      </c>
      <c r="Y2920" s="56" t="s">
        <v>340</v>
      </c>
      <c r="Z2920" s="56" t="s">
        <v>341</v>
      </c>
      <c r="AA2920" s="56" t="s">
        <v>342</v>
      </c>
      <c r="AB2920" s="56" t="s">
        <v>343</v>
      </c>
      <c r="AC2920" s="56" t="s">
        <v>342</v>
      </c>
      <c r="AD2920" s="56" t="s">
        <v>347</v>
      </c>
      <c r="AE2920" s="56" t="s">
        <v>334</v>
      </c>
      <c r="AF2920" s="56" t="s">
        <v>292</v>
      </c>
      <c r="AG2920" s="56">
        <v>2017</v>
      </c>
      <c r="AH2920" s="56" t="s">
        <v>80</v>
      </c>
      <c r="AI2920" s="56" t="s">
        <v>344</v>
      </c>
      <c r="AJ2920" s="56">
        <v>1</v>
      </c>
      <c r="AM2920" s="56">
        <v>42614</v>
      </c>
      <c r="AN2920" s="56" t="s">
        <v>551</v>
      </c>
      <c r="AO2920" s="1">
        <v>42614</v>
      </c>
      <c r="AP2920" s="56" t="s">
        <v>551</v>
      </c>
      <c r="AQ2920" s="56">
        <v>253</v>
      </c>
      <c r="AR2920" s="56">
        <v>0</v>
      </c>
      <c r="AS2920" s="56" t="s">
        <v>346</v>
      </c>
      <c r="BB2920" s="56" t="s">
        <v>339</v>
      </c>
      <c r="BC2920" s="56" t="s">
        <v>263</v>
      </c>
      <c r="BD2920" s="56" t="s">
        <v>349</v>
      </c>
      <c r="BE2920" s="56" t="s">
        <v>347</v>
      </c>
      <c r="BF2920" s="56" t="s">
        <v>334</v>
      </c>
      <c r="BG2920" s="56" t="s">
        <v>549</v>
      </c>
      <c r="BH2920" s="56">
        <v>0</v>
      </c>
      <c r="BI2920" s="56">
        <v>0</v>
      </c>
      <c r="BJ2920" s="56">
        <v>1</v>
      </c>
    </row>
    <row r="2921" spans="1:62" hidden="1" x14ac:dyDescent="0.3">
      <c r="A2921" s="56">
        <v>49297111</v>
      </c>
      <c r="B2921" s="85">
        <v>601566</v>
      </c>
      <c r="C2921" s="1">
        <v>42893</v>
      </c>
      <c r="D2921" s="56" t="s">
        <v>927</v>
      </c>
      <c r="E2921" s="56" t="s">
        <v>927</v>
      </c>
      <c r="F2921" s="56" t="s">
        <v>334</v>
      </c>
      <c r="G2921" s="56" t="s">
        <v>335</v>
      </c>
      <c r="H2921" s="56" t="s">
        <v>336</v>
      </c>
      <c r="I2921" s="56" t="s">
        <v>544</v>
      </c>
      <c r="K2921" s="56" t="s">
        <v>337</v>
      </c>
      <c r="L2921" s="56" t="s">
        <v>928</v>
      </c>
      <c r="M2921" s="56" t="s">
        <v>1050</v>
      </c>
      <c r="N2921" s="56" t="s">
        <v>1043</v>
      </c>
      <c r="O2921" s="56" t="s">
        <v>546</v>
      </c>
      <c r="P2921" s="1" t="s">
        <v>105</v>
      </c>
      <c r="S2921" s="56">
        <v>216099</v>
      </c>
      <c r="T2921" s="1" t="s">
        <v>931</v>
      </c>
      <c r="U2921" s="56">
        <v>42659</v>
      </c>
      <c r="V2921" s="56">
        <v>43404</v>
      </c>
      <c r="W2921" s="56">
        <v>42643</v>
      </c>
      <c r="X2921" s="56">
        <v>43373</v>
      </c>
      <c r="Y2921" s="56" t="s">
        <v>356</v>
      </c>
      <c r="Z2921" s="56" t="s">
        <v>382</v>
      </c>
      <c r="AA2921" s="56" t="s">
        <v>347</v>
      </c>
      <c r="AB2921" s="56" t="s">
        <v>343</v>
      </c>
      <c r="AC2921" s="56" t="s">
        <v>342</v>
      </c>
      <c r="AD2921" s="56" t="s">
        <v>342</v>
      </c>
      <c r="AE2921" s="56" t="s">
        <v>334</v>
      </c>
      <c r="AF2921" s="56" t="s">
        <v>292</v>
      </c>
      <c r="AG2921" s="56">
        <v>2017</v>
      </c>
      <c r="AH2921" s="56" t="s">
        <v>361</v>
      </c>
      <c r="AI2921" s="56" t="s">
        <v>385</v>
      </c>
      <c r="AJ2921" s="56">
        <v>0</v>
      </c>
      <c r="AM2921" s="56">
        <v>42614</v>
      </c>
      <c r="AN2921" s="56" t="s">
        <v>551</v>
      </c>
      <c r="AO2921" s="1">
        <v>42614</v>
      </c>
      <c r="AP2921" s="56" t="s">
        <v>551</v>
      </c>
      <c r="AQ2921" s="56">
        <v>83781</v>
      </c>
      <c r="AR2921" s="56">
        <v>0</v>
      </c>
      <c r="AS2921" s="56" t="s">
        <v>346</v>
      </c>
      <c r="BB2921" s="56" t="s">
        <v>339</v>
      </c>
      <c r="BC2921" s="56" t="s">
        <v>263</v>
      </c>
      <c r="BD2921" s="56" t="s">
        <v>349</v>
      </c>
      <c r="BE2921" s="56" t="s">
        <v>347</v>
      </c>
      <c r="BF2921" s="56" t="s">
        <v>334</v>
      </c>
      <c r="BG2921" s="56" t="s">
        <v>549</v>
      </c>
      <c r="BH2921" s="56">
        <v>0</v>
      </c>
      <c r="BI2921" s="56">
        <v>0</v>
      </c>
      <c r="BJ2921" s="56">
        <v>1</v>
      </c>
    </row>
    <row r="2922" spans="1:62" hidden="1" x14ac:dyDescent="0.3">
      <c r="A2922" s="56">
        <v>49297181</v>
      </c>
      <c r="B2922" s="85">
        <v>601566</v>
      </c>
      <c r="C2922" s="1">
        <v>42893</v>
      </c>
      <c r="D2922" s="56" t="s">
        <v>927</v>
      </c>
      <c r="E2922" s="56" t="s">
        <v>927</v>
      </c>
      <c r="F2922" s="56" t="s">
        <v>334</v>
      </c>
      <c r="G2922" s="56" t="s">
        <v>335</v>
      </c>
      <c r="H2922" s="56" t="s">
        <v>336</v>
      </c>
      <c r="I2922" s="56" t="s">
        <v>544</v>
      </c>
      <c r="K2922" s="56" t="s">
        <v>337</v>
      </c>
      <c r="L2922" s="56" t="s">
        <v>928</v>
      </c>
      <c r="M2922" s="56" t="s">
        <v>1050</v>
      </c>
      <c r="N2922" s="56" t="s">
        <v>1043</v>
      </c>
      <c r="O2922" s="56" t="s">
        <v>546</v>
      </c>
      <c r="P2922" s="1" t="s">
        <v>188</v>
      </c>
      <c r="Q2922" s="56" t="s">
        <v>241</v>
      </c>
      <c r="R2922" s="56" t="s">
        <v>339</v>
      </c>
      <c r="S2922" s="56">
        <v>274073</v>
      </c>
      <c r="T2922" s="1" t="s">
        <v>238</v>
      </c>
      <c r="U2922" s="56">
        <v>42659</v>
      </c>
      <c r="V2922" s="56">
        <v>43404</v>
      </c>
      <c r="W2922" s="56">
        <v>42643</v>
      </c>
      <c r="X2922" s="56">
        <v>43373</v>
      </c>
      <c r="Y2922" s="56" t="s">
        <v>340</v>
      </c>
      <c r="Z2922" s="56" t="s">
        <v>341</v>
      </c>
      <c r="AA2922" s="56" t="s">
        <v>342</v>
      </c>
      <c r="AB2922" s="56" t="s">
        <v>343</v>
      </c>
      <c r="AC2922" s="56" t="s">
        <v>342</v>
      </c>
      <c r="AD2922" s="56" t="s">
        <v>347</v>
      </c>
      <c r="AE2922" s="56" t="s">
        <v>334</v>
      </c>
      <c r="AF2922" s="56" t="s">
        <v>292</v>
      </c>
      <c r="AG2922" s="56">
        <v>2018</v>
      </c>
      <c r="AH2922" s="56" t="s">
        <v>80</v>
      </c>
      <c r="AI2922" s="56" t="s">
        <v>348</v>
      </c>
      <c r="AJ2922" s="56">
        <v>1</v>
      </c>
      <c r="AM2922" s="56">
        <v>42614</v>
      </c>
      <c r="AN2922" s="56" t="s">
        <v>551</v>
      </c>
      <c r="AO2922" s="1">
        <v>42614</v>
      </c>
      <c r="AP2922" s="56" t="s">
        <v>551</v>
      </c>
      <c r="AQ2922" s="56">
        <v>253</v>
      </c>
      <c r="AR2922" s="56">
        <v>0</v>
      </c>
      <c r="AS2922" s="56" t="s">
        <v>346</v>
      </c>
      <c r="BB2922" s="56" t="s">
        <v>339</v>
      </c>
      <c r="BC2922" s="56" t="s">
        <v>263</v>
      </c>
      <c r="BD2922" s="56" t="s">
        <v>349</v>
      </c>
      <c r="BE2922" s="56" t="s">
        <v>347</v>
      </c>
      <c r="BF2922" s="56" t="s">
        <v>334</v>
      </c>
      <c r="BG2922" s="56" t="s">
        <v>549</v>
      </c>
      <c r="BH2922" s="56">
        <v>0</v>
      </c>
      <c r="BI2922" s="56">
        <v>0</v>
      </c>
      <c r="BJ2922" s="56">
        <v>1</v>
      </c>
    </row>
    <row r="2923" spans="1:62" hidden="1" x14ac:dyDescent="0.3">
      <c r="A2923" s="56">
        <v>49297110</v>
      </c>
      <c r="B2923" s="85">
        <v>601566</v>
      </c>
      <c r="C2923" s="1">
        <v>42893</v>
      </c>
      <c r="D2923" s="56" t="s">
        <v>927</v>
      </c>
      <c r="E2923" s="56" t="s">
        <v>927</v>
      </c>
      <c r="F2923" s="56" t="s">
        <v>334</v>
      </c>
      <c r="G2923" s="56" t="s">
        <v>335</v>
      </c>
      <c r="H2923" s="56" t="s">
        <v>336</v>
      </c>
      <c r="I2923" s="56" t="s">
        <v>544</v>
      </c>
      <c r="K2923" s="56" t="s">
        <v>337</v>
      </c>
      <c r="L2923" s="56" t="s">
        <v>928</v>
      </c>
      <c r="M2923" s="56" t="s">
        <v>1050</v>
      </c>
      <c r="N2923" s="56" t="s">
        <v>1043</v>
      </c>
      <c r="O2923" s="56" t="s">
        <v>546</v>
      </c>
      <c r="P2923" s="1" t="s">
        <v>105</v>
      </c>
      <c r="S2923" s="56">
        <v>216099</v>
      </c>
      <c r="T2923" s="1" t="s">
        <v>931</v>
      </c>
      <c r="U2923" s="56">
        <v>42659</v>
      </c>
      <c r="V2923" s="56">
        <v>43404</v>
      </c>
      <c r="W2923" s="56">
        <v>42643</v>
      </c>
      <c r="X2923" s="56">
        <v>43373</v>
      </c>
      <c r="Y2923" s="56" t="s">
        <v>356</v>
      </c>
      <c r="Z2923" s="56" t="s">
        <v>382</v>
      </c>
      <c r="AA2923" s="56" t="s">
        <v>347</v>
      </c>
      <c r="AB2923" s="56" t="s">
        <v>343</v>
      </c>
      <c r="AC2923" s="56" t="s">
        <v>342</v>
      </c>
      <c r="AD2923" s="56" t="s">
        <v>342</v>
      </c>
      <c r="AE2923" s="56" t="s">
        <v>334</v>
      </c>
      <c r="AF2923" s="56" t="s">
        <v>224</v>
      </c>
      <c r="AG2923" s="56">
        <v>2016</v>
      </c>
      <c r="AH2923" s="56" t="s">
        <v>361</v>
      </c>
      <c r="AI2923" s="56" t="s">
        <v>339</v>
      </c>
      <c r="AJ2923" s="56">
        <v>90</v>
      </c>
      <c r="AM2923" s="56">
        <v>42614</v>
      </c>
      <c r="AN2923" s="56" t="s">
        <v>551</v>
      </c>
      <c r="AO2923" s="1">
        <v>42515</v>
      </c>
      <c r="AP2923" s="56" t="s">
        <v>548</v>
      </c>
      <c r="AQ2923" s="56">
        <v>83781</v>
      </c>
      <c r="AR2923" s="56">
        <v>0</v>
      </c>
      <c r="AS2923" s="56" t="s">
        <v>346</v>
      </c>
      <c r="BB2923" s="56" t="s">
        <v>339</v>
      </c>
      <c r="BC2923" s="56" t="s">
        <v>263</v>
      </c>
      <c r="BD2923" s="56" t="s">
        <v>349</v>
      </c>
      <c r="BE2923" s="56" t="s">
        <v>347</v>
      </c>
      <c r="BF2923" s="56" t="s">
        <v>334</v>
      </c>
      <c r="BG2923" s="56" t="s">
        <v>549</v>
      </c>
      <c r="BH2923" s="56">
        <v>0</v>
      </c>
      <c r="BI2923" s="56">
        <v>0</v>
      </c>
      <c r="BJ2923" s="56">
        <v>1</v>
      </c>
    </row>
    <row r="2924" spans="1:62" hidden="1" x14ac:dyDescent="0.3">
      <c r="A2924" s="56">
        <v>49297183</v>
      </c>
      <c r="B2924" s="85">
        <v>601566</v>
      </c>
      <c r="C2924" s="1">
        <v>42893</v>
      </c>
      <c r="D2924" s="56" t="s">
        <v>927</v>
      </c>
      <c r="E2924" s="56" t="s">
        <v>927</v>
      </c>
      <c r="F2924" s="56" t="s">
        <v>334</v>
      </c>
      <c r="G2924" s="56" t="s">
        <v>335</v>
      </c>
      <c r="H2924" s="56" t="s">
        <v>336</v>
      </c>
      <c r="I2924" s="56" t="s">
        <v>544</v>
      </c>
      <c r="K2924" s="56" t="s">
        <v>337</v>
      </c>
      <c r="L2924" s="56" t="s">
        <v>928</v>
      </c>
      <c r="M2924" s="56" t="s">
        <v>1050</v>
      </c>
      <c r="N2924" s="56" t="s">
        <v>1043</v>
      </c>
      <c r="O2924" s="56" t="s">
        <v>546</v>
      </c>
      <c r="P2924" s="1" t="s">
        <v>188</v>
      </c>
      <c r="Q2924" s="56" t="s">
        <v>241</v>
      </c>
      <c r="R2924" s="56" t="s">
        <v>339</v>
      </c>
      <c r="S2924" s="56">
        <v>274073</v>
      </c>
      <c r="T2924" s="1" t="s">
        <v>238</v>
      </c>
      <c r="U2924" s="56">
        <v>42659</v>
      </c>
      <c r="V2924" s="56">
        <v>43404</v>
      </c>
      <c r="W2924" s="56">
        <v>42643</v>
      </c>
      <c r="X2924" s="56">
        <v>43373</v>
      </c>
      <c r="Y2924" s="56" t="s">
        <v>340</v>
      </c>
      <c r="Z2924" s="56" t="s">
        <v>341</v>
      </c>
      <c r="AA2924" s="56" t="s">
        <v>342</v>
      </c>
      <c r="AB2924" s="56" t="s">
        <v>343</v>
      </c>
      <c r="AC2924" s="56" t="s">
        <v>342</v>
      </c>
      <c r="AD2924" s="56" t="s">
        <v>347</v>
      </c>
      <c r="AE2924" s="56" t="s">
        <v>334</v>
      </c>
      <c r="AF2924" s="56" t="s">
        <v>292</v>
      </c>
      <c r="AG2924" s="56">
        <v>2019</v>
      </c>
      <c r="AH2924" s="56" t="s">
        <v>80</v>
      </c>
      <c r="AI2924" s="56" t="s">
        <v>348</v>
      </c>
      <c r="AJ2924" s="56">
        <v>0</v>
      </c>
      <c r="AM2924" s="56">
        <v>42614</v>
      </c>
      <c r="AN2924" s="56" t="s">
        <v>551</v>
      </c>
      <c r="AO2924" s="1">
        <v>42614</v>
      </c>
      <c r="AP2924" s="56" t="s">
        <v>551</v>
      </c>
      <c r="AQ2924" s="56">
        <v>253</v>
      </c>
      <c r="AR2924" s="56">
        <v>0</v>
      </c>
      <c r="AS2924" s="56" t="s">
        <v>346</v>
      </c>
      <c r="BB2924" s="56" t="s">
        <v>339</v>
      </c>
      <c r="BC2924" s="56" t="s">
        <v>263</v>
      </c>
      <c r="BD2924" s="56" t="s">
        <v>349</v>
      </c>
      <c r="BE2924" s="56" t="s">
        <v>347</v>
      </c>
      <c r="BF2924" s="56" t="s">
        <v>334</v>
      </c>
      <c r="BG2924" s="56" t="s">
        <v>549</v>
      </c>
      <c r="BH2924" s="56">
        <v>0</v>
      </c>
      <c r="BI2924" s="56">
        <v>0</v>
      </c>
      <c r="BJ2924" s="56">
        <v>1</v>
      </c>
    </row>
    <row r="2925" spans="1:62" hidden="1" x14ac:dyDescent="0.3">
      <c r="A2925" s="56">
        <v>49297184</v>
      </c>
      <c r="B2925" s="85">
        <v>601566</v>
      </c>
      <c r="C2925" s="1">
        <v>42893</v>
      </c>
      <c r="D2925" s="56" t="s">
        <v>927</v>
      </c>
      <c r="E2925" s="56" t="s">
        <v>927</v>
      </c>
      <c r="F2925" s="56" t="s">
        <v>334</v>
      </c>
      <c r="G2925" s="56" t="s">
        <v>335</v>
      </c>
      <c r="H2925" s="56" t="s">
        <v>336</v>
      </c>
      <c r="I2925" s="56" t="s">
        <v>544</v>
      </c>
      <c r="K2925" s="56" t="s">
        <v>337</v>
      </c>
      <c r="L2925" s="56" t="s">
        <v>928</v>
      </c>
      <c r="M2925" s="56" t="s">
        <v>1050</v>
      </c>
      <c r="N2925" s="56" t="s">
        <v>1043</v>
      </c>
      <c r="O2925" s="56" t="s">
        <v>546</v>
      </c>
      <c r="P2925" s="1" t="s">
        <v>188</v>
      </c>
      <c r="Q2925" s="56" t="s">
        <v>552</v>
      </c>
      <c r="R2925" s="56" t="s">
        <v>339</v>
      </c>
      <c r="S2925" s="56">
        <v>274075</v>
      </c>
      <c r="T2925" s="1" t="s">
        <v>238</v>
      </c>
      <c r="U2925" s="56">
        <v>42659</v>
      </c>
      <c r="V2925" s="56">
        <v>43404</v>
      </c>
      <c r="W2925" s="56">
        <v>42643</v>
      </c>
      <c r="X2925" s="56">
        <v>43373</v>
      </c>
      <c r="Y2925" s="56" t="s">
        <v>340</v>
      </c>
      <c r="Z2925" s="56" t="s">
        <v>341</v>
      </c>
      <c r="AA2925" s="56" t="s">
        <v>342</v>
      </c>
      <c r="AB2925" s="56" t="s">
        <v>343</v>
      </c>
      <c r="AC2925" s="56" t="s">
        <v>342</v>
      </c>
      <c r="AD2925" s="56" t="s">
        <v>347</v>
      </c>
      <c r="AE2925" s="56" t="s">
        <v>334</v>
      </c>
      <c r="AF2925" s="56" t="s">
        <v>292</v>
      </c>
      <c r="AG2925" s="56">
        <v>2017</v>
      </c>
      <c r="AH2925" s="56" t="s">
        <v>80</v>
      </c>
      <c r="AI2925" s="56" t="s">
        <v>348</v>
      </c>
      <c r="AJ2925" s="56">
        <v>0</v>
      </c>
      <c r="AM2925" s="56">
        <v>42614</v>
      </c>
      <c r="AN2925" s="56" t="s">
        <v>551</v>
      </c>
      <c r="AO2925" s="1">
        <v>42614</v>
      </c>
      <c r="AP2925" s="56" t="s">
        <v>551</v>
      </c>
      <c r="AQ2925" s="56">
        <v>253</v>
      </c>
      <c r="AR2925" s="56">
        <v>0</v>
      </c>
      <c r="AS2925" s="56" t="s">
        <v>346</v>
      </c>
      <c r="BB2925" s="56" t="s">
        <v>339</v>
      </c>
      <c r="BC2925" s="56" t="s">
        <v>263</v>
      </c>
      <c r="BD2925" s="56" t="s">
        <v>349</v>
      </c>
      <c r="BE2925" s="56" t="s">
        <v>347</v>
      </c>
      <c r="BF2925" s="56" t="s">
        <v>334</v>
      </c>
      <c r="BG2925" s="56" t="s">
        <v>549</v>
      </c>
      <c r="BH2925" s="56">
        <v>0</v>
      </c>
      <c r="BI2925" s="56">
        <v>0</v>
      </c>
      <c r="BJ2925" s="56">
        <v>1</v>
      </c>
    </row>
    <row r="2926" spans="1:62" hidden="1" x14ac:dyDescent="0.3">
      <c r="A2926" s="56">
        <v>49297014</v>
      </c>
      <c r="B2926" s="85">
        <v>601566</v>
      </c>
      <c r="C2926" s="1">
        <v>42893</v>
      </c>
      <c r="D2926" s="56" t="s">
        <v>927</v>
      </c>
      <c r="E2926" s="56" t="s">
        <v>927</v>
      </c>
      <c r="F2926" s="56" t="s">
        <v>334</v>
      </c>
      <c r="G2926" s="56" t="s">
        <v>335</v>
      </c>
      <c r="H2926" s="56" t="s">
        <v>336</v>
      </c>
      <c r="I2926" s="56" t="s">
        <v>544</v>
      </c>
      <c r="K2926" s="56" t="s">
        <v>337</v>
      </c>
      <c r="L2926" s="56" t="s">
        <v>928</v>
      </c>
      <c r="M2926" s="56" t="s">
        <v>1050</v>
      </c>
      <c r="N2926" s="56" t="s">
        <v>1043</v>
      </c>
      <c r="O2926" s="56" t="s">
        <v>546</v>
      </c>
      <c r="P2926" s="1" t="s">
        <v>188</v>
      </c>
      <c r="Q2926" s="56" t="s">
        <v>241</v>
      </c>
      <c r="R2926" s="56" t="s">
        <v>339</v>
      </c>
      <c r="S2926" s="56">
        <v>274077</v>
      </c>
      <c r="T2926" s="1" t="s">
        <v>195</v>
      </c>
      <c r="U2926" s="56">
        <v>42659</v>
      </c>
      <c r="V2926" s="56">
        <v>43404</v>
      </c>
      <c r="W2926" s="56">
        <v>42643</v>
      </c>
      <c r="X2926" s="56">
        <v>43373</v>
      </c>
      <c r="Y2926" s="56" t="s">
        <v>340</v>
      </c>
      <c r="Z2926" s="56" t="s">
        <v>341</v>
      </c>
      <c r="AA2926" s="56" t="s">
        <v>342</v>
      </c>
      <c r="AB2926" s="56" t="s">
        <v>343</v>
      </c>
      <c r="AC2926" s="56" t="s">
        <v>342</v>
      </c>
      <c r="AD2926" s="56" t="s">
        <v>347</v>
      </c>
      <c r="AE2926" s="56" t="s">
        <v>334</v>
      </c>
      <c r="AF2926" s="56" t="s">
        <v>292</v>
      </c>
      <c r="AG2926" s="56">
        <v>2017</v>
      </c>
      <c r="AH2926" s="56" t="s">
        <v>80</v>
      </c>
      <c r="AI2926" s="56" t="s">
        <v>344</v>
      </c>
      <c r="AJ2926" s="56">
        <v>1</v>
      </c>
      <c r="AM2926" s="56">
        <v>42614</v>
      </c>
      <c r="AN2926" s="56" t="s">
        <v>551</v>
      </c>
      <c r="AO2926" s="1">
        <v>42607</v>
      </c>
      <c r="AP2926" s="56" t="s">
        <v>551</v>
      </c>
      <c r="AQ2926" s="56">
        <v>252</v>
      </c>
      <c r="AR2926" s="56">
        <v>0</v>
      </c>
      <c r="AS2926" s="56" t="s">
        <v>346</v>
      </c>
      <c r="BB2926" s="56" t="s">
        <v>339</v>
      </c>
      <c r="BC2926" s="56" t="s">
        <v>263</v>
      </c>
      <c r="BD2926" s="56" t="s">
        <v>349</v>
      </c>
      <c r="BE2926" s="56" t="s">
        <v>347</v>
      </c>
      <c r="BF2926" s="56" t="s">
        <v>334</v>
      </c>
      <c r="BG2926" s="56" t="s">
        <v>549</v>
      </c>
      <c r="BH2926" s="56">
        <v>0</v>
      </c>
      <c r="BI2926" s="56">
        <v>0</v>
      </c>
      <c r="BJ2926" s="56">
        <v>1</v>
      </c>
    </row>
    <row r="2927" spans="1:62" hidden="1" x14ac:dyDescent="0.3">
      <c r="A2927" s="56">
        <v>49297013</v>
      </c>
      <c r="B2927" s="85">
        <v>601566</v>
      </c>
      <c r="C2927" s="1">
        <v>42893</v>
      </c>
      <c r="D2927" s="56" t="s">
        <v>927</v>
      </c>
      <c r="E2927" s="56" t="s">
        <v>927</v>
      </c>
      <c r="F2927" s="56" t="s">
        <v>334</v>
      </c>
      <c r="G2927" s="56" t="s">
        <v>335</v>
      </c>
      <c r="H2927" s="56" t="s">
        <v>336</v>
      </c>
      <c r="I2927" s="56" t="s">
        <v>544</v>
      </c>
      <c r="K2927" s="56" t="s">
        <v>337</v>
      </c>
      <c r="L2927" s="56" t="s">
        <v>928</v>
      </c>
      <c r="M2927" s="56" t="s">
        <v>1050</v>
      </c>
      <c r="N2927" s="56" t="s">
        <v>1043</v>
      </c>
      <c r="O2927" s="56" t="s">
        <v>546</v>
      </c>
      <c r="P2927" s="1" t="s">
        <v>188</v>
      </c>
      <c r="Q2927" s="56" t="s">
        <v>241</v>
      </c>
      <c r="R2927" s="56" t="s">
        <v>339</v>
      </c>
      <c r="S2927" s="56">
        <v>274077</v>
      </c>
      <c r="T2927" s="1" t="s">
        <v>195</v>
      </c>
      <c r="U2927" s="56">
        <v>42659</v>
      </c>
      <c r="V2927" s="56">
        <v>43404</v>
      </c>
      <c r="W2927" s="56">
        <v>42643</v>
      </c>
      <c r="X2927" s="56">
        <v>43373</v>
      </c>
      <c r="Y2927" s="56" t="s">
        <v>340</v>
      </c>
      <c r="Z2927" s="56" t="s">
        <v>341</v>
      </c>
      <c r="AA2927" s="56" t="s">
        <v>342</v>
      </c>
      <c r="AB2927" s="56" t="s">
        <v>343</v>
      </c>
      <c r="AC2927" s="56" t="s">
        <v>342</v>
      </c>
      <c r="AD2927" s="56" t="s">
        <v>347</v>
      </c>
      <c r="AE2927" s="56" t="s">
        <v>334</v>
      </c>
      <c r="AF2927" s="56" t="s">
        <v>292</v>
      </c>
      <c r="AG2927" s="56">
        <v>2017</v>
      </c>
      <c r="AH2927" s="56" t="s">
        <v>80</v>
      </c>
      <c r="AI2927" s="56" t="s">
        <v>348</v>
      </c>
      <c r="AJ2927" s="56">
        <v>0</v>
      </c>
      <c r="AM2927" s="56">
        <v>42614</v>
      </c>
      <c r="AN2927" s="56" t="s">
        <v>551</v>
      </c>
      <c r="AO2927" s="1">
        <v>42614</v>
      </c>
      <c r="AP2927" s="56" t="s">
        <v>551</v>
      </c>
      <c r="AQ2927" s="56">
        <v>252</v>
      </c>
      <c r="AR2927" s="56">
        <v>0</v>
      </c>
      <c r="AS2927" s="56" t="s">
        <v>346</v>
      </c>
      <c r="BB2927" s="56" t="s">
        <v>339</v>
      </c>
      <c r="BC2927" s="56" t="s">
        <v>263</v>
      </c>
      <c r="BD2927" s="56" t="s">
        <v>349</v>
      </c>
      <c r="BE2927" s="56" t="s">
        <v>347</v>
      </c>
      <c r="BF2927" s="56" t="s">
        <v>334</v>
      </c>
      <c r="BG2927" s="56" t="s">
        <v>549</v>
      </c>
      <c r="BH2927" s="56">
        <v>0</v>
      </c>
      <c r="BI2927" s="56">
        <v>0</v>
      </c>
      <c r="BJ2927" s="56">
        <v>1</v>
      </c>
    </row>
    <row r="2928" spans="1:62" hidden="1" x14ac:dyDescent="0.3">
      <c r="A2928" s="56">
        <v>49296858</v>
      </c>
      <c r="B2928" s="85">
        <v>601566</v>
      </c>
      <c r="C2928" s="1">
        <v>42893</v>
      </c>
      <c r="D2928" s="56" t="s">
        <v>927</v>
      </c>
      <c r="E2928" s="56" t="s">
        <v>927</v>
      </c>
      <c r="F2928" s="56" t="s">
        <v>334</v>
      </c>
      <c r="G2928" s="56" t="s">
        <v>335</v>
      </c>
      <c r="H2928" s="56" t="s">
        <v>336</v>
      </c>
      <c r="I2928" s="56" t="s">
        <v>544</v>
      </c>
      <c r="K2928" s="56" t="s">
        <v>337</v>
      </c>
      <c r="L2928" s="56" t="s">
        <v>928</v>
      </c>
      <c r="M2928" s="56" t="s">
        <v>1050</v>
      </c>
      <c r="N2928" s="56" t="s">
        <v>1043</v>
      </c>
      <c r="O2928" s="56" t="s">
        <v>546</v>
      </c>
      <c r="P2928" s="1" t="s">
        <v>110</v>
      </c>
      <c r="Q2928" s="56" t="s">
        <v>920</v>
      </c>
      <c r="R2928" s="56" t="s">
        <v>339</v>
      </c>
      <c r="S2928" s="56">
        <v>263217</v>
      </c>
      <c r="T2928" s="1" t="s">
        <v>933</v>
      </c>
      <c r="U2928" s="56">
        <v>42659</v>
      </c>
      <c r="V2928" s="56">
        <v>43404</v>
      </c>
      <c r="W2928" s="56">
        <v>42643</v>
      </c>
      <c r="X2928" s="56">
        <v>43373</v>
      </c>
      <c r="Y2928" s="56" t="s">
        <v>356</v>
      </c>
      <c r="Z2928" s="56" t="s">
        <v>382</v>
      </c>
      <c r="AA2928" s="56" t="s">
        <v>347</v>
      </c>
      <c r="AC2928" s="56" t="s">
        <v>342</v>
      </c>
      <c r="AD2928" s="56" t="s">
        <v>342</v>
      </c>
      <c r="AE2928" s="56" t="s">
        <v>334</v>
      </c>
      <c r="AF2928" s="56" t="s">
        <v>292</v>
      </c>
      <c r="AG2928" s="56">
        <v>2018</v>
      </c>
      <c r="AH2928" s="56" t="s">
        <v>80</v>
      </c>
      <c r="AI2928" s="56" t="s">
        <v>348</v>
      </c>
      <c r="AJ2928" s="56">
        <v>75</v>
      </c>
      <c r="AM2928" s="56">
        <v>42614</v>
      </c>
      <c r="AN2928" s="56" t="s">
        <v>551</v>
      </c>
      <c r="AO2928" s="1">
        <v>42614</v>
      </c>
      <c r="AP2928" s="56" t="s">
        <v>551</v>
      </c>
      <c r="AQ2928" s="56">
        <v>84621</v>
      </c>
      <c r="AR2928" s="56">
        <v>0</v>
      </c>
      <c r="AS2928" s="56" t="s">
        <v>346</v>
      </c>
      <c r="BB2928" s="56" t="s">
        <v>339</v>
      </c>
      <c r="BC2928" s="56" t="s">
        <v>263</v>
      </c>
      <c r="BD2928" s="56" t="s">
        <v>349</v>
      </c>
      <c r="BE2928" s="56" t="s">
        <v>347</v>
      </c>
      <c r="BF2928" s="56" t="s">
        <v>334</v>
      </c>
      <c r="BG2928" s="56" t="s">
        <v>549</v>
      </c>
      <c r="BH2928" s="56">
        <v>0</v>
      </c>
      <c r="BI2928" s="56">
        <v>0</v>
      </c>
      <c r="BJ2928" s="56">
        <v>1</v>
      </c>
    </row>
    <row r="2929" spans="1:62" hidden="1" x14ac:dyDescent="0.3">
      <c r="A2929" s="56">
        <v>49296856</v>
      </c>
      <c r="B2929" s="85">
        <v>601566</v>
      </c>
      <c r="C2929" s="1">
        <v>42893</v>
      </c>
      <c r="D2929" s="56" t="s">
        <v>927</v>
      </c>
      <c r="E2929" s="56" t="s">
        <v>927</v>
      </c>
      <c r="F2929" s="56" t="s">
        <v>334</v>
      </c>
      <c r="G2929" s="56" t="s">
        <v>335</v>
      </c>
      <c r="H2929" s="56" t="s">
        <v>336</v>
      </c>
      <c r="I2929" s="56" t="s">
        <v>544</v>
      </c>
      <c r="K2929" s="56" t="s">
        <v>337</v>
      </c>
      <c r="L2929" s="56" t="s">
        <v>928</v>
      </c>
      <c r="M2929" s="56" t="s">
        <v>1050</v>
      </c>
      <c r="N2929" s="56" t="s">
        <v>1043</v>
      </c>
      <c r="O2929" s="56" t="s">
        <v>546</v>
      </c>
      <c r="P2929" s="1" t="s">
        <v>110</v>
      </c>
      <c r="Q2929" s="56" t="s">
        <v>920</v>
      </c>
      <c r="R2929" s="56" t="s">
        <v>339</v>
      </c>
      <c r="S2929" s="56">
        <v>263217</v>
      </c>
      <c r="T2929" s="1" t="s">
        <v>933</v>
      </c>
      <c r="U2929" s="56">
        <v>42659</v>
      </c>
      <c r="V2929" s="56">
        <v>43404</v>
      </c>
      <c r="W2929" s="56">
        <v>42643</v>
      </c>
      <c r="X2929" s="56">
        <v>43373</v>
      </c>
      <c r="Y2929" s="56" t="s">
        <v>356</v>
      </c>
      <c r="Z2929" s="56" t="s">
        <v>382</v>
      </c>
      <c r="AA2929" s="56" t="s">
        <v>347</v>
      </c>
      <c r="AC2929" s="56" t="s">
        <v>342</v>
      </c>
      <c r="AD2929" s="56" t="s">
        <v>342</v>
      </c>
      <c r="AE2929" s="56" t="s">
        <v>334</v>
      </c>
      <c r="AF2929" s="56" t="s">
        <v>292</v>
      </c>
      <c r="AG2929" s="56">
        <v>2017</v>
      </c>
      <c r="AH2929" s="56" t="s">
        <v>80</v>
      </c>
      <c r="AI2929" s="56" t="s">
        <v>348</v>
      </c>
      <c r="AJ2929" s="56">
        <v>0</v>
      </c>
      <c r="AM2929" s="56">
        <v>42614</v>
      </c>
      <c r="AN2929" s="56" t="s">
        <v>551</v>
      </c>
      <c r="AO2929" s="1">
        <v>42614</v>
      </c>
      <c r="AP2929" s="56" t="s">
        <v>551</v>
      </c>
      <c r="AQ2929" s="56">
        <v>84621</v>
      </c>
      <c r="AR2929" s="56">
        <v>0</v>
      </c>
      <c r="AS2929" s="56" t="s">
        <v>346</v>
      </c>
      <c r="BB2929" s="56" t="s">
        <v>339</v>
      </c>
      <c r="BC2929" s="56" t="s">
        <v>263</v>
      </c>
      <c r="BD2929" s="56" t="s">
        <v>349</v>
      </c>
      <c r="BE2929" s="56" t="s">
        <v>347</v>
      </c>
      <c r="BF2929" s="56" t="s">
        <v>334</v>
      </c>
      <c r="BG2929" s="56" t="s">
        <v>549</v>
      </c>
      <c r="BH2929" s="56">
        <v>0</v>
      </c>
      <c r="BI2929" s="56">
        <v>0</v>
      </c>
      <c r="BJ2929" s="56">
        <v>1</v>
      </c>
    </row>
    <row r="2930" spans="1:62" hidden="1" x14ac:dyDescent="0.3">
      <c r="A2930" s="56">
        <v>49296857</v>
      </c>
      <c r="B2930" s="85">
        <v>601566</v>
      </c>
      <c r="C2930" s="1">
        <v>42893</v>
      </c>
      <c r="D2930" s="56" t="s">
        <v>927</v>
      </c>
      <c r="E2930" s="56" t="s">
        <v>927</v>
      </c>
      <c r="F2930" s="56" t="s">
        <v>334</v>
      </c>
      <c r="G2930" s="56" t="s">
        <v>335</v>
      </c>
      <c r="H2930" s="56" t="s">
        <v>336</v>
      </c>
      <c r="I2930" s="56" t="s">
        <v>544</v>
      </c>
      <c r="K2930" s="56" t="s">
        <v>337</v>
      </c>
      <c r="L2930" s="56" t="s">
        <v>928</v>
      </c>
      <c r="M2930" s="56" t="s">
        <v>1050</v>
      </c>
      <c r="N2930" s="56" t="s">
        <v>1043</v>
      </c>
      <c r="O2930" s="56" t="s">
        <v>546</v>
      </c>
      <c r="P2930" s="1" t="s">
        <v>110</v>
      </c>
      <c r="Q2930" s="56" t="s">
        <v>920</v>
      </c>
      <c r="R2930" s="56" t="s">
        <v>339</v>
      </c>
      <c r="S2930" s="56">
        <v>263217</v>
      </c>
      <c r="T2930" s="1" t="s">
        <v>933</v>
      </c>
      <c r="U2930" s="56">
        <v>42659</v>
      </c>
      <c r="V2930" s="56">
        <v>43404</v>
      </c>
      <c r="W2930" s="56">
        <v>42643</v>
      </c>
      <c r="X2930" s="56">
        <v>43373</v>
      </c>
      <c r="Y2930" s="56" t="s">
        <v>356</v>
      </c>
      <c r="Z2930" s="56" t="s">
        <v>382</v>
      </c>
      <c r="AA2930" s="56" t="s">
        <v>347</v>
      </c>
      <c r="AC2930" s="56" t="s">
        <v>342</v>
      </c>
      <c r="AD2930" s="56" t="s">
        <v>342</v>
      </c>
      <c r="AE2930" s="56" t="s">
        <v>334</v>
      </c>
      <c r="AF2930" s="56" t="s">
        <v>292</v>
      </c>
      <c r="AG2930" s="56">
        <v>2017</v>
      </c>
      <c r="AH2930" s="56" t="s">
        <v>80</v>
      </c>
      <c r="AI2930" s="56" t="s">
        <v>344</v>
      </c>
      <c r="AJ2930" s="56">
        <v>68</v>
      </c>
      <c r="AM2930" s="56">
        <v>42614</v>
      </c>
      <c r="AN2930" s="56" t="s">
        <v>551</v>
      </c>
      <c r="AO2930" s="1">
        <v>42614</v>
      </c>
      <c r="AP2930" s="56" t="s">
        <v>551</v>
      </c>
      <c r="AQ2930" s="56">
        <v>84621</v>
      </c>
      <c r="AR2930" s="56">
        <v>0</v>
      </c>
      <c r="AS2930" s="56" t="s">
        <v>346</v>
      </c>
      <c r="BB2930" s="56" t="s">
        <v>339</v>
      </c>
      <c r="BC2930" s="56" t="s">
        <v>263</v>
      </c>
      <c r="BD2930" s="56" t="s">
        <v>349</v>
      </c>
      <c r="BE2930" s="56" t="s">
        <v>347</v>
      </c>
      <c r="BF2930" s="56" t="s">
        <v>334</v>
      </c>
      <c r="BG2930" s="56" t="s">
        <v>549</v>
      </c>
      <c r="BH2930" s="56">
        <v>0</v>
      </c>
      <c r="BI2930" s="56">
        <v>0</v>
      </c>
      <c r="BJ2930" s="56">
        <v>1</v>
      </c>
    </row>
    <row r="2931" spans="1:62" hidden="1" x14ac:dyDescent="0.3">
      <c r="A2931" s="56">
        <v>49297012</v>
      </c>
      <c r="B2931" s="85">
        <v>601566</v>
      </c>
      <c r="C2931" s="1">
        <v>42893</v>
      </c>
      <c r="D2931" s="56" t="s">
        <v>927</v>
      </c>
      <c r="E2931" s="56" t="s">
        <v>927</v>
      </c>
      <c r="F2931" s="56" t="s">
        <v>334</v>
      </c>
      <c r="G2931" s="56" t="s">
        <v>335</v>
      </c>
      <c r="H2931" s="56" t="s">
        <v>336</v>
      </c>
      <c r="I2931" s="56" t="s">
        <v>544</v>
      </c>
      <c r="K2931" s="56" t="s">
        <v>337</v>
      </c>
      <c r="L2931" s="56" t="s">
        <v>928</v>
      </c>
      <c r="M2931" s="56" t="s">
        <v>1050</v>
      </c>
      <c r="N2931" s="56" t="s">
        <v>1043</v>
      </c>
      <c r="O2931" s="56" t="s">
        <v>546</v>
      </c>
      <c r="P2931" s="1" t="s">
        <v>188</v>
      </c>
      <c r="Q2931" s="56" t="s">
        <v>241</v>
      </c>
      <c r="R2931" s="56" t="s">
        <v>339</v>
      </c>
      <c r="S2931" s="56">
        <v>274072</v>
      </c>
      <c r="T2931" s="1" t="s">
        <v>447</v>
      </c>
      <c r="U2931" s="56">
        <v>42659</v>
      </c>
      <c r="V2931" s="56">
        <v>43404</v>
      </c>
      <c r="W2931" s="56">
        <v>42643</v>
      </c>
      <c r="X2931" s="56">
        <v>43373</v>
      </c>
      <c r="Y2931" s="56" t="s">
        <v>340</v>
      </c>
      <c r="Z2931" s="56" t="s">
        <v>341</v>
      </c>
      <c r="AA2931" s="56" t="s">
        <v>342</v>
      </c>
      <c r="AB2931" s="56" t="s">
        <v>343</v>
      </c>
      <c r="AC2931" s="56" t="s">
        <v>342</v>
      </c>
      <c r="AD2931" s="56" t="s">
        <v>342</v>
      </c>
      <c r="AE2931" s="56" t="s">
        <v>334</v>
      </c>
      <c r="AF2931" s="56" t="s">
        <v>292</v>
      </c>
      <c r="AG2931" s="56">
        <v>2019</v>
      </c>
      <c r="AH2931" s="56" t="s">
        <v>80</v>
      </c>
      <c r="AI2931" s="56" t="s">
        <v>348</v>
      </c>
      <c r="AJ2931" s="56">
        <v>0</v>
      </c>
      <c r="AM2931" s="56">
        <v>42614</v>
      </c>
      <c r="AN2931" s="56" t="s">
        <v>551</v>
      </c>
      <c r="AO2931" s="1">
        <v>42614</v>
      </c>
      <c r="AP2931" s="56" t="s">
        <v>551</v>
      </c>
      <c r="AQ2931" s="56">
        <v>327</v>
      </c>
      <c r="AR2931" s="56">
        <v>0</v>
      </c>
      <c r="AS2931" s="56" t="s">
        <v>346</v>
      </c>
      <c r="BB2931" s="56" t="s">
        <v>339</v>
      </c>
      <c r="BC2931" s="56" t="s">
        <v>263</v>
      </c>
      <c r="BD2931" s="56" t="s">
        <v>349</v>
      </c>
      <c r="BE2931" s="56" t="s">
        <v>347</v>
      </c>
      <c r="BF2931" s="56" t="s">
        <v>334</v>
      </c>
      <c r="BG2931" s="56" t="s">
        <v>549</v>
      </c>
      <c r="BH2931" s="56">
        <v>0</v>
      </c>
      <c r="BI2931" s="56">
        <v>0</v>
      </c>
      <c r="BJ2931" s="56">
        <v>1</v>
      </c>
    </row>
    <row r="2932" spans="1:62" hidden="1" x14ac:dyDescent="0.3">
      <c r="A2932" s="56">
        <v>49296859</v>
      </c>
      <c r="B2932" s="85">
        <v>601566</v>
      </c>
      <c r="C2932" s="1">
        <v>42893</v>
      </c>
      <c r="D2932" s="56" t="s">
        <v>927</v>
      </c>
      <c r="E2932" s="56" t="s">
        <v>927</v>
      </c>
      <c r="F2932" s="56" t="s">
        <v>334</v>
      </c>
      <c r="G2932" s="56" t="s">
        <v>335</v>
      </c>
      <c r="H2932" s="56" t="s">
        <v>336</v>
      </c>
      <c r="I2932" s="56" t="s">
        <v>544</v>
      </c>
      <c r="K2932" s="56" t="s">
        <v>337</v>
      </c>
      <c r="L2932" s="56" t="s">
        <v>928</v>
      </c>
      <c r="M2932" s="56" t="s">
        <v>1050</v>
      </c>
      <c r="N2932" s="56" t="s">
        <v>1043</v>
      </c>
      <c r="O2932" s="56" t="s">
        <v>546</v>
      </c>
      <c r="P2932" s="1" t="s">
        <v>110</v>
      </c>
      <c r="Q2932" s="56" t="s">
        <v>920</v>
      </c>
      <c r="R2932" s="56" t="s">
        <v>339</v>
      </c>
      <c r="S2932" s="56">
        <v>263217</v>
      </c>
      <c r="T2932" s="1" t="s">
        <v>933</v>
      </c>
      <c r="U2932" s="56">
        <v>42659</v>
      </c>
      <c r="V2932" s="56">
        <v>43404</v>
      </c>
      <c r="W2932" s="56">
        <v>42643</v>
      </c>
      <c r="X2932" s="56">
        <v>43373</v>
      </c>
      <c r="Y2932" s="56" t="s">
        <v>356</v>
      </c>
      <c r="Z2932" s="56" t="s">
        <v>382</v>
      </c>
      <c r="AA2932" s="56" t="s">
        <v>347</v>
      </c>
      <c r="AC2932" s="56" t="s">
        <v>342</v>
      </c>
      <c r="AD2932" s="56" t="s">
        <v>342</v>
      </c>
      <c r="AE2932" s="56" t="s">
        <v>334</v>
      </c>
      <c r="AF2932" s="56" t="s">
        <v>292</v>
      </c>
      <c r="AG2932" s="56">
        <v>2018</v>
      </c>
      <c r="AH2932" s="56" t="s">
        <v>80</v>
      </c>
      <c r="AI2932" s="56" t="s">
        <v>344</v>
      </c>
      <c r="AJ2932" s="56">
        <v>85</v>
      </c>
      <c r="AM2932" s="56">
        <v>42614</v>
      </c>
      <c r="AN2932" s="56" t="s">
        <v>551</v>
      </c>
      <c r="AO2932" s="1">
        <v>42614</v>
      </c>
      <c r="AP2932" s="56" t="s">
        <v>551</v>
      </c>
      <c r="AQ2932" s="56">
        <v>84621</v>
      </c>
      <c r="AR2932" s="56">
        <v>0</v>
      </c>
      <c r="AS2932" s="56" t="s">
        <v>346</v>
      </c>
      <c r="BB2932" s="56" t="s">
        <v>339</v>
      </c>
      <c r="BC2932" s="56" t="s">
        <v>263</v>
      </c>
      <c r="BD2932" s="56" t="s">
        <v>349</v>
      </c>
      <c r="BE2932" s="56" t="s">
        <v>347</v>
      </c>
      <c r="BF2932" s="56" t="s">
        <v>334</v>
      </c>
      <c r="BG2932" s="56" t="s">
        <v>549</v>
      </c>
      <c r="BH2932" s="56">
        <v>0</v>
      </c>
      <c r="BI2932" s="56">
        <v>0</v>
      </c>
      <c r="BJ2932" s="56">
        <v>1</v>
      </c>
    </row>
    <row r="2933" spans="1:62" hidden="1" x14ac:dyDescent="0.3">
      <c r="A2933" s="56">
        <v>49297011</v>
      </c>
      <c r="B2933" s="85">
        <v>601566</v>
      </c>
      <c r="C2933" s="1">
        <v>42893</v>
      </c>
      <c r="D2933" s="56" t="s">
        <v>927</v>
      </c>
      <c r="E2933" s="56" t="s">
        <v>927</v>
      </c>
      <c r="F2933" s="56" t="s">
        <v>334</v>
      </c>
      <c r="G2933" s="56" t="s">
        <v>335</v>
      </c>
      <c r="H2933" s="56" t="s">
        <v>336</v>
      </c>
      <c r="I2933" s="56" t="s">
        <v>544</v>
      </c>
      <c r="K2933" s="56" t="s">
        <v>337</v>
      </c>
      <c r="L2933" s="56" t="s">
        <v>928</v>
      </c>
      <c r="M2933" s="56" t="s">
        <v>1050</v>
      </c>
      <c r="N2933" s="56" t="s">
        <v>1043</v>
      </c>
      <c r="O2933" s="56" t="s">
        <v>546</v>
      </c>
      <c r="P2933" s="1" t="s">
        <v>188</v>
      </c>
      <c r="Q2933" s="56" t="s">
        <v>241</v>
      </c>
      <c r="R2933" s="56" t="s">
        <v>339</v>
      </c>
      <c r="S2933" s="56">
        <v>274072</v>
      </c>
      <c r="T2933" s="1" t="s">
        <v>447</v>
      </c>
      <c r="U2933" s="56">
        <v>42659</v>
      </c>
      <c r="V2933" s="56">
        <v>43404</v>
      </c>
      <c r="W2933" s="56">
        <v>42643</v>
      </c>
      <c r="X2933" s="56">
        <v>43373</v>
      </c>
      <c r="Y2933" s="56" t="s">
        <v>340</v>
      </c>
      <c r="Z2933" s="56" t="s">
        <v>341</v>
      </c>
      <c r="AA2933" s="56" t="s">
        <v>342</v>
      </c>
      <c r="AB2933" s="56" t="s">
        <v>343</v>
      </c>
      <c r="AC2933" s="56" t="s">
        <v>342</v>
      </c>
      <c r="AD2933" s="56" t="s">
        <v>342</v>
      </c>
      <c r="AE2933" s="56" t="s">
        <v>334</v>
      </c>
      <c r="AF2933" s="56" t="s">
        <v>292</v>
      </c>
      <c r="AG2933" s="56">
        <v>2018</v>
      </c>
      <c r="AH2933" s="56" t="s">
        <v>80</v>
      </c>
      <c r="AI2933" s="56" t="s">
        <v>344</v>
      </c>
      <c r="AJ2933" s="56">
        <v>1</v>
      </c>
      <c r="AM2933" s="56">
        <v>42614</v>
      </c>
      <c r="AN2933" s="56" t="s">
        <v>551</v>
      </c>
      <c r="AO2933" s="1">
        <v>42607</v>
      </c>
      <c r="AP2933" s="56" t="s">
        <v>551</v>
      </c>
      <c r="AQ2933" s="56">
        <v>327</v>
      </c>
      <c r="AR2933" s="56">
        <v>0</v>
      </c>
      <c r="AS2933" s="56" t="s">
        <v>346</v>
      </c>
      <c r="BB2933" s="56" t="s">
        <v>339</v>
      </c>
      <c r="BC2933" s="56" t="s">
        <v>263</v>
      </c>
      <c r="BD2933" s="56" t="s">
        <v>349</v>
      </c>
      <c r="BE2933" s="56" t="s">
        <v>347</v>
      </c>
      <c r="BF2933" s="56" t="s">
        <v>334</v>
      </c>
      <c r="BG2933" s="56" t="s">
        <v>549</v>
      </c>
      <c r="BH2933" s="56">
        <v>0</v>
      </c>
      <c r="BI2933" s="56">
        <v>0</v>
      </c>
      <c r="BJ2933" s="56">
        <v>1</v>
      </c>
    </row>
    <row r="2934" spans="1:62" hidden="1" x14ac:dyDescent="0.3">
      <c r="A2934" s="56">
        <v>49300683</v>
      </c>
      <c r="B2934" s="85">
        <v>601707</v>
      </c>
      <c r="C2934" s="1">
        <v>42893</v>
      </c>
      <c r="D2934" s="56" t="s">
        <v>934</v>
      </c>
      <c r="E2934" s="56" t="s">
        <v>934</v>
      </c>
      <c r="F2934" s="56" t="s">
        <v>334</v>
      </c>
      <c r="G2934" s="56" t="s">
        <v>335</v>
      </c>
      <c r="H2934" s="56" t="s">
        <v>336</v>
      </c>
      <c r="I2934" s="56" t="s">
        <v>759</v>
      </c>
      <c r="K2934" s="56" t="s">
        <v>337</v>
      </c>
      <c r="L2934" s="56" t="s">
        <v>338</v>
      </c>
      <c r="M2934" s="56" t="s">
        <v>989</v>
      </c>
      <c r="N2934" s="56" t="s">
        <v>1043</v>
      </c>
      <c r="O2934" s="56" t="s">
        <v>546</v>
      </c>
      <c r="P2934" s="1" t="s">
        <v>188</v>
      </c>
      <c r="Q2934" s="56" t="s">
        <v>241</v>
      </c>
      <c r="R2934" s="56" t="s">
        <v>339</v>
      </c>
      <c r="S2934" s="56">
        <v>271782</v>
      </c>
      <c r="T2934" s="1" t="s">
        <v>195</v>
      </c>
      <c r="U2934" s="56">
        <v>42566</v>
      </c>
      <c r="V2934" s="56">
        <v>43312</v>
      </c>
      <c r="W2934" s="56">
        <v>42583</v>
      </c>
      <c r="X2934" s="56">
        <v>43100</v>
      </c>
      <c r="Y2934" s="56" t="s">
        <v>340</v>
      </c>
      <c r="Z2934" s="56" t="s">
        <v>341</v>
      </c>
      <c r="AA2934" s="56" t="s">
        <v>342</v>
      </c>
      <c r="AB2934" s="56" t="s">
        <v>343</v>
      </c>
      <c r="AC2934" s="56" t="s">
        <v>342</v>
      </c>
      <c r="AD2934" s="56" t="s">
        <v>347</v>
      </c>
      <c r="AE2934" s="56" t="s">
        <v>334</v>
      </c>
      <c r="AF2934" s="56" t="s">
        <v>292</v>
      </c>
      <c r="AG2934" s="56">
        <v>2018</v>
      </c>
      <c r="AH2934" s="56" t="s">
        <v>80</v>
      </c>
      <c r="AI2934" s="56" t="s">
        <v>348</v>
      </c>
      <c r="AJ2934" s="56">
        <v>1</v>
      </c>
      <c r="AM2934" s="56">
        <v>42781</v>
      </c>
      <c r="AN2934" s="56" t="s">
        <v>551</v>
      </c>
      <c r="AO2934" s="1">
        <v>42583</v>
      </c>
      <c r="AP2934" s="56" t="s">
        <v>355</v>
      </c>
      <c r="AQ2934" s="56">
        <v>252</v>
      </c>
      <c r="AR2934" s="56">
        <v>0</v>
      </c>
      <c r="AS2934" s="56" t="s">
        <v>346</v>
      </c>
      <c r="BB2934" s="56" t="s">
        <v>339</v>
      </c>
      <c r="BC2934" s="56" t="s">
        <v>263</v>
      </c>
      <c r="BD2934" s="56" t="s">
        <v>935</v>
      </c>
      <c r="BE2934" s="56" t="s">
        <v>347</v>
      </c>
      <c r="BF2934" s="56" t="s">
        <v>334</v>
      </c>
      <c r="BG2934" s="56" t="s">
        <v>936</v>
      </c>
      <c r="BH2934" s="56">
        <v>0</v>
      </c>
      <c r="BI2934" s="56">
        <v>0</v>
      </c>
      <c r="BJ2934" s="56">
        <v>1</v>
      </c>
    </row>
    <row r="2935" spans="1:62" hidden="1" x14ac:dyDescent="0.3">
      <c r="A2935" s="56">
        <v>49300682</v>
      </c>
      <c r="B2935" s="85">
        <v>601707</v>
      </c>
      <c r="C2935" s="1">
        <v>42893</v>
      </c>
      <c r="D2935" s="56" t="s">
        <v>934</v>
      </c>
      <c r="E2935" s="56" t="s">
        <v>934</v>
      </c>
      <c r="F2935" s="56" t="s">
        <v>334</v>
      </c>
      <c r="G2935" s="56" t="s">
        <v>335</v>
      </c>
      <c r="H2935" s="56" t="s">
        <v>336</v>
      </c>
      <c r="I2935" s="56" t="s">
        <v>759</v>
      </c>
      <c r="K2935" s="56" t="s">
        <v>337</v>
      </c>
      <c r="L2935" s="56" t="s">
        <v>338</v>
      </c>
      <c r="M2935" s="56" t="s">
        <v>989</v>
      </c>
      <c r="N2935" s="56" t="s">
        <v>1043</v>
      </c>
      <c r="O2935" s="56" t="s">
        <v>546</v>
      </c>
      <c r="P2935" s="1" t="s">
        <v>188</v>
      </c>
      <c r="Q2935" s="56" t="s">
        <v>241</v>
      </c>
      <c r="R2935" s="56" t="s">
        <v>339</v>
      </c>
      <c r="S2935" s="56">
        <v>271782</v>
      </c>
      <c r="T2935" s="1" t="s">
        <v>195</v>
      </c>
      <c r="U2935" s="56">
        <v>42566</v>
      </c>
      <c r="V2935" s="56">
        <v>43312</v>
      </c>
      <c r="W2935" s="56">
        <v>42583</v>
      </c>
      <c r="X2935" s="56">
        <v>43100</v>
      </c>
      <c r="Y2935" s="56" t="s">
        <v>340</v>
      </c>
      <c r="Z2935" s="56" t="s">
        <v>341</v>
      </c>
      <c r="AA2935" s="56" t="s">
        <v>342</v>
      </c>
      <c r="AB2935" s="56" t="s">
        <v>343</v>
      </c>
      <c r="AC2935" s="56" t="s">
        <v>342</v>
      </c>
      <c r="AD2935" s="56" t="s">
        <v>347</v>
      </c>
      <c r="AE2935" s="56" t="s">
        <v>334</v>
      </c>
      <c r="AF2935" s="56" t="s">
        <v>292</v>
      </c>
      <c r="AG2935" s="56">
        <v>2017</v>
      </c>
      <c r="AH2935" s="56" t="s">
        <v>80</v>
      </c>
      <c r="AI2935" s="56" t="s">
        <v>344</v>
      </c>
      <c r="AJ2935" s="56">
        <v>2</v>
      </c>
      <c r="AM2935" s="56">
        <v>42781</v>
      </c>
      <c r="AN2935" s="56" t="s">
        <v>551</v>
      </c>
      <c r="AO2935" s="1">
        <v>42583</v>
      </c>
      <c r="AP2935" s="56" t="s">
        <v>355</v>
      </c>
      <c r="AQ2935" s="56">
        <v>252</v>
      </c>
      <c r="AR2935" s="56">
        <v>0</v>
      </c>
      <c r="AS2935" s="56" t="s">
        <v>346</v>
      </c>
      <c r="BB2935" s="56" t="s">
        <v>339</v>
      </c>
      <c r="BC2935" s="56" t="s">
        <v>263</v>
      </c>
      <c r="BD2935" s="56" t="s">
        <v>935</v>
      </c>
      <c r="BE2935" s="56" t="s">
        <v>347</v>
      </c>
      <c r="BF2935" s="56" t="s">
        <v>334</v>
      </c>
      <c r="BG2935" s="56" t="s">
        <v>936</v>
      </c>
      <c r="BH2935" s="56">
        <v>0</v>
      </c>
      <c r="BI2935" s="56">
        <v>0</v>
      </c>
      <c r="BJ2935" s="56">
        <v>1</v>
      </c>
    </row>
    <row r="2936" spans="1:62" hidden="1" x14ac:dyDescent="0.3">
      <c r="A2936" s="56">
        <v>49300628</v>
      </c>
      <c r="B2936" s="85">
        <v>601707</v>
      </c>
      <c r="C2936" s="1">
        <v>42893</v>
      </c>
      <c r="D2936" s="56" t="s">
        <v>934</v>
      </c>
      <c r="E2936" s="56" t="s">
        <v>934</v>
      </c>
      <c r="F2936" s="56" t="s">
        <v>334</v>
      </c>
      <c r="G2936" s="56" t="s">
        <v>335</v>
      </c>
      <c r="H2936" s="56" t="s">
        <v>336</v>
      </c>
      <c r="I2936" s="56" t="s">
        <v>759</v>
      </c>
      <c r="K2936" s="56" t="s">
        <v>337</v>
      </c>
      <c r="L2936" s="56" t="s">
        <v>338</v>
      </c>
      <c r="M2936" s="56" t="s">
        <v>989</v>
      </c>
      <c r="N2936" s="56" t="s">
        <v>1043</v>
      </c>
      <c r="O2936" s="56" t="s">
        <v>546</v>
      </c>
      <c r="P2936" s="1" t="s">
        <v>105</v>
      </c>
      <c r="S2936" s="56">
        <v>219418</v>
      </c>
      <c r="T2936" s="1" t="s">
        <v>691</v>
      </c>
      <c r="U2936" s="56">
        <v>42566</v>
      </c>
      <c r="V2936" s="56">
        <v>43312</v>
      </c>
      <c r="W2936" s="56">
        <v>42566</v>
      </c>
      <c r="X2936" s="56">
        <v>43677</v>
      </c>
      <c r="Y2936" s="56" t="s">
        <v>340</v>
      </c>
      <c r="Z2936" s="56" t="s">
        <v>341</v>
      </c>
      <c r="AA2936" s="56" t="s">
        <v>342</v>
      </c>
      <c r="AB2936" s="56" t="s">
        <v>343</v>
      </c>
      <c r="AC2936" s="56" t="s">
        <v>342</v>
      </c>
      <c r="AD2936" s="56" t="s">
        <v>342</v>
      </c>
      <c r="AE2936" s="56" t="s">
        <v>334</v>
      </c>
      <c r="AF2936" s="56" t="s">
        <v>291</v>
      </c>
      <c r="AG2936" s="56">
        <v>2017</v>
      </c>
      <c r="AH2936" s="56" t="s">
        <v>80</v>
      </c>
      <c r="AI2936" s="56" t="s">
        <v>348</v>
      </c>
      <c r="AJ2936" s="56">
        <v>15480</v>
      </c>
      <c r="AK2936" s="1">
        <v>42735</v>
      </c>
      <c r="AL2936" s="56" t="s">
        <v>977</v>
      </c>
      <c r="AM2936" s="56">
        <v>42781</v>
      </c>
      <c r="AN2936" s="56" t="s">
        <v>551</v>
      </c>
      <c r="AO2936" s="1">
        <v>42781</v>
      </c>
      <c r="AP2936" s="56" t="s">
        <v>551</v>
      </c>
      <c r="AQ2936" s="56">
        <v>75710</v>
      </c>
      <c r="AR2936" s="56">
        <v>0</v>
      </c>
      <c r="AS2936" s="56" t="s">
        <v>346</v>
      </c>
      <c r="BB2936" s="56" t="s">
        <v>339</v>
      </c>
      <c r="BC2936" s="56" t="s">
        <v>263</v>
      </c>
      <c r="BD2936" s="56" t="s">
        <v>935</v>
      </c>
      <c r="BE2936" s="56" t="s">
        <v>347</v>
      </c>
      <c r="BF2936" s="56" t="s">
        <v>334</v>
      </c>
      <c r="BG2936" s="56" t="s">
        <v>936</v>
      </c>
      <c r="BH2936" s="56">
        <v>0</v>
      </c>
      <c r="BI2936" s="56">
        <v>0</v>
      </c>
      <c r="BJ2936" s="56">
        <v>1</v>
      </c>
    </row>
    <row r="2937" spans="1:62" hidden="1" x14ac:dyDescent="0.3">
      <c r="A2937" s="56">
        <v>49300627</v>
      </c>
      <c r="B2937" s="85">
        <v>601707</v>
      </c>
      <c r="C2937" s="1">
        <v>42893</v>
      </c>
      <c r="D2937" s="56" t="s">
        <v>934</v>
      </c>
      <c r="E2937" s="56" t="s">
        <v>934</v>
      </c>
      <c r="F2937" s="56" t="s">
        <v>334</v>
      </c>
      <c r="G2937" s="56" t="s">
        <v>335</v>
      </c>
      <c r="H2937" s="56" t="s">
        <v>336</v>
      </c>
      <c r="I2937" s="56" t="s">
        <v>759</v>
      </c>
      <c r="K2937" s="56" t="s">
        <v>337</v>
      </c>
      <c r="L2937" s="56" t="s">
        <v>338</v>
      </c>
      <c r="M2937" s="56" t="s">
        <v>989</v>
      </c>
      <c r="N2937" s="56" t="s">
        <v>1043</v>
      </c>
      <c r="O2937" s="56" t="s">
        <v>546</v>
      </c>
      <c r="P2937" s="1" t="s">
        <v>105</v>
      </c>
      <c r="S2937" s="56">
        <v>219418</v>
      </c>
      <c r="T2937" s="1" t="s">
        <v>691</v>
      </c>
      <c r="U2937" s="56">
        <v>42566</v>
      </c>
      <c r="V2937" s="56">
        <v>43312</v>
      </c>
      <c r="W2937" s="56">
        <v>42566</v>
      </c>
      <c r="X2937" s="56">
        <v>43677</v>
      </c>
      <c r="Y2937" s="56" t="s">
        <v>340</v>
      </c>
      <c r="Z2937" s="56" t="s">
        <v>341</v>
      </c>
      <c r="AA2937" s="56" t="s">
        <v>342</v>
      </c>
      <c r="AB2937" s="56" t="s">
        <v>343</v>
      </c>
      <c r="AC2937" s="56" t="s">
        <v>342</v>
      </c>
      <c r="AD2937" s="56" t="s">
        <v>342</v>
      </c>
      <c r="AE2937" s="56" t="s">
        <v>334</v>
      </c>
      <c r="AF2937" s="56" t="s">
        <v>224</v>
      </c>
      <c r="AG2937" s="56">
        <v>2016</v>
      </c>
      <c r="AH2937" s="56" t="s">
        <v>80</v>
      </c>
      <c r="AI2937" s="56" t="s">
        <v>339</v>
      </c>
      <c r="AJ2937" s="56">
        <v>0</v>
      </c>
      <c r="AM2937" s="56">
        <v>42781</v>
      </c>
      <c r="AN2937" s="56" t="s">
        <v>551</v>
      </c>
      <c r="AO2937" s="1">
        <v>42559</v>
      </c>
      <c r="AP2937" s="56" t="s">
        <v>355</v>
      </c>
      <c r="AQ2937" s="56">
        <v>75710</v>
      </c>
      <c r="AR2937" s="56">
        <v>0</v>
      </c>
      <c r="AS2937" s="56" t="s">
        <v>346</v>
      </c>
      <c r="BB2937" s="56" t="s">
        <v>339</v>
      </c>
      <c r="BC2937" s="56" t="s">
        <v>263</v>
      </c>
      <c r="BD2937" s="56" t="s">
        <v>935</v>
      </c>
      <c r="BE2937" s="56" t="s">
        <v>347</v>
      </c>
      <c r="BF2937" s="56" t="s">
        <v>334</v>
      </c>
      <c r="BG2937" s="56" t="s">
        <v>936</v>
      </c>
      <c r="BH2937" s="56">
        <v>0</v>
      </c>
      <c r="BI2937" s="56">
        <v>0</v>
      </c>
      <c r="BJ2937" s="56">
        <v>1</v>
      </c>
    </row>
    <row r="2938" spans="1:62" hidden="1" x14ac:dyDescent="0.3">
      <c r="A2938" s="56">
        <v>49300270</v>
      </c>
      <c r="B2938" s="85">
        <v>601707</v>
      </c>
      <c r="C2938" s="1">
        <v>42893</v>
      </c>
      <c r="D2938" s="56" t="s">
        <v>934</v>
      </c>
      <c r="E2938" s="56" t="s">
        <v>934</v>
      </c>
      <c r="F2938" s="56" t="s">
        <v>334</v>
      </c>
      <c r="G2938" s="56" t="s">
        <v>335</v>
      </c>
      <c r="H2938" s="56" t="s">
        <v>336</v>
      </c>
      <c r="I2938" s="56" t="s">
        <v>759</v>
      </c>
      <c r="K2938" s="56" t="s">
        <v>337</v>
      </c>
      <c r="L2938" s="56" t="s">
        <v>338</v>
      </c>
      <c r="M2938" s="56" t="s">
        <v>989</v>
      </c>
      <c r="N2938" s="56" t="s">
        <v>1043</v>
      </c>
      <c r="O2938" s="56" t="s">
        <v>546</v>
      </c>
      <c r="P2938" s="1" t="s">
        <v>188</v>
      </c>
      <c r="Q2938" s="56" t="s">
        <v>241</v>
      </c>
      <c r="R2938" s="56" t="s">
        <v>339</v>
      </c>
      <c r="S2938" s="56">
        <v>269125</v>
      </c>
      <c r="T2938" s="1" t="s">
        <v>190</v>
      </c>
      <c r="U2938" s="56">
        <v>42566</v>
      </c>
      <c r="V2938" s="56">
        <v>43312</v>
      </c>
      <c r="W2938" s="56">
        <v>42566</v>
      </c>
      <c r="X2938" s="56">
        <v>43312</v>
      </c>
      <c r="Y2938" s="56" t="s">
        <v>340</v>
      </c>
      <c r="Z2938" s="56" t="s">
        <v>341</v>
      </c>
      <c r="AA2938" s="56" t="s">
        <v>342</v>
      </c>
      <c r="AB2938" s="56" t="s">
        <v>343</v>
      </c>
      <c r="AC2938" s="56" t="s">
        <v>342</v>
      </c>
      <c r="AD2938" s="56" t="s">
        <v>347</v>
      </c>
      <c r="AE2938" s="56" t="s">
        <v>334</v>
      </c>
      <c r="AF2938" s="56" t="s">
        <v>292</v>
      </c>
      <c r="AG2938" s="56">
        <v>2017</v>
      </c>
      <c r="AH2938" s="56" t="s">
        <v>80</v>
      </c>
      <c r="AI2938" s="56" t="s">
        <v>344</v>
      </c>
      <c r="AJ2938" s="56">
        <v>75</v>
      </c>
      <c r="AM2938" s="56">
        <v>42780</v>
      </c>
      <c r="AN2938" s="56" t="s">
        <v>551</v>
      </c>
      <c r="AO2938" s="1">
        <v>42559</v>
      </c>
      <c r="AP2938" s="56" t="s">
        <v>355</v>
      </c>
      <c r="AQ2938" s="56">
        <v>249</v>
      </c>
      <c r="AR2938" s="56">
        <v>0</v>
      </c>
      <c r="AS2938" s="56" t="s">
        <v>346</v>
      </c>
      <c r="BB2938" s="56" t="s">
        <v>339</v>
      </c>
      <c r="BC2938" s="56" t="s">
        <v>263</v>
      </c>
      <c r="BD2938" s="56" t="s">
        <v>935</v>
      </c>
      <c r="BE2938" s="56" t="s">
        <v>347</v>
      </c>
      <c r="BF2938" s="56" t="s">
        <v>334</v>
      </c>
      <c r="BG2938" s="56" t="s">
        <v>936</v>
      </c>
      <c r="BH2938" s="56">
        <v>0</v>
      </c>
      <c r="BI2938" s="56">
        <v>0</v>
      </c>
      <c r="BJ2938" s="56">
        <v>1</v>
      </c>
    </row>
    <row r="2939" spans="1:62" hidden="1" x14ac:dyDescent="0.3">
      <c r="A2939" s="56">
        <v>49300012</v>
      </c>
      <c r="B2939" s="85">
        <v>601707</v>
      </c>
      <c r="C2939" s="1">
        <v>42893</v>
      </c>
      <c r="D2939" s="56" t="s">
        <v>934</v>
      </c>
      <c r="E2939" s="56" t="s">
        <v>934</v>
      </c>
      <c r="F2939" s="56" t="s">
        <v>334</v>
      </c>
      <c r="G2939" s="56" t="s">
        <v>335</v>
      </c>
      <c r="H2939" s="56" t="s">
        <v>336</v>
      </c>
      <c r="I2939" s="56" t="s">
        <v>759</v>
      </c>
      <c r="K2939" s="56" t="s">
        <v>337</v>
      </c>
      <c r="L2939" s="56" t="s">
        <v>338</v>
      </c>
      <c r="M2939" s="56" t="s">
        <v>989</v>
      </c>
      <c r="N2939" s="56" t="s">
        <v>1043</v>
      </c>
      <c r="O2939" s="56" t="s">
        <v>546</v>
      </c>
      <c r="P2939" s="1" t="s">
        <v>105</v>
      </c>
      <c r="S2939" s="56">
        <v>219419</v>
      </c>
      <c r="T2939" s="1" t="s">
        <v>760</v>
      </c>
      <c r="U2939" s="56">
        <v>42566</v>
      </c>
      <c r="V2939" s="56">
        <v>43312</v>
      </c>
      <c r="W2939" s="56">
        <v>42566</v>
      </c>
      <c r="X2939" s="56">
        <v>43677</v>
      </c>
      <c r="Y2939" s="56" t="s">
        <v>340</v>
      </c>
      <c r="Z2939" s="56" t="s">
        <v>367</v>
      </c>
      <c r="AA2939" s="56" t="s">
        <v>342</v>
      </c>
      <c r="AB2939" s="56" t="s">
        <v>343</v>
      </c>
      <c r="AC2939" s="56" t="s">
        <v>342</v>
      </c>
      <c r="AD2939" s="56" t="s">
        <v>342</v>
      </c>
      <c r="AE2939" s="56" t="s">
        <v>334</v>
      </c>
      <c r="AF2939" s="56" t="s">
        <v>292</v>
      </c>
      <c r="AG2939" s="56">
        <v>2017</v>
      </c>
      <c r="AH2939" s="56" t="s">
        <v>80</v>
      </c>
      <c r="AI2939" s="56" t="s">
        <v>348</v>
      </c>
      <c r="AJ2939" s="56">
        <v>10000</v>
      </c>
      <c r="AM2939" s="56">
        <v>42781</v>
      </c>
      <c r="AN2939" s="56" t="s">
        <v>551</v>
      </c>
      <c r="AO2939" s="1">
        <v>42559</v>
      </c>
      <c r="AP2939" s="56" t="s">
        <v>355</v>
      </c>
      <c r="AQ2939" s="56">
        <v>72202</v>
      </c>
      <c r="AR2939" s="56">
        <v>0</v>
      </c>
      <c r="AS2939" s="56" t="s">
        <v>346</v>
      </c>
      <c r="BB2939" s="56" t="s">
        <v>339</v>
      </c>
      <c r="BC2939" s="56" t="s">
        <v>263</v>
      </c>
      <c r="BD2939" s="56" t="s">
        <v>935</v>
      </c>
      <c r="BE2939" s="56" t="s">
        <v>347</v>
      </c>
      <c r="BF2939" s="56" t="s">
        <v>334</v>
      </c>
      <c r="BG2939" s="56" t="s">
        <v>936</v>
      </c>
      <c r="BH2939" s="56">
        <v>0</v>
      </c>
      <c r="BI2939" s="56">
        <v>0</v>
      </c>
      <c r="BJ2939" s="56">
        <v>1</v>
      </c>
    </row>
    <row r="2940" spans="1:62" hidden="1" x14ac:dyDescent="0.3">
      <c r="A2940" s="56">
        <v>49300014</v>
      </c>
      <c r="B2940" s="85">
        <v>601707</v>
      </c>
      <c r="C2940" s="1">
        <v>42893</v>
      </c>
      <c r="D2940" s="56" t="s">
        <v>934</v>
      </c>
      <c r="E2940" s="56" t="s">
        <v>934</v>
      </c>
      <c r="F2940" s="56" t="s">
        <v>334</v>
      </c>
      <c r="G2940" s="56" t="s">
        <v>335</v>
      </c>
      <c r="H2940" s="56" t="s">
        <v>336</v>
      </c>
      <c r="I2940" s="56" t="s">
        <v>759</v>
      </c>
      <c r="K2940" s="56" t="s">
        <v>337</v>
      </c>
      <c r="L2940" s="56" t="s">
        <v>338</v>
      </c>
      <c r="M2940" s="56" t="s">
        <v>989</v>
      </c>
      <c r="N2940" s="56" t="s">
        <v>1043</v>
      </c>
      <c r="O2940" s="56" t="s">
        <v>546</v>
      </c>
      <c r="P2940" s="1" t="s">
        <v>105</v>
      </c>
      <c r="S2940" s="56">
        <v>219419</v>
      </c>
      <c r="T2940" s="1" t="s">
        <v>760</v>
      </c>
      <c r="U2940" s="56">
        <v>42566</v>
      </c>
      <c r="V2940" s="56">
        <v>43312</v>
      </c>
      <c r="W2940" s="56">
        <v>42566</v>
      </c>
      <c r="X2940" s="56">
        <v>43677</v>
      </c>
      <c r="Y2940" s="56" t="s">
        <v>340</v>
      </c>
      <c r="Z2940" s="56" t="s">
        <v>367</v>
      </c>
      <c r="AA2940" s="56" t="s">
        <v>342</v>
      </c>
      <c r="AB2940" s="56" t="s">
        <v>343</v>
      </c>
      <c r="AC2940" s="56" t="s">
        <v>342</v>
      </c>
      <c r="AD2940" s="56" t="s">
        <v>342</v>
      </c>
      <c r="AE2940" s="56" t="s">
        <v>334</v>
      </c>
      <c r="AF2940" s="56" t="s">
        <v>292</v>
      </c>
      <c r="AG2940" s="56">
        <v>2018</v>
      </c>
      <c r="AH2940" s="56" t="s">
        <v>80</v>
      </c>
      <c r="AI2940" s="56" t="s">
        <v>348</v>
      </c>
      <c r="AJ2940" s="56">
        <v>50000</v>
      </c>
      <c r="AM2940" s="56">
        <v>42781</v>
      </c>
      <c r="AN2940" s="56" t="s">
        <v>551</v>
      </c>
      <c r="AO2940" s="1">
        <v>42559</v>
      </c>
      <c r="AP2940" s="56" t="s">
        <v>355</v>
      </c>
      <c r="AQ2940" s="56">
        <v>72202</v>
      </c>
      <c r="AR2940" s="56">
        <v>0</v>
      </c>
      <c r="AS2940" s="56" t="s">
        <v>346</v>
      </c>
      <c r="BB2940" s="56" t="s">
        <v>339</v>
      </c>
      <c r="BC2940" s="56" t="s">
        <v>263</v>
      </c>
      <c r="BD2940" s="56" t="s">
        <v>935</v>
      </c>
      <c r="BE2940" s="56" t="s">
        <v>347</v>
      </c>
      <c r="BF2940" s="56" t="s">
        <v>334</v>
      </c>
      <c r="BG2940" s="56" t="s">
        <v>936</v>
      </c>
      <c r="BH2940" s="56">
        <v>0</v>
      </c>
      <c r="BI2940" s="56">
        <v>0</v>
      </c>
      <c r="BJ2940" s="56">
        <v>1</v>
      </c>
    </row>
    <row r="2941" spans="1:62" hidden="1" x14ac:dyDescent="0.3">
      <c r="A2941" s="56">
        <v>49300013</v>
      </c>
      <c r="B2941" s="85">
        <v>601707</v>
      </c>
      <c r="C2941" s="1">
        <v>42893</v>
      </c>
      <c r="D2941" s="56" t="s">
        <v>934</v>
      </c>
      <c r="E2941" s="56" t="s">
        <v>934</v>
      </c>
      <c r="F2941" s="56" t="s">
        <v>334</v>
      </c>
      <c r="G2941" s="56" t="s">
        <v>335</v>
      </c>
      <c r="H2941" s="56" t="s">
        <v>336</v>
      </c>
      <c r="I2941" s="56" t="s">
        <v>759</v>
      </c>
      <c r="K2941" s="56" t="s">
        <v>337</v>
      </c>
      <c r="L2941" s="56" t="s">
        <v>338</v>
      </c>
      <c r="M2941" s="56" t="s">
        <v>989</v>
      </c>
      <c r="N2941" s="56" t="s">
        <v>1043</v>
      </c>
      <c r="O2941" s="56" t="s">
        <v>546</v>
      </c>
      <c r="P2941" s="1" t="s">
        <v>105</v>
      </c>
      <c r="S2941" s="56">
        <v>219419</v>
      </c>
      <c r="T2941" s="1" t="s">
        <v>760</v>
      </c>
      <c r="U2941" s="56">
        <v>42566</v>
      </c>
      <c r="V2941" s="56">
        <v>43312</v>
      </c>
      <c r="W2941" s="56">
        <v>42566</v>
      </c>
      <c r="X2941" s="56">
        <v>43677</v>
      </c>
      <c r="Y2941" s="56" t="s">
        <v>340</v>
      </c>
      <c r="Z2941" s="56" t="s">
        <v>367</v>
      </c>
      <c r="AA2941" s="56" t="s">
        <v>342</v>
      </c>
      <c r="AB2941" s="56" t="s">
        <v>343</v>
      </c>
      <c r="AC2941" s="56" t="s">
        <v>342</v>
      </c>
      <c r="AD2941" s="56" t="s">
        <v>342</v>
      </c>
      <c r="AE2941" s="56" t="s">
        <v>334</v>
      </c>
      <c r="AF2941" s="56" t="s">
        <v>292</v>
      </c>
      <c r="AG2941" s="56">
        <v>2017</v>
      </c>
      <c r="AH2941" s="56" t="s">
        <v>80</v>
      </c>
      <c r="AI2941" s="56" t="s">
        <v>344</v>
      </c>
      <c r="AJ2941" s="56">
        <v>30000</v>
      </c>
      <c r="AM2941" s="56">
        <v>42781</v>
      </c>
      <c r="AN2941" s="56" t="s">
        <v>551</v>
      </c>
      <c r="AO2941" s="1">
        <v>42559</v>
      </c>
      <c r="AP2941" s="56" t="s">
        <v>355</v>
      </c>
      <c r="AQ2941" s="56">
        <v>72202</v>
      </c>
      <c r="AR2941" s="56">
        <v>0</v>
      </c>
      <c r="AS2941" s="56" t="s">
        <v>346</v>
      </c>
      <c r="BB2941" s="56" t="s">
        <v>339</v>
      </c>
      <c r="BC2941" s="56" t="s">
        <v>263</v>
      </c>
      <c r="BD2941" s="56" t="s">
        <v>935</v>
      </c>
      <c r="BE2941" s="56" t="s">
        <v>347</v>
      </c>
      <c r="BF2941" s="56" t="s">
        <v>334</v>
      </c>
      <c r="BG2941" s="56" t="s">
        <v>936</v>
      </c>
      <c r="BH2941" s="56">
        <v>0</v>
      </c>
      <c r="BI2941" s="56">
        <v>0</v>
      </c>
      <c r="BJ2941" s="56">
        <v>1</v>
      </c>
    </row>
    <row r="2942" spans="1:62" hidden="1" x14ac:dyDescent="0.3">
      <c r="A2942" s="56">
        <v>49300015</v>
      </c>
      <c r="B2942" s="85">
        <v>601707</v>
      </c>
      <c r="C2942" s="1">
        <v>42893</v>
      </c>
      <c r="D2942" s="56" t="s">
        <v>934</v>
      </c>
      <c r="E2942" s="56" t="s">
        <v>934</v>
      </c>
      <c r="F2942" s="56" t="s">
        <v>334</v>
      </c>
      <c r="G2942" s="56" t="s">
        <v>335</v>
      </c>
      <c r="H2942" s="56" t="s">
        <v>336</v>
      </c>
      <c r="I2942" s="56" t="s">
        <v>759</v>
      </c>
      <c r="K2942" s="56" t="s">
        <v>337</v>
      </c>
      <c r="L2942" s="56" t="s">
        <v>338</v>
      </c>
      <c r="M2942" s="56" t="s">
        <v>989</v>
      </c>
      <c r="N2942" s="56" t="s">
        <v>1043</v>
      </c>
      <c r="O2942" s="56" t="s">
        <v>546</v>
      </c>
      <c r="P2942" s="1" t="s">
        <v>105</v>
      </c>
      <c r="S2942" s="56">
        <v>219419</v>
      </c>
      <c r="T2942" s="1" t="s">
        <v>760</v>
      </c>
      <c r="U2942" s="56">
        <v>42566</v>
      </c>
      <c r="V2942" s="56">
        <v>43312</v>
      </c>
      <c r="W2942" s="56">
        <v>42566</v>
      </c>
      <c r="X2942" s="56">
        <v>43677</v>
      </c>
      <c r="Y2942" s="56" t="s">
        <v>340</v>
      </c>
      <c r="Z2942" s="56" t="s">
        <v>367</v>
      </c>
      <c r="AA2942" s="56" t="s">
        <v>342</v>
      </c>
      <c r="AB2942" s="56" t="s">
        <v>343</v>
      </c>
      <c r="AC2942" s="56" t="s">
        <v>342</v>
      </c>
      <c r="AD2942" s="56" t="s">
        <v>342</v>
      </c>
      <c r="AE2942" s="56" t="s">
        <v>334</v>
      </c>
      <c r="AF2942" s="56" t="s">
        <v>292</v>
      </c>
      <c r="AG2942" s="56">
        <v>2018</v>
      </c>
      <c r="AH2942" s="56" t="s">
        <v>80</v>
      </c>
      <c r="AI2942" s="56" t="s">
        <v>344</v>
      </c>
      <c r="AJ2942" s="56">
        <v>100000</v>
      </c>
      <c r="AM2942" s="56">
        <v>42781</v>
      </c>
      <c r="AN2942" s="56" t="s">
        <v>551</v>
      </c>
      <c r="AO2942" s="1">
        <v>42559</v>
      </c>
      <c r="AP2942" s="56" t="s">
        <v>355</v>
      </c>
      <c r="AQ2942" s="56">
        <v>72202</v>
      </c>
      <c r="AR2942" s="56">
        <v>0</v>
      </c>
      <c r="AS2942" s="56" t="s">
        <v>346</v>
      </c>
      <c r="BB2942" s="56" t="s">
        <v>339</v>
      </c>
      <c r="BC2942" s="56" t="s">
        <v>263</v>
      </c>
      <c r="BD2942" s="56" t="s">
        <v>935</v>
      </c>
      <c r="BE2942" s="56" t="s">
        <v>347</v>
      </c>
      <c r="BF2942" s="56" t="s">
        <v>334</v>
      </c>
      <c r="BG2942" s="56" t="s">
        <v>936</v>
      </c>
      <c r="BH2942" s="56">
        <v>0</v>
      </c>
      <c r="BI2942" s="56">
        <v>0</v>
      </c>
      <c r="BJ2942" s="56">
        <v>1</v>
      </c>
    </row>
    <row r="2943" spans="1:62" hidden="1" x14ac:dyDescent="0.3">
      <c r="A2943" s="56">
        <v>49300269</v>
      </c>
      <c r="B2943" s="85">
        <v>601707</v>
      </c>
      <c r="C2943" s="1">
        <v>42893</v>
      </c>
      <c r="D2943" s="56" t="s">
        <v>934</v>
      </c>
      <c r="E2943" s="56" t="s">
        <v>934</v>
      </c>
      <c r="F2943" s="56" t="s">
        <v>334</v>
      </c>
      <c r="G2943" s="56" t="s">
        <v>335</v>
      </c>
      <c r="H2943" s="56" t="s">
        <v>336</v>
      </c>
      <c r="I2943" s="56" t="s">
        <v>759</v>
      </c>
      <c r="K2943" s="56" t="s">
        <v>337</v>
      </c>
      <c r="L2943" s="56" t="s">
        <v>338</v>
      </c>
      <c r="M2943" s="56" t="s">
        <v>989</v>
      </c>
      <c r="N2943" s="56" t="s">
        <v>1043</v>
      </c>
      <c r="O2943" s="56" t="s">
        <v>546</v>
      </c>
      <c r="P2943" s="1" t="s">
        <v>188</v>
      </c>
      <c r="Q2943" s="56" t="s">
        <v>241</v>
      </c>
      <c r="R2943" s="56" t="s">
        <v>339</v>
      </c>
      <c r="S2943" s="56">
        <v>269125</v>
      </c>
      <c r="T2943" s="1" t="s">
        <v>190</v>
      </c>
      <c r="U2943" s="56">
        <v>42566</v>
      </c>
      <c r="V2943" s="56">
        <v>43312</v>
      </c>
      <c r="W2943" s="56">
        <v>42566</v>
      </c>
      <c r="X2943" s="56">
        <v>43312</v>
      </c>
      <c r="Y2943" s="56" t="s">
        <v>340</v>
      </c>
      <c r="Z2943" s="56" t="s">
        <v>341</v>
      </c>
      <c r="AA2943" s="56" t="s">
        <v>342</v>
      </c>
      <c r="AB2943" s="56" t="s">
        <v>343</v>
      </c>
      <c r="AC2943" s="56" t="s">
        <v>342</v>
      </c>
      <c r="AD2943" s="56" t="s">
        <v>347</v>
      </c>
      <c r="AE2943" s="56" t="s">
        <v>334</v>
      </c>
      <c r="AF2943" s="56" t="s">
        <v>292</v>
      </c>
      <c r="AG2943" s="56">
        <v>2017</v>
      </c>
      <c r="AH2943" s="56" t="s">
        <v>80</v>
      </c>
      <c r="AI2943" s="56" t="s">
        <v>348</v>
      </c>
      <c r="AJ2943" s="56">
        <v>25</v>
      </c>
      <c r="AM2943" s="56">
        <v>42780</v>
      </c>
      <c r="AN2943" s="56" t="s">
        <v>551</v>
      </c>
      <c r="AO2943" s="1">
        <v>42559</v>
      </c>
      <c r="AP2943" s="56" t="s">
        <v>355</v>
      </c>
      <c r="AQ2943" s="56">
        <v>249</v>
      </c>
      <c r="AR2943" s="56">
        <v>0</v>
      </c>
      <c r="AS2943" s="56" t="s">
        <v>346</v>
      </c>
      <c r="BB2943" s="56" t="s">
        <v>339</v>
      </c>
      <c r="BC2943" s="56" t="s">
        <v>263</v>
      </c>
      <c r="BD2943" s="56" t="s">
        <v>935</v>
      </c>
      <c r="BE2943" s="56" t="s">
        <v>347</v>
      </c>
      <c r="BF2943" s="56" t="s">
        <v>334</v>
      </c>
      <c r="BG2943" s="56" t="s">
        <v>936</v>
      </c>
      <c r="BH2943" s="56">
        <v>0</v>
      </c>
      <c r="BI2943" s="56">
        <v>0</v>
      </c>
      <c r="BJ2943" s="56">
        <v>1</v>
      </c>
    </row>
    <row r="2944" spans="1:62" hidden="1" x14ac:dyDescent="0.3">
      <c r="A2944" s="56">
        <v>49300268</v>
      </c>
      <c r="B2944" s="85">
        <v>601707</v>
      </c>
      <c r="C2944" s="1">
        <v>42893</v>
      </c>
      <c r="D2944" s="56" t="s">
        <v>934</v>
      </c>
      <c r="E2944" s="56" t="s">
        <v>934</v>
      </c>
      <c r="F2944" s="56" t="s">
        <v>334</v>
      </c>
      <c r="G2944" s="56" t="s">
        <v>335</v>
      </c>
      <c r="H2944" s="56" t="s">
        <v>336</v>
      </c>
      <c r="I2944" s="56" t="s">
        <v>759</v>
      </c>
      <c r="K2944" s="56" t="s">
        <v>337</v>
      </c>
      <c r="L2944" s="56" t="s">
        <v>338</v>
      </c>
      <c r="M2944" s="56" t="s">
        <v>989</v>
      </c>
      <c r="N2944" s="56" t="s">
        <v>1043</v>
      </c>
      <c r="O2944" s="56" t="s">
        <v>546</v>
      </c>
      <c r="P2944" s="1" t="s">
        <v>188</v>
      </c>
      <c r="Q2944" s="56" t="s">
        <v>241</v>
      </c>
      <c r="R2944" s="56" t="s">
        <v>339</v>
      </c>
      <c r="S2944" s="56">
        <v>269125</v>
      </c>
      <c r="T2944" s="1" t="s">
        <v>190</v>
      </c>
      <c r="U2944" s="56">
        <v>42566</v>
      </c>
      <c r="V2944" s="56">
        <v>43312</v>
      </c>
      <c r="W2944" s="56">
        <v>42566</v>
      </c>
      <c r="X2944" s="56">
        <v>43312</v>
      </c>
      <c r="Y2944" s="56" t="s">
        <v>340</v>
      </c>
      <c r="Z2944" s="56" t="s">
        <v>341</v>
      </c>
      <c r="AA2944" s="56" t="s">
        <v>342</v>
      </c>
      <c r="AB2944" s="56" t="s">
        <v>343</v>
      </c>
      <c r="AC2944" s="56" t="s">
        <v>342</v>
      </c>
      <c r="AD2944" s="56" t="s">
        <v>347</v>
      </c>
      <c r="AE2944" s="56" t="s">
        <v>334</v>
      </c>
      <c r="AF2944" s="56" t="s">
        <v>291</v>
      </c>
      <c r="AG2944" s="56">
        <v>2017</v>
      </c>
      <c r="AH2944" s="56" t="s">
        <v>80</v>
      </c>
      <c r="AI2944" s="56" t="s">
        <v>348</v>
      </c>
      <c r="AJ2944" s="56">
        <v>126</v>
      </c>
      <c r="AK2944" s="1">
        <v>42735</v>
      </c>
      <c r="AL2944" s="56" t="s">
        <v>974</v>
      </c>
      <c r="AM2944" s="56">
        <v>42780</v>
      </c>
      <c r="AN2944" s="56" t="s">
        <v>551</v>
      </c>
      <c r="AO2944" s="1">
        <v>42780</v>
      </c>
      <c r="AP2944" s="56" t="s">
        <v>551</v>
      </c>
      <c r="AQ2944" s="56">
        <v>249</v>
      </c>
      <c r="AR2944" s="56">
        <v>0</v>
      </c>
      <c r="AS2944" s="56" t="s">
        <v>346</v>
      </c>
      <c r="BB2944" s="56" t="s">
        <v>339</v>
      </c>
      <c r="BC2944" s="56" t="s">
        <v>263</v>
      </c>
      <c r="BD2944" s="56" t="s">
        <v>935</v>
      </c>
      <c r="BE2944" s="56" t="s">
        <v>347</v>
      </c>
      <c r="BF2944" s="56" t="s">
        <v>334</v>
      </c>
      <c r="BG2944" s="56" t="s">
        <v>936</v>
      </c>
      <c r="BH2944" s="56">
        <v>0</v>
      </c>
      <c r="BI2944" s="56">
        <v>0</v>
      </c>
      <c r="BJ2944" s="56">
        <v>1</v>
      </c>
    </row>
    <row r="2945" spans="1:62" hidden="1" x14ac:dyDescent="0.3">
      <c r="A2945" s="56">
        <v>49300271</v>
      </c>
      <c r="B2945" s="85">
        <v>601707</v>
      </c>
      <c r="C2945" s="1">
        <v>42893</v>
      </c>
      <c r="D2945" s="56" t="s">
        <v>934</v>
      </c>
      <c r="E2945" s="56" t="s">
        <v>934</v>
      </c>
      <c r="F2945" s="56" t="s">
        <v>334</v>
      </c>
      <c r="G2945" s="56" t="s">
        <v>335</v>
      </c>
      <c r="H2945" s="56" t="s">
        <v>336</v>
      </c>
      <c r="I2945" s="56" t="s">
        <v>759</v>
      </c>
      <c r="K2945" s="56" t="s">
        <v>337</v>
      </c>
      <c r="L2945" s="56" t="s">
        <v>338</v>
      </c>
      <c r="M2945" s="56" t="s">
        <v>989</v>
      </c>
      <c r="N2945" s="56" t="s">
        <v>1043</v>
      </c>
      <c r="O2945" s="56" t="s">
        <v>546</v>
      </c>
      <c r="P2945" s="1" t="s">
        <v>188</v>
      </c>
      <c r="Q2945" s="56" t="s">
        <v>241</v>
      </c>
      <c r="R2945" s="56" t="s">
        <v>339</v>
      </c>
      <c r="S2945" s="56">
        <v>271782</v>
      </c>
      <c r="T2945" s="1" t="s">
        <v>195</v>
      </c>
      <c r="U2945" s="56">
        <v>42566</v>
      </c>
      <c r="V2945" s="56">
        <v>43312</v>
      </c>
      <c r="W2945" s="56">
        <v>42583</v>
      </c>
      <c r="X2945" s="56">
        <v>43100</v>
      </c>
      <c r="Y2945" s="56" t="s">
        <v>340</v>
      </c>
      <c r="Z2945" s="56" t="s">
        <v>341</v>
      </c>
      <c r="AA2945" s="56" t="s">
        <v>342</v>
      </c>
      <c r="AB2945" s="56" t="s">
        <v>343</v>
      </c>
      <c r="AC2945" s="56" t="s">
        <v>342</v>
      </c>
      <c r="AD2945" s="56" t="s">
        <v>347</v>
      </c>
      <c r="AE2945" s="56" t="s">
        <v>334</v>
      </c>
      <c r="AF2945" s="56" t="s">
        <v>291</v>
      </c>
      <c r="AG2945" s="56">
        <v>2017</v>
      </c>
      <c r="AH2945" s="56" t="s">
        <v>80</v>
      </c>
      <c r="AI2945" s="56" t="s">
        <v>348</v>
      </c>
      <c r="AJ2945" s="56">
        <v>3</v>
      </c>
      <c r="AK2945" s="1">
        <v>42735</v>
      </c>
      <c r="AL2945" s="56" t="s">
        <v>983</v>
      </c>
      <c r="AM2945" s="56">
        <v>42781</v>
      </c>
      <c r="AN2945" s="56" t="s">
        <v>551</v>
      </c>
      <c r="AO2945" s="1">
        <v>42781</v>
      </c>
      <c r="AP2945" s="56" t="s">
        <v>551</v>
      </c>
      <c r="AQ2945" s="56">
        <v>252</v>
      </c>
      <c r="AR2945" s="56">
        <v>0</v>
      </c>
      <c r="AS2945" s="56" t="s">
        <v>346</v>
      </c>
      <c r="BB2945" s="56" t="s">
        <v>339</v>
      </c>
      <c r="BC2945" s="56" t="s">
        <v>263</v>
      </c>
      <c r="BD2945" s="56" t="s">
        <v>935</v>
      </c>
      <c r="BE2945" s="56" t="s">
        <v>347</v>
      </c>
      <c r="BF2945" s="56" t="s">
        <v>334</v>
      </c>
      <c r="BG2945" s="56" t="s">
        <v>936</v>
      </c>
      <c r="BH2945" s="56">
        <v>0</v>
      </c>
      <c r="BI2945" s="56">
        <v>0</v>
      </c>
      <c r="BJ2945" s="56">
        <v>1</v>
      </c>
    </row>
    <row r="2946" spans="1:62" hidden="1" x14ac:dyDescent="0.3">
      <c r="A2946" s="56">
        <v>49300273</v>
      </c>
      <c r="B2946" s="85">
        <v>601707</v>
      </c>
      <c r="C2946" s="1">
        <v>42893</v>
      </c>
      <c r="D2946" s="56" t="s">
        <v>934</v>
      </c>
      <c r="E2946" s="56" t="s">
        <v>934</v>
      </c>
      <c r="F2946" s="56" t="s">
        <v>334</v>
      </c>
      <c r="G2946" s="56" t="s">
        <v>335</v>
      </c>
      <c r="H2946" s="56" t="s">
        <v>336</v>
      </c>
      <c r="I2946" s="56" t="s">
        <v>759</v>
      </c>
      <c r="K2946" s="56" t="s">
        <v>337</v>
      </c>
      <c r="L2946" s="56" t="s">
        <v>338</v>
      </c>
      <c r="M2946" s="56" t="s">
        <v>989</v>
      </c>
      <c r="N2946" s="56" t="s">
        <v>1043</v>
      </c>
      <c r="O2946" s="56" t="s">
        <v>546</v>
      </c>
      <c r="P2946" s="1" t="s">
        <v>188</v>
      </c>
      <c r="Q2946" s="56" t="s">
        <v>241</v>
      </c>
      <c r="R2946" s="56" t="s">
        <v>339</v>
      </c>
      <c r="S2946" s="56">
        <v>271782</v>
      </c>
      <c r="T2946" s="1" t="s">
        <v>195</v>
      </c>
      <c r="U2946" s="56">
        <v>42566</v>
      </c>
      <c r="V2946" s="56">
        <v>43312</v>
      </c>
      <c r="W2946" s="56">
        <v>42583</v>
      </c>
      <c r="X2946" s="56">
        <v>43100</v>
      </c>
      <c r="Y2946" s="56" t="s">
        <v>340</v>
      </c>
      <c r="Z2946" s="56" t="s">
        <v>341</v>
      </c>
      <c r="AA2946" s="56" t="s">
        <v>342</v>
      </c>
      <c r="AB2946" s="56" t="s">
        <v>343</v>
      </c>
      <c r="AC2946" s="56" t="s">
        <v>342</v>
      </c>
      <c r="AD2946" s="56" t="s">
        <v>347</v>
      </c>
      <c r="AE2946" s="56" t="s">
        <v>334</v>
      </c>
      <c r="AF2946" s="56" t="s">
        <v>292</v>
      </c>
      <c r="AG2946" s="56">
        <v>2017</v>
      </c>
      <c r="AH2946" s="56" t="s">
        <v>80</v>
      </c>
      <c r="AI2946" s="56" t="s">
        <v>348</v>
      </c>
      <c r="AJ2946" s="56">
        <v>3</v>
      </c>
      <c r="AM2946" s="56">
        <v>42781</v>
      </c>
      <c r="AN2946" s="56" t="s">
        <v>551</v>
      </c>
      <c r="AO2946" s="1">
        <v>42583</v>
      </c>
      <c r="AP2946" s="56" t="s">
        <v>355</v>
      </c>
      <c r="AQ2946" s="56">
        <v>252</v>
      </c>
      <c r="AR2946" s="56">
        <v>0</v>
      </c>
      <c r="AS2946" s="56" t="s">
        <v>346</v>
      </c>
      <c r="BB2946" s="56" t="s">
        <v>339</v>
      </c>
      <c r="BC2946" s="56" t="s">
        <v>263</v>
      </c>
      <c r="BD2946" s="56" t="s">
        <v>935</v>
      </c>
      <c r="BE2946" s="56" t="s">
        <v>347</v>
      </c>
      <c r="BF2946" s="56" t="s">
        <v>334</v>
      </c>
      <c r="BG2946" s="56" t="s">
        <v>936</v>
      </c>
      <c r="BH2946" s="56">
        <v>0</v>
      </c>
      <c r="BI2946" s="56">
        <v>0</v>
      </c>
      <c r="BJ2946" s="56">
        <v>1</v>
      </c>
    </row>
    <row r="2947" spans="1:62" hidden="1" x14ac:dyDescent="0.3">
      <c r="A2947" s="56">
        <v>49300644</v>
      </c>
      <c r="B2947" s="85">
        <v>601707</v>
      </c>
      <c r="C2947" s="1">
        <v>42893</v>
      </c>
      <c r="D2947" s="56" t="s">
        <v>934</v>
      </c>
      <c r="E2947" s="56" t="s">
        <v>934</v>
      </c>
      <c r="F2947" s="56" t="s">
        <v>334</v>
      </c>
      <c r="G2947" s="56" t="s">
        <v>335</v>
      </c>
      <c r="H2947" s="56" t="s">
        <v>336</v>
      </c>
      <c r="I2947" s="56" t="s">
        <v>759</v>
      </c>
      <c r="K2947" s="56" t="s">
        <v>337</v>
      </c>
      <c r="L2947" s="56" t="s">
        <v>338</v>
      </c>
      <c r="M2947" s="56" t="s">
        <v>989</v>
      </c>
      <c r="N2947" s="56" t="s">
        <v>1043</v>
      </c>
      <c r="O2947" s="56" t="s">
        <v>546</v>
      </c>
      <c r="P2947" s="1" t="s">
        <v>110</v>
      </c>
      <c r="Q2947" s="56" t="s">
        <v>241</v>
      </c>
      <c r="R2947" s="56" t="s">
        <v>339</v>
      </c>
      <c r="S2947" s="56">
        <v>260961</v>
      </c>
      <c r="T2947" s="1" t="s">
        <v>937</v>
      </c>
      <c r="U2947" s="56">
        <v>42566</v>
      </c>
      <c r="V2947" s="56">
        <v>43312</v>
      </c>
      <c r="W2947" s="56">
        <v>42566</v>
      </c>
      <c r="X2947" s="56">
        <v>43677</v>
      </c>
      <c r="Y2947" s="56" t="s">
        <v>356</v>
      </c>
      <c r="Z2947" s="56" t="s">
        <v>382</v>
      </c>
      <c r="AA2947" s="56" t="s">
        <v>347</v>
      </c>
      <c r="AC2947" s="56" t="s">
        <v>342</v>
      </c>
      <c r="AD2947" s="56" t="s">
        <v>342</v>
      </c>
      <c r="AE2947" s="56" t="s">
        <v>334</v>
      </c>
      <c r="AF2947" s="56" t="s">
        <v>291</v>
      </c>
      <c r="AG2947" s="56">
        <v>2017</v>
      </c>
      <c r="AH2947" s="56" t="s">
        <v>80</v>
      </c>
      <c r="AI2947" s="56" t="s">
        <v>348</v>
      </c>
      <c r="AJ2947" s="56">
        <v>38.6</v>
      </c>
      <c r="AK2947" s="1">
        <v>42735</v>
      </c>
      <c r="AL2947" s="56" t="s">
        <v>981</v>
      </c>
      <c r="AM2947" s="56">
        <v>42780</v>
      </c>
      <c r="AN2947" s="56" t="s">
        <v>551</v>
      </c>
      <c r="AO2947" s="1">
        <v>42780</v>
      </c>
      <c r="AP2947" s="56" t="s">
        <v>551</v>
      </c>
      <c r="AQ2947" s="56">
        <v>84522</v>
      </c>
      <c r="AR2947" s="56">
        <v>0</v>
      </c>
      <c r="AS2947" s="56" t="s">
        <v>346</v>
      </c>
      <c r="BB2947" s="56" t="s">
        <v>339</v>
      </c>
      <c r="BC2947" s="56" t="s">
        <v>263</v>
      </c>
      <c r="BD2947" s="56" t="s">
        <v>935</v>
      </c>
      <c r="BE2947" s="56" t="s">
        <v>347</v>
      </c>
      <c r="BF2947" s="56" t="s">
        <v>334</v>
      </c>
      <c r="BG2947" s="56" t="s">
        <v>936</v>
      </c>
      <c r="BH2947" s="56">
        <v>0</v>
      </c>
      <c r="BI2947" s="56">
        <v>0</v>
      </c>
      <c r="BJ2947" s="56">
        <v>1</v>
      </c>
    </row>
    <row r="2948" spans="1:62" hidden="1" x14ac:dyDescent="0.3">
      <c r="A2948" s="56">
        <v>49300631</v>
      </c>
      <c r="B2948" s="85">
        <v>601707</v>
      </c>
      <c r="C2948" s="1">
        <v>42893</v>
      </c>
      <c r="D2948" s="56" t="s">
        <v>934</v>
      </c>
      <c r="E2948" s="56" t="s">
        <v>934</v>
      </c>
      <c r="F2948" s="56" t="s">
        <v>334</v>
      </c>
      <c r="G2948" s="56" t="s">
        <v>335</v>
      </c>
      <c r="H2948" s="56" t="s">
        <v>336</v>
      </c>
      <c r="I2948" s="56" t="s">
        <v>759</v>
      </c>
      <c r="K2948" s="56" t="s">
        <v>337</v>
      </c>
      <c r="L2948" s="56" t="s">
        <v>338</v>
      </c>
      <c r="M2948" s="56" t="s">
        <v>989</v>
      </c>
      <c r="N2948" s="56" t="s">
        <v>1043</v>
      </c>
      <c r="O2948" s="56" t="s">
        <v>546</v>
      </c>
      <c r="P2948" s="1" t="s">
        <v>105</v>
      </c>
      <c r="S2948" s="56">
        <v>219418</v>
      </c>
      <c r="T2948" s="1" t="s">
        <v>691</v>
      </c>
      <c r="U2948" s="56">
        <v>42566</v>
      </c>
      <c r="V2948" s="56">
        <v>43312</v>
      </c>
      <c r="W2948" s="56">
        <v>42566</v>
      </c>
      <c r="X2948" s="56">
        <v>43677</v>
      </c>
      <c r="Y2948" s="56" t="s">
        <v>340</v>
      </c>
      <c r="Z2948" s="56" t="s">
        <v>341</v>
      </c>
      <c r="AA2948" s="56" t="s">
        <v>342</v>
      </c>
      <c r="AB2948" s="56" t="s">
        <v>343</v>
      </c>
      <c r="AC2948" s="56" t="s">
        <v>342</v>
      </c>
      <c r="AD2948" s="56" t="s">
        <v>342</v>
      </c>
      <c r="AE2948" s="56" t="s">
        <v>334</v>
      </c>
      <c r="AF2948" s="56" t="s">
        <v>292</v>
      </c>
      <c r="AG2948" s="56">
        <v>2017</v>
      </c>
      <c r="AH2948" s="56" t="s">
        <v>80</v>
      </c>
      <c r="AI2948" s="56" t="s">
        <v>344</v>
      </c>
      <c r="AJ2948" s="56">
        <v>30000</v>
      </c>
      <c r="AM2948" s="56">
        <v>42781</v>
      </c>
      <c r="AN2948" s="56" t="s">
        <v>551</v>
      </c>
      <c r="AO2948" s="1">
        <v>42559</v>
      </c>
      <c r="AP2948" s="56" t="s">
        <v>355</v>
      </c>
      <c r="AQ2948" s="56">
        <v>75710</v>
      </c>
      <c r="AR2948" s="56">
        <v>0</v>
      </c>
      <c r="AS2948" s="56" t="s">
        <v>346</v>
      </c>
      <c r="BB2948" s="56" t="s">
        <v>339</v>
      </c>
      <c r="BC2948" s="56" t="s">
        <v>263</v>
      </c>
      <c r="BD2948" s="56" t="s">
        <v>935</v>
      </c>
      <c r="BE2948" s="56" t="s">
        <v>347</v>
      </c>
      <c r="BF2948" s="56" t="s">
        <v>334</v>
      </c>
      <c r="BG2948" s="56" t="s">
        <v>936</v>
      </c>
      <c r="BH2948" s="56">
        <v>0</v>
      </c>
      <c r="BI2948" s="56">
        <v>0</v>
      </c>
      <c r="BJ2948" s="56">
        <v>1</v>
      </c>
    </row>
    <row r="2949" spans="1:62" hidden="1" x14ac:dyDescent="0.3">
      <c r="A2949" s="56">
        <v>49300635</v>
      </c>
      <c r="B2949" s="85">
        <v>601707</v>
      </c>
      <c r="C2949" s="1">
        <v>42893</v>
      </c>
      <c r="D2949" s="56" t="s">
        <v>934</v>
      </c>
      <c r="E2949" s="56" t="s">
        <v>934</v>
      </c>
      <c r="F2949" s="56" t="s">
        <v>334</v>
      </c>
      <c r="G2949" s="56" t="s">
        <v>335</v>
      </c>
      <c r="H2949" s="56" t="s">
        <v>336</v>
      </c>
      <c r="I2949" s="56" t="s">
        <v>759</v>
      </c>
      <c r="K2949" s="56" t="s">
        <v>337</v>
      </c>
      <c r="L2949" s="56" t="s">
        <v>338</v>
      </c>
      <c r="M2949" s="56" t="s">
        <v>989</v>
      </c>
      <c r="N2949" s="56" t="s">
        <v>1043</v>
      </c>
      <c r="O2949" s="56" t="s">
        <v>546</v>
      </c>
      <c r="P2949" s="1" t="s">
        <v>105</v>
      </c>
      <c r="S2949" s="56">
        <v>219418</v>
      </c>
      <c r="T2949" s="1" t="s">
        <v>691</v>
      </c>
      <c r="U2949" s="56">
        <v>42566</v>
      </c>
      <c r="V2949" s="56">
        <v>43312</v>
      </c>
      <c r="W2949" s="56">
        <v>42566</v>
      </c>
      <c r="X2949" s="56">
        <v>43677</v>
      </c>
      <c r="Y2949" s="56" t="s">
        <v>340</v>
      </c>
      <c r="Z2949" s="56" t="s">
        <v>341</v>
      </c>
      <c r="AA2949" s="56" t="s">
        <v>342</v>
      </c>
      <c r="AB2949" s="56" t="s">
        <v>343</v>
      </c>
      <c r="AC2949" s="56" t="s">
        <v>342</v>
      </c>
      <c r="AD2949" s="56" t="s">
        <v>342</v>
      </c>
      <c r="AE2949" s="56" t="s">
        <v>334</v>
      </c>
      <c r="AF2949" s="56" t="s">
        <v>292</v>
      </c>
      <c r="AG2949" s="56">
        <v>2019</v>
      </c>
      <c r="AH2949" s="56" t="s">
        <v>80</v>
      </c>
      <c r="AI2949" s="56" t="s">
        <v>344</v>
      </c>
      <c r="AJ2949" s="56">
        <v>150000</v>
      </c>
      <c r="AM2949" s="56">
        <v>42781</v>
      </c>
      <c r="AN2949" s="56" t="s">
        <v>551</v>
      </c>
      <c r="AO2949" s="1">
        <v>42559</v>
      </c>
      <c r="AP2949" s="56" t="s">
        <v>355</v>
      </c>
      <c r="AQ2949" s="56">
        <v>75710</v>
      </c>
      <c r="AR2949" s="56">
        <v>0</v>
      </c>
      <c r="AS2949" s="56" t="s">
        <v>346</v>
      </c>
      <c r="BB2949" s="56" t="s">
        <v>339</v>
      </c>
      <c r="BC2949" s="56" t="s">
        <v>263</v>
      </c>
      <c r="BD2949" s="56" t="s">
        <v>935</v>
      </c>
      <c r="BE2949" s="56" t="s">
        <v>347</v>
      </c>
      <c r="BF2949" s="56" t="s">
        <v>334</v>
      </c>
      <c r="BG2949" s="56" t="s">
        <v>936</v>
      </c>
      <c r="BH2949" s="56">
        <v>0</v>
      </c>
      <c r="BI2949" s="56">
        <v>0</v>
      </c>
      <c r="BJ2949" s="56">
        <v>1</v>
      </c>
    </row>
    <row r="2950" spans="1:62" hidden="1" x14ac:dyDescent="0.3">
      <c r="A2950" s="56">
        <v>49300681</v>
      </c>
      <c r="B2950" s="85">
        <v>601707</v>
      </c>
      <c r="C2950" s="1">
        <v>42893</v>
      </c>
      <c r="D2950" s="56" t="s">
        <v>934</v>
      </c>
      <c r="E2950" s="56" t="s">
        <v>934</v>
      </c>
      <c r="F2950" s="56" t="s">
        <v>334</v>
      </c>
      <c r="G2950" s="56" t="s">
        <v>335</v>
      </c>
      <c r="H2950" s="56" t="s">
        <v>336</v>
      </c>
      <c r="I2950" s="56" t="s">
        <v>759</v>
      </c>
      <c r="K2950" s="56" t="s">
        <v>337</v>
      </c>
      <c r="L2950" s="56" t="s">
        <v>338</v>
      </c>
      <c r="M2950" s="56" t="s">
        <v>989</v>
      </c>
      <c r="N2950" s="56" t="s">
        <v>1043</v>
      </c>
      <c r="O2950" s="56" t="s">
        <v>546</v>
      </c>
      <c r="P2950" s="1" t="s">
        <v>188</v>
      </c>
      <c r="Q2950" s="56" t="s">
        <v>241</v>
      </c>
      <c r="R2950" s="56" t="s">
        <v>339</v>
      </c>
      <c r="S2950" s="56">
        <v>269121</v>
      </c>
      <c r="T2950" s="1" t="s">
        <v>447</v>
      </c>
      <c r="U2950" s="56">
        <v>42566</v>
      </c>
      <c r="V2950" s="56">
        <v>43312</v>
      </c>
      <c r="W2950" s="56">
        <v>42566</v>
      </c>
      <c r="X2950" s="56">
        <v>42735</v>
      </c>
      <c r="Y2950" s="56" t="s">
        <v>340</v>
      </c>
      <c r="Z2950" s="56" t="s">
        <v>341</v>
      </c>
      <c r="AA2950" s="56" t="s">
        <v>342</v>
      </c>
      <c r="AB2950" s="56" t="s">
        <v>343</v>
      </c>
      <c r="AC2950" s="56" t="s">
        <v>342</v>
      </c>
      <c r="AD2950" s="56" t="s">
        <v>347</v>
      </c>
      <c r="AE2950" s="56" t="s">
        <v>334</v>
      </c>
      <c r="AF2950" s="56" t="s">
        <v>292</v>
      </c>
      <c r="AG2950" s="56">
        <v>2017</v>
      </c>
      <c r="AH2950" s="56" t="s">
        <v>80</v>
      </c>
      <c r="AI2950" s="56" t="s">
        <v>348</v>
      </c>
      <c r="AJ2950" s="56">
        <v>1</v>
      </c>
      <c r="AM2950" s="56">
        <v>42780</v>
      </c>
      <c r="AN2950" s="56" t="s">
        <v>551</v>
      </c>
      <c r="AO2950" s="1">
        <v>42559</v>
      </c>
      <c r="AP2950" s="56" t="s">
        <v>355</v>
      </c>
      <c r="AQ2950" s="56">
        <v>327</v>
      </c>
      <c r="AR2950" s="56">
        <v>0</v>
      </c>
      <c r="AS2950" s="56" t="s">
        <v>346</v>
      </c>
      <c r="BB2950" s="56" t="s">
        <v>339</v>
      </c>
      <c r="BC2950" s="56" t="s">
        <v>263</v>
      </c>
      <c r="BD2950" s="56" t="s">
        <v>935</v>
      </c>
      <c r="BE2950" s="56" t="s">
        <v>347</v>
      </c>
      <c r="BF2950" s="56" t="s">
        <v>334</v>
      </c>
      <c r="BG2950" s="56" t="s">
        <v>936</v>
      </c>
      <c r="BH2950" s="56">
        <v>0</v>
      </c>
      <c r="BI2950" s="56">
        <v>0</v>
      </c>
      <c r="BJ2950" s="56">
        <v>1</v>
      </c>
    </row>
    <row r="2951" spans="1:62" hidden="1" x14ac:dyDescent="0.3">
      <c r="A2951" s="56">
        <v>49300630</v>
      </c>
      <c r="B2951" s="85">
        <v>601707</v>
      </c>
      <c r="C2951" s="1">
        <v>42893</v>
      </c>
      <c r="D2951" s="56" t="s">
        <v>934</v>
      </c>
      <c r="E2951" s="56" t="s">
        <v>934</v>
      </c>
      <c r="F2951" s="56" t="s">
        <v>334</v>
      </c>
      <c r="G2951" s="56" t="s">
        <v>335</v>
      </c>
      <c r="H2951" s="56" t="s">
        <v>336</v>
      </c>
      <c r="I2951" s="56" t="s">
        <v>759</v>
      </c>
      <c r="K2951" s="56" t="s">
        <v>337</v>
      </c>
      <c r="L2951" s="56" t="s">
        <v>338</v>
      </c>
      <c r="M2951" s="56" t="s">
        <v>989</v>
      </c>
      <c r="N2951" s="56" t="s">
        <v>1043</v>
      </c>
      <c r="O2951" s="56" t="s">
        <v>546</v>
      </c>
      <c r="P2951" s="1" t="s">
        <v>105</v>
      </c>
      <c r="S2951" s="56">
        <v>219418</v>
      </c>
      <c r="T2951" s="1" t="s">
        <v>691</v>
      </c>
      <c r="U2951" s="56">
        <v>42566</v>
      </c>
      <c r="V2951" s="56">
        <v>43312</v>
      </c>
      <c r="W2951" s="56">
        <v>42566</v>
      </c>
      <c r="X2951" s="56">
        <v>43677</v>
      </c>
      <c r="Y2951" s="56" t="s">
        <v>340</v>
      </c>
      <c r="Z2951" s="56" t="s">
        <v>341</v>
      </c>
      <c r="AA2951" s="56" t="s">
        <v>342</v>
      </c>
      <c r="AB2951" s="56" t="s">
        <v>343</v>
      </c>
      <c r="AC2951" s="56" t="s">
        <v>342</v>
      </c>
      <c r="AD2951" s="56" t="s">
        <v>342</v>
      </c>
      <c r="AE2951" s="56" t="s">
        <v>334</v>
      </c>
      <c r="AF2951" s="56" t="s">
        <v>292</v>
      </c>
      <c r="AG2951" s="56">
        <v>2017</v>
      </c>
      <c r="AH2951" s="56" t="s">
        <v>80</v>
      </c>
      <c r="AI2951" s="56" t="s">
        <v>348</v>
      </c>
      <c r="AJ2951" s="56">
        <v>20000</v>
      </c>
      <c r="AM2951" s="56">
        <v>42781</v>
      </c>
      <c r="AN2951" s="56" t="s">
        <v>551</v>
      </c>
      <c r="AO2951" s="1">
        <v>42559</v>
      </c>
      <c r="AP2951" s="56" t="s">
        <v>355</v>
      </c>
      <c r="AQ2951" s="56">
        <v>75710</v>
      </c>
      <c r="AR2951" s="56">
        <v>0</v>
      </c>
      <c r="AS2951" s="56" t="s">
        <v>346</v>
      </c>
      <c r="BB2951" s="56" t="s">
        <v>339</v>
      </c>
      <c r="BC2951" s="56" t="s">
        <v>263</v>
      </c>
      <c r="BD2951" s="56" t="s">
        <v>935</v>
      </c>
      <c r="BE2951" s="56" t="s">
        <v>347</v>
      </c>
      <c r="BF2951" s="56" t="s">
        <v>334</v>
      </c>
      <c r="BG2951" s="56" t="s">
        <v>936</v>
      </c>
      <c r="BH2951" s="56">
        <v>0</v>
      </c>
      <c r="BI2951" s="56">
        <v>0</v>
      </c>
      <c r="BJ2951" s="56">
        <v>1</v>
      </c>
    </row>
    <row r="2952" spans="1:62" hidden="1" x14ac:dyDescent="0.3">
      <c r="A2952" s="56">
        <v>49300662</v>
      </c>
      <c r="B2952" s="85">
        <v>601707</v>
      </c>
      <c r="C2952" s="1">
        <v>42893</v>
      </c>
      <c r="D2952" s="56" t="s">
        <v>934</v>
      </c>
      <c r="E2952" s="56" t="s">
        <v>934</v>
      </c>
      <c r="F2952" s="56" t="s">
        <v>334</v>
      </c>
      <c r="G2952" s="56" t="s">
        <v>335</v>
      </c>
      <c r="H2952" s="56" t="s">
        <v>336</v>
      </c>
      <c r="I2952" s="56" t="s">
        <v>759</v>
      </c>
      <c r="K2952" s="56" t="s">
        <v>337</v>
      </c>
      <c r="L2952" s="56" t="s">
        <v>338</v>
      </c>
      <c r="M2952" s="56" t="s">
        <v>989</v>
      </c>
      <c r="N2952" s="56" t="s">
        <v>1043</v>
      </c>
      <c r="O2952" s="56" t="s">
        <v>546</v>
      </c>
      <c r="P2952" s="1" t="s">
        <v>110</v>
      </c>
      <c r="Q2952" s="56" t="s">
        <v>241</v>
      </c>
      <c r="R2952" s="56" t="s">
        <v>339</v>
      </c>
      <c r="S2952" s="56">
        <v>260958</v>
      </c>
      <c r="T2952" s="1" t="s">
        <v>761</v>
      </c>
      <c r="U2952" s="56">
        <v>42566</v>
      </c>
      <c r="V2952" s="56">
        <v>43312</v>
      </c>
      <c r="W2952" s="56">
        <v>42566</v>
      </c>
      <c r="X2952" s="56">
        <v>43312</v>
      </c>
      <c r="Y2952" s="56" t="s">
        <v>340</v>
      </c>
      <c r="Z2952" s="56" t="s">
        <v>341</v>
      </c>
      <c r="AA2952" s="56" t="s">
        <v>342</v>
      </c>
      <c r="AB2952" s="56" t="s">
        <v>343</v>
      </c>
      <c r="AC2952" s="56" t="s">
        <v>342</v>
      </c>
      <c r="AD2952" s="56" t="s">
        <v>342</v>
      </c>
      <c r="AE2952" s="56" t="s">
        <v>334</v>
      </c>
      <c r="AF2952" s="56" t="s">
        <v>292</v>
      </c>
      <c r="AG2952" s="56">
        <v>2017</v>
      </c>
      <c r="AH2952" s="56" t="s">
        <v>80</v>
      </c>
      <c r="AI2952" s="56" t="s">
        <v>344</v>
      </c>
      <c r="AJ2952" s="56">
        <v>80000</v>
      </c>
      <c r="AM2952" s="56">
        <v>42780</v>
      </c>
      <c r="AN2952" s="56" t="s">
        <v>551</v>
      </c>
      <c r="AO2952" s="1">
        <v>42559</v>
      </c>
      <c r="AP2952" s="56" t="s">
        <v>355</v>
      </c>
      <c r="AQ2952" s="56">
        <v>72724</v>
      </c>
      <c r="AR2952" s="56">
        <v>0</v>
      </c>
      <c r="AS2952" s="56" t="s">
        <v>346</v>
      </c>
      <c r="BB2952" s="56" t="s">
        <v>339</v>
      </c>
      <c r="BC2952" s="56" t="s">
        <v>263</v>
      </c>
      <c r="BD2952" s="56" t="s">
        <v>935</v>
      </c>
      <c r="BE2952" s="56" t="s">
        <v>347</v>
      </c>
      <c r="BF2952" s="56" t="s">
        <v>334</v>
      </c>
      <c r="BG2952" s="56" t="s">
        <v>936</v>
      </c>
      <c r="BH2952" s="56">
        <v>0</v>
      </c>
      <c r="BI2952" s="56">
        <v>0</v>
      </c>
      <c r="BJ2952" s="56">
        <v>1</v>
      </c>
    </row>
    <row r="2953" spans="1:62" hidden="1" x14ac:dyDescent="0.3">
      <c r="A2953" s="56">
        <v>49300632</v>
      </c>
      <c r="B2953" s="85">
        <v>601707</v>
      </c>
      <c r="C2953" s="1">
        <v>42893</v>
      </c>
      <c r="D2953" s="56" t="s">
        <v>934</v>
      </c>
      <c r="E2953" s="56" t="s">
        <v>934</v>
      </c>
      <c r="F2953" s="56" t="s">
        <v>334</v>
      </c>
      <c r="G2953" s="56" t="s">
        <v>335</v>
      </c>
      <c r="H2953" s="56" t="s">
        <v>336</v>
      </c>
      <c r="I2953" s="56" t="s">
        <v>759</v>
      </c>
      <c r="K2953" s="56" t="s">
        <v>337</v>
      </c>
      <c r="L2953" s="56" t="s">
        <v>338</v>
      </c>
      <c r="M2953" s="56" t="s">
        <v>989</v>
      </c>
      <c r="N2953" s="56" t="s">
        <v>1043</v>
      </c>
      <c r="O2953" s="56" t="s">
        <v>546</v>
      </c>
      <c r="P2953" s="1" t="s">
        <v>105</v>
      </c>
      <c r="S2953" s="56">
        <v>219418</v>
      </c>
      <c r="T2953" s="1" t="s">
        <v>691</v>
      </c>
      <c r="U2953" s="56">
        <v>42566</v>
      </c>
      <c r="V2953" s="56">
        <v>43312</v>
      </c>
      <c r="W2953" s="56">
        <v>42566</v>
      </c>
      <c r="X2953" s="56">
        <v>43677</v>
      </c>
      <c r="Y2953" s="56" t="s">
        <v>340</v>
      </c>
      <c r="Z2953" s="56" t="s">
        <v>341</v>
      </c>
      <c r="AA2953" s="56" t="s">
        <v>342</v>
      </c>
      <c r="AB2953" s="56" t="s">
        <v>343</v>
      </c>
      <c r="AC2953" s="56" t="s">
        <v>342</v>
      </c>
      <c r="AD2953" s="56" t="s">
        <v>342</v>
      </c>
      <c r="AE2953" s="56" t="s">
        <v>334</v>
      </c>
      <c r="AF2953" s="56" t="s">
        <v>292</v>
      </c>
      <c r="AG2953" s="56">
        <v>2018</v>
      </c>
      <c r="AH2953" s="56" t="s">
        <v>80</v>
      </c>
      <c r="AI2953" s="56" t="s">
        <v>348</v>
      </c>
      <c r="AJ2953" s="56">
        <v>75000</v>
      </c>
      <c r="AM2953" s="56">
        <v>42781</v>
      </c>
      <c r="AN2953" s="56" t="s">
        <v>551</v>
      </c>
      <c r="AO2953" s="1">
        <v>42559</v>
      </c>
      <c r="AP2953" s="56" t="s">
        <v>355</v>
      </c>
      <c r="AQ2953" s="56">
        <v>75710</v>
      </c>
      <c r="AR2953" s="56">
        <v>0</v>
      </c>
      <c r="AS2953" s="56" t="s">
        <v>346</v>
      </c>
      <c r="BB2953" s="56" t="s">
        <v>339</v>
      </c>
      <c r="BC2953" s="56" t="s">
        <v>263</v>
      </c>
      <c r="BD2953" s="56" t="s">
        <v>935</v>
      </c>
      <c r="BE2953" s="56" t="s">
        <v>347</v>
      </c>
      <c r="BF2953" s="56" t="s">
        <v>334</v>
      </c>
      <c r="BG2953" s="56" t="s">
        <v>936</v>
      </c>
      <c r="BH2953" s="56">
        <v>0</v>
      </c>
      <c r="BI2953" s="56">
        <v>0</v>
      </c>
      <c r="BJ2953" s="56">
        <v>1</v>
      </c>
    </row>
    <row r="2954" spans="1:62" hidden="1" x14ac:dyDescent="0.3">
      <c r="A2954" s="56">
        <v>49300634</v>
      </c>
      <c r="B2954" s="85">
        <v>601707</v>
      </c>
      <c r="C2954" s="1">
        <v>42893</v>
      </c>
      <c r="D2954" s="56" t="s">
        <v>934</v>
      </c>
      <c r="E2954" s="56" t="s">
        <v>934</v>
      </c>
      <c r="F2954" s="56" t="s">
        <v>334</v>
      </c>
      <c r="G2954" s="56" t="s">
        <v>335</v>
      </c>
      <c r="H2954" s="56" t="s">
        <v>336</v>
      </c>
      <c r="I2954" s="56" t="s">
        <v>759</v>
      </c>
      <c r="K2954" s="56" t="s">
        <v>337</v>
      </c>
      <c r="L2954" s="56" t="s">
        <v>338</v>
      </c>
      <c r="M2954" s="56" t="s">
        <v>989</v>
      </c>
      <c r="N2954" s="56" t="s">
        <v>1043</v>
      </c>
      <c r="O2954" s="56" t="s">
        <v>546</v>
      </c>
      <c r="P2954" s="1" t="s">
        <v>105</v>
      </c>
      <c r="S2954" s="56">
        <v>219418</v>
      </c>
      <c r="T2954" s="1" t="s">
        <v>691</v>
      </c>
      <c r="U2954" s="56">
        <v>42566</v>
      </c>
      <c r="V2954" s="56">
        <v>43312</v>
      </c>
      <c r="W2954" s="56">
        <v>42566</v>
      </c>
      <c r="X2954" s="56">
        <v>43677</v>
      </c>
      <c r="Y2954" s="56" t="s">
        <v>340</v>
      </c>
      <c r="Z2954" s="56" t="s">
        <v>341</v>
      </c>
      <c r="AA2954" s="56" t="s">
        <v>342</v>
      </c>
      <c r="AB2954" s="56" t="s">
        <v>343</v>
      </c>
      <c r="AC2954" s="56" t="s">
        <v>342</v>
      </c>
      <c r="AD2954" s="56" t="s">
        <v>342</v>
      </c>
      <c r="AE2954" s="56" t="s">
        <v>334</v>
      </c>
      <c r="AF2954" s="56" t="s">
        <v>292</v>
      </c>
      <c r="AG2954" s="56">
        <v>2019</v>
      </c>
      <c r="AH2954" s="56" t="s">
        <v>80</v>
      </c>
      <c r="AI2954" s="56" t="s">
        <v>348</v>
      </c>
      <c r="AJ2954" s="56">
        <v>120000</v>
      </c>
      <c r="AM2954" s="56">
        <v>42781</v>
      </c>
      <c r="AN2954" s="56" t="s">
        <v>551</v>
      </c>
      <c r="AO2954" s="1">
        <v>42559</v>
      </c>
      <c r="AP2954" s="56" t="s">
        <v>355</v>
      </c>
      <c r="AQ2954" s="56">
        <v>75710</v>
      </c>
      <c r="AR2954" s="56">
        <v>0</v>
      </c>
      <c r="AS2954" s="56" t="s">
        <v>346</v>
      </c>
      <c r="BB2954" s="56" t="s">
        <v>339</v>
      </c>
      <c r="BC2954" s="56" t="s">
        <v>263</v>
      </c>
      <c r="BD2954" s="56" t="s">
        <v>935</v>
      </c>
      <c r="BE2954" s="56" t="s">
        <v>347</v>
      </c>
      <c r="BF2954" s="56" t="s">
        <v>334</v>
      </c>
      <c r="BG2954" s="56" t="s">
        <v>936</v>
      </c>
      <c r="BH2954" s="56">
        <v>0</v>
      </c>
      <c r="BI2954" s="56">
        <v>0</v>
      </c>
      <c r="BJ2954" s="56">
        <v>1</v>
      </c>
    </row>
    <row r="2955" spans="1:62" hidden="1" x14ac:dyDescent="0.3">
      <c r="A2955" s="56">
        <v>49300633</v>
      </c>
      <c r="B2955" s="85">
        <v>601707</v>
      </c>
      <c r="C2955" s="1">
        <v>42893</v>
      </c>
      <c r="D2955" s="56" t="s">
        <v>934</v>
      </c>
      <c r="E2955" s="56" t="s">
        <v>934</v>
      </c>
      <c r="F2955" s="56" t="s">
        <v>334</v>
      </c>
      <c r="G2955" s="56" t="s">
        <v>335</v>
      </c>
      <c r="H2955" s="56" t="s">
        <v>336</v>
      </c>
      <c r="I2955" s="56" t="s">
        <v>759</v>
      </c>
      <c r="K2955" s="56" t="s">
        <v>337</v>
      </c>
      <c r="L2955" s="56" t="s">
        <v>338</v>
      </c>
      <c r="M2955" s="56" t="s">
        <v>989</v>
      </c>
      <c r="N2955" s="56" t="s">
        <v>1043</v>
      </c>
      <c r="O2955" s="56" t="s">
        <v>546</v>
      </c>
      <c r="P2955" s="1" t="s">
        <v>105</v>
      </c>
      <c r="S2955" s="56">
        <v>219418</v>
      </c>
      <c r="T2955" s="1" t="s">
        <v>691</v>
      </c>
      <c r="U2955" s="56">
        <v>42566</v>
      </c>
      <c r="V2955" s="56">
        <v>43312</v>
      </c>
      <c r="W2955" s="56">
        <v>42566</v>
      </c>
      <c r="X2955" s="56">
        <v>43677</v>
      </c>
      <c r="Y2955" s="56" t="s">
        <v>340</v>
      </c>
      <c r="Z2955" s="56" t="s">
        <v>341</v>
      </c>
      <c r="AA2955" s="56" t="s">
        <v>342</v>
      </c>
      <c r="AB2955" s="56" t="s">
        <v>343</v>
      </c>
      <c r="AC2955" s="56" t="s">
        <v>342</v>
      </c>
      <c r="AD2955" s="56" t="s">
        <v>342</v>
      </c>
      <c r="AE2955" s="56" t="s">
        <v>334</v>
      </c>
      <c r="AF2955" s="56" t="s">
        <v>292</v>
      </c>
      <c r="AG2955" s="56">
        <v>2018</v>
      </c>
      <c r="AH2955" s="56" t="s">
        <v>80</v>
      </c>
      <c r="AI2955" s="56" t="s">
        <v>344</v>
      </c>
      <c r="AJ2955" s="56">
        <v>100000</v>
      </c>
      <c r="AM2955" s="56">
        <v>42781</v>
      </c>
      <c r="AN2955" s="56" t="s">
        <v>551</v>
      </c>
      <c r="AO2955" s="1">
        <v>42559</v>
      </c>
      <c r="AP2955" s="56" t="s">
        <v>355</v>
      </c>
      <c r="AQ2955" s="56">
        <v>75710</v>
      </c>
      <c r="AR2955" s="56">
        <v>0</v>
      </c>
      <c r="AS2955" s="56" t="s">
        <v>346</v>
      </c>
      <c r="BB2955" s="56" t="s">
        <v>339</v>
      </c>
      <c r="BC2955" s="56" t="s">
        <v>263</v>
      </c>
      <c r="BD2955" s="56" t="s">
        <v>935</v>
      </c>
      <c r="BE2955" s="56" t="s">
        <v>347</v>
      </c>
      <c r="BF2955" s="56" t="s">
        <v>334</v>
      </c>
      <c r="BG2955" s="56" t="s">
        <v>936</v>
      </c>
      <c r="BH2955" s="56">
        <v>0</v>
      </c>
      <c r="BI2955" s="56">
        <v>0</v>
      </c>
      <c r="BJ2955" s="56">
        <v>1</v>
      </c>
    </row>
    <row r="2956" spans="1:62" hidden="1" x14ac:dyDescent="0.3">
      <c r="A2956" s="56">
        <v>49300643</v>
      </c>
      <c r="B2956" s="85">
        <v>601707</v>
      </c>
      <c r="C2956" s="1">
        <v>42893</v>
      </c>
      <c r="D2956" s="56" t="s">
        <v>934</v>
      </c>
      <c r="E2956" s="56" t="s">
        <v>934</v>
      </c>
      <c r="F2956" s="56" t="s">
        <v>334</v>
      </c>
      <c r="G2956" s="56" t="s">
        <v>335</v>
      </c>
      <c r="H2956" s="56" t="s">
        <v>336</v>
      </c>
      <c r="I2956" s="56" t="s">
        <v>759</v>
      </c>
      <c r="K2956" s="56" t="s">
        <v>337</v>
      </c>
      <c r="L2956" s="56" t="s">
        <v>338</v>
      </c>
      <c r="M2956" s="56" t="s">
        <v>989</v>
      </c>
      <c r="N2956" s="56" t="s">
        <v>1043</v>
      </c>
      <c r="O2956" s="56" t="s">
        <v>546</v>
      </c>
      <c r="P2956" s="1" t="s">
        <v>110</v>
      </c>
      <c r="Q2956" s="56" t="s">
        <v>241</v>
      </c>
      <c r="R2956" s="56" t="s">
        <v>339</v>
      </c>
      <c r="S2956" s="56">
        <v>260961</v>
      </c>
      <c r="T2956" s="1" t="s">
        <v>937</v>
      </c>
      <c r="U2956" s="56">
        <v>42566</v>
      </c>
      <c r="V2956" s="56">
        <v>43312</v>
      </c>
      <c r="W2956" s="56">
        <v>42566</v>
      </c>
      <c r="X2956" s="56">
        <v>43677</v>
      </c>
      <c r="Y2956" s="56" t="s">
        <v>356</v>
      </c>
      <c r="Z2956" s="56" t="s">
        <v>382</v>
      </c>
      <c r="AA2956" s="56" t="s">
        <v>347</v>
      </c>
      <c r="AC2956" s="56" t="s">
        <v>342</v>
      </c>
      <c r="AD2956" s="56" t="s">
        <v>342</v>
      </c>
      <c r="AE2956" s="56" t="s">
        <v>334</v>
      </c>
      <c r="AF2956" s="56" t="s">
        <v>224</v>
      </c>
      <c r="AG2956" s="56">
        <v>2016</v>
      </c>
      <c r="AH2956" s="56" t="s">
        <v>80</v>
      </c>
      <c r="AI2956" s="56" t="s">
        <v>339</v>
      </c>
      <c r="AJ2956" s="56">
        <v>0</v>
      </c>
      <c r="AM2956" s="56">
        <v>42780</v>
      </c>
      <c r="AN2956" s="56" t="s">
        <v>551</v>
      </c>
      <c r="AO2956" s="1">
        <v>42559</v>
      </c>
      <c r="AP2956" s="56" t="s">
        <v>355</v>
      </c>
      <c r="AQ2956" s="56">
        <v>84522</v>
      </c>
      <c r="AR2956" s="56">
        <v>0</v>
      </c>
      <c r="AS2956" s="56" t="s">
        <v>346</v>
      </c>
      <c r="BB2956" s="56" t="s">
        <v>339</v>
      </c>
      <c r="BC2956" s="56" t="s">
        <v>263</v>
      </c>
      <c r="BD2956" s="56" t="s">
        <v>935</v>
      </c>
      <c r="BE2956" s="56" t="s">
        <v>347</v>
      </c>
      <c r="BF2956" s="56" t="s">
        <v>334</v>
      </c>
      <c r="BG2956" s="56" t="s">
        <v>936</v>
      </c>
      <c r="BH2956" s="56">
        <v>0</v>
      </c>
      <c r="BI2956" s="56">
        <v>0</v>
      </c>
      <c r="BJ2956" s="56">
        <v>1</v>
      </c>
    </row>
    <row r="2957" spans="1:62" hidden="1" x14ac:dyDescent="0.3">
      <c r="A2957" s="56">
        <v>49300637</v>
      </c>
      <c r="B2957" s="85">
        <v>601707</v>
      </c>
      <c r="C2957" s="1">
        <v>42893</v>
      </c>
      <c r="D2957" s="56" t="s">
        <v>934</v>
      </c>
      <c r="E2957" s="56" t="s">
        <v>934</v>
      </c>
      <c r="F2957" s="56" t="s">
        <v>334</v>
      </c>
      <c r="G2957" s="56" t="s">
        <v>335</v>
      </c>
      <c r="H2957" s="56" t="s">
        <v>336</v>
      </c>
      <c r="I2957" s="56" t="s">
        <v>759</v>
      </c>
      <c r="K2957" s="56" t="s">
        <v>337</v>
      </c>
      <c r="L2957" s="56" t="s">
        <v>338</v>
      </c>
      <c r="M2957" s="56" t="s">
        <v>989</v>
      </c>
      <c r="N2957" s="56" t="s">
        <v>1043</v>
      </c>
      <c r="O2957" s="56" t="s">
        <v>546</v>
      </c>
      <c r="P2957" s="1" t="s">
        <v>105</v>
      </c>
      <c r="S2957" s="56">
        <v>219418</v>
      </c>
      <c r="T2957" s="1" t="s">
        <v>691</v>
      </c>
      <c r="U2957" s="56">
        <v>42566</v>
      </c>
      <c r="V2957" s="56">
        <v>43312</v>
      </c>
      <c r="W2957" s="56">
        <v>42566</v>
      </c>
      <c r="X2957" s="56">
        <v>43677</v>
      </c>
      <c r="Y2957" s="56" t="s">
        <v>340</v>
      </c>
      <c r="Z2957" s="56" t="s">
        <v>341</v>
      </c>
      <c r="AA2957" s="56" t="s">
        <v>342</v>
      </c>
      <c r="AB2957" s="56" t="s">
        <v>343</v>
      </c>
      <c r="AC2957" s="56" t="s">
        <v>342</v>
      </c>
      <c r="AD2957" s="56" t="s">
        <v>342</v>
      </c>
      <c r="AE2957" s="56" t="s">
        <v>334</v>
      </c>
      <c r="AF2957" s="56" t="s">
        <v>292</v>
      </c>
      <c r="AG2957" s="56">
        <v>2020</v>
      </c>
      <c r="AH2957" s="56" t="s">
        <v>80</v>
      </c>
      <c r="AI2957" s="56" t="s">
        <v>348</v>
      </c>
      <c r="AJ2957" s="56">
        <v>200000</v>
      </c>
      <c r="AM2957" s="56">
        <v>42781</v>
      </c>
      <c r="AN2957" s="56" t="s">
        <v>551</v>
      </c>
      <c r="AO2957" s="1">
        <v>42559</v>
      </c>
      <c r="AP2957" s="56" t="s">
        <v>355</v>
      </c>
      <c r="AQ2957" s="56">
        <v>75710</v>
      </c>
      <c r="AR2957" s="56">
        <v>0</v>
      </c>
      <c r="AS2957" s="56" t="s">
        <v>346</v>
      </c>
      <c r="BB2957" s="56" t="s">
        <v>339</v>
      </c>
      <c r="BC2957" s="56" t="s">
        <v>263</v>
      </c>
      <c r="BD2957" s="56" t="s">
        <v>935</v>
      </c>
      <c r="BE2957" s="56" t="s">
        <v>347</v>
      </c>
      <c r="BF2957" s="56" t="s">
        <v>334</v>
      </c>
      <c r="BG2957" s="56" t="s">
        <v>936</v>
      </c>
      <c r="BH2957" s="56">
        <v>0</v>
      </c>
      <c r="BI2957" s="56">
        <v>0</v>
      </c>
      <c r="BJ2957" s="56">
        <v>1</v>
      </c>
    </row>
    <row r="2958" spans="1:62" hidden="1" x14ac:dyDescent="0.3">
      <c r="A2958" s="56">
        <v>49300639</v>
      </c>
      <c r="B2958" s="85">
        <v>601707</v>
      </c>
      <c r="C2958" s="1">
        <v>42893</v>
      </c>
      <c r="D2958" s="56" t="s">
        <v>934</v>
      </c>
      <c r="E2958" s="56" t="s">
        <v>934</v>
      </c>
      <c r="F2958" s="56" t="s">
        <v>334</v>
      </c>
      <c r="G2958" s="56" t="s">
        <v>335</v>
      </c>
      <c r="H2958" s="56" t="s">
        <v>336</v>
      </c>
      <c r="I2958" s="56" t="s">
        <v>759</v>
      </c>
      <c r="K2958" s="56" t="s">
        <v>337</v>
      </c>
      <c r="L2958" s="56" t="s">
        <v>338</v>
      </c>
      <c r="M2958" s="56" t="s">
        <v>989</v>
      </c>
      <c r="N2958" s="56" t="s">
        <v>1043</v>
      </c>
      <c r="O2958" s="56" t="s">
        <v>546</v>
      </c>
      <c r="P2958" s="1" t="s">
        <v>105</v>
      </c>
      <c r="S2958" s="56">
        <v>219419</v>
      </c>
      <c r="T2958" s="1" t="s">
        <v>760</v>
      </c>
      <c r="U2958" s="56">
        <v>42566</v>
      </c>
      <c r="V2958" s="56">
        <v>43312</v>
      </c>
      <c r="W2958" s="56">
        <v>42566</v>
      </c>
      <c r="X2958" s="56">
        <v>43677</v>
      </c>
      <c r="Y2958" s="56" t="s">
        <v>340</v>
      </c>
      <c r="Z2958" s="56" t="s">
        <v>367</v>
      </c>
      <c r="AA2958" s="56" t="s">
        <v>342</v>
      </c>
      <c r="AB2958" s="56" t="s">
        <v>343</v>
      </c>
      <c r="AC2958" s="56" t="s">
        <v>342</v>
      </c>
      <c r="AD2958" s="56" t="s">
        <v>342</v>
      </c>
      <c r="AE2958" s="56" t="s">
        <v>334</v>
      </c>
      <c r="AF2958" s="56" t="s">
        <v>292</v>
      </c>
      <c r="AG2958" s="56">
        <v>2019</v>
      </c>
      <c r="AH2958" s="56" t="s">
        <v>80</v>
      </c>
      <c r="AI2958" s="56" t="s">
        <v>348</v>
      </c>
      <c r="AJ2958" s="56">
        <v>150000</v>
      </c>
      <c r="AM2958" s="56">
        <v>42781</v>
      </c>
      <c r="AN2958" s="56" t="s">
        <v>551</v>
      </c>
      <c r="AO2958" s="1">
        <v>42559</v>
      </c>
      <c r="AP2958" s="56" t="s">
        <v>355</v>
      </c>
      <c r="AQ2958" s="56">
        <v>72202</v>
      </c>
      <c r="AR2958" s="56">
        <v>0</v>
      </c>
      <c r="AS2958" s="56" t="s">
        <v>346</v>
      </c>
      <c r="BB2958" s="56" t="s">
        <v>339</v>
      </c>
      <c r="BC2958" s="56" t="s">
        <v>263</v>
      </c>
      <c r="BD2958" s="56" t="s">
        <v>935</v>
      </c>
      <c r="BE2958" s="56" t="s">
        <v>347</v>
      </c>
      <c r="BF2958" s="56" t="s">
        <v>334</v>
      </c>
      <c r="BG2958" s="56" t="s">
        <v>936</v>
      </c>
      <c r="BH2958" s="56">
        <v>0</v>
      </c>
      <c r="BI2958" s="56">
        <v>0</v>
      </c>
      <c r="BJ2958" s="56">
        <v>1</v>
      </c>
    </row>
    <row r="2959" spans="1:62" hidden="1" x14ac:dyDescent="0.3">
      <c r="A2959" s="56">
        <v>49300638</v>
      </c>
      <c r="B2959" s="85">
        <v>601707</v>
      </c>
      <c r="C2959" s="1">
        <v>42893</v>
      </c>
      <c r="D2959" s="56" t="s">
        <v>934</v>
      </c>
      <c r="E2959" s="56" t="s">
        <v>934</v>
      </c>
      <c r="F2959" s="56" t="s">
        <v>334</v>
      </c>
      <c r="G2959" s="56" t="s">
        <v>335</v>
      </c>
      <c r="H2959" s="56" t="s">
        <v>336</v>
      </c>
      <c r="I2959" s="56" t="s">
        <v>759</v>
      </c>
      <c r="K2959" s="56" t="s">
        <v>337</v>
      </c>
      <c r="L2959" s="56" t="s">
        <v>338</v>
      </c>
      <c r="M2959" s="56" t="s">
        <v>989</v>
      </c>
      <c r="N2959" s="56" t="s">
        <v>1043</v>
      </c>
      <c r="O2959" s="56" t="s">
        <v>546</v>
      </c>
      <c r="P2959" s="1" t="s">
        <v>105</v>
      </c>
      <c r="S2959" s="56">
        <v>219419</v>
      </c>
      <c r="T2959" s="1" t="s">
        <v>760</v>
      </c>
      <c r="U2959" s="56">
        <v>42566</v>
      </c>
      <c r="V2959" s="56">
        <v>43312</v>
      </c>
      <c r="W2959" s="56">
        <v>42566</v>
      </c>
      <c r="X2959" s="56">
        <v>43677</v>
      </c>
      <c r="Y2959" s="56" t="s">
        <v>340</v>
      </c>
      <c r="Z2959" s="56" t="s">
        <v>367</v>
      </c>
      <c r="AA2959" s="56" t="s">
        <v>342</v>
      </c>
      <c r="AB2959" s="56" t="s">
        <v>343</v>
      </c>
      <c r="AC2959" s="56" t="s">
        <v>342</v>
      </c>
      <c r="AD2959" s="56" t="s">
        <v>342</v>
      </c>
      <c r="AE2959" s="56" t="s">
        <v>334</v>
      </c>
      <c r="AF2959" s="56" t="s">
        <v>224</v>
      </c>
      <c r="AG2959" s="56">
        <v>2016</v>
      </c>
      <c r="AH2959" s="56" t="s">
        <v>80</v>
      </c>
      <c r="AI2959" s="56" t="s">
        <v>339</v>
      </c>
      <c r="AJ2959" s="56">
        <v>0</v>
      </c>
      <c r="AM2959" s="56">
        <v>42781</v>
      </c>
      <c r="AN2959" s="56" t="s">
        <v>551</v>
      </c>
      <c r="AO2959" s="1">
        <v>42559</v>
      </c>
      <c r="AP2959" s="56" t="s">
        <v>355</v>
      </c>
      <c r="AQ2959" s="56">
        <v>72202</v>
      </c>
      <c r="AR2959" s="56">
        <v>0</v>
      </c>
      <c r="AS2959" s="56" t="s">
        <v>346</v>
      </c>
      <c r="BB2959" s="56" t="s">
        <v>339</v>
      </c>
      <c r="BC2959" s="56" t="s">
        <v>263</v>
      </c>
      <c r="BD2959" s="56" t="s">
        <v>935</v>
      </c>
      <c r="BE2959" s="56" t="s">
        <v>347</v>
      </c>
      <c r="BF2959" s="56" t="s">
        <v>334</v>
      </c>
      <c r="BG2959" s="56" t="s">
        <v>936</v>
      </c>
      <c r="BH2959" s="56">
        <v>0</v>
      </c>
      <c r="BI2959" s="56">
        <v>0</v>
      </c>
      <c r="BJ2959" s="56">
        <v>1</v>
      </c>
    </row>
    <row r="2960" spans="1:62" hidden="1" x14ac:dyDescent="0.3">
      <c r="A2960" s="56">
        <v>49300640</v>
      </c>
      <c r="B2960" s="85">
        <v>601707</v>
      </c>
      <c r="C2960" s="1">
        <v>42893</v>
      </c>
      <c r="D2960" s="56" t="s">
        <v>934</v>
      </c>
      <c r="E2960" s="56" t="s">
        <v>934</v>
      </c>
      <c r="F2960" s="56" t="s">
        <v>334</v>
      </c>
      <c r="G2960" s="56" t="s">
        <v>335</v>
      </c>
      <c r="H2960" s="56" t="s">
        <v>336</v>
      </c>
      <c r="I2960" s="56" t="s">
        <v>759</v>
      </c>
      <c r="K2960" s="56" t="s">
        <v>337</v>
      </c>
      <c r="L2960" s="56" t="s">
        <v>338</v>
      </c>
      <c r="M2960" s="56" t="s">
        <v>989</v>
      </c>
      <c r="N2960" s="56" t="s">
        <v>1043</v>
      </c>
      <c r="O2960" s="56" t="s">
        <v>546</v>
      </c>
      <c r="P2960" s="1" t="s">
        <v>105</v>
      </c>
      <c r="S2960" s="56">
        <v>219419</v>
      </c>
      <c r="T2960" s="1" t="s">
        <v>760</v>
      </c>
      <c r="U2960" s="56">
        <v>42566</v>
      </c>
      <c r="V2960" s="56">
        <v>43312</v>
      </c>
      <c r="W2960" s="56">
        <v>42566</v>
      </c>
      <c r="X2960" s="56">
        <v>43677</v>
      </c>
      <c r="Y2960" s="56" t="s">
        <v>340</v>
      </c>
      <c r="Z2960" s="56" t="s">
        <v>367</v>
      </c>
      <c r="AA2960" s="56" t="s">
        <v>342</v>
      </c>
      <c r="AB2960" s="56" t="s">
        <v>343</v>
      </c>
      <c r="AC2960" s="56" t="s">
        <v>342</v>
      </c>
      <c r="AD2960" s="56" t="s">
        <v>342</v>
      </c>
      <c r="AE2960" s="56" t="s">
        <v>334</v>
      </c>
      <c r="AF2960" s="56" t="s">
        <v>292</v>
      </c>
      <c r="AG2960" s="56">
        <v>2019</v>
      </c>
      <c r="AH2960" s="56" t="s">
        <v>80</v>
      </c>
      <c r="AI2960" s="56" t="s">
        <v>344</v>
      </c>
      <c r="AJ2960" s="56">
        <v>260000</v>
      </c>
      <c r="AM2960" s="56">
        <v>42781</v>
      </c>
      <c r="AN2960" s="56" t="s">
        <v>551</v>
      </c>
      <c r="AO2960" s="1">
        <v>42559</v>
      </c>
      <c r="AP2960" s="56" t="s">
        <v>355</v>
      </c>
      <c r="AQ2960" s="56">
        <v>72202</v>
      </c>
      <c r="AR2960" s="56">
        <v>0</v>
      </c>
      <c r="AS2960" s="56" t="s">
        <v>346</v>
      </c>
      <c r="BB2960" s="56" t="s">
        <v>339</v>
      </c>
      <c r="BC2960" s="56" t="s">
        <v>263</v>
      </c>
      <c r="BD2960" s="56" t="s">
        <v>935</v>
      </c>
      <c r="BE2960" s="56" t="s">
        <v>347</v>
      </c>
      <c r="BF2960" s="56" t="s">
        <v>334</v>
      </c>
      <c r="BG2960" s="56" t="s">
        <v>936</v>
      </c>
      <c r="BH2960" s="56">
        <v>0</v>
      </c>
      <c r="BI2960" s="56">
        <v>0</v>
      </c>
      <c r="BJ2960" s="56">
        <v>1</v>
      </c>
    </row>
    <row r="2961" spans="1:62" hidden="1" x14ac:dyDescent="0.3">
      <c r="A2961" s="56">
        <v>49300642</v>
      </c>
      <c r="B2961" s="85">
        <v>601707</v>
      </c>
      <c r="C2961" s="1">
        <v>42893</v>
      </c>
      <c r="D2961" s="56" t="s">
        <v>934</v>
      </c>
      <c r="E2961" s="56" t="s">
        <v>934</v>
      </c>
      <c r="F2961" s="56" t="s">
        <v>334</v>
      </c>
      <c r="G2961" s="56" t="s">
        <v>335</v>
      </c>
      <c r="H2961" s="56" t="s">
        <v>336</v>
      </c>
      <c r="I2961" s="56" t="s">
        <v>759</v>
      </c>
      <c r="K2961" s="56" t="s">
        <v>337</v>
      </c>
      <c r="L2961" s="56" t="s">
        <v>338</v>
      </c>
      <c r="M2961" s="56" t="s">
        <v>989</v>
      </c>
      <c r="N2961" s="56" t="s">
        <v>1043</v>
      </c>
      <c r="O2961" s="56" t="s">
        <v>546</v>
      </c>
      <c r="P2961" s="1" t="s">
        <v>110</v>
      </c>
      <c r="Q2961" s="56" t="s">
        <v>241</v>
      </c>
      <c r="R2961" s="56" t="s">
        <v>339</v>
      </c>
      <c r="S2961" s="56">
        <v>260959</v>
      </c>
      <c r="T2961" s="1" t="s">
        <v>262</v>
      </c>
      <c r="U2961" s="56">
        <v>42566</v>
      </c>
      <c r="V2961" s="56">
        <v>43312</v>
      </c>
      <c r="W2961" s="56">
        <v>42566</v>
      </c>
      <c r="X2961" s="56">
        <v>42559</v>
      </c>
      <c r="Y2961" s="56" t="s">
        <v>356</v>
      </c>
      <c r="Z2961" s="56" t="s">
        <v>341</v>
      </c>
      <c r="AA2961" s="56" t="s">
        <v>342</v>
      </c>
      <c r="AB2961" s="56" t="s">
        <v>343</v>
      </c>
      <c r="AC2961" s="56" t="s">
        <v>342</v>
      </c>
      <c r="AD2961" s="56" t="s">
        <v>347</v>
      </c>
      <c r="AE2961" s="56" t="s">
        <v>352</v>
      </c>
      <c r="AF2961" s="56" t="s">
        <v>224</v>
      </c>
      <c r="AG2961" s="56">
        <v>2016</v>
      </c>
      <c r="AH2961" s="56" t="s">
        <v>80</v>
      </c>
      <c r="AI2961" s="56" t="s">
        <v>339</v>
      </c>
      <c r="AJ2961" s="56">
        <v>0</v>
      </c>
      <c r="AM2961" s="56">
        <v>42559</v>
      </c>
      <c r="AN2961" s="56" t="s">
        <v>355</v>
      </c>
      <c r="AO2961" s="1">
        <v>42559</v>
      </c>
      <c r="AP2961" s="56" t="s">
        <v>355</v>
      </c>
      <c r="AQ2961" s="56">
        <v>75692</v>
      </c>
      <c r="AR2961" s="56">
        <v>0</v>
      </c>
      <c r="AS2961" s="56" t="s">
        <v>346</v>
      </c>
      <c r="BB2961" s="56" t="s">
        <v>339</v>
      </c>
      <c r="BC2961" s="56" t="s">
        <v>263</v>
      </c>
      <c r="BD2961" s="56" t="s">
        <v>935</v>
      </c>
      <c r="BE2961" s="56" t="s">
        <v>347</v>
      </c>
      <c r="BF2961" s="56" t="s">
        <v>334</v>
      </c>
      <c r="BG2961" s="56" t="s">
        <v>936</v>
      </c>
      <c r="BH2961" s="56">
        <v>0</v>
      </c>
      <c r="BI2961" s="56">
        <v>0</v>
      </c>
      <c r="BJ2961" s="56">
        <v>0</v>
      </c>
    </row>
    <row r="2962" spans="1:62" hidden="1" x14ac:dyDescent="0.3">
      <c r="A2962" s="56">
        <v>49300641</v>
      </c>
      <c r="B2962" s="85">
        <v>601707</v>
      </c>
      <c r="C2962" s="1">
        <v>42893</v>
      </c>
      <c r="D2962" s="56" t="s">
        <v>934</v>
      </c>
      <c r="E2962" s="56" t="s">
        <v>934</v>
      </c>
      <c r="F2962" s="56" t="s">
        <v>334</v>
      </c>
      <c r="G2962" s="56" t="s">
        <v>335</v>
      </c>
      <c r="H2962" s="56" t="s">
        <v>336</v>
      </c>
      <c r="I2962" s="56" t="s">
        <v>759</v>
      </c>
      <c r="K2962" s="56" t="s">
        <v>337</v>
      </c>
      <c r="L2962" s="56" t="s">
        <v>338</v>
      </c>
      <c r="M2962" s="56" t="s">
        <v>989</v>
      </c>
      <c r="N2962" s="56" t="s">
        <v>1043</v>
      </c>
      <c r="O2962" s="56" t="s">
        <v>546</v>
      </c>
      <c r="P2962" s="1" t="s">
        <v>105</v>
      </c>
      <c r="S2962" s="56">
        <v>219419</v>
      </c>
      <c r="T2962" s="1" t="s">
        <v>760</v>
      </c>
      <c r="U2962" s="56">
        <v>42566</v>
      </c>
      <c r="V2962" s="56">
        <v>43312</v>
      </c>
      <c r="W2962" s="56">
        <v>42566</v>
      </c>
      <c r="X2962" s="56">
        <v>43677</v>
      </c>
      <c r="Y2962" s="56" t="s">
        <v>340</v>
      </c>
      <c r="Z2962" s="56" t="s">
        <v>367</v>
      </c>
      <c r="AA2962" s="56" t="s">
        <v>342</v>
      </c>
      <c r="AB2962" s="56" t="s">
        <v>343</v>
      </c>
      <c r="AC2962" s="56" t="s">
        <v>342</v>
      </c>
      <c r="AD2962" s="56" t="s">
        <v>342</v>
      </c>
      <c r="AE2962" s="56" t="s">
        <v>334</v>
      </c>
      <c r="AF2962" s="56" t="s">
        <v>292</v>
      </c>
      <c r="AG2962" s="56">
        <v>2020</v>
      </c>
      <c r="AH2962" s="56" t="s">
        <v>80</v>
      </c>
      <c r="AI2962" s="56" t="s">
        <v>348</v>
      </c>
      <c r="AJ2962" s="56">
        <v>400000</v>
      </c>
      <c r="AM2962" s="56">
        <v>42781</v>
      </c>
      <c r="AN2962" s="56" t="s">
        <v>551</v>
      </c>
      <c r="AO2962" s="1">
        <v>42559</v>
      </c>
      <c r="AP2962" s="56" t="s">
        <v>355</v>
      </c>
      <c r="AQ2962" s="56">
        <v>72202</v>
      </c>
      <c r="AR2962" s="56">
        <v>0</v>
      </c>
      <c r="AS2962" s="56" t="s">
        <v>346</v>
      </c>
      <c r="BB2962" s="56" t="s">
        <v>339</v>
      </c>
      <c r="BC2962" s="56" t="s">
        <v>263</v>
      </c>
      <c r="BD2962" s="56" t="s">
        <v>935</v>
      </c>
      <c r="BE2962" s="56" t="s">
        <v>347</v>
      </c>
      <c r="BF2962" s="56" t="s">
        <v>334</v>
      </c>
      <c r="BG2962" s="56" t="s">
        <v>936</v>
      </c>
      <c r="BH2962" s="56">
        <v>0</v>
      </c>
      <c r="BI2962" s="56">
        <v>0</v>
      </c>
      <c r="BJ2962" s="56">
        <v>1</v>
      </c>
    </row>
    <row r="2963" spans="1:62" hidden="1" x14ac:dyDescent="0.3">
      <c r="A2963" s="56">
        <v>49300652</v>
      </c>
      <c r="B2963" s="85">
        <v>601707</v>
      </c>
      <c r="C2963" s="1">
        <v>42893</v>
      </c>
      <c r="D2963" s="56" t="s">
        <v>934</v>
      </c>
      <c r="E2963" s="56" t="s">
        <v>934</v>
      </c>
      <c r="F2963" s="56" t="s">
        <v>334</v>
      </c>
      <c r="G2963" s="56" t="s">
        <v>335</v>
      </c>
      <c r="H2963" s="56" t="s">
        <v>336</v>
      </c>
      <c r="I2963" s="56" t="s">
        <v>759</v>
      </c>
      <c r="K2963" s="56" t="s">
        <v>337</v>
      </c>
      <c r="L2963" s="56" t="s">
        <v>338</v>
      </c>
      <c r="M2963" s="56" t="s">
        <v>989</v>
      </c>
      <c r="N2963" s="56" t="s">
        <v>1043</v>
      </c>
      <c r="O2963" s="56" t="s">
        <v>546</v>
      </c>
      <c r="P2963" s="1" t="s">
        <v>110</v>
      </c>
      <c r="Q2963" s="56" t="s">
        <v>241</v>
      </c>
      <c r="R2963" s="56" t="s">
        <v>339</v>
      </c>
      <c r="S2963" s="56">
        <v>260957</v>
      </c>
      <c r="T2963" s="1" t="s">
        <v>253</v>
      </c>
      <c r="U2963" s="56">
        <v>42566</v>
      </c>
      <c r="V2963" s="56">
        <v>43312</v>
      </c>
      <c r="W2963" s="56">
        <v>42566</v>
      </c>
      <c r="X2963" s="56">
        <v>43312</v>
      </c>
      <c r="Y2963" s="56" t="s">
        <v>340</v>
      </c>
      <c r="Z2963" s="56" t="s">
        <v>341</v>
      </c>
      <c r="AA2963" s="56" t="s">
        <v>342</v>
      </c>
      <c r="AB2963" s="56" t="s">
        <v>343</v>
      </c>
      <c r="AC2963" s="56" t="s">
        <v>342</v>
      </c>
      <c r="AD2963" s="56" t="s">
        <v>347</v>
      </c>
      <c r="AE2963" s="56" t="s">
        <v>334</v>
      </c>
      <c r="AF2963" s="56" t="s">
        <v>224</v>
      </c>
      <c r="AG2963" s="56">
        <v>2016</v>
      </c>
      <c r="AH2963" s="56" t="s">
        <v>80</v>
      </c>
      <c r="AI2963" s="56" t="s">
        <v>339</v>
      </c>
      <c r="AJ2963" s="56">
        <v>1</v>
      </c>
      <c r="AM2963" s="56">
        <v>42780</v>
      </c>
      <c r="AN2963" s="56" t="s">
        <v>551</v>
      </c>
      <c r="AO2963" s="1">
        <v>42559</v>
      </c>
      <c r="AP2963" s="56" t="s">
        <v>355</v>
      </c>
      <c r="AQ2963" s="56">
        <v>328</v>
      </c>
      <c r="AR2963" s="56">
        <v>0</v>
      </c>
      <c r="AS2963" s="56" t="s">
        <v>346</v>
      </c>
      <c r="BB2963" s="56" t="s">
        <v>339</v>
      </c>
      <c r="BC2963" s="56" t="s">
        <v>263</v>
      </c>
      <c r="BD2963" s="56" t="s">
        <v>935</v>
      </c>
      <c r="BE2963" s="56" t="s">
        <v>347</v>
      </c>
      <c r="BF2963" s="56" t="s">
        <v>334</v>
      </c>
      <c r="BG2963" s="56" t="s">
        <v>936</v>
      </c>
      <c r="BH2963" s="56">
        <v>0</v>
      </c>
      <c r="BI2963" s="56">
        <v>0</v>
      </c>
      <c r="BJ2963" s="56">
        <v>1</v>
      </c>
    </row>
    <row r="2964" spans="1:62" hidden="1" x14ac:dyDescent="0.3">
      <c r="A2964" s="56">
        <v>49300646</v>
      </c>
      <c r="B2964" s="85">
        <v>601707</v>
      </c>
      <c r="C2964" s="1">
        <v>42893</v>
      </c>
      <c r="D2964" s="56" t="s">
        <v>934</v>
      </c>
      <c r="E2964" s="56" t="s">
        <v>934</v>
      </c>
      <c r="F2964" s="56" t="s">
        <v>334</v>
      </c>
      <c r="G2964" s="56" t="s">
        <v>335</v>
      </c>
      <c r="H2964" s="56" t="s">
        <v>336</v>
      </c>
      <c r="I2964" s="56" t="s">
        <v>759</v>
      </c>
      <c r="K2964" s="56" t="s">
        <v>337</v>
      </c>
      <c r="L2964" s="56" t="s">
        <v>338</v>
      </c>
      <c r="M2964" s="56" t="s">
        <v>989</v>
      </c>
      <c r="N2964" s="56" t="s">
        <v>1043</v>
      </c>
      <c r="O2964" s="56" t="s">
        <v>546</v>
      </c>
      <c r="P2964" s="1" t="s">
        <v>110</v>
      </c>
      <c r="Q2964" s="56" t="s">
        <v>241</v>
      </c>
      <c r="R2964" s="56" t="s">
        <v>339</v>
      </c>
      <c r="S2964" s="56">
        <v>260961</v>
      </c>
      <c r="T2964" s="1" t="s">
        <v>937</v>
      </c>
      <c r="U2964" s="56">
        <v>42566</v>
      </c>
      <c r="V2964" s="56">
        <v>43312</v>
      </c>
      <c r="W2964" s="56">
        <v>42566</v>
      </c>
      <c r="X2964" s="56">
        <v>43677</v>
      </c>
      <c r="Y2964" s="56" t="s">
        <v>356</v>
      </c>
      <c r="Z2964" s="56" t="s">
        <v>382</v>
      </c>
      <c r="AA2964" s="56" t="s">
        <v>347</v>
      </c>
      <c r="AC2964" s="56" t="s">
        <v>342</v>
      </c>
      <c r="AD2964" s="56" t="s">
        <v>342</v>
      </c>
      <c r="AE2964" s="56" t="s">
        <v>334</v>
      </c>
      <c r="AF2964" s="56" t="s">
        <v>292</v>
      </c>
      <c r="AG2964" s="56">
        <v>2017</v>
      </c>
      <c r="AH2964" s="56" t="s">
        <v>80</v>
      </c>
      <c r="AI2964" s="56" t="s">
        <v>344</v>
      </c>
      <c r="AJ2964" s="56">
        <v>20</v>
      </c>
      <c r="AM2964" s="56">
        <v>42780</v>
      </c>
      <c r="AN2964" s="56" t="s">
        <v>551</v>
      </c>
      <c r="AO2964" s="1">
        <v>42559</v>
      </c>
      <c r="AP2964" s="56" t="s">
        <v>355</v>
      </c>
      <c r="AQ2964" s="56">
        <v>84522</v>
      </c>
      <c r="AR2964" s="56">
        <v>0</v>
      </c>
      <c r="AS2964" s="56" t="s">
        <v>346</v>
      </c>
      <c r="BB2964" s="56" t="s">
        <v>339</v>
      </c>
      <c r="BC2964" s="56" t="s">
        <v>263</v>
      </c>
      <c r="BD2964" s="56" t="s">
        <v>935</v>
      </c>
      <c r="BE2964" s="56" t="s">
        <v>347</v>
      </c>
      <c r="BF2964" s="56" t="s">
        <v>334</v>
      </c>
      <c r="BG2964" s="56" t="s">
        <v>936</v>
      </c>
      <c r="BH2964" s="56">
        <v>0</v>
      </c>
      <c r="BI2964" s="56">
        <v>0</v>
      </c>
      <c r="BJ2964" s="56">
        <v>1</v>
      </c>
    </row>
    <row r="2965" spans="1:62" hidden="1" x14ac:dyDescent="0.3">
      <c r="A2965" s="56">
        <v>49300648</v>
      </c>
      <c r="B2965" s="85">
        <v>601707</v>
      </c>
      <c r="C2965" s="1">
        <v>42893</v>
      </c>
      <c r="D2965" s="56" t="s">
        <v>934</v>
      </c>
      <c r="E2965" s="56" t="s">
        <v>934</v>
      </c>
      <c r="F2965" s="56" t="s">
        <v>334</v>
      </c>
      <c r="G2965" s="56" t="s">
        <v>335</v>
      </c>
      <c r="H2965" s="56" t="s">
        <v>336</v>
      </c>
      <c r="I2965" s="56" t="s">
        <v>759</v>
      </c>
      <c r="K2965" s="56" t="s">
        <v>337</v>
      </c>
      <c r="L2965" s="56" t="s">
        <v>338</v>
      </c>
      <c r="M2965" s="56" t="s">
        <v>989</v>
      </c>
      <c r="N2965" s="56" t="s">
        <v>1043</v>
      </c>
      <c r="O2965" s="56" t="s">
        <v>546</v>
      </c>
      <c r="P2965" s="1" t="s">
        <v>110</v>
      </c>
      <c r="Q2965" s="56" t="s">
        <v>241</v>
      </c>
      <c r="R2965" s="56" t="s">
        <v>339</v>
      </c>
      <c r="S2965" s="56">
        <v>260961</v>
      </c>
      <c r="T2965" s="1" t="s">
        <v>937</v>
      </c>
      <c r="U2965" s="56">
        <v>42566</v>
      </c>
      <c r="V2965" s="56">
        <v>43312</v>
      </c>
      <c r="W2965" s="56">
        <v>42566</v>
      </c>
      <c r="X2965" s="56">
        <v>43677</v>
      </c>
      <c r="Y2965" s="56" t="s">
        <v>356</v>
      </c>
      <c r="Z2965" s="56" t="s">
        <v>382</v>
      </c>
      <c r="AA2965" s="56" t="s">
        <v>347</v>
      </c>
      <c r="AC2965" s="56" t="s">
        <v>342</v>
      </c>
      <c r="AD2965" s="56" t="s">
        <v>342</v>
      </c>
      <c r="AE2965" s="56" t="s">
        <v>334</v>
      </c>
      <c r="AF2965" s="56" t="s">
        <v>292</v>
      </c>
      <c r="AG2965" s="56">
        <v>2018</v>
      </c>
      <c r="AH2965" s="56" t="s">
        <v>80</v>
      </c>
      <c r="AI2965" s="56" t="s">
        <v>344</v>
      </c>
      <c r="AJ2965" s="56">
        <v>30</v>
      </c>
      <c r="AM2965" s="56">
        <v>42780</v>
      </c>
      <c r="AN2965" s="56" t="s">
        <v>551</v>
      </c>
      <c r="AO2965" s="1">
        <v>42559</v>
      </c>
      <c r="AP2965" s="56" t="s">
        <v>355</v>
      </c>
      <c r="AQ2965" s="56">
        <v>84522</v>
      </c>
      <c r="AR2965" s="56">
        <v>0</v>
      </c>
      <c r="AS2965" s="56" t="s">
        <v>346</v>
      </c>
      <c r="BB2965" s="56" t="s">
        <v>339</v>
      </c>
      <c r="BC2965" s="56" t="s">
        <v>263</v>
      </c>
      <c r="BD2965" s="56" t="s">
        <v>935</v>
      </c>
      <c r="BE2965" s="56" t="s">
        <v>347</v>
      </c>
      <c r="BF2965" s="56" t="s">
        <v>334</v>
      </c>
      <c r="BG2965" s="56" t="s">
        <v>936</v>
      </c>
      <c r="BH2965" s="56">
        <v>0</v>
      </c>
      <c r="BI2965" s="56">
        <v>0</v>
      </c>
      <c r="BJ2965" s="56">
        <v>1</v>
      </c>
    </row>
    <row r="2966" spans="1:62" hidden="1" x14ac:dyDescent="0.3">
      <c r="A2966" s="56">
        <v>49300647</v>
      </c>
      <c r="B2966" s="85">
        <v>601707</v>
      </c>
      <c r="C2966" s="1">
        <v>42893</v>
      </c>
      <c r="D2966" s="56" t="s">
        <v>934</v>
      </c>
      <c r="E2966" s="56" t="s">
        <v>934</v>
      </c>
      <c r="F2966" s="56" t="s">
        <v>334</v>
      </c>
      <c r="G2966" s="56" t="s">
        <v>335</v>
      </c>
      <c r="H2966" s="56" t="s">
        <v>336</v>
      </c>
      <c r="I2966" s="56" t="s">
        <v>759</v>
      </c>
      <c r="K2966" s="56" t="s">
        <v>337</v>
      </c>
      <c r="L2966" s="56" t="s">
        <v>338</v>
      </c>
      <c r="M2966" s="56" t="s">
        <v>989</v>
      </c>
      <c r="N2966" s="56" t="s">
        <v>1043</v>
      </c>
      <c r="O2966" s="56" t="s">
        <v>546</v>
      </c>
      <c r="P2966" s="1" t="s">
        <v>110</v>
      </c>
      <c r="Q2966" s="56" t="s">
        <v>241</v>
      </c>
      <c r="R2966" s="56" t="s">
        <v>339</v>
      </c>
      <c r="S2966" s="56">
        <v>260961</v>
      </c>
      <c r="T2966" s="1" t="s">
        <v>937</v>
      </c>
      <c r="U2966" s="56">
        <v>42566</v>
      </c>
      <c r="V2966" s="56">
        <v>43312</v>
      </c>
      <c r="W2966" s="56">
        <v>42566</v>
      </c>
      <c r="X2966" s="56">
        <v>43677</v>
      </c>
      <c r="Y2966" s="56" t="s">
        <v>356</v>
      </c>
      <c r="Z2966" s="56" t="s">
        <v>382</v>
      </c>
      <c r="AA2966" s="56" t="s">
        <v>347</v>
      </c>
      <c r="AC2966" s="56" t="s">
        <v>342</v>
      </c>
      <c r="AD2966" s="56" t="s">
        <v>342</v>
      </c>
      <c r="AE2966" s="56" t="s">
        <v>334</v>
      </c>
      <c r="AF2966" s="56" t="s">
        <v>292</v>
      </c>
      <c r="AG2966" s="56">
        <v>2018</v>
      </c>
      <c r="AH2966" s="56" t="s">
        <v>80</v>
      </c>
      <c r="AI2966" s="56" t="s">
        <v>348</v>
      </c>
      <c r="AJ2966" s="56">
        <v>25</v>
      </c>
      <c r="AM2966" s="56">
        <v>42780</v>
      </c>
      <c r="AN2966" s="56" t="s">
        <v>551</v>
      </c>
      <c r="AO2966" s="1">
        <v>42559</v>
      </c>
      <c r="AP2966" s="56" t="s">
        <v>355</v>
      </c>
      <c r="AQ2966" s="56">
        <v>84522</v>
      </c>
      <c r="AR2966" s="56">
        <v>0</v>
      </c>
      <c r="AS2966" s="56" t="s">
        <v>346</v>
      </c>
      <c r="BB2966" s="56" t="s">
        <v>339</v>
      </c>
      <c r="BC2966" s="56" t="s">
        <v>263</v>
      </c>
      <c r="BD2966" s="56" t="s">
        <v>935</v>
      </c>
      <c r="BE2966" s="56" t="s">
        <v>347</v>
      </c>
      <c r="BF2966" s="56" t="s">
        <v>334</v>
      </c>
      <c r="BG2966" s="56" t="s">
        <v>936</v>
      </c>
      <c r="BH2966" s="56">
        <v>0</v>
      </c>
      <c r="BI2966" s="56">
        <v>0</v>
      </c>
      <c r="BJ2966" s="56">
        <v>1</v>
      </c>
    </row>
    <row r="2967" spans="1:62" hidden="1" x14ac:dyDescent="0.3">
      <c r="A2967" s="56">
        <v>49300649</v>
      </c>
      <c r="B2967" s="85">
        <v>601707</v>
      </c>
      <c r="C2967" s="1">
        <v>42893</v>
      </c>
      <c r="D2967" s="56" t="s">
        <v>934</v>
      </c>
      <c r="E2967" s="56" t="s">
        <v>934</v>
      </c>
      <c r="F2967" s="56" t="s">
        <v>334</v>
      </c>
      <c r="G2967" s="56" t="s">
        <v>335</v>
      </c>
      <c r="H2967" s="56" t="s">
        <v>336</v>
      </c>
      <c r="I2967" s="56" t="s">
        <v>759</v>
      </c>
      <c r="K2967" s="56" t="s">
        <v>337</v>
      </c>
      <c r="L2967" s="56" t="s">
        <v>338</v>
      </c>
      <c r="M2967" s="56" t="s">
        <v>989</v>
      </c>
      <c r="N2967" s="56" t="s">
        <v>1043</v>
      </c>
      <c r="O2967" s="56" t="s">
        <v>546</v>
      </c>
      <c r="P2967" s="1" t="s">
        <v>110</v>
      </c>
      <c r="Q2967" s="56" t="s">
        <v>241</v>
      </c>
      <c r="R2967" s="56" t="s">
        <v>339</v>
      </c>
      <c r="S2967" s="56">
        <v>260961</v>
      </c>
      <c r="T2967" s="1" t="s">
        <v>937</v>
      </c>
      <c r="U2967" s="56">
        <v>42566</v>
      </c>
      <c r="V2967" s="56">
        <v>43312</v>
      </c>
      <c r="W2967" s="56">
        <v>42566</v>
      </c>
      <c r="X2967" s="56">
        <v>43677</v>
      </c>
      <c r="Y2967" s="56" t="s">
        <v>356</v>
      </c>
      <c r="Z2967" s="56" t="s">
        <v>382</v>
      </c>
      <c r="AA2967" s="56" t="s">
        <v>347</v>
      </c>
      <c r="AC2967" s="56" t="s">
        <v>342</v>
      </c>
      <c r="AD2967" s="56" t="s">
        <v>342</v>
      </c>
      <c r="AE2967" s="56" t="s">
        <v>334</v>
      </c>
      <c r="AF2967" s="56" t="s">
        <v>292</v>
      </c>
      <c r="AG2967" s="56">
        <v>2019</v>
      </c>
      <c r="AH2967" s="56" t="s">
        <v>80</v>
      </c>
      <c r="AI2967" s="56" t="s">
        <v>348</v>
      </c>
      <c r="AJ2967" s="56">
        <v>50</v>
      </c>
      <c r="AM2967" s="56">
        <v>42780</v>
      </c>
      <c r="AN2967" s="56" t="s">
        <v>551</v>
      </c>
      <c r="AO2967" s="1">
        <v>42559</v>
      </c>
      <c r="AP2967" s="56" t="s">
        <v>355</v>
      </c>
      <c r="AQ2967" s="56">
        <v>84522</v>
      </c>
      <c r="AR2967" s="56">
        <v>0</v>
      </c>
      <c r="AS2967" s="56" t="s">
        <v>346</v>
      </c>
      <c r="BB2967" s="56" t="s">
        <v>339</v>
      </c>
      <c r="BC2967" s="56" t="s">
        <v>263</v>
      </c>
      <c r="BD2967" s="56" t="s">
        <v>935</v>
      </c>
      <c r="BE2967" s="56" t="s">
        <v>347</v>
      </c>
      <c r="BF2967" s="56" t="s">
        <v>334</v>
      </c>
      <c r="BG2967" s="56" t="s">
        <v>936</v>
      </c>
      <c r="BH2967" s="56">
        <v>0</v>
      </c>
      <c r="BI2967" s="56">
        <v>0</v>
      </c>
      <c r="BJ2967" s="56">
        <v>1</v>
      </c>
    </row>
    <row r="2968" spans="1:62" hidden="1" x14ac:dyDescent="0.3">
      <c r="A2968" s="56">
        <v>49300651</v>
      </c>
      <c r="B2968" s="85">
        <v>601707</v>
      </c>
      <c r="C2968" s="1">
        <v>42893</v>
      </c>
      <c r="D2968" s="56" t="s">
        <v>934</v>
      </c>
      <c r="E2968" s="56" t="s">
        <v>934</v>
      </c>
      <c r="F2968" s="56" t="s">
        <v>334</v>
      </c>
      <c r="G2968" s="56" t="s">
        <v>335</v>
      </c>
      <c r="H2968" s="56" t="s">
        <v>336</v>
      </c>
      <c r="I2968" s="56" t="s">
        <v>759</v>
      </c>
      <c r="K2968" s="56" t="s">
        <v>337</v>
      </c>
      <c r="L2968" s="56" t="s">
        <v>338</v>
      </c>
      <c r="M2968" s="56" t="s">
        <v>989</v>
      </c>
      <c r="N2968" s="56" t="s">
        <v>1043</v>
      </c>
      <c r="O2968" s="56" t="s">
        <v>546</v>
      </c>
      <c r="P2968" s="1" t="s">
        <v>110</v>
      </c>
      <c r="Q2968" s="56" t="s">
        <v>241</v>
      </c>
      <c r="R2968" s="56" t="s">
        <v>339</v>
      </c>
      <c r="S2968" s="56">
        <v>260961</v>
      </c>
      <c r="T2968" s="1" t="s">
        <v>937</v>
      </c>
      <c r="U2968" s="56">
        <v>42566</v>
      </c>
      <c r="V2968" s="56">
        <v>43312</v>
      </c>
      <c r="W2968" s="56">
        <v>42566</v>
      </c>
      <c r="X2968" s="56">
        <v>43677</v>
      </c>
      <c r="Y2968" s="56" t="s">
        <v>356</v>
      </c>
      <c r="Z2968" s="56" t="s">
        <v>382</v>
      </c>
      <c r="AA2968" s="56" t="s">
        <v>347</v>
      </c>
      <c r="AC2968" s="56" t="s">
        <v>342</v>
      </c>
      <c r="AD2968" s="56" t="s">
        <v>342</v>
      </c>
      <c r="AE2968" s="56" t="s">
        <v>334</v>
      </c>
      <c r="AF2968" s="56" t="s">
        <v>292</v>
      </c>
      <c r="AG2968" s="56">
        <v>2020</v>
      </c>
      <c r="AH2968" s="56" t="s">
        <v>80</v>
      </c>
      <c r="AI2968" s="56" t="s">
        <v>348</v>
      </c>
      <c r="AJ2968" s="56">
        <v>50</v>
      </c>
      <c r="AM2968" s="56">
        <v>42780</v>
      </c>
      <c r="AN2968" s="56" t="s">
        <v>551</v>
      </c>
      <c r="AO2968" s="1">
        <v>42559</v>
      </c>
      <c r="AP2968" s="56" t="s">
        <v>355</v>
      </c>
      <c r="AQ2968" s="56">
        <v>84522</v>
      </c>
      <c r="AR2968" s="56">
        <v>0</v>
      </c>
      <c r="AS2968" s="56" t="s">
        <v>346</v>
      </c>
      <c r="BB2968" s="56" t="s">
        <v>339</v>
      </c>
      <c r="BC2968" s="56" t="s">
        <v>263</v>
      </c>
      <c r="BD2968" s="56" t="s">
        <v>935</v>
      </c>
      <c r="BE2968" s="56" t="s">
        <v>347</v>
      </c>
      <c r="BF2968" s="56" t="s">
        <v>334</v>
      </c>
      <c r="BG2968" s="56" t="s">
        <v>936</v>
      </c>
      <c r="BH2968" s="56">
        <v>0</v>
      </c>
      <c r="BI2968" s="56">
        <v>0</v>
      </c>
      <c r="BJ2968" s="56">
        <v>1</v>
      </c>
    </row>
    <row r="2969" spans="1:62" hidden="1" x14ac:dyDescent="0.3">
      <c r="A2969" s="56">
        <v>49300650</v>
      </c>
      <c r="B2969" s="85">
        <v>601707</v>
      </c>
      <c r="C2969" s="1">
        <v>42893</v>
      </c>
      <c r="D2969" s="56" t="s">
        <v>934</v>
      </c>
      <c r="E2969" s="56" t="s">
        <v>934</v>
      </c>
      <c r="F2969" s="56" t="s">
        <v>334</v>
      </c>
      <c r="G2969" s="56" t="s">
        <v>335</v>
      </c>
      <c r="H2969" s="56" t="s">
        <v>336</v>
      </c>
      <c r="I2969" s="56" t="s">
        <v>759</v>
      </c>
      <c r="K2969" s="56" t="s">
        <v>337</v>
      </c>
      <c r="L2969" s="56" t="s">
        <v>338</v>
      </c>
      <c r="M2969" s="56" t="s">
        <v>989</v>
      </c>
      <c r="N2969" s="56" t="s">
        <v>1043</v>
      </c>
      <c r="O2969" s="56" t="s">
        <v>546</v>
      </c>
      <c r="P2969" s="1" t="s">
        <v>110</v>
      </c>
      <c r="Q2969" s="56" t="s">
        <v>241</v>
      </c>
      <c r="R2969" s="56" t="s">
        <v>339</v>
      </c>
      <c r="S2969" s="56">
        <v>260961</v>
      </c>
      <c r="T2969" s="1" t="s">
        <v>937</v>
      </c>
      <c r="U2969" s="56">
        <v>42566</v>
      </c>
      <c r="V2969" s="56">
        <v>43312</v>
      </c>
      <c r="W2969" s="56">
        <v>42566</v>
      </c>
      <c r="X2969" s="56">
        <v>43677</v>
      </c>
      <c r="Y2969" s="56" t="s">
        <v>356</v>
      </c>
      <c r="Z2969" s="56" t="s">
        <v>382</v>
      </c>
      <c r="AA2969" s="56" t="s">
        <v>347</v>
      </c>
      <c r="AC2969" s="56" t="s">
        <v>342</v>
      </c>
      <c r="AD2969" s="56" t="s">
        <v>342</v>
      </c>
      <c r="AE2969" s="56" t="s">
        <v>334</v>
      </c>
      <c r="AF2969" s="56" t="s">
        <v>292</v>
      </c>
      <c r="AG2969" s="56">
        <v>2019</v>
      </c>
      <c r="AH2969" s="56" t="s">
        <v>80</v>
      </c>
      <c r="AI2969" s="56" t="s">
        <v>344</v>
      </c>
      <c r="AJ2969" s="56">
        <v>50</v>
      </c>
      <c r="AM2969" s="56">
        <v>42780</v>
      </c>
      <c r="AN2969" s="56" t="s">
        <v>551</v>
      </c>
      <c r="AO2969" s="1">
        <v>42559</v>
      </c>
      <c r="AP2969" s="56" t="s">
        <v>355</v>
      </c>
      <c r="AQ2969" s="56">
        <v>84522</v>
      </c>
      <c r="AR2969" s="56">
        <v>0</v>
      </c>
      <c r="AS2969" s="56" t="s">
        <v>346</v>
      </c>
      <c r="BB2969" s="56" t="s">
        <v>339</v>
      </c>
      <c r="BC2969" s="56" t="s">
        <v>263</v>
      </c>
      <c r="BD2969" s="56" t="s">
        <v>935</v>
      </c>
      <c r="BE2969" s="56" t="s">
        <v>347</v>
      </c>
      <c r="BF2969" s="56" t="s">
        <v>334</v>
      </c>
      <c r="BG2969" s="56" t="s">
        <v>936</v>
      </c>
      <c r="BH2969" s="56">
        <v>0</v>
      </c>
      <c r="BI2969" s="56">
        <v>0</v>
      </c>
      <c r="BJ2969" s="56">
        <v>1</v>
      </c>
    </row>
    <row r="2970" spans="1:62" hidden="1" x14ac:dyDescent="0.3">
      <c r="A2970" s="56">
        <v>49300659</v>
      </c>
      <c r="B2970" s="85">
        <v>601707</v>
      </c>
      <c r="C2970" s="1">
        <v>42893</v>
      </c>
      <c r="D2970" s="56" t="s">
        <v>934</v>
      </c>
      <c r="E2970" s="56" t="s">
        <v>934</v>
      </c>
      <c r="F2970" s="56" t="s">
        <v>334</v>
      </c>
      <c r="G2970" s="56" t="s">
        <v>335</v>
      </c>
      <c r="H2970" s="56" t="s">
        <v>336</v>
      </c>
      <c r="I2970" s="56" t="s">
        <v>759</v>
      </c>
      <c r="K2970" s="56" t="s">
        <v>337</v>
      </c>
      <c r="L2970" s="56" t="s">
        <v>338</v>
      </c>
      <c r="M2970" s="56" t="s">
        <v>989</v>
      </c>
      <c r="N2970" s="56" t="s">
        <v>1043</v>
      </c>
      <c r="O2970" s="56" t="s">
        <v>546</v>
      </c>
      <c r="P2970" s="1" t="s">
        <v>110</v>
      </c>
      <c r="Q2970" s="56" t="s">
        <v>241</v>
      </c>
      <c r="R2970" s="56" t="s">
        <v>339</v>
      </c>
      <c r="S2970" s="56">
        <v>260958</v>
      </c>
      <c r="T2970" s="1" t="s">
        <v>761</v>
      </c>
      <c r="U2970" s="56">
        <v>42566</v>
      </c>
      <c r="V2970" s="56">
        <v>43312</v>
      </c>
      <c r="W2970" s="56">
        <v>42566</v>
      </c>
      <c r="X2970" s="56">
        <v>43312</v>
      </c>
      <c r="Y2970" s="56" t="s">
        <v>340</v>
      </c>
      <c r="Z2970" s="56" t="s">
        <v>341</v>
      </c>
      <c r="AA2970" s="56" t="s">
        <v>342</v>
      </c>
      <c r="AB2970" s="56" t="s">
        <v>343</v>
      </c>
      <c r="AC2970" s="56" t="s">
        <v>342</v>
      </c>
      <c r="AD2970" s="56" t="s">
        <v>342</v>
      </c>
      <c r="AE2970" s="56" t="s">
        <v>334</v>
      </c>
      <c r="AF2970" s="56" t="s">
        <v>224</v>
      </c>
      <c r="AG2970" s="56">
        <v>2016</v>
      </c>
      <c r="AH2970" s="56" t="s">
        <v>80</v>
      </c>
      <c r="AI2970" s="56" t="s">
        <v>339</v>
      </c>
      <c r="AJ2970" s="56">
        <v>0</v>
      </c>
      <c r="AM2970" s="56">
        <v>42780</v>
      </c>
      <c r="AN2970" s="56" t="s">
        <v>551</v>
      </c>
      <c r="AO2970" s="1">
        <v>42559</v>
      </c>
      <c r="AP2970" s="56" t="s">
        <v>355</v>
      </c>
      <c r="AQ2970" s="56">
        <v>72724</v>
      </c>
      <c r="AR2970" s="56">
        <v>0</v>
      </c>
      <c r="AS2970" s="56" t="s">
        <v>346</v>
      </c>
      <c r="BB2970" s="56" t="s">
        <v>339</v>
      </c>
      <c r="BC2970" s="56" t="s">
        <v>263</v>
      </c>
      <c r="BD2970" s="56" t="s">
        <v>935</v>
      </c>
      <c r="BE2970" s="56" t="s">
        <v>347</v>
      </c>
      <c r="BF2970" s="56" t="s">
        <v>334</v>
      </c>
      <c r="BG2970" s="56" t="s">
        <v>936</v>
      </c>
      <c r="BH2970" s="56">
        <v>0</v>
      </c>
      <c r="BI2970" s="56">
        <v>0</v>
      </c>
      <c r="BJ2970" s="56">
        <v>1</v>
      </c>
    </row>
    <row r="2971" spans="1:62" hidden="1" x14ac:dyDescent="0.3">
      <c r="A2971" s="56">
        <v>49300653</v>
      </c>
      <c r="B2971" s="85">
        <v>601707</v>
      </c>
      <c r="C2971" s="1">
        <v>42893</v>
      </c>
      <c r="D2971" s="56" t="s">
        <v>934</v>
      </c>
      <c r="E2971" s="56" t="s">
        <v>934</v>
      </c>
      <c r="F2971" s="56" t="s">
        <v>334</v>
      </c>
      <c r="G2971" s="56" t="s">
        <v>335</v>
      </c>
      <c r="H2971" s="56" t="s">
        <v>336</v>
      </c>
      <c r="I2971" s="56" t="s">
        <v>759</v>
      </c>
      <c r="K2971" s="56" t="s">
        <v>337</v>
      </c>
      <c r="L2971" s="56" t="s">
        <v>338</v>
      </c>
      <c r="M2971" s="56" t="s">
        <v>989</v>
      </c>
      <c r="N2971" s="56" t="s">
        <v>1043</v>
      </c>
      <c r="O2971" s="56" t="s">
        <v>546</v>
      </c>
      <c r="P2971" s="1" t="s">
        <v>110</v>
      </c>
      <c r="Q2971" s="56" t="s">
        <v>241</v>
      </c>
      <c r="R2971" s="56" t="s">
        <v>339</v>
      </c>
      <c r="S2971" s="56">
        <v>260957</v>
      </c>
      <c r="T2971" s="1" t="s">
        <v>253</v>
      </c>
      <c r="U2971" s="56">
        <v>42566</v>
      </c>
      <c r="V2971" s="56">
        <v>43312</v>
      </c>
      <c r="W2971" s="56">
        <v>42566</v>
      </c>
      <c r="X2971" s="56">
        <v>43312</v>
      </c>
      <c r="Y2971" s="56" t="s">
        <v>340</v>
      </c>
      <c r="Z2971" s="56" t="s">
        <v>341</v>
      </c>
      <c r="AA2971" s="56" t="s">
        <v>342</v>
      </c>
      <c r="AB2971" s="56" t="s">
        <v>343</v>
      </c>
      <c r="AC2971" s="56" t="s">
        <v>342</v>
      </c>
      <c r="AD2971" s="56" t="s">
        <v>347</v>
      </c>
      <c r="AE2971" s="56" t="s">
        <v>334</v>
      </c>
      <c r="AF2971" s="56" t="s">
        <v>291</v>
      </c>
      <c r="AG2971" s="56">
        <v>2017</v>
      </c>
      <c r="AH2971" s="56" t="s">
        <v>80</v>
      </c>
      <c r="AI2971" s="56" t="s">
        <v>348</v>
      </c>
      <c r="AJ2971" s="56">
        <v>1</v>
      </c>
      <c r="AK2971" s="1">
        <v>42735</v>
      </c>
      <c r="AL2971" s="56" t="s">
        <v>978</v>
      </c>
      <c r="AM2971" s="56">
        <v>42780</v>
      </c>
      <c r="AN2971" s="56" t="s">
        <v>551</v>
      </c>
      <c r="AO2971" s="1">
        <v>42780</v>
      </c>
      <c r="AP2971" s="56" t="s">
        <v>551</v>
      </c>
      <c r="AQ2971" s="56">
        <v>328</v>
      </c>
      <c r="AR2971" s="56">
        <v>0</v>
      </c>
      <c r="AS2971" s="56" t="s">
        <v>346</v>
      </c>
      <c r="BB2971" s="56" t="s">
        <v>339</v>
      </c>
      <c r="BC2971" s="56" t="s">
        <v>263</v>
      </c>
      <c r="BD2971" s="56" t="s">
        <v>935</v>
      </c>
      <c r="BE2971" s="56" t="s">
        <v>347</v>
      </c>
      <c r="BF2971" s="56" t="s">
        <v>334</v>
      </c>
      <c r="BG2971" s="56" t="s">
        <v>936</v>
      </c>
      <c r="BH2971" s="56">
        <v>0</v>
      </c>
      <c r="BI2971" s="56">
        <v>0</v>
      </c>
      <c r="BJ2971" s="56">
        <v>1</v>
      </c>
    </row>
    <row r="2972" spans="1:62" hidden="1" x14ac:dyDescent="0.3">
      <c r="A2972" s="56">
        <v>49300655</v>
      </c>
      <c r="B2972" s="85">
        <v>601707</v>
      </c>
      <c r="C2972" s="1">
        <v>42893</v>
      </c>
      <c r="D2972" s="56" t="s">
        <v>934</v>
      </c>
      <c r="E2972" s="56" t="s">
        <v>934</v>
      </c>
      <c r="F2972" s="56" t="s">
        <v>334</v>
      </c>
      <c r="G2972" s="56" t="s">
        <v>335</v>
      </c>
      <c r="H2972" s="56" t="s">
        <v>336</v>
      </c>
      <c r="I2972" s="56" t="s">
        <v>759</v>
      </c>
      <c r="K2972" s="56" t="s">
        <v>337</v>
      </c>
      <c r="L2972" s="56" t="s">
        <v>338</v>
      </c>
      <c r="M2972" s="56" t="s">
        <v>989</v>
      </c>
      <c r="N2972" s="56" t="s">
        <v>1043</v>
      </c>
      <c r="O2972" s="56" t="s">
        <v>546</v>
      </c>
      <c r="P2972" s="1" t="s">
        <v>110</v>
      </c>
      <c r="Q2972" s="56" t="s">
        <v>241</v>
      </c>
      <c r="R2972" s="56" t="s">
        <v>339</v>
      </c>
      <c r="S2972" s="56">
        <v>260957</v>
      </c>
      <c r="T2972" s="1" t="s">
        <v>253</v>
      </c>
      <c r="U2972" s="56">
        <v>42566</v>
      </c>
      <c r="V2972" s="56">
        <v>43312</v>
      </c>
      <c r="W2972" s="56">
        <v>42566</v>
      </c>
      <c r="X2972" s="56">
        <v>43312</v>
      </c>
      <c r="Y2972" s="56" t="s">
        <v>340</v>
      </c>
      <c r="Z2972" s="56" t="s">
        <v>341</v>
      </c>
      <c r="AA2972" s="56" t="s">
        <v>342</v>
      </c>
      <c r="AB2972" s="56" t="s">
        <v>343</v>
      </c>
      <c r="AC2972" s="56" t="s">
        <v>342</v>
      </c>
      <c r="AD2972" s="56" t="s">
        <v>347</v>
      </c>
      <c r="AE2972" s="56" t="s">
        <v>334</v>
      </c>
      <c r="AF2972" s="56" t="s">
        <v>292</v>
      </c>
      <c r="AG2972" s="56">
        <v>2017</v>
      </c>
      <c r="AH2972" s="56" t="s">
        <v>80</v>
      </c>
      <c r="AI2972" s="56" t="s">
        <v>344</v>
      </c>
      <c r="AJ2972" s="56">
        <v>0</v>
      </c>
      <c r="AM2972" s="56">
        <v>42780</v>
      </c>
      <c r="AN2972" s="56" t="s">
        <v>551</v>
      </c>
      <c r="AO2972" s="1">
        <v>42559</v>
      </c>
      <c r="AP2972" s="56" t="s">
        <v>355</v>
      </c>
      <c r="AQ2972" s="56">
        <v>328</v>
      </c>
      <c r="AR2972" s="56">
        <v>0</v>
      </c>
      <c r="AS2972" s="56" t="s">
        <v>346</v>
      </c>
      <c r="BB2972" s="56" t="s">
        <v>339</v>
      </c>
      <c r="BC2972" s="56" t="s">
        <v>263</v>
      </c>
      <c r="BD2972" s="56" t="s">
        <v>935</v>
      </c>
      <c r="BE2972" s="56" t="s">
        <v>347</v>
      </c>
      <c r="BF2972" s="56" t="s">
        <v>334</v>
      </c>
      <c r="BG2972" s="56" t="s">
        <v>936</v>
      </c>
      <c r="BH2972" s="56">
        <v>0</v>
      </c>
      <c r="BI2972" s="56">
        <v>0</v>
      </c>
      <c r="BJ2972" s="56">
        <v>1</v>
      </c>
    </row>
    <row r="2973" spans="1:62" hidden="1" x14ac:dyDescent="0.3">
      <c r="A2973" s="56">
        <v>49300654</v>
      </c>
      <c r="B2973" s="85">
        <v>601707</v>
      </c>
      <c r="C2973" s="1">
        <v>42893</v>
      </c>
      <c r="D2973" s="56" t="s">
        <v>934</v>
      </c>
      <c r="E2973" s="56" t="s">
        <v>934</v>
      </c>
      <c r="F2973" s="56" t="s">
        <v>334</v>
      </c>
      <c r="G2973" s="56" t="s">
        <v>335</v>
      </c>
      <c r="H2973" s="56" t="s">
        <v>336</v>
      </c>
      <c r="I2973" s="56" t="s">
        <v>759</v>
      </c>
      <c r="K2973" s="56" t="s">
        <v>337</v>
      </c>
      <c r="L2973" s="56" t="s">
        <v>338</v>
      </c>
      <c r="M2973" s="56" t="s">
        <v>989</v>
      </c>
      <c r="N2973" s="56" t="s">
        <v>1043</v>
      </c>
      <c r="O2973" s="56" t="s">
        <v>546</v>
      </c>
      <c r="P2973" s="1" t="s">
        <v>110</v>
      </c>
      <c r="Q2973" s="56" t="s">
        <v>241</v>
      </c>
      <c r="R2973" s="56" t="s">
        <v>339</v>
      </c>
      <c r="S2973" s="56">
        <v>260957</v>
      </c>
      <c r="T2973" s="1" t="s">
        <v>253</v>
      </c>
      <c r="U2973" s="56">
        <v>42566</v>
      </c>
      <c r="V2973" s="56">
        <v>43312</v>
      </c>
      <c r="W2973" s="56">
        <v>42566</v>
      </c>
      <c r="X2973" s="56">
        <v>43312</v>
      </c>
      <c r="Y2973" s="56" t="s">
        <v>340</v>
      </c>
      <c r="Z2973" s="56" t="s">
        <v>341</v>
      </c>
      <c r="AA2973" s="56" t="s">
        <v>342</v>
      </c>
      <c r="AB2973" s="56" t="s">
        <v>343</v>
      </c>
      <c r="AC2973" s="56" t="s">
        <v>342</v>
      </c>
      <c r="AD2973" s="56" t="s">
        <v>347</v>
      </c>
      <c r="AE2973" s="56" t="s">
        <v>334</v>
      </c>
      <c r="AF2973" s="56" t="s">
        <v>292</v>
      </c>
      <c r="AG2973" s="56">
        <v>2017</v>
      </c>
      <c r="AH2973" s="56" t="s">
        <v>80</v>
      </c>
      <c r="AI2973" s="56" t="s">
        <v>348</v>
      </c>
      <c r="AJ2973" s="56">
        <v>1</v>
      </c>
      <c r="AM2973" s="56">
        <v>42780</v>
      </c>
      <c r="AN2973" s="56" t="s">
        <v>551</v>
      </c>
      <c r="AO2973" s="1">
        <v>42559</v>
      </c>
      <c r="AP2973" s="56" t="s">
        <v>355</v>
      </c>
      <c r="AQ2973" s="56">
        <v>328</v>
      </c>
      <c r="AR2973" s="56">
        <v>0</v>
      </c>
      <c r="AS2973" s="56" t="s">
        <v>346</v>
      </c>
      <c r="BB2973" s="56" t="s">
        <v>339</v>
      </c>
      <c r="BC2973" s="56" t="s">
        <v>263</v>
      </c>
      <c r="BD2973" s="56" t="s">
        <v>935</v>
      </c>
      <c r="BE2973" s="56" t="s">
        <v>347</v>
      </c>
      <c r="BF2973" s="56" t="s">
        <v>334</v>
      </c>
      <c r="BG2973" s="56" t="s">
        <v>936</v>
      </c>
      <c r="BH2973" s="56">
        <v>0</v>
      </c>
      <c r="BI2973" s="56">
        <v>0</v>
      </c>
      <c r="BJ2973" s="56">
        <v>1</v>
      </c>
    </row>
    <row r="2974" spans="1:62" hidden="1" x14ac:dyDescent="0.3">
      <c r="A2974" s="56">
        <v>49300656</v>
      </c>
      <c r="B2974" s="85">
        <v>601707</v>
      </c>
      <c r="C2974" s="1">
        <v>42893</v>
      </c>
      <c r="D2974" s="56" t="s">
        <v>934</v>
      </c>
      <c r="E2974" s="56" t="s">
        <v>934</v>
      </c>
      <c r="F2974" s="56" t="s">
        <v>334</v>
      </c>
      <c r="G2974" s="56" t="s">
        <v>335</v>
      </c>
      <c r="H2974" s="56" t="s">
        <v>336</v>
      </c>
      <c r="I2974" s="56" t="s">
        <v>759</v>
      </c>
      <c r="K2974" s="56" t="s">
        <v>337</v>
      </c>
      <c r="L2974" s="56" t="s">
        <v>338</v>
      </c>
      <c r="M2974" s="56" t="s">
        <v>989</v>
      </c>
      <c r="N2974" s="56" t="s">
        <v>1043</v>
      </c>
      <c r="O2974" s="56" t="s">
        <v>546</v>
      </c>
      <c r="P2974" s="1" t="s">
        <v>110</v>
      </c>
      <c r="Q2974" s="56" t="s">
        <v>241</v>
      </c>
      <c r="R2974" s="56" t="s">
        <v>339</v>
      </c>
      <c r="S2974" s="56">
        <v>260957</v>
      </c>
      <c r="T2974" s="1" t="s">
        <v>253</v>
      </c>
      <c r="U2974" s="56">
        <v>42566</v>
      </c>
      <c r="V2974" s="56">
        <v>43312</v>
      </c>
      <c r="W2974" s="56">
        <v>42566</v>
      </c>
      <c r="X2974" s="56">
        <v>43312</v>
      </c>
      <c r="Y2974" s="56" t="s">
        <v>340</v>
      </c>
      <c r="Z2974" s="56" t="s">
        <v>341</v>
      </c>
      <c r="AA2974" s="56" t="s">
        <v>342</v>
      </c>
      <c r="AB2974" s="56" t="s">
        <v>343</v>
      </c>
      <c r="AC2974" s="56" t="s">
        <v>342</v>
      </c>
      <c r="AD2974" s="56" t="s">
        <v>347</v>
      </c>
      <c r="AE2974" s="56" t="s">
        <v>334</v>
      </c>
      <c r="AF2974" s="56" t="s">
        <v>292</v>
      </c>
      <c r="AG2974" s="56">
        <v>2018</v>
      </c>
      <c r="AH2974" s="56" t="s">
        <v>80</v>
      </c>
      <c r="AI2974" s="56" t="s">
        <v>348</v>
      </c>
      <c r="AJ2974" s="56">
        <v>0</v>
      </c>
      <c r="AM2974" s="56">
        <v>42780</v>
      </c>
      <c r="AN2974" s="56" t="s">
        <v>551</v>
      </c>
      <c r="AO2974" s="1">
        <v>42559</v>
      </c>
      <c r="AP2974" s="56" t="s">
        <v>355</v>
      </c>
      <c r="AQ2974" s="56">
        <v>328</v>
      </c>
      <c r="AR2974" s="56">
        <v>0</v>
      </c>
      <c r="AS2974" s="56" t="s">
        <v>346</v>
      </c>
      <c r="BB2974" s="56" t="s">
        <v>339</v>
      </c>
      <c r="BC2974" s="56" t="s">
        <v>263</v>
      </c>
      <c r="BD2974" s="56" t="s">
        <v>935</v>
      </c>
      <c r="BE2974" s="56" t="s">
        <v>347</v>
      </c>
      <c r="BF2974" s="56" t="s">
        <v>334</v>
      </c>
      <c r="BG2974" s="56" t="s">
        <v>936</v>
      </c>
      <c r="BH2974" s="56">
        <v>0</v>
      </c>
      <c r="BI2974" s="56">
        <v>0</v>
      </c>
      <c r="BJ2974" s="56">
        <v>1</v>
      </c>
    </row>
    <row r="2975" spans="1:62" hidden="1" x14ac:dyDescent="0.3">
      <c r="A2975" s="56">
        <v>49300658</v>
      </c>
      <c r="B2975" s="85">
        <v>601707</v>
      </c>
      <c r="C2975" s="1">
        <v>42893</v>
      </c>
      <c r="D2975" s="56" t="s">
        <v>934</v>
      </c>
      <c r="E2975" s="56" t="s">
        <v>934</v>
      </c>
      <c r="F2975" s="56" t="s">
        <v>334</v>
      </c>
      <c r="G2975" s="56" t="s">
        <v>335</v>
      </c>
      <c r="H2975" s="56" t="s">
        <v>336</v>
      </c>
      <c r="I2975" s="56" t="s">
        <v>759</v>
      </c>
      <c r="K2975" s="56" t="s">
        <v>337</v>
      </c>
      <c r="L2975" s="56" t="s">
        <v>338</v>
      </c>
      <c r="M2975" s="56" t="s">
        <v>989</v>
      </c>
      <c r="N2975" s="56" t="s">
        <v>1043</v>
      </c>
      <c r="O2975" s="56" t="s">
        <v>546</v>
      </c>
      <c r="P2975" s="1" t="s">
        <v>110</v>
      </c>
      <c r="Q2975" s="56" t="s">
        <v>241</v>
      </c>
      <c r="R2975" s="56" t="s">
        <v>339</v>
      </c>
      <c r="S2975" s="56">
        <v>260957</v>
      </c>
      <c r="T2975" s="1" t="s">
        <v>253</v>
      </c>
      <c r="U2975" s="56">
        <v>42566</v>
      </c>
      <c r="V2975" s="56">
        <v>43312</v>
      </c>
      <c r="W2975" s="56">
        <v>42566</v>
      </c>
      <c r="X2975" s="56">
        <v>43312</v>
      </c>
      <c r="Y2975" s="56" t="s">
        <v>340</v>
      </c>
      <c r="Z2975" s="56" t="s">
        <v>341</v>
      </c>
      <c r="AA2975" s="56" t="s">
        <v>342</v>
      </c>
      <c r="AB2975" s="56" t="s">
        <v>343</v>
      </c>
      <c r="AC2975" s="56" t="s">
        <v>342</v>
      </c>
      <c r="AD2975" s="56" t="s">
        <v>347</v>
      </c>
      <c r="AE2975" s="56" t="s">
        <v>334</v>
      </c>
      <c r="AF2975" s="56" t="s">
        <v>292</v>
      </c>
      <c r="AG2975" s="56">
        <v>2019</v>
      </c>
      <c r="AH2975" s="56" t="s">
        <v>80</v>
      </c>
      <c r="AI2975" s="56" t="s">
        <v>348</v>
      </c>
      <c r="AJ2975" s="56">
        <v>0</v>
      </c>
      <c r="AM2975" s="56">
        <v>42780</v>
      </c>
      <c r="AN2975" s="56" t="s">
        <v>551</v>
      </c>
      <c r="AO2975" s="1">
        <v>42559</v>
      </c>
      <c r="AP2975" s="56" t="s">
        <v>355</v>
      </c>
      <c r="AQ2975" s="56">
        <v>328</v>
      </c>
      <c r="AR2975" s="56">
        <v>0</v>
      </c>
      <c r="AS2975" s="56" t="s">
        <v>346</v>
      </c>
      <c r="BB2975" s="56" t="s">
        <v>339</v>
      </c>
      <c r="BC2975" s="56" t="s">
        <v>263</v>
      </c>
      <c r="BD2975" s="56" t="s">
        <v>935</v>
      </c>
      <c r="BE2975" s="56" t="s">
        <v>347</v>
      </c>
      <c r="BF2975" s="56" t="s">
        <v>334</v>
      </c>
      <c r="BG2975" s="56" t="s">
        <v>936</v>
      </c>
      <c r="BH2975" s="56">
        <v>0</v>
      </c>
      <c r="BI2975" s="56">
        <v>0</v>
      </c>
      <c r="BJ2975" s="56">
        <v>1</v>
      </c>
    </row>
    <row r="2976" spans="1:62" hidden="1" x14ac:dyDescent="0.3">
      <c r="A2976" s="56">
        <v>49300657</v>
      </c>
      <c r="B2976" s="85">
        <v>601707</v>
      </c>
      <c r="C2976" s="1">
        <v>42893</v>
      </c>
      <c r="D2976" s="56" t="s">
        <v>934</v>
      </c>
      <c r="E2976" s="56" t="s">
        <v>934</v>
      </c>
      <c r="F2976" s="56" t="s">
        <v>334</v>
      </c>
      <c r="G2976" s="56" t="s">
        <v>335</v>
      </c>
      <c r="H2976" s="56" t="s">
        <v>336</v>
      </c>
      <c r="I2976" s="56" t="s">
        <v>759</v>
      </c>
      <c r="K2976" s="56" t="s">
        <v>337</v>
      </c>
      <c r="L2976" s="56" t="s">
        <v>338</v>
      </c>
      <c r="M2976" s="56" t="s">
        <v>989</v>
      </c>
      <c r="N2976" s="56" t="s">
        <v>1043</v>
      </c>
      <c r="O2976" s="56" t="s">
        <v>546</v>
      </c>
      <c r="P2976" s="1" t="s">
        <v>110</v>
      </c>
      <c r="Q2976" s="56" t="s">
        <v>241</v>
      </c>
      <c r="R2976" s="56" t="s">
        <v>339</v>
      </c>
      <c r="S2976" s="56">
        <v>260957</v>
      </c>
      <c r="T2976" s="1" t="s">
        <v>253</v>
      </c>
      <c r="U2976" s="56">
        <v>42566</v>
      </c>
      <c r="V2976" s="56">
        <v>43312</v>
      </c>
      <c r="W2976" s="56">
        <v>42566</v>
      </c>
      <c r="X2976" s="56">
        <v>43312</v>
      </c>
      <c r="Y2976" s="56" t="s">
        <v>340</v>
      </c>
      <c r="Z2976" s="56" t="s">
        <v>341</v>
      </c>
      <c r="AA2976" s="56" t="s">
        <v>342</v>
      </c>
      <c r="AB2976" s="56" t="s">
        <v>343</v>
      </c>
      <c r="AC2976" s="56" t="s">
        <v>342</v>
      </c>
      <c r="AD2976" s="56" t="s">
        <v>347</v>
      </c>
      <c r="AE2976" s="56" t="s">
        <v>334</v>
      </c>
      <c r="AF2976" s="56" t="s">
        <v>292</v>
      </c>
      <c r="AG2976" s="56">
        <v>2018</v>
      </c>
      <c r="AH2976" s="56" t="s">
        <v>80</v>
      </c>
      <c r="AI2976" s="56" t="s">
        <v>344</v>
      </c>
      <c r="AJ2976" s="56">
        <v>0</v>
      </c>
      <c r="AM2976" s="56">
        <v>42780</v>
      </c>
      <c r="AN2976" s="56" t="s">
        <v>551</v>
      </c>
      <c r="AO2976" s="1">
        <v>42559</v>
      </c>
      <c r="AP2976" s="56" t="s">
        <v>355</v>
      </c>
      <c r="AQ2976" s="56">
        <v>328</v>
      </c>
      <c r="AR2976" s="56">
        <v>0</v>
      </c>
      <c r="AS2976" s="56" t="s">
        <v>346</v>
      </c>
      <c r="BB2976" s="56" t="s">
        <v>339</v>
      </c>
      <c r="BC2976" s="56" t="s">
        <v>263</v>
      </c>
      <c r="BD2976" s="56" t="s">
        <v>935</v>
      </c>
      <c r="BE2976" s="56" t="s">
        <v>347</v>
      </c>
      <c r="BF2976" s="56" t="s">
        <v>334</v>
      </c>
      <c r="BG2976" s="56" t="s">
        <v>936</v>
      </c>
      <c r="BH2976" s="56">
        <v>0</v>
      </c>
      <c r="BI2976" s="56">
        <v>0</v>
      </c>
      <c r="BJ2976" s="56">
        <v>1</v>
      </c>
    </row>
    <row r="2977" spans="1:62" hidden="1" x14ac:dyDescent="0.3">
      <c r="A2977" s="56">
        <v>49300677</v>
      </c>
      <c r="B2977" s="85">
        <v>601707</v>
      </c>
      <c r="C2977" s="1">
        <v>42893</v>
      </c>
      <c r="D2977" s="56" t="s">
        <v>934</v>
      </c>
      <c r="E2977" s="56" t="s">
        <v>934</v>
      </c>
      <c r="F2977" s="56" t="s">
        <v>334</v>
      </c>
      <c r="G2977" s="56" t="s">
        <v>335</v>
      </c>
      <c r="H2977" s="56" t="s">
        <v>336</v>
      </c>
      <c r="I2977" s="56" t="s">
        <v>759</v>
      </c>
      <c r="K2977" s="56" t="s">
        <v>337</v>
      </c>
      <c r="L2977" s="56" t="s">
        <v>338</v>
      </c>
      <c r="M2977" s="56" t="s">
        <v>989</v>
      </c>
      <c r="N2977" s="56" t="s">
        <v>1043</v>
      </c>
      <c r="O2977" s="56" t="s">
        <v>546</v>
      </c>
      <c r="P2977" s="1" t="s">
        <v>188</v>
      </c>
      <c r="Q2977" s="56" t="s">
        <v>241</v>
      </c>
      <c r="R2977" s="56" t="s">
        <v>339</v>
      </c>
      <c r="S2977" s="56">
        <v>269123</v>
      </c>
      <c r="T2977" s="1" t="s">
        <v>939</v>
      </c>
      <c r="U2977" s="56">
        <v>42566</v>
      </c>
      <c r="V2977" s="56">
        <v>43312</v>
      </c>
      <c r="W2977" s="56">
        <v>42583</v>
      </c>
      <c r="X2977" s="56">
        <v>43312</v>
      </c>
      <c r="Y2977" s="56" t="s">
        <v>340</v>
      </c>
      <c r="Z2977" s="56" t="s">
        <v>341</v>
      </c>
      <c r="AA2977" s="56" t="s">
        <v>347</v>
      </c>
      <c r="AC2977" s="56" t="s">
        <v>342</v>
      </c>
      <c r="AD2977" s="56" t="s">
        <v>347</v>
      </c>
      <c r="AE2977" s="56" t="s">
        <v>334</v>
      </c>
      <c r="AF2977" s="56" t="s">
        <v>292</v>
      </c>
      <c r="AG2977" s="56">
        <v>2017</v>
      </c>
      <c r="AH2977" s="56" t="s">
        <v>80</v>
      </c>
      <c r="AI2977" s="56" t="s">
        <v>344</v>
      </c>
      <c r="AJ2977" s="56">
        <v>30</v>
      </c>
      <c r="AM2977" s="56">
        <v>42781</v>
      </c>
      <c r="AN2977" s="56" t="s">
        <v>551</v>
      </c>
      <c r="AO2977" s="1">
        <v>42559</v>
      </c>
      <c r="AP2977" s="56" t="s">
        <v>355</v>
      </c>
      <c r="AQ2977" s="56">
        <v>84521</v>
      </c>
      <c r="AR2977" s="56">
        <v>0</v>
      </c>
      <c r="AS2977" s="56" t="s">
        <v>346</v>
      </c>
      <c r="BB2977" s="56" t="s">
        <v>339</v>
      </c>
      <c r="BC2977" s="56" t="s">
        <v>263</v>
      </c>
      <c r="BD2977" s="56" t="s">
        <v>935</v>
      </c>
      <c r="BE2977" s="56" t="s">
        <v>347</v>
      </c>
      <c r="BF2977" s="56" t="s">
        <v>334</v>
      </c>
      <c r="BG2977" s="56" t="s">
        <v>936</v>
      </c>
      <c r="BH2977" s="56">
        <v>0</v>
      </c>
      <c r="BI2977" s="56">
        <v>0</v>
      </c>
      <c r="BJ2977" s="56">
        <v>1</v>
      </c>
    </row>
    <row r="2978" spans="1:62" hidden="1" x14ac:dyDescent="0.3">
      <c r="A2978" s="56">
        <v>49300663</v>
      </c>
      <c r="B2978" s="85">
        <v>601707</v>
      </c>
      <c r="C2978" s="1">
        <v>42893</v>
      </c>
      <c r="D2978" s="56" t="s">
        <v>934</v>
      </c>
      <c r="E2978" s="56" t="s">
        <v>934</v>
      </c>
      <c r="F2978" s="56" t="s">
        <v>334</v>
      </c>
      <c r="G2978" s="56" t="s">
        <v>335</v>
      </c>
      <c r="H2978" s="56" t="s">
        <v>336</v>
      </c>
      <c r="I2978" s="56" t="s">
        <v>759</v>
      </c>
      <c r="K2978" s="56" t="s">
        <v>337</v>
      </c>
      <c r="L2978" s="56" t="s">
        <v>338</v>
      </c>
      <c r="M2978" s="56" t="s">
        <v>989</v>
      </c>
      <c r="N2978" s="56" t="s">
        <v>1043</v>
      </c>
      <c r="O2978" s="56" t="s">
        <v>546</v>
      </c>
      <c r="P2978" s="1" t="s">
        <v>110</v>
      </c>
      <c r="Q2978" s="56" t="s">
        <v>241</v>
      </c>
      <c r="R2978" s="56" t="s">
        <v>339</v>
      </c>
      <c r="S2978" s="56">
        <v>260958</v>
      </c>
      <c r="T2978" s="1" t="s">
        <v>761</v>
      </c>
      <c r="U2978" s="56">
        <v>42566</v>
      </c>
      <c r="V2978" s="56">
        <v>43312</v>
      </c>
      <c r="W2978" s="56">
        <v>42566</v>
      </c>
      <c r="X2978" s="56">
        <v>43312</v>
      </c>
      <c r="Y2978" s="56" t="s">
        <v>340</v>
      </c>
      <c r="Z2978" s="56" t="s">
        <v>341</v>
      </c>
      <c r="AA2978" s="56" t="s">
        <v>342</v>
      </c>
      <c r="AB2978" s="56" t="s">
        <v>343</v>
      </c>
      <c r="AC2978" s="56" t="s">
        <v>342</v>
      </c>
      <c r="AD2978" s="56" t="s">
        <v>342</v>
      </c>
      <c r="AE2978" s="56" t="s">
        <v>334</v>
      </c>
      <c r="AF2978" s="56" t="s">
        <v>292</v>
      </c>
      <c r="AG2978" s="56">
        <v>2018</v>
      </c>
      <c r="AH2978" s="56" t="s">
        <v>80</v>
      </c>
      <c r="AI2978" s="56" t="s">
        <v>348</v>
      </c>
      <c r="AJ2978" s="56">
        <v>100000</v>
      </c>
      <c r="AM2978" s="56">
        <v>42780</v>
      </c>
      <c r="AN2978" s="56" t="s">
        <v>551</v>
      </c>
      <c r="AO2978" s="1">
        <v>42559</v>
      </c>
      <c r="AP2978" s="56" t="s">
        <v>355</v>
      </c>
      <c r="AQ2978" s="56">
        <v>72724</v>
      </c>
      <c r="AR2978" s="56">
        <v>0</v>
      </c>
      <c r="AS2978" s="56" t="s">
        <v>346</v>
      </c>
      <c r="BB2978" s="56" t="s">
        <v>339</v>
      </c>
      <c r="BC2978" s="56" t="s">
        <v>263</v>
      </c>
      <c r="BD2978" s="56" t="s">
        <v>935</v>
      </c>
      <c r="BE2978" s="56" t="s">
        <v>347</v>
      </c>
      <c r="BF2978" s="56" t="s">
        <v>334</v>
      </c>
      <c r="BG2978" s="56" t="s">
        <v>936</v>
      </c>
      <c r="BH2978" s="56">
        <v>0</v>
      </c>
      <c r="BI2978" s="56">
        <v>0</v>
      </c>
      <c r="BJ2978" s="56">
        <v>1</v>
      </c>
    </row>
    <row r="2979" spans="1:62" hidden="1" x14ac:dyDescent="0.3">
      <c r="A2979" s="56">
        <v>49300667</v>
      </c>
      <c r="B2979" s="85">
        <v>601707</v>
      </c>
      <c r="C2979" s="1">
        <v>42893</v>
      </c>
      <c r="D2979" s="56" t="s">
        <v>934</v>
      </c>
      <c r="E2979" s="56" t="s">
        <v>934</v>
      </c>
      <c r="F2979" s="56" t="s">
        <v>334</v>
      </c>
      <c r="G2979" s="56" t="s">
        <v>335</v>
      </c>
      <c r="H2979" s="56" t="s">
        <v>336</v>
      </c>
      <c r="I2979" s="56" t="s">
        <v>759</v>
      </c>
      <c r="K2979" s="56" t="s">
        <v>337</v>
      </c>
      <c r="L2979" s="56" t="s">
        <v>338</v>
      </c>
      <c r="M2979" s="56" t="s">
        <v>989</v>
      </c>
      <c r="N2979" s="56" t="s">
        <v>1043</v>
      </c>
      <c r="O2979" s="56" t="s">
        <v>546</v>
      </c>
      <c r="P2979" s="1" t="s">
        <v>110</v>
      </c>
      <c r="Q2979" s="56" t="s">
        <v>241</v>
      </c>
      <c r="R2979" s="56" t="s">
        <v>339</v>
      </c>
      <c r="S2979" s="56">
        <v>263657</v>
      </c>
      <c r="T2979" s="1" t="s">
        <v>112</v>
      </c>
      <c r="U2979" s="56">
        <v>42566</v>
      </c>
      <c r="V2979" s="56">
        <v>43312</v>
      </c>
      <c r="W2979" s="56">
        <v>42583</v>
      </c>
      <c r="X2979" s="56">
        <v>43100</v>
      </c>
      <c r="Y2979" s="56" t="s">
        <v>340</v>
      </c>
      <c r="Z2979" s="56" t="s">
        <v>341</v>
      </c>
      <c r="AA2979" s="56" t="s">
        <v>342</v>
      </c>
      <c r="AB2979" s="56" t="s">
        <v>343</v>
      </c>
      <c r="AC2979" s="56" t="s">
        <v>342</v>
      </c>
      <c r="AD2979" s="56" t="s">
        <v>347</v>
      </c>
      <c r="AE2979" s="56" t="s">
        <v>334</v>
      </c>
      <c r="AF2979" s="56" t="s">
        <v>291</v>
      </c>
      <c r="AG2979" s="56">
        <v>2017</v>
      </c>
      <c r="AH2979" s="56" t="s">
        <v>80</v>
      </c>
      <c r="AI2979" s="56" t="s">
        <v>348</v>
      </c>
      <c r="AJ2979" s="56">
        <v>3</v>
      </c>
      <c r="AK2979" s="1">
        <v>42735</v>
      </c>
      <c r="AL2979" s="56" t="s">
        <v>976</v>
      </c>
      <c r="AM2979" s="56">
        <v>42781</v>
      </c>
      <c r="AN2979" s="56" t="s">
        <v>551</v>
      </c>
      <c r="AO2979" s="1">
        <v>42781</v>
      </c>
      <c r="AP2979" s="56" t="s">
        <v>551</v>
      </c>
      <c r="AQ2979" s="56">
        <v>260</v>
      </c>
      <c r="AR2979" s="56">
        <v>0</v>
      </c>
      <c r="AS2979" s="56" t="s">
        <v>346</v>
      </c>
      <c r="BB2979" s="56" t="s">
        <v>339</v>
      </c>
      <c r="BC2979" s="56" t="s">
        <v>263</v>
      </c>
      <c r="BD2979" s="56" t="s">
        <v>935</v>
      </c>
      <c r="BE2979" s="56" t="s">
        <v>347</v>
      </c>
      <c r="BF2979" s="56" t="s">
        <v>334</v>
      </c>
      <c r="BG2979" s="56" t="s">
        <v>936</v>
      </c>
      <c r="BH2979" s="56">
        <v>0</v>
      </c>
      <c r="BI2979" s="56">
        <v>0</v>
      </c>
      <c r="BJ2979" s="56">
        <v>1</v>
      </c>
    </row>
    <row r="2980" spans="1:62" hidden="1" x14ac:dyDescent="0.3">
      <c r="A2980" s="56">
        <v>49300679</v>
      </c>
      <c r="B2980" s="85">
        <v>601707</v>
      </c>
      <c r="C2980" s="1">
        <v>42893</v>
      </c>
      <c r="D2980" s="56" t="s">
        <v>934</v>
      </c>
      <c r="E2980" s="56" t="s">
        <v>934</v>
      </c>
      <c r="F2980" s="56" t="s">
        <v>334</v>
      </c>
      <c r="G2980" s="56" t="s">
        <v>335</v>
      </c>
      <c r="H2980" s="56" t="s">
        <v>336</v>
      </c>
      <c r="I2980" s="56" t="s">
        <v>759</v>
      </c>
      <c r="K2980" s="56" t="s">
        <v>337</v>
      </c>
      <c r="L2980" s="56" t="s">
        <v>338</v>
      </c>
      <c r="M2980" s="56" t="s">
        <v>989</v>
      </c>
      <c r="N2980" s="56" t="s">
        <v>1043</v>
      </c>
      <c r="O2980" s="56" t="s">
        <v>546</v>
      </c>
      <c r="P2980" s="1" t="s">
        <v>188</v>
      </c>
      <c r="Q2980" s="56" t="s">
        <v>241</v>
      </c>
      <c r="R2980" s="56" t="s">
        <v>339</v>
      </c>
      <c r="S2980" s="56">
        <v>269122</v>
      </c>
      <c r="T2980" s="1" t="s">
        <v>351</v>
      </c>
      <c r="U2980" s="56">
        <v>42566</v>
      </c>
      <c r="V2980" s="56">
        <v>43312</v>
      </c>
      <c r="W2980" s="56">
        <v>42566</v>
      </c>
      <c r="X2980" s="56">
        <v>43312</v>
      </c>
      <c r="Y2980" s="56" t="s">
        <v>340</v>
      </c>
      <c r="Z2980" s="56" t="s">
        <v>341</v>
      </c>
      <c r="AA2980" s="56" t="s">
        <v>342</v>
      </c>
      <c r="AB2980" s="56" t="s">
        <v>343</v>
      </c>
      <c r="AC2980" s="56" t="s">
        <v>342</v>
      </c>
      <c r="AD2980" s="56" t="s">
        <v>347</v>
      </c>
      <c r="AE2980" s="56" t="s">
        <v>334</v>
      </c>
      <c r="AF2980" s="56" t="s">
        <v>292</v>
      </c>
      <c r="AG2980" s="56">
        <v>2017</v>
      </c>
      <c r="AH2980" s="56" t="s">
        <v>80</v>
      </c>
      <c r="AI2980" s="56" t="s">
        <v>348</v>
      </c>
      <c r="AJ2980" s="56">
        <v>1</v>
      </c>
      <c r="AM2980" s="56">
        <v>42780</v>
      </c>
      <c r="AN2980" s="56" t="s">
        <v>551</v>
      </c>
      <c r="AO2980" s="1">
        <v>42559</v>
      </c>
      <c r="AP2980" s="56" t="s">
        <v>355</v>
      </c>
      <c r="AQ2980" s="56">
        <v>246</v>
      </c>
      <c r="AR2980" s="56">
        <v>0</v>
      </c>
      <c r="AS2980" s="56" t="s">
        <v>346</v>
      </c>
      <c r="BB2980" s="56" t="s">
        <v>339</v>
      </c>
      <c r="BC2980" s="56" t="s">
        <v>263</v>
      </c>
      <c r="BD2980" s="56" t="s">
        <v>935</v>
      </c>
      <c r="BE2980" s="56" t="s">
        <v>347</v>
      </c>
      <c r="BF2980" s="56" t="s">
        <v>334</v>
      </c>
      <c r="BG2980" s="56" t="s">
        <v>936</v>
      </c>
      <c r="BH2980" s="56">
        <v>0</v>
      </c>
      <c r="BI2980" s="56">
        <v>0</v>
      </c>
      <c r="BJ2980" s="56">
        <v>1</v>
      </c>
    </row>
    <row r="2981" spans="1:62" hidden="1" x14ac:dyDescent="0.3">
      <c r="A2981" s="56">
        <v>49300664</v>
      </c>
      <c r="B2981" s="85">
        <v>601707</v>
      </c>
      <c r="C2981" s="1">
        <v>42893</v>
      </c>
      <c r="D2981" s="56" t="s">
        <v>934</v>
      </c>
      <c r="E2981" s="56" t="s">
        <v>934</v>
      </c>
      <c r="F2981" s="56" t="s">
        <v>334</v>
      </c>
      <c r="G2981" s="56" t="s">
        <v>335</v>
      </c>
      <c r="H2981" s="56" t="s">
        <v>336</v>
      </c>
      <c r="I2981" s="56" t="s">
        <v>759</v>
      </c>
      <c r="K2981" s="56" t="s">
        <v>337</v>
      </c>
      <c r="L2981" s="56" t="s">
        <v>338</v>
      </c>
      <c r="M2981" s="56" t="s">
        <v>989</v>
      </c>
      <c r="N2981" s="56" t="s">
        <v>1043</v>
      </c>
      <c r="O2981" s="56" t="s">
        <v>546</v>
      </c>
      <c r="P2981" s="1" t="s">
        <v>110</v>
      </c>
      <c r="Q2981" s="56" t="s">
        <v>241</v>
      </c>
      <c r="R2981" s="56" t="s">
        <v>339</v>
      </c>
      <c r="S2981" s="56">
        <v>260958</v>
      </c>
      <c r="T2981" s="1" t="s">
        <v>761</v>
      </c>
      <c r="U2981" s="56">
        <v>42566</v>
      </c>
      <c r="V2981" s="56">
        <v>43312</v>
      </c>
      <c r="W2981" s="56">
        <v>42566</v>
      </c>
      <c r="X2981" s="56">
        <v>43312</v>
      </c>
      <c r="Y2981" s="56" t="s">
        <v>340</v>
      </c>
      <c r="Z2981" s="56" t="s">
        <v>341</v>
      </c>
      <c r="AA2981" s="56" t="s">
        <v>342</v>
      </c>
      <c r="AB2981" s="56" t="s">
        <v>343</v>
      </c>
      <c r="AC2981" s="56" t="s">
        <v>342</v>
      </c>
      <c r="AD2981" s="56" t="s">
        <v>342</v>
      </c>
      <c r="AE2981" s="56" t="s">
        <v>334</v>
      </c>
      <c r="AF2981" s="56" t="s">
        <v>292</v>
      </c>
      <c r="AG2981" s="56">
        <v>2018</v>
      </c>
      <c r="AH2981" s="56" t="s">
        <v>80</v>
      </c>
      <c r="AI2981" s="56" t="s">
        <v>344</v>
      </c>
      <c r="AJ2981" s="56">
        <v>100000</v>
      </c>
      <c r="AM2981" s="56">
        <v>42780</v>
      </c>
      <c r="AN2981" s="56" t="s">
        <v>551</v>
      </c>
      <c r="AO2981" s="1">
        <v>42559</v>
      </c>
      <c r="AP2981" s="56" t="s">
        <v>355</v>
      </c>
      <c r="AQ2981" s="56">
        <v>72724</v>
      </c>
      <c r="AR2981" s="56">
        <v>0</v>
      </c>
      <c r="AS2981" s="56" t="s">
        <v>346</v>
      </c>
      <c r="BB2981" s="56" t="s">
        <v>339</v>
      </c>
      <c r="BC2981" s="56" t="s">
        <v>263</v>
      </c>
      <c r="BD2981" s="56" t="s">
        <v>935</v>
      </c>
      <c r="BE2981" s="56" t="s">
        <v>347</v>
      </c>
      <c r="BF2981" s="56" t="s">
        <v>334</v>
      </c>
      <c r="BG2981" s="56" t="s">
        <v>936</v>
      </c>
      <c r="BH2981" s="56">
        <v>0</v>
      </c>
      <c r="BI2981" s="56">
        <v>0</v>
      </c>
      <c r="BJ2981" s="56">
        <v>1</v>
      </c>
    </row>
    <row r="2982" spans="1:62" hidden="1" x14ac:dyDescent="0.3">
      <c r="A2982" s="56">
        <v>49300666</v>
      </c>
      <c r="B2982" s="85">
        <v>601707</v>
      </c>
      <c r="C2982" s="1">
        <v>42893</v>
      </c>
      <c r="D2982" s="56" t="s">
        <v>934</v>
      </c>
      <c r="E2982" s="56" t="s">
        <v>934</v>
      </c>
      <c r="F2982" s="56" t="s">
        <v>334</v>
      </c>
      <c r="G2982" s="56" t="s">
        <v>335</v>
      </c>
      <c r="H2982" s="56" t="s">
        <v>336</v>
      </c>
      <c r="I2982" s="56" t="s">
        <v>759</v>
      </c>
      <c r="K2982" s="56" t="s">
        <v>337</v>
      </c>
      <c r="L2982" s="56" t="s">
        <v>338</v>
      </c>
      <c r="M2982" s="56" t="s">
        <v>989</v>
      </c>
      <c r="N2982" s="56" t="s">
        <v>1043</v>
      </c>
      <c r="O2982" s="56" t="s">
        <v>546</v>
      </c>
      <c r="P2982" s="1" t="s">
        <v>110</v>
      </c>
      <c r="Q2982" s="56" t="s">
        <v>241</v>
      </c>
      <c r="R2982" s="56" t="s">
        <v>339</v>
      </c>
      <c r="S2982" s="56">
        <v>263657</v>
      </c>
      <c r="T2982" s="1" t="s">
        <v>112</v>
      </c>
      <c r="U2982" s="56">
        <v>42566</v>
      </c>
      <c r="V2982" s="56">
        <v>43312</v>
      </c>
      <c r="W2982" s="56">
        <v>42583</v>
      </c>
      <c r="X2982" s="56">
        <v>43100</v>
      </c>
      <c r="Y2982" s="56" t="s">
        <v>340</v>
      </c>
      <c r="Z2982" s="56" t="s">
        <v>341</v>
      </c>
      <c r="AA2982" s="56" t="s">
        <v>342</v>
      </c>
      <c r="AB2982" s="56" t="s">
        <v>343</v>
      </c>
      <c r="AC2982" s="56" t="s">
        <v>342</v>
      </c>
      <c r="AD2982" s="56" t="s">
        <v>347</v>
      </c>
      <c r="AE2982" s="56" t="s">
        <v>334</v>
      </c>
      <c r="AF2982" s="56" t="s">
        <v>224</v>
      </c>
      <c r="AG2982" s="56">
        <v>2016</v>
      </c>
      <c r="AH2982" s="56" t="s">
        <v>80</v>
      </c>
      <c r="AI2982" s="56" t="s">
        <v>339</v>
      </c>
      <c r="AJ2982" s="56">
        <v>0</v>
      </c>
      <c r="AM2982" s="56">
        <v>42781</v>
      </c>
      <c r="AN2982" s="56" t="s">
        <v>551</v>
      </c>
      <c r="AO2982" s="1">
        <v>42583</v>
      </c>
      <c r="AP2982" s="56" t="s">
        <v>355</v>
      </c>
      <c r="AQ2982" s="56">
        <v>260</v>
      </c>
      <c r="AR2982" s="56">
        <v>0</v>
      </c>
      <c r="AS2982" s="56" t="s">
        <v>346</v>
      </c>
      <c r="BB2982" s="56" t="s">
        <v>339</v>
      </c>
      <c r="BC2982" s="56" t="s">
        <v>263</v>
      </c>
      <c r="BD2982" s="56" t="s">
        <v>935</v>
      </c>
      <c r="BE2982" s="56" t="s">
        <v>347</v>
      </c>
      <c r="BF2982" s="56" t="s">
        <v>334</v>
      </c>
      <c r="BG2982" s="56" t="s">
        <v>936</v>
      </c>
      <c r="BH2982" s="56">
        <v>0</v>
      </c>
      <c r="BI2982" s="56">
        <v>0</v>
      </c>
      <c r="BJ2982" s="56">
        <v>1</v>
      </c>
    </row>
    <row r="2983" spans="1:62" hidden="1" x14ac:dyDescent="0.3">
      <c r="A2983" s="56">
        <v>49300665</v>
      </c>
      <c r="B2983" s="85">
        <v>601707</v>
      </c>
      <c r="C2983" s="1">
        <v>42893</v>
      </c>
      <c r="D2983" s="56" t="s">
        <v>934</v>
      </c>
      <c r="E2983" s="56" t="s">
        <v>934</v>
      </c>
      <c r="F2983" s="56" t="s">
        <v>334</v>
      </c>
      <c r="G2983" s="56" t="s">
        <v>335</v>
      </c>
      <c r="H2983" s="56" t="s">
        <v>336</v>
      </c>
      <c r="I2983" s="56" t="s">
        <v>759</v>
      </c>
      <c r="K2983" s="56" t="s">
        <v>337</v>
      </c>
      <c r="L2983" s="56" t="s">
        <v>338</v>
      </c>
      <c r="M2983" s="56" t="s">
        <v>989</v>
      </c>
      <c r="N2983" s="56" t="s">
        <v>1043</v>
      </c>
      <c r="O2983" s="56" t="s">
        <v>546</v>
      </c>
      <c r="P2983" s="1" t="s">
        <v>110</v>
      </c>
      <c r="Q2983" s="56" t="s">
        <v>241</v>
      </c>
      <c r="R2983" s="56" t="s">
        <v>339</v>
      </c>
      <c r="S2983" s="56">
        <v>260958</v>
      </c>
      <c r="T2983" s="1" t="s">
        <v>761</v>
      </c>
      <c r="U2983" s="56">
        <v>42566</v>
      </c>
      <c r="V2983" s="56">
        <v>43312</v>
      </c>
      <c r="W2983" s="56">
        <v>42566</v>
      </c>
      <c r="X2983" s="56">
        <v>43312</v>
      </c>
      <c r="Y2983" s="56" t="s">
        <v>340</v>
      </c>
      <c r="Z2983" s="56" t="s">
        <v>341</v>
      </c>
      <c r="AA2983" s="56" t="s">
        <v>342</v>
      </c>
      <c r="AB2983" s="56" t="s">
        <v>343</v>
      </c>
      <c r="AC2983" s="56" t="s">
        <v>342</v>
      </c>
      <c r="AD2983" s="56" t="s">
        <v>342</v>
      </c>
      <c r="AE2983" s="56" t="s">
        <v>334</v>
      </c>
      <c r="AF2983" s="56" t="s">
        <v>292</v>
      </c>
      <c r="AG2983" s="56">
        <v>2019</v>
      </c>
      <c r="AH2983" s="56" t="s">
        <v>80</v>
      </c>
      <c r="AI2983" s="56" t="s">
        <v>348</v>
      </c>
      <c r="AJ2983" s="56">
        <v>50000</v>
      </c>
      <c r="AM2983" s="56">
        <v>42780</v>
      </c>
      <c r="AN2983" s="56" t="s">
        <v>551</v>
      </c>
      <c r="AO2983" s="1">
        <v>42559</v>
      </c>
      <c r="AP2983" s="56" t="s">
        <v>355</v>
      </c>
      <c r="AQ2983" s="56">
        <v>72724</v>
      </c>
      <c r="AR2983" s="56">
        <v>0</v>
      </c>
      <c r="AS2983" s="56" t="s">
        <v>346</v>
      </c>
      <c r="BB2983" s="56" t="s">
        <v>339</v>
      </c>
      <c r="BC2983" s="56" t="s">
        <v>263</v>
      </c>
      <c r="BD2983" s="56" t="s">
        <v>935</v>
      </c>
      <c r="BE2983" s="56" t="s">
        <v>347</v>
      </c>
      <c r="BF2983" s="56" t="s">
        <v>334</v>
      </c>
      <c r="BG2983" s="56" t="s">
        <v>936</v>
      </c>
      <c r="BH2983" s="56">
        <v>0</v>
      </c>
      <c r="BI2983" s="56">
        <v>0</v>
      </c>
      <c r="BJ2983" s="56">
        <v>1</v>
      </c>
    </row>
    <row r="2984" spans="1:62" hidden="1" x14ac:dyDescent="0.3">
      <c r="A2984" s="56">
        <v>49300670</v>
      </c>
      <c r="B2984" s="85">
        <v>601707</v>
      </c>
      <c r="C2984" s="1">
        <v>42893</v>
      </c>
      <c r="D2984" s="56" t="s">
        <v>934</v>
      </c>
      <c r="E2984" s="56" t="s">
        <v>934</v>
      </c>
      <c r="F2984" s="56" t="s">
        <v>334</v>
      </c>
      <c r="G2984" s="56" t="s">
        <v>335</v>
      </c>
      <c r="H2984" s="56" t="s">
        <v>336</v>
      </c>
      <c r="I2984" s="56" t="s">
        <v>759</v>
      </c>
      <c r="K2984" s="56" t="s">
        <v>337</v>
      </c>
      <c r="L2984" s="56" t="s">
        <v>338</v>
      </c>
      <c r="M2984" s="56" t="s">
        <v>989</v>
      </c>
      <c r="N2984" s="56" t="s">
        <v>1043</v>
      </c>
      <c r="O2984" s="56" t="s">
        <v>546</v>
      </c>
      <c r="P2984" s="1" t="s">
        <v>110</v>
      </c>
      <c r="Q2984" s="56" t="s">
        <v>241</v>
      </c>
      <c r="R2984" s="56" t="s">
        <v>339</v>
      </c>
      <c r="S2984" s="56">
        <v>263657</v>
      </c>
      <c r="T2984" s="1" t="s">
        <v>112</v>
      </c>
      <c r="U2984" s="56">
        <v>42566</v>
      </c>
      <c r="V2984" s="56">
        <v>43312</v>
      </c>
      <c r="W2984" s="56">
        <v>42583</v>
      </c>
      <c r="X2984" s="56">
        <v>43100</v>
      </c>
      <c r="Y2984" s="56" t="s">
        <v>340</v>
      </c>
      <c r="Z2984" s="56" t="s">
        <v>341</v>
      </c>
      <c r="AA2984" s="56" t="s">
        <v>342</v>
      </c>
      <c r="AB2984" s="56" t="s">
        <v>343</v>
      </c>
      <c r="AC2984" s="56" t="s">
        <v>342</v>
      </c>
      <c r="AD2984" s="56" t="s">
        <v>347</v>
      </c>
      <c r="AE2984" s="56" t="s">
        <v>334</v>
      </c>
      <c r="AF2984" s="56" t="s">
        <v>292</v>
      </c>
      <c r="AG2984" s="56">
        <v>2018</v>
      </c>
      <c r="AH2984" s="56" t="s">
        <v>80</v>
      </c>
      <c r="AI2984" s="56" t="s">
        <v>348</v>
      </c>
      <c r="AJ2984" s="56">
        <v>0</v>
      </c>
      <c r="AM2984" s="56">
        <v>42781</v>
      </c>
      <c r="AN2984" s="56" t="s">
        <v>551</v>
      </c>
      <c r="AO2984" s="1">
        <v>42583</v>
      </c>
      <c r="AP2984" s="56" t="s">
        <v>355</v>
      </c>
      <c r="AQ2984" s="56">
        <v>260</v>
      </c>
      <c r="AR2984" s="56">
        <v>0</v>
      </c>
      <c r="AS2984" s="56" t="s">
        <v>346</v>
      </c>
      <c r="BB2984" s="56" t="s">
        <v>339</v>
      </c>
      <c r="BC2984" s="56" t="s">
        <v>263</v>
      </c>
      <c r="BD2984" s="56" t="s">
        <v>935</v>
      </c>
      <c r="BE2984" s="56" t="s">
        <v>347</v>
      </c>
      <c r="BF2984" s="56" t="s">
        <v>334</v>
      </c>
      <c r="BG2984" s="56" t="s">
        <v>936</v>
      </c>
      <c r="BH2984" s="56">
        <v>0</v>
      </c>
      <c r="BI2984" s="56">
        <v>0</v>
      </c>
      <c r="BJ2984" s="56">
        <v>1</v>
      </c>
    </row>
    <row r="2985" spans="1:62" hidden="1" x14ac:dyDescent="0.3">
      <c r="A2985" s="56">
        <v>49300676</v>
      </c>
      <c r="B2985" s="85">
        <v>601707</v>
      </c>
      <c r="C2985" s="1">
        <v>42893</v>
      </c>
      <c r="D2985" s="56" t="s">
        <v>934</v>
      </c>
      <c r="E2985" s="56" t="s">
        <v>934</v>
      </c>
      <c r="F2985" s="56" t="s">
        <v>334</v>
      </c>
      <c r="G2985" s="56" t="s">
        <v>335</v>
      </c>
      <c r="H2985" s="56" t="s">
        <v>336</v>
      </c>
      <c r="I2985" s="56" t="s">
        <v>759</v>
      </c>
      <c r="K2985" s="56" t="s">
        <v>337</v>
      </c>
      <c r="L2985" s="56" t="s">
        <v>338</v>
      </c>
      <c r="M2985" s="56" t="s">
        <v>989</v>
      </c>
      <c r="N2985" s="56" t="s">
        <v>1043</v>
      </c>
      <c r="O2985" s="56" t="s">
        <v>546</v>
      </c>
      <c r="P2985" s="1" t="s">
        <v>188</v>
      </c>
      <c r="Q2985" s="56" t="s">
        <v>241</v>
      </c>
      <c r="R2985" s="56" t="s">
        <v>339</v>
      </c>
      <c r="S2985" s="56">
        <v>269123</v>
      </c>
      <c r="T2985" s="1" t="s">
        <v>939</v>
      </c>
      <c r="U2985" s="56">
        <v>42566</v>
      </c>
      <c r="V2985" s="56">
        <v>43312</v>
      </c>
      <c r="W2985" s="56">
        <v>42583</v>
      </c>
      <c r="X2985" s="56">
        <v>43312</v>
      </c>
      <c r="Y2985" s="56" t="s">
        <v>340</v>
      </c>
      <c r="Z2985" s="56" t="s">
        <v>341</v>
      </c>
      <c r="AA2985" s="56" t="s">
        <v>347</v>
      </c>
      <c r="AC2985" s="56" t="s">
        <v>342</v>
      </c>
      <c r="AD2985" s="56" t="s">
        <v>347</v>
      </c>
      <c r="AE2985" s="56" t="s">
        <v>334</v>
      </c>
      <c r="AF2985" s="56" t="s">
        <v>292</v>
      </c>
      <c r="AG2985" s="56">
        <v>2017</v>
      </c>
      <c r="AH2985" s="56" t="s">
        <v>80</v>
      </c>
      <c r="AI2985" s="56" t="s">
        <v>348</v>
      </c>
      <c r="AJ2985" s="56">
        <v>20</v>
      </c>
      <c r="AM2985" s="56">
        <v>42781</v>
      </c>
      <c r="AN2985" s="56" t="s">
        <v>551</v>
      </c>
      <c r="AO2985" s="1">
        <v>42559</v>
      </c>
      <c r="AP2985" s="56" t="s">
        <v>355</v>
      </c>
      <c r="AQ2985" s="56">
        <v>84521</v>
      </c>
      <c r="AR2985" s="56">
        <v>0</v>
      </c>
      <c r="AS2985" s="56" t="s">
        <v>346</v>
      </c>
      <c r="BB2985" s="56" t="s">
        <v>339</v>
      </c>
      <c r="BC2985" s="56" t="s">
        <v>263</v>
      </c>
      <c r="BD2985" s="56" t="s">
        <v>935</v>
      </c>
      <c r="BE2985" s="56" t="s">
        <v>347</v>
      </c>
      <c r="BF2985" s="56" t="s">
        <v>334</v>
      </c>
      <c r="BG2985" s="56" t="s">
        <v>936</v>
      </c>
      <c r="BH2985" s="56">
        <v>0</v>
      </c>
      <c r="BI2985" s="56">
        <v>0</v>
      </c>
      <c r="BJ2985" s="56">
        <v>1</v>
      </c>
    </row>
    <row r="2986" spans="1:62" hidden="1" x14ac:dyDescent="0.3">
      <c r="A2986" s="56">
        <v>49300668</v>
      </c>
      <c r="B2986" s="85">
        <v>601707</v>
      </c>
      <c r="C2986" s="1">
        <v>42893</v>
      </c>
      <c r="D2986" s="56" t="s">
        <v>934</v>
      </c>
      <c r="E2986" s="56" t="s">
        <v>934</v>
      </c>
      <c r="F2986" s="56" t="s">
        <v>334</v>
      </c>
      <c r="G2986" s="56" t="s">
        <v>335</v>
      </c>
      <c r="H2986" s="56" t="s">
        <v>336</v>
      </c>
      <c r="I2986" s="56" t="s">
        <v>759</v>
      </c>
      <c r="K2986" s="56" t="s">
        <v>337</v>
      </c>
      <c r="L2986" s="56" t="s">
        <v>338</v>
      </c>
      <c r="M2986" s="56" t="s">
        <v>989</v>
      </c>
      <c r="N2986" s="56" t="s">
        <v>1043</v>
      </c>
      <c r="O2986" s="56" t="s">
        <v>546</v>
      </c>
      <c r="P2986" s="1" t="s">
        <v>110</v>
      </c>
      <c r="Q2986" s="56" t="s">
        <v>241</v>
      </c>
      <c r="R2986" s="56" t="s">
        <v>339</v>
      </c>
      <c r="S2986" s="56">
        <v>263657</v>
      </c>
      <c r="T2986" s="1" t="s">
        <v>112</v>
      </c>
      <c r="U2986" s="56">
        <v>42566</v>
      </c>
      <c r="V2986" s="56">
        <v>43312</v>
      </c>
      <c r="W2986" s="56">
        <v>42583</v>
      </c>
      <c r="X2986" s="56">
        <v>43100</v>
      </c>
      <c r="Y2986" s="56" t="s">
        <v>340</v>
      </c>
      <c r="Z2986" s="56" t="s">
        <v>341</v>
      </c>
      <c r="AA2986" s="56" t="s">
        <v>342</v>
      </c>
      <c r="AB2986" s="56" t="s">
        <v>343</v>
      </c>
      <c r="AC2986" s="56" t="s">
        <v>342</v>
      </c>
      <c r="AD2986" s="56" t="s">
        <v>347</v>
      </c>
      <c r="AE2986" s="56" t="s">
        <v>334</v>
      </c>
      <c r="AF2986" s="56" t="s">
        <v>292</v>
      </c>
      <c r="AG2986" s="56">
        <v>2017</v>
      </c>
      <c r="AH2986" s="56" t="s">
        <v>80</v>
      </c>
      <c r="AI2986" s="56" t="s">
        <v>348</v>
      </c>
      <c r="AJ2986" s="56">
        <v>3</v>
      </c>
      <c r="AM2986" s="56">
        <v>42781</v>
      </c>
      <c r="AN2986" s="56" t="s">
        <v>551</v>
      </c>
      <c r="AO2986" s="1">
        <v>42583</v>
      </c>
      <c r="AP2986" s="56" t="s">
        <v>355</v>
      </c>
      <c r="AQ2986" s="56">
        <v>260</v>
      </c>
      <c r="AR2986" s="56">
        <v>0</v>
      </c>
      <c r="AS2986" s="56" t="s">
        <v>346</v>
      </c>
      <c r="BB2986" s="56" t="s">
        <v>339</v>
      </c>
      <c r="BC2986" s="56" t="s">
        <v>263</v>
      </c>
      <c r="BD2986" s="56" t="s">
        <v>935</v>
      </c>
      <c r="BE2986" s="56" t="s">
        <v>347</v>
      </c>
      <c r="BF2986" s="56" t="s">
        <v>334</v>
      </c>
      <c r="BG2986" s="56" t="s">
        <v>936</v>
      </c>
      <c r="BH2986" s="56">
        <v>0</v>
      </c>
      <c r="BI2986" s="56">
        <v>0</v>
      </c>
      <c r="BJ2986" s="56">
        <v>1</v>
      </c>
    </row>
    <row r="2987" spans="1:62" hidden="1" x14ac:dyDescent="0.3">
      <c r="A2987" s="56">
        <v>49300672</v>
      </c>
      <c r="B2987" s="85">
        <v>601707</v>
      </c>
      <c r="C2987" s="1">
        <v>42893</v>
      </c>
      <c r="D2987" s="56" t="s">
        <v>934</v>
      </c>
      <c r="E2987" s="56" t="s">
        <v>934</v>
      </c>
      <c r="F2987" s="56" t="s">
        <v>334</v>
      </c>
      <c r="G2987" s="56" t="s">
        <v>335</v>
      </c>
      <c r="H2987" s="56" t="s">
        <v>336</v>
      </c>
      <c r="I2987" s="56" t="s">
        <v>759</v>
      </c>
      <c r="K2987" s="56" t="s">
        <v>337</v>
      </c>
      <c r="L2987" s="56" t="s">
        <v>338</v>
      </c>
      <c r="M2987" s="56" t="s">
        <v>989</v>
      </c>
      <c r="N2987" s="56" t="s">
        <v>1043</v>
      </c>
      <c r="O2987" s="56" t="s">
        <v>546</v>
      </c>
      <c r="P2987" s="1" t="s">
        <v>110</v>
      </c>
      <c r="Q2987" s="56" t="s">
        <v>241</v>
      </c>
      <c r="R2987" s="56" t="s">
        <v>339</v>
      </c>
      <c r="S2987" s="56">
        <v>260960</v>
      </c>
      <c r="T2987" s="1" t="s">
        <v>938</v>
      </c>
      <c r="U2987" s="56">
        <v>42566</v>
      </c>
      <c r="V2987" s="56">
        <v>43312</v>
      </c>
      <c r="W2987" s="56">
        <v>42566</v>
      </c>
      <c r="X2987" s="56">
        <v>42947</v>
      </c>
      <c r="Y2987" s="56" t="s">
        <v>356</v>
      </c>
      <c r="Z2987" s="56" t="s">
        <v>341</v>
      </c>
      <c r="AA2987" s="56" t="s">
        <v>347</v>
      </c>
      <c r="AB2987" s="56" t="s">
        <v>343</v>
      </c>
      <c r="AC2987" s="56" t="s">
        <v>342</v>
      </c>
      <c r="AD2987" s="56" t="s">
        <v>347</v>
      </c>
      <c r="AE2987" s="56" t="s">
        <v>334</v>
      </c>
      <c r="AF2987" s="56" t="s">
        <v>292</v>
      </c>
      <c r="AG2987" s="56">
        <v>2017</v>
      </c>
      <c r="AH2987" s="56" t="s">
        <v>80</v>
      </c>
      <c r="AI2987" s="56" t="s">
        <v>348</v>
      </c>
      <c r="AJ2987" s="56">
        <v>0</v>
      </c>
      <c r="AM2987" s="56">
        <v>42559</v>
      </c>
      <c r="AN2987" s="56" t="s">
        <v>355</v>
      </c>
      <c r="AO2987" s="1">
        <v>42559</v>
      </c>
      <c r="AP2987" s="56" t="s">
        <v>355</v>
      </c>
      <c r="AQ2987" s="56">
        <v>83881</v>
      </c>
      <c r="AR2987" s="56">
        <v>0</v>
      </c>
      <c r="AS2987" s="56" t="s">
        <v>346</v>
      </c>
      <c r="BB2987" s="56" t="s">
        <v>339</v>
      </c>
      <c r="BC2987" s="56" t="s">
        <v>263</v>
      </c>
      <c r="BD2987" s="56" t="s">
        <v>935</v>
      </c>
      <c r="BE2987" s="56" t="s">
        <v>347</v>
      </c>
      <c r="BF2987" s="56" t="s">
        <v>334</v>
      </c>
      <c r="BG2987" s="56" t="s">
        <v>936</v>
      </c>
      <c r="BH2987" s="56">
        <v>0</v>
      </c>
      <c r="BI2987" s="56">
        <v>0</v>
      </c>
      <c r="BJ2987" s="56">
        <v>1</v>
      </c>
    </row>
    <row r="2988" spans="1:62" hidden="1" x14ac:dyDescent="0.3">
      <c r="A2988" s="56">
        <v>49300675</v>
      </c>
      <c r="B2988" s="85">
        <v>601707</v>
      </c>
      <c r="C2988" s="1">
        <v>42893</v>
      </c>
      <c r="D2988" s="56" t="s">
        <v>934</v>
      </c>
      <c r="E2988" s="56" t="s">
        <v>934</v>
      </c>
      <c r="F2988" s="56" t="s">
        <v>334</v>
      </c>
      <c r="G2988" s="56" t="s">
        <v>335</v>
      </c>
      <c r="H2988" s="56" t="s">
        <v>336</v>
      </c>
      <c r="I2988" s="56" t="s">
        <v>759</v>
      </c>
      <c r="K2988" s="56" t="s">
        <v>337</v>
      </c>
      <c r="L2988" s="56" t="s">
        <v>338</v>
      </c>
      <c r="M2988" s="56" t="s">
        <v>989</v>
      </c>
      <c r="N2988" s="56" t="s">
        <v>1043</v>
      </c>
      <c r="O2988" s="56" t="s">
        <v>546</v>
      </c>
      <c r="P2988" s="1" t="s">
        <v>188</v>
      </c>
      <c r="Q2988" s="56" t="s">
        <v>241</v>
      </c>
      <c r="R2988" s="56" t="s">
        <v>339</v>
      </c>
      <c r="S2988" s="56">
        <v>269123</v>
      </c>
      <c r="T2988" s="1" t="s">
        <v>939</v>
      </c>
      <c r="U2988" s="56">
        <v>42566</v>
      </c>
      <c r="V2988" s="56">
        <v>43312</v>
      </c>
      <c r="W2988" s="56">
        <v>42583</v>
      </c>
      <c r="X2988" s="56">
        <v>43312</v>
      </c>
      <c r="Y2988" s="56" t="s">
        <v>340</v>
      </c>
      <c r="Z2988" s="56" t="s">
        <v>341</v>
      </c>
      <c r="AA2988" s="56" t="s">
        <v>347</v>
      </c>
      <c r="AC2988" s="56" t="s">
        <v>342</v>
      </c>
      <c r="AD2988" s="56" t="s">
        <v>347</v>
      </c>
      <c r="AE2988" s="56" t="s">
        <v>334</v>
      </c>
      <c r="AF2988" s="56" t="s">
        <v>291</v>
      </c>
      <c r="AG2988" s="56">
        <v>2017</v>
      </c>
      <c r="AH2988" s="56" t="s">
        <v>80</v>
      </c>
      <c r="AI2988" s="56" t="s">
        <v>348</v>
      </c>
      <c r="AJ2988" s="56">
        <v>20</v>
      </c>
      <c r="AK2988" s="1">
        <v>42735</v>
      </c>
      <c r="AL2988" s="56" t="s">
        <v>975</v>
      </c>
      <c r="AM2988" s="56">
        <v>42781</v>
      </c>
      <c r="AN2988" s="56" t="s">
        <v>551</v>
      </c>
      <c r="AO2988" s="1">
        <v>42781</v>
      </c>
      <c r="AP2988" s="56" t="s">
        <v>551</v>
      </c>
      <c r="AQ2988" s="56">
        <v>84521</v>
      </c>
      <c r="AR2988" s="56">
        <v>0</v>
      </c>
      <c r="AS2988" s="56" t="s">
        <v>346</v>
      </c>
      <c r="BB2988" s="56" t="s">
        <v>339</v>
      </c>
      <c r="BC2988" s="56" t="s">
        <v>263</v>
      </c>
      <c r="BD2988" s="56" t="s">
        <v>935</v>
      </c>
      <c r="BE2988" s="56" t="s">
        <v>347</v>
      </c>
      <c r="BF2988" s="56" t="s">
        <v>334</v>
      </c>
      <c r="BG2988" s="56" t="s">
        <v>936</v>
      </c>
      <c r="BH2988" s="56">
        <v>0</v>
      </c>
      <c r="BI2988" s="56">
        <v>0</v>
      </c>
      <c r="BJ2988" s="56">
        <v>1</v>
      </c>
    </row>
    <row r="2989" spans="1:62" hidden="1" x14ac:dyDescent="0.3">
      <c r="A2989" s="56">
        <v>49300674</v>
      </c>
      <c r="B2989" s="85">
        <v>601707</v>
      </c>
      <c r="C2989" s="1">
        <v>42893</v>
      </c>
      <c r="D2989" s="56" t="s">
        <v>934</v>
      </c>
      <c r="E2989" s="56" t="s">
        <v>934</v>
      </c>
      <c r="F2989" s="56" t="s">
        <v>334</v>
      </c>
      <c r="G2989" s="56" t="s">
        <v>335</v>
      </c>
      <c r="H2989" s="56" t="s">
        <v>336</v>
      </c>
      <c r="I2989" s="56" t="s">
        <v>759</v>
      </c>
      <c r="K2989" s="56" t="s">
        <v>337</v>
      </c>
      <c r="L2989" s="56" t="s">
        <v>338</v>
      </c>
      <c r="M2989" s="56" t="s">
        <v>989</v>
      </c>
      <c r="N2989" s="56" t="s">
        <v>1043</v>
      </c>
      <c r="O2989" s="56" t="s">
        <v>546</v>
      </c>
      <c r="P2989" s="1" t="s">
        <v>110</v>
      </c>
      <c r="Q2989" s="56" t="s">
        <v>241</v>
      </c>
      <c r="R2989" s="56" t="s">
        <v>339</v>
      </c>
      <c r="S2989" s="56">
        <v>260960</v>
      </c>
      <c r="T2989" s="1" t="s">
        <v>938</v>
      </c>
      <c r="U2989" s="56">
        <v>42566</v>
      </c>
      <c r="V2989" s="56">
        <v>43312</v>
      </c>
      <c r="W2989" s="56">
        <v>42566</v>
      </c>
      <c r="X2989" s="56">
        <v>42947</v>
      </c>
      <c r="Y2989" s="56" t="s">
        <v>356</v>
      </c>
      <c r="Z2989" s="56" t="s">
        <v>341</v>
      </c>
      <c r="AA2989" s="56" t="s">
        <v>347</v>
      </c>
      <c r="AB2989" s="56" t="s">
        <v>343</v>
      </c>
      <c r="AC2989" s="56" t="s">
        <v>342</v>
      </c>
      <c r="AD2989" s="56" t="s">
        <v>347</v>
      </c>
      <c r="AE2989" s="56" t="s">
        <v>334</v>
      </c>
      <c r="AF2989" s="56" t="s">
        <v>292</v>
      </c>
      <c r="AG2989" s="56">
        <v>2018</v>
      </c>
      <c r="AH2989" s="56" t="s">
        <v>80</v>
      </c>
      <c r="AI2989" s="56" t="s">
        <v>348</v>
      </c>
      <c r="AJ2989" s="56">
        <v>0</v>
      </c>
      <c r="AM2989" s="56">
        <v>42559</v>
      </c>
      <c r="AN2989" s="56" t="s">
        <v>355</v>
      </c>
      <c r="AO2989" s="1">
        <v>42559</v>
      </c>
      <c r="AP2989" s="56" t="s">
        <v>355</v>
      </c>
      <c r="AQ2989" s="56">
        <v>83881</v>
      </c>
      <c r="AR2989" s="56">
        <v>0</v>
      </c>
      <c r="AS2989" s="56" t="s">
        <v>346</v>
      </c>
      <c r="BB2989" s="56" t="s">
        <v>339</v>
      </c>
      <c r="BC2989" s="56" t="s">
        <v>263</v>
      </c>
      <c r="BD2989" s="56" t="s">
        <v>935</v>
      </c>
      <c r="BE2989" s="56" t="s">
        <v>347</v>
      </c>
      <c r="BF2989" s="56" t="s">
        <v>334</v>
      </c>
      <c r="BG2989" s="56" t="s">
        <v>936</v>
      </c>
      <c r="BH2989" s="56">
        <v>0</v>
      </c>
      <c r="BI2989" s="56">
        <v>0</v>
      </c>
      <c r="BJ2989" s="56">
        <v>1</v>
      </c>
    </row>
    <row r="2990" spans="1:62" hidden="1" x14ac:dyDescent="0.3">
      <c r="A2990" s="56">
        <v>49300673</v>
      </c>
      <c r="B2990" s="85">
        <v>601707</v>
      </c>
      <c r="C2990" s="1">
        <v>42893</v>
      </c>
      <c r="D2990" s="56" t="s">
        <v>934</v>
      </c>
      <c r="E2990" s="56" t="s">
        <v>934</v>
      </c>
      <c r="F2990" s="56" t="s">
        <v>334</v>
      </c>
      <c r="G2990" s="56" t="s">
        <v>335</v>
      </c>
      <c r="H2990" s="56" t="s">
        <v>336</v>
      </c>
      <c r="I2990" s="56" t="s">
        <v>759</v>
      </c>
      <c r="K2990" s="56" t="s">
        <v>337</v>
      </c>
      <c r="L2990" s="56" t="s">
        <v>338</v>
      </c>
      <c r="M2990" s="56" t="s">
        <v>989</v>
      </c>
      <c r="N2990" s="56" t="s">
        <v>1043</v>
      </c>
      <c r="O2990" s="56" t="s">
        <v>546</v>
      </c>
      <c r="P2990" s="1" t="s">
        <v>110</v>
      </c>
      <c r="Q2990" s="56" t="s">
        <v>241</v>
      </c>
      <c r="R2990" s="56" t="s">
        <v>339</v>
      </c>
      <c r="S2990" s="56">
        <v>260960</v>
      </c>
      <c r="T2990" s="1" t="s">
        <v>938</v>
      </c>
      <c r="U2990" s="56">
        <v>42566</v>
      </c>
      <c r="V2990" s="56">
        <v>43312</v>
      </c>
      <c r="W2990" s="56">
        <v>42566</v>
      </c>
      <c r="X2990" s="56">
        <v>42947</v>
      </c>
      <c r="Y2990" s="56" t="s">
        <v>356</v>
      </c>
      <c r="Z2990" s="56" t="s">
        <v>341</v>
      </c>
      <c r="AA2990" s="56" t="s">
        <v>347</v>
      </c>
      <c r="AB2990" s="56" t="s">
        <v>343</v>
      </c>
      <c r="AC2990" s="56" t="s">
        <v>342</v>
      </c>
      <c r="AD2990" s="56" t="s">
        <v>347</v>
      </c>
      <c r="AE2990" s="56" t="s">
        <v>334</v>
      </c>
      <c r="AF2990" s="56" t="s">
        <v>292</v>
      </c>
      <c r="AG2990" s="56">
        <v>2017</v>
      </c>
      <c r="AH2990" s="56" t="s">
        <v>80</v>
      </c>
      <c r="AI2990" s="56" t="s">
        <v>344</v>
      </c>
      <c r="AJ2990" s="56">
        <v>1</v>
      </c>
      <c r="AM2990" s="56">
        <v>42559</v>
      </c>
      <c r="AN2990" s="56" t="s">
        <v>355</v>
      </c>
      <c r="AO2990" s="1">
        <v>42559</v>
      </c>
      <c r="AP2990" s="56" t="s">
        <v>355</v>
      </c>
      <c r="AQ2990" s="56">
        <v>83881</v>
      </c>
      <c r="AR2990" s="56">
        <v>0</v>
      </c>
      <c r="AS2990" s="56" t="s">
        <v>346</v>
      </c>
      <c r="BB2990" s="56" t="s">
        <v>339</v>
      </c>
      <c r="BC2990" s="56" t="s">
        <v>263</v>
      </c>
      <c r="BD2990" s="56" t="s">
        <v>935</v>
      </c>
      <c r="BE2990" s="56" t="s">
        <v>347</v>
      </c>
      <c r="BF2990" s="56" t="s">
        <v>334</v>
      </c>
      <c r="BG2990" s="56" t="s">
        <v>936</v>
      </c>
      <c r="BH2990" s="56">
        <v>0</v>
      </c>
      <c r="BI2990" s="56">
        <v>0</v>
      </c>
      <c r="BJ2990" s="56">
        <v>1</v>
      </c>
    </row>
    <row r="2991" spans="1:62" hidden="1" x14ac:dyDescent="0.3">
      <c r="A2991" s="56">
        <v>49300685</v>
      </c>
      <c r="B2991" s="85">
        <v>601707</v>
      </c>
      <c r="C2991" s="1">
        <v>42893</v>
      </c>
      <c r="D2991" s="56" t="s">
        <v>934</v>
      </c>
      <c r="E2991" s="56" t="s">
        <v>934</v>
      </c>
      <c r="F2991" s="56" t="s">
        <v>334</v>
      </c>
      <c r="G2991" s="56" t="s">
        <v>335</v>
      </c>
      <c r="H2991" s="56" t="s">
        <v>336</v>
      </c>
      <c r="I2991" s="56" t="s">
        <v>759</v>
      </c>
      <c r="K2991" s="56" t="s">
        <v>337</v>
      </c>
      <c r="L2991" s="56" t="s">
        <v>338</v>
      </c>
      <c r="M2991" s="56" t="s">
        <v>989</v>
      </c>
      <c r="N2991" s="56" t="s">
        <v>1043</v>
      </c>
      <c r="O2991" s="56" t="s">
        <v>546</v>
      </c>
      <c r="P2991" s="1" t="s">
        <v>188</v>
      </c>
      <c r="Q2991" s="56" t="s">
        <v>241</v>
      </c>
      <c r="R2991" s="56" t="s">
        <v>339</v>
      </c>
      <c r="S2991" s="56">
        <v>269124</v>
      </c>
      <c r="T2991" s="1" t="s">
        <v>193</v>
      </c>
      <c r="U2991" s="56">
        <v>42566</v>
      </c>
      <c r="V2991" s="56">
        <v>43312</v>
      </c>
      <c r="W2991" s="56">
        <v>42566</v>
      </c>
      <c r="X2991" s="56">
        <v>43312</v>
      </c>
      <c r="Y2991" s="56" t="s">
        <v>340</v>
      </c>
      <c r="Z2991" s="56" t="s">
        <v>341</v>
      </c>
      <c r="AA2991" s="56" t="s">
        <v>342</v>
      </c>
      <c r="AB2991" s="56" t="s">
        <v>343</v>
      </c>
      <c r="AC2991" s="56" t="s">
        <v>342</v>
      </c>
      <c r="AD2991" s="56" t="s">
        <v>347</v>
      </c>
      <c r="AE2991" s="56" t="s">
        <v>334</v>
      </c>
      <c r="AF2991" s="56" t="s">
        <v>292</v>
      </c>
      <c r="AG2991" s="56">
        <v>2017</v>
      </c>
      <c r="AH2991" s="56" t="s">
        <v>80</v>
      </c>
      <c r="AI2991" s="56" t="s">
        <v>348</v>
      </c>
      <c r="AJ2991" s="56">
        <v>5</v>
      </c>
      <c r="AM2991" s="56">
        <v>42780</v>
      </c>
      <c r="AN2991" s="56" t="s">
        <v>551</v>
      </c>
      <c r="AO2991" s="1">
        <v>42559</v>
      </c>
      <c r="AP2991" s="56" t="s">
        <v>355</v>
      </c>
      <c r="AQ2991" s="56">
        <v>255</v>
      </c>
      <c r="AR2991" s="56">
        <v>0</v>
      </c>
      <c r="AS2991" s="56" t="s">
        <v>346</v>
      </c>
      <c r="BB2991" s="56" t="s">
        <v>339</v>
      </c>
      <c r="BC2991" s="56" t="s">
        <v>263</v>
      </c>
      <c r="BD2991" s="56" t="s">
        <v>935</v>
      </c>
      <c r="BE2991" s="56" t="s">
        <v>347</v>
      </c>
      <c r="BF2991" s="56" t="s">
        <v>334</v>
      </c>
      <c r="BG2991" s="56" t="s">
        <v>936</v>
      </c>
      <c r="BH2991" s="56">
        <v>0</v>
      </c>
      <c r="BI2991" s="56">
        <v>0</v>
      </c>
      <c r="BJ2991" s="56">
        <v>1</v>
      </c>
    </row>
    <row r="2992" spans="1:62" hidden="1" x14ac:dyDescent="0.3">
      <c r="A2992" s="56">
        <v>49300680</v>
      </c>
      <c r="B2992" s="85">
        <v>601707</v>
      </c>
      <c r="C2992" s="1">
        <v>42893</v>
      </c>
      <c r="D2992" s="56" t="s">
        <v>934</v>
      </c>
      <c r="E2992" s="56" t="s">
        <v>934</v>
      </c>
      <c r="F2992" s="56" t="s">
        <v>334</v>
      </c>
      <c r="G2992" s="56" t="s">
        <v>335</v>
      </c>
      <c r="H2992" s="56" t="s">
        <v>336</v>
      </c>
      <c r="I2992" s="56" t="s">
        <v>759</v>
      </c>
      <c r="K2992" s="56" t="s">
        <v>337</v>
      </c>
      <c r="L2992" s="56" t="s">
        <v>338</v>
      </c>
      <c r="M2992" s="56" t="s">
        <v>989</v>
      </c>
      <c r="N2992" s="56" t="s">
        <v>1043</v>
      </c>
      <c r="O2992" s="56" t="s">
        <v>546</v>
      </c>
      <c r="P2992" s="1" t="s">
        <v>188</v>
      </c>
      <c r="Q2992" s="56" t="s">
        <v>241</v>
      </c>
      <c r="R2992" s="56" t="s">
        <v>339</v>
      </c>
      <c r="S2992" s="56">
        <v>269121</v>
      </c>
      <c r="T2992" s="1" t="s">
        <v>447</v>
      </c>
      <c r="U2992" s="56">
        <v>42566</v>
      </c>
      <c r="V2992" s="56">
        <v>43312</v>
      </c>
      <c r="W2992" s="56">
        <v>42566</v>
      </c>
      <c r="X2992" s="56">
        <v>42735</v>
      </c>
      <c r="Y2992" s="56" t="s">
        <v>340</v>
      </c>
      <c r="Z2992" s="56" t="s">
        <v>341</v>
      </c>
      <c r="AA2992" s="56" t="s">
        <v>342</v>
      </c>
      <c r="AB2992" s="56" t="s">
        <v>343</v>
      </c>
      <c r="AC2992" s="56" t="s">
        <v>342</v>
      </c>
      <c r="AD2992" s="56" t="s">
        <v>347</v>
      </c>
      <c r="AE2992" s="56" t="s">
        <v>334</v>
      </c>
      <c r="AF2992" s="56" t="s">
        <v>291</v>
      </c>
      <c r="AG2992" s="56">
        <v>2017</v>
      </c>
      <c r="AH2992" s="56" t="s">
        <v>80</v>
      </c>
      <c r="AI2992" s="56" t="s">
        <v>348</v>
      </c>
      <c r="AJ2992" s="56">
        <v>1</v>
      </c>
      <c r="AK2992" s="1">
        <v>42734</v>
      </c>
      <c r="AL2992" s="56" t="s">
        <v>979</v>
      </c>
      <c r="AM2992" s="56">
        <v>42780</v>
      </c>
      <c r="AN2992" s="56" t="s">
        <v>551</v>
      </c>
      <c r="AO2992" s="1">
        <v>42780</v>
      </c>
      <c r="AP2992" s="56" t="s">
        <v>551</v>
      </c>
      <c r="AQ2992" s="56">
        <v>327</v>
      </c>
      <c r="AR2992" s="56">
        <v>0</v>
      </c>
      <c r="AS2992" s="56" t="s">
        <v>346</v>
      </c>
      <c r="BB2992" s="56" t="s">
        <v>339</v>
      </c>
      <c r="BC2992" s="56" t="s">
        <v>263</v>
      </c>
      <c r="BD2992" s="56" t="s">
        <v>935</v>
      </c>
      <c r="BE2992" s="56" t="s">
        <v>347</v>
      </c>
      <c r="BF2992" s="56" t="s">
        <v>334</v>
      </c>
      <c r="BG2992" s="56" t="s">
        <v>936</v>
      </c>
      <c r="BH2992" s="56">
        <v>0</v>
      </c>
      <c r="BI2992" s="56">
        <v>0</v>
      </c>
      <c r="BJ2992" s="56">
        <v>1</v>
      </c>
    </row>
    <row r="2993" spans="1:62" hidden="1" x14ac:dyDescent="0.3">
      <c r="A2993" s="56">
        <v>49300684</v>
      </c>
      <c r="B2993" s="85">
        <v>601707</v>
      </c>
      <c r="C2993" s="1">
        <v>42893</v>
      </c>
      <c r="D2993" s="56" t="s">
        <v>934</v>
      </c>
      <c r="E2993" s="56" t="s">
        <v>934</v>
      </c>
      <c r="F2993" s="56" t="s">
        <v>334</v>
      </c>
      <c r="G2993" s="56" t="s">
        <v>335</v>
      </c>
      <c r="H2993" s="56" t="s">
        <v>336</v>
      </c>
      <c r="I2993" s="56" t="s">
        <v>759</v>
      </c>
      <c r="K2993" s="56" t="s">
        <v>337</v>
      </c>
      <c r="L2993" s="56" t="s">
        <v>338</v>
      </c>
      <c r="M2993" s="56" t="s">
        <v>989</v>
      </c>
      <c r="N2993" s="56" t="s">
        <v>1043</v>
      </c>
      <c r="O2993" s="56" t="s">
        <v>546</v>
      </c>
      <c r="P2993" s="1" t="s">
        <v>188</v>
      </c>
      <c r="Q2993" s="56" t="s">
        <v>241</v>
      </c>
      <c r="R2993" s="56" t="s">
        <v>339</v>
      </c>
      <c r="S2993" s="56">
        <v>269124</v>
      </c>
      <c r="T2993" s="1" t="s">
        <v>193</v>
      </c>
      <c r="U2993" s="56">
        <v>42566</v>
      </c>
      <c r="V2993" s="56">
        <v>43312</v>
      </c>
      <c r="W2993" s="56">
        <v>42566</v>
      </c>
      <c r="X2993" s="56">
        <v>43312</v>
      </c>
      <c r="Y2993" s="56" t="s">
        <v>340</v>
      </c>
      <c r="Z2993" s="56" t="s">
        <v>341</v>
      </c>
      <c r="AA2993" s="56" t="s">
        <v>342</v>
      </c>
      <c r="AB2993" s="56" t="s">
        <v>343</v>
      </c>
      <c r="AC2993" s="56" t="s">
        <v>342</v>
      </c>
      <c r="AD2993" s="56" t="s">
        <v>347</v>
      </c>
      <c r="AE2993" s="56" t="s">
        <v>334</v>
      </c>
      <c r="AF2993" s="56" t="s">
        <v>291</v>
      </c>
      <c r="AG2993" s="56">
        <v>2017</v>
      </c>
      <c r="AH2993" s="56" t="s">
        <v>80</v>
      </c>
      <c r="AI2993" s="56" t="s">
        <v>348</v>
      </c>
      <c r="AJ2993" s="56">
        <v>6</v>
      </c>
      <c r="AK2993" s="1">
        <v>42734</v>
      </c>
      <c r="AL2993" s="56" t="s">
        <v>982</v>
      </c>
      <c r="AM2993" s="56">
        <v>42780</v>
      </c>
      <c r="AN2993" s="56" t="s">
        <v>551</v>
      </c>
      <c r="AO2993" s="1">
        <v>42780</v>
      </c>
      <c r="AP2993" s="56" t="s">
        <v>551</v>
      </c>
      <c r="AQ2993" s="56">
        <v>255</v>
      </c>
      <c r="AR2993" s="56">
        <v>0</v>
      </c>
      <c r="AS2993" s="56" t="s">
        <v>346</v>
      </c>
      <c r="BB2993" s="56" t="s">
        <v>339</v>
      </c>
      <c r="BC2993" s="56" t="s">
        <v>263</v>
      </c>
      <c r="BD2993" s="56" t="s">
        <v>935</v>
      </c>
      <c r="BE2993" s="56" t="s">
        <v>347</v>
      </c>
      <c r="BF2993" s="56" t="s">
        <v>334</v>
      </c>
      <c r="BG2993" s="56" t="s">
        <v>936</v>
      </c>
      <c r="BH2993" s="56">
        <v>0</v>
      </c>
      <c r="BI2993" s="56">
        <v>0</v>
      </c>
      <c r="BJ2993" s="56">
        <v>1</v>
      </c>
    </row>
    <row r="2994" spans="1:62" hidden="1" x14ac:dyDescent="0.3">
      <c r="A2994" s="56">
        <v>49300686</v>
      </c>
      <c r="B2994" s="85">
        <v>601707</v>
      </c>
      <c r="C2994" s="1">
        <v>42893</v>
      </c>
      <c r="D2994" s="56" t="s">
        <v>934</v>
      </c>
      <c r="E2994" s="56" t="s">
        <v>934</v>
      </c>
      <c r="F2994" s="56" t="s">
        <v>334</v>
      </c>
      <c r="G2994" s="56" t="s">
        <v>335</v>
      </c>
      <c r="H2994" s="56" t="s">
        <v>336</v>
      </c>
      <c r="I2994" s="56" t="s">
        <v>759</v>
      </c>
      <c r="K2994" s="56" t="s">
        <v>337</v>
      </c>
      <c r="L2994" s="56" t="s">
        <v>338</v>
      </c>
      <c r="M2994" s="56" t="s">
        <v>989</v>
      </c>
      <c r="N2994" s="56" t="s">
        <v>1043</v>
      </c>
      <c r="O2994" s="56" t="s">
        <v>546</v>
      </c>
      <c r="P2994" s="1" t="s">
        <v>188</v>
      </c>
      <c r="Q2994" s="56" t="s">
        <v>241</v>
      </c>
      <c r="R2994" s="56" t="s">
        <v>339</v>
      </c>
      <c r="S2994" s="56">
        <v>269124</v>
      </c>
      <c r="T2994" s="1" t="s">
        <v>193</v>
      </c>
      <c r="U2994" s="56">
        <v>42566</v>
      </c>
      <c r="V2994" s="56">
        <v>43312</v>
      </c>
      <c r="W2994" s="56">
        <v>42566</v>
      </c>
      <c r="X2994" s="56">
        <v>43312</v>
      </c>
      <c r="Y2994" s="56" t="s">
        <v>340</v>
      </c>
      <c r="Z2994" s="56" t="s">
        <v>341</v>
      </c>
      <c r="AA2994" s="56" t="s">
        <v>342</v>
      </c>
      <c r="AB2994" s="56" t="s">
        <v>343</v>
      </c>
      <c r="AC2994" s="56" t="s">
        <v>342</v>
      </c>
      <c r="AD2994" s="56" t="s">
        <v>347</v>
      </c>
      <c r="AE2994" s="56" t="s">
        <v>334</v>
      </c>
      <c r="AF2994" s="56" t="s">
        <v>292</v>
      </c>
      <c r="AG2994" s="56">
        <v>2017</v>
      </c>
      <c r="AH2994" s="56" t="s">
        <v>80</v>
      </c>
      <c r="AI2994" s="56" t="s">
        <v>344</v>
      </c>
      <c r="AJ2994" s="56">
        <v>5</v>
      </c>
      <c r="AM2994" s="56">
        <v>42780</v>
      </c>
      <c r="AN2994" s="56" t="s">
        <v>551</v>
      </c>
      <c r="AO2994" s="1">
        <v>42559</v>
      </c>
      <c r="AP2994" s="56" t="s">
        <v>355</v>
      </c>
      <c r="AQ2994" s="56">
        <v>255</v>
      </c>
      <c r="AR2994" s="56">
        <v>0</v>
      </c>
      <c r="AS2994" s="56" t="s">
        <v>346</v>
      </c>
      <c r="BB2994" s="56" t="s">
        <v>339</v>
      </c>
      <c r="BC2994" s="56" t="s">
        <v>263</v>
      </c>
      <c r="BD2994" s="56" t="s">
        <v>935</v>
      </c>
      <c r="BE2994" s="56" t="s">
        <v>347</v>
      </c>
      <c r="BF2994" s="56" t="s">
        <v>334</v>
      </c>
      <c r="BG2994" s="56" t="s">
        <v>936</v>
      </c>
      <c r="BH2994" s="56">
        <v>0</v>
      </c>
      <c r="BI2994" s="56">
        <v>0</v>
      </c>
      <c r="BJ2994" s="56">
        <v>1</v>
      </c>
    </row>
    <row r="2995" spans="1:62" hidden="1" x14ac:dyDescent="0.3">
      <c r="A2995" s="56">
        <v>49300678</v>
      </c>
      <c r="B2995" s="85">
        <v>601707</v>
      </c>
      <c r="C2995" s="1">
        <v>42893</v>
      </c>
      <c r="D2995" s="56" t="s">
        <v>934</v>
      </c>
      <c r="E2995" s="56" t="s">
        <v>934</v>
      </c>
      <c r="F2995" s="56" t="s">
        <v>334</v>
      </c>
      <c r="G2995" s="56" t="s">
        <v>335</v>
      </c>
      <c r="H2995" s="56" t="s">
        <v>336</v>
      </c>
      <c r="I2995" s="56" t="s">
        <v>759</v>
      </c>
      <c r="K2995" s="56" t="s">
        <v>337</v>
      </c>
      <c r="L2995" s="56" t="s">
        <v>338</v>
      </c>
      <c r="M2995" s="56" t="s">
        <v>989</v>
      </c>
      <c r="N2995" s="56" t="s">
        <v>1043</v>
      </c>
      <c r="O2995" s="56" t="s">
        <v>546</v>
      </c>
      <c r="P2995" s="1" t="s">
        <v>188</v>
      </c>
      <c r="Q2995" s="56" t="s">
        <v>241</v>
      </c>
      <c r="R2995" s="56" t="s">
        <v>339</v>
      </c>
      <c r="S2995" s="56">
        <v>269122</v>
      </c>
      <c r="T2995" s="1" t="s">
        <v>351</v>
      </c>
      <c r="U2995" s="56">
        <v>42566</v>
      </c>
      <c r="V2995" s="56">
        <v>43312</v>
      </c>
      <c r="W2995" s="56">
        <v>42566</v>
      </c>
      <c r="X2995" s="56">
        <v>43312</v>
      </c>
      <c r="Y2995" s="56" t="s">
        <v>340</v>
      </c>
      <c r="Z2995" s="56" t="s">
        <v>341</v>
      </c>
      <c r="AA2995" s="56" t="s">
        <v>342</v>
      </c>
      <c r="AB2995" s="56" t="s">
        <v>343</v>
      </c>
      <c r="AC2995" s="56" t="s">
        <v>342</v>
      </c>
      <c r="AD2995" s="56" t="s">
        <v>347</v>
      </c>
      <c r="AE2995" s="56" t="s">
        <v>334</v>
      </c>
      <c r="AF2995" s="56" t="s">
        <v>291</v>
      </c>
      <c r="AG2995" s="56">
        <v>2017</v>
      </c>
      <c r="AH2995" s="56" t="s">
        <v>80</v>
      </c>
      <c r="AI2995" s="56" t="s">
        <v>348</v>
      </c>
      <c r="AJ2995" s="56">
        <v>1</v>
      </c>
      <c r="AK2995" s="1">
        <v>42734</v>
      </c>
      <c r="AM2995" s="56">
        <v>42780</v>
      </c>
      <c r="AN2995" s="56" t="s">
        <v>551</v>
      </c>
      <c r="AO2995" s="1">
        <v>42780</v>
      </c>
      <c r="AP2995" s="56" t="s">
        <v>551</v>
      </c>
      <c r="AQ2995" s="56">
        <v>246</v>
      </c>
      <c r="AR2995" s="56">
        <v>0</v>
      </c>
      <c r="AS2995" s="56" t="s">
        <v>346</v>
      </c>
      <c r="BB2995" s="56" t="s">
        <v>339</v>
      </c>
      <c r="BC2995" s="56" t="s">
        <v>263</v>
      </c>
      <c r="BD2995" s="56" t="s">
        <v>935</v>
      </c>
      <c r="BE2995" s="56" t="s">
        <v>347</v>
      </c>
      <c r="BF2995" s="56" t="s">
        <v>334</v>
      </c>
      <c r="BG2995" s="56" t="s">
        <v>936</v>
      </c>
      <c r="BH2995" s="56">
        <v>0</v>
      </c>
      <c r="BI2995" s="56">
        <v>0</v>
      </c>
      <c r="BJ2995" s="56">
        <v>1</v>
      </c>
    </row>
    <row r="2996" spans="1:62" hidden="1" x14ac:dyDescent="0.3">
      <c r="A2996" s="56">
        <v>49300669</v>
      </c>
      <c r="B2996" s="85">
        <v>601707</v>
      </c>
      <c r="C2996" s="1">
        <v>42893</v>
      </c>
      <c r="D2996" s="56" t="s">
        <v>934</v>
      </c>
      <c r="E2996" s="56" t="s">
        <v>934</v>
      </c>
      <c r="F2996" s="56" t="s">
        <v>334</v>
      </c>
      <c r="G2996" s="56" t="s">
        <v>335</v>
      </c>
      <c r="H2996" s="56" t="s">
        <v>336</v>
      </c>
      <c r="I2996" s="56" t="s">
        <v>759</v>
      </c>
      <c r="K2996" s="56" t="s">
        <v>337</v>
      </c>
      <c r="L2996" s="56" t="s">
        <v>338</v>
      </c>
      <c r="M2996" s="56" t="s">
        <v>989</v>
      </c>
      <c r="N2996" s="56" t="s">
        <v>1043</v>
      </c>
      <c r="O2996" s="56" t="s">
        <v>546</v>
      </c>
      <c r="P2996" s="1" t="s">
        <v>110</v>
      </c>
      <c r="Q2996" s="56" t="s">
        <v>241</v>
      </c>
      <c r="R2996" s="56" t="s">
        <v>339</v>
      </c>
      <c r="S2996" s="56">
        <v>263657</v>
      </c>
      <c r="T2996" s="1" t="s">
        <v>112</v>
      </c>
      <c r="U2996" s="56">
        <v>42566</v>
      </c>
      <c r="V2996" s="56">
        <v>43312</v>
      </c>
      <c r="W2996" s="56">
        <v>42583</v>
      </c>
      <c r="X2996" s="56">
        <v>43100</v>
      </c>
      <c r="Y2996" s="56" t="s">
        <v>340</v>
      </c>
      <c r="Z2996" s="56" t="s">
        <v>341</v>
      </c>
      <c r="AA2996" s="56" t="s">
        <v>342</v>
      </c>
      <c r="AB2996" s="56" t="s">
        <v>343</v>
      </c>
      <c r="AC2996" s="56" t="s">
        <v>342</v>
      </c>
      <c r="AD2996" s="56" t="s">
        <v>347</v>
      </c>
      <c r="AE2996" s="56" t="s">
        <v>334</v>
      </c>
      <c r="AF2996" s="56" t="s">
        <v>292</v>
      </c>
      <c r="AG2996" s="56">
        <v>2017</v>
      </c>
      <c r="AH2996" s="56" t="s">
        <v>80</v>
      </c>
      <c r="AI2996" s="56" t="s">
        <v>344</v>
      </c>
      <c r="AJ2996" s="56">
        <v>2</v>
      </c>
      <c r="AM2996" s="56">
        <v>42781</v>
      </c>
      <c r="AN2996" s="56" t="s">
        <v>551</v>
      </c>
      <c r="AO2996" s="1">
        <v>42583</v>
      </c>
      <c r="AP2996" s="56" t="s">
        <v>355</v>
      </c>
      <c r="AQ2996" s="56">
        <v>260</v>
      </c>
      <c r="AR2996" s="56">
        <v>0</v>
      </c>
      <c r="AS2996" s="56" t="s">
        <v>346</v>
      </c>
      <c r="BB2996" s="56" t="s">
        <v>339</v>
      </c>
      <c r="BC2996" s="56" t="s">
        <v>263</v>
      </c>
      <c r="BD2996" s="56" t="s">
        <v>935</v>
      </c>
      <c r="BE2996" s="56" t="s">
        <v>347</v>
      </c>
      <c r="BF2996" s="56" t="s">
        <v>334</v>
      </c>
      <c r="BG2996" s="56" t="s">
        <v>936</v>
      </c>
      <c r="BH2996" s="56">
        <v>0</v>
      </c>
      <c r="BI2996" s="56">
        <v>0</v>
      </c>
      <c r="BJ2996" s="56">
        <v>1</v>
      </c>
    </row>
    <row r="2997" spans="1:62" hidden="1" x14ac:dyDescent="0.3">
      <c r="A2997" s="56">
        <v>49300671</v>
      </c>
      <c r="B2997" s="85">
        <v>601707</v>
      </c>
      <c r="C2997" s="1">
        <v>42893</v>
      </c>
      <c r="D2997" s="56" t="s">
        <v>934</v>
      </c>
      <c r="E2997" s="56" t="s">
        <v>934</v>
      </c>
      <c r="F2997" s="56" t="s">
        <v>334</v>
      </c>
      <c r="G2997" s="56" t="s">
        <v>335</v>
      </c>
      <c r="H2997" s="56" t="s">
        <v>336</v>
      </c>
      <c r="I2997" s="56" t="s">
        <v>759</v>
      </c>
      <c r="K2997" s="56" t="s">
        <v>337</v>
      </c>
      <c r="L2997" s="56" t="s">
        <v>338</v>
      </c>
      <c r="M2997" s="56" t="s">
        <v>989</v>
      </c>
      <c r="N2997" s="56" t="s">
        <v>1043</v>
      </c>
      <c r="O2997" s="56" t="s">
        <v>546</v>
      </c>
      <c r="P2997" s="1" t="s">
        <v>110</v>
      </c>
      <c r="Q2997" s="56" t="s">
        <v>241</v>
      </c>
      <c r="R2997" s="56" t="s">
        <v>339</v>
      </c>
      <c r="S2997" s="56">
        <v>260960</v>
      </c>
      <c r="T2997" s="1" t="s">
        <v>938</v>
      </c>
      <c r="U2997" s="56">
        <v>42566</v>
      </c>
      <c r="V2997" s="56">
        <v>43312</v>
      </c>
      <c r="W2997" s="56">
        <v>42566</v>
      </c>
      <c r="X2997" s="56">
        <v>42947</v>
      </c>
      <c r="Y2997" s="56" t="s">
        <v>356</v>
      </c>
      <c r="Z2997" s="56" t="s">
        <v>341</v>
      </c>
      <c r="AA2997" s="56" t="s">
        <v>347</v>
      </c>
      <c r="AB2997" s="56" t="s">
        <v>343</v>
      </c>
      <c r="AC2997" s="56" t="s">
        <v>342</v>
      </c>
      <c r="AD2997" s="56" t="s">
        <v>347</v>
      </c>
      <c r="AE2997" s="56" t="s">
        <v>334</v>
      </c>
      <c r="AF2997" s="56" t="s">
        <v>224</v>
      </c>
      <c r="AG2997" s="56">
        <v>2016</v>
      </c>
      <c r="AH2997" s="56" t="s">
        <v>80</v>
      </c>
      <c r="AI2997" s="56" t="s">
        <v>339</v>
      </c>
      <c r="AJ2997" s="56">
        <v>0</v>
      </c>
      <c r="AM2997" s="56">
        <v>42559</v>
      </c>
      <c r="AN2997" s="56" t="s">
        <v>355</v>
      </c>
      <c r="AO2997" s="1">
        <v>42559</v>
      </c>
      <c r="AP2997" s="56" t="s">
        <v>355</v>
      </c>
      <c r="AQ2997" s="56">
        <v>83881</v>
      </c>
      <c r="AR2997" s="56">
        <v>0</v>
      </c>
      <c r="AS2997" s="56" t="s">
        <v>346</v>
      </c>
      <c r="BB2997" s="56" t="s">
        <v>339</v>
      </c>
      <c r="BC2997" s="56" t="s">
        <v>263</v>
      </c>
      <c r="BD2997" s="56" t="s">
        <v>935</v>
      </c>
      <c r="BE2997" s="56" t="s">
        <v>347</v>
      </c>
      <c r="BF2997" s="56" t="s">
        <v>334</v>
      </c>
      <c r="BG2997" s="56" t="s">
        <v>936</v>
      </c>
      <c r="BH2997" s="56">
        <v>0</v>
      </c>
      <c r="BI2997" s="56">
        <v>0</v>
      </c>
      <c r="BJ2997" s="56">
        <v>1</v>
      </c>
    </row>
    <row r="2998" spans="1:62" hidden="1" x14ac:dyDescent="0.3">
      <c r="A2998" s="56">
        <v>49300660</v>
      </c>
      <c r="B2998" s="85">
        <v>601707</v>
      </c>
      <c r="C2998" s="1">
        <v>42893</v>
      </c>
      <c r="D2998" s="56" t="s">
        <v>934</v>
      </c>
      <c r="E2998" s="56" t="s">
        <v>934</v>
      </c>
      <c r="F2998" s="56" t="s">
        <v>334</v>
      </c>
      <c r="G2998" s="56" t="s">
        <v>335</v>
      </c>
      <c r="H2998" s="56" t="s">
        <v>336</v>
      </c>
      <c r="I2998" s="56" t="s">
        <v>759</v>
      </c>
      <c r="K2998" s="56" t="s">
        <v>337</v>
      </c>
      <c r="L2998" s="56" t="s">
        <v>338</v>
      </c>
      <c r="M2998" s="56" t="s">
        <v>989</v>
      </c>
      <c r="N2998" s="56" t="s">
        <v>1043</v>
      </c>
      <c r="O2998" s="56" t="s">
        <v>546</v>
      </c>
      <c r="P2998" s="1" t="s">
        <v>110</v>
      </c>
      <c r="Q2998" s="56" t="s">
        <v>241</v>
      </c>
      <c r="R2998" s="56" t="s">
        <v>339</v>
      </c>
      <c r="S2998" s="56">
        <v>260958</v>
      </c>
      <c r="T2998" s="1" t="s">
        <v>761</v>
      </c>
      <c r="U2998" s="56">
        <v>42566</v>
      </c>
      <c r="V2998" s="56">
        <v>43312</v>
      </c>
      <c r="W2998" s="56">
        <v>42566</v>
      </c>
      <c r="X2998" s="56">
        <v>43312</v>
      </c>
      <c r="Y2998" s="56" t="s">
        <v>340</v>
      </c>
      <c r="Z2998" s="56" t="s">
        <v>341</v>
      </c>
      <c r="AA2998" s="56" t="s">
        <v>342</v>
      </c>
      <c r="AB2998" s="56" t="s">
        <v>343</v>
      </c>
      <c r="AC2998" s="56" t="s">
        <v>342</v>
      </c>
      <c r="AD2998" s="56" t="s">
        <v>342</v>
      </c>
      <c r="AE2998" s="56" t="s">
        <v>334</v>
      </c>
      <c r="AF2998" s="56" t="s">
        <v>291</v>
      </c>
      <c r="AG2998" s="56">
        <v>2017</v>
      </c>
      <c r="AH2998" s="56" t="s">
        <v>80</v>
      </c>
      <c r="AI2998" s="56" t="s">
        <v>348</v>
      </c>
      <c r="AJ2998" s="56">
        <v>3633</v>
      </c>
      <c r="AK2998" s="1">
        <v>42734</v>
      </c>
      <c r="AL2998" s="56" t="s">
        <v>980</v>
      </c>
      <c r="AM2998" s="56">
        <v>42780</v>
      </c>
      <c r="AN2998" s="56" t="s">
        <v>551</v>
      </c>
      <c r="AO2998" s="1">
        <v>42780</v>
      </c>
      <c r="AP2998" s="56" t="s">
        <v>551</v>
      </c>
      <c r="AQ2998" s="56">
        <v>72724</v>
      </c>
      <c r="AR2998" s="56">
        <v>0</v>
      </c>
      <c r="AS2998" s="56" t="s">
        <v>346</v>
      </c>
      <c r="BB2998" s="56" t="s">
        <v>339</v>
      </c>
      <c r="BC2998" s="56" t="s">
        <v>263</v>
      </c>
      <c r="BD2998" s="56" t="s">
        <v>935</v>
      </c>
      <c r="BE2998" s="56" t="s">
        <v>347</v>
      </c>
      <c r="BF2998" s="56" t="s">
        <v>334</v>
      </c>
      <c r="BG2998" s="56" t="s">
        <v>936</v>
      </c>
      <c r="BH2998" s="56">
        <v>0</v>
      </c>
      <c r="BI2998" s="56">
        <v>0</v>
      </c>
      <c r="BJ2998" s="56">
        <v>1</v>
      </c>
    </row>
    <row r="2999" spans="1:62" hidden="1" x14ac:dyDescent="0.3">
      <c r="A2999" s="56">
        <v>49300645</v>
      </c>
      <c r="B2999" s="85">
        <v>601707</v>
      </c>
      <c r="C2999" s="1">
        <v>42893</v>
      </c>
      <c r="D2999" s="56" t="s">
        <v>934</v>
      </c>
      <c r="E2999" s="56" t="s">
        <v>934</v>
      </c>
      <c r="F2999" s="56" t="s">
        <v>334</v>
      </c>
      <c r="G2999" s="56" t="s">
        <v>335</v>
      </c>
      <c r="H2999" s="56" t="s">
        <v>336</v>
      </c>
      <c r="I2999" s="56" t="s">
        <v>759</v>
      </c>
      <c r="K2999" s="56" t="s">
        <v>337</v>
      </c>
      <c r="L2999" s="56" t="s">
        <v>338</v>
      </c>
      <c r="M2999" s="56" t="s">
        <v>989</v>
      </c>
      <c r="N2999" s="56" t="s">
        <v>1043</v>
      </c>
      <c r="O2999" s="56" t="s">
        <v>546</v>
      </c>
      <c r="P2999" s="1" t="s">
        <v>110</v>
      </c>
      <c r="Q2999" s="56" t="s">
        <v>241</v>
      </c>
      <c r="R2999" s="56" t="s">
        <v>339</v>
      </c>
      <c r="S2999" s="56">
        <v>260961</v>
      </c>
      <c r="T2999" s="1" t="s">
        <v>937</v>
      </c>
      <c r="U2999" s="56">
        <v>42566</v>
      </c>
      <c r="V2999" s="56">
        <v>43312</v>
      </c>
      <c r="W2999" s="56">
        <v>42566</v>
      </c>
      <c r="X2999" s="56">
        <v>43677</v>
      </c>
      <c r="Y2999" s="56" t="s">
        <v>356</v>
      </c>
      <c r="Z2999" s="56" t="s">
        <v>382</v>
      </c>
      <c r="AA2999" s="56" t="s">
        <v>347</v>
      </c>
      <c r="AC2999" s="56" t="s">
        <v>342</v>
      </c>
      <c r="AD2999" s="56" t="s">
        <v>342</v>
      </c>
      <c r="AE2999" s="56" t="s">
        <v>334</v>
      </c>
      <c r="AF2999" s="56" t="s">
        <v>292</v>
      </c>
      <c r="AG2999" s="56">
        <v>2017</v>
      </c>
      <c r="AH2999" s="56" t="s">
        <v>80</v>
      </c>
      <c r="AI2999" s="56" t="s">
        <v>348</v>
      </c>
      <c r="AJ2999" s="56">
        <v>10</v>
      </c>
      <c r="AM2999" s="56">
        <v>42780</v>
      </c>
      <c r="AN2999" s="56" t="s">
        <v>551</v>
      </c>
      <c r="AO2999" s="1">
        <v>42559</v>
      </c>
      <c r="AP2999" s="56" t="s">
        <v>355</v>
      </c>
      <c r="AQ2999" s="56">
        <v>84522</v>
      </c>
      <c r="AR2999" s="56">
        <v>0</v>
      </c>
      <c r="AS2999" s="56" t="s">
        <v>346</v>
      </c>
      <c r="BB2999" s="56" t="s">
        <v>339</v>
      </c>
      <c r="BC2999" s="56" t="s">
        <v>263</v>
      </c>
      <c r="BD2999" s="56" t="s">
        <v>935</v>
      </c>
      <c r="BE2999" s="56" t="s">
        <v>347</v>
      </c>
      <c r="BF2999" s="56" t="s">
        <v>334</v>
      </c>
      <c r="BG2999" s="56" t="s">
        <v>936</v>
      </c>
      <c r="BH2999" s="56">
        <v>0</v>
      </c>
      <c r="BI2999" s="56">
        <v>0</v>
      </c>
      <c r="BJ2999" s="56">
        <v>1</v>
      </c>
    </row>
    <row r="3000" spans="1:62" hidden="1" x14ac:dyDescent="0.3">
      <c r="A3000" s="56">
        <v>49300661</v>
      </c>
      <c r="B3000" s="85">
        <v>601707</v>
      </c>
      <c r="C3000" s="1">
        <v>42893</v>
      </c>
      <c r="D3000" s="56" t="s">
        <v>934</v>
      </c>
      <c r="E3000" s="56" t="s">
        <v>934</v>
      </c>
      <c r="F3000" s="56" t="s">
        <v>334</v>
      </c>
      <c r="G3000" s="56" t="s">
        <v>335</v>
      </c>
      <c r="H3000" s="56" t="s">
        <v>336</v>
      </c>
      <c r="I3000" s="56" t="s">
        <v>759</v>
      </c>
      <c r="K3000" s="56" t="s">
        <v>337</v>
      </c>
      <c r="L3000" s="56" t="s">
        <v>338</v>
      </c>
      <c r="M3000" s="56" t="s">
        <v>989</v>
      </c>
      <c r="N3000" s="56" t="s">
        <v>1043</v>
      </c>
      <c r="O3000" s="56" t="s">
        <v>546</v>
      </c>
      <c r="P3000" s="1" t="s">
        <v>110</v>
      </c>
      <c r="Q3000" s="56" t="s">
        <v>241</v>
      </c>
      <c r="R3000" s="56" t="s">
        <v>339</v>
      </c>
      <c r="S3000" s="56">
        <v>260958</v>
      </c>
      <c r="T3000" s="1" t="s">
        <v>761</v>
      </c>
      <c r="U3000" s="56">
        <v>42566</v>
      </c>
      <c r="V3000" s="56">
        <v>43312</v>
      </c>
      <c r="W3000" s="56">
        <v>42566</v>
      </c>
      <c r="X3000" s="56">
        <v>43312</v>
      </c>
      <c r="Y3000" s="56" t="s">
        <v>340</v>
      </c>
      <c r="Z3000" s="56" t="s">
        <v>341</v>
      </c>
      <c r="AA3000" s="56" t="s">
        <v>342</v>
      </c>
      <c r="AB3000" s="56" t="s">
        <v>343</v>
      </c>
      <c r="AC3000" s="56" t="s">
        <v>342</v>
      </c>
      <c r="AD3000" s="56" t="s">
        <v>342</v>
      </c>
      <c r="AE3000" s="56" t="s">
        <v>334</v>
      </c>
      <c r="AF3000" s="56" t="s">
        <v>292</v>
      </c>
      <c r="AG3000" s="56">
        <v>2017</v>
      </c>
      <c r="AH3000" s="56" t="s">
        <v>80</v>
      </c>
      <c r="AI3000" s="56" t="s">
        <v>348</v>
      </c>
      <c r="AJ3000" s="56">
        <v>20000</v>
      </c>
      <c r="AM3000" s="56">
        <v>42780</v>
      </c>
      <c r="AN3000" s="56" t="s">
        <v>551</v>
      </c>
      <c r="AO3000" s="1">
        <v>42559</v>
      </c>
      <c r="AP3000" s="56" t="s">
        <v>355</v>
      </c>
      <c r="AQ3000" s="56">
        <v>72724</v>
      </c>
      <c r="AR3000" s="56">
        <v>0</v>
      </c>
      <c r="AS3000" s="56" t="s">
        <v>346</v>
      </c>
      <c r="BB3000" s="56" t="s">
        <v>339</v>
      </c>
      <c r="BC3000" s="56" t="s">
        <v>263</v>
      </c>
      <c r="BD3000" s="56" t="s">
        <v>935</v>
      </c>
      <c r="BE3000" s="56" t="s">
        <v>347</v>
      </c>
      <c r="BF3000" s="56" t="s">
        <v>334</v>
      </c>
      <c r="BG3000" s="56" t="s">
        <v>936</v>
      </c>
      <c r="BH3000" s="56">
        <v>0</v>
      </c>
      <c r="BI3000" s="56">
        <v>0</v>
      </c>
      <c r="BJ3000" s="56">
        <v>1</v>
      </c>
    </row>
    <row r="3001" spans="1:62" hidden="1" x14ac:dyDescent="0.3">
      <c r="A3001" s="56">
        <v>49300011</v>
      </c>
      <c r="B3001" s="85">
        <v>601707</v>
      </c>
      <c r="C3001" s="1">
        <v>42893</v>
      </c>
      <c r="D3001" s="56" t="s">
        <v>934</v>
      </c>
      <c r="E3001" s="56" t="s">
        <v>934</v>
      </c>
      <c r="F3001" s="56" t="s">
        <v>334</v>
      </c>
      <c r="G3001" s="56" t="s">
        <v>335</v>
      </c>
      <c r="H3001" s="56" t="s">
        <v>336</v>
      </c>
      <c r="I3001" s="56" t="s">
        <v>759</v>
      </c>
      <c r="K3001" s="56" t="s">
        <v>337</v>
      </c>
      <c r="L3001" s="56" t="s">
        <v>338</v>
      </c>
      <c r="M3001" s="56" t="s">
        <v>989</v>
      </c>
      <c r="N3001" s="56" t="s">
        <v>1043</v>
      </c>
      <c r="O3001" s="56" t="s">
        <v>546</v>
      </c>
      <c r="P3001" s="1" t="s">
        <v>105</v>
      </c>
      <c r="S3001" s="56">
        <v>219419</v>
      </c>
      <c r="T3001" s="1" t="s">
        <v>760</v>
      </c>
      <c r="U3001" s="56">
        <v>42566</v>
      </c>
      <c r="V3001" s="56">
        <v>43312</v>
      </c>
      <c r="W3001" s="56">
        <v>42566</v>
      </c>
      <c r="X3001" s="56">
        <v>43677</v>
      </c>
      <c r="Y3001" s="56" t="s">
        <v>340</v>
      </c>
      <c r="Z3001" s="56" t="s">
        <v>367</v>
      </c>
      <c r="AA3001" s="56" t="s">
        <v>342</v>
      </c>
      <c r="AB3001" s="56" t="s">
        <v>343</v>
      </c>
      <c r="AC3001" s="56" t="s">
        <v>342</v>
      </c>
      <c r="AD3001" s="56" t="s">
        <v>342</v>
      </c>
      <c r="AE3001" s="56" t="s">
        <v>334</v>
      </c>
      <c r="AF3001" s="56" t="s">
        <v>291</v>
      </c>
      <c r="AG3001" s="56">
        <v>2017</v>
      </c>
      <c r="AH3001" s="56" t="s">
        <v>80</v>
      </c>
      <c r="AI3001" s="56" t="s">
        <v>348</v>
      </c>
      <c r="AJ3001" s="56">
        <v>677.4</v>
      </c>
      <c r="AK3001" s="1">
        <v>42735</v>
      </c>
      <c r="AL3001" s="56" t="s">
        <v>980</v>
      </c>
      <c r="AM3001" s="56">
        <v>42781</v>
      </c>
      <c r="AN3001" s="56" t="s">
        <v>551</v>
      </c>
      <c r="AO3001" s="1">
        <v>42781</v>
      </c>
      <c r="AP3001" s="56" t="s">
        <v>551</v>
      </c>
      <c r="AQ3001" s="56">
        <v>72202</v>
      </c>
      <c r="AR3001" s="56">
        <v>0</v>
      </c>
      <c r="AS3001" s="56" t="s">
        <v>346</v>
      </c>
      <c r="BB3001" s="56" t="s">
        <v>339</v>
      </c>
      <c r="BC3001" s="56" t="s">
        <v>263</v>
      </c>
      <c r="BD3001" s="56" t="s">
        <v>935</v>
      </c>
      <c r="BE3001" s="56" t="s">
        <v>347</v>
      </c>
      <c r="BF3001" s="56" t="s">
        <v>334</v>
      </c>
      <c r="BG3001" s="56" t="s">
        <v>936</v>
      </c>
      <c r="BH3001" s="56">
        <v>0</v>
      </c>
      <c r="BI3001" s="56">
        <v>0</v>
      </c>
      <c r="BJ3001" s="56">
        <v>1</v>
      </c>
    </row>
    <row r="3002" spans="1:62" hidden="1" x14ac:dyDescent="0.3">
      <c r="A3002" s="56">
        <v>49300817</v>
      </c>
      <c r="B3002" s="85">
        <v>601709</v>
      </c>
      <c r="C3002" s="1">
        <v>42893</v>
      </c>
      <c r="D3002" s="56" t="s">
        <v>917</v>
      </c>
      <c r="E3002" s="56" t="s">
        <v>918</v>
      </c>
      <c r="F3002" s="56" t="s">
        <v>334</v>
      </c>
      <c r="G3002" s="56" t="s">
        <v>335</v>
      </c>
      <c r="H3002" s="56" t="s">
        <v>336</v>
      </c>
      <c r="I3002" s="56" t="s">
        <v>919</v>
      </c>
      <c r="K3002" s="56" t="s">
        <v>337</v>
      </c>
      <c r="L3002" s="56" t="s">
        <v>338</v>
      </c>
      <c r="M3002" s="56" t="s">
        <v>1051</v>
      </c>
      <c r="N3002" s="56" t="s">
        <v>1043</v>
      </c>
      <c r="O3002" s="56" t="s">
        <v>546</v>
      </c>
      <c r="P3002" s="1" t="s">
        <v>188</v>
      </c>
      <c r="Q3002" s="56" t="s">
        <v>552</v>
      </c>
      <c r="R3002" s="56" t="s">
        <v>339</v>
      </c>
      <c r="S3002" s="56">
        <v>269074</v>
      </c>
      <c r="T3002" s="1" t="s">
        <v>193</v>
      </c>
      <c r="U3002" s="56">
        <v>42589</v>
      </c>
      <c r="V3002" s="56">
        <v>43465</v>
      </c>
      <c r="W3002" s="56">
        <v>42566</v>
      </c>
      <c r="X3002" s="56">
        <v>43312</v>
      </c>
      <c r="Y3002" s="56" t="s">
        <v>340</v>
      </c>
      <c r="Z3002" s="56" t="s">
        <v>341</v>
      </c>
      <c r="AA3002" s="56" t="s">
        <v>342</v>
      </c>
      <c r="AB3002" s="56" t="s">
        <v>343</v>
      </c>
      <c r="AC3002" s="56" t="s">
        <v>342</v>
      </c>
      <c r="AD3002" s="56" t="s">
        <v>347</v>
      </c>
      <c r="AE3002" s="56" t="s">
        <v>334</v>
      </c>
      <c r="AF3002" s="56" t="s">
        <v>292</v>
      </c>
      <c r="AG3002" s="56">
        <v>2017</v>
      </c>
      <c r="AH3002" s="56" t="s">
        <v>80</v>
      </c>
      <c r="AI3002" s="56" t="s">
        <v>344</v>
      </c>
      <c r="AJ3002" s="56">
        <v>5</v>
      </c>
      <c r="AM3002" s="56">
        <v>42557</v>
      </c>
      <c r="AN3002" s="56" t="s">
        <v>355</v>
      </c>
      <c r="AO3002" s="1">
        <v>42557</v>
      </c>
      <c r="AP3002" s="56" t="s">
        <v>355</v>
      </c>
      <c r="AQ3002" s="56">
        <v>255</v>
      </c>
      <c r="AR3002" s="56">
        <v>0</v>
      </c>
      <c r="AS3002" s="56" t="s">
        <v>346</v>
      </c>
      <c r="BB3002" s="56" t="s">
        <v>339</v>
      </c>
      <c r="BC3002" s="56" t="s">
        <v>263</v>
      </c>
      <c r="BD3002" s="56" t="s">
        <v>921</v>
      </c>
      <c r="BE3002" s="56" t="s">
        <v>347</v>
      </c>
      <c r="BF3002" s="56" t="s">
        <v>334</v>
      </c>
      <c r="BG3002" s="56" t="s">
        <v>922</v>
      </c>
      <c r="BH3002" s="56">
        <v>0</v>
      </c>
      <c r="BI3002" s="56">
        <v>0</v>
      </c>
      <c r="BJ3002" s="56">
        <v>1</v>
      </c>
    </row>
    <row r="3003" spans="1:62" hidden="1" x14ac:dyDescent="0.3">
      <c r="A3003" s="56">
        <v>49300811</v>
      </c>
      <c r="B3003" s="85">
        <v>601709</v>
      </c>
      <c r="C3003" s="1">
        <v>42893</v>
      </c>
      <c r="D3003" s="56" t="s">
        <v>917</v>
      </c>
      <c r="E3003" s="56" t="s">
        <v>918</v>
      </c>
      <c r="F3003" s="56" t="s">
        <v>334</v>
      </c>
      <c r="G3003" s="56" t="s">
        <v>335</v>
      </c>
      <c r="H3003" s="56" t="s">
        <v>336</v>
      </c>
      <c r="I3003" s="56" t="s">
        <v>919</v>
      </c>
      <c r="K3003" s="56" t="s">
        <v>337</v>
      </c>
      <c r="L3003" s="56" t="s">
        <v>338</v>
      </c>
      <c r="M3003" s="56" t="s">
        <v>1051</v>
      </c>
      <c r="N3003" s="56" t="s">
        <v>1043</v>
      </c>
      <c r="O3003" s="56" t="s">
        <v>546</v>
      </c>
      <c r="P3003" s="1" t="s">
        <v>188</v>
      </c>
      <c r="Q3003" s="56" t="s">
        <v>552</v>
      </c>
      <c r="R3003" s="56" t="s">
        <v>339</v>
      </c>
      <c r="S3003" s="56">
        <v>269072</v>
      </c>
      <c r="T3003" s="1" t="s">
        <v>195</v>
      </c>
      <c r="U3003" s="56">
        <v>42589</v>
      </c>
      <c r="V3003" s="56">
        <v>43465</v>
      </c>
      <c r="W3003" s="56">
        <v>42566</v>
      </c>
      <c r="X3003" s="56">
        <v>43312</v>
      </c>
      <c r="Y3003" s="56" t="s">
        <v>340</v>
      </c>
      <c r="Z3003" s="56" t="s">
        <v>341</v>
      </c>
      <c r="AA3003" s="56" t="s">
        <v>342</v>
      </c>
      <c r="AB3003" s="56" t="s">
        <v>343</v>
      </c>
      <c r="AC3003" s="56" t="s">
        <v>342</v>
      </c>
      <c r="AD3003" s="56" t="s">
        <v>347</v>
      </c>
      <c r="AE3003" s="56" t="s">
        <v>334</v>
      </c>
      <c r="AF3003" s="56" t="s">
        <v>292</v>
      </c>
      <c r="AG3003" s="56">
        <v>2017</v>
      </c>
      <c r="AH3003" s="56" t="s">
        <v>80</v>
      </c>
      <c r="AI3003" s="56" t="s">
        <v>348</v>
      </c>
      <c r="AJ3003" s="56">
        <v>5</v>
      </c>
      <c r="AM3003" s="56">
        <v>42557</v>
      </c>
      <c r="AN3003" s="56" t="s">
        <v>355</v>
      </c>
      <c r="AO3003" s="1">
        <v>42557</v>
      </c>
      <c r="AP3003" s="56" t="s">
        <v>355</v>
      </c>
      <c r="AQ3003" s="56">
        <v>252</v>
      </c>
      <c r="AR3003" s="56">
        <v>0</v>
      </c>
      <c r="AS3003" s="56" t="s">
        <v>346</v>
      </c>
      <c r="BB3003" s="56" t="s">
        <v>339</v>
      </c>
      <c r="BC3003" s="56" t="s">
        <v>263</v>
      </c>
      <c r="BD3003" s="56" t="s">
        <v>921</v>
      </c>
      <c r="BE3003" s="56" t="s">
        <v>347</v>
      </c>
      <c r="BF3003" s="56" t="s">
        <v>334</v>
      </c>
      <c r="BG3003" s="56" t="s">
        <v>922</v>
      </c>
      <c r="BH3003" s="56">
        <v>0</v>
      </c>
      <c r="BI3003" s="56">
        <v>0</v>
      </c>
      <c r="BJ3003" s="56">
        <v>1</v>
      </c>
    </row>
    <row r="3004" spans="1:62" hidden="1" x14ac:dyDescent="0.3">
      <c r="A3004" s="56">
        <v>49300814</v>
      </c>
      <c r="B3004" s="85">
        <v>601709</v>
      </c>
      <c r="C3004" s="1">
        <v>42893</v>
      </c>
      <c r="D3004" s="56" t="s">
        <v>917</v>
      </c>
      <c r="E3004" s="56" t="s">
        <v>918</v>
      </c>
      <c r="F3004" s="56" t="s">
        <v>334</v>
      </c>
      <c r="G3004" s="56" t="s">
        <v>335</v>
      </c>
      <c r="H3004" s="56" t="s">
        <v>336</v>
      </c>
      <c r="I3004" s="56" t="s">
        <v>919</v>
      </c>
      <c r="K3004" s="56" t="s">
        <v>337</v>
      </c>
      <c r="L3004" s="56" t="s">
        <v>338</v>
      </c>
      <c r="M3004" s="56" t="s">
        <v>1051</v>
      </c>
      <c r="N3004" s="56" t="s">
        <v>1043</v>
      </c>
      <c r="O3004" s="56" t="s">
        <v>546</v>
      </c>
      <c r="P3004" s="1" t="s">
        <v>188</v>
      </c>
      <c r="Q3004" s="56" t="s">
        <v>552</v>
      </c>
      <c r="R3004" s="56" t="s">
        <v>339</v>
      </c>
      <c r="S3004" s="56">
        <v>269073</v>
      </c>
      <c r="T3004" s="1" t="s">
        <v>238</v>
      </c>
      <c r="U3004" s="56">
        <v>42589</v>
      </c>
      <c r="V3004" s="56">
        <v>43465</v>
      </c>
      <c r="W3004" s="56">
        <v>42566</v>
      </c>
      <c r="X3004" s="56">
        <v>43312</v>
      </c>
      <c r="Y3004" s="56" t="s">
        <v>340</v>
      </c>
      <c r="Z3004" s="56" t="s">
        <v>341</v>
      </c>
      <c r="AA3004" s="56" t="s">
        <v>342</v>
      </c>
      <c r="AB3004" s="56" t="s">
        <v>343</v>
      </c>
      <c r="AC3004" s="56" t="s">
        <v>342</v>
      </c>
      <c r="AD3004" s="56" t="s">
        <v>347</v>
      </c>
      <c r="AE3004" s="56" t="s">
        <v>334</v>
      </c>
      <c r="AF3004" s="56" t="s">
        <v>292</v>
      </c>
      <c r="AG3004" s="56">
        <v>2017</v>
      </c>
      <c r="AH3004" s="56" t="s">
        <v>80</v>
      </c>
      <c r="AI3004" s="56" t="s">
        <v>348</v>
      </c>
      <c r="AJ3004" s="56">
        <v>4</v>
      </c>
      <c r="AM3004" s="56">
        <v>42557</v>
      </c>
      <c r="AN3004" s="56" t="s">
        <v>355</v>
      </c>
      <c r="AO3004" s="1">
        <v>42557</v>
      </c>
      <c r="AP3004" s="56" t="s">
        <v>355</v>
      </c>
      <c r="AQ3004" s="56">
        <v>253</v>
      </c>
      <c r="AR3004" s="56">
        <v>0</v>
      </c>
      <c r="AS3004" s="56" t="s">
        <v>346</v>
      </c>
      <c r="BB3004" s="56" t="s">
        <v>339</v>
      </c>
      <c r="BC3004" s="56" t="s">
        <v>263</v>
      </c>
      <c r="BD3004" s="56" t="s">
        <v>921</v>
      </c>
      <c r="BE3004" s="56" t="s">
        <v>347</v>
      </c>
      <c r="BF3004" s="56" t="s">
        <v>334</v>
      </c>
      <c r="BG3004" s="56" t="s">
        <v>922</v>
      </c>
      <c r="BH3004" s="56">
        <v>0</v>
      </c>
      <c r="BI3004" s="56">
        <v>0</v>
      </c>
      <c r="BJ3004" s="56">
        <v>1</v>
      </c>
    </row>
    <row r="3005" spans="1:62" hidden="1" x14ac:dyDescent="0.3">
      <c r="A3005" s="56">
        <v>49300277</v>
      </c>
      <c r="B3005" s="85">
        <v>601709</v>
      </c>
      <c r="C3005" s="1">
        <v>42893</v>
      </c>
      <c r="D3005" s="56" t="s">
        <v>917</v>
      </c>
      <c r="E3005" s="56" t="s">
        <v>918</v>
      </c>
      <c r="F3005" s="56" t="s">
        <v>334</v>
      </c>
      <c r="G3005" s="56" t="s">
        <v>335</v>
      </c>
      <c r="H3005" s="56" t="s">
        <v>336</v>
      </c>
      <c r="I3005" s="56" t="s">
        <v>919</v>
      </c>
      <c r="K3005" s="56" t="s">
        <v>337</v>
      </c>
      <c r="L3005" s="56" t="s">
        <v>338</v>
      </c>
      <c r="M3005" s="56" t="s">
        <v>1051</v>
      </c>
      <c r="N3005" s="56" t="s">
        <v>1043</v>
      </c>
      <c r="O3005" s="56" t="s">
        <v>546</v>
      </c>
      <c r="P3005" s="1" t="s">
        <v>105</v>
      </c>
      <c r="S3005" s="56">
        <v>219400</v>
      </c>
      <c r="T3005" s="1" t="s">
        <v>762</v>
      </c>
      <c r="U3005" s="56">
        <v>42589</v>
      </c>
      <c r="V3005" s="56">
        <v>43465</v>
      </c>
      <c r="W3005" s="56">
        <v>42566</v>
      </c>
      <c r="X3005" s="56">
        <v>43312</v>
      </c>
      <c r="Y3005" s="56" t="s">
        <v>356</v>
      </c>
      <c r="AA3005" s="56" t="s">
        <v>347</v>
      </c>
      <c r="AB3005" s="56" t="s">
        <v>343</v>
      </c>
      <c r="AC3005" s="56" t="s">
        <v>342</v>
      </c>
      <c r="AD3005" s="56" t="s">
        <v>342</v>
      </c>
      <c r="AE3005" s="56" t="s">
        <v>334</v>
      </c>
      <c r="AF3005" s="56" t="s">
        <v>292</v>
      </c>
      <c r="AG3005" s="56">
        <v>2018</v>
      </c>
      <c r="AH3005" s="56" t="s">
        <v>80</v>
      </c>
      <c r="AI3005" s="56" t="s">
        <v>344</v>
      </c>
      <c r="AJ3005" s="56">
        <v>200000</v>
      </c>
      <c r="AM3005" s="56">
        <v>42587</v>
      </c>
      <c r="AN3005" s="56" t="s">
        <v>355</v>
      </c>
      <c r="AO3005" s="1">
        <v>42557</v>
      </c>
      <c r="AP3005" s="56" t="s">
        <v>355</v>
      </c>
      <c r="AQ3005" s="56">
        <v>72364</v>
      </c>
      <c r="AR3005" s="56">
        <v>0</v>
      </c>
      <c r="AS3005" s="56" t="s">
        <v>346</v>
      </c>
      <c r="BB3005" s="56" t="s">
        <v>339</v>
      </c>
      <c r="BC3005" s="56" t="s">
        <v>263</v>
      </c>
      <c r="BD3005" s="56" t="s">
        <v>921</v>
      </c>
      <c r="BE3005" s="56" t="s">
        <v>347</v>
      </c>
      <c r="BF3005" s="56" t="s">
        <v>334</v>
      </c>
      <c r="BG3005" s="56" t="s">
        <v>922</v>
      </c>
      <c r="BH3005" s="56">
        <v>0</v>
      </c>
      <c r="BI3005" s="56">
        <v>0</v>
      </c>
      <c r="BJ3005" s="56">
        <v>1</v>
      </c>
    </row>
    <row r="3006" spans="1:62" hidden="1" x14ac:dyDescent="0.3">
      <c r="A3006" s="56">
        <v>49300826</v>
      </c>
      <c r="B3006" s="85">
        <v>601709</v>
      </c>
      <c r="C3006" s="1">
        <v>42893</v>
      </c>
      <c r="D3006" s="56" t="s">
        <v>917</v>
      </c>
      <c r="E3006" s="56" t="s">
        <v>918</v>
      </c>
      <c r="F3006" s="56" t="s">
        <v>334</v>
      </c>
      <c r="G3006" s="56" t="s">
        <v>335</v>
      </c>
      <c r="H3006" s="56" t="s">
        <v>336</v>
      </c>
      <c r="I3006" s="56" t="s">
        <v>919</v>
      </c>
      <c r="K3006" s="56" t="s">
        <v>337</v>
      </c>
      <c r="L3006" s="56" t="s">
        <v>338</v>
      </c>
      <c r="M3006" s="56" t="s">
        <v>1051</v>
      </c>
      <c r="N3006" s="56" t="s">
        <v>1043</v>
      </c>
      <c r="O3006" s="56" t="s">
        <v>546</v>
      </c>
      <c r="P3006" s="1" t="s">
        <v>188</v>
      </c>
      <c r="Q3006" s="56" t="s">
        <v>920</v>
      </c>
      <c r="R3006" s="56" t="s">
        <v>339</v>
      </c>
      <c r="S3006" s="56">
        <v>269076</v>
      </c>
      <c r="T3006" s="1" t="s">
        <v>193</v>
      </c>
      <c r="U3006" s="56">
        <v>42589</v>
      </c>
      <c r="V3006" s="56">
        <v>43465</v>
      </c>
      <c r="W3006" s="56">
        <v>42566</v>
      </c>
      <c r="X3006" s="56">
        <v>43312</v>
      </c>
      <c r="Y3006" s="56" t="s">
        <v>340</v>
      </c>
      <c r="Z3006" s="56" t="s">
        <v>341</v>
      </c>
      <c r="AA3006" s="56" t="s">
        <v>342</v>
      </c>
      <c r="AB3006" s="56" t="s">
        <v>343</v>
      </c>
      <c r="AC3006" s="56" t="s">
        <v>342</v>
      </c>
      <c r="AD3006" s="56" t="s">
        <v>347</v>
      </c>
      <c r="AE3006" s="56" t="s">
        <v>334</v>
      </c>
      <c r="AF3006" s="56" t="s">
        <v>292</v>
      </c>
      <c r="AG3006" s="56">
        <v>2017</v>
      </c>
      <c r="AH3006" s="56" t="s">
        <v>80</v>
      </c>
      <c r="AI3006" s="56" t="s">
        <v>344</v>
      </c>
      <c r="AJ3006" s="56">
        <v>400</v>
      </c>
      <c r="AM3006" s="56">
        <v>42557</v>
      </c>
      <c r="AN3006" s="56" t="s">
        <v>355</v>
      </c>
      <c r="AO3006" s="1">
        <v>42557</v>
      </c>
      <c r="AP3006" s="56" t="s">
        <v>355</v>
      </c>
      <c r="AQ3006" s="56">
        <v>255</v>
      </c>
      <c r="AR3006" s="56">
        <v>0</v>
      </c>
      <c r="AS3006" s="56" t="s">
        <v>346</v>
      </c>
      <c r="BB3006" s="56" t="s">
        <v>339</v>
      </c>
      <c r="BC3006" s="56" t="s">
        <v>263</v>
      </c>
      <c r="BD3006" s="56" t="s">
        <v>921</v>
      </c>
      <c r="BE3006" s="56" t="s">
        <v>347</v>
      </c>
      <c r="BF3006" s="56" t="s">
        <v>334</v>
      </c>
      <c r="BG3006" s="56" t="s">
        <v>922</v>
      </c>
      <c r="BH3006" s="56">
        <v>0</v>
      </c>
      <c r="BI3006" s="56">
        <v>0</v>
      </c>
      <c r="BJ3006" s="56">
        <v>1</v>
      </c>
    </row>
    <row r="3007" spans="1:62" hidden="1" x14ac:dyDescent="0.3">
      <c r="A3007" s="56">
        <v>49300827</v>
      </c>
      <c r="B3007" s="85">
        <v>601709</v>
      </c>
      <c r="C3007" s="1">
        <v>42893</v>
      </c>
      <c r="D3007" s="56" t="s">
        <v>917</v>
      </c>
      <c r="E3007" s="56" t="s">
        <v>918</v>
      </c>
      <c r="F3007" s="56" t="s">
        <v>334</v>
      </c>
      <c r="G3007" s="56" t="s">
        <v>335</v>
      </c>
      <c r="H3007" s="56" t="s">
        <v>336</v>
      </c>
      <c r="I3007" s="56" t="s">
        <v>919</v>
      </c>
      <c r="K3007" s="56" t="s">
        <v>337</v>
      </c>
      <c r="L3007" s="56" t="s">
        <v>338</v>
      </c>
      <c r="M3007" s="56" t="s">
        <v>1051</v>
      </c>
      <c r="N3007" s="56" t="s">
        <v>1043</v>
      </c>
      <c r="O3007" s="56" t="s">
        <v>546</v>
      </c>
      <c r="P3007" s="1" t="s">
        <v>188</v>
      </c>
      <c r="Q3007" s="56" t="s">
        <v>920</v>
      </c>
      <c r="R3007" s="56" t="s">
        <v>339</v>
      </c>
      <c r="S3007" s="56">
        <v>269076</v>
      </c>
      <c r="T3007" s="1" t="s">
        <v>193</v>
      </c>
      <c r="U3007" s="56">
        <v>42589</v>
      </c>
      <c r="V3007" s="56">
        <v>43465</v>
      </c>
      <c r="W3007" s="56">
        <v>42566</v>
      </c>
      <c r="X3007" s="56">
        <v>43312</v>
      </c>
      <c r="Y3007" s="56" t="s">
        <v>340</v>
      </c>
      <c r="Z3007" s="56" t="s">
        <v>341</v>
      </c>
      <c r="AA3007" s="56" t="s">
        <v>342</v>
      </c>
      <c r="AB3007" s="56" t="s">
        <v>343</v>
      </c>
      <c r="AC3007" s="56" t="s">
        <v>342</v>
      </c>
      <c r="AD3007" s="56" t="s">
        <v>347</v>
      </c>
      <c r="AE3007" s="56" t="s">
        <v>334</v>
      </c>
      <c r="AF3007" s="56" t="s">
        <v>292</v>
      </c>
      <c r="AG3007" s="56">
        <v>2018</v>
      </c>
      <c r="AH3007" s="56" t="s">
        <v>80</v>
      </c>
      <c r="AI3007" s="56" t="s">
        <v>348</v>
      </c>
      <c r="AJ3007" s="56">
        <v>500</v>
      </c>
      <c r="AM3007" s="56">
        <v>42557</v>
      </c>
      <c r="AN3007" s="56" t="s">
        <v>355</v>
      </c>
      <c r="AO3007" s="1">
        <v>42557</v>
      </c>
      <c r="AP3007" s="56" t="s">
        <v>355</v>
      </c>
      <c r="AQ3007" s="56">
        <v>255</v>
      </c>
      <c r="AR3007" s="56">
        <v>0</v>
      </c>
      <c r="AS3007" s="56" t="s">
        <v>346</v>
      </c>
      <c r="BB3007" s="56" t="s">
        <v>339</v>
      </c>
      <c r="BC3007" s="56" t="s">
        <v>263</v>
      </c>
      <c r="BD3007" s="56" t="s">
        <v>921</v>
      </c>
      <c r="BE3007" s="56" t="s">
        <v>347</v>
      </c>
      <c r="BF3007" s="56" t="s">
        <v>334</v>
      </c>
      <c r="BG3007" s="56" t="s">
        <v>922</v>
      </c>
      <c r="BH3007" s="56">
        <v>0</v>
      </c>
      <c r="BI3007" s="56">
        <v>0</v>
      </c>
      <c r="BJ3007" s="56">
        <v>1</v>
      </c>
    </row>
    <row r="3008" spans="1:62" hidden="1" x14ac:dyDescent="0.3">
      <c r="A3008" s="56">
        <v>49300274</v>
      </c>
      <c r="B3008" s="85">
        <v>601709</v>
      </c>
      <c r="C3008" s="1">
        <v>42893</v>
      </c>
      <c r="D3008" s="56" t="s">
        <v>917</v>
      </c>
      <c r="E3008" s="56" t="s">
        <v>918</v>
      </c>
      <c r="F3008" s="56" t="s">
        <v>334</v>
      </c>
      <c r="G3008" s="56" t="s">
        <v>335</v>
      </c>
      <c r="H3008" s="56" t="s">
        <v>336</v>
      </c>
      <c r="I3008" s="56" t="s">
        <v>919</v>
      </c>
      <c r="K3008" s="56" t="s">
        <v>337</v>
      </c>
      <c r="L3008" s="56" t="s">
        <v>338</v>
      </c>
      <c r="M3008" s="56" t="s">
        <v>1051</v>
      </c>
      <c r="N3008" s="56" t="s">
        <v>1043</v>
      </c>
      <c r="O3008" s="56" t="s">
        <v>546</v>
      </c>
      <c r="P3008" s="1" t="s">
        <v>105</v>
      </c>
      <c r="S3008" s="56">
        <v>219400</v>
      </c>
      <c r="T3008" s="1" t="s">
        <v>762</v>
      </c>
      <c r="U3008" s="56">
        <v>42589</v>
      </c>
      <c r="V3008" s="56">
        <v>43465</v>
      </c>
      <c r="W3008" s="56">
        <v>42566</v>
      </c>
      <c r="X3008" s="56">
        <v>43312</v>
      </c>
      <c r="Y3008" s="56" t="s">
        <v>356</v>
      </c>
      <c r="AA3008" s="56" t="s">
        <v>347</v>
      </c>
      <c r="AB3008" s="56" t="s">
        <v>343</v>
      </c>
      <c r="AC3008" s="56" t="s">
        <v>342</v>
      </c>
      <c r="AD3008" s="56" t="s">
        <v>342</v>
      </c>
      <c r="AE3008" s="56" t="s">
        <v>334</v>
      </c>
      <c r="AF3008" s="56" t="s">
        <v>292</v>
      </c>
      <c r="AG3008" s="56">
        <v>2017</v>
      </c>
      <c r="AH3008" s="56" t="s">
        <v>80</v>
      </c>
      <c r="AI3008" s="56" t="s">
        <v>348</v>
      </c>
      <c r="AJ3008" s="56">
        <v>100000</v>
      </c>
      <c r="AM3008" s="56">
        <v>42587</v>
      </c>
      <c r="AN3008" s="56" t="s">
        <v>355</v>
      </c>
      <c r="AO3008" s="1">
        <v>42557</v>
      </c>
      <c r="AP3008" s="56" t="s">
        <v>355</v>
      </c>
      <c r="AQ3008" s="56">
        <v>72364</v>
      </c>
      <c r="AR3008" s="56">
        <v>0</v>
      </c>
      <c r="AS3008" s="56" t="s">
        <v>346</v>
      </c>
      <c r="BB3008" s="56" t="s">
        <v>339</v>
      </c>
      <c r="BC3008" s="56" t="s">
        <v>263</v>
      </c>
      <c r="BD3008" s="56" t="s">
        <v>921</v>
      </c>
      <c r="BE3008" s="56" t="s">
        <v>347</v>
      </c>
      <c r="BF3008" s="56" t="s">
        <v>334</v>
      </c>
      <c r="BG3008" s="56" t="s">
        <v>922</v>
      </c>
      <c r="BH3008" s="56">
        <v>0</v>
      </c>
      <c r="BI3008" s="56">
        <v>0</v>
      </c>
      <c r="BJ3008" s="56">
        <v>1</v>
      </c>
    </row>
    <row r="3009" spans="1:62" hidden="1" x14ac:dyDescent="0.3">
      <c r="A3009" s="56">
        <v>49300829</v>
      </c>
      <c r="B3009" s="85">
        <v>601709</v>
      </c>
      <c r="C3009" s="1">
        <v>42893</v>
      </c>
      <c r="D3009" s="56" t="s">
        <v>917</v>
      </c>
      <c r="E3009" s="56" t="s">
        <v>918</v>
      </c>
      <c r="F3009" s="56" t="s">
        <v>334</v>
      </c>
      <c r="G3009" s="56" t="s">
        <v>335</v>
      </c>
      <c r="H3009" s="56" t="s">
        <v>336</v>
      </c>
      <c r="I3009" s="56" t="s">
        <v>919</v>
      </c>
      <c r="K3009" s="56" t="s">
        <v>337</v>
      </c>
      <c r="L3009" s="56" t="s">
        <v>338</v>
      </c>
      <c r="M3009" s="56" t="s">
        <v>1051</v>
      </c>
      <c r="N3009" s="56" t="s">
        <v>1043</v>
      </c>
      <c r="O3009" s="56" t="s">
        <v>546</v>
      </c>
      <c r="P3009" s="1" t="s">
        <v>188</v>
      </c>
      <c r="Q3009" s="56" t="s">
        <v>920</v>
      </c>
      <c r="R3009" s="56" t="s">
        <v>339</v>
      </c>
      <c r="S3009" s="56">
        <v>269076</v>
      </c>
      <c r="T3009" s="1" t="s">
        <v>193</v>
      </c>
      <c r="U3009" s="56">
        <v>42589</v>
      </c>
      <c r="V3009" s="56">
        <v>43465</v>
      </c>
      <c r="W3009" s="56">
        <v>42566</v>
      </c>
      <c r="X3009" s="56">
        <v>43312</v>
      </c>
      <c r="Y3009" s="56" t="s">
        <v>340</v>
      </c>
      <c r="Z3009" s="56" t="s">
        <v>341</v>
      </c>
      <c r="AA3009" s="56" t="s">
        <v>342</v>
      </c>
      <c r="AB3009" s="56" t="s">
        <v>343</v>
      </c>
      <c r="AC3009" s="56" t="s">
        <v>342</v>
      </c>
      <c r="AD3009" s="56" t="s">
        <v>347</v>
      </c>
      <c r="AE3009" s="56" t="s">
        <v>334</v>
      </c>
      <c r="AF3009" s="56" t="s">
        <v>292</v>
      </c>
      <c r="AG3009" s="56">
        <v>2019</v>
      </c>
      <c r="AH3009" s="56" t="s">
        <v>80</v>
      </c>
      <c r="AI3009" s="56" t="s">
        <v>348</v>
      </c>
      <c r="AJ3009" s="56">
        <v>300</v>
      </c>
      <c r="AM3009" s="56">
        <v>42557</v>
      </c>
      <c r="AN3009" s="56" t="s">
        <v>355</v>
      </c>
      <c r="AO3009" s="1">
        <v>42557</v>
      </c>
      <c r="AP3009" s="56" t="s">
        <v>355</v>
      </c>
      <c r="AQ3009" s="56">
        <v>255</v>
      </c>
      <c r="AR3009" s="56">
        <v>0</v>
      </c>
      <c r="AS3009" s="56" t="s">
        <v>346</v>
      </c>
      <c r="BB3009" s="56" t="s">
        <v>339</v>
      </c>
      <c r="BC3009" s="56" t="s">
        <v>263</v>
      </c>
      <c r="BD3009" s="56" t="s">
        <v>921</v>
      </c>
      <c r="BE3009" s="56" t="s">
        <v>347</v>
      </c>
      <c r="BF3009" s="56" t="s">
        <v>334</v>
      </c>
      <c r="BG3009" s="56" t="s">
        <v>922</v>
      </c>
      <c r="BH3009" s="56">
        <v>0</v>
      </c>
      <c r="BI3009" s="56">
        <v>0</v>
      </c>
      <c r="BJ3009" s="56">
        <v>1</v>
      </c>
    </row>
    <row r="3010" spans="1:62" hidden="1" x14ac:dyDescent="0.3">
      <c r="A3010" s="56">
        <v>49300757</v>
      </c>
      <c r="B3010" s="85">
        <v>601709</v>
      </c>
      <c r="C3010" s="1">
        <v>42893</v>
      </c>
      <c r="D3010" s="56" t="s">
        <v>917</v>
      </c>
      <c r="E3010" s="56" t="s">
        <v>918</v>
      </c>
      <c r="F3010" s="56" t="s">
        <v>334</v>
      </c>
      <c r="G3010" s="56" t="s">
        <v>335</v>
      </c>
      <c r="H3010" s="56" t="s">
        <v>336</v>
      </c>
      <c r="I3010" s="56" t="s">
        <v>919</v>
      </c>
      <c r="K3010" s="56" t="s">
        <v>337</v>
      </c>
      <c r="L3010" s="56" t="s">
        <v>338</v>
      </c>
      <c r="M3010" s="56" t="s">
        <v>1051</v>
      </c>
      <c r="N3010" s="56" t="s">
        <v>1043</v>
      </c>
      <c r="O3010" s="56" t="s">
        <v>546</v>
      </c>
      <c r="P3010" s="1" t="s">
        <v>105</v>
      </c>
      <c r="S3010" s="56">
        <v>219399</v>
      </c>
      <c r="T3010" s="1" t="s">
        <v>760</v>
      </c>
      <c r="U3010" s="56">
        <v>42589</v>
      </c>
      <c r="V3010" s="56">
        <v>43465</v>
      </c>
      <c r="W3010" s="56">
        <v>42566</v>
      </c>
      <c r="X3010" s="56">
        <v>43312</v>
      </c>
      <c r="Y3010" s="56" t="s">
        <v>340</v>
      </c>
      <c r="Z3010" s="56" t="s">
        <v>367</v>
      </c>
      <c r="AA3010" s="56" t="s">
        <v>342</v>
      </c>
      <c r="AB3010" s="56" t="s">
        <v>343</v>
      </c>
      <c r="AC3010" s="56" t="s">
        <v>342</v>
      </c>
      <c r="AD3010" s="56" t="s">
        <v>342</v>
      </c>
      <c r="AE3010" s="56" t="s">
        <v>334</v>
      </c>
      <c r="AF3010" s="56" t="s">
        <v>292</v>
      </c>
      <c r="AG3010" s="56">
        <v>2017</v>
      </c>
      <c r="AH3010" s="56" t="s">
        <v>80</v>
      </c>
      <c r="AI3010" s="56" t="s">
        <v>344</v>
      </c>
      <c r="AJ3010" s="56">
        <v>200000</v>
      </c>
      <c r="AM3010" s="56">
        <v>42587</v>
      </c>
      <c r="AN3010" s="56" t="s">
        <v>355</v>
      </c>
      <c r="AO3010" s="1">
        <v>42557</v>
      </c>
      <c r="AP3010" s="56" t="s">
        <v>355</v>
      </c>
      <c r="AQ3010" s="56">
        <v>72202</v>
      </c>
      <c r="AR3010" s="56">
        <v>0</v>
      </c>
      <c r="AS3010" s="56" t="s">
        <v>346</v>
      </c>
      <c r="BB3010" s="56" t="s">
        <v>339</v>
      </c>
      <c r="BC3010" s="56" t="s">
        <v>263</v>
      </c>
      <c r="BD3010" s="56" t="s">
        <v>921</v>
      </c>
      <c r="BE3010" s="56" t="s">
        <v>347</v>
      </c>
      <c r="BF3010" s="56" t="s">
        <v>334</v>
      </c>
      <c r="BG3010" s="56" t="s">
        <v>922</v>
      </c>
      <c r="BH3010" s="56">
        <v>0</v>
      </c>
      <c r="BI3010" s="56">
        <v>0</v>
      </c>
      <c r="BJ3010" s="56">
        <v>1</v>
      </c>
    </row>
    <row r="3011" spans="1:62" hidden="1" x14ac:dyDescent="0.3">
      <c r="A3011" s="56">
        <v>49300750</v>
      </c>
      <c r="B3011" s="85">
        <v>601709</v>
      </c>
      <c r="C3011" s="1">
        <v>42893</v>
      </c>
      <c r="D3011" s="56" t="s">
        <v>917</v>
      </c>
      <c r="E3011" s="56" t="s">
        <v>918</v>
      </c>
      <c r="F3011" s="56" t="s">
        <v>334</v>
      </c>
      <c r="G3011" s="56" t="s">
        <v>335</v>
      </c>
      <c r="H3011" s="56" t="s">
        <v>336</v>
      </c>
      <c r="I3011" s="56" t="s">
        <v>919</v>
      </c>
      <c r="K3011" s="56" t="s">
        <v>337</v>
      </c>
      <c r="L3011" s="56" t="s">
        <v>338</v>
      </c>
      <c r="M3011" s="56" t="s">
        <v>1051</v>
      </c>
      <c r="N3011" s="56" t="s">
        <v>1043</v>
      </c>
      <c r="O3011" s="56" t="s">
        <v>546</v>
      </c>
      <c r="P3011" s="1" t="s">
        <v>105</v>
      </c>
      <c r="S3011" s="56">
        <v>219398</v>
      </c>
      <c r="T3011" s="1" t="s">
        <v>691</v>
      </c>
      <c r="U3011" s="56">
        <v>42589</v>
      </c>
      <c r="V3011" s="56">
        <v>43465</v>
      </c>
      <c r="W3011" s="56">
        <v>42566</v>
      </c>
      <c r="X3011" s="56">
        <v>43312</v>
      </c>
      <c r="Y3011" s="56" t="s">
        <v>340</v>
      </c>
      <c r="Z3011" s="56" t="s">
        <v>341</v>
      </c>
      <c r="AA3011" s="56" t="s">
        <v>342</v>
      </c>
      <c r="AB3011" s="56" t="s">
        <v>343</v>
      </c>
      <c r="AC3011" s="56" t="s">
        <v>342</v>
      </c>
      <c r="AD3011" s="56" t="s">
        <v>342</v>
      </c>
      <c r="AE3011" s="56" t="s">
        <v>334</v>
      </c>
      <c r="AF3011" s="56" t="s">
        <v>292</v>
      </c>
      <c r="AG3011" s="56">
        <v>2017</v>
      </c>
      <c r="AH3011" s="56" t="s">
        <v>80</v>
      </c>
      <c r="AI3011" s="56" t="s">
        <v>344</v>
      </c>
      <c r="AJ3011" s="56">
        <v>70000</v>
      </c>
      <c r="AM3011" s="56">
        <v>42587</v>
      </c>
      <c r="AN3011" s="56" t="s">
        <v>355</v>
      </c>
      <c r="AO3011" s="1">
        <v>42557</v>
      </c>
      <c r="AP3011" s="56" t="s">
        <v>355</v>
      </c>
      <c r="AQ3011" s="56">
        <v>75710</v>
      </c>
      <c r="AR3011" s="56">
        <v>0</v>
      </c>
      <c r="AS3011" s="56" t="s">
        <v>346</v>
      </c>
      <c r="BB3011" s="56" t="s">
        <v>339</v>
      </c>
      <c r="BC3011" s="56" t="s">
        <v>263</v>
      </c>
      <c r="BD3011" s="56" t="s">
        <v>921</v>
      </c>
      <c r="BE3011" s="56" t="s">
        <v>347</v>
      </c>
      <c r="BF3011" s="56" t="s">
        <v>334</v>
      </c>
      <c r="BG3011" s="56" t="s">
        <v>922</v>
      </c>
      <c r="BH3011" s="56">
        <v>0</v>
      </c>
      <c r="BI3011" s="56">
        <v>0</v>
      </c>
      <c r="BJ3011" s="56">
        <v>1</v>
      </c>
    </row>
    <row r="3012" spans="1:62" hidden="1" x14ac:dyDescent="0.3">
      <c r="A3012" s="56">
        <v>49300772</v>
      </c>
      <c r="B3012" s="85">
        <v>601709</v>
      </c>
      <c r="C3012" s="1">
        <v>42893</v>
      </c>
      <c r="D3012" s="56" t="s">
        <v>917</v>
      </c>
      <c r="E3012" s="56" t="s">
        <v>918</v>
      </c>
      <c r="F3012" s="56" t="s">
        <v>334</v>
      </c>
      <c r="G3012" s="56" t="s">
        <v>335</v>
      </c>
      <c r="H3012" s="56" t="s">
        <v>336</v>
      </c>
      <c r="I3012" s="56" t="s">
        <v>919</v>
      </c>
      <c r="K3012" s="56" t="s">
        <v>337</v>
      </c>
      <c r="L3012" s="56" t="s">
        <v>338</v>
      </c>
      <c r="M3012" s="56" t="s">
        <v>1051</v>
      </c>
      <c r="N3012" s="56" t="s">
        <v>1043</v>
      </c>
      <c r="O3012" s="56" t="s">
        <v>546</v>
      </c>
      <c r="P3012" s="1" t="s">
        <v>110</v>
      </c>
      <c r="Q3012" s="56" t="s">
        <v>552</v>
      </c>
      <c r="R3012" s="56" t="s">
        <v>339</v>
      </c>
      <c r="S3012" s="56">
        <v>260884</v>
      </c>
      <c r="T3012" s="1" t="s">
        <v>112</v>
      </c>
      <c r="U3012" s="56">
        <v>42589</v>
      </c>
      <c r="V3012" s="56">
        <v>43465</v>
      </c>
      <c r="W3012" s="56">
        <v>42566</v>
      </c>
      <c r="X3012" s="56">
        <v>43312</v>
      </c>
      <c r="Y3012" s="56" t="s">
        <v>340</v>
      </c>
      <c r="Z3012" s="56" t="s">
        <v>341</v>
      </c>
      <c r="AA3012" s="56" t="s">
        <v>342</v>
      </c>
      <c r="AB3012" s="56" t="s">
        <v>343</v>
      </c>
      <c r="AC3012" s="56" t="s">
        <v>342</v>
      </c>
      <c r="AD3012" s="56" t="s">
        <v>347</v>
      </c>
      <c r="AE3012" s="56" t="s">
        <v>334</v>
      </c>
      <c r="AF3012" s="56" t="s">
        <v>224</v>
      </c>
      <c r="AG3012" s="56">
        <v>2016</v>
      </c>
      <c r="AH3012" s="56" t="s">
        <v>80</v>
      </c>
      <c r="AI3012" s="56" t="s">
        <v>339</v>
      </c>
      <c r="AJ3012" s="56">
        <v>0</v>
      </c>
      <c r="AM3012" s="56">
        <v>42557</v>
      </c>
      <c r="AN3012" s="56" t="s">
        <v>355</v>
      </c>
      <c r="AO3012" s="1">
        <v>42557</v>
      </c>
      <c r="AP3012" s="56" t="s">
        <v>355</v>
      </c>
      <c r="AQ3012" s="56">
        <v>260</v>
      </c>
      <c r="AR3012" s="56">
        <v>0</v>
      </c>
      <c r="AS3012" s="56" t="s">
        <v>346</v>
      </c>
      <c r="BB3012" s="56" t="s">
        <v>339</v>
      </c>
      <c r="BC3012" s="56" t="s">
        <v>263</v>
      </c>
      <c r="BD3012" s="56" t="s">
        <v>921</v>
      </c>
      <c r="BE3012" s="56" t="s">
        <v>347</v>
      </c>
      <c r="BF3012" s="56" t="s">
        <v>334</v>
      </c>
      <c r="BG3012" s="56" t="s">
        <v>922</v>
      </c>
      <c r="BH3012" s="56">
        <v>0</v>
      </c>
      <c r="BI3012" s="56">
        <v>0</v>
      </c>
      <c r="BJ3012" s="56">
        <v>1</v>
      </c>
    </row>
    <row r="3013" spans="1:62" hidden="1" x14ac:dyDescent="0.3">
      <c r="A3013" s="56">
        <v>49300749</v>
      </c>
      <c r="B3013" s="85">
        <v>601709</v>
      </c>
      <c r="C3013" s="1">
        <v>42893</v>
      </c>
      <c r="D3013" s="56" t="s">
        <v>917</v>
      </c>
      <c r="E3013" s="56" t="s">
        <v>918</v>
      </c>
      <c r="F3013" s="56" t="s">
        <v>334</v>
      </c>
      <c r="G3013" s="56" t="s">
        <v>335</v>
      </c>
      <c r="H3013" s="56" t="s">
        <v>336</v>
      </c>
      <c r="I3013" s="56" t="s">
        <v>919</v>
      </c>
      <c r="K3013" s="56" t="s">
        <v>337</v>
      </c>
      <c r="L3013" s="56" t="s">
        <v>338</v>
      </c>
      <c r="M3013" s="56" t="s">
        <v>1051</v>
      </c>
      <c r="N3013" s="56" t="s">
        <v>1043</v>
      </c>
      <c r="O3013" s="56" t="s">
        <v>546</v>
      </c>
      <c r="P3013" s="1" t="s">
        <v>105</v>
      </c>
      <c r="S3013" s="56">
        <v>219398</v>
      </c>
      <c r="T3013" s="1" t="s">
        <v>691</v>
      </c>
      <c r="U3013" s="56">
        <v>42589</v>
      </c>
      <c r="V3013" s="56">
        <v>43465</v>
      </c>
      <c r="W3013" s="56">
        <v>42566</v>
      </c>
      <c r="X3013" s="56">
        <v>43312</v>
      </c>
      <c r="Y3013" s="56" t="s">
        <v>340</v>
      </c>
      <c r="Z3013" s="56" t="s">
        <v>341</v>
      </c>
      <c r="AA3013" s="56" t="s">
        <v>342</v>
      </c>
      <c r="AB3013" s="56" t="s">
        <v>343</v>
      </c>
      <c r="AC3013" s="56" t="s">
        <v>342</v>
      </c>
      <c r="AD3013" s="56" t="s">
        <v>342</v>
      </c>
      <c r="AE3013" s="56" t="s">
        <v>334</v>
      </c>
      <c r="AF3013" s="56" t="s">
        <v>292</v>
      </c>
      <c r="AG3013" s="56">
        <v>2017</v>
      </c>
      <c r="AH3013" s="56" t="s">
        <v>80</v>
      </c>
      <c r="AI3013" s="56" t="s">
        <v>348</v>
      </c>
      <c r="AJ3013" s="56">
        <v>50000</v>
      </c>
      <c r="AM3013" s="56">
        <v>42587</v>
      </c>
      <c r="AN3013" s="56" t="s">
        <v>355</v>
      </c>
      <c r="AO3013" s="1">
        <v>42557</v>
      </c>
      <c r="AP3013" s="56" t="s">
        <v>355</v>
      </c>
      <c r="AQ3013" s="56">
        <v>75710</v>
      </c>
      <c r="AR3013" s="56">
        <v>0</v>
      </c>
      <c r="AS3013" s="56" t="s">
        <v>346</v>
      </c>
      <c r="BB3013" s="56" t="s">
        <v>339</v>
      </c>
      <c r="BC3013" s="56" t="s">
        <v>263</v>
      </c>
      <c r="BD3013" s="56" t="s">
        <v>921</v>
      </c>
      <c r="BE3013" s="56" t="s">
        <v>347</v>
      </c>
      <c r="BF3013" s="56" t="s">
        <v>334</v>
      </c>
      <c r="BG3013" s="56" t="s">
        <v>922</v>
      </c>
      <c r="BH3013" s="56">
        <v>0</v>
      </c>
      <c r="BI3013" s="56">
        <v>0</v>
      </c>
      <c r="BJ3013" s="56">
        <v>1</v>
      </c>
    </row>
    <row r="3014" spans="1:62" hidden="1" x14ac:dyDescent="0.3">
      <c r="A3014" s="56">
        <v>49300748</v>
      </c>
      <c r="B3014" s="85">
        <v>601709</v>
      </c>
      <c r="C3014" s="1">
        <v>42893</v>
      </c>
      <c r="D3014" s="56" t="s">
        <v>917</v>
      </c>
      <c r="E3014" s="56" t="s">
        <v>918</v>
      </c>
      <c r="F3014" s="56" t="s">
        <v>334</v>
      </c>
      <c r="G3014" s="56" t="s">
        <v>335</v>
      </c>
      <c r="H3014" s="56" t="s">
        <v>336</v>
      </c>
      <c r="I3014" s="56" t="s">
        <v>919</v>
      </c>
      <c r="K3014" s="56" t="s">
        <v>337</v>
      </c>
      <c r="L3014" s="56" t="s">
        <v>338</v>
      </c>
      <c r="M3014" s="56" t="s">
        <v>1051</v>
      </c>
      <c r="N3014" s="56" t="s">
        <v>1043</v>
      </c>
      <c r="O3014" s="56" t="s">
        <v>546</v>
      </c>
      <c r="P3014" s="1" t="s">
        <v>105</v>
      </c>
      <c r="S3014" s="56">
        <v>219398</v>
      </c>
      <c r="T3014" s="1" t="s">
        <v>691</v>
      </c>
      <c r="U3014" s="56">
        <v>42589</v>
      </c>
      <c r="V3014" s="56">
        <v>43465</v>
      </c>
      <c r="W3014" s="56">
        <v>42566</v>
      </c>
      <c r="X3014" s="56">
        <v>43312</v>
      </c>
      <c r="Y3014" s="56" t="s">
        <v>340</v>
      </c>
      <c r="Z3014" s="56" t="s">
        <v>341</v>
      </c>
      <c r="AA3014" s="56" t="s">
        <v>342</v>
      </c>
      <c r="AB3014" s="56" t="s">
        <v>343</v>
      </c>
      <c r="AC3014" s="56" t="s">
        <v>342</v>
      </c>
      <c r="AD3014" s="56" t="s">
        <v>342</v>
      </c>
      <c r="AE3014" s="56" t="s">
        <v>334</v>
      </c>
      <c r="AF3014" s="56" t="s">
        <v>224</v>
      </c>
      <c r="AG3014" s="56">
        <v>2016</v>
      </c>
      <c r="AH3014" s="56" t="s">
        <v>80</v>
      </c>
      <c r="AI3014" s="56" t="s">
        <v>339</v>
      </c>
      <c r="AJ3014" s="56">
        <v>1000000</v>
      </c>
      <c r="AM3014" s="56">
        <v>42587</v>
      </c>
      <c r="AN3014" s="56" t="s">
        <v>355</v>
      </c>
      <c r="AO3014" s="1">
        <v>42557</v>
      </c>
      <c r="AP3014" s="56" t="s">
        <v>355</v>
      </c>
      <c r="AQ3014" s="56">
        <v>75710</v>
      </c>
      <c r="AR3014" s="56">
        <v>0</v>
      </c>
      <c r="AS3014" s="56" t="s">
        <v>346</v>
      </c>
      <c r="BB3014" s="56" t="s">
        <v>339</v>
      </c>
      <c r="BC3014" s="56" t="s">
        <v>263</v>
      </c>
      <c r="BD3014" s="56" t="s">
        <v>921</v>
      </c>
      <c r="BE3014" s="56" t="s">
        <v>347</v>
      </c>
      <c r="BF3014" s="56" t="s">
        <v>334</v>
      </c>
      <c r="BG3014" s="56" t="s">
        <v>922</v>
      </c>
      <c r="BH3014" s="56">
        <v>0</v>
      </c>
      <c r="BI3014" s="56">
        <v>0</v>
      </c>
      <c r="BJ3014" s="56">
        <v>1</v>
      </c>
    </row>
    <row r="3015" spans="1:62" hidden="1" x14ac:dyDescent="0.3">
      <c r="A3015" s="56">
        <v>49300747</v>
      </c>
      <c r="B3015" s="85">
        <v>601709</v>
      </c>
      <c r="C3015" s="1">
        <v>42893</v>
      </c>
      <c r="D3015" s="56" t="s">
        <v>917</v>
      </c>
      <c r="E3015" s="56" t="s">
        <v>918</v>
      </c>
      <c r="F3015" s="56" t="s">
        <v>334</v>
      </c>
      <c r="G3015" s="56" t="s">
        <v>335</v>
      </c>
      <c r="H3015" s="56" t="s">
        <v>336</v>
      </c>
      <c r="I3015" s="56" t="s">
        <v>919</v>
      </c>
      <c r="K3015" s="56" t="s">
        <v>337</v>
      </c>
      <c r="L3015" s="56" t="s">
        <v>338</v>
      </c>
      <c r="M3015" s="56" t="s">
        <v>1051</v>
      </c>
      <c r="N3015" s="56" t="s">
        <v>1043</v>
      </c>
      <c r="O3015" s="56" t="s">
        <v>546</v>
      </c>
      <c r="P3015" s="1" t="s">
        <v>105</v>
      </c>
      <c r="S3015" s="56">
        <v>219400</v>
      </c>
      <c r="T3015" s="1" t="s">
        <v>762</v>
      </c>
      <c r="U3015" s="56">
        <v>42589</v>
      </c>
      <c r="V3015" s="56">
        <v>43465</v>
      </c>
      <c r="W3015" s="56">
        <v>42566</v>
      </c>
      <c r="X3015" s="56">
        <v>43312</v>
      </c>
      <c r="Y3015" s="56" t="s">
        <v>356</v>
      </c>
      <c r="AA3015" s="56" t="s">
        <v>347</v>
      </c>
      <c r="AB3015" s="56" t="s">
        <v>343</v>
      </c>
      <c r="AC3015" s="56" t="s">
        <v>342</v>
      </c>
      <c r="AD3015" s="56" t="s">
        <v>342</v>
      </c>
      <c r="AE3015" s="56" t="s">
        <v>334</v>
      </c>
      <c r="AF3015" s="56" t="s">
        <v>224</v>
      </c>
      <c r="AG3015" s="56">
        <v>2016</v>
      </c>
      <c r="AH3015" s="56" t="s">
        <v>80</v>
      </c>
      <c r="AI3015" s="56" t="s">
        <v>339</v>
      </c>
      <c r="AJ3015" s="56">
        <v>80604</v>
      </c>
      <c r="AM3015" s="56">
        <v>42587</v>
      </c>
      <c r="AN3015" s="56" t="s">
        <v>355</v>
      </c>
      <c r="AO3015" s="1">
        <v>42557</v>
      </c>
      <c r="AP3015" s="56" t="s">
        <v>355</v>
      </c>
      <c r="AQ3015" s="56">
        <v>72364</v>
      </c>
      <c r="AR3015" s="56">
        <v>0</v>
      </c>
      <c r="AS3015" s="56" t="s">
        <v>346</v>
      </c>
      <c r="BB3015" s="56" t="s">
        <v>339</v>
      </c>
      <c r="BC3015" s="56" t="s">
        <v>263</v>
      </c>
      <c r="BD3015" s="56" t="s">
        <v>921</v>
      </c>
      <c r="BE3015" s="56" t="s">
        <v>347</v>
      </c>
      <c r="BF3015" s="56" t="s">
        <v>334</v>
      </c>
      <c r="BG3015" s="56" t="s">
        <v>922</v>
      </c>
      <c r="BH3015" s="56">
        <v>0</v>
      </c>
      <c r="BI3015" s="56">
        <v>0</v>
      </c>
      <c r="BJ3015" s="56">
        <v>1</v>
      </c>
    </row>
    <row r="3016" spans="1:62" hidden="1" x14ac:dyDescent="0.3">
      <c r="A3016" s="56">
        <v>49300756</v>
      </c>
      <c r="B3016" s="85">
        <v>601709</v>
      </c>
      <c r="C3016" s="1">
        <v>42893</v>
      </c>
      <c r="D3016" s="56" t="s">
        <v>917</v>
      </c>
      <c r="E3016" s="56" t="s">
        <v>918</v>
      </c>
      <c r="F3016" s="56" t="s">
        <v>334</v>
      </c>
      <c r="G3016" s="56" t="s">
        <v>335</v>
      </c>
      <c r="H3016" s="56" t="s">
        <v>336</v>
      </c>
      <c r="I3016" s="56" t="s">
        <v>919</v>
      </c>
      <c r="K3016" s="56" t="s">
        <v>337</v>
      </c>
      <c r="L3016" s="56" t="s">
        <v>338</v>
      </c>
      <c r="M3016" s="56" t="s">
        <v>1051</v>
      </c>
      <c r="N3016" s="56" t="s">
        <v>1043</v>
      </c>
      <c r="O3016" s="56" t="s">
        <v>546</v>
      </c>
      <c r="P3016" s="1" t="s">
        <v>105</v>
      </c>
      <c r="S3016" s="56">
        <v>219399</v>
      </c>
      <c r="T3016" s="1" t="s">
        <v>760</v>
      </c>
      <c r="U3016" s="56">
        <v>42589</v>
      </c>
      <c r="V3016" s="56">
        <v>43465</v>
      </c>
      <c r="W3016" s="56">
        <v>42566</v>
      </c>
      <c r="X3016" s="56">
        <v>43312</v>
      </c>
      <c r="Y3016" s="56" t="s">
        <v>340</v>
      </c>
      <c r="Z3016" s="56" t="s">
        <v>367</v>
      </c>
      <c r="AA3016" s="56" t="s">
        <v>342</v>
      </c>
      <c r="AB3016" s="56" t="s">
        <v>343</v>
      </c>
      <c r="AC3016" s="56" t="s">
        <v>342</v>
      </c>
      <c r="AD3016" s="56" t="s">
        <v>342</v>
      </c>
      <c r="AE3016" s="56" t="s">
        <v>334</v>
      </c>
      <c r="AF3016" s="56" t="s">
        <v>292</v>
      </c>
      <c r="AG3016" s="56">
        <v>2017</v>
      </c>
      <c r="AH3016" s="56" t="s">
        <v>80</v>
      </c>
      <c r="AI3016" s="56" t="s">
        <v>348</v>
      </c>
      <c r="AJ3016" s="56">
        <v>200000</v>
      </c>
      <c r="AM3016" s="56">
        <v>42587</v>
      </c>
      <c r="AN3016" s="56" t="s">
        <v>355</v>
      </c>
      <c r="AO3016" s="1">
        <v>42557</v>
      </c>
      <c r="AP3016" s="56" t="s">
        <v>355</v>
      </c>
      <c r="AQ3016" s="56">
        <v>72202</v>
      </c>
      <c r="AR3016" s="56">
        <v>0</v>
      </c>
      <c r="AS3016" s="56" t="s">
        <v>346</v>
      </c>
      <c r="BB3016" s="56" t="s">
        <v>339</v>
      </c>
      <c r="BC3016" s="56" t="s">
        <v>263</v>
      </c>
      <c r="BD3016" s="56" t="s">
        <v>921</v>
      </c>
      <c r="BE3016" s="56" t="s">
        <v>347</v>
      </c>
      <c r="BF3016" s="56" t="s">
        <v>334</v>
      </c>
      <c r="BG3016" s="56" t="s">
        <v>922</v>
      </c>
      <c r="BH3016" s="56">
        <v>0</v>
      </c>
      <c r="BI3016" s="56">
        <v>0</v>
      </c>
      <c r="BJ3016" s="56">
        <v>1</v>
      </c>
    </row>
    <row r="3017" spans="1:62" hidden="1" x14ac:dyDescent="0.3">
      <c r="A3017" s="56">
        <v>49300751</v>
      </c>
      <c r="B3017" s="85">
        <v>601709</v>
      </c>
      <c r="C3017" s="1">
        <v>42893</v>
      </c>
      <c r="D3017" s="56" t="s">
        <v>917</v>
      </c>
      <c r="E3017" s="56" t="s">
        <v>918</v>
      </c>
      <c r="F3017" s="56" t="s">
        <v>334</v>
      </c>
      <c r="G3017" s="56" t="s">
        <v>335</v>
      </c>
      <c r="H3017" s="56" t="s">
        <v>336</v>
      </c>
      <c r="I3017" s="56" t="s">
        <v>919</v>
      </c>
      <c r="K3017" s="56" t="s">
        <v>337</v>
      </c>
      <c r="L3017" s="56" t="s">
        <v>338</v>
      </c>
      <c r="M3017" s="56" t="s">
        <v>1051</v>
      </c>
      <c r="N3017" s="56" t="s">
        <v>1043</v>
      </c>
      <c r="O3017" s="56" t="s">
        <v>546</v>
      </c>
      <c r="P3017" s="1" t="s">
        <v>105</v>
      </c>
      <c r="S3017" s="56">
        <v>219398</v>
      </c>
      <c r="T3017" s="1" t="s">
        <v>691</v>
      </c>
      <c r="U3017" s="56">
        <v>42589</v>
      </c>
      <c r="V3017" s="56">
        <v>43465</v>
      </c>
      <c r="W3017" s="56">
        <v>42566</v>
      </c>
      <c r="X3017" s="56">
        <v>43312</v>
      </c>
      <c r="Y3017" s="56" t="s">
        <v>340</v>
      </c>
      <c r="Z3017" s="56" t="s">
        <v>341</v>
      </c>
      <c r="AA3017" s="56" t="s">
        <v>342</v>
      </c>
      <c r="AB3017" s="56" t="s">
        <v>343</v>
      </c>
      <c r="AC3017" s="56" t="s">
        <v>342</v>
      </c>
      <c r="AD3017" s="56" t="s">
        <v>342</v>
      </c>
      <c r="AE3017" s="56" t="s">
        <v>334</v>
      </c>
      <c r="AF3017" s="56" t="s">
        <v>292</v>
      </c>
      <c r="AG3017" s="56">
        <v>2018</v>
      </c>
      <c r="AH3017" s="56" t="s">
        <v>80</v>
      </c>
      <c r="AI3017" s="56" t="s">
        <v>348</v>
      </c>
      <c r="AJ3017" s="56">
        <v>200000</v>
      </c>
      <c r="AM3017" s="56">
        <v>42587</v>
      </c>
      <c r="AN3017" s="56" t="s">
        <v>355</v>
      </c>
      <c r="AO3017" s="1">
        <v>42557</v>
      </c>
      <c r="AP3017" s="56" t="s">
        <v>355</v>
      </c>
      <c r="AQ3017" s="56">
        <v>75710</v>
      </c>
      <c r="AR3017" s="56">
        <v>0</v>
      </c>
      <c r="AS3017" s="56" t="s">
        <v>346</v>
      </c>
      <c r="BB3017" s="56" t="s">
        <v>339</v>
      </c>
      <c r="BC3017" s="56" t="s">
        <v>263</v>
      </c>
      <c r="BD3017" s="56" t="s">
        <v>921</v>
      </c>
      <c r="BE3017" s="56" t="s">
        <v>347</v>
      </c>
      <c r="BF3017" s="56" t="s">
        <v>334</v>
      </c>
      <c r="BG3017" s="56" t="s">
        <v>922</v>
      </c>
      <c r="BH3017" s="56">
        <v>0</v>
      </c>
      <c r="BI3017" s="56">
        <v>0</v>
      </c>
      <c r="BJ3017" s="56">
        <v>1</v>
      </c>
    </row>
    <row r="3018" spans="1:62" hidden="1" x14ac:dyDescent="0.3">
      <c r="A3018" s="56">
        <v>49300755</v>
      </c>
      <c r="B3018" s="85">
        <v>601709</v>
      </c>
      <c r="C3018" s="1">
        <v>42893</v>
      </c>
      <c r="D3018" s="56" t="s">
        <v>917</v>
      </c>
      <c r="E3018" s="56" t="s">
        <v>918</v>
      </c>
      <c r="F3018" s="56" t="s">
        <v>334</v>
      </c>
      <c r="G3018" s="56" t="s">
        <v>335</v>
      </c>
      <c r="H3018" s="56" t="s">
        <v>336</v>
      </c>
      <c r="I3018" s="56" t="s">
        <v>919</v>
      </c>
      <c r="K3018" s="56" t="s">
        <v>337</v>
      </c>
      <c r="L3018" s="56" t="s">
        <v>338</v>
      </c>
      <c r="M3018" s="56" t="s">
        <v>1051</v>
      </c>
      <c r="N3018" s="56" t="s">
        <v>1043</v>
      </c>
      <c r="O3018" s="56" t="s">
        <v>546</v>
      </c>
      <c r="P3018" s="1" t="s">
        <v>105</v>
      </c>
      <c r="S3018" s="56">
        <v>219399</v>
      </c>
      <c r="T3018" s="1" t="s">
        <v>760</v>
      </c>
      <c r="U3018" s="56">
        <v>42589</v>
      </c>
      <c r="V3018" s="56">
        <v>43465</v>
      </c>
      <c r="W3018" s="56">
        <v>42566</v>
      </c>
      <c r="X3018" s="56">
        <v>43312</v>
      </c>
      <c r="Y3018" s="56" t="s">
        <v>340</v>
      </c>
      <c r="Z3018" s="56" t="s">
        <v>367</v>
      </c>
      <c r="AA3018" s="56" t="s">
        <v>342</v>
      </c>
      <c r="AB3018" s="56" t="s">
        <v>343</v>
      </c>
      <c r="AC3018" s="56" t="s">
        <v>342</v>
      </c>
      <c r="AD3018" s="56" t="s">
        <v>342</v>
      </c>
      <c r="AE3018" s="56" t="s">
        <v>334</v>
      </c>
      <c r="AF3018" s="56" t="s">
        <v>224</v>
      </c>
      <c r="AG3018" s="56">
        <v>2016</v>
      </c>
      <c r="AH3018" s="56" t="s">
        <v>80</v>
      </c>
      <c r="AI3018" s="56" t="s">
        <v>339</v>
      </c>
      <c r="AJ3018" s="56">
        <v>5678000</v>
      </c>
      <c r="AM3018" s="56">
        <v>42587</v>
      </c>
      <c r="AN3018" s="56" t="s">
        <v>355</v>
      </c>
      <c r="AO3018" s="1">
        <v>42557</v>
      </c>
      <c r="AP3018" s="56" t="s">
        <v>355</v>
      </c>
      <c r="AQ3018" s="56">
        <v>72202</v>
      </c>
      <c r="AR3018" s="56">
        <v>0</v>
      </c>
      <c r="AS3018" s="56" t="s">
        <v>346</v>
      </c>
      <c r="BB3018" s="56" t="s">
        <v>339</v>
      </c>
      <c r="BC3018" s="56" t="s">
        <v>263</v>
      </c>
      <c r="BD3018" s="56" t="s">
        <v>921</v>
      </c>
      <c r="BE3018" s="56" t="s">
        <v>347</v>
      </c>
      <c r="BF3018" s="56" t="s">
        <v>334</v>
      </c>
      <c r="BG3018" s="56" t="s">
        <v>922</v>
      </c>
      <c r="BH3018" s="56">
        <v>0</v>
      </c>
      <c r="BI3018" s="56">
        <v>0</v>
      </c>
      <c r="BJ3018" s="56">
        <v>1</v>
      </c>
    </row>
    <row r="3019" spans="1:62" hidden="1" x14ac:dyDescent="0.3">
      <c r="A3019" s="56">
        <v>49300754</v>
      </c>
      <c r="B3019" s="85">
        <v>601709</v>
      </c>
      <c r="C3019" s="1">
        <v>42893</v>
      </c>
      <c r="D3019" s="56" t="s">
        <v>917</v>
      </c>
      <c r="E3019" s="56" t="s">
        <v>918</v>
      </c>
      <c r="F3019" s="56" t="s">
        <v>334</v>
      </c>
      <c r="G3019" s="56" t="s">
        <v>335</v>
      </c>
      <c r="H3019" s="56" t="s">
        <v>336</v>
      </c>
      <c r="I3019" s="56" t="s">
        <v>919</v>
      </c>
      <c r="K3019" s="56" t="s">
        <v>337</v>
      </c>
      <c r="L3019" s="56" t="s">
        <v>338</v>
      </c>
      <c r="M3019" s="56" t="s">
        <v>1051</v>
      </c>
      <c r="N3019" s="56" t="s">
        <v>1043</v>
      </c>
      <c r="O3019" s="56" t="s">
        <v>546</v>
      </c>
      <c r="P3019" s="1" t="s">
        <v>105</v>
      </c>
      <c r="S3019" s="56">
        <v>219398</v>
      </c>
      <c r="T3019" s="1" t="s">
        <v>691</v>
      </c>
      <c r="U3019" s="56">
        <v>42589</v>
      </c>
      <c r="V3019" s="56">
        <v>43465</v>
      </c>
      <c r="W3019" s="56">
        <v>42566</v>
      </c>
      <c r="X3019" s="56">
        <v>43312</v>
      </c>
      <c r="Y3019" s="56" t="s">
        <v>340</v>
      </c>
      <c r="Z3019" s="56" t="s">
        <v>341</v>
      </c>
      <c r="AA3019" s="56" t="s">
        <v>342</v>
      </c>
      <c r="AB3019" s="56" t="s">
        <v>343</v>
      </c>
      <c r="AC3019" s="56" t="s">
        <v>342</v>
      </c>
      <c r="AD3019" s="56" t="s">
        <v>342</v>
      </c>
      <c r="AE3019" s="56" t="s">
        <v>334</v>
      </c>
      <c r="AF3019" s="56" t="s">
        <v>292</v>
      </c>
      <c r="AG3019" s="56">
        <v>2019</v>
      </c>
      <c r="AH3019" s="56" t="s">
        <v>80</v>
      </c>
      <c r="AI3019" s="56" t="s">
        <v>348</v>
      </c>
      <c r="AJ3019" s="56">
        <v>380000</v>
      </c>
      <c r="AM3019" s="56">
        <v>42587</v>
      </c>
      <c r="AN3019" s="56" t="s">
        <v>355</v>
      </c>
      <c r="AO3019" s="1">
        <v>42557</v>
      </c>
      <c r="AP3019" s="56" t="s">
        <v>355</v>
      </c>
      <c r="AQ3019" s="56">
        <v>75710</v>
      </c>
      <c r="AR3019" s="56">
        <v>0</v>
      </c>
      <c r="AS3019" s="56" t="s">
        <v>346</v>
      </c>
      <c r="BB3019" s="56" t="s">
        <v>339</v>
      </c>
      <c r="BC3019" s="56" t="s">
        <v>263</v>
      </c>
      <c r="BD3019" s="56" t="s">
        <v>921</v>
      </c>
      <c r="BE3019" s="56" t="s">
        <v>347</v>
      </c>
      <c r="BF3019" s="56" t="s">
        <v>334</v>
      </c>
      <c r="BG3019" s="56" t="s">
        <v>922</v>
      </c>
      <c r="BH3019" s="56">
        <v>0</v>
      </c>
      <c r="BI3019" s="56">
        <v>0</v>
      </c>
      <c r="BJ3019" s="56">
        <v>1</v>
      </c>
    </row>
    <row r="3020" spans="1:62" hidden="1" x14ac:dyDescent="0.3">
      <c r="A3020" s="56">
        <v>49300771</v>
      </c>
      <c r="B3020" s="85">
        <v>601709</v>
      </c>
      <c r="C3020" s="1">
        <v>42893</v>
      </c>
      <c r="D3020" s="56" t="s">
        <v>917</v>
      </c>
      <c r="E3020" s="56" t="s">
        <v>918</v>
      </c>
      <c r="F3020" s="56" t="s">
        <v>334</v>
      </c>
      <c r="G3020" s="56" t="s">
        <v>335</v>
      </c>
      <c r="H3020" s="56" t="s">
        <v>336</v>
      </c>
      <c r="I3020" s="56" t="s">
        <v>919</v>
      </c>
      <c r="K3020" s="56" t="s">
        <v>337</v>
      </c>
      <c r="L3020" s="56" t="s">
        <v>338</v>
      </c>
      <c r="M3020" s="56" t="s">
        <v>1051</v>
      </c>
      <c r="N3020" s="56" t="s">
        <v>1043</v>
      </c>
      <c r="O3020" s="56" t="s">
        <v>546</v>
      </c>
      <c r="P3020" s="1" t="s">
        <v>110</v>
      </c>
      <c r="Q3020" s="56" t="s">
        <v>552</v>
      </c>
      <c r="R3020" s="56" t="s">
        <v>339</v>
      </c>
      <c r="S3020" s="56">
        <v>260883</v>
      </c>
      <c r="T3020" s="1" t="s">
        <v>420</v>
      </c>
      <c r="U3020" s="56">
        <v>42589</v>
      </c>
      <c r="V3020" s="56">
        <v>43465</v>
      </c>
      <c r="W3020" s="56">
        <v>42566</v>
      </c>
      <c r="X3020" s="56">
        <v>43312</v>
      </c>
      <c r="Y3020" s="56" t="s">
        <v>356</v>
      </c>
      <c r="Z3020" s="56" t="s">
        <v>341</v>
      </c>
      <c r="AA3020" s="56" t="s">
        <v>342</v>
      </c>
      <c r="AB3020" s="56" t="s">
        <v>343</v>
      </c>
      <c r="AC3020" s="56" t="s">
        <v>342</v>
      </c>
      <c r="AD3020" s="56" t="s">
        <v>342</v>
      </c>
      <c r="AE3020" s="56" t="s">
        <v>334</v>
      </c>
      <c r="AF3020" s="56" t="s">
        <v>292</v>
      </c>
      <c r="AG3020" s="56">
        <v>2019</v>
      </c>
      <c r="AH3020" s="56" t="s">
        <v>80</v>
      </c>
      <c r="AI3020" s="56" t="s">
        <v>348</v>
      </c>
      <c r="AJ3020" s="56">
        <v>2000</v>
      </c>
      <c r="AM3020" s="56">
        <v>42583</v>
      </c>
      <c r="AN3020" s="56" t="s">
        <v>355</v>
      </c>
      <c r="AO3020" s="1">
        <v>42557</v>
      </c>
      <c r="AP3020" s="56" t="s">
        <v>355</v>
      </c>
      <c r="AQ3020" s="56">
        <v>54645</v>
      </c>
      <c r="AR3020" s="56">
        <v>0</v>
      </c>
      <c r="AS3020" s="56" t="s">
        <v>346</v>
      </c>
      <c r="BB3020" s="56" t="s">
        <v>339</v>
      </c>
      <c r="BC3020" s="56" t="s">
        <v>263</v>
      </c>
      <c r="BD3020" s="56" t="s">
        <v>921</v>
      </c>
      <c r="BE3020" s="56" t="s">
        <v>347</v>
      </c>
      <c r="BF3020" s="56" t="s">
        <v>334</v>
      </c>
      <c r="BG3020" s="56" t="s">
        <v>922</v>
      </c>
      <c r="BH3020" s="56">
        <v>0</v>
      </c>
      <c r="BI3020" s="56">
        <v>0</v>
      </c>
      <c r="BJ3020" s="56">
        <v>1</v>
      </c>
    </row>
    <row r="3021" spans="1:62" hidden="1" x14ac:dyDescent="0.3">
      <c r="A3021" s="56">
        <v>49300758</v>
      </c>
      <c r="B3021" s="85">
        <v>601709</v>
      </c>
      <c r="C3021" s="1">
        <v>42893</v>
      </c>
      <c r="D3021" s="56" t="s">
        <v>917</v>
      </c>
      <c r="E3021" s="56" t="s">
        <v>918</v>
      </c>
      <c r="F3021" s="56" t="s">
        <v>334</v>
      </c>
      <c r="G3021" s="56" t="s">
        <v>335</v>
      </c>
      <c r="H3021" s="56" t="s">
        <v>336</v>
      </c>
      <c r="I3021" s="56" t="s">
        <v>919</v>
      </c>
      <c r="K3021" s="56" t="s">
        <v>337</v>
      </c>
      <c r="L3021" s="56" t="s">
        <v>338</v>
      </c>
      <c r="M3021" s="56" t="s">
        <v>1051</v>
      </c>
      <c r="N3021" s="56" t="s">
        <v>1043</v>
      </c>
      <c r="O3021" s="56" t="s">
        <v>546</v>
      </c>
      <c r="P3021" s="1" t="s">
        <v>105</v>
      </c>
      <c r="S3021" s="56">
        <v>219399</v>
      </c>
      <c r="T3021" s="1" t="s">
        <v>760</v>
      </c>
      <c r="U3021" s="56">
        <v>42589</v>
      </c>
      <c r="V3021" s="56">
        <v>43465</v>
      </c>
      <c r="W3021" s="56">
        <v>42566</v>
      </c>
      <c r="X3021" s="56">
        <v>43312</v>
      </c>
      <c r="Y3021" s="56" t="s">
        <v>340</v>
      </c>
      <c r="Z3021" s="56" t="s">
        <v>367</v>
      </c>
      <c r="AA3021" s="56" t="s">
        <v>342</v>
      </c>
      <c r="AB3021" s="56" t="s">
        <v>343</v>
      </c>
      <c r="AC3021" s="56" t="s">
        <v>342</v>
      </c>
      <c r="AD3021" s="56" t="s">
        <v>342</v>
      </c>
      <c r="AE3021" s="56" t="s">
        <v>334</v>
      </c>
      <c r="AF3021" s="56" t="s">
        <v>292</v>
      </c>
      <c r="AG3021" s="56">
        <v>2018</v>
      </c>
      <c r="AH3021" s="56" t="s">
        <v>80</v>
      </c>
      <c r="AI3021" s="56" t="s">
        <v>348</v>
      </c>
      <c r="AJ3021" s="56">
        <v>350000</v>
      </c>
      <c r="AM3021" s="56">
        <v>42587</v>
      </c>
      <c r="AN3021" s="56" t="s">
        <v>355</v>
      </c>
      <c r="AO3021" s="1">
        <v>42557</v>
      </c>
      <c r="AP3021" s="56" t="s">
        <v>355</v>
      </c>
      <c r="AQ3021" s="56">
        <v>72202</v>
      </c>
      <c r="AR3021" s="56">
        <v>0</v>
      </c>
      <c r="AS3021" s="56" t="s">
        <v>346</v>
      </c>
      <c r="BB3021" s="56" t="s">
        <v>339</v>
      </c>
      <c r="BC3021" s="56" t="s">
        <v>263</v>
      </c>
      <c r="BD3021" s="56" t="s">
        <v>921</v>
      </c>
      <c r="BE3021" s="56" t="s">
        <v>347</v>
      </c>
      <c r="BF3021" s="56" t="s">
        <v>334</v>
      </c>
      <c r="BG3021" s="56" t="s">
        <v>922</v>
      </c>
      <c r="BH3021" s="56">
        <v>0</v>
      </c>
      <c r="BI3021" s="56">
        <v>0</v>
      </c>
      <c r="BJ3021" s="56">
        <v>1</v>
      </c>
    </row>
    <row r="3022" spans="1:62" hidden="1" x14ac:dyDescent="0.3">
      <c r="A3022" s="56">
        <v>49300764</v>
      </c>
      <c r="B3022" s="85">
        <v>601709</v>
      </c>
      <c r="C3022" s="1">
        <v>42893</v>
      </c>
      <c r="D3022" s="56" t="s">
        <v>917</v>
      </c>
      <c r="E3022" s="56" t="s">
        <v>918</v>
      </c>
      <c r="F3022" s="56" t="s">
        <v>334</v>
      </c>
      <c r="G3022" s="56" t="s">
        <v>335</v>
      </c>
      <c r="H3022" s="56" t="s">
        <v>336</v>
      </c>
      <c r="I3022" s="56" t="s">
        <v>919</v>
      </c>
      <c r="K3022" s="56" t="s">
        <v>337</v>
      </c>
      <c r="L3022" s="56" t="s">
        <v>338</v>
      </c>
      <c r="M3022" s="56" t="s">
        <v>1051</v>
      </c>
      <c r="N3022" s="56" t="s">
        <v>1043</v>
      </c>
      <c r="O3022" s="56" t="s">
        <v>546</v>
      </c>
      <c r="P3022" s="1" t="s">
        <v>110</v>
      </c>
      <c r="Q3022" s="56" t="s">
        <v>241</v>
      </c>
      <c r="R3022" s="56" t="s">
        <v>339</v>
      </c>
      <c r="S3022" s="56">
        <v>260881</v>
      </c>
      <c r="T3022" s="1" t="s">
        <v>112</v>
      </c>
      <c r="U3022" s="56">
        <v>42589</v>
      </c>
      <c r="V3022" s="56">
        <v>43465</v>
      </c>
      <c r="W3022" s="56">
        <v>42566</v>
      </c>
      <c r="X3022" s="56">
        <v>43312</v>
      </c>
      <c r="Y3022" s="56" t="s">
        <v>340</v>
      </c>
      <c r="Z3022" s="56" t="s">
        <v>341</v>
      </c>
      <c r="AA3022" s="56" t="s">
        <v>342</v>
      </c>
      <c r="AB3022" s="56" t="s">
        <v>343</v>
      </c>
      <c r="AC3022" s="56" t="s">
        <v>342</v>
      </c>
      <c r="AD3022" s="56" t="s">
        <v>347</v>
      </c>
      <c r="AE3022" s="56" t="s">
        <v>334</v>
      </c>
      <c r="AF3022" s="56" t="s">
        <v>292</v>
      </c>
      <c r="AG3022" s="56">
        <v>2017</v>
      </c>
      <c r="AH3022" s="56" t="s">
        <v>80</v>
      </c>
      <c r="AI3022" s="56" t="s">
        <v>348</v>
      </c>
      <c r="AJ3022" s="56">
        <v>2</v>
      </c>
      <c r="AM3022" s="56">
        <v>42557</v>
      </c>
      <c r="AN3022" s="56" t="s">
        <v>355</v>
      </c>
      <c r="AO3022" s="1">
        <v>42557</v>
      </c>
      <c r="AP3022" s="56" t="s">
        <v>355</v>
      </c>
      <c r="AQ3022" s="56">
        <v>260</v>
      </c>
      <c r="AR3022" s="56">
        <v>0</v>
      </c>
      <c r="AS3022" s="56" t="s">
        <v>346</v>
      </c>
      <c r="BB3022" s="56" t="s">
        <v>339</v>
      </c>
      <c r="BC3022" s="56" t="s">
        <v>263</v>
      </c>
      <c r="BD3022" s="56" t="s">
        <v>921</v>
      </c>
      <c r="BE3022" s="56" t="s">
        <v>347</v>
      </c>
      <c r="BF3022" s="56" t="s">
        <v>334</v>
      </c>
      <c r="BG3022" s="56" t="s">
        <v>922</v>
      </c>
      <c r="BH3022" s="56">
        <v>0</v>
      </c>
      <c r="BI3022" s="56">
        <v>0</v>
      </c>
      <c r="BJ3022" s="56">
        <v>1</v>
      </c>
    </row>
    <row r="3023" spans="1:62" hidden="1" x14ac:dyDescent="0.3">
      <c r="A3023" s="56">
        <v>49300752</v>
      </c>
      <c r="B3023" s="85">
        <v>601709</v>
      </c>
      <c r="C3023" s="1">
        <v>42893</v>
      </c>
      <c r="D3023" s="56" t="s">
        <v>917</v>
      </c>
      <c r="E3023" s="56" t="s">
        <v>918</v>
      </c>
      <c r="F3023" s="56" t="s">
        <v>334</v>
      </c>
      <c r="G3023" s="56" t="s">
        <v>335</v>
      </c>
      <c r="H3023" s="56" t="s">
        <v>336</v>
      </c>
      <c r="I3023" s="56" t="s">
        <v>919</v>
      </c>
      <c r="K3023" s="56" t="s">
        <v>337</v>
      </c>
      <c r="L3023" s="56" t="s">
        <v>338</v>
      </c>
      <c r="M3023" s="56" t="s">
        <v>1051</v>
      </c>
      <c r="N3023" s="56" t="s">
        <v>1043</v>
      </c>
      <c r="O3023" s="56" t="s">
        <v>546</v>
      </c>
      <c r="P3023" s="1" t="s">
        <v>105</v>
      </c>
      <c r="S3023" s="56">
        <v>219398</v>
      </c>
      <c r="T3023" s="1" t="s">
        <v>691</v>
      </c>
      <c r="U3023" s="56">
        <v>42589</v>
      </c>
      <c r="V3023" s="56">
        <v>43465</v>
      </c>
      <c r="W3023" s="56">
        <v>42566</v>
      </c>
      <c r="X3023" s="56">
        <v>43312</v>
      </c>
      <c r="Y3023" s="56" t="s">
        <v>340</v>
      </c>
      <c r="Z3023" s="56" t="s">
        <v>341</v>
      </c>
      <c r="AA3023" s="56" t="s">
        <v>342</v>
      </c>
      <c r="AB3023" s="56" t="s">
        <v>343</v>
      </c>
      <c r="AC3023" s="56" t="s">
        <v>342</v>
      </c>
      <c r="AD3023" s="56" t="s">
        <v>342</v>
      </c>
      <c r="AE3023" s="56" t="s">
        <v>334</v>
      </c>
      <c r="AF3023" s="56" t="s">
        <v>292</v>
      </c>
      <c r="AG3023" s="56">
        <v>2018</v>
      </c>
      <c r="AH3023" s="56" t="s">
        <v>80</v>
      </c>
      <c r="AI3023" s="56" t="s">
        <v>344</v>
      </c>
      <c r="AJ3023" s="56">
        <v>300000</v>
      </c>
      <c r="AM3023" s="56">
        <v>42587</v>
      </c>
      <c r="AN3023" s="56" t="s">
        <v>355</v>
      </c>
      <c r="AO3023" s="1">
        <v>42557</v>
      </c>
      <c r="AP3023" s="56" t="s">
        <v>355</v>
      </c>
      <c r="AQ3023" s="56">
        <v>75710</v>
      </c>
      <c r="AR3023" s="56">
        <v>0</v>
      </c>
      <c r="AS3023" s="56" t="s">
        <v>346</v>
      </c>
      <c r="BB3023" s="56" t="s">
        <v>339</v>
      </c>
      <c r="BC3023" s="56" t="s">
        <v>263</v>
      </c>
      <c r="BD3023" s="56" t="s">
        <v>921</v>
      </c>
      <c r="BE3023" s="56" t="s">
        <v>347</v>
      </c>
      <c r="BF3023" s="56" t="s">
        <v>334</v>
      </c>
      <c r="BG3023" s="56" t="s">
        <v>922</v>
      </c>
      <c r="BH3023" s="56">
        <v>0</v>
      </c>
      <c r="BI3023" s="56">
        <v>0</v>
      </c>
      <c r="BJ3023" s="56">
        <v>1</v>
      </c>
    </row>
    <row r="3024" spans="1:62" hidden="1" x14ac:dyDescent="0.3">
      <c r="A3024" s="56">
        <v>49300760</v>
      </c>
      <c r="B3024" s="85">
        <v>601709</v>
      </c>
      <c r="C3024" s="1">
        <v>42893</v>
      </c>
      <c r="D3024" s="56" t="s">
        <v>917</v>
      </c>
      <c r="E3024" s="56" t="s">
        <v>918</v>
      </c>
      <c r="F3024" s="56" t="s">
        <v>334</v>
      </c>
      <c r="G3024" s="56" t="s">
        <v>335</v>
      </c>
      <c r="H3024" s="56" t="s">
        <v>336</v>
      </c>
      <c r="I3024" s="56" t="s">
        <v>919</v>
      </c>
      <c r="K3024" s="56" t="s">
        <v>337</v>
      </c>
      <c r="L3024" s="56" t="s">
        <v>338</v>
      </c>
      <c r="M3024" s="56" t="s">
        <v>1051</v>
      </c>
      <c r="N3024" s="56" t="s">
        <v>1043</v>
      </c>
      <c r="O3024" s="56" t="s">
        <v>546</v>
      </c>
      <c r="P3024" s="1" t="s">
        <v>105</v>
      </c>
      <c r="S3024" s="56">
        <v>219399</v>
      </c>
      <c r="T3024" s="1" t="s">
        <v>760</v>
      </c>
      <c r="U3024" s="56">
        <v>42589</v>
      </c>
      <c r="V3024" s="56">
        <v>43465</v>
      </c>
      <c r="W3024" s="56">
        <v>42566</v>
      </c>
      <c r="X3024" s="56">
        <v>43312</v>
      </c>
      <c r="Y3024" s="56" t="s">
        <v>340</v>
      </c>
      <c r="Z3024" s="56" t="s">
        <v>367</v>
      </c>
      <c r="AA3024" s="56" t="s">
        <v>342</v>
      </c>
      <c r="AB3024" s="56" t="s">
        <v>343</v>
      </c>
      <c r="AC3024" s="56" t="s">
        <v>342</v>
      </c>
      <c r="AD3024" s="56" t="s">
        <v>342</v>
      </c>
      <c r="AE3024" s="56" t="s">
        <v>334</v>
      </c>
      <c r="AF3024" s="56" t="s">
        <v>292</v>
      </c>
      <c r="AG3024" s="56">
        <v>2019</v>
      </c>
      <c r="AH3024" s="56" t="s">
        <v>80</v>
      </c>
      <c r="AI3024" s="56" t="s">
        <v>348</v>
      </c>
      <c r="AJ3024" s="56">
        <v>500000</v>
      </c>
      <c r="AM3024" s="56">
        <v>42587</v>
      </c>
      <c r="AN3024" s="56" t="s">
        <v>355</v>
      </c>
      <c r="AO3024" s="1">
        <v>42557</v>
      </c>
      <c r="AP3024" s="56" t="s">
        <v>355</v>
      </c>
      <c r="AQ3024" s="56">
        <v>72202</v>
      </c>
      <c r="AR3024" s="56">
        <v>0</v>
      </c>
      <c r="AS3024" s="56" t="s">
        <v>346</v>
      </c>
      <c r="BB3024" s="56" t="s">
        <v>339</v>
      </c>
      <c r="BC3024" s="56" t="s">
        <v>263</v>
      </c>
      <c r="BD3024" s="56" t="s">
        <v>921</v>
      </c>
      <c r="BE3024" s="56" t="s">
        <v>347</v>
      </c>
      <c r="BF3024" s="56" t="s">
        <v>334</v>
      </c>
      <c r="BG3024" s="56" t="s">
        <v>922</v>
      </c>
      <c r="BH3024" s="56">
        <v>0</v>
      </c>
      <c r="BI3024" s="56">
        <v>0</v>
      </c>
      <c r="BJ3024" s="56">
        <v>1</v>
      </c>
    </row>
    <row r="3025" spans="1:62" hidden="1" x14ac:dyDescent="0.3">
      <c r="A3025" s="56">
        <v>49300759</v>
      </c>
      <c r="B3025" s="85">
        <v>601709</v>
      </c>
      <c r="C3025" s="1">
        <v>42893</v>
      </c>
      <c r="D3025" s="56" t="s">
        <v>917</v>
      </c>
      <c r="E3025" s="56" t="s">
        <v>918</v>
      </c>
      <c r="F3025" s="56" t="s">
        <v>334</v>
      </c>
      <c r="G3025" s="56" t="s">
        <v>335</v>
      </c>
      <c r="H3025" s="56" t="s">
        <v>336</v>
      </c>
      <c r="I3025" s="56" t="s">
        <v>919</v>
      </c>
      <c r="K3025" s="56" t="s">
        <v>337</v>
      </c>
      <c r="L3025" s="56" t="s">
        <v>338</v>
      </c>
      <c r="M3025" s="56" t="s">
        <v>1051</v>
      </c>
      <c r="N3025" s="56" t="s">
        <v>1043</v>
      </c>
      <c r="O3025" s="56" t="s">
        <v>546</v>
      </c>
      <c r="P3025" s="1" t="s">
        <v>105</v>
      </c>
      <c r="S3025" s="56">
        <v>219399</v>
      </c>
      <c r="T3025" s="1" t="s">
        <v>760</v>
      </c>
      <c r="U3025" s="56">
        <v>42589</v>
      </c>
      <c r="V3025" s="56">
        <v>43465</v>
      </c>
      <c r="W3025" s="56">
        <v>42566</v>
      </c>
      <c r="X3025" s="56">
        <v>43312</v>
      </c>
      <c r="Y3025" s="56" t="s">
        <v>340</v>
      </c>
      <c r="Z3025" s="56" t="s">
        <v>367</v>
      </c>
      <c r="AA3025" s="56" t="s">
        <v>342</v>
      </c>
      <c r="AB3025" s="56" t="s">
        <v>343</v>
      </c>
      <c r="AC3025" s="56" t="s">
        <v>342</v>
      </c>
      <c r="AD3025" s="56" t="s">
        <v>342</v>
      </c>
      <c r="AE3025" s="56" t="s">
        <v>334</v>
      </c>
      <c r="AF3025" s="56" t="s">
        <v>292</v>
      </c>
      <c r="AG3025" s="56">
        <v>2018</v>
      </c>
      <c r="AH3025" s="56" t="s">
        <v>80</v>
      </c>
      <c r="AI3025" s="56" t="s">
        <v>344</v>
      </c>
      <c r="AJ3025" s="56">
        <v>450000</v>
      </c>
      <c r="AM3025" s="56">
        <v>42587</v>
      </c>
      <c r="AN3025" s="56" t="s">
        <v>355</v>
      </c>
      <c r="AO3025" s="1">
        <v>42557</v>
      </c>
      <c r="AP3025" s="56" t="s">
        <v>355</v>
      </c>
      <c r="AQ3025" s="56">
        <v>72202</v>
      </c>
      <c r="AR3025" s="56">
        <v>0</v>
      </c>
      <c r="AS3025" s="56" t="s">
        <v>346</v>
      </c>
      <c r="BB3025" s="56" t="s">
        <v>339</v>
      </c>
      <c r="BC3025" s="56" t="s">
        <v>263</v>
      </c>
      <c r="BD3025" s="56" t="s">
        <v>921</v>
      </c>
      <c r="BE3025" s="56" t="s">
        <v>347</v>
      </c>
      <c r="BF3025" s="56" t="s">
        <v>334</v>
      </c>
      <c r="BG3025" s="56" t="s">
        <v>922</v>
      </c>
      <c r="BH3025" s="56">
        <v>0</v>
      </c>
      <c r="BI3025" s="56">
        <v>0</v>
      </c>
      <c r="BJ3025" s="56">
        <v>1</v>
      </c>
    </row>
    <row r="3026" spans="1:62" hidden="1" x14ac:dyDescent="0.3">
      <c r="A3026" s="56">
        <v>49300762</v>
      </c>
      <c r="B3026" s="85">
        <v>601709</v>
      </c>
      <c r="C3026" s="1">
        <v>42893</v>
      </c>
      <c r="D3026" s="56" t="s">
        <v>917</v>
      </c>
      <c r="E3026" s="56" t="s">
        <v>918</v>
      </c>
      <c r="F3026" s="56" t="s">
        <v>334</v>
      </c>
      <c r="G3026" s="56" t="s">
        <v>335</v>
      </c>
      <c r="H3026" s="56" t="s">
        <v>336</v>
      </c>
      <c r="I3026" s="56" t="s">
        <v>919</v>
      </c>
      <c r="K3026" s="56" t="s">
        <v>337</v>
      </c>
      <c r="L3026" s="56" t="s">
        <v>338</v>
      </c>
      <c r="M3026" s="56" t="s">
        <v>1051</v>
      </c>
      <c r="N3026" s="56" t="s">
        <v>1043</v>
      </c>
      <c r="O3026" s="56" t="s">
        <v>546</v>
      </c>
      <c r="P3026" s="1" t="s">
        <v>110</v>
      </c>
      <c r="Q3026" s="56" t="s">
        <v>241</v>
      </c>
      <c r="R3026" s="56" t="s">
        <v>339</v>
      </c>
      <c r="S3026" s="56">
        <v>260881</v>
      </c>
      <c r="T3026" s="1" t="s">
        <v>112</v>
      </c>
      <c r="U3026" s="56">
        <v>42589</v>
      </c>
      <c r="V3026" s="56">
        <v>43465</v>
      </c>
      <c r="W3026" s="56">
        <v>42566</v>
      </c>
      <c r="X3026" s="56">
        <v>43312</v>
      </c>
      <c r="Y3026" s="56" t="s">
        <v>340</v>
      </c>
      <c r="Z3026" s="56" t="s">
        <v>341</v>
      </c>
      <c r="AA3026" s="56" t="s">
        <v>342</v>
      </c>
      <c r="AB3026" s="56" t="s">
        <v>343</v>
      </c>
      <c r="AC3026" s="56" t="s">
        <v>342</v>
      </c>
      <c r="AD3026" s="56" t="s">
        <v>347</v>
      </c>
      <c r="AE3026" s="56" t="s">
        <v>334</v>
      </c>
      <c r="AF3026" s="56" t="s">
        <v>224</v>
      </c>
      <c r="AG3026" s="56">
        <v>2016</v>
      </c>
      <c r="AH3026" s="56" t="s">
        <v>80</v>
      </c>
      <c r="AI3026" s="56" t="s">
        <v>339</v>
      </c>
      <c r="AJ3026" s="56">
        <v>0</v>
      </c>
      <c r="AM3026" s="56">
        <v>42557</v>
      </c>
      <c r="AN3026" s="56" t="s">
        <v>355</v>
      </c>
      <c r="AO3026" s="1">
        <v>42557</v>
      </c>
      <c r="AP3026" s="56" t="s">
        <v>355</v>
      </c>
      <c r="AQ3026" s="56">
        <v>260</v>
      </c>
      <c r="AR3026" s="56">
        <v>0</v>
      </c>
      <c r="AS3026" s="56" t="s">
        <v>346</v>
      </c>
      <c r="BB3026" s="56" t="s">
        <v>339</v>
      </c>
      <c r="BC3026" s="56" t="s">
        <v>263</v>
      </c>
      <c r="BD3026" s="56" t="s">
        <v>921</v>
      </c>
      <c r="BE3026" s="56" t="s">
        <v>347</v>
      </c>
      <c r="BF3026" s="56" t="s">
        <v>334</v>
      </c>
      <c r="BG3026" s="56" t="s">
        <v>922</v>
      </c>
      <c r="BH3026" s="56">
        <v>0</v>
      </c>
      <c r="BI3026" s="56">
        <v>0</v>
      </c>
      <c r="BJ3026" s="56">
        <v>1</v>
      </c>
    </row>
    <row r="3027" spans="1:62" hidden="1" x14ac:dyDescent="0.3">
      <c r="A3027" s="56">
        <v>49300770</v>
      </c>
      <c r="B3027" s="85">
        <v>601709</v>
      </c>
      <c r="C3027" s="1">
        <v>42893</v>
      </c>
      <c r="D3027" s="56" t="s">
        <v>917</v>
      </c>
      <c r="E3027" s="56" t="s">
        <v>918</v>
      </c>
      <c r="F3027" s="56" t="s">
        <v>334</v>
      </c>
      <c r="G3027" s="56" t="s">
        <v>335</v>
      </c>
      <c r="H3027" s="56" t="s">
        <v>336</v>
      </c>
      <c r="I3027" s="56" t="s">
        <v>919</v>
      </c>
      <c r="K3027" s="56" t="s">
        <v>337</v>
      </c>
      <c r="L3027" s="56" t="s">
        <v>338</v>
      </c>
      <c r="M3027" s="56" t="s">
        <v>1051</v>
      </c>
      <c r="N3027" s="56" t="s">
        <v>1043</v>
      </c>
      <c r="O3027" s="56" t="s">
        <v>546</v>
      </c>
      <c r="P3027" s="1" t="s">
        <v>110</v>
      </c>
      <c r="Q3027" s="56" t="s">
        <v>552</v>
      </c>
      <c r="R3027" s="56" t="s">
        <v>339</v>
      </c>
      <c r="S3027" s="56">
        <v>260883</v>
      </c>
      <c r="T3027" s="1" t="s">
        <v>420</v>
      </c>
      <c r="U3027" s="56">
        <v>42589</v>
      </c>
      <c r="V3027" s="56">
        <v>43465</v>
      </c>
      <c r="W3027" s="56">
        <v>42566</v>
      </c>
      <c r="X3027" s="56">
        <v>43312</v>
      </c>
      <c r="Y3027" s="56" t="s">
        <v>356</v>
      </c>
      <c r="Z3027" s="56" t="s">
        <v>341</v>
      </c>
      <c r="AA3027" s="56" t="s">
        <v>342</v>
      </c>
      <c r="AB3027" s="56" t="s">
        <v>343</v>
      </c>
      <c r="AC3027" s="56" t="s">
        <v>342</v>
      </c>
      <c r="AD3027" s="56" t="s">
        <v>342</v>
      </c>
      <c r="AE3027" s="56" t="s">
        <v>334</v>
      </c>
      <c r="AF3027" s="56" t="s">
        <v>292</v>
      </c>
      <c r="AG3027" s="56">
        <v>2018</v>
      </c>
      <c r="AH3027" s="56" t="s">
        <v>80</v>
      </c>
      <c r="AI3027" s="56" t="s">
        <v>344</v>
      </c>
      <c r="AJ3027" s="56">
        <v>1950</v>
      </c>
      <c r="AM3027" s="56">
        <v>42583</v>
      </c>
      <c r="AN3027" s="56" t="s">
        <v>355</v>
      </c>
      <c r="AO3027" s="1">
        <v>42557</v>
      </c>
      <c r="AP3027" s="56" t="s">
        <v>355</v>
      </c>
      <c r="AQ3027" s="56">
        <v>54645</v>
      </c>
      <c r="AR3027" s="56">
        <v>0</v>
      </c>
      <c r="AS3027" s="56" t="s">
        <v>346</v>
      </c>
      <c r="BB3027" s="56" t="s">
        <v>339</v>
      </c>
      <c r="BC3027" s="56" t="s">
        <v>263</v>
      </c>
      <c r="BD3027" s="56" t="s">
        <v>921</v>
      </c>
      <c r="BE3027" s="56" t="s">
        <v>347</v>
      </c>
      <c r="BF3027" s="56" t="s">
        <v>334</v>
      </c>
      <c r="BG3027" s="56" t="s">
        <v>922</v>
      </c>
      <c r="BH3027" s="56">
        <v>0</v>
      </c>
      <c r="BI3027" s="56">
        <v>0</v>
      </c>
      <c r="BJ3027" s="56">
        <v>1</v>
      </c>
    </row>
    <row r="3028" spans="1:62" hidden="1" x14ac:dyDescent="0.3">
      <c r="A3028" s="56">
        <v>49300766</v>
      </c>
      <c r="B3028" s="85">
        <v>601709</v>
      </c>
      <c r="C3028" s="1">
        <v>42893</v>
      </c>
      <c r="D3028" s="56" t="s">
        <v>917</v>
      </c>
      <c r="E3028" s="56" t="s">
        <v>918</v>
      </c>
      <c r="F3028" s="56" t="s">
        <v>334</v>
      </c>
      <c r="G3028" s="56" t="s">
        <v>335</v>
      </c>
      <c r="H3028" s="56" t="s">
        <v>336</v>
      </c>
      <c r="I3028" s="56" t="s">
        <v>919</v>
      </c>
      <c r="K3028" s="56" t="s">
        <v>337</v>
      </c>
      <c r="L3028" s="56" t="s">
        <v>338</v>
      </c>
      <c r="M3028" s="56" t="s">
        <v>1051</v>
      </c>
      <c r="N3028" s="56" t="s">
        <v>1043</v>
      </c>
      <c r="O3028" s="56" t="s">
        <v>546</v>
      </c>
      <c r="P3028" s="1" t="s">
        <v>110</v>
      </c>
      <c r="Q3028" s="56" t="s">
        <v>552</v>
      </c>
      <c r="R3028" s="56" t="s">
        <v>339</v>
      </c>
      <c r="S3028" s="56">
        <v>260883</v>
      </c>
      <c r="T3028" s="1" t="s">
        <v>420</v>
      </c>
      <c r="U3028" s="56">
        <v>42589</v>
      </c>
      <c r="V3028" s="56">
        <v>43465</v>
      </c>
      <c r="W3028" s="56">
        <v>42566</v>
      </c>
      <c r="X3028" s="56">
        <v>43312</v>
      </c>
      <c r="Y3028" s="56" t="s">
        <v>356</v>
      </c>
      <c r="Z3028" s="56" t="s">
        <v>341</v>
      </c>
      <c r="AA3028" s="56" t="s">
        <v>342</v>
      </c>
      <c r="AB3028" s="56" t="s">
        <v>343</v>
      </c>
      <c r="AC3028" s="56" t="s">
        <v>342</v>
      </c>
      <c r="AD3028" s="56" t="s">
        <v>342</v>
      </c>
      <c r="AE3028" s="56" t="s">
        <v>334</v>
      </c>
      <c r="AF3028" s="56" t="s">
        <v>224</v>
      </c>
      <c r="AG3028" s="56">
        <v>2016</v>
      </c>
      <c r="AH3028" s="56" t="s">
        <v>80</v>
      </c>
      <c r="AI3028" s="56" t="s">
        <v>339</v>
      </c>
      <c r="AJ3028" s="56">
        <v>1800</v>
      </c>
      <c r="AM3028" s="56">
        <v>42583</v>
      </c>
      <c r="AN3028" s="56" t="s">
        <v>355</v>
      </c>
      <c r="AO3028" s="1">
        <v>42557</v>
      </c>
      <c r="AP3028" s="56" t="s">
        <v>355</v>
      </c>
      <c r="AQ3028" s="56">
        <v>54645</v>
      </c>
      <c r="AR3028" s="56">
        <v>0</v>
      </c>
      <c r="AS3028" s="56" t="s">
        <v>346</v>
      </c>
      <c r="BB3028" s="56" t="s">
        <v>339</v>
      </c>
      <c r="BC3028" s="56" t="s">
        <v>263</v>
      </c>
      <c r="BD3028" s="56" t="s">
        <v>921</v>
      </c>
      <c r="BE3028" s="56" t="s">
        <v>347</v>
      </c>
      <c r="BF3028" s="56" t="s">
        <v>334</v>
      </c>
      <c r="BG3028" s="56" t="s">
        <v>922</v>
      </c>
      <c r="BH3028" s="56">
        <v>0</v>
      </c>
      <c r="BI3028" s="56">
        <v>0</v>
      </c>
      <c r="BJ3028" s="56">
        <v>1</v>
      </c>
    </row>
    <row r="3029" spans="1:62" hidden="1" x14ac:dyDescent="0.3">
      <c r="A3029" s="56">
        <v>49300765</v>
      </c>
      <c r="B3029" s="85">
        <v>601709</v>
      </c>
      <c r="C3029" s="1">
        <v>42893</v>
      </c>
      <c r="D3029" s="56" t="s">
        <v>917</v>
      </c>
      <c r="E3029" s="56" t="s">
        <v>918</v>
      </c>
      <c r="F3029" s="56" t="s">
        <v>334</v>
      </c>
      <c r="G3029" s="56" t="s">
        <v>335</v>
      </c>
      <c r="H3029" s="56" t="s">
        <v>336</v>
      </c>
      <c r="I3029" s="56" t="s">
        <v>919</v>
      </c>
      <c r="K3029" s="56" t="s">
        <v>337</v>
      </c>
      <c r="L3029" s="56" t="s">
        <v>338</v>
      </c>
      <c r="M3029" s="56" t="s">
        <v>1051</v>
      </c>
      <c r="N3029" s="56" t="s">
        <v>1043</v>
      </c>
      <c r="O3029" s="56" t="s">
        <v>546</v>
      </c>
      <c r="P3029" s="1" t="s">
        <v>110</v>
      </c>
      <c r="Q3029" s="56" t="s">
        <v>241</v>
      </c>
      <c r="R3029" s="56" t="s">
        <v>339</v>
      </c>
      <c r="S3029" s="56">
        <v>260881</v>
      </c>
      <c r="T3029" s="1" t="s">
        <v>112</v>
      </c>
      <c r="U3029" s="56">
        <v>42589</v>
      </c>
      <c r="V3029" s="56">
        <v>43465</v>
      </c>
      <c r="W3029" s="56">
        <v>42566</v>
      </c>
      <c r="X3029" s="56">
        <v>43312</v>
      </c>
      <c r="Y3029" s="56" t="s">
        <v>340</v>
      </c>
      <c r="Z3029" s="56" t="s">
        <v>341</v>
      </c>
      <c r="AA3029" s="56" t="s">
        <v>342</v>
      </c>
      <c r="AB3029" s="56" t="s">
        <v>343</v>
      </c>
      <c r="AC3029" s="56" t="s">
        <v>342</v>
      </c>
      <c r="AD3029" s="56" t="s">
        <v>347</v>
      </c>
      <c r="AE3029" s="56" t="s">
        <v>334</v>
      </c>
      <c r="AF3029" s="56" t="s">
        <v>292</v>
      </c>
      <c r="AG3029" s="56">
        <v>2017</v>
      </c>
      <c r="AH3029" s="56" t="s">
        <v>80</v>
      </c>
      <c r="AI3029" s="56" t="s">
        <v>344</v>
      </c>
      <c r="AJ3029" s="56">
        <v>3</v>
      </c>
      <c r="AM3029" s="56">
        <v>42557</v>
      </c>
      <c r="AN3029" s="56" t="s">
        <v>355</v>
      </c>
      <c r="AO3029" s="1">
        <v>42557</v>
      </c>
      <c r="AP3029" s="56" t="s">
        <v>355</v>
      </c>
      <c r="AQ3029" s="56">
        <v>260</v>
      </c>
      <c r="AR3029" s="56">
        <v>0</v>
      </c>
      <c r="AS3029" s="56" t="s">
        <v>346</v>
      </c>
      <c r="BB3029" s="56" t="s">
        <v>339</v>
      </c>
      <c r="BC3029" s="56" t="s">
        <v>263</v>
      </c>
      <c r="BD3029" s="56" t="s">
        <v>921</v>
      </c>
      <c r="BE3029" s="56" t="s">
        <v>347</v>
      </c>
      <c r="BF3029" s="56" t="s">
        <v>334</v>
      </c>
      <c r="BG3029" s="56" t="s">
        <v>922</v>
      </c>
      <c r="BH3029" s="56">
        <v>0</v>
      </c>
      <c r="BI3029" s="56">
        <v>0</v>
      </c>
      <c r="BJ3029" s="56">
        <v>1</v>
      </c>
    </row>
    <row r="3030" spans="1:62" hidden="1" x14ac:dyDescent="0.3">
      <c r="A3030" s="56">
        <v>49300798</v>
      </c>
      <c r="B3030" s="85">
        <v>601709</v>
      </c>
      <c r="C3030" s="1">
        <v>42893</v>
      </c>
      <c r="D3030" s="56" t="s">
        <v>917</v>
      </c>
      <c r="E3030" s="56" t="s">
        <v>918</v>
      </c>
      <c r="F3030" s="56" t="s">
        <v>334</v>
      </c>
      <c r="G3030" s="56" t="s">
        <v>335</v>
      </c>
      <c r="H3030" s="56" t="s">
        <v>336</v>
      </c>
      <c r="I3030" s="56" t="s">
        <v>919</v>
      </c>
      <c r="K3030" s="56" t="s">
        <v>337</v>
      </c>
      <c r="L3030" s="56" t="s">
        <v>338</v>
      </c>
      <c r="M3030" s="56" t="s">
        <v>1051</v>
      </c>
      <c r="N3030" s="56" t="s">
        <v>1043</v>
      </c>
      <c r="O3030" s="56" t="s">
        <v>546</v>
      </c>
      <c r="P3030" s="1" t="s">
        <v>110</v>
      </c>
      <c r="Q3030" s="56" t="s">
        <v>920</v>
      </c>
      <c r="R3030" s="56" t="s">
        <v>339</v>
      </c>
      <c r="S3030" s="56">
        <v>260886</v>
      </c>
      <c r="T3030" s="1" t="s">
        <v>761</v>
      </c>
      <c r="U3030" s="56">
        <v>42589</v>
      </c>
      <c r="V3030" s="56">
        <v>43465</v>
      </c>
      <c r="W3030" s="56">
        <v>42566</v>
      </c>
      <c r="X3030" s="56">
        <v>43312</v>
      </c>
      <c r="Y3030" s="56" t="s">
        <v>340</v>
      </c>
      <c r="Z3030" s="56" t="s">
        <v>341</v>
      </c>
      <c r="AA3030" s="56" t="s">
        <v>342</v>
      </c>
      <c r="AB3030" s="56" t="s">
        <v>343</v>
      </c>
      <c r="AC3030" s="56" t="s">
        <v>342</v>
      </c>
      <c r="AD3030" s="56" t="s">
        <v>342</v>
      </c>
      <c r="AE3030" s="56" t="s">
        <v>334</v>
      </c>
      <c r="AF3030" s="56" t="s">
        <v>224</v>
      </c>
      <c r="AG3030" s="56">
        <v>2016</v>
      </c>
      <c r="AH3030" s="56" t="s">
        <v>80</v>
      </c>
      <c r="AI3030" s="56" t="s">
        <v>339</v>
      </c>
      <c r="AJ3030" s="56">
        <v>576000</v>
      </c>
      <c r="AM3030" s="56">
        <v>42584</v>
      </c>
      <c r="AN3030" s="56" t="s">
        <v>355</v>
      </c>
      <c r="AO3030" s="1">
        <v>42557</v>
      </c>
      <c r="AP3030" s="56" t="s">
        <v>355</v>
      </c>
      <c r="AQ3030" s="56">
        <v>72724</v>
      </c>
      <c r="AR3030" s="56">
        <v>0</v>
      </c>
      <c r="AS3030" s="56" t="s">
        <v>346</v>
      </c>
      <c r="BB3030" s="56" t="s">
        <v>339</v>
      </c>
      <c r="BC3030" s="56" t="s">
        <v>263</v>
      </c>
      <c r="BD3030" s="56" t="s">
        <v>921</v>
      </c>
      <c r="BE3030" s="56" t="s">
        <v>347</v>
      </c>
      <c r="BF3030" s="56" t="s">
        <v>334</v>
      </c>
      <c r="BG3030" s="56" t="s">
        <v>922</v>
      </c>
      <c r="BH3030" s="56">
        <v>0</v>
      </c>
      <c r="BI3030" s="56">
        <v>0</v>
      </c>
      <c r="BJ3030" s="56">
        <v>1</v>
      </c>
    </row>
    <row r="3031" spans="1:62" hidden="1" x14ac:dyDescent="0.3">
      <c r="A3031" s="56">
        <v>49300769</v>
      </c>
      <c r="B3031" s="85">
        <v>601709</v>
      </c>
      <c r="C3031" s="1">
        <v>42893</v>
      </c>
      <c r="D3031" s="56" t="s">
        <v>917</v>
      </c>
      <c r="E3031" s="56" t="s">
        <v>918</v>
      </c>
      <c r="F3031" s="56" t="s">
        <v>334</v>
      </c>
      <c r="G3031" s="56" t="s">
        <v>335</v>
      </c>
      <c r="H3031" s="56" t="s">
        <v>336</v>
      </c>
      <c r="I3031" s="56" t="s">
        <v>919</v>
      </c>
      <c r="K3031" s="56" t="s">
        <v>337</v>
      </c>
      <c r="L3031" s="56" t="s">
        <v>338</v>
      </c>
      <c r="M3031" s="56" t="s">
        <v>1051</v>
      </c>
      <c r="N3031" s="56" t="s">
        <v>1043</v>
      </c>
      <c r="O3031" s="56" t="s">
        <v>546</v>
      </c>
      <c r="P3031" s="1" t="s">
        <v>110</v>
      </c>
      <c r="Q3031" s="56" t="s">
        <v>552</v>
      </c>
      <c r="R3031" s="56" t="s">
        <v>339</v>
      </c>
      <c r="S3031" s="56">
        <v>260883</v>
      </c>
      <c r="T3031" s="1" t="s">
        <v>420</v>
      </c>
      <c r="U3031" s="56">
        <v>42589</v>
      </c>
      <c r="V3031" s="56">
        <v>43465</v>
      </c>
      <c r="W3031" s="56">
        <v>42566</v>
      </c>
      <c r="X3031" s="56">
        <v>43312</v>
      </c>
      <c r="Y3031" s="56" t="s">
        <v>356</v>
      </c>
      <c r="Z3031" s="56" t="s">
        <v>341</v>
      </c>
      <c r="AA3031" s="56" t="s">
        <v>342</v>
      </c>
      <c r="AB3031" s="56" t="s">
        <v>343</v>
      </c>
      <c r="AC3031" s="56" t="s">
        <v>342</v>
      </c>
      <c r="AD3031" s="56" t="s">
        <v>342</v>
      </c>
      <c r="AE3031" s="56" t="s">
        <v>334</v>
      </c>
      <c r="AF3031" s="56" t="s">
        <v>292</v>
      </c>
      <c r="AG3031" s="56">
        <v>2018</v>
      </c>
      <c r="AH3031" s="56" t="s">
        <v>80</v>
      </c>
      <c r="AI3031" s="56" t="s">
        <v>348</v>
      </c>
      <c r="AJ3031" s="56">
        <v>1900</v>
      </c>
      <c r="AM3031" s="56">
        <v>42583</v>
      </c>
      <c r="AN3031" s="56" t="s">
        <v>355</v>
      </c>
      <c r="AO3031" s="1">
        <v>42557</v>
      </c>
      <c r="AP3031" s="56" t="s">
        <v>355</v>
      </c>
      <c r="AQ3031" s="56">
        <v>54645</v>
      </c>
      <c r="AR3031" s="56">
        <v>0</v>
      </c>
      <c r="AS3031" s="56" t="s">
        <v>346</v>
      </c>
      <c r="BB3031" s="56" t="s">
        <v>339</v>
      </c>
      <c r="BC3031" s="56" t="s">
        <v>263</v>
      </c>
      <c r="BD3031" s="56" t="s">
        <v>921</v>
      </c>
      <c r="BE3031" s="56" t="s">
        <v>347</v>
      </c>
      <c r="BF3031" s="56" t="s">
        <v>334</v>
      </c>
      <c r="BG3031" s="56" t="s">
        <v>922</v>
      </c>
      <c r="BH3031" s="56">
        <v>0</v>
      </c>
      <c r="BI3031" s="56">
        <v>0</v>
      </c>
      <c r="BJ3031" s="56">
        <v>1</v>
      </c>
    </row>
    <row r="3032" spans="1:62" hidden="1" x14ac:dyDescent="0.3">
      <c r="A3032" s="56">
        <v>49300768</v>
      </c>
      <c r="B3032" s="85">
        <v>601709</v>
      </c>
      <c r="C3032" s="1">
        <v>42893</v>
      </c>
      <c r="D3032" s="56" t="s">
        <v>917</v>
      </c>
      <c r="E3032" s="56" t="s">
        <v>918</v>
      </c>
      <c r="F3032" s="56" t="s">
        <v>334</v>
      </c>
      <c r="G3032" s="56" t="s">
        <v>335</v>
      </c>
      <c r="H3032" s="56" t="s">
        <v>336</v>
      </c>
      <c r="I3032" s="56" t="s">
        <v>919</v>
      </c>
      <c r="K3032" s="56" t="s">
        <v>337</v>
      </c>
      <c r="L3032" s="56" t="s">
        <v>338</v>
      </c>
      <c r="M3032" s="56" t="s">
        <v>1051</v>
      </c>
      <c r="N3032" s="56" t="s">
        <v>1043</v>
      </c>
      <c r="O3032" s="56" t="s">
        <v>546</v>
      </c>
      <c r="P3032" s="1" t="s">
        <v>110</v>
      </c>
      <c r="Q3032" s="56" t="s">
        <v>552</v>
      </c>
      <c r="R3032" s="56" t="s">
        <v>339</v>
      </c>
      <c r="S3032" s="56">
        <v>260883</v>
      </c>
      <c r="T3032" s="1" t="s">
        <v>420</v>
      </c>
      <c r="U3032" s="56">
        <v>42589</v>
      </c>
      <c r="V3032" s="56">
        <v>43465</v>
      </c>
      <c r="W3032" s="56">
        <v>42566</v>
      </c>
      <c r="X3032" s="56">
        <v>43312</v>
      </c>
      <c r="Y3032" s="56" t="s">
        <v>356</v>
      </c>
      <c r="Z3032" s="56" t="s">
        <v>341</v>
      </c>
      <c r="AA3032" s="56" t="s">
        <v>342</v>
      </c>
      <c r="AB3032" s="56" t="s">
        <v>343</v>
      </c>
      <c r="AC3032" s="56" t="s">
        <v>342</v>
      </c>
      <c r="AD3032" s="56" t="s">
        <v>342</v>
      </c>
      <c r="AE3032" s="56" t="s">
        <v>334</v>
      </c>
      <c r="AF3032" s="56" t="s">
        <v>292</v>
      </c>
      <c r="AG3032" s="56">
        <v>2017</v>
      </c>
      <c r="AH3032" s="56" t="s">
        <v>80</v>
      </c>
      <c r="AI3032" s="56" t="s">
        <v>344</v>
      </c>
      <c r="AJ3032" s="56">
        <v>1850</v>
      </c>
      <c r="AM3032" s="56">
        <v>42583</v>
      </c>
      <c r="AN3032" s="56" t="s">
        <v>355</v>
      </c>
      <c r="AO3032" s="1">
        <v>42557</v>
      </c>
      <c r="AP3032" s="56" t="s">
        <v>355</v>
      </c>
      <c r="AQ3032" s="56">
        <v>54645</v>
      </c>
      <c r="AR3032" s="56">
        <v>0</v>
      </c>
      <c r="AS3032" s="56" t="s">
        <v>346</v>
      </c>
      <c r="BB3032" s="56" t="s">
        <v>339</v>
      </c>
      <c r="BC3032" s="56" t="s">
        <v>263</v>
      </c>
      <c r="BD3032" s="56" t="s">
        <v>921</v>
      </c>
      <c r="BE3032" s="56" t="s">
        <v>347</v>
      </c>
      <c r="BF3032" s="56" t="s">
        <v>334</v>
      </c>
      <c r="BG3032" s="56" t="s">
        <v>922</v>
      </c>
      <c r="BH3032" s="56">
        <v>0</v>
      </c>
      <c r="BI3032" s="56">
        <v>0</v>
      </c>
      <c r="BJ3032" s="56">
        <v>1</v>
      </c>
    </row>
    <row r="3033" spans="1:62" hidden="1" x14ac:dyDescent="0.3">
      <c r="A3033" s="56">
        <v>49300767</v>
      </c>
      <c r="B3033" s="85">
        <v>601709</v>
      </c>
      <c r="C3033" s="1">
        <v>42893</v>
      </c>
      <c r="D3033" s="56" t="s">
        <v>917</v>
      </c>
      <c r="E3033" s="56" t="s">
        <v>918</v>
      </c>
      <c r="F3033" s="56" t="s">
        <v>334</v>
      </c>
      <c r="G3033" s="56" t="s">
        <v>335</v>
      </c>
      <c r="H3033" s="56" t="s">
        <v>336</v>
      </c>
      <c r="I3033" s="56" t="s">
        <v>919</v>
      </c>
      <c r="K3033" s="56" t="s">
        <v>337</v>
      </c>
      <c r="L3033" s="56" t="s">
        <v>338</v>
      </c>
      <c r="M3033" s="56" t="s">
        <v>1051</v>
      </c>
      <c r="N3033" s="56" t="s">
        <v>1043</v>
      </c>
      <c r="O3033" s="56" t="s">
        <v>546</v>
      </c>
      <c r="P3033" s="1" t="s">
        <v>110</v>
      </c>
      <c r="Q3033" s="56" t="s">
        <v>552</v>
      </c>
      <c r="R3033" s="56" t="s">
        <v>339</v>
      </c>
      <c r="S3033" s="56">
        <v>260883</v>
      </c>
      <c r="T3033" s="1" t="s">
        <v>420</v>
      </c>
      <c r="U3033" s="56">
        <v>42589</v>
      </c>
      <c r="V3033" s="56">
        <v>43465</v>
      </c>
      <c r="W3033" s="56">
        <v>42566</v>
      </c>
      <c r="X3033" s="56">
        <v>43312</v>
      </c>
      <c r="Y3033" s="56" t="s">
        <v>356</v>
      </c>
      <c r="Z3033" s="56" t="s">
        <v>341</v>
      </c>
      <c r="AA3033" s="56" t="s">
        <v>342</v>
      </c>
      <c r="AB3033" s="56" t="s">
        <v>343</v>
      </c>
      <c r="AC3033" s="56" t="s">
        <v>342</v>
      </c>
      <c r="AD3033" s="56" t="s">
        <v>342</v>
      </c>
      <c r="AE3033" s="56" t="s">
        <v>334</v>
      </c>
      <c r="AF3033" s="56" t="s">
        <v>292</v>
      </c>
      <c r="AG3033" s="56">
        <v>2017</v>
      </c>
      <c r="AH3033" s="56" t="s">
        <v>80</v>
      </c>
      <c r="AI3033" s="56" t="s">
        <v>348</v>
      </c>
      <c r="AJ3033" s="56">
        <v>1830</v>
      </c>
      <c r="AM3033" s="56">
        <v>42583</v>
      </c>
      <c r="AN3033" s="56" t="s">
        <v>355</v>
      </c>
      <c r="AO3033" s="1">
        <v>42557</v>
      </c>
      <c r="AP3033" s="56" t="s">
        <v>355</v>
      </c>
      <c r="AQ3033" s="56">
        <v>54645</v>
      </c>
      <c r="AR3033" s="56">
        <v>0</v>
      </c>
      <c r="AS3033" s="56" t="s">
        <v>346</v>
      </c>
      <c r="BB3033" s="56" t="s">
        <v>339</v>
      </c>
      <c r="BC3033" s="56" t="s">
        <v>263</v>
      </c>
      <c r="BD3033" s="56" t="s">
        <v>921</v>
      </c>
      <c r="BE3033" s="56" t="s">
        <v>347</v>
      </c>
      <c r="BF3033" s="56" t="s">
        <v>334</v>
      </c>
      <c r="BG3033" s="56" t="s">
        <v>922</v>
      </c>
      <c r="BH3033" s="56">
        <v>0</v>
      </c>
      <c r="BI3033" s="56">
        <v>0</v>
      </c>
      <c r="BJ3033" s="56">
        <v>1</v>
      </c>
    </row>
    <row r="3034" spans="1:62" hidden="1" x14ac:dyDescent="0.3">
      <c r="A3034" s="56">
        <v>49300793</v>
      </c>
      <c r="B3034" s="85">
        <v>601709</v>
      </c>
      <c r="C3034" s="1">
        <v>42893</v>
      </c>
      <c r="D3034" s="56" t="s">
        <v>917</v>
      </c>
      <c r="E3034" s="56" t="s">
        <v>918</v>
      </c>
      <c r="F3034" s="56" t="s">
        <v>334</v>
      </c>
      <c r="G3034" s="56" t="s">
        <v>335</v>
      </c>
      <c r="H3034" s="56" t="s">
        <v>336</v>
      </c>
      <c r="I3034" s="56" t="s">
        <v>919</v>
      </c>
      <c r="K3034" s="56" t="s">
        <v>337</v>
      </c>
      <c r="L3034" s="56" t="s">
        <v>338</v>
      </c>
      <c r="M3034" s="56" t="s">
        <v>1051</v>
      </c>
      <c r="N3034" s="56" t="s">
        <v>1043</v>
      </c>
      <c r="O3034" s="56" t="s">
        <v>546</v>
      </c>
      <c r="P3034" s="1" t="s">
        <v>110</v>
      </c>
      <c r="Q3034" s="56" t="s">
        <v>920</v>
      </c>
      <c r="R3034" s="56" t="s">
        <v>339</v>
      </c>
      <c r="S3034" s="56">
        <v>261577</v>
      </c>
      <c r="T3034" s="1" t="s">
        <v>262</v>
      </c>
      <c r="U3034" s="56">
        <v>42589</v>
      </c>
      <c r="V3034" s="56">
        <v>43465</v>
      </c>
      <c r="W3034" s="56">
        <v>42566</v>
      </c>
      <c r="X3034" s="56">
        <v>43677</v>
      </c>
      <c r="Y3034" s="56" t="s">
        <v>356</v>
      </c>
      <c r="Z3034" s="56" t="s">
        <v>341</v>
      </c>
      <c r="AA3034" s="56" t="s">
        <v>342</v>
      </c>
      <c r="AB3034" s="56" t="s">
        <v>343</v>
      </c>
      <c r="AC3034" s="56" t="s">
        <v>342</v>
      </c>
      <c r="AD3034" s="56" t="s">
        <v>342</v>
      </c>
      <c r="AE3034" s="56" t="s">
        <v>334</v>
      </c>
      <c r="AF3034" s="56" t="s">
        <v>292</v>
      </c>
      <c r="AG3034" s="56">
        <v>2019</v>
      </c>
      <c r="AH3034" s="56" t="s">
        <v>80</v>
      </c>
      <c r="AI3034" s="56" t="s">
        <v>348</v>
      </c>
      <c r="AJ3034" s="56">
        <v>500000</v>
      </c>
      <c r="AM3034" s="56">
        <v>42584</v>
      </c>
      <c r="AN3034" s="56" t="s">
        <v>355</v>
      </c>
      <c r="AO3034" s="1">
        <v>42563</v>
      </c>
      <c r="AP3034" s="56" t="s">
        <v>355</v>
      </c>
      <c r="AQ3034" s="56">
        <v>75692</v>
      </c>
      <c r="AR3034" s="56">
        <v>0</v>
      </c>
      <c r="AS3034" s="56" t="s">
        <v>346</v>
      </c>
      <c r="BB3034" s="56" t="s">
        <v>339</v>
      </c>
      <c r="BC3034" s="56" t="s">
        <v>263</v>
      </c>
      <c r="BD3034" s="56" t="s">
        <v>921</v>
      </c>
      <c r="BE3034" s="56" t="s">
        <v>347</v>
      </c>
      <c r="BF3034" s="56" t="s">
        <v>334</v>
      </c>
      <c r="BG3034" s="56" t="s">
        <v>922</v>
      </c>
      <c r="BH3034" s="56">
        <v>0</v>
      </c>
      <c r="BI3034" s="56">
        <v>0</v>
      </c>
      <c r="BJ3034" s="56">
        <v>1</v>
      </c>
    </row>
    <row r="3035" spans="1:62" hidden="1" x14ac:dyDescent="0.3">
      <c r="A3035" s="56">
        <v>49300815</v>
      </c>
      <c r="B3035" s="85">
        <v>601709</v>
      </c>
      <c r="C3035" s="1">
        <v>42893</v>
      </c>
      <c r="D3035" s="56" t="s">
        <v>917</v>
      </c>
      <c r="E3035" s="56" t="s">
        <v>918</v>
      </c>
      <c r="F3035" s="56" t="s">
        <v>334</v>
      </c>
      <c r="G3035" s="56" t="s">
        <v>335</v>
      </c>
      <c r="H3035" s="56" t="s">
        <v>336</v>
      </c>
      <c r="I3035" s="56" t="s">
        <v>919</v>
      </c>
      <c r="K3035" s="56" t="s">
        <v>337</v>
      </c>
      <c r="L3035" s="56" t="s">
        <v>338</v>
      </c>
      <c r="M3035" s="56" t="s">
        <v>1051</v>
      </c>
      <c r="N3035" s="56" t="s">
        <v>1043</v>
      </c>
      <c r="O3035" s="56" t="s">
        <v>546</v>
      </c>
      <c r="P3035" s="1" t="s">
        <v>188</v>
      </c>
      <c r="Q3035" s="56" t="s">
        <v>552</v>
      </c>
      <c r="R3035" s="56" t="s">
        <v>339</v>
      </c>
      <c r="S3035" s="56">
        <v>269073</v>
      </c>
      <c r="T3035" s="1" t="s">
        <v>238</v>
      </c>
      <c r="U3035" s="56">
        <v>42589</v>
      </c>
      <c r="V3035" s="56">
        <v>43465</v>
      </c>
      <c r="W3035" s="56">
        <v>42566</v>
      </c>
      <c r="X3035" s="56">
        <v>43312</v>
      </c>
      <c r="Y3035" s="56" t="s">
        <v>340</v>
      </c>
      <c r="Z3035" s="56" t="s">
        <v>341</v>
      </c>
      <c r="AA3035" s="56" t="s">
        <v>342</v>
      </c>
      <c r="AB3035" s="56" t="s">
        <v>343</v>
      </c>
      <c r="AC3035" s="56" t="s">
        <v>342</v>
      </c>
      <c r="AD3035" s="56" t="s">
        <v>347</v>
      </c>
      <c r="AE3035" s="56" t="s">
        <v>334</v>
      </c>
      <c r="AF3035" s="56" t="s">
        <v>292</v>
      </c>
      <c r="AG3035" s="56">
        <v>2017</v>
      </c>
      <c r="AH3035" s="56" t="s">
        <v>80</v>
      </c>
      <c r="AI3035" s="56" t="s">
        <v>344</v>
      </c>
      <c r="AJ3035" s="56">
        <v>2</v>
      </c>
      <c r="AM3035" s="56">
        <v>42557</v>
      </c>
      <c r="AN3035" s="56" t="s">
        <v>355</v>
      </c>
      <c r="AO3035" s="1">
        <v>42557</v>
      </c>
      <c r="AP3035" s="56" t="s">
        <v>355</v>
      </c>
      <c r="AQ3035" s="56">
        <v>253</v>
      </c>
      <c r="AR3035" s="56">
        <v>0</v>
      </c>
      <c r="AS3035" s="56" t="s">
        <v>346</v>
      </c>
      <c r="BB3035" s="56" t="s">
        <v>339</v>
      </c>
      <c r="BC3035" s="56" t="s">
        <v>263</v>
      </c>
      <c r="BD3035" s="56" t="s">
        <v>921</v>
      </c>
      <c r="BE3035" s="56" t="s">
        <v>347</v>
      </c>
      <c r="BF3035" s="56" t="s">
        <v>334</v>
      </c>
      <c r="BG3035" s="56" t="s">
        <v>922</v>
      </c>
      <c r="BH3035" s="56">
        <v>0</v>
      </c>
      <c r="BI3035" s="56">
        <v>0</v>
      </c>
      <c r="BJ3035" s="56">
        <v>1</v>
      </c>
    </row>
    <row r="3036" spans="1:62" hidden="1" x14ac:dyDescent="0.3">
      <c r="A3036" s="56">
        <v>49300775</v>
      </c>
      <c r="B3036" s="85">
        <v>601709</v>
      </c>
      <c r="C3036" s="1">
        <v>42893</v>
      </c>
      <c r="D3036" s="56" t="s">
        <v>917</v>
      </c>
      <c r="E3036" s="56" t="s">
        <v>918</v>
      </c>
      <c r="F3036" s="56" t="s">
        <v>334</v>
      </c>
      <c r="G3036" s="56" t="s">
        <v>335</v>
      </c>
      <c r="H3036" s="56" t="s">
        <v>336</v>
      </c>
      <c r="I3036" s="56" t="s">
        <v>919</v>
      </c>
      <c r="K3036" s="56" t="s">
        <v>337</v>
      </c>
      <c r="L3036" s="56" t="s">
        <v>338</v>
      </c>
      <c r="M3036" s="56" t="s">
        <v>1051</v>
      </c>
      <c r="N3036" s="56" t="s">
        <v>1043</v>
      </c>
      <c r="O3036" s="56" t="s">
        <v>546</v>
      </c>
      <c r="P3036" s="1" t="s">
        <v>110</v>
      </c>
      <c r="Q3036" s="56" t="s">
        <v>552</v>
      </c>
      <c r="R3036" s="56" t="s">
        <v>339</v>
      </c>
      <c r="S3036" s="56">
        <v>260884</v>
      </c>
      <c r="T3036" s="1" t="s">
        <v>112</v>
      </c>
      <c r="U3036" s="56">
        <v>42589</v>
      </c>
      <c r="V3036" s="56">
        <v>43465</v>
      </c>
      <c r="W3036" s="56">
        <v>42566</v>
      </c>
      <c r="X3036" s="56">
        <v>43312</v>
      </c>
      <c r="Y3036" s="56" t="s">
        <v>340</v>
      </c>
      <c r="Z3036" s="56" t="s">
        <v>341</v>
      </c>
      <c r="AA3036" s="56" t="s">
        <v>342</v>
      </c>
      <c r="AB3036" s="56" t="s">
        <v>343</v>
      </c>
      <c r="AC3036" s="56" t="s">
        <v>342</v>
      </c>
      <c r="AD3036" s="56" t="s">
        <v>347</v>
      </c>
      <c r="AE3036" s="56" t="s">
        <v>334</v>
      </c>
      <c r="AF3036" s="56" t="s">
        <v>292</v>
      </c>
      <c r="AG3036" s="56">
        <v>2018</v>
      </c>
      <c r="AH3036" s="56" t="s">
        <v>80</v>
      </c>
      <c r="AI3036" s="56" t="s">
        <v>348</v>
      </c>
      <c r="AJ3036" s="56">
        <v>3</v>
      </c>
      <c r="AM3036" s="56">
        <v>42557</v>
      </c>
      <c r="AN3036" s="56" t="s">
        <v>355</v>
      </c>
      <c r="AO3036" s="1">
        <v>42557</v>
      </c>
      <c r="AP3036" s="56" t="s">
        <v>355</v>
      </c>
      <c r="AQ3036" s="56">
        <v>260</v>
      </c>
      <c r="AR3036" s="56">
        <v>0</v>
      </c>
      <c r="AS3036" s="56" t="s">
        <v>346</v>
      </c>
      <c r="BB3036" s="56" t="s">
        <v>339</v>
      </c>
      <c r="BC3036" s="56" t="s">
        <v>263</v>
      </c>
      <c r="BD3036" s="56" t="s">
        <v>921</v>
      </c>
      <c r="BE3036" s="56" t="s">
        <v>347</v>
      </c>
      <c r="BF3036" s="56" t="s">
        <v>334</v>
      </c>
      <c r="BG3036" s="56" t="s">
        <v>922</v>
      </c>
      <c r="BH3036" s="56">
        <v>0</v>
      </c>
      <c r="BI3036" s="56">
        <v>0</v>
      </c>
      <c r="BJ3036" s="56">
        <v>1</v>
      </c>
    </row>
    <row r="3037" spans="1:62" hidden="1" x14ac:dyDescent="0.3">
      <c r="A3037" s="56">
        <v>49300773</v>
      </c>
      <c r="B3037" s="85">
        <v>601709</v>
      </c>
      <c r="C3037" s="1">
        <v>42893</v>
      </c>
      <c r="D3037" s="56" t="s">
        <v>917</v>
      </c>
      <c r="E3037" s="56" t="s">
        <v>918</v>
      </c>
      <c r="F3037" s="56" t="s">
        <v>334</v>
      </c>
      <c r="G3037" s="56" t="s">
        <v>335</v>
      </c>
      <c r="H3037" s="56" t="s">
        <v>336</v>
      </c>
      <c r="I3037" s="56" t="s">
        <v>919</v>
      </c>
      <c r="K3037" s="56" t="s">
        <v>337</v>
      </c>
      <c r="L3037" s="56" t="s">
        <v>338</v>
      </c>
      <c r="M3037" s="56" t="s">
        <v>1051</v>
      </c>
      <c r="N3037" s="56" t="s">
        <v>1043</v>
      </c>
      <c r="O3037" s="56" t="s">
        <v>546</v>
      </c>
      <c r="P3037" s="1" t="s">
        <v>110</v>
      </c>
      <c r="Q3037" s="56" t="s">
        <v>552</v>
      </c>
      <c r="R3037" s="56" t="s">
        <v>339</v>
      </c>
      <c r="S3037" s="56">
        <v>260884</v>
      </c>
      <c r="T3037" s="1" t="s">
        <v>112</v>
      </c>
      <c r="U3037" s="56">
        <v>42589</v>
      </c>
      <c r="V3037" s="56">
        <v>43465</v>
      </c>
      <c r="W3037" s="56">
        <v>42566</v>
      </c>
      <c r="X3037" s="56">
        <v>43312</v>
      </c>
      <c r="Y3037" s="56" t="s">
        <v>340</v>
      </c>
      <c r="Z3037" s="56" t="s">
        <v>341</v>
      </c>
      <c r="AA3037" s="56" t="s">
        <v>342</v>
      </c>
      <c r="AB3037" s="56" t="s">
        <v>343</v>
      </c>
      <c r="AC3037" s="56" t="s">
        <v>342</v>
      </c>
      <c r="AD3037" s="56" t="s">
        <v>347</v>
      </c>
      <c r="AE3037" s="56" t="s">
        <v>334</v>
      </c>
      <c r="AF3037" s="56" t="s">
        <v>292</v>
      </c>
      <c r="AG3037" s="56">
        <v>2017</v>
      </c>
      <c r="AH3037" s="56" t="s">
        <v>80</v>
      </c>
      <c r="AI3037" s="56" t="s">
        <v>348</v>
      </c>
      <c r="AJ3037" s="56">
        <v>5</v>
      </c>
      <c r="AM3037" s="56">
        <v>42557</v>
      </c>
      <c r="AN3037" s="56" t="s">
        <v>355</v>
      </c>
      <c r="AO3037" s="1">
        <v>42557</v>
      </c>
      <c r="AP3037" s="56" t="s">
        <v>355</v>
      </c>
      <c r="AQ3037" s="56">
        <v>260</v>
      </c>
      <c r="AR3037" s="56">
        <v>0</v>
      </c>
      <c r="AS3037" s="56" t="s">
        <v>346</v>
      </c>
      <c r="BB3037" s="56" t="s">
        <v>339</v>
      </c>
      <c r="BC3037" s="56" t="s">
        <v>263</v>
      </c>
      <c r="BD3037" s="56" t="s">
        <v>921</v>
      </c>
      <c r="BE3037" s="56" t="s">
        <v>347</v>
      </c>
      <c r="BF3037" s="56" t="s">
        <v>334</v>
      </c>
      <c r="BG3037" s="56" t="s">
        <v>922</v>
      </c>
      <c r="BH3037" s="56">
        <v>0</v>
      </c>
      <c r="BI3037" s="56">
        <v>0</v>
      </c>
      <c r="BJ3037" s="56">
        <v>1</v>
      </c>
    </row>
    <row r="3038" spans="1:62" hidden="1" x14ac:dyDescent="0.3">
      <c r="A3038" s="56">
        <v>49300792</v>
      </c>
      <c r="B3038" s="85">
        <v>601709</v>
      </c>
      <c r="C3038" s="1">
        <v>42893</v>
      </c>
      <c r="D3038" s="56" t="s">
        <v>917</v>
      </c>
      <c r="E3038" s="56" t="s">
        <v>918</v>
      </c>
      <c r="F3038" s="56" t="s">
        <v>334</v>
      </c>
      <c r="G3038" s="56" t="s">
        <v>335</v>
      </c>
      <c r="H3038" s="56" t="s">
        <v>336</v>
      </c>
      <c r="I3038" s="56" t="s">
        <v>919</v>
      </c>
      <c r="K3038" s="56" t="s">
        <v>337</v>
      </c>
      <c r="L3038" s="56" t="s">
        <v>338</v>
      </c>
      <c r="M3038" s="56" t="s">
        <v>1051</v>
      </c>
      <c r="N3038" s="56" t="s">
        <v>1043</v>
      </c>
      <c r="O3038" s="56" t="s">
        <v>546</v>
      </c>
      <c r="P3038" s="1" t="s">
        <v>110</v>
      </c>
      <c r="Q3038" s="56" t="s">
        <v>920</v>
      </c>
      <c r="R3038" s="56" t="s">
        <v>339</v>
      </c>
      <c r="S3038" s="56">
        <v>261577</v>
      </c>
      <c r="T3038" s="1" t="s">
        <v>262</v>
      </c>
      <c r="U3038" s="56">
        <v>42589</v>
      </c>
      <c r="V3038" s="56">
        <v>43465</v>
      </c>
      <c r="W3038" s="56">
        <v>42566</v>
      </c>
      <c r="X3038" s="56">
        <v>43677</v>
      </c>
      <c r="Y3038" s="56" t="s">
        <v>356</v>
      </c>
      <c r="Z3038" s="56" t="s">
        <v>341</v>
      </c>
      <c r="AA3038" s="56" t="s">
        <v>342</v>
      </c>
      <c r="AB3038" s="56" t="s">
        <v>343</v>
      </c>
      <c r="AC3038" s="56" t="s">
        <v>342</v>
      </c>
      <c r="AD3038" s="56" t="s">
        <v>342</v>
      </c>
      <c r="AE3038" s="56" t="s">
        <v>334</v>
      </c>
      <c r="AF3038" s="56" t="s">
        <v>292</v>
      </c>
      <c r="AG3038" s="56">
        <v>2018</v>
      </c>
      <c r="AH3038" s="56" t="s">
        <v>80</v>
      </c>
      <c r="AI3038" s="56" t="s">
        <v>344</v>
      </c>
      <c r="AJ3038" s="56">
        <v>400000</v>
      </c>
      <c r="AM3038" s="56">
        <v>42584</v>
      </c>
      <c r="AN3038" s="56" t="s">
        <v>355</v>
      </c>
      <c r="AO3038" s="1">
        <v>42563</v>
      </c>
      <c r="AP3038" s="56" t="s">
        <v>355</v>
      </c>
      <c r="AQ3038" s="56">
        <v>75692</v>
      </c>
      <c r="AR3038" s="56">
        <v>0</v>
      </c>
      <c r="AS3038" s="56" t="s">
        <v>346</v>
      </c>
      <c r="BB3038" s="56" t="s">
        <v>339</v>
      </c>
      <c r="BC3038" s="56" t="s">
        <v>263</v>
      </c>
      <c r="BD3038" s="56" t="s">
        <v>921</v>
      </c>
      <c r="BE3038" s="56" t="s">
        <v>347</v>
      </c>
      <c r="BF3038" s="56" t="s">
        <v>334</v>
      </c>
      <c r="BG3038" s="56" t="s">
        <v>922</v>
      </c>
      <c r="BH3038" s="56">
        <v>0</v>
      </c>
      <c r="BI3038" s="56">
        <v>0</v>
      </c>
      <c r="BJ3038" s="56">
        <v>1</v>
      </c>
    </row>
    <row r="3039" spans="1:62" hidden="1" x14ac:dyDescent="0.3">
      <c r="A3039" s="56">
        <v>49300774</v>
      </c>
      <c r="B3039" s="85">
        <v>601709</v>
      </c>
      <c r="C3039" s="1">
        <v>42893</v>
      </c>
      <c r="D3039" s="56" t="s">
        <v>917</v>
      </c>
      <c r="E3039" s="56" t="s">
        <v>918</v>
      </c>
      <c r="F3039" s="56" t="s">
        <v>334</v>
      </c>
      <c r="G3039" s="56" t="s">
        <v>335</v>
      </c>
      <c r="H3039" s="56" t="s">
        <v>336</v>
      </c>
      <c r="I3039" s="56" t="s">
        <v>919</v>
      </c>
      <c r="K3039" s="56" t="s">
        <v>337</v>
      </c>
      <c r="L3039" s="56" t="s">
        <v>338</v>
      </c>
      <c r="M3039" s="56" t="s">
        <v>1051</v>
      </c>
      <c r="N3039" s="56" t="s">
        <v>1043</v>
      </c>
      <c r="O3039" s="56" t="s">
        <v>546</v>
      </c>
      <c r="P3039" s="1" t="s">
        <v>110</v>
      </c>
      <c r="Q3039" s="56" t="s">
        <v>552</v>
      </c>
      <c r="R3039" s="56" t="s">
        <v>339</v>
      </c>
      <c r="S3039" s="56">
        <v>260884</v>
      </c>
      <c r="T3039" s="1" t="s">
        <v>112</v>
      </c>
      <c r="U3039" s="56">
        <v>42589</v>
      </c>
      <c r="V3039" s="56">
        <v>43465</v>
      </c>
      <c r="W3039" s="56">
        <v>42566</v>
      </c>
      <c r="X3039" s="56">
        <v>43312</v>
      </c>
      <c r="Y3039" s="56" t="s">
        <v>340</v>
      </c>
      <c r="Z3039" s="56" t="s">
        <v>341</v>
      </c>
      <c r="AA3039" s="56" t="s">
        <v>342</v>
      </c>
      <c r="AB3039" s="56" t="s">
        <v>343</v>
      </c>
      <c r="AC3039" s="56" t="s">
        <v>342</v>
      </c>
      <c r="AD3039" s="56" t="s">
        <v>347</v>
      </c>
      <c r="AE3039" s="56" t="s">
        <v>334</v>
      </c>
      <c r="AF3039" s="56" t="s">
        <v>292</v>
      </c>
      <c r="AG3039" s="56">
        <v>2017</v>
      </c>
      <c r="AH3039" s="56" t="s">
        <v>80</v>
      </c>
      <c r="AI3039" s="56" t="s">
        <v>344</v>
      </c>
      <c r="AJ3039" s="56">
        <v>5</v>
      </c>
      <c r="AM3039" s="56">
        <v>42557</v>
      </c>
      <c r="AN3039" s="56" t="s">
        <v>355</v>
      </c>
      <c r="AO3039" s="1">
        <v>42557</v>
      </c>
      <c r="AP3039" s="56" t="s">
        <v>355</v>
      </c>
      <c r="AQ3039" s="56">
        <v>260</v>
      </c>
      <c r="AR3039" s="56">
        <v>0</v>
      </c>
      <c r="AS3039" s="56" t="s">
        <v>346</v>
      </c>
      <c r="BB3039" s="56" t="s">
        <v>339</v>
      </c>
      <c r="BC3039" s="56" t="s">
        <v>263</v>
      </c>
      <c r="BD3039" s="56" t="s">
        <v>921</v>
      </c>
      <c r="BE3039" s="56" t="s">
        <v>347</v>
      </c>
      <c r="BF3039" s="56" t="s">
        <v>334</v>
      </c>
      <c r="BG3039" s="56" t="s">
        <v>922</v>
      </c>
      <c r="BH3039" s="56">
        <v>0</v>
      </c>
      <c r="BI3039" s="56">
        <v>0</v>
      </c>
      <c r="BJ3039" s="56">
        <v>1</v>
      </c>
    </row>
    <row r="3040" spans="1:62" hidden="1" x14ac:dyDescent="0.3">
      <c r="A3040" s="56">
        <v>49300809</v>
      </c>
      <c r="B3040" s="85">
        <v>601709</v>
      </c>
      <c r="C3040" s="1">
        <v>42893</v>
      </c>
      <c r="D3040" s="56" t="s">
        <v>917</v>
      </c>
      <c r="E3040" s="56" t="s">
        <v>918</v>
      </c>
      <c r="F3040" s="56" t="s">
        <v>334</v>
      </c>
      <c r="G3040" s="56" t="s">
        <v>335</v>
      </c>
      <c r="H3040" s="56" t="s">
        <v>336</v>
      </c>
      <c r="I3040" s="56" t="s">
        <v>919</v>
      </c>
      <c r="K3040" s="56" t="s">
        <v>337</v>
      </c>
      <c r="L3040" s="56" t="s">
        <v>338</v>
      </c>
      <c r="M3040" s="56" t="s">
        <v>1051</v>
      </c>
      <c r="N3040" s="56" t="s">
        <v>1043</v>
      </c>
      <c r="O3040" s="56" t="s">
        <v>546</v>
      </c>
      <c r="P3040" s="1" t="s">
        <v>188</v>
      </c>
      <c r="Q3040" s="56" t="s">
        <v>241</v>
      </c>
      <c r="R3040" s="56" t="s">
        <v>339</v>
      </c>
      <c r="S3040" s="56">
        <v>269071</v>
      </c>
      <c r="T3040" s="1" t="s">
        <v>238</v>
      </c>
      <c r="U3040" s="56">
        <v>42589</v>
      </c>
      <c r="V3040" s="56">
        <v>43465</v>
      </c>
      <c r="W3040" s="56">
        <v>42566</v>
      </c>
      <c r="X3040" s="56">
        <v>43312</v>
      </c>
      <c r="Y3040" s="56" t="s">
        <v>340</v>
      </c>
      <c r="Z3040" s="56" t="s">
        <v>341</v>
      </c>
      <c r="AA3040" s="56" t="s">
        <v>342</v>
      </c>
      <c r="AB3040" s="56" t="s">
        <v>343</v>
      </c>
      <c r="AC3040" s="56" t="s">
        <v>342</v>
      </c>
      <c r="AD3040" s="56" t="s">
        <v>347</v>
      </c>
      <c r="AE3040" s="56" t="s">
        <v>334</v>
      </c>
      <c r="AF3040" s="56" t="s">
        <v>292</v>
      </c>
      <c r="AG3040" s="56">
        <v>2017</v>
      </c>
      <c r="AH3040" s="56" t="s">
        <v>80</v>
      </c>
      <c r="AI3040" s="56" t="s">
        <v>344</v>
      </c>
      <c r="AJ3040" s="56">
        <v>1</v>
      </c>
      <c r="AM3040" s="56">
        <v>42557</v>
      </c>
      <c r="AN3040" s="56" t="s">
        <v>355</v>
      </c>
      <c r="AO3040" s="1">
        <v>42557</v>
      </c>
      <c r="AP3040" s="56" t="s">
        <v>355</v>
      </c>
      <c r="AQ3040" s="56">
        <v>253</v>
      </c>
      <c r="AR3040" s="56">
        <v>0</v>
      </c>
      <c r="AS3040" s="56" t="s">
        <v>346</v>
      </c>
      <c r="BB3040" s="56" t="s">
        <v>339</v>
      </c>
      <c r="BC3040" s="56" t="s">
        <v>263</v>
      </c>
      <c r="BD3040" s="56" t="s">
        <v>921</v>
      </c>
      <c r="BE3040" s="56" t="s">
        <v>347</v>
      </c>
      <c r="BF3040" s="56" t="s">
        <v>334</v>
      </c>
      <c r="BG3040" s="56" t="s">
        <v>922</v>
      </c>
      <c r="BH3040" s="56">
        <v>0</v>
      </c>
      <c r="BI3040" s="56">
        <v>0</v>
      </c>
      <c r="BJ3040" s="56">
        <v>1</v>
      </c>
    </row>
    <row r="3041" spans="1:62" hidden="1" x14ac:dyDescent="0.3">
      <c r="A3041" s="56">
        <v>49300791</v>
      </c>
      <c r="B3041" s="85">
        <v>601709</v>
      </c>
      <c r="C3041" s="1">
        <v>42893</v>
      </c>
      <c r="D3041" s="56" t="s">
        <v>917</v>
      </c>
      <c r="E3041" s="56" t="s">
        <v>918</v>
      </c>
      <c r="F3041" s="56" t="s">
        <v>334</v>
      </c>
      <c r="G3041" s="56" t="s">
        <v>335</v>
      </c>
      <c r="H3041" s="56" t="s">
        <v>336</v>
      </c>
      <c r="I3041" s="56" t="s">
        <v>919</v>
      </c>
      <c r="K3041" s="56" t="s">
        <v>337</v>
      </c>
      <c r="L3041" s="56" t="s">
        <v>338</v>
      </c>
      <c r="M3041" s="56" t="s">
        <v>1051</v>
      </c>
      <c r="N3041" s="56" t="s">
        <v>1043</v>
      </c>
      <c r="O3041" s="56" t="s">
        <v>546</v>
      </c>
      <c r="P3041" s="1" t="s">
        <v>110</v>
      </c>
      <c r="Q3041" s="56" t="s">
        <v>920</v>
      </c>
      <c r="R3041" s="56" t="s">
        <v>339</v>
      </c>
      <c r="S3041" s="56">
        <v>261577</v>
      </c>
      <c r="T3041" s="1" t="s">
        <v>262</v>
      </c>
      <c r="U3041" s="56">
        <v>42589</v>
      </c>
      <c r="V3041" s="56">
        <v>43465</v>
      </c>
      <c r="W3041" s="56">
        <v>42566</v>
      </c>
      <c r="X3041" s="56">
        <v>43677</v>
      </c>
      <c r="Y3041" s="56" t="s">
        <v>356</v>
      </c>
      <c r="Z3041" s="56" t="s">
        <v>341</v>
      </c>
      <c r="AA3041" s="56" t="s">
        <v>342</v>
      </c>
      <c r="AB3041" s="56" t="s">
        <v>343</v>
      </c>
      <c r="AC3041" s="56" t="s">
        <v>342</v>
      </c>
      <c r="AD3041" s="56" t="s">
        <v>342</v>
      </c>
      <c r="AE3041" s="56" t="s">
        <v>334</v>
      </c>
      <c r="AF3041" s="56" t="s">
        <v>292</v>
      </c>
      <c r="AG3041" s="56">
        <v>2018</v>
      </c>
      <c r="AH3041" s="56" t="s">
        <v>80</v>
      </c>
      <c r="AI3041" s="56" t="s">
        <v>348</v>
      </c>
      <c r="AJ3041" s="56">
        <v>300000</v>
      </c>
      <c r="AM3041" s="56">
        <v>42584</v>
      </c>
      <c r="AN3041" s="56" t="s">
        <v>355</v>
      </c>
      <c r="AO3041" s="1">
        <v>42563</v>
      </c>
      <c r="AP3041" s="56" t="s">
        <v>355</v>
      </c>
      <c r="AQ3041" s="56">
        <v>75692</v>
      </c>
      <c r="AR3041" s="56">
        <v>0</v>
      </c>
      <c r="AS3041" s="56" t="s">
        <v>346</v>
      </c>
      <c r="BB3041" s="56" t="s">
        <v>339</v>
      </c>
      <c r="BC3041" s="56" t="s">
        <v>263</v>
      </c>
      <c r="BD3041" s="56" t="s">
        <v>921</v>
      </c>
      <c r="BE3041" s="56" t="s">
        <v>347</v>
      </c>
      <c r="BF3041" s="56" t="s">
        <v>334</v>
      </c>
      <c r="BG3041" s="56" t="s">
        <v>922</v>
      </c>
      <c r="BH3041" s="56">
        <v>0</v>
      </c>
      <c r="BI3041" s="56">
        <v>0</v>
      </c>
      <c r="BJ3041" s="56">
        <v>1</v>
      </c>
    </row>
    <row r="3042" spans="1:62" hidden="1" x14ac:dyDescent="0.3">
      <c r="A3042" s="56">
        <v>49300790</v>
      </c>
      <c r="B3042" s="85">
        <v>601709</v>
      </c>
      <c r="C3042" s="1">
        <v>42893</v>
      </c>
      <c r="D3042" s="56" t="s">
        <v>917</v>
      </c>
      <c r="E3042" s="56" t="s">
        <v>918</v>
      </c>
      <c r="F3042" s="56" t="s">
        <v>334</v>
      </c>
      <c r="G3042" s="56" t="s">
        <v>335</v>
      </c>
      <c r="H3042" s="56" t="s">
        <v>336</v>
      </c>
      <c r="I3042" s="56" t="s">
        <v>919</v>
      </c>
      <c r="K3042" s="56" t="s">
        <v>337</v>
      </c>
      <c r="L3042" s="56" t="s">
        <v>338</v>
      </c>
      <c r="M3042" s="56" t="s">
        <v>1051</v>
      </c>
      <c r="N3042" s="56" t="s">
        <v>1043</v>
      </c>
      <c r="O3042" s="56" t="s">
        <v>546</v>
      </c>
      <c r="P3042" s="1" t="s">
        <v>110</v>
      </c>
      <c r="Q3042" s="56" t="s">
        <v>920</v>
      </c>
      <c r="R3042" s="56" t="s">
        <v>339</v>
      </c>
      <c r="S3042" s="56">
        <v>261577</v>
      </c>
      <c r="T3042" s="1" t="s">
        <v>262</v>
      </c>
      <c r="U3042" s="56">
        <v>42589</v>
      </c>
      <c r="V3042" s="56">
        <v>43465</v>
      </c>
      <c r="W3042" s="56">
        <v>42566</v>
      </c>
      <c r="X3042" s="56">
        <v>43677</v>
      </c>
      <c r="Y3042" s="56" t="s">
        <v>356</v>
      </c>
      <c r="Z3042" s="56" t="s">
        <v>341</v>
      </c>
      <c r="AA3042" s="56" t="s">
        <v>342</v>
      </c>
      <c r="AB3042" s="56" t="s">
        <v>343</v>
      </c>
      <c r="AC3042" s="56" t="s">
        <v>342</v>
      </c>
      <c r="AD3042" s="56" t="s">
        <v>342</v>
      </c>
      <c r="AE3042" s="56" t="s">
        <v>334</v>
      </c>
      <c r="AF3042" s="56" t="s">
        <v>292</v>
      </c>
      <c r="AG3042" s="56">
        <v>2017</v>
      </c>
      <c r="AH3042" s="56" t="s">
        <v>80</v>
      </c>
      <c r="AI3042" s="56" t="s">
        <v>344</v>
      </c>
      <c r="AJ3042" s="56">
        <v>250000</v>
      </c>
      <c r="AM3042" s="56">
        <v>42584</v>
      </c>
      <c r="AN3042" s="56" t="s">
        <v>355</v>
      </c>
      <c r="AO3042" s="1">
        <v>42563</v>
      </c>
      <c r="AP3042" s="56" t="s">
        <v>355</v>
      </c>
      <c r="AQ3042" s="56">
        <v>75692</v>
      </c>
      <c r="AR3042" s="56">
        <v>0</v>
      </c>
      <c r="AS3042" s="56" t="s">
        <v>346</v>
      </c>
      <c r="BB3042" s="56" t="s">
        <v>339</v>
      </c>
      <c r="BC3042" s="56" t="s">
        <v>263</v>
      </c>
      <c r="BD3042" s="56" t="s">
        <v>921</v>
      </c>
      <c r="BE3042" s="56" t="s">
        <v>347</v>
      </c>
      <c r="BF3042" s="56" t="s">
        <v>334</v>
      </c>
      <c r="BG3042" s="56" t="s">
        <v>922</v>
      </c>
      <c r="BH3042" s="56">
        <v>0</v>
      </c>
      <c r="BI3042" s="56">
        <v>0</v>
      </c>
      <c r="BJ3042" s="56">
        <v>1</v>
      </c>
    </row>
    <row r="3043" spans="1:62" hidden="1" x14ac:dyDescent="0.3">
      <c r="A3043" s="56">
        <v>49300777</v>
      </c>
      <c r="B3043" s="85">
        <v>601709</v>
      </c>
      <c r="C3043" s="1">
        <v>42893</v>
      </c>
      <c r="D3043" s="56" t="s">
        <v>917</v>
      </c>
      <c r="E3043" s="56" t="s">
        <v>918</v>
      </c>
      <c r="F3043" s="56" t="s">
        <v>334</v>
      </c>
      <c r="G3043" s="56" t="s">
        <v>335</v>
      </c>
      <c r="H3043" s="56" t="s">
        <v>336</v>
      </c>
      <c r="I3043" s="56" t="s">
        <v>919</v>
      </c>
      <c r="K3043" s="56" t="s">
        <v>337</v>
      </c>
      <c r="L3043" s="56" t="s">
        <v>338</v>
      </c>
      <c r="M3043" s="56" t="s">
        <v>1051</v>
      </c>
      <c r="N3043" s="56" t="s">
        <v>1043</v>
      </c>
      <c r="O3043" s="56" t="s">
        <v>546</v>
      </c>
      <c r="P3043" s="1" t="s">
        <v>110</v>
      </c>
      <c r="Q3043" s="56" t="s">
        <v>920</v>
      </c>
      <c r="R3043" s="56" t="s">
        <v>339</v>
      </c>
      <c r="S3043" s="56">
        <v>261577</v>
      </c>
      <c r="T3043" s="1" t="s">
        <v>262</v>
      </c>
      <c r="U3043" s="56">
        <v>42589</v>
      </c>
      <c r="V3043" s="56">
        <v>43465</v>
      </c>
      <c r="W3043" s="56">
        <v>42566</v>
      </c>
      <c r="X3043" s="56">
        <v>43677</v>
      </c>
      <c r="Y3043" s="56" t="s">
        <v>356</v>
      </c>
      <c r="Z3043" s="56" t="s">
        <v>341</v>
      </c>
      <c r="AA3043" s="56" t="s">
        <v>342</v>
      </c>
      <c r="AB3043" s="56" t="s">
        <v>343</v>
      </c>
      <c r="AC3043" s="56" t="s">
        <v>342</v>
      </c>
      <c r="AD3043" s="56" t="s">
        <v>342</v>
      </c>
      <c r="AE3043" s="56" t="s">
        <v>334</v>
      </c>
      <c r="AF3043" s="56" t="s">
        <v>292</v>
      </c>
      <c r="AG3043" s="56">
        <v>2017</v>
      </c>
      <c r="AH3043" s="56" t="s">
        <v>80</v>
      </c>
      <c r="AI3043" s="56" t="s">
        <v>348</v>
      </c>
      <c r="AJ3043" s="56">
        <v>229000</v>
      </c>
      <c r="AM3043" s="56">
        <v>42584</v>
      </c>
      <c r="AN3043" s="56" t="s">
        <v>355</v>
      </c>
      <c r="AO3043" s="1">
        <v>42563</v>
      </c>
      <c r="AP3043" s="56" t="s">
        <v>355</v>
      </c>
      <c r="AQ3043" s="56">
        <v>75692</v>
      </c>
      <c r="AR3043" s="56">
        <v>0</v>
      </c>
      <c r="AS3043" s="56" t="s">
        <v>346</v>
      </c>
      <c r="BB3043" s="56" t="s">
        <v>339</v>
      </c>
      <c r="BC3043" s="56" t="s">
        <v>263</v>
      </c>
      <c r="BD3043" s="56" t="s">
        <v>921</v>
      </c>
      <c r="BE3043" s="56" t="s">
        <v>347</v>
      </c>
      <c r="BF3043" s="56" t="s">
        <v>334</v>
      </c>
      <c r="BG3043" s="56" t="s">
        <v>922</v>
      </c>
      <c r="BH3043" s="56">
        <v>0</v>
      </c>
      <c r="BI3043" s="56">
        <v>0</v>
      </c>
      <c r="BJ3043" s="56">
        <v>1</v>
      </c>
    </row>
    <row r="3044" spans="1:62" hidden="1" x14ac:dyDescent="0.3">
      <c r="A3044" s="56">
        <v>49300776</v>
      </c>
      <c r="B3044" s="85">
        <v>601709</v>
      </c>
      <c r="C3044" s="1">
        <v>42893</v>
      </c>
      <c r="D3044" s="56" t="s">
        <v>917</v>
      </c>
      <c r="E3044" s="56" t="s">
        <v>918</v>
      </c>
      <c r="F3044" s="56" t="s">
        <v>334</v>
      </c>
      <c r="G3044" s="56" t="s">
        <v>335</v>
      </c>
      <c r="H3044" s="56" t="s">
        <v>336</v>
      </c>
      <c r="I3044" s="56" t="s">
        <v>919</v>
      </c>
      <c r="K3044" s="56" t="s">
        <v>337</v>
      </c>
      <c r="L3044" s="56" t="s">
        <v>338</v>
      </c>
      <c r="M3044" s="56" t="s">
        <v>1051</v>
      </c>
      <c r="N3044" s="56" t="s">
        <v>1043</v>
      </c>
      <c r="O3044" s="56" t="s">
        <v>546</v>
      </c>
      <c r="P3044" s="1" t="s">
        <v>110</v>
      </c>
      <c r="Q3044" s="56" t="s">
        <v>920</v>
      </c>
      <c r="R3044" s="56" t="s">
        <v>339</v>
      </c>
      <c r="S3044" s="56">
        <v>261577</v>
      </c>
      <c r="T3044" s="1" t="s">
        <v>262</v>
      </c>
      <c r="U3044" s="56">
        <v>42589</v>
      </c>
      <c r="V3044" s="56">
        <v>43465</v>
      </c>
      <c r="W3044" s="56">
        <v>42566</v>
      </c>
      <c r="X3044" s="56">
        <v>43677</v>
      </c>
      <c r="Y3044" s="56" t="s">
        <v>356</v>
      </c>
      <c r="Z3044" s="56" t="s">
        <v>341</v>
      </c>
      <c r="AA3044" s="56" t="s">
        <v>342</v>
      </c>
      <c r="AB3044" s="56" t="s">
        <v>343</v>
      </c>
      <c r="AC3044" s="56" t="s">
        <v>342</v>
      </c>
      <c r="AD3044" s="56" t="s">
        <v>342</v>
      </c>
      <c r="AE3044" s="56" t="s">
        <v>334</v>
      </c>
      <c r="AF3044" s="56" t="s">
        <v>224</v>
      </c>
      <c r="AG3044" s="56">
        <v>2016</v>
      </c>
      <c r="AH3044" s="56" t="s">
        <v>80</v>
      </c>
      <c r="AI3044" s="56" t="s">
        <v>339</v>
      </c>
      <c r="AJ3044" s="56">
        <v>217000</v>
      </c>
      <c r="AM3044" s="56">
        <v>42584</v>
      </c>
      <c r="AN3044" s="56" t="s">
        <v>355</v>
      </c>
      <c r="AO3044" s="1">
        <v>42583</v>
      </c>
      <c r="AP3044" s="56" t="s">
        <v>355</v>
      </c>
      <c r="AQ3044" s="56">
        <v>75692</v>
      </c>
      <c r="AR3044" s="56">
        <v>0</v>
      </c>
      <c r="AS3044" s="56" t="s">
        <v>346</v>
      </c>
      <c r="BB3044" s="56" t="s">
        <v>339</v>
      </c>
      <c r="BC3044" s="56" t="s">
        <v>263</v>
      </c>
      <c r="BD3044" s="56" t="s">
        <v>921</v>
      </c>
      <c r="BE3044" s="56" t="s">
        <v>347</v>
      </c>
      <c r="BF3044" s="56" t="s">
        <v>334</v>
      </c>
      <c r="BG3044" s="56" t="s">
        <v>922</v>
      </c>
      <c r="BH3044" s="56">
        <v>0</v>
      </c>
      <c r="BI3044" s="56">
        <v>0</v>
      </c>
      <c r="BJ3044" s="56">
        <v>1</v>
      </c>
    </row>
    <row r="3045" spans="1:62" hidden="1" x14ac:dyDescent="0.3">
      <c r="A3045" s="56">
        <v>49300808</v>
      </c>
      <c r="B3045" s="85">
        <v>601709</v>
      </c>
      <c r="C3045" s="1">
        <v>42893</v>
      </c>
      <c r="D3045" s="56" t="s">
        <v>917</v>
      </c>
      <c r="E3045" s="56" t="s">
        <v>918</v>
      </c>
      <c r="F3045" s="56" t="s">
        <v>334</v>
      </c>
      <c r="G3045" s="56" t="s">
        <v>335</v>
      </c>
      <c r="H3045" s="56" t="s">
        <v>336</v>
      </c>
      <c r="I3045" s="56" t="s">
        <v>919</v>
      </c>
      <c r="K3045" s="56" t="s">
        <v>337</v>
      </c>
      <c r="L3045" s="56" t="s">
        <v>338</v>
      </c>
      <c r="M3045" s="56" t="s">
        <v>1051</v>
      </c>
      <c r="N3045" s="56" t="s">
        <v>1043</v>
      </c>
      <c r="O3045" s="56" t="s">
        <v>546</v>
      </c>
      <c r="P3045" s="1" t="s">
        <v>188</v>
      </c>
      <c r="Q3045" s="56" t="s">
        <v>241</v>
      </c>
      <c r="R3045" s="56" t="s">
        <v>339</v>
      </c>
      <c r="S3045" s="56">
        <v>269071</v>
      </c>
      <c r="T3045" s="1" t="s">
        <v>238</v>
      </c>
      <c r="U3045" s="56">
        <v>42589</v>
      </c>
      <c r="V3045" s="56">
        <v>43465</v>
      </c>
      <c r="W3045" s="56">
        <v>42566</v>
      </c>
      <c r="X3045" s="56">
        <v>43312</v>
      </c>
      <c r="Y3045" s="56" t="s">
        <v>340</v>
      </c>
      <c r="Z3045" s="56" t="s">
        <v>341</v>
      </c>
      <c r="AA3045" s="56" t="s">
        <v>342</v>
      </c>
      <c r="AB3045" s="56" t="s">
        <v>343</v>
      </c>
      <c r="AC3045" s="56" t="s">
        <v>342</v>
      </c>
      <c r="AD3045" s="56" t="s">
        <v>347</v>
      </c>
      <c r="AE3045" s="56" t="s">
        <v>334</v>
      </c>
      <c r="AF3045" s="56" t="s">
        <v>292</v>
      </c>
      <c r="AG3045" s="56">
        <v>2017</v>
      </c>
      <c r="AH3045" s="56" t="s">
        <v>80</v>
      </c>
      <c r="AI3045" s="56" t="s">
        <v>348</v>
      </c>
      <c r="AJ3045" s="56">
        <v>3</v>
      </c>
      <c r="AM3045" s="56">
        <v>42557</v>
      </c>
      <c r="AN3045" s="56" t="s">
        <v>355</v>
      </c>
      <c r="AO3045" s="1">
        <v>42557</v>
      </c>
      <c r="AP3045" s="56" t="s">
        <v>355</v>
      </c>
      <c r="AQ3045" s="56">
        <v>253</v>
      </c>
      <c r="AR3045" s="56">
        <v>0</v>
      </c>
      <c r="AS3045" s="56" t="s">
        <v>346</v>
      </c>
      <c r="BB3045" s="56" t="s">
        <v>339</v>
      </c>
      <c r="BC3045" s="56" t="s">
        <v>263</v>
      </c>
      <c r="BD3045" s="56" t="s">
        <v>921</v>
      </c>
      <c r="BE3045" s="56" t="s">
        <v>347</v>
      </c>
      <c r="BF3045" s="56" t="s">
        <v>334</v>
      </c>
      <c r="BG3045" s="56" t="s">
        <v>922</v>
      </c>
      <c r="BH3045" s="56">
        <v>0</v>
      </c>
      <c r="BI3045" s="56">
        <v>0</v>
      </c>
      <c r="BJ3045" s="56">
        <v>1</v>
      </c>
    </row>
    <row r="3046" spans="1:62" hidden="1" x14ac:dyDescent="0.3">
      <c r="A3046" s="56">
        <v>49300796</v>
      </c>
      <c r="B3046" s="85">
        <v>601709</v>
      </c>
      <c r="C3046" s="1">
        <v>42893</v>
      </c>
      <c r="D3046" s="56" t="s">
        <v>917</v>
      </c>
      <c r="E3046" s="56" t="s">
        <v>918</v>
      </c>
      <c r="F3046" s="56" t="s">
        <v>334</v>
      </c>
      <c r="G3046" s="56" t="s">
        <v>335</v>
      </c>
      <c r="H3046" s="56" t="s">
        <v>336</v>
      </c>
      <c r="I3046" s="56" t="s">
        <v>919</v>
      </c>
      <c r="K3046" s="56" t="s">
        <v>337</v>
      </c>
      <c r="L3046" s="56" t="s">
        <v>338</v>
      </c>
      <c r="M3046" s="56" t="s">
        <v>1051</v>
      </c>
      <c r="N3046" s="56" t="s">
        <v>1043</v>
      </c>
      <c r="O3046" s="56" t="s">
        <v>546</v>
      </c>
      <c r="P3046" s="1" t="s">
        <v>110</v>
      </c>
      <c r="Q3046" s="56" t="s">
        <v>920</v>
      </c>
      <c r="R3046" s="56" t="s">
        <v>339</v>
      </c>
      <c r="S3046" s="56">
        <v>261577</v>
      </c>
      <c r="T3046" s="1" t="s">
        <v>262</v>
      </c>
      <c r="U3046" s="56">
        <v>42589</v>
      </c>
      <c r="V3046" s="56">
        <v>43465</v>
      </c>
      <c r="W3046" s="56">
        <v>42566</v>
      </c>
      <c r="X3046" s="56">
        <v>43677</v>
      </c>
      <c r="Y3046" s="56" t="s">
        <v>356</v>
      </c>
      <c r="Z3046" s="56" t="s">
        <v>341</v>
      </c>
      <c r="AA3046" s="56" t="s">
        <v>342</v>
      </c>
      <c r="AB3046" s="56" t="s">
        <v>343</v>
      </c>
      <c r="AC3046" s="56" t="s">
        <v>342</v>
      </c>
      <c r="AD3046" s="56" t="s">
        <v>342</v>
      </c>
      <c r="AE3046" s="56" t="s">
        <v>334</v>
      </c>
      <c r="AF3046" s="56" t="s">
        <v>292</v>
      </c>
      <c r="AG3046" s="56">
        <v>2020</v>
      </c>
      <c r="AH3046" s="56" t="s">
        <v>80</v>
      </c>
      <c r="AI3046" s="56" t="s">
        <v>348</v>
      </c>
      <c r="AJ3046" s="56">
        <v>600000</v>
      </c>
      <c r="AM3046" s="56">
        <v>42584</v>
      </c>
      <c r="AN3046" s="56" t="s">
        <v>355</v>
      </c>
      <c r="AO3046" s="1">
        <v>42563</v>
      </c>
      <c r="AP3046" s="56" t="s">
        <v>355</v>
      </c>
      <c r="AQ3046" s="56">
        <v>75692</v>
      </c>
      <c r="AR3046" s="56">
        <v>0</v>
      </c>
      <c r="AS3046" s="56" t="s">
        <v>346</v>
      </c>
      <c r="BB3046" s="56" t="s">
        <v>339</v>
      </c>
      <c r="BC3046" s="56" t="s">
        <v>263</v>
      </c>
      <c r="BD3046" s="56" t="s">
        <v>921</v>
      </c>
      <c r="BE3046" s="56" t="s">
        <v>347</v>
      </c>
      <c r="BF3046" s="56" t="s">
        <v>334</v>
      </c>
      <c r="BG3046" s="56" t="s">
        <v>922</v>
      </c>
      <c r="BH3046" s="56">
        <v>0</v>
      </c>
      <c r="BI3046" s="56">
        <v>0</v>
      </c>
      <c r="BJ3046" s="56">
        <v>1</v>
      </c>
    </row>
    <row r="3047" spans="1:62" hidden="1" x14ac:dyDescent="0.3">
      <c r="A3047" s="56">
        <v>49300801</v>
      </c>
      <c r="B3047" s="85">
        <v>601709</v>
      </c>
      <c r="C3047" s="1">
        <v>42893</v>
      </c>
      <c r="D3047" s="56" t="s">
        <v>917</v>
      </c>
      <c r="E3047" s="56" t="s">
        <v>918</v>
      </c>
      <c r="F3047" s="56" t="s">
        <v>334</v>
      </c>
      <c r="G3047" s="56" t="s">
        <v>335</v>
      </c>
      <c r="H3047" s="56" t="s">
        <v>336</v>
      </c>
      <c r="I3047" s="56" t="s">
        <v>919</v>
      </c>
      <c r="K3047" s="56" t="s">
        <v>337</v>
      </c>
      <c r="L3047" s="56" t="s">
        <v>338</v>
      </c>
      <c r="M3047" s="56" t="s">
        <v>1051</v>
      </c>
      <c r="N3047" s="56" t="s">
        <v>1043</v>
      </c>
      <c r="O3047" s="56" t="s">
        <v>546</v>
      </c>
      <c r="P3047" s="1" t="s">
        <v>110</v>
      </c>
      <c r="Q3047" s="56" t="s">
        <v>920</v>
      </c>
      <c r="R3047" s="56" t="s">
        <v>339</v>
      </c>
      <c r="S3047" s="56">
        <v>260886</v>
      </c>
      <c r="T3047" s="1" t="s">
        <v>761</v>
      </c>
      <c r="U3047" s="56">
        <v>42589</v>
      </c>
      <c r="V3047" s="56">
        <v>43465</v>
      </c>
      <c r="W3047" s="56">
        <v>42566</v>
      </c>
      <c r="X3047" s="56">
        <v>43312</v>
      </c>
      <c r="Y3047" s="56" t="s">
        <v>340</v>
      </c>
      <c r="Z3047" s="56" t="s">
        <v>341</v>
      </c>
      <c r="AA3047" s="56" t="s">
        <v>342</v>
      </c>
      <c r="AB3047" s="56" t="s">
        <v>343</v>
      </c>
      <c r="AC3047" s="56" t="s">
        <v>342</v>
      </c>
      <c r="AD3047" s="56" t="s">
        <v>342</v>
      </c>
      <c r="AE3047" s="56" t="s">
        <v>334</v>
      </c>
      <c r="AF3047" s="56" t="s">
        <v>292</v>
      </c>
      <c r="AG3047" s="56">
        <v>2018</v>
      </c>
      <c r="AH3047" s="56" t="s">
        <v>80</v>
      </c>
      <c r="AI3047" s="56" t="s">
        <v>348</v>
      </c>
      <c r="AJ3047" s="56">
        <v>34000</v>
      </c>
      <c r="AM3047" s="56">
        <v>42584</v>
      </c>
      <c r="AN3047" s="56" t="s">
        <v>355</v>
      </c>
      <c r="AO3047" s="1">
        <v>42563</v>
      </c>
      <c r="AP3047" s="56" t="s">
        <v>355</v>
      </c>
      <c r="AQ3047" s="56">
        <v>72724</v>
      </c>
      <c r="AR3047" s="56">
        <v>0</v>
      </c>
      <c r="AS3047" s="56" t="s">
        <v>346</v>
      </c>
      <c r="BB3047" s="56" t="s">
        <v>339</v>
      </c>
      <c r="BC3047" s="56" t="s">
        <v>263</v>
      </c>
      <c r="BD3047" s="56" t="s">
        <v>921</v>
      </c>
      <c r="BE3047" s="56" t="s">
        <v>347</v>
      </c>
      <c r="BF3047" s="56" t="s">
        <v>334</v>
      </c>
      <c r="BG3047" s="56" t="s">
        <v>922</v>
      </c>
      <c r="BH3047" s="56">
        <v>0</v>
      </c>
      <c r="BI3047" s="56">
        <v>0</v>
      </c>
      <c r="BJ3047" s="56">
        <v>1</v>
      </c>
    </row>
    <row r="3048" spans="1:62" hidden="1" x14ac:dyDescent="0.3">
      <c r="A3048" s="56">
        <v>49300795</v>
      </c>
      <c r="B3048" s="85">
        <v>601709</v>
      </c>
      <c r="C3048" s="1">
        <v>42893</v>
      </c>
      <c r="D3048" s="56" t="s">
        <v>917</v>
      </c>
      <c r="E3048" s="56" t="s">
        <v>918</v>
      </c>
      <c r="F3048" s="56" t="s">
        <v>334</v>
      </c>
      <c r="G3048" s="56" t="s">
        <v>335</v>
      </c>
      <c r="H3048" s="56" t="s">
        <v>336</v>
      </c>
      <c r="I3048" s="56" t="s">
        <v>919</v>
      </c>
      <c r="K3048" s="56" t="s">
        <v>337</v>
      </c>
      <c r="L3048" s="56" t="s">
        <v>338</v>
      </c>
      <c r="M3048" s="56" t="s">
        <v>1051</v>
      </c>
      <c r="N3048" s="56" t="s">
        <v>1043</v>
      </c>
      <c r="O3048" s="56" t="s">
        <v>546</v>
      </c>
      <c r="P3048" s="1" t="s">
        <v>110</v>
      </c>
      <c r="Q3048" s="56" t="s">
        <v>920</v>
      </c>
      <c r="R3048" s="56" t="s">
        <v>339</v>
      </c>
      <c r="S3048" s="56">
        <v>261577</v>
      </c>
      <c r="T3048" s="1" t="s">
        <v>262</v>
      </c>
      <c r="U3048" s="56">
        <v>42589</v>
      </c>
      <c r="V3048" s="56">
        <v>43465</v>
      </c>
      <c r="W3048" s="56">
        <v>42566</v>
      </c>
      <c r="X3048" s="56">
        <v>43677</v>
      </c>
      <c r="Y3048" s="56" t="s">
        <v>356</v>
      </c>
      <c r="Z3048" s="56" t="s">
        <v>341</v>
      </c>
      <c r="AA3048" s="56" t="s">
        <v>342</v>
      </c>
      <c r="AB3048" s="56" t="s">
        <v>343</v>
      </c>
      <c r="AC3048" s="56" t="s">
        <v>342</v>
      </c>
      <c r="AD3048" s="56" t="s">
        <v>342</v>
      </c>
      <c r="AE3048" s="56" t="s">
        <v>334</v>
      </c>
      <c r="AF3048" s="56" t="s">
        <v>292</v>
      </c>
      <c r="AG3048" s="56">
        <v>2019</v>
      </c>
      <c r="AH3048" s="56" t="s">
        <v>80</v>
      </c>
      <c r="AI3048" s="56" t="s">
        <v>344</v>
      </c>
      <c r="AJ3048" s="56">
        <v>550000</v>
      </c>
      <c r="AM3048" s="56">
        <v>42584</v>
      </c>
      <c r="AN3048" s="56" t="s">
        <v>355</v>
      </c>
      <c r="AO3048" s="1">
        <v>42563</v>
      </c>
      <c r="AP3048" s="56" t="s">
        <v>355</v>
      </c>
      <c r="AQ3048" s="56">
        <v>75692</v>
      </c>
      <c r="AR3048" s="56">
        <v>0</v>
      </c>
      <c r="AS3048" s="56" t="s">
        <v>346</v>
      </c>
      <c r="BB3048" s="56" t="s">
        <v>339</v>
      </c>
      <c r="BC3048" s="56" t="s">
        <v>263</v>
      </c>
      <c r="BD3048" s="56" t="s">
        <v>921</v>
      </c>
      <c r="BE3048" s="56" t="s">
        <v>347</v>
      </c>
      <c r="BF3048" s="56" t="s">
        <v>334</v>
      </c>
      <c r="BG3048" s="56" t="s">
        <v>922</v>
      </c>
      <c r="BH3048" s="56">
        <v>0</v>
      </c>
      <c r="BI3048" s="56">
        <v>0</v>
      </c>
      <c r="BJ3048" s="56">
        <v>1</v>
      </c>
    </row>
    <row r="3049" spans="1:62" hidden="1" x14ac:dyDescent="0.3">
      <c r="A3049" s="56">
        <v>49300800</v>
      </c>
      <c r="B3049" s="85">
        <v>601709</v>
      </c>
      <c r="C3049" s="1">
        <v>42893</v>
      </c>
      <c r="D3049" s="56" t="s">
        <v>917</v>
      </c>
      <c r="E3049" s="56" t="s">
        <v>918</v>
      </c>
      <c r="F3049" s="56" t="s">
        <v>334</v>
      </c>
      <c r="G3049" s="56" t="s">
        <v>335</v>
      </c>
      <c r="H3049" s="56" t="s">
        <v>336</v>
      </c>
      <c r="I3049" s="56" t="s">
        <v>919</v>
      </c>
      <c r="K3049" s="56" t="s">
        <v>337</v>
      </c>
      <c r="L3049" s="56" t="s">
        <v>338</v>
      </c>
      <c r="M3049" s="56" t="s">
        <v>1051</v>
      </c>
      <c r="N3049" s="56" t="s">
        <v>1043</v>
      </c>
      <c r="O3049" s="56" t="s">
        <v>546</v>
      </c>
      <c r="P3049" s="1" t="s">
        <v>110</v>
      </c>
      <c r="Q3049" s="56" t="s">
        <v>920</v>
      </c>
      <c r="R3049" s="56" t="s">
        <v>339</v>
      </c>
      <c r="S3049" s="56">
        <v>260886</v>
      </c>
      <c r="T3049" s="1" t="s">
        <v>761</v>
      </c>
      <c r="U3049" s="56">
        <v>42589</v>
      </c>
      <c r="V3049" s="56">
        <v>43465</v>
      </c>
      <c r="W3049" s="56">
        <v>42566</v>
      </c>
      <c r="X3049" s="56">
        <v>43312</v>
      </c>
      <c r="Y3049" s="56" t="s">
        <v>340</v>
      </c>
      <c r="Z3049" s="56" t="s">
        <v>341</v>
      </c>
      <c r="AA3049" s="56" t="s">
        <v>342</v>
      </c>
      <c r="AB3049" s="56" t="s">
        <v>343</v>
      </c>
      <c r="AC3049" s="56" t="s">
        <v>342</v>
      </c>
      <c r="AD3049" s="56" t="s">
        <v>342</v>
      </c>
      <c r="AE3049" s="56" t="s">
        <v>334</v>
      </c>
      <c r="AF3049" s="56" t="s">
        <v>292</v>
      </c>
      <c r="AG3049" s="56">
        <v>2017</v>
      </c>
      <c r="AH3049" s="56" t="s">
        <v>80</v>
      </c>
      <c r="AI3049" s="56" t="s">
        <v>344</v>
      </c>
      <c r="AJ3049" s="56">
        <v>20000</v>
      </c>
      <c r="AM3049" s="56">
        <v>42584</v>
      </c>
      <c r="AN3049" s="56" t="s">
        <v>355</v>
      </c>
      <c r="AO3049" s="1">
        <v>42557</v>
      </c>
      <c r="AP3049" s="56" t="s">
        <v>355</v>
      </c>
      <c r="AQ3049" s="56">
        <v>72724</v>
      </c>
      <c r="AR3049" s="56">
        <v>0</v>
      </c>
      <c r="AS3049" s="56" t="s">
        <v>346</v>
      </c>
      <c r="BB3049" s="56" t="s">
        <v>339</v>
      </c>
      <c r="BC3049" s="56" t="s">
        <v>263</v>
      </c>
      <c r="BD3049" s="56" t="s">
        <v>921</v>
      </c>
      <c r="BE3049" s="56" t="s">
        <v>347</v>
      </c>
      <c r="BF3049" s="56" t="s">
        <v>334</v>
      </c>
      <c r="BG3049" s="56" t="s">
        <v>922</v>
      </c>
      <c r="BH3049" s="56">
        <v>0</v>
      </c>
      <c r="BI3049" s="56">
        <v>0</v>
      </c>
      <c r="BJ3049" s="56">
        <v>1</v>
      </c>
    </row>
    <row r="3050" spans="1:62" hidden="1" x14ac:dyDescent="0.3">
      <c r="A3050" s="56">
        <v>49300799</v>
      </c>
      <c r="B3050" s="85">
        <v>601709</v>
      </c>
      <c r="C3050" s="1">
        <v>42893</v>
      </c>
      <c r="D3050" s="56" t="s">
        <v>917</v>
      </c>
      <c r="E3050" s="56" t="s">
        <v>918</v>
      </c>
      <c r="F3050" s="56" t="s">
        <v>334</v>
      </c>
      <c r="G3050" s="56" t="s">
        <v>335</v>
      </c>
      <c r="H3050" s="56" t="s">
        <v>336</v>
      </c>
      <c r="I3050" s="56" t="s">
        <v>919</v>
      </c>
      <c r="K3050" s="56" t="s">
        <v>337</v>
      </c>
      <c r="L3050" s="56" t="s">
        <v>338</v>
      </c>
      <c r="M3050" s="56" t="s">
        <v>1051</v>
      </c>
      <c r="N3050" s="56" t="s">
        <v>1043</v>
      </c>
      <c r="O3050" s="56" t="s">
        <v>546</v>
      </c>
      <c r="P3050" s="1" t="s">
        <v>110</v>
      </c>
      <c r="Q3050" s="56" t="s">
        <v>920</v>
      </c>
      <c r="R3050" s="56" t="s">
        <v>339</v>
      </c>
      <c r="S3050" s="56">
        <v>260886</v>
      </c>
      <c r="T3050" s="1" t="s">
        <v>761</v>
      </c>
      <c r="U3050" s="56">
        <v>42589</v>
      </c>
      <c r="V3050" s="56">
        <v>43465</v>
      </c>
      <c r="W3050" s="56">
        <v>42566</v>
      </c>
      <c r="X3050" s="56">
        <v>43312</v>
      </c>
      <c r="Y3050" s="56" t="s">
        <v>340</v>
      </c>
      <c r="Z3050" s="56" t="s">
        <v>341</v>
      </c>
      <c r="AA3050" s="56" t="s">
        <v>342</v>
      </c>
      <c r="AB3050" s="56" t="s">
        <v>343</v>
      </c>
      <c r="AC3050" s="56" t="s">
        <v>342</v>
      </c>
      <c r="AD3050" s="56" t="s">
        <v>342</v>
      </c>
      <c r="AE3050" s="56" t="s">
        <v>334</v>
      </c>
      <c r="AF3050" s="56" t="s">
        <v>292</v>
      </c>
      <c r="AG3050" s="56">
        <v>2017</v>
      </c>
      <c r="AH3050" s="56" t="s">
        <v>80</v>
      </c>
      <c r="AI3050" s="56" t="s">
        <v>348</v>
      </c>
      <c r="AJ3050" s="56">
        <v>10000</v>
      </c>
      <c r="AM3050" s="56">
        <v>42584</v>
      </c>
      <c r="AN3050" s="56" t="s">
        <v>355</v>
      </c>
      <c r="AO3050" s="1">
        <v>42557</v>
      </c>
      <c r="AP3050" s="56" t="s">
        <v>355</v>
      </c>
      <c r="AQ3050" s="56">
        <v>72724</v>
      </c>
      <c r="AR3050" s="56">
        <v>0</v>
      </c>
      <c r="AS3050" s="56" t="s">
        <v>346</v>
      </c>
      <c r="BB3050" s="56" t="s">
        <v>339</v>
      </c>
      <c r="BC3050" s="56" t="s">
        <v>263</v>
      </c>
      <c r="BD3050" s="56" t="s">
        <v>921</v>
      </c>
      <c r="BE3050" s="56" t="s">
        <v>347</v>
      </c>
      <c r="BF3050" s="56" t="s">
        <v>334</v>
      </c>
      <c r="BG3050" s="56" t="s">
        <v>922</v>
      </c>
      <c r="BH3050" s="56">
        <v>0</v>
      </c>
      <c r="BI3050" s="56">
        <v>0</v>
      </c>
      <c r="BJ3050" s="56">
        <v>1</v>
      </c>
    </row>
    <row r="3051" spans="1:62" hidden="1" x14ac:dyDescent="0.3">
      <c r="A3051" s="56">
        <v>49300805</v>
      </c>
      <c r="B3051" s="85">
        <v>601709</v>
      </c>
      <c r="C3051" s="1">
        <v>42893</v>
      </c>
      <c r="D3051" s="56" t="s">
        <v>917</v>
      </c>
      <c r="E3051" s="56" t="s">
        <v>918</v>
      </c>
      <c r="F3051" s="56" t="s">
        <v>334</v>
      </c>
      <c r="G3051" s="56" t="s">
        <v>335</v>
      </c>
      <c r="H3051" s="56" t="s">
        <v>336</v>
      </c>
      <c r="I3051" s="56" t="s">
        <v>919</v>
      </c>
      <c r="K3051" s="56" t="s">
        <v>337</v>
      </c>
      <c r="L3051" s="56" t="s">
        <v>338</v>
      </c>
      <c r="M3051" s="56" t="s">
        <v>1051</v>
      </c>
      <c r="N3051" s="56" t="s">
        <v>1043</v>
      </c>
      <c r="O3051" s="56" t="s">
        <v>546</v>
      </c>
      <c r="P3051" s="1" t="s">
        <v>188</v>
      </c>
      <c r="Q3051" s="56" t="s">
        <v>241</v>
      </c>
      <c r="R3051" s="56" t="s">
        <v>339</v>
      </c>
      <c r="S3051" s="56">
        <v>269070</v>
      </c>
      <c r="T3051" s="1" t="s">
        <v>195</v>
      </c>
      <c r="U3051" s="56">
        <v>42589</v>
      </c>
      <c r="V3051" s="56">
        <v>43465</v>
      </c>
      <c r="W3051" s="56">
        <v>42566</v>
      </c>
      <c r="X3051" s="56">
        <v>43312</v>
      </c>
      <c r="Y3051" s="56" t="s">
        <v>340</v>
      </c>
      <c r="Z3051" s="56" t="s">
        <v>341</v>
      </c>
      <c r="AA3051" s="56" t="s">
        <v>342</v>
      </c>
      <c r="AB3051" s="56" t="s">
        <v>343</v>
      </c>
      <c r="AC3051" s="56" t="s">
        <v>342</v>
      </c>
      <c r="AD3051" s="56" t="s">
        <v>347</v>
      </c>
      <c r="AE3051" s="56" t="s">
        <v>334</v>
      </c>
      <c r="AF3051" s="56" t="s">
        <v>292</v>
      </c>
      <c r="AG3051" s="56">
        <v>2017</v>
      </c>
      <c r="AH3051" s="56" t="s">
        <v>80</v>
      </c>
      <c r="AI3051" s="56" t="s">
        <v>348</v>
      </c>
      <c r="AJ3051" s="56">
        <v>2</v>
      </c>
      <c r="AM3051" s="56">
        <v>42557</v>
      </c>
      <c r="AN3051" s="56" t="s">
        <v>355</v>
      </c>
      <c r="AO3051" s="1">
        <v>42557</v>
      </c>
      <c r="AP3051" s="56" t="s">
        <v>355</v>
      </c>
      <c r="AQ3051" s="56">
        <v>252</v>
      </c>
      <c r="AR3051" s="56">
        <v>0</v>
      </c>
      <c r="AS3051" s="56" t="s">
        <v>346</v>
      </c>
      <c r="BB3051" s="56" t="s">
        <v>339</v>
      </c>
      <c r="BC3051" s="56" t="s">
        <v>263</v>
      </c>
      <c r="BD3051" s="56" t="s">
        <v>921</v>
      </c>
      <c r="BE3051" s="56" t="s">
        <v>347</v>
      </c>
      <c r="BF3051" s="56" t="s">
        <v>334</v>
      </c>
      <c r="BG3051" s="56" t="s">
        <v>922</v>
      </c>
      <c r="BH3051" s="56">
        <v>0</v>
      </c>
      <c r="BI3051" s="56">
        <v>0</v>
      </c>
      <c r="BJ3051" s="56">
        <v>1</v>
      </c>
    </row>
    <row r="3052" spans="1:62" hidden="1" x14ac:dyDescent="0.3">
      <c r="A3052" s="56">
        <v>49300803</v>
      </c>
      <c r="B3052" s="85">
        <v>601709</v>
      </c>
      <c r="C3052" s="1">
        <v>42893</v>
      </c>
      <c r="D3052" s="56" t="s">
        <v>917</v>
      </c>
      <c r="E3052" s="56" t="s">
        <v>918</v>
      </c>
      <c r="F3052" s="56" t="s">
        <v>334</v>
      </c>
      <c r="G3052" s="56" t="s">
        <v>335</v>
      </c>
      <c r="H3052" s="56" t="s">
        <v>336</v>
      </c>
      <c r="I3052" s="56" t="s">
        <v>919</v>
      </c>
      <c r="K3052" s="56" t="s">
        <v>337</v>
      </c>
      <c r="L3052" s="56" t="s">
        <v>338</v>
      </c>
      <c r="M3052" s="56" t="s">
        <v>1051</v>
      </c>
      <c r="N3052" s="56" t="s">
        <v>1043</v>
      </c>
      <c r="O3052" s="56" t="s">
        <v>546</v>
      </c>
      <c r="P3052" s="1" t="s">
        <v>110</v>
      </c>
      <c r="Q3052" s="56" t="s">
        <v>920</v>
      </c>
      <c r="R3052" s="56" t="s">
        <v>339</v>
      </c>
      <c r="S3052" s="56">
        <v>260886</v>
      </c>
      <c r="T3052" s="1" t="s">
        <v>761</v>
      </c>
      <c r="U3052" s="56">
        <v>42589</v>
      </c>
      <c r="V3052" s="56">
        <v>43465</v>
      </c>
      <c r="W3052" s="56">
        <v>42566</v>
      </c>
      <c r="X3052" s="56">
        <v>43312</v>
      </c>
      <c r="Y3052" s="56" t="s">
        <v>340</v>
      </c>
      <c r="Z3052" s="56" t="s">
        <v>341</v>
      </c>
      <c r="AA3052" s="56" t="s">
        <v>342</v>
      </c>
      <c r="AB3052" s="56" t="s">
        <v>343</v>
      </c>
      <c r="AC3052" s="56" t="s">
        <v>342</v>
      </c>
      <c r="AD3052" s="56" t="s">
        <v>342</v>
      </c>
      <c r="AE3052" s="56" t="s">
        <v>334</v>
      </c>
      <c r="AF3052" s="56" t="s">
        <v>292</v>
      </c>
      <c r="AG3052" s="56">
        <v>2018</v>
      </c>
      <c r="AH3052" s="56" t="s">
        <v>80</v>
      </c>
      <c r="AI3052" s="56" t="s">
        <v>344</v>
      </c>
      <c r="AJ3052" s="56">
        <v>40000</v>
      </c>
      <c r="AM3052" s="56">
        <v>42584</v>
      </c>
      <c r="AN3052" s="56" t="s">
        <v>355</v>
      </c>
      <c r="AO3052" s="1">
        <v>42557</v>
      </c>
      <c r="AP3052" s="56" t="s">
        <v>355</v>
      </c>
      <c r="AQ3052" s="56">
        <v>72724</v>
      </c>
      <c r="AR3052" s="56">
        <v>0</v>
      </c>
      <c r="AS3052" s="56" t="s">
        <v>346</v>
      </c>
      <c r="BB3052" s="56" t="s">
        <v>339</v>
      </c>
      <c r="BC3052" s="56" t="s">
        <v>263</v>
      </c>
      <c r="BD3052" s="56" t="s">
        <v>921</v>
      </c>
      <c r="BE3052" s="56" t="s">
        <v>347</v>
      </c>
      <c r="BF3052" s="56" t="s">
        <v>334</v>
      </c>
      <c r="BG3052" s="56" t="s">
        <v>922</v>
      </c>
      <c r="BH3052" s="56">
        <v>0</v>
      </c>
      <c r="BI3052" s="56">
        <v>0</v>
      </c>
      <c r="BJ3052" s="56">
        <v>1</v>
      </c>
    </row>
    <row r="3053" spans="1:62" hidden="1" x14ac:dyDescent="0.3">
      <c r="A3053" s="56">
        <v>49300804</v>
      </c>
      <c r="B3053" s="85">
        <v>601709</v>
      </c>
      <c r="C3053" s="1">
        <v>42893</v>
      </c>
      <c r="D3053" s="56" t="s">
        <v>917</v>
      </c>
      <c r="E3053" s="56" t="s">
        <v>918</v>
      </c>
      <c r="F3053" s="56" t="s">
        <v>334</v>
      </c>
      <c r="G3053" s="56" t="s">
        <v>335</v>
      </c>
      <c r="H3053" s="56" t="s">
        <v>336</v>
      </c>
      <c r="I3053" s="56" t="s">
        <v>919</v>
      </c>
      <c r="K3053" s="56" t="s">
        <v>337</v>
      </c>
      <c r="L3053" s="56" t="s">
        <v>338</v>
      </c>
      <c r="M3053" s="56" t="s">
        <v>1051</v>
      </c>
      <c r="N3053" s="56" t="s">
        <v>1043</v>
      </c>
      <c r="O3053" s="56" t="s">
        <v>546</v>
      </c>
      <c r="P3053" s="1" t="s">
        <v>110</v>
      </c>
      <c r="Q3053" s="56" t="s">
        <v>920</v>
      </c>
      <c r="R3053" s="56" t="s">
        <v>339</v>
      </c>
      <c r="S3053" s="56">
        <v>260886</v>
      </c>
      <c r="T3053" s="1" t="s">
        <v>761</v>
      </c>
      <c r="U3053" s="56">
        <v>42589</v>
      </c>
      <c r="V3053" s="56">
        <v>43465</v>
      </c>
      <c r="W3053" s="56">
        <v>42566</v>
      </c>
      <c r="X3053" s="56">
        <v>43312</v>
      </c>
      <c r="Y3053" s="56" t="s">
        <v>340</v>
      </c>
      <c r="Z3053" s="56" t="s">
        <v>341</v>
      </c>
      <c r="AA3053" s="56" t="s">
        <v>342</v>
      </c>
      <c r="AB3053" s="56" t="s">
        <v>343</v>
      </c>
      <c r="AC3053" s="56" t="s">
        <v>342</v>
      </c>
      <c r="AD3053" s="56" t="s">
        <v>342</v>
      </c>
      <c r="AE3053" s="56" t="s">
        <v>334</v>
      </c>
      <c r="AF3053" s="56" t="s">
        <v>292</v>
      </c>
      <c r="AG3053" s="56">
        <v>2019</v>
      </c>
      <c r="AH3053" s="56" t="s">
        <v>80</v>
      </c>
      <c r="AI3053" s="56" t="s">
        <v>348</v>
      </c>
      <c r="AJ3053" s="56">
        <v>40000</v>
      </c>
      <c r="AM3053" s="56">
        <v>42584</v>
      </c>
      <c r="AN3053" s="56" t="s">
        <v>355</v>
      </c>
      <c r="AO3053" s="1">
        <v>42557</v>
      </c>
      <c r="AP3053" s="56" t="s">
        <v>355</v>
      </c>
      <c r="AQ3053" s="56">
        <v>72724</v>
      </c>
      <c r="AR3053" s="56">
        <v>0</v>
      </c>
      <c r="AS3053" s="56" t="s">
        <v>346</v>
      </c>
      <c r="BB3053" s="56" t="s">
        <v>339</v>
      </c>
      <c r="BC3053" s="56" t="s">
        <v>263</v>
      </c>
      <c r="BD3053" s="56" t="s">
        <v>921</v>
      </c>
      <c r="BE3053" s="56" t="s">
        <v>347</v>
      </c>
      <c r="BF3053" s="56" t="s">
        <v>334</v>
      </c>
      <c r="BG3053" s="56" t="s">
        <v>922</v>
      </c>
      <c r="BH3053" s="56">
        <v>0</v>
      </c>
      <c r="BI3053" s="56">
        <v>0</v>
      </c>
      <c r="BJ3053" s="56">
        <v>1</v>
      </c>
    </row>
    <row r="3054" spans="1:62" hidden="1" x14ac:dyDescent="0.3">
      <c r="A3054" s="56">
        <v>49300807</v>
      </c>
      <c r="B3054" s="85">
        <v>601709</v>
      </c>
      <c r="C3054" s="1">
        <v>42893</v>
      </c>
      <c r="D3054" s="56" t="s">
        <v>917</v>
      </c>
      <c r="E3054" s="56" t="s">
        <v>918</v>
      </c>
      <c r="F3054" s="56" t="s">
        <v>334</v>
      </c>
      <c r="G3054" s="56" t="s">
        <v>335</v>
      </c>
      <c r="H3054" s="56" t="s">
        <v>336</v>
      </c>
      <c r="I3054" s="56" t="s">
        <v>919</v>
      </c>
      <c r="K3054" s="56" t="s">
        <v>337</v>
      </c>
      <c r="L3054" s="56" t="s">
        <v>338</v>
      </c>
      <c r="M3054" s="56" t="s">
        <v>1051</v>
      </c>
      <c r="N3054" s="56" t="s">
        <v>1043</v>
      </c>
      <c r="O3054" s="56" t="s">
        <v>546</v>
      </c>
      <c r="P3054" s="1" t="s">
        <v>188</v>
      </c>
      <c r="Q3054" s="56" t="s">
        <v>241</v>
      </c>
      <c r="R3054" s="56" t="s">
        <v>339</v>
      </c>
      <c r="S3054" s="56">
        <v>269070</v>
      </c>
      <c r="T3054" s="1" t="s">
        <v>195</v>
      </c>
      <c r="U3054" s="56">
        <v>42589</v>
      </c>
      <c r="V3054" s="56">
        <v>43465</v>
      </c>
      <c r="W3054" s="56">
        <v>42566</v>
      </c>
      <c r="X3054" s="56">
        <v>43312</v>
      </c>
      <c r="Y3054" s="56" t="s">
        <v>340</v>
      </c>
      <c r="Z3054" s="56" t="s">
        <v>341</v>
      </c>
      <c r="AA3054" s="56" t="s">
        <v>342</v>
      </c>
      <c r="AB3054" s="56" t="s">
        <v>343</v>
      </c>
      <c r="AC3054" s="56" t="s">
        <v>342</v>
      </c>
      <c r="AD3054" s="56" t="s">
        <v>347</v>
      </c>
      <c r="AE3054" s="56" t="s">
        <v>334</v>
      </c>
      <c r="AF3054" s="56" t="s">
        <v>292</v>
      </c>
      <c r="AG3054" s="56">
        <v>2017</v>
      </c>
      <c r="AH3054" s="56" t="s">
        <v>80</v>
      </c>
      <c r="AI3054" s="56" t="s">
        <v>344</v>
      </c>
      <c r="AJ3054" s="56">
        <v>3</v>
      </c>
      <c r="AM3054" s="56">
        <v>42557</v>
      </c>
      <c r="AN3054" s="56" t="s">
        <v>355</v>
      </c>
      <c r="AO3054" s="1">
        <v>42557</v>
      </c>
      <c r="AP3054" s="56" t="s">
        <v>355</v>
      </c>
      <c r="AQ3054" s="56">
        <v>252</v>
      </c>
      <c r="AR3054" s="56">
        <v>0</v>
      </c>
      <c r="AS3054" s="56" t="s">
        <v>346</v>
      </c>
      <c r="BB3054" s="56" t="s">
        <v>339</v>
      </c>
      <c r="BC3054" s="56" t="s">
        <v>263</v>
      </c>
      <c r="BD3054" s="56" t="s">
        <v>921</v>
      </c>
      <c r="BE3054" s="56" t="s">
        <v>347</v>
      </c>
      <c r="BF3054" s="56" t="s">
        <v>334</v>
      </c>
      <c r="BG3054" s="56" t="s">
        <v>922</v>
      </c>
      <c r="BH3054" s="56">
        <v>0</v>
      </c>
      <c r="BI3054" s="56">
        <v>0</v>
      </c>
      <c r="BJ3054" s="56">
        <v>1</v>
      </c>
    </row>
    <row r="3055" spans="1:62" hidden="1" x14ac:dyDescent="0.3">
      <c r="A3055" s="56">
        <v>49300278</v>
      </c>
      <c r="B3055" s="85">
        <v>601709</v>
      </c>
      <c r="C3055" s="1">
        <v>42893</v>
      </c>
      <c r="D3055" s="56" t="s">
        <v>917</v>
      </c>
      <c r="E3055" s="56" t="s">
        <v>918</v>
      </c>
      <c r="F3055" s="56" t="s">
        <v>334</v>
      </c>
      <c r="G3055" s="56" t="s">
        <v>335</v>
      </c>
      <c r="H3055" s="56" t="s">
        <v>336</v>
      </c>
      <c r="I3055" s="56" t="s">
        <v>919</v>
      </c>
      <c r="K3055" s="56" t="s">
        <v>337</v>
      </c>
      <c r="L3055" s="56" t="s">
        <v>338</v>
      </c>
      <c r="M3055" s="56" t="s">
        <v>1051</v>
      </c>
      <c r="N3055" s="56" t="s">
        <v>1043</v>
      </c>
      <c r="O3055" s="56" t="s">
        <v>546</v>
      </c>
      <c r="P3055" s="1" t="s">
        <v>105</v>
      </c>
      <c r="S3055" s="56">
        <v>219400</v>
      </c>
      <c r="T3055" s="1" t="s">
        <v>762</v>
      </c>
      <c r="U3055" s="56">
        <v>42589</v>
      </c>
      <c r="V3055" s="56">
        <v>43465</v>
      </c>
      <c r="W3055" s="56">
        <v>42566</v>
      </c>
      <c r="X3055" s="56">
        <v>43312</v>
      </c>
      <c r="Y3055" s="56" t="s">
        <v>356</v>
      </c>
      <c r="AA3055" s="56" t="s">
        <v>347</v>
      </c>
      <c r="AB3055" s="56" t="s">
        <v>343</v>
      </c>
      <c r="AC3055" s="56" t="s">
        <v>342</v>
      </c>
      <c r="AD3055" s="56" t="s">
        <v>342</v>
      </c>
      <c r="AE3055" s="56" t="s">
        <v>334</v>
      </c>
      <c r="AF3055" s="56" t="s">
        <v>292</v>
      </c>
      <c r="AG3055" s="56">
        <v>2019</v>
      </c>
      <c r="AH3055" s="56" t="s">
        <v>80</v>
      </c>
      <c r="AI3055" s="56" t="s">
        <v>348</v>
      </c>
      <c r="AJ3055" s="56">
        <v>300000</v>
      </c>
      <c r="AM3055" s="56">
        <v>42587</v>
      </c>
      <c r="AN3055" s="56" t="s">
        <v>355</v>
      </c>
      <c r="AO3055" s="1">
        <v>42557</v>
      </c>
      <c r="AP3055" s="56" t="s">
        <v>355</v>
      </c>
      <c r="AQ3055" s="56">
        <v>72364</v>
      </c>
      <c r="AR3055" s="56">
        <v>0</v>
      </c>
      <c r="AS3055" s="56" t="s">
        <v>346</v>
      </c>
      <c r="BB3055" s="56" t="s">
        <v>339</v>
      </c>
      <c r="BC3055" s="56" t="s">
        <v>263</v>
      </c>
      <c r="BD3055" s="56" t="s">
        <v>921</v>
      </c>
      <c r="BE3055" s="56" t="s">
        <v>347</v>
      </c>
      <c r="BF3055" s="56" t="s">
        <v>334</v>
      </c>
      <c r="BG3055" s="56" t="s">
        <v>922</v>
      </c>
      <c r="BH3055" s="56">
        <v>0</v>
      </c>
      <c r="BI3055" s="56">
        <v>0</v>
      </c>
      <c r="BJ3055" s="56">
        <v>1</v>
      </c>
    </row>
    <row r="3056" spans="1:62" hidden="1" x14ac:dyDescent="0.3">
      <c r="A3056" s="56">
        <v>49300822</v>
      </c>
      <c r="B3056" s="85">
        <v>601709</v>
      </c>
      <c r="C3056" s="1">
        <v>42893</v>
      </c>
      <c r="D3056" s="56" t="s">
        <v>917</v>
      </c>
      <c r="E3056" s="56" t="s">
        <v>918</v>
      </c>
      <c r="F3056" s="56" t="s">
        <v>334</v>
      </c>
      <c r="G3056" s="56" t="s">
        <v>335</v>
      </c>
      <c r="H3056" s="56" t="s">
        <v>336</v>
      </c>
      <c r="I3056" s="56" t="s">
        <v>919</v>
      </c>
      <c r="K3056" s="56" t="s">
        <v>337</v>
      </c>
      <c r="L3056" s="56" t="s">
        <v>338</v>
      </c>
      <c r="M3056" s="56" t="s">
        <v>1051</v>
      </c>
      <c r="N3056" s="56" t="s">
        <v>1043</v>
      </c>
      <c r="O3056" s="56" t="s">
        <v>546</v>
      </c>
      <c r="P3056" s="1" t="s">
        <v>188</v>
      </c>
      <c r="Q3056" s="56" t="s">
        <v>920</v>
      </c>
      <c r="R3056" s="56" t="s">
        <v>339</v>
      </c>
      <c r="S3056" s="56">
        <v>269075</v>
      </c>
      <c r="T3056" s="1" t="s">
        <v>923</v>
      </c>
      <c r="U3056" s="56">
        <v>42589</v>
      </c>
      <c r="V3056" s="56">
        <v>43465</v>
      </c>
      <c r="W3056" s="56">
        <v>42566</v>
      </c>
      <c r="X3056" s="56">
        <v>43312</v>
      </c>
      <c r="Y3056" s="56" t="s">
        <v>340</v>
      </c>
      <c r="Z3056" s="56" t="s">
        <v>341</v>
      </c>
      <c r="AA3056" s="56" t="s">
        <v>347</v>
      </c>
      <c r="AB3056" s="56" t="s">
        <v>343</v>
      </c>
      <c r="AC3056" s="56" t="s">
        <v>342</v>
      </c>
      <c r="AD3056" s="56" t="s">
        <v>347</v>
      </c>
      <c r="AE3056" s="56" t="s">
        <v>334</v>
      </c>
      <c r="AF3056" s="56" t="s">
        <v>292</v>
      </c>
      <c r="AG3056" s="56">
        <v>2018</v>
      </c>
      <c r="AH3056" s="56" t="s">
        <v>80</v>
      </c>
      <c r="AI3056" s="56" t="s">
        <v>348</v>
      </c>
      <c r="AJ3056" s="56">
        <v>25000</v>
      </c>
      <c r="AM3056" s="56">
        <v>42557</v>
      </c>
      <c r="AN3056" s="56" t="s">
        <v>355</v>
      </c>
      <c r="AO3056" s="1">
        <v>42557</v>
      </c>
      <c r="AP3056" s="56" t="s">
        <v>355</v>
      </c>
      <c r="AQ3056" s="56">
        <v>80728</v>
      </c>
      <c r="AR3056" s="56">
        <v>0</v>
      </c>
      <c r="AS3056" s="56" t="s">
        <v>346</v>
      </c>
      <c r="BB3056" s="56" t="s">
        <v>339</v>
      </c>
      <c r="BC3056" s="56" t="s">
        <v>263</v>
      </c>
      <c r="BD3056" s="56" t="s">
        <v>921</v>
      </c>
      <c r="BE3056" s="56" t="s">
        <v>347</v>
      </c>
      <c r="BF3056" s="56" t="s">
        <v>334</v>
      </c>
      <c r="BG3056" s="56" t="s">
        <v>922</v>
      </c>
      <c r="BH3056" s="56">
        <v>0</v>
      </c>
      <c r="BI3056" s="56">
        <v>0</v>
      </c>
      <c r="BJ3056" s="56">
        <v>1</v>
      </c>
    </row>
    <row r="3057" spans="1:62" hidden="1" x14ac:dyDescent="0.3">
      <c r="A3057" s="56">
        <v>49300276</v>
      </c>
      <c r="B3057" s="85">
        <v>601709</v>
      </c>
      <c r="C3057" s="1">
        <v>42893</v>
      </c>
      <c r="D3057" s="56" t="s">
        <v>917</v>
      </c>
      <c r="E3057" s="56" t="s">
        <v>918</v>
      </c>
      <c r="F3057" s="56" t="s">
        <v>334</v>
      </c>
      <c r="G3057" s="56" t="s">
        <v>335</v>
      </c>
      <c r="H3057" s="56" t="s">
        <v>336</v>
      </c>
      <c r="I3057" s="56" t="s">
        <v>919</v>
      </c>
      <c r="K3057" s="56" t="s">
        <v>337</v>
      </c>
      <c r="L3057" s="56" t="s">
        <v>338</v>
      </c>
      <c r="M3057" s="56" t="s">
        <v>1051</v>
      </c>
      <c r="N3057" s="56" t="s">
        <v>1043</v>
      </c>
      <c r="O3057" s="56" t="s">
        <v>546</v>
      </c>
      <c r="P3057" s="1" t="s">
        <v>105</v>
      </c>
      <c r="S3057" s="56">
        <v>219400</v>
      </c>
      <c r="T3057" s="1" t="s">
        <v>762</v>
      </c>
      <c r="U3057" s="56">
        <v>42589</v>
      </c>
      <c r="V3057" s="56">
        <v>43465</v>
      </c>
      <c r="W3057" s="56">
        <v>42566</v>
      </c>
      <c r="X3057" s="56">
        <v>43312</v>
      </c>
      <c r="Y3057" s="56" t="s">
        <v>356</v>
      </c>
      <c r="AA3057" s="56" t="s">
        <v>347</v>
      </c>
      <c r="AB3057" s="56" t="s">
        <v>343</v>
      </c>
      <c r="AC3057" s="56" t="s">
        <v>342</v>
      </c>
      <c r="AD3057" s="56" t="s">
        <v>342</v>
      </c>
      <c r="AE3057" s="56" t="s">
        <v>334</v>
      </c>
      <c r="AF3057" s="56" t="s">
        <v>292</v>
      </c>
      <c r="AG3057" s="56">
        <v>2018</v>
      </c>
      <c r="AH3057" s="56" t="s">
        <v>80</v>
      </c>
      <c r="AI3057" s="56" t="s">
        <v>348</v>
      </c>
      <c r="AJ3057" s="56">
        <v>180000</v>
      </c>
      <c r="AM3057" s="56">
        <v>42587</v>
      </c>
      <c r="AN3057" s="56" t="s">
        <v>355</v>
      </c>
      <c r="AO3057" s="1">
        <v>42557</v>
      </c>
      <c r="AP3057" s="56" t="s">
        <v>355</v>
      </c>
      <c r="AQ3057" s="56">
        <v>72364</v>
      </c>
      <c r="AR3057" s="56">
        <v>0</v>
      </c>
      <c r="AS3057" s="56" t="s">
        <v>346</v>
      </c>
      <c r="BB3057" s="56" t="s">
        <v>339</v>
      </c>
      <c r="BC3057" s="56" t="s">
        <v>263</v>
      </c>
      <c r="BD3057" s="56" t="s">
        <v>921</v>
      </c>
      <c r="BE3057" s="56" t="s">
        <v>347</v>
      </c>
      <c r="BF3057" s="56" t="s">
        <v>334</v>
      </c>
      <c r="BG3057" s="56" t="s">
        <v>922</v>
      </c>
      <c r="BH3057" s="56">
        <v>0</v>
      </c>
      <c r="BI3057" s="56">
        <v>0</v>
      </c>
      <c r="BJ3057" s="56">
        <v>1</v>
      </c>
    </row>
    <row r="3058" spans="1:62" hidden="1" x14ac:dyDescent="0.3">
      <c r="A3058" s="56">
        <v>49300828</v>
      </c>
      <c r="B3058" s="85">
        <v>601709</v>
      </c>
      <c r="C3058" s="1">
        <v>42893</v>
      </c>
      <c r="D3058" s="56" t="s">
        <v>917</v>
      </c>
      <c r="E3058" s="56" t="s">
        <v>918</v>
      </c>
      <c r="F3058" s="56" t="s">
        <v>334</v>
      </c>
      <c r="G3058" s="56" t="s">
        <v>335</v>
      </c>
      <c r="H3058" s="56" t="s">
        <v>336</v>
      </c>
      <c r="I3058" s="56" t="s">
        <v>919</v>
      </c>
      <c r="K3058" s="56" t="s">
        <v>337</v>
      </c>
      <c r="L3058" s="56" t="s">
        <v>338</v>
      </c>
      <c r="M3058" s="56" t="s">
        <v>1051</v>
      </c>
      <c r="N3058" s="56" t="s">
        <v>1043</v>
      </c>
      <c r="O3058" s="56" t="s">
        <v>546</v>
      </c>
      <c r="P3058" s="1" t="s">
        <v>188</v>
      </c>
      <c r="Q3058" s="56" t="s">
        <v>920</v>
      </c>
      <c r="R3058" s="56" t="s">
        <v>339</v>
      </c>
      <c r="S3058" s="56">
        <v>269076</v>
      </c>
      <c r="T3058" s="1" t="s">
        <v>193</v>
      </c>
      <c r="U3058" s="56">
        <v>42589</v>
      </c>
      <c r="V3058" s="56">
        <v>43465</v>
      </c>
      <c r="W3058" s="56">
        <v>42566</v>
      </c>
      <c r="X3058" s="56">
        <v>43312</v>
      </c>
      <c r="Y3058" s="56" t="s">
        <v>340</v>
      </c>
      <c r="Z3058" s="56" t="s">
        <v>341</v>
      </c>
      <c r="AA3058" s="56" t="s">
        <v>342</v>
      </c>
      <c r="AB3058" s="56" t="s">
        <v>343</v>
      </c>
      <c r="AC3058" s="56" t="s">
        <v>342</v>
      </c>
      <c r="AD3058" s="56" t="s">
        <v>347</v>
      </c>
      <c r="AE3058" s="56" t="s">
        <v>334</v>
      </c>
      <c r="AF3058" s="56" t="s">
        <v>292</v>
      </c>
      <c r="AG3058" s="56">
        <v>2018</v>
      </c>
      <c r="AH3058" s="56" t="s">
        <v>80</v>
      </c>
      <c r="AI3058" s="56" t="s">
        <v>344</v>
      </c>
      <c r="AJ3058" s="56">
        <v>500</v>
      </c>
      <c r="AM3058" s="56">
        <v>42557</v>
      </c>
      <c r="AN3058" s="56" t="s">
        <v>355</v>
      </c>
      <c r="AO3058" s="1">
        <v>42557</v>
      </c>
      <c r="AP3058" s="56" t="s">
        <v>355</v>
      </c>
      <c r="AQ3058" s="56">
        <v>255</v>
      </c>
      <c r="AR3058" s="56">
        <v>0</v>
      </c>
      <c r="AS3058" s="56" t="s">
        <v>346</v>
      </c>
      <c r="BB3058" s="56" t="s">
        <v>339</v>
      </c>
      <c r="BC3058" s="56" t="s">
        <v>263</v>
      </c>
      <c r="BD3058" s="56" t="s">
        <v>921</v>
      </c>
      <c r="BE3058" s="56" t="s">
        <v>347</v>
      </c>
      <c r="BF3058" s="56" t="s">
        <v>334</v>
      </c>
      <c r="BG3058" s="56" t="s">
        <v>922</v>
      </c>
      <c r="BH3058" s="56">
        <v>0</v>
      </c>
      <c r="BI3058" s="56">
        <v>0</v>
      </c>
      <c r="BJ3058" s="56">
        <v>1</v>
      </c>
    </row>
    <row r="3059" spans="1:62" hidden="1" x14ac:dyDescent="0.3">
      <c r="A3059" s="56">
        <v>49300275</v>
      </c>
      <c r="B3059" s="85">
        <v>601709</v>
      </c>
      <c r="C3059" s="1">
        <v>42893</v>
      </c>
      <c r="D3059" s="56" t="s">
        <v>917</v>
      </c>
      <c r="E3059" s="56" t="s">
        <v>918</v>
      </c>
      <c r="F3059" s="56" t="s">
        <v>334</v>
      </c>
      <c r="G3059" s="56" t="s">
        <v>335</v>
      </c>
      <c r="H3059" s="56" t="s">
        <v>336</v>
      </c>
      <c r="I3059" s="56" t="s">
        <v>919</v>
      </c>
      <c r="K3059" s="56" t="s">
        <v>337</v>
      </c>
      <c r="L3059" s="56" t="s">
        <v>338</v>
      </c>
      <c r="M3059" s="56" t="s">
        <v>1051</v>
      </c>
      <c r="N3059" s="56" t="s">
        <v>1043</v>
      </c>
      <c r="O3059" s="56" t="s">
        <v>546</v>
      </c>
      <c r="P3059" s="1" t="s">
        <v>105</v>
      </c>
      <c r="S3059" s="56">
        <v>219400</v>
      </c>
      <c r="T3059" s="1" t="s">
        <v>762</v>
      </c>
      <c r="U3059" s="56">
        <v>42589</v>
      </c>
      <c r="V3059" s="56">
        <v>43465</v>
      </c>
      <c r="W3059" s="56">
        <v>42566</v>
      </c>
      <c r="X3059" s="56">
        <v>43312</v>
      </c>
      <c r="Y3059" s="56" t="s">
        <v>356</v>
      </c>
      <c r="AA3059" s="56" t="s">
        <v>347</v>
      </c>
      <c r="AB3059" s="56" t="s">
        <v>343</v>
      </c>
      <c r="AC3059" s="56" t="s">
        <v>342</v>
      </c>
      <c r="AD3059" s="56" t="s">
        <v>342</v>
      </c>
      <c r="AE3059" s="56" t="s">
        <v>334</v>
      </c>
      <c r="AF3059" s="56" t="s">
        <v>292</v>
      </c>
      <c r="AG3059" s="56">
        <v>2017</v>
      </c>
      <c r="AH3059" s="56" t="s">
        <v>80</v>
      </c>
      <c r="AI3059" s="56" t="s">
        <v>344</v>
      </c>
      <c r="AJ3059" s="56">
        <v>130000</v>
      </c>
      <c r="AM3059" s="56">
        <v>42587</v>
      </c>
      <c r="AN3059" s="56" t="s">
        <v>355</v>
      </c>
      <c r="AO3059" s="1">
        <v>42557</v>
      </c>
      <c r="AP3059" s="56" t="s">
        <v>355</v>
      </c>
      <c r="AQ3059" s="56">
        <v>72364</v>
      </c>
      <c r="AR3059" s="56">
        <v>0</v>
      </c>
      <c r="AS3059" s="56" t="s">
        <v>346</v>
      </c>
      <c r="BB3059" s="56" t="s">
        <v>339</v>
      </c>
      <c r="BC3059" s="56" t="s">
        <v>263</v>
      </c>
      <c r="BD3059" s="56" t="s">
        <v>921</v>
      </c>
      <c r="BE3059" s="56" t="s">
        <v>347</v>
      </c>
      <c r="BF3059" s="56" t="s">
        <v>334</v>
      </c>
      <c r="BG3059" s="56" t="s">
        <v>922</v>
      </c>
      <c r="BH3059" s="56">
        <v>0</v>
      </c>
      <c r="BI3059" s="56">
        <v>0</v>
      </c>
      <c r="BJ3059" s="56">
        <v>1</v>
      </c>
    </row>
    <row r="3060" spans="1:62" hidden="1" x14ac:dyDescent="0.3">
      <c r="A3060" s="56">
        <v>49300825</v>
      </c>
      <c r="B3060" s="85">
        <v>601709</v>
      </c>
      <c r="C3060" s="1">
        <v>42893</v>
      </c>
      <c r="D3060" s="56" t="s">
        <v>917</v>
      </c>
      <c r="E3060" s="56" t="s">
        <v>918</v>
      </c>
      <c r="F3060" s="56" t="s">
        <v>334</v>
      </c>
      <c r="G3060" s="56" t="s">
        <v>335</v>
      </c>
      <c r="H3060" s="56" t="s">
        <v>336</v>
      </c>
      <c r="I3060" s="56" t="s">
        <v>919</v>
      </c>
      <c r="K3060" s="56" t="s">
        <v>337</v>
      </c>
      <c r="L3060" s="56" t="s">
        <v>338</v>
      </c>
      <c r="M3060" s="56" t="s">
        <v>1051</v>
      </c>
      <c r="N3060" s="56" t="s">
        <v>1043</v>
      </c>
      <c r="O3060" s="56" t="s">
        <v>546</v>
      </c>
      <c r="P3060" s="1" t="s">
        <v>188</v>
      </c>
      <c r="Q3060" s="56" t="s">
        <v>920</v>
      </c>
      <c r="R3060" s="56" t="s">
        <v>339</v>
      </c>
      <c r="S3060" s="56">
        <v>269076</v>
      </c>
      <c r="T3060" s="1" t="s">
        <v>193</v>
      </c>
      <c r="U3060" s="56">
        <v>42589</v>
      </c>
      <c r="V3060" s="56">
        <v>43465</v>
      </c>
      <c r="W3060" s="56">
        <v>42566</v>
      </c>
      <c r="X3060" s="56">
        <v>43312</v>
      </c>
      <c r="Y3060" s="56" t="s">
        <v>340</v>
      </c>
      <c r="Z3060" s="56" t="s">
        <v>341</v>
      </c>
      <c r="AA3060" s="56" t="s">
        <v>342</v>
      </c>
      <c r="AB3060" s="56" t="s">
        <v>343</v>
      </c>
      <c r="AC3060" s="56" t="s">
        <v>342</v>
      </c>
      <c r="AD3060" s="56" t="s">
        <v>347</v>
      </c>
      <c r="AE3060" s="56" t="s">
        <v>334</v>
      </c>
      <c r="AF3060" s="56" t="s">
        <v>292</v>
      </c>
      <c r="AG3060" s="56">
        <v>2017</v>
      </c>
      <c r="AH3060" s="56" t="s">
        <v>80</v>
      </c>
      <c r="AI3060" s="56" t="s">
        <v>348</v>
      </c>
      <c r="AJ3060" s="56">
        <v>300</v>
      </c>
      <c r="AM3060" s="56">
        <v>42557</v>
      </c>
      <c r="AN3060" s="56" t="s">
        <v>355</v>
      </c>
      <c r="AO3060" s="1">
        <v>42557</v>
      </c>
      <c r="AP3060" s="56" t="s">
        <v>355</v>
      </c>
      <c r="AQ3060" s="56">
        <v>255</v>
      </c>
      <c r="AR3060" s="56">
        <v>0</v>
      </c>
      <c r="AS3060" s="56" t="s">
        <v>346</v>
      </c>
      <c r="BB3060" s="56" t="s">
        <v>339</v>
      </c>
      <c r="BC3060" s="56" t="s">
        <v>263</v>
      </c>
      <c r="BD3060" s="56" t="s">
        <v>921</v>
      </c>
      <c r="BE3060" s="56" t="s">
        <v>347</v>
      </c>
      <c r="BF3060" s="56" t="s">
        <v>334</v>
      </c>
      <c r="BG3060" s="56" t="s">
        <v>922</v>
      </c>
      <c r="BH3060" s="56">
        <v>0</v>
      </c>
      <c r="BI3060" s="56">
        <v>0</v>
      </c>
      <c r="BJ3060" s="56">
        <v>1</v>
      </c>
    </row>
    <row r="3061" spans="1:62" hidden="1" x14ac:dyDescent="0.3">
      <c r="A3061" s="56">
        <v>49300823</v>
      </c>
      <c r="B3061" s="85">
        <v>601709</v>
      </c>
      <c r="C3061" s="1">
        <v>42893</v>
      </c>
      <c r="D3061" s="56" t="s">
        <v>917</v>
      </c>
      <c r="E3061" s="56" t="s">
        <v>918</v>
      </c>
      <c r="F3061" s="56" t="s">
        <v>334</v>
      </c>
      <c r="G3061" s="56" t="s">
        <v>335</v>
      </c>
      <c r="H3061" s="56" t="s">
        <v>336</v>
      </c>
      <c r="I3061" s="56" t="s">
        <v>919</v>
      </c>
      <c r="K3061" s="56" t="s">
        <v>337</v>
      </c>
      <c r="L3061" s="56" t="s">
        <v>338</v>
      </c>
      <c r="M3061" s="56" t="s">
        <v>1051</v>
      </c>
      <c r="N3061" s="56" t="s">
        <v>1043</v>
      </c>
      <c r="O3061" s="56" t="s">
        <v>546</v>
      </c>
      <c r="P3061" s="1" t="s">
        <v>188</v>
      </c>
      <c r="Q3061" s="56" t="s">
        <v>920</v>
      </c>
      <c r="R3061" s="56" t="s">
        <v>339</v>
      </c>
      <c r="S3061" s="56">
        <v>269075</v>
      </c>
      <c r="T3061" s="1" t="s">
        <v>923</v>
      </c>
      <c r="U3061" s="56">
        <v>42589</v>
      </c>
      <c r="V3061" s="56">
        <v>43465</v>
      </c>
      <c r="W3061" s="56">
        <v>42566</v>
      </c>
      <c r="X3061" s="56">
        <v>43312</v>
      </c>
      <c r="Y3061" s="56" t="s">
        <v>340</v>
      </c>
      <c r="Z3061" s="56" t="s">
        <v>341</v>
      </c>
      <c r="AA3061" s="56" t="s">
        <v>347</v>
      </c>
      <c r="AB3061" s="56" t="s">
        <v>343</v>
      </c>
      <c r="AC3061" s="56" t="s">
        <v>342</v>
      </c>
      <c r="AD3061" s="56" t="s">
        <v>347</v>
      </c>
      <c r="AE3061" s="56" t="s">
        <v>334</v>
      </c>
      <c r="AF3061" s="56" t="s">
        <v>292</v>
      </c>
      <c r="AG3061" s="56">
        <v>2018</v>
      </c>
      <c r="AH3061" s="56" t="s">
        <v>80</v>
      </c>
      <c r="AI3061" s="56" t="s">
        <v>344</v>
      </c>
      <c r="AJ3061" s="56">
        <v>25000</v>
      </c>
      <c r="AM3061" s="56">
        <v>42557</v>
      </c>
      <c r="AN3061" s="56" t="s">
        <v>355</v>
      </c>
      <c r="AO3061" s="1">
        <v>42557</v>
      </c>
      <c r="AP3061" s="56" t="s">
        <v>355</v>
      </c>
      <c r="AQ3061" s="56">
        <v>80728</v>
      </c>
      <c r="AR3061" s="56">
        <v>0</v>
      </c>
      <c r="AS3061" s="56" t="s">
        <v>346</v>
      </c>
      <c r="BB3061" s="56" t="s">
        <v>339</v>
      </c>
      <c r="BC3061" s="56" t="s">
        <v>263</v>
      </c>
      <c r="BD3061" s="56" t="s">
        <v>921</v>
      </c>
      <c r="BE3061" s="56" t="s">
        <v>347</v>
      </c>
      <c r="BF3061" s="56" t="s">
        <v>334</v>
      </c>
      <c r="BG3061" s="56" t="s">
        <v>922</v>
      </c>
      <c r="BH3061" s="56">
        <v>0</v>
      </c>
      <c r="BI3061" s="56">
        <v>0</v>
      </c>
      <c r="BJ3061" s="56">
        <v>1</v>
      </c>
    </row>
    <row r="3062" spans="1:62" hidden="1" x14ac:dyDescent="0.3">
      <c r="A3062" s="56">
        <v>49300819</v>
      </c>
      <c r="B3062" s="85">
        <v>601709</v>
      </c>
      <c r="C3062" s="1">
        <v>42893</v>
      </c>
      <c r="D3062" s="56" t="s">
        <v>917</v>
      </c>
      <c r="E3062" s="56" t="s">
        <v>918</v>
      </c>
      <c r="F3062" s="56" t="s">
        <v>334</v>
      </c>
      <c r="G3062" s="56" t="s">
        <v>335</v>
      </c>
      <c r="H3062" s="56" t="s">
        <v>336</v>
      </c>
      <c r="I3062" s="56" t="s">
        <v>919</v>
      </c>
      <c r="K3062" s="56" t="s">
        <v>337</v>
      </c>
      <c r="L3062" s="56" t="s">
        <v>338</v>
      </c>
      <c r="M3062" s="56" t="s">
        <v>1051</v>
      </c>
      <c r="N3062" s="56" t="s">
        <v>1043</v>
      </c>
      <c r="O3062" s="56" t="s">
        <v>546</v>
      </c>
      <c r="P3062" s="1" t="s">
        <v>188</v>
      </c>
      <c r="Q3062" s="56" t="s">
        <v>552</v>
      </c>
      <c r="R3062" s="56" t="s">
        <v>339</v>
      </c>
      <c r="S3062" s="56">
        <v>269074</v>
      </c>
      <c r="T3062" s="1" t="s">
        <v>193</v>
      </c>
      <c r="U3062" s="56">
        <v>42589</v>
      </c>
      <c r="V3062" s="56">
        <v>43465</v>
      </c>
      <c r="W3062" s="56">
        <v>42566</v>
      </c>
      <c r="X3062" s="56">
        <v>43312</v>
      </c>
      <c r="Y3062" s="56" t="s">
        <v>340</v>
      </c>
      <c r="Z3062" s="56" t="s">
        <v>341</v>
      </c>
      <c r="AA3062" s="56" t="s">
        <v>342</v>
      </c>
      <c r="AB3062" s="56" t="s">
        <v>343</v>
      </c>
      <c r="AC3062" s="56" t="s">
        <v>342</v>
      </c>
      <c r="AD3062" s="56" t="s">
        <v>347</v>
      </c>
      <c r="AE3062" s="56" t="s">
        <v>334</v>
      </c>
      <c r="AF3062" s="56" t="s">
        <v>292</v>
      </c>
      <c r="AG3062" s="56">
        <v>2018</v>
      </c>
      <c r="AH3062" s="56" t="s">
        <v>80</v>
      </c>
      <c r="AI3062" s="56" t="s">
        <v>344</v>
      </c>
      <c r="AJ3062" s="56">
        <v>4</v>
      </c>
      <c r="AM3062" s="56">
        <v>42557</v>
      </c>
      <c r="AN3062" s="56" t="s">
        <v>355</v>
      </c>
      <c r="AO3062" s="1">
        <v>42557</v>
      </c>
      <c r="AP3062" s="56" t="s">
        <v>355</v>
      </c>
      <c r="AQ3062" s="56">
        <v>255</v>
      </c>
      <c r="AR3062" s="56">
        <v>0</v>
      </c>
      <c r="AS3062" s="56" t="s">
        <v>346</v>
      </c>
      <c r="BB3062" s="56" t="s">
        <v>339</v>
      </c>
      <c r="BC3062" s="56" t="s">
        <v>263</v>
      </c>
      <c r="BD3062" s="56" t="s">
        <v>921</v>
      </c>
      <c r="BE3062" s="56" t="s">
        <v>347</v>
      </c>
      <c r="BF3062" s="56" t="s">
        <v>334</v>
      </c>
      <c r="BG3062" s="56" t="s">
        <v>922</v>
      </c>
      <c r="BH3062" s="56">
        <v>0</v>
      </c>
      <c r="BI3062" s="56">
        <v>0</v>
      </c>
      <c r="BJ3062" s="56">
        <v>1</v>
      </c>
    </row>
    <row r="3063" spans="1:62" hidden="1" x14ac:dyDescent="0.3">
      <c r="A3063" s="56">
        <v>49300821</v>
      </c>
      <c r="B3063" s="85">
        <v>601709</v>
      </c>
      <c r="C3063" s="1">
        <v>42893</v>
      </c>
      <c r="D3063" s="56" t="s">
        <v>917</v>
      </c>
      <c r="E3063" s="56" t="s">
        <v>918</v>
      </c>
      <c r="F3063" s="56" t="s">
        <v>334</v>
      </c>
      <c r="G3063" s="56" t="s">
        <v>335</v>
      </c>
      <c r="H3063" s="56" t="s">
        <v>336</v>
      </c>
      <c r="I3063" s="56" t="s">
        <v>919</v>
      </c>
      <c r="K3063" s="56" t="s">
        <v>337</v>
      </c>
      <c r="L3063" s="56" t="s">
        <v>338</v>
      </c>
      <c r="M3063" s="56" t="s">
        <v>1051</v>
      </c>
      <c r="N3063" s="56" t="s">
        <v>1043</v>
      </c>
      <c r="O3063" s="56" t="s">
        <v>546</v>
      </c>
      <c r="P3063" s="1" t="s">
        <v>188</v>
      </c>
      <c r="Q3063" s="56" t="s">
        <v>920</v>
      </c>
      <c r="R3063" s="56" t="s">
        <v>339</v>
      </c>
      <c r="S3063" s="56">
        <v>269075</v>
      </c>
      <c r="T3063" s="1" t="s">
        <v>923</v>
      </c>
      <c r="U3063" s="56">
        <v>42589</v>
      </c>
      <c r="V3063" s="56">
        <v>43465</v>
      </c>
      <c r="W3063" s="56">
        <v>42566</v>
      </c>
      <c r="X3063" s="56">
        <v>43312</v>
      </c>
      <c r="Y3063" s="56" t="s">
        <v>340</v>
      </c>
      <c r="Z3063" s="56" t="s">
        <v>341</v>
      </c>
      <c r="AA3063" s="56" t="s">
        <v>347</v>
      </c>
      <c r="AB3063" s="56" t="s">
        <v>343</v>
      </c>
      <c r="AC3063" s="56" t="s">
        <v>342</v>
      </c>
      <c r="AD3063" s="56" t="s">
        <v>347</v>
      </c>
      <c r="AE3063" s="56" t="s">
        <v>334</v>
      </c>
      <c r="AF3063" s="56" t="s">
        <v>292</v>
      </c>
      <c r="AG3063" s="56">
        <v>2017</v>
      </c>
      <c r="AH3063" s="56" t="s">
        <v>80</v>
      </c>
      <c r="AI3063" s="56" t="s">
        <v>344</v>
      </c>
      <c r="AJ3063" s="56">
        <v>25000</v>
      </c>
      <c r="AM3063" s="56">
        <v>42557</v>
      </c>
      <c r="AN3063" s="56" t="s">
        <v>355</v>
      </c>
      <c r="AO3063" s="1">
        <v>42557</v>
      </c>
      <c r="AP3063" s="56" t="s">
        <v>355</v>
      </c>
      <c r="AQ3063" s="56">
        <v>80728</v>
      </c>
      <c r="AR3063" s="56">
        <v>0</v>
      </c>
      <c r="AS3063" s="56" t="s">
        <v>346</v>
      </c>
      <c r="BB3063" s="56" t="s">
        <v>339</v>
      </c>
      <c r="BC3063" s="56" t="s">
        <v>263</v>
      </c>
      <c r="BD3063" s="56" t="s">
        <v>921</v>
      </c>
      <c r="BE3063" s="56" t="s">
        <v>347</v>
      </c>
      <c r="BF3063" s="56" t="s">
        <v>334</v>
      </c>
      <c r="BG3063" s="56" t="s">
        <v>922</v>
      </c>
      <c r="BH3063" s="56">
        <v>0</v>
      </c>
      <c r="BI3063" s="56">
        <v>0</v>
      </c>
      <c r="BJ3063" s="56">
        <v>1</v>
      </c>
    </row>
    <row r="3064" spans="1:62" hidden="1" x14ac:dyDescent="0.3">
      <c r="A3064" s="56">
        <v>49300818</v>
      </c>
      <c r="B3064" s="85">
        <v>601709</v>
      </c>
      <c r="C3064" s="1">
        <v>42893</v>
      </c>
      <c r="D3064" s="56" t="s">
        <v>917</v>
      </c>
      <c r="E3064" s="56" t="s">
        <v>918</v>
      </c>
      <c r="F3064" s="56" t="s">
        <v>334</v>
      </c>
      <c r="G3064" s="56" t="s">
        <v>335</v>
      </c>
      <c r="H3064" s="56" t="s">
        <v>336</v>
      </c>
      <c r="I3064" s="56" t="s">
        <v>919</v>
      </c>
      <c r="K3064" s="56" t="s">
        <v>337</v>
      </c>
      <c r="L3064" s="56" t="s">
        <v>338</v>
      </c>
      <c r="M3064" s="56" t="s">
        <v>1051</v>
      </c>
      <c r="N3064" s="56" t="s">
        <v>1043</v>
      </c>
      <c r="O3064" s="56" t="s">
        <v>546</v>
      </c>
      <c r="P3064" s="1" t="s">
        <v>188</v>
      </c>
      <c r="Q3064" s="56" t="s">
        <v>552</v>
      </c>
      <c r="R3064" s="56" t="s">
        <v>339</v>
      </c>
      <c r="S3064" s="56">
        <v>269074</v>
      </c>
      <c r="T3064" s="1" t="s">
        <v>193</v>
      </c>
      <c r="U3064" s="56">
        <v>42589</v>
      </c>
      <c r="V3064" s="56">
        <v>43465</v>
      </c>
      <c r="W3064" s="56">
        <v>42566</v>
      </c>
      <c r="X3064" s="56">
        <v>43312</v>
      </c>
      <c r="Y3064" s="56" t="s">
        <v>340</v>
      </c>
      <c r="Z3064" s="56" t="s">
        <v>341</v>
      </c>
      <c r="AA3064" s="56" t="s">
        <v>342</v>
      </c>
      <c r="AB3064" s="56" t="s">
        <v>343</v>
      </c>
      <c r="AC3064" s="56" t="s">
        <v>342</v>
      </c>
      <c r="AD3064" s="56" t="s">
        <v>347</v>
      </c>
      <c r="AE3064" s="56" t="s">
        <v>334</v>
      </c>
      <c r="AF3064" s="56" t="s">
        <v>292</v>
      </c>
      <c r="AG3064" s="56">
        <v>2018</v>
      </c>
      <c r="AH3064" s="56" t="s">
        <v>80</v>
      </c>
      <c r="AI3064" s="56" t="s">
        <v>348</v>
      </c>
      <c r="AJ3064" s="56">
        <v>5</v>
      </c>
      <c r="AM3064" s="56">
        <v>42557</v>
      </c>
      <c r="AN3064" s="56" t="s">
        <v>355</v>
      </c>
      <c r="AO3064" s="1">
        <v>42557</v>
      </c>
      <c r="AP3064" s="56" t="s">
        <v>355</v>
      </c>
      <c r="AQ3064" s="56">
        <v>255</v>
      </c>
      <c r="AR3064" s="56">
        <v>0</v>
      </c>
      <c r="AS3064" s="56" t="s">
        <v>346</v>
      </c>
      <c r="BB3064" s="56" t="s">
        <v>339</v>
      </c>
      <c r="BC3064" s="56" t="s">
        <v>263</v>
      </c>
      <c r="BD3064" s="56" t="s">
        <v>921</v>
      </c>
      <c r="BE3064" s="56" t="s">
        <v>347</v>
      </c>
      <c r="BF3064" s="56" t="s">
        <v>334</v>
      </c>
      <c r="BG3064" s="56" t="s">
        <v>922</v>
      </c>
      <c r="BH3064" s="56">
        <v>0</v>
      </c>
      <c r="BI3064" s="56">
        <v>0</v>
      </c>
      <c r="BJ3064" s="56">
        <v>1</v>
      </c>
    </row>
    <row r="3065" spans="1:62" hidden="1" x14ac:dyDescent="0.3">
      <c r="A3065" s="56">
        <v>49300824</v>
      </c>
      <c r="B3065" s="85">
        <v>601709</v>
      </c>
      <c r="C3065" s="1">
        <v>42893</v>
      </c>
      <c r="D3065" s="56" t="s">
        <v>917</v>
      </c>
      <c r="E3065" s="56" t="s">
        <v>918</v>
      </c>
      <c r="F3065" s="56" t="s">
        <v>334</v>
      </c>
      <c r="G3065" s="56" t="s">
        <v>335</v>
      </c>
      <c r="H3065" s="56" t="s">
        <v>336</v>
      </c>
      <c r="I3065" s="56" t="s">
        <v>919</v>
      </c>
      <c r="K3065" s="56" t="s">
        <v>337</v>
      </c>
      <c r="L3065" s="56" t="s">
        <v>338</v>
      </c>
      <c r="M3065" s="56" t="s">
        <v>1051</v>
      </c>
      <c r="N3065" s="56" t="s">
        <v>1043</v>
      </c>
      <c r="O3065" s="56" t="s">
        <v>546</v>
      </c>
      <c r="P3065" s="1" t="s">
        <v>188</v>
      </c>
      <c r="Q3065" s="56" t="s">
        <v>920</v>
      </c>
      <c r="R3065" s="56" t="s">
        <v>339</v>
      </c>
      <c r="S3065" s="56">
        <v>269075</v>
      </c>
      <c r="T3065" s="1" t="s">
        <v>923</v>
      </c>
      <c r="U3065" s="56">
        <v>42589</v>
      </c>
      <c r="V3065" s="56">
        <v>43465</v>
      </c>
      <c r="W3065" s="56">
        <v>42566</v>
      </c>
      <c r="X3065" s="56">
        <v>43312</v>
      </c>
      <c r="Y3065" s="56" t="s">
        <v>340</v>
      </c>
      <c r="Z3065" s="56" t="s">
        <v>341</v>
      </c>
      <c r="AA3065" s="56" t="s">
        <v>347</v>
      </c>
      <c r="AB3065" s="56" t="s">
        <v>343</v>
      </c>
      <c r="AC3065" s="56" t="s">
        <v>342</v>
      </c>
      <c r="AD3065" s="56" t="s">
        <v>347</v>
      </c>
      <c r="AE3065" s="56" t="s">
        <v>334</v>
      </c>
      <c r="AF3065" s="56" t="s">
        <v>292</v>
      </c>
      <c r="AG3065" s="56">
        <v>2019</v>
      </c>
      <c r="AH3065" s="56" t="s">
        <v>80</v>
      </c>
      <c r="AI3065" s="56" t="s">
        <v>348</v>
      </c>
      <c r="AJ3065" s="56">
        <v>10000</v>
      </c>
      <c r="AM3065" s="56">
        <v>42557</v>
      </c>
      <c r="AN3065" s="56" t="s">
        <v>355</v>
      </c>
      <c r="AO3065" s="1">
        <v>42557</v>
      </c>
      <c r="AP3065" s="56" t="s">
        <v>355</v>
      </c>
      <c r="AQ3065" s="56">
        <v>80728</v>
      </c>
      <c r="AR3065" s="56">
        <v>0</v>
      </c>
      <c r="AS3065" s="56" t="s">
        <v>346</v>
      </c>
      <c r="BB3065" s="56" t="s">
        <v>339</v>
      </c>
      <c r="BC3065" s="56" t="s">
        <v>263</v>
      </c>
      <c r="BD3065" s="56" t="s">
        <v>921</v>
      </c>
      <c r="BE3065" s="56" t="s">
        <v>347</v>
      </c>
      <c r="BF3065" s="56" t="s">
        <v>334</v>
      </c>
      <c r="BG3065" s="56" t="s">
        <v>922</v>
      </c>
      <c r="BH3065" s="56">
        <v>0</v>
      </c>
      <c r="BI3065" s="56">
        <v>0</v>
      </c>
      <c r="BJ3065" s="56">
        <v>1</v>
      </c>
    </row>
    <row r="3066" spans="1:62" hidden="1" x14ac:dyDescent="0.3">
      <c r="A3066" s="56">
        <v>49300820</v>
      </c>
      <c r="B3066" s="85">
        <v>601709</v>
      </c>
      <c r="C3066" s="1">
        <v>42893</v>
      </c>
      <c r="D3066" s="56" t="s">
        <v>917</v>
      </c>
      <c r="E3066" s="56" t="s">
        <v>918</v>
      </c>
      <c r="F3066" s="56" t="s">
        <v>334</v>
      </c>
      <c r="G3066" s="56" t="s">
        <v>335</v>
      </c>
      <c r="H3066" s="56" t="s">
        <v>336</v>
      </c>
      <c r="I3066" s="56" t="s">
        <v>919</v>
      </c>
      <c r="K3066" s="56" t="s">
        <v>337</v>
      </c>
      <c r="L3066" s="56" t="s">
        <v>338</v>
      </c>
      <c r="M3066" s="56" t="s">
        <v>1051</v>
      </c>
      <c r="N3066" s="56" t="s">
        <v>1043</v>
      </c>
      <c r="O3066" s="56" t="s">
        <v>546</v>
      </c>
      <c r="P3066" s="1" t="s">
        <v>188</v>
      </c>
      <c r="Q3066" s="56" t="s">
        <v>920</v>
      </c>
      <c r="R3066" s="56" t="s">
        <v>339</v>
      </c>
      <c r="S3066" s="56">
        <v>269075</v>
      </c>
      <c r="T3066" s="1" t="s">
        <v>923</v>
      </c>
      <c r="U3066" s="56">
        <v>42589</v>
      </c>
      <c r="V3066" s="56">
        <v>43465</v>
      </c>
      <c r="W3066" s="56">
        <v>42566</v>
      </c>
      <c r="X3066" s="56">
        <v>43312</v>
      </c>
      <c r="Y3066" s="56" t="s">
        <v>340</v>
      </c>
      <c r="Z3066" s="56" t="s">
        <v>341</v>
      </c>
      <c r="AA3066" s="56" t="s">
        <v>347</v>
      </c>
      <c r="AB3066" s="56" t="s">
        <v>343</v>
      </c>
      <c r="AC3066" s="56" t="s">
        <v>342</v>
      </c>
      <c r="AD3066" s="56" t="s">
        <v>347</v>
      </c>
      <c r="AE3066" s="56" t="s">
        <v>334</v>
      </c>
      <c r="AF3066" s="56" t="s">
        <v>292</v>
      </c>
      <c r="AG3066" s="56">
        <v>2017</v>
      </c>
      <c r="AH3066" s="56" t="s">
        <v>80</v>
      </c>
      <c r="AI3066" s="56" t="s">
        <v>348</v>
      </c>
      <c r="AJ3066" s="56">
        <v>15000</v>
      </c>
      <c r="AM3066" s="56">
        <v>42557</v>
      </c>
      <c r="AN3066" s="56" t="s">
        <v>355</v>
      </c>
      <c r="AO3066" s="1">
        <v>42557</v>
      </c>
      <c r="AP3066" s="56" t="s">
        <v>355</v>
      </c>
      <c r="AQ3066" s="56">
        <v>80728</v>
      </c>
      <c r="AR3066" s="56">
        <v>0</v>
      </c>
      <c r="AS3066" s="56" t="s">
        <v>346</v>
      </c>
      <c r="BB3066" s="56" t="s">
        <v>339</v>
      </c>
      <c r="BC3066" s="56" t="s">
        <v>263</v>
      </c>
      <c r="BD3066" s="56" t="s">
        <v>921</v>
      </c>
      <c r="BE3066" s="56" t="s">
        <v>347</v>
      </c>
      <c r="BF3066" s="56" t="s">
        <v>334</v>
      </c>
      <c r="BG3066" s="56" t="s">
        <v>922</v>
      </c>
      <c r="BH3066" s="56">
        <v>0</v>
      </c>
      <c r="BI3066" s="56">
        <v>0</v>
      </c>
      <c r="BJ3066" s="56">
        <v>1</v>
      </c>
    </row>
    <row r="3067" spans="1:62" hidden="1" x14ac:dyDescent="0.3">
      <c r="A3067" s="56">
        <v>49300816</v>
      </c>
      <c r="B3067" s="85">
        <v>601709</v>
      </c>
      <c r="C3067" s="1">
        <v>42893</v>
      </c>
      <c r="D3067" s="56" t="s">
        <v>917</v>
      </c>
      <c r="E3067" s="56" t="s">
        <v>918</v>
      </c>
      <c r="F3067" s="56" t="s">
        <v>334</v>
      </c>
      <c r="G3067" s="56" t="s">
        <v>335</v>
      </c>
      <c r="H3067" s="56" t="s">
        <v>336</v>
      </c>
      <c r="I3067" s="56" t="s">
        <v>919</v>
      </c>
      <c r="K3067" s="56" t="s">
        <v>337</v>
      </c>
      <c r="L3067" s="56" t="s">
        <v>338</v>
      </c>
      <c r="M3067" s="56" t="s">
        <v>1051</v>
      </c>
      <c r="N3067" s="56" t="s">
        <v>1043</v>
      </c>
      <c r="O3067" s="56" t="s">
        <v>546</v>
      </c>
      <c r="P3067" s="1" t="s">
        <v>188</v>
      </c>
      <c r="Q3067" s="56" t="s">
        <v>552</v>
      </c>
      <c r="R3067" s="56" t="s">
        <v>339</v>
      </c>
      <c r="S3067" s="56">
        <v>269074</v>
      </c>
      <c r="T3067" s="1" t="s">
        <v>193</v>
      </c>
      <c r="U3067" s="56">
        <v>42589</v>
      </c>
      <c r="V3067" s="56">
        <v>43465</v>
      </c>
      <c r="W3067" s="56">
        <v>42566</v>
      </c>
      <c r="X3067" s="56">
        <v>43312</v>
      </c>
      <c r="Y3067" s="56" t="s">
        <v>340</v>
      </c>
      <c r="Z3067" s="56" t="s">
        <v>341</v>
      </c>
      <c r="AA3067" s="56" t="s">
        <v>342</v>
      </c>
      <c r="AB3067" s="56" t="s">
        <v>343</v>
      </c>
      <c r="AC3067" s="56" t="s">
        <v>342</v>
      </c>
      <c r="AD3067" s="56" t="s">
        <v>347</v>
      </c>
      <c r="AE3067" s="56" t="s">
        <v>334</v>
      </c>
      <c r="AF3067" s="56" t="s">
        <v>292</v>
      </c>
      <c r="AG3067" s="56">
        <v>2017</v>
      </c>
      <c r="AH3067" s="56" t="s">
        <v>80</v>
      </c>
      <c r="AI3067" s="56" t="s">
        <v>348</v>
      </c>
      <c r="AJ3067" s="56">
        <v>6</v>
      </c>
      <c r="AM3067" s="56">
        <v>42557</v>
      </c>
      <c r="AN3067" s="56" t="s">
        <v>355</v>
      </c>
      <c r="AO3067" s="1">
        <v>42557</v>
      </c>
      <c r="AP3067" s="56" t="s">
        <v>355</v>
      </c>
      <c r="AQ3067" s="56">
        <v>255</v>
      </c>
      <c r="AR3067" s="56">
        <v>0</v>
      </c>
      <c r="AS3067" s="56" t="s">
        <v>346</v>
      </c>
      <c r="BB3067" s="56" t="s">
        <v>339</v>
      </c>
      <c r="BC3067" s="56" t="s">
        <v>263</v>
      </c>
      <c r="BD3067" s="56" t="s">
        <v>921</v>
      </c>
      <c r="BE3067" s="56" t="s">
        <v>347</v>
      </c>
      <c r="BF3067" s="56" t="s">
        <v>334</v>
      </c>
      <c r="BG3067" s="56" t="s">
        <v>922</v>
      </c>
      <c r="BH3067" s="56">
        <v>0</v>
      </c>
      <c r="BI3067" s="56">
        <v>0</v>
      </c>
      <c r="BJ3067" s="56">
        <v>1</v>
      </c>
    </row>
    <row r="3068" spans="1:62" hidden="1" x14ac:dyDescent="0.3">
      <c r="A3068" s="56">
        <v>49300813</v>
      </c>
      <c r="B3068" s="85">
        <v>601709</v>
      </c>
      <c r="C3068" s="1">
        <v>42893</v>
      </c>
      <c r="D3068" s="56" t="s">
        <v>917</v>
      </c>
      <c r="E3068" s="56" t="s">
        <v>918</v>
      </c>
      <c r="F3068" s="56" t="s">
        <v>334</v>
      </c>
      <c r="G3068" s="56" t="s">
        <v>335</v>
      </c>
      <c r="H3068" s="56" t="s">
        <v>336</v>
      </c>
      <c r="I3068" s="56" t="s">
        <v>919</v>
      </c>
      <c r="K3068" s="56" t="s">
        <v>337</v>
      </c>
      <c r="L3068" s="56" t="s">
        <v>338</v>
      </c>
      <c r="M3068" s="56" t="s">
        <v>1051</v>
      </c>
      <c r="N3068" s="56" t="s">
        <v>1043</v>
      </c>
      <c r="O3068" s="56" t="s">
        <v>546</v>
      </c>
      <c r="P3068" s="1" t="s">
        <v>188</v>
      </c>
      <c r="Q3068" s="56" t="s">
        <v>552</v>
      </c>
      <c r="R3068" s="56" t="s">
        <v>339</v>
      </c>
      <c r="S3068" s="56">
        <v>269072</v>
      </c>
      <c r="T3068" s="1" t="s">
        <v>195</v>
      </c>
      <c r="U3068" s="56">
        <v>42589</v>
      </c>
      <c r="V3068" s="56">
        <v>43465</v>
      </c>
      <c r="W3068" s="56">
        <v>42566</v>
      </c>
      <c r="X3068" s="56">
        <v>43312</v>
      </c>
      <c r="Y3068" s="56" t="s">
        <v>340</v>
      </c>
      <c r="Z3068" s="56" t="s">
        <v>341</v>
      </c>
      <c r="AA3068" s="56" t="s">
        <v>342</v>
      </c>
      <c r="AB3068" s="56" t="s">
        <v>343</v>
      </c>
      <c r="AC3068" s="56" t="s">
        <v>342</v>
      </c>
      <c r="AD3068" s="56" t="s">
        <v>347</v>
      </c>
      <c r="AE3068" s="56" t="s">
        <v>334</v>
      </c>
      <c r="AF3068" s="56" t="s">
        <v>292</v>
      </c>
      <c r="AG3068" s="56">
        <v>2018</v>
      </c>
      <c r="AH3068" s="56" t="s">
        <v>80</v>
      </c>
      <c r="AI3068" s="56" t="s">
        <v>348</v>
      </c>
      <c r="AJ3068" s="56">
        <v>3</v>
      </c>
      <c r="AM3068" s="56">
        <v>42557</v>
      </c>
      <c r="AN3068" s="56" t="s">
        <v>355</v>
      </c>
      <c r="AO3068" s="1">
        <v>42557</v>
      </c>
      <c r="AP3068" s="56" t="s">
        <v>355</v>
      </c>
      <c r="AQ3068" s="56">
        <v>252</v>
      </c>
      <c r="AR3068" s="56">
        <v>0</v>
      </c>
      <c r="AS3068" s="56" t="s">
        <v>346</v>
      </c>
      <c r="BB3068" s="56" t="s">
        <v>339</v>
      </c>
      <c r="BC3068" s="56" t="s">
        <v>263</v>
      </c>
      <c r="BD3068" s="56" t="s">
        <v>921</v>
      </c>
      <c r="BE3068" s="56" t="s">
        <v>347</v>
      </c>
      <c r="BF3068" s="56" t="s">
        <v>334</v>
      </c>
      <c r="BG3068" s="56" t="s">
        <v>922</v>
      </c>
      <c r="BH3068" s="56">
        <v>0</v>
      </c>
      <c r="BI3068" s="56">
        <v>0</v>
      </c>
      <c r="BJ3068" s="56">
        <v>1</v>
      </c>
    </row>
    <row r="3069" spans="1:62" hidden="1" x14ac:dyDescent="0.3">
      <c r="A3069" s="56">
        <v>49300812</v>
      </c>
      <c r="B3069" s="85">
        <v>601709</v>
      </c>
      <c r="C3069" s="1">
        <v>42893</v>
      </c>
      <c r="D3069" s="56" t="s">
        <v>917</v>
      </c>
      <c r="E3069" s="56" t="s">
        <v>918</v>
      </c>
      <c r="F3069" s="56" t="s">
        <v>334</v>
      </c>
      <c r="G3069" s="56" t="s">
        <v>335</v>
      </c>
      <c r="H3069" s="56" t="s">
        <v>336</v>
      </c>
      <c r="I3069" s="56" t="s">
        <v>919</v>
      </c>
      <c r="K3069" s="56" t="s">
        <v>337</v>
      </c>
      <c r="L3069" s="56" t="s">
        <v>338</v>
      </c>
      <c r="M3069" s="56" t="s">
        <v>1051</v>
      </c>
      <c r="N3069" s="56" t="s">
        <v>1043</v>
      </c>
      <c r="O3069" s="56" t="s">
        <v>546</v>
      </c>
      <c r="P3069" s="1" t="s">
        <v>188</v>
      </c>
      <c r="Q3069" s="56" t="s">
        <v>552</v>
      </c>
      <c r="R3069" s="56" t="s">
        <v>339</v>
      </c>
      <c r="S3069" s="56">
        <v>269072</v>
      </c>
      <c r="T3069" s="1" t="s">
        <v>195</v>
      </c>
      <c r="U3069" s="56">
        <v>42589</v>
      </c>
      <c r="V3069" s="56">
        <v>43465</v>
      </c>
      <c r="W3069" s="56">
        <v>42566</v>
      </c>
      <c r="X3069" s="56">
        <v>43312</v>
      </c>
      <c r="Y3069" s="56" t="s">
        <v>340</v>
      </c>
      <c r="Z3069" s="56" t="s">
        <v>341</v>
      </c>
      <c r="AA3069" s="56" t="s">
        <v>342</v>
      </c>
      <c r="AB3069" s="56" t="s">
        <v>343</v>
      </c>
      <c r="AC3069" s="56" t="s">
        <v>342</v>
      </c>
      <c r="AD3069" s="56" t="s">
        <v>347</v>
      </c>
      <c r="AE3069" s="56" t="s">
        <v>334</v>
      </c>
      <c r="AF3069" s="56" t="s">
        <v>292</v>
      </c>
      <c r="AG3069" s="56">
        <v>2017</v>
      </c>
      <c r="AH3069" s="56" t="s">
        <v>80</v>
      </c>
      <c r="AI3069" s="56" t="s">
        <v>344</v>
      </c>
      <c r="AJ3069" s="56">
        <v>5</v>
      </c>
      <c r="AM3069" s="56">
        <v>42557</v>
      </c>
      <c r="AN3069" s="56" t="s">
        <v>355</v>
      </c>
      <c r="AO3069" s="1">
        <v>42557</v>
      </c>
      <c r="AP3069" s="56" t="s">
        <v>355</v>
      </c>
      <c r="AQ3069" s="56">
        <v>252</v>
      </c>
      <c r="AR3069" s="56">
        <v>0</v>
      </c>
      <c r="AS3069" s="56" t="s">
        <v>346</v>
      </c>
      <c r="BB3069" s="56" t="s">
        <v>339</v>
      </c>
      <c r="BC3069" s="56" t="s">
        <v>263</v>
      </c>
      <c r="BD3069" s="56" t="s">
        <v>921</v>
      </c>
      <c r="BE3069" s="56" t="s">
        <v>347</v>
      </c>
      <c r="BF3069" s="56" t="s">
        <v>334</v>
      </c>
      <c r="BG3069" s="56" t="s">
        <v>922</v>
      </c>
      <c r="BH3069" s="56">
        <v>0</v>
      </c>
      <c r="BI3069" s="56">
        <v>0</v>
      </c>
      <c r="BJ3069" s="56">
        <v>1</v>
      </c>
    </row>
    <row r="3070" spans="1:62" hidden="1" x14ac:dyDescent="0.3">
      <c r="A3070" s="56">
        <v>49303602</v>
      </c>
      <c r="B3070" s="85">
        <v>601872</v>
      </c>
      <c r="C3070" s="1">
        <v>42893</v>
      </c>
      <c r="D3070" s="56" t="s">
        <v>1014</v>
      </c>
      <c r="E3070" s="56" t="s">
        <v>1015</v>
      </c>
      <c r="F3070" s="56" t="s">
        <v>334</v>
      </c>
      <c r="G3070" s="56" t="s">
        <v>335</v>
      </c>
      <c r="H3070" s="56" t="s">
        <v>336</v>
      </c>
      <c r="I3070" s="56" t="s">
        <v>670</v>
      </c>
      <c r="K3070" s="56" t="s">
        <v>337</v>
      </c>
      <c r="L3070" s="56" t="s">
        <v>338</v>
      </c>
      <c r="M3070" s="56" t="s">
        <v>1052</v>
      </c>
      <c r="N3070" s="56" t="s">
        <v>1043</v>
      </c>
      <c r="O3070" s="56" t="s">
        <v>546</v>
      </c>
      <c r="P3070" s="1" t="s">
        <v>188</v>
      </c>
      <c r="Q3070" s="56" t="s">
        <v>1016</v>
      </c>
      <c r="R3070" s="56" t="s">
        <v>339</v>
      </c>
      <c r="S3070" s="56">
        <v>291349</v>
      </c>
      <c r="T3070" s="1" t="s">
        <v>1021</v>
      </c>
      <c r="U3070" s="56">
        <v>42736</v>
      </c>
      <c r="V3070" s="56">
        <v>43281</v>
      </c>
      <c r="W3070" s="56">
        <v>42767</v>
      </c>
      <c r="X3070" s="56">
        <v>43281</v>
      </c>
      <c r="Y3070" s="56" t="s">
        <v>356</v>
      </c>
      <c r="Z3070" s="56" t="s">
        <v>341</v>
      </c>
      <c r="AA3070" s="56" t="s">
        <v>347</v>
      </c>
      <c r="AC3070" s="56" t="s">
        <v>342</v>
      </c>
      <c r="AD3070" s="56" t="s">
        <v>347</v>
      </c>
      <c r="AE3070" s="56" t="s">
        <v>334</v>
      </c>
      <c r="AF3070" s="56" t="s">
        <v>292</v>
      </c>
      <c r="AG3070" s="56">
        <v>2018</v>
      </c>
      <c r="AH3070" s="56" t="s">
        <v>80</v>
      </c>
      <c r="AI3070" s="56" t="s">
        <v>344</v>
      </c>
      <c r="AJ3070" s="56">
        <v>1500</v>
      </c>
      <c r="AM3070" s="56">
        <v>42767</v>
      </c>
      <c r="AN3070" s="56" t="s">
        <v>551</v>
      </c>
      <c r="AO3070" s="1">
        <v>42767</v>
      </c>
      <c r="AP3070" s="56" t="s">
        <v>551</v>
      </c>
      <c r="AQ3070" s="56">
        <v>85901</v>
      </c>
      <c r="AR3070" s="56">
        <v>0</v>
      </c>
      <c r="AS3070" s="56" t="s">
        <v>346</v>
      </c>
      <c r="BB3070" s="56" t="s">
        <v>339</v>
      </c>
      <c r="BC3070" s="56" t="s">
        <v>263</v>
      </c>
      <c r="BD3070" s="56" t="s">
        <v>1018</v>
      </c>
      <c r="BE3070" s="56" t="s">
        <v>347</v>
      </c>
      <c r="BF3070" s="56" t="s">
        <v>334</v>
      </c>
      <c r="BG3070" s="56" t="s">
        <v>673</v>
      </c>
      <c r="BH3070" s="56">
        <v>0</v>
      </c>
      <c r="BI3070" s="56">
        <v>0</v>
      </c>
      <c r="BJ3070" s="56">
        <v>1</v>
      </c>
    </row>
    <row r="3071" spans="1:62" hidden="1" x14ac:dyDescent="0.3">
      <c r="A3071" s="56">
        <v>49303594</v>
      </c>
      <c r="B3071" s="85">
        <v>601872</v>
      </c>
      <c r="C3071" s="1">
        <v>42893</v>
      </c>
      <c r="D3071" s="56" t="s">
        <v>1014</v>
      </c>
      <c r="E3071" s="56" t="s">
        <v>1015</v>
      </c>
      <c r="F3071" s="56" t="s">
        <v>334</v>
      </c>
      <c r="G3071" s="56" t="s">
        <v>335</v>
      </c>
      <c r="H3071" s="56" t="s">
        <v>336</v>
      </c>
      <c r="I3071" s="56" t="s">
        <v>670</v>
      </c>
      <c r="K3071" s="56" t="s">
        <v>337</v>
      </c>
      <c r="L3071" s="56" t="s">
        <v>338</v>
      </c>
      <c r="M3071" s="56" t="s">
        <v>1052</v>
      </c>
      <c r="N3071" s="56" t="s">
        <v>1043</v>
      </c>
      <c r="O3071" s="56" t="s">
        <v>546</v>
      </c>
      <c r="P3071" s="1" t="s">
        <v>110</v>
      </c>
      <c r="Q3071" s="56" t="s">
        <v>1019</v>
      </c>
      <c r="R3071" s="56" t="s">
        <v>339</v>
      </c>
      <c r="S3071" s="56">
        <v>283193</v>
      </c>
      <c r="T3071" s="1" t="s">
        <v>1023</v>
      </c>
      <c r="U3071" s="56">
        <v>42736</v>
      </c>
      <c r="V3071" s="56">
        <v>43281</v>
      </c>
      <c r="W3071" s="56">
        <v>42718</v>
      </c>
      <c r="X3071" s="56">
        <v>43281</v>
      </c>
      <c r="Y3071" s="56" t="s">
        <v>356</v>
      </c>
      <c r="Z3071" s="56" t="s">
        <v>382</v>
      </c>
      <c r="AA3071" s="56" t="s">
        <v>342</v>
      </c>
      <c r="AB3071" s="56" t="s">
        <v>343</v>
      </c>
      <c r="AC3071" s="56" t="s">
        <v>342</v>
      </c>
      <c r="AD3071" s="56" t="s">
        <v>347</v>
      </c>
      <c r="AE3071" s="56" t="s">
        <v>334</v>
      </c>
      <c r="AF3071" s="56" t="s">
        <v>292</v>
      </c>
      <c r="AG3071" s="56">
        <v>2018</v>
      </c>
      <c r="AH3071" s="56" t="s">
        <v>80</v>
      </c>
      <c r="AI3071" s="56" t="s">
        <v>344</v>
      </c>
      <c r="AJ3071" s="56">
        <v>1</v>
      </c>
      <c r="AM3071" s="56">
        <v>42767</v>
      </c>
      <c r="AN3071" s="56" t="s">
        <v>551</v>
      </c>
      <c r="AO3071" s="1">
        <v>42767</v>
      </c>
      <c r="AP3071" s="56" t="s">
        <v>551</v>
      </c>
      <c r="AQ3071" s="56">
        <v>75684</v>
      </c>
      <c r="AR3071" s="56">
        <v>0</v>
      </c>
      <c r="AS3071" s="56" t="s">
        <v>346</v>
      </c>
      <c r="BB3071" s="56" t="s">
        <v>339</v>
      </c>
      <c r="BC3071" s="56" t="s">
        <v>263</v>
      </c>
      <c r="BD3071" s="56" t="s">
        <v>1018</v>
      </c>
      <c r="BE3071" s="56" t="s">
        <v>347</v>
      </c>
      <c r="BF3071" s="56" t="s">
        <v>334</v>
      </c>
      <c r="BG3071" s="56" t="s">
        <v>673</v>
      </c>
      <c r="BH3071" s="56">
        <v>0</v>
      </c>
      <c r="BI3071" s="56">
        <v>0</v>
      </c>
      <c r="BJ3071" s="56">
        <v>1</v>
      </c>
    </row>
    <row r="3072" spans="1:62" hidden="1" x14ac:dyDescent="0.3">
      <c r="A3072" s="56">
        <v>49309832</v>
      </c>
      <c r="B3072" s="85">
        <v>601872</v>
      </c>
      <c r="C3072" s="1">
        <v>42893</v>
      </c>
      <c r="D3072" s="56" t="s">
        <v>1014</v>
      </c>
      <c r="E3072" s="56" t="s">
        <v>1015</v>
      </c>
      <c r="F3072" s="56" t="s">
        <v>334</v>
      </c>
      <c r="G3072" s="56" t="s">
        <v>335</v>
      </c>
      <c r="H3072" s="56" t="s">
        <v>336</v>
      </c>
      <c r="I3072" s="56" t="s">
        <v>670</v>
      </c>
      <c r="K3072" s="56" t="s">
        <v>337</v>
      </c>
      <c r="L3072" s="56" t="s">
        <v>338</v>
      </c>
      <c r="M3072" s="56" t="s">
        <v>1052</v>
      </c>
      <c r="N3072" s="56" t="s">
        <v>1043</v>
      </c>
      <c r="O3072" s="56" t="s">
        <v>546</v>
      </c>
      <c r="P3072" s="1" t="s">
        <v>110</v>
      </c>
      <c r="Q3072" s="56" t="s">
        <v>1016</v>
      </c>
      <c r="R3072" s="56" t="s">
        <v>339</v>
      </c>
      <c r="S3072" s="56">
        <v>283191</v>
      </c>
      <c r="T3072" s="1" t="s">
        <v>1017</v>
      </c>
      <c r="U3072" s="56">
        <v>42736</v>
      </c>
      <c r="V3072" s="56">
        <v>43281</v>
      </c>
      <c r="W3072" s="56">
        <v>42767</v>
      </c>
      <c r="X3072" s="56">
        <v>43281</v>
      </c>
      <c r="Y3072" s="56" t="s">
        <v>356</v>
      </c>
      <c r="Z3072" s="56" t="s">
        <v>382</v>
      </c>
      <c r="AA3072" s="56" t="s">
        <v>347</v>
      </c>
      <c r="AC3072" s="56" t="s">
        <v>342</v>
      </c>
      <c r="AD3072" s="56" t="s">
        <v>347</v>
      </c>
      <c r="AE3072" s="56" t="s">
        <v>334</v>
      </c>
      <c r="AF3072" s="56" t="s">
        <v>292</v>
      </c>
      <c r="AG3072" s="56">
        <v>2018</v>
      </c>
      <c r="AH3072" s="56" t="s">
        <v>80</v>
      </c>
      <c r="AI3072" s="56" t="s">
        <v>348</v>
      </c>
      <c r="AJ3072" s="56">
        <v>19</v>
      </c>
      <c r="AM3072" s="56">
        <v>42789</v>
      </c>
      <c r="AN3072" s="56" t="s">
        <v>551</v>
      </c>
      <c r="AO3072" s="1">
        <v>42789</v>
      </c>
      <c r="AP3072" s="56" t="s">
        <v>551</v>
      </c>
      <c r="AQ3072" s="56">
        <v>85902</v>
      </c>
      <c r="AR3072" s="56">
        <v>0</v>
      </c>
      <c r="AS3072" s="56" t="s">
        <v>346</v>
      </c>
      <c r="BB3072" s="56" t="s">
        <v>339</v>
      </c>
      <c r="BC3072" s="56" t="s">
        <v>263</v>
      </c>
      <c r="BD3072" s="56" t="s">
        <v>1018</v>
      </c>
      <c r="BE3072" s="56" t="s">
        <v>347</v>
      </c>
      <c r="BF3072" s="56" t="s">
        <v>334</v>
      </c>
      <c r="BG3072" s="56" t="s">
        <v>673</v>
      </c>
      <c r="BH3072" s="56">
        <v>0</v>
      </c>
      <c r="BI3072" s="56">
        <v>0</v>
      </c>
      <c r="BJ3072" s="56">
        <v>1</v>
      </c>
    </row>
    <row r="3073" spans="1:62" hidden="1" x14ac:dyDescent="0.3">
      <c r="A3073" s="56">
        <v>49309824</v>
      </c>
      <c r="B3073" s="85">
        <v>601872</v>
      </c>
      <c r="C3073" s="1">
        <v>42893</v>
      </c>
      <c r="D3073" s="56" t="s">
        <v>1014</v>
      </c>
      <c r="E3073" s="56" t="s">
        <v>1015</v>
      </c>
      <c r="F3073" s="56" t="s">
        <v>334</v>
      </c>
      <c r="G3073" s="56" t="s">
        <v>335</v>
      </c>
      <c r="H3073" s="56" t="s">
        <v>336</v>
      </c>
      <c r="I3073" s="56" t="s">
        <v>670</v>
      </c>
      <c r="K3073" s="56" t="s">
        <v>337</v>
      </c>
      <c r="L3073" s="56" t="s">
        <v>338</v>
      </c>
      <c r="M3073" s="56" t="s">
        <v>1052</v>
      </c>
      <c r="N3073" s="56" t="s">
        <v>1043</v>
      </c>
      <c r="O3073" s="56" t="s">
        <v>546</v>
      </c>
      <c r="P3073" s="1" t="s">
        <v>105</v>
      </c>
      <c r="S3073" s="56">
        <v>225145</v>
      </c>
      <c r="T3073" s="1" t="s">
        <v>783</v>
      </c>
      <c r="U3073" s="56">
        <v>42736</v>
      </c>
      <c r="V3073" s="56">
        <v>43281</v>
      </c>
      <c r="W3073" s="56">
        <v>42718</v>
      </c>
      <c r="X3073" s="56">
        <v>43281</v>
      </c>
      <c r="Y3073" s="56" t="s">
        <v>356</v>
      </c>
      <c r="Z3073" s="56" t="s">
        <v>341</v>
      </c>
      <c r="AA3073" s="56" t="s">
        <v>347</v>
      </c>
      <c r="AB3073" s="56" t="s">
        <v>343</v>
      </c>
      <c r="AC3073" s="56" t="s">
        <v>342</v>
      </c>
      <c r="AD3073" s="56" t="s">
        <v>347</v>
      </c>
      <c r="AE3073" s="56" t="s">
        <v>334</v>
      </c>
      <c r="AF3073" s="56" t="s">
        <v>292</v>
      </c>
      <c r="AG3073" s="56">
        <v>2018</v>
      </c>
      <c r="AH3073" s="56" t="s">
        <v>80</v>
      </c>
      <c r="AI3073" s="56" t="s">
        <v>344</v>
      </c>
      <c r="AJ3073" s="56">
        <v>4000000</v>
      </c>
      <c r="AM3073" s="56">
        <v>42767</v>
      </c>
      <c r="AN3073" s="56" t="s">
        <v>551</v>
      </c>
      <c r="AO3073" s="1">
        <v>42767</v>
      </c>
      <c r="AP3073" s="56" t="s">
        <v>551</v>
      </c>
      <c r="AQ3073" s="56">
        <v>65624</v>
      </c>
      <c r="AR3073" s="56">
        <v>0</v>
      </c>
      <c r="AS3073" s="56" t="s">
        <v>346</v>
      </c>
      <c r="BB3073" s="56" t="s">
        <v>339</v>
      </c>
      <c r="BC3073" s="56" t="s">
        <v>263</v>
      </c>
      <c r="BD3073" s="56" t="s">
        <v>1018</v>
      </c>
      <c r="BE3073" s="56" t="s">
        <v>347</v>
      </c>
      <c r="BF3073" s="56" t="s">
        <v>334</v>
      </c>
      <c r="BG3073" s="56" t="s">
        <v>673</v>
      </c>
      <c r="BH3073" s="56">
        <v>0</v>
      </c>
      <c r="BI3073" s="56">
        <v>0</v>
      </c>
      <c r="BJ3073" s="56">
        <v>1</v>
      </c>
    </row>
    <row r="3074" spans="1:62" hidden="1" x14ac:dyDescent="0.3">
      <c r="A3074" s="56">
        <v>49309823</v>
      </c>
      <c r="B3074" s="85">
        <v>601872</v>
      </c>
      <c r="C3074" s="1">
        <v>42893</v>
      </c>
      <c r="D3074" s="56" t="s">
        <v>1014</v>
      </c>
      <c r="E3074" s="56" t="s">
        <v>1015</v>
      </c>
      <c r="F3074" s="56" t="s">
        <v>334</v>
      </c>
      <c r="G3074" s="56" t="s">
        <v>335</v>
      </c>
      <c r="H3074" s="56" t="s">
        <v>336</v>
      </c>
      <c r="I3074" s="56" t="s">
        <v>670</v>
      </c>
      <c r="K3074" s="56" t="s">
        <v>337</v>
      </c>
      <c r="L3074" s="56" t="s">
        <v>338</v>
      </c>
      <c r="M3074" s="56" t="s">
        <v>1052</v>
      </c>
      <c r="N3074" s="56" t="s">
        <v>1043</v>
      </c>
      <c r="O3074" s="56" t="s">
        <v>546</v>
      </c>
      <c r="P3074" s="1" t="s">
        <v>105</v>
      </c>
      <c r="S3074" s="56">
        <v>225145</v>
      </c>
      <c r="T3074" s="1" t="s">
        <v>783</v>
      </c>
      <c r="U3074" s="56">
        <v>42736</v>
      </c>
      <c r="V3074" s="56">
        <v>43281</v>
      </c>
      <c r="W3074" s="56">
        <v>42718</v>
      </c>
      <c r="X3074" s="56">
        <v>43281</v>
      </c>
      <c r="Y3074" s="56" t="s">
        <v>356</v>
      </c>
      <c r="Z3074" s="56" t="s">
        <v>341</v>
      </c>
      <c r="AA3074" s="56" t="s">
        <v>347</v>
      </c>
      <c r="AB3074" s="56" t="s">
        <v>343</v>
      </c>
      <c r="AC3074" s="56" t="s">
        <v>342</v>
      </c>
      <c r="AD3074" s="56" t="s">
        <v>347</v>
      </c>
      <c r="AE3074" s="56" t="s">
        <v>334</v>
      </c>
      <c r="AF3074" s="56" t="s">
        <v>292</v>
      </c>
      <c r="AG3074" s="56">
        <v>2018</v>
      </c>
      <c r="AH3074" s="56" t="s">
        <v>80</v>
      </c>
      <c r="AI3074" s="56" t="s">
        <v>348</v>
      </c>
      <c r="AJ3074" s="56">
        <v>3500000</v>
      </c>
      <c r="AM3074" s="56">
        <v>42767</v>
      </c>
      <c r="AN3074" s="56" t="s">
        <v>551</v>
      </c>
      <c r="AO3074" s="1">
        <v>42767</v>
      </c>
      <c r="AP3074" s="56" t="s">
        <v>551</v>
      </c>
      <c r="AQ3074" s="56">
        <v>65624</v>
      </c>
      <c r="AR3074" s="56">
        <v>0</v>
      </c>
      <c r="AS3074" s="56" t="s">
        <v>346</v>
      </c>
      <c r="BB3074" s="56" t="s">
        <v>339</v>
      </c>
      <c r="BC3074" s="56" t="s">
        <v>263</v>
      </c>
      <c r="BD3074" s="56" t="s">
        <v>1018</v>
      </c>
      <c r="BE3074" s="56" t="s">
        <v>347</v>
      </c>
      <c r="BF3074" s="56" t="s">
        <v>334</v>
      </c>
      <c r="BG3074" s="56" t="s">
        <v>673</v>
      </c>
      <c r="BH3074" s="56">
        <v>0</v>
      </c>
      <c r="BI3074" s="56">
        <v>0</v>
      </c>
      <c r="BJ3074" s="56">
        <v>1</v>
      </c>
    </row>
    <row r="3075" spans="1:62" hidden="1" x14ac:dyDescent="0.3">
      <c r="A3075" s="56">
        <v>49309822</v>
      </c>
      <c r="B3075" s="85">
        <v>601872</v>
      </c>
      <c r="C3075" s="1">
        <v>42893</v>
      </c>
      <c r="D3075" s="56" t="s">
        <v>1014</v>
      </c>
      <c r="E3075" s="56" t="s">
        <v>1015</v>
      </c>
      <c r="F3075" s="56" t="s">
        <v>334</v>
      </c>
      <c r="G3075" s="56" t="s">
        <v>335</v>
      </c>
      <c r="H3075" s="56" t="s">
        <v>336</v>
      </c>
      <c r="I3075" s="56" t="s">
        <v>670</v>
      </c>
      <c r="K3075" s="56" t="s">
        <v>337</v>
      </c>
      <c r="L3075" s="56" t="s">
        <v>338</v>
      </c>
      <c r="M3075" s="56" t="s">
        <v>1052</v>
      </c>
      <c r="N3075" s="56" t="s">
        <v>1043</v>
      </c>
      <c r="O3075" s="56" t="s">
        <v>546</v>
      </c>
      <c r="P3075" s="1" t="s">
        <v>105</v>
      </c>
      <c r="S3075" s="56">
        <v>225145</v>
      </c>
      <c r="T3075" s="1" t="s">
        <v>783</v>
      </c>
      <c r="U3075" s="56">
        <v>42736</v>
      </c>
      <c r="V3075" s="56">
        <v>43281</v>
      </c>
      <c r="W3075" s="56">
        <v>42718</v>
      </c>
      <c r="X3075" s="56">
        <v>43281</v>
      </c>
      <c r="Y3075" s="56" t="s">
        <v>356</v>
      </c>
      <c r="Z3075" s="56" t="s">
        <v>341</v>
      </c>
      <c r="AA3075" s="56" t="s">
        <v>347</v>
      </c>
      <c r="AB3075" s="56" t="s">
        <v>343</v>
      </c>
      <c r="AC3075" s="56" t="s">
        <v>342</v>
      </c>
      <c r="AD3075" s="56" t="s">
        <v>347</v>
      </c>
      <c r="AE3075" s="56" t="s">
        <v>334</v>
      </c>
      <c r="AF3075" s="56" t="s">
        <v>292</v>
      </c>
      <c r="AG3075" s="56">
        <v>2017</v>
      </c>
      <c r="AH3075" s="56" t="s">
        <v>80</v>
      </c>
      <c r="AI3075" s="56" t="s">
        <v>344</v>
      </c>
      <c r="AJ3075" s="56">
        <v>3000000</v>
      </c>
      <c r="AM3075" s="56">
        <v>42767</v>
      </c>
      <c r="AN3075" s="56" t="s">
        <v>551</v>
      </c>
      <c r="AO3075" s="1">
        <v>42767</v>
      </c>
      <c r="AP3075" s="56" t="s">
        <v>551</v>
      </c>
      <c r="AQ3075" s="56">
        <v>65624</v>
      </c>
      <c r="AR3075" s="56">
        <v>0</v>
      </c>
      <c r="AS3075" s="56" t="s">
        <v>346</v>
      </c>
      <c r="BB3075" s="56" t="s">
        <v>339</v>
      </c>
      <c r="BC3075" s="56" t="s">
        <v>263</v>
      </c>
      <c r="BD3075" s="56" t="s">
        <v>1018</v>
      </c>
      <c r="BE3075" s="56" t="s">
        <v>347</v>
      </c>
      <c r="BF3075" s="56" t="s">
        <v>334</v>
      </c>
      <c r="BG3075" s="56" t="s">
        <v>673</v>
      </c>
      <c r="BH3075" s="56">
        <v>0</v>
      </c>
      <c r="BI3075" s="56">
        <v>0</v>
      </c>
      <c r="BJ3075" s="56">
        <v>1</v>
      </c>
    </row>
    <row r="3076" spans="1:62" hidden="1" x14ac:dyDescent="0.3">
      <c r="A3076" s="56">
        <v>49309831</v>
      </c>
      <c r="B3076" s="85">
        <v>601872</v>
      </c>
      <c r="C3076" s="1">
        <v>42893</v>
      </c>
      <c r="D3076" s="56" t="s">
        <v>1014</v>
      </c>
      <c r="E3076" s="56" t="s">
        <v>1015</v>
      </c>
      <c r="F3076" s="56" t="s">
        <v>334</v>
      </c>
      <c r="G3076" s="56" t="s">
        <v>335</v>
      </c>
      <c r="H3076" s="56" t="s">
        <v>336</v>
      </c>
      <c r="I3076" s="56" t="s">
        <v>670</v>
      </c>
      <c r="K3076" s="56" t="s">
        <v>337</v>
      </c>
      <c r="L3076" s="56" t="s">
        <v>338</v>
      </c>
      <c r="M3076" s="56" t="s">
        <v>1052</v>
      </c>
      <c r="N3076" s="56" t="s">
        <v>1043</v>
      </c>
      <c r="O3076" s="56" t="s">
        <v>546</v>
      </c>
      <c r="P3076" s="1" t="s">
        <v>110</v>
      </c>
      <c r="Q3076" s="56" t="s">
        <v>1016</v>
      </c>
      <c r="R3076" s="56" t="s">
        <v>339</v>
      </c>
      <c r="S3076" s="56">
        <v>283191</v>
      </c>
      <c r="T3076" s="1" t="s">
        <v>1017</v>
      </c>
      <c r="U3076" s="56">
        <v>42736</v>
      </c>
      <c r="V3076" s="56">
        <v>43281</v>
      </c>
      <c r="W3076" s="56">
        <v>42767</v>
      </c>
      <c r="X3076" s="56">
        <v>43281</v>
      </c>
      <c r="Y3076" s="56" t="s">
        <v>356</v>
      </c>
      <c r="Z3076" s="56" t="s">
        <v>382</v>
      </c>
      <c r="AA3076" s="56" t="s">
        <v>347</v>
      </c>
      <c r="AC3076" s="56" t="s">
        <v>342</v>
      </c>
      <c r="AD3076" s="56" t="s">
        <v>347</v>
      </c>
      <c r="AE3076" s="56" t="s">
        <v>334</v>
      </c>
      <c r="AF3076" s="56" t="s">
        <v>292</v>
      </c>
      <c r="AG3076" s="56">
        <v>2017</v>
      </c>
      <c r="AH3076" s="56" t="s">
        <v>80</v>
      </c>
      <c r="AI3076" s="56" t="s">
        <v>344</v>
      </c>
      <c r="AJ3076" s="56">
        <v>15</v>
      </c>
      <c r="AM3076" s="56">
        <v>42789</v>
      </c>
      <c r="AN3076" s="56" t="s">
        <v>551</v>
      </c>
      <c r="AO3076" s="1">
        <v>42767</v>
      </c>
      <c r="AP3076" s="56" t="s">
        <v>551</v>
      </c>
      <c r="AQ3076" s="56">
        <v>85902</v>
      </c>
      <c r="AR3076" s="56">
        <v>0</v>
      </c>
      <c r="AS3076" s="56" t="s">
        <v>346</v>
      </c>
      <c r="BB3076" s="56" t="s">
        <v>339</v>
      </c>
      <c r="BC3076" s="56" t="s">
        <v>263</v>
      </c>
      <c r="BD3076" s="56" t="s">
        <v>1018</v>
      </c>
      <c r="BE3076" s="56" t="s">
        <v>347</v>
      </c>
      <c r="BF3076" s="56" t="s">
        <v>334</v>
      </c>
      <c r="BG3076" s="56" t="s">
        <v>673</v>
      </c>
      <c r="BH3076" s="56">
        <v>0</v>
      </c>
      <c r="BI3076" s="56">
        <v>0</v>
      </c>
      <c r="BJ3076" s="56">
        <v>1</v>
      </c>
    </row>
    <row r="3077" spans="1:62" hidden="1" x14ac:dyDescent="0.3">
      <c r="A3077" s="56">
        <v>49309827</v>
      </c>
      <c r="B3077" s="85">
        <v>601872</v>
      </c>
      <c r="C3077" s="1">
        <v>42893</v>
      </c>
      <c r="D3077" s="56" t="s">
        <v>1014</v>
      </c>
      <c r="E3077" s="56" t="s">
        <v>1015</v>
      </c>
      <c r="F3077" s="56" t="s">
        <v>334</v>
      </c>
      <c r="G3077" s="56" t="s">
        <v>335</v>
      </c>
      <c r="H3077" s="56" t="s">
        <v>336</v>
      </c>
      <c r="I3077" s="56" t="s">
        <v>670</v>
      </c>
      <c r="K3077" s="56" t="s">
        <v>337</v>
      </c>
      <c r="L3077" s="56" t="s">
        <v>338</v>
      </c>
      <c r="M3077" s="56" t="s">
        <v>1052</v>
      </c>
      <c r="N3077" s="56" t="s">
        <v>1043</v>
      </c>
      <c r="O3077" s="56" t="s">
        <v>546</v>
      </c>
      <c r="P3077" s="1" t="s">
        <v>110</v>
      </c>
      <c r="Q3077" s="56" t="s">
        <v>1016</v>
      </c>
      <c r="R3077" s="56" t="s">
        <v>339</v>
      </c>
      <c r="S3077" s="56">
        <v>283190</v>
      </c>
      <c r="T3077" s="1" t="s">
        <v>782</v>
      </c>
      <c r="U3077" s="56">
        <v>42736</v>
      </c>
      <c r="V3077" s="56">
        <v>43281</v>
      </c>
      <c r="W3077" s="56">
        <v>42718</v>
      </c>
      <c r="X3077" s="56">
        <v>43281</v>
      </c>
      <c r="Y3077" s="56" t="s">
        <v>340</v>
      </c>
      <c r="AA3077" s="56" t="s">
        <v>347</v>
      </c>
      <c r="AB3077" s="56" t="s">
        <v>343</v>
      </c>
      <c r="AC3077" s="56" t="s">
        <v>342</v>
      </c>
      <c r="AD3077" s="56" t="s">
        <v>347</v>
      </c>
      <c r="AE3077" s="56" t="s">
        <v>334</v>
      </c>
      <c r="AF3077" s="56" t="s">
        <v>292</v>
      </c>
      <c r="AG3077" s="56">
        <v>2017</v>
      </c>
      <c r="AH3077" s="56" t="s">
        <v>80</v>
      </c>
      <c r="AI3077" s="56" t="s">
        <v>344</v>
      </c>
      <c r="AJ3077" s="56">
        <v>300000</v>
      </c>
      <c r="AM3077" s="56">
        <v>42767</v>
      </c>
      <c r="AN3077" s="56" t="s">
        <v>551</v>
      </c>
      <c r="AO3077" s="1">
        <v>42767</v>
      </c>
      <c r="AP3077" s="56" t="s">
        <v>551</v>
      </c>
      <c r="AQ3077" s="56">
        <v>66003</v>
      </c>
      <c r="AR3077" s="56">
        <v>0</v>
      </c>
      <c r="AS3077" s="56" t="s">
        <v>346</v>
      </c>
      <c r="BB3077" s="56" t="s">
        <v>339</v>
      </c>
      <c r="BC3077" s="56" t="s">
        <v>263</v>
      </c>
      <c r="BD3077" s="56" t="s">
        <v>1018</v>
      </c>
      <c r="BE3077" s="56" t="s">
        <v>347</v>
      </c>
      <c r="BF3077" s="56" t="s">
        <v>334</v>
      </c>
      <c r="BG3077" s="56" t="s">
        <v>673</v>
      </c>
      <c r="BH3077" s="56">
        <v>0</v>
      </c>
      <c r="BI3077" s="56">
        <v>0</v>
      </c>
      <c r="BJ3077" s="56">
        <v>1</v>
      </c>
    </row>
    <row r="3078" spans="1:62" hidden="1" x14ac:dyDescent="0.3">
      <c r="A3078" s="56">
        <v>49309830</v>
      </c>
      <c r="B3078" s="85">
        <v>601872</v>
      </c>
      <c r="C3078" s="1">
        <v>42893</v>
      </c>
      <c r="D3078" s="56" t="s">
        <v>1014</v>
      </c>
      <c r="E3078" s="56" t="s">
        <v>1015</v>
      </c>
      <c r="F3078" s="56" t="s">
        <v>334</v>
      </c>
      <c r="G3078" s="56" t="s">
        <v>335</v>
      </c>
      <c r="H3078" s="56" t="s">
        <v>336</v>
      </c>
      <c r="I3078" s="56" t="s">
        <v>670</v>
      </c>
      <c r="K3078" s="56" t="s">
        <v>337</v>
      </c>
      <c r="L3078" s="56" t="s">
        <v>338</v>
      </c>
      <c r="M3078" s="56" t="s">
        <v>1052</v>
      </c>
      <c r="N3078" s="56" t="s">
        <v>1043</v>
      </c>
      <c r="O3078" s="56" t="s">
        <v>546</v>
      </c>
      <c r="P3078" s="1" t="s">
        <v>110</v>
      </c>
      <c r="Q3078" s="56" t="s">
        <v>1016</v>
      </c>
      <c r="R3078" s="56" t="s">
        <v>339</v>
      </c>
      <c r="S3078" s="56">
        <v>283191</v>
      </c>
      <c r="T3078" s="1" t="s">
        <v>1017</v>
      </c>
      <c r="U3078" s="56">
        <v>42736</v>
      </c>
      <c r="V3078" s="56">
        <v>43281</v>
      </c>
      <c r="W3078" s="56">
        <v>42767</v>
      </c>
      <c r="X3078" s="56">
        <v>43281</v>
      </c>
      <c r="Y3078" s="56" t="s">
        <v>356</v>
      </c>
      <c r="Z3078" s="56" t="s">
        <v>382</v>
      </c>
      <c r="AA3078" s="56" t="s">
        <v>347</v>
      </c>
      <c r="AC3078" s="56" t="s">
        <v>342</v>
      </c>
      <c r="AD3078" s="56" t="s">
        <v>347</v>
      </c>
      <c r="AE3078" s="56" t="s">
        <v>334</v>
      </c>
      <c r="AF3078" s="56" t="s">
        <v>224</v>
      </c>
      <c r="AG3078" s="56">
        <v>2016</v>
      </c>
      <c r="AH3078" s="56" t="s">
        <v>80</v>
      </c>
      <c r="AI3078" s="56" t="s">
        <v>339</v>
      </c>
      <c r="AJ3078" s="56">
        <v>12</v>
      </c>
      <c r="AM3078" s="56">
        <v>42789</v>
      </c>
      <c r="AN3078" s="56" t="s">
        <v>551</v>
      </c>
      <c r="AO3078" s="1">
        <v>42767</v>
      </c>
      <c r="AP3078" s="56" t="s">
        <v>551</v>
      </c>
      <c r="AQ3078" s="56">
        <v>85902</v>
      </c>
      <c r="AR3078" s="56">
        <v>0</v>
      </c>
      <c r="AS3078" s="56" t="s">
        <v>346</v>
      </c>
      <c r="BB3078" s="56" t="s">
        <v>339</v>
      </c>
      <c r="BC3078" s="56" t="s">
        <v>263</v>
      </c>
      <c r="BD3078" s="56" t="s">
        <v>1018</v>
      </c>
      <c r="BE3078" s="56" t="s">
        <v>347</v>
      </c>
      <c r="BF3078" s="56" t="s">
        <v>334</v>
      </c>
      <c r="BG3078" s="56" t="s">
        <v>673</v>
      </c>
      <c r="BH3078" s="56">
        <v>0</v>
      </c>
      <c r="BI3078" s="56">
        <v>0</v>
      </c>
      <c r="BJ3078" s="56">
        <v>1</v>
      </c>
    </row>
    <row r="3079" spans="1:62" hidden="1" x14ac:dyDescent="0.3">
      <c r="A3079" s="56">
        <v>49309839</v>
      </c>
      <c r="B3079" s="85">
        <v>601872</v>
      </c>
      <c r="C3079" s="1">
        <v>42893</v>
      </c>
      <c r="D3079" s="56" t="s">
        <v>1014</v>
      </c>
      <c r="E3079" s="56" t="s">
        <v>1015</v>
      </c>
      <c r="F3079" s="56" t="s">
        <v>334</v>
      </c>
      <c r="G3079" s="56" t="s">
        <v>335</v>
      </c>
      <c r="H3079" s="56" t="s">
        <v>336</v>
      </c>
      <c r="I3079" s="56" t="s">
        <v>670</v>
      </c>
      <c r="K3079" s="56" t="s">
        <v>337</v>
      </c>
      <c r="L3079" s="56" t="s">
        <v>338</v>
      </c>
      <c r="M3079" s="56" t="s">
        <v>1052</v>
      </c>
      <c r="N3079" s="56" t="s">
        <v>1043</v>
      </c>
      <c r="O3079" s="56" t="s">
        <v>546</v>
      </c>
      <c r="P3079" s="1" t="s">
        <v>110</v>
      </c>
      <c r="Q3079" s="56" t="s">
        <v>1019</v>
      </c>
      <c r="R3079" s="56" t="s">
        <v>339</v>
      </c>
      <c r="S3079" s="56">
        <v>283194</v>
      </c>
      <c r="T3079" s="1" t="s">
        <v>557</v>
      </c>
      <c r="U3079" s="56">
        <v>42736</v>
      </c>
      <c r="V3079" s="56">
        <v>43281</v>
      </c>
      <c r="W3079" s="56">
        <v>42718</v>
      </c>
      <c r="X3079" s="56">
        <v>43281</v>
      </c>
      <c r="Y3079" s="56" t="s">
        <v>356</v>
      </c>
      <c r="Z3079" s="56" t="s">
        <v>341</v>
      </c>
      <c r="AA3079" s="56" t="s">
        <v>342</v>
      </c>
      <c r="AB3079" s="56" t="s">
        <v>343</v>
      </c>
      <c r="AC3079" s="56" t="s">
        <v>342</v>
      </c>
      <c r="AD3079" s="56" t="s">
        <v>347</v>
      </c>
      <c r="AE3079" s="56" t="s">
        <v>334</v>
      </c>
      <c r="AF3079" s="56" t="s">
        <v>292</v>
      </c>
      <c r="AG3079" s="56">
        <v>2017</v>
      </c>
      <c r="AH3079" s="56" t="s">
        <v>80</v>
      </c>
      <c r="AI3079" s="56" t="s">
        <v>344</v>
      </c>
      <c r="AJ3079" s="56">
        <v>28000</v>
      </c>
      <c r="AM3079" s="56">
        <v>42767</v>
      </c>
      <c r="AN3079" s="56" t="s">
        <v>551</v>
      </c>
      <c r="AO3079" s="1">
        <v>42767</v>
      </c>
      <c r="AP3079" s="56" t="s">
        <v>551</v>
      </c>
      <c r="AQ3079" s="56">
        <v>57082</v>
      </c>
      <c r="AR3079" s="56">
        <v>0</v>
      </c>
      <c r="AS3079" s="56" t="s">
        <v>346</v>
      </c>
      <c r="BB3079" s="56" t="s">
        <v>339</v>
      </c>
      <c r="BC3079" s="56" t="s">
        <v>263</v>
      </c>
      <c r="BD3079" s="56" t="s">
        <v>1018</v>
      </c>
      <c r="BE3079" s="56" t="s">
        <v>347</v>
      </c>
      <c r="BF3079" s="56" t="s">
        <v>334</v>
      </c>
      <c r="BG3079" s="56" t="s">
        <v>673</v>
      </c>
      <c r="BH3079" s="56">
        <v>0</v>
      </c>
      <c r="BI3079" s="56">
        <v>0</v>
      </c>
      <c r="BJ3079" s="56">
        <v>1</v>
      </c>
    </row>
    <row r="3080" spans="1:62" hidden="1" x14ac:dyDescent="0.3">
      <c r="A3080" s="56">
        <v>49309835</v>
      </c>
      <c r="B3080" s="85">
        <v>601872</v>
      </c>
      <c r="C3080" s="1">
        <v>42893</v>
      </c>
      <c r="D3080" s="56" t="s">
        <v>1014</v>
      </c>
      <c r="E3080" s="56" t="s">
        <v>1015</v>
      </c>
      <c r="F3080" s="56" t="s">
        <v>334</v>
      </c>
      <c r="G3080" s="56" t="s">
        <v>335</v>
      </c>
      <c r="H3080" s="56" t="s">
        <v>336</v>
      </c>
      <c r="I3080" s="56" t="s">
        <v>670</v>
      </c>
      <c r="K3080" s="56" t="s">
        <v>337</v>
      </c>
      <c r="L3080" s="56" t="s">
        <v>338</v>
      </c>
      <c r="M3080" s="56" t="s">
        <v>1052</v>
      </c>
      <c r="N3080" s="56" t="s">
        <v>1043</v>
      </c>
      <c r="O3080" s="56" t="s">
        <v>546</v>
      </c>
      <c r="P3080" s="1" t="s">
        <v>110</v>
      </c>
      <c r="Q3080" s="56" t="s">
        <v>1019</v>
      </c>
      <c r="R3080" s="56" t="s">
        <v>339</v>
      </c>
      <c r="S3080" s="56">
        <v>283195</v>
      </c>
      <c r="T3080" s="1" t="s">
        <v>767</v>
      </c>
      <c r="U3080" s="56">
        <v>42736</v>
      </c>
      <c r="V3080" s="56">
        <v>43281</v>
      </c>
      <c r="W3080" s="56">
        <v>42718</v>
      </c>
      <c r="X3080" s="56">
        <v>43281</v>
      </c>
      <c r="Y3080" s="56" t="s">
        <v>356</v>
      </c>
      <c r="Z3080" s="56" t="s">
        <v>341</v>
      </c>
      <c r="AA3080" s="56" t="s">
        <v>347</v>
      </c>
      <c r="AB3080" s="56" t="s">
        <v>343</v>
      </c>
      <c r="AC3080" s="56" t="s">
        <v>342</v>
      </c>
      <c r="AD3080" s="56" t="s">
        <v>347</v>
      </c>
      <c r="AE3080" s="56" t="s">
        <v>334</v>
      </c>
      <c r="AF3080" s="56" t="s">
        <v>292</v>
      </c>
      <c r="AG3080" s="56">
        <v>2017</v>
      </c>
      <c r="AH3080" s="56" t="s">
        <v>80</v>
      </c>
      <c r="AI3080" s="56" t="s">
        <v>344</v>
      </c>
      <c r="AJ3080" s="56">
        <v>25</v>
      </c>
      <c r="AM3080" s="56">
        <v>42767</v>
      </c>
      <c r="AN3080" s="56" t="s">
        <v>551</v>
      </c>
      <c r="AO3080" s="1">
        <v>42767</v>
      </c>
      <c r="AP3080" s="56" t="s">
        <v>551</v>
      </c>
      <c r="AQ3080" s="56">
        <v>67621</v>
      </c>
      <c r="AR3080" s="56">
        <v>0</v>
      </c>
      <c r="AS3080" s="56" t="s">
        <v>346</v>
      </c>
      <c r="BB3080" s="56" t="s">
        <v>339</v>
      </c>
      <c r="BC3080" s="56" t="s">
        <v>263</v>
      </c>
      <c r="BD3080" s="56" t="s">
        <v>1018</v>
      </c>
      <c r="BE3080" s="56" t="s">
        <v>347</v>
      </c>
      <c r="BF3080" s="56" t="s">
        <v>334</v>
      </c>
      <c r="BG3080" s="56" t="s">
        <v>673</v>
      </c>
      <c r="BH3080" s="56">
        <v>0</v>
      </c>
      <c r="BI3080" s="56">
        <v>0</v>
      </c>
      <c r="BJ3080" s="56">
        <v>1</v>
      </c>
    </row>
    <row r="3081" spans="1:62" hidden="1" x14ac:dyDescent="0.3">
      <c r="A3081" s="56">
        <v>49309833</v>
      </c>
      <c r="B3081" s="85">
        <v>601872</v>
      </c>
      <c r="C3081" s="1">
        <v>42893</v>
      </c>
      <c r="D3081" s="56" t="s">
        <v>1014</v>
      </c>
      <c r="E3081" s="56" t="s">
        <v>1015</v>
      </c>
      <c r="F3081" s="56" t="s">
        <v>334</v>
      </c>
      <c r="G3081" s="56" t="s">
        <v>335</v>
      </c>
      <c r="H3081" s="56" t="s">
        <v>336</v>
      </c>
      <c r="I3081" s="56" t="s">
        <v>670</v>
      </c>
      <c r="K3081" s="56" t="s">
        <v>337</v>
      </c>
      <c r="L3081" s="56" t="s">
        <v>338</v>
      </c>
      <c r="M3081" s="56" t="s">
        <v>1052</v>
      </c>
      <c r="N3081" s="56" t="s">
        <v>1043</v>
      </c>
      <c r="O3081" s="56" t="s">
        <v>546</v>
      </c>
      <c r="P3081" s="1" t="s">
        <v>110</v>
      </c>
      <c r="Q3081" s="56" t="s">
        <v>1016</v>
      </c>
      <c r="R3081" s="56" t="s">
        <v>339</v>
      </c>
      <c r="S3081" s="56">
        <v>283191</v>
      </c>
      <c r="T3081" s="1" t="s">
        <v>1017</v>
      </c>
      <c r="U3081" s="56">
        <v>42736</v>
      </c>
      <c r="V3081" s="56">
        <v>43281</v>
      </c>
      <c r="W3081" s="56">
        <v>42767</v>
      </c>
      <c r="X3081" s="56">
        <v>43281</v>
      </c>
      <c r="Y3081" s="56" t="s">
        <v>356</v>
      </c>
      <c r="Z3081" s="56" t="s">
        <v>382</v>
      </c>
      <c r="AA3081" s="56" t="s">
        <v>347</v>
      </c>
      <c r="AC3081" s="56" t="s">
        <v>342</v>
      </c>
      <c r="AD3081" s="56" t="s">
        <v>347</v>
      </c>
      <c r="AE3081" s="56" t="s">
        <v>334</v>
      </c>
      <c r="AF3081" s="56" t="s">
        <v>292</v>
      </c>
      <c r="AG3081" s="56">
        <v>2018</v>
      </c>
      <c r="AH3081" s="56" t="s">
        <v>80</v>
      </c>
      <c r="AI3081" s="56" t="s">
        <v>344</v>
      </c>
      <c r="AJ3081" s="56">
        <v>23</v>
      </c>
      <c r="AM3081" s="56">
        <v>42789</v>
      </c>
      <c r="AN3081" s="56" t="s">
        <v>551</v>
      </c>
      <c r="AO3081" s="1">
        <v>42789</v>
      </c>
      <c r="AP3081" s="56" t="s">
        <v>551</v>
      </c>
      <c r="AQ3081" s="56">
        <v>85902</v>
      </c>
      <c r="AR3081" s="56">
        <v>0</v>
      </c>
      <c r="AS3081" s="56" t="s">
        <v>346</v>
      </c>
      <c r="BB3081" s="56" t="s">
        <v>339</v>
      </c>
      <c r="BC3081" s="56" t="s">
        <v>263</v>
      </c>
      <c r="BD3081" s="56" t="s">
        <v>1018</v>
      </c>
      <c r="BE3081" s="56" t="s">
        <v>347</v>
      </c>
      <c r="BF3081" s="56" t="s">
        <v>334</v>
      </c>
      <c r="BG3081" s="56" t="s">
        <v>673</v>
      </c>
      <c r="BH3081" s="56">
        <v>0</v>
      </c>
      <c r="BI3081" s="56">
        <v>0</v>
      </c>
      <c r="BJ3081" s="56">
        <v>1</v>
      </c>
    </row>
    <row r="3082" spans="1:62" hidden="1" x14ac:dyDescent="0.3">
      <c r="A3082" s="56">
        <v>49309838</v>
      </c>
      <c r="B3082" s="85">
        <v>601872</v>
      </c>
      <c r="C3082" s="1">
        <v>42893</v>
      </c>
      <c r="D3082" s="56" t="s">
        <v>1014</v>
      </c>
      <c r="E3082" s="56" t="s">
        <v>1015</v>
      </c>
      <c r="F3082" s="56" t="s">
        <v>334</v>
      </c>
      <c r="G3082" s="56" t="s">
        <v>335</v>
      </c>
      <c r="H3082" s="56" t="s">
        <v>336</v>
      </c>
      <c r="I3082" s="56" t="s">
        <v>670</v>
      </c>
      <c r="K3082" s="56" t="s">
        <v>337</v>
      </c>
      <c r="L3082" s="56" t="s">
        <v>338</v>
      </c>
      <c r="M3082" s="56" t="s">
        <v>1052</v>
      </c>
      <c r="N3082" s="56" t="s">
        <v>1043</v>
      </c>
      <c r="O3082" s="56" t="s">
        <v>546</v>
      </c>
      <c r="P3082" s="1" t="s">
        <v>110</v>
      </c>
      <c r="Q3082" s="56" t="s">
        <v>1019</v>
      </c>
      <c r="R3082" s="56" t="s">
        <v>339</v>
      </c>
      <c r="S3082" s="56">
        <v>283194</v>
      </c>
      <c r="T3082" s="1" t="s">
        <v>557</v>
      </c>
      <c r="U3082" s="56">
        <v>42736</v>
      </c>
      <c r="V3082" s="56">
        <v>43281</v>
      </c>
      <c r="W3082" s="56">
        <v>42718</v>
      </c>
      <c r="X3082" s="56">
        <v>43281</v>
      </c>
      <c r="Y3082" s="56" t="s">
        <v>356</v>
      </c>
      <c r="Z3082" s="56" t="s">
        <v>341</v>
      </c>
      <c r="AA3082" s="56" t="s">
        <v>342</v>
      </c>
      <c r="AB3082" s="56" t="s">
        <v>343</v>
      </c>
      <c r="AC3082" s="56" t="s">
        <v>342</v>
      </c>
      <c r="AD3082" s="56" t="s">
        <v>347</v>
      </c>
      <c r="AE3082" s="56" t="s">
        <v>334</v>
      </c>
      <c r="AF3082" s="56" t="s">
        <v>224</v>
      </c>
      <c r="AG3082" s="56">
        <v>2016</v>
      </c>
      <c r="AH3082" s="56" t="s">
        <v>80</v>
      </c>
      <c r="AI3082" s="56" t="s">
        <v>339</v>
      </c>
      <c r="AJ3082" s="56">
        <v>27000</v>
      </c>
      <c r="AM3082" s="56">
        <v>42767</v>
      </c>
      <c r="AN3082" s="56" t="s">
        <v>551</v>
      </c>
      <c r="AO3082" s="1">
        <v>42767</v>
      </c>
      <c r="AP3082" s="56" t="s">
        <v>551</v>
      </c>
      <c r="AQ3082" s="56">
        <v>57082</v>
      </c>
      <c r="AR3082" s="56">
        <v>0</v>
      </c>
      <c r="AS3082" s="56" t="s">
        <v>346</v>
      </c>
      <c r="BB3082" s="56" t="s">
        <v>339</v>
      </c>
      <c r="BC3082" s="56" t="s">
        <v>263</v>
      </c>
      <c r="BD3082" s="56" t="s">
        <v>1018</v>
      </c>
      <c r="BE3082" s="56" t="s">
        <v>347</v>
      </c>
      <c r="BF3082" s="56" t="s">
        <v>334</v>
      </c>
      <c r="BG3082" s="56" t="s">
        <v>673</v>
      </c>
      <c r="BH3082" s="56">
        <v>0</v>
      </c>
      <c r="BI3082" s="56">
        <v>0</v>
      </c>
      <c r="BJ3082" s="56">
        <v>1</v>
      </c>
    </row>
    <row r="3083" spans="1:62" hidden="1" x14ac:dyDescent="0.3">
      <c r="A3083" s="56">
        <v>49309845</v>
      </c>
      <c r="B3083" s="85">
        <v>601872</v>
      </c>
      <c r="C3083" s="1">
        <v>42893</v>
      </c>
      <c r="D3083" s="56" t="s">
        <v>1014</v>
      </c>
      <c r="E3083" s="56" t="s">
        <v>1015</v>
      </c>
      <c r="F3083" s="56" t="s">
        <v>334</v>
      </c>
      <c r="G3083" s="56" t="s">
        <v>335</v>
      </c>
      <c r="H3083" s="56" t="s">
        <v>336</v>
      </c>
      <c r="I3083" s="56" t="s">
        <v>670</v>
      </c>
      <c r="K3083" s="56" t="s">
        <v>337</v>
      </c>
      <c r="L3083" s="56" t="s">
        <v>338</v>
      </c>
      <c r="M3083" s="56" t="s">
        <v>1052</v>
      </c>
      <c r="N3083" s="56" t="s">
        <v>1043</v>
      </c>
      <c r="O3083" s="56" t="s">
        <v>546</v>
      </c>
      <c r="P3083" s="1" t="s">
        <v>110</v>
      </c>
      <c r="Q3083" s="56" t="s">
        <v>1019</v>
      </c>
      <c r="R3083" s="56" t="s">
        <v>339</v>
      </c>
      <c r="S3083" s="56">
        <v>283193</v>
      </c>
      <c r="T3083" s="1" t="s">
        <v>1023</v>
      </c>
      <c r="U3083" s="56">
        <v>42736</v>
      </c>
      <c r="V3083" s="56">
        <v>43281</v>
      </c>
      <c r="W3083" s="56">
        <v>42718</v>
      </c>
      <c r="X3083" s="56">
        <v>43281</v>
      </c>
      <c r="Y3083" s="56" t="s">
        <v>356</v>
      </c>
      <c r="Z3083" s="56" t="s">
        <v>382</v>
      </c>
      <c r="AA3083" s="56" t="s">
        <v>342</v>
      </c>
      <c r="AB3083" s="56" t="s">
        <v>343</v>
      </c>
      <c r="AC3083" s="56" t="s">
        <v>342</v>
      </c>
      <c r="AD3083" s="56" t="s">
        <v>347</v>
      </c>
      <c r="AE3083" s="56" t="s">
        <v>334</v>
      </c>
      <c r="AF3083" s="56" t="s">
        <v>292</v>
      </c>
      <c r="AG3083" s="56">
        <v>2018</v>
      </c>
      <c r="AH3083" s="56" t="s">
        <v>80</v>
      </c>
      <c r="AI3083" s="56" t="s">
        <v>344</v>
      </c>
      <c r="AJ3083" s="56">
        <v>1</v>
      </c>
      <c r="AM3083" s="56">
        <v>42767</v>
      </c>
      <c r="AN3083" s="56" t="s">
        <v>551</v>
      </c>
      <c r="AO3083" s="1">
        <v>42767</v>
      </c>
      <c r="AP3083" s="56" t="s">
        <v>551</v>
      </c>
      <c r="AQ3083" s="56">
        <v>75684</v>
      </c>
      <c r="AR3083" s="56">
        <v>0</v>
      </c>
      <c r="AS3083" s="56" t="s">
        <v>346</v>
      </c>
      <c r="BB3083" s="56" t="s">
        <v>339</v>
      </c>
      <c r="BC3083" s="56" t="s">
        <v>263</v>
      </c>
      <c r="BD3083" s="56" t="s">
        <v>1018</v>
      </c>
      <c r="BE3083" s="56" t="s">
        <v>347</v>
      </c>
      <c r="BF3083" s="56" t="s">
        <v>334</v>
      </c>
      <c r="BG3083" s="56" t="s">
        <v>673</v>
      </c>
      <c r="BH3083" s="56">
        <v>0</v>
      </c>
      <c r="BI3083" s="56">
        <v>0</v>
      </c>
      <c r="BJ3083" s="56">
        <v>1</v>
      </c>
    </row>
    <row r="3084" spans="1:62" hidden="1" x14ac:dyDescent="0.3">
      <c r="A3084" s="56">
        <v>49309842</v>
      </c>
      <c r="B3084" s="85">
        <v>601872</v>
      </c>
      <c r="C3084" s="1">
        <v>42893</v>
      </c>
      <c r="D3084" s="56" t="s">
        <v>1014</v>
      </c>
      <c r="E3084" s="56" t="s">
        <v>1015</v>
      </c>
      <c r="F3084" s="56" t="s">
        <v>334</v>
      </c>
      <c r="G3084" s="56" t="s">
        <v>335</v>
      </c>
      <c r="H3084" s="56" t="s">
        <v>336</v>
      </c>
      <c r="I3084" s="56" t="s">
        <v>670</v>
      </c>
      <c r="K3084" s="56" t="s">
        <v>337</v>
      </c>
      <c r="L3084" s="56" t="s">
        <v>338</v>
      </c>
      <c r="M3084" s="56" t="s">
        <v>1052</v>
      </c>
      <c r="N3084" s="56" t="s">
        <v>1043</v>
      </c>
      <c r="O3084" s="56" t="s">
        <v>546</v>
      </c>
      <c r="P3084" s="1" t="s">
        <v>110</v>
      </c>
      <c r="Q3084" s="56" t="s">
        <v>1019</v>
      </c>
      <c r="R3084" s="56" t="s">
        <v>339</v>
      </c>
      <c r="S3084" s="56">
        <v>283192</v>
      </c>
      <c r="T3084" s="1" t="s">
        <v>112</v>
      </c>
      <c r="U3084" s="56">
        <v>42736</v>
      </c>
      <c r="V3084" s="56">
        <v>43281</v>
      </c>
      <c r="W3084" s="56">
        <v>42718</v>
      </c>
      <c r="X3084" s="56">
        <v>43281</v>
      </c>
      <c r="Y3084" s="56" t="s">
        <v>340</v>
      </c>
      <c r="Z3084" s="56" t="s">
        <v>341</v>
      </c>
      <c r="AA3084" s="56" t="s">
        <v>342</v>
      </c>
      <c r="AB3084" s="56" t="s">
        <v>343</v>
      </c>
      <c r="AC3084" s="56" t="s">
        <v>342</v>
      </c>
      <c r="AD3084" s="56" t="s">
        <v>347</v>
      </c>
      <c r="AE3084" s="56" t="s">
        <v>334</v>
      </c>
      <c r="AF3084" s="56" t="s">
        <v>292</v>
      </c>
      <c r="AG3084" s="56">
        <v>2018</v>
      </c>
      <c r="AH3084" s="56" t="s">
        <v>80</v>
      </c>
      <c r="AI3084" s="56" t="s">
        <v>348</v>
      </c>
      <c r="AJ3084" s="56">
        <v>1</v>
      </c>
      <c r="AM3084" s="56">
        <v>42767</v>
      </c>
      <c r="AN3084" s="56" t="s">
        <v>551</v>
      </c>
      <c r="AO3084" s="1">
        <v>42767</v>
      </c>
      <c r="AP3084" s="56" t="s">
        <v>551</v>
      </c>
      <c r="AQ3084" s="56">
        <v>260</v>
      </c>
      <c r="AR3084" s="56">
        <v>0</v>
      </c>
      <c r="AS3084" s="56" t="s">
        <v>346</v>
      </c>
      <c r="BB3084" s="56" t="s">
        <v>339</v>
      </c>
      <c r="BC3084" s="56" t="s">
        <v>263</v>
      </c>
      <c r="BD3084" s="56" t="s">
        <v>1018</v>
      </c>
      <c r="BE3084" s="56" t="s">
        <v>347</v>
      </c>
      <c r="BF3084" s="56" t="s">
        <v>334</v>
      </c>
      <c r="BG3084" s="56" t="s">
        <v>673</v>
      </c>
      <c r="BH3084" s="56">
        <v>0</v>
      </c>
      <c r="BI3084" s="56">
        <v>0</v>
      </c>
      <c r="BJ3084" s="56">
        <v>1</v>
      </c>
    </row>
    <row r="3085" spans="1:62" hidden="1" x14ac:dyDescent="0.3">
      <c r="A3085" s="56">
        <v>49309843</v>
      </c>
      <c r="B3085" s="85">
        <v>601872</v>
      </c>
      <c r="C3085" s="1">
        <v>42893</v>
      </c>
      <c r="D3085" s="56" t="s">
        <v>1014</v>
      </c>
      <c r="E3085" s="56" t="s">
        <v>1015</v>
      </c>
      <c r="F3085" s="56" t="s">
        <v>334</v>
      </c>
      <c r="G3085" s="56" t="s">
        <v>335</v>
      </c>
      <c r="H3085" s="56" t="s">
        <v>336</v>
      </c>
      <c r="I3085" s="56" t="s">
        <v>670</v>
      </c>
      <c r="K3085" s="56" t="s">
        <v>337</v>
      </c>
      <c r="L3085" s="56" t="s">
        <v>338</v>
      </c>
      <c r="M3085" s="56" t="s">
        <v>1052</v>
      </c>
      <c r="N3085" s="56" t="s">
        <v>1043</v>
      </c>
      <c r="O3085" s="56" t="s">
        <v>546</v>
      </c>
      <c r="P3085" s="1" t="s">
        <v>110</v>
      </c>
      <c r="Q3085" s="56" t="s">
        <v>1019</v>
      </c>
      <c r="R3085" s="56" t="s">
        <v>339</v>
      </c>
      <c r="S3085" s="56">
        <v>283192</v>
      </c>
      <c r="T3085" s="1" t="s">
        <v>112</v>
      </c>
      <c r="U3085" s="56">
        <v>42736</v>
      </c>
      <c r="V3085" s="56">
        <v>43281</v>
      </c>
      <c r="W3085" s="56">
        <v>42718</v>
      </c>
      <c r="X3085" s="56">
        <v>43281</v>
      </c>
      <c r="Y3085" s="56" t="s">
        <v>340</v>
      </c>
      <c r="Z3085" s="56" t="s">
        <v>341</v>
      </c>
      <c r="AA3085" s="56" t="s">
        <v>342</v>
      </c>
      <c r="AB3085" s="56" t="s">
        <v>343</v>
      </c>
      <c r="AC3085" s="56" t="s">
        <v>342</v>
      </c>
      <c r="AD3085" s="56" t="s">
        <v>347</v>
      </c>
      <c r="AE3085" s="56" t="s">
        <v>334</v>
      </c>
      <c r="AF3085" s="56" t="s">
        <v>292</v>
      </c>
      <c r="AG3085" s="56">
        <v>2018</v>
      </c>
      <c r="AH3085" s="56" t="s">
        <v>80</v>
      </c>
      <c r="AI3085" s="56" t="s">
        <v>344</v>
      </c>
      <c r="AJ3085" s="56">
        <v>1</v>
      </c>
      <c r="AM3085" s="56">
        <v>42767</v>
      </c>
      <c r="AN3085" s="56" t="s">
        <v>551</v>
      </c>
      <c r="AO3085" s="1">
        <v>42767</v>
      </c>
      <c r="AP3085" s="56" t="s">
        <v>551</v>
      </c>
      <c r="AQ3085" s="56">
        <v>260</v>
      </c>
      <c r="AR3085" s="56">
        <v>0</v>
      </c>
      <c r="AS3085" s="56" t="s">
        <v>346</v>
      </c>
      <c r="BB3085" s="56" t="s">
        <v>339</v>
      </c>
      <c r="BC3085" s="56" t="s">
        <v>263</v>
      </c>
      <c r="BD3085" s="56" t="s">
        <v>1018</v>
      </c>
      <c r="BE3085" s="56" t="s">
        <v>347</v>
      </c>
      <c r="BF3085" s="56" t="s">
        <v>334</v>
      </c>
      <c r="BG3085" s="56" t="s">
        <v>673</v>
      </c>
      <c r="BH3085" s="56">
        <v>0</v>
      </c>
      <c r="BI3085" s="56">
        <v>0</v>
      </c>
      <c r="BJ3085" s="56">
        <v>1</v>
      </c>
    </row>
    <row r="3086" spans="1:62" hidden="1" x14ac:dyDescent="0.3">
      <c r="A3086" s="56">
        <v>49309856</v>
      </c>
      <c r="B3086" s="85">
        <v>601872</v>
      </c>
      <c r="C3086" s="1">
        <v>42893</v>
      </c>
      <c r="D3086" s="56" t="s">
        <v>1014</v>
      </c>
      <c r="E3086" s="56" t="s">
        <v>1015</v>
      </c>
      <c r="F3086" s="56" t="s">
        <v>334</v>
      </c>
      <c r="G3086" s="56" t="s">
        <v>335</v>
      </c>
      <c r="H3086" s="56" t="s">
        <v>336</v>
      </c>
      <c r="I3086" s="56" t="s">
        <v>670</v>
      </c>
      <c r="K3086" s="56" t="s">
        <v>337</v>
      </c>
      <c r="L3086" s="56" t="s">
        <v>338</v>
      </c>
      <c r="M3086" s="56" t="s">
        <v>1052</v>
      </c>
      <c r="N3086" s="56" t="s">
        <v>1043</v>
      </c>
      <c r="O3086" s="56" t="s">
        <v>546</v>
      </c>
      <c r="P3086" s="1" t="s">
        <v>188</v>
      </c>
      <c r="Q3086" s="56" t="s">
        <v>1016</v>
      </c>
      <c r="R3086" s="56" t="s">
        <v>339</v>
      </c>
      <c r="S3086" s="56">
        <v>291349</v>
      </c>
      <c r="T3086" s="1" t="s">
        <v>1021</v>
      </c>
      <c r="U3086" s="56">
        <v>42736</v>
      </c>
      <c r="V3086" s="56">
        <v>43281</v>
      </c>
      <c r="W3086" s="56">
        <v>42767</v>
      </c>
      <c r="X3086" s="56">
        <v>43281</v>
      </c>
      <c r="Y3086" s="56" t="s">
        <v>356</v>
      </c>
      <c r="Z3086" s="56" t="s">
        <v>341</v>
      </c>
      <c r="AA3086" s="56" t="s">
        <v>347</v>
      </c>
      <c r="AC3086" s="56" t="s">
        <v>342</v>
      </c>
      <c r="AD3086" s="56" t="s">
        <v>347</v>
      </c>
      <c r="AE3086" s="56" t="s">
        <v>334</v>
      </c>
      <c r="AF3086" s="56" t="s">
        <v>292</v>
      </c>
      <c r="AG3086" s="56">
        <v>2018</v>
      </c>
      <c r="AH3086" s="56" t="s">
        <v>80</v>
      </c>
      <c r="AI3086" s="56" t="s">
        <v>344</v>
      </c>
      <c r="AJ3086" s="56">
        <v>1500</v>
      </c>
      <c r="AM3086" s="56">
        <v>42767</v>
      </c>
      <c r="AN3086" s="56" t="s">
        <v>551</v>
      </c>
      <c r="AO3086" s="1">
        <v>42767</v>
      </c>
      <c r="AP3086" s="56" t="s">
        <v>551</v>
      </c>
      <c r="AQ3086" s="56">
        <v>85901</v>
      </c>
      <c r="AR3086" s="56">
        <v>0</v>
      </c>
      <c r="AS3086" s="56" t="s">
        <v>346</v>
      </c>
      <c r="BB3086" s="56" t="s">
        <v>339</v>
      </c>
      <c r="BC3086" s="56" t="s">
        <v>263</v>
      </c>
      <c r="BD3086" s="56" t="s">
        <v>1018</v>
      </c>
      <c r="BE3086" s="56" t="s">
        <v>347</v>
      </c>
      <c r="BF3086" s="56" t="s">
        <v>334</v>
      </c>
      <c r="BG3086" s="56" t="s">
        <v>673</v>
      </c>
      <c r="BH3086" s="56">
        <v>0</v>
      </c>
      <c r="BI3086" s="56">
        <v>0</v>
      </c>
      <c r="BJ3086" s="56">
        <v>1</v>
      </c>
    </row>
    <row r="3087" spans="1:62" hidden="1" x14ac:dyDescent="0.3">
      <c r="A3087" s="56">
        <v>49309851</v>
      </c>
      <c r="B3087" s="85">
        <v>601872</v>
      </c>
      <c r="C3087" s="1">
        <v>42893</v>
      </c>
      <c r="D3087" s="56" t="s">
        <v>1014</v>
      </c>
      <c r="E3087" s="56" t="s">
        <v>1015</v>
      </c>
      <c r="F3087" s="56" t="s">
        <v>334</v>
      </c>
      <c r="G3087" s="56" t="s">
        <v>335</v>
      </c>
      <c r="H3087" s="56" t="s">
        <v>336</v>
      </c>
      <c r="I3087" s="56" t="s">
        <v>670</v>
      </c>
      <c r="K3087" s="56" t="s">
        <v>337</v>
      </c>
      <c r="L3087" s="56" t="s">
        <v>338</v>
      </c>
      <c r="M3087" s="56" t="s">
        <v>1052</v>
      </c>
      <c r="N3087" s="56" t="s">
        <v>1043</v>
      </c>
      <c r="O3087" s="56" t="s">
        <v>546</v>
      </c>
      <c r="P3087" s="1" t="s">
        <v>188</v>
      </c>
      <c r="Q3087" s="56" t="s">
        <v>1020</v>
      </c>
      <c r="R3087" s="56" t="s">
        <v>339</v>
      </c>
      <c r="S3087" s="56">
        <v>291345</v>
      </c>
      <c r="T3087" s="1" t="s">
        <v>238</v>
      </c>
      <c r="U3087" s="56">
        <v>42736</v>
      </c>
      <c r="V3087" s="56">
        <v>43281</v>
      </c>
      <c r="W3087" s="56">
        <v>42718</v>
      </c>
      <c r="X3087" s="56">
        <v>43281</v>
      </c>
      <c r="Y3087" s="56" t="s">
        <v>340</v>
      </c>
      <c r="Z3087" s="56" t="s">
        <v>341</v>
      </c>
      <c r="AA3087" s="56" t="s">
        <v>342</v>
      </c>
      <c r="AB3087" s="56" t="s">
        <v>343</v>
      </c>
      <c r="AC3087" s="56" t="s">
        <v>342</v>
      </c>
      <c r="AD3087" s="56" t="s">
        <v>347</v>
      </c>
      <c r="AE3087" s="56" t="s">
        <v>334</v>
      </c>
      <c r="AF3087" s="56" t="s">
        <v>292</v>
      </c>
      <c r="AG3087" s="56">
        <v>2017</v>
      </c>
      <c r="AH3087" s="56" t="s">
        <v>80</v>
      </c>
      <c r="AI3087" s="56" t="s">
        <v>344</v>
      </c>
      <c r="AJ3087" s="56">
        <v>1</v>
      </c>
      <c r="AM3087" s="56">
        <v>42767</v>
      </c>
      <c r="AN3087" s="56" t="s">
        <v>551</v>
      </c>
      <c r="AO3087" s="1">
        <v>42767</v>
      </c>
      <c r="AP3087" s="56" t="s">
        <v>551</v>
      </c>
      <c r="AQ3087" s="56">
        <v>253</v>
      </c>
      <c r="AR3087" s="56">
        <v>0</v>
      </c>
      <c r="AS3087" s="56" t="s">
        <v>346</v>
      </c>
      <c r="BB3087" s="56" t="s">
        <v>339</v>
      </c>
      <c r="BC3087" s="56" t="s">
        <v>263</v>
      </c>
      <c r="BD3087" s="56" t="s">
        <v>1018</v>
      </c>
      <c r="BE3087" s="56" t="s">
        <v>347</v>
      </c>
      <c r="BF3087" s="56" t="s">
        <v>334</v>
      </c>
      <c r="BG3087" s="56" t="s">
        <v>673</v>
      </c>
      <c r="BH3087" s="56">
        <v>0</v>
      </c>
      <c r="BI3087" s="56">
        <v>0</v>
      </c>
      <c r="BJ3087" s="56">
        <v>1</v>
      </c>
    </row>
    <row r="3088" spans="1:62" hidden="1" x14ac:dyDescent="0.3">
      <c r="A3088" s="56">
        <v>49309849</v>
      </c>
      <c r="B3088" s="85">
        <v>601872</v>
      </c>
      <c r="C3088" s="1">
        <v>42893</v>
      </c>
      <c r="D3088" s="56" t="s">
        <v>1014</v>
      </c>
      <c r="E3088" s="56" t="s">
        <v>1015</v>
      </c>
      <c r="F3088" s="56" t="s">
        <v>334</v>
      </c>
      <c r="G3088" s="56" t="s">
        <v>335</v>
      </c>
      <c r="H3088" s="56" t="s">
        <v>336</v>
      </c>
      <c r="I3088" s="56" t="s">
        <v>670</v>
      </c>
      <c r="K3088" s="56" t="s">
        <v>337</v>
      </c>
      <c r="L3088" s="56" t="s">
        <v>338</v>
      </c>
      <c r="M3088" s="56" t="s">
        <v>1052</v>
      </c>
      <c r="N3088" s="56" t="s">
        <v>1043</v>
      </c>
      <c r="O3088" s="56" t="s">
        <v>546</v>
      </c>
      <c r="P3088" s="1" t="s">
        <v>188</v>
      </c>
      <c r="Q3088" s="56" t="s">
        <v>1020</v>
      </c>
      <c r="R3088" s="56" t="s">
        <v>339</v>
      </c>
      <c r="S3088" s="56">
        <v>291347</v>
      </c>
      <c r="T3088" s="1" t="s">
        <v>195</v>
      </c>
      <c r="U3088" s="56">
        <v>42736</v>
      </c>
      <c r="V3088" s="56">
        <v>43281</v>
      </c>
      <c r="W3088" s="56">
        <v>42718</v>
      </c>
      <c r="X3088" s="56">
        <v>43281</v>
      </c>
      <c r="Y3088" s="56" t="s">
        <v>340</v>
      </c>
      <c r="Z3088" s="56" t="s">
        <v>341</v>
      </c>
      <c r="AA3088" s="56" t="s">
        <v>342</v>
      </c>
      <c r="AB3088" s="56" t="s">
        <v>343</v>
      </c>
      <c r="AC3088" s="56" t="s">
        <v>342</v>
      </c>
      <c r="AD3088" s="56" t="s">
        <v>347</v>
      </c>
      <c r="AE3088" s="56" t="s">
        <v>334</v>
      </c>
      <c r="AF3088" s="56" t="s">
        <v>292</v>
      </c>
      <c r="AG3088" s="56">
        <v>2018</v>
      </c>
      <c r="AH3088" s="56" t="s">
        <v>80</v>
      </c>
      <c r="AI3088" s="56" t="s">
        <v>348</v>
      </c>
      <c r="AJ3088" s="56">
        <v>1</v>
      </c>
      <c r="AM3088" s="56">
        <v>42767</v>
      </c>
      <c r="AN3088" s="56" t="s">
        <v>551</v>
      </c>
      <c r="AO3088" s="1">
        <v>42767</v>
      </c>
      <c r="AP3088" s="56" t="s">
        <v>551</v>
      </c>
      <c r="AQ3088" s="56">
        <v>252</v>
      </c>
      <c r="AR3088" s="56">
        <v>0</v>
      </c>
      <c r="AS3088" s="56" t="s">
        <v>346</v>
      </c>
      <c r="BB3088" s="56" t="s">
        <v>339</v>
      </c>
      <c r="BC3088" s="56" t="s">
        <v>263</v>
      </c>
      <c r="BD3088" s="56" t="s">
        <v>1018</v>
      </c>
      <c r="BE3088" s="56" t="s">
        <v>347</v>
      </c>
      <c r="BF3088" s="56" t="s">
        <v>334</v>
      </c>
      <c r="BG3088" s="56" t="s">
        <v>673</v>
      </c>
      <c r="BH3088" s="56">
        <v>0</v>
      </c>
      <c r="BI3088" s="56">
        <v>0</v>
      </c>
      <c r="BJ3088" s="56">
        <v>1</v>
      </c>
    </row>
    <row r="3089" spans="1:62" hidden="1" x14ac:dyDescent="0.3">
      <c r="A3089" s="56">
        <v>49309850</v>
      </c>
      <c r="B3089" s="85">
        <v>601872</v>
      </c>
      <c r="C3089" s="1">
        <v>42893</v>
      </c>
      <c r="D3089" s="56" t="s">
        <v>1014</v>
      </c>
      <c r="E3089" s="56" t="s">
        <v>1015</v>
      </c>
      <c r="F3089" s="56" t="s">
        <v>334</v>
      </c>
      <c r="G3089" s="56" t="s">
        <v>335</v>
      </c>
      <c r="H3089" s="56" t="s">
        <v>336</v>
      </c>
      <c r="I3089" s="56" t="s">
        <v>670</v>
      </c>
      <c r="K3089" s="56" t="s">
        <v>337</v>
      </c>
      <c r="L3089" s="56" t="s">
        <v>338</v>
      </c>
      <c r="M3089" s="56" t="s">
        <v>1052</v>
      </c>
      <c r="N3089" s="56" t="s">
        <v>1043</v>
      </c>
      <c r="O3089" s="56" t="s">
        <v>546</v>
      </c>
      <c r="P3089" s="1" t="s">
        <v>188</v>
      </c>
      <c r="Q3089" s="56" t="s">
        <v>1020</v>
      </c>
      <c r="R3089" s="56" t="s">
        <v>339</v>
      </c>
      <c r="S3089" s="56">
        <v>291345</v>
      </c>
      <c r="T3089" s="1" t="s">
        <v>238</v>
      </c>
      <c r="U3089" s="56">
        <v>42736</v>
      </c>
      <c r="V3089" s="56">
        <v>43281</v>
      </c>
      <c r="W3089" s="56">
        <v>42718</v>
      </c>
      <c r="X3089" s="56">
        <v>43281</v>
      </c>
      <c r="Y3089" s="56" t="s">
        <v>340</v>
      </c>
      <c r="Z3089" s="56" t="s">
        <v>341</v>
      </c>
      <c r="AA3089" s="56" t="s">
        <v>342</v>
      </c>
      <c r="AB3089" s="56" t="s">
        <v>343</v>
      </c>
      <c r="AC3089" s="56" t="s">
        <v>342</v>
      </c>
      <c r="AD3089" s="56" t="s">
        <v>347</v>
      </c>
      <c r="AE3089" s="56" t="s">
        <v>334</v>
      </c>
      <c r="AF3089" s="56" t="s">
        <v>292</v>
      </c>
      <c r="AG3089" s="56">
        <v>2017</v>
      </c>
      <c r="AH3089" s="56" t="s">
        <v>80</v>
      </c>
      <c r="AI3089" s="56" t="s">
        <v>348</v>
      </c>
      <c r="AJ3089" s="56">
        <v>0</v>
      </c>
      <c r="AM3089" s="56">
        <v>42767</v>
      </c>
      <c r="AN3089" s="56" t="s">
        <v>551</v>
      </c>
      <c r="AO3089" s="1">
        <v>42767</v>
      </c>
      <c r="AP3089" s="56" t="s">
        <v>551</v>
      </c>
      <c r="AQ3089" s="56">
        <v>253</v>
      </c>
      <c r="AR3089" s="56">
        <v>0</v>
      </c>
      <c r="AS3089" s="56" t="s">
        <v>346</v>
      </c>
      <c r="BB3089" s="56" t="s">
        <v>339</v>
      </c>
      <c r="BC3089" s="56" t="s">
        <v>263</v>
      </c>
      <c r="BD3089" s="56" t="s">
        <v>1018</v>
      </c>
      <c r="BE3089" s="56" t="s">
        <v>347</v>
      </c>
      <c r="BF3089" s="56" t="s">
        <v>334</v>
      </c>
      <c r="BG3089" s="56" t="s">
        <v>673</v>
      </c>
      <c r="BH3089" s="56">
        <v>0</v>
      </c>
      <c r="BI3089" s="56">
        <v>0</v>
      </c>
      <c r="BJ3089" s="56">
        <v>1</v>
      </c>
    </row>
    <row r="3090" spans="1:62" hidden="1" x14ac:dyDescent="0.3">
      <c r="A3090" s="56">
        <v>49309854</v>
      </c>
      <c r="B3090" s="85">
        <v>601872</v>
      </c>
      <c r="C3090" s="1">
        <v>42893</v>
      </c>
      <c r="D3090" s="56" t="s">
        <v>1014</v>
      </c>
      <c r="E3090" s="56" t="s">
        <v>1015</v>
      </c>
      <c r="F3090" s="56" t="s">
        <v>334</v>
      </c>
      <c r="G3090" s="56" t="s">
        <v>335</v>
      </c>
      <c r="H3090" s="56" t="s">
        <v>336</v>
      </c>
      <c r="I3090" s="56" t="s">
        <v>670</v>
      </c>
      <c r="K3090" s="56" t="s">
        <v>337</v>
      </c>
      <c r="L3090" s="56" t="s">
        <v>338</v>
      </c>
      <c r="M3090" s="56" t="s">
        <v>1052</v>
      </c>
      <c r="N3090" s="56" t="s">
        <v>1043</v>
      </c>
      <c r="O3090" s="56" t="s">
        <v>546</v>
      </c>
      <c r="P3090" s="1" t="s">
        <v>188</v>
      </c>
      <c r="Q3090" s="56" t="s">
        <v>1016</v>
      </c>
      <c r="R3090" s="56" t="s">
        <v>339</v>
      </c>
      <c r="S3090" s="56">
        <v>291349</v>
      </c>
      <c r="T3090" s="1" t="s">
        <v>1021</v>
      </c>
      <c r="U3090" s="56">
        <v>42736</v>
      </c>
      <c r="V3090" s="56">
        <v>43281</v>
      </c>
      <c r="W3090" s="56">
        <v>42767</v>
      </c>
      <c r="X3090" s="56">
        <v>43281</v>
      </c>
      <c r="Y3090" s="56" t="s">
        <v>356</v>
      </c>
      <c r="Z3090" s="56" t="s">
        <v>341</v>
      </c>
      <c r="AA3090" s="56" t="s">
        <v>347</v>
      </c>
      <c r="AC3090" s="56" t="s">
        <v>342</v>
      </c>
      <c r="AD3090" s="56" t="s">
        <v>347</v>
      </c>
      <c r="AE3090" s="56" t="s">
        <v>334</v>
      </c>
      <c r="AF3090" s="56" t="s">
        <v>292</v>
      </c>
      <c r="AG3090" s="56">
        <v>2018</v>
      </c>
      <c r="AH3090" s="56" t="s">
        <v>80</v>
      </c>
      <c r="AI3090" s="56" t="s">
        <v>348</v>
      </c>
      <c r="AJ3090" s="56">
        <v>500</v>
      </c>
      <c r="AM3090" s="56">
        <v>42767</v>
      </c>
      <c r="AN3090" s="56" t="s">
        <v>551</v>
      </c>
      <c r="AO3090" s="1">
        <v>42767</v>
      </c>
      <c r="AP3090" s="56" t="s">
        <v>551</v>
      </c>
      <c r="AQ3090" s="56">
        <v>85901</v>
      </c>
      <c r="AR3090" s="56">
        <v>0</v>
      </c>
      <c r="AS3090" s="56" t="s">
        <v>346</v>
      </c>
      <c r="BB3090" s="56" t="s">
        <v>339</v>
      </c>
      <c r="BC3090" s="56" t="s">
        <v>263</v>
      </c>
      <c r="BD3090" s="56" t="s">
        <v>1018</v>
      </c>
      <c r="BE3090" s="56" t="s">
        <v>347</v>
      </c>
      <c r="BF3090" s="56" t="s">
        <v>334</v>
      </c>
      <c r="BG3090" s="56" t="s">
        <v>673</v>
      </c>
      <c r="BH3090" s="56">
        <v>0</v>
      </c>
      <c r="BI3090" s="56">
        <v>0</v>
      </c>
      <c r="BJ3090" s="56">
        <v>1</v>
      </c>
    </row>
    <row r="3091" spans="1:62" hidden="1" x14ac:dyDescent="0.3">
      <c r="A3091" s="56">
        <v>49309865</v>
      </c>
      <c r="B3091" s="85">
        <v>601872</v>
      </c>
      <c r="C3091" s="1">
        <v>42893</v>
      </c>
      <c r="D3091" s="56" t="s">
        <v>1014</v>
      </c>
      <c r="E3091" s="56" t="s">
        <v>1015</v>
      </c>
      <c r="F3091" s="56" t="s">
        <v>334</v>
      </c>
      <c r="G3091" s="56" t="s">
        <v>335</v>
      </c>
      <c r="H3091" s="56" t="s">
        <v>336</v>
      </c>
      <c r="I3091" s="56" t="s">
        <v>670</v>
      </c>
      <c r="K3091" s="56" t="s">
        <v>337</v>
      </c>
      <c r="L3091" s="56" t="s">
        <v>338</v>
      </c>
      <c r="M3091" s="56" t="s">
        <v>1052</v>
      </c>
      <c r="N3091" s="56" t="s">
        <v>1043</v>
      </c>
      <c r="O3091" s="56" t="s">
        <v>546</v>
      </c>
      <c r="P3091" s="1" t="s">
        <v>188</v>
      </c>
      <c r="Q3091" s="56" t="s">
        <v>1019</v>
      </c>
      <c r="R3091" s="56" t="s">
        <v>339</v>
      </c>
      <c r="S3091" s="56">
        <v>291353</v>
      </c>
      <c r="T3091" s="1" t="s">
        <v>930</v>
      </c>
      <c r="U3091" s="56">
        <v>42736</v>
      </c>
      <c r="V3091" s="56">
        <v>43281</v>
      </c>
      <c r="W3091" s="56">
        <v>42718</v>
      </c>
      <c r="X3091" s="56">
        <v>43281</v>
      </c>
      <c r="Y3091" s="56" t="s">
        <v>340</v>
      </c>
      <c r="Z3091" s="56" t="s">
        <v>341</v>
      </c>
      <c r="AA3091" s="56" t="s">
        <v>342</v>
      </c>
      <c r="AB3091" s="56" t="s">
        <v>343</v>
      </c>
      <c r="AC3091" s="56" t="s">
        <v>342</v>
      </c>
      <c r="AD3091" s="56" t="s">
        <v>347</v>
      </c>
      <c r="AE3091" s="56" t="s">
        <v>334</v>
      </c>
      <c r="AF3091" s="56" t="s">
        <v>292</v>
      </c>
      <c r="AG3091" s="56">
        <v>2018</v>
      </c>
      <c r="AH3091" s="56" t="s">
        <v>80</v>
      </c>
      <c r="AI3091" s="56" t="s">
        <v>348</v>
      </c>
      <c r="AJ3091" s="56">
        <v>2</v>
      </c>
      <c r="AM3091" s="56">
        <v>42767</v>
      </c>
      <c r="AN3091" s="56" t="s">
        <v>551</v>
      </c>
      <c r="AO3091" s="1">
        <v>42767</v>
      </c>
      <c r="AP3091" s="56" t="s">
        <v>551</v>
      </c>
      <c r="AQ3091" s="56">
        <v>75661</v>
      </c>
      <c r="AR3091" s="56">
        <v>0</v>
      </c>
      <c r="AS3091" s="56" t="s">
        <v>346</v>
      </c>
      <c r="BB3091" s="56" t="s">
        <v>339</v>
      </c>
      <c r="BC3091" s="56" t="s">
        <v>263</v>
      </c>
      <c r="BD3091" s="56" t="s">
        <v>1018</v>
      </c>
      <c r="BE3091" s="56" t="s">
        <v>347</v>
      </c>
      <c r="BF3091" s="56" t="s">
        <v>334</v>
      </c>
      <c r="BG3091" s="56" t="s">
        <v>673</v>
      </c>
      <c r="BH3091" s="56">
        <v>0</v>
      </c>
      <c r="BI3091" s="56">
        <v>0</v>
      </c>
      <c r="BJ3091" s="56">
        <v>1</v>
      </c>
    </row>
    <row r="3092" spans="1:62" hidden="1" x14ac:dyDescent="0.3">
      <c r="A3092" s="56">
        <v>49309859</v>
      </c>
      <c r="B3092" s="85">
        <v>601872</v>
      </c>
      <c r="C3092" s="1">
        <v>42893</v>
      </c>
      <c r="D3092" s="56" t="s">
        <v>1014</v>
      </c>
      <c r="E3092" s="56" t="s">
        <v>1015</v>
      </c>
      <c r="F3092" s="56" t="s">
        <v>334</v>
      </c>
      <c r="G3092" s="56" t="s">
        <v>335</v>
      </c>
      <c r="H3092" s="56" t="s">
        <v>336</v>
      </c>
      <c r="I3092" s="56" t="s">
        <v>670</v>
      </c>
      <c r="K3092" s="56" t="s">
        <v>337</v>
      </c>
      <c r="L3092" s="56" t="s">
        <v>338</v>
      </c>
      <c r="M3092" s="56" t="s">
        <v>1052</v>
      </c>
      <c r="N3092" s="56" t="s">
        <v>1043</v>
      </c>
      <c r="O3092" s="56" t="s">
        <v>546</v>
      </c>
      <c r="P3092" s="1" t="s">
        <v>188</v>
      </c>
      <c r="Q3092" s="56" t="s">
        <v>1019</v>
      </c>
      <c r="R3092" s="56" t="s">
        <v>339</v>
      </c>
      <c r="S3092" s="56">
        <v>291350</v>
      </c>
      <c r="T3092" s="1" t="s">
        <v>351</v>
      </c>
      <c r="U3092" s="56">
        <v>42736</v>
      </c>
      <c r="V3092" s="56">
        <v>43281</v>
      </c>
      <c r="W3092" s="56">
        <v>42718</v>
      </c>
      <c r="X3092" s="56">
        <v>43281</v>
      </c>
      <c r="Y3092" s="56" t="s">
        <v>340</v>
      </c>
      <c r="Z3092" s="56" t="s">
        <v>341</v>
      </c>
      <c r="AA3092" s="56" t="s">
        <v>342</v>
      </c>
      <c r="AB3092" s="56" t="s">
        <v>343</v>
      </c>
      <c r="AC3092" s="56" t="s">
        <v>342</v>
      </c>
      <c r="AD3092" s="56" t="s">
        <v>347</v>
      </c>
      <c r="AE3092" s="56" t="s">
        <v>334</v>
      </c>
      <c r="AF3092" s="56" t="s">
        <v>292</v>
      </c>
      <c r="AG3092" s="56">
        <v>2018</v>
      </c>
      <c r="AH3092" s="56" t="s">
        <v>80</v>
      </c>
      <c r="AI3092" s="56" t="s">
        <v>348</v>
      </c>
      <c r="AJ3092" s="56">
        <v>0</v>
      </c>
      <c r="AM3092" s="56">
        <v>42767</v>
      </c>
      <c r="AN3092" s="56" t="s">
        <v>551</v>
      </c>
      <c r="AO3092" s="1">
        <v>42767</v>
      </c>
      <c r="AP3092" s="56" t="s">
        <v>551</v>
      </c>
      <c r="AQ3092" s="56">
        <v>246</v>
      </c>
      <c r="AR3092" s="56">
        <v>0</v>
      </c>
      <c r="AS3092" s="56" t="s">
        <v>346</v>
      </c>
      <c r="AX3092" s="56">
        <v>0</v>
      </c>
      <c r="BB3092" s="56" t="s">
        <v>339</v>
      </c>
      <c r="BC3092" s="56" t="s">
        <v>263</v>
      </c>
      <c r="BD3092" s="56" t="s">
        <v>1018</v>
      </c>
      <c r="BE3092" s="56" t="s">
        <v>347</v>
      </c>
      <c r="BF3092" s="56" t="s">
        <v>334</v>
      </c>
      <c r="BG3092" s="56" t="s">
        <v>673</v>
      </c>
      <c r="BH3092" s="56">
        <v>0</v>
      </c>
      <c r="BI3092" s="56">
        <v>0</v>
      </c>
      <c r="BJ3092" s="56">
        <v>1</v>
      </c>
    </row>
    <row r="3093" spans="1:62" hidden="1" x14ac:dyDescent="0.3">
      <c r="A3093" s="56">
        <v>49309862</v>
      </c>
      <c r="B3093" s="85">
        <v>601872</v>
      </c>
      <c r="C3093" s="1">
        <v>42893</v>
      </c>
      <c r="D3093" s="56" t="s">
        <v>1014</v>
      </c>
      <c r="E3093" s="56" t="s">
        <v>1015</v>
      </c>
      <c r="F3093" s="56" t="s">
        <v>334</v>
      </c>
      <c r="G3093" s="56" t="s">
        <v>335</v>
      </c>
      <c r="H3093" s="56" t="s">
        <v>336</v>
      </c>
      <c r="I3093" s="56" t="s">
        <v>670</v>
      </c>
      <c r="K3093" s="56" t="s">
        <v>337</v>
      </c>
      <c r="L3093" s="56" t="s">
        <v>338</v>
      </c>
      <c r="M3093" s="56" t="s">
        <v>1052</v>
      </c>
      <c r="N3093" s="56" t="s">
        <v>1043</v>
      </c>
      <c r="O3093" s="56" t="s">
        <v>546</v>
      </c>
      <c r="P3093" s="1" t="s">
        <v>188</v>
      </c>
      <c r="Q3093" s="56" t="s">
        <v>1019</v>
      </c>
      <c r="R3093" s="56" t="s">
        <v>339</v>
      </c>
      <c r="S3093" s="56">
        <v>291352</v>
      </c>
      <c r="T3093" s="1" t="s">
        <v>238</v>
      </c>
      <c r="U3093" s="56">
        <v>42736</v>
      </c>
      <c r="V3093" s="56">
        <v>43281</v>
      </c>
      <c r="W3093" s="56">
        <v>42718</v>
      </c>
      <c r="X3093" s="56">
        <v>43281</v>
      </c>
      <c r="Y3093" s="56" t="s">
        <v>340</v>
      </c>
      <c r="Z3093" s="56" t="s">
        <v>341</v>
      </c>
      <c r="AA3093" s="56" t="s">
        <v>342</v>
      </c>
      <c r="AB3093" s="56" t="s">
        <v>343</v>
      </c>
      <c r="AC3093" s="56" t="s">
        <v>342</v>
      </c>
      <c r="AD3093" s="56" t="s">
        <v>347</v>
      </c>
      <c r="AE3093" s="56" t="s">
        <v>334</v>
      </c>
      <c r="AF3093" s="56" t="s">
        <v>292</v>
      </c>
      <c r="AG3093" s="56">
        <v>2018</v>
      </c>
      <c r="AH3093" s="56" t="s">
        <v>80</v>
      </c>
      <c r="AI3093" s="56" t="s">
        <v>348</v>
      </c>
      <c r="AJ3093" s="56">
        <v>2</v>
      </c>
      <c r="AM3093" s="56">
        <v>42767</v>
      </c>
      <c r="AN3093" s="56" t="s">
        <v>551</v>
      </c>
      <c r="AO3093" s="1">
        <v>42767</v>
      </c>
      <c r="AP3093" s="56" t="s">
        <v>551</v>
      </c>
      <c r="AQ3093" s="56">
        <v>253</v>
      </c>
      <c r="AR3093" s="56">
        <v>0</v>
      </c>
      <c r="AS3093" s="56" t="s">
        <v>346</v>
      </c>
      <c r="BB3093" s="56" t="s">
        <v>339</v>
      </c>
      <c r="BC3093" s="56" t="s">
        <v>263</v>
      </c>
      <c r="BD3093" s="56" t="s">
        <v>1018</v>
      </c>
      <c r="BE3093" s="56" t="s">
        <v>347</v>
      </c>
      <c r="BF3093" s="56" t="s">
        <v>334</v>
      </c>
      <c r="BG3093" s="56" t="s">
        <v>673</v>
      </c>
      <c r="BH3093" s="56">
        <v>0</v>
      </c>
      <c r="BI3093" s="56">
        <v>0</v>
      </c>
      <c r="BJ3093" s="56">
        <v>1</v>
      </c>
    </row>
    <row r="3094" spans="1:62" hidden="1" x14ac:dyDescent="0.3">
      <c r="A3094" s="56">
        <v>49303593</v>
      </c>
      <c r="B3094" s="85">
        <v>601872</v>
      </c>
      <c r="C3094" s="1">
        <v>42893</v>
      </c>
      <c r="D3094" s="56" t="s">
        <v>1014</v>
      </c>
      <c r="E3094" s="56" t="s">
        <v>1015</v>
      </c>
      <c r="F3094" s="56" t="s">
        <v>334</v>
      </c>
      <c r="G3094" s="56" t="s">
        <v>335</v>
      </c>
      <c r="H3094" s="56" t="s">
        <v>336</v>
      </c>
      <c r="I3094" s="56" t="s">
        <v>670</v>
      </c>
      <c r="K3094" s="56" t="s">
        <v>337</v>
      </c>
      <c r="L3094" s="56" t="s">
        <v>338</v>
      </c>
      <c r="M3094" s="56" t="s">
        <v>1052</v>
      </c>
      <c r="N3094" s="56" t="s">
        <v>1043</v>
      </c>
      <c r="O3094" s="56" t="s">
        <v>546</v>
      </c>
      <c r="P3094" s="1" t="s">
        <v>110</v>
      </c>
      <c r="Q3094" s="56" t="s">
        <v>1019</v>
      </c>
      <c r="R3094" s="56" t="s">
        <v>339</v>
      </c>
      <c r="S3094" s="56">
        <v>283193</v>
      </c>
      <c r="T3094" s="1" t="s">
        <v>1023</v>
      </c>
      <c r="U3094" s="56">
        <v>42736</v>
      </c>
      <c r="V3094" s="56">
        <v>43281</v>
      </c>
      <c r="W3094" s="56">
        <v>42718</v>
      </c>
      <c r="X3094" s="56">
        <v>43281</v>
      </c>
      <c r="Y3094" s="56" t="s">
        <v>356</v>
      </c>
      <c r="Z3094" s="56" t="s">
        <v>382</v>
      </c>
      <c r="AA3094" s="56" t="s">
        <v>342</v>
      </c>
      <c r="AB3094" s="56" t="s">
        <v>343</v>
      </c>
      <c r="AC3094" s="56" t="s">
        <v>342</v>
      </c>
      <c r="AD3094" s="56" t="s">
        <v>347</v>
      </c>
      <c r="AE3094" s="56" t="s">
        <v>334</v>
      </c>
      <c r="AF3094" s="56" t="s">
        <v>292</v>
      </c>
      <c r="AG3094" s="56">
        <v>2018</v>
      </c>
      <c r="AH3094" s="56" t="s">
        <v>80</v>
      </c>
      <c r="AI3094" s="56" t="s">
        <v>348</v>
      </c>
      <c r="AJ3094" s="56">
        <v>1</v>
      </c>
      <c r="AM3094" s="56">
        <v>42767</v>
      </c>
      <c r="AN3094" s="56" t="s">
        <v>551</v>
      </c>
      <c r="AO3094" s="1">
        <v>42767</v>
      </c>
      <c r="AP3094" s="56" t="s">
        <v>551</v>
      </c>
      <c r="AQ3094" s="56">
        <v>75684</v>
      </c>
      <c r="AR3094" s="56">
        <v>0</v>
      </c>
      <c r="AS3094" s="56" t="s">
        <v>346</v>
      </c>
      <c r="BB3094" s="56" t="s">
        <v>339</v>
      </c>
      <c r="BC3094" s="56" t="s">
        <v>263</v>
      </c>
      <c r="BD3094" s="56" t="s">
        <v>1018</v>
      </c>
      <c r="BE3094" s="56" t="s">
        <v>347</v>
      </c>
      <c r="BF3094" s="56" t="s">
        <v>334</v>
      </c>
      <c r="BG3094" s="56" t="s">
        <v>673</v>
      </c>
      <c r="BH3094" s="56">
        <v>0</v>
      </c>
      <c r="BI3094" s="56">
        <v>0</v>
      </c>
      <c r="BJ3094" s="56">
        <v>1</v>
      </c>
    </row>
    <row r="3095" spans="1:62" hidden="1" x14ac:dyDescent="0.3">
      <c r="A3095" s="56">
        <v>49303592</v>
      </c>
      <c r="B3095" s="85">
        <v>601872</v>
      </c>
      <c r="C3095" s="1">
        <v>42893</v>
      </c>
      <c r="D3095" s="56" t="s">
        <v>1014</v>
      </c>
      <c r="E3095" s="56" t="s">
        <v>1015</v>
      </c>
      <c r="F3095" s="56" t="s">
        <v>334</v>
      </c>
      <c r="G3095" s="56" t="s">
        <v>335</v>
      </c>
      <c r="H3095" s="56" t="s">
        <v>336</v>
      </c>
      <c r="I3095" s="56" t="s">
        <v>670</v>
      </c>
      <c r="K3095" s="56" t="s">
        <v>337</v>
      </c>
      <c r="L3095" s="56" t="s">
        <v>338</v>
      </c>
      <c r="M3095" s="56" t="s">
        <v>1052</v>
      </c>
      <c r="N3095" s="56" t="s">
        <v>1043</v>
      </c>
      <c r="O3095" s="56" t="s">
        <v>546</v>
      </c>
      <c r="P3095" s="1" t="s">
        <v>110</v>
      </c>
      <c r="Q3095" s="56" t="s">
        <v>1019</v>
      </c>
      <c r="R3095" s="56" t="s">
        <v>339</v>
      </c>
      <c r="S3095" s="56">
        <v>283192</v>
      </c>
      <c r="T3095" s="1" t="s">
        <v>112</v>
      </c>
      <c r="U3095" s="56">
        <v>42736</v>
      </c>
      <c r="V3095" s="56">
        <v>43281</v>
      </c>
      <c r="W3095" s="56">
        <v>42718</v>
      </c>
      <c r="X3095" s="56">
        <v>43281</v>
      </c>
      <c r="Y3095" s="56" t="s">
        <v>340</v>
      </c>
      <c r="Z3095" s="56" t="s">
        <v>341</v>
      </c>
      <c r="AA3095" s="56" t="s">
        <v>342</v>
      </c>
      <c r="AB3095" s="56" t="s">
        <v>343</v>
      </c>
      <c r="AC3095" s="56" t="s">
        <v>342</v>
      </c>
      <c r="AD3095" s="56" t="s">
        <v>347</v>
      </c>
      <c r="AE3095" s="56" t="s">
        <v>334</v>
      </c>
      <c r="AF3095" s="56" t="s">
        <v>292</v>
      </c>
      <c r="AG3095" s="56">
        <v>2018</v>
      </c>
      <c r="AH3095" s="56" t="s">
        <v>80</v>
      </c>
      <c r="AI3095" s="56" t="s">
        <v>344</v>
      </c>
      <c r="AJ3095" s="56">
        <v>1</v>
      </c>
      <c r="AM3095" s="56">
        <v>42767</v>
      </c>
      <c r="AN3095" s="56" t="s">
        <v>551</v>
      </c>
      <c r="AO3095" s="1">
        <v>42767</v>
      </c>
      <c r="AP3095" s="56" t="s">
        <v>551</v>
      </c>
      <c r="AQ3095" s="56">
        <v>260</v>
      </c>
      <c r="AR3095" s="56">
        <v>0</v>
      </c>
      <c r="AS3095" s="56" t="s">
        <v>346</v>
      </c>
      <c r="BB3095" s="56" t="s">
        <v>339</v>
      </c>
      <c r="BC3095" s="56" t="s">
        <v>263</v>
      </c>
      <c r="BD3095" s="56" t="s">
        <v>1018</v>
      </c>
      <c r="BE3095" s="56" t="s">
        <v>347</v>
      </c>
      <c r="BF3095" s="56" t="s">
        <v>334</v>
      </c>
      <c r="BG3095" s="56" t="s">
        <v>673</v>
      </c>
      <c r="BH3095" s="56">
        <v>0</v>
      </c>
      <c r="BI3095" s="56">
        <v>0</v>
      </c>
      <c r="BJ3095" s="56">
        <v>1</v>
      </c>
    </row>
    <row r="3096" spans="1:62" hidden="1" x14ac:dyDescent="0.3">
      <c r="A3096" s="56">
        <v>49303606</v>
      </c>
      <c r="B3096" s="85">
        <v>601872</v>
      </c>
      <c r="C3096" s="1">
        <v>42893</v>
      </c>
      <c r="D3096" s="56" t="s">
        <v>1014</v>
      </c>
      <c r="E3096" s="56" t="s">
        <v>1015</v>
      </c>
      <c r="F3096" s="56" t="s">
        <v>334</v>
      </c>
      <c r="G3096" s="56" t="s">
        <v>335</v>
      </c>
      <c r="H3096" s="56" t="s">
        <v>336</v>
      </c>
      <c r="I3096" s="56" t="s">
        <v>670</v>
      </c>
      <c r="K3096" s="56" t="s">
        <v>337</v>
      </c>
      <c r="L3096" s="56" t="s">
        <v>338</v>
      </c>
      <c r="M3096" s="56" t="s">
        <v>1052</v>
      </c>
      <c r="N3096" s="56" t="s">
        <v>1043</v>
      </c>
      <c r="O3096" s="56" t="s">
        <v>546</v>
      </c>
      <c r="P3096" s="1" t="s">
        <v>188</v>
      </c>
      <c r="Q3096" s="56" t="s">
        <v>1019</v>
      </c>
      <c r="R3096" s="56" t="s">
        <v>339</v>
      </c>
      <c r="S3096" s="56">
        <v>291350</v>
      </c>
      <c r="T3096" s="1" t="s">
        <v>351</v>
      </c>
      <c r="U3096" s="56">
        <v>42736</v>
      </c>
      <c r="V3096" s="56">
        <v>43281</v>
      </c>
      <c r="W3096" s="56">
        <v>42718</v>
      </c>
      <c r="X3096" s="56">
        <v>43281</v>
      </c>
      <c r="Y3096" s="56" t="s">
        <v>340</v>
      </c>
      <c r="Z3096" s="56" t="s">
        <v>341</v>
      </c>
      <c r="AA3096" s="56" t="s">
        <v>342</v>
      </c>
      <c r="AB3096" s="56" t="s">
        <v>343</v>
      </c>
      <c r="AC3096" s="56" t="s">
        <v>342</v>
      </c>
      <c r="AD3096" s="56" t="s">
        <v>347</v>
      </c>
      <c r="AE3096" s="56" t="s">
        <v>334</v>
      </c>
      <c r="AF3096" s="56" t="s">
        <v>292</v>
      </c>
      <c r="AG3096" s="56">
        <v>2018</v>
      </c>
      <c r="AH3096" s="56" t="s">
        <v>80</v>
      </c>
      <c r="AI3096" s="56" t="s">
        <v>348</v>
      </c>
      <c r="AJ3096" s="56">
        <v>0</v>
      </c>
      <c r="AM3096" s="56">
        <v>42767</v>
      </c>
      <c r="AN3096" s="56" t="s">
        <v>551</v>
      </c>
      <c r="AO3096" s="1">
        <v>42767</v>
      </c>
      <c r="AP3096" s="56" t="s">
        <v>551</v>
      </c>
      <c r="AQ3096" s="56">
        <v>246</v>
      </c>
      <c r="AR3096" s="56">
        <v>0</v>
      </c>
      <c r="AS3096" s="56" t="s">
        <v>346</v>
      </c>
      <c r="AX3096" s="56">
        <v>0</v>
      </c>
      <c r="BB3096" s="56" t="s">
        <v>339</v>
      </c>
      <c r="BC3096" s="56" t="s">
        <v>263</v>
      </c>
      <c r="BD3096" s="56" t="s">
        <v>1018</v>
      </c>
      <c r="BE3096" s="56" t="s">
        <v>347</v>
      </c>
      <c r="BF3096" s="56" t="s">
        <v>334</v>
      </c>
      <c r="BG3096" s="56" t="s">
        <v>673</v>
      </c>
      <c r="BH3096" s="56">
        <v>0</v>
      </c>
      <c r="BI3096" s="56">
        <v>0</v>
      </c>
      <c r="BJ3096" s="56">
        <v>1</v>
      </c>
    </row>
    <row r="3097" spans="1:62" hidden="1" x14ac:dyDescent="0.3">
      <c r="A3097" s="56">
        <v>49303598</v>
      </c>
      <c r="B3097" s="85">
        <v>601872</v>
      </c>
      <c r="C3097" s="1">
        <v>42893</v>
      </c>
      <c r="D3097" s="56" t="s">
        <v>1014</v>
      </c>
      <c r="E3097" s="56" t="s">
        <v>1015</v>
      </c>
      <c r="F3097" s="56" t="s">
        <v>334</v>
      </c>
      <c r="G3097" s="56" t="s">
        <v>335</v>
      </c>
      <c r="H3097" s="56" t="s">
        <v>336</v>
      </c>
      <c r="I3097" s="56" t="s">
        <v>670</v>
      </c>
      <c r="K3097" s="56" t="s">
        <v>337</v>
      </c>
      <c r="L3097" s="56" t="s">
        <v>338</v>
      </c>
      <c r="M3097" s="56" t="s">
        <v>1052</v>
      </c>
      <c r="N3097" s="56" t="s">
        <v>1043</v>
      </c>
      <c r="O3097" s="56" t="s">
        <v>546</v>
      </c>
      <c r="P3097" s="1" t="s">
        <v>188</v>
      </c>
      <c r="Q3097" s="56" t="s">
        <v>1020</v>
      </c>
      <c r="R3097" s="56" t="s">
        <v>339</v>
      </c>
      <c r="S3097" s="56">
        <v>291345</v>
      </c>
      <c r="T3097" s="1" t="s">
        <v>238</v>
      </c>
      <c r="U3097" s="56">
        <v>42736</v>
      </c>
      <c r="V3097" s="56">
        <v>43281</v>
      </c>
      <c r="W3097" s="56">
        <v>42718</v>
      </c>
      <c r="X3097" s="56">
        <v>43281</v>
      </c>
      <c r="Y3097" s="56" t="s">
        <v>340</v>
      </c>
      <c r="Z3097" s="56" t="s">
        <v>341</v>
      </c>
      <c r="AA3097" s="56" t="s">
        <v>342</v>
      </c>
      <c r="AB3097" s="56" t="s">
        <v>343</v>
      </c>
      <c r="AC3097" s="56" t="s">
        <v>342</v>
      </c>
      <c r="AD3097" s="56" t="s">
        <v>347</v>
      </c>
      <c r="AE3097" s="56" t="s">
        <v>334</v>
      </c>
      <c r="AF3097" s="56" t="s">
        <v>292</v>
      </c>
      <c r="AG3097" s="56">
        <v>2017</v>
      </c>
      <c r="AH3097" s="56" t="s">
        <v>80</v>
      </c>
      <c r="AI3097" s="56" t="s">
        <v>344</v>
      </c>
      <c r="AJ3097" s="56">
        <v>1</v>
      </c>
      <c r="AM3097" s="56">
        <v>42767</v>
      </c>
      <c r="AN3097" s="56" t="s">
        <v>551</v>
      </c>
      <c r="AO3097" s="1">
        <v>42767</v>
      </c>
      <c r="AP3097" s="56" t="s">
        <v>551</v>
      </c>
      <c r="AQ3097" s="56">
        <v>253</v>
      </c>
      <c r="AR3097" s="56">
        <v>0</v>
      </c>
      <c r="AS3097" s="56" t="s">
        <v>346</v>
      </c>
      <c r="BB3097" s="56" t="s">
        <v>339</v>
      </c>
      <c r="BC3097" s="56" t="s">
        <v>263</v>
      </c>
      <c r="BD3097" s="56" t="s">
        <v>1018</v>
      </c>
      <c r="BE3097" s="56" t="s">
        <v>347</v>
      </c>
      <c r="BF3097" s="56" t="s">
        <v>334</v>
      </c>
      <c r="BG3097" s="56" t="s">
        <v>673</v>
      </c>
      <c r="BH3097" s="56">
        <v>0</v>
      </c>
      <c r="BI3097" s="56">
        <v>0</v>
      </c>
      <c r="BJ3097" s="56">
        <v>1</v>
      </c>
    </row>
    <row r="3098" spans="1:62" hidden="1" x14ac:dyDescent="0.3">
      <c r="A3098" s="56">
        <v>49303587</v>
      </c>
      <c r="B3098" s="85">
        <v>601872</v>
      </c>
      <c r="C3098" s="1">
        <v>42893</v>
      </c>
      <c r="D3098" s="56" t="s">
        <v>1014</v>
      </c>
      <c r="E3098" s="56" t="s">
        <v>1015</v>
      </c>
      <c r="F3098" s="56" t="s">
        <v>334</v>
      </c>
      <c r="G3098" s="56" t="s">
        <v>335</v>
      </c>
      <c r="H3098" s="56" t="s">
        <v>336</v>
      </c>
      <c r="I3098" s="56" t="s">
        <v>670</v>
      </c>
      <c r="K3098" s="56" t="s">
        <v>337</v>
      </c>
      <c r="L3098" s="56" t="s">
        <v>338</v>
      </c>
      <c r="M3098" s="56" t="s">
        <v>1052</v>
      </c>
      <c r="N3098" s="56" t="s">
        <v>1043</v>
      </c>
      <c r="O3098" s="56" t="s">
        <v>546</v>
      </c>
      <c r="P3098" s="1" t="s">
        <v>110</v>
      </c>
      <c r="Q3098" s="56" t="s">
        <v>1019</v>
      </c>
      <c r="R3098" s="56" t="s">
        <v>339</v>
      </c>
      <c r="S3098" s="56">
        <v>283194</v>
      </c>
      <c r="T3098" s="1" t="s">
        <v>557</v>
      </c>
      <c r="U3098" s="56">
        <v>42736</v>
      </c>
      <c r="V3098" s="56">
        <v>43281</v>
      </c>
      <c r="W3098" s="56">
        <v>42718</v>
      </c>
      <c r="X3098" s="56">
        <v>43281</v>
      </c>
      <c r="Y3098" s="56" t="s">
        <v>356</v>
      </c>
      <c r="Z3098" s="56" t="s">
        <v>341</v>
      </c>
      <c r="AA3098" s="56" t="s">
        <v>342</v>
      </c>
      <c r="AB3098" s="56" t="s">
        <v>343</v>
      </c>
      <c r="AC3098" s="56" t="s">
        <v>342</v>
      </c>
      <c r="AD3098" s="56" t="s">
        <v>347</v>
      </c>
      <c r="AE3098" s="56" t="s">
        <v>334</v>
      </c>
      <c r="AF3098" s="56" t="s">
        <v>224</v>
      </c>
      <c r="AG3098" s="56">
        <v>2016</v>
      </c>
      <c r="AH3098" s="56" t="s">
        <v>80</v>
      </c>
      <c r="AI3098" s="56" t="s">
        <v>339</v>
      </c>
      <c r="AJ3098" s="56">
        <v>27000</v>
      </c>
      <c r="AM3098" s="56">
        <v>42767</v>
      </c>
      <c r="AN3098" s="56" t="s">
        <v>551</v>
      </c>
      <c r="AO3098" s="1">
        <v>42767</v>
      </c>
      <c r="AP3098" s="56" t="s">
        <v>551</v>
      </c>
      <c r="AQ3098" s="56">
        <v>57082</v>
      </c>
      <c r="AR3098" s="56">
        <v>0</v>
      </c>
      <c r="AS3098" s="56" t="s">
        <v>346</v>
      </c>
      <c r="BB3098" s="56" t="s">
        <v>339</v>
      </c>
      <c r="BC3098" s="56" t="s">
        <v>263</v>
      </c>
      <c r="BD3098" s="56" t="s">
        <v>1018</v>
      </c>
      <c r="BE3098" s="56" t="s">
        <v>347</v>
      </c>
      <c r="BF3098" s="56" t="s">
        <v>334</v>
      </c>
      <c r="BG3098" s="56" t="s">
        <v>673</v>
      </c>
      <c r="BH3098" s="56">
        <v>0</v>
      </c>
      <c r="BI3098" s="56">
        <v>0</v>
      </c>
      <c r="BJ3098" s="56">
        <v>1</v>
      </c>
    </row>
    <row r="3099" spans="1:62" hidden="1" x14ac:dyDescent="0.3">
      <c r="A3099" s="56">
        <v>49303596</v>
      </c>
      <c r="B3099" s="85">
        <v>601872</v>
      </c>
      <c r="C3099" s="1">
        <v>42893</v>
      </c>
      <c r="D3099" s="56" t="s">
        <v>1014</v>
      </c>
      <c r="E3099" s="56" t="s">
        <v>1015</v>
      </c>
      <c r="F3099" s="56" t="s">
        <v>334</v>
      </c>
      <c r="G3099" s="56" t="s">
        <v>335</v>
      </c>
      <c r="H3099" s="56" t="s">
        <v>336</v>
      </c>
      <c r="I3099" s="56" t="s">
        <v>670</v>
      </c>
      <c r="K3099" s="56" t="s">
        <v>337</v>
      </c>
      <c r="L3099" s="56" t="s">
        <v>338</v>
      </c>
      <c r="M3099" s="56" t="s">
        <v>1052</v>
      </c>
      <c r="N3099" s="56" t="s">
        <v>1043</v>
      </c>
      <c r="O3099" s="56" t="s">
        <v>546</v>
      </c>
      <c r="P3099" s="1" t="s">
        <v>188</v>
      </c>
      <c r="Q3099" s="56" t="s">
        <v>1020</v>
      </c>
      <c r="R3099" s="56" t="s">
        <v>339</v>
      </c>
      <c r="S3099" s="56">
        <v>291347</v>
      </c>
      <c r="T3099" s="1" t="s">
        <v>195</v>
      </c>
      <c r="U3099" s="56">
        <v>42736</v>
      </c>
      <c r="V3099" s="56">
        <v>43281</v>
      </c>
      <c r="W3099" s="56">
        <v>42718</v>
      </c>
      <c r="X3099" s="56">
        <v>43281</v>
      </c>
      <c r="Y3099" s="56" t="s">
        <v>340</v>
      </c>
      <c r="Z3099" s="56" t="s">
        <v>341</v>
      </c>
      <c r="AA3099" s="56" t="s">
        <v>342</v>
      </c>
      <c r="AB3099" s="56" t="s">
        <v>343</v>
      </c>
      <c r="AC3099" s="56" t="s">
        <v>342</v>
      </c>
      <c r="AD3099" s="56" t="s">
        <v>347</v>
      </c>
      <c r="AE3099" s="56" t="s">
        <v>334</v>
      </c>
      <c r="AF3099" s="56" t="s">
        <v>292</v>
      </c>
      <c r="AG3099" s="56">
        <v>2018</v>
      </c>
      <c r="AH3099" s="56" t="s">
        <v>80</v>
      </c>
      <c r="AI3099" s="56" t="s">
        <v>348</v>
      </c>
      <c r="AJ3099" s="56">
        <v>1</v>
      </c>
      <c r="AM3099" s="56">
        <v>42767</v>
      </c>
      <c r="AN3099" s="56" t="s">
        <v>551</v>
      </c>
      <c r="AO3099" s="1">
        <v>42767</v>
      </c>
      <c r="AP3099" s="56" t="s">
        <v>551</v>
      </c>
      <c r="AQ3099" s="56">
        <v>252</v>
      </c>
      <c r="AR3099" s="56">
        <v>0</v>
      </c>
      <c r="AS3099" s="56" t="s">
        <v>346</v>
      </c>
      <c r="BB3099" s="56" t="s">
        <v>339</v>
      </c>
      <c r="BC3099" s="56" t="s">
        <v>263</v>
      </c>
      <c r="BD3099" s="56" t="s">
        <v>1018</v>
      </c>
      <c r="BE3099" s="56" t="s">
        <v>347</v>
      </c>
      <c r="BF3099" s="56" t="s">
        <v>334</v>
      </c>
      <c r="BG3099" s="56" t="s">
        <v>673</v>
      </c>
      <c r="BH3099" s="56">
        <v>0</v>
      </c>
      <c r="BI3099" s="56">
        <v>0</v>
      </c>
      <c r="BJ3099" s="56">
        <v>1</v>
      </c>
    </row>
    <row r="3100" spans="1:62" hidden="1" x14ac:dyDescent="0.3">
      <c r="A3100" s="56">
        <v>49303591</v>
      </c>
      <c r="B3100" s="85">
        <v>601872</v>
      </c>
      <c r="C3100" s="1">
        <v>42893</v>
      </c>
      <c r="D3100" s="56" t="s">
        <v>1014</v>
      </c>
      <c r="E3100" s="56" t="s">
        <v>1015</v>
      </c>
      <c r="F3100" s="56" t="s">
        <v>334</v>
      </c>
      <c r="G3100" s="56" t="s">
        <v>335</v>
      </c>
      <c r="H3100" s="56" t="s">
        <v>336</v>
      </c>
      <c r="I3100" s="56" t="s">
        <v>670</v>
      </c>
      <c r="K3100" s="56" t="s">
        <v>337</v>
      </c>
      <c r="L3100" s="56" t="s">
        <v>338</v>
      </c>
      <c r="M3100" s="56" t="s">
        <v>1052</v>
      </c>
      <c r="N3100" s="56" t="s">
        <v>1043</v>
      </c>
      <c r="O3100" s="56" t="s">
        <v>546</v>
      </c>
      <c r="P3100" s="1" t="s">
        <v>110</v>
      </c>
      <c r="Q3100" s="56" t="s">
        <v>1019</v>
      </c>
      <c r="R3100" s="56" t="s">
        <v>339</v>
      </c>
      <c r="S3100" s="56">
        <v>283192</v>
      </c>
      <c r="T3100" s="1" t="s">
        <v>112</v>
      </c>
      <c r="U3100" s="56">
        <v>42736</v>
      </c>
      <c r="V3100" s="56">
        <v>43281</v>
      </c>
      <c r="W3100" s="56">
        <v>42718</v>
      </c>
      <c r="X3100" s="56">
        <v>43281</v>
      </c>
      <c r="Y3100" s="56" t="s">
        <v>340</v>
      </c>
      <c r="Z3100" s="56" t="s">
        <v>341</v>
      </c>
      <c r="AA3100" s="56" t="s">
        <v>342</v>
      </c>
      <c r="AB3100" s="56" t="s">
        <v>343</v>
      </c>
      <c r="AC3100" s="56" t="s">
        <v>342</v>
      </c>
      <c r="AD3100" s="56" t="s">
        <v>347</v>
      </c>
      <c r="AE3100" s="56" t="s">
        <v>334</v>
      </c>
      <c r="AF3100" s="56" t="s">
        <v>292</v>
      </c>
      <c r="AG3100" s="56">
        <v>2018</v>
      </c>
      <c r="AH3100" s="56" t="s">
        <v>80</v>
      </c>
      <c r="AI3100" s="56" t="s">
        <v>348</v>
      </c>
      <c r="AJ3100" s="56">
        <v>1</v>
      </c>
      <c r="AM3100" s="56">
        <v>42767</v>
      </c>
      <c r="AN3100" s="56" t="s">
        <v>551</v>
      </c>
      <c r="AO3100" s="1">
        <v>42767</v>
      </c>
      <c r="AP3100" s="56" t="s">
        <v>551</v>
      </c>
      <c r="AQ3100" s="56">
        <v>260</v>
      </c>
      <c r="AR3100" s="56">
        <v>0</v>
      </c>
      <c r="AS3100" s="56" t="s">
        <v>346</v>
      </c>
      <c r="BB3100" s="56" t="s">
        <v>339</v>
      </c>
      <c r="BC3100" s="56" t="s">
        <v>263</v>
      </c>
      <c r="BD3100" s="56" t="s">
        <v>1018</v>
      </c>
      <c r="BE3100" s="56" t="s">
        <v>347</v>
      </c>
      <c r="BF3100" s="56" t="s">
        <v>334</v>
      </c>
      <c r="BG3100" s="56" t="s">
        <v>673</v>
      </c>
      <c r="BH3100" s="56">
        <v>0</v>
      </c>
      <c r="BI3100" s="56">
        <v>0</v>
      </c>
      <c r="BJ3100" s="56">
        <v>1</v>
      </c>
    </row>
    <row r="3101" spans="1:62" hidden="1" x14ac:dyDescent="0.3">
      <c r="A3101" s="56">
        <v>49303603</v>
      </c>
      <c r="B3101" s="85">
        <v>601872</v>
      </c>
      <c r="C3101" s="1">
        <v>42893</v>
      </c>
      <c r="D3101" s="56" t="s">
        <v>1014</v>
      </c>
      <c r="E3101" s="56" t="s">
        <v>1015</v>
      </c>
      <c r="F3101" s="56" t="s">
        <v>334</v>
      </c>
      <c r="G3101" s="56" t="s">
        <v>335</v>
      </c>
      <c r="H3101" s="56" t="s">
        <v>336</v>
      </c>
      <c r="I3101" s="56" t="s">
        <v>670</v>
      </c>
      <c r="K3101" s="56" t="s">
        <v>337</v>
      </c>
      <c r="L3101" s="56" t="s">
        <v>338</v>
      </c>
      <c r="M3101" s="56" t="s">
        <v>1052</v>
      </c>
      <c r="N3101" s="56" t="s">
        <v>1043</v>
      </c>
      <c r="O3101" s="56" t="s">
        <v>546</v>
      </c>
      <c r="P3101" s="1" t="s">
        <v>188</v>
      </c>
      <c r="Q3101" s="56" t="s">
        <v>1016</v>
      </c>
      <c r="R3101" s="56" t="s">
        <v>339</v>
      </c>
      <c r="S3101" s="56">
        <v>291348</v>
      </c>
      <c r="T3101" s="1" t="s">
        <v>238</v>
      </c>
      <c r="U3101" s="56">
        <v>42736</v>
      </c>
      <c r="V3101" s="56">
        <v>43281</v>
      </c>
      <c r="W3101" s="56">
        <v>42718</v>
      </c>
      <c r="X3101" s="56">
        <v>43281</v>
      </c>
      <c r="Y3101" s="56" t="s">
        <v>340</v>
      </c>
      <c r="Z3101" s="56" t="s">
        <v>341</v>
      </c>
      <c r="AA3101" s="56" t="s">
        <v>342</v>
      </c>
      <c r="AB3101" s="56" t="s">
        <v>343</v>
      </c>
      <c r="AC3101" s="56" t="s">
        <v>342</v>
      </c>
      <c r="AD3101" s="56" t="s">
        <v>347</v>
      </c>
      <c r="AE3101" s="56" t="s">
        <v>334</v>
      </c>
      <c r="AF3101" s="56" t="s">
        <v>292</v>
      </c>
      <c r="AG3101" s="56">
        <v>2017</v>
      </c>
      <c r="AH3101" s="56" t="s">
        <v>80</v>
      </c>
      <c r="AI3101" s="56" t="s">
        <v>344</v>
      </c>
      <c r="AJ3101" s="56">
        <v>2</v>
      </c>
      <c r="AM3101" s="56">
        <v>42767</v>
      </c>
      <c r="AN3101" s="56" t="s">
        <v>551</v>
      </c>
      <c r="AO3101" s="1">
        <v>42767</v>
      </c>
      <c r="AP3101" s="56" t="s">
        <v>551</v>
      </c>
      <c r="AQ3101" s="56">
        <v>253</v>
      </c>
      <c r="AR3101" s="56">
        <v>0</v>
      </c>
      <c r="AS3101" s="56" t="s">
        <v>346</v>
      </c>
      <c r="BB3101" s="56" t="s">
        <v>339</v>
      </c>
      <c r="BC3101" s="56" t="s">
        <v>263</v>
      </c>
      <c r="BD3101" s="56" t="s">
        <v>1018</v>
      </c>
      <c r="BE3101" s="56" t="s">
        <v>347</v>
      </c>
      <c r="BF3101" s="56" t="s">
        <v>334</v>
      </c>
      <c r="BG3101" s="56" t="s">
        <v>673</v>
      </c>
      <c r="BH3101" s="56">
        <v>0</v>
      </c>
      <c r="BI3101" s="56">
        <v>0</v>
      </c>
      <c r="BJ3101" s="56">
        <v>1</v>
      </c>
    </row>
    <row r="3102" spans="1:62" hidden="1" x14ac:dyDescent="0.3">
      <c r="A3102" s="56">
        <v>49303586</v>
      </c>
      <c r="B3102" s="85">
        <v>601872</v>
      </c>
      <c r="C3102" s="1">
        <v>42893</v>
      </c>
      <c r="D3102" s="56" t="s">
        <v>1014</v>
      </c>
      <c r="E3102" s="56" t="s">
        <v>1015</v>
      </c>
      <c r="F3102" s="56" t="s">
        <v>334</v>
      </c>
      <c r="G3102" s="56" t="s">
        <v>335</v>
      </c>
      <c r="H3102" s="56" t="s">
        <v>336</v>
      </c>
      <c r="I3102" s="56" t="s">
        <v>670</v>
      </c>
      <c r="K3102" s="56" t="s">
        <v>337</v>
      </c>
      <c r="L3102" s="56" t="s">
        <v>338</v>
      </c>
      <c r="M3102" s="56" t="s">
        <v>1052</v>
      </c>
      <c r="N3102" s="56" t="s">
        <v>1043</v>
      </c>
      <c r="O3102" s="56" t="s">
        <v>546</v>
      </c>
      <c r="P3102" s="1" t="s">
        <v>110</v>
      </c>
      <c r="Q3102" s="56" t="s">
        <v>1019</v>
      </c>
      <c r="R3102" s="56" t="s">
        <v>339</v>
      </c>
      <c r="S3102" s="56">
        <v>283195</v>
      </c>
      <c r="T3102" s="1" t="s">
        <v>767</v>
      </c>
      <c r="U3102" s="56">
        <v>42736</v>
      </c>
      <c r="V3102" s="56">
        <v>43281</v>
      </c>
      <c r="W3102" s="56">
        <v>42718</v>
      </c>
      <c r="X3102" s="56">
        <v>43281</v>
      </c>
      <c r="Y3102" s="56" t="s">
        <v>356</v>
      </c>
      <c r="Z3102" s="56" t="s">
        <v>341</v>
      </c>
      <c r="AA3102" s="56" t="s">
        <v>347</v>
      </c>
      <c r="AB3102" s="56" t="s">
        <v>343</v>
      </c>
      <c r="AC3102" s="56" t="s">
        <v>342</v>
      </c>
      <c r="AD3102" s="56" t="s">
        <v>347</v>
      </c>
      <c r="AE3102" s="56" t="s">
        <v>334</v>
      </c>
      <c r="AF3102" s="56" t="s">
        <v>292</v>
      </c>
      <c r="AG3102" s="56">
        <v>2018</v>
      </c>
      <c r="AH3102" s="56" t="s">
        <v>80</v>
      </c>
      <c r="AI3102" s="56" t="s">
        <v>344</v>
      </c>
      <c r="AJ3102" s="56">
        <v>60</v>
      </c>
      <c r="AM3102" s="56">
        <v>42767</v>
      </c>
      <c r="AN3102" s="56" t="s">
        <v>551</v>
      </c>
      <c r="AO3102" s="1">
        <v>42767</v>
      </c>
      <c r="AP3102" s="56" t="s">
        <v>551</v>
      </c>
      <c r="AQ3102" s="56">
        <v>67621</v>
      </c>
      <c r="AR3102" s="56">
        <v>0</v>
      </c>
      <c r="AS3102" s="56" t="s">
        <v>346</v>
      </c>
      <c r="BB3102" s="56" t="s">
        <v>339</v>
      </c>
      <c r="BC3102" s="56" t="s">
        <v>263</v>
      </c>
      <c r="BD3102" s="56" t="s">
        <v>1018</v>
      </c>
      <c r="BE3102" s="56" t="s">
        <v>347</v>
      </c>
      <c r="BF3102" s="56" t="s">
        <v>334</v>
      </c>
      <c r="BG3102" s="56" t="s">
        <v>673</v>
      </c>
      <c r="BH3102" s="56">
        <v>0</v>
      </c>
      <c r="BI3102" s="56">
        <v>0</v>
      </c>
      <c r="BJ3102" s="56">
        <v>1</v>
      </c>
    </row>
    <row r="3103" spans="1:62" hidden="1" x14ac:dyDescent="0.3">
      <c r="A3103" s="56">
        <v>49303595</v>
      </c>
      <c r="B3103" s="85">
        <v>601872</v>
      </c>
      <c r="C3103" s="1">
        <v>42893</v>
      </c>
      <c r="D3103" s="56" t="s">
        <v>1014</v>
      </c>
      <c r="E3103" s="56" t="s">
        <v>1015</v>
      </c>
      <c r="F3103" s="56" t="s">
        <v>334</v>
      </c>
      <c r="G3103" s="56" t="s">
        <v>335</v>
      </c>
      <c r="H3103" s="56" t="s">
        <v>336</v>
      </c>
      <c r="I3103" s="56" t="s">
        <v>670</v>
      </c>
      <c r="K3103" s="56" t="s">
        <v>337</v>
      </c>
      <c r="L3103" s="56" t="s">
        <v>338</v>
      </c>
      <c r="M3103" s="56" t="s">
        <v>1052</v>
      </c>
      <c r="N3103" s="56" t="s">
        <v>1043</v>
      </c>
      <c r="O3103" s="56" t="s">
        <v>546</v>
      </c>
      <c r="P3103" s="1" t="s">
        <v>188</v>
      </c>
      <c r="Q3103" s="56" t="s">
        <v>1020</v>
      </c>
      <c r="R3103" s="56" t="s">
        <v>339</v>
      </c>
      <c r="S3103" s="56">
        <v>291347</v>
      </c>
      <c r="T3103" s="1" t="s">
        <v>195</v>
      </c>
      <c r="U3103" s="56">
        <v>42736</v>
      </c>
      <c r="V3103" s="56">
        <v>43281</v>
      </c>
      <c r="W3103" s="56">
        <v>42718</v>
      </c>
      <c r="X3103" s="56">
        <v>43281</v>
      </c>
      <c r="Y3103" s="56" t="s">
        <v>340</v>
      </c>
      <c r="Z3103" s="56" t="s">
        <v>341</v>
      </c>
      <c r="AA3103" s="56" t="s">
        <v>342</v>
      </c>
      <c r="AB3103" s="56" t="s">
        <v>343</v>
      </c>
      <c r="AC3103" s="56" t="s">
        <v>342</v>
      </c>
      <c r="AD3103" s="56" t="s">
        <v>347</v>
      </c>
      <c r="AE3103" s="56" t="s">
        <v>334</v>
      </c>
      <c r="AF3103" s="56" t="s">
        <v>292</v>
      </c>
      <c r="AG3103" s="56">
        <v>2017</v>
      </c>
      <c r="AH3103" s="56" t="s">
        <v>80</v>
      </c>
      <c r="AI3103" s="56" t="s">
        <v>344</v>
      </c>
      <c r="AJ3103" s="56">
        <v>1</v>
      </c>
      <c r="AM3103" s="56">
        <v>42767</v>
      </c>
      <c r="AN3103" s="56" t="s">
        <v>551</v>
      </c>
      <c r="AO3103" s="1">
        <v>42767</v>
      </c>
      <c r="AP3103" s="56" t="s">
        <v>551</v>
      </c>
      <c r="AQ3103" s="56">
        <v>252</v>
      </c>
      <c r="AR3103" s="56">
        <v>0</v>
      </c>
      <c r="AS3103" s="56" t="s">
        <v>346</v>
      </c>
      <c r="BB3103" s="56" t="s">
        <v>339</v>
      </c>
      <c r="BC3103" s="56" t="s">
        <v>263</v>
      </c>
      <c r="BD3103" s="56" t="s">
        <v>1018</v>
      </c>
      <c r="BE3103" s="56" t="s">
        <v>347</v>
      </c>
      <c r="BF3103" s="56" t="s">
        <v>334</v>
      </c>
      <c r="BG3103" s="56" t="s">
        <v>673</v>
      </c>
      <c r="BH3103" s="56">
        <v>0</v>
      </c>
      <c r="BI3103" s="56">
        <v>0</v>
      </c>
      <c r="BJ3103" s="56">
        <v>1</v>
      </c>
    </row>
    <row r="3104" spans="1:62" hidden="1" x14ac:dyDescent="0.3">
      <c r="A3104" s="56">
        <v>49303605</v>
      </c>
      <c r="B3104" s="85">
        <v>601872</v>
      </c>
      <c r="C3104" s="1">
        <v>42893</v>
      </c>
      <c r="D3104" s="56" t="s">
        <v>1014</v>
      </c>
      <c r="E3104" s="56" t="s">
        <v>1015</v>
      </c>
      <c r="F3104" s="56" t="s">
        <v>334</v>
      </c>
      <c r="G3104" s="56" t="s">
        <v>335</v>
      </c>
      <c r="H3104" s="56" t="s">
        <v>336</v>
      </c>
      <c r="I3104" s="56" t="s">
        <v>670</v>
      </c>
      <c r="K3104" s="56" t="s">
        <v>337</v>
      </c>
      <c r="L3104" s="56" t="s">
        <v>338</v>
      </c>
      <c r="M3104" s="56" t="s">
        <v>1052</v>
      </c>
      <c r="N3104" s="56" t="s">
        <v>1043</v>
      </c>
      <c r="O3104" s="56" t="s">
        <v>546</v>
      </c>
      <c r="P3104" s="1" t="s">
        <v>188</v>
      </c>
      <c r="Q3104" s="56" t="s">
        <v>1019</v>
      </c>
      <c r="R3104" s="56" t="s">
        <v>339</v>
      </c>
      <c r="S3104" s="56">
        <v>291350</v>
      </c>
      <c r="T3104" s="1" t="s">
        <v>351</v>
      </c>
      <c r="U3104" s="56">
        <v>42736</v>
      </c>
      <c r="V3104" s="56">
        <v>43281</v>
      </c>
      <c r="W3104" s="56">
        <v>42718</v>
      </c>
      <c r="X3104" s="56">
        <v>43281</v>
      </c>
      <c r="Y3104" s="56" t="s">
        <v>340</v>
      </c>
      <c r="Z3104" s="56" t="s">
        <v>341</v>
      </c>
      <c r="AA3104" s="56" t="s">
        <v>342</v>
      </c>
      <c r="AB3104" s="56" t="s">
        <v>343</v>
      </c>
      <c r="AC3104" s="56" t="s">
        <v>342</v>
      </c>
      <c r="AD3104" s="56" t="s">
        <v>347</v>
      </c>
      <c r="AE3104" s="56" t="s">
        <v>334</v>
      </c>
      <c r="AF3104" s="56" t="s">
        <v>292</v>
      </c>
      <c r="AG3104" s="56">
        <v>2017</v>
      </c>
      <c r="AH3104" s="56" t="s">
        <v>80</v>
      </c>
      <c r="AI3104" s="56" t="s">
        <v>344</v>
      </c>
      <c r="AJ3104" s="56">
        <v>1</v>
      </c>
      <c r="AM3104" s="56">
        <v>42767</v>
      </c>
      <c r="AN3104" s="56" t="s">
        <v>551</v>
      </c>
      <c r="AO3104" s="1">
        <v>42767</v>
      </c>
      <c r="AP3104" s="56" t="s">
        <v>551</v>
      </c>
      <c r="AQ3104" s="56">
        <v>246</v>
      </c>
      <c r="AR3104" s="56">
        <v>0</v>
      </c>
      <c r="AS3104" s="56" t="s">
        <v>346</v>
      </c>
      <c r="AX3104" s="56">
        <v>0</v>
      </c>
      <c r="BB3104" s="56" t="s">
        <v>339</v>
      </c>
      <c r="BC3104" s="56" t="s">
        <v>263</v>
      </c>
      <c r="BD3104" s="56" t="s">
        <v>1018</v>
      </c>
      <c r="BE3104" s="56" t="s">
        <v>347</v>
      </c>
      <c r="BF3104" s="56" t="s">
        <v>334</v>
      </c>
      <c r="BG3104" s="56" t="s">
        <v>673</v>
      </c>
      <c r="BH3104" s="56">
        <v>0</v>
      </c>
      <c r="BI3104" s="56">
        <v>0</v>
      </c>
      <c r="BJ3104" s="56">
        <v>1</v>
      </c>
    </row>
    <row r="3105" spans="1:62" hidden="1" x14ac:dyDescent="0.3">
      <c r="A3105" s="56">
        <v>49303601</v>
      </c>
      <c r="B3105" s="85">
        <v>601872</v>
      </c>
      <c r="C3105" s="1">
        <v>42893</v>
      </c>
      <c r="D3105" s="56" t="s">
        <v>1014</v>
      </c>
      <c r="E3105" s="56" t="s">
        <v>1015</v>
      </c>
      <c r="F3105" s="56" t="s">
        <v>334</v>
      </c>
      <c r="G3105" s="56" t="s">
        <v>335</v>
      </c>
      <c r="H3105" s="56" t="s">
        <v>336</v>
      </c>
      <c r="I3105" s="56" t="s">
        <v>670</v>
      </c>
      <c r="K3105" s="56" t="s">
        <v>337</v>
      </c>
      <c r="L3105" s="56" t="s">
        <v>338</v>
      </c>
      <c r="M3105" s="56" t="s">
        <v>1052</v>
      </c>
      <c r="N3105" s="56" t="s">
        <v>1043</v>
      </c>
      <c r="O3105" s="56" t="s">
        <v>546</v>
      </c>
      <c r="P3105" s="1" t="s">
        <v>188</v>
      </c>
      <c r="Q3105" s="56" t="s">
        <v>1016</v>
      </c>
      <c r="R3105" s="56" t="s">
        <v>339</v>
      </c>
      <c r="S3105" s="56">
        <v>291349</v>
      </c>
      <c r="T3105" s="1" t="s">
        <v>1021</v>
      </c>
      <c r="U3105" s="56">
        <v>42736</v>
      </c>
      <c r="V3105" s="56">
        <v>43281</v>
      </c>
      <c r="W3105" s="56">
        <v>42767</v>
      </c>
      <c r="X3105" s="56">
        <v>43281</v>
      </c>
      <c r="Y3105" s="56" t="s">
        <v>356</v>
      </c>
      <c r="Z3105" s="56" t="s">
        <v>341</v>
      </c>
      <c r="AA3105" s="56" t="s">
        <v>347</v>
      </c>
      <c r="AC3105" s="56" t="s">
        <v>342</v>
      </c>
      <c r="AD3105" s="56" t="s">
        <v>347</v>
      </c>
      <c r="AE3105" s="56" t="s">
        <v>334</v>
      </c>
      <c r="AF3105" s="56" t="s">
        <v>292</v>
      </c>
      <c r="AG3105" s="56">
        <v>2018</v>
      </c>
      <c r="AH3105" s="56" t="s">
        <v>80</v>
      </c>
      <c r="AI3105" s="56" t="s">
        <v>348</v>
      </c>
      <c r="AJ3105" s="56">
        <v>500</v>
      </c>
      <c r="AM3105" s="56">
        <v>42767</v>
      </c>
      <c r="AN3105" s="56" t="s">
        <v>551</v>
      </c>
      <c r="AO3105" s="1">
        <v>42767</v>
      </c>
      <c r="AP3105" s="56" t="s">
        <v>551</v>
      </c>
      <c r="AQ3105" s="56">
        <v>85901</v>
      </c>
      <c r="AR3105" s="56">
        <v>0</v>
      </c>
      <c r="AS3105" s="56" t="s">
        <v>346</v>
      </c>
      <c r="BB3105" s="56" t="s">
        <v>339</v>
      </c>
      <c r="BC3105" s="56" t="s">
        <v>263</v>
      </c>
      <c r="BD3105" s="56" t="s">
        <v>1018</v>
      </c>
      <c r="BE3105" s="56" t="s">
        <v>347</v>
      </c>
      <c r="BF3105" s="56" t="s">
        <v>334</v>
      </c>
      <c r="BG3105" s="56" t="s">
        <v>673</v>
      </c>
      <c r="BH3105" s="56">
        <v>0</v>
      </c>
      <c r="BI3105" s="56">
        <v>0</v>
      </c>
      <c r="BJ3105" s="56">
        <v>1</v>
      </c>
    </row>
    <row r="3106" spans="1:62" hidden="1" x14ac:dyDescent="0.3">
      <c r="A3106" s="56">
        <v>49303589</v>
      </c>
      <c r="B3106" s="85">
        <v>601872</v>
      </c>
      <c r="C3106" s="1">
        <v>42893</v>
      </c>
      <c r="D3106" s="56" t="s">
        <v>1014</v>
      </c>
      <c r="E3106" s="56" t="s">
        <v>1015</v>
      </c>
      <c r="F3106" s="56" t="s">
        <v>334</v>
      </c>
      <c r="G3106" s="56" t="s">
        <v>335</v>
      </c>
      <c r="H3106" s="56" t="s">
        <v>336</v>
      </c>
      <c r="I3106" s="56" t="s">
        <v>670</v>
      </c>
      <c r="K3106" s="56" t="s">
        <v>337</v>
      </c>
      <c r="L3106" s="56" t="s">
        <v>338</v>
      </c>
      <c r="M3106" s="56" t="s">
        <v>1052</v>
      </c>
      <c r="N3106" s="56" t="s">
        <v>1043</v>
      </c>
      <c r="O3106" s="56" t="s">
        <v>546</v>
      </c>
      <c r="P3106" s="1" t="s">
        <v>110</v>
      </c>
      <c r="Q3106" s="56" t="s">
        <v>1019</v>
      </c>
      <c r="R3106" s="56" t="s">
        <v>339</v>
      </c>
      <c r="S3106" s="56">
        <v>283194</v>
      </c>
      <c r="T3106" s="1" t="s">
        <v>557</v>
      </c>
      <c r="U3106" s="56">
        <v>42736</v>
      </c>
      <c r="V3106" s="56">
        <v>43281</v>
      </c>
      <c r="W3106" s="56">
        <v>42718</v>
      </c>
      <c r="X3106" s="56">
        <v>43281</v>
      </c>
      <c r="Y3106" s="56" t="s">
        <v>356</v>
      </c>
      <c r="Z3106" s="56" t="s">
        <v>341</v>
      </c>
      <c r="AA3106" s="56" t="s">
        <v>342</v>
      </c>
      <c r="AB3106" s="56" t="s">
        <v>343</v>
      </c>
      <c r="AC3106" s="56" t="s">
        <v>342</v>
      </c>
      <c r="AD3106" s="56" t="s">
        <v>347</v>
      </c>
      <c r="AE3106" s="56" t="s">
        <v>334</v>
      </c>
      <c r="AF3106" s="56" t="s">
        <v>292</v>
      </c>
      <c r="AG3106" s="56">
        <v>2018</v>
      </c>
      <c r="AH3106" s="56" t="s">
        <v>80</v>
      </c>
      <c r="AI3106" s="56" t="s">
        <v>348</v>
      </c>
      <c r="AJ3106" s="56">
        <v>30000</v>
      </c>
      <c r="AM3106" s="56">
        <v>42767</v>
      </c>
      <c r="AN3106" s="56" t="s">
        <v>551</v>
      </c>
      <c r="AO3106" s="1">
        <v>42767</v>
      </c>
      <c r="AP3106" s="56" t="s">
        <v>551</v>
      </c>
      <c r="AQ3106" s="56">
        <v>57082</v>
      </c>
      <c r="AR3106" s="56">
        <v>0</v>
      </c>
      <c r="AS3106" s="56" t="s">
        <v>346</v>
      </c>
      <c r="BB3106" s="56" t="s">
        <v>339</v>
      </c>
      <c r="BC3106" s="56" t="s">
        <v>263</v>
      </c>
      <c r="BD3106" s="56" t="s">
        <v>1018</v>
      </c>
      <c r="BE3106" s="56" t="s">
        <v>347</v>
      </c>
      <c r="BF3106" s="56" t="s">
        <v>334</v>
      </c>
      <c r="BG3106" s="56" t="s">
        <v>673</v>
      </c>
      <c r="BH3106" s="56">
        <v>0</v>
      </c>
      <c r="BI3106" s="56">
        <v>0</v>
      </c>
      <c r="BJ3106" s="56">
        <v>1</v>
      </c>
    </row>
    <row r="3107" spans="1:62" hidden="1" x14ac:dyDescent="0.3">
      <c r="A3107" s="56">
        <v>49303585</v>
      </c>
      <c r="B3107" s="85">
        <v>601872</v>
      </c>
      <c r="C3107" s="1">
        <v>42893</v>
      </c>
      <c r="D3107" s="56" t="s">
        <v>1014</v>
      </c>
      <c r="E3107" s="56" t="s">
        <v>1015</v>
      </c>
      <c r="F3107" s="56" t="s">
        <v>334</v>
      </c>
      <c r="G3107" s="56" t="s">
        <v>335</v>
      </c>
      <c r="H3107" s="56" t="s">
        <v>336</v>
      </c>
      <c r="I3107" s="56" t="s">
        <v>670</v>
      </c>
      <c r="K3107" s="56" t="s">
        <v>337</v>
      </c>
      <c r="L3107" s="56" t="s">
        <v>338</v>
      </c>
      <c r="M3107" s="56" t="s">
        <v>1052</v>
      </c>
      <c r="N3107" s="56" t="s">
        <v>1043</v>
      </c>
      <c r="O3107" s="56" t="s">
        <v>546</v>
      </c>
      <c r="P3107" s="1" t="s">
        <v>110</v>
      </c>
      <c r="Q3107" s="56" t="s">
        <v>1019</v>
      </c>
      <c r="R3107" s="56" t="s">
        <v>339</v>
      </c>
      <c r="S3107" s="56">
        <v>283195</v>
      </c>
      <c r="T3107" s="1" t="s">
        <v>767</v>
      </c>
      <c r="U3107" s="56">
        <v>42736</v>
      </c>
      <c r="V3107" s="56">
        <v>43281</v>
      </c>
      <c r="W3107" s="56">
        <v>42718</v>
      </c>
      <c r="X3107" s="56">
        <v>43281</v>
      </c>
      <c r="Y3107" s="56" t="s">
        <v>356</v>
      </c>
      <c r="Z3107" s="56" t="s">
        <v>341</v>
      </c>
      <c r="AA3107" s="56" t="s">
        <v>347</v>
      </c>
      <c r="AB3107" s="56" t="s">
        <v>343</v>
      </c>
      <c r="AC3107" s="56" t="s">
        <v>342</v>
      </c>
      <c r="AD3107" s="56" t="s">
        <v>347</v>
      </c>
      <c r="AE3107" s="56" t="s">
        <v>334</v>
      </c>
      <c r="AF3107" s="56" t="s">
        <v>292</v>
      </c>
      <c r="AG3107" s="56">
        <v>2018</v>
      </c>
      <c r="AH3107" s="56" t="s">
        <v>80</v>
      </c>
      <c r="AI3107" s="56" t="s">
        <v>348</v>
      </c>
      <c r="AJ3107" s="56">
        <v>40</v>
      </c>
      <c r="AM3107" s="56">
        <v>42767</v>
      </c>
      <c r="AN3107" s="56" t="s">
        <v>551</v>
      </c>
      <c r="AO3107" s="1">
        <v>42767</v>
      </c>
      <c r="AP3107" s="56" t="s">
        <v>551</v>
      </c>
      <c r="AQ3107" s="56">
        <v>67621</v>
      </c>
      <c r="AR3107" s="56">
        <v>0</v>
      </c>
      <c r="AS3107" s="56" t="s">
        <v>346</v>
      </c>
      <c r="BB3107" s="56" t="s">
        <v>339</v>
      </c>
      <c r="BC3107" s="56" t="s">
        <v>263</v>
      </c>
      <c r="BD3107" s="56" t="s">
        <v>1018</v>
      </c>
      <c r="BE3107" s="56" t="s">
        <v>347</v>
      </c>
      <c r="BF3107" s="56" t="s">
        <v>334</v>
      </c>
      <c r="BG3107" s="56" t="s">
        <v>673</v>
      </c>
      <c r="BH3107" s="56">
        <v>0</v>
      </c>
      <c r="BI3107" s="56">
        <v>0</v>
      </c>
      <c r="BJ3107" s="56">
        <v>1</v>
      </c>
    </row>
    <row r="3108" spans="1:62" hidden="1" x14ac:dyDescent="0.3">
      <c r="A3108" s="56">
        <v>49303590</v>
      </c>
      <c r="B3108" s="85">
        <v>601872</v>
      </c>
      <c r="C3108" s="1">
        <v>42893</v>
      </c>
      <c r="D3108" s="56" t="s">
        <v>1014</v>
      </c>
      <c r="E3108" s="56" t="s">
        <v>1015</v>
      </c>
      <c r="F3108" s="56" t="s">
        <v>334</v>
      </c>
      <c r="G3108" s="56" t="s">
        <v>335</v>
      </c>
      <c r="H3108" s="56" t="s">
        <v>336</v>
      </c>
      <c r="I3108" s="56" t="s">
        <v>670</v>
      </c>
      <c r="K3108" s="56" t="s">
        <v>337</v>
      </c>
      <c r="L3108" s="56" t="s">
        <v>338</v>
      </c>
      <c r="M3108" s="56" t="s">
        <v>1052</v>
      </c>
      <c r="N3108" s="56" t="s">
        <v>1043</v>
      </c>
      <c r="O3108" s="56" t="s">
        <v>546</v>
      </c>
      <c r="P3108" s="1" t="s">
        <v>110</v>
      </c>
      <c r="Q3108" s="56" t="s">
        <v>1019</v>
      </c>
      <c r="R3108" s="56" t="s">
        <v>339</v>
      </c>
      <c r="S3108" s="56">
        <v>283194</v>
      </c>
      <c r="T3108" s="1" t="s">
        <v>557</v>
      </c>
      <c r="U3108" s="56">
        <v>42736</v>
      </c>
      <c r="V3108" s="56">
        <v>43281</v>
      </c>
      <c r="W3108" s="56">
        <v>42718</v>
      </c>
      <c r="X3108" s="56">
        <v>43281</v>
      </c>
      <c r="Y3108" s="56" t="s">
        <v>356</v>
      </c>
      <c r="Z3108" s="56" t="s">
        <v>341</v>
      </c>
      <c r="AA3108" s="56" t="s">
        <v>342</v>
      </c>
      <c r="AB3108" s="56" t="s">
        <v>343</v>
      </c>
      <c r="AC3108" s="56" t="s">
        <v>342</v>
      </c>
      <c r="AD3108" s="56" t="s">
        <v>347</v>
      </c>
      <c r="AE3108" s="56" t="s">
        <v>334</v>
      </c>
      <c r="AF3108" s="56" t="s">
        <v>292</v>
      </c>
      <c r="AG3108" s="56">
        <v>2018</v>
      </c>
      <c r="AH3108" s="56" t="s">
        <v>80</v>
      </c>
      <c r="AI3108" s="56" t="s">
        <v>344</v>
      </c>
      <c r="AJ3108" s="56">
        <v>32000</v>
      </c>
      <c r="AM3108" s="56">
        <v>42767</v>
      </c>
      <c r="AN3108" s="56" t="s">
        <v>551</v>
      </c>
      <c r="AO3108" s="1">
        <v>42767</v>
      </c>
      <c r="AP3108" s="56" t="s">
        <v>551</v>
      </c>
      <c r="AQ3108" s="56">
        <v>57082</v>
      </c>
      <c r="AR3108" s="56">
        <v>0</v>
      </c>
      <c r="AS3108" s="56" t="s">
        <v>346</v>
      </c>
      <c r="BB3108" s="56" t="s">
        <v>339</v>
      </c>
      <c r="BC3108" s="56" t="s">
        <v>263</v>
      </c>
      <c r="BD3108" s="56" t="s">
        <v>1018</v>
      </c>
      <c r="BE3108" s="56" t="s">
        <v>347</v>
      </c>
      <c r="BF3108" s="56" t="s">
        <v>334</v>
      </c>
      <c r="BG3108" s="56" t="s">
        <v>673</v>
      </c>
      <c r="BH3108" s="56">
        <v>0</v>
      </c>
      <c r="BI3108" s="56">
        <v>0</v>
      </c>
      <c r="BJ3108" s="56">
        <v>1</v>
      </c>
    </row>
    <row r="3109" spans="1:62" hidden="1" x14ac:dyDescent="0.3">
      <c r="A3109" s="56">
        <v>49303340</v>
      </c>
      <c r="B3109" s="85">
        <v>601872</v>
      </c>
      <c r="C3109" s="1">
        <v>42893</v>
      </c>
      <c r="D3109" s="56" t="s">
        <v>1014</v>
      </c>
      <c r="E3109" s="56" t="s">
        <v>1015</v>
      </c>
      <c r="F3109" s="56" t="s">
        <v>334</v>
      </c>
      <c r="G3109" s="56" t="s">
        <v>335</v>
      </c>
      <c r="H3109" s="56" t="s">
        <v>336</v>
      </c>
      <c r="I3109" s="56" t="s">
        <v>670</v>
      </c>
      <c r="K3109" s="56" t="s">
        <v>337</v>
      </c>
      <c r="L3109" s="56" t="s">
        <v>338</v>
      </c>
      <c r="M3109" s="56" t="s">
        <v>1052</v>
      </c>
      <c r="N3109" s="56" t="s">
        <v>1043</v>
      </c>
      <c r="O3109" s="56" t="s">
        <v>546</v>
      </c>
      <c r="P3109" s="1" t="s">
        <v>110</v>
      </c>
      <c r="Q3109" s="56" t="s">
        <v>1016</v>
      </c>
      <c r="R3109" s="56" t="s">
        <v>339</v>
      </c>
      <c r="S3109" s="56">
        <v>283191</v>
      </c>
      <c r="T3109" s="1" t="s">
        <v>1017</v>
      </c>
      <c r="U3109" s="56">
        <v>42736</v>
      </c>
      <c r="V3109" s="56">
        <v>43281</v>
      </c>
      <c r="W3109" s="56">
        <v>42767</v>
      </c>
      <c r="X3109" s="56">
        <v>43281</v>
      </c>
      <c r="Y3109" s="56" t="s">
        <v>356</v>
      </c>
      <c r="Z3109" s="56" t="s">
        <v>382</v>
      </c>
      <c r="AA3109" s="56" t="s">
        <v>347</v>
      </c>
      <c r="AC3109" s="56" t="s">
        <v>342</v>
      </c>
      <c r="AD3109" s="56" t="s">
        <v>347</v>
      </c>
      <c r="AE3109" s="56" t="s">
        <v>334</v>
      </c>
      <c r="AF3109" s="56" t="s">
        <v>292</v>
      </c>
      <c r="AG3109" s="56">
        <v>2018</v>
      </c>
      <c r="AH3109" s="56" t="s">
        <v>80</v>
      </c>
      <c r="AI3109" s="56" t="s">
        <v>348</v>
      </c>
      <c r="AJ3109" s="56">
        <v>19</v>
      </c>
      <c r="AM3109" s="56">
        <v>42789</v>
      </c>
      <c r="AN3109" s="56" t="s">
        <v>551</v>
      </c>
      <c r="AO3109" s="1">
        <v>42789</v>
      </c>
      <c r="AP3109" s="56" t="s">
        <v>551</v>
      </c>
      <c r="AQ3109" s="56">
        <v>85902</v>
      </c>
      <c r="AR3109" s="56">
        <v>0</v>
      </c>
      <c r="AS3109" s="56" t="s">
        <v>346</v>
      </c>
      <c r="BB3109" s="56" t="s">
        <v>339</v>
      </c>
      <c r="BC3109" s="56" t="s">
        <v>263</v>
      </c>
      <c r="BD3109" s="56" t="s">
        <v>1018</v>
      </c>
      <c r="BE3109" s="56" t="s">
        <v>347</v>
      </c>
      <c r="BF3109" s="56" t="s">
        <v>334</v>
      </c>
      <c r="BG3109" s="56" t="s">
        <v>673</v>
      </c>
      <c r="BH3109" s="56">
        <v>0</v>
      </c>
      <c r="BI3109" s="56">
        <v>0</v>
      </c>
      <c r="BJ3109" s="56">
        <v>1</v>
      </c>
    </row>
    <row r="3110" spans="1:62" hidden="1" x14ac:dyDescent="0.3">
      <c r="A3110" s="56">
        <v>49303597</v>
      </c>
      <c r="B3110" s="85">
        <v>601872</v>
      </c>
      <c r="C3110" s="1">
        <v>42893</v>
      </c>
      <c r="D3110" s="56" t="s">
        <v>1014</v>
      </c>
      <c r="E3110" s="56" t="s">
        <v>1015</v>
      </c>
      <c r="F3110" s="56" t="s">
        <v>334</v>
      </c>
      <c r="G3110" s="56" t="s">
        <v>335</v>
      </c>
      <c r="H3110" s="56" t="s">
        <v>336</v>
      </c>
      <c r="I3110" s="56" t="s">
        <v>670</v>
      </c>
      <c r="K3110" s="56" t="s">
        <v>337</v>
      </c>
      <c r="L3110" s="56" t="s">
        <v>338</v>
      </c>
      <c r="M3110" s="56" t="s">
        <v>1052</v>
      </c>
      <c r="N3110" s="56" t="s">
        <v>1043</v>
      </c>
      <c r="O3110" s="56" t="s">
        <v>546</v>
      </c>
      <c r="P3110" s="1" t="s">
        <v>188</v>
      </c>
      <c r="Q3110" s="56" t="s">
        <v>1020</v>
      </c>
      <c r="R3110" s="56" t="s">
        <v>339</v>
      </c>
      <c r="S3110" s="56">
        <v>291345</v>
      </c>
      <c r="T3110" s="1" t="s">
        <v>238</v>
      </c>
      <c r="U3110" s="56">
        <v>42736</v>
      </c>
      <c r="V3110" s="56">
        <v>43281</v>
      </c>
      <c r="W3110" s="56">
        <v>42718</v>
      </c>
      <c r="X3110" s="56">
        <v>43281</v>
      </c>
      <c r="Y3110" s="56" t="s">
        <v>340</v>
      </c>
      <c r="Z3110" s="56" t="s">
        <v>341</v>
      </c>
      <c r="AA3110" s="56" t="s">
        <v>342</v>
      </c>
      <c r="AB3110" s="56" t="s">
        <v>343</v>
      </c>
      <c r="AC3110" s="56" t="s">
        <v>342</v>
      </c>
      <c r="AD3110" s="56" t="s">
        <v>347</v>
      </c>
      <c r="AE3110" s="56" t="s">
        <v>334</v>
      </c>
      <c r="AF3110" s="56" t="s">
        <v>292</v>
      </c>
      <c r="AG3110" s="56">
        <v>2017</v>
      </c>
      <c r="AH3110" s="56" t="s">
        <v>80</v>
      </c>
      <c r="AI3110" s="56" t="s">
        <v>348</v>
      </c>
      <c r="AJ3110" s="56">
        <v>0</v>
      </c>
      <c r="AM3110" s="56">
        <v>42767</v>
      </c>
      <c r="AN3110" s="56" t="s">
        <v>551</v>
      </c>
      <c r="AO3110" s="1">
        <v>42767</v>
      </c>
      <c r="AP3110" s="56" t="s">
        <v>551</v>
      </c>
      <c r="AQ3110" s="56">
        <v>253</v>
      </c>
      <c r="AR3110" s="56">
        <v>0</v>
      </c>
      <c r="AS3110" s="56" t="s">
        <v>346</v>
      </c>
      <c r="BB3110" s="56" t="s">
        <v>339</v>
      </c>
      <c r="BC3110" s="56" t="s">
        <v>263</v>
      </c>
      <c r="BD3110" s="56" t="s">
        <v>1018</v>
      </c>
      <c r="BE3110" s="56" t="s">
        <v>347</v>
      </c>
      <c r="BF3110" s="56" t="s">
        <v>334</v>
      </c>
      <c r="BG3110" s="56" t="s">
        <v>673</v>
      </c>
      <c r="BH3110" s="56">
        <v>0</v>
      </c>
      <c r="BI3110" s="56">
        <v>0</v>
      </c>
      <c r="BJ3110" s="56">
        <v>1</v>
      </c>
    </row>
    <row r="3111" spans="1:62" hidden="1" x14ac:dyDescent="0.3">
      <c r="A3111" s="56">
        <v>49303583</v>
      </c>
      <c r="B3111" s="85">
        <v>601872</v>
      </c>
      <c r="C3111" s="1">
        <v>42893</v>
      </c>
      <c r="D3111" s="56" t="s">
        <v>1014</v>
      </c>
      <c r="E3111" s="56" t="s">
        <v>1015</v>
      </c>
      <c r="F3111" s="56" t="s">
        <v>334</v>
      </c>
      <c r="G3111" s="56" t="s">
        <v>335</v>
      </c>
      <c r="H3111" s="56" t="s">
        <v>336</v>
      </c>
      <c r="I3111" s="56" t="s">
        <v>670</v>
      </c>
      <c r="K3111" s="56" t="s">
        <v>337</v>
      </c>
      <c r="L3111" s="56" t="s">
        <v>338</v>
      </c>
      <c r="M3111" s="56" t="s">
        <v>1052</v>
      </c>
      <c r="N3111" s="56" t="s">
        <v>1043</v>
      </c>
      <c r="O3111" s="56" t="s">
        <v>546</v>
      </c>
      <c r="P3111" s="1" t="s">
        <v>110</v>
      </c>
      <c r="Q3111" s="56" t="s">
        <v>1019</v>
      </c>
      <c r="R3111" s="56" t="s">
        <v>339</v>
      </c>
      <c r="S3111" s="56">
        <v>283195</v>
      </c>
      <c r="T3111" s="1" t="s">
        <v>767</v>
      </c>
      <c r="U3111" s="56">
        <v>42736</v>
      </c>
      <c r="V3111" s="56">
        <v>43281</v>
      </c>
      <c r="W3111" s="56">
        <v>42718</v>
      </c>
      <c r="X3111" s="56">
        <v>43281</v>
      </c>
      <c r="Y3111" s="56" t="s">
        <v>356</v>
      </c>
      <c r="Z3111" s="56" t="s">
        <v>341</v>
      </c>
      <c r="AA3111" s="56" t="s">
        <v>347</v>
      </c>
      <c r="AB3111" s="56" t="s">
        <v>343</v>
      </c>
      <c r="AC3111" s="56" t="s">
        <v>342</v>
      </c>
      <c r="AD3111" s="56" t="s">
        <v>347</v>
      </c>
      <c r="AE3111" s="56" t="s">
        <v>334</v>
      </c>
      <c r="AF3111" s="56" t="s">
        <v>224</v>
      </c>
      <c r="AG3111" s="56">
        <v>2016</v>
      </c>
      <c r="AH3111" s="56" t="s">
        <v>80</v>
      </c>
      <c r="AI3111" s="56" t="s">
        <v>339</v>
      </c>
      <c r="AJ3111" s="56">
        <v>20</v>
      </c>
      <c r="AM3111" s="56">
        <v>42767</v>
      </c>
      <c r="AN3111" s="56" t="s">
        <v>551</v>
      </c>
      <c r="AO3111" s="1">
        <v>42767</v>
      </c>
      <c r="AP3111" s="56" t="s">
        <v>551</v>
      </c>
      <c r="AQ3111" s="56">
        <v>67621</v>
      </c>
      <c r="AR3111" s="56">
        <v>0</v>
      </c>
      <c r="AS3111" s="56" t="s">
        <v>346</v>
      </c>
      <c r="BB3111" s="56" t="s">
        <v>339</v>
      </c>
      <c r="BC3111" s="56" t="s">
        <v>263</v>
      </c>
      <c r="BD3111" s="56" t="s">
        <v>1018</v>
      </c>
      <c r="BE3111" s="56" t="s">
        <v>347</v>
      </c>
      <c r="BF3111" s="56" t="s">
        <v>334</v>
      </c>
      <c r="BG3111" s="56" t="s">
        <v>673</v>
      </c>
      <c r="BH3111" s="56">
        <v>0</v>
      </c>
      <c r="BI3111" s="56">
        <v>0</v>
      </c>
      <c r="BJ3111" s="56">
        <v>1</v>
      </c>
    </row>
    <row r="3112" spans="1:62" hidden="1" x14ac:dyDescent="0.3">
      <c r="A3112" s="56">
        <v>49309852</v>
      </c>
      <c r="B3112" s="85">
        <v>601872</v>
      </c>
      <c r="C3112" s="1">
        <v>42893</v>
      </c>
      <c r="D3112" s="56" t="s">
        <v>1014</v>
      </c>
      <c r="E3112" s="56" t="s">
        <v>1015</v>
      </c>
      <c r="F3112" s="56" t="s">
        <v>334</v>
      </c>
      <c r="G3112" s="56" t="s">
        <v>335</v>
      </c>
      <c r="H3112" s="56" t="s">
        <v>336</v>
      </c>
      <c r="I3112" s="56" t="s">
        <v>670</v>
      </c>
      <c r="K3112" s="56" t="s">
        <v>337</v>
      </c>
      <c r="L3112" s="56" t="s">
        <v>338</v>
      </c>
      <c r="M3112" s="56" t="s">
        <v>1052</v>
      </c>
      <c r="N3112" s="56" t="s">
        <v>1043</v>
      </c>
      <c r="O3112" s="56" t="s">
        <v>546</v>
      </c>
      <c r="P3112" s="1" t="s">
        <v>188</v>
      </c>
      <c r="Q3112" s="56" t="s">
        <v>1022</v>
      </c>
      <c r="R3112" s="56" t="s">
        <v>339</v>
      </c>
      <c r="S3112" s="56">
        <v>291346</v>
      </c>
      <c r="T3112" s="1" t="s">
        <v>238</v>
      </c>
      <c r="U3112" s="56">
        <v>42736</v>
      </c>
      <c r="V3112" s="56">
        <v>43281</v>
      </c>
      <c r="W3112" s="56">
        <v>42718</v>
      </c>
      <c r="X3112" s="56">
        <v>43281</v>
      </c>
      <c r="Y3112" s="56" t="s">
        <v>340</v>
      </c>
      <c r="Z3112" s="56" t="s">
        <v>341</v>
      </c>
      <c r="AA3112" s="56" t="s">
        <v>342</v>
      </c>
      <c r="AB3112" s="56" t="s">
        <v>343</v>
      </c>
      <c r="AC3112" s="56" t="s">
        <v>342</v>
      </c>
      <c r="AD3112" s="56" t="s">
        <v>347</v>
      </c>
      <c r="AE3112" s="56" t="s">
        <v>334</v>
      </c>
      <c r="AF3112" s="56" t="s">
        <v>292</v>
      </c>
      <c r="AG3112" s="56">
        <v>2017</v>
      </c>
      <c r="AH3112" s="56" t="s">
        <v>80</v>
      </c>
      <c r="AI3112" s="56" t="s">
        <v>344</v>
      </c>
      <c r="AJ3112" s="56">
        <v>1</v>
      </c>
      <c r="AM3112" s="56">
        <v>42767</v>
      </c>
      <c r="AN3112" s="56" t="s">
        <v>551</v>
      </c>
      <c r="AO3112" s="1">
        <v>42767</v>
      </c>
      <c r="AP3112" s="56" t="s">
        <v>551</v>
      </c>
      <c r="AQ3112" s="56">
        <v>253</v>
      </c>
      <c r="AR3112" s="56">
        <v>0</v>
      </c>
      <c r="AS3112" s="56" t="s">
        <v>346</v>
      </c>
      <c r="BB3112" s="56" t="s">
        <v>339</v>
      </c>
      <c r="BC3112" s="56" t="s">
        <v>263</v>
      </c>
      <c r="BD3112" s="56" t="s">
        <v>1018</v>
      </c>
      <c r="BE3112" s="56" t="s">
        <v>347</v>
      </c>
      <c r="BF3112" s="56" t="s">
        <v>334</v>
      </c>
      <c r="BG3112" s="56" t="s">
        <v>673</v>
      </c>
      <c r="BH3112" s="56">
        <v>0</v>
      </c>
      <c r="BI3112" s="56">
        <v>0</v>
      </c>
      <c r="BJ3112" s="56">
        <v>1</v>
      </c>
    </row>
    <row r="3113" spans="1:62" hidden="1" x14ac:dyDescent="0.3">
      <c r="A3113" s="56">
        <v>49309860</v>
      </c>
      <c r="B3113" s="85">
        <v>601872</v>
      </c>
      <c r="C3113" s="1">
        <v>42893</v>
      </c>
      <c r="D3113" s="56" t="s">
        <v>1014</v>
      </c>
      <c r="E3113" s="56" t="s">
        <v>1015</v>
      </c>
      <c r="F3113" s="56" t="s">
        <v>334</v>
      </c>
      <c r="G3113" s="56" t="s">
        <v>335</v>
      </c>
      <c r="H3113" s="56" t="s">
        <v>336</v>
      </c>
      <c r="I3113" s="56" t="s">
        <v>670</v>
      </c>
      <c r="K3113" s="56" t="s">
        <v>337</v>
      </c>
      <c r="L3113" s="56" t="s">
        <v>338</v>
      </c>
      <c r="M3113" s="56" t="s">
        <v>1052</v>
      </c>
      <c r="N3113" s="56" t="s">
        <v>1043</v>
      </c>
      <c r="O3113" s="56" t="s">
        <v>546</v>
      </c>
      <c r="P3113" s="1" t="s">
        <v>188</v>
      </c>
      <c r="Q3113" s="56" t="s">
        <v>1019</v>
      </c>
      <c r="R3113" s="56" t="s">
        <v>339</v>
      </c>
      <c r="S3113" s="56">
        <v>291350</v>
      </c>
      <c r="T3113" s="1" t="s">
        <v>351</v>
      </c>
      <c r="U3113" s="56">
        <v>42736</v>
      </c>
      <c r="V3113" s="56">
        <v>43281</v>
      </c>
      <c r="W3113" s="56">
        <v>42718</v>
      </c>
      <c r="X3113" s="56">
        <v>43281</v>
      </c>
      <c r="Y3113" s="56" t="s">
        <v>340</v>
      </c>
      <c r="Z3113" s="56" t="s">
        <v>341</v>
      </c>
      <c r="AA3113" s="56" t="s">
        <v>342</v>
      </c>
      <c r="AB3113" s="56" t="s">
        <v>343</v>
      </c>
      <c r="AC3113" s="56" t="s">
        <v>342</v>
      </c>
      <c r="AD3113" s="56" t="s">
        <v>347</v>
      </c>
      <c r="AE3113" s="56" t="s">
        <v>334</v>
      </c>
      <c r="AF3113" s="56" t="s">
        <v>292</v>
      </c>
      <c r="AG3113" s="56">
        <v>2018</v>
      </c>
      <c r="AH3113" s="56" t="s">
        <v>80</v>
      </c>
      <c r="AI3113" s="56" t="s">
        <v>344</v>
      </c>
      <c r="AJ3113" s="56">
        <v>0</v>
      </c>
      <c r="AM3113" s="56">
        <v>42767</v>
      </c>
      <c r="AN3113" s="56" t="s">
        <v>551</v>
      </c>
      <c r="AO3113" s="1">
        <v>42767</v>
      </c>
      <c r="AP3113" s="56" t="s">
        <v>551</v>
      </c>
      <c r="AQ3113" s="56">
        <v>246</v>
      </c>
      <c r="AR3113" s="56">
        <v>0</v>
      </c>
      <c r="AS3113" s="56" t="s">
        <v>346</v>
      </c>
      <c r="AX3113" s="56">
        <v>0</v>
      </c>
      <c r="BB3113" s="56" t="s">
        <v>339</v>
      </c>
      <c r="BC3113" s="56" t="s">
        <v>263</v>
      </c>
      <c r="BD3113" s="56" t="s">
        <v>1018</v>
      </c>
      <c r="BE3113" s="56" t="s">
        <v>347</v>
      </c>
      <c r="BF3113" s="56" t="s">
        <v>334</v>
      </c>
      <c r="BG3113" s="56" t="s">
        <v>673</v>
      </c>
      <c r="BH3113" s="56">
        <v>0</v>
      </c>
      <c r="BI3113" s="56">
        <v>0</v>
      </c>
      <c r="BJ3113" s="56">
        <v>1</v>
      </c>
    </row>
    <row r="3114" spans="1:62" hidden="1" x14ac:dyDescent="0.3">
      <c r="A3114" s="56">
        <v>49309861</v>
      </c>
      <c r="B3114" s="85">
        <v>601872</v>
      </c>
      <c r="C3114" s="1">
        <v>42893</v>
      </c>
      <c r="D3114" s="56" t="s">
        <v>1014</v>
      </c>
      <c r="E3114" s="56" t="s">
        <v>1015</v>
      </c>
      <c r="F3114" s="56" t="s">
        <v>334</v>
      </c>
      <c r="G3114" s="56" t="s">
        <v>335</v>
      </c>
      <c r="H3114" s="56" t="s">
        <v>336</v>
      </c>
      <c r="I3114" s="56" t="s">
        <v>670</v>
      </c>
      <c r="K3114" s="56" t="s">
        <v>337</v>
      </c>
      <c r="L3114" s="56" t="s">
        <v>338</v>
      </c>
      <c r="M3114" s="56" t="s">
        <v>1052</v>
      </c>
      <c r="N3114" s="56" t="s">
        <v>1043</v>
      </c>
      <c r="O3114" s="56" t="s">
        <v>546</v>
      </c>
      <c r="P3114" s="1" t="s">
        <v>188</v>
      </c>
      <c r="Q3114" s="56" t="s">
        <v>1019</v>
      </c>
      <c r="R3114" s="56" t="s">
        <v>339</v>
      </c>
      <c r="S3114" s="56">
        <v>291351</v>
      </c>
      <c r="T3114" s="1" t="s">
        <v>195</v>
      </c>
      <c r="U3114" s="56">
        <v>42736</v>
      </c>
      <c r="V3114" s="56">
        <v>43281</v>
      </c>
      <c r="W3114" s="56">
        <v>42718</v>
      </c>
      <c r="X3114" s="56">
        <v>43281</v>
      </c>
      <c r="Y3114" s="56" t="s">
        <v>340</v>
      </c>
      <c r="Z3114" s="56" t="s">
        <v>341</v>
      </c>
      <c r="AA3114" s="56" t="s">
        <v>342</v>
      </c>
      <c r="AB3114" s="56" t="s">
        <v>343</v>
      </c>
      <c r="AC3114" s="56" t="s">
        <v>342</v>
      </c>
      <c r="AD3114" s="56" t="s">
        <v>347</v>
      </c>
      <c r="AE3114" s="56" t="s">
        <v>334</v>
      </c>
      <c r="AF3114" s="56" t="s">
        <v>292</v>
      </c>
      <c r="AG3114" s="56">
        <v>2018</v>
      </c>
      <c r="AH3114" s="56" t="s">
        <v>80</v>
      </c>
      <c r="AI3114" s="56" t="s">
        <v>348</v>
      </c>
      <c r="AJ3114" s="56">
        <v>3</v>
      </c>
      <c r="AM3114" s="56">
        <v>42767</v>
      </c>
      <c r="AN3114" s="56" t="s">
        <v>551</v>
      </c>
      <c r="AO3114" s="1">
        <v>42767</v>
      </c>
      <c r="AP3114" s="56" t="s">
        <v>551</v>
      </c>
      <c r="AQ3114" s="56">
        <v>252</v>
      </c>
      <c r="AR3114" s="56">
        <v>0</v>
      </c>
      <c r="AS3114" s="56" t="s">
        <v>346</v>
      </c>
      <c r="BB3114" s="56" t="s">
        <v>339</v>
      </c>
      <c r="BC3114" s="56" t="s">
        <v>263</v>
      </c>
      <c r="BD3114" s="56" t="s">
        <v>1018</v>
      </c>
      <c r="BE3114" s="56" t="s">
        <v>347</v>
      </c>
      <c r="BF3114" s="56" t="s">
        <v>334</v>
      </c>
      <c r="BG3114" s="56" t="s">
        <v>673</v>
      </c>
      <c r="BH3114" s="56">
        <v>0</v>
      </c>
      <c r="BI3114" s="56">
        <v>0</v>
      </c>
      <c r="BJ3114" s="56">
        <v>1</v>
      </c>
    </row>
    <row r="3115" spans="1:62" hidden="1" x14ac:dyDescent="0.3">
      <c r="A3115" s="56">
        <v>49309853</v>
      </c>
      <c r="B3115" s="85">
        <v>601872</v>
      </c>
      <c r="C3115" s="1">
        <v>42893</v>
      </c>
      <c r="D3115" s="56" t="s">
        <v>1014</v>
      </c>
      <c r="E3115" s="56" t="s">
        <v>1015</v>
      </c>
      <c r="F3115" s="56" t="s">
        <v>334</v>
      </c>
      <c r="G3115" s="56" t="s">
        <v>335</v>
      </c>
      <c r="H3115" s="56" t="s">
        <v>336</v>
      </c>
      <c r="I3115" s="56" t="s">
        <v>670</v>
      </c>
      <c r="K3115" s="56" t="s">
        <v>337</v>
      </c>
      <c r="L3115" s="56" t="s">
        <v>338</v>
      </c>
      <c r="M3115" s="56" t="s">
        <v>1052</v>
      </c>
      <c r="N3115" s="56" t="s">
        <v>1043</v>
      </c>
      <c r="O3115" s="56" t="s">
        <v>546</v>
      </c>
      <c r="P3115" s="1" t="s">
        <v>188</v>
      </c>
      <c r="Q3115" s="56" t="s">
        <v>1022</v>
      </c>
      <c r="R3115" s="56" t="s">
        <v>339</v>
      </c>
      <c r="S3115" s="56">
        <v>291346</v>
      </c>
      <c r="T3115" s="1" t="s">
        <v>238</v>
      </c>
      <c r="U3115" s="56">
        <v>42736</v>
      </c>
      <c r="V3115" s="56">
        <v>43281</v>
      </c>
      <c r="W3115" s="56">
        <v>42718</v>
      </c>
      <c r="X3115" s="56">
        <v>43281</v>
      </c>
      <c r="Y3115" s="56" t="s">
        <v>340</v>
      </c>
      <c r="Z3115" s="56" t="s">
        <v>341</v>
      </c>
      <c r="AA3115" s="56" t="s">
        <v>342</v>
      </c>
      <c r="AB3115" s="56" t="s">
        <v>343</v>
      </c>
      <c r="AC3115" s="56" t="s">
        <v>342</v>
      </c>
      <c r="AD3115" s="56" t="s">
        <v>347</v>
      </c>
      <c r="AE3115" s="56" t="s">
        <v>334</v>
      </c>
      <c r="AF3115" s="56" t="s">
        <v>292</v>
      </c>
      <c r="AG3115" s="56">
        <v>2018</v>
      </c>
      <c r="AH3115" s="56" t="s">
        <v>80</v>
      </c>
      <c r="AI3115" s="56" t="s">
        <v>348</v>
      </c>
      <c r="AJ3115" s="56">
        <v>1</v>
      </c>
      <c r="AM3115" s="56">
        <v>42767</v>
      </c>
      <c r="AN3115" s="56" t="s">
        <v>551</v>
      </c>
      <c r="AO3115" s="1">
        <v>42767</v>
      </c>
      <c r="AP3115" s="56" t="s">
        <v>551</v>
      </c>
      <c r="AQ3115" s="56">
        <v>253</v>
      </c>
      <c r="AR3115" s="56">
        <v>0</v>
      </c>
      <c r="AS3115" s="56" t="s">
        <v>346</v>
      </c>
      <c r="BB3115" s="56" t="s">
        <v>339</v>
      </c>
      <c r="BC3115" s="56" t="s">
        <v>263</v>
      </c>
      <c r="BD3115" s="56" t="s">
        <v>1018</v>
      </c>
      <c r="BE3115" s="56" t="s">
        <v>347</v>
      </c>
      <c r="BF3115" s="56" t="s">
        <v>334</v>
      </c>
      <c r="BG3115" s="56" t="s">
        <v>673</v>
      </c>
      <c r="BH3115" s="56">
        <v>0</v>
      </c>
      <c r="BI3115" s="56">
        <v>0</v>
      </c>
      <c r="BJ3115" s="56">
        <v>1</v>
      </c>
    </row>
    <row r="3116" spans="1:62" hidden="1" x14ac:dyDescent="0.3">
      <c r="A3116" s="56">
        <v>49309858</v>
      </c>
      <c r="B3116" s="85">
        <v>601872</v>
      </c>
      <c r="C3116" s="1">
        <v>42893</v>
      </c>
      <c r="D3116" s="56" t="s">
        <v>1014</v>
      </c>
      <c r="E3116" s="56" t="s">
        <v>1015</v>
      </c>
      <c r="F3116" s="56" t="s">
        <v>334</v>
      </c>
      <c r="G3116" s="56" t="s">
        <v>335</v>
      </c>
      <c r="H3116" s="56" t="s">
        <v>336</v>
      </c>
      <c r="I3116" s="56" t="s">
        <v>670</v>
      </c>
      <c r="K3116" s="56" t="s">
        <v>337</v>
      </c>
      <c r="L3116" s="56" t="s">
        <v>338</v>
      </c>
      <c r="M3116" s="56" t="s">
        <v>1052</v>
      </c>
      <c r="N3116" s="56" t="s">
        <v>1043</v>
      </c>
      <c r="O3116" s="56" t="s">
        <v>546</v>
      </c>
      <c r="P3116" s="1" t="s">
        <v>188</v>
      </c>
      <c r="Q3116" s="56" t="s">
        <v>1019</v>
      </c>
      <c r="R3116" s="56" t="s">
        <v>339</v>
      </c>
      <c r="S3116" s="56">
        <v>291350</v>
      </c>
      <c r="T3116" s="1" t="s">
        <v>351</v>
      </c>
      <c r="U3116" s="56">
        <v>42736</v>
      </c>
      <c r="V3116" s="56">
        <v>43281</v>
      </c>
      <c r="W3116" s="56">
        <v>42718</v>
      </c>
      <c r="X3116" s="56">
        <v>43281</v>
      </c>
      <c r="Y3116" s="56" t="s">
        <v>340</v>
      </c>
      <c r="Z3116" s="56" t="s">
        <v>341</v>
      </c>
      <c r="AA3116" s="56" t="s">
        <v>342</v>
      </c>
      <c r="AB3116" s="56" t="s">
        <v>343</v>
      </c>
      <c r="AC3116" s="56" t="s">
        <v>342</v>
      </c>
      <c r="AD3116" s="56" t="s">
        <v>347</v>
      </c>
      <c r="AE3116" s="56" t="s">
        <v>334</v>
      </c>
      <c r="AF3116" s="56" t="s">
        <v>292</v>
      </c>
      <c r="AG3116" s="56">
        <v>2017</v>
      </c>
      <c r="AH3116" s="56" t="s">
        <v>80</v>
      </c>
      <c r="AI3116" s="56" t="s">
        <v>344</v>
      </c>
      <c r="AJ3116" s="56">
        <v>1</v>
      </c>
      <c r="AM3116" s="56">
        <v>42767</v>
      </c>
      <c r="AN3116" s="56" t="s">
        <v>551</v>
      </c>
      <c r="AO3116" s="1">
        <v>42767</v>
      </c>
      <c r="AP3116" s="56" t="s">
        <v>551</v>
      </c>
      <c r="AQ3116" s="56">
        <v>246</v>
      </c>
      <c r="AR3116" s="56">
        <v>0</v>
      </c>
      <c r="AS3116" s="56" t="s">
        <v>346</v>
      </c>
      <c r="AX3116" s="56">
        <v>0</v>
      </c>
      <c r="BB3116" s="56" t="s">
        <v>339</v>
      </c>
      <c r="BC3116" s="56" t="s">
        <v>263</v>
      </c>
      <c r="BD3116" s="56" t="s">
        <v>1018</v>
      </c>
      <c r="BE3116" s="56" t="s">
        <v>347</v>
      </c>
      <c r="BF3116" s="56" t="s">
        <v>334</v>
      </c>
      <c r="BG3116" s="56" t="s">
        <v>673</v>
      </c>
      <c r="BH3116" s="56">
        <v>0</v>
      </c>
      <c r="BI3116" s="56">
        <v>0</v>
      </c>
      <c r="BJ3116" s="56">
        <v>1</v>
      </c>
    </row>
    <row r="3117" spans="1:62" hidden="1" x14ac:dyDescent="0.3">
      <c r="A3117" s="56">
        <v>49309857</v>
      </c>
      <c r="B3117" s="85">
        <v>601872</v>
      </c>
      <c r="C3117" s="1">
        <v>42893</v>
      </c>
      <c r="D3117" s="56" t="s">
        <v>1014</v>
      </c>
      <c r="E3117" s="56" t="s">
        <v>1015</v>
      </c>
      <c r="F3117" s="56" t="s">
        <v>334</v>
      </c>
      <c r="G3117" s="56" t="s">
        <v>335</v>
      </c>
      <c r="H3117" s="56" t="s">
        <v>336</v>
      </c>
      <c r="I3117" s="56" t="s">
        <v>670</v>
      </c>
      <c r="K3117" s="56" t="s">
        <v>337</v>
      </c>
      <c r="L3117" s="56" t="s">
        <v>338</v>
      </c>
      <c r="M3117" s="56" t="s">
        <v>1052</v>
      </c>
      <c r="N3117" s="56" t="s">
        <v>1043</v>
      </c>
      <c r="O3117" s="56" t="s">
        <v>546</v>
      </c>
      <c r="P3117" s="1" t="s">
        <v>188</v>
      </c>
      <c r="Q3117" s="56" t="s">
        <v>1016</v>
      </c>
      <c r="R3117" s="56" t="s">
        <v>339</v>
      </c>
      <c r="S3117" s="56">
        <v>291348</v>
      </c>
      <c r="T3117" s="1" t="s">
        <v>238</v>
      </c>
      <c r="U3117" s="56">
        <v>42736</v>
      </c>
      <c r="V3117" s="56">
        <v>43281</v>
      </c>
      <c r="W3117" s="56">
        <v>42718</v>
      </c>
      <c r="X3117" s="56">
        <v>43281</v>
      </c>
      <c r="Y3117" s="56" t="s">
        <v>340</v>
      </c>
      <c r="Z3117" s="56" t="s">
        <v>341</v>
      </c>
      <c r="AA3117" s="56" t="s">
        <v>342</v>
      </c>
      <c r="AB3117" s="56" t="s">
        <v>343</v>
      </c>
      <c r="AC3117" s="56" t="s">
        <v>342</v>
      </c>
      <c r="AD3117" s="56" t="s">
        <v>347</v>
      </c>
      <c r="AE3117" s="56" t="s">
        <v>334</v>
      </c>
      <c r="AF3117" s="56" t="s">
        <v>292</v>
      </c>
      <c r="AG3117" s="56">
        <v>2017</v>
      </c>
      <c r="AH3117" s="56" t="s">
        <v>80</v>
      </c>
      <c r="AI3117" s="56" t="s">
        <v>344</v>
      </c>
      <c r="AJ3117" s="56">
        <v>2</v>
      </c>
      <c r="AM3117" s="56">
        <v>42767</v>
      </c>
      <c r="AN3117" s="56" t="s">
        <v>551</v>
      </c>
      <c r="AO3117" s="1">
        <v>42767</v>
      </c>
      <c r="AP3117" s="56" t="s">
        <v>551</v>
      </c>
      <c r="AQ3117" s="56">
        <v>253</v>
      </c>
      <c r="AR3117" s="56">
        <v>0</v>
      </c>
      <c r="AS3117" s="56" t="s">
        <v>346</v>
      </c>
      <c r="BB3117" s="56" t="s">
        <v>339</v>
      </c>
      <c r="BC3117" s="56" t="s">
        <v>263</v>
      </c>
      <c r="BD3117" s="56" t="s">
        <v>1018</v>
      </c>
      <c r="BE3117" s="56" t="s">
        <v>347</v>
      </c>
      <c r="BF3117" s="56" t="s">
        <v>334</v>
      </c>
      <c r="BG3117" s="56" t="s">
        <v>673</v>
      </c>
      <c r="BH3117" s="56">
        <v>0</v>
      </c>
      <c r="BI3117" s="56">
        <v>0</v>
      </c>
      <c r="BJ3117" s="56">
        <v>1</v>
      </c>
    </row>
    <row r="3118" spans="1:62" hidden="1" x14ac:dyDescent="0.3">
      <c r="A3118" s="56">
        <v>49309825</v>
      </c>
      <c r="B3118" s="85">
        <v>601872</v>
      </c>
      <c r="C3118" s="1">
        <v>42893</v>
      </c>
      <c r="D3118" s="56" t="s">
        <v>1014</v>
      </c>
      <c r="E3118" s="56" t="s">
        <v>1015</v>
      </c>
      <c r="F3118" s="56" t="s">
        <v>334</v>
      </c>
      <c r="G3118" s="56" t="s">
        <v>335</v>
      </c>
      <c r="H3118" s="56" t="s">
        <v>336</v>
      </c>
      <c r="I3118" s="56" t="s">
        <v>670</v>
      </c>
      <c r="K3118" s="56" t="s">
        <v>337</v>
      </c>
      <c r="L3118" s="56" t="s">
        <v>338</v>
      </c>
      <c r="M3118" s="56" t="s">
        <v>1052</v>
      </c>
      <c r="N3118" s="56" t="s">
        <v>1043</v>
      </c>
      <c r="O3118" s="56" t="s">
        <v>546</v>
      </c>
      <c r="P3118" s="1" t="s">
        <v>110</v>
      </c>
      <c r="Q3118" s="56" t="s">
        <v>1020</v>
      </c>
      <c r="R3118" s="56" t="s">
        <v>339</v>
      </c>
      <c r="S3118" s="56">
        <v>283189</v>
      </c>
      <c r="T3118" s="1" t="s">
        <v>112</v>
      </c>
      <c r="U3118" s="56">
        <v>42736</v>
      </c>
      <c r="V3118" s="56">
        <v>43281</v>
      </c>
      <c r="W3118" s="56">
        <v>42718</v>
      </c>
      <c r="X3118" s="56">
        <v>43281</v>
      </c>
      <c r="Y3118" s="56" t="s">
        <v>340</v>
      </c>
      <c r="Z3118" s="56" t="s">
        <v>341</v>
      </c>
      <c r="AA3118" s="56" t="s">
        <v>342</v>
      </c>
      <c r="AB3118" s="56" t="s">
        <v>343</v>
      </c>
      <c r="AC3118" s="56" t="s">
        <v>342</v>
      </c>
      <c r="AD3118" s="56" t="s">
        <v>347</v>
      </c>
      <c r="AE3118" s="56" t="s">
        <v>334</v>
      </c>
      <c r="AF3118" s="56" t="s">
        <v>292</v>
      </c>
      <c r="AG3118" s="56">
        <v>2018</v>
      </c>
      <c r="AH3118" s="56" t="s">
        <v>80</v>
      </c>
      <c r="AI3118" s="56" t="s">
        <v>348</v>
      </c>
      <c r="AJ3118" s="56">
        <v>2</v>
      </c>
      <c r="AM3118" s="56">
        <v>42767</v>
      </c>
      <c r="AN3118" s="56" t="s">
        <v>551</v>
      </c>
      <c r="AO3118" s="1">
        <v>42767</v>
      </c>
      <c r="AP3118" s="56" t="s">
        <v>551</v>
      </c>
      <c r="AQ3118" s="56">
        <v>260</v>
      </c>
      <c r="AR3118" s="56">
        <v>0</v>
      </c>
      <c r="AS3118" s="56" t="s">
        <v>346</v>
      </c>
      <c r="BB3118" s="56" t="s">
        <v>339</v>
      </c>
      <c r="BC3118" s="56" t="s">
        <v>263</v>
      </c>
      <c r="BD3118" s="56" t="s">
        <v>1018</v>
      </c>
      <c r="BE3118" s="56" t="s">
        <v>347</v>
      </c>
      <c r="BF3118" s="56" t="s">
        <v>334</v>
      </c>
      <c r="BG3118" s="56" t="s">
        <v>673</v>
      </c>
      <c r="BH3118" s="56">
        <v>0</v>
      </c>
      <c r="BI3118" s="56">
        <v>0</v>
      </c>
      <c r="BJ3118" s="56">
        <v>1</v>
      </c>
    </row>
    <row r="3119" spans="1:62" hidden="1" x14ac:dyDescent="0.3">
      <c r="A3119" s="56">
        <v>49309837</v>
      </c>
      <c r="B3119" s="85">
        <v>601872</v>
      </c>
      <c r="C3119" s="1">
        <v>42893</v>
      </c>
      <c r="D3119" s="56" t="s">
        <v>1014</v>
      </c>
      <c r="E3119" s="56" t="s">
        <v>1015</v>
      </c>
      <c r="F3119" s="56" t="s">
        <v>334</v>
      </c>
      <c r="G3119" s="56" t="s">
        <v>335</v>
      </c>
      <c r="H3119" s="56" t="s">
        <v>336</v>
      </c>
      <c r="I3119" s="56" t="s">
        <v>670</v>
      </c>
      <c r="K3119" s="56" t="s">
        <v>337</v>
      </c>
      <c r="L3119" s="56" t="s">
        <v>338</v>
      </c>
      <c r="M3119" s="56" t="s">
        <v>1052</v>
      </c>
      <c r="N3119" s="56" t="s">
        <v>1043</v>
      </c>
      <c r="O3119" s="56" t="s">
        <v>546</v>
      </c>
      <c r="P3119" s="1" t="s">
        <v>110</v>
      </c>
      <c r="Q3119" s="56" t="s">
        <v>1019</v>
      </c>
      <c r="R3119" s="56" t="s">
        <v>339</v>
      </c>
      <c r="S3119" s="56">
        <v>283195</v>
      </c>
      <c r="T3119" s="1" t="s">
        <v>767</v>
      </c>
      <c r="U3119" s="56">
        <v>42736</v>
      </c>
      <c r="V3119" s="56">
        <v>43281</v>
      </c>
      <c r="W3119" s="56">
        <v>42718</v>
      </c>
      <c r="X3119" s="56">
        <v>43281</v>
      </c>
      <c r="Y3119" s="56" t="s">
        <v>356</v>
      </c>
      <c r="Z3119" s="56" t="s">
        <v>341</v>
      </c>
      <c r="AA3119" s="56" t="s">
        <v>347</v>
      </c>
      <c r="AB3119" s="56" t="s">
        <v>343</v>
      </c>
      <c r="AC3119" s="56" t="s">
        <v>342</v>
      </c>
      <c r="AD3119" s="56" t="s">
        <v>347</v>
      </c>
      <c r="AE3119" s="56" t="s">
        <v>334</v>
      </c>
      <c r="AF3119" s="56" t="s">
        <v>292</v>
      </c>
      <c r="AG3119" s="56">
        <v>2018</v>
      </c>
      <c r="AH3119" s="56" t="s">
        <v>80</v>
      </c>
      <c r="AI3119" s="56" t="s">
        <v>344</v>
      </c>
      <c r="AJ3119" s="56">
        <v>60</v>
      </c>
      <c r="AM3119" s="56">
        <v>42767</v>
      </c>
      <c r="AN3119" s="56" t="s">
        <v>551</v>
      </c>
      <c r="AO3119" s="1">
        <v>42767</v>
      </c>
      <c r="AP3119" s="56" t="s">
        <v>551</v>
      </c>
      <c r="AQ3119" s="56">
        <v>67621</v>
      </c>
      <c r="AR3119" s="56">
        <v>0</v>
      </c>
      <c r="AS3119" s="56" t="s">
        <v>346</v>
      </c>
      <c r="BB3119" s="56" t="s">
        <v>339</v>
      </c>
      <c r="BC3119" s="56" t="s">
        <v>263</v>
      </c>
      <c r="BD3119" s="56" t="s">
        <v>1018</v>
      </c>
      <c r="BE3119" s="56" t="s">
        <v>347</v>
      </c>
      <c r="BF3119" s="56" t="s">
        <v>334</v>
      </c>
      <c r="BG3119" s="56" t="s">
        <v>673</v>
      </c>
      <c r="BH3119" s="56">
        <v>0</v>
      </c>
      <c r="BI3119" s="56">
        <v>0</v>
      </c>
      <c r="BJ3119" s="56">
        <v>1</v>
      </c>
    </row>
    <row r="3120" spans="1:62" hidden="1" x14ac:dyDescent="0.3">
      <c r="A3120" s="56">
        <v>49309844</v>
      </c>
      <c r="B3120" s="85">
        <v>601872</v>
      </c>
      <c r="C3120" s="1">
        <v>42893</v>
      </c>
      <c r="D3120" s="56" t="s">
        <v>1014</v>
      </c>
      <c r="E3120" s="56" t="s">
        <v>1015</v>
      </c>
      <c r="F3120" s="56" t="s">
        <v>334</v>
      </c>
      <c r="G3120" s="56" t="s">
        <v>335</v>
      </c>
      <c r="H3120" s="56" t="s">
        <v>336</v>
      </c>
      <c r="I3120" s="56" t="s">
        <v>670</v>
      </c>
      <c r="K3120" s="56" t="s">
        <v>337</v>
      </c>
      <c r="L3120" s="56" t="s">
        <v>338</v>
      </c>
      <c r="M3120" s="56" t="s">
        <v>1052</v>
      </c>
      <c r="N3120" s="56" t="s">
        <v>1043</v>
      </c>
      <c r="O3120" s="56" t="s">
        <v>546</v>
      </c>
      <c r="P3120" s="1" t="s">
        <v>110</v>
      </c>
      <c r="Q3120" s="56" t="s">
        <v>1019</v>
      </c>
      <c r="R3120" s="56" t="s">
        <v>339</v>
      </c>
      <c r="S3120" s="56">
        <v>283193</v>
      </c>
      <c r="T3120" s="1" t="s">
        <v>1023</v>
      </c>
      <c r="U3120" s="56">
        <v>42736</v>
      </c>
      <c r="V3120" s="56">
        <v>43281</v>
      </c>
      <c r="W3120" s="56">
        <v>42718</v>
      </c>
      <c r="X3120" s="56">
        <v>43281</v>
      </c>
      <c r="Y3120" s="56" t="s">
        <v>356</v>
      </c>
      <c r="Z3120" s="56" t="s">
        <v>382</v>
      </c>
      <c r="AA3120" s="56" t="s">
        <v>342</v>
      </c>
      <c r="AB3120" s="56" t="s">
        <v>343</v>
      </c>
      <c r="AC3120" s="56" t="s">
        <v>342</v>
      </c>
      <c r="AD3120" s="56" t="s">
        <v>347</v>
      </c>
      <c r="AE3120" s="56" t="s">
        <v>334</v>
      </c>
      <c r="AF3120" s="56" t="s">
        <v>292</v>
      </c>
      <c r="AG3120" s="56">
        <v>2018</v>
      </c>
      <c r="AH3120" s="56" t="s">
        <v>80</v>
      </c>
      <c r="AI3120" s="56" t="s">
        <v>348</v>
      </c>
      <c r="AJ3120" s="56">
        <v>1</v>
      </c>
      <c r="AM3120" s="56">
        <v>42767</v>
      </c>
      <c r="AN3120" s="56" t="s">
        <v>551</v>
      </c>
      <c r="AO3120" s="1">
        <v>42767</v>
      </c>
      <c r="AP3120" s="56" t="s">
        <v>551</v>
      </c>
      <c r="AQ3120" s="56">
        <v>75684</v>
      </c>
      <c r="AR3120" s="56">
        <v>0</v>
      </c>
      <c r="AS3120" s="56" t="s">
        <v>346</v>
      </c>
      <c r="BB3120" s="56" t="s">
        <v>339</v>
      </c>
      <c r="BC3120" s="56" t="s">
        <v>263</v>
      </c>
      <c r="BD3120" s="56" t="s">
        <v>1018</v>
      </c>
      <c r="BE3120" s="56" t="s">
        <v>347</v>
      </c>
      <c r="BF3120" s="56" t="s">
        <v>334</v>
      </c>
      <c r="BG3120" s="56" t="s">
        <v>673</v>
      </c>
      <c r="BH3120" s="56">
        <v>0</v>
      </c>
      <c r="BI3120" s="56">
        <v>0</v>
      </c>
      <c r="BJ3120" s="56">
        <v>1</v>
      </c>
    </row>
    <row r="3121" spans="1:62" hidden="1" x14ac:dyDescent="0.3">
      <c r="A3121" s="56">
        <v>49303600</v>
      </c>
      <c r="B3121" s="85">
        <v>601872</v>
      </c>
      <c r="C3121" s="1">
        <v>42893</v>
      </c>
      <c r="D3121" s="56" t="s">
        <v>1014</v>
      </c>
      <c r="E3121" s="56" t="s">
        <v>1015</v>
      </c>
      <c r="F3121" s="56" t="s">
        <v>334</v>
      </c>
      <c r="G3121" s="56" t="s">
        <v>335</v>
      </c>
      <c r="H3121" s="56" t="s">
        <v>336</v>
      </c>
      <c r="I3121" s="56" t="s">
        <v>670</v>
      </c>
      <c r="K3121" s="56" t="s">
        <v>337</v>
      </c>
      <c r="L3121" s="56" t="s">
        <v>338</v>
      </c>
      <c r="M3121" s="56" t="s">
        <v>1052</v>
      </c>
      <c r="N3121" s="56" t="s">
        <v>1043</v>
      </c>
      <c r="O3121" s="56" t="s">
        <v>546</v>
      </c>
      <c r="P3121" s="1" t="s">
        <v>188</v>
      </c>
      <c r="Q3121" s="56" t="s">
        <v>1022</v>
      </c>
      <c r="R3121" s="56" t="s">
        <v>339</v>
      </c>
      <c r="S3121" s="56">
        <v>291346</v>
      </c>
      <c r="T3121" s="1" t="s">
        <v>238</v>
      </c>
      <c r="U3121" s="56">
        <v>42736</v>
      </c>
      <c r="V3121" s="56">
        <v>43281</v>
      </c>
      <c r="W3121" s="56">
        <v>42718</v>
      </c>
      <c r="X3121" s="56">
        <v>43281</v>
      </c>
      <c r="Y3121" s="56" t="s">
        <v>340</v>
      </c>
      <c r="Z3121" s="56" t="s">
        <v>341</v>
      </c>
      <c r="AA3121" s="56" t="s">
        <v>342</v>
      </c>
      <c r="AB3121" s="56" t="s">
        <v>343</v>
      </c>
      <c r="AC3121" s="56" t="s">
        <v>342</v>
      </c>
      <c r="AD3121" s="56" t="s">
        <v>347</v>
      </c>
      <c r="AE3121" s="56" t="s">
        <v>334</v>
      </c>
      <c r="AF3121" s="56" t="s">
        <v>292</v>
      </c>
      <c r="AG3121" s="56">
        <v>2018</v>
      </c>
      <c r="AH3121" s="56" t="s">
        <v>80</v>
      </c>
      <c r="AI3121" s="56" t="s">
        <v>348</v>
      </c>
      <c r="AJ3121" s="56">
        <v>1</v>
      </c>
      <c r="AM3121" s="56">
        <v>42767</v>
      </c>
      <c r="AN3121" s="56" t="s">
        <v>551</v>
      </c>
      <c r="AO3121" s="1">
        <v>42767</v>
      </c>
      <c r="AP3121" s="56" t="s">
        <v>551</v>
      </c>
      <c r="AQ3121" s="56">
        <v>253</v>
      </c>
      <c r="AR3121" s="56">
        <v>0</v>
      </c>
      <c r="AS3121" s="56" t="s">
        <v>346</v>
      </c>
      <c r="BB3121" s="56" t="s">
        <v>339</v>
      </c>
      <c r="BC3121" s="56" t="s">
        <v>263</v>
      </c>
      <c r="BD3121" s="56" t="s">
        <v>1018</v>
      </c>
      <c r="BE3121" s="56" t="s">
        <v>347</v>
      </c>
      <c r="BF3121" s="56" t="s">
        <v>334</v>
      </c>
      <c r="BG3121" s="56" t="s">
        <v>673</v>
      </c>
      <c r="BH3121" s="56">
        <v>0</v>
      </c>
      <c r="BI3121" s="56">
        <v>0</v>
      </c>
      <c r="BJ3121" s="56">
        <v>1</v>
      </c>
    </row>
    <row r="3122" spans="1:62" hidden="1" x14ac:dyDescent="0.3">
      <c r="A3122" s="56">
        <v>49303599</v>
      </c>
      <c r="B3122" s="85">
        <v>601872</v>
      </c>
      <c r="C3122" s="1">
        <v>42893</v>
      </c>
      <c r="D3122" s="56" t="s">
        <v>1014</v>
      </c>
      <c r="E3122" s="56" t="s">
        <v>1015</v>
      </c>
      <c r="F3122" s="56" t="s">
        <v>334</v>
      </c>
      <c r="G3122" s="56" t="s">
        <v>335</v>
      </c>
      <c r="H3122" s="56" t="s">
        <v>336</v>
      </c>
      <c r="I3122" s="56" t="s">
        <v>670</v>
      </c>
      <c r="K3122" s="56" t="s">
        <v>337</v>
      </c>
      <c r="L3122" s="56" t="s">
        <v>338</v>
      </c>
      <c r="M3122" s="56" t="s">
        <v>1052</v>
      </c>
      <c r="N3122" s="56" t="s">
        <v>1043</v>
      </c>
      <c r="O3122" s="56" t="s">
        <v>546</v>
      </c>
      <c r="P3122" s="1" t="s">
        <v>188</v>
      </c>
      <c r="Q3122" s="56" t="s">
        <v>1022</v>
      </c>
      <c r="R3122" s="56" t="s">
        <v>339</v>
      </c>
      <c r="S3122" s="56">
        <v>291346</v>
      </c>
      <c r="T3122" s="1" t="s">
        <v>238</v>
      </c>
      <c r="U3122" s="56">
        <v>42736</v>
      </c>
      <c r="V3122" s="56">
        <v>43281</v>
      </c>
      <c r="W3122" s="56">
        <v>42718</v>
      </c>
      <c r="X3122" s="56">
        <v>43281</v>
      </c>
      <c r="Y3122" s="56" t="s">
        <v>340</v>
      </c>
      <c r="Z3122" s="56" t="s">
        <v>341</v>
      </c>
      <c r="AA3122" s="56" t="s">
        <v>342</v>
      </c>
      <c r="AB3122" s="56" t="s">
        <v>343</v>
      </c>
      <c r="AC3122" s="56" t="s">
        <v>342</v>
      </c>
      <c r="AD3122" s="56" t="s">
        <v>347</v>
      </c>
      <c r="AE3122" s="56" t="s">
        <v>334</v>
      </c>
      <c r="AF3122" s="56" t="s">
        <v>292</v>
      </c>
      <c r="AG3122" s="56">
        <v>2017</v>
      </c>
      <c r="AH3122" s="56" t="s">
        <v>80</v>
      </c>
      <c r="AI3122" s="56" t="s">
        <v>344</v>
      </c>
      <c r="AJ3122" s="56">
        <v>1</v>
      </c>
      <c r="AM3122" s="56">
        <v>42767</v>
      </c>
      <c r="AN3122" s="56" t="s">
        <v>551</v>
      </c>
      <c r="AO3122" s="1">
        <v>42767</v>
      </c>
      <c r="AP3122" s="56" t="s">
        <v>551</v>
      </c>
      <c r="AQ3122" s="56">
        <v>253</v>
      </c>
      <c r="AR3122" s="56">
        <v>0</v>
      </c>
      <c r="AS3122" s="56" t="s">
        <v>346</v>
      </c>
      <c r="BB3122" s="56" t="s">
        <v>339</v>
      </c>
      <c r="BC3122" s="56" t="s">
        <v>263</v>
      </c>
      <c r="BD3122" s="56" t="s">
        <v>1018</v>
      </c>
      <c r="BE3122" s="56" t="s">
        <v>347</v>
      </c>
      <c r="BF3122" s="56" t="s">
        <v>334</v>
      </c>
      <c r="BG3122" s="56" t="s">
        <v>673</v>
      </c>
      <c r="BH3122" s="56">
        <v>0</v>
      </c>
      <c r="BI3122" s="56">
        <v>0</v>
      </c>
      <c r="BJ3122" s="56">
        <v>1</v>
      </c>
    </row>
    <row r="3123" spans="1:62" hidden="1" x14ac:dyDescent="0.3">
      <c r="A3123" s="56">
        <v>49309840</v>
      </c>
      <c r="B3123" s="85">
        <v>601872</v>
      </c>
      <c r="C3123" s="1">
        <v>42893</v>
      </c>
      <c r="D3123" s="56" t="s">
        <v>1014</v>
      </c>
      <c r="E3123" s="56" t="s">
        <v>1015</v>
      </c>
      <c r="F3123" s="56" t="s">
        <v>334</v>
      </c>
      <c r="G3123" s="56" t="s">
        <v>335</v>
      </c>
      <c r="H3123" s="56" t="s">
        <v>336</v>
      </c>
      <c r="I3123" s="56" t="s">
        <v>670</v>
      </c>
      <c r="K3123" s="56" t="s">
        <v>337</v>
      </c>
      <c r="L3123" s="56" t="s">
        <v>338</v>
      </c>
      <c r="M3123" s="56" t="s">
        <v>1052</v>
      </c>
      <c r="N3123" s="56" t="s">
        <v>1043</v>
      </c>
      <c r="O3123" s="56" t="s">
        <v>546</v>
      </c>
      <c r="P3123" s="1" t="s">
        <v>110</v>
      </c>
      <c r="Q3123" s="56" t="s">
        <v>1019</v>
      </c>
      <c r="R3123" s="56" t="s">
        <v>339</v>
      </c>
      <c r="S3123" s="56">
        <v>283194</v>
      </c>
      <c r="T3123" s="1" t="s">
        <v>557</v>
      </c>
      <c r="U3123" s="56">
        <v>42736</v>
      </c>
      <c r="V3123" s="56">
        <v>43281</v>
      </c>
      <c r="W3123" s="56">
        <v>42718</v>
      </c>
      <c r="X3123" s="56">
        <v>43281</v>
      </c>
      <c r="Y3123" s="56" t="s">
        <v>356</v>
      </c>
      <c r="Z3123" s="56" t="s">
        <v>341</v>
      </c>
      <c r="AA3123" s="56" t="s">
        <v>342</v>
      </c>
      <c r="AB3123" s="56" t="s">
        <v>343</v>
      </c>
      <c r="AC3123" s="56" t="s">
        <v>342</v>
      </c>
      <c r="AD3123" s="56" t="s">
        <v>347</v>
      </c>
      <c r="AE3123" s="56" t="s">
        <v>334</v>
      </c>
      <c r="AF3123" s="56" t="s">
        <v>292</v>
      </c>
      <c r="AG3123" s="56">
        <v>2018</v>
      </c>
      <c r="AH3123" s="56" t="s">
        <v>80</v>
      </c>
      <c r="AI3123" s="56" t="s">
        <v>348</v>
      </c>
      <c r="AJ3123" s="56">
        <v>30000</v>
      </c>
      <c r="AM3123" s="56">
        <v>42767</v>
      </c>
      <c r="AN3123" s="56" t="s">
        <v>551</v>
      </c>
      <c r="AO3123" s="1">
        <v>42767</v>
      </c>
      <c r="AP3123" s="56" t="s">
        <v>551</v>
      </c>
      <c r="AQ3123" s="56">
        <v>57082</v>
      </c>
      <c r="AR3123" s="56">
        <v>0</v>
      </c>
      <c r="AS3123" s="56" t="s">
        <v>346</v>
      </c>
      <c r="BB3123" s="56" t="s">
        <v>339</v>
      </c>
      <c r="BC3123" s="56" t="s">
        <v>263</v>
      </c>
      <c r="BD3123" s="56" t="s">
        <v>1018</v>
      </c>
      <c r="BE3123" s="56" t="s">
        <v>347</v>
      </c>
      <c r="BF3123" s="56" t="s">
        <v>334</v>
      </c>
      <c r="BG3123" s="56" t="s">
        <v>673</v>
      </c>
      <c r="BH3123" s="56">
        <v>0</v>
      </c>
      <c r="BI3123" s="56">
        <v>0</v>
      </c>
      <c r="BJ3123" s="56">
        <v>1</v>
      </c>
    </row>
    <row r="3124" spans="1:62" hidden="1" x14ac:dyDescent="0.3">
      <c r="A3124" s="56">
        <v>49309841</v>
      </c>
      <c r="B3124" s="85">
        <v>601872</v>
      </c>
      <c r="C3124" s="1">
        <v>42893</v>
      </c>
      <c r="D3124" s="56" t="s">
        <v>1014</v>
      </c>
      <c r="E3124" s="56" t="s">
        <v>1015</v>
      </c>
      <c r="F3124" s="56" t="s">
        <v>334</v>
      </c>
      <c r="G3124" s="56" t="s">
        <v>335</v>
      </c>
      <c r="H3124" s="56" t="s">
        <v>336</v>
      </c>
      <c r="I3124" s="56" t="s">
        <v>670</v>
      </c>
      <c r="K3124" s="56" t="s">
        <v>337</v>
      </c>
      <c r="L3124" s="56" t="s">
        <v>338</v>
      </c>
      <c r="M3124" s="56" t="s">
        <v>1052</v>
      </c>
      <c r="N3124" s="56" t="s">
        <v>1043</v>
      </c>
      <c r="O3124" s="56" t="s">
        <v>546</v>
      </c>
      <c r="P3124" s="1" t="s">
        <v>110</v>
      </c>
      <c r="Q3124" s="56" t="s">
        <v>1019</v>
      </c>
      <c r="R3124" s="56" t="s">
        <v>339</v>
      </c>
      <c r="S3124" s="56">
        <v>283194</v>
      </c>
      <c r="T3124" s="1" t="s">
        <v>557</v>
      </c>
      <c r="U3124" s="56">
        <v>42736</v>
      </c>
      <c r="V3124" s="56">
        <v>43281</v>
      </c>
      <c r="W3124" s="56">
        <v>42718</v>
      </c>
      <c r="X3124" s="56">
        <v>43281</v>
      </c>
      <c r="Y3124" s="56" t="s">
        <v>356</v>
      </c>
      <c r="Z3124" s="56" t="s">
        <v>341</v>
      </c>
      <c r="AA3124" s="56" t="s">
        <v>342</v>
      </c>
      <c r="AB3124" s="56" t="s">
        <v>343</v>
      </c>
      <c r="AC3124" s="56" t="s">
        <v>342</v>
      </c>
      <c r="AD3124" s="56" t="s">
        <v>347</v>
      </c>
      <c r="AE3124" s="56" t="s">
        <v>334</v>
      </c>
      <c r="AF3124" s="56" t="s">
        <v>292</v>
      </c>
      <c r="AG3124" s="56">
        <v>2018</v>
      </c>
      <c r="AH3124" s="56" t="s">
        <v>80</v>
      </c>
      <c r="AI3124" s="56" t="s">
        <v>344</v>
      </c>
      <c r="AJ3124" s="56">
        <v>32000</v>
      </c>
      <c r="AM3124" s="56">
        <v>42767</v>
      </c>
      <c r="AN3124" s="56" t="s">
        <v>551</v>
      </c>
      <c r="AO3124" s="1">
        <v>42767</v>
      </c>
      <c r="AP3124" s="56" t="s">
        <v>551</v>
      </c>
      <c r="AQ3124" s="56">
        <v>57082</v>
      </c>
      <c r="AR3124" s="56">
        <v>0</v>
      </c>
      <c r="AS3124" s="56" t="s">
        <v>346</v>
      </c>
      <c r="BB3124" s="56" t="s">
        <v>339</v>
      </c>
      <c r="BC3124" s="56" t="s">
        <v>263</v>
      </c>
      <c r="BD3124" s="56" t="s">
        <v>1018</v>
      </c>
      <c r="BE3124" s="56" t="s">
        <v>347</v>
      </c>
      <c r="BF3124" s="56" t="s">
        <v>334</v>
      </c>
      <c r="BG3124" s="56" t="s">
        <v>673</v>
      </c>
      <c r="BH3124" s="56">
        <v>0</v>
      </c>
      <c r="BI3124" s="56">
        <v>0</v>
      </c>
      <c r="BJ3124" s="56">
        <v>1</v>
      </c>
    </row>
    <row r="3125" spans="1:62" hidden="1" x14ac:dyDescent="0.3">
      <c r="A3125" s="56">
        <v>49309826</v>
      </c>
      <c r="B3125" s="85">
        <v>601872</v>
      </c>
      <c r="C3125" s="1">
        <v>42893</v>
      </c>
      <c r="D3125" s="56" t="s">
        <v>1014</v>
      </c>
      <c r="E3125" s="56" t="s">
        <v>1015</v>
      </c>
      <c r="F3125" s="56" t="s">
        <v>334</v>
      </c>
      <c r="G3125" s="56" t="s">
        <v>335</v>
      </c>
      <c r="H3125" s="56" t="s">
        <v>336</v>
      </c>
      <c r="I3125" s="56" t="s">
        <v>670</v>
      </c>
      <c r="K3125" s="56" t="s">
        <v>337</v>
      </c>
      <c r="L3125" s="56" t="s">
        <v>338</v>
      </c>
      <c r="M3125" s="56" t="s">
        <v>1052</v>
      </c>
      <c r="N3125" s="56" t="s">
        <v>1043</v>
      </c>
      <c r="O3125" s="56" t="s">
        <v>546</v>
      </c>
      <c r="P3125" s="1" t="s">
        <v>110</v>
      </c>
      <c r="Q3125" s="56" t="s">
        <v>1016</v>
      </c>
      <c r="R3125" s="56" t="s">
        <v>339</v>
      </c>
      <c r="S3125" s="56">
        <v>283190</v>
      </c>
      <c r="T3125" s="1" t="s">
        <v>782</v>
      </c>
      <c r="U3125" s="56">
        <v>42736</v>
      </c>
      <c r="V3125" s="56">
        <v>43281</v>
      </c>
      <c r="W3125" s="56">
        <v>42718</v>
      </c>
      <c r="X3125" s="56">
        <v>43281</v>
      </c>
      <c r="Y3125" s="56" t="s">
        <v>340</v>
      </c>
      <c r="AA3125" s="56" t="s">
        <v>347</v>
      </c>
      <c r="AB3125" s="56" t="s">
        <v>343</v>
      </c>
      <c r="AC3125" s="56" t="s">
        <v>342</v>
      </c>
      <c r="AD3125" s="56" t="s">
        <v>347</v>
      </c>
      <c r="AE3125" s="56" t="s">
        <v>334</v>
      </c>
      <c r="AF3125" s="56" t="s">
        <v>224</v>
      </c>
      <c r="AG3125" s="56">
        <v>2016</v>
      </c>
      <c r="AH3125" s="56" t="s">
        <v>80</v>
      </c>
      <c r="AI3125" s="56" t="s">
        <v>339</v>
      </c>
      <c r="AJ3125" s="56">
        <v>3050000</v>
      </c>
      <c r="AM3125" s="56">
        <v>42767</v>
      </c>
      <c r="AN3125" s="56" t="s">
        <v>551</v>
      </c>
      <c r="AO3125" s="1">
        <v>42767</v>
      </c>
      <c r="AP3125" s="56" t="s">
        <v>551</v>
      </c>
      <c r="AQ3125" s="56">
        <v>66003</v>
      </c>
      <c r="AR3125" s="56">
        <v>0</v>
      </c>
      <c r="AS3125" s="56" t="s">
        <v>346</v>
      </c>
      <c r="BB3125" s="56" t="s">
        <v>339</v>
      </c>
      <c r="BC3125" s="56" t="s">
        <v>263</v>
      </c>
      <c r="BD3125" s="56" t="s">
        <v>1018</v>
      </c>
      <c r="BE3125" s="56" t="s">
        <v>347</v>
      </c>
      <c r="BF3125" s="56" t="s">
        <v>334</v>
      </c>
      <c r="BG3125" s="56" t="s">
        <v>673</v>
      </c>
      <c r="BH3125" s="56">
        <v>0</v>
      </c>
      <c r="BI3125" s="56">
        <v>0</v>
      </c>
      <c r="BJ3125" s="56">
        <v>1</v>
      </c>
    </row>
    <row r="3126" spans="1:62" hidden="1" x14ac:dyDescent="0.3">
      <c r="A3126" s="56">
        <v>49309834</v>
      </c>
      <c r="B3126" s="85">
        <v>601872</v>
      </c>
      <c r="C3126" s="1">
        <v>42893</v>
      </c>
      <c r="D3126" s="56" t="s">
        <v>1014</v>
      </c>
      <c r="E3126" s="56" t="s">
        <v>1015</v>
      </c>
      <c r="F3126" s="56" t="s">
        <v>334</v>
      </c>
      <c r="G3126" s="56" t="s">
        <v>335</v>
      </c>
      <c r="H3126" s="56" t="s">
        <v>336</v>
      </c>
      <c r="I3126" s="56" t="s">
        <v>670</v>
      </c>
      <c r="K3126" s="56" t="s">
        <v>337</v>
      </c>
      <c r="L3126" s="56" t="s">
        <v>338</v>
      </c>
      <c r="M3126" s="56" t="s">
        <v>1052</v>
      </c>
      <c r="N3126" s="56" t="s">
        <v>1043</v>
      </c>
      <c r="O3126" s="56" t="s">
        <v>546</v>
      </c>
      <c r="P3126" s="1" t="s">
        <v>110</v>
      </c>
      <c r="Q3126" s="56" t="s">
        <v>1019</v>
      </c>
      <c r="R3126" s="56" t="s">
        <v>339</v>
      </c>
      <c r="S3126" s="56">
        <v>283195</v>
      </c>
      <c r="T3126" s="1" t="s">
        <v>767</v>
      </c>
      <c r="U3126" s="56">
        <v>42736</v>
      </c>
      <c r="V3126" s="56">
        <v>43281</v>
      </c>
      <c r="W3126" s="56">
        <v>42718</v>
      </c>
      <c r="X3126" s="56">
        <v>43281</v>
      </c>
      <c r="Y3126" s="56" t="s">
        <v>356</v>
      </c>
      <c r="Z3126" s="56" t="s">
        <v>341</v>
      </c>
      <c r="AA3126" s="56" t="s">
        <v>347</v>
      </c>
      <c r="AB3126" s="56" t="s">
        <v>343</v>
      </c>
      <c r="AC3126" s="56" t="s">
        <v>342</v>
      </c>
      <c r="AD3126" s="56" t="s">
        <v>347</v>
      </c>
      <c r="AE3126" s="56" t="s">
        <v>334</v>
      </c>
      <c r="AF3126" s="56" t="s">
        <v>224</v>
      </c>
      <c r="AG3126" s="56">
        <v>2016</v>
      </c>
      <c r="AH3126" s="56" t="s">
        <v>80</v>
      </c>
      <c r="AI3126" s="56" t="s">
        <v>339</v>
      </c>
      <c r="AJ3126" s="56">
        <v>20</v>
      </c>
      <c r="AM3126" s="56">
        <v>42767</v>
      </c>
      <c r="AN3126" s="56" t="s">
        <v>551</v>
      </c>
      <c r="AO3126" s="1">
        <v>42767</v>
      </c>
      <c r="AP3126" s="56" t="s">
        <v>551</v>
      </c>
      <c r="AQ3126" s="56">
        <v>67621</v>
      </c>
      <c r="AR3126" s="56">
        <v>0</v>
      </c>
      <c r="AS3126" s="56" t="s">
        <v>346</v>
      </c>
      <c r="BB3126" s="56" t="s">
        <v>339</v>
      </c>
      <c r="BC3126" s="56" t="s">
        <v>263</v>
      </c>
      <c r="BD3126" s="56" t="s">
        <v>1018</v>
      </c>
      <c r="BE3126" s="56" t="s">
        <v>347</v>
      </c>
      <c r="BF3126" s="56" t="s">
        <v>334</v>
      </c>
      <c r="BG3126" s="56" t="s">
        <v>673</v>
      </c>
      <c r="BH3126" s="56">
        <v>0</v>
      </c>
      <c r="BI3126" s="56">
        <v>0</v>
      </c>
      <c r="BJ3126" s="56">
        <v>1</v>
      </c>
    </row>
    <row r="3127" spans="1:62" hidden="1" x14ac:dyDescent="0.3">
      <c r="A3127" s="56">
        <v>49303607</v>
      </c>
      <c r="B3127" s="85">
        <v>601872</v>
      </c>
      <c r="C3127" s="1">
        <v>42893</v>
      </c>
      <c r="D3127" s="56" t="s">
        <v>1014</v>
      </c>
      <c r="E3127" s="56" t="s">
        <v>1015</v>
      </c>
      <c r="F3127" s="56" t="s">
        <v>334</v>
      </c>
      <c r="G3127" s="56" t="s">
        <v>335</v>
      </c>
      <c r="H3127" s="56" t="s">
        <v>336</v>
      </c>
      <c r="I3127" s="56" t="s">
        <v>670</v>
      </c>
      <c r="K3127" s="56" t="s">
        <v>337</v>
      </c>
      <c r="L3127" s="56" t="s">
        <v>338</v>
      </c>
      <c r="M3127" s="56" t="s">
        <v>1052</v>
      </c>
      <c r="N3127" s="56" t="s">
        <v>1043</v>
      </c>
      <c r="O3127" s="56" t="s">
        <v>546</v>
      </c>
      <c r="P3127" s="1" t="s">
        <v>188</v>
      </c>
      <c r="Q3127" s="56" t="s">
        <v>1019</v>
      </c>
      <c r="R3127" s="56" t="s">
        <v>339</v>
      </c>
      <c r="S3127" s="56">
        <v>291350</v>
      </c>
      <c r="T3127" s="1" t="s">
        <v>351</v>
      </c>
      <c r="U3127" s="56">
        <v>42736</v>
      </c>
      <c r="V3127" s="56">
        <v>43281</v>
      </c>
      <c r="W3127" s="56">
        <v>42718</v>
      </c>
      <c r="X3127" s="56">
        <v>43281</v>
      </c>
      <c r="Y3127" s="56" t="s">
        <v>340</v>
      </c>
      <c r="Z3127" s="56" t="s">
        <v>341</v>
      </c>
      <c r="AA3127" s="56" t="s">
        <v>342</v>
      </c>
      <c r="AB3127" s="56" t="s">
        <v>343</v>
      </c>
      <c r="AC3127" s="56" t="s">
        <v>342</v>
      </c>
      <c r="AD3127" s="56" t="s">
        <v>347</v>
      </c>
      <c r="AE3127" s="56" t="s">
        <v>334</v>
      </c>
      <c r="AF3127" s="56" t="s">
        <v>292</v>
      </c>
      <c r="AG3127" s="56">
        <v>2018</v>
      </c>
      <c r="AH3127" s="56" t="s">
        <v>80</v>
      </c>
      <c r="AI3127" s="56" t="s">
        <v>344</v>
      </c>
      <c r="AJ3127" s="56">
        <v>0</v>
      </c>
      <c r="AM3127" s="56">
        <v>42767</v>
      </c>
      <c r="AN3127" s="56" t="s">
        <v>551</v>
      </c>
      <c r="AO3127" s="1">
        <v>42767</v>
      </c>
      <c r="AP3127" s="56" t="s">
        <v>551</v>
      </c>
      <c r="AQ3127" s="56">
        <v>246</v>
      </c>
      <c r="AR3127" s="56">
        <v>0</v>
      </c>
      <c r="AS3127" s="56" t="s">
        <v>346</v>
      </c>
      <c r="AX3127" s="56">
        <v>0</v>
      </c>
      <c r="BB3127" s="56" t="s">
        <v>339</v>
      </c>
      <c r="BC3127" s="56" t="s">
        <v>263</v>
      </c>
      <c r="BD3127" s="56" t="s">
        <v>1018</v>
      </c>
      <c r="BE3127" s="56" t="s">
        <v>347</v>
      </c>
      <c r="BF3127" s="56" t="s">
        <v>334</v>
      </c>
      <c r="BG3127" s="56" t="s">
        <v>673</v>
      </c>
      <c r="BH3127" s="56">
        <v>0</v>
      </c>
      <c r="BI3127" s="56">
        <v>0</v>
      </c>
      <c r="BJ3127" s="56">
        <v>1</v>
      </c>
    </row>
    <row r="3128" spans="1:62" hidden="1" x14ac:dyDescent="0.3">
      <c r="A3128" s="56">
        <v>49309836</v>
      </c>
      <c r="B3128" s="85">
        <v>601872</v>
      </c>
      <c r="C3128" s="1">
        <v>42893</v>
      </c>
      <c r="D3128" s="56" t="s">
        <v>1014</v>
      </c>
      <c r="E3128" s="56" t="s">
        <v>1015</v>
      </c>
      <c r="F3128" s="56" t="s">
        <v>334</v>
      </c>
      <c r="G3128" s="56" t="s">
        <v>335</v>
      </c>
      <c r="H3128" s="56" t="s">
        <v>336</v>
      </c>
      <c r="I3128" s="56" t="s">
        <v>670</v>
      </c>
      <c r="K3128" s="56" t="s">
        <v>337</v>
      </c>
      <c r="L3128" s="56" t="s">
        <v>338</v>
      </c>
      <c r="M3128" s="56" t="s">
        <v>1052</v>
      </c>
      <c r="N3128" s="56" t="s">
        <v>1043</v>
      </c>
      <c r="O3128" s="56" t="s">
        <v>546</v>
      </c>
      <c r="P3128" s="1" t="s">
        <v>110</v>
      </c>
      <c r="Q3128" s="56" t="s">
        <v>1019</v>
      </c>
      <c r="R3128" s="56" t="s">
        <v>339</v>
      </c>
      <c r="S3128" s="56">
        <v>283195</v>
      </c>
      <c r="T3128" s="1" t="s">
        <v>767</v>
      </c>
      <c r="U3128" s="56">
        <v>42736</v>
      </c>
      <c r="V3128" s="56">
        <v>43281</v>
      </c>
      <c r="W3128" s="56">
        <v>42718</v>
      </c>
      <c r="X3128" s="56">
        <v>43281</v>
      </c>
      <c r="Y3128" s="56" t="s">
        <v>356</v>
      </c>
      <c r="Z3128" s="56" t="s">
        <v>341</v>
      </c>
      <c r="AA3128" s="56" t="s">
        <v>347</v>
      </c>
      <c r="AB3128" s="56" t="s">
        <v>343</v>
      </c>
      <c r="AC3128" s="56" t="s">
        <v>342</v>
      </c>
      <c r="AD3128" s="56" t="s">
        <v>347</v>
      </c>
      <c r="AE3128" s="56" t="s">
        <v>334</v>
      </c>
      <c r="AF3128" s="56" t="s">
        <v>292</v>
      </c>
      <c r="AG3128" s="56">
        <v>2018</v>
      </c>
      <c r="AH3128" s="56" t="s">
        <v>80</v>
      </c>
      <c r="AI3128" s="56" t="s">
        <v>348</v>
      </c>
      <c r="AJ3128" s="56">
        <v>40</v>
      </c>
      <c r="AM3128" s="56">
        <v>42767</v>
      </c>
      <c r="AN3128" s="56" t="s">
        <v>551</v>
      </c>
      <c r="AO3128" s="1">
        <v>42767</v>
      </c>
      <c r="AP3128" s="56" t="s">
        <v>551</v>
      </c>
      <c r="AQ3128" s="56">
        <v>67621</v>
      </c>
      <c r="AR3128" s="56">
        <v>0</v>
      </c>
      <c r="AS3128" s="56" t="s">
        <v>346</v>
      </c>
      <c r="BB3128" s="56" t="s">
        <v>339</v>
      </c>
      <c r="BC3128" s="56" t="s">
        <v>263</v>
      </c>
      <c r="BD3128" s="56" t="s">
        <v>1018</v>
      </c>
      <c r="BE3128" s="56" t="s">
        <v>347</v>
      </c>
      <c r="BF3128" s="56" t="s">
        <v>334</v>
      </c>
      <c r="BG3128" s="56" t="s">
        <v>673</v>
      </c>
      <c r="BH3128" s="56">
        <v>0</v>
      </c>
      <c r="BI3128" s="56">
        <v>0</v>
      </c>
      <c r="BJ3128" s="56">
        <v>1</v>
      </c>
    </row>
    <row r="3129" spans="1:62" hidden="1" x14ac:dyDescent="0.3">
      <c r="A3129" s="56">
        <v>49309828</v>
      </c>
      <c r="B3129" s="85">
        <v>601872</v>
      </c>
      <c r="C3129" s="1">
        <v>42893</v>
      </c>
      <c r="D3129" s="56" t="s">
        <v>1014</v>
      </c>
      <c r="E3129" s="56" t="s">
        <v>1015</v>
      </c>
      <c r="F3129" s="56" t="s">
        <v>334</v>
      </c>
      <c r="G3129" s="56" t="s">
        <v>335</v>
      </c>
      <c r="H3129" s="56" t="s">
        <v>336</v>
      </c>
      <c r="I3129" s="56" t="s">
        <v>670</v>
      </c>
      <c r="K3129" s="56" t="s">
        <v>337</v>
      </c>
      <c r="L3129" s="56" t="s">
        <v>338</v>
      </c>
      <c r="M3129" s="56" t="s">
        <v>1052</v>
      </c>
      <c r="N3129" s="56" t="s">
        <v>1043</v>
      </c>
      <c r="O3129" s="56" t="s">
        <v>546</v>
      </c>
      <c r="P3129" s="1" t="s">
        <v>110</v>
      </c>
      <c r="Q3129" s="56" t="s">
        <v>1016</v>
      </c>
      <c r="R3129" s="56" t="s">
        <v>339</v>
      </c>
      <c r="S3129" s="56">
        <v>283190</v>
      </c>
      <c r="T3129" s="1" t="s">
        <v>782</v>
      </c>
      <c r="U3129" s="56">
        <v>42736</v>
      </c>
      <c r="V3129" s="56">
        <v>43281</v>
      </c>
      <c r="W3129" s="56">
        <v>42718</v>
      </c>
      <c r="X3129" s="56">
        <v>43281</v>
      </c>
      <c r="Y3129" s="56" t="s">
        <v>340</v>
      </c>
      <c r="AA3129" s="56" t="s">
        <v>347</v>
      </c>
      <c r="AB3129" s="56" t="s">
        <v>343</v>
      </c>
      <c r="AC3129" s="56" t="s">
        <v>342</v>
      </c>
      <c r="AD3129" s="56" t="s">
        <v>347</v>
      </c>
      <c r="AE3129" s="56" t="s">
        <v>334</v>
      </c>
      <c r="AF3129" s="56" t="s">
        <v>292</v>
      </c>
      <c r="AG3129" s="56">
        <v>2018</v>
      </c>
      <c r="AH3129" s="56" t="s">
        <v>80</v>
      </c>
      <c r="AI3129" s="56" t="s">
        <v>348</v>
      </c>
      <c r="AJ3129" s="56">
        <v>300000</v>
      </c>
      <c r="AM3129" s="56">
        <v>42767</v>
      </c>
      <c r="AN3129" s="56" t="s">
        <v>551</v>
      </c>
      <c r="AO3129" s="1">
        <v>42767</v>
      </c>
      <c r="AP3129" s="56" t="s">
        <v>551</v>
      </c>
      <c r="AQ3129" s="56">
        <v>66003</v>
      </c>
      <c r="AR3129" s="56">
        <v>0</v>
      </c>
      <c r="AS3129" s="56" t="s">
        <v>346</v>
      </c>
      <c r="BB3129" s="56" t="s">
        <v>339</v>
      </c>
      <c r="BC3129" s="56" t="s">
        <v>263</v>
      </c>
      <c r="BD3129" s="56" t="s">
        <v>1018</v>
      </c>
      <c r="BE3129" s="56" t="s">
        <v>347</v>
      </c>
      <c r="BF3129" s="56" t="s">
        <v>334</v>
      </c>
      <c r="BG3129" s="56" t="s">
        <v>673</v>
      </c>
      <c r="BH3129" s="56">
        <v>0</v>
      </c>
      <c r="BI3129" s="56">
        <v>0</v>
      </c>
      <c r="BJ3129" s="56">
        <v>1</v>
      </c>
    </row>
    <row r="3130" spans="1:62" hidden="1" x14ac:dyDescent="0.3">
      <c r="A3130" s="56">
        <v>49309829</v>
      </c>
      <c r="B3130" s="85">
        <v>601872</v>
      </c>
      <c r="C3130" s="1">
        <v>42893</v>
      </c>
      <c r="D3130" s="56" t="s">
        <v>1014</v>
      </c>
      <c r="E3130" s="56" t="s">
        <v>1015</v>
      </c>
      <c r="F3130" s="56" t="s">
        <v>334</v>
      </c>
      <c r="G3130" s="56" t="s">
        <v>335</v>
      </c>
      <c r="H3130" s="56" t="s">
        <v>336</v>
      </c>
      <c r="I3130" s="56" t="s">
        <v>670</v>
      </c>
      <c r="K3130" s="56" t="s">
        <v>337</v>
      </c>
      <c r="L3130" s="56" t="s">
        <v>338</v>
      </c>
      <c r="M3130" s="56" t="s">
        <v>1052</v>
      </c>
      <c r="N3130" s="56" t="s">
        <v>1043</v>
      </c>
      <c r="O3130" s="56" t="s">
        <v>546</v>
      </c>
      <c r="P3130" s="1" t="s">
        <v>110</v>
      </c>
      <c r="Q3130" s="56" t="s">
        <v>1016</v>
      </c>
      <c r="R3130" s="56" t="s">
        <v>339</v>
      </c>
      <c r="S3130" s="56">
        <v>283190</v>
      </c>
      <c r="T3130" s="1" t="s">
        <v>782</v>
      </c>
      <c r="U3130" s="56">
        <v>42736</v>
      </c>
      <c r="V3130" s="56">
        <v>43281</v>
      </c>
      <c r="W3130" s="56">
        <v>42718</v>
      </c>
      <c r="X3130" s="56">
        <v>43281</v>
      </c>
      <c r="Y3130" s="56" t="s">
        <v>340</v>
      </c>
      <c r="AA3130" s="56" t="s">
        <v>347</v>
      </c>
      <c r="AB3130" s="56" t="s">
        <v>343</v>
      </c>
      <c r="AC3130" s="56" t="s">
        <v>342</v>
      </c>
      <c r="AD3130" s="56" t="s">
        <v>347</v>
      </c>
      <c r="AE3130" s="56" t="s">
        <v>334</v>
      </c>
      <c r="AF3130" s="56" t="s">
        <v>292</v>
      </c>
      <c r="AG3130" s="56">
        <v>2018</v>
      </c>
      <c r="AH3130" s="56" t="s">
        <v>80</v>
      </c>
      <c r="AI3130" s="56" t="s">
        <v>344</v>
      </c>
      <c r="AJ3130" s="56">
        <v>400000</v>
      </c>
      <c r="AM3130" s="56">
        <v>42767</v>
      </c>
      <c r="AN3130" s="56" t="s">
        <v>551</v>
      </c>
      <c r="AO3130" s="1">
        <v>42767</v>
      </c>
      <c r="AP3130" s="56" t="s">
        <v>551</v>
      </c>
      <c r="AQ3130" s="56">
        <v>66003</v>
      </c>
      <c r="AR3130" s="56">
        <v>0</v>
      </c>
      <c r="AS3130" s="56" t="s">
        <v>346</v>
      </c>
      <c r="BB3130" s="56" t="s">
        <v>339</v>
      </c>
      <c r="BC3130" s="56" t="s">
        <v>263</v>
      </c>
      <c r="BD3130" s="56" t="s">
        <v>1018</v>
      </c>
      <c r="BE3130" s="56" t="s">
        <v>347</v>
      </c>
      <c r="BF3130" s="56" t="s">
        <v>334</v>
      </c>
      <c r="BG3130" s="56" t="s">
        <v>673</v>
      </c>
      <c r="BH3130" s="56">
        <v>0</v>
      </c>
      <c r="BI3130" s="56">
        <v>0</v>
      </c>
      <c r="BJ3130" s="56">
        <v>1</v>
      </c>
    </row>
    <row r="3131" spans="1:62" hidden="1" x14ac:dyDescent="0.3">
      <c r="A3131" s="56">
        <v>49309821</v>
      </c>
      <c r="B3131" s="85">
        <v>601872</v>
      </c>
      <c r="C3131" s="1">
        <v>42893</v>
      </c>
      <c r="D3131" s="56" t="s">
        <v>1014</v>
      </c>
      <c r="E3131" s="56" t="s">
        <v>1015</v>
      </c>
      <c r="F3131" s="56" t="s">
        <v>334</v>
      </c>
      <c r="G3131" s="56" t="s">
        <v>335</v>
      </c>
      <c r="H3131" s="56" t="s">
        <v>336</v>
      </c>
      <c r="I3131" s="56" t="s">
        <v>670</v>
      </c>
      <c r="K3131" s="56" t="s">
        <v>337</v>
      </c>
      <c r="L3131" s="56" t="s">
        <v>338</v>
      </c>
      <c r="M3131" s="56" t="s">
        <v>1052</v>
      </c>
      <c r="N3131" s="56" t="s">
        <v>1043</v>
      </c>
      <c r="O3131" s="56" t="s">
        <v>546</v>
      </c>
      <c r="P3131" s="1" t="s">
        <v>105</v>
      </c>
      <c r="S3131" s="56">
        <v>225145</v>
      </c>
      <c r="T3131" s="1" t="s">
        <v>783</v>
      </c>
      <c r="U3131" s="56">
        <v>42736</v>
      </c>
      <c r="V3131" s="56">
        <v>43281</v>
      </c>
      <c r="W3131" s="56">
        <v>42718</v>
      </c>
      <c r="X3131" s="56">
        <v>43281</v>
      </c>
      <c r="Y3131" s="56" t="s">
        <v>356</v>
      </c>
      <c r="Z3131" s="56" t="s">
        <v>341</v>
      </c>
      <c r="AA3131" s="56" t="s">
        <v>347</v>
      </c>
      <c r="AB3131" s="56" t="s">
        <v>343</v>
      </c>
      <c r="AC3131" s="56" t="s">
        <v>342</v>
      </c>
      <c r="AD3131" s="56" t="s">
        <v>347</v>
      </c>
      <c r="AE3131" s="56" t="s">
        <v>334</v>
      </c>
      <c r="AF3131" s="56" t="s">
        <v>224</v>
      </c>
      <c r="AG3131" s="56">
        <v>2016</v>
      </c>
      <c r="AH3131" s="56" t="s">
        <v>80</v>
      </c>
      <c r="AI3131" s="56" t="s">
        <v>339</v>
      </c>
      <c r="AJ3131" s="56">
        <v>2650000</v>
      </c>
      <c r="AM3131" s="56">
        <v>42767</v>
      </c>
      <c r="AN3131" s="56" t="s">
        <v>551</v>
      </c>
      <c r="AO3131" s="1">
        <v>42767</v>
      </c>
      <c r="AP3131" s="56" t="s">
        <v>551</v>
      </c>
      <c r="AQ3131" s="56">
        <v>65624</v>
      </c>
      <c r="AR3131" s="56">
        <v>0</v>
      </c>
      <c r="AS3131" s="56" t="s">
        <v>346</v>
      </c>
      <c r="BB3131" s="56" t="s">
        <v>339</v>
      </c>
      <c r="BC3131" s="56" t="s">
        <v>263</v>
      </c>
      <c r="BD3131" s="56" t="s">
        <v>1018</v>
      </c>
      <c r="BE3131" s="56" t="s">
        <v>347</v>
      </c>
      <c r="BF3131" s="56" t="s">
        <v>334</v>
      </c>
      <c r="BG3131" s="56" t="s">
        <v>673</v>
      </c>
      <c r="BH3131" s="56">
        <v>0</v>
      </c>
      <c r="BI3131" s="56">
        <v>0</v>
      </c>
      <c r="BJ3131" s="56">
        <v>1</v>
      </c>
    </row>
    <row r="3132" spans="1:62" hidden="1" x14ac:dyDescent="0.3">
      <c r="A3132" s="56">
        <v>49309817</v>
      </c>
      <c r="B3132" s="85">
        <v>601872</v>
      </c>
      <c r="C3132" s="1">
        <v>42893</v>
      </c>
      <c r="D3132" s="56" t="s">
        <v>1014</v>
      </c>
      <c r="E3132" s="56" t="s">
        <v>1015</v>
      </c>
      <c r="F3132" s="56" t="s">
        <v>334</v>
      </c>
      <c r="G3132" s="56" t="s">
        <v>335</v>
      </c>
      <c r="H3132" s="56" t="s">
        <v>336</v>
      </c>
      <c r="I3132" s="56" t="s">
        <v>670</v>
      </c>
      <c r="K3132" s="56" t="s">
        <v>337</v>
      </c>
      <c r="L3132" s="56" t="s">
        <v>338</v>
      </c>
      <c r="M3132" s="56" t="s">
        <v>1052</v>
      </c>
      <c r="N3132" s="56" t="s">
        <v>1043</v>
      </c>
      <c r="O3132" s="56" t="s">
        <v>546</v>
      </c>
      <c r="P3132" s="1" t="s">
        <v>105</v>
      </c>
      <c r="S3132" s="56">
        <v>225144</v>
      </c>
      <c r="T3132" s="1" t="s">
        <v>1024</v>
      </c>
      <c r="U3132" s="56">
        <v>42736</v>
      </c>
      <c r="V3132" s="56">
        <v>43281</v>
      </c>
      <c r="W3132" s="56">
        <v>42767</v>
      </c>
      <c r="X3132" s="56">
        <v>43281</v>
      </c>
      <c r="Y3132" s="56" t="s">
        <v>356</v>
      </c>
      <c r="Z3132" s="56" t="s">
        <v>367</v>
      </c>
      <c r="AA3132" s="56" t="s">
        <v>347</v>
      </c>
      <c r="AC3132" s="56" t="s">
        <v>342</v>
      </c>
      <c r="AD3132" s="56" t="s">
        <v>347</v>
      </c>
      <c r="AE3132" s="56" t="s">
        <v>334</v>
      </c>
      <c r="AF3132" s="56" t="s">
        <v>224</v>
      </c>
      <c r="AG3132" s="56">
        <v>2016</v>
      </c>
      <c r="AH3132" s="56" t="s">
        <v>80</v>
      </c>
      <c r="AI3132" s="56" t="s">
        <v>339</v>
      </c>
      <c r="AJ3132" s="56">
        <v>32770400</v>
      </c>
      <c r="AM3132" s="56">
        <v>42767</v>
      </c>
      <c r="AN3132" s="56" t="s">
        <v>551</v>
      </c>
      <c r="AO3132" s="1">
        <v>42767</v>
      </c>
      <c r="AP3132" s="56" t="s">
        <v>551</v>
      </c>
      <c r="AQ3132" s="56">
        <v>85904</v>
      </c>
      <c r="AR3132" s="56">
        <v>0</v>
      </c>
      <c r="AS3132" s="56" t="s">
        <v>346</v>
      </c>
      <c r="BB3132" s="56" t="s">
        <v>339</v>
      </c>
      <c r="BC3132" s="56" t="s">
        <v>263</v>
      </c>
      <c r="BD3132" s="56" t="s">
        <v>1018</v>
      </c>
      <c r="BE3132" s="56" t="s">
        <v>347</v>
      </c>
      <c r="BF3132" s="56" t="s">
        <v>334</v>
      </c>
      <c r="BG3132" s="56" t="s">
        <v>673</v>
      </c>
      <c r="BH3132" s="56">
        <v>0</v>
      </c>
      <c r="BI3132" s="56">
        <v>0</v>
      </c>
      <c r="BJ3132" s="56">
        <v>1</v>
      </c>
    </row>
    <row r="3133" spans="1:62" hidden="1" x14ac:dyDescent="0.3">
      <c r="A3133" s="56">
        <v>49309818</v>
      </c>
      <c r="B3133" s="85">
        <v>601872</v>
      </c>
      <c r="C3133" s="1">
        <v>42893</v>
      </c>
      <c r="D3133" s="56" t="s">
        <v>1014</v>
      </c>
      <c r="E3133" s="56" t="s">
        <v>1015</v>
      </c>
      <c r="F3133" s="56" t="s">
        <v>334</v>
      </c>
      <c r="G3133" s="56" t="s">
        <v>335</v>
      </c>
      <c r="H3133" s="56" t="s">
        <v>336</v>
      </c>
      <c r="I3133" s="56" t="s">
        <v>670</v>
      </c>
      <c r="K3133" s="56" t="s">
        <v>337</v>
      </c>
      <c r="L3133" s="56" t="s">
        <v>338</v>
      </c>
      <c r="M3133" s="56" t="s">
        <v>1052</v>
      </c>
      <c r="N3133" s="56" t="s">
        <v>1043</v>
      </c>
      <c r="O3133" s="56" t="s">
        <v>546</v>
      </c>
      <c r="P3133" s="1" t="s">
        <v>105</v>
      </c>
      <c r="S3133" s="56">
        <v>225144</v>
      </c>
      <c r="T3133" s="1" t="s">
        <v>1024</v>
      </c>
      <c r="U3133" s="56">
        <v>42736</v>
      </c>
      <c r="V3133" s="56">
        <v>43281</v>
      </c>
      <c r="W3133" s="56">
        <v>42767</v>
      </c>
      <c r="X3133" s="56">
        <v>43281</v>
      </c>
      <c r="Y3133" s="56" t="s">
        <v>356</v>
      </c>
      <c r="Z3133" s="56" t="s">
        <v>367</v>
      </c>
      <c r="AA3133" s="56" t="s">
        <v>347</v>
      </c>
      <c r="AC3133" s="56" t="s">
        <v>342</v>
      </c>
      <c r="AD3133" s="56" t="s">
        <v>347</v>
      </c>
      <c r="AE3133" s="56" t="s">
        <v>334</v>
      </c>
      <c r="AF3133" s="56" t="s">
        <v>292</v>
      </c>
      <c r="AG3133" s="56">
        <v>2017</v>
      </c>
      <c r="AH3133" s="56" t="s">
        <v>80</v>
      </c>
      <c r="AI3133" s="56" t="s">
        <v>344</v>
      </c>
      <c r="AJ3133" s="56">
        <v>35000000</v>
      </c>
      <c r="AM3133" s="56">
        <v>42767</v>
      </c>
      <c r="AN3133" s="56" t="s">
        <v>551</v>
      </c>
      <c r="AO3133" s="1">
        <v>42767</v>
      </c>
      <c r="AP3133" s="56" t="s">
        <v>551</v>
      </c>
      <c r="AQ3133" s="56">
        <v>85904</v>
      </c>
      <c r="AR3133" s="56">
        <v>0</v>
      </c>
      <c r="AS3133" s="56" t="s">
        <v>346</v>
      </c>
      <c r="BB3133" s="56" t="s">
        <v>339</v>
      </c>
      <c r="BC3133" s="56" t="s">
        <v>263</v>
      </c>
      <c r="BD3133" s="56" t="s">
        <v>1018</v>
      </c>
      <c r="BE3133" s="56" t="s">
        <v>347</v>
      </c>
      <c r="BF3133" s="56" t="s">
        <v>334</v>
      </c>
      <c r="BG3133" s="56" t="s">
        <v>673</v>
      </c>
      <c r="BH3133" s="56">
        <v>0</v>
      </c>
      <c r="BI3133" s="56">
        <v>0</v>
      </c>
      <c r="BJ3133" s="56">
        <v>1</v>
      </c>
    </row>
    <row r="3134" spans="1:62" hidden="1" x14ac:dyDescent="0.3">
      <c r="A3134" s="56">
        <v>49309819</v>
      </c>
      <c r="B3134" s="85">
        <v>601872</v>
      </c>
      <c r="C3134" s="1">
        <v>42893</v>
      </c>
      <c r="D3134" s="56" t="s">
        <v>1014</v>
      </c>
      <c r="E3134" s="56" t="s">
        <v>1015</v>
      </c>
      <c r="F3134" s="56" t="s">
        <v>334</v>
      </c>
      <c r="G3134" s="56" t="s">
        <v>335</v>
      </c>
      <c r="H3134" s="56" t="s">
        <v>336</v>
      </c>
      <c r="I3134" s="56" t="s">
        <v>670</v>
      </c>
      <c r="K3134" s="56" t="s">
        <v>337</v>
      </c>
      <c r="L3134" s="56" t="s">
        <v>338</v>
      </c>
      <c r="M3134" s="56" t="s">
        <v>1052</v>
      </c>
      <c r="N3134" s="56" t="s">
        <v>1043</v>
      </c>
      <c r="O3134" s="56" t="s">
        <v>546</v>
      </c>
      <c r="P3134" s="1" t="s">
        <v>105</v>
      </c>
      <c r="S3134" s="56">
        <v>225144</v>
      </c>
      <c r="T3134" s="1" t="s">
        <v>1024</v>
      </c>
      <c r="U3134" s="56">
        <v>42736</v>
      </c>
      <c r="V3134" s="56">
        <v>43281</v>
      </c>
      <c r="W3134" s="56">
        <v>42767</v>
      </c>
      <c r="X3134" s="56">
        <v>43281</v>
      </c>
      <c r="Y3134" s="56" t="s">
        <v>356</v>
      </c>
      <c r="Z3134" s="56" t="s">
        <v>367</v>
      </c>
      <c r="AA3134" s="56" t="s">
        <v>347</v>
      </c>
      <c r="AC3134" s="56" t="s">
        <v>342</v>
      </c>
      <c r="AD3134" s="56" t="s">
        <v>347</v>
      </c>
      <c r="AE3134" s="56" t="s">
        <v>334</v>
      </c>
      <c r="AF3134" s="56" t="s">
        <v>292</v>
      </c>
      <c r="AG3134" s="56">
        <v>2018</v>
      </c>
      <c r="AH3134" s="56" t="s">
        <v>80</v>
      </c>
      <c r="AI3134" s="56" t="s">
        <v>348</v>
      </c>
      <c r="AJ3134" s="56">
        <v>40000000</v>
      </c>
      <c r="AM3134" s="56">
        <v>42767</v>
      </c>
      <c r="AN3134" s="56" t="s">
        <v>551</v>
      </c>
      <c r="AO3134" s="1">
        <v>42767</v>
      </c>
      <c r="AP3134" s="56" t="s">
        <v>551</v>
      </c>
      <c r="AQ3134" s="56">
        <v>85904</v>
      </c>
      <c r="AR3134" s="56">
        <v>0</v>
      </c>
      <c r="AS3134" s="56" t="s">
        <v>346</v>
      </c>
      <c r="BB3134" s="56" t="s">
        <v>339</v>
      </c>
      <c r="BC3134" s="56" t="s">
        <v>263</v>
      </c>
      <c r="BD3134" s="56" t="s">
        <v>1018</v>
      </c>
      <c r="BE3134" s="56" t="s">
        <v>347</v>
      </c>
      <c r="BF3134" s="56" t="s">
        <v>334</v>
      </c>
      <c r="BG3134" s="56" t="s">
        <v>673</v>
      </c>
      <c r="BH3134" s="56">
        <v>0</v>
      </c>
      <c r="BI3134" s="56">
        <v>0</v>
      </c>
      <c r="BJ3134" s="56">
        <v>1</v>
      </c>
    </row>
    <row r="3135" spans="1:62" hidden="1" x14ac:dyDescent="0.3">
      <c r="A3135" s="56">
        <v>49309848</v>
      </c>
      <c r="B3135" s="85">
        <v>601872</v>
      </c>
      <c r="C3135" s="1">
        <v>42893</v>
      </c>
      <c r="D3135" s="56" t="s">
        <v>1014</v>
      </c>
      <c r="E3135" s="56" t="s">
        <v>1015</v>
      </c>
      <c r="F3135" s="56" t="s">
        <v>334</v>
      </c>
      <c r="G3135" s="56" t="s">
        <v>335</v>
      </c>
      <c r="H3135" s="56" t="s">
        <v>336</v>
      </c>
      <c r="I3135" s="56" t="s">
        <v>670</v>
      </c>
      <c r="K3135" s="56" t="s">
        <v>337</v>
      </c>
      <c r="L3135" s="56" t="s">
        <v>338</v>
      </c>
      <c r="M3135" s="56" t="s">
        <v>1052</v>
      </c>
      <c r="N3135" s="56" t="s">
        <v>1043</v>
      </c>
      <c r="O3135" s="56" t="s">
        <v>546</v>
      </c>
      <c r="P3135" s="1" t="s">
        <v>188</v>
      </c>
      <c r="Q3135" s="56" t="s">
        <v>1020</v>
      </c>
      <c r="R3135" s="56" t="s">
        <v>339</v>
      </c>
      <c r="S3135" s="56">
        <v>291347</v>
      </c>
      <c r="T3135" s="1" t="s">
        <v>195</v>
      </c>
      <c r="U3135" s="56">
        <v>42736</v>
      </c>
      <c r="V3135" s="56">
        <v>43281</v>
      </c>
      <c r="W3135" s="56">
        <v>42718</v>
      </c>
      <c r="X3135" s="56">
        <v>43281</v>
      </c>
      <c r="Y3135" s="56" t="s">
        <v>340</v>
      </c>
      <c r="Z3135" s="56" t="s">
        <v>341</v>
      </c>
      <c r="AA3135" s="56" t="s">
        <v>342</v>
      </c>
      <c r="AB3135" s="56" t="s">
        <v>343</v>
      </c>
      <c r="AC3135" s="56" t="s">
        <v>342</v>
      </c>
      <c r="AD3135" s="56" t="s">
        <v>347</v>
      </c>
      <c r="AE3135" s="56" t="s">
        <v>334</v>
      </c>
      <c r="AF3135" s="56" t="s">
        <v>292</v>
      </c>
      <c r="AG3135" s="56">
        <v>2017</v>
      </c>
      <c r="AH3135" s="56" t="s">
        <v>80</v>
      </c>
      <c r="AI3135" s="56" t="s">
        <v>344</v>
      </c>
      <c r="AJ3135" s="56">
        <v>1</v>
      </c>
      <c r="AM3135" s="56">
        <v>42767</v>
      </c>
      <c r="AN3135" s="56" t="s">
        <v>551</v>
      </c>
      <c r="AO3135" s="1">
        <v>42767</v>
      </c>
      <c r="AP3135" s="56" t="s">
        <v>551</v>
      </c>
      <c r="AQ3135" s="56">
        <v>252</v>
      </c>
      <c r="AR3135" s="56">
        <v>0</v>
      </c>
      <c r="AS3135" s="56" t="s">
        <v>346</v>
      </c>
      <c r="BB3135" s="56" t="s">
        <v>339</v>
      </c>
      <c r="BC3135" s="56" t="s">
        <v>263</v>
      </c>
      <c r="BD3135" s="56" t="s">
        <v>1018</v>
      </c>
      <c r="BE3135" s="56" t="s">
        <v>347</v>
      </c>
      <c r="BF3135" s="56" t="s">
        <v>334</v>
      </c>
      <c r="BG3135" s="56" t="s">
        <v>673</v>
      </c>
      <c r="BH3135" s="56">
        <v>0</v>
      </c>
      <c r="BI3135" s="56">
        <v>0</v>
      </c>
      <c r="BJ3135" s="56">
        <v>1</v>
      </c>
    </row>
    <row r="3136" spans="1:62" hidden="1" x14ac:dyDescent="0.3">
      <c r="A3136" s="56">
        <v>49309820</v>
      </c>
      <c r="B3136" s="85">
        <v>601872</v>
      </c>
      <c r="C3136" s="1">
        <v>42893</v>
      </c>
      <c r="D3136" s="56" t="s">
        <v>1014</v>
      </c>
      <c r="E3136" s="56" t="s">
        <v>1015</v>
      </c>
      <c r="F3136" s="56" t="s">
        <v>334</v>
      </c>
      <c r="G3136" s="56" t="s">
        <v>335</v>
      </c>
      <c r="H3136" s="56" t="s">
        <v>336</v>
      </c>
      <c r="I3136" s="56" t="s">
        <v>670</v>
      </c>
      <c r="K3136" s="56" t="s">
        <v>337</v>
      </c>
      <c r="L3136" s="56" t="s">
        <v>338</v>
      </c>
      <c r="M3136" s="56" t="s">
        <v>1052</v>
      </c>
      <c r="N3136" s="56" t="s">
        <v>1043</v>
      </c>
      <c r="O3136" s="56" t="s">
        <v>546</v>
      </c>
      <c r="P3136" s="1" t="s">
        <v>105</v>
      </c>
      <c r="S3136" s="56">
        <v>225144</v>
      </c>
      <c r="T3136" s="1" t="s">
        <v>1024</v>
      </c>
      <c r="U3136" s="56">
        <v>42736</v>
      </c>
      <c r="V3136" s="56">
        <v>43281</v>
      </c>
      <c r="W3136" s="56">
        <v>42767</v>
      </c>
      <c r="X3136" s="56">
        <v>43281</v>
      </c>
      <c r="Y3136" s="56" t="s">
        <v>356</v>
      </c>
      <c r="Z3136" s="56" t="s">
        <v>367</v>
      </c>
      <c r="AA3136" s="56" t="s">
        <v>347</v>
      </c>
      <c r="AC3136" s="56" t="s">
        <v>342</v>
      </c>
      <c r="AD3136" s="56" t="s">
        <v>347</v>
      </c>
      <c r="AE3136" s="56" t="s">
        <v>334</v>
      </c>
      <c r="AF3136" s="56" t="s">
        <v>292</v>
      </c>
      <c r="AG3136" s="56">
        <v>2018</v>
      </c>
      <c r="AH3136" s="56" t="s">
        <v>80</v>
      </c>
      <c r="AI3136" s="56" t="s">
        <v>344</v>
      </c>
      <c r="AJ3136" s="56">
        <v>50000000</v>
      </c>
      <c r="AM3136" s="56">
        <v>42767</v>
      </c>
      <c r="AN3136" s="56" t="s">
        <v>551</v>
      </c>
      <c r="AO3136" s="1">
        <v>42767</v>
      </c>
      <c r="AP3136" s="56" t="s">
        <v>551</v>
      </c>
      <c r="AQ3136" s="56">
        <v>85904</v>
      </c>
      <c r="AR3136" s="56">
        <v>0</v>
      </c>
      <c r="AS3136" s="56" t="s">
        <v>346</v>
      </c>
      <c r="BB3136" s="56" t="s">
        <v>339</v>
      </c>
      <c r="BC3136" s="56" t="s">
        <v>263</v>
      </c>
      <c r="BD3136" s="56" t="s">
        <v>1018</v>
      </c>
      <c r="BE3136" s="56" t="s">
        <v>347</v>
      </c>
      <c r="BF3136" s="56" t="s">
        <v>334</v>
      </c>
      <c r="BG3136" s="56" t="s">
        <v>673</v>
      </c>
      <c r="BH3136" s="56">
        <v>0</v>
      </c>
      <c r="BI3136" s="56">
        <v>0</v>
      </c>
      <c r="BJ3136" s="56">
        <v>1</v>
      </c>
    </row>
    <row r="3137" spans="1:62" hidden="1" x14ac:dyDescent="0.3">
      <c r="A3137" s="56">
        <v>49303575</v>
      </c>
      <c r="B3137" s="85">
        <v>601872</v>
      </c>
      <c r="C3137" s="1">
        <v>42893</v>
      </c>
      <c r="D3137" s="56" t="s">
        <v>1014</v>
      </c>
      <c r="E3137" s="56" t="s">
        <v>1015</v>
      </c>
      <c r="F3137" s="56" t="s">
        <v>334</v>
      </c>
      <c r="G3137" s="56" t="s">
        <v>335</v>
      </c>
      <c r="H3137" s="56" t="s">
        <v>336</v>
      </c>
      <c r="I3137" s="56" t="s">
        <v>670</v>
      </c>
      <c r="K3137" s="56" t="s">
        <v>337</v>
      </c>
      <c r="L3137" s="56" t="s">
        <v>338</v>
      </c>
      <c r="M3137" s="56" t="s">
        <v>1052</v>
      </c>
      <c r="N3137" s="56" t="s">
        <v>1043</v>
      </c>
      <c r="O3137" s="56" t="s">
        <v>546</v>
      </c>
      <c r="P3137" s="1" t="s">
        <v>105</v>
      </c>
      <c r="S3137" s="56">
        <v>225145</v>
      </c>
      <c r="T3137" s="1" t="s">
        <v>783</v>
      </c>
      <c r="U3137" s="56">
        <v>42736</v>
      </c>
      <c r="V3137" s="56">
        <v>43281</v>
      </c>
      <c r="W3137" s="56">
        <v>42718</v>
      </c>
      <c r="X3137" s="56">
        <v>43281</v>
      </c>
      <c r="Y3137" s="56" t="s">
        <v>356</v>
      </c>
      <c r="Z3137" s="56" t="s">
        <v>341</v>
      </c>
      <c r="AA3137" s="56" t="s">
        <v>347</v>
      </c>
      <c r="AB3137" s="56" t="s">
        <v>343</v>
      </c>
      <c r="AC3137" s="56" t="s">
        <v>342</v>
      </c>
      <c r="AD3137" s="56" t="s">
        <v>347</v>
      </c>
      <c r="AE3137" s="56" t="s">
        <v>334</v>
      </c>
      <c r="AF3137" s="56" t="s">
        <v>292</v>
      </c>
      <c r="AG3137" s="56">
        <v>2017</v>
      </c>
      <c r="AH3137" s="56" t="s">
        <v>80</v>
      </c>
      <c r="AI3137" s="56" t="s">
        <v>344</v>
      </c>
      <c r="AJ3137" s="56">
        <v>3000000</v>
      </c>
      <c r="AM3137" s="56">
        <v>42767</v>
      </c>
      <c r="AN3137" s="56" t="s">
        <v>551</v>
      </c>
      <c r="AO3137" s="1">
        <v>42767</v>
      </c>
      <c r="AP3137" s="56" t="s">
        <v>551</v>
      </c>
      <c r="AQ3137" s="56">
        <v>65624</v>
      </c>
      <c r="AR3137" s="56">
        <v>0</v>
      </c>
      <c r="AS3137" s="56" t="s">
        <v>346</v>
      </c>
      <c r="BB3137" s="56" t="s">
        <v>339</v>
      </c>
      <c r="BC3137" s="56" t="s">
        <v>263</v>
      </c>
      <c r="BD3137" s="56" t="s">
        <v>1018</v>
      </c>
      <c r="BE3137" s="56" t="s">
        <v>347</v>
      </c>
      <c r="BF3137" s="56" t="s">
        <v>334</v>
      </c>
      <c r="BG3137" s="56" t="s">
        <v>673</v>
      </c>
      <c r="BH3137" s="56">
        <v>0</v>
      </c>
      <c r="BI3137" s="56">
        <v>0</v>
      </c>
      <c r="BJ3137" s="56">
        <v>1</v>
      </c>
    </row>
    <row r="3138" spans="1:62" hidden="1" x14ac:dyDescent="0.3">
      <c r="A3138" s="56">
        <v>49303341</v>
      </c>
      <c r="B3138" s="85">
        <v>601872</v>
      </c>
      <c r="C3138" s="1">
        <v>42893</v>
      </c>
      <c r="D3138" s="56" t="s">
        <v>1014</v>
      </c>
      <c r="E3138" s="56" t="s">
        <v>1015</v>
      </c>
      <c r="F3138" s="56" t="s">
        <v>334</v>
      </c>
      <c r="G3138" s="56" t="s">
        <v>335</v>
      </c>
      <c r="H3138" s="56" t="s">
        <v>336</v>
      </c>
      <c r="I3138" s="56" t="s">
        <v>670</v>
      </c>
      <c r="K3138" s="56" t="s">
        <v>337</v>
      </c>
      <c r="L3138" s="56" t="s">
        <v>338</v>
      </c>
      <c r="M3138" s="56" t="s">
        <v>1052</v>
      </c>
      <c r="N3138" s="56" t="s">
        <v>1043</v>
      </c>
      <c r="O3138" s="56" t="s">
        <v>546</v>
      </c>
      <c r="P3138" s="1" t="s">
        <v>110</v>
      </c>
      <c r="Q3138" s="56" t="s">
        <v>1016</v>
      </c>
      <c r="R3138" s="56" t="s">
        <v>339</v>
      </c>
      <c r="S3138" s="56">
        <v>283191</v>
      </c>
      <c r="T3138" s="1" t="s">
        <v>1017</v>
      </c>
      <c r="U3138" s="56">
        <v>42736</v>
      </c>
      <c r="V3138" s="56">
        <v>43281</v>
      </c>
      <c r="W3138" s="56">
        <v>42767</v>
      </c>
      <c r="X3138" s="56">
        <v>43281</v>
      </c>
      <c r="Y3138" s="56" t="s">
        <v>356</v>
      </c>
      <c r="Z3138" s="56" t="s">
        <v>382</v>
      </c>
      <c r="AA3138" s="56" t="s">
        <v>347</v>
      </c>
      <c r="AC3138" s="56" t="s">
        <v>342</v>
      </c>
      <c r="AD3138" s="56" t="s">
        <v>347</v>
      </c>
      <c r="AE3138" s="56" t="s">
        <v>334</v>
      </c>
      <c r="AF3138" s="56" t="s">
        <v>292</v>
      </c>
      <c r="AG3138" s="56">
        <v>2018</v>
      </c>
      <c r="AH3138" s="56" t="s">
        <v>80</v>
      </c>
      <c r="AI3138" s="56" t="s">
        <v>344</v>
      </c>
      <c r="AJ3138" s="56">
        <v>23</v>
      </c>
      <c r="AM3138" s="56">
        <v>42789</v>
      </c>
      <c r="AN3138" s="56" t="s">
        <v>551</v>
      </c>
      <c r="AO3138" s="1">
        <v>42789</v>
      </c>
      <c r="AP3138" s="56" t="s">
        <v>551</v>
      </c>
      <c r="AQ3138" s="56">
        <v>85902</v>
      </c>
      <c r="AR3138" s="56">
        <v>0</v>
      </c>
      <c r="AS3138" s="56" t="s">
        <v>346</v>
      </c>
      <c r="BB3138" s="56" t="s">
        <v>339</v>
      </c>
      <c r="BC3138" s="56" t="s">
        <v>263</v>
      </c>
      <c r="BD3138" s="56" t="s">
        <v>1018</v>
      </c>
      <c r="BE3138" s="56" t="s">
        <v>347</v>
      </c>
      <c r="BF3138" s="56" t="s">
        <v>334</v>
      </c>
      <c r="BG3138" s="56" t="s">
        <v>673</v>
      </c>
      <c r="BH3138" s="56">
        <v>0</v>
      </c>
      <c r="BI3138" s="56">
        <v>0</v>
      </c>
      <c r="BJ3138" s="56">
        <v>1</v>
      </c>
    </row>
    <row r="3139" spans="1:62" hidden="1" x14ac:dyDescent="0.3">
      <c r="A3139" s="56">
        <v>49303571</v>
      </c>
      <c r="B3139" s="85">
        <v>601872</v>
      </c>
      <c r="C3139" s="1">
        <v>42893</v>
      </c>
      <c r="D3139" s="56" t="s">
        <v>1014</v>
      </c>
      <c r="E3139" s="56" t="s">
        <v>1015</v>
      </c>
      <c r="F3139" s="56" t="s">
        <v>334</v>
      </c>
      <c r="G3139" s="56" t="s">
        <v>335</v>
      </c>
      <c r="H3139" s="56" t="s">
        <v>336</v>
      </c>
      <c r="I3139" s="56" t="s">
        <v>670</v>
      </c>
      <c r="K3139" s="56" t="s">
        <v>337</v>
      </c>
      <c r="L3139" s="56" t="s">
        <v>338</v>
      </c>
      <c r="M3139" s="56" t="s">
        <v>1052</v>
      </c>
      <c r="N3139" s="56" t="s">
        <v>1043</v>
      </c>
      <c r="O3139" s="56" t="s">
        <v>546</v>
      </c>
      <c r="P3139" s="1" t="s">
        <v>105</v>
      </c>
      <c r="S3139" s="56">
        <v>225144</v>
      </c>
      <c r="T3139" s="1" t="s">
        <v>1024</v>
      </c>
      <c r="U3139" s="56">
        <v>42736</v>
      </c>
      <c r="V3139" s="56">
        <v>43281</v>
      </c>
      <c r="W3139" s="56">
        <v>42767</v>
      </c>
      <c r="X3139" s="56">
        <v>43281</v>
      </c>
      <c r="Y3139" s="56" t="s">
        <v>356</v>
      </c>
      <c r="Z3139" s="56" t="s">
        <v>367</v>
      </c>
      <c r="AA3139" s="56" t="s">
        <v>347</v>
      </c>
      <c r="AC3139" s="56" t="s">
        <v>342</v>
      </c>
      <c r="AD3139" s="56" t="s">
        <v>347</v>
      </c>
      <c r="AE3139" s="56" t="s">
        <v>334</v>
      </c>
      <c r="AF3139" s="56" t="s">
        <v>292</v>
      </c>
      <c r="AG3139" s="56">
        <v>2017</v>
      </c>
      <c r="AH3139" s="56" t="s">
        <v>80</v>
      </c>
      <c r="AI3139" s="56" t="s">
        <v>344</v>
      </c>
      <c r="AJ3139" s="56">
        <v>35000000</v>
      </c>
      <c r="AM3139" s="56">
        <v>42767</v>
      </c>
      <c r="AN3139" s="56" t="s">
        <v>551</v>
      </c>
      <c r="AO3139" s="1">
        <v>42767</v>
      </c>
      <c r="AP3139" s="56" t="s">
        <v>551</v>
      </c>
      <c r="AQ3139" s="56">
        <v>85904</v>
      </c>
      <c r="AR3139" s="56">
        <v>0</v>
      </c>
      <c r="AS3139" s="56" t="s">
        <v>346</v>
      </c>
      <c r="BB3139" s="56" t="s">
        <v>339</v>
      </c>
      <c r="BC3139" s="56" t="s">
        <v>263</v>
      </c>
      <c r="BD3139" s="56" t="s">
        <v>1018</v>
      </c>
      <c r="BE3139" s="56" t="s">
        <v>347</v>
      </c>
      <c r="BF3139" s="56" t="s">
        <v>334</v>
      </c>
      <c r="BG3139" s="56" t="s">
        <v>673</v>
      </c>
      <c r="BH3139" s="56">
        <v>0</v>
      </c>
      <c r="BI3139" s="56">
        <v>0</v>
      </c>
      <c r="BJ3139" s="56">
        <v>1</v>
      </c>
    </row>
    <row r="3140" spans="1:62" hidden="1" x14ac:dyDescent="0.3">
      <c r="A3140" s="56">
        <v>49303572</v>
      </c>
      <c r="B3140" s="85">
        <v>601872</v>
      </c>
      <c r="C3140" s="1">
        <v>42893</v>
      </c>
      <c r="D3140" s="56" t="s">
        <v>1014</v>
      </c>
      <c r="E3140" s="56" t="s">
        <v>1015</v>
      </c>
      <c r="F3140" s="56" t="s">
        <v>334</v>
      </c>
      <c r="G3140" s="56" t="s">
        <v>335</v>
      </c>
      <c r="H3140" s="56" t="s">
        <v>336</v>
      </c>
      <c r="I3140" s="56" t="s">
        <v>670</v>
      </c>
      <c r="K3140" s="56" t="s">
        <v>337</v>
      </c>
      <c r="L3140" s="56" t="s">
        <v>338</v>
      </c>
      <c r="M3140" s="56" t="s">
        <v>1052</v>
      </c>
      <c r="N3140" s="56" t="s">
        <v>1043</v>
      </c>
      <c r="O3140" s="56" t="s">
        <v>546</v>
      </c>
      <c r="P3140" s="1" t="s">
        <v>105</v>
      </c>
      <c r="S3140" s="56">
        <v>225144</v>
      </c>
      <c r="T3140" s="1" t="s">
        <v>1024</v>
      </c>
      <c r="U3140" s="56">
        <v>42736</v>
      </c>
      <c r="V3140" s="56">
        <v>43281</v>
      </c>
      <c r="W3140" s="56">
        <v>42767</v>
      </c>
      <c r="X3140" s="56">
        <v>43281</v>
      </c>
      <c r="Y3140" s="56" t="s">
        <v>356</v>
      </c>
      <c r="Z3140" s="56" t="s">
        <v>367</v>
      </c>
      <c r="AA3140" s="56" t="s">
        <v>347</v>
      </c>
      <c r="AC3140" s="56" t="s">
        <v>342</v>
      </c>
      <c r="AD3140" s="56" t="s">
        <v>347</v>
      </c>
      <c r="AE3140" s="56" t="s">
        <v>334</v>
      </c>
      <c r="AF3140" s="56" t="s">
        <v>292</v>
      </c>
      <c r="AG3140" s="56">
        <v>2018</v>
      </c>
      <c r="AH3140" s="56" t="s">
        <v>80</v>
      </c>
      <c r="AI3140" s="56" t="s">
        <v>348</v>
      </c>
      <c r="AJ3140" s="56">
        <v>40000000</v>
      </c>
      <c r="AM3140" s="56">
        <v>42767</v>
      </c>
      <c r="AN3140" s="56" t="s">
        <v>551</v>
      </c>
      <c r="AO3140" s="1">
        <v>42767</v>
      </c>
      <c r="AP3140" s="56" t="s">
        <v>551</v>
      </c>
      <c r="AQ3140" s="56">
        <v>85904</v>
      </c>
      <c r="AR3140" s="56">
        <v>0</v>
      </c>
      <c r="AS3140" s="56" t="s">
        <v>346</v>
      </c>
      <c r="BB3140" s="56" t="s">
        <v>339</v>
      </c>
      <c r="BC3140" s="56" t="s">
        <v>263</v>
      </c>
      <c r="BD3140" s="56" t="s">
        <v>1018</v>
      </c>
      <c r="BE3140" s="56" t="s">
        <v>347</v>
      </c>
      <c r="BF3140" s="56" t="s">
        <v>334</v>
      </c>
      <c r="BG3140" s="56" t="s">
        <v>673</v>
      </c>
      <c r="BH3140" s="56">
        <v>0</v>
      </c>
      <c r="BI3140" s="56">
        <v>0</v>
      </c>
      <c r="BJ3140" s="56">
        <v>1</v>
      </c>
    </row>
    <row r="3141" spans="1:62" hidden="1" x14ac:dyDescent="0.3">
      <c r="A3141" s="56">
        <v>49303581</v>
      </c>
      <c r="B3141" s="85">
        <v>601872</v>
      </c>
      <c r="C3141" s="1">
        <v>42893</v>
      </c>
      <c r="D3141" s="56" t="s">
        <v>1014</v>
      </c>
      <c r="E3141" s="56" t="s">
        <v>1015</v>
      </c>
      <c r="F3141" s="56" t="s">
        <v>334</v>
      </c>
      <c r="G3141" s="56" t="s">
        <v>335</v>
      </c>
      <c r="H3141" s="56" t="s">
        <v>336</v>
      </c>
      <c r="I3141" s="56" t="s">
        <v>670</v>
      </c>
      <c r="K3141" s="56" t="s">
        <v>337</v>
      </c>
      <c r="L3141" s="56" t="s">
        <v>338</v>
      </c>
      <c r="M3141" s="56" t="s">
        <v>1052</v>
      </c>
      <c r="N3141" s="56" t="s">
        <v>1043</v>
      </c>
      <c r="O3141" s="56" t="s">
        <v>546</v>
      </c>
      <c r="P3141" s="1" t="s">
        <v>110</v>
      </c>
      <c r="Q3141" s="56" t="s">
        <v>1016</v>
      </c>
      <c r="R3141" s="56" t="s">
        <v>339</v>
      </c>
      <c r="S3141" s="56">
        <v>283190</v>
      </c>
      <c r="T3141" s="1" t="s">
        <v>782</v>
      </c>
      <c r="U3141" s="56">
        <v>42736</v>
      </c>
      <c r="V3141" s="56">
        <v>43281</v>
      </c>
      <c r="W3141" s="56">
        <v>42718</v>
      </c>
      <c r="X3141" s="56">
        <v>43281</v>
      </c>
      <c r="Y3141" s="56" t="s">
        <v>340</v>
      </c>
      <c r="AA3141" s="56" t="s">
        <v>347</v>
      </c>
      <c r="AB3141" s="56" t="s">
        <v>343</v>
      </c>
      <c r="AC3141" s="56" t="s">
        <v>342</v>
      </c>
      <c r="AD3141" s="56" t="s">
        <v>347</v>
      </c>
      <c r="AE3141" s="56" t="s">
        <v>334</v>
      </c>
      <c r="AF3141" s="56" t="s">
        <v>292</v>
      </c>
      <c r="AG3141" s="56">
        <v>2018</v>
      </c>
      <c r="AH3141" s="56" t="s">
        <v>80</v>
      </c>
      <c r="AI3141" s="56" t="s">
        <v>348</v>
      </c>
      <c r="AJ3141" s="56">
        <v>300000</v>
      </c>
      <c r="AM3141" s="56">
        <v>42767</v>
      </c>
      <c r="AN3141" s="56" t="s">
        <v>551</v>
      </c>
      <c r="AO3141" s="1">
        <v>42767</v>
      </c>
      <c r="AP3141" s="56" t="s">
        <v>551</v>
      </c>
      <c r="AQ3141" s="56">
        <v>66003</v>
      </c>
      <c r="AR3141" s="56">
        <v>0</v>
      </c>
      <c r="AS3141" s="56" t="s">
        <v>346</v>
      </c>
      <c r="BB3141" s="56" t="s">
        <v>339</v>
      </c>
      <c r="BC3141" s="56" t="s">
        <v>263</v>
      </c>
      <c r="BD3141" s="56" t="s">
        <v>1018</v>
      </c>
      <c r="BE3141" s="56" t="s">
        <v>347</v>
      </c>
      <c r="BF3141" s="56" t="s">
        <v>334</v>
      </c>
      <c r="BG3141" s="56" t="s">
        <v>673</v>
      </c>
      <c r="BH3141" s="56">
        <v>0</v>
      </c>
      <c r="BI3141" s="56">
        <v>0</v>
      </c>
      <c r="BJ3141" s="56">
        <v>1</v>
      </c>
    </row>
    <row r="3142" spans="1:62" hidden="1" x14ac:dyDescent="0.3">
      <c r="A3142" s="56">
        <v>49303379</v>
      </c>
      <c r="B3142" s="85">
        <v>601872</v>
      </c>
      <c r="C3142" s="1">
        <v>42893</v>
      </c>
      <c r="D3142" s="56" t="s">
        <v>1014</v>
      </c>
      <c r="E3142" s="56" t="s">
        <v>1015</v>
      </c>
      <c r="F3142" s="56" t="s">
        <v>334</v>
      </c>
      <c r="G3142" s="56" t="s">
        <v>335</v>
      </c>
      <c r="H3142" s="56" t="s">
        <v>336</v>
      </c>
      <c r="I3142" s="56" t="s">
        <v>670</v>
      </c>
      <c r="K3142" s="56" t="s">
        <v>337</v>
      </c>
      <c r="L3142" s="56" t="s">
        <v>338</v>
      </c>
      <c r="M3142" s="56" t="s">
        <v>1052</v>
      </c>
      <c r="N3142" s="56" t="s">
        <v>1043</v>
      </c>
      <c r="O3142" s="56" t="s">
        <v>546</v>
      </c>
      <c r="P3142" s="1" t="s">
        <v>188</v>
      </c>
      <c r="Q3142" s="56" t="s">
        <v>1019</v>
      </c>
      <c r="R3142" s="56" t="s">
        <v>339</v>
      </c>
      <c r="S3142" s="56">
        <v>291352</v>
      </c>
      <c r="T3142" s="1" t="s">
        <v>238</v>
      </c>
      <c r="U3142" s="56">
        <v>42736</v>
      </c>
      <c r="V3142" s="56">
        <v>43281</v>
      </c>
      <c r="W3142" s="56">
        <v>42718</v>
      </c>
      <c r="X3142" s="56">
        <v>43281</v>
      </c>
      <c r="Y3142" s="56" t="s">
        <v>340</v>
      </c>
      <c r="Z3142" s="56" t="s">
        <v>341</v>
      </c>
      <c r="AA3142" s="56" t="s">
        <v>342</v>
      </c>
      <c r="AB3142" s="56" t="s">
        <v>343</v>
      </c>
      <c r="AC3142" s="56" t="s">
        <v>342</v>
      </c>
      <c r="AD3142" s="56" t="s">
        <v>347</v>
      </c>
      <c r="AE3142" s="56" t="s">
        <v>334</v>
      </c>
      <c r="AF3142" s="56" t="s">
        <v>292</v>
      </c>
      <c r="AG3142" s="56">
        <v>2018</v>
      </c>
      <c r="AH3142" s="56" t="s">
        <v>80</v>
      </c>
      <c r="AI3142" s="56" t="s">
        <v>348</v>
      </c>
      <c r="AJ3142" s="56">
        <v>2</v>
      </c>
      <c r="AM3142" s="56">
        <v>42767</v>
      </c>
      <c r="AN3142" s="56" t="s">
        <v>551</v>
      </c>
      <c r="AO3142" s="1">
        <v>42767</v>
      </c>
      <c r="AP3142" s="56" t="s">
        <v>551</v>
      </c>
      <c r="AQ3142" s="56">
        <v>253</v>
      </c>
      <c r="AR3142" s="56">
        <v>0</v>
      </c>
      <c r="AS3142" s="56" t="s">
        <v>346</v>
      </c>
      <c r="BB3142" s="56" t="s">
        <v>339</v>
      </c>
      <c r="BC3142" s="56" t="s">
        <v>263</v>
      </c>
      <c r="BD3142" s="56" t="s">
        <v>1018</v>
      </c>
      <c r="BE3142" s="56" t="s">
        <v>347</v>
      </c>
      <c r="BF3142" s="56" t="s">
        <v>334</v>
      </c>
      <c r="BG3142" s="56" t="s">
        <v>673</v>
      </c>
      <c r="BH3142" s="56">
        <v>0</v>
      </c>
      <c r="BI3142" s="56">
        <v>0</v>
      </c>
      <c r="BJ3142" s="56">
        <v>1</v>
      </c>
    </row>
    <row r="3143" spans="1:62" hidden="1" x14ac:dyDescent="0.3">
      <c r="A3143" s="56">
        <v>49303584</v>
      </c>
      <c r="B3143" s="85">
        <v>601872</v>
      </c>
      <c r="C3143" s="1">
        <v>42893</v>
      </c>
      <c r="D3143" s="56" t="s">
        <v>1014</v>
      </c>
      <c r="E3143" s="56" t="s">
        <v>1015</v>
      </c>
      <c r="F3143" s="56" t="s">
        <v>334</v>
      </c>
      <c r="G3143" s="56" t="s">
        <v>335</v>
      </c>
      <c r="H3143" s="56" t="s">
        <v>336</v>
      </c>
      <c r="I3143" s="56" t="s">
        <v>670</v>
      </c>
      <c r="K3143" s="56" t="s">
        <v>337</v>
      </c>
      <c r="L3143" s="56" t="s">
        <v>338</v>
      </c>
      <c r="M3143" s="56" t="s">
        <v>1052</v>
      </c>
      <c r="N3143" s="56" t="s">
        <v>1043</v>
      </c>
      <c r="O3143" s="56" t="s">
        <v>546</v>
      </c>
      <c r="P3143" s="1" t="s">
        <v>110</v>
      </c>
      <c r="Q3143" s="56" t="s">
        <v>1019</v>
      </c>
      <c r="R3143" s="56" t="s">
        <v>339</v>
      </c>
      <c r="S3143" s="56">
        <v>283195</v>
      </c>
      <c r="T3143" s="1" t="s">
        <v>767</v>
      </c>
      <c r="U3143" s="56">
        <v>42736</v>
      </c>
      <c r="V3143" s="56">
        <v>43281</v>
      </c>
      <c r="W3143" s="56">
        <v>42718</v>
      </c>
      <c r="X3143" s="56">
        <v>43281</v>
      </c>
      <c r="Y3143" s="56" t="s">
        <v>356</v>
      </c>
      <c r="Z3143" s="56" t="s">
        <v>341</v>
      </c>
      <c r="AA3143" s="56" t="s">
        <v>347</v>
      </c>
      <c r="AB3143" s="56" t="s">
        <v>343</v>
      </c>
      <c r="AC3143" s="56" t="s">
        <v>342</v>
      </c>
      <c r="AD3143" s="56" t="s">
        <v>347</v>
      </c>
      <c r="AE3143" s="56" t="s">
        <v>334</v>
      </c>
      <c r="AF3143" s="56" t="s">
        <v>292</v>
      </c>
      <c r="AG3143" s="56">
        <v>2017</v>
      </c>
      <c r="AH3143" s="56" t="s">
        <v>80</v>
      </c>
      <c r="AI3143" s="56" t="s">
        <v>344</v>
      </c>
      <c r="AJ3143" s="56">
        <v>25</v>
      </c>
      <c r="AM3143" s="56">
        <v>42767</v>
      </c>
      <c r="AN3143" s="56" t="s">
        <v>551</v>
      </c>
      <c r="AO3143" s="1">
        <v>42767</v>
      </c>
      <c r="AP3143" s="56" t="s">
        <v>551</v>
      </c>
      <c r="AQ3143" s="56">
        <v>67621</v>
      </c>
      <c r="AR3143" s="56">
        <v>0</v>
      </c>
      <c r="AS3143" s="56" t="s">
        <v>346</v>
      </c>
      <c r="BB3143" s="56" t="s">
        <v>339</v>
      </c>
      <c r="BC3143" s="56" t="s">
        <v>263</v>
      </c>
      <c r="BD3143" s="56" t="s">
        <v>1018</v>
      </c>
      <c r="BE3143" s="56" t="s">
        <v>347</v>
      </c>
      <c r="BF3143" s="56" t="s">
        <v>334</v>
      </c>
      <c r="BG3143" s="56" t="s">
        <v>673</v>
      </c>
      <c r="BH3143" s="56">
        <v>0</v>
      </c>
      <c r="BI3143" s="56">
        <v>0</v>
      </c>
      <c r="BJ3143" s="56">
        <v>1</v>
      </c>
    </row>
    <row r="3144" spans="1:62" hidden="1" x14ac:dyDescent="0.3">
      <c r="A3144" s="56">
        <v>49303579</v>
      </c>
      <c r="B3144" s="85">
        <v>601872</v>
      </c>
      <c r="C3144" s="1">
        <v>42893</v>
      </c>
      <c r="D3144" s="56" t="s">
        <v>1014</v>
      </c>
      <c r="E3144" s="56" t="s">
        <v>1015</v>
      </c>
      <c r="F3144" s="56" t="s">
        <v>334</v>
      </c>
      <c r="G3144" s="56" t="s">
        <v>335</v>
      </c>
      <c r="H3144" s="56" t="s">
        <v>336</v>
      </c>
      <c r="I3144" s="56" t="s">
        <v>670</v>
      </c>
      <c r="K3144" s="56" t="s">
        <v>337</v>
      </c>
      <c r="L3144" s="56" t="s">
        <v>338</v>
      </c>
      <c r="M3144" s="56" t="s">
        <v>1052</v>
      </c>
      <c r="N3144" s="56" t="s">
        <v>1043</v>
      </c>
      <c r="O3144" s="56" t="s">
        <v>546</v>
      </c>
      <c r="P3144" s="1" t="s">
        <v>110</v>
      </c>
      <c r="Q3144" s="56" t="s">
        <v>1016</v>
      </c>
      <c r="R3144" s="56" t="s">
        <v>339</v>
      </c>
      <c r="S3144" s="56">
        <v>283190</v>
      </c>
      <c r="T3144" s="1" t="s">
        <v>782</v>
      </c>
      <c r="U3144" s="56">
        <v>42736</v>
      </c>
      <c r="V3144" s="56">
        <v>43281</v>
      </c>
      <c r="W3144" s="56">
        <v>42718</v>
      </c>
      <c r="X3144" s="56">
        <v>43281</v>
      </c>
      <c r="Y3144" s="56" t="s">
        <v>340</v>
      </c>
      <c r="AA3144" s="56" t="s">
        <v>347</v>
      </c>
      <c r="AB3144" s="56" t="s">
        <v>343</v>
      </c>
      <c r="AC3144" s="56" t="s">
        <v>342</v>
      </c>
      <c r="AD3144" s="56" t="s">
        <v>347</v>
      </c>
      <c r="AE3144" s="56" t="s">
        <v>334</v>
      </c>
      <c r="AF3144" s="56" t="s">
        <v>224</v>
      </c>
      <c r="AG3144" s="56">
        <v>2016</v>
      </c>
      <c r="AH3144" s="56" t="s">
        <v>80</v>
      </c>
      <c r="AI3144" s="56" t="s">
        <v>339</v>
      </c>
      <c r="AJ3144" s="56">
        <v>3050000</v>
      </c>
      <c r="AM3144" s="56">
        <v>42767</v>
      </c>
      <c r="AN3144" s="56" t="s">
        <v>551</v>
      </c>
      <c r="AO3144" s="1">
        <v>42767</v>
      </c>
      <c r="AP3144" s="56" t="s">
        <v>551</v>
      </c>
      <c r="AQ3144" s="56">
        <v>66003</v>
      </c>
      <c r="AR3144" s="56">
        <v>0</v>
      </c>
      <c r="AS3144" s="56" t="s">
        <v>346</v>
      </c>
      <c r="BB3144" s="56" t="s">
        <v>339</v>
      </c>
      <c r="BC3144" s="56" t="s">
        <v>263</v>
      </c>
      <c r="BD3144" s="56" t="s">
        <v>1018</v>
      </c>
      <c r="BE3144" s="56" t="s">
        <v>347</v>
      </c>
      <c r="BF3144" s="56" t="s">
        <v>334</v>
      </c>
      <c r="BG3144" s="56" t="s">
        <v>673</v>
      </c>
      <c r="BH3144" s="56">
        <v>0</v>
      </c>
      <c r="BI3144" s="56">
        <v>0</v>
      </c>
      <c r="BJ3144" s="56">
        <v>1</v>
      </c>
    </row>
    <row r="3145" spans="1:62" hidden="1" x14ac:dyDescent="0.3">
      <c r="A3145" s="56">
        <v>49303576</v>
      </c>
      <c r="B3145" s="85">
        <v>601872</v>
      </c>
      <c r="C3145" s="1">
        <v>42893</v>
      </c>
      <c r="D3145" s="56" t="s">
        <v>1014</v>
      </c>
      <c r="E3145" s="56" t="s">
        <v>1015</v>
      </c>
      <c r="F3145" s="56" t="s">
        <v>334</v>
      </c>
      <c r="G3145" s="56" t="s">
        <v>335</v>
      </c>
      <c r="H3145" s="56" t="s">
        <v>336</v>
      </c>
      <c r="I3145" s="56" t="s">
        <v>670</v>
      </c>
      <c r="K3145" s="56" t="s">
        <v>337</v>
      </c>
      <c r="L3145" s="56" t="s">
        <v>338</v>
      </c>
      <c r="M3145" s="56" t="s">
        <v>1052</v>
      </c>
      <c r="N3145" s="56" t="s">
        <v>1043</v>
      </c>
      <c r="O3145" s="56" t="s">
        <v>546</v>
      </c>
      <c r="P3145" s="1" t="s">
        <v>105</v>
      </c>
      <c r="S3145" s="56">
        <v>225145</v>
      </c>
      <c r="T3145" s="1" t="s">
        <v>783</v>
      </c>
      <c r="U3145" s="56">
        <v>42736</v>
      </c>
      <c r="V3145" s="56">
        <v>43281</v>
      </c>
      <c r="W3145" s="56">
        <v>42718</v>
      </c>
      <c r="X3145" s="56">
        <v>43281</v>
      </c>
      <c r="Y3145" s="56" t="s">
        <v>356</v>
      </c>
      <c r="Z3145" s="56" t="s">
        <v>341</v>
      </c>
      <c r="AA3145" s="56" t="s">
        <v>347</v>
      </c>
      <c r="AB3145" s="56" t="s">
        <v>343</v>
      </c>
      <c r="AC3145" s="56" t="s">
        <v>342</v>
      </c>
      <c r="AD3145" s="56" t="s">
        <v>347</v>
      </c>
      <c r="AE3145" s="56" t="s">
        <v>334</v>
      </c>
      <c r="AF3145" s="56" t="s">
        <v>292</v>
      </c>
      <c r="AG3145" s="56">
        <v>2018</v>
      </c>
      <c r="AH3145" s="56" t="s">
        <v>80</v>
      </c>
      <c r="AI3145" s="56" t="s">
        <v>348</v>
      </c>
      <c r="AJ3145" s="56">
        <v>3500000</v>
      </c>
      <c r="AM3145" s="56">
        <v>42767</v>
      </c>
      <c r="AN3145" s="56" t="s">
        <v>551</v>
      </c>
      <c r="AO3145" s="1">
        <v>42767</v>
      </c>
      <c r="AP3145" s="56" t="s">
        <v>551</v>
      </c>
      <c r="AQ3145" s="56">
        <v>65624</v>
      </c>
      <c r="AR3145" s="56">
        <v>0</v>
      </c>
      <c r="AS3145" s="56" t="s">
        <v>346</v>
      </c>
      <c r="BB3145" s="56" t="s">
        <v>339</v>
      </c>
      <c r="BC3145" s="56" t="s">
        <v>263</v>
      </c>
      <c r="BD3145" s="56" t="s">
        <v>1018</v>
      </c>
      <c r="BE3145" s="56" t="s">
        <v>347</v>
      </c>
      <c r="BF3145" s="56" t="s">
        <v>334</v>
      </c>
      <c r="BG3145" s="56" t="s">
        <v>673</v>
      </c>
      <c r="BH3145" s="56">
        <v>0</v>
      </c>
      <c r="BI3145" s="56">
        <v>0</v>
      </c>
      <c r="BJ3145" s="56">
        <v>1</v>
      </c>
    </row>
    <row r="3146" spans="1:62" hidden="1" x14ac:dyDescent="0.3">
      <c r="A3146" s="56">
        <v>49303577</v>
      </c>
      <c r="B3146" s="85">
        <v>601872</v>
      </c>
      <c r="C3146" s="1">
        <v>42893</v>
      </c>
      <c r="D3146" s="56" t="s">
        <v>1014</v>
      </c>
      <c r="E3146" s="56" t="s">
        <v>1015</v>
      </c>
      <c r="F3146" s="56" t="s">
        <v>334</v>
      </c>
      <c r="G3146" s="56" t="s">
        <v>335</v>
      </c>
      <c r="H3146" s="56" t="s">
        <v>336</v>
      </c>
      <c r="I3146" s="56" t="s">
        <v>670</v>
      </c>
      <c r="K3146" s="56" t="s">
        <v>337</v>
      </c>
      <c r="L3146" s="56" t="s">
        <v>338</v>
      </c>
      <c r="M3146" s="56" t="s">
        <v>1052</v>
      </c>
      <c r="N3146" s="56" t="s">
        <v>1043</v>
      </c>
      <c r="O3146" s="56" t="s">
        <v>546</v>
      </c>
      <c r="P3146" s="1" t="s">
        <v>105</v>
      </c>
      <c r="S3146" s="56">
        <v>225145</v>
      </c>
      <c r="T3146" s="1" t="s">
        <v>783</v>
      </c>
      <c r="U3146" s="56">
        <v>42736</v>
      </c>
      <c r="V3146" s="56">
        <v>43281</v>
      </c>
      <c r="W3146" s="56">
        <v>42718</v>
      </c>
      <c r="X3146" s="56">
        <v>43281</v>
      </c>
      <c r="Y3146" s="56" t="s">
        <v>356</v>
      </c>
      <c r="Z3146" s="56" t="s">
        <v>341</v>
      </c>
      <c r="AA3146" s="56" t="s">
        <v>347</v>
      </c>
      <c r="AB3146" s="56" t="s">
        <v>343</v>
      </c>
      <c r="AC3146" s="56" t="s">
        <v>342</v>
      </c>
      <c r="AD3146" s="56" t="s">
        <v>347</v>
      </c>
      <c r="AE3146" s="56" t="s">
        <v>334</v>
      </c>
      <c r="AF3146" s="56" t="s">
        <v>292</v>
      </c>
      <c r="AG3146" s="56">
        <v>2018</v>
      </c>
      <c r="AH3146" s="56" t="s">
        <v>80</v>
      </c>
      <c r="AI3146" s="56" t="s">
        <v>344</v>
      </c>
      <c r="AJ3146" s="56">
        <v>4000000</v>
      </c>
      <c r="AM3146" s="56">
        <v>42767</v>
      </c>
      <c r="AN3146" s="56" t="s">
        <v>551</v>
      </c>
      <c r="AO3146" s="1">
        <v>42767</v>
      </c>
      <c r="AP3146" s="56" t="s">
        <v>551</v>
      </c>
      <c r="AQ3146" s="56">
        <v>65624</v>
      </c>
      <c r="AR3146" s="56">
        <v>0</v>
      </c>
      <c r="AS3146" s="56" t="s">
        <v>346</v>
      </c>
      <c r="BB3146" s="56" t="s">
        <v>339</v>
      </c>
      <c r="BC3146" s="56" t="s">
        <v>263</v>
      </c>
      <c r="BD3146" s="56" t="s">
        <v>1018</v>
      </c>
      <c r="BE3146" s="56" t="s">
        <v>347</v>
      </c>
      <c r="BF3146" s="56" t="s">
        <v>334</v>
      </c>
      <c r="BG3146" s="56" t="s">
        <v>673</v>
      </c>
      <c r="BH3146" s="56">
        <v>0</v>
      </c>
      <c r="BI3146" s="56">
        <v>0</v>
      </c>
      <c r="BJ3146" s="56">
        <v>1</v>
      </c>
    </row>
    <row r="3147" spans="1:62" hidden="1" x14ac:dyDescent="0.3">
      <c r="A3147" s="56">
        <v>49303588</v>
      </c>
      <c r="B3147" s="85">
        <v>601872</v>
      </c>
      <c r="C3147" s="1">
        <v>42893</v>
      </c>
      <c r="D3147" s="56" t="s">
        <v>1014</v>
      </c>
      <c r="E3147" s="56" t="s">
        <v>1015</v>
      </c>
      <c r="F3147" s="56" t="s">
        <v>334</v>
      </c>
      <c r="G3147" s="56" t="s">
        <v>335</v>
      </c>
      <c r="H3147" s="56" t="s">
        <v>336</v>
      </c>
      <c r="I3147" s="56" t="s">
        <v>670</v>
      </c>
      <c r="K3147" s="56" t="s">
        <v>337</v>
      </c>
      <c r="L3147" s="56" t="s">
        <v>338</v>
      </c>
      <c r="M3147" s="56" t="s">
        <v>1052</v>
      </c>
      <c r="N3147" s="56" t="s">
        <v>1043</v>
      </c>
      <c r="O3147" s="56" t="s">
        <v>546</v>
      </c>
      <c r="P3147" s="1" t="s">
        <v>110</v>
      </c>
      <c r="Q3147" s="56" t="s">
        <v>1019</v>
      </c>
      <c r="R3147" s="56" t="s">
        <v>339</v>
      </c>
      <c r="S3147" s="56">
        <v>283194</v>
      </c>
      <c r="T3147" s="1" t="s">
        <v>557</v>
      </c>
      <c r="U3147" s="56">
        <v>42736</v>
      </c>
      <c r="V3147" s="56">
        <v>43281</v>
      </c>
      <c r="W3147" s="56">
        <v>42718</v>
      </c>
      <c r="X3147" s="56">
        <v>43281</v>
      </c>
      <c r="Y3147" s="56" t="s">
        <v>356</v>
      </c>
      <c r="Z3147" s="56" t="s">
        <v>341</v>
      </c>
      <c r="AA3147" s="56" t="s">
        <v>342</v>
      </c>
      <c r="AB3147" s="56" t="s">
        <v>343</v>
      </c>
      <c r="AC3147" s="56" t="s">
        <v>342</v>
      </c>
      <c r="AD3147" s="56" t="s">
        <v>347</v>
      </c>
      <c r="AE3147" s="56" t="s">
        <v>334</v>
      </c>
      <c r="AF3147" s="56" t="s">
        <v>292</v>
      </c>
      <c r="AG3147" s="56">
        <v>2017</v>
      </c>
      <c r="AH3147" s="56" t="s">
        <v>80</v>
      </c>
      <c r="AI3147" s="56" t="s">
        <v>344</v>
      </c>
      <c r="AJ3147" s="56">
        <v>28000</v>
      </c>
      <c r="AM3147" s="56">
        <v>42767</v>
      </c>
      <c r="AN3147" s="56" t="s">
        <v>551</v>
      </c>
      <c r="AO3147" s="1">
        <v>42767</v>
      </c>
      <c r="AP3147" s="56" t="s">
        <v>551</v>
      </c>
      <c r="AQ3147" s="56">
        <v>57082</v>
      </c>
      <c r="AR3147" s="56">
        <v>0</v>
      </c>
      <c r="AS3147" s="56" t="s">
        <v>346</v>
      </c>
      <c r="BB3147" s="56" t="s">
        <v>339</v>
      </c>
      <c r="BC3147" s="56" t="s">
        <v>263</v>
      </c>
      <c r="BD3147" s="56" t="s">
        <v>1018</v>
      </c>
      <c r="BE3147" s="56" t="s">
        <v>347</v>
      </c>
      <c r="BF3147" s="56" t="s">
        <v>334</v>
      </c>
      <c r="BG3147" s="56" t="s">
        <v>673</v>
      </c>
      <c r="BH3147" s="56">
        <v>0</v>
      </c>
      <c r="BI3147" s="56">
        <v>0</v>
      </c>
      <c r="BJ3147" s="56">
        <v>1</v>
      </c>
    </row>
    <row r="3148" spans="1:62" hidden="1" x14ac:dyDescent="0.3">
      <c r="A3148" s="56">
        <v>49303582</v>
      </c>
      <c r="B3148" s="85">
        <v>601872</v>
      </c>
      <c r="C3148" s="1">
        <v>42893</v>
      </c>
      <c r="D3148" s="56" t="s">
        <v>1014</v>
      </c>
      <c r="E3148" s="56" t="s">
        <v>1015</v>
      </c>
      <c r="F3148" s="56" t="s">
        <v>334</v>
      </c>
      <c r="G3148" s="56" t="s">
        <v>335</v>
      </c>
      <c r="H3148" s="56" t="s">
        <v>336</v>
      </c>
      <c r="I3148" s="56" t="s">
        <v>670</v>
      </c>
      <c r="K3148" s="56" t="s">
        <v>337</v>
      </c>
      <c r="L3148" s="56" t="s">
        <v>338</v>
      </c>
      <c r="M3148" s="56" t="s">
        <v>1052</v>
      </c>
      <c r="N3148" s="56" t="s">
        <v>1043</v>
      </c>
      <c r="O3148" s="56" t="s">
        <v>546</v>
      </c>
      <c r="P3148" s="1" t="s">
        <v>110</v>
      </c>
      <c r="Q3148" s="56" t="s">
        <v>1016</v>
      </c>
      <c r="R3148" s="56" t="s">
        <v>339</v>
      </c>
      <c r="S3148" s="56">
        <v>283190</v>
      </c>
      <c r="T3148" s="1" t="s">
        <v>782</v>
      </c>
      <c r="U3148" s="56">
        <v>42736</v>
      </c>
      <c r="V3148" s="56">
        <v>43281</v>
      </c>
      <c r="W3148" s="56">
        <v>42718</v>
      </c>
      <c r="X3148" s="56">
        <v>43281</v>
      </c>
      <c r="Y3148" s="56" t="s">
        <v>340</v>
      </c>
      <c r="AA3148" s="56" t="s">
        <v>347</v>
      </c>
      <c r="AB3148" s="56" t="s">
        <v>343</v>
      </c>
      <c r="AC3148" s="56" t="s">
        <v>342</v>
      </c>
      <c r="AD3148" s="56" t="s">
        <v>347</v>
      </c>
      <c r="AE3148" s="56" t="s">
        <v>334</v>
      </c>
      <c r="AF3148" s="56" t="s">
        <v>292</v>
      </c>
      <c r="AG3148" s="56">
        <v>2018</v>
      </c>
      <c r="AH3148" s="56" t="s">
        <v>80</v>
      </c>
      <c r="AI3148" s="56" t="s">
        <v>344</v>
      </c>
      <c r="AJ3148" s="56">
        <v>400000</v>
      </c>
      <c r="AM3148" s="56">
        <v>42767</v>
      </c>
      <c r="AN3148" s="56" t="s">
        <v>551</v>
      </c>
      <c r="AO3148" s="1">
        <v>42767</v>
      </c>
      <c r="AP3148" s="56" t="s">
        <v>551</v>
      </c>
      <c r="AQ3148" s="56">
        <v>66003</v>
      </c>
      <c r="AR3148" s="56">
        <v>0</v>
      </c>
      <c r="AS3148" s="56" t="s">
        <v>346</v>
      </c>
      <c r="BB3148" s="56" t="s">
        <v>339</v>
      </c>
      <c r="BC3148" s="56" t="s">
        <v>263</v>
      </c>
      <c r="BD3148" s="56" t="s">
        <v>1018</v>
      </c>
      <c r="BE3148" s="56" t="s">
        <v>347</v>
      </c>
      <c r="BF3148" s="56" t="s">
        <v>334</v>
      </c>
      <c r="BG3148" s="56" t="s">
        <v>673</v>
      </c>
      <c r="BH3148" s="56">
        <v>0</v>
      </c>
      <c r="BI3148" s="56">
        <v>0</v>
      </c>
      <c r="BJ3148" s="56">
        <v>1</v>
      </c>
    </row>
    <row r="3149" spans="1:62" hidden="1" x14ac:dyDescent="0.3">
      <c r="A3149" s="56">
        <v>49303574</v>
      </c>
      <c r="B3149" s="85">
        <v>601872</v>
      </c>
      <c r="C3149" s="1">
        <v>42893</v>
      </c>
      <c r="D3149" s="56" t="s">
        <v>1014</v>
      </c>
      <c r="E3149" s="56" t="s">
        <v>1015</v>
      </c>
      <c r="F3149" s="56" t="s">
        <v>334</v>
      </c>
      <c r="G3149" s="56" t="s">
        <v>335</v>
      </c>
      <c r="H3149" s="56" t="s">
        <v>336</v>
      </c>
      <c r="I3149" s="56" t="s">
        <v>670</v>
      </c>
      <c r="K3149" s="56" t="s">
        <v>337</v>
      </c>
      <c r="L3149" s="56" t="s">
        <v>338</v>
      </c>
      <c r="M3149" s="56" t="s">
        <v>1052</v>
      </c>
      <c r="N3149" s="56" t="s">
        <v>1043</v>
      </c>
      <c r="O3149" s="56" t="s">
        <v>546</v>
      </c>
      <c r="P3149" s="1" t="s">
        <v>105</v>
      </c>
      <c r="S3149" s="56">
        <v>225145</v>
      </c>
      <c r="T3149" s="1" t="s">
        <v>783</v>
      </c>
      <c r="U3149" s="56">
        <v>42736</v>
      </c>
      <c r="V3149" s="56">
        <v>43281</v>
      </c>
      <c r="W3149" s="56">
        <v>42718</v>
      </c>
      <c r="X3149" s="56">
        <v>43281</v>
      </c>
      <c r="Y3149" s="56" t="s">
        <v>356</v>
      </c>
      <c r="Z3149" s="56" t="s">
        <v>341</v>
      </c>
      <c r="AA3149" s="56" t="s">
        <v>347</v>
      </c>
      <c r="AB3149" s="56" t="s">
        <v>343</v>
      </c>
      <c r="AC3149" s="56" t="s">
        <v>342</v>
      </c>
      <c r="AD3149" s="56" t="s">
        <v>347</v>
      </c>
      <c r="AE3149" s="56" t="s">
        <v>334</v>
      </c>
      <c r="AF3149" s="56" t="s">
        <v>224</v>
      </c>
      <c r="AG3149" s="56">
        <v>2016</v>
      </c>
      <c r="AH3149" s="56" t="s">
        <v>80</v>
      </c>
      <c r="AI3149" s="56" t="s">
        <v>339</v>
      </c>
      <c r="AJ3149" s="56">
        <v>2650000</v>
      </c>
      <c r="AM3149" s="56">
        <v>42767</v>
      </c>
      <c r="AN3149" s="56" t="s">
        <v>551</v>
      </c>
      <c r="AO3149" s="1">
        <v>42767</v>
      </c>
      <c r="AP3149" s="56" t="s">
        <v>551</v>
      </c>
      <c r="AQ3149" s="56">
        <v>65624</v>
      </c>
      <c r="AR3149" s="56">
        <v>0</v>
      </c>
      <c r="AS3149" s="56" t="s">
        <v>346</v>
      </c>
      <c r="BB3149" s="56" t="s">
        <v>339</v>
      </c>
      <c r="BC3149" s="56" t="s">
        <v>263</v>
      </c>
      <c r="BD3149" s="56" t="s">
        <v>1018</v>
      </c>
      <c r="BE3149" s="56" t="s">
        <v>347</v>
      </c>
      <c r="BF3149" s="56" t="s">
        <v>334</v>
      </c>
      <c r="BG3149" s="56" t="s">
        <v>673</v>
      </c>
      <c r="BH3149" s="56">
        <v>0</v>
      </c>
      <c r="BI3149" s="56">
        <v>0</v>
      </c>
      <c r="BJ3149" s="56">
        <v>1</v>
      </c>
    </row>
    <row r="3150" spans="1:62" hidden="1" x14ac:dyDescent="0.3">
      <c r="A3150" s="56">
        <v>49303578</v>
      </c>
      <c r="B3150" s="85">
        <v>601872</v>
      </c>
      <c r="C3150" s="1">
        <v>42893</v>
      </c>
      <c r="D3150" s="56" t="s">
        <v>1014</v>
      </c>
      <c r="E3150" s="56" t="s">
        <v>1015</v>
      </c>
      <c r="F3150" s="56" t="s">
        <v>334</v>
      </c>
      <c r="G3150" s="56" t="s">
        <v>335</v>
      </c>
      <c r="H3150" s="56" t="s">
        <v>336</v>
      </c>
      <c r="I3150" s="56" t="s">
        <v>670</v>
      </c>
      <c r="K3150" s="56" t="s">
        <v>337</v>
      </c>
      <c r="L3150" s="56" t="s">
        <v>338</v>
      </c>
      <c r="M3150" s="56" t="s">
        <v>1052</v>
      </c>
      <c r="N3150" s="56" t="s">
        <v>1043</v>
      </c>
      <c r="O3150" s="56" t="s">
        <v>546</v>
      </c>
      <c r="P3150" s="1" t="s">
        <v>110</v>
      </c>
      <c r="Q3150" s="56" t="s">
        <v>1020</v>
      </c>
      <c r="R3150" s="56" t="s">
        <v>339</v>
      </c>
      <c r="S3150" s="56">
        <v>283189</v>
      </c>
      <c r="T3150" s="1" t="s">
        <v>112</v>
      </c>
      <c r="U3150" s="56">
        <v>42736</v>
      </c>
      <c r="V3150" s="56">
        <v>43281</v>
      </c>
      <c r="W3150" s="56">
        <v>42718</v>
      </c>
      <c r="X3150" s="56">
        <v>43281</v>
      </c>
      <c r="Y3150" s="56" t="s">
        <v>340</v>
      </c>
      <c r="Z3150" s="56" t="s">
        <v>341</v>
      </c>
      <c r="AA3150" s="56" t="s">
        <v>342</v>
      </c>
      <c r="AB3150" s="56" t="s">
        <v>343</v>
      </c>
      <c r="AC3150" s="56" t="s">
        <v>342</v>
      </c>
      <c r="AD3150" s="56" t="s">
        <v>347</v>
      </c>
      <c r="AE3150" s="56" t="s">
        <v>334</v>
      </c>
      <c r="AF3150" s="56" t="s">
        <v>292</v>
      </c>
      <c r="AG3150" s="56">
        <v>2018</v>
      </c>
      <c r="AH3150" s="56" t="s">
        <v>80</v>
      </c>
      <c r="AI3150" s="56" t="s">
        <v>348</v>
      </c>
      <c r="AJ3150" s="56">
        <v>2</v>
      </c>
      <c r="AM3150" s="56">
        <v>42767</v>
      </c>
      <c r="AN3150" s="56" t="s">
        <v>551</v>
      </c>
      <c r="AO3150" s="1">
        <v>42767</v>
      </c>
      <c r="AP3150" s="56" t="s">
        <v>551</v>
      </c>
      <c r="AQ3150" s="56">
        <v>260</v>
      </c>
      <c r="AR3150" s="56">
        <v>0</v>
      </c>
      <c r="AS3150" s="56" t="s">
        <v>346</v>
      </c>
      <c r="BB3150" s="56" t="s">
        <v>339</v>
      </c>
      <c r="BC3150" s="56" t="s">
        <v>263</v>
      </c>
      <c r="BD3150" s="56" t="s">
        <v>1018</v>
      </c>
      <c r="BE3150" s="56" t="s">
        <v>347</v>
      </c>
      <c r="BF3150" s="56" t="s">
        <v>334</v>
      </c>
      <c r="BG3150" s="56" t="s">
        <v>673</v>
      </c>
      <c r="BH3150" s="56">
        <v>0</v>
      </c>
      <c r="BI3150" s="56">
        <v>0</v>
      </c>
      <c r="BJ3150" s="56">
        <v>1</v>
      </c>
    </row>
    <row r="3151" spans="1:62" hidden="1" x14ac:dyDescent="0.3">
      <c r="A3151" s="56">
        <v>49303573</v>
      </c>
      <c r="B3151" s="85">
        <v>601872</v>
      </c>
      <c r="C3151" s="1">
        <v>42893</v>
      </c>
      <c r="D3151" s="56" t="s">
        <v>1014</v>
      </c>
      <c r="E3151" s="56" t="s">
        <v>1015</v>
      </c>
      <c r="F3151" s="56" t="s">
        <v>334</v>
      </c>
      <c r="G3151" s="56" t="s">
        <v>335</v>
      </c>
      <c r="H3151" s="56" t="s">
        <v>336</v>
      </c>
      <c r="I3151" s="56" t="s">
        <v>670</v>
      </c>
      <c r="K3151" s="56" t="s">
        <v>337</v>
      </c>
      <c r="L3151" s="56" t="s">
        <v>338</v>
      </c>
      <c r="M3151" s="56" t="s">
        <v>1052</v>
      </c>
      <c r="N3151" s="56" t="s">
        <v>1043</v>
      </c>
      <c r="O3151" s="56" t="s">
        <v>546</v>
      </c>
      <c r="P3151" s="1" t="s">
        <v>105</v>
      </c>
      <c r="S3151" s="56">
        <v>225144</v>
      </c>
      <c r="T3151" s="1" t="s">
        <v>1024</v>
      </c>
      <c r="U3151" s="56">
        <v>42736</v>
      </c>
      <c r="V3151" s="56">
        <v>43281</v>
      </c>
      <c r="W3151" s="56">
        <v>42767</v>
      </c>
      <c r="X3151" s="56">
        <v>43281</v>
      </c>
      <c r="Y3151" s="56" t="s">
        <v>356</v>
      </c>
      <c r="Z3151" s="56" t="s">
        <v>367</v>
      </c>
      <c r="AA3151" s="56" t="s">
        <v>347</v>
      </c>
      <c r="AC3151" s="56" t="s">
        <v>342</v>
      </c>
      <c r="AD3151" s="56" t="s">
        <v>347</v>
      </c>
      <c r="AE3151" s="56" t="s">
        <v>334</v>
      </c>
      <c r="AF3151" s="56" t="s">
        <v>292</v>
      </c>
      <c r="AG3151" s="56">
        <v>2018</v>
      </c>
      <c r="AH3151" s="56" t="s">
        <v>80</v>
      </c>
      <c r="AI3151" s="56" t="s">
        <v>344</v>
      </c>
      <c r="AJ3151" s="56">
        <v>50000000</v>
      </c>
      <c r="AM3151" s="56">
        <v>42767</v>
      </c>
      <c r="AN3151" s="56" t="s">
        <v>551</v>
      </c>
      <c r="AO3151" s="1">
        <v>42767</v>
      </c>
      <c r="AP3151" s="56" t="s">
        <v>551</v>
      </c>
      <c r="AQ3151" s="56">
        <v>85904</v>
      </c>
      <c r="AR3151" s="56">
        <v>0</v>
      </c>
      <c r="AS3151" s="56" t="s">
        <v>346</v>
      </c>
      <c r="BB3151" s="56" t="s">
        <v>339</v>
      </c>
      <c r="BC3151" s="56" t="s">
        <v>263</v>
      </c>
      <c r="BD3151" s="56" t="s">
        <v>1018</v>
      </c>
      <c r="BE3151" s="56" t="s">
        <v>347</v>
      </c>
      <c r="BF3151" s="56" t="s">
        <v>334</v>
      </c>
      <c r="BG3151" s="56" t="s">
        <v>673</v>
      </c>
      <c r="BH3151" s="56">
        <v>0</v>
      </c>
      <c r="BI3151" s="56">
        <v>0</v>
      </c>
      <c r="BJ3151" s="56">
        <v>1</v>
      </c>
    </row>
    <row r="3152" spans="1:62" hidden="1" x14ac:dyDescent="0.3">
      <c r="A3152" s="56">
        <v>49303570</v>
      </c>
      <c r="B3152" s="85">
        <v>601872</v>
      </c>
      <c r="C3152" s="1">
        <v>42893</v>
      </c>
      <c r="D3152" s="56" t="s">
        <v>1014</v>
      </c>
      <c r="E3152" s="56" t="s">
        <v>1015</v>
      </c>
      <c r="F3152" s="56" t="s">
        <v>334</v>
      </c>
      <c r="G3152" s="56" t="s">
        <v>335</v>
      </c>
      <c r="H3152" s="56" t="s">
        <v>336</v>
      </c>
      <c r="I3152" s="56" t="s">
        <v>670</v>
      </c>
      <c r="K3152" s="56" t="s">
        <v>337</v>
      </c>
      <c r="L3152" s="56" t="s">
        <v>338</v>
      </c>
      <c r="M3152" s="56" t="s">
        <v>1052</v>
      </c>
      <c r="N3152" s="56" t="s">
        <v>1043</v>
      </c>
      <c r="O3152" s="56" t="s">
        <v>546</v>
      </c>
      <c r="P3152" s="1" t="s">
        <v>105</v>
      </c>
      <c r="S3152" s="56">
        <v>225144</v>
      </c>
      <c r="T3152" s="1" t="s">
        <v>1024</v>
      </c>
      <c r="U3152" s="56">
        <v>42736</v>
      </c>
      <c r="V3152" s="56">
        <v>43281</v>
      </c>
      <c r="W3152" s="56">
        <v>42767</v>
      </c>
      <c r="X3152" s="56">
        <v>43281</v>
      </c>
      <c r="Y3152" s="56" t="s">
        <v>356</v>
      </c>
      <c r="Z3152" s="56" t="s">
        <v>367</v>
      </c>
      <c r="AA3152" s="56" t="s">
        <v>347</v>
      </c>
      <c r="AC3152" s="56" t="s">
        <v>342</v>
      </c>
      <c r="AD3152" s="56" t="s">
        <v>347</v>
      </c>
      <c r="AE3152" s="56" t="s">
        <v>334</v>
      </c>
      <c r="AF3152" s="56" t="s">
        <v>224</v>
      </c>
      <c r="AG3152" s="56">
        <v>2016</v>
      </c>
      <c r="AH3152" s="56" t="s">
        <v>80</v>
      </c>
      <c r="AI3152" s="56" t="s">
        <v>339</v>
      </c>
      <c r="AJ3152" s="56">
        <v>32770400</v>
      </c>
      <c r="AM3152" s="56">
        <v>42767</v>
      </c>
      <c r="AN3152" s="56" t="s">
        <v>551</v>
      </c>
      <c r="AO3152" s="1">
        <v>42767</v>
      </c>
      <c r="AP3152" s="56" t="s">
        <v>551</v>
      </c>
      <c r="AQ3152" s="56">
        <v>85904</v>
      </c>
      <c r="AR3152" s="56">
        <v>0</v>
      </c>
      <c r="AS3152" s="56" t="s">
        <v>346</v>
      </c>
      <c r="BB3152" s="56" t="s">
        <v>339</v>
      </c>
      <c r="BC3152" s="56" t="s">
        <v>263</v>
      </c>
      <c r="BD3152" s="56" t="s">
        <v>1018</v>
      </c>
      <c r="BE3152" s="56" t="s">
        <v>347</v>
      </c>
      <c r="BF3152" s="56" t="s">
        <v>334</v>
      </c>
      <c r="BG3152" s="56" t="s">
        <v>673</v>
      </c>
      <c r="BH3152" s="56">
        <v>0</v>
      </c>
      <c r="BI3152" s="56">
        <v>0</v>
      </c>
      <c r="BJ3152" s="56">
        <v>1</v>
      </c>
    </row>
    <row r="3153" spans="1:62" hidden="1" x14ac:dyDescent="0.3">
      <c r="A3153" s="56">
        <v>49303580</v>
      </c>
      <c r="B3153" s="85">
        <v>601872</v>
      </c>
      <c r="C3153" s="1">
        <v>42893</v>
      </c>
      <c r="D3153" s="56" t="s">
        <v>1014</v>
      </c>
      <c r="E3153" s="56" t="s">
        <v>1015</v>
      </c>
      <c r="F3153" s="56" t="s">
        <v>334</v>
      </c>
      <c r="G3153" s="56" t="s">
        <v>335</v>
      </c>
      <c r="H3153" s="56" t="s">
        <v>336</v>
      </c>
      <c r="I3153" s="56" t="s">
        <v>670</v>
      </c>
      <c r="K3153" s="56" t="s">
        <v>337</v>
      </c>
      <c r="L3153" s="56" t="s">
        <v>338</v>
      </c>
      <c r="M3153" s="56" t="s">
        <v>1052</v>
      </c>
      <c r="N3153" s="56" t="s">
        <v>1043</v>
      </c>
      <c r="O3153" s="56" t="s">
        <v>546</v>
      </c>
      <c r="P3153" s="1" t="s">
        <v>110</v>
      </c>
      <c r="Q3153" s="56" t="s">
        <v>1016</v>
      </c>
      <c r="R3153" s="56" t="s">
        <v>339</v>
      </c>
      <c r="S3153" s="56">
        <v>283190</v>
      </c>
      <c r="T3153" s="1" t="s">
        <v>782</v>
      </c>
      <c r="U3153" s="56">
        <v>42736</v>
      </c>
      <c r="V3153" s="56">
        <v>43281</v>
      </c>
      <c r="W3153" s="56">
        <v>42718</v>
      </c>
      <c r="X3153" s="56">
        <v>43281</v>
      </c>
      <c r="Y3153" s="56" t="s">
        <v>340</v>
      </c>
      <c r="AA3153" s="56" t="s">
        <v>347</v>
      </c>
      <c r="AB3153" s="56" t="s">
        <v>343</v>
      </c>
      <c r="AC3153" s="56" t="s">
        <v>342</v>
      </c>
      <c r="AD3153" s="56" t="s">
        <v>347</v>
      </c>
      <c r="AE3153" s="56" t="s">
        <v>334</v>
      </c>
      <c r="AF3153" s="56" t="s">
        <v>292</v>
      </c>
      <c r="AG3153" s="56">
        <v>2017</v>
      </c>
      <c r="AH3153" s="56" t="s">
        <v>80</v>
      </c>
      <c r="AI3153" s="56" t="s">
        <v>344</v>
      </c>
      <c r="AJ3153" s="56">
        <v>300000</v>
      </c>
      <c r="AM3153" s="56">
        <v>42767</v>
      </c>
      <c r="AN3153" s="56" t="s">
        <v>551</v>
      </c>
      <c r="AO3153" s="1">
        <v>42767</v>
      </c>
      <c r="AP3153" s="56" t="s">
        <v>551</v>
      </c>
      <c r="AQ3153" s="56">
        <v>66003</v>
      </c>
      <c r="AR3153" s="56">
        <v>0</v>
      </c>
      <c r="AS3153" s="56" t="s">
        <v>346</v>
      </c>
      <c r="BB3153" s="56" t="s">
        <v>339</v>
      </c>
      <c r="BC3153" s="56" t="s">
        <v>263</v>
      </c>
      <c r="BD3153" s="56" t="s">
        <v>1018</v>
      </c>
      <c r="BE3153" s="56" t="s">
        <v>347</v>
      </c>
      <c r="BF3153" s="56" t="s">
        <v>334</v>
      </c>
      <c r="BG3153" s="56" t="s">
        <v>673</v>
      </c>
      <c r="BH3153" s="56">
        <v>0</v>
      </c>
      <c r="BI3153" s="56">
        <v>0</v>
      </c>
      <c r="BJ3153" s="56">
        <v>1</v>
      </c>
    </row>
    <row r="3154" spans="1:62" hidden="1" x14ac:dyDescent="0.3">
      <c r="A3154" s="56">
        <v>49303380</v>
      </c>
      <c r="B3154" s="85">
        <v>601872</v>
      </c>
      <c r="C3154" s="1">
        <v>42893</v>
      </c>
      <c r="D3154" s="56" t="s">
        <v>1014</v>
      </c>
      <c r="E3154" s="56" t="s">
        <v>1015</v>
      </c>
      <c r="F3154" s="56" t="s">
        <v>334</v>
      </c>
      <c r="G3154" s="56" t="s">
        <v>335</v>
      </c>
      <c r="H3154" s="56" t="s">
        <v>336</v>
      </c>
      <c r="I3154" s="56" t="s">
        <v>670</v>
      </c>
      <c r="K3154" s="56" t="s">
        <v>337</v>
      </c>
      <c r="L3154" s="56" t="s">
        <v>338</v>
      </c>
      <c r="M3154" s="56" t="s">
        <v>1052</v>
      </c>
      <c r="N3154" s="56" t="s">
        <v>1043</v>
      </c>
      <c r="O3154" s="56" t="s">
        <v>546</v>
      </c>
      <c r="P3154" s="1" t="s">
        <v>188</v>
      </c>
      <c r="Q3154" s="56" t="s">
        <v>1019</v>
      </c>
      <c r="R3154" s="56" t="s">
        <v>339</v>
      </c>
      <c r="S3154" s="56">
        <v>291353</v>
      </c>
      <c r="T3154" s="1" t="s">
        <v>930</v>
      </c>
      <c r="U3154" s="56">
        <v>42736</v>
      </c>
      <c r="V3154" s="56">
        <v>43281</v>
      </c>
      <c r="W3154" s="56">
        <v>42718</v>
      </c>
      <c r="X3154" s="56">
        <v>43281</v>
      </c>
      <c r="Y3154" s="56" t="s">
        <v>340</v>
      </c>
      <c r="Z3154" s="56" t="s">
        <v>341</v>
      </c>
      <c r="AA3154" s="56" t="s">
        <v>342</v>
      </c>
      <c r="AB3154" s="56" t="s">
        <v>343</v>
      </c>
      <c r="AC3154" s="56" t="s">
        <v>342</v>
      </c>
      <c r="AD3154" s="56" t="s">
        <v>347</v>
      </c>
      <c r="AE3154" s="56" t="s">
        <v>334</v>
      </c>
      <c r="AF3154" s="56" t="s">
        <v>292</v>
      </c>
      <c r="AG3154" s="56">
        <v>2018</v>
      </c>
      <c r="AH3154" s="56" t="s">
        <v>80</v>
      </c>
      <c r="AI3154" s="56" t="s">
        <v>348</v>
      </c>
      <c r="AJ3154" s="56">
        <v>2</v>
      </c>
      <c r="AM3154" s="56">
        <v>42767</v>
      </c>
      <c r="AN3154" s="56" t="s">
        <v>551</v>
      </c>
      <c r="AO3154" s="1">
        <v>42767</v>
      </c>
      <c r="AP3154" s="56" t="s">
        <v>551</v>
      </c>
      <c r="AQ3154" s="56">
        <v>75661</v>
      </c>
      <c r="AR3154" s="56">
        <v>0</v>
      </c>
      <c r="AS3154" s="56" t="s">
        <v>346</v>
      </c>
      <c r="BB3154" s="56" t="s">
        <v>339</v>
      </c>
      <c r="BC3154" s="56" t="s">
        <v>263</v>
      </c>
      <c r="BD3154" s="56" t="s">
        <v>1018</v>
      </c>
      <c r="BE3154" s="56" t="s">
        <v>347</v>
      </c>
      <c r="BF3154" s="56" t="s">
        <v>334</v>
      </c>
      <c r="BG3154" s="56" t="s">
        <v>673</v>
      </c>
      <c r="BH3154" s="56">
        <v>0</v>
      </c>
      <c r="BI3154" s="56">
        <v>0</v>
      </c>
      <c r="BJ3154" s="56">
        <v>1</v>
      </c>
    </row>
    <row r="3155" spans="1:62" hidden="1" x14ac:dyDescent="0.3">
      <c r="A3155" s="56">
        <v>49303338</v>
      </c>
      <c r="B3155" s="85">
        <v>601872</v>
      </c>
      <c r="C3155" s="1">
        <v>42893</v>
      </c>
      <c r="D3155" s="56" t="s">
        <v>1014</v>
      </c>
      <c r="E3155" s="56" t="s">
        <v>1015</v>
      </c>
      <c r="F3155" s="56" t="s">
        <v>334</v>
      </c>
      <c r="G3155" s="56" t="s">
        <v>335</v>
      </c>
      <c r="H3155" s="56" t="s">
        <v>336</v>
      </c>
      <c r="I3155" s="56" t="s">
        <v>670</v>
      </c>
      <c r="K3155" s="56" t="s">
        <v>337</v>
      </c>
      <c r="L3155" s="56" t="s">
        <v>338</v>
      </c>
      <c r="M3155" s="56" t="s">
        <v>1052</v>
      </c>
      <c r="N3155" s="56" t="s">
        <v>1043</v>
      </c>
      <c r="O3155" s="56" t="s">
        <v>546</v>
      </c>
      <c r="P3155" s="1" t="s">
        <v>110</v>
      </c>
      <c r="Q3155" s="56" t="s">
        <v>1016</v>
      </c>
      <c r="R3155" s="56" t="s">
        <v>339</v>
      </c>
      <c r="S3155" s="56">
        <v>283191</v>
      </c>
      <c r="T3155" s="1" t="s">
        <v>1017</v>
      </c>
      <c r="U3155" s="56">
        <v>42736</v>
      </c>
      <c r="V3155" s="56">
        <v>43281</v>
      </c>
      <c r="W3155" s="56">
        <v>42767</v>
      </c>
      <c r="X3155" s="56">
        <v>43281</v>
      </c>
      <c r="Y3155" s="56" t="s">
        <v>356</v>
      </c>
      <c r="Z3155" s="56" t="s">
        <v>382</v>
      </c>
      <c r="AA3155" s="56" t="s">
        <v>347</v>
      </c>
      <c r="AC3155" s="56" t="s">
        <v>342</v>
      </c>
      <c r="AD3155" s="56" t="s">
        <v>347</v>
      </c>
      <c r="AE3155" s="56" t="s">
        <v>334</v>
      </c>
      <c r="AF3155" s="56" t="s">
        <v>224</v>
      </c>
      <c r="AG3155" s="56">
        <v>2016</v>
      </c>
      <c r="AH3155" s="56" t="s">
        <v>80</v>
      </c>
      <c r="AI3155" s="56" t="s">
        <v>339</v>
      </c>
      <c r="AJ3155" s="56">
        <v>12</v>
      </c>
      <c r="AM3155" s="56">
        <v>42789</v>
      </c>
      <c r="AN3155" s="56" t="s">
        <v>551</v>
      </c>
      <c r="AO3155" s="1">
        <v>42767</v>
      </c>
      <c r="AP3155" s="56" t="s">
        <v>551</v>
      </c>
      <c r="AQ3155" s="56">
        <v>85902</v>
      </c>
      <c r="AR3155" s="56">
        <v>0</v>
      </c>
      <c r="AS3155" s="56" t="s">
        <v>346</v>
      </c>
      <c r="BB3155" s="56" t="s">
        <v>339</v>
      </c>
      <c r="BC3155" s="56" t="s">
        <v>263</v>
      </c>
      <c r="BD3155" s="56" t="s">
        <v>1018</v>
      </c>
      <c r="BE3155" s="56" t="s">
        <v>347</v>
      </c>
      <c r="BF3155" s="56" t="s">
        <v>334</v>
      </c>
      <c r="BG3155" s="56" t="s">
        <v>673</v>
      </c>
      <c r="BH3155" s="56">
        <v>0</v>
      </c>
      <c r="BI3155" s="56">
        <v>0</v>
      </c>
      <c r="BJ3155" s="56">
        <v>1</v>
      </c>
    </row>
    <row r="3156" spans="1:62" hidden="1" x14ac:dyDescent="0.3">
      <c r="A3156" s="56">
        <v>49303339</v>
      </c>
      <c r="B3156" s="85">
        <v>601872</v>
      </c>
      <c r="C3156" s="1">
        <v>42893</v>
      </c>
      <c r="D3156" s="56" t="s">
        <v>1014</v>
      </c>
      <c r="E3156" s="56" t="s">
        <v>1015</v>
      </c>
      <c r="F3156" s="56" t="s">
        <v>334</v>
      </c>
      <c r="G3156" s="56" t="s">
        <v>335</v>
      </c>
      <c r="H3156" s="56" t="s">
        <v>336</v>
      </c>
      <c r="I3156" s="56" t="s">
        <v>670</v>
      </c>
      <c r="K3156" s="56" t="s">
        <v>337</v>
      </c>
      <c r="L3156" s="56" t="s">
        <v>338</v>
      </c>
      <c r="M3156" s="56" t="s">
        <v>1052</v>
      </c>
      <c r="N3156" s="56" t="s">
        <v>1043</v>
      </c>
      <c r="O3156" s="56" t="s">
        <v>546</v>
      </c>
      <c r="P3156" s="1" t="s">
        <v>110</v>
      </c>
      <c r="Q3156" s="56" t="s">
        <v>1016</v>
      </c>
      <c r="R3156" s="56" t="s">
        <v>339</v>
      </c>
      <c r="S3156" s="56">
        <v>283191</v>
      </c>
      <c r="T3156" s="1" t="s">
        <v>1017</v>
      </c>
      <c r="U3156" s="56">
        <v>42736</v>
      </c>
      <c r="V3156" s="56">
        <v>43281</v>
      </c>
      <c r="W3156" s="56">
        <v>42767</v>
      </c>
      <c r="X3156" s="56">
        <v>43281</v>
      </c>
      <c r="Y3156" s="56" t="s">
        <v>356</v>
      </c>
      <c r="Z3156" s="56" t="s">
        <v>382</v>
      </c>
      <c r="AA3156" s="56" t="s">
        <v>347</v>
      </c>
      <c r="AC3156" s="56" t="s">
        <v>342</v>
      </c>
      <c r="AD3156" s="56" t="s">
        <v>347</v>
      </c>
      <c r="AE3156" s="56" t="s">
        <v>334</v>
      </c>
      <c r="AF3156" s="56" t="s">
        <v>292</v>
      </c>
      <c r="AG3156" s="56">
        <v>2017</v>
      </c>
      <c r="AH3156" s="56" t="s">
        <v>80</v>
      </c>
      <c r="AI3156" s="56" t="s">
        <v>344</v>
      </c>
      <c r="AJ3156" s="56">
        <v>15</v>
      </c>
      <c r="AM3156" s="56">
        <v>42789</v>
      </c>
      <c r="AN3156" s="56" t="s">
        <v>551</v>
      </c>
      <c r="AO3156" s="1">
        <v>42767</v>
      </c>
      <c r="AP3156" s="56" t="s">
        <v>551</v>
      </c>
      <c r="AQ3156" s="56">
        <v>85902</v>
      </c>
      <c r="AR3156" s="56">
        <v>0</v>
      </c>
      <c r="AS3156" s="56" t="s">
        <v>346</v>
      </c>
      <c r="BB3156" s="56" t="s">
        <v>339</v>
      </c>
      <c r="BC3156" s="56" t="s">
        <v>263</v>
      </c>
      <c r="BD3156" s="56" t="s">
        <v>1018</v>
      </c>
      <c r="BE3156" s="56" t="s">
        <v>347</v>
      </c>
      <c r="BF3156" s="56" t="s">
        <v>334</v>
      </c>
      <c r="BG3156" s="56" t="s">
        <v>673</v>
      </c>
      <c r="BH3156" s="56">
        <v>0</v>
      </c>
      <c r="BI3156" s="56">
        <v>0</v>
      </c>
      <c r="BJ3156" s="56">
        <v>1</v>
      </c>
    </row>
    <row r="3157" spans="1:62" hidden="1" x14ac:dyDescent="0.3">
      <c r="A3157" s="56">
        <v>49303378</v>
      </c>
      <c r="B3157" s="85">
        <v>601872</v>
      </c>
      <c r="C3157" s="1">
        <v>42893</v>
      </c>
      <c r="D3157" s="56" t="s">
        <v>1014</v>
      </c>
      <c r="E3157" s="56" t="s">
        <v>1015</v>
      </c>
      <c r="F3157" s="56" t="s">
        <v>334</v>
      </c>
      <c r="G3157" s="56" t="s">
        <v>335</v>
      </c>
      <c r="H3157" s="56" t="s">
        <v>336</v>
      </c>
      <c r="I3157" s="56" t="s">
        <v>670</v>
      </c>
      <c r="K3157" s="56" t="s">
        <v>337</v>
      </c>
      <c r="L3157" s="56" t="s">
        <v>338</v>
      </c>
      <c r="M3157" s="56" t="s">
        <v>1052</v>
      </c>
      <c r="N3157" s="56" t="s">
        <v>1043</v>
      </c>
      <c r="O3157" s="56" t="s">
        <v>546</v>
      </c>
      <c r="P3157" s="1" t="s">
        <v>188</v>
      </c>
      <c r="Q3157" s="56" t="s">
        <v>1019</v>
      </c>
      <c r="R3157" s="56" t="s">
        <v>339</v>
      </c>
      <c r="S3157" s="56">
        <v>291351</v>
      </c>
      <c r="T3157" s="1" t="s">
        <v>195</v>
      </c>
      <c r="U3157" s="56">
        <v>42736</v>
      </c>
      <c r="V3157" s="56">
        <v>43281</v>
      </c>
      <c r="W3157" s="56">
        <v>42718</v>
      </c>
      <c r="X3157" s="56">
        <v>43281</v>
      </c>
      <c r="Y3157" s="56" t="s">
        <v>340</v>
      </c>
      <c r="Z3157" s="56" t="s">
        <v>341</v>
      </c>
      <c r="AA3157" s="56" t="s">
        <v>342</v>
      </c>
      <c r="AB3157" s="56" t="s">
        <v>343</v>
      </c>
      <c r="AC3157" s="56" t="s">
        <v>342</v>
      </c>
      <c r="AD3157" s="56" t="s">
        <v>347</v>
      </c>
      <c r="AE3157" s="56" t="s">
        <v>334</v>
      </c>
      <c r="AF3157" s="56" t="s">
        <v>292</v>
      </c>
      <c r="AG3157" s="56">
        <v>2018</v>
      </c>
      <c r="AH3157" s="56" t="s">
        <v>80</v>
      </c>
      <c r="AI3157" s="56" t="s">
        <v>348</v>
      </c>
      <c r="AJ3157" s="56">
        <v>3</v>
      </c>
      <c r="AM3157" s="56">
        <v>42767</v>
      </c>
      <c r="AN3157" s="56" t="s">
        <v>551</v>
      </c>
      <c r="AO3157" s="1">
        <v>42767</v>
      </c>
      <c r="AP3157" s="56" t="s">
        <v>551</v>
      </c>
      <c r="AQ3157" s="56">
        <v>252</v>
      </c>
      <c r="AR3157" s="56">
        <v>0</v>
      </c>
      <c r="AS3157" s="56" t="s">
        <v>346</v>
      </c>
      <c r="BB3157" s="56" t="s">
        <v>339</v>
      </c>
      <c r="BC3157" s="56" t="s">
        <v>263</v>
      </c>
      <c r="BD3157" s="56" t="s">
        <v>1018</v>
      </c>
      <c r="BE3157" s="56" t="s">
        <v>347</v>
      </c>
      <c r="BF3157" s="56" t="s">
        <v>334</v>
      </c>
      <c r="BG3157" s="56" t="s">
        <v>673</v>
      </c>
      <c r="BH3157" s="56">
        <v>0</v>
      </c>
      <c r="BI3157" s="56">
        <v>0</v>
      </c>
      <c r="BJ3157" s="56">
        <v>1</v>
      </c>
    </row>
    <row r="3158" spans="1:62" hidden="1" x14ac:dyDescent="0.3">
      <c r="A3158" s="56">
        <v>49310517</v>
      </c>
      <c r="B3158" s="85">
        <v>601936</v>
      </c>
      <c r="C3158" s="1">
        <v>42893</v>
      </c>
      <c r="D3158" s="56" t="s">
        <v>1053</v>
      </c>
      <c r="E3158" s="56" t="s">
        <v>1054</v>
      </c>
      <c r="F3158" s="56" t="s">
        <v>334</v>
      </c>
      <c r="G3158" s="56" t="s">
        <v>335</v>
      </c>
      <c r="H3158" s="56" t="s">
        <v>336</v>
      </c>
      <c r="I3158" s="56" t="s">
        <v>771</v>
      </c>
      <c r="K3158" s="56" t="s">
        <v>337</v>
      </c>
      <c r="L3158" s="56" t="s">
        <v>1055</v>
      </c>
      <c r="M3158" s="56" t="s">
        <v>1056</v>
      </c>
      <c r="N3158" s="56" t="s">
        <v>1043</v>
      </c>
      <c r="O3158" s="56" t="s">
        <v>546</v>
      </c>
      <c r="P3158" s="1" t="s">
        <v>105</v>
      </c>
      <c r="S3158" s="56">
        <v>222698</v>
      </c>
      <c r="T3158" s="1" t="s">
        <v>1057</v>
      </c>
      <c r="U3158" s="56">
        <v>42675</v>
      </c>
      <c r="V3158" s="56">
        <v>43465</v>
      </c>
      <c r="W3158" s="56">
        <v>42675</v>
      </c>
      <c r="X3158" s="56">
        <v>43830</v>
      </c>
      <c r="Y3158" s="56" t="s">
        <v>340</v>
      </c>
      <c r="Z3158" s="56" t="s">
        <v>341</v>
      </c>
      <c r="AA3158" s="56" t="s">
        <v>342</v>
      </c>
      <c r="AB3158" s="56" t="s">
        <v>339</v>
      </c>
      <c r="AC3158" s="56" t="s">
        <v>342</v>
      </c>
      <c r="AD3158" s="56" t="s">
        <v>347</v>
      </c>
      <c r="AE3158" s="56" t="s">
        <v>334</v>
      </c>
      <c r="AF3158" s="56" t="s">
        <v>292</v>
      </c>
      <c r="AG3158" s="56">
        <v>2018</v>
      </c>
      <c r="AH3158" s="56" t="s">
        <v>80</v>
      </c>
      <c r="AI3158" s="56" t="s">
        <v>348</v>
      </c>
      <c r="AJ3158" s="56">
        <v>70000</v>
      </c>
      <c r="AM3158" s="56">
        <v>42656</v>
      </c>
      <c r="AN3158" s="56" t="s">
        <v>355</v>
      </c>
      <c r="AO3158" s="1">
        <v>42656</v>
      </c>
      <c r="AP3158" s="56" t="s">
        <v>355</v>
      </c>
      <c r="AQ3158" s="56">
        <v>282</v>
      </c>
      <c r="AR3158" s="56">
        <v>0</v>
      </c>
      <c r="AS3158" s="56" t="s">
        <v>346</v>
      </c>
      <c r="BB3158" s="56" t="s">
        <v>339</v>
      </c>
      <c r="BC3158" s="56" t="s">
        <v>263</v>
      </c>
      <c r="BD3158" s="56" t="s">
        <v>993</v>
      </c>
      <c r="BE3158" s="56" t="s">
        <v>347</v>
      </c>
      <c r="BF3158" s="56" t="s">
        <v>334</v>
      </c>
      <c r="BG3158" s="56" t="s">
        <v>774</v>
      </c>
      <c r="BH3158" s="56">
        <v>0</v>
      </c>
      <c r="BI3158" s="56">
        <v>0</v>
      </c>
      <c r="BJ3158" s="56">
        <v>1</v>
      </c>
    </row>
    <row r="3159" spans="1:62" hidden="1" x14ac:dyDescent="0.3">
      <c r="A3159" s="56">
        <v>49310563</v>
      </c>
      <c r="B3159" s="85">
        <v>601936</v>
      </c>
      <c r="C3159" s="1">
        <v>42893</v>
      </c>
      <c r="D3159" s="56" t="s">
        <v>1053</v>
      </c>
      <c r="E3159" s="56" t="s">
        <v>1054</v>
      </c>
      <c r="F3159" s="56" t="s">
        <v>334</v>
      </c>
      <c r="G3159" s="56" t="s">
        <v>335</v>
      </c>
      <c r="H3159" s="56" t="s">
        <v>336</v>
      </c>
      <c r="I3159" s="56" t="s">
        <v>771</v>
      </c>
      <c r="K3159" s="56" t="s">
        <v>337</v>
      </c>
      <c r="L3159" s="56" t="s">
        <v>1055</v>
      </c>
      <c r="M3159" s="56" t="s">
        <v>1056</v>
      </c>
      <c r="N3159" s="56" t="s">
        <v>1043</v>
      </c>
      <c r="O3159" s="56" t="s">
        <v>546</v>
      </c>
      <c r="P3159" s="1" t="s">
        <v>188</v>
      </c>
      <c r="Q3159" s="56" t="s">
        <v>241</v>
      </c>
      <c r="R3159" s="56" t="s">
        <v>339</v>
      </c>
      <c r="S3159" s="56">
        <v>281030</v>
      </c>
      <c r="T3159" s="1" t="s">
        <v>195</v>
      </c>
      <c r="U3159" s="56">
        <v>42675</v>
      </c>
      <c r="V3159" s="56">
        <v>43465</v>
      </c>
      <c r="W3159" s="56">
        <v>42675</v>
      </c>
      <c r="X3159" s="56">
        <v>42916</v>
      </c>
      <c r="Y3159" s="56" t="s">
        <v>340</v>
      </c>
      <c r="Z3159" s="56" t="s">
        <v>341</v>
      </c>
      <c r="AA3159" s="56" t="s">
        <v>342</v>
      </c>
      <c r="AB3159" s="56" t="s">
        <v>343</v>
      </c>
      <c r="AC3159" s="56" t="s">
        <v>342</v>
      </c>
      <c r="AD3159" s="56" t="s">
        <v>347</v>
      </c>
      <c r="AE3159" s="56" t="s">
        <v>334</v>
      </c>
      <c r="AF3159" s="56" t="s">
        <v>292</v>
      </c>
      <c r="AG3159" s="56">
        <v>2017</v>
      </c>
      <c r="AH3159" s="56" t="s">
        <v>80</v>
      </c>
      <c r="AI3159" s="56" t="s">
        <v>344</v>
      </c>
      <c r="AJ3159" s="56">
        <v>2</v>
      </c>
      <c r="AM3159" s="56">
        <v>42656</v>
      </c>
      <c r="AN3159" s="56" t="s">
        <v>355</v>
      </c>
      <c r="AO3159" s="1">
        <v>42656</v>
      </c>
      <c r="AP3159" s="56" t="s">
        <v>355</v>
      </c>
      <c r="AQ3159" s="56">
        <v>252</v>
      </c>
      <c r="AR3159" s="56">
        <v>0</v>
      </c>
      <c r="AS3159" s="56" t="s">
        <v>346</v>
      </c>
      <c r="BB3159" s="56" t="s">
        <v>339</v>
      </c>
      <c r="BC3159" s="56" t="s">
        <v>263</v>
      </c>
      <c r="BD3159" s="56" t="s">
        <v>993</v>
      </c>
      <c r="BE3159" s="56" t="s">
        <v>347</v>
      </c>
      <c r="BF3159" s="56" t="s">
        <v>334</v>
      </c>
      <c r="BG3159" s="56" t="s">
        <v>774</v>
      </c>
      <c r="BH3159" s="56">
        <v>0</v>
      </c>
      <c r="BI3159" s="56">
        <v>0</v>
      </c>
      <c r="BJ3159" s="56">
        <v>1</v>
      </c>
    </row>
    <row r="3160" spans="1:62" hidden="1" x14ac:dyDescent="0.3">
      <c r="A3160" s="56">
        <v>49310515</v>
      </c>
      <c r="B3160" s="85">
        <v>601936</v>
      </c>
      <c r="C3160" s="1">
        <v>42893</v>
      </c>
      <c r="D3160" s="56" t="s">
        <v>1053</v>
      </c>
      <c r="E3160" s="56" t="s">
        <v>1054</v>
      </c>
      <c r="F3160" s="56" t="s">
        <v>334</v>
      </c>
      <c r="G3160" s="56" t="s">
        <v>335</v>
      </c>
      <c r="H3160" s="56" t="s">
        <v>336</v>
      </c>
      <c r="I3160" s="56" t="s">
        <v>771</v>
      </c>
      <c r="K3160" s="56" t="s">
        <v>337</v>
      </c>
      <c r="L3160" s="56" t="s">
        <v>1055</v>
      </c>
      <c r="M3160" s="56" t="s">
        <v>1056</v>
      </c>
      <c r="N3160" s="56" t="s">
        <v>1043</v>
      </c>
      <c r="O3160" s="56" t="s">
        <v>546</v>
      </c>
      <c r="P3160" s="1" t="s">
        <v>105</v>
      </c>
      <c r="S3160" s="56">
        <v>222698</v>
      </c>
      <c r="T3160" s="1" t="s">
        <v>1057</v>
      </c>
      <c r="U3160" s="56">
        <v>42675</v>
      </c>
      <c r="V3160" s="56">
        <v>43465</v>
      </c>
      <c r="W3160" s="56">
        <v>42675</v>
      </c>
      <c r="X3160" s="56">
        <v>43830</v>
      </c>
      <c r="Y3160" s="56" t="s">
        <v>340</v>
      </c>
      <c r="Z3160" s="56" t="s">
        <v>341</v>
      </c>
      <c r="AA3160" s="56" t="s">
        <v>342</v>
      </c>
      <c r="AB3160" s="56" t="s">
        <v>339</v>
      </c>
      <c r="AC3160" s="56" t="s">
        <v>342</v>
      </c>
      <c r="AD3160" s="56" t="s">
        <v>347</v>
      </c>
      <c r="AE3160" s="56" t="s">
        <v>334</v>
      </c>
      <c r="AF3160" s="56" t="s">
        <v>292</v>
      </c>
      <c r="AG3160" s="56">
        <v>2017</v>
      </c>
      <c r="AH3160" s="56" t="s">
        <v>80</v>
      </c>
      <c r="AI3160" s="56" t="s">
        <v>348</v>
      </c>
      <c r="AJ3160" s="56">
        <v>10000</v>
      </c>
      <c r="AM3160" s="56">
        <v>42656</v>
      </c>
      <c r="AN3160" s="56" t="s">
        <v>355</v>
      </c>
      <c r="AO3160" s="1">
        <v>42656</v>
      </c>
      <c r="AP3160" s="56" t="s">
        <v>355</v>
      </c>
      <c r="AQ3160" s="56">
        <v>282</v>
      </c>
      <c r="AR3160" s="56">
        <v>0</v>
      </c>
      <c r="AS3160" s="56" t="s">
        <v>346</v>
      </c>
      <c r="BB3160" s="56" t="s">
        <v>339</v>
      </c>
      <c r="BC3160" s="56" t="s">
        <v>263</v>
      </c>
      <c r="BD3160" s="56" t="s">
        <v>993</v>
      </c>
      <c r="BE3160" s="56" t="s">
        <v>347</v>
      </c>
      <c r="BF3160" s="56" t="s">
        <v>334</v>
      </c>
      <c r="BG3160" s="56" t="s">
        <v>774</v>
      </c>
      <c r="BH3160" s="56">
        <v>0</v>
      </c>
      <c r="BI3160" s="56">
        <v>0</v>
      </c>
      <c r="BJ3160" s="56">
        <v>1</v>
      </c>
    </row>
    <row r="3161" spans="1:62" hidden="1" x14ac:dyDescent="0.3">
      <c r="A3161" s="56">
        <v>49310443</v>
      </c>
      <c r="B3161" s="85">
        <v>601936</v>
      </c>
      <c r="C3161" s="1">
        <v>42893</v>
      </c>
      <c r="D3161" s="56" t="s">
        <v>1053</v>
      </c>
      <c r="E3161" s="56" t="s">
        <v>1054</v>
      </c>
      <c r="F3161" s="56" t="s">
        <v>334</v>
      </c>
      <c r="G3161" s="56" t="s">
        <v>335</v>
      </c>
      <c r="H3161" s="56" t="s">
        <v>336</v>
      </c>
      <c r="I3161" s="56" t="s">
        <v>771</v>
      </c>
      <c r="K3161" s="56" t="s">
        <v>337</v>
      </c>
      <c r="L3161" s="56" t="s">
        <v>1055</v>
      </c>
      <c r="M3161" s="56" t="s">
        <v>1056</v>
      </c>
      <c r="N3161" s="56" t="s">
        <v>1043</v>
      </c>
      <c r="O3161" s="56" t="s">
        <v>546</v>
      </c>
      <c r="P3161" s="1" t="s">
        <v>105</v>
      </c>
      <c r="S3161" s="56">
        <v>222698</v>
      </c>
      <c r="T3161" s="1" t="s">
        <v>1057</v>
      </c>
      <c r="U3161" s="56">
        <v>42675</v>
      </c>
      <c r="V3161" s="56">
        <v>43465</v>
      </c>
      <c r="W3161" s="56">
        <v>42675</v>
      </c>
      <c r="X3161" s="56">
        <v>43830</v>
      </c>
      <c r="Y3161" s="56" t="s">
        <v>340</v>
      </c>
      <c r="Z3161" s="56" t="s">
        <v>341</v>
      </c>
      <c r="AA3161" s="56" t="s">
        <v>342</v>
      </c>
      <c r="AB3161" s="56" t="s">
        <v>339</v>
      </c>
      <c r="AC3161" s="56" t="s">
        <v>342</v>
      </c>
      <c r="AD3161" s="56" t="s">
        <v>347</v>
      </c>
      <c r="AE3161" s="56" t="s">
        <v>334</v>
      </c>
      <c r="AF3161" s="56" t="s">
        <v>224</v>
      </c>
      <c r="AG3161" s="56">
        <v>2016</v>
      </c>
      <c r="AH3161" s="56" t="s">
        <v>80</v>
      </c>
      <c r="AI3161" s="56" t="s">
        <v>339</v>
      </c>
      <c r="AJ3161" s="56">
        <v>0</v>
      </c>
      <c r="AM3161" s="56">
        <v>42656</v>
      </c>
      <c r="AN3161" s="56" t="s">
        <v>355</v>
      </c>
      <c r="AO3161" s="1">
        <v>42656</v>
      </c>
      <c r="AP3161" s="56" t="s">
        <v>355</v>
      </c>
      <c r="AQ3161" s="56">
        <v>282</v>
      </c>
      <c r="AR3161" s="56">
        <v>0</v>
      </c>
      <c r="AS3161" s="56" t="s">
        <v>346</v>
      </c>
      <c r="BB3161" s="56" t="s">
        <v>339</v>
      </c>
      <c r="BC3161" s="56" t="s">
        <v>263</v>
      </c>
      <c r="BD3161" s="56" t="s">
        <v>993</v>
      </c>
      <c r="BE3161" s="56" t="s">
        <v>347</v>
      </c>
      <c r="BF3161" s="56" t="s">
        <v>334</v>
      </c>
      <c r="BG3161" s="56" t="s">
        <v>774</v>
      </c>
      <c r="BH3161" s="56">
        <v>0</v>
      </c>
      <c r="BI3161" s="56">
        <v>0</v>
      </c>
      <c r="BJ3161" s="56">
        <v>1</v>
      </c>
    </row>
    <row r="3162" spans="1:62" hidden="1" x14ac:dyDescent="0.3">
      <c r="A3162" s="56">
        <v>49310261</v>
      </c>
      <c r="B3162" s="85">
        <v>601936</v>
      </c>
      <c r="C3162" s="1">
        <v>42893</v>
      </c>
      <c r="D3162" s="56" t="s">
        <v>1053</v>
      </c>
      <c r="E3162" s="56" t="s">
        <v>1054</v>
      </c>
      <c r="F3162" s="56" t="s">
        <v>334</v>
      </c>
      <c r="G3162" s="56" t="s">
        <v>335</v>
      </c>
      <c r="H3162" s="56" t="s">
        <v>336</v>
      </c>
      <c r="I3162" s="56" t="s">
        <v>771</v>
      </c>
      <c r="K3162" s="56" t="s">
        <v>337</v>
      </c>
      <c r="L3162" s="56" t="s">
        <v>1055</v>
      </c>
      <c r="M3162" s="56" t="s">
        <v>1056</v>
      </c>
      <c r="N3162" s="56" t="s">
        <v>1043</v>
      </c>
      <c r="O3162" s="56" t="s">
        <v>546</v>
      </c>
      <c r="P3162" s="1" t="s">
        <v>105</v>
      </c>
      <c r="S3162" s="56">
        <v>222700</v>
      </c>
      <c r="T3162" s="1" t="s">
        <v>760</v>
      </c>
      <c r="U3162" s="56">
        <v>42675</v>
      </c>
      <c r="V3162" s="56">
        <v>43465</v>
      </c>
      <c r="W3162" s="56">
        <v>42675</v>
      </c>
      <c r="X3162" s="56">
        <v>43830</v>
      </c>
      <c r="Y3162" s="56" t="s">
        <v>340</v>
      </c>
      <c r="Z3162" s="56" t="s">
        <v>367</v>
      </c>
      <c r="AA3162" s="56" t="s">
        <v>342</v>
      </c>
      <c r="AB3162" s="56" t="s">
        <v>343</v>
      </c>
      <c r="AC3162" s="56" t="s">
        <v>342</v>
      </c>
      <c r="AD3162" s="56" t="s">
        <v>347</v>
      </c>
      <c r="AE3162" s="56" t="s">
        <v>334</v>
      </c>
      <c r="AF3162" s="56" t="s">
        <v>292</v>
      </c>
      <c r="AG3162" s="56">
        <v>2019</v>
      </c>
      <c r="AH3162" s="56" t="s">
        <v>80</v>
      </c>
      <c r="AI3162" s="56" t="s">
        <v>348</v>
      </c>
      <c r="AJ3162" s="56">
        <v>1200000</v>
      </c>
      <c r="AM3162" s="56">
        <v>42656</v>
      </c>
      <c r="AN3162" s="56" t="s">
        <v>355</v>
      </c>
      <c r="AO3162" s="1">
        <v>42656</v>
      </c>
      <c r="AP3162" s="56" t="s">
        <v>355</v>
      </c>
      <c r="AQ3162" s="56">
        <v>72202</v>
      </c>
      <c r="AR3162" s="56">
        <v>0</v>
      </c>
      <c r="AS3162" s="56" t="s">
        <v>346</v>
      </c>
      <c r="BB3162" s="56" t="s">
        <v>339</v>
      </c>
      <c r="BC3162" s="56" t="s">
        <v>263</v>
      </c>
      <c r="BD3162" s="56" t="s">
        <v>993</v>
      </c>
      <c r="BE3162" s="56" t="s">
        <v>347</v>
      </c>
      <c r="BF3162" s="56" t="s">
        <v>334</v>
      </c>
      <c r="BG3162" s="56" t="s">
        <v>774</v>
      </c>
      <c r="BH3162" s="56">
        <v>0</v>
      </c>
      <c r="BI3162" s="56">
        <v>0</v>
      </c>
      <c r="BJ3162" s="56">
        <v>1</v>
      </c>
    </row>
    <row r="3163" spans="1:62" hidden="1" x14ac:dyDescent="0.3">
      <c r="A3163" s="56">
        <v>49310359</v>
      </c>
      <c r="B3163" s="85">
        <v>601936</v>
      </c>
      <c r="C3163" s="1">
        <v>42893</v>
      </c>
      <c r="D3163" s="56" t="s">
        <v>1053</v>
      </c>
      <c r="E3163" s="56" t="s">
        <v>1054</v>
      </c>
      <c r="F3163" s="56" t="s">
        <v>334</v>
      </c>
      <c r="G3163" s="56" t="s">
        <v>335</v>
      </c>
      <c r="H3163" s="56" t="s">
        <v>336</v>
      </c>
      <c r="I3163" s="56" t="s">
        <v>771</v>
      </c>
      <c r="K3163" s="56" t="s">
        <v>337</v>
      </c>
      <c r="L3163" s="56" t="s">
        <v>1055</v>
      </c>
      <c r="M3163" s="56" t="s">
        <v>1056</v>
      </c>
      <c r="N3163" s="56" t="s">
        <v>1043</v>
      </c>
      <c r="O3163" s="56" t="s">
        <v>546</v>
      </c>
      <c r="P3163" s="1" t="s">
        <v>105</v>
      </c>
      <c r="S3163" s="56">
        <v>222699</v>
      </c>
      <c r="T3163" s="1" t="s">
        <v>691</v>
      </c>
      <c r="U3163" s="56">
        <v>42675</v>
      </c>
      <c r="V3163" s="56">
        <v>43465</v>
      </c>
      <c r="W3163" s="56">
        <v>42675</v>
      </c>
      <c r="X3163" s="56">
        <v>43830</v>
      </c>
      <c r="Y3163" s="56" t="s">
        <v>340</v>
      </c>
      <c r="Z3163" s="56" t="s">
        <v>341</v>
      </c>
      <c r="AA3163" s="56" t="s">
        <v>342</v>
      </c>
      <c r="AB3163" s="56" t="s">
        <v>343</v>
      </c>
      <c r="AC3163" s="56" t="s">
        <v>342</v>
      </c>
      <c r="AD3163" s="56" t="s">
        <v>347</v>
      </c>
      <c r="AE3163" s="56" t="s">
        <v>334</v>
      </c>
      <c r="AF3163" s="56" t="s">
        <v>292</v>
      </c>
      <c r="AG3163" s="56">
        <v>2020</v>
      </c>
      <c r="AH3163" s="56" t="s">
        <v>80</v>
      </c>
      <c r="AI3163" s="56" t="s">
        <v>348</v>
      </c>
      <c r="AJ3163" s="56">
        <v>200000</v>
      </c>
      <c r="AM3163" s="56">
        <v>42656</v>
      </c>
      <c r="AN3163" s="56" t="s">
        <v>355</v>
      </c>
      <c r="AO3163" s="1">
        <v>42656</v>
      </c>
      <c r="AP3163" s="56" t="s">
        <v>355</v>
      </c>
      <c r="AQ3163" s="56">
        <v>75710</v>
      </c>
      <c r="AR3163" s="56">
        <v>0</v>
      </c>
      <c r="AS3163" s="56" t="s">
        <v>346</v>
      </c>
      <c r="BB3163" s="56" t="s">
        <v>339</v>
      </c>
      <c r="BC3163" s="56" t="s">
        <v>263</v>
      </c>
      <c r="BD3163" s="56" t="s">
        <v>993</v>
      </c>
      <c r="BE3163" s="56" t="s">
        <v>347</v>
      </c>
      <c r="BF3163" s="56" t="s">
        <v>334</v>
      </c>
      <c r="BG3163" s="56" t="s">
        <v>774</v>
      </c>
      <c r="BH3163" s="56">
        <v>0</v>
      </c>
      <c r="BI3163" s="56">
        <v>0</v>
      </c>
      <c r="BJ3163" s="56">
        <v>1</v>
      </c>
    </row>
    <row r="3164" spans="1:62" hidden="1" x14ac:dyDescent="0.3">
      <c r="A3164" s="56">
        <v>49310514</v>
      </c>
      <c r="B3164" s="85">
        <v>601936</v>
      </c>
      <c r="C3164" s="1">
        <v>42893</v>
      </c>
      <c r="D3164" s="56" t="s">
        <v>1053</v>
      </c>
      <c r="E3164" s="56" t="s">
        <v>1054</v>
      </c>
      <c r="F3164" s="56" t="s">
        <v>334</v>
      </c>
      <c r="G3164" s="56" t="s">
        <v>335</v>
      </c>
      <c r="H3164" s="56" t="s">
        <v>336</v>
      </c>
      <c r="I3164" s="56" t="s">
        <v>771</v>
      </c>
      <c r="K3164" s="56" t="s">
        <v>337</v>
      </c>
      <c r="L3164" s="56" t="s">
        <v>1055</v>
      </c>
      <c r="M3164" s="56" t="s">
        <v>1056</v>
      </c>
      <c r="N3164" s="56" t="s">
        <v>1043</v>
      </c>
      <c r="O3164" s="56" t="s">
        <v>546</v>
      </c>
      <c r="P3164" s="1" t="s">
        <v>105</v>
      </c>
      <c r="S3164" s="56">
        <v>222699</v>
      </c>
      <c r="T3164" s="1" t="s">
        <v>691</v>
      </c>
      <c r="U3164" s="56">
        <v>42675</v>
      </c>
      <c r="V3164" s="56">
        <v>43465</v>
      </c>
      <c r="W3164" s="56">
        <v>42675</v>
      </c>
      <c r="X3164" s="56">
        <v>43830</v>
      </c>
      <c r="Y3164" s="56" t="s">
        <v>340</v>
      </c>
      <c r="Z3164" s="56" t="s">
        <v>341</v>
      </c>
      <c r="AA3164" s="56" t="s">
        <v>342</v>
      </c>
      <c r="AB3164" s="56" t="s">
        <v>343</v>
      </c>
      <c r="AC3164" s="56" t="s">
        <v>342</v>
      </c>
      <c r="AD3164" s="56" t="s">
        <v>347</v>
      </c>
      <c r="AE3164" s="56" t="s">
        <v>334</v>
      </c>
      <c r="AF3164" s="56" t="s">
        <v>292</v>
      </c>
      <c r="AG3164" s="56">
        <v>2019</v>
      </c>
      <c r="AH3164" s="56" t="s">
        <v>80</v>
      </c>
      <c r="AI3164" s="56" t="s">
        <v>344</v>
      </c>
      <c r="AJ3164" s="56">
        <v>200000</v>
      </c>
      <c r="AM3164" s="56">
        <v>42656</v>
      </c>
      <c r="AN3164" s="56" t="s">
        <v>355</v>
      </c>
      <c r="AO3164" s="1">
        <v>42656</v>
      </c>
      <c r="AP3164" s="56" t="s">
        <v>355</v>
      </c>
      <c r="AQ3164" s="56">
        <v>75710</v>
      </c>
      <c r="AR3164" s="56">
        <v>0</v>
      </c>
      <c r="AS3164" s="56" t="s">
        <v>346</v>
      </c>
      <c r="BB3164" s="56" t="s">
        <v>339</v>
      </c>
      <c r="BC3164" s="56" t="s">
        <v>263</v>
      </c>
      <c r="BD3164" s="56" t="s">
        <v>993</v>
      </c>
      <c r="BE3164" s="56" t="s">
        <v>347</v>
      </c>
      <c r="BF3164" s="56" t="s">
        <v>334</v>
      </c>
      <c r="BG3164" s="56" t="s">
        <v>774</v>
      </c>
      <c r="BH3164" s="56">
        <v>0</v>
      </c>
      <c r="BI3164" s="56">
        <v>0</v>
      </c>
      <c r="BJ3164" s="56">
        <v>1</v>
      </c>
    </row>
    <row r="3165" spans="1:62" hidden="1" x14ac:dyDescent="0.3">
      <c r="A3165" s="56">
        <v>49310510</v>
      </c>
      <c r="B3165" s="85">
        <v>601936</v>
      </c>
      <c r="C3165" s="1">
        <v>42893</v>
      </c>
      <c r="D3165" s="56" t="s">
        <v>1053</v>
      </c>
      <c r="E3165" s="56" t="s">
        <v>1054</v>
      </c>
      <c r="F3165" s="56" t="s">
        <v>334</v>
      </c>
      <c r="G3165" s="56" t="s">
        <v>335</v>
      </c>
      <c r="H3165" s="56" t="s">
        <v>336</v>
      </c>
      <c r="I3165" s="56" t="s">
        <v>771</v>
      </c>
      <c r="K3165" s="56" t="s">
        <v>337</v>
      </c>
      <c r="L3165" s="56" t="s">
        <v>1055</v>
      </c>
      <c r="M3165" s="56" t="s">
        <v>1056</v>
      </c>
      <c r="N3165" s="56" t="s">
        <v>1043</v>
      </c>
      <c r="O3165" s="56" t="s">
        <v>546</v>
      </c>
      <c r="P3165" s="1" t="s">
        <v>105</v>
      </c>
      <c r="S3165" s="56">
        <v>222699</v>
      </c>
      <c r="T3165" s="1" t="s">
        <v>691</v>
      </c>
      <c r="U3165" s="56">
        <v>42675</v>
      </c>
      <c r="V3165" s="56">
        <v>43465</v>
      </c>
      <c r="W3165" s="56">
        <v>42675</v>
      </c>
      <c r="X3165" s="56">
        <v>43830</v>
      </c>
      <c r="Y3165" s="56" t="s">
        <v>340</v>
      </c>
      <c r="Z3165" s="56" t="s">
        <v>341</v>
      </c>
      <c r="AA3165" s="56" t="s">
        <v>342</v>
      </c>
      <c r="AB3165" s="56" t="s">
        <v>343</v>
      </c>
      <c r="AC3165" s="56" t="s">
        <v>342</v>
      </c>
      <c r="AD3165" s="56" t="s">
        <v>347</v>
      </c>
      <c r="AE3165" s="56" t="s">
        <v>334</v>
      </c>
      <c r="AF3165" s="56" t="s">
        <v>292</v>
      </c>
      <c r="AG3165" s="56">
        <v>2017</v>
      </c>
      <c r="AH3165" s="56" t="s">
        <v>80</v>
      </c>
      <c r="AI3165" s="56" t="s">
        <v>344</v>
      </c>
      <c r="AJ3165" s="56">
        <v>100000</v>
      </c>
      <c r="AM3165" s="56">
        <v>42656</v>
      </c>
      <c r="AN3165" s="56" t="s">
        <v>355</v>
      </c>
      <c r="AO3165" s="1">
        <v>42656</v>
      </c>
      <c r="AP3165" s="56" t="s">
        <v>355</v>
      </c>
      <c r="AQ3165" s="56">
        <v>75710</v>
      </c>
      <c r="AR3165" s="56">
        <v>0</v>
      </c>
      <c r="AS3165" s="56" t="s">
        <v>346</v>
      </c>
      <c r="BB3165" s="56" t="s">
        <v>339</v>
      </c>
      <c r="BC3165" s="56" t="s">
        <v>263</v>
      </c>
      <c r="BD3165" s="56" t="s">
        <v>993</v>
      </c>
      <c r="BE3165" s="56" t="s">
        <v>347</v>
      </c>
      <c r="BF3165" s="56" t="s">
        <v>334</v>
      </c>
      <c r="BG3165" s="56" t="s">
        <v>774</v>
      </c>
      <c r="BH3165" s="56">
        <v>0</v>
      </c>
      <c r="BI3165" s="56">
        <v>0</v>
      </c>
      <c r="BJ3165" s="56">
        <v>1</v>
      </c>
    </row>
    <row r="3166" spans="1:62" hidden="1" x14ac:dyDescent="0.3">
      <c r="A3166" s="56">
        <v>49304309</v>
      </c>
      <c r="B3166" s="85">
        <v>601936</v>
      </c>
      <c r="C3166" s="1">
        <v>42893</v>
      </c>
      <c r="D3166" s="56" t="s">
        <v>1053</v>
      </c>
      <c r="E3166" s="56" t="s">
        <v>1054</v>
      </c>
      <c r="F3166" s="56" t="s">
        <v>334</v>
      </c>
      <c r="G3166" s="56" t="s">
        <v>335</v>
      </c>
      <c r="H3166" s="56" t="s">
        <v>336</v>
      </c>
      <c r="I3166" s="56" t="s">
        <v>771</v>
      </c>
      <c r="K3166" s="56" t="s">
        <v>337</v>
      </c>
      <c r="L3166" s="56" t="s">
        <v>1055</v>
      </c>
      <c r="M3166" s="56" t="s">
        <v>1056</v>
      </c>
      <c r="N3166" s="56" t="s">
        <v>1043</v>
      </c>
      <c r="O3166" s="56" t="s">
        <v>546</v>
      </c>
      <c r="P3166" s="1" t="s">
        <v>188</v>
      </c>
      <c r="Q3166" s="56" t="s">
        <v>920</v>
      </c>
      <c r="R3166" s="56" t="s">
        <v>339</v>
      </c>
      <c r="S3166" s="56">
        <v>281034</v>
      </c>
      <c r="T3166" s="1" t="s">
        <v>195</v>
      </c>
      <c r="U3166" s="56">
        <v>42675</v>
      </c>
      <c r="V3166" s="56">
        <v>43465</v>
      </c>
      <c r="W3166" s="56">
        <v>42675</v>
      </c>
      <c r="X3166" s="56">
        <v>43100</v>
      </c>
      <c r="Y3166" s="56" t="s">
        <v>340</v>
      </c>
      <c r="Z3166" s="56" t="s">
        <v>341</v>
      </c>
      <c r="AA3166" s="56" t="s">
        <v>342</v>
      </c>
      <c r="AB3166" s="56" t="s">
        <v>343</v>
      </c>
      <c r="AC3166" s="56" t="s">
        <v>342</v>
      </c>
      <c r="AD3166" s="56" t="s">
        <v>347</v>
      </c>
      <c r="AE3166" s="56" t="s">
        <v>334</v>
      </c>
      <c r="AF3166" s="56" t="s">
        <v>292</v>
      </c>
      <c r="AG3166" s="56">
        <v>2017</v>
      </c>
      <c r="AH3166" s="56" t="s">
        <v>80</v>
      </c>
      <c r="AI3166" s="56" t="s">
        <v>348</v>
      </c>
      <c r="AJ3166" s="56">
        <v>1</v>
      </c>
      <c r="AM3166" s="56">
        <v>42656</v>
      </c>
      <c r="AN3166" s="56" t="s">
        <v>355</v>
      </c>
      <c r="AO3166" s="1">
        <v>42656</v>
      </c>
      <c r="AP3166" s="56" t="s">
        <v>355</v>
      </c>
      <c r="AQ3166" s="56">
        <v>252</v>
      </c>
      <c r="AR3166" s="56">
        <v>0</v>
      </c>
      <c r="AS3166" s="56" t="s">
        <v>346</v>
      </c>
      <c r="BB3166" s="56" t="s">
        <v>339</v>
      </c>
      <c r="BC3166" s="56" t="s">
        <v>263</v>
      </c>
      <c r="BD3166" s="56" t="s">
        <v>993</v>
      </c>
      <c r="BE3166" s="56" t="s">
        <v>347</v>
      </c>
      <c r="BF3166" s="56" t="s">
        <v>334</v>
      </c>
      <c r="BG3166" s="56" t="s">
        <v>774</v>
      </c>
      <c r="BH3166" s="56">
        <v>0</v>
      </c>
      <c r="BI3166" s="56">
        <v>0</v>
      </c>
      <c r="BJ3166" s="56">
        <v>1</v>
      </c>
    </row>
    <row r="3167" spans="1:62" hidden="1" x14ac:dyDescent="0.3">
      <c r="A3167" s="56">
        <v>49310513</v>
      </c>
      <c r="B3167" s="85">
        <v>601936</v>
      </c>
      <c r="C3167" s="1">
        <v>42893</v>
      </c>
      <c r="D3167" s="56" t="s">
        <v>1053</v>
      </c>
      <c r="E3167" s="56" t="s">
        <v>1054</v>
      </c>
      <c r="F3167" s="56" t="s">
        <v>334</v>
      </c>
      <c r="G3167" s="56" t="s">
        <v>335</v>
      </c>
      <c r="H3167" s="56" t="s">
        <v>336</v>
      </c>
      <c r="I3167" s="56" t="s">
        <v>771</v>
      </c>
      <c r="K3167" s="56" t="s">
        <v>337</v>
      </c>
      <c r="L3167" s="56" t="s">
        <v>1055</v>
      </c>
      <c r="M3167" s="56" t="s">
        <v>1056</v>
      </c>
      <c r="N3167" s="56" t="s">
        <v>1043</v>
      </c>
      <c r="O3167" s="56" t="s">
        <v>546</v>
      </c>
      <c r="P3167" s="1" t="s">
        <v>105</v>
      </c>
      <c r="S3167" s="56">
        <v>222699</v>
      </c>
      <c r="T3167" s="1" t="s">
        <v>691</v>
      </c>
      <c r="U3167" s="56">
        <v>42675</v>
      </c>
      <c r="V3167" s="56">
        <v>43465</v>
      </c>
      <c r="W3167" s="56">
        <v>42675</v>
      </c>
      <c r="X3167" s="56">
        <v>43830</v>
      </c>
      <c r="Y3167" s="56" t="s">
        <v>340</v>
      </c>
      <c r="Z3167" s="56" t="s">
        <v>341</v>
      </c>
      <c r="AA3167" s="56" t="s">
        <v>342</v>
      </c>
      <c r="AB3167" s="56" t="s">
        <v>343</v>
      </c>
      <c r="AC3167" s="56" t="s">
        <v>342</v>
      </c>
      <c r="AD3167" s="56" t="s">
        <v>347</v>
      </c>
      <c r="AE3167" s="56" t="s">
        <v>334</v>
      </c>
      <c r="AF3167" s="56" t="s">
        <v>292</v>
      </c>
      <c r="AG3167" s="56">
        <v>2019</v>
      </c>
      <c r="AH3167" s="56" t="s">
        <v>80</v>
      </c>
      <c r="AI3167" s="56" t="s">
        <v>348</v>
      </c>
      <c r="AJ3167" s="56">
        <v>180000</v>
      </c>
      <c r="AM3167" s="56">
        <v>42656</v>
      </c>
      <c r="AN3167" s="56" t="s">
        <v>355</v>
      </c>
      <c r="AO3167" s="1">
        <v>42656</v>
      </c>
      <c r="AP3167" s="56" t="s">
        <v>355</v>
      </c>
      <c r="AQ3167" s="56">
        <v>75710</v>
      </c>
      <c r="AR3167" s="56">
        <v>0</v>
      </c>
      <c r="AS3167" s="56" t="s">
        <v>346</v>
      </c>
      <c r="BB3167" s="56" t="s">
        <v>339</v>
      </c>
      <c r="BC3167" s="56" t="s">
        <v>263</v>
      </c>
      <c r="BD3167" s="56" t="s">
        <v>993</v>
      </c>
      <c r="BE3167" s="56" t="s">
        <v>347</v>
      </c>
      <c r="BF3167" s="56" t="s">
        <v>334</v>
      </c>
      <c r="BG3167" s="56" t="s">
        <v>774</v>
      </c>
      <c r="BH3167" s="56">
        <v>0</v>
      </c>
      <c r="BI3167" s="56">
        <v>0</v>
      </c>
      <c r="BJ3167" s="56">
        <v>1</v>
      </c>
    </row>
    <row r="3168" spans="1:62" hidden="1" x14ac:dyDescent="0.3">
      <c r="A3168" s="56">
        <v>49304300</v>
      </c>
      <c r="B3168" s="85">
        <v>601936</v>
      </c>
      <c r="C3168" s="1">
        <v>42893</v>
      </c>
      <c r="D3168" s="56" t="s">
        <v>1053</v>
      </c>
      <c r="E3168" s="56" t="s">
        <v>1054</v>
      </c>
      <c r="F3168" s="56" t="s">
        <v>334</v>
      </c>
      <c r="G3168" s="56" t="s">
        <v>335</v>
      </c>
      <c r="H3168" s="56" t="s">
        <v>336</v>
      </c>
      <c r="I3168" s="56" t="s">
        <v>771</v>
      </c>
      <c r="K3168" s="56" t="s">
        <v>337</v>
      </c>
      <c r="L3168" s="56" t="s">
        <v>1055</v>
      </c>
      <c r="M3168" s="56" t="s">
        <v>1056</v>
      </c>
      <c r="N3168" s="56" t="s">
        <v>1043</v>
      </c>
      <c r="O3168" s="56" t="s">
        <v>546</v>
      </c>
      <c r="P3168" s="1" t="s">
        <v>110</v>
      </c>
      <c r="Q3168" s="56" t="s">
        <v>1060</v>
      </c>
      <c r="R3168" s="56" t="s">
        <v>339</v>
      </c>
      <c r="S3168" s="56">
        <v>272908</v>
      </c>
      <c r="T3168" s="1" t="s">
        <v>836</v>
      </c>
      <c r="U3168" s="56">
        <v>42675</v>
      </c>
      <c r="V3168" s="56">
        <v>43465</v>
      </c>
      <c r="W3168" s="56">
        <v>42675</v>
      </c>
      <c r="X3168" s="56">
        <v>43100</v>
      </c>
      <c r="Y3168" s="56" t="s">
        <v>340</v>
      </c>
      <c r="Z3168" s="56" t="s">
        <v>341</v>
      </c>
      <c r="AA3168" s="56" t="s">
        <v>342</v>
      </c>
      <c r="AB3168" s="56" t="s">
        <v>343</v>
      </c>
      <c r="AC3168" s="56" t="s">
        <v>342</v>
      </c>
      <c r="AD3168" s="56" t="s">
        <v>347</v>
      </c>
      <c r="AE3168" s="56" t="s">
        <v>334</v>
      </c>
      <c r="AF3168" s="56" t="s">
        <v>224</v>
      </c>
      <c r="AG3168" s="56">
        <v>2016</v>
      </c>
      <c r="AH3168" s="56" t="s">
        <v>80</v>
      </c>
      <c r="AI3168" s="56" t="s">
        <v>339</v>
      </c>
      <c r="AJ3168" s="56">
        <v>0</v>
      </c>
      <c r="AM3168" s="56">
        <v>42656</v>
      </c>
      <c r="AN3168" s="56" t="s">
        <v>355</v>
      </c>
      <c r="AO3168" s="1">
        <v>42656</v>
      </c>
      <c r="AP3168" s="56" t="s">
        <v>355</v>
      </c>
      <c r="AQ3168" s="56">
        <v>75683</v>
      </c>
      <c r="AR3168" s="56">
        <v>0</v>
      </c>
      <c r="AS3168" s="56" t="s">
        <v>346</v>
      </c>
      <c r="BB3168" s="56" t="s">
        <v>339</v>
      </c>
      <c r="BC3168" s="56" t="s">
        <v>263</v>
      </c>
      <c r="BD3168" s="56" t="s">
        <v>993</v>
      </c>
      <c r="BE3168" s="56" t="s">
        <v>347</v>
      </c>
      <c r="BF3168" s="56" t="s">
        <v>334</v>
      </c>
      <c r="BG3168" s="56" t="s">
        <v>774</v>
      </c>
      <c r="BH3168" s="56">
        <v>0</v>
      </c>
      <c r="BI3168" s="56">
        <v>0</v>
      </c>
      <c r="BJ3168" s="56">
        <v>1</v>
      </c>
    </row>
    <row r="3169" spans="1:62" hidden="1" x14ac:dyDescent="0.3">
      <c r="A3169" s="56">
        <v>49304294</v>
      </c>
      <c r="B3169" s="85">
        <v>601936</v>
      </c>
      <c r="C3169" s="1">
        <v>42893</v>
      </c>
      <c r="D3169" s="56" t="s">
        <v>1053</v>
      </c>
      <c r="E3169" s="56" t="s">
        <v>1054</v>
      </c>
      <c r="F3169" s="56" t="s">
        <v>334</v>
      </c>
      <c r="G3169" s="56" t="s">
        <v>335</v>
      </c>
      <c r="H3169" s="56" t="s">
        <v>336</v>
      </c>
      <c r="I3169" s="56" t="s">
        <v>771</v>
      </c>
      <c r="K3169" s="56" t="s">
        <v>337</v>
      </c>
      <c r="L3169" s="56" t="s">
        <v>1055</v>
      </c>
      <c r="M3169" s="56" t="s">
        <v>1056</v>
      </c>
      <c r="N3169" s="56" t="s">
        <v>1043</v>
      </c>
      <c r="O3169" s="56" t="s">
        <v>546</v>
      </c>
      <c r="P3169" s="1" t="s">
        <v>188</v>
      </c>
      <c r="Q3169" s="56" t="s">
        <v>241</v>
      </c>
      <c r="R3169" s="56" t="s">
        <v>339</v>
      </c>
      <c r="S3169" s="56">
        <v>281030</v>
      </c>
      <c r="T3169" s="1" t="s">
        <v>195</v>
      </c>
      <c r="U3169" s="56">
        <v>42675</v>
      </c>
      <c r="V3169" s="56">
        <v>43465</v>
      </c>
      <c r="W3169" s="56">
        <v>42675</v>
      </c>
      <c r="X3169" s="56">
        <v>42916</v>
      </c>
      <c r="Y3169" s="56" t="s">
        <v>340</v>
      </c>
      <c r="Z3169" s="56" t="s">
        <v>341</v>
      </c>
      <c r="AA3169" s="56" t="s">
        <v>342</v>
      </c>
      <c r="AB3169" s="56" t="s">
        <v>343</v>
      </c>
      <c r="AC3169" s="56" t="s">
        <v>342</v>
      </c>
      <c r="AD3169" s="56" t="s">
        <v>347</v>
      </c>
      <c r="AE3169" s="56" t="s">
        <v>334</v>
      </c>
      <c r="AF3169" s="56" t="s">
        <v>292</v>
      </c>
      <c r="AG3169" s="56">
        <v>2017</v>
      </c>
      <c r="AH3169" s="56" t="s">
        <v>80</v>
      </c>
      <c r="AI3169" s="56" t="s">
        <v>344</v>
      </c>
      <c r="AJ3169" s="56">
        <v>2</v>
      </c>
      <c r="AM3169" s="56">
        <v>42656</v>
      </c>
      <c r="AN3169" s="56" t="s">
        <v>355</v>
      </c>
      <c r="AO3169" s="1">
        <v>42656</v>
      </c>
      <c r="AP3169" s="56" t="s">
        <v>355</v>
      </c>
      <c r="AQ3169" s="56">
        <v>252</v>
      </c>
      <c r="AR3169" s="56">
        <v>0</v>
      </c>
      <c r="AS3169" s="56" t="s">
        <v>346</v>
      </c>
      <c r="BB3169" s="56" t="s">
        <v>339</v>
      </c>
      <c r="BC3169" s="56" t="s">
        <v>263</v>
      </c>
      <c r="BD3169" s="56" t="s">
        <v>993</v>
      </c>
      <c r="BE3169" s="56" t="s">
        <v>347</v>
      </c>
      <c r="BF3169" s="56" t="s">
        <v>334</v>
      </c>
      <c r="BG3169" s="56" t="s">
        <v>774</v>
      </c>
      <c r="BH3169" s="56">
        <v>0</v>
      </c>
      <c r="BI3169" s="56">
        <v>0</v>
      </c>
      <c r="BJ3169" s="56">
        <v>1</v>
      </c>
    </row>
    <row r="3170" spans="1:62" hidden="1" x14ac:dyDescent="0.3">
      <c r="A3170" s="56">
        <v>49310552</v>
      </c>
      <c r="B3170" s="85">
        <v>601936</v>
      </c>
      <c r="C3170" s="1">
        <v>42893</v>
      </c>
      <c r="D3170" s="56" t="s">
        <v>1053</v>
      </c>
      <c r="E3170" s="56" t="s">
        <v>1054</v>
      </c>
      <c r="F3170" s="56" t="s">
        <v>334</v>
      </c>
      <c r="G3170" s="56" t="s">
        <v>335</v>
      </c>
      <c r="H3170" s="56" t="s">
        <v>336</v>
      </c>
      <c r="I3170" s="56" t="s">
        <v>771</v>
      </c>
      <c r="K3170" s="56" t="s">
        <v>337</v>
      </c>
      <c r="L3170" s="56" t="s">
        <v>1055</v>
      </c>
      <c r="M3170" s="56" t="s">
        <v>1056</v>
      </c>
      <c r="N3170" s="56" t="s">
        <v>1043</v>
      </c>
      <c r="O3170" s="56" t="s">
        <v>546</v>
      </c>
      <c r="P3170" s="1" t="s">
        <v>110</v>
      </c>
      <c r="Q3170" s="56" t="s">
        <v>1058</v>
      </c>
      <c r="R3170" s="56" t="s">
        <v>339</v>
      </c>
      <c r="S3170" s="56">
        <v>272905</v>
      </c>
      <c r="T3170" s="1" t="s">
        <v>465</v>
      </c>
      <c r="U3170" s="56">
        <v>42675</v>
      </c>
      <c r="V3170" s="56">
        <v>43465</v>
      </c>
      <c r="W3170" s="56">
        <v>42675</v>
      </c>
      <c r="X3170" s="56">
        <v>43830</v>
      </c>
      <c r="Y3170" s="56" t="s">
        <v>340</v>
      </c>
      <c r="Z3170" s="56" t="s">
        <v>341</v>
      </c>
      <c r="AA3170" s="56" t="s">
        <v>342</v>
      </c>
      <c r="AB3170" s="56" t="s">
        <v>339</v>
      </c>
      <c r="AC3170" s="56" t="s">
        <v>342</v>
      </c>
      <c r="AD3170" s="56" t="s">
        <v>347</v>
      </c>
      <c r="AE3170" s="56" t="s">
        <v>334</v>
      </c>
      <c r="AF3170" s="56" t="s">
        <v>292</v>
      </c>
      <c r="AG3170" s="56">
        <v>2020</v>
      </c>
      <c r="AH3170" s="56" t="s">
        <v>80</v>
      </c>
      <c r="AI3170" s="56" t="s">
        <v>348</v>
      </c>
      <c r="AJ3170" s="56">
        <v>100000</v>
      </c>
      <c r="AM3170" s="56">
        <v>42656</v>
      </c>
      <c r="AN3170" s="56" t="s">
        <v>355</v>
      </c>
      <c r="AO3170" s="1">
        <v>42656</v>
      </c>
      <c r="AP3170" s="56" t="s">
        <v>355</v>
      </c>
      <c r="AQ3170" s="56">
        <v>268</v>
      </c>
      <c r="AR3170" s="56">
        <v>0</v>
      </c>
      <c r="AS3170" s="56" t="s">
        <v>346</v>
      </c>
      <c r="AT3170" s="56">
        <v>1003</v>
      </c>
      <c r="AU3170" s="56" t="s">
        <v>369</v>
      </c>
      <c r="BB3170" s="56" t="s">
        <v>339</v>
      </c>
      <c r="BC3170" s="56" t="s">
        <v>263</v>
      </c>
      <c r="BD3170" s="56" t="s">
        <v>993</v>
      </c>
      <c r="BE3170" s="56" t="s">
        <v>347</v>
      </c>
      <c r="BF3170" s="56" t="s">
        <v>334</v>
      </c>
      <c r="BG3170" s="56" t="s">
        <v>774</v>
      </c>
      <c r="BH3170" s="56">
        <v>0</v>
      </c>
      <c r="BI3170" s="56">
        <v>0</v>
      </c>
      <c r="BJ3170" s="56">
        <v>1</v>
      </c>
    </row>
    <row r="3171" spans="1:62" hidden="1" x14ac:dyDescent="0.3">
      <c r="A3171" s="56">
        <v>49310535</v>
      </c>
      <c r="B3171" s="85">
        <v>601936</v>
      </c>
      <c r="C3171" s="1">
        <v>42893</v>
      </c>
      <c r="D3171" s="56" t="s">
        <v>1053</v>
      </c>
      <c r="E3171" s="56" t="s">
        <v>1054</v>
      </c>
      <c r="F3171" s="56" t="s">
        <v>334</v>
      </c>
      <c r="G3171" s="56" t="s">
        <v>335</v>
      </c>
      <c r="H3171" s="56" t="s">
        <v>336</v>
      </c>
      <c r="I3171" s="56" t="s">
        <v>771</v>
      </c>
      <c r="K3171" s="56" t="s">
        <v>337</v>
      </c>
      <c r="L3171" s="56" t="s">
        <v>1055</v>
      </c>
      <c r="M3171" s="56" t="s">
        <v>1056</v>
      </c>
      <c r="N3171" s="56" t="s">
        <v>1043</v>
      </c>
      <c r="O3171" s="56" t="s">
        <v>546</v>
      </c>
      <c r="P3171" s="1" t="s">
        <v>110</v>
      </c>
      <c r="Q3171" s="56" t="s">
        <v>1059</v>
      </c>
      <c r="R3171" s="56" t="s">
        <v>339</v>
      </c>
      <c r="S3171" s="56">
        <v>272902</v>
      </c>
      <c r="T3171" s="1" t="s">
        <v>557</v>
      </c>
      <c r="U3171" s="56">
        <v>42675</v>
      </c>
      <c r="V3171" s="56">
        <v>43465</v>
      </c>
      <c r="W3171" s="56">
        <v>42675</v>
      </c>
      <c r="X3171" s="56">
        <v>43769</v>
      </c>
      <c r="Y3171" s="56" t="s">
        <v>356</v>
      </c>
      <c r="Z3171" s="56" t="s">
        <v>341</v>
      </c>
      <c r="AA3171" s="56" t="s">
        <v>342</v>
      </c>
      <c r="AB3171" s="56" t="s">
        <v>343</v>
      </c>
      <c r="AC3171" s="56" t="s">
        <v>342</v>
      </c>
      <c r="AD3171" s="56" t="s">
        <v>347</v>
      </c>
      <c r="AE3171" s="56" t="s">
        <v>334</v>
      </c>
      <c r="AF3171" s="56" t="s">
        <v>224</v>
      </c>
      <c r="AG3171" s="56">
        <v>2016</v>
      </c>
      <c r="AH3171" s="56" t="s">
        <v>80</v>
      </c>
      <c r="AI3171" s="56" t="s">
        <v>339</v>
      </c>
      <c r="AJ3171" s="56">
        <v>0</v>
      </c>
      <c r="AM3171" s="56">
        <v>42656</v>
      </c>
      <c r="AN3171" s="56" t="s">
        <v>355</v>
      </c>
      <c r="AO3171" s="1">
        <v>42656</v>
      </c>
      <c r="AP3171" s="56" t="s">
        <v>355</v>
      </c>
      <c r="AQ3171" s="56">
        <v>57082</v>
      </c>
      <c r="AR3171" s="56">
        <v>0</v>
      </c>
      <c r="AS3171" s="56" t="s">
        <v>346</v>
      </c>
      <c r="BB3171" s="56" t="s">
        <v>339</v>
      </c>
      <c r="BC3171" s="56" t="s">
        <v>263</v>
      </c>
      <c r="BD3171" s="56" t="s">
        <v>993</v>
      </c>
      <c r="BE3171" s="56" t="s">
        <v>347</v>
      </c>
      <c r="BF3171" s="56" t="s">
        <v>334</v>
      </c>
      <c r="BG3171" s="56" t="s">
        <v>774</v>
      </c>
      <c r="BH3171" s="56">
        <v>0</v>
      </c>
      <c r="BI3171" s="56">
        <v>0</v>
      </c>
      <c r="BJ3171" s="56">
        <v>1</v>
      </c>
    </row>
    <row r="3172" spans="1:62" hidden="1" x14ac:dyDescent="0.3">
      <c r="A3172" s="56">
        <v>49304245</v>
      </c>
      <c r="B3172" s="85">
        <v>601936</v>
      </c>
      <c r="C3172" s="1">
        <v>42893</v>
      </c>
      <c r="D3172" s="56" t="s">
        <v>1053</v>
      </c>
      <c r="E3172" s="56" t="s">
        <v>1054</v>
      </c>
      <c r="F3172" s="56" t="s">
        <v>334</v>
      </c>
      <c r="G3172" s="56" t="s">
        <v>335</v>
      </c>
      <c r="H3172" s="56" t="s">
        <v>336</v>
      </c>
      <c r="I3172" s="56" t="s">
        <v>771</v>
      </c>
      <c r="K3172" s="56" t="s">
        <v>337</v>
      </c>
      <c r="L3172" s="56" t="s">
        <v>1055</v>
      </c>
      <c r="M3172" s="56" t="s">
        <v>1056</v>
      </c>
      <c r="N3172" s="56" t="s">
        <v>1043</v>
      </c>
      <c r="O3172" s="56" t="s">
        <v>546</v>
      </c>
      <c r="P3172" s="1" t="s">
        <v>110</v>
      </c>
      <c r="Q3172" s="56" t="s">
        <v>552</v>
      </c>
      <c r="R3172" s="56" t="s">
        <v>339</v>
      </c>
      <c r="S3172" s="56">
        <v>272900</v>
      </c>
      <c r="T3172" s="1" t="s">
        <v>253</v>
      </c>
      <c r="U3172" s="56">
        <v>42675</v>
      </c>
      <c r="V3172" s="56">
        <v>43465</v>
      </c>
      <c r="W3172" s="56">
        <v>42675</v>
      </c>
      <c r="X3172" s="56">
        <v>43100</v>
      </c>
      <c r="Y3172" s="56" t="s">
        <v>340</v>
      </c>
      <c r="Z3172" s="56" t="s">
        <v>341</v>
      </c>
      <c r="AA3172" s="56" t="s">
        <v>342</v>
      </c>
      <c r="AB3172" s="56" t="s">
        <v>343</v>
      </c>
      <c r="AC3172" s="56" t="s">
        <v>342</v>
      </c>
      <c r="AD3172" s="56" t="s">
        <v>347</v>
      </c>
      <c r="AE3172" s="56" t="s">
        <v>334</v>
      </c>
      <c r="AF3172" s="56" t="s">
        <v>292</v>
      </c>
      <c r="AG3172" s="56">
        <v>2017</v>
      </c>
      <c r="AH3172" s="56" t="s">
        <v>80</v>
      </c>
      <c r="AI3172" s="56" t="s">
        <v>348</v>
      </c>
      <c r="AJ3172" s="56">
        <v>1</v>
      </c>
      <c r="AM3172" s="56">
        <v>42656</v>
      </c>
      <c r="AN3172" s="56" t="s">
        <v>355</v>
      </c>
      <c r="AO3172" s="1">
        <v>42656</v>
      </c>
      <c r="AP3172" s="56" t="s">
        <v>355</v>
      </c>
      <c r="AQ3172" s="56">
        <v>328</v>
      </c>
      <c r="AR3172" s="56">
        <v>0</v>
      </c>
      <c r="AS3172" s="56" t="s">
        <v>346</v>
      </c>
      <c r="BB3172" s="56" t="s">
        <v>339</v>
      </c>
      <c r="BC3172" s="56" t="s">
        <v>263</v>
      </c>
      <c r="BD3172" s="56" t="s">
        <v>993</v>
      </c>
      <c r="BE3172" s="56" t="s">
        <v>347</v>
      </c>
      <c r="BF3172" s="56" t="s">
        <v>334</v>
      </c>
      <c r="BG3172" s="56" t="s">
        <v>774</v>
      </c>
      <c r="BH3172" s="56">
        <v>0</v>
      </c>
      <c r="BI3172" s="56">
        <v>0</v>
      </c>
      <c r="BJ3172" s="56">
        <v>1</v>
      </c>
    </row>
    <row r="3173" spans="1:62" hidden="1" x14ac:dyDescent="0.3">
      <c r="A3173" s="56">
        <v>49310526</v>
      </c>
      <c r="B3173" s="85">
        <v>601936</v>
      </c>
      <c r="C3173" s="1">
        <v>42893</v>
      </c>
      <c r="D3173" s="56" t="s">
        <v>1053</v>
      </c>
      <c r="E3173" s="56" t="s">
        <v>1054</v>
      </c>
      <c r="F3173" s="56" t="s">
        <v>334</v>
      </c>
      <c r="G3173" s="56" t="s">
        <v>335</v>
      </c>
      <c r="H3173" s="56" t="s">
        <v>336</v>
      </c>
      <c r="I3173" s="56" t="s">
        <v>771</v>
      </c>
      <c r="K3173" s="56" t="s">
        <v>337</v>
      </c>
      <c r="L3173" s="56" t="s">
        <v>1055</v>
      </c>
      <c r="M3173" s="56" t="s">
        <v>1056</v>
      </c>
      <c r="N3173" s="56" t="s">
        <v>1043</v>
      </c>
      <c r="O3173" s="56" t="s">
        <v>546</v>
      </c>
      <c r="P3173" s="1" t="s">
        <v>105</v>
      </c>
      <c r="S3173" s="56">
        <v>222700</v>
      </c>
      <c r="T3173" s="1" t="s">
        <v>760</v>
      </c>
      <c r="U3173" s="56">
        <v>42675</v>
      </c>
      <c r="V3173" s="56">
        <v>43465</v>
      </c>
      <c r="W3173" s="56">
        <v>42675</v>
      </c>
      <c r="X3173" s="56">
        <v>43830</v>
      </c>
      <c r="Y3173" s="56" t="s">
        <v>340</v>
      </c>
      <c r="Z3173" s="56" t="s">
        <v>367</v>
      </c>
      <c r="AA3173" s="56" t="s">
        <v>342</v>
      </c>
      <c r="AB3173" s="56" t="s">
        <v>343</v>
      </c>
      <c r="AC3173" s="56" t="s">
        <v>342</v>
      </c>
      <c r="AD3173" s="56" t="s">
        <v>347</v>
      </c>
      <c r="AE3173" s="56" t="s">
        <v>334</v>
      </c>
      <c r="AF3173" s="56" t="s">
        <v>292</v>
      </c>
      <c r="AG3173" s="56">
        <v>2017</v>
      </c>
      <c r="AH3173" s="56" t="s">
        <v>80</v>
      </c>
      <c r="AI3173" s="56" t="s">
        <v>344</v>
      </c>
      <c r="AJ3173" s="56">
        <v>400000</v>
      </c>
      <c r="AM3173" s="56">
        <v>42656</v>
      </c>
      <c r="AN3173" s="56" t="s">
        <v>355</v>
      </c>
      <c r="AO3173" s="1">
        <v>42656</v>
      </c>
      <c r="AP3173" s="56" t="s">
        <v>355</v>
      </c>
      <c r="AQ3173" s="56">
        <v>72202</v>
      </c>
      <c r="AR3173" s="56">
        <v>0</v>
      </c>
      <c r="AS3173" s="56" t="s">
        <v>346</v>
      </c>
      <c r="BB3173" s="56" t="s">
        <v>339</v>
      </c>
      <c r="BC3173" s="56" t="s">
        <v>263</v>
      </c>
      <c r="BD3173" s="56" t="s">
        <v>993</v>
      </c>
      <c r="BE3173" s="56" t="s">
        <v>347</v>
      </c>
      <c r="BF3173" s="56" t="s">
        <v>334</v>
      </c>
      <c r="BG3173" s="56" t="s">
        <v>774</v>
      </c>
      <c r="BH3173" s="56">
        <v>0</v>
      </c>
      <c r="BI3173" s="56">
        <v>0</v>
      </c>
      <c r="BJ3173" s="56">
        <v>1</v>
      </c>
    </row>
    <row r="3174" spans="1:62" hidden="1" x14ac:dyDescent="0.3">
      <c r="A3174" s="56">
        <v>49304222</v>
      </c>
      <c r="B3174" s="85">
        <v>601936</v>
      </c>
      <c r="C3174" s="1">
        <v>42893</v>
      </c>
      <c r="D3174" s="56" t="s">
        <v>1053</v>
      </c>
      <c r="E3174" s="56" t="s">
        <v>1054</v>
      </c>
      <c r="F3174" s="56" t="s">
        <v>334</v>
      </c>
      <c r="G3174" s="56" t="s">
        <v>335</v>
      </c>
      <c r="H3174" s="56" t="s">
        <v>336</v>
      </c>
      <c r="I3174" s="56" t="s">
        <v>771</v>
      </c>
      <c r="K3174" s="56" t="s">
        <v>337</v>
      </c>
      <c r="L3174" s="56" t="s">
        <v>1055</v>
      </c>
      <c r="M3174" s="56" t="s">
        <v>1056</v>
      </c>
      <c r="N3174" s="56" t="s">
        <v>1043</v>
      </c>
      <c r="O3174" s="56" t="s">
        <v>546</v>
      </c>
      <c r="P3174" s="1" t="s">
        <v>105</v>
      </c>
      <c r="S3174" s="56">
        <v>222699</v>
      </c>
      <c r="T3174" s="1" t="s">
        <v>691</v>
      </c>
      <c r="U3174" s="56">
        <v>42675</v>
      </c>
      <c r="V3174" s="56">
        <v>43465</v>
      </c>
      <c r="W3174" s="56">
        <v>42675</v>
      </c>
      <c r="X3174" s="56">
        <v>43830</v>
      </c>
      <c r="Y3174" s="56" t="s">
        <v>340</v>
      </c>
      <c r="Z3174" s="56" t="s">
        <v>341</v>
      </c>
      <c r="AA3174" s="56" t="s">
        <v>342</v>
      </c>
      <c r="AB3174" s="56" t="s">
        <v>343</v>
      </c>
      <c r="AC3174" s="56" t="s">
        <v>342</v>
      </c>
      <c r="AD3174" s="56" t="s">
        <v>347</v>
      </c>
      <c r="AE3174" s="56" t="s">
        <v>334</v>
      </c>
      <c r="AF3174" s="56" t="s">
        <v>292</v>
      </c>
      <c r="AG3174" s="56">
        <v>2018</v>
      </c>
      <c r="AH3174" s="56" t="s">
        <v>80</v>
      </c>
      <c r="AI3174" s="56" t="s">
        <v>348</v>
      </c>
      <c r="AJ3174" s="56">
        <v>140000</v>
      </c>
      <c r="AM3174" s="56">
        <v>42656</v>
      </c>
      <c r="AN3174" s="56" t="s">
        <v>355</v>
      </c>
      <c r="AO3174" s="1">
        <v>42656</v>
      </c>
      <c r="AP3174" s="56" t="s">
        <v>355</v>
      </c>
      <c r="AQ3174" s="56">
        <v>75710</v>
      </c>
      <c r="AR3174" s="56">
        <v>0</v>
      </c>
      <c r="AS3174" s="56" t="s">
        <v>346</v>
      </c>
      <c r="BB3174" s="56" t="s">
        <v>339</v>
      </c>
      <c r="BC3174" s="56" t="s">
        <v>263</v>
      </c>
      <c r="BD3174" s="56" t="s">
        <v>993</v>
      </c>
      <c r="BE3174" s="56" t="s">
        <v>347</v>
      </c>
      <c r="BF3174" s="56" t="s">
        <v>334</v>
      </c>
      <c r="BG3174" s="56" t="s">
        <v>774</v>
      </c>
      <c r="BH3174" s="56">
        <v>0</v>
      </c>
      <c r="BI3174" s="56">
        <v>0</v>
      </c>
      <c r="BJ3174" s="56">
        <v>1</v>
      </c>
    </row>
    <row r="3175" spans="1:62" hidden="1" x14ac:dyDescent="0.3">
      <c r="A3175" s="56">
        <v>49310521</v>
      </c>
      <c r="B3175" s="85">
        <v>601936</v>
      </c>
      <c r="C3175" s="1">
        <v>42893</v>
      </c>
      <c r="D3175" s="56" t="s">
        <v>1053</v>
      </c>
      <c r="E3175" s="56" t="s">
        <v>1054</v>
      </c>
      <c r="F3175" s="56" t="s">
        <v>334</v>
      </c>
      <c r="G3175" s="56" t="s">
        <v>335</v>
      </c>
      <c r="H3175" s="56" t="s">
        <v>336</v>
      </c>
      <c r="I3175" s="56" t="s">
        <v>771</v>
      </c>
      <c r="K3175" s="56" t="s">
        <v>337</v>
      </c>
      <c r="L3175" s="56" t="s">
        <v>1055</v>
      </c>
      <c r="M3175" s="56" t="s">
        <v>1056</v>
      </c>
      <c r="N3175" s="56" t="s">
        <v>1043</v>
      </c>
      <c r="O3175" s="56" t="s">
        <v>546</v>
      </c>
      <c r="P3175" s="1" t="s">
        <v>105</v>
      </c>
      <c r="S3175" s="56">
        <v>222698</v>
      </c>
      <c r="T3175" s="1" t="s">
        <v>1057</v>
      </c>
      <c r="U3175" s="56">
        <v>42675</v>
      </c>
      <c r="V3175" s="56">
        <v>43465</v>
      </c>
      <c r="W3175" s="56">
        <v>42675</v>
      </c>
      <c r="X3175" s="56">
        <v>43830</v>
      </c>
      <c r="Y3175" s="56" t="s">
        <v>340</v>
      </c>
      <c r="Z3175" s="56" t="s">
        <v>341</v>
      </c>
      <c r="AA3175" s="56" t="s">
        <v>342</v>
      </c>
      <c r="AB3175" s="56" t="s">
        <v>339</v>
      </c>
      <c r="AC3175" s="56" t="s">
        <v>342</v>
      </c>
      <c r="AD3175" s="56" t="s">
        <v>347</v>
      </c>
      <c r="AE3175" s="56" t="s">
        <v>334</v>
      </c>
      <c r="AF3175" s="56" t="s">
        <v>292</v>
      </c>
      <c r="AG3175" s="56">
        <v>2019</v>
      </c>
      <c r="AH3175" s="56" t="s">
        <v>80</v>
      </c>
      <c r="AI3175" s="56" t="s">
        <v>344</v>
      </c>
      <c r="AJ3175" s="56">
        <v>100000</v>
      </c>
      <c r="AM3175" s="56">
        <v>42656</v>
      </c>
      <c r="AN3175" s="56" t="s">
        <v>355</v>
      </c>
      <c r="AO3175" s="1">
        <v>42656</v>
      </c>
      <c r="AP3175" s="56" t="s">
        <v>355</v>
      </c>
      <c r="AQ3175" s="56">
        <v>282</v>
      </c>
      <c r="AR3175" s="56">
        <v>0</v>
      </c>
      <c r="AS3175" s="56" t="s">
        <v>346</v>
      </c>
      <c r="BB3175" s="56" t="s">
        <v>339</v>
      </c>
      <c r="BC3175" s="56" t="s">
        <v>263</v>
      </c>
      <c r="BD3175" s="56" t="s">
        <v>993</v>
      </c>
      <c r="BE3175" s="56" t="s">
        <v>347</v>
      </c>
      <c r="BF3175" s="56" t="s">
        <v>334</v>
      </c>
      <c r="BG3175" s="56" t="s">
        <v>774</v>
      </c>
      <c r="BH3175" s="56">
        <v>0</v>
      </c>
      <c r="BI3175" s="56">
        <v>0</v>
      </c>
      <c r="BJ3175" s="56">
        <v>1</v>
      </c>
    </row>
    <row r="3176" spans="1:62" hidden="1" x14ac:dyDescent="0.3">
      <c r="A3176" s="56">
        <v>49304219</v>
      </c>
      <c r="B3176" s="85">
        <v>601936</v>
      </c>
      <c r="C3176" s="1">
        <v>42893</v>
      </c>
      <c r="D3176" s="56" t="s">
        <v>1053</v>
      </c>
      <c r="E3176" s="56" t="s">
        <v>1054</v>
      </c>
      <c r="F3176" s="56" t="s">
        <v>334</v>
      </c>
      <c r="G3176" s="56" t="s">
        <v>335</v>
      </c>
      <c r="H3176" s="56" t="s">
        <v>336</v>
      </c>
      <c r="I3176" s="56" t="s">
        <v>771</v>
      </c>
      <c r="K3176" s="56" t="s">
        <v>337</v>
      </c>
      <c r="L3176" s="56" t="s">
        <v>1055</v>
      </c>
      <c r="M3176" s="56" t="s">
        <v>1056</v>
      </c>
      <c r="N3176" s="56" t="s">
        <v>1043</v>
      </c>
      <c r="O3176" s="56" t="s">
        <v>546</v>
      </c>
      <c r="P3176" s="1" t="s">
        <v>105</v>
      </c>
      <c r="S3176" s="56">
        <v>222699</v>
      </c>
      <c r="T3176" s="1" t="s">
        <v>691</v>
      </c>
      <c r="U3176" s="56">
        <v>42675</v>
      </c>
      <c r="V3176" s="56">
        <v>43465</v>
      </c>
      <c r="W3176" s="56">
        <v>42675</v>
      </c>
      <c r="X3176" s="56">
        <v>43830</v>
      </c>
      <c r="Y3176" s="56" t="s">
        <v>340</v>
      </c>
      <c r="Z3176" s="56" t="s">
        <v>341</v>
      </c>
      <c r="AA3176" s="56" t="s">
        <v>342</v>
      </c>
      <c r="AB3176" s="56" t="s">
        <v>343</v>
      </c>
      <c r="AC3176" s="56" t="s">
        <v>342</v>
      </c>
      <c r="AD3176" s="56" t="s">
        <v>347</v>
      </c>
      <c r="AE3176" s="56" t="s">
        <v>334</v>
      </c>
      <c r="AF3176" s="56" t="s">
        <v>224</v>
      </c>
      <c r="AG3176" s="56">
        <v>2016</v>
      </c>
      <c r="AH3176" s="56" t="s">
        <v>80</v>
      </c>
      <c r="AI3176" s="56" t="s">
        <v>339</v>
      </c>
      <c r="AJ3176" s="56">
        <v>0</v>
      </c>
      <c r="AM3176" s="56">
        <v>42656</v>
      </c>
      <c r="AN3176" s="56" t="s">
        <v>355</v>
      </c>
      <c r="AO3176" s="1">
        <v>42656</v>
      </c>
      <c r="AP3176" s="56" t="s">
        <v>355</v>
      </c>
      <c r="AQ3176" s="56">
        <v>75710</v>
      </c>
      <c r="AR3176" s="56">
        <v>0</v>
      </c>
      <c r="AS3176" s="56" t="s">
        <v>346</v>
      </c>
      <c r="BB3176" s="56" t="s">
        <v>339</v>
      </c>
      <c r="BC3176" s="56" t="s">
        <v>263</v>
      </c>
      <c r="BD3176" s="56" t="s">
        <v>993</v>
      </c>
      <c r="BE3176" s="56" t="s">
        <v>347</v>
      </c>
      <c r="BF3176" s="56" t="s">
        <v>334</v>
      </c>
      <c r="BG3176" s="56" t="s">
        <v>774</v>
      </c>
      <c r="BH3176" s="56">
        <v>0</v>
      </c>
      <c r="BI3176" s="56">
        <v>0</v>
      </c>
      <c r="BJ3176" s="56">
        <v>1</v>
      </c>
    </row>
    <row r="3177" spans="1:62" hidden="1" x14ac:dyDescent="0.3">
      <c r="A3177" s="56">
        <v>49304155</v>
      </c>
      <c r="B3177" s="85">
        <v>601936</v>
      </c>
      <c r="C3177" s="1">
        <v>42893</v>
      </c>
      <c r="D3177" s="56" t="s">
        <v>1053</v>
      </c>
      <c r="E3177" s="56" t="s">
        <v>1054</v>
      </c>
      <c r="F3177" s="56" t="s">
        <v>334</v>
      </c>
      <c r="G3177" s="56" t="s">
        <v>335</v>
      </c>
      <c r="H3177" s="56" t="s">
        <v>336</v>
      </c>
      <c r="I3177" s="56" t="s">
        <v>771</v>
      </c>
      <c r="K3177" s="56" t="s">
        <v>337</v>
      </c>
      <c r="L3177" s="56" t="s">
        <v>1055</v>
      </c>
      <c r="M3177" s="56" t="s">
        <v>1056</v>
      </c>
      <c r="N3177" s="56" t="s">
        <v>1043</v>
      </c>
      <c r="O3177" s="56" t="s">
        <v>546</v>
      </c>
      <c r="P3177" s="1" t="s">
        <v>105</v>
      </c>
      <c r="S3177" s="56">
        <v>222699</v>
      </c>
      <c r="T3177" s="1" t="s">
        <v>691</v>
      </c>
      <c r="U3177" s="56">
        <v>42675</v>
      </c>
      <c r="V3177" s="56">
        <v>43465</v>
      </c>
      <c r="W3177" s="56">
        <v>42675</v>
      </c>
      <c r="X3177" s="56">
        <v>43830</v>
      </c>
      <c r="Y3177" s="56" t="s">
        <v>340</v>
      </c>
      <c r="Z3177" s="56" t="s">
        <v>341</v>
      </c>
      <c r="AA3177" s="56" t="s">
        <v>342</v>
      </c>
      <c r="AB3177" s="56" t="s">
        <v>343</v>
      </c>
      <c r="AC3177" s="56" t="s">
        <v>342</v>
      </c>
      <c r="AD3177" s="56" t="s">
        <v>347</v>
      </c>
      <c r="AE3177" s="56" t="s">
        <v>334</v>
      </c>
      <c r="AF3177" s="56" t="s">
        <v>292</v>
      </c>
      <c r="AG3177" s="56">
        <v>2020</v>
      </c>
      <c r="AH3177" s="56" t="s">
        <v>80</v>
      </c>
      <c r="AI3177" s="56" t="s">
        <v>348</v>
      </c>
      <c r="AJ3177" s="56">
        <v>200000</v>
      </c>
      <c r="AM3177" s="56">
        <v>42656</v>
      </c>
      <c r="AN3177" s="56" t="s">
        <v>355</v>
      </c>
      <c r="AO3177" s="1">
        <v>42656</v>
      </c>
      <c r="AP3177" s="56" t="s">
        <v>355</v>
      </c>
      <c r="AQ3177" s="56">
        <v>75710</v>
      </c>
      <c r="AR3177" s="56">
        <v>0</v>
      </c>
      <c r="AS3177" s="56" t="s">
        <v>346</v>
      </c>
      <c r="BB3177" s="56" t="s">
        <v>339</v>
      </c>
      <c r="BC3177" s="56" t="s">
        <v>263</v>
      </c>
      <c r="BD3177" s="56" t="s">
        <v>993</v>
      </c>
      <c r="BE3177" s="56" t="s">
        <v>347</v>
      </c>
      <c r="BF3177" s="56" t="s">
        <v>334</v>
      </c>
      <c r="BG3177" s="56" t="s">
        <v>774</v>
      </c>
      <c r="BH3177" s="56">
        <v>0</v>
      </c>
      <c r="BI3177" s="56">
        <v>0</v>
      </c>
      <c r="BJ3177" s="56">
        <v>1</v>
      </c>
    </row>
    <row r="3178" spans="1:62" hidden="1" x14ac:dyDescent="0.3">
      <c r="A3178" s="56">
        <v>49310518</v>
      </c>
      <c r="B3178" s="85">
        <v>601936</v>
      </c>
      <c r="C3178" s="1">
        <v>42893</v>
      </c>
      <c r="D3178" s="56" t="s">
        <v>1053</v>
      </c>
      <c r="E3178" s="56" t="s">
        <v>1054</v>
      </c>
      <c r="F3178" s="56" t="s">
        <v>334</v>
      </c>
      <c r="G3178" s="56" t="s">
        <v>335</v>
      </c>
      <c r="H3178" s="56" t="s">
        <v>336</v>
      </c>
      <c r="I3178" s="56" t="s">
        <v>771</v>
      </c>
      <c r="K3178" s="56" t="s">
        <v>337</v>
      </c>
      <c r="L3178" s="56" t="s">
        <v>1055</v>
      </c>
      <c r="M3178" s="56" t="s">
        <v>1056</v>
      </c>
      <c r="N3178" s="56" t="s">
        <v>1043</v>
      </c>
      <c r="O3178" s="56" t="s">
        <v>546</v>
      </c>
      <c r="P3178" s="1" t="s">
        <v>105</v>
      </c>
      <c r="S3178" s="56">
        <v>222698</v>
      </c>
      <c r="T3178" s="1" t="s">
        <v>1057</v>
      </c>
      <c r="U3178" s="56">
        <v>42675</v>
      </c>
      <c r="V3178" s="56">
        <v>43465</v>
      </c>
      <c r="W3178" s="56">
        <v>42675</v>
      </c>
      <c r="X3178" s="56">
        <v>43830</v>
      </c>
      <c r="Y3178" s="56" t="s">
        <v>340</v>
      </c>
      <c r="Z3178" s="56" t="s">
        <v>341</v>
      </c>
      <c r="AA3178" s="56" t="s">
        <v>342</v>
      </c>
      <c r="AB3178" s="56" t="s">
        <v>339</v>
      </c>
      <c r="AC3178" s="56" t="s">
        <v>342</v>
      </c>
      <c r="AD3178" s="56" t="s">
        <v>347</v>
      </c>
      <c r="AE3178" s="56" t="s">
        <v>334</v>
      </c>
      <c r="AF3178" s="56" t="s">
        <v>292</v>
      </c>
      <c r="AG3178" s="56">
        <v>2018</v>
      </c>
      <c r="AH3178" s="56" t="s">
        <v>80</v>
      </c>
      <c r="AI3178" s="56" t="s">
        <v>344</v>
      </c>
      <c r="AJ3178" s="56">
        <v>80000</v>
      </c>
      <c r="AM3178" s="56">
        <v>42656</v>
      </c>
      <c r="AN3178" s="56" t="s">
        <v>355</v>
      </c>
      <c r="AO3178" s="1">
        <v>42656</v>
      </c>
      <c r="AP3178" s="56" t="s">
        <v>355</v>
      </c>
      <c r="AQ3178" s="56">
        <v>282</v>
      </c>
      <c r="AR3178" s="56">
        <v>0</v>
      </c>
      <c r="AS3178" s="56" t="s">
        <v>346</v>
      </c>
      <c r="BB3178" s="56" t="s">
        <v>339</v>
      </c>
      <c r="BC3178" s="56" t="s">
        <v>263</v>
      </c>
      <c r="BD3178" s="56" t="s">
        <v>993</v>
      </c>
      <c r="BE3178" s="56" t="s">
        <v>347</v>
      </c>
      <c r="BF3178" s="56" t="s">
        <v>334</v>
      </c>
      <c r="BG3178" s="56" t="s">
        <v>774</v>
      </c>
      <c r="BH3178" s="56">
        <v>0</v>
      </c>
      <c r="BI3178" s="56">
        <v>0</v>
      </c>
      <c r="BJ3178" s="56">
        <v>1</v>
      </c>
    </row>
    <row r="3179" spans="1:62" hidden="1" x14ac:dyDescent="0.3">
      <c r="A3179" s="56">
        <v>49310525</v>
      </c>
      <c r="B3179" s="85">
        <v>601936</v>
      </c>
      <c r="C3179" s="1">
        <v>42893</v>
      </c>
      <c r="D3179" s="56" t="s">
        <v>1053</v>
      </c>
      <c r="E3179" s="56" t="s">
        <v>1054</v>
      </c>
      <c r="F3179" s="56" t="s">
        <v>334</v>
      </c>
      <c r="G3179" s="56" t="s">
        <v>335</v>
      </c>
      <c r="H3179" s="56" t="s">
        <v>336</v>
      </c>
      <c r="I3179" s="56" t="s">
        <v>771</v>
      </c>
      <c r="K3179" s="56" t="s">
        <v>337</v>
      </c>
      <c r="L3179" s="56" t="s">
        <v>1055</v>
      </c>
      <c r="M3179" s="56" t="s">
        <v>1056</v>
      </c>
      <c r="N3179" s="56" t="s">
        <v>1043</v>
      </c>
      <c r="O3179" s="56" t="s">
        <v>546</v>
      </c>
      <c r="P3179" s="1" t="s">
        <v>105</v>
      </c>
      <c r="S3179" s="56">
        <v>222700</v>
      </c>
      <c r="T3179" s="1" t="s">
        <v>760</v>
      </c>
      <c r="U3179" s="56">
        <v>42675</v>
      </c>
      <c r="V3179" s="56">
        <v>43465</v>
      </c>
      <c r="W3179" s="56">
        <v>42675</v>
      </c>
      <c r="X3179" s="56">
        <v>43830</v>
      </c>
      <c r="Y3179" s="56" t="s">
        <v>340</v>
      </c>
      <c r="Z3179" s="56" t="s">
        <v>367</v>
      </c>
      <c r="AA3179" s="56" t="s">
        <v>342</v>
      </c>
      <c r="AB3179" s="56" t="s">
        <v>343</v>
      </c>
      <c r="AC3179" s="56" t="s">
        <v>342</v>
      </c>
      <c r="AD3179" s="56" t="s">
        <v>347</v>
      </c>
      <c r="AE3179" s="56" t="s">
        <v>334</v>
      </c>
      <c r="AF3179" s="56" t="s">
        <v>292</v>
      </c>
      <c r="AG3179" s="56">
        <v>2017</v>
      </c>
      <c r="AH3179" s="56" t="s">
        <v>80</v>
      </c>
      <c r="AI3179" s="56" t="s">
        <v>348</v>
      </c>
      <c r="AJ3179" s="56">
        <v>200000</v>
      </c>
      <c r="AM3179" s="56">
        <v>42656</v>
      </c>
      <c r="AN3179" s="56" t="s">
        <v>355</v>
      </c>
      <c r="AO3179" s="1">
        <v>42656</v>
      </c>
      <c r="AP3179" s="56" t="s">
        <v>355</v>
      </c>
      <c r="AQ3179" s="56">
        <v>72202</v>
      </c>
      <c r="AR3179" s="56">
        <v>0</v>
      </c>
      <c r="AS3179" s="56" t="s">
        <v>346</v>
      </c>
      <c r="BB3179" s="56" t="s">
        <v>339</v>
      </c>
      <c r="BC3179" s="56" t="s">
        <v>263</v>
      </c>
      <c r="BD3179" s="56" t="s">
        <v>993</v>
      </c>
      <c r="BE3179" s="56" t="s">
        <v>347</v>
      </c>
      <c r="BF3179" s="56" t="s">
        <v>334</v>
      </c>
      <c r="BG3179" s="56" t="s">
        <v>774</v>
      </c>
      <c r="BH3179" s="56">
        <v>0</v>
      </c>
      <c r="BI3179" s="56">
        <v>0</v>
      </c>
      <c r="BJ3179" s="56">
        <v>1</v>
      </c>
    </row>
    <row r="3180" spans="1:62" hidden="1" x14ac:dyDescent="0.3">
      <c r="A3180" s="56">
        <v>49310534</v>
      </c>
      <c r="B3180" s="85">
        <v>601936</v>
      </c>
      <c r="C3180" s="1">
        <v>42893</v>
      </c>
      <c r="D3180" s="56" t="s">
        <v>1053</v>
      </c>
      <c r="E3180" s="56" t="s">
        <v>1054</v>
      </c>
      <c r="F3180" s="56" t="s">
        <v>334</v>
      </c>
      <c r="G3180" s="56" t="s">
        <v>335</v>
      </c>
      <c r="H3180" s="56" t="s">
        <v>336</v>
      </c>
      <c r="I3180" s="56" t="s">
        <v>771</v>
      </c>
      <c r="K3180" s="56" t="s">
        <v>337</v>
      </c>
      <c r="L3180" s="56" t="s">
        <v>1055</v>
      </c>
      <c r="M3180" s="56" t="s">
        <v>1056</v>
      </c>
      <c r="N3180" s="56" t="s">
        <v>1043</v>
      </c>
      <c r="O3180" s="56" t="s">
        <v>546</v>
      </c>
      <c r="P3180" s="1" t="s">
        <v>110</v>
      </c>
      <c r="Q3180" s="56" t="s">
        <v>920</v>
      </c>
      <c r="R3180" s="56" t="s">
        <v>339</v>
      </c>
      <c r="S3180" s="56">
        <v>272901</v>
      </c>
      <c r="T3180" s="1" t="s">
        <v>754</v>
      </c>
      <c r="U3180" s="56">
        <v>42675</v>
      </c>
      <c r="V3180" s="56">
        <v>43465</v>
      </c>
      <c r="W3180" s="56">
        <v>42675</v>
      </c>
      <c r="X3180" s="56">
        <v>43100</v>
      </c>
      <c r="Y3180" s="56" t="s">
        <v>340</v>
      </c>
      <c r="Z3180" s="56" t="s">
        <v>341</v>
      </c>
      <c r="AA3180" s="56" t="s">
        <v>347</v>
      </c>
      <c r="AB3180" s="56" t="s">
        <v>343</v>
      </c>
      <c r="AC3180" s="56" t="s">
        <v>342</v>
      </c>
      <c r="AD3180" s="56" t="s">
        <v>347</v>
      </c>
      <c r="AE3180" s="56" t="s">
        <v>334</v>
      </c>
      <c r="AF3180" s="56" t="s">
        <v>292</v>
      </c>
      <c r="AG3180" s="56">
        <v>2017</v>
      </c>
      <c r="AH3180" s="56" t="s">
        <v>80</v>
      </c>
      <c r="AI3180" s="56" t="s">
        <v>348</v>
      </c>
      <c r="AJ3180" s="56">
        <v>1</v>
      </c>
      <c r="AM3180" s="56">
        <v>42656</v>
      </c>
      <c r="AN3180" s="56" t="s">
        <v>355</v>
      </c>
      <c r="AO3180" s="1">
        <v>42656</v>
      </c>
      <c r="AP3180" s="56" t="s">
        <v>355</v>
      </c>
      <c r="AQ3180" s="56">
        <v>66964</v>
      </c>
      <c r="AR3180" s="56">
        <v>0</v>
      </c>
      <c r="AS3180" s="56" t="s">
        <v>346</v>
      </c>
      <c r="BB3180" s="56" t="s">
        <v>339</v>
      </c>
      <c r="BC3180" s="56" t="s">
        <v>263</v>
      </c>
      <c r="BD3180" s="56" t="s">
        <v>993</v>
      </c>
      <c r="BE3180" s="56" t="s">
        <v>347</v>
      </c>
      <c r="BF3180" s="56" t="s">
        <v>334</v>
      </c>
      <c r="BG3180" s="56" t="s">
        <v>774</v>
      </c>
      <c r="BH3180" s="56">
        <v>0</v>
      </c>
      <c r="BI3180" s="56">
        <v>0</v>
      </c>
      <c r="BJ3180" s="56">
        <v>1</v>
      </c>
    </row>
    <row r="3181" spans="1:62" hidden="1" x14ac:dyDescent="0.3">
      <c r="A3181" s="56">
        <v>49310529</v>
      </c>
      <c r="B3181" s="85">
        <v>601936</v>
      </c>
      <c r="C3181" s="1">
        <v>42893</v>
      </c>
      <c r="D3181" s="56" t="s">
        <v>1053</v>
      </c>
      <c r="E3181" s="56" t="s">
        <v>1054</v>
      </c>
      <c r="F3181" s="56" t="s">
        <v>334</v>
      </c>
      <c r="G3181" s="56" t="s">
        <v>335</v>
      </c>
      <c r="H3181" s="56" t="s">
        <v>336</v>
      </c>
      <c r="I3181" s="56" t="s">
        <v>771</v>
      </c>
      <c r="K3181" s="56" t="s">
        <v>337</v>
      </c>
      <c r="L3181" s="56" t="s">
        <v>1055</v>
      </c>
      <c r="M3181" s="56" t="s">
        <v>1056</v>
      </c>
      <c r="N3181" s="56" t="s">
        <v>1043</v>
      </c>
      <c r="O3181" s="56" t="s">
        <v>546</v>
      </c>
      <c r="P3181" s="1" t="s">
        <v>110</v>
      </c>
      <c r="Q3181" s="56" t="s">
        <v>552</v>
      </c>
      <c r="R3181" s="56" t="s">
        <v>339</v>
      </c>
      <c r="S3181" s="56">
        <v>272900</v>
      </c>
      <c r="T3181" s="1" t="s">
        <v>253</v>
      </c>
      <c r="U3181" s="56">
        <v>42675</v>
      </c>
      <c r="V3181" s="56">
        <v>43465</v>
      </c>
      <c r="W3181" s="56">
        <v>42675</v>
      </c>
      <c r="X3181" s="56">
        <v>43100</v>
      </c>
      <c r="Y3181" s="56" t="s">
        <v>340</v>
      </c>
      <c r="Z3181" s="56" t="s">
        <v>341</v>
      </c>
      <c r="AA3181" s="56" t="s">
        <v>342</v>
      </c>
      <c r="AB3181" s="56" t="s">
        <v>343</v>
      </c>
      <c r="AC3181" s="56" t="s">
        <v>342</v>
      </c>
      <c r="AD3181" s="56" t="s">
        <v>347</v>
      </c>
      <c r="AE3181" s="56" t="s">
        <v>334</v>
      </c>
      <c r="AF3181" s="56" t="s">
        <v>224</v>
      </c>
      <c r="AG3181" s="56">
        <v>2016</v>
      </c>
      <c r="AH3181" s="56" t="s">
        <v>80</v>
      </c>
      <c r="AI3181" s="56" t="s">
        <v>339</v>
      </c>
      <c r="AJ3181" s="56">
        <v>0</v>
      </c>
      <c r="AM3181" s="56">
        <v>42656</v>
      </c>
      <c r="AN3181" s="56" t="s">
        <v>355</v>
      </c>
      <c r="AO3181" s="1">
        <v>42656</v>
      </c>
      <c r="AP3181" s="56" t="s">
        <v>355</v>
      </c>
      <c r="AQ3181" s="56">
        <v>328</v>
      </c>
      <c r="AR3181" s="56">
        <v>0</v>
      </c>
      <c r="AS3181" s="56" t="s">
        <v>346</v>
      </c>
      <c r="BB3181" s="56" t="s">
        <v>339</v>
      </c>
      <c r="BC3181" s="56" t="s">
        <v>263</v>
      </c>
      <c r="BD3181" s="56" t="s">
        <v>993</v>
      </c>
      <c r="BE3181" s="56" t="s">
        <v>347</v>
      </c>
      <c r="BF3181" s="56" t="s">
        <v>334</v>
      </c>
      <c r="BG3181" s="56" t="s">
        <v>774</v>
      </c>
      <c r="BH3181" s="56">
        <v>0</v>
      </c>
      <c r="BI3181" s="56">
        <v>0</v>
      </c>
      <c r="BJ3181" s="56">
        <v>1</v>
      </c>
    </row>
    <row r="3182" spans="1:62" hidden="1" x14ac:dyDescent="0.3">
      <c r="A3182" s="56">
        <v>49310533</v>
      </c>
      <c r="B3182" s="85">
        <v>601936</v>
      </c>
      <c r="C3182" s="1">
        <v>42893</v>
      </c>
      <c r="D3182" s="56" t="s">
        <v>1053</v>
      </c>
      <c r="E3182" s="56" t="s">
        <v>1054</v>
      </c>
      <c r="F3182" s="56" t="s">
        <v>334</v>
      </c>
      <c r="G3182" s="56" t="s">
        <v>335</v>
      </c>
      <c r="H3182" s="56" t="s">
        <v>336</v>
      </c>
      <c r="I3182" s="56" t="s">
        <v>771</v>
      </c>
      <c r="K3182" s="56" t="s">
        <v>337</v>
      </c>
      <c r="L3182" s="56" t="s">
        <v>1055</v>
      </c>
      <c r="M3182" s="56" t="s">
        <v>1056</v>
      </c>
      <c r="N3182" s="56" t="s">
        <v>1043</v>
      </c>
      <c r="O3182" s="56" t="s">
        <v>546</v>
      </c>
      <c r="P3182" s="1" t="s">
        <v>110</v>
      </c>
      <c r="Q3182" s="56" t="s">
        <v>920</v>
      </c>
      <c r="R3182" s="56" t="s">
        <v>339</v>
      </c>
      <c r="S3182" s="56">
        <v>272901</v>
      </c>
      <c r="T3182" s="1" t="s">
        <v>754</v>
      </c>
      <c r="U3182" s="56">
        <v>42675</v>
      </c>
      <c r="V3182" s="56">
        <v>43465</v>
      </c>
      <c r="W3182" s="56">
        <v>42675</v>
      </c>
      <c r="X3182" s="56">
        <v>43100</v>
      </c>
      <c r="Y3182" s="56" t="s">
        <v>340</v>
      </c>
      <c r="Z3182" s="56" t="s">
        <v>341</v>
      </c>
      <c r="AA3182" s="56" t="s">
        <v>347</v>
      </c>
      <c r="AB3182" s="56" t="s">
        <v>343</v>
      </c>
      <c r="AC3182" s="56" t="s">
        <v>342</v>
      </c>
      <c r="AD3182" s="56" t="s">
        <v>347</v>
      </c>
      <c r="AE3182" s="56" t="s">
        <v>334</v>
      </c>
      <c r="AF3182" s="56" t="s">
        <v>224</v>
      </c>
      <c r="AG3182" s="56">
        <v>2016</v>
      </c>
      <c r="AH3182" s="56" t="s">
        <v>80</v>
      </c>
      <c r="AI3182" s="56" t="s">
        <v>339</v>
      </c>
      <c r="AJ3182" s="56">
        <v>0</v>
      </c>
      <c r="AM3182" s="56">
        <v>42656</v>
      </c>
      <c r="AN3182" s="56" t="s">
        <v>355</v>
      </c>
      <c r="AO3182" s="1">
        <v>42656</v>
      </c>
      <c r="AP3182" s="56" t="s">
        <v>355</v>
      </c>
      <c r="AQ3182" s="56">
        <v>66964</v>
      </c>
      <c r="AR3182" s="56">
        <v>0</v>
      </c>
      <c r="AS3182" s="56" t="s">
        <v>346</v>
      </c>
      <c r="BB3182" s="56" t="s">
        <v>339</v>
      </c>
      <c r="BC3182" s="56" t="s">
        <v>263</v>
      </c>
      <c r="BD3182" s="56" t="s">
        <v>993</v>
      </c>
      <c r="BE3182" s="56" t="s">
        <v>347</v>
      </c>
      <c r="BF3182" s="56" t="s">
        <v>334</v>
      </c>
      <c r="BG3182" s="56" t="s">
        <v>774</v>
      </c>
      <c r="BH3182" s="56">
        <v>0</v>
      </c>
      <c r="BI3182" s="56">
        <v>0</v>
      </c>
      <c r="BJ3182" s="56">
        <v>1</v>
      </c>
    </row>
    <row r="3183" spans="1:62" hidden="1" x14ac:dyDescent="0.3">
      <c r="A3183" s="56">
        <v>49310551</v>
      </c>
      <c r="B3183" s="85">
        <v>601936</v>
      </c>
      <c r="C3183" s="1">
        <v>42893</v>
      </c>
      <c r="D3183" s="56" t="s">
        <v>1053</v>
      </c>
      <c r="E3183" s="56" t="s">
        <v>1054</v>
      </c>
      <c r="F3183" s="56" t="s">
        <v>334</v>
      </c>
      <c r="G3183" s="56" t="s">
        <v>335</v>
      </c>
      <c r="H3183" s="56" t="s">
        <v>336</v>
      </c>
      <c r="I3183" s="56" t="s">
        <v>771</v>
      </c>
      <c r="K3183" s="56" t="s">
        <v>337</v>
      </c>
      <c r="L3183" s="56" t="s">
        <v>1055</v>
      </c>
      <c r="M3183" s="56" t="s">
        <v>1056</v>
      </c>
      <c r="N3183" s="56" t="s">
        <v>1043</v>
      </c>
      <c r="O3183" s="56" t="s">
        <v>546</v>
      </c>
      <c r="P3183" s="1" t="s">
        <v>110</v>
      </c>
      <c r="Q3183" s="56" t="s">
        <v>1058</v>
      </c>
      <c r="R3183" s="56" t="s">
        <v>339</v>
      </c>
      <c r="S3183" s="56">
        <v>272905</v>
      </c>
      <c r="T3183" s="1" t="s">
        <v>465</v>
      </c>
      <c r="U3183" s="56">
        <v>42675</v>
      </c>
      <c r="V3183" s="56">
        <v>43465</v>
      </c>
      <c r="W3183" s="56">
        <v>42675</v>
      </c>
      <c r="X3183" s="56">
        <v>43830</v>
      </c>
      <c r="Y3183" s="56" t="s">
        <v>340</v>
      </c>
      <c r="Z3183" s="56" t="s">
        <v>341</v>
      </c>
      <c r="AA3183" s="56" t="s">
        <v>342</v>
      </c>
      <c r="AB3183" s="56" t="s">
        <v>339</v>
      </c>
      <c r="AC3183" s="56" t="s">
        <v>342</v>
      </c>
      <c r="AD3183" s="56" t="s">
        <v>347</v>
      </c>
      <c r="AE3183" s="56" t="s">
        <v>334</v>
      </c>
      <c r="AF3183" s="56" t="s">
        <v>292</v>
      </c>
      <c r="AG3183" s="56">
        <v>2019</v>
      </c>
      <c r="AH3183" s="56" t="s">
        <v>80</v>
      </c>
      <c r="AI3183" s="56" t="s">
        <v>344</v>
      </c>
      <c r="AJ3183" s="56">
        <v>100000</v>
      </c>
      <c r="AM3183" s="56">
        <v>42656</v>
      </c>
      <c r="AN3183" s="56" t="s">
        <v>355</v>
      </c>
      <c r="AO3183" s="1">
        <v>42656</v>
      </c>
      <c r="AP3183" s="56" t="s">
        <v>355</v>
      </c>
      <c r="AQ3183" s="56">
        <v>268</v>
      </c>
      <c r="AR3183" s="56">
        <v>0</v>
      </c>
      <c r="AS3183" s="56" t="s">
        <v>346</v>
      </c>
      <c r="AT3183" s="56">
        <v>1003</v>
      </c>
      <c r="AU3183" s="56" t="s">
        <v>369</v>
      </c>
      <c r="BB3183" s="56" t="s">
        <v>339</v>
      </c>
      <c r="BC3183" s="56" t="s">
        <v>263</v>
      </c>
      <c r="BD3183" s="56" t="s">
        <v>993</v>
      </c>
      <c r="BE3183" s="56" t="s">
        <v>347</v>
      </c>
      <c r="BF3183" s="56" t="s">
        <v>334</v>
      </c>
      <c r="BG3183" s="56" t="s">
        <v>774</v>
      </c>
      <c r="BH3183" s="56">
        <v>0</v>
      </c>
      <c r="BI3183" s="56">
        <v>0</v>
      </c>
      <c r="BJ3183" s="56">
        <v>1</v>
      </c>
    </row>
    <row r="3184" spans="1:62" hidden="1" x14ac:dyDescent="0.3">
      <c r="A3184" s="56">
        <v>49310542</v>
      </c>
      <c r="B3184" s="85">
        <v>601936</v>
      </c>
      <c r="C3184" s="1">
        <v>42893</v>
      </c>
      <c r="D3184" s="56" t="s">
        <v>1053</v>
      </c>
      <c r="E3184" s="56" t="s">
        <v>1054</v>
      </c>
      <c r="F3184" s="56" t="s">
        <v>334</v>
      </c>
      <c r="G3184" s="56" t="s">
        <v>335</v>
      </c>
      <c r="H3184" s="56" t="s">
        <v>336</v>
      </c>
      <c r="I3184" s="56" t="s">
        <v>771</v>
      </c>
      <c r="K3184" s="56" t="s">
        <v>337</v>
      </c>
      <c r="L3184" s="56" t="s">
        <v>1055</v>
      </c>
      <c r="M3184" s="56" t="s">
        <v>1056</v>
      </c>
      <c r="N3184" s="56" t="s">
        <v>1043</v>
      </c>
      <c r="O3184" s="56" t="s">
        <v>546</v>
      </c>
      <c r="P3184" s="1" t="s">
        <v>110</v>
      </c>
      <c r="Q3184" s="56" t="s">
        <v>1059</v>
      </c>
      <c r="R3184" s="56" t="s">
        <v>339</v>
      </c>
      <c r="S3184" s="56">
        <v>272902</v>
      </c>
      <c r="T3184" s="1" t="s">
        <v>557</v>
      </c>
      <c r="U3184" s="56">
        <v>42675</v>
      </c>
      <c r="V3184" s="56">
        <v>43465</v>
      </c>
      <c r="W3184" s="56">
        <v>42675</v>
      </c>
      <c r="X3184" s="56">
        <v>43769</v>
      </c>
      <c r="Y3184" s="56" t="s">
        <v>356</v>
      </c>
      <c r="Z3184" s="56" t="s">
        <v>341</v>
      </c>
      <c r="AA3184" s="56" t="s">
        <v>342</v>
      </c>
      <c r="AB3184" s="56" t="s">
        <v>343</v>
      </c>
      <c r="AC3184" s="56" t="s">
        <v>342</v>
      </c>
      <c r="AD3184" s="56" t="s">
        <v>347</v>
      </c>
      <c r="AE3184" s="56" t="s">
        <v>334</v>
      </c>
      <c r="AF3184" s="56" t="s">
        <v>292</v>
      </c>
      <c r="AG3184" s="56">
        <v>2020</v>
      </c>
      <c r="AH3184" s="56" t="s">
        <v>80</v>
      </c>
      <c r="AI3184" s="56" t="s">
        <v>348</v>
      </c>
      <c r="AJ3184" s="56">
        <v>1000</v>
      </c>
      <c r="AM3184" s="56">
        <v>42656</v>
      </c>
      <c r="AN3184" s="56" t="s">
        <v>355</v>
      </c>
      <c r="AO3184" s="1">
        <v>42656</v>
      </c>
      <c r="AP3184" s="56" t="s">
        <v>355</v>
      </c>
      <c r="AQ3184" s="56">
        <v>57082</v>
      </c>
      <c r="AR3184" s="56">
        <v>0</v>
      </c>
      <c r="AS3184" s="56" t="s">
        <v>346</v>
      </c>
      <c r="BB3184" s="56" t="s">
        <v>339</v>
      </c>
      <c r="BC3184" s="56" t="s">
        <v>263</v>
      </c>
      <c r="BD3184" s="56" t="s">
        <v>993</v>
      </c>
      <c r="BE3184" s="56" t="s">
        <v>347</v>
      </c>
      <c r="BF3184" s="56" t="s">
        <v>334</v>
      </c>
      <c r="BG3184" s="56" t="s">
        <v>774</v>
      </c>
      <c r="BH3184" s="56">
        <v>0</v>
      </c>
      <c r="BI3184" s="56">
        <v>0</v>
      </c>
      <c r="BJ3184" s="56">
        <v>1</v>
      </c>
    </row>
    <row r="3185" spans="1:62" hidden="1" x14ac:dyDescent="0.3">
      <c r="A3185" s="56">
        <v>49310538</v>
      </c>
      <c r="B3185" s="85">
        <v>601936</v>
      </c>
      <c r="C3185" s="1">
        <v>42893</v>
      </c>
      <c r="D3185" s="56" t="s">
        <v>1053</v>
      </c>
      <c r="E3185" s="56" t="s">
        <v>1054</v>
      </c>
      <c r="F3185" s="56" t="s">
        <v>334</v>
      </c>
      <c r="G3185" s="56" t="s">
        <v>335</v>
      </c>
      <c r="H3185" s="56" t="s">
        <v>336</v>
      </c>
      <c r="I3185" s="56" t="s">
        <v>771</v>
      </c>
      <c r="K3185" s="56" t="s">
        <v>337</v>
      </c>
      <c r="L3185" s="56" t="s">
        <v>1055</v>
      </c>
      <c r="M3185" s="56" t="s">
        <v>1056</v>
      </c>
      <c r="N3185" s="56" t="s">
        <v>1043</v>
      </c>
      <c r="O3185" s="56" t="s">
        <v>546</v>
      </c>
      <c r="P3185" s="1" t="s">
        <v>110</v>
      </c>
      <c r="Q3185" s="56" t="s">
        <v>1059</v>
      </c>
      <c r="R3185" s="56" t="s">
        <v>339</v>
      </c>
      <c r="S3185" s="56">
        <v>272902</v>
      </c>
      <c r="T3185" s="1" t="s">
        <v>557</v>
      </c>
      <c r="U3185" s="56">
        <v>42675</v>
      </c>
      <c r="V3185" s="56">
        <v>43465</v>
      </c>
      <c r="W3185" s="56">
        <v>42675</v>
      </c>
      <c r="X3185" s="56">
        <v>43769</v>
      </c>
      <c r="Y3185" s="56" t="s">
        <v>356</v>
      </c>
      <c r="Z3185" s="56" t="s">
        <v>341</v>
      </c>
      <c r="AA3185" s="56" t="s">
        <v>342</v>
      </c>
      <c r="AB3185" s="56" t="s">
        <v>343</v>
      </c>
      <c r="AC3185" s="56" t="s">
        <v>342</v>
      </c>
      <c r="AD3185" s="56" t="s">
        <v>347</v>
      </c>
      <c r="AE3185" s="56" t="s">
        <v>334</v>
      </c>
      <c r="AF3185" s="56" t="s">
        <v>292</v>
      </c>
      <c r="AG3185" s="56">
        <v>2018</v>
      </c>
      <c r="AH3185" s="56" t="s">
        <v>80</v>
      </c>
      <c r="AI3185" s="56" t="s">
        <v>348</v>
      </c>
      <c r="AJ3185" s="56">
        <v>450</v>
      </c>
      <c r="AM3185" s="56">
        <v>42656</v>
      </c>
      <c r="AN3185" s="56" t="s">
        <v>355</v>
      </c>
      <c r="AO3185" s="1">
        <v>42656</v>
      </c>
      <c r="AP3185" s="56" t="s">
        <v>355</v>
      </c>
      <c r="AQ3185" s="56">
        <v>57082</v>
      </c>
      <c r="AR3185" s="56">
        <v>0</v>
      </c>
      <c r="AS3185" s="56" t="s">
        <v>346</v>
      </c>
      <c r="BB3185" s="56" t="s">
        <v>339</v>
      </c>
      <c r="BC3185" s="56" t="s">
        <v>263</v>
      </c>
      <c r="BD3185" s="56" t="s">
        <v>993</v>
      </c>
      <c r="BE3185" s="56" t="s">
        <v>347</v>
      </c>
      <c r="BF3185" s="56" t="s">
        <v>334</v>
      </c>
      <c r="BG3185" s="56" t="s">
        <v>774</v>
      </c>
      <c r="BH3185" s="56">
        <v>0</v>
      </c>
      <c r="BI3185" s="56">
        <v>0</v>
      </c>
      <c r="BJ3185" s="56">
        <v>1</v>
      </c>
    </row>
    <row r="3186" spans="1:62" hidden="1" x14ac:dyDescent="0.3">
      <c r="A3186" s="56">
        <v>49310541</v>
      </c>
      <c r="B3186" s="85">
        <v>601936</v>
      </c>
      <c r="C3186" s="1">
        <v>42893</v>
      </c>
      <c r="D3186" s="56" t="s">
        <v>1053</v>
      </c>
      <c r="E3186" s="56" t="s">
        <v>1054</v>
      </c>
      <c r="F3186" s="56" t="s">
        <v>334</v>
      </c>
      <c r="G3186" s="56" t="s">
        <v>335</v>
      </c>
      <c r="H3186" s="56" t="s">
        <v>336</v>
      </c>
      <c r="I3186" s="56" t="s">
        <v>771</v>
      </c>
      <c r="K3186" s="56" t="s">
        <v>337</v>
      </c>
      <c r="L3186" s="56" t="s">
        <v>1055</v>
      </c>
      <c r="M3186" s="56" t="s">
        <v>1056</v>
      </c>
      <c r="N3186" s="56" t="s">
        <v>1043</v>
      </c>
      <c r="O3186" s="56" t="s">
        <v>546</v>
      </c>
      <c r="P3186" s="1" t="s">
        <v>110</v>
      </c>
      <c r="Q3186" s="56" t="s">
        <v>1059</v>
      </c>
      <c r="R3186" s="56" t="s">
        <v>339</v>
      </c>
      <c r="S3186" s="56">
        <v>272902</v>
      </c>
      <c r="T3186" s="1" t="s">
        <v>557</v>
      </c>
      <c r="U3186" s="56">
        <v>42675</v>
      </c>
      <c r="V3186" s="56">
        <v>43465</v>
      </c>
      <c r="W3186" s="56">
        <v>42675</v>
      </c>
      <c r="X3186" s="56">
        <v>43769</v>
      </c>
      <c r="Y3186" s="56" t="s">
        <v>356</v>
      </c>
      <c r="Z3186" s="56" t="s">
        <v>341</v>
      </c>
      <c r="AA3186" s="56" t="s">
        <v>342</v>
      </c>
      <c r="AB3186" s="56" t="s">
        <v>343</v>
      </c>
      <c r="AC3186" s="56" t="s">
        <v>342</v>
      </c>
      <c r="AD3186" s="56" t="s">
        <v>347</v>
      </c>
      <c r="AE3186" s="56" t="s">
        <v>334</v>
      </c>
      <c r="AF3186" s="56" t="s">
        <v>292</v>
      </c>
      <c r="AG3186" s="56">
        <v>2019</v>
      </c>
      <c r="AH3186" s="56" t="s">
        <v>80</v>
      </c>
      <c r="AI3186" s="56" t="s">
        <v>344</v>
      </c>
      <c r="AJ3186" s="56">
        <v>900</v>
      </c>
      <c r="AM3186" s="56">
        <v>42656</v>
      </c>
      <c r="AN3186" s="56" t="s">
        <v>355</v>
      </c>
      <c r="AO3186" s="1">
        <v>42656</v>
      </c>
      <c r="AP3186" s="56" t="s">
        <v>355</v>
      </c>
      <c r="AQ3186" s="56">
        <v>57082</v>
      </c>
      <c r="AR3186" s="56">
        <v>0</v>
      </c>
      <c r="AS3186" s="56" t="s">
        <v>346</v>
      </c>
      <c r="BB3186" s="56" t="s">
        <v>339</v>
      </c>
      <c r="BC3186" s="56" t="s">
        <v>263</v>
      </c>
      <c r="BD3186" s="56" t="s">
        <v>993</v>
      </c>
      <c r="BE3186" s="56" t="s">
        <v>347</v>
      </c>
      <c r="BF3186" s="56" t="s">
        <v>334</v>
      </c>
      <c r="BG3186" s="56" t="s">
        <v>774</v>
      </c>
      <c r="BH3186" s="56">
        <v>0</v>
      </c>
      <c r="BI3186" s="56">
        <v>0</v>
      </c>
      <c r="BJ3186" s="56">
        <v>1</v>
      </c>
    </row>
    <row r="3187" spans="1:62" hidden="1" x14ac:dyDescent="0.3">
      <c r="A3187" s="56">
        <v>49310549</v>
      </c>
      <c r="B3187" s="85">
        <v>601936</v>
      </c>
      <c r="C3187" s="1">
        <v>42893</v>
      </c>
      <c r="D3187" s="56" t="s">
        <v>1053</v>
      </c>
      <c r="E3187" s="56" t="s">
        <v>1054</v>
      </c>
      <c r="F3187" s="56" t="s">
        <v>334</v>
      </c>
      <c r="G3187" s="56" t="s">
        <v>335</v>
      </c>
      <c r="H3187" s="56" t="s">
        <v>336</v>
      </c>
      <c r="I3187" s="56" t="s">
        <v>771</v>
      </c>
      <c r="K3187" s="56" t="s">
        <v>337</v>
      </c>
      <c r="L3187" s="56" t="s">
        <v>1055</v>
      </c>
      <c r="M3187" s="56" t="s">
        <v>1056</v>
      </c>
      <c r="N3187" s="56" t="s">
        <v>1043</v>
      </c>
      <c r="O3187" s="56" t="s">
        <v>546</v>
      </c>
      <c r="P3187" s="1" t="s">
        <v>110</v>
      </c>
      <c r="Q3187" s="56" t="s">
        <v>1058</v>
      </c>
      <c r="R3187" s="56" t="s">
        <v>339</v>
      </c>
      <c r="S3187" s="56">
        <v>272905</v>
      </c>
      <c r="T3187" s="1" t="s">
        <v>465</v>
      </c>
      <c r="U3187" s="56">
        <v>42675</v>
      </c>
      <c r="V3187" s="56">
        <v>43465</v>
      </c>
      <c r="W3187" s="56">
        <v>42675</v>
      </c>
      <c r="X3187" s="56">
        <v>43830</v>
      </c>
      <c r="Y3187" s="56" t="s">
        <v>340</v>
      </c>
      <c r="Z3187" s="56" t="s">
        <v>341</v>
      </c>
      <c r="AA3187" s="56" t="s">
        <v>342</v>
      </c>
      <c r="AB3187" s="56" t="s">
        <v>339</v>
      </c>
      <c r="AC3187" s="56" t="s">
        <v>342</v>
      </c>
      <c r="AD3187" s="56" t="s">
        <v>347</v>
      </c>
      <c r="AE3187" s="56" t="s">
        <v>334</v>
      </c>
      <c r="AF3187" s="56" t="s">
        <v>292</v>
      </c>
      <c r="AG3187" s="56">
        <v>2019</v>
      </c>
      <c r="AH3187" s="56" t="s">
        <v>80</v>
      </c>
      <c r="AI3187" s="56" t="s">
        <v>348</v>
      </c>
      <c r="AJ3187" s="56">
        <v>90000</v>
      </c>
      <c r="AM3187" s="56">
        <v>42656</v>
      </c>
      <c r="AN3187" s="56" t="s">
        <v>355</v>
      </c>
      <c r="AO3187" s="1">
        <v>42656</v>
      </c>
      <c r="AP3187" s="56" t="s">
        <v>355</v>
      </c>
      <c r="AQ3187" s="56">
        <v>268</v>
      </c>
      <c r="AR3187" s="56">
        <v>0</v>
      </c>
      <c r="AS3187" s="56" t="s">
        <v>346</v>
      </c>
      <c r="AT3187" s="56">
        <v>1003</v>
      </c>
      <c r="AU3187" s="56" t="s">
        <v>369</v>
      </c>
      <c r="BB3187" s="56" t="s">
        <v>339</v>
      </c>
      <c r="BC3187" s="56" t="s">
        <v>263</v>
      </c>
      <c r="BD3187" s="56" t="s">
        <v>993</v>
      </c>
      <c r="BE3187" s="56" t="s">
        <v>347</v>
      </c>
      <c r="BF3187" s="56" t="s">
        <v>334</v>
      </c>
      <c r="BG3187" s="56" t="s">
        <v>774</v>
      </c>
      <c r="BH3187" s="56">
        <v>0</v>
      </c>
      <c r="BI3187" s="56">
        <v>0</v>
      </c>
      <c r="BJ3187" s="56">
        <v>1</v>
      </c>
    </row>
    <row r="3188" spans="1:62" hidden="1" x14ac:dyDescent="0.3">
      <c r="A3188" s="56">
        <v>49310545</v>
      </c>
      <c r="B3188" s="85">
        <v>601936</v>
      </c>
      <c r="C3188" s="1">
        <v>42893</v>
      </c>
      <c r="D3188" s="56" t="s">
        <v>1053</v>
      </c>
      <c r="E3188" s="56" t="s">
        <v>1054</v>
      </c>
      <c r="F3188" s="56" t="s">
        <v>334</v>
      </c>
      <c r="G3188" s="56" t="s">
        <v>335</v>
      </c>
      <c r="H3188" s="56" t="s">
        <v>336</v>
      </c>
      <c r="I3188" s="56" t="s">
        <v>771</v>
      </c>
      <c r="K3188" s="56" t="s">
        <v>337</v>
      </c>
      <c r="L3188" s="56" t="s">
        <v>1055</v>
      </c>
      <c r="M3188" s="56" t="s">
        <v>1056</v>
      </c>
      <c r="N3188" s="56" t="s">
        <v>1043</v>
      </c>
      <c r="O3188" s="56" t="s">
        <v>546</v>
      </c>
      <c r="P3188" s="1" t="s">
        <v>110</v>
      </c>
      <c r="Q3188" s="56" t="s">
        <v>1058</v>
      </c>
      <c r="R3188" s="56" t="s">
        <v>339</v>
      </c>
      <c r="S3188" s="56">
        <v>272905</v>
      </c>
      <c r="T3188" s="1" t="s">
        <v>465</v>
      </c>
      <c r="U3188" s="56">
        <v>42675</v>
      </c>
      <c r="V3188" s="56">
        <v>43465</v>
      </c>
      <c r="W3188" s="56">
        <v>42675</v>
      </c>
      <c r="X3188" s="56">
        <v>43830</v>
      </c>
      <c r="Y3188" s="56" t="s">
        <v>340</v>
      </c>
      <c r="Z3188" s="56" t="s">
        <v>341</v>
      </c>
      <c r="AA3188" s="56" t="s">
        <v>342</v>
      </c>
      <c r="AB3188" s="56" t="s">
        <v>339</v>
      </c>
      <c r="AC3188" s="56" t="s">
        <v>342</v>
      </c>
      <c r="AD3188" s="56" t="s">
        <v>347</v>
      </c>
      <c r="AE3188" s="56" t="s">
        <v>334</v>
      </c>
      <c r="AF3188" s="56" t="s">
        <v>292</v>
      </c>
      <c r="AG3188" s="56">
        <v>2017</v>
      </c>
      <c r="AH3188" s="56" t="s">
        <v>80</v>
      </c>
      <c r="AI3188" s="56" t="s">
        <v>344</v>
      </c>
      <c r="AJ3188" s="56">
        <v>50000</v>
      </c>
      <c r="AM3188" s="56">
        <v>42656</v>
      </c>
      <c r="AN3188" s="56" t="s">
        <v>355</v>
      </c>
      <c r="AO3188" s="1">
        <v>42656</v>
      </c>
      <c r="AP3188" s="56" t="s">
        <v>355</v>
      </c>
      <c r="AQ3188" s="56">
        <v>268</v>
      </c>
      <c r="AR3188" s="56">
        <v>0</v>
      </c>
      <c r="AS3188" s="56" t="s">
        <v>346</v>
      </c>
      <c r="AT3188" s="56">
        <v>1003</v>
      </c>
      <c r="AU3188" s="56" t="s">
        <v>369</v>
      </c>
      <c r="BB3188" s="56" t="s">
        <v>339</v>
      </c>
      <c r="BC3188" s="56" t="s">
        <v>263</v>
      </c>
      <c r="BD3188" s="56" t="s">
        <v>993</v>
      </c>
      <c r="BE3188" s="56" t="s">
        <v>347</v>
      </c>
      <c r="BF3188" s="56" t="s">
        <v>334</v>
      </c>
      <c r="BG3188" s="56" t="s">
        <v>774</v>
      </c>
      <c r="BH3188" s="56">
        <v>0</v>
      </c>
      <c r="BI3188" s="56">
        <v>0</v>
      </c>
      <c r="BJ3188" s="56">
        <v>1</v>
      </c>
    </row>
    <row r="3189" spans="1:62" hidden="1" x14ac:dyDescent="0.3">
      <c r="A3189" s="56">
        <v>49310548</v>
      </c>
      <c r="B3189" s="85">
        <v>601936</v>
      </c>
      <c r="C3189" s="1">
        <v>42893</v>
      </c>
      <c r="D3189" s="56" t="s">
        <v>1053</v>
      </c>
      <c r="E3189" s="56" t="s">
        <v>1054</v>
      </c>
      <c r="F3189" s="56" t="s">
        <v>334</v>
      </c>
      <c r="G3189" s="56" t="s">
        <v>335</v>
      </c>
      <c r="H3189" s="56" t="s">
        <v>336</v>
      </c>
      <c r="I3189" s="56" t="s">
        <v>771</v>
      </c>
      <c r="K3189" s="56" t="s">
        <v>337</v>
      </c>
      <c r="L3189" s="56" t="s">
        <v>1055</v>
      </c>
      <c r="M3189" s="56" t="s">
        <v>1056</v>
      </c>
      <c r="N3189" s="56" t="s">
        <v>1043</v>
      </c>
      <c r="O3189" s="56" t="s">
        <v>546</v>
      </c>
      <c r="P3189" s="1" t="s">
        <v>110</v>
      </c>
      <c r="Q3189" s="56" t="s">
        <v>1058</v>
      </c>
      <c r="R3189" s="56" t="s">
        <v>339</v>
      </c>
      <c r="S3189" s="56">
        <v>272906</v>
      </c>
      <c r="T3189" s="1" t="s">
        <v>255</v>
      </c>
      <c r="U3189" s="56">
        <v>42675</v>
      </c>
      <c r="V3189" s="56">
        <v>43465</v>
      </c>
      <c r="W3189" s="56">
        <v>42675</v>
      </c>
      <c r="X3189" s="56">
        <v>43830</v>
      </c>
      <c r="Y3189" s="56" t="s">
        <v>340</v>
      </c>
      <c r="Z3189" s="56" t="s">
        <v>367</v>
      </c>
      <c r="AA3189" s="56" t="s">
        <v>342</v>
      </c>
      <c r="AB3189" s="56" t="s">
        <v>343</v>
      </c>
      <c r="AC3189" s="56" t="s">
        <v>342</v>
      </c>
      <c r="AD3189" s="56" t="s">
        <v>347</v>
      </c>
      <c r="AE3189" s="56" t="s">
        <v>334</v>
      </c>
      <c r="AF3189" s="56" t="s">
        <v>292</v>
      </c>
      <c r="AG3189" s="56">
        <v>2019</v>
      </c>
      <c r="AH3189" s="56" t="s">
        <v>80</v>
      </c>
      <c r="AI3189" s="56" t="s">
        <v>344</v>
      </c>
      <c r="AJ3189" s="56">
        <v>2000000</v>
      </c>
      <c r="AM3189" s="56">
        <v>42656</v>
      </c>
      <c r="AN3189" s="56" t="s">
        <v>355</v>
      </c>
      <c r="AO3189" s="1">
        <v>42656</v>
      </c>
      <c r="AP3189" s="56" t="s">
        <v>355</v>
      </c>
      <c r="AQ3189" s="56">
        <v>269</v>
      </c>
      <c r="AR3189" s="56">
        <v>0</v>
      </c>
      <c r="AS3189" s="56" t="s">
        <v>346</v>
      </c>
      <c r="BB3189" s="56" t="s">
        <v>339</v>
      </c>
      <c r="BC3189" s="56" t="s">
        <v>263</v>
      </c>
      <c r="BD3189" s="56" t="s">
        <v>993</v>
      </c>
      <c r="BE3189" s="56" t="s">
        <v>347</v>
      </c>
      <c r="BF3189" s="56" t="s">
        <v>334</v>
      </c>
      <c r="BG3189" s="56" t="s">
        <v>774</v>
      </c>
      <c r="BH3189" s="56">
        <v>0</v>
      </c>
      <c r="BI3189" s="56">
        <v>0</v>
      </c>
      <c r="BJ3189" s="56">
        <v>1</v>
      </c>
    </row>
    <row r="3190" spans="1:62" hidden="1" x14ac:dyDescent="0.3">
      <c r="A3190" s="56">
        <v>49304241</v>
      </c>
      <c r="B3190" s="85">
        <v>601936</v>
      </c>
      <c r="C3190" s="1">
        <v>42893</v>
      </c>
      <c r="D3190" s="56" t="s">
        <v>1053</v>
      </c>
      <c r="E3190" s="56" t="s">
        <v>1054</v>
      </c>
      <c r="F3190" s="56" t="s">
        <v>334</v>
      </c>
      <c r="G3190" s="56" t="s">
        <v>335</v>
      </c>
      <c r="H3190" s="56" t="s">
        <v>336</v>
      </c>
      <c r="I3190" s="56" t="s">
        <v>771</v>
      </c>
      <c r="K3190" s="56" t="s">
        <v>337</v>
      </c>
      <c r="L3190" s="56" t="s">
        <v>1055</v>
      </c>
      <c r="M3190" s="56" t="s">
        <v>1056</v>
      </c>
      <c r="N3190" s="56" t="s">
        <v>1043</v>
      </c>
      <c r="O3190" s="56" t="s">
        <v>546</v>
      </c>
      <c r="P3190" s="1" t="s">
        <v>110</v>
      </c>
      <c r="Q3190" s="56" t="s">
        <v>241</v>
      </c>
      <c r="R3190" s="56" t="s">
        <v>339</v>
      </c>
      <c r="S3190" s="56">
        <v>272899</v>
      </c>
      <c r="T3190" s="1" t="s">
        <v>112</v>
      </c>
      <c r="U3190" s="56">
        <v>42675</v>
      </c>
      <c r="V3190" s="56">
        <v>43465</v>
      </c>
      <c r="W3190" s="56">
        <v>42675</v>
      </c>
      <c r="X3190" s="56">
        <v>42916</v>
      </c>
      <c r="Y3190" s="56" t="s">
        <v>340</v>
      </c>
      <c r="Z3190" s="56" t="s">
        <v>341</v>
      </c>
      <c r="AA3190" s="56" t="s">
        <v>342</v>
      </c>
      <c r="AB3190" s="56" t="s">
        <v>343</v>
      </c>
      <c r="AC3190" s="56" t="s">
        <v>342</v>
      </c>
      <c r="AD3190" s="56" t="s">
        <v>347</v>
      </c>
      <c r="AE3190" s="56" t="s">
        <v>334</v>
      </c>
      <c r="AF3190" s="56" t="s">
        <v>224</v>
      </c>
      <c r="AG3190" s="56">
        <v>2016</v>
      </c>
      <c r="AH3190" s="56" t="s">
        <v>80</v>
      </c>
      <c r="AI3190" s="56" t="s">
        <v>339</v>
      </c>
      <c r="AJ3190" s="56">
        <v>0</v>
      </c>
      <c r="AM3190" s="56">
        <v>42656</v>
      </c>
      <c r="AN3190" s="56" t="s">
        <v>355</v>
      </c>
      <c r="AO3190" s="1">
        <v>42656</v>
      </c>
      <c r="AP3190" s="56" t="s">
        <v>355</v>
      </c>
      <c r="AQ3190" s="56">
        <v>260</v>
      </c>
      <c r="AR3190" s="56">
        <v>0</v>
      </c>
      <c r="AS3190" s="56" t="s">
        <v>346</v>
      </c>
      <c r="BB3190" s="56" t="s">
        <v>339</v>
      </c>
      <c r="BC3190" s="56" t="s">
        <v>263</v>
      </c>
      <c r="BD3190" s="56" t="s">
        <v>993</v>
      </c>
      <c r="BE3190" s="56" t="s">
        <v>347</v>
      </c>
      <c r="BF3190" s="56" t="s">
        <v>334</v>
      </c>
      <c r="BG3190" s="56" t="s">
        <v>774</v>
      </c>
      <c r="BH3190" s="56">
        <v>0</v>
      </c>
      <c r="BI3190" s="56">
        <v>0</v>
      </c>
      <c r="BJ3190" s="56">
        <v>1</v>
      </c>
    </row>
    <row r="3191" spans="1:62" hidden="1" x14ac:dyDescent="0.3">
      <c r="A3191" s="56">
        <v>49304237</v>
      </c>
      <c r="B3191" s="85">
        <v>601936</v>
      </c>
      <c r="C3191" s="1">
        <v>42893</v>
      </c>
      <c r="D3191" s="56" t="s">
        <v>1053</v>
      </c>
      <c r="E3191" s="56" t="s">
        <v>1054</v>
      </c>
      <c r="F3191" s="56" t="s">
        <v>334</v>
      </c>
      <c r="G3191" s="56" t="s">
        <v>335</v>
      </c>
      <c r="H3191" s="56" t="s">
        <v>336</v>
      </c>
      <c r="I3191" s="56" t="s">
        <v>771</v>
      </c>
      <c r="K3191" s="56" t="s">
        <v>337</v>
      </c>
      <c r="L3191" s="56" t="s">
        <v>1055</v>
      </c>
      <c r="M3191" s="56" t="s">
        <v>1056</v>
      </c>
      <c r="N3191" s="56" t="s">
        <v>1043</v>
      </c>
      <c r="O3191" s="56" t="s">
        <v>546</v>
      </c>
      <c r="P3191" s="1" t="s">
        <v>105</v>
      </c>
      <c r="S3191" s="56">
        <v>222700</v>
      </c>
      <c r="T3191" s="1" t="s">
        <v>760</v>
      </c>
      <c r="U3191" s="56">
        <v>42675</v>
      </c>
      <c r="V3191" s="56">
        <v>43465</v>
      </c>
      <c r="W3191" s="56">
        <v>42675</v>
      </c>
      <c r="X3191" s="56">
        <v>43830</v>
      </c>
      <c r="Y3191" s="56" t="s">
        <v>340</v>
      </c>
      <c r="Z3191" s="56" t="s">
        <v>367</v>
      </c>
      <c r="AA3191" s="56" t="s">
        <v>342</v>
      </c>
      <c r="AB3191" s="56" t="s">
        <v>343</v>
      </c>
      <c r="AC3191" s="56" t="s">
        <v>342</v>
      </c>
      <c r="AD3191" s="56" t="s">
        <v>347</v>
      </c>
      <c r="AE3191" s="56" t="s">
        <v>334</v>
      </c>
      <c r="AF3191" s="56" t="s">
        <v>292</v>
      </c>
      <c r="AG3191" s="56">
        <v>2018</v>
      </c>
      <c r="AH3191" s="56" t="s">
        <v>80</v>
      </c>
      <c r="AI3191" s="56" t="s">
        <v>344</v>
      </c>
      <c r="AJ3191" s="56">
        <v>1000000</v>
      </c>
      <c r="AM3191" s="56">
        <v>42656</v>
      </c>
      <c r="AN3191" s="56" t="s">
        <v>355</v>
      </c>
      <c r="AO3191" s="1">
        <v>42656</v>
      </c>
      <c r="AP3191" s="56" t="s">
        <v>355</v>
      </c>
      <c r="AQ3191" s="56">
        <v>72202</v>
      </c>
      <c r="AR3191" s="56">
        <v>0</v>
      </c>
      <c r="AS3191" s="56" t="s">
        <v>346</v>
      </c>
      <c r="BB3191" s="56" t="s">
        <v>339</v>
      </c>
      <c r="BC3191" s="56" t="s">
        <v>263</v>
      </c>
      <c r="BD3191" s="56" t="s">
        <v>993</v>
      </c>
      <c r="BE3191" s="56" t="s">
        <v>347</v>
      </c>
      <c r="BF3191" s="56" t="s">
        <v>334</v>
      </c>
      <c r="BG3191" s="56" t="s">
        <v>774</v>
      </c>
      <c r="BH3191" s="56">
        <v>0</v>
      </c>
      <c r="BI3191" s="56">
        <v>0</v>
      </c>
      <c r="BJ3191" s="56">
        <v>1</v>
      </c>
    </row>
    <row r="3192" spans="1:62" hidden="1" x14ac:dyDescent="0.3">
      <c r="A3192" s="56">
        <v>49304251</v>
      </c>
      <c r="B3192" s="85">
        <v>601936</v>
      </c>
      <c r="C3192" s="1">
        <v>42893</v>
      </c>
      <c r="D3192" s="56" t="s">
        <v>1053</v>
      </c>
      <c r="E3192" s="56" t="s">
        <v>1054</v>
      </c>
      <c r="F3192" s="56" t="s">
        <v>334</v>
      </c>
      <c r="G3192" s="56" t="s">
        <v>335</v>
      </c>
      <c r="H3192" s="56" t="s">
        <v>336</v>
      </c>
      <c r="I3192" s="56" t="s">
        <v>771</v>
      </c>
      <c r="K3192" s="56" t="s">
        <v>337</v>
      </c>
      <c r="L3192" s="56" t="s">
        <v>1055</v>
      </c>
      <c r="M3192" s="56" t="s">
        <v>1056</v>
      </c>
      <c r="N3192" s="56" t="s">
        <v>1043</v>
      </c>
      <c r="O3192" s="56" t="s">
        <v>546</v>
      </c>
      <c r="P3192" s="1" t="s">
        <v>110</v>
      </c>
      <c r="Q3192" s="56" t="s">
        <v>1059</v>
      </c>
      <c r="R3192" s="56" t="s">
        <v>339</v>
      </c>
      <c r="S3192" s="56">
        <v>272902</v>
      </c>
      <c r="T3192" s="1" t="s">
        <v>557</v>
      </c>
      <c r="U3192" s="56">
        <v>42675</v>
      </c>
      <c r="V3192" s="56">
        <v>43465</v>
      </c>
      <c r="W3192" s="56">
        <v>42675</v>
      </c>
      <c r="X3192" s="56">
        <v>43769</v>
      </c>
      <c r="Y3192" s="56" t="s">
        <v>356</v>
      </c>
      <c r="Z3192" s="56" t="s">
        <v>341</v>
      </c>
      <c r="AA3192" s="56" t="s">
        <v>342</v>
      </c>
      <c r="AB3192" s="56" t="s">
        <v>343</v>
      </c>
      <c r="AC3192" s="56" t="s">
        <v>342</v>
      </c>
      <c r="AD3192" s="56" t="s">
        <v>347</v>
      </c>
      <c r="AE3192" s="56" t="s">
        <v>334</v>
      </c>
      <c r="AF3192" s="56" t="s">
        <v>292</v>
      </c>
      <c r="AG3192" s="56">
        <v>2017</v>
      </c>
      <c r="AH3192" s="56" t="s">
        <v>80</v>
      </c>
      <c r="AI3192" s="56" t="s">
        <v>344</v>
      </c>
      <c r="AJ3192" s="56">
        <v>250</v>
      </c>
      <c r="AM3192" s="56">
        <v>42656</v>
      </c>
      <c r="AN3192" s="56" t="s">
        <v>355</v>
      </c>
      <c r="AO3192" s="1">
        <v>42656</v>
      </c>
      <c r="AP3192" s="56" t="s">
        <v>355</v>
      </c>
      <c r="AQ3192" s="56">
        <v>57082</v>
      </c>
      <c r="AR3192" s="56">
        <v>0</v>
      </c>
      <c r="AS3192" s="56" t="s">
        <v>346</v>
      </c>
      <c r="BB3192" s="56" t="s">
        <v>339</v>
      </c>
      <c r="BC3192" s="56" t="s">
        <v>263</v>
      </c>
      <c r="BD3192" s="56" t="s">
        <v>993</v>
      </c>
      <c r="BE3192" s="56" t="s">
        <v>347</v>
      </c>
      <c r="BF3192" s="56" t="s">
        <v>334</v>
      </c>
      <c r="BG3192" s="56" t="s">
        <v>774</v>
      </c>
      <c r="BH3192" s="56">
        <v>0</v>
      </c>
      <c r="BI3192" s="56">
        <v>0</v>
      </c>
      <c r="BJ3192" s="56">
        <v>1</v>
      </c>
    </row>
    <row r="3193" spans="1:62" hidden="1" x14ac:dyDescent="0.3">
      <c r="A3193" s="56">
        <v>49304249</v>
      </c>
      <c r="B3193" s="85">
        <v>601936</v>
      </c>
      <c r="C3193" s="1">
        <v>42893</v>
      </c>
      <c r="D3193" s="56" t="s">
        <v>1053</v>
      </c>
      <c r="E3193" s="56" t="s">
        <v>1054</v>
      </c>
      <c r="F3193" s="56" t="s">
        <v>334</v>
      </c>
      <c r="G3193" s="56" t="s">
        <v>335</v>
      </c>
      <c r="H3193" s="56" t="s">
        <v>336</v>
      </c>
      <c r="I3193" s="56" t="s">
        <v>771</v>
      </c>
      <c r="K3193" s="56" t="s">
        <v>337</v>
      </c>
      <c r="L3193" s="56" t="s">
        <v>1055</v>
      </c>
      <c r="M3193" s="56" t="s">
        <v>1056</v>
      </c>
      <c r="N3193" s="56" t="s">
        <v>1043</v>
      </c>
      <c r="O3193" s="56" t="s">
        <v>546</v>
      </c>
      <c r="P3193" s="1" t="s">
        <v>110</v>
      </c>
      <c r="Q3193" s="56" t="s">
        <v>1059</v>
      </c>
      <c r="R3193" s="56" t="s">
        <v>339</v>
      </c>
      <c r="S3193" s="56">
        <v>272902</v>
      </c>
      <c r="T3193" s="1" t="s">
        <v>557</v>
      </c>
      <c r="U3193" s="56">
        <v>42675</v>
      </c>
      <c r="V3193" s="56">
        <v>43465</v>
      </c>
      <c r="W3193" s="56">
        <v>42675</v>
      </c>
      <c r="X3193" s="56">
        <v>43769</v>
      </c>
      <c r="Y3193" s="56" t="s">
        <v>356</v>
      </c>
      <c r="Z3193" s="56" t="s">
        <v>341</v>
      </c>
      <c r="AA3193" s="56" t="s">
        <v>342</v>
      </c>
      <c r="AB3193" s="56" t="s">
        <v>343</v>
      </c>
      <c r="AC3193" s="56" t="s">
        <v>342</v>
      </c>
      <c r="AD3193" s="56" t="s">
        <v>347</v>
      </c>
      <c r="AE3193" s="56" t="s">
        <v>334</v>
      </c>
      <c r="AF3193" s="56" t="s">
        <v>224</v>
      </c>
      <c r="AG3193" s="56">
        <v>2016</v>
      </c>
      <c r="AH3193" s="56" t="s">
        <v>80</v>
      </c>
      <c r="AI3193" s="56" t="s">
        <v>339</v>
      </c>
      <c r="AJ3193" s="56">
        <v>0</v>
      </c>
      <c r="AM3193" s="56">
        <v>42656</v>
      </c>
      <c r="AN3193" s="56" t="s">
        <v>355</v>
      </c>
      <c r="AO3193" s="1">
        <v>42656</v>
      </c>
      <c r="AP3193" s="56" t="s">
        <v>355</v>
      </c>
      <c r="AQ3193" s="56">
        <v>57082</v>
      </c>
      <c r="AR3193" s="56">
        <v>0</v>
      </c>
      <c r="AS3193" s="56" t="s">
        <v>346</v>
      </c>
      <c r="BB3193" s="56" t="s">
        <v>339</v>
      </c>
      <c r="BC3193" s="56" t="s">
        <v>263</v>
      </c>
      <c r="BD3193" s="56" t="s">
        <v>993</v>
      </c>
      <c r="BE3193" s="56" t="s">
        <v>347</v>
      </c>
      <c r="BF3193" s="56" t="s">
        <v>334</v>
      </c>
      <c r="BG3193" s="56" t="s">
        <v>774</v>
      </c>
      <c r="BH3193" s="56">
        <v>0</v>
      </c>
      <c r="BI3193" s="56">
        <v>0</v>
      </c>
      <c r="BJ3193" s="56">
        <v>1</v>
      </c>
    </row>
    <row r="3194" spans="1:62" hidden="1" x14ac:dyDescent="0.3">
      <c r="A3194" s="56">
        <v>49304267</v>
      </c>
      <c r="B3194" s="85">
        <v>601936</v>
      </c>
      <c r="C3194" s="1">
        <v>42893</v>
      </c>
      <c r="D3194" s="56" t="s">
        <v>1053</v>
      </c>
      <c r="E3194" s="56" t="s">
        <v>1054</v>
      </c>
      <c r="F3194" s="56" t="s">
        <v>334</v>
      </c>
      <c r="G3194" s="56" t="s">
        <v>335</v>
      </c>
      <c r="H3194" s="56" t="s">
        <v>336</v>
      </c>
      <c r="I3194" s="56" t="s">
        <v>771</v>
      </c>
      <c r="K3194" s="56" t="s">
        <v>337</v>
      </c>
      <c r="L3194" s="56" t="s">
        <v>1055</v>
      </c>
      <c r="M3194" s="56" t="s">
        <v>1056</v>
      </c>
      <c r="N3194" s="56" t="s">
        <v>1043</v>
      </c>
      <c r="O3194" s="56" t="s">
        <v>546</v>
      </c>
      <c r="P3194" s="1" t="s">
        <v>110</v>
      </c>
      <c r="Q3194" s="56" t="s">
        <v>1058</v>
      </c>
      <c r="R3194" s="56" t="s">
        <v>339</v>
      </c>
      <c r="S3194" s="56">
        <v>272906</v>
      </c>
      <c r="T3194" s="1" t="s">
        <v>255</v>
      </c>
      <c r="U3194" s="56">
        <v>42675</v>
      </c>
      <c r="V3194" s="56">
        <v>43465</v>
      </c>
      <c r="W3194" s="56">
        <v>42675</v>
      </c>
      <c r="X3194" s="56">
        <v>43830</v>
      </c>
      <c r="Y3194" s="56" t="s">
        <v>340</v>
      </c>
      <c r="Z3194" s="56" t="s">
        <v>367</v>
      </c>
      <c r="AA3194" s="56" t="s">
        <v>342</v>
      </c>
      <c r="AB3194" s="56" t="s">
        <v>343</v>
      </c>
      <c r="AC3194" s="56" t="s">
        <v>342</v>
      </c>
      <c r="AD3194" s="56" t="s">
        <v>347</v>
      </c>
      <c r="AE3194" s="56" t="s">
        <v>334</v>
      </c>
      <c r="AF3194" s="56" t="s">
        <v>292</v>
      </c>
      <c r="AG3194" s="56">
        <v>2017</v>
      </c>
      <c r="AH3194" s="56" t="s">
        <v>80</v>
      </c>
      <c r="AI3194" s="56" t="s">
        <v>348</v>
      </c>
      <c r="AJ3194" s="56">
        <v>500000</v>
      </c>
      <c r="AM3194" s="56">
        <v>42656</v>
      </c>
      <c r="AN3194" s="56" t="s">
        <v>355</v>
      </c>
      <c r="AO3194" s="1">
        <v>42656</v>
      </c>
      <c r="AP3194" s="56" t="s">
        <v>355</v>
      </c>
      <c r="AQ3194" s="56">
        <v>269</v>
      </c>
      <c r="AR3194" s="56">
        <v>0</v>
      </c>
      <c r="AS3194" s="56" t="s">
        <v>346</v>
      </c>
      <c r="BB3194" s="56" t="s">
        <v>339</v>
      </c>
      <c r="BC3194" s="56" t="s">
        <v>263</v>
      </c>
      <c r="BD3194" s="56" t="s">
        <v>993</v>
      </c>
      <c r="BE3194" s="56" t="s">
        <v>347</v>
      </c>
      <c r="BF3194" s="56" t="s">
        <v>334</v>
      </c>
      <c r="BG3194" s="56" t="s">
        <v>774</v>
      </c>
      <c r="BH3194" s="56">
        <v>0</v>
      </c>
      <c r="BI3194" s="56">
        <v>0</v>
      </c>
      <c r="BJ3194" s="56">
        <v>1</v>
      </c>
    </row>
    <row r="3195" spans="1:62" hidden="1" x14ac:dyDescent="0.3">
      <c r="A3195" s="56">
        <v>49304299</v>
      </c>
      <c r="B3195" s="85">
        <v>601936</v>
      </c>
      <c r="C3195" s="1">
        <v>42893</v>
      </c>
      <c r="D3195" s="56" t="s">
        <v>1053</v>
      </c>
      <c r="E3195" s="56" t="s">
        <v>1054</v>
      </c>
      <c r="F3195" s="56" t="s">
        <v>334</v>
      </c>
      <c r="G3195" s="56" t="s">
        <v>335</v>
      </c>
      <c r="H3195" s="56" t="s">
        <v>336</v>
      </c>
      <c r="I3195" s="56" t="s">
        <v>771</v>
      </c>
      <c r="K3195" s="56" t="s">
        <v>337</v>
      </c>
      <c r="L3195" s="56" t="s">
        <v>1055</v>
      </c>
      <c r="M3195" s="56" t="s">
        <v>1056</v>
      </c>
      <c r="N3195" s="56" t="s">
        <v>1043</v>
      </c>
      <c r="O3195" s="56" t="s">
        <v>546</v>
      </c>
      <c r="P3195" s="1" t="s">
        <v>110</v>
      </c>
      <c r="Q3195" s="56" t="s">
        <v>1058</v>
      </c>
      <c r="R3195" s="56" t="s">
        <v>339</v>
      </c>
      <c r="S3195" s="56">
        <v>272906</v>
      </c>
      <c r="T3195" s="1" t="s">
        <v>255</v>
      </c>
      <c r="U3195" s="56">
        <v>42675</v>
      </c>
      <c r="V3195" s="56">
        <v>43465</v>
      </c>
      <c r="W3195" s="56">
        <v>42675</v>
      </c>
      <c r="X3195" s="56">
        <v>43830</v>
      </c>
      <c r="Y3195" s="56" t="s">
        <v>340</v>
      </c>
      <c r="Z3195" s="56" t="s">
        <v>367</v>
      </c>
      <c r="AA3195" s="56" t="s">
        <v>342</v>
      </c>
      <c r="AB3195" s="56" t="s">
        <v>343</v>
      </c>
      <c r="AC3195" s="56" t="s">
        <v>342</v>
      </c>
      <c r="AD3195" s="56" t="s">
        <v>347</v>
      </c>
      <c r="AE3195" s="56" t="s">
        <v>334</v>
      </c>
      <c r="AF3195" s="56" t="s">
        <v>292</v>
      </c>
      <c r="AG3195" s="56">
        <v>2019</v>
      </c>
      <c r="AH3195" s="56" t="s">
        <v>80</v>
      </c>
      <c r="AI3195" s="56" t="s">
        <v>344</v>
      </c>
      <c r="AJ3195" s="56">
        <v>2000000</v>
      </c>
      <c r="AM3195" s="56">
        <v>42656</v>
      </c>
      <c r="AN3195" s="56" t="s">
        <v>355</v>
      </c>
      <c r="AO3195" s="1">
        <v>42656</v>
      </c>
      <c r="AP3195" s="56" t="s">
        <v>355</v>
      </c>
      <c r="AQ3195" s="56">
        <v>269</v>
      </c>
      <c r="AR3195" s="56">
        <v>0</v>
      </c>
      <c r="AS3195" s="56" t="s">
        <v>346</v>
      </c>
      <c r="BB3195" s="56" t="s">
        <v>339</v>
      </c>
      <c r="BC3195" s="56" t="s">
        <v>263</v>
      </c>
      <c r="BD3195" s="56" t="s">
        <v>993</v>
      </c>
      <c r="BE3195" s="56" t="s">
        <v>347</v>
      </c>
      <c r="BF3195" s="56" t="s">
        <v>334</v>
      </c>
      <c r="BG3195" s="56" t="s">
        <v>774</v>
      </c>
      <c r="BH3195" s="56">
        <v>0</v>
      </c>
      <c r="BI3195" s="56">
        <v>0</v>
      </c>
      <c r="BJ3195" s="56">
        <v>1</v>
      </c>
    </row>
    <row r="3196" spans="1:62" hidden="1" x14ac:dyDescent="0.3">
      <c r="A3196" s="56">
        <v>49304306</v>
      </c>
      <c r="B3196" s="85">
        <v>601936</v>
      </c>
      <c r="C3196" s="1">
        <v>42893</v>
      </c>
      <c r="D3196" s="56" t="s">
        <v>1053</v>
      </c>
      <c r="E3196" s="56" t="s">
        <v>1054</v>
      </c>
      <c r="F3196" s="56" t="s">
        <v>334</v>
      </c>
      <c r="G3196" s="56" t="s">
        <v>335</v>
      </c>
      <c r="H3196" s="56" t="s">
        <v>336</v>
      </c>
      <c r="I3196" s="56" t="s">
        <v>771</v>
      </c>
      <c r="K3196" s="56" t="s">
        <v>337</v>
      </c>
      <c r="L3196" s="56" t="s">
        <v>1055</v>
      </c>
      <c r="M3196" s="56" t="s">
        <v>1056</v>
      </c>
      <c r="N3196" s="56" t="s">
        <v>1043</v>
      </c>
      <c r="O3196" s="56" t="s">
        <v>546</v>
      </c>
      <c r="P3196" s="1" t="s">
        <v>188</v>
      </c>
      <c r="Q3196" s="56" t="s">
        <v>552</v>
      </c>
      <c r="R3196" s="56" t="s">
        <v>339</v>
      </c>
      <c r="S3196" s="56">
        <v>281032</v>
      </c>
      <c r="T3196" s="1" t="s">
        <v>447</v>
      </c>
      <c r="U3196" s="56">
        <v>42675</v>
      </c>
      <c r="V3196" s="56">
        <v>43465</v>
      </c>
      <c r="W3196" s="56">
        <v>42675</v>
      </c>
      <c r="X3196" s="56">
        <v>43100</v>
      </c>
      <c r="Y3196" s="56" t="s">
        <v>340</v>
      </c>
      <c r="Z3196" s="56" t="s">
        <v>341</v>
      </c>
      <c r="AA3196" s="56" t="s">
        <v>342</v>
      </c>
      <c r="AB3196" s="56" t="s">
        <v>343</v>
      </c>
      <c r="AC3196" s="56" t="s">
        <v>342</v>
      </c>
      <c r="AD3196" s="56" t="s">
        <v>347</v>
      </c>
      <c r="AE3196" s="56" t="s">
        <v>334</v>
      </c>
      <c r="AF3196" s="56" t="s">
        <v>292</v>
      </c>
      <c r="AG3196" s="56">
        <v>2017</v>
      </c>
      <c r="AH3196" s="56" t="s">
        <v>80</v>
      </c>
      <c r="AI3196" s="56" t="s">
        <v>344</v>
      </c>
      <c r="AJ3196" s="56">
        <v>1</v>
      </c>
      <c r="AM3196" s="56">
        <v>42656</v>
      </c>
      <c r="AN3196" s="56" t="s">
        <v>355</v>
      </c>
      <c r="AO3196" s="1">
        <v>42656</v>
      </c>
      <c r="AP3196" s="56" t="s">
        <v>355</v>
      </c>
      <c r="AQ3196" s="56">
        <v>327</v>
      </c>
      <c r="AR3196" s="56">
        <v>0</v>
      </c>
      <c r="AS3196" s="56" t="s">
        <v>346</v>
      </c>
      <c r="BB3196" s="56" t="s">
        <v>339</v>
      </c>
      <c r="BC3196" s="56" t="s">
        <v>263</v>
      </c>
      <c r="BD3196" s="56" t="s">
        <v>993</v>
      </c>
      <c r="BE3196" s="56" t="s">
        <v>347</v>
      </c>
      <c r="BF3196" s="56" t="s">
        <v>334</v>
      </c>
      <c r="BG3196" s="56" t="s">
        <v>774</v>
      </c>
      <c r="BH3196" s="56">
        <v>0</v>
      </c>
      <c r="BI3196" s="56">
        <v>0</v>
      </c>
      <c r="BJ3196" s="56">
        <v>1</v>
      </c>
    </row>
    <row r="3197" spans="1:62" hidden="1" x14ac:dyDescent="0.3">
      <c r="A3197" s="56">
        <v>49310569</v>
      </c>
      <c r="B3197" s="85">
        <v>601936</v>
      </c>
      <c r="C3197" s="1">
        <v>42893</v>
      </c>
      <c r="D3197" s="56" t="s">
        <v>1053</v>
      </c>
      <c r="E3197" s="56" t="s">
        <v>1054</v>
      </c>
      <c r="F3197" s="56" t="s">
        <v>334</v>
      </c>
      <c r="G3197" s="56" t="s">
        <v>335</v>
      </c>
      <c r="H3197" s="56" t="s">
        <v>336</v>
      </c>
      <c r="I3197" s="56" t="s">
        <v>771</v>
      </c>
      <c r="K3197" s="56" t="s">
        <v>337</v>
      </c>
      <c r="L3197" s="56" t="s">
        <v>1055</v>
      </c>
      <c r="M3197" s="56" t="s">
        <v>1056</v>
      </c>
      <c r="N3197" s="56" t="s">
        <v>1043</v>
      </c>
      <c r="O3197" s="56" t="s">
        <v>546</v>
      </c>
      <c r="P3197" s="1" t="s">
        <v>188</v>
      </c>
      <c r="Q3197" s="56" t="s">
        <v>552</v>
      </c>
      <c r="R3197" s="56" t="s">
        <v>339</v>
      </c>
      <c r="S3197" s="56">
        <v>281031</v>
      </c>
      <c r="T3197" s="1" t="s">
        <v>238</v>
      </c>
      <c r="U3197" s="56">
        <v>42675</v>
      </c>
      <c r="V3197" s="56">
        <v>43465</v>
      </c>
      <c r="W3197" s="56">
        <v>42675</v>
      </c>
      <c r="X3197" s="56">
        <v>43465</v>
      </c>
      <c r="Y3197" s="56" t="s">
        <v>340</v>
      </c>
      <c r="Z3197" s="56" t="s">
        <v>341</v>
      </c>
      <c r="AA3197" s="56" t="s">
        <v>342</v>
      </c>
      <c r="AB3197" s="56" t="s">
        <v>343</v>
      </c>
      <c r="AC3197" s="56" t="s">
        <v>342</v>
      </c>
      <c r="AD3197" s="56" t="s">
        <v>347</v>
      </c>
      <c r="AE3197" s="56" t="s">
        <v>334</v>
      </c>
      <c r="AF3197" s="56" t="s">
        <v>292</v>
      </c>
      <c r="AG3197" s="56">
        <v>2018</v>
      </c>
      <c r="AH3197" s="56" t="s">
        <v>80</v>
      </c>
      <c r="AI3197" s="56" t="s">
        <v>344</v>
      </c>
      <c r="AJ3197" s="56">
        <v>1</v>
      </c>
      <c r="AM3197" s="56">
        <v>42656</v>
      </c>
      <c r="AN3197" s="56" t="s">
        <v>355</v>
      </c>
      <c r="AO3197" s="1">
        <v>42656</v>
      </c>
      <c r="AP3197" s="56" t="s">
        <v>355</v>
      </c>
      <c r="AQ3197" s="56">
        <v>253</v>
      </c>
      <c r="AR3197" s="56">
        <v>0</v>
      </c>
      <c r="AS3197" s="56" t="s">
        <v>346</v>
      </c>
      <c r="BB3197" s="56" t="s">
        <v>339</v>
      </c>
      <c r="BC3197" s="56" t="s">
        <v>263</v>
      </c>
      <c r="BD3197" s="56" t="s">
        <v>993</v>
      </c>
      <c r="BE3197" s="56" t="s">
        <v>347</v>
      </c>
      <c r="BF3197" s="56" t="s">
        <v>334</v>
      </c>
      <c r="BG3197" s="56" t="s">
        <v>774</v>
      </c>
      <c r="BH3197" s="56">
        <v>0</v>
      </c>
      <c r="BI3197" s="56">
        <v>0</v>
      </c>
      <c r="BJ3197" s="56">
        <v>1</v>
      </c>
    </row>
    <row r="3198" spans="1:62" hidden="1" x14ac:dyDescent="0.3">
      <c r="A3198" s="56">
        <v>49310559</v>
      </c>
      <c r="B3198" s="85">
        <v>601936</v>
      </c>
      <c r="C3198" s="1">
        <v>42893</v>
      </c>
      <c r="D3198" s="56" t="s">
        <v>1053</v>
      </c>
      <c r="E3198" s="56" t="s">
        <v>1054</v>
      </c>
      <c r="F3198" s="56" t="s">
        <v>334</v>
      </c>
      <c r="G3198" s="56" t="s">
        <v>335</v>
      </c>
      <c r="H3198" s="56" t="s">
        <v>336</v>
      </c>
      <c r="I3198" s="56" t="s">
        <v>771</v>
      </c>
      <c r="K3198" s="56" t="s">
        <v>337</v>
      </c>
      <c r="L3198" s="56" t="s">
        <v>1055</v>
      </c>
      <c r="M3198" s="56" t="s">
        <v>1056</v>
      </c>
      <c r="N3198" s="56" t="s">
        <v>1043</v>
      </c>
      <c r="O3198" s="56" t="s">
        <v>546</v>
      </c>
      <c r="P3198" s="1" t="s">
        <v>110</v>
      </c>
      <c r="Q3198" s="56" t="s">
        <v>1058</v>
      </c>
      <c r="R3198" s="56" t="s">
        <v>339</v>
      </c>
      <c r="S3198" s="56">
        <v>272906</v>
      </c>
      <c r="T3198" s="1" t="s">
        <v>255</v>
      </c>
      <c r="U3198" s="56">
        <v>42675</v>
      </c>
      <c r="V3198" s="56">
        <v>43465</v>
      </c>
      <c r="W3198" s="56">
        <v>42675</v>
      </c>
      <c r="X3198" s="56">
        <v>43830</v>
      </c>
      <c r="Y3198" s="56" t="s">
        <v>340</v>
      </c>
      <c r="Z3198" s="56" t="s">
        <v>367</v>
      </c>
      <c r="AA3198" s="56" t="s">
        <v>342</v>
      </c>
      <c r="AB3198" s="56" t="s">
        <v>343</v>
      </c>
      <c r="AC3198" s="56" t="s">
        <v>342</v>
      </c>
      <c r="AD3198" s="56" t="s">
        <v>347</v>
      </c>
      <c r="AE3198" s="56" t="s">
        <v>334</v>
      </c>
      <c r="AF3198" s="56" t="s">
        <v>292</v>
      </c>
      <c r="AG3198" s="56">
        <v>2020</v>
      </c>
      <c r="AH3198" s="56" t="s">
        <v>80</v>
      </c>
      <c r="AI3198" s="56" t="s">
        <v>348</v>
      </c>
      <c r="AJ3198" s="56">
        <v>2000000</v>
      </c>
      <c r="AM3198" s="56">
        <v>42656</v>
      </c>
      <c r="AN3198" s="56" t="s">
        <v>355</v>
      </c>
      <c r="AO3198" s="1">
        <v>42656</v>
      </c>
      <c r="AP3198" s="56" t="s">
        <v>355</v>
      </c>
      <c r="AQ3198" s="56">
        <v>269</v>
      </c>
      <c r="AR3198" s="56">
        <v>0</v>
      </c>
      <c r="AS3198" s="56" t="s">
        <v>346</v>
      </c>
      <c r="BB3198" s="56" t="s">
        <v>339</v>
      </c>
      <c r="BC3198" s="56" t="s">
        <v>263</v>
      </c>
      <c r="BD3198" s="56" t="s">
        <v>993</v>
      </c>
      <c r="BE3198" s="56" t="s">
        <v>347</v>
      </c>
      <c r="BF3198" s="56" t="s">
        <v>334</v>
      </c>
      <c r="BG3198" s="56" t="s">
        <v>774</v>
      </c>
      <c r="BH3198" s="56">
        <v>0</v>
      </c>
      <c r="BI3198" s="56">
        <v>0</v>
      </c>
      <c r="BJ3198" s="56">
        <v>1</v>
      </c>
    </row>
    <row r="3199" spans="1:62" hidden="1" x14ac:dyDescent="0.3">
      <c r="A3199" s="56">
        <v>49310555</v>
      </c>
      <c r="B3199" s="85">
        <v>601936</v>
      </c>
      <c r="C3199" s="1">
        <v>42893</v>
      </c>
      <c r="D3199" s="56" t="s">
        <v>1053</v>
      </c>
      <c r="E3199" s="56" t="s">
        <v>1054</v>
      </c>
      <c r="F3199" s="56" t="s">
        <v>334</v>
      </c>
      <c r="G3199" s="56" t="s">
        <v>335</v>
      </c>
      <c r="H3199" s="56" t="s">
        <v>336</v>
      </c>
      <c r="I3199" s="56" t="s">
        <v>771</v>
      </c>
      <c r="K3199" s="56" t="s">
        <v>337</v>
      </c>
      <c r="L3199" s="56" t="s">
        <v>1055</v>
      </c>
      <c r="M3199" s="56" t="s">
        <v>1056</v>
      </c>
      <c r="N3199" s="56" t="s">
        <v>1043</v>
      </c>
      <c r="O3199" s="56" t="s">
        <v>546</v>
      </c>
      <c r="P3199" s="1" t="s">
        <v>110</v>
      </c>
      <c r="Q3199" s="56" t="s">
        <v>1058</v>
      </c>
      <c r="R3199" s="56" t="s">
        <v>339</v>
      </c>
      <c r="S3199" s="56">
        <v>272906</v>
      </c>
      <c r="T3199" s="1" t="s">
        <v>255</v>
      </c>
      <c r="U3199" s="56">
        <v>42675</v>
      </c>
      <c r="V3199" s="56">
        <v>43465</v>
      </c>
      <c r="W3199" s="56">
        <v>42675</v>
      </c>
      <c r="X3199" s="56">
        <v>43830</v>
      </c>
      <c r="Y3199" s="56" t="s">
        <v>340</v>
      </c>
      <c r="Z3199" s="56" t="s">
        <v>367</v>
      </c>
      <c r="AA3199" s="56" t="s">
        <v>342</v>
      </c>
      <c r="AB3199" s="56" t="s">
        <v>343</v>
      </c>
      <c r="AC3199" s="56" t="s">
        <v>342</v>
      </c>
      <c r="AD3199" s="56" t="s">
        <v>347</v>
      </c>
      <c r="AE3199" s="56" t="s">
        <v>334</v>
      </c>
      <c r="AF3199" s="56" t="s">
        <v>292</v>
      </c>
      <c r="AG3199" s="56">
        <v>2017</v>
      </c>
      <c r="AH3199" s="56" t="s">
        <v>80</v>
      </c>
      <c r="AI3199" s="56" t="s">
        <v>344</v>
      </c>
      <c r="AJ3199" s="56">
        <v>800000</v>
      </c>
      <c r="AM3199" s="56">
        <v>42656</v>
      </c>
      <c r="AN3199" s="56" t="s">
        <v>355</v>
      </c>
      <c r="AO3199" s="1">
        <v>42656</v>
      </c>
      <c r="AP3199" s="56" t="s">
        <v>355</v>
      </c>
      <c r="AQ3199" s="56">
        <v>269</v>
      </c>
      <c r="AR3199" s="56">
        <v>0</v>
      </c>
      <c r="AS3199" s="56" t="s">
        <v>346</v>
      </c>
      <c r="BB3199" s="56" t="s">
        <v>339</v>
      </c>
      <c r="BC3199" s="56" t="s">
        <v>263</v>
      </c>
      <c r="BD3199" s="56" t="s">
        <v>993</v>
      </c>
      <c r="BE3199" s="56" t="s">
        <v>347</v>
      </c>
      <c r="BF3199" s="56" t="s">
        <v>334</v>
      </c>
      <c r="BG3199" s="56" t="s">
        <v>774</v>
      </c>
      <c r="BH3199" s="56">
        <v>0</v>
      </c>
      <c r="BI3199" s="56">
        <v>0</v>
      </c>
      <c r="BJ3199" s="56">
        <v>1</v>
      </c>
    </row>
    <row r="3200" spans="1:62" hidden="1" x14ac:dyDescent="0.3">
      <c r="A3200" s="56">
        <v>49310553</v>
      </c>
      <c r="B3200" s="85">
        <v>601936</v>
      </c>
      <c r="C3200" s="1">
        <v>42893</v>
      </c>
      <c r="D3200" s="56" t="s">
        <v>1053</v>
      </c>
      <c r="E3200" s="56" t="s">
        <v>1054</v>
      </c>
      <c r="F3200" s="56" t="s">
        <v>334</v>
      </c>
      <c r="G3200" s="56" t="s">
        <v>335</v>
      </c>
      <c r="H3200" s="56" t="s">
        <v>336</v>
      </c>
      <c r="I3200" s="56" t="s">
        <v>771</v>
      </c>
      <c r="K3200" s="56" t="s">
        <v>337</v>
      </c>
      <c r="L3200" s="56" t="s">
        <v>1055</v>
      </c>
      <c r="M3200" s="56" t="s">
        <v>1056</v>
      </c>
      <c r="N3200" s="56" t="s">
        <v>1043</v>
      </c>
      <c r="O3200" s="56" t="s">
        <v>546</v>
      </c>
      <c r="P3200" s="1" t="s">
        <v>110</v>
      </c>
      <c r="Q3200" s="56" t="s">
        <v>1058</v>
      </c>
      <c r="R3200" s="56" t="s">
        <v>339</v>
      </c>
      <c r="S3200" s="56">
        <v>272906</v>
      </c>
      <c r="T3200" s="1" t="s">
        <v>255</v>
      </c>
      <c r="U3200" s="56">
        <v>42675</v>
      </c>
      <c r="V3200" s="56">
        <v>43465</v>
      </c>
      <c r="W3200" s="56">
        <v>42675</v>
      </c>
      <c r="X3200" s="56">
        <v>43830</v>
      </c>
      <c r="Y3200" s="56" t="s">
        <v>340</v>
      </c>
      <c r="Z3200" s="56" t="s">
        <v>367</v>
      </c>
      <c r="AA3200" s="56" t="s">
        <v>342</v>
      </c>
      <c r="AB3200" s="56" t="s">
        <v>343</v>
      </c>
      <c r="AC3200" s="56" t="s">
        <v>342</v>
      </c>
      <c r="AD3200" s="56" t="s">
        <v>347</v>
      </c>
      <c r="AE3200" s="56" t="s">
        <v>334</v>
      </c>
      <c r="AF3200" s="56" t="s">
        <v>224</v>
      </c>
      <c r="AG3200" s="56">
        <v>2016</v>
      </c>
      <c r="AH3200" s="56" t="s">
        <v>80</v>
      </c>
      <c r="AI3200" s="56" t="s">
        <v>339</v>
      </c>
      <c r="AJ3200" s="56">
        <v>0</v>
      </c>
      <c r="AM3200" s="56">
        <v>42656</v>
      </c>
      <c r="AN3200" s="56" t="s">
        <v>355</v>
      </c>
      <c r="AO3200" s="1">
        <v>42656</v>
      </c>
      <c r="AP3200" s="56" t="s">
        <v>355</v>
      </c>
      <c r="AQ3200" s="56">
        <v>269</v>
      </c>
      <c r="AR3200" s="56">
        <v>0</v>
      </c>
      <c r="AS3200" s="56" t="s">
        <v>346</v>
      </c>
      <c r="BB3200" s="56" t="s">
        <v>339</v>
      </c>
      <c r="BC3200" s="56" t="s">
        <v>263</v>
      </c>
      <c r="BD3200" s="56" t="s">
        <v>993</v>
      </c>
      <c r="BE3200" s="56" t="s">
        <v>347</v>
      </c>
      <c r="BF3200" s="56" t="s">
        <v>334</v>
      </c>
      <c r="BG3200" s="56" t="s">
        <v>774</v>
      </c>
      <c r="BH3200" s="56">
        <v>0</v>
      </c>
      <c r="BI3200" s="56">
        <v>0</v>
      </c>
      <c r="BJ3200" s="56">
        <v>1</v>
      </c>
    </row>
    <row r="3201" spans="1:62" hidden="1" x14ac:dyDescent="0.3">
      <c r="A3201" s="56">
        <v>49310558</v>
      </c>
      <c r="B3201" s="85">
        <v>601936</v>
      </c>
      <c r="C3201" s="1">
        <v>42893</v>
      </c>
      <c r="D3201" s="56" t="s">
        <v>1053</v>
      </c>
      <c r="E3201" s="56" t="s">
        <v>1054</v>
      </c>
      <c r="F3201" s="56" t="s">
        <v>334</v>
      </c>
      <c r="G3201" s="56" t="s">
        <v>335</v>
      </c>
      <c r="H3201" s="56" t="s">
        <v>336</v>
      </c>
      <c r="I3201" s="56" t="s">
        <v>771</v>
      </c>
      <c r="K3201" s="56" t="s">
        <v>337</v>
      </c>
      <c r="L3201" s="56" t="s">
        <v>1055</v>
      </c>
      <c r="M3201" s="56" t="s">
        <v>1056</v>
      </c>
      <c r="N3201" s="56" t="s">
        <v>1043</v>
      </c>
      <c r="O3201" s="56" t="s">
        <v>546</v>
      </c>
      <c r="P3201" s="1" t="s">
        <v>110</v>
      </c>
      <c r="Q3201" s="56" t="s">
        <v>1058</v>
      </c>
      <c r="R3201" s="56" t="s">
        <v>339</v>
      </c>
      <c r="S3201" s="56">
        <v>272906</v>
      </c>
      <c r="T3201" s="1" t="s">
        <v>255</v>
      </c>
      <c r="U3201" s="56">
        <v>42675</v>
      </c>
      <c r="V3201" s="56">
        <v>43465</v>
      </c>
      <c r="W3201" s="56">
        <v>42675</v>
      </c>
      <c r="X3201" s="56">
        <v>43830</v>
      </c>
      <c r="Y3201" s="56" t="s">
        <v>340</v>
      </c>
      <c r="Z3201" s="56" t="s">
        <v>367</v>
      </c>
      <c r="AA3201" s="56" t="s">
        <v>342</v>
      </c>
      <c r="AB3201" s="56" t="s">
        <v>343</v>
      </c>
      <c r="AC3201" s="56" t="s">
        <v>342</v>
      </c>
      <c r="AD3201" s="56" t="s">
        <v>347</v>
      </c>
      <c r="AE3201" s="56" t="s">
        <v>334</v>
      </c>
      <c r="AF3201" s="56" t="s">
        <v>292</v>
      </c>
      <c r="AG3201" s="56">
        <v>2019</v>
      </c>
      <c r="AH3201" s="56" t="s">
        <v>80</v>
      </c>
      <c r="AI3201" s="56" t="s">
        <v>348</v>
      </c>
      <c r="AJ3201" s="56">
        <v>2100000</v>
      </c>
      <c r="AM3201" s="56">
        <v>42656</v>
      </c>
      <c r="AN3201" s="56" t="s">
        <v>355</v>
      </c>
      <c r="AO3201" s="1">
        <v>42656</v>
      </c>
      <c r="AP3201" s="56" t="s">
        <v>355</v>
      </c>
      <c r="AQ3201" s="56">
        <v>269</v>
      </c>
      <c r="AR3201" s="56">
        <v>0</v>
      </c>
      <c r="AS3201" s="56" t="s">
        <v>346</v>
      </c>
      <c r="BB3201" s="56" t="s">
        <v>339</v>
      </c>
      <c r="BC3201" s="56" t="s">
        <v>263</v>
      </c>
      <c r="BD3201" s="56" t="s">
        <v>993</v>
      </c>
      <c r="BE3201" s="56" t="s">
        <v>347</v>
      </c>
      <c r="BF3201" s="56" t="s">
        <v>334</v>
      </c>
      <c r="BG3201" s="56" t="s">
        <v>774</v>
      </c>
      <c r="BH3201" s="56">
        <v>0</v>
      </c>
      <c r="BI3201" s="56">
        <v>0</v>
      </c>
      <c r="BJ3201" s="56">
        <v>1</v>
      </c>
    </row>
    <row r="3202" spans="1:62" hidden="1" x14ac:dyDescent="0.3">
      <c r="A3202" s="56">
        <v>49310568</v>
      </c>
      <c r="B3202" s="85">
        <v>601936</v>
      </c>
      <c r="C3202" s="1">
        <v>42893</v>
      </c>
      <c r="D3202" s="56" t="s">
        <v>1053</v>
      </c>
      <c r="E3202" s="56" t="s">
        <v>1054</v>
      </c>
      <c r="F3202" s="56" t="s">
        <v>334</v>
      </c>
      <c r="G3202" s="56" t="s">
        <v>335</v>
      </c>
      <c r="H3202" s="56" t="s">
        <v>336</v>
      </c>
      <c r="I3202" s="56" t="s">
        <v>771</v>
      </c>
      <c r="K3202" s="56" t="s">
        <v>337</v>
      </c>
      <c r="L3202" s="56" t="s">
        <v>1055</v>
      </c>
      <c r="M3202" s="56" t="s">
        <v>1056</v>
      </c>
      <c r="N3202" s="56" t="s">
        <v>1043</v>
      </c>
      <c r="O3202" s="56" t="s">
        <v>546</v>
      </c>
      <c r="P3202" s="1" t="s">
        <v>188</v>
      </c>
      <c r="Q3202" s="56" t="s">
        <v>552</v>
      </c>
      <c r="R3202" s="56" t="s">
        <v>339</v>
      </c>
      <c r="S3202" s="56">
        <v>281031</v>
      </c>
      <c r="T3202" s="1" t="s">
        <v>238</v>
      </c>
      <c r="U3202" s="56">
        <v>42675</v>
      </c>
      <c r="V3202" s="56">
        <v>43465</v>
      </c>
      <c r="W3202" s="56">
        <v>42675</v>
      </c>
      <c r="X3202" s="56">
        <v>43465</v>
      </c>
      <c r="Y3202" s="56" t="s">
        <v>340</v>
      </c>
      <c r="Z3202" s="56" t="s">
        <v>341</v>
      </c>
      <c r="AA3202" s="56" t="s">
        <v>342</v>
      </c>
      <c r="AB3202" s="56" t="s">
        <v>343</v>
      </c>
      <c r="AC3202" s="56" t="s">
        <v>342</v>
      </c>
      <c r="AD3202" s="56" t="s">
        <v>347</v>
      </c>
      <c r="AE3202" s="56" t="s">
        <v>334</v>
      </c>
      <c r="AF3202" s="56" t="s">
        <v>292</v>
      </c>
      <c r="AG3202" s="56">
        <v>2017</v>
      </c>
      <c r="AH3202" s="56" t="s">
        <v>80</v>
      </c>
      <c r="AI3202" s="56" t="s">
        <v>344</v>
      </c>
      <c r="AJ3202" s="56">
        <v>1</v>
      </c>
      <c r="AM3202" s="56">
        <v>42656</v>
      </c>
      <c r="AN3202" s="56" t="s">
        <v>355</v>
      </c>
      <c r="AO3202" s="1">
        <v>42656</v>
      </c>
      <c r="AP3202" s="56" t="s">
        <v>355</v>
      </c>
      <c r="AQ3202" s="56">
        <v>253</v>
      </c>
      <c r="AR3202" s="56">
        <v>0</v>
      </c>
      <c r="AS3202" s="56" t="s">
        <v>346</v>
      </c>
      <c r="BB3202" s="56" t="s">
        <v>339</v>
      </c>
      <c r="BC3202" s="56" t="s">
        <v>263</v>
      </c>
      <c r="BD3202" s="56" t="s">
        <v>993</v>
      </c>
      <c r="BE3202" s="56" t="s">
        <v>347</v>
      </c>
      <c r="BF3202" s="56" t="s">
        <v>334</v>
      </c>
      <c r="BG3202" s="56" t="s">
        <v>774</v>
      </c>
      <c r="BH3202" s="56">
        <v>0</v>
      </c>
      <c r="BI3202" s="56">
        <v>0</v>
      </c>
      <c r="BJ3202" s="56">
        <v>1</v>
      </c>
    </row>
    <row r="3203" spans="1:62" hidden="1" x14ac:dyDescent="0.3">
      <c r="A3203" s="56">
        <v>49310562</v>
      </c>
      <c r="B3203" s="85">
        <v>601936</v>
      </c>
      <c r="C3203" s="1">
        <v>42893</v>
      </c>
      <c r="D3203" s="56" t="s">
        <v>1053</v>
      </c>
      <c r="E3203" s="56" t="s">
        <v>1054</v>
      </c>
      <c r="F3203" s="56" t="s">
        <v>334</v>
      </c>
      <c r="G3203" s="56" t="s">
        <v>335</v>
      </c>
      <c r="H3203" s="56" t="s">
        <v>336</v>
      </c>
      <c r="I3203" s="56" t="s">
        <v>771</v>
      </c>
      <c r="K3203" s="56" t="s">
        <v>337</v>
      </c>
      <c r="L3203" s="56" t="s">
        <v>1055</v>
      </c>
      <c r="M3203" s="56" t="s">
        <v>1056</v>
      </c>
      <c r="N3203" s="56" t="s">
        <v>1043</v>
      </c>
      <c r="O3203" s="56" t="s">
        <v>546</v>
      </c>
      <c r="P3203" s="1" t="s">
        <v>110</v>
      </c>
      <c r="Q3203" s="56" t="s">
        <v>1060</v>
      </c>
      <c r="R3203" s="56" t="s">
        <v>339</v>
      </c>
      <c r="S3203" s="56">
        <v>272908</v>
      </c>
      <c r="T3203" s="1" t="s">
        <v>836</v>
      </c>
      <c r="U3203" s="56">
        <v>42675</v>
      </c>
      <c r="V3203" s="56">
        <v>43465</v>
      </c>
      <c r="W3203" s="56">
        <v>42675</v>
      </c>
      <c r="X3203" s="56">
        <v>43100</v>
      </c>
      <c r="Y3203" s="56" t="s">
        <v>340</v>
      </c>
      <c r="Z3203" s="56" t="s">
        <v>341</v>
      </c>
      <c r="AA3203" s="56" t="s">
        <v>342</v>
      </c>
      <c r="AB3203" s="56" t="s">
        <v>343</v>
      </c>
      <c r="AC3203" s="56" t="s">
        <v>342</v>
      </c>
      <c r="AD3203" s="56" t="s">
        <v>347</v>
      </c>
      <c r="AE3203" s="56" t="s">
        <v>334</v>
      </c>
      <c r="AF3203" s="56" t="s">
        <v>292</v>
      </c>
      <c r="AG3203" s="56">
        <v>2018</v>
      </c>
      <c r="AH3203" s="56" t="s">
        <v>80</v>
      </c>
      <c r="AI3203" s="56" t="s">
        <v>348</v>
      </c>
      <c r="AJ3203" s="56">
        <v>3</v>
      </c>
      <c r="AM3203" s="56">
        <v>42656</v>
      </c>
      <c r="AN3203" s="56" t="s">
        <v>355</v>
      </c>
      <c r="AO3203" s="1">
        <v>42656</v>
      </c>
      <c r="AP3203" s="56" t="s">
        <v>355</v>
      </c>
      <c r="AQ3203" s="56">
        <v>75683</v>
      </c>
      <c r="AR3203" s="56">
        <v>0</v>
      </c>
      <c r="AS3203" s="56" t="s">
        <v>346</v>
      </c>
      <c r="BB3203" s="56" t="s">
        <v>339</v>
      </c>
      <c r="BC3203" s="56" t="s">
        <v>263</v>
      </c>
      <c r="BD3203" s="56" t="s">
        <v>993</v>
      </c>
      <c r="BE3203" s="56" t="s">
        <v>347</v>
      </c>
      <c r="BF3203" s="56" t="s">
        <v>334</v>
      </c>
      <c r="BG3203" s="56" t="s">
        <v>774</v>
      </c>
      <c r="BH3203" s="56">
        <v>0</v>
      </c>
      <c r="BI3203" s="56">
        <v>0</v>
      </c>
      <c r="BJ3203" s="56">
        <v>1</v>
      </c>
    </row>
    <row r="3204" spans="1:62" hidden="1" x14ac:dyDescent="0.3">
      <c r="A3204" s="56">
        <v>49310566</v>
      </c>
      <c r="B3204" s="85">
        <v>601936</v>
      </c>
      <c r="C3204" s="1">
        <v>42893</v>
      </c>
      <c r="D3204" s="56" t="s">
        <v>1053</v>
      </c>
      <c r="E3204" s="56" t="s">
        <v>1054</v>
      </c>
      <c r="F3204" s="56" t="s">
        <v>334</v>
      </c>
      <c r="G3204" s="56" t="s">
        <v>335</v>
      </c>
      <c r="H3204" s="56" t="s">
        <v>336</v>
      </c>
      <c r="I3204" s="56" t="s">
        <v>771</v>
      </c>
      <c r="K3204" s="56" t="s">
        <v>337</v>
      </c>
      <c r="L3204" s="56" t="s">
        <v>1055</v>
      </c>
      <c r="M3204" s="56" t="s">
        <v>1056</v>
      </c>
      <c r="N3204" s="56" t="s">
        <v>1043</v>
      </c>
      <c r="O3204" s="56" t="s">
        <v>546</v>
      </c>
      <c r="P3204" s="1" t="s">
        <v>188</v>
      </c>
      <c r="Q3204" s="56" t="s">
        <v>552</v>
      </c>
      <c r="R3204" s="56" t="s">
        <v>339</v>
      </c>
      <c r="S3204" s="56">
        <v>281032</v>
      </c>
      <c r="T3204" s="1" t="s">
        <v>447</v>
      </c>
      <c r="U3204" s="56">
        <v>42675</v>
      </c>
      <c r="V3204" s="56">
        <v>43465</v>
      </c>
      <c r="W3204" s="56">
        <v>42675</v>
      </c>
      <c r="X3204" s="56">
        <v>43100</v>
      </c>
      <c r="Y3204" s="56" t="s">
        <v>340</v>
      </c>
      <c r="Z3204" s="56" t="s">
        <v>341</v>
      </c>
      <c r="AA3204" s="56" t="s">
        <v>342</v>
      </c>
      <c r="AB3204" s="56" t="s">
        <v>343</v>
      </c>
      <c r="AC3204" s="56" t="s">
        <v>342</v>
      </c>
      <c r="AD3204" s="56" t="s">
        <v>347</v>
      </c>
      <c r="AE3204" s="56" t="s">
        <v>334</v>
      </c>
      <c r="AF3204" s="56" t="s">
        <v>292</v>
      </c>
      <c r="AG3204" s="56">
        <v>2017</v>
      </c>
      <c r="AH3204" s="56" t="s">
        <v>80</v>
      </c>
      <c r="AI3204" s="56" t="s">
        <v>348</v>
      </c>
      <c r="AJ3204" s="56">
        <v>1</v>
      </c>
      <c r="AM3204" s="56">
        <v>42656</v>
      </c>
      <c r="AN3204" s="56" t="s">
        <v>355</v>
      </c>
      <c r="AO3204" s="1">
        <v>42656</v>
      </c>
      <c r="AP3204" s="56" t="s">
        <v>355</v>
      </c>
      <c r="AQ3204" s="56">
        <v>327</v>
      </c>
      <c r="AR3204" s="56">
        <v>0</v>
      </c>
      <c r="AS3204" s="56" t="s">
        <v>346</v>
      </c>
      <c r="BB3204" s="56" t="s">
        <v>339</v>
      </c>
      <c r="BC3204" s="56" t="s">
        <v>263</v>
      </c>
      <c r="BD3204" s="56" t="s">
        <v>993</v>
      </c>
      <c r="BE3204" s="56" t="s">
        <v>347</v>
      </c>
      <c r="BF3204" s="56" t="s">
        <v>334</v>
      </c>
      <c r="BG3204" s="56" t="s">
        <v>774</v>
      </c>
      <c r="BH3204" s="56">
        <v>0</v>
      </c>
      <c r="BI3204" s="56">
        <v>0</v>
      </c>
      <c r="BJ3204" s="56">
        <v>1</v>
      </c>
    </row>
    <row r="3205" spans="1:62" hidden="1" x14ac:dyDescent="0.3">
      <c r="A3205" s="56">
        <v>49310577</v>
      </c>
      <c r="B3205" s="85">
        <v>601936</v>
      </c>
      <c r="C3205" s="1">
        <v>42893</v>
      </c>
      <c r="D3205" s="56" t="s">
        <v>1053</v>
      </c>
      <c r="E3205" s="56" t="s">
        <v>1054</v>
      </c>
      <c r="F3205" s="56" t="s">
        <v>334</v>
      </c>
      <c r="G3205" s="56" t="s">
        <v>335</v>
      </c>
      <c r="H3205" s="56" t="s">
        <v>336</v>
      </c>
      <c r="I3205" s="56" t="s">
        <v>771</v>
      </c>
      <c r="K3205" s="56" t="s">
        <v>337</v>
      </c>
      <c r="L3205" s="56" t="s">
        <v>1055</v>
      </c>
      <c r="M3205" s="56" t="s">
        <v>1056</v>
      </c>
      <c r="N3205" s="56" t="s">
        <v>1043</v>
      </c>
      <c r="O3205" s="56" t="s">
        <v>546</v>
      </c>
      <c r="P3205" s="1" t="s">
        <v>188</v>
      </c>
      <c r="Q3205" s="56" t="s">
        <v>1059</v>
      </c>
      <c r="R3205" s="56" t="s">
        <v>339</v>
      </c>
      <c r="S3205" s="56">
        <v>281035</v>
      </c>
      <c r="T3205" s="1" t="s">
        <v>238</v>
      </c>
      <c r="U3205" s="56">
        <v>42675</v>
      </c>
      <c r="V3205" s="56">
        <v>43465</v>
      </c>
      <c r="W3205" s="56">
        <v>42675</v>
      </c>
      <c r="X3205" s="56">
        <v>43465</v>
      </c>
      <c r="Y3205" s="56" t="s">
        <v>340</v>
      </c>
      <c r="Z3205" s="56" t="s">
        <v>341</v>
      </c>
      <c r="AA3205" s="56" t="s">
        <v>342</v>
      </c>
      <c r="AB3205" s="56" t="s">
        <v>343</v>
      </c>
      <c r="AC3205" s="56" t="s">
        <v>342</v>
      </c>
      <c r="AD3205" s="56" t="s">
        <v>347</v>
      </c>
      <c r="AE3205" s="56" t="s">
        <v>334</v>
      </c>
      <c r="AF3205" s="56" t="s">
        <v>292</v>
      </c>
      <c r="AG3205" s="56">
        <v>2017</v>
      </c>
      <c r="AH3205" s="56" t="s">
        <v>80</v>
      </c>
      <c r="AI3205" s="56" t="s">
        <v>344</v>
      </c>
      <c r="AJ3205" s="56">
        <v>2</v>
      </c>
      <c r="AM3205" s="56">
        <v>42656</v>
      </c>
      <c r="AN3205" s="56" t="s">
        <v>355</v>
      </c>
      <c r="AO3205" s="1">
        <v>42656</v>
      </c>
      <c r="AP3205" s="56" t="s">
        <v>355</v>
      </c>
      <c r="AQ3205" s="56">
        <v>253</v>
      </c>
      <c r="AR3205" s="56">
        <v>0</v>
      </c>
      <c r="AS3205" s="56" t="s">
        <v>346</v>
      </c>
      <c r="BB3205" s="56" t="s">
        <v>339</v>
      </c>
      <c r="BC3205" s="56" t="s">
        <v>263</v>
      </c>
      <c r="BD3205" s="56" t="s">
        <v>993</v>
      </c>
      <c r="BE3205" s="56" t="s">
        <v>347</v>
      </c>
      <c r="BF3205" s="56" t="s">
        <v>334</v>
      </c>
      <c r="BG3205" s="56" t="s">
        <v>774</v>
      </c>
      <c r="BH3205" s="56">
        <v>0</v>
      </c>
      <c r="BI3205" s="56">
        <v>0</v>
      </c>
      <c r="BJ3205" s="56">
        <v>1</v>
      </c>
    </row>
    <row r="3206" spans="1:62" hidden="1" x14ac:dyDescent="0.3">
      <c r="A3206" s="56">
        <v>49310572</v>
      </c>
      <c r="B3206" s="85">
        <v>601936</v>
      </c>
      <c r="C3206" s="1">
        <v>42893</v>
      </c>
      <c r="D3206" s="56" t="s">
        <v>1053</v>
      </c>
      <c r="E3206" s="56" t="s">
        <v>1054</v>
      </c>
      <c r="F3206" s="56" t="s">
        <v>334</v>
      </c>
      <c r="G3206" s="56" t="s">
        <v>335</v>
      </c>
      <c r="H3206" s="56" t="s">
        <v>336</v>
      </c>
      <c r="I3206" s="56" t="s">
        <v>771</v>
      </c>
      <c r="K3206" s="56" t="s">
        <v>337</v>
      </c>
      <c r="L3206" s="56" t="s">
        <v>1055</v>
      </c>
      <c r="M3206" s="56" t="s">
        <v>1056</v>
      </c>
      <c r="N3206" s="56" t="s">
        <v>1043</v>
      </c>
      <c r="O3206" s="56" t="s">
        <v>546</v>
      </c>
      <c r="P3206" s="1" t="s">
        <v>188</v>
      </c>
      <c r="Q3206" s="56" t="s">
        <v>920</v>
      </c>
      <c r="R3206" s="56" t="s">
        <v>339</v>
      </c>
      <c r="S3206" s="56">
        <v>281033</v>
      </c>
      <c r="T3206" s="1" t="s">
        <v>238</v>
      </c>
      <c r="U3206" s="56">
        <v>42675</v>
      </c>
      <c r="V3206" s="56">
        <v>43465</v>
      </c>
      <c r="W3206" s="56">
        <v>42675</v>
      </c>
      <c r="X3206" s="56">
        <v>43100</v>
      </c>
      <c r="Y3206" s="56" t="s">
        <v>340</v>
      </c>
      <c r="Z3206" s="56" t="s">
        <v>341</v>
      </c>
      <c r="AA3206" s="56" t="s">
        <v>342</v>
      </c>
      <c r="AB3206" s="56" t="s">
        <v>343</v>
      </c>
      <c r="AC3206" s="56" t="s">
        <v>342</v>
      </c>
      <c r="AD3206" s="56" t="s">
        <v>347</v>
      </c>
      <c r="AE3206" s="56" t="s">
        <v>334</v>
      </c>
      <c r="AF3206" s="56" t="s">
        <v>292</v>
      </c>
      <c r="AG3206" s="56">
        <v>2017</v>
      </c>
      <c r="AH3206" s="56" t="s">
        <v>80</v>
      </c>
      <c r="AI3206" s="56" t="s">
        <v>348</v>
      </c>
      <c r="AJ3206" s="56">
        <v>1</v>
      </c>
      <c r="AM3206" s="56">
        <v>42656</v>
      </c>
      <c r="AN3206" s="56" t="s">
        <v>355</v>
      </c>
      <c r="AO3206" s="1">
        <v>42656</v>
      </c>
      <c r="AP3206" s="56" t="s">
        <v>355</v>
      </c>
      <c r="AQ3206" s="56">
        <v>253</v>
      </c>
      <c r="AR3206" s="56">
        <v>0</v>
      </c>
      <c r="AS3206" s="56" t="s">
        <v>346</v>
      </c>
      <c r="BB3206" s="56" t="s">
        <v>339</v>
      </c>
      <c r="BC3206" s="56" t="s">
        <v>263</v>
      </c>
      <c r="BD3206" s="56" t="s">
        <v>993</v>
      </c>
      <c r="BE3206" s="56" t="s">
        <v>347</v>
      </c>
      <c r="BF3206" s="56" t="s">
        <v>334</v>
      </c>
      <c r="BG3206" s="56" t="s">
        <v>774</v>
      </c>
      <c r="BH3206" s="56">
        <v>0</v>
      </c>
      <c r="BI3206" s="56">
        <v>0</v>
      </c>
      <c r="BJ3206" s="56">
        <v>1</v>
      </c>
    </row>
    <row r="3207" spans="1:62" hidden="1" x14ac:dyDescent="0.3">
      <c r="A3207" s="56">
        <v>49310570</v>
      </c>
      <c r="B3207" s="85">
        <v>601936</v>
      </c>
      <c r="C3207" s="1">
        <v>42893</v>
      </c>
      <c r="D3207" s="56" t="s">
        <v>1053</v>
      </c>
      <c r="E3207" s="56" t="s">
        <v>1054</v>
      </c>
      <c r="F3207" s="56" t="s">
        <v>334</v>
      </c>
      <c r="G3207" s="56" t="s">
        <v>335</v>
      </c>
      <c r="H3207" s="56" t="s">
        <v>336</v>
      </c>
      <c r="I3207" s="56" t="s">
        <v>771</v>
      </c>
      <c r="K3207" s="56" t="s">
        <v>337</v>
      </c>
      <c r="L3207" s="56" t="s">
        <v>1055</v>
      </c>
      <c r="M3207" s="56" t="s">
        <v>1056</v>
      </c>
      <c r="N3207" s="56" t="s">
        <v>1043</v>
      </c>
      <c r="O3207" s="56" t="s">
        <v>546</v>
      </c>
      <c r="P3207" s="1" t="s">
        <v>188</v>
      </c>
      <c r="Q3207" s="56" t="s">
        <v>920</v>
      </c>
      <c r="R3207" s="56" t="s">
        <v>339</v>
      </c>
      <c r="S3207" s="56">
        <v>281034</v>
      </c>
      <c r="T3207" s="1" t="s">
        <v>195</v>
      </c>
      <c r="U3207" s="56">
        <v>42675</v>
      </c>
      <c r="V3207" s="56">
        <v>43465</v>
      </c>
      <c r="W3207" s="56">
        <v>42675</v>
      </c>
      <c r="X3207" s="56">
        <v>43100</v>
      </c>
      <c r="Y3207" s="56" t="s">
        <v>340</v>
      </c>
      <c r="Z3207" s="56" t="s">
        <v>341</v>
      </c>
      <c r="AA3207" s="56" t="s">
        <v>342</v>
      </c>
      <c r="AB3207" s="56" t="s">
        <v>343</v>
      </c>
      <c r="AC3207" s="56" t="s">
        <v>342</v>
      </c>
      <c r="AD3207" s="56" t="s">
        <v>347</v>
      </c>
      <c r="AE3207" s="56" t="s">
        <v>334</v>
      </c>
      <c r="AF3207" s="56" t="s">
        <v>292</v>
      </c>
      <c r="AG3207" s="56">
        <v>2017</v>
      </c>
      <c r="AH3207" s="56" t="s">
        <v>80</v>
      </c>
      <c r="AI3207" s="56" t="s">
        <v>348</v>
      </c>
      <c r="AJ3207" s="56">
        <v>1</v>
      </c>
      <c r="AM3207" s="56">
        <v>42656</v>
      </c>
      <c r="AN3207" s="56" t="s">
        <v>355</v>
      </c>
      <c r="AO3207" s="1">
        <v>42656</v>
      </c>
      <c r="AP3207" s="56" t="s">
        <v>355</v>
      </c>
      <c r="AQ3207" s="56">
        <v>252</v>
      </c>
      <c r="AR3207" s="56">
        <v>0</v>
      </c>
      <c r="AS3207" s="56" t="s">
        <v>346</v>
      </c>
      <c r="BB3207" s="56" t="s">
        <v>339</v>
      </c>
      <c r="BC3207" s="56" t="s">
        <v>263</v>
      </c>
      <c r="BD3207" s="56" t="s">
        <v>993</v>
      </c>
      <c r="BE3207" s="56" t="s">
        <v>347</v>
      </c>
      <c r="BF3207" s="56" t="s">
        <v>334</v>
      </c>
      <c r="BG3207" s="56" t="s">
        <v>774</v>
      </c>
      <c r="BH3207" s="56">
        <v>0</v>
      </c>
      <c r="BI3207" s="56">
        <v>0</v>
      </c>
      <c r="BJ3207" s="56">
        <v>1</v>
      </c>
    </row>
    <row r="3208" spans="1:62" hidden="1" x14ac:dyDescent="0.3">
      <c r="A3208" s="56">
        <v>49310576</v>
      </c>
      <c r="B3208" s="85">
        <v>601936</v>
      </c>
      <c r="C3208" s="1">
        <v>42893</v>
      </c>
      <c r="D3208" s="56" t="s">
        <v>1053</v>
      </c>
      <c r="E3208" s="56" t="s">
        <v>1054</v>
      </c>
      <c r="F3208" s="56" t="s">
        <v>334</v>
      </c>
      <c r="G3208" s="56" t="s">
        <v>335</v>
      </c>
      <c r="H3208" s="56" t="s">
        <v>336</v>
      </c>
      <c r="I3208" s="56" t="s">
        <v>771</v>
      </c>
      <c r="K3208" s="56" t="s">
        <v>337</v>
      </c>
      <c r="L3208" s="56" t="s">
        <v>1055</v>
      </c>
      <c r="M3208" s="56" t="s">
        <v>1056</v>
      </c>
      <c r="N3208" s="56" t="s">
        <v>1043</v>
      </c>
      <c r="O3208" s="56" t="s">
        <v>546</v>
      </c>
      <c r="P3208" s="1" t="s">
        <v>188</v>
      </c>
      <c r="Q3208" s="56" t="s">
        <v>1059</v>
      </c>
      <c r="R3208" s="56" t="s">
        <v>339</v>
      </c>
      <c r="S3208" s="56">
        <v>281035</v>
      </c>
      <c r="T3208" s="1" t="s">
        <v>238</v>
      </c>
      <c r="U3208" s="56">
        <v>42675</v>
      </c>
      <c r="V3208" s="56">
        <v>43465</v>
      </c>
      <c r="W3208" s="56">
        <v>42675</v>
      </c>
      <c r="X3208" s="56">
        <v>43465</v>
      </c>
      <c r="Y3208" s="56" t="s">
        <v>340</v>
      </c>
      <c r="Z3208" s="56" t="s">
        <v>341</v>
      </c>
      <c r="AA3208" s="56" t="s">
        <v>342</v>
      </c>
      <c r="AB3208" s="56" t="s">
        <v>343</v>
      </c>
      <c r="AC3208" s="56" t="s">
        <v>342</v>
      </c>
      <c r="AD3208" s="56" t="s">
        <v>347</v>
      </c>
      <c r="AE3208" s="56" t="s">
        <v>334</v>
      </c>
      <c r="AF3208" s="56" t="s">
        <v>292</v>
      </c>
      <c r="AG3208" s="56">
        <v>2017</v>
      </c>
      <c r="AH3208" s="56" t="s">
        <v>80</v>
      </c>
      <c r="AI3208" s="56" t="s">
        <v>348</v>
      </c>
      <c r="AJ3208" s="56">
        <v>3</v>
      </c>
      <c r="AM3208" s="56">
        <v>42656</v>
      </c>
      <c r="AN3208" s="56" t="s">
        <v>355</v>
      </c>
      <c r="AO3208" s="1">
        <v>42656</v>
      </c>
      <c r="AP3208" s="56" t="s">
        <v>355</v>
      </c>
      <c r="AQ3208" s="56">
        <v>253</v>
      </c>
      <c r="AR3208" s="56">
        <v>0</v>
      </c>
      <c r="AS3208" s="56" t="s">
        <v>346</v>
      </c>
      <c r="BB3208" s="56" t="s">
        <v>339</v>
      </c>
      <c r="BC3208" s="56" t="s">
        <v>263</v>
      </c>
      <c r="BD3208" s="56" t="s">
        <v>993</v>
      </c>
      <c r="BE3208" s="56" t="s">
        <v>347</v>
      </c>
      <c r="BF3208" s="56" t="s">
        <v>334</v>
      </c>
      <c r="BG3208" s="56" t="s">
        <v>774</v>
      </c>
      <c r="BH3208" s="56">
        <v>0</v>
      </c>
      <c r="BI3208" s="56">
        <v>0</v>
      </c>
      <c r="BJ3208" s="56">
        <v>1</v>
      </c>
    </row>
    <row r="3209" spans="1:62" hidden="1" x14ac:dyDescent="0.3">
      <c r="A3209" s="56">
        <v>49310580</v>
      </c>
      <c r="B3209" s="85">
        <v>601936</v>
      </c>
      <c r="C3209" s="1">
        <v>42893</v>
      </c>
      <c r="D3209" s="56" t="s">
        <v>1053</v>
      </c>
      <c r="E3209" s="56" t="s">
        <v>1054</v>
      </c>
      <c r="F3209" s="56" t="s">
        <v>334</v>
      </c>
      <c r="G3209" s="56" t="s">
        <v>335</v>
      </c>
      <c r="H3209" s="56" t="s">
        <v>336</v>
      </c>
      <c r="I3209" s="56" t="s">
        <v>771</v>
      </c>
      <c r="K3209" s="56" t="s">
        <v>337</v>
      </c>
      <c r="L3209" s="56" t="s">
        <v>1055</v>
      </c>
      <c r="M3209" s="56" t="s">
        <v>1056</v>
      </c>
      <c r="N3209" s="56" t="s">
        <v>1043</v>
      </c>
      <c r="O3209" s="56" t="s">
        <v>546</v>
      </c>
      <c r="P3209" s="1" t="s">
        <v>188</v>
      </c>
      <c r="Q3209" s="56" t="s">
        <v>1058</v>
      </c>
      <c r="R3209" s="56" t="s">
        <v>339</v>
      </c>
      <c r="S3209" s="56">
        <v>281038</v>
      </c>
      <c r="T3209" s="1" t="s">
        <v>238</v>
      </c>
      <c r="U3209" s="56">
        <v>42675</v>
      </c>
      <c r="V3209" s="56">
        <v>43465</v>
      </c>
      <c r="W3209" s="56">
        <v>42675</v>
      </c>
      <c r="X3209" s="56">
        <v>42916</v>
      </c>
      <c r="Y3209" s="56" t="s">
        <v>340</v>
      </c>
      <c r="Z3209" s="56" t="s">
        <v>341</v>
      </c>
      <c r="AA3209" s="56" t="s">
        <v>342</v>
      </c>
      <c r="AB3209" s="56" t="s">
        <v>343</v>
      </c>
      <c r="AC3209" s="56" t="s">
        <v>342</v>
      </c>
      <c r="AD3209" s="56" t="s">
        <v>347</v>
      </c>
      <c r="AE3209" s="56" t="s">
        <v>334</v>
      </c>
      <c r="AF3209" s="56" t="s">
        <v>292</v>
      </c>
      <c r="AG3209" s="56">
        <v>2017</v>
      </c>
      <c r="AH3209" s="56" t="s">
        <v>80</v>
      </c>
      <c r="AI3209" s="56" t="s">
        <v>344</v>
      </c>
      <c r="AJ3209" s="56">
        <v>1</v>
      </c>
      <c r="AM3209" s="56">
        <v>42656</v>
      </c>
      <c r="AN3209" s="56" t="s">
        <v>355</v>
      </c>
      <c r="AO3209" s="1">
        <v>42656</v>
      </c>
      <c r="AP3209" s="56" t="s">
        <v>355</v>
      </c>
      <c r="AQ3209" s="56">
        <v>253</v>
      </c>
      <c r="AR3209" s="56">
        <v>0</v>
      </c>
      <c r="AS3209" s="56" t="s">
        <v>346</v>
      </c>
      <c r="BB3209" s="56" t="s">
        <v>339</v>
      </c>
      <c r="BC3209" s="56" t="s">
        <v>263</v>
      </c>
      <c r="BD3209" s="56" t="s">
        <v>993</v>
      </c>
      <c r="BE3209" s="56" t="s">
        <v>347</v>
      </c>
      <c r="BF3209" s="56" t="s">
        <v>334</v>
      </c>
      <c r="BG3209" s="56" t="s">
        <v>774</v>
      </c>
      <c r="BH3209" s="56">
        <v>0</v>
      </c>
      <c r="BI3209" s="56">
        <v>0</v>
      </c>
      <c r="BJ3209" s="56">
        <v>1</v>
      </c>
    </row>
    <row r="3210" spans="1:62" hidden="1" x14ac:dyDescent="0.3">
      <c r="A3210" s="56">
        <v>49310578</v>
      </c>
      <c r="B3210" s="85">
        <v>601936</v>
      </c>
      <c r="C3210" s="1">
        <v>42893</v>
      </c>
      <c r="D3210" s="56" t="s">
        <v>1053</v>
      </c>
      <c r="E3210" s="56" t="s">
        <v>1054</v>
      </c>
      <c r="F3210" s="56" t="s">
        <v>334</v>
      </c>
      <c r="G3210" s="56" t="s">
        <v>335</v>
      </c>
      <c r="H3210" s="56" t="s">
        <v>336</v>
      </c>
      <c r="I3210" s="56" t="s">
        <v>771</v>
      </c>
      <c r="K3210" s="56" t="s">
        <v>337</v>
      </c>
      <c r="L3210" s="56" t="s">
        <v>1055</v>
      </c>
      <c r="M3210" s="56" t="s">
        <v>1056</v>
      </c>
      <c r="N3210" s="56" t="s">
        <v>1043</v>
      </c>
      <c r="O3210" s="56" t="s">
        <v>546</v>
      </c>
      <c r="P3210" s="1" t="s">
        <v>188</v>
      </c>
      <c r="Q3210" s="56" t="s">
        <v>1059</v>
      </c>
      <c r="R3210" s="56" t="s">
        <v>339</v>
      </c>
      <c r="S3210" s="56">
        <v>281035</v>
      </c>
      <c r="T3210" s="1" t="s">
        <v>238</v>
      </c>
      <c r="U3210" s="56">
        <v>42675</v>
      </c>
      <c r="V3210" s="56">
        <v>43465</v>
      </c>
      <c r="W3210" s="56">
        <v>42675</v>
      </c>
      <c r="X3210" s="56">
        <v>43465</v>
      </c>
      <c r="Y3210" s="56" t="s">
        <v>340</v>
      </c>
      <c r="Z3210" s="56" t="s">
        <v>341</v>
      </c>
      <c r="AA3210" s="56" t="s">
        <v>342</v>
      </c>
      <c r="AB3210" s="56" t="s">
        <v>343</v>
      </c>
      <c r="AC3210" s="56" t="s">
        <v>342</v>
      </c>
      <c r="AD3210" s="56" t="s">
        <v>347</v>
      </c>
      <c r="AE3210" s="56" t="s">
        <v>334</v>
      </c>
      <c r="AF3210" s="56" t="s">
        <v>292</v>
      </c>
      <c r="AG3210" s="56">
        <v>2018</v>
      </c>
      <c r="AH3210" s="56" t="s">
        <v>80</v>
      </c>
      <c r="AI3210" s="56" t="s">
        <v>348</v>
      </c>
      <c r="AJ3210" s="56">
        <v>1</v>
      </c>
      <c r="AM3210" s="56">
        <v>42656</v>
      </c>
      <c r="AN3210" s="56" t="s">
        <v>355</v>
      </c>
      <c r="AO3210" s="1">
        <v>42656</v>
      </c>
      <c r="AP3210" s="56" t="s">
        <v>355</v>
      </c>
      <c r="AQ3210" s="56">
        <v>253</v>
      </c>
      <c r="AR3210" s="56">
        <v>0</v>
      </c>
      <c r="AS3210" s="56" t="s">
        <v>346</v>
      </c>
      <c r="BB3210" s="56" t="s">
        <v>339</v>
      </c>
      <c r="BC3210" s="56" t="s">
        <v>263</v>
      </c>
      <c r="BD3210" s="56" t="s">
        <v>993</v>
      </c>
      <c r="BE3210" s="56" t="s">
        <v>347</v>
      </c>
      <c r="BF3210" s="56" t="s">
        <v>334</v>
      </c>
      <c r="BG3210" s="56" t="s">
        <v>774</v>
      </c>
      <c r="BH3210" s="56">
        <v>0</v>
      </c>
      <c r="BI3210" s="56">
        <v>0</v>
      </c>
      <c r="BJ3210" s="56">
        <v>1</v>
      </c>
    </row>
    <row r="3211" spans="1:62" hidden="1" x14ac:dyDescent="0.3">
      <c r="A3211" s="56">
        <v>49310583</v>
      </c>
      <c r="B3211" s="85">
        <v>601936</v>
      </c>
      <c r="C3211" s="1">
        <v>42893</v>
      </c>
      <c r="D3211" s="56" t="s">
        <v>1053</v>
      </c>
      <c r="E3211" s="56" t="s">
        <v>1054</v>
      </c>
      <c r="F3211" s="56" t="s">
        <v>334</v>
      </c>
      <c r="G3211" s="56" t="s">
        <v>335</v>
      </c>
      <c r="H3211" s="56" t="s">
        <v>336</v>
      </c>
      <c r="I3211" s="56" t="s">
        <v>771</v>
      </c>
      <c r="K3211" s="56" t="s">
        <v>337</v>
      </c>
      <c r="L3211" s="56" t="s">
        <v>1055</v>
      </c>
      <c r="M3211" s="56" t="s">
        <v>1056</v>
      </c>
      <c r="N3211" s="56" t="s">
        <v>1043</v>
      </c>
      <c r="O3211" s="56" t="s">
        <v>546</v>
      </c>
      <c r="P3211" s="1" t="s">
        <v>188</v>
      </c>
      <c r="Q3211" s="56" t="s">
        <v>1060</v>
      </c>
      <c r="R3211" s="56" t="s">
        <v>339</v>
      </c>
      <c r="S3211" s="56">
        <v>281040</v>
      </c>
      <c r="T3211" s="1" t="s">
        <v>930</v>
      </c>
      <c r="U3211" s="56">
        <v>42675</v>
      </c>
      <c r="V3211" s="56">
        <v>43465</v>
      </c>
      <c r="W3211" s="56">
        <v>42675</v>
      </c>
      <c r="X3211" s="56">
        <v>42916</v>
      </c>
      <c r="Y3211" s="56" t="s">
        <v>340</v>
      </c>
      <c r="Z3211" s="56" t="s">
        <v>341</v>
      </c>
      <c r="AA3211" s="56" t="s">
        <v>342</v>
      </c>
      <c r="AB3211" s="56" t="s">
        <v>343</v>
      </c>
      <c r="AC3211" s="56" t="s">
        <v>342</v>
      </c>
      <c r="AD3211" s="56" t="s">
        <v>347</v>
      </c>
      <c r="AE3211" s="56" t="s">
        <v>334</v>
      </c>
      <c r="AF3211" s="56" t="s">
        <v>292</v>
      </c>
      <c r="AG3211" s="56">
        <v>2017</v>
      </c>
      <c r="AH3211" s="56" t="s">
        <v>80</v>
      </c>
      <c r="AI3211" s="56" t="s">
        <v>344</v>
      </c>
      <c r="AJ3211" s="56">
        <v>7</v>
      </c>
      <c r="AM3211" s="56">
        <v>42656</v>
      </c>
      <c r="AN3211" s="56" t="s">
        <v>355</v>
      </c>
      <c r="AO3211" s="1">
        <v>42656</v>
      </c>
      <c r="AP3211" s="56" t="s">
        <v>355</v>
      </c>
      <c r="AQ3211" s="56">
        <v>75661</v>
      </c>
      <c r="AR3211" s="56">
        <v>0</v>
      </c>
      <c r="AS3211" s="56" t="s">
        <v>346</v>
      </c>
      <c r="BB3211" s="56" t="s">
        <v>339</v>
      </c>
      <c r="BC3211" s="56" t="s">
        <v>263</v>
      </c>
      <c r="BD3211" s="56" t="s">
        <v>993</v>
      </c>
      <c r="BE3211" s="56" t="s">
        <v>347</v>
      </c>
      <c r="BF3211" s="56" t="s">
        <v>334</v>
      </c>
      <c r="BG3211" s="56" t="s">
        <v>774</v>
      </c>
      <c r="BH3211" s="56">
        <v>0</v>
      </c>
      <c r="BI3211" s="56">
        <v>0</v>
      </c>
      <c r="BJ3211" s="56">
        <v>1</v>
      </c>
    </row>
    <row r="3212" spans="1:62" hidden="1" x14ac:dyDescent="0.3">
      <c r="A3212" s="56">
        <v>49310564</v>
      </c>
      <c r="B3212" s="85">
        <v>601936</v>
      </c>
      <c r="C3212" s="1">
        <v>42893</v>
      </c>
      <c r="D3212" s="56" t="s">
        <v>1053</v>
      </c>
      <c r="E3212" s="56" t="s">
        <v>1054</v>
      </c>
      <c r="F3212" s="56" t="s">
        <v>334</v>
      </c>
      <c r="G3212" s="56" t="s">
        <v>335</v>
      </c>
      <c r="H3212" s="56" t="s">
        <v>336</v>
      </c>
      <c r="I3212" s="56" t="s">
        <v>771</v>
      </c>
      <c r="K3212" s="56" t="s">
        <v>337</v>
      </c>
      <c r="L3212" s="56" t="s">
        <v>1055</v>
      </c>
      <c r="M3212" s="56" t="s">
        <v>1056</v>
      </c>
      <c r="N3212" s="56" t="s">
        <v>1043</v>
      </c>
      <c r="O3212" s="56" t="s">
        <v>546</v>
      </c>
      <c r="P3212" s="1" t="s">
        <v>188</v>
      </c>
      <c r="Q3212" s="56" t="s">
        <v>241</v>
      </c>
      <c r="R3212" s="56" t="s">
        <v>339</v>
      </c>
      <c r="S3212" s="56">
        <v>281029</v>
      </c>
      <c r="T3212" s="1" t="s">
        <v>238</v>
      </c>
      <c r="U3212" s="56">
        <v>42675</v>
      </c>
      <c r="V3212" s="56">
        <v>43465</v>
      </c>
      <c r="W3212" s="56">
        <v>42675</v>
      </c>
      <c r="X3212" s="56">
        <v>42916</v>
      </c>
      <c r="Y3212" s="56" t="s">
        <v>340</v>
      </c>
      <c r="Z3212" s="56" t="s">
        <v>341</v>
      </c>
      <c r="AA3212" s="56" t="s">
        <v>342</v>
      </c>
      <c r="AB3212" s="56" t="s">
        <v>343</v>
      </c>
      <c r="AC3212" s="56" t="s">
        <v>342</v>
      </c>
      <c r="AD3212" s="56" t="s">
        <v>347</v>
      </c>
      <c r="AE3212" s="56" t="s">
        <v>334</v>
      </c>
      <c r="AF3212" s="56" t="s">
        <v>292</v>
      </c>
      <c r="AG3212" s="56">
        <v>2017</v>
      </c>
      <c r="AH3212" s="56" t="s">
        <v>80</v>
      </c>
      <c r="AI3212" s="56" t="s">
        <v>348</v>
      </c>
      <c r="AJ3212" s="56">
        <v>0</v>
      </c>
      <c r="AM3212" s="56">
        <v>42656</v>
      </c>
      <c r="AN3212" s="56" t="s">
        <v>355</v>
      </c>
      <c r="AO3212" s="1">
        <v>42656</v>
      </c>
      <c r="AP3212" s="56" t="s">
        <v>355</v>
      </c>
      <c r="AQ3212" s="56">
        <v>253</v>
      </c>
      <c r="AR3212" s="56">
        <v>0</v>
      </c>
      <c r="AS3212" s="56" t="s">
        <v>346</v>
      </c>
      <c r="BB3212" s="56" t="s">
        <v>339</v>
      </c>
      <c r="BC3212" s="56" t="s">
        <v>263</v>
      </c>
      <c r="BD3212" s="56" t="s">
        <v>993</v>
      </c>
      <c r="BE3212" s="56" t="s">
        <v>347</v>
      </c>
      <c r="BF3212" s="56" t="s">
        <v>334</v>
      </c>
      <c r="BG3212" s="56" t="s">
        <v>774</v>
      </c>
      <c r="BH3212" s="56">
        <v>0</v>
      </c>
      <c r="BI3212" s="56">
        <v>0</v>
      </c>
      <c r="BJ3212" s="56">
        <v>1</v>
      </c>
    </row>
    <row r="3213" spans="1:62" hidden="1" x14ac:dyDescent="0.3">
      <c r="A3213" s="56">
        <v>49304318</v>
      </c>
      <c r="B3213" s="85">
        <v>601936</v>
      </c>
      <c r="C3213" s="1">
        <v>42893</v>
      </c>
      <c r="D3213" s="56" t="s">
        <v>1053</v>
      </c>
      <c r="E3213" s="56" t="s">
        <v>1054</v>
      </c>
      <c r="F3213" s="56" t="s">
        <v>334</v>
      </c>
      <c r="G3213" s="56" t="s">
        <v>335</v>
      </c>
      <c r="H3213" s="56" t="s">
        <v>336</v>
      </c>
      <c r="I3213" s="56" t="s">
        <v>771</v>
      </c>
      <c r="K3213" s="56" t="s">
        <v>337</v>
      </c>
      <c r="L3213" s="56" t="s">
        <v>1055</v>
      </c>
      <c r="M3213" s="56" t="s">
        <v>1056</v>
      </c>
      <c r="N3213" s="56" t="s">
        <v>1043</v>
      </c>
      <c r="O3213" s="56" t="s">
        <v>546</v>
      </c>
      <c r="P3213" s="1" t="s">
        <v>188</v>
      </c>
      <c r="Q3213" s="56" t="s">
        <v>1058</v>
      </c>
      <c r="R3213" s="56" t="s">
        <v>339</v>
      </c>
      <c r="S3213" s="56">
        <v>281038</v>
      </c>
      <c r="T3213" s="1" t="s">
        <v>238</v>
      </c>
      <c r="U3213" s="56">
        <v>42675</v>
      </c>
      <c r="V3213" s="56">
        <v>43465</v>
      </c>
      <c r="W3213" s="56">
        <v>42675</v>
      </c>
      <c r="X3213" s="56">
        <v>42916</v>
      </c>
      <c r="Y3213" s="56" t="s">
        <v>340</v>
      </c>
      <c r="Z3213" s="56" t="s">
        <v>341</v>
      </c>
      <c r="AA3213" s="56" t="s">
        <v>342</v>
      </c>
      <c r="AB3213" s="56" t="s">
        <v>343</v>
      </c>
      <c r="AC3213" s="56" t="s">
        <v>342</v>
      </c>
      <c r="AD3213" s="56" t="s">
        <v>347</v>
      </c>
      <c r="AE3213" s="56" t="s">
        <v>334</v>
      </c>
      <c r="AF3213" s="56" t="s">
        <v>292</v>
      </c>
      <c r="AG3213" s="56">
        <v>2017</v>
      </c>
      <c r="AH3213" s="56" t="s">
        <v>80</v>
      </c>
      <c r="AI3213" s="56" t="s">
        <v>348</v>
      </c>
      <c r="AJ3213" s="56">
        <v>2</v>
      </c>
      <c r="AM3213" s="56">
        <v>42656</v>
      </c>
      <c r="AN3213" s="56" t="s">
        <v>355</v>
      </c>
      <c r="AO3213" s="1">
        <v>42656</v>
      </c>
      <c r="AP3213" s="56" t="s">
        <v>355</v>
      </c>
      <c r="AQ3213" s="56">
        <v>253</v>
      </c>
      <c r="AR3213" s="56">
        <v>0</v>
      </c>
      <c r="AS3213" s="56" t="s">
        <v>346</v>
      </c>
      <c r="BB3213" s="56" t="s">
        <v>339</v>
      </c>
      <c r="BC3213" s="56" t="s">
        <v>263</v>
      </c>
      <c r="BD3213" s="56" t="s">
        <v>993</v>
      </c>
      <c r="BE3213" s="56" t="s">
        <v>347</v>
      </c>
      <c r="BF3213" s="56" t="s">
        <v>334</v>
      </c>
      <c r="BG3213" s="56" t="s">
        <v>774</v>
      </c>
      <c r="BH3213" s="56">
        <v>0</v>
      </c>
      <c r="BI3213" s="56">
        <v>0</v>
      </c>
      <c r="BJ3213" s="56">
        <v>1</v>
      </c>
    </row>
    <row r="3214" spans="1:62" hidden="1" x14ac:dyDescent="0.3">
      <c r="A3214" s="56">
        <v>49310574</v>
      </c>
      <c r="B3214" s="85">
        <v>601936</v>
      </c>
      <c r="C3214" s="1">
        <v>42893</v>
      </c>
      <c r="D3214" s="56" t="s">
        <v>1053</v>
      </c>
      <c r="E3214" s="56" t="s">
        <v>1054</v>
      </c>
      <c r="F3214" s="56" t="s">
        <v>334</v>
      </c>
      <c r="G3214" s="56" t="s">
        <v>335</v>
      </c>
      <c r="H3214" s="56" t="s">
        <v>336</v>
      </c>
      <c r="I3214" s="56" t="s">
        <v>771</v>
      </c>
      <c r="K3214" s="56" t="s">
        <v>337</v>
      </c>
      <c r="L3214" s="56" t="s">
        <v>1055</v>
      </c>
      <c r="M3214" s="56" t="s">
        <v>1056</v>
      </c>
      <c r="N3214" s="56" t="s">
        <v>1043</v>
      </c>
      <c r="O3214" s="56" t="s">
        <v>546</v>
      </c>
      <c r="P3214" s="1" t="s">
        <v>188</v>
      </c>
      <c r="Q3214" s="56" t="s">
        <v>1059</v>
      </c>
      <c r="R3214" s="56" t="s">
        <v>339</v>
      </c>
      <c r="S3214" s="56">
        <v>281036</v>
      </c>
      <c r="T3214" s="1" t="s">
        <v>195</v>
      </c>
      <c r="U3214" s="56">
        <v>42675</v>
      </c>
      <c r="V3214" s="56">
        <v>43465</v>
      </c>
      <c r="W3214" s="56">
        <v>42675</v>
      </c>
      <c r="X3214" s="56">
        <v>43465</v>
      </c>
      <c r="Y3214" s="56" t="s">
        <v>340</v>
      </c>
      <c r="Z3214" s="56" t="s">
        <v>341</v>
      </c>
      <c r="AA3214" s="56" t="s">
        <v>342</v>
      </c>
      <c r="AB3214" s="56" t="s">
        <v>343</v>
      </c>
      <c r="AC3214" s="56" t="s">
        <v>342</v>
      </c>
      <c r="AD3214" s="56" t="s">
        <v>347</v>
      </c>
      <c r="AE3214" s="56" t="s">
        <v>334</v>
      </c>
      <c r="AF3214" s="56" t="s">
        <v>292</v>
      </c>
      <c r="AG3214" s="56">
        <v>2017</v>
      </c>
      <c r="AH3214" s="56" t="s">
        <v>80</v>
      </c>
      <c r="AI3214" s="56" t="s">
        <v>344</v>
      </c>
      <c r="AJ3214" s="56">
        <v>2</v>
      </c>
      <c r="AM3214" s="56">
        <v>42656</v>
      </c>
      <c r="AN3214" s="56" t="s">
        <v>355</v>
      </c>
      <c r="AO3214" s="1">
        <v>42656</v>
      </c>
      <c r="AP3214" s="56" t="s">
        <v>355</v>
      </c>
      <c r="AQ3214" s="56">
        <v>252</v>
      </c>
      <c r="AR3214" s="56">
        <v>0</v>
      </c>
      <c r="AS3214" s="56" t="s">
        <v>346</v>
      </c>
      <c r="BB3214" s="56" t="s">
        <v>339</v>
      </c>
      <c r="BC3214" s="56" t="s">
        <v>263</v>
      </c>
      <c r="BD3214" s="56" t="s">
        <v>993</v>
      </c>
      <c r="BE3214" s="56" t="s">
        <v>347</v>
      </c>
      <c r="BF3214" s="56" t="s">
        <v>334</v>
      </c>
      <c r="BG3214" s="56" t="s">
        <v>774</v>
      </c>
      <c r="BH3214" s="56">
        <v>0</v>
      </c>
      <c r="BI3214" s="56">
        <v>0</v>
      </c>
      <c r="BJ3214" s="56">
        <v>1</v>
      </c>
    </row>
    <row r="3215" spans="1:62" hidden="1" x14ac:dyDescent="0.3">
      <c r="A3215" s="56">
        <v>49304319</v>
      </c>
      <c r="B3215" s="85">
        <v>601936</v>
      </c>
      <c r="C3215" s="1">
        <v>42893</v>
      </c>
      <c r="D3215" s="56" t="s">
        <v>1053</v>
      </c>
      <c r="E3215" s="56" t="s">
        <v>1054</v>
      </c>
      <c r="F3215" s="56" t="s">
        <v>334</v>
      </c>
      <c r="G3215" s="56" t="s">
        <v>335</v>
      </c>
      <c r="H3215" s="56" t="s">
        <v>336</v>
      </c>
      <c r="I3215" s="56" t="s">
        <v>771</v>
      </c>
      <c r="K3215" s="56" t="s">
        <v>337</v>
      </c>
      <c r="L3215" s="56" t="s">
        <v>1055</v>
      </c>
      <c r="M3215" s="56" t="s">
        <v>1056</v>
      </c>
      <c r="N3215" s="56" t="s">
        <v>1043</v>
      </c>
      <c r="O3215" s="56" t="s">
        <v>546</v>
      </c>
      <c r="P3215" s="1" t="s">
        <v>188</v>
      </c>
      <c r="Q3215" s="56" t="s">
        <v>1058</v>
      </c>
      <c r="R3215" s="56" t="s">
        <v>339</v>
      </c>
      <c r="S3215" s="56">
        <v>281038</v>
      </c>
      <c r="T3215" s="1" t="s">
        <v>238</v>
      </c>
      <c r="U3215" s="56">
        <v>42675</v>
      </c>
      <c r="V3215" s="56">
        <v>43465</v>
      </c>
      <c r="W3215" s="56">
        <v>42675</v>
      </c>
      <c r="X3215" s="56">
        <v>42916</v>
      </c>
      <c r="Y3215" s="56" t="s">
        <v>340</v>
      </c>
      <c r="Z3215" s="56" t="s">
        <v>341</v>
      </c>
      <c r="AA3215" s="56" t="s">
        <v>342</v>
      </c>
      <c r="AB3215" s="56" t="s">
        <v>343</v>
      </c>
      <c r="AC3215" s="56" t="s">
        <v>342</v>
      </c>
      <c r="AD3215" s="56" t="s">
        <v>347</v>
      </c>
      <c r="AE3215" s="56" t="s">
        <v>334</v>
      </c>
      <c r="AF3215" s="56" t="s">
        <v>292</v>
      </c>
      <c r="AG3215" s="56">
        <v>2017</v>
      </c>
      <c r="AH3215" s="56" t="s">
        <v>80</v>
      </c>
      <c r="AI3215" s="56" t="s">
        <v>344</v>
      </c>
      <c r="AJ3215" s="56">
        <v>1</v>
      </c>
      <c r="AM3215" s="56">
        <v>42656</v>
      </c>
      <c r="AN3215" s="56" t="s">
        <v>355</v>
      </c>
      <c r="AO3215" s="1">
        <v>42656</v>
      </c>
      <c r="AP3215" s="56" t="s">
        <v>355</v>
      </c>
      <c r="AQ3215" s="56">
        <v>253</v>
      </c>
      <c r="AR3215" s="56">
        <v>0</v>
      </c>
      <c r="AS3215" s="56" t="s">
        <v>346</v>
      </c>
      <c r="BB3215" s="56" t="s">
        <v>339</v>
      </c>
      <c r="BC3215" s="56" t="s">
        <v>263</v>
      </c>
      <c r="BD3215" s="56" t="s">
        <v>993</v>
      </c>
      <c r="BE3215" s="56" t="s">
        <v>347</v>
      </c>
      <c r="BF3215" s="56" t="s">
        <v>334</v>
      </c>
      <c r="BG3215" s="56" t="s">
        <v>774</v>
      </c>
      <c r="BH3215" s="56">
        <v>0</v>
      </c>
      <c r="BI3215" s="56">
        <v>0</v>
      </c>
      <c r="BJ3215" s="56">
        <v>1</v>
      </c>
    </row>
    <row r="3216" spans="1:62" hidden="1" x14ac:dyDescent="0.3">
      <c r="A3216" s="56">
        <v>49310567</v>
      </c>
      <c r="B3216" s="85">
        <v>601936</v>
      </c>
      <c r="C3216" s="1">
        <v>42893</v>
      </c>
      <c r="D3216" s="56" t="s">
        <v>1053</v>
      </c>
      <c r="E3216" s="56" t="s">
        <v>1054</v>
      </c>
      <c r="F3216" s="56" t="s">
        <v>334</v>
      </c>
      <c r="G3216" s="56" t="s">
        <v>335</v>
      </c>
      <c r="H3216" s="56" t="s">
        <v>336</v>
      </c>
      <c r="I3216" s="56" t="s">
        <v>771</v>
      </c>
      <c r="K3216" s="56" t="s">
        <v>337</v>
      </c>
      <c r="L3216" s="56" t="s">
        <v>1055</v>
      </c>
      <c r="M3216" s="56" t="s">
        <v>1056</v>
      </c>
      <c r="N3216" s="56" t="s">
        <v>1043</v>
      </c>
      <c r="O3216" s="56" t="s">
        <v>546</v>
      </c>
      <c r="P3216" s="1" t="s">
        <v>188</v>
      </c>
      <c r="Q3216" s="56" t="s">
        <v>552</v>
      </c>
      <c r="R3216" s="56" t="s">
        <v>339</v>
      </c>
      <c r="S3216" s="56">
        <v>281032</v>
      </c>
      <c r="T3216" s="1" t="s">
        <v>447</v>
      </c>
      <c r="U3216" s="56">
        <v>42675</v>
      </c>
      <c r="V3216" s="56">
        <v>43465</v>
      </c>
      <c r="W3216" s="56">
        <v>42675</v>
      </c>
      <c r="X3216" s="56">
        <v>43100</v>
      </c>
      <c r="Y3216" s="56" t="s">
        <v>340</v>
      </c>
      <c r="Z3216" s="56" t="s">
        <v>341</v>
      </c>
      <c r="AA3216" s="56" t="s">
        <v>342</v>
      </c>
      <c r="AB3216" s="56" t="s">
        <v>343</v>
      </c>
      <c r="AC3216" s="56" t="s">
        <v>342</v>
      </c>
      <c r="AD3216" s="56" t="s">
        <v>347</v>
      </c>
      <c r="AE3216" s="56" t="s">
        <v>334</v>
      </c>
      <c r="AF3216" s="56" t="s">
        <v>292</v>
      </c>
      <c r="AG3216" s="56">
        <v>2017</v>
      </c>
      <c r="AH3216" s="56" t="s">
        <v>80</v>
      </c>
      <c r="AI3216" s="56" t="s">
        <v>344</v>
      </c>
      <c r="AJ3216" s="56">
        <v>1</v>
      </c>
      <c r="AM3216" s="56">
        <v>42656</v>
      </c>
      <c r="AN3216" s="56" t="s">
        <v>355</v>
      </c>
      <c r="AO3216" s="1">
        <v>42656</v>
      </c>
      <c r="AP3216" s="56" t="s">
        <v>355</v>
      </c>
      <c r="AQ3216" s="56">
        <v>327</v>
      </c>
      <c r="AR3216" s="56">
        <v>0</v>
      </c>
      <c r="AS3216" s="56" t="s">
        <v>346</v>
      </c>
      <c r="BB3216" s="56" t="s">
        <v>339</v>
      </c>
      <c r="BC3216" s="56" t="s">
        <v>263</v>
      </c>
      <c r="BD3216" s="56" t="s">
        <v>993</v>
      </c>
      <c r="BE3216" s="56" t="s">
        <v>347</v>
      </c>
      <c r="BF3216" s="56" t="s">
        <v>334</v>
      </c>
      <c r="BG3216" s="56" t="s">
        <v>774</v>
      </c>
      <c r="BH3216" s="56">
        <v>0</v>
      </c>
      <c r="BI3216" s="56">
        <v>0</v>
      </c>
      <c r="BJ3216" s="56">
        <v>1</v>
      </c>
    </row>
    <row r="3217" spans="1:62" hidden="1" x14ac:dyDescent="0.3">
      <c r="A3217" s="56">
        <v>49304224</v>
      </c>
      <c r="B3217" s="85">
        <v>601936</v>
      </c>
      <c r="C3217" s="1">
        <v>42893</v>
      </c>
      <c r="D3217" s="56" t="s">
        <v>1053</v>
      </c>
      <c r="E3217" s="56" t="s">
        <v>1054</v>
      </c>
      <c r="F3217" s="56" t="s">
        <v>334</v>
      </c>
      <c r="G3217" s="56" t="s">
        <v>335</v>
      </c>
      <c r="H3217" s="56" t="s">
        <v>336</v>
      </c>
      <c r="I3217" s="56" t="s">
        <v>771</v>
      </c>
      <c r="K3217" s="56" t="s">
        <v>337</v>
      </c>
      <c r="L3217" s="56" t="s">
        <v>1055</v>
      </c>
      <c r="M3217" s="56" t="s">
        <v>1056</v>
      </c>
      <c r="N3217" s="56" t="s">
        <v>1043</v>
      </c>
      <c r="O3217" s="56" t="s">
        <v>546</v>
      </c>
      <c r="P3217" s="1" t="s">
        <v>105</v>
      </c>
      <c r="S3217" s="56">
        <v>222699</v>
      </c>
      <c r="T3217" s="1" t="s">
        <v>691</v>
      </c>
      <c r="U3217" s="56">
        <v>42675</v>
      </c>
      <c r="V3217" s="56">
        <v>43465</v>
      </c>
      <c r="W3217" s="56">
        <v>42675</v>
      </c>
      <c r="X3217" s="56">
        <v>43830</v>
      </c>
      <c r="Y3217" s="56" t="s">
        <v>340</v>
      </c>
      <c r="Z3217" s="56" t="s">
        <v>341</v>
      </c>
      <c r="AA3217" s="56" t="s">
        <v>342</v>
      </c>
      <c r="AB3217" s="56" t="s">
        <v>343</v>
      </c>
      <c r="AC3217" s="56" t="s">
        <v>342</v>
      </c>
      <c r="AD3217" s="56" t="s">
        <v>347</v>
      </c>
      <c r="AE3217" s="56" t="s">
        <v>334</v>
      </c>
      <c r="AF3217" s="56" t="s">
        <v>292</v>
      </c>
      <c r="AG3217" s="56">
        <v>2019</v>
      </c>
      <c r="AH3217" s="56" t="s">
        <v>80</v>
      </c>
      <c r="AI3217" s="56" t="s">
        <v>348</v>
      </c>
      <c r="AJ3217" s="56">
        <v>180000</v>
      </c>
      <c r="AM3217" s="56">
        <v>42656</v>
      </c>
      <c r="AN3217" s="56" t="s">
        <v>355</v>
      </c>
      <c r="AO3217" s="1">
        <v>42656</v>
      </c>
      <c r="AP3217" s="56" t="s">
        <v>355</v>
      </c>
      <c r="AQ3217" s="56">
        <v>75710</v>
      </c>
      <c r="AR3217" s="56">
        <v>0</v>
      </c>
      <c r="AS3217" s="56" t="s">
        <v>346</v>
      </c>
      <c r="BB3217" s="56" t="s">
        <v>339</v>
      </c>
      <c r="BC3217" s="56" t="s">
        <v>263</v>
      </c>
      <c r="BD3217" s="56" t="s">
        <v>993</v>
      </c>
      <c r="BE3217" s="56" t="s">
        <v>347</v>
      </c>
      <c r="BF3217" s="56" t="s">
        <v>334</v>
      </c>
      <c r="BG3217" s="56" t="s">
        <v>774</v>
      </c>
      <c r="BH3217" s="56">
        <v>0</v>
      </c>
      <c r="BI3217" s="56">
        <v>0</v>
      </c>
      <c r="BJ3217" s="56">
        <v>1</v>
      </c>
    </row>
    <row r="3218" spans="1:62" hidden="1" x14ac:dyDescent="0.3">
      <c r="A3218" s="56">
        <v>49304229</v>
      </c>
      <c r="B3218" s="85">
        <v>601936</v>
      </c>
      <c r="C3218" s="1">
        <v>42893</v>
      </c>
      <c r="D3218" s="56" t="s">
        <v>1053</v>
      </c>
      <c r="E3218" s="56" t="s">
        <v>1054</v>
      </c>
      <c r="F3218" s="56" t="s">
        <v>334</v>
      </c>
      <c r="G3218" s="56" t="s">
        <v>335</v>
      </c>
      <c r="H3218" s="56" t="s">
        <v>336</v>
      </c>
      <c r="I3218" s="56" t="s">
        <v>771</v>
      </c>
      <c r="K3218" s="56" t="s">
        <v>337</v>
      </c>
      <c r="L3218" s="56" t="s">
        <v>1055</v>
      </c>
      <c r="M3218" s="56" t="s">
        <v>1056</v>
      </c>
      <c r="N3218" s="56" t="s">
        <v>1043</v>
      </c>
      <c r="O3218" s="56" t="s">
        <v>546</v>
      </c>
      <c r="P3218" s="1" t="s">
        <v>105</v>
      </c>
      <c r="S3218" s="56">
        <v>222698</v>
      </c>
      <c r="T3218" s="1" t="s">
        <v>1057</v>
      </c>
      <c r="U3218" s="56">
        <v>42675</v>
      </c>
      <c r="V3218" s="56">
        <v>43465</v>
      </c>
      <c r="W3218" s="56">
        <v>42675</v>
      </c>
      <c r="X3218" s="56">
        <v>43830</v>
      </c>
      <c r="Y3218" s="56" t="s">
        <v>340</v>
      </c>
      <c r="Z3218" s="56" t="s">
        <v>341</v>
      </c>
      <c r="AA3218" s="56" t="s">
        <v>342</v>
      </c>
      <c r="AB3218" s="56" t="s">
        <v>339</v>
      </c>
      <c r="AC3218" s="56" t="s">
        <v>342</v>
      </c>
      <c r="AD3218" s="56" t="s">
        <v>347</v>
      </c>
      <c r="AE3218" s="56" t="s">
        <v>334</v>
      </c>
      <c r="AF3218" s="56" t="s">
        <v>292</v>
      </c>
      <c r="AG3218" s="56">
        <v>2019</v>
      </c>
      <c r="AH3218" s="56" t="s">
        <v>80</v>
      </c>
      <c r="AI3218" s="56" t="s">
        <v>348</v>
      </c>
      <c r="AJ3218" s="56">
        <v>90000</v>
      </c>
      <c r="AM3218" s="56">
        <v>42656</v>
      </c>
      <c r="AN3218" s="56" t="s">
        <v>355</v>
      </c>
      <c r="AO3218" s="1">
        <v>42656</v>
      </c>
      <c r="AP3218" s="56" t="s">
        <v>355</v>
      </c>
      <c r="AQ3218" s="56">
        <v>282</v>
      </c>
      <c r="AR3218" s="56">
        <v>0</v>
      </c>
      <c r="AS3218" s="56" t="s">
        <v>346</v>
      </c>
      <c r="BB3218" s="56" t="s">
        <v>339</v>
      </c>
      <c r="BC3218" s="56" t="s">
        <v>263</v>
      </c>
      <c r="BD3218" s="56" t="s">
        <v>993</v>
      </c>
      <c r="BE3218" s="56" t="s">
        <v>347</v>
      </c>
      <c r="BF3218" s="56" t="s">
        <v>334</v>
      </c>
      <c r="BG3218" s="56" t="s">
        <v>774</v>
      </c>
      <c r="BH3218" s="56">
        <v>0</v>
      </c>
      <c r="BI3218" s="56">
        <v>0</v>
      </c>
      <c r="BJ3218" s="56">
        <v>1</v>
      </c>
    </row>
    <row r="3219" spans="1:62" hidden="1" x14ac:dyDescent="0.3">
      <c r="A3219" s="56">
        <v>49304262</v>
      </c>
      <c r="B3219" s="85">
        <v>601936</v>
      </c>
      <c r="C3219" s="1">
        <v>42893</v>
      </c>
      <c r="D3219" s="56" t="s">
        <v>1053</v>
      </c>
      <c r="E3219" s="56" t="s">
        <v>1054</v>
      </c>
      <c r="F3219" s="56" t="s">
        <v>334</v>
      </c>
      <c r="G3219" s="56" t="s">
        <v>335</v>
      </c>
      <c r="H3219" s="56" t="s">
        <v>336</v>
      </c>
      <c r="I3219" s="56" t="s">
        <v>771</v>
      </c>
      <c r="K3219" s="56" t="s">
        <v>337</v>
      </c>
      <c r="L3219" s="56" t="s">
        <v>1055</v>
      </c>
      <c r="M3219" s="56" t="s">
        <v>1056</v>
      </c>
      <c r="N3219" s="56" t="s">
        <v>1043</v>
      </c>
      <c r="O3219" s="56" t="s">
        <v>546</v>
      </c>
      <c r="P3219" s="1" t="s">
        <v>110</v>
      </c>
      <c r="Q3219" s="56" t="s">
        <v>1058</v>
      </c>
      <c r="R3219" s="56" t="s">
        <v>339</v>
      </c>
      <c r="S3219" s="56">
        <v>272905</v>
      </c>
      <c r="T3219" s="1" t="s">
        <v>465</v>
      </c>
      <c r="U3219" s="56">
        <v>42675</v>
      </c>
      <c r="V3219" s="56">
        <v>43465</v>
      </c>
      <c r="W3219" s="56">
        <v>42675</v>
      </c>
      <c r="X3219" s="56">
        <v>43830</v>
      </c>
      <c r="Y3219" s="56" t="s">
        <v>340</v>
      </c>
      <c r="Z3219" s="56" t="s">
        <v>341</v>
      </c>
      <c r="AA3219" s="56" t="s">
        <v>342</v>
      </c>
      <c r="AB3219" s="56" t="s">
        <v>339</v>
      </c>
      <c r="AC3219" s="56" t="s">
        <v>342</v>
      </c>
      <c r="AD3219" s="56" t="s">
        <v>347</v>
      </c>
      <c r="AE3219" s="56" t="s">
        <v>334</v>
      </c>
      <c r="AF3219" s="56" t="s">
        <v>292</v>
      </c>
      <c r="AG3219" s="56">
        <v>2019</v>
      </c>
      <c r="AH3219" s="56" t="s">
        <v>80</v>
      </c>
      <c r="AI3219" s="56" t="s">
        <v>348</v>
      </c>
      <c r="AJ3219" s="56">
        <v>90000</v>
      </c>
      <c r="AM3219" s="56">
        <v>42656</v>
      </c>
      <c r="AN3219" s="56" t="s">
        <v>355</v>
      </c>
      <c r="AO3219" s="1">
        <v>42656</v>
      </c>
      <c r="AP3219" s="56" t="s">
        <v>355</v>
      </c>
      <c r="AQ3219" s="56">
        <v>268</v>
      </c>
      <c r="AR3219" s="56">
        <v>0</v>
      </c>
      <c r="AS3219" s="56" t="s">
        <v>346</v>
      </c>
      <c r="AT3219" s="56">
        <v>1003</v>
      </c>
      <c r="AU3219" s="56" t="s">
        <v>369</v>
      </c>
      <c r="BB3219" s="56" t="s">
        <v>339</v>
      </c>
      <c r="BC3219" s="56" t="s">
        <v>263</v>
      </c>
      <c r="BD3219" s="56" t="s">
        <v>993</v>
      </c>
      <c r="BE3219" s="56" t="s">
        <v>347</v>
      </c>
      <c r="BF3219" s="56" t="s">
        <v>334</v>
      </c>
      <c r="BG3219" s="56" t="s">
        <v>774</v>
      </c>
      <c r="BH3219" s="56">
        <v>0</v>
      </c>
      <c r="BI3219" s="56">
        <v>0</v>
      </c>
      <c r="BJ3219" s="56">
        <v>1</v>
      </c>
    </row>
    <row r="3220" spans="1:62" hidden="1" x14ac:dyDescent="0.3">
      <c r="A3220" s="56">
        <v>49304303</v>
      </c>
      <c r="B3220" s="85">
        <v>601936</v>
      </c>
      <c r="C3220" s="1">
        <v>42893</v>
      </c>
      <c r="D3220" s="56" t="s">
        <v>1053</v>
      </c>
      <c r="E3220" s="56" t="s">
        <v>1054</v>
      </c>
      <c r="F3220" s="56" t="s">
        <v>334</v>
      </c>
      <c r="G3220" s="56" t="s">
        <v>335</v>
      </c>
      <c r="H3220" s="56" t="s">
        <v>336</v>
      </c>
      <c r="I3220" s="56" t="s">
        <v>771</v>
      </c>
      <c r="K3220" s="56" t="s">
        <v>337</v>
      </c>
      <c r="L3220" s="56" t="s">
        <v>1055</v>
      </c>
      <c r="M3220" s="56" t="s">
        <v>1056</v>
      </c>
      <c r="N3220" s="56" t="s">
        <v>1043</v>
      </c>
      <c r="O3220" s="56" t="s">
        <v>546</v>
      </c>
      <c r="P3220" s="1" t="s">
        <v>188</v>
      </c>
      <c r="Q3220" s="56" t="s">
        <v>241</v>
      </c>
      <c r="R3220" s="56" t="s">
        <v>339</v>
      </c>
      <c r="S3220" s="56">
        <v>281029</v>
      </c>
      <c r="T3220" s="1" t="s">
        <v>238</v>
      </c>
      <c r="U3220" s="56">
        <v>42675</v>
      </c>
      <c r="V3220" s="56">
        <v>43465</v>
      </c>
      <c r="W3220" s="56">
        <v>42675</v>
      </c>
      <c r="X3220" s="56">
        <v>42916</v>
      </c>
      <c r="Y3220" s="56" t="s">
        <v>340</v>
      </c>
      <c r="Z3220" s="56" t="s">
        <v>341</v>
      </c>
      <c r="AA3220" s="56" t="s">
        <v>342</v>
      </c>
      <c r="AB3220" s="56" t="s">
        <v>343</v>
      </c>
      <c r="AC3220" s="56" t="s">
        <v>342</v>
      </c>
      <c r="AD3220" s="56" t="s">
        <v>347</v>
      </c>
      <c r="AE3220" s="56" t="s">
        <v>334</v>
      </c>
      <c r="AF3220" s="56" t="s">
        <v>292</v>
      </c>
      <c r="AG3220" s="56">
        <v>2017</v>
      </c>
      <c r="AH3220" s="56" t="s">
        <v>80</v>
      </c>
      <c r="AI3220" s="56" t="s">
        <v>348</v>
      </c>
      <c r="AJ3220" s="56">
        <v>0</v>
      </c>
      <c r="AM3220" s="56">
        <v>42656</v>
      </c>
      <c r="AN3220" s="56" t="s">
        <v>355</v>
      </c>
      <c r="AO3220" s="1">
        <v>42656</v>
      </c>
      <c r="AP3220" s="56" t="s">
        <v>355</v>
      </c>
      <c r="AQ3220" s="56">
        <v>253</v>
      </c>
      <c r="AR3220" s="56">
        <v>0</v>
      </c>
      <c r="AS3220" s="56" t="s">
        <v>346</v>
      </c>
      <c r="BB3220" s="56" t="s">
        <v>339</v>
      </c>
      <c r="BC3220" s="56" t="s">
        <v>263</v>
      </c>
      <c r="BD3220" s="56" t="s">
        <v>993</v>
      </c>
      <c r="BE3220" s="56" t="s">
        <v>347</v>
      </c>
      <c r="BF3220" s="56" t="s">
        <v>334</v>
      </c>
      <c r="BG3220" s="56" t="s">
        <v>774</v>
      </c>
      <c r="BH3220" s="56">
        <v>0</v>
      </c>
      <c r="BI3220" s="56">
        <v>0</v>
      </c>
      <c r="BJ3220" s="56">
        <v>1</v>
      </c>
    </row>
    <row r="3221" spans="1:62" hidden="1" x14ac:dyDescent="0.3">
      <c r="A3221" s="56">
        <v>49304265</v>
      </c>
      <c r="B3221" s="85">
        <v>601936</v>
      </c>
      <c r="C3221" s="1">
        <v>42893</v>
      </c>
      <c r="D3221" s="56" t="s">
        <v>1053</v>
      </c>
      <c r="E3221" s="56" t="s">
        <v>1054</v>
      </c>
      <c r="F3221" s="56" t="s">
        <v>334</v>
      </c>
      <c r="G3221" s="56" t="s">
        <v>335</v>
      </c>
      <c r="H3221" s="56" t="s">
        <v>336</v>
      </c>
      <c r="I3221" s="56" t="s">
        <v>771</v>
      </c>
      <c r="K3221" s="56" t="s">
        <v>337</v>
      </c>
      <c r="L3221" s="56" t="s">
        <v>1055</v>
      </c>
      <c r="M3221" s="56" t="s">
        <v>1056</v>
      </c>
      <c r="N3221" s="56" t="s">
        <v>1043</v>
      </c>
      <c r="O3221" s="56" t="s">
        <v>546</v>
      </c>
      <c r="P3221" s="1" t="s">
        <v>110</v>
      </c>
      <c r="Q3221" s="56" t="s">
        <v>1058</v>
      </c>
      <c r="R3221" s="56" t="s">
        <v>339</v>
      </c>
      <c r="S3221" s="56">
        <v>272906</v>
      </c>
      <c r="T3221" s="1" t="s">
        <v>255</v>
      </c>
      <c r="U3221" s="56">
        <v>42675</v>
      </c>
      <c r="V3221" s="56">
        <v>43465</v>
      </c>
      <c r="W3221" s="56">
        <v>42675</v>
      </c>
      <c r="X3221" s="56">
        <v>43830</v>
      </c>
      <c r="Y3221" s="56" t="s">
        <v>340</v>
      </c>
      <c r="Z3221" s="56" t="s">
        <v>367</v>
      </c>
      <c r="AA3221" s="56" t="s">
        <v>342</v>
      </c>
      <c r="AB3221" s="56" t="s">
        <v>343</v>
      </c>
      <c r="AC3221" s="56" t="s">
        <v>342</v>
      </c>
      <c r="AD3221" s="56" t="s">
        <v>347</v>
      </c>
      <c r="AE3221" s="56" t="s">
        <v>334</v>
      </c>
      <c r="AF3221" s="56" t="s">
        <v>224</v>
      </c>
      <c r="AG3221" s="56">
        <v>2016</v>
      </c>
      <c r="AH3221" s="56" t="s">
        <v>80</v>
      </c>
      <c r="AI3221" s="56" t="s">
        <v>339</v>
      </c>
      <c r="AJ3221" s="56">
        <v>0</v>
      </c>
      <c r="AM3221" s="56">
        <v>42656</v>
      </c>
      <c r="AN3221" s="56" t="s">
        <v>355</v>
      </c>
      <c r="AO3221" s="1">
        <v>42656</v>
      </c>
      <c r="AP3221" s="56" t="s">
        <v>355</v>
      </c>
      <c r="AQ3221" s="56">
        <v>269</v>
      </c>
      <c r="AR3221" s="56">
        <v>0</v>
      </c>
      <c r="AS3221" s="56" t="s">
        <v>346</v>
      </c>
      <c r="BB3221" s="56" t="s">
        <v>339</v>
      </c>
      <c r="BC3221" s="56" t="s">
        <v>263</v>
      </c>
      <c r="BD3221" s="56" t="s">
        <v>993</v>
      </c>
      <c r="BE3221" s="56" t="s">
        <v>347</v>
      </c>
      <c r="BF3221" s="56" t="s">
        <v>334</v>
      </c>
      <c r="BG3221" s="56" t="s">
        <v>774</v>
      </c>
      <c r="BH3221" s="56">
        <v>0</v>
      </c>
      <c r="BI3221" s="56">
        <v>0</v>
      </c>
      <c r="BJ3221" s="56">
        <v>1</v>
      </c>
    </row>
    <row r="3222" spans="1:62" hidden="1" x14ac:dyDescent="0.3">
      <c r="A3222" s="56">
        <v>49304232</v>
      </c>
      <c r="B3222" s="85">
        <v>601936</v>
      </c>
      <c r="C3222" s="1">
        <v>42893</v>
      </c>
      <c r="D3222" s="56" t="s">
        <v>1053</v>
      </c>
      <c r="E3222" s="56" t="s">
        <v>1054</v>
      </c>
      <c r="F3222" s="56" t="s">
        <v>334</v>
      </c>
      <c r="G3222" s="56" t="s">
        <v>335</v>
      </c>
      <c r="H3222" s="56" t="s">
        <v>336</v>
      </c>
      <c r="I3222" s="56" t="s">
        <v>771</v>
      </c>
      <c r="K3222" s="56" t="s">
        <v>337</v>
      </c>
      <c r="L3222" s="56" t="s">
        <v>1055</v>
      </c>
      <c r="M3222" s="56" t="s">
        <v>1056</v>
      </c>
      <c r="N3222" s="56" t="s">
        <v>1043</v>
      </c>
      <c r="O3222" s="56" t="s">
        <v>546</v>
      </c>
      <c r="P3222" s="1" t="s">
        <v>105</v>
      </c>
      <c r="S3222" s="56">
        <v>222700</v>
      </c>
      <c r="T3222" s="1" t="s">
        <v>760</v>
      </c>
      <c r="U3222" s="56">
        <v>42675</v>
      </c>
      <c r="V3222" s="56">
        <v>43465</v>
      </c>
      <c r="W3222" s="56">
        <v>42675</v>
      </c>
      <c r="X3222" s="56">
        <v>43830</v>
      </c>
      <c r="Y3222" s="56" t="s">
        <v>340</v>
      </c>
      <c r="Z3222" s="56" t="s">
        <v>367</v>
      </c>
      <c r="AA3222" s="56" t="s">
        <v>342</v>
      </c>
      <c r="AB3222" s="56" t="s">
        <v>343</v>
      </c>
      <c r="AC3222" s="56" t="s">
        <v>342</v>
      </c>
      <c r="AD3222" s="56" t="s">
        <v>347</v>
      </c>
      <c r="AE3222" s="56" t="s">
        <v>334</v>
      </c>
      <c r="AF3222" s="56" t="s">
        <v>224</v>
      </c>
      <c r="AG3222" s="56">
        <v>2016</v>
      </c>
      <c r="AH3222" s="56" t="s">
        <v>80</v>
      </c>
      <c r="AI3222" s="56" t="s">
        <v>339</v>
      </c>
      <c r="AJ3222" s="56">
        <v>0</v>
      </c>
      <c r="AM3222" s="56">
        <v>42656</v>
      </c>
      <c r="AN3222" s="56" t="s">
        <v>355</v>
      </c>
      <c r="AO3222" s="1">
        <v>42656</v>
      </c>
      <c r="AP3222" s="56" t="s">
        <v>355</v>
      </c>
      <c r="AQ3222" s="56">
        <v>72202</v>
      </c>
      <c r="AR3222" s="56">
        <v>0</v>
      </c>
      <c r="AS3222" s="56" t="s">
        <v>346</v>
      </c>
      <c r="BB3222" s="56" t="s">
        <v>339</v>
      </c>
      <c r="BC3222" s="56" t="s">
        <v>263</v>
      </c>
      <c r="BD3222" s="56" t="s">
        <v>993</v>
      </c>
      <c r="BE3222" s="56" t="s">
        <v>347</v>
      </c>
      <c r="BF3222" s="56" t="s">
        <v>334</v>
      </c>
      <c r="BG3222" s="56" t="s">
        <v>774</v>
      </c>
      <c r="BH3222" s="56">
        <v>0</v>
      </c>
      <c r="BI3222" s="56">
        <v>0</v>
      </c>
      <c r="BJ3222" s="56">
        <v>1</v>
      </c>
    </row>
    <row r="3223" spans="1:62" hidden="1" x14ac:dyDescent="0.3">
      <c r="A3223" s="56">
        <v>49304236</v>
      </c>
      <c r="B3223" s="85">
        <v>601936</v>
      </c>
      <c r="C3223" s="1">
        <v>42893</v>
      </c>
      <c r="D3223" s="56" t="s">
        <v>1053</v>
      </c>
      <c r="E3223" s="56" t="s">
        <v>1054</v>
      </c>
      <c r="F3223" s="56" t="s">
        <v>334</v>
      </c>
      <c r="G3223" s="56" t="s">
        <v>335</v>
      </c>
      <c r="H3223" s="56" t="s">
        <v>336</v>
      </c>
      <c r="I3223" s="56" t="s">
        <v>771</v>
      </c>
      <c r="K3223" s="56" t="s">
        <v>337</v>
      </c>
      <c r="L3223" s="56" t="s">
        <v>1055</v>
      </c>
      <c r="M3223" s="56" t="s">
        <v>1056</v>
      </c>
      <c r="N3223" s="56" t="s">
        <v>1043</v>
      </c>
      <c r="O3223" s="56" t="s">
        <v>546</v>
      </c>
      <c r="P3223" s="1" t="s">
        <v>105</v>
      </c>
      <c r="S3223" s="56">
        <v>222700</v>
      </c>
      <c r="T3223" s="1" t="s">
        <v>760</v>
      </c>
      <c r="U3223" s="56">
        <v>42675</v>
      </c>
      <c r="V3223" s="56">
        <v>43465</v>
      </c>
      <c r="W3223" s="56">
        <v>42675</v>
      </c>
      <c r="X3223" s="56">
        <v>43830</v>
      </c>
      <c r="Y3223" s="56" t="s">
        <v>340</v>
      </c>
      <c r="Z3223" s="56" t="s">
        <v>367</v>
      </c>
      <c r="AA3223" s="56" t="s">
        <v>342</v>
      </c>
      <c r="AB3223" s="56" t="s">
        <v>343</v>
      </c>
      <c r="AC3223" s="56" t="s">
        <v>342</v>
      </c>
      <c r="AD3223" s="56" t="s">
        <v>347</v>
      </c>
      <c r="AE3223" s="56" t="s">
        <v>334</v>
      </c>
      <c r="AF3223" s="56" t="s">
        <v>292</v>
      </c>
      <c r="AG3223" s="56">
        <v>2018</v>
      </c>
      <c r="AH3223" s="56" t="s">
        <v>80</v>
      </c>
      <c r="AI3223" s="56" t="s">
        <v>348</v>
      </c>
      <c r="AJ3223" s="56">
        <v>500000</v>
      </c>
      <c r="AM3223" s="56">
        <v>42656</v>
      </c>
      <c r="AN3223" s="56" t="s">
        <v>355</v>
      </c>
      <c r="AO3223" s="1">
        <v>42656</v>
      </c>
      <c r="AP3223" s="56" t="s">
        <v>355</v>
      </c>
      <c r="AQ3223" s="56">
        <v>72202</v>
      </c>
      <c r="AR3223" s="56">
        <v>0</v>
      </c>
      <c r="AS3223" s="56" t="s">
        <v>346</v>
      </c>
      <c r="BB3223" s="56" t="s">
        <v>339</v>
      </c>
      <c r="BC3223" s="56" t="s">
        <v>263</v>
      </c>
      <c r="BD3223" s="56" t="s">
        <v>993</v>
      </c>
      <c r="BE3223" s="56" t="s">
        <v>347</v>
      </c>
      <c r="BF3223" s="56" t="s">
        <v>334</v>
      </c>
      <c r="BG3223" s="56" t="s">
        <v>774</v>
      </c>
      <c r="BH3223" s="56">
        <v>0</v>
      </c>
      <c r="BI3223" s="56">
        <v>0</v>
      </c>
      <c r="BJ3223" s="56">
        <v>1</v>
      </c>
    </row>
    <row r="3224" spans="1:62" hidden="1" x14ac:dyDescent="0.3">
      <c r="A3224" s="56">
        <v>49304234</v>
      </c>
      <c r="B3224" s="85">
        <v>601936</v>
      </c>
      <c r="C3224" s="1">
        <v>42893</v>
      </c>
      <c r="D3224" s="56" t="s">
        <v>1053</v>
      </c>
      <c r="E3224" s="56" t="s">
        <v>1054</v>
      </c>
      <c r="F3224" s="56" t="s">
        <v>334</v>
      </c>
      <c r="G3224" s="56" t="s">
        <v>335</v>
      </c>
      <c r="H3224" s="56" t="s">
        <v>336</v>
      </c>
      <c r="I3224" s="56" t="s">
        <v>771</v>
      </c>
      <c r="K3224" s="56" t="s">
        <v>337</v>
      </c>
      <c r="L3224" s="56" t="s">
        <v>1055</v>
      </c>
      <c r="M3224" s="56" t="s">
        <v>1056</v>
      </c>
      <c r="N3224" s="56" t="s">
        <v>1043</v>
      </c>
      <c r="O3224" s="56" t="s">
        <v>546</v>
      </c>
      <c r="P3224" s="1" t="s">
        <v>105</v>
      </c>
      <c r="S3224" s="56">
        <v>222700</v>
      </c>
      <c r="T3224" s="1" t="s">
        <v>760</v>
      </c>
      <c r="U3224" s="56">
        <v>42675</v>
      </c>
      <c r="V3224" s="56">
        <v>43465</v>
      </c>
      <c r="W3224" s="56">
        <v>42675</v>
      </c>
      <c r="X3224" s="56">
        <v>43830</v>
      </c>
      <c r="Y3224" s="56" t="s">
        <v>340</v>
      </c>
      <c r="Z3224" s="56" t="s">
        <v>367</v>
      </c>
      <c r="AA3224" s="56" t="s">
        <v>342</v>
      </c>
      <c r="AB3224" s="56" t="s">
        <v>343</v>
      </c>
      <c r="AC3224" s="56" t="s">
        <v>342</v>
      </c>
      <c r="AD3224" s="56" t="s">
        <v>347</v>
      </c>
      <c r="AE3224" s="56" t="s">
        <v>334</v>
      </c>
      <c r="AF3224" s="56" t="s">
        <v>292</v>
      </c>
      <c r="AG3224" s="56">
        <v>2017</v>
      </c>
      <c r="AH3224" s="56" t="s">
        <v>80</v>
      </c>
      <c r="AI3224" s="56" t="s">
        <v>348</v>
      </c>
      <c r="AJ3224" s="56">
        <v>200000</v>
      </c>
      <c r="AM3224" s="56">
        <v>42656</v>
      </c>
      <c r="AN3224" s="56" t="s">
        <v>355</v>
      </c>
      <c r="AO3224" s="1">
        <v>42656</v>
      </c>
      <c r="AP3224" s="56" t="s">
        <v>355</v>
      </c>
      <c r="AQ3224" s="56">
        <v>72202</v>
      </c>
      <c r="AR3224" s="56">
        <v>0</v>
      </c>
      <c r="AS3224" s="56" t="s">
        <v>346</v>
      </c>
      <c r="BB3224" s="56" t="s">
        <v>339</v>
      </c>
      <c r="BC3224" s="56" t="s">
        <v>263</v>
      </c>
      <c r="BD3224" s="56" t="s">
        <v>993</v>
      </c>
      <c r="BE3224" s="56" t="s">
        <v>347</v>
      </c>
      <c r="BF3224" s="56" t="s">
        <v>334</v>
      </c>
      <c r="BG3224" s="56" t="s">
        <v>774</v>
      </c>
      <c r="BH3224" s="56">
        <v>0</v>
      </c>
      <c r="BI3224" s="56">
        <v>0</v>
      </c>
      <c r="BJ3224" s="56">
        <v>1</v>
      </c>
    </row>
    <row r="3225" spans="1:62" hidden="1" x14ac:dyDescent="0.3">
      <c r="A3225" s="56">
        <v>49304162</v>
      </c>
      <c r="B3225" s="85">
        <v>601936</v>
      </c>
      <c r="C3225" s="1">
        <v>42893</v>
      </c>
      <c r="D3225" s="56" t="s">
        <v>1053</v>
      </c>
      <c r="E3225" s="56" t="s">
        <v>1054</v>
      </c>
      <c r="F3225" s="56" t="s">
        <v>334</v>
      </c>
      <c r="G3225" s="56" t="s">
        <v>335</v>
      </c>
      <c r="H3225" s="56" t="s">
        <v>336</v>
      </c>
      <c r="I3225" s="56" t="s">
        <v>771</v>
      </c>
      <c r="K3225" s="56" t="s">
        <v>337</v>
      </c>
      <c r="L3225" s="56" t="s">
        <v>1055</v>
      </c>
      <c r="M3225" s="56" t="s">
        <v>1056</v>
      </c>
      <c r="N3225" s="56" t="s">
        <v>1043</v>
      </c>
      <c r="O3225" s="56" t="s">
        <v>546</v>
      </c>
      <c r="P3225" s="1" t="s">
        <v>105</v>
      </c>
      <c r="S3225" s="56">
        <v>222698</v>
      </c>
      <c r="T3225" s="1" t="s">
        <v>1057</v>
      </c>
      <c r="U3225" s="56">
        <v>42675</v>
      </c>
      <c r="V3225" s="56">
        <v>43465</v>
      </c>
      <c r="W3225" s="56">
        <v>42675</v>
      </c>
      <c r="X3225" s="56">
        <v>43830</v>
      </c>
      <c r="Y3225" s="56" t="s">
        <v>340</v>
      </c>
      <c r="Z3225" s="56" t="s">
        <v>341</v>
      </c>
      <c r="AA3225" s="56" t="s">
        <v>342</v>
      </c>
      <c r="AB3225" s="56" t="s">
        <v>339</v>
      </c>
      <c r="AC3225" s="56" t="s">
        <v>342</v>
      </c>
      <c r="AD3225" s="56" t="s">
        <v>347</v>
      </c>
      <c r="AE3225" s="56" t="s">
        <v>334</v>
      </c>
      <c r="AF3225" s="56" t="s">
        <v>224</v>
      </c>
      <c r="AG3225" s="56">
        <v>2016</v>
      </c>
      <c r="AH3225" s="56" t="s">
        <v>80</v>
      </c>
      <c r="AI3225" s="56" t="s">
        <v>339</v>
      </c>
      <c r="AJ3225" s="56">
        <v>0</v>
      </c>
      <c r="AM3225" s="56">
        <v>42656</v>
      </c>
      <c r="AN3225" s="56" t="s">
        <v>355</v>
      </c>
      <c r="AO3225" s="1">
        <v>42656</v>
      </c>
      <c r="AP3225" s="56" t="s">
        <v>355</v>
      </c>
      <c r="AQ3225" s="56">
        <v>282</v>
      </c>
      <c r="AR3225" s="56">
        <v>0</v>
      </c>
      <c r="AS3225" s="56" t="s">
        <v>346</v>
      </c>
      <c r="BB3225" s="56" t="s">
        <v>339</v>
      </c>
      <c r="BC3225" s="56" t="s">
        <v>263</v>
      </c>
      <c r="BD3225" s="56" t="s">
        <v>993</v>
      </c>
      <c r="BE3225" s="56" t="s">
        <v>347</v>
      </c>
      <c r="BF3225" s="56" t="s">
        <v>334</v>
      </c>
      <c r="BG3225" s="56" t="s">
        <v>774</v>
      </c>
      <c r="BH3225" s="56">
        <v>0</v>
      </c>
      <c r="BI3225" s="56">
        <v>0</v>
      </c>
      <c r="BJ3225" s="56">
        <v>1</v>
      </c>
    </row>
    <row r="3226" spans="1:62" hidden="1" x14ac:dyDescent="0.3">
      <c r="A3226" s="56">
        <v>49304226</v>
      </c>
      <c r="B3226" s="85">
        <v>601936</v>
      </c>
      <c r="C3226" s="1">
        <v>42893</v>
      </c>
      <c r="D3226" s="56" t="s">
        <v>1053</v>
      </c>
      <c r="E3226" s="56" t="s">
        <v>1054</v>
      </c>
      <c r="F3226" s="56" t="s">
        <v>334</v>
      </c>
      <c r="G3226" s="56" t="s">
        <v>335</v>
      </c>
      <c r="H3226" s="56" t="s">
        <v>336</v>
      </c>
      <c r="I3226" s="56" t="s">
        <v>771</v>
      </c>
      <c r="K3226" s="56" t="s">
        <v>337</v>
      </c>
      <c r="L3226" s="56" t="s">
        <v>1055</v>
      </c>
      <c r="M3226" s="56" t="s">
        <v>1056</v>
      </c>
      <c r="N3226" s="56" t="s">
        <v>1043</v>
      </c>
      <c r="O3226" s="56" t="s">
        <v>546</v>
      </c>
      <c r="P3226" s="1" t="s">
        <v>105</v>
      </c>
      <c r="S3226" s="56">
        <v>222698</v>
      </c>
      <c r="T3226" s="1" t="s">
        <v>1057</v>
      </c>
      <c r="U3226" s="56">
        <v>42675</v>
      </c>
      <c r="V3226" s="56">
        <v>43465</v>
      </c>
      <c r="W3226" s="56">
        <v>42675</v>
      </c>
      <c r="X3226" s="56">
        <v>43830</v>
      </c>
      <c r="Y3226" s="56" t="s">
        <v>340</v>
      </c>
      <c r="Z3226" s="56" t="s">
        <v>341</v>
      </c>
      <c r="AA3226" s="56" t="s">
        <v>342</v>
      </c>
      <c r="AB3226" s="56" t="s">
        <v>339</v>
      </c>
      <c r="AC3226" s="56" t="s">
        <v>342</v>
      </c>
      <c r="AD3226" s="56" t="s">
        <v>347</v>
      </c>
      <c r="AE3226" s="56" t="s">
        <v>334</v>
      </c>
      <c r="AF3226" s="56" t="s">
        <v>292</v>
      </c>
      <c r="AG3226" s="56">
        <v>2017</v>
      </c>
      <c r="AH3226" s="56" t="s">
        <v>80</v>
      </c>
      <c r="AI3226" s="56" t="s">
        <v>344</v>
      </c>
      <c r="AJ3226" s="56">
        <v>50000</v>
      </c>
      <c r="AM3226" s="56">
        <v>42656</v>
      </c>
      <c r="AN3226" s="56" t="s">
        <v>355</v>
      </c>
      <c r="AO3226" s="1">
        <v>42656</v>
      </c>
      <c r="AP3226" s="56" t="s">
        <v>355</v>
      </c>
      <c r="AQ3226" s="56">
        <v>282</v>
      </c>
      <c r="AR3226" s="56">
        <v>0</v>
      </c>
      <c r="AS3226" s="56" t="s">
        <v>346</v>
      </c>
      <c r="BB3226" s="56" t="s">
        <v>339</v>
      </c>
      <c r="BC3226" s="56" t="s">
        <v>263</v>
      </c>
      <c r="BD3226" s="56" t="s">
        <v>993</v>
      </c>
      <c r="BE3226" s="56" t="s">
        <v>347</v>
      </c>
      <c r="BF3226" s="56" t="s">
        <v>334</v>
      </c>
      <c r="BG3226" s="56" t="s">
        <v>774</v>
      </c>
      <c r="BH3226" s="56">
        <v>0</v>
      </c>
      <c r="BI3226" s="56">
        <v>0</v>
      </c>
      <c r="BJ3226" s="56">
        <v>1</v>
      </c>
    </row>
    <row r="3227" spans="1:62" hidden="1" x14ac:dyDescent="0.3">
      <c r="A3227" s="56">
        <v>49304221</v>
      </c>
      <c r="B3227" s="85">
        <v>601936</v>
      </c>
      <c r="C3227" s="1">
        <v>42893</v>
      </c>
      <c r="D3227" s="56" t="s">
        <v>1053</v>
      </c>
      <c r="E3227" s="56" t="s">
        <v>1054</v>
      </c>
      <c r="F3227" s="56" t="s">
        <v>334</v>
      </c>
      <c r="G3227" s="56" t="s">
        <v>335</v>
      </c>
      <c r="H3227" s="56" t="s">
        <v>336</v>
      </c>
      <c r="I3227" s="56" t="s">
        <v>771</v>
      </c>
      <c r="K3227" s="56" t="s">
        <v>337</v>
      </c>
      <c r="L3227" s="56" t="s">
        <v>1055</v>
      </c>
      <c r="M3227" s="56" t="s">
        <v>1056</v>
      </c>
      <c r="N3227" s="56" t="s">
        <v>1043</v>
      </c>
      <c r="O3227" s="56" t="s">
        <v>546</v>
      </c>
      <c r="P3227" s="1" t="s">
        <v>105</v>
      </c>
      <c r="S3227" s="56">
        <v>222699</v>
      </c>
      <c r="T3227" s="1" t="s">
        <v>691</v>
      </c>
      <c r="U3227" s="56">
        <v>42675</v>
      </c>
      <c r="V3227" s="56">
        <v>43465</v>
      </c>
      <c r="W3227" s="56">
        <v>42675</v>
      </c>
      <c r="X3227" s="56">
        <v>43830</v>
      </c>
      <c r="Y3227" s="56" t="s">
        <v>340</v>
      </c>
      <c r="Z3227" s="56" t="s">
        <v>341</v>
      </c>
      <c r="AA3227" s="56" t="s">
        <v>342</v>
      </c>
      <c r="AB3227" s="56" t="s">
        <v>343</v>
      </c>
      <c r="AC3227" s="56" t="s">
        <v>342</v>
      </c>
      <c r="AD3227" s="56" t="s">
        <v>347</v>
      </c>
      <c r="AE3227" s="56" t="s">
        <v>334</v>
      </c>
      <c r="AF3227" s="56" t="s">
        <v>292</v>
      </c>
      <c r="AG3227" s="56">
        <v>2017</v>
      </c>
      <c r="AH3227" s="56" t="s">
        <v>80</v>
      </c>
      <c r="AI3227" s="56" t="s">
        <v>344</v>
      </c>
      <c r="AJ3227" s="56">
        <v>100000</v>
      </c>
      <c r="AM3227" s="56">
        <v>42656</v>
      </c>
      <c r="AN3227" s="56" t="s">
        <v>355</v>
      </c>
      <c r="AO3227" s="1">
        <v>42656</v>
      </c>
      <c r="AP3227" s="56" t="s">
        <v>355</v>
      </c>
      <c r="AQ3227" s="56">
        <v>75710</v>
      </c>
      <c r="AR3227" s="56">
        <v>0</v>
      </c>
      <c r="AS3227" s="56" t="s">
        <v>346</v>
      </c>
      <c r="BB3227" s="56" t="s">
        <v>339</v>
      </c>
      <c r="BC3227" s="56" t="s">
        <v>263</v>
      </c>
      <c r="BD3227" s="56" t="s">
        <v>993</v>
      </c>
      <c r="BE3227" s="56" t="s">
        <v>347</v>
      </c>
      <c r="BF3227" s="56" t="s">
        <v>334</v>
      </c>
      <c r="BG3227" s="56" t="s">
        <v>774</v>
      </c>
      <c r="BH3227" s="56">
        <v>0</v>
      </c>
      <c r="BI3227" s="56">
        <v>0</v>
      </c>
      <c r="BJ3227" s="56">
        <v>1</v>
      </c>
    </row>
    <row r="3228" spans="1:62" hidden="1" x14ac:dyDescent="0.3">
      <c r="A3228" s="56">
        <v>49304223</v>
      </c>
      <c r="B3228" s="85">
        <v>601936</v>
      </c>
      <c r="C3228" s="1">
        <v>42893</v>
      </c>
      <c r="D3228" s="56" t="s">
        <v>1053</v>
      </c>
      <c r="E3228" s="56" t="s">
        <v>1054</v>
      </c>
      <c r="F3228" s="56" t="s">
        <v>334</v>
      </c>
      <c r="G3228" s="56" t="s">
        <v>335</v>
      </c>
      <c r="H3228" s="56" t="s">
        <v>336</v>
      </c>
      <c r="I3228" s="56" t="s">
        <v>771</v>
      </c>
      <c r="K3228" s="56" t="s">
        <v>337</v>
      </c>
      <c r="L3228" s="56" t="s">
        <v>1055</v>
      </c>
      <c r="M3228" s="56" t="s">
        <v>1056</v>
      </c>
      <c r="N3228" s="56" t="s">
        <v>1043</v>
      </c>
      <c r="O3228" s="56" t="s">
        <v>546</v>
      </c>
      <c r="P3228" s="1" t="s">
        <v>105</v>
      </c>
      <c r="S3228" s="56">
        <v>222699</v>
      </c>
      <c r="T3228" s="1" t="s">
        <v>691</v>
      </c>
      <c r="U3228" s="56">
        <v>42675</v>
      </c>
      <c r="V3228" s="56">
        <v>43465</v>
      </c>
      <c r="W3228" s="56">
        <v>42675</v>
      </c>
      <c r="X3228" s="56">
        <v>43830</v>
      </c>
      <c r="Y3228" s="56" t="s">
        <v>340</v>
      </c>
      <c r="Z3228" s="56" t="s">
        <v>341</v>
      </c>
      <c r="AA3228" s="56" t="s">
        <v>342</v>
      </c>
      <c r="AB3228" s="56" t="s">
        <v>343</v>
      </c>
      <c r="AC3228" s="56" t="s">
        <v>342</v>
      </c>
      <c r="AD3228" s="56" t="s">
        <v>347</v>
      </c>
      <c r="AE3228" s="56" t="s">
        <v>334</v>
      </c>
      <c r="AF3228" s="56" t="s">
        <v>292</v>
      </c>
      <c r="AG3228" s="56">
        <v>2018</v>
      </c>
      <c r="AH3228" s="56" t="s">
        <v>80</v>
      </c>
      <c r="AI3228" s="56" t="s">
        <v>344</v>
      </c>
      <c r="AJ3228" s="56">
        <v>160000</v>
      </c>
      <c r="AM3228" s="56">
        <v>42656</v>
      </c>
      <c r="AN3228" s="56" t="s">
        <v>355</v>
      </c>
      <c r="AO3228" s="1">
        <v>42656</v>
      </c>
      <c r="AP3228" s="56" t="s">
        <v>355</v>
      </c>
      <c r="AQ3228" s="56">
        <v>75710</v>
      </c>
      <c r="AR3228" s="56">
        <v>0</v>
      </c>
      <c r="AS3228" s="56" t="s">
        <v>346</v>
      </c>
      <c r="BB3228" s="56" t="s">
        <v>339</v>
      </c>
      <c r="BC3228" s="56" t="s">
        <v>263</v>
      </c>
      <c r="BD3228" s="56" t="s">
        <v>993</v>
      </c>
      <c r="BE3228" s="56" t="s">
        <v>347</v>
      </c>
      <c r="BF3228" s="56" t="s">
        <v>334</v>
      </c>
      <c r="BG3228" s="56" t="s">
        <v>774</v>
      </c>
      <c r="BH3228" s="56">
        <v>0</v>
      </c>
      <c r="BI3228" s="56">
        <v>0</v>
      </c>
      <c r="BJ3228" s="56">
        <v>1</v>
      </c>
    </row>
    <row r="3229" spans="1:62" hidden="1" x14ac:dyDescent="0.3">
      <c r="A3229" s="56">
        <v>49304246</v>
      </c>
      <c r="B3229" s="85">
        <v>601936</v>
      </c>
      <c r="C3229" s="1">
        <v>42893</v>
      </c>
      <c r="D3229" s="56" t="s">
        <v>1053</v>
      </c>
      <c r="E3229" s="56" t="s">
        <v>1054</v>
      </c>
      <c r="F3229" s="56" t="s">
        <v>334</v>
      </c>
      <c r="G3229" s="56" t="s">
        <v>335</v>
      </c>
      <c r="H3229" s="56" t="s">
        <v>336</v>
      </c>
      <c r="I3229" s="56" t="s">
        <v>771</v>
      </c>
      <c r="K3229" s="56" t="s">
        <v>337</v>
      </c>
      <c r="L3229" s="56" t="s">
        <v>1055</v>
      </c>
      <c r="M3229" s="56" t="s">
        <v>1056</v>
      </c>
      <c r="N3229" s="56" t="s">
        <v>1043</v>
      </c>
      <c r="O3229" s="56" t="s">
        <v>546</v>
      </c>
      <c r="P3229" s="1" t="s">
        <v>110</v>
      </c>
      <c r="Q3229" s="56" t="s">
        <v>552</v>
      </c>
      <c r="R3229" s="56" t="s">
        <v>339</v>
      </c>
      <c r="S3229" s="56">
        <v>272900</v>
      </c>
      <c r="T3229" s="1" t="s">
        <v>253</v>
      </c>
      <c r="U3229" s="56">
        <v>42675</v>
      </c>
      <c r="V3229" s="56">
        <v>43465</v>
      </c>
      <c r="W3229" s="56">
        <v>42675</v>
      </c>
      <c r="X3229" s="56">
        <v>43100</v>
      </c>
      <c r="Y3229" s="56" t="s">
        <v>340</v>
      </c>
      <c r="Z3229" s="56" t="s">
        <v>341</v>
      </c>
      <c r="AA3229" s="56" t="s">
        <v>342</v>
      </c>
      <c r="AB3229" s="56" t="s">
        <v>343</v>
      </c>
      <c r="AC3229" s="56" t="s">
        <v>342</v>
      </c>
      <c r="AD3229" s="56" t="s">
        <v>347</v>
      </c>
      <c r="AE3229" s="56" t="s">
        <v>334</v>
      </c>
      <c r="AF3229" s="56" t="s">
        <v>292</v>
      </c>
      <c r="AG3229" s="56">
        <v>2017</v>
      </c>
      <c r="AH3229" s="56" t="s">
        <v>80</v>
      </c>
      <c r="AI3229" s="56" t="s">
        <v>344</v>
      </c>
      <c r="AJ3229" s="56">
        <v>1</v>
      </c>
      <c r="AM3229" s="56">
        <v>42656</v>
      </c>
      <c r="AN3229" s="56" t="s">
        <v>355</v>
      </c>
      <c r="AO3229" s="1">
        <v>42656</v>
      </c>
      <c r="AP3229" s="56" t="s">
        <v>355</v>
      </c>
      <c r="AQ3229" s="56">
        <v>328</v>
      </c>
      <c r="AR3229" s="56">
        <v>0</v>
      </c>
      <c r="AS3229" s="56" t="s">
        <v>346</v>
      </c>
      <c r="BB3229" s="56" t="s">
        <v>339</v>
      </c>
      <c r="BC3229" s="56" t="s">
        <v>263</v>
      </c>
      <c r="BD3229" s="56" t="s">
        <v>993</v>
      </c>
      <c r="BE3229" s="56" t="s">
        <v>347</v>
      </c>
      <c r="BF3229" s="56" t="s">
        <v>334</v>
      </c>
      <c r="BG3229" s="56" t="s">
        <v>774</v>
      </c>
      <c r="BH3229" s="56">
        <v>0</v>
      </c>
      <c r="BI3229" s="56">
        <v>0</v>
      </c>
      <c r="BJ3229" s="56">
        <v>1</v>
      </c>
    </row>
    <row r="3230" spans="1:62" hidden="1" x14ac:dyDescent="0.3">
      <c r="A3230" s="56">
        <v>49304043</v>
      </c>
      <c r="B3230" s="85">
        <v>601936</v>
      </c>
      <c r="C3230" s="1">
        <v>42893</v>
      </c>
      <c r="D3230" s="56" t="s">
        <v>1053</v>
      </c>
      <c r="E3230" s="56" t="s">
        <v>1054</v>
      </c>
      <c r="F3230" s="56" t="s">
        <v>334</v>
      </c>
      <c r="G3230" s="56" t="s">
        <v>335</v>
      </c>
      <c r="H3230" s="56" t="s">
        <v>336</v>
      </c>
      <c r="I3230" s="56" t="s">
        <v>771</v>
      </c>
      <c r="K3230" s="56" t="s">
        <v>337</v>
      </c>
      <c r="L3230" s="56" t="s">
        <v>1055</v>
      </c>
      <c r="M3230" s="56" t="s">
        <v>1056</v>
      </c>
      <c r="N3230" s="56" t="s">
        <v>1043</v>
      </c>
      <c r="O3230" s="56" t="s">
        <v>546</v>
      </c>
      <c r="P3230" s="1" t="s">
        <v>105</v>
      </c>
      <c r="S3230" s="56">
        <v>222699</v>
      </c>
      <c r="T3230" s="1" t="s">
        <v>691</v>
      </c>
      <c r="U3230" s="56">
        <v>42675</v>
      </c>
      <c r="V3230" s="56">
        <v>43465</v>
      </c>
      <c r="W3230" s="56">
        <v>42675</v>
      </c>
      <c r="X3230" s="56">
        <v>43830</v>
      </c>
      <c r="Y3230" s="56" t="s">
        <v>340</v>
      </c>
      <c r="Z3230" s="56" t="s">
        <v>341</v>
      </c>
      <c r="AA3230" s="56" t="s">
        <v>342</v>
      </c>
      <c r="AB3230" s="56" t="s">
        <v>343</v>
      </c>
      <c r="AC3230" s="56" t="s">
        <v>342</v>
      </c>
      <c r="AD3230" s="56" t="s">
        <v>347</v>
      </c>
      <c r="AE3230" s="56" t="s">
        <v>334</v>
      </c>
      <c r="AF3230" s="56" t="s">
        <v>292</v>
      </c>
      <c r="AG3230" s="56">
        <v>2019</v>
      </c>
      <c r="AH3230" s="56" t="s">
        <v>80</v>
      </c>
      <c r="AI3230" s="56" t="s">
        <v>344</v>
      </c>
      <c r="AJ3230" s="56">
        <v>200000</v>
      </c>
      <c r="AM3230" s="56">
        <v>42656</v>
      </c>
      <c r="AN3230" s="56" t="s">
        <v>355</v>
      </c>
      <c r="AO3230" s="1">
        <v>42656</v>
      </c>
      <c r="AP3230" s="56" t="s">
        <v>355</v>
      </c>
      <c r="AQ3230" s="56">
        <v>75710</v>
      </c>
      <c r="AR3230" s="56">
        <v>0</v>
      </c>
      <c r="AS3230" s="56" t="s">
        <v>346</v>
      </c>
      <c r="BB3230" s="56" t="s">
        <v>339</v>
      </c>
      <c r="BC3230" s="56" t="s">
        <v>263</v>
      </c>
      <c r="BD3230" s="56" t="s">
        <v>993</v>
      </c>
      <c r="BE3230" s="56" t="s">
        <v>347</v>
      </c>
      <c r="BF3230" s="56" t="s">
        <v>334</v>
      </c>
      <c r="BG3230" s="56" t="s">
        <v>774</v>
      </c>
      <c r="BH3230" s="56">
        <v>0</v>
      </c>
      <c r="BI3230" s="56">
        <v>0</v>
      </c>
      <c r="BJ3230" s="56">
        <v>1</v>
      </c>
    </row>
    <row r="3231" spans="1:62" hidden="1" x14ac:dyDescent="0.3">
      <c r="A3231" s="56">
        <v>49304244</v>
      </c>
      <c r="B3231" s="85">
        <v>601936</v>
      </c>
      <c r="C3231" s="1">
        <v>42893</v>
      </c>
      <c r="D3231" s="56" t="s">
        <v>1053</v>
      </c>
      <c r="E3231" s="56" t="s">
        <v>1054</v>
      </c>
      <c r="F3231" s="56" t="s">
        <v>334</v>
      </c>
      <c r="G3231" s="56" t="s">
        <v>335</v>
      </c>
      <c r="H3231" s="56" t="s">
        <v>336</v>
      </c>
      <c r="I3231" s="56" t="s">
        <v>771</v>
      </c>
      <c r="K3231" s="56" t="s">
        <v>337</v>
      </c>
      <c r="L3231" s="56" t="s">
        <v>1055</v>
      </c>
      <c r="M3231" s="56" t="s">
        <v>1056</v>
      </c>
      <c r="N3231" s="56" t="s">
        <v>1043</v>
      </c>
      <c r="O3231" s="56" t="s">
        <v>546</v>
      </c>
      <c r="P3231" s="1" t="s">
        <v>110</v>
      </c>
      <c r="Q3231" s="56" t="s">
        <v>552</v>
      </c>
      <c r="R3231" s="56" t="s">
        <v>339</v>
      </c>
      <c r="S3231" s="56">
        <v>272900</v>
      </c>
      <c r="T3231" s="1" t="s">
        <v>253</v>
      </c>
      <c r="U3231" s="56">
        <v>42675</v>
      </c>
      <c r="V3231" s="56">
        <v>43465</v>
      </c>
      <c r="W3231" s="56">
        <v>42675</v>
      </c>
      <c r="X3231" s="56">
        <v>43100</v>
      </c>
      <c r="Y3231" s="56" t="s">
        <v>340</v>
      </c>
      <c r="Z3231" s="56" t="s">
        <v>341</v>
      </c>
      <c r="AA3231" s="56" t="s">
        <v>342</v>
      </c>
      <c r="AB3231" s="56" t="s">
        <v>343</v>
      </c>
      <c r="AC3231" s="56" t="s">
        <v>342</v>
      </c>
      <c r="AD3231" s="56" t="s">
        <v>347</v>
      </c>
      <c r="AE3231" s="56" t="s">
        <v>334</v>
      </c>
      <c r="AF3231" s="56" t="s">
        <v>224</v>
      </c>
      <c r="AG3231" s="56">
        <v>2016</v>
      </c>
      <c r="AH3231" s="56" t="s">
        <v>80</v>
      </c>
      <c r="AI3231" s="56" t="s">
        <v>339</v>
      </c>
      <c r="AJ3231" s="56">
        <v>0</v>
      </c>
      <c r="AM3231" s="56">
        <v>42656</v>
      </c>
      <c r="AN3231" s="56" t="s">
        <v>355</v>
      </c>
      <c r="AO3231" s="1">
        <v>42656</v>
      </c>
      <c r="AP3231" s="56" t="s">
        <v>355</v>
      </c>
      <c r="AQ3231" s="56">
        <v>328</v>
      </c>
      <c r="AR3231" s="56">
        <v>0</v>
      </c>
      <c r="AS3231" s="56" t="s">
        <v>346</v>
      </c>
      <c r="BB3231" s="56" t="s">
        <v>339</v>
      </c>
      <c r="BC3231" s="56" t="s">
        <v>263</v>
      </c>
      <c r="BD3231" s="56" t="s">
        <v>993</v>
      </c>
      <c r="BE3231" s="56" t="s">
        <v>347</v>
      </c>
      <c r="BF3231" s="56" t="s">
        <v>334</v>
      </c>
      <c r="BG3231" s="56" t="s">
        <v>774</v>
      </c>
      <c r="BH3231" s="56">
        <v>0</v>
      </c>
      <c r="BI3231" s="56">
        <v>0</v>
      </c>
      <c r="BJ3231" s="56">
        <v>1</v>
      </c>
    </row>
    <row r="3232" spans="1:62" hidden="1" x14ac:dyDescent="0.3">
      <c r="A3232" s="56">
        <v>49310544</v>
      </c>
      <c r="B3232" s="85">
        <v>601936</v>
      </c>
      <c r="C3232" s="1">
        <v>42893</v>
      </c>
      <c r="D3232" s="56" t="s">
        <v>1053</v>
      </c>
      <c r="E3232" s="56" t="s">
        <v>1054</v>
      </c>
      <c r="F3232" s="56" t="s">
        <v>334</v>
      </c>
      <c r="G3232" s="56" t="s">
        <v>335</v>
      </c>
      <c r="H3232" s="56" t="s">
        <v>336</v>
      </c>
      <c r="I3232" s="56" t="s">
        <v>771</v>
      </c>
      <c r="K3232" s="56" t="s">
        <v>337</v>
      </c>
      <c r="L3232" s="56" t="s">
        <v>1055</v>
      </c>
      <c r="M3232" s="56" t="s">
        <v>1056</v>
      </c>
      <c r="N3232" s="56" t="s">
        <v>1043</v>
      </c>
      <c r="O3232" s="56" t="s">
        <v>546</v>
      </c>
      <c r="P3232" s="1" t="s">
        <v>110</v>
      </c>
      <c r="Q3232" s="56" t="s">
        <v>1058</v>
      </c>
      <c r="R3232" s="56" t="s">
        <v>339</v>
      </c>
      <c r="S3232" s="56">
        <v>272905</v>
      </c>
      <c r="T3232" s="1" t="s">
        <v>465</v>
      </c>
      <c r="U3232" s="56">
        <v>42675</v>
      </c>
      <c r="V3232" s="56">
        <v>43465</v>
      </c>
      <c r="W3232" s="56">
        <v>42675</v>
      </c>
      <c r="X3232" s="56">
        <v>43830</v>
      </c>
      <c r="Y3232" s="56" t="s">
        <v>340</v>
      </c>
      <c r="Z3232" s="56" t="s">
        <v>341</v>
      </c>
      <c r="AA3232" s="56" t="s">
        <v>342</v>
      </c>
      <c r="AB3232" s="56" t="s">
        <v>339</v>
      </c>
      <c r="AC3232" s="56" t="s">
        <v>342</v>
      </c>
      <c r="AD3232" s="56" t="s">
        <v>347</v>
      </c>
      <c r="AE3232" s="56" t="s">
        <v>334</v>
      </c>
      <c r="AF3232" s="56" t="s">
        <v>292</v>
      </c>
      <c r="AG3232" s="56">
        <v>2017</v>
      </c>
      <c r="AH3232" s="56" t="s">
        <v>80</v>
      </c>
      <c r="AI3232" s="56" t="s">
        <v>348</v>
      </c>
      <c r="AJ3232" s="56">
        <v>10000</v>
      </c>
      <c r="AM3232" s="56">
        <v>42656</v>
      </c>
      <c r="AN3232" s="56" t="s">
        <v>355</v>
      </c>
      <c r="AO3232" s="1">
        <v>42656</v>
      </c>
      <c r="AP3232" s="56" t="s">
        <v>355</v>
      </c>
      <c r="AQ3232" s="56">
        <v>268</v>
      </c>
      <c r="AR3232" s="56">
        <v>0</v>
      </c>
      <c r="AS3232" s="56" t="s">
        <v>346</v>
      </c>
      <c r="AT3232" s="56">
        <v>1003</v>
      </c>
      <c r="AU3232" s="56" t="s">
        <v>369</v>
      </c>
      <c r="BB3232" s="56" t="s">
        <v>339</v>
      </c>
      <c r="BC3232" s="56" t="s">
        <v>263</v>
      </c>
      <c r="BD3232" s="56" t="s">
        <v>993</v>
      </c>
      <c r="BE3232" s="56" t="s">
        <v>347</v>
      </c>
      <c r="BF3232" s="56" t="s">
        <v>334</v>
      </c>
      <c r="BG3232" s="56" t="s">
        <v>774</v>
      </c>
      <c r="BH3232" s="56">
        <v>0</v>
      </c>
      <c r="BI3232" s="56">
        <v>0</v>
      </c>
      <c r="BJ3232" s="56">
        <v>1</v>
      </c>
    </row>
    <row r="3233" spans="1:62" hidden="1" x14ac:dyDescent="0.3">
      <c r="A3233" s="56">
        <v>49304257</v>
      </c>
      <c r="B3233" s="85">
        <v>601936</v>
      </c>
      <c r="C3233" s="1">
        <v>42893</v>
      </c>
      <c r="D3233" s="56" t="s">
        <v>1053</v>
      </c>
      <c r="E3233" s="56" t="s">
        <v>1054</v>
      </c>
      <c r="F3233" s="56" t="s">
        <v>334</v>
      </c>
      <c r="G3233" s="56" t="s">
        <v>335</v>
      </c>
      <c r="H3233" s="56" t="s">
        <v>336</v>
      </c>
      <c r="I3233" s="56" t="s">
        <v>771</v>
      </c>
      <c r="K3233" s="56" t="s">
        <v>337</v>
      </c>
      <c r="L3233" s="56" t="s">
        <v>1055</v>
      </c>
      <c r="M3233" s="56" t="s">
        <v>1056</v>
      </c>
      <c r="N3233" s="56" t="s">
        <v>1043</v>
      </c>
      <c r="O3233" s="56" t="s">
        <v>546</v>
      </c>
      <c r="P3233" s="1" t="s">
        <v>110</v>
      </c>
      <c r="Q3233" s="56" t="s">
        <v>1058</v>
      </c>
      <c r="R3233" s="56" t="s">
        <v>339</v>
      </c>
      <c r="S3233" s="56">
        <v>272905</v>
      </c>
      <c r="T3233" s="1" t="s">
        <v>465</v>
      </c>
      <c r="U3233" s="56">
        <v>42675</v>
      </c>
      <c r="V3233" s="56">
        <v>43465</v>
      </c>
      <c r="W3233" s="56">
        <v>42675</v>
      </c>
      <c r="X3233" s="56">
        <v>43830</v>
      </c>
      <c r="Y3233" s="56" t="s">
        <v>340</v>
      </c>
      <c r="Z3233" s="56" t="s">
        <v>341</v>
      </c>
      <c r="AA3233" s="56" t="s">
        <v>342</v>
      </c>
      <c r="AB3233" s="56" t="s">
        <v>339</v>
      </c>
      <c r="AC3233" s="56" t="s">
        <v>342</v>
      </c>
      <c r="AD3233" s="56" t="s">
        <v>347</v>
      </c>
      <c r="AE3233" s="56" t="s">
        <v>334</v>
      </c>
      <c r="AF3233" s="56" t="s">
        <v>292</v>
      </c>
      <c r="AG3233" s="56">
        <v>2017</v>
      </c>
      <c r="AH3233" s="56" t="s">
        <v>80</v>
      </c>
      <c r="AI3233" s="56" t="s">
        <v>348</v>
      </c>
      <c r="AJ3233" s="56">
        <v>10000</v>
      </c>
      <c r="AM3233" s="56">
        <v>42656</v>
      </c>
      <c r="AN3233" s="56" t="s">
        <v>355</v>
      </c>
      <c r="AO3233" s="1">
        <v>42656</v>
      </c>
      <c r="AP3233" s="56" t="s">
        <v>355</v>
      </c>
      <c r="AQ3233" s="56">
        <v>268</v>
      </c>
      <c r="AR3233" s="56">
        <v>0</v>
      </c>
      <c r="AS3233" s="56" t="s">
        <v>346</v>
      </c>
      <c r="AT3233" s="56">
        <v>1003</v>
      </c>
      <c r="AU3233" s="56" t="s">
        <v>369</v>
      </c>
      <c r="BB3233" s="56" t="s">
        <v>339</v>
      </c>
      <c r="BC3233" s="56" t="s">
        <v>263</v>
      </c>
      <c r="BD3233" s="56" t="s">
        <v>993</v>
      </c>
      <c r="BE3233" s="56" t="s">
        <v>347</v>
      </c>
      <c r="BF3233" s="56" t="s">
        <v>334</v>
      </c>
      <c r="BG3233" s="56" t="s">
        <v>774</v>
      </c>
      <c r="BH3233" s="56">
        <v>0</v>
      </c>
      <c r="BI3233" s="56">
        <v>0</v>
      </c>
      <c r="BJ3233" s="56">
        <v>1</v>
      </c>
    </row>
    <row r="3234" spans="1:62" hidden="1" x14ac:dyDescent="0.3">
      <c r="A3234" s="56">
        <v>49304242</v>
      </c>
      <c r="B3234" s="85">
        <v>601936</v>
      </c>
      <c r="C3234" s="1">
        <v>42893</v>
      </c>
      <c r="D3234" s="56" t="s">
        <v>1053</v>
      </c>
      <c r="E3234" s="56" t="s">
        <v>1054</v>
      </c>
      <c r="F3234" s="56" t="s">
        <v>334</v>
      </c>
      <c r="G3234" s="56" t="s">
        <v>335</v>
      </c>
      <c r="H3234" s="56" t="s">
        <v>336</v>
      </c>
      <c r="I3234" s="56" t="s">
        <v>771</v>
      </c>
      <c r="K3234" s="56" t="s">
        <v>337</v>
      </c>
      <c r="L3234" s="56" t="s">
        <v>1055</v>
      </c>
      <c r="M3234" s="56" t="s">
        <v>1056</v>
      </c>
      <c r="N3234" s="56" t="s">
        <v>1043</v>
      </c>
      <c r="O3234" s="56" t="s">
        <v>546</v>
      </c>
      <c r="P3234" s="1" t="s">
        <v>110</v>
      </c>
      <c r="Q3234" s="56" t="s">
        <v>1059</v>
      </c>
      <c r="R3234" s="56" t="s">
        <v>339</v>
      </c>
      <c r="S3234" s="56">
        <v>272902</v>
      </c>
      <c r="T3234" s="1" t="s">
        <v>557</v>
      </c>
      <c r="U3234" s="56">
        <v>42675</v>
      </c>
      <c r="V3234" s="56">
        <v>43465</v>
      </c>
      <c r="W3234" s="56">
        <v>42675</v>
      </c>
      <c r="X3234" s="56">
        <v>43769</v>
      </c>
      <c r="Y3234" s="56" t="s">
        <v>356</v>
      </c>
      <c r="Z3234" s="56" t="s">
        <v>341</v>
      </c>
      <c r="AA3234" s="56" t="s">
        <v>342</v>
      </c>
      <c r="AB3234" s="56" t="s">
        <v>343</v>
      </c>
      <c r="AC3234" s="56" t="s">
        <v>342</v>
      </c>
      <c r="AD3234" s="56" t="s">
        <v>347</v>
      </c>
      <c r="AE3234" s="56" t="s">
        <v>334</v>
      </c>
      <c r="AF3234" s="56" t="s">
        <v>292</v>
      </c>
      <c r="AG3234" s="56">
        <v>2018</v>
      </c>
      <c r="AH3234" s="56" t="s">
        <v>80</v>
      </c>
      <c r="AI3234" s="56" t="s">
        <v>348</v>
      </c>
      <c r="AJ3234" s="56">
        <v>450</v>
      </c>
      <c r="AM3234" s="56">
        <v>42656</v>
      </c>
      <c r="AN3234" s="56" t="s">
        <v>355</v>
      </c>
      <c r="AO3234" s="1">
        <v>42656</v>
      </c>
      <c r="AP3234" s="56" t="s">
        <v>355</v>
      </c>
      <c r="AQ3234" s="56">
        <v>57082</v>
      </c>
      <c r="AR3234" s="56">
        <v>0</v>
      </c>
      <c r="AS3234" s="56" t="s">
        <v>346</v>
      </c>
      <c r="BB3234" s="56" t="s">
        <v>339</v>
      </c>
      <c r="BC3234" s="56" t="s">
        <v>263</v>
      </c>
      <c r="BD3234" s="56" t="s">
        <v>993</v>
      </c>
      <c r="BE3234" s="56" t="s">
        <v>347</v>
      </c>
      <c r="BF3234" s="56" t="s">
        <v>334</v>
      </c>
      <c r="BG3234" s="56" t="s">
        <v>774</v>
      </c>
      <c r="BH3234" s="56">
        <v>0</v>
      </c>
      <c r="BI3234" s="56">
        <v>0</v>
      </c>
      <c r="BJ3234" s="56">
        <v>1</v>
      </c>
    </row>
    <row r="3235" spans="1:62" hidden="1" x14ac:dyDescent="0.3">
      <c r="A3235" s="56">
        <v>49304220</v>
      </c>
      <c r="B3235" s="85">
        <v>601936</v>
      </c>
      <c r="C3235" s="1">
        <v>42893</v>
      </c>
      <c r="D3235" s="56" t="s">
        <v>1053</v>
      </c>
      <c r="E3235" s="56" t="s">
        <v>1054</v>
      </c>
      <c r="F3235" s="56" t="s">
        <v>334</v>
      </c>
      <c r="G3235" s="56" t="s">
        <v>335</v>
      </c>
      <c r="H3235" s="56" t="s">
        <v>336</v>
      </c>
      <c r="I3235" s="56" t="s">
        <v>771</v>
      </c>
      <c r="K3235" s="56" t="s">
        <v>337</v>
      </c>
      <c r="L3235" s="56" t="s">
        <v>1055</v>
      </c>
      <c r="M3235" s="56" t="s">
        <v>1056</v>
      </c>
      <c r="N3235" s="56" t="s">
        <v>1043</v>
      </c>
      <c r="O3235" s="56" t="s">
        <v>546</v>
      </c>
      <c r="P3235" s="1" t="s">
        <v>105</v>
      </c>
      <c r="S3235" s="56">
        <v>222699</v>
      </c>
      <c r="T3235" s="1" t="s">
        <v>691</v>
      </c>
      <c r="U3235" s="56">
        <v>42675</v>
      </c>
      <c r="V3235" s="56">
        <v>43465</v>
      </c>
      <c r="W3235" s="56">
        <v>42675</v>
      </c>
      <c r="X3235" s="56">
        <v>43830</v>
      </c>
      <c r="Y3235" s="56" t="s">
        <v>340</v>
      </c>
      <c r="Z3235" s="56" t="s">
        <v>341</v>
      </c>
      <c r="AA3235" s="56" t="s">
        <v>342</v>
      </c>
      <c r="AB3235" s="56" t="s">
        <v>343</v>
      </c>
      <c r="AC3235" s="56" t="s">
        <v>342</v>
      </c>
      <c r="AD3235" s="56" t="s">
        <v>347</v>
      </c>
      <c r="AE3235" s="56" t="s">
        <v>334</v>
      </c>
      <c r="AF3235" s="56" t="s">
        <v>292</v>
      </c>
      <c r="AG3235" s="56">
        <v>2017</v>
      </c>
      <c r="AH3235" s="56" t="s">
        <v>80</v>
      </c>
      <c r="AI3235" s="56" t="s">
        <v>348</v>
      </c>
      <c r="AJ3235" s="56">
        <v>20000</v>
      </c>
      <c r="AM3235" s="56">
        <v>42656</v>
      </c>
      <c r="AN3235" s="56" t="s">
        <v>355</v>
      </c>
      <c r="AO3235" s="1">
        <v>42656</v>
      </c>
      <c r="AP3235" s="56" t="s">
        <v>355</v>
      </c>
      <c r="AQ3235" s="56">
        <v>75710</v>
      </c>
      <c r="AR3235" s="56">
        <v>0</v>
      </c>
      <c r="AS3235" s="56" t="s">
        <v>346</v>
      </c>
      <c r="BB3235" s="56" t="s">
        <v>339</v>
      </c>
      <c r="BC3235" s="56" t="s">
        <v>263</v>
      </c>
      <c r="BD3235" s="56" t="s">
        <v>993</v>
      </c>
      <c r="BE3235" s="56" t="s">
        <v>347</v>
      </c>
      <c r="BF3235" s="56" t="s">
        <v>334</v>
      </c>
      <c r="BG3235" s="56" t="s">
        <v>774</v>
      </c>
      <c r="BH3235" s="56">
        <v>0</v>
      </c>
      <c r="BI3235" s="56">
        <v>0</v>
      </c>
      <c r="BJ3235" s="56">
        <v>1</v>
      </c>
    </row>
    <row r="3236" spans="1:62" hidden="1" x14ac:dyDescent="0.3">
      <c r="A3236" s="56">
        <v>49304225</v>
      </c>
      <c r="B3236" s="85">
        <v>601936</v>
      </c>
      <c r="C3236" s="1">
        <v>42893</v>
      </c>
      <c r="D3236" s="56" t="s">
        <v>1053</v>
      </c>
      <c r="E3236" s="56" t="s">
        <v>1054</v>
      </c>
      <c r="F3236" s="56" t="s">
        <v>334</v>
      </c>
      <c r="G3236" s="56" t="s">
        <v>335</v>
      </c>
      <c r="H3236" s="56" t="s">
        <v>336</v>
      </c>
      <c r="I3236" s="56" t="s">
        <v>771</v>
      </c>
      <c r="K3236" s="56" t="s">
        <v>337</v>
      </c>
      <c r="L3236" s="56" t="s">
        <v>1055</v>
      </c>
      <c r="M3236" s="56" t="s">
        <v>1056</v>
      </c>
      <c r="N3236" s="56" t="s">
        <v>1043</v>
      </c>
      <c r="O3236" s="56" t="s">
        <v>546</v>
      </c>
      <c r="P3236" s="1" t="s">
        <v>105</v>
      </c>
      <c r="S3236" s="56">
        <v>222698</v>
      </c>
      <c r="T3236" s="1" t="s">
        <v>1057</v>
      </c>
      <c r="U3236" s="56">
        <v>42675</v>
      </c>
      <c r="V3236" s="56">
        <v>43465</v>
      </c>
      <c r="W3236" s="56">
        <v>42675</v>
      </c>
      <c r="X3236" s="56">
        <v>43830</v>
      </c>
      <c r="Y3236" s="56" t="s">
        <v>340</v>
      </c>
      <c r="Z3236" s="56" t="s">
        <v>341</v>
      </c>
      <c r="AA3236" s="56" t="s">
        <v>342</v>
      </c>
      <c r="AB3236" s="56" t="s">
        <v>339</v>
      </c>
      <c r="AC3236" s="56" t="s">
        <v>342</v>
      </c>
      <c r="AD3236" s="56" t="s">
        <v>347</v>
      </c>
      <c r="AE3236" s="56" t="s">
        <v>334</v>
      </c>
      <c r="AF3236" s="56" t="s">
        <v>292</v>
      </c>
      <c r="AG3236" s="56">
        <v>2017</v>
      </c>
      <c r="AH3236" s="56" t="s">
        <v>80</v>
      </c>
      <c r="AI3236" s="56" t="s">
        <v>348</v>
      </c>
      <c r="AJ3236" s="56">
        <v>10000</v>
      </c>
      <c r="AM3236" s="56">
        <v>42656</v>
      </c>
      <c r="AN3236" s="56" t="s">
        <v>355</v>
      </c>
      <c r="AO3236" s="1">
        <v>42656</v>
      </c>
      <c r="AP3236" s="56" t="s">
        <v>355</v>
      </c>
      <c r="AQ3236" s="56">
        <v>282</v>
      </c>
      <c r="AR3236" s="56">
        <v>0</v>
      </c>
      <c r="AS3236" s="56" t="s">
        <v>346</v>
      </c>
      <c r="BB3236" s="56" t="s">
        <v>339</v>
      </c>
      <c r="BC3236" s="56" t="s">
        <v>263</v>
      </c>
      <c r="BD3236" s="56" t="s">
        <v>993</v>
      </c>
      <c r="BE3236" s="56" t="s">
        <v>347</v>
      </c>
      <c r="BF3236" s="56" t="s">
        <v>334</v>
      </c>
      <c r="BG3236" s="56" t="s">
        <v>774</v>
      </c>
      <c r="BH3236" s="56">
        <v>0</v>
      </c>
      <c r="BI3236" s="56">
        <v>0</v>
      </c>
      <c r="BJ3236" s="56">
        <v>1</v>
      </c>
    </row>
    <row r="3237" spans="1:62" hidden="1" x14ac:dyDescent="0.3">
      <c r="A3237" s="56">
        <v>49304290</v>
      </c>
      <c r="B3237" s="85">
        <v>601936</v>
      </c>
      <c r="C3237" s="1">
        <v>42893</v>
      </c>
      <c r="D3237" s="56" t="s">
        <v>1053</v>
      </c>
      <c r="E3237" s="56" t="s">
        <v>1054</v>
      </c>
      <c r="F3237" s="56" t="s">
        <v>334</v>
      </c>
      <c r="G3237" s="56" t="s">
        <v>335</v>
      </c>
      <c r="H3237" s="56" t="s">
        <v>336</v>
      </c>
      <c r="I3237" s="56" t="s">
        <v>771</v>
      </c>
      <c r="K3237" s="56" t="s">
        <v>337</v>
      </c>
      <c r="L3237" s="56" t="s">
        <v>1055</v>
      </c>
      <c r="M3237" s="56" t="s">
        <v>1056</v>
      </c>
      <c r="N3237" s="56" t="s">
        <v>1043</v>
      </c>
      <c r="O3237" s="56" t="s">
        <v>546</v>
      </c>
      <c r="P3237" s="1" t="s">
        <v>110</v>
      </c>
      <c r="Q3237" s="56" t="s">
        <v>1058</v>
      </c>
      <c r="R3237" s="56" t="s">
        <v>339</v>
      </c>
      <c r="S3237" s="56">
        <v>272906</v>
      </c>
      <c r="T3237" s="1" t="s">
        <v>255</v>
      </c>
      <c r="U3237" s="56">
        <v>42675</v>
      </c>
      <c r="V3237" s="56">
        <v>43465</v>
      </c>
      <c r="W3237" s="56">
        <v>42675</v>
      </c>
      <c r="X3237" s="56">
        <v>43830</v>
      </c>
      <c r="Y3237" s="56" t="s">
        <v>340</v>
      </c>
      <c r="Z3237" s="56" t="s">
        <v>367</v>
      </c>
      <c r="AA3237" s="56" t="s">
        <v>342</v>
      </c>
      <c r="AB3237" s="56" t="s">
        <v>343</v>
      </c>
      <c r="AC3237" s="56" t="s">
        <v>342</v>
      </c>
      <c r="AD3237" s="56" t="s">
        <v>347</v>
      </c>
      <c r="AE3237" s="56" t="s">
        <v>334</v>
      </c>
      <c r="AF3237" s="56" t="s">
        <v>292</v>
      </c>
      <c r="AG3237" s="56">
        <v>2020</v>
      </c>
      <c r="AH3237" s="56" t="s">
        <v>80</v>
      </c>
      <c r="AI3237" s="56" t="s">
        <v>348</v>
      </c>
      <c r="AJ3237" s="56">
        <v>2000000</v>
      </c>
      <c r="AM3237" s="56">
        <v>42656</v>
      </c>
      <c r="AN3237" s="56" t="s">
        <v>355</v>
      </c>
      <c r="AO3237" s="1">
        <v>42656</v>
      </c>
      <c r="AP3237" s="56" t="s">
        <v>355</v>
      </c>
      <c r="AQ3237" s="56">
        <v>269</v>
      </c>
      <c r="AR3237" s="56">
        <v>0</v>
      </c>
      <c r="AS3237" s="56" t="s">
        <v>346</v>
      </c>
      <c r="BB3237" s="56" t="s">
        <v>339</v>
      </c>
      <c r="BC3237" s="56" t="s">
        <v>263</v>
      </c>
      <c r="BD3237" s="56" t="s">
        <v>993</v>
      </c>
      <c r="BE3237" s="56" t="s">
        <v>347</v>
      </c>
      <c r="BF3237" s="56" t="s">
        <v>334</v>
      </c>
      <c r="BG3237" s="56" t="s">
        <v>774</v>
      </c>
      <c r="BH3237" s="56">
        <v>0</v>
      </c>
      <c r="BI3237" s="56">
        <v>0</v>
      </c>
      <c r="BJ3237" s="56">
        <v>1</v>
      </c>
    </row>
    <row r="3238" spans="1:62" hidden="1" x14ac:dyDescent="0.3">
      <c r="A3238" s="56">
        <v>49304252</v>
      </c>
      <c r="B3238" s="85">
        <v>601936</v>
      </c>
      <c r="C3238" s="1">
        <v>42893</v>
      </c>
      <c r="D3238" s="56" t="s">
        <v>1053</v>
      </c>
      <c r="E3238" s="56" t="s">
        <v>1054</v>
      </c>
      <c r="F3238" s="56" t="s">
        <v>334</v>
      </c>
      <c r="G3238" s="56" t="s">
        <v>335</v>
      </c>
      <c r="H3238" s="56" t="s">
        <v>336</v>
      </c>
      <c r="I3238" s="56" t="s">
        <v>771</v>
      </c>
      <c r="K3238" s="56" t="s">
        <v>337</v>
      </c>
      <c r="L3238" s="56" t="s">
        <v>1055</v>
      </c>
      <c r="M3238" s="56" t="s">
        <v>1056</v>
      </c>
      <c r="N3238" s="56" t="s">
        <v>1043</v>
      </c>
      <c r="O3238" s="56" t="s">
        <v>546</v>
      </c>
      <c r="P3238" s="1" t="s">
        <v>110</v>
      </c>
      <c r="Q3238" s="56" t="s">
        <v>1059</v>
      </c>
      <c r="R3238" s="56" t="s">
        <v>339</v>
      </c>
      <c r="S3238" s="56">
        <v>272902</v>
      </c>
      <c r="T3238" s="1" t="s">
        <v>557</v>
      </c>
      <c r="U3238" s="56">
        <v>42675</v>
      </c>
      <c r="V3238" s="56">
        <v>43465</v>
      </c>
      <c r="W3238" s="56">
        <v>42675</v>
      </c>
      <c r="X3238" s="56">
        <v>43769</v>
      </c>
      <c r="Y3238" s="56" t="s">
        <v>356</v>
      </c>
      <c r="Z3238" s="56" t="s">
        <v>341</v>
      </c>
      <c r="AA3238" s="56" t="s">
        <v>342</v>
      </c>
      <c r="AB3238" s="56" t="s">
        <v>343</v>
      </c>
      <c r="AC3238" s="56" t="s">
        <v>342</v>
      </c>
      <c r="AD3238" s="56" t="s">
        <v>347</v>
      </c>
      <c r="AE3238" s="56" t="s">
        <v>334</v>
      </c>
      <c r="AF3238" s="56" t="s">
        <v>292</v>
      </c>
      <c r="AG3238" s="56">
        <v>2018</v>
      </c>
      <c r="AH3238" s="56" t="s">
        <v>80</v>
      </c>
      <c r="AI3238" s="56" t="s">
        <v>344</v>
      </c>
      <c r="AJ3238" s="56">
        <v>600</v>
      </c>
      <c r="AM3238" s="56">
        <v>42656</v>
      </c>
      <c r="AN3238" s="56" t="s">
        <v>355</v>
      </c>
      <c r="AO3238" s="1">
        <v>42656</v>
      </c>
      <c r="AP3238" s="56" t="s">
        <v>355</v>
      </c>
      <c r="AQ3238" s="56">
        <v>57082</v>
      </c>
      <c r="AR3238" s="56">
        <v>0</v>
      </c>
      <c r="AS3238" s="56" t="s">
        <v>346</v>
      </c>
      <c r="BB3238" s="56" t="s">
        <v>339</v>
      </c>
      <c r="BC3238" s="56" t="s">
        <v>263</v>
      </c>
      <c r="BD3238" s="56" t="s">
        <v>993</v>
      </c>
      <c r="BE3238" s="56" t="s">
        <v>347</v>
      </c>
      <c r="BF3238" s="56" t="s">
        <v>334</v>
      </c>
      <c r="BG3238" s="56" t="s">
        <v>774</v>
      </c>
      <c r="BH3238" s="56">
        <v>0</v>
      </c>
      <c r="BI3238" s="56">
        <v>0</v>
      </c>
      <c r="BJ3238" s="56">
        <v>1</v>
      </c>
    </row>
    <row r="3239" spans="1:62" hidden="1" x14ac:dyDescent="0.3">
      <c r="A3239" s="56">
        <v>49304248</v>
      </c>
      <c r="B3239" s="85">
        <v>601936</v>
      </c>
      <c r="C3239" s="1">
        <v>42893</v>
      </c>
      <c r="D3239" s="56" t="s">
        <v>1053</v>
      </c>
      <c r="E3239" s="56" t="s">
        <v>1054</v>
      </c>
      <c r="F3239" s="56" t="s">
        <v>334</v>
      </c>
      <c r="G3239" s="56" t="s">
        <v>335</v>
      </c>
      <c r="H3239" s="56" t="s">
        <v>336</v>
      </c>
      <c r="I3239" s="56" t="s">
        <v>771</v>
      </c>
      <c r="K3239" s="56" t="s">
        <v>337</v>
      </c>
      <c r="L3239" s="56" t="s">
        <v>1055</v>
      </c>
      <c r="M3239" s="56" t="s">
        <v>1056</v>
      </c>
      <c r="N3239" s="56" t="s">
        <v>1043</v>
      </c>
      <c r="O3239" s="56" t="s">
        <v>546</v>
      </c>
      <c r="P3239" s="1" t="s">
        <v>110</v>
      </c>
      <c r="Q3239" s="56" t="s">
        <v>920</v>
      </c>
      <c r="R3239" s="56" t="s">
        <v>339</v>
      </c>
      <c r="S3239" s="56">
        <v>272901</v>
      </c>
      <c r="T3239" s="1" t="s">
        <v>754</v>
      </c>
      <c r="U3239" s="56">
        <v>42675</v>
      </c>
      <c r="V3239" s="56">
        <v>43465</v>
      </c>
      <c r="W3239" s="56">
        <v>42675</v>
      </c>
      <c r="X3239" s="56">
        <v>43100</v>
      </c>
      <c r="Y3239" s="56" t="s">
        <v>340</v>
      </c>
      <c r="Z3239" s="56" t="s">
        <v>341</v>
      </c>
      <c r="AA3239" s="56" t="s">
        <v>347</v>
      </c>
      <c r="AB3239" s="56" t="s">
        <v>343</v>
      </c>
      <c r="AC3239" s="56" t="s">
        <v>342</v>
      </c>
      <c r="AD3239" s="56" t="s">
        <v>347</v>
      </c>
      <c r="AE3239" s="56" t="s">
        <v>334</v>
      </c>
      <c r="AF3239" s="56" t="s">
        <v>292</v>
      </c>
      <c r="AG3239" s="56">
        <v>2017</v>
      </c>
      <c r="AH3239" s="56" t="s">
        <v>80</v>
      </c>
      <c r="AI3239" s="56" t="s">
        <v>348</v>
      </c>
      <c r="AJ3239" s="56">
        <v>1</v>
      </c>
      <c r="AM3239" s="56">
        <v>42656</v>
      </c>
      <c r="AN3239" s="56" t="s">
        <v>355</v>
      </c>
      <c r="AO3239" s="1">
        <v>42656</v>
      </c>
      <c r="AP3239" s="56" t="s">
        <v>355</v>
      </c>
      <c r="AQ3239" s="56">
        <v>66964</v>
      </c>
      <c r="AR3239" s="56">
        <v>0</v>
      </c>
      <c r="AS3239" s="56" t="s">
        <v>346</v>
      </c>
      <c r="BB3239" s="56" t="s">
        <v>339</v>
      </c>
      <c r="BC3239" s="56" t="s">
        <v>263</v>
      </c>
      <c r="BD3239" s="56" t="s">
        <v>993</v>
      </c>
      <c r="BE3239" s="56" t="s">
        <v>347</v>
      </c>
      <c r="BF3239" s="56" t="s">
        <v>334</v>
      </c>
      <c r="BG3239" s="56" t="s">
        <v>774</v>
      </c>
      <c r="BH3239" s="56">
        <v>0</v>
      </c>
      <c r="BI3239" s="56">
        <v>0</v>
      </c>
      <c r="BJ3239" s="56">
        <v>1</v>
      </c>
    </row>
    <row r="3240" spans="1:62" hidden="1" x14ac:dyDescent="0.3">
      <c r="A3240" s="56">
        <v>49304263</v>
      </c>
      <c r="B3240" s="85">
        <v>601936</v>
      </c>
      <c r="C3240" s="1">
        <v>42893</v>
      </c>
      <c r="D3240" s="56" t="s">
        <v>1053</v>
      </c>
      <c r="E3240" s="56" t="s">
        <v>1054</v>
      </c>
      <c r="F3240" s="56" t="s">
        <v>334</v>
      </c>
      <c r="G3240" s="56" t="s">
        <v>335</v>
      </c>
      <c r="H3240" s="56" t="s">
        <v>336</v>
      </c>
      <c r="I3240" s="56" t="s">
        <v>771</v>
      </c>
      <c r="K3240" s="56" t="s">
        <v>337</v>
      </c>
      <c r="L3240" s="56" t="s">
        <v>1055</v>
      </c>
      <c r="M3240" s="56" t="s">
        <v>1056</v>
      </c>
      <c r="N3240" s="56" t="s">
        <v>1043</v>
      </c>
      <c r="O3240" s="56" t="s">
        <v>546</v>
      </c>
      <c r="P3240" s="1" t="s">
        <v>110</v>
      </c>
      <c r="Q3240" s="56" t="s">
        <v>1058</v>
      </c>
      <c r="R3240" s="56" t="s">
        <v>339</v>
      </c>
      <c r="S3240" s="56">
        <v>272905</v>
      </c>
      <c r="T3240" s="1" t="s">
        <v>465</v>
      </c>
      <c r="U3240" s="56">
        <v>42675</v>
      </c>
      <c r="V3240" s="56">
        <v>43465</v>
      </c>
      <c r="W3240" s="56">
        <v>42675</v>
      </c>
      <c r="X3240" s="56">
        <v>43830</v>
      </c>
      <c r="Y3240" s="56" t="s">
        <v>340</v>
      </c>
      <c r="Z3240" s="56" t="s">
        <v>341</v>
      </c>
      <c r="AA3240" s="56" t="s">
        <v>342</v>
      </c>
      <c r="AB3240" s="56" t="s">
        <v>339</v>
      </c>
      <c r="AC3240" s="56" t="s">
        <v>342</v>
      </c>
      <c r="AD3240" s="56" t="s">
        <v>347</v>
      </c>
      <c r="AE3240" s="56" t="s">
        <v>334</v>
      </c>
      <c r="AF3240" s="56" t="s">
        <v>292</v>
      </c>
      <c r="AG3240" s="56">
        <v>2019</v>
      </c>
      <c r="AH3240" s="56" t="s">
        <v>80</v>
      </c>
      <c r="AI3240" s="56" t="s">
        <v>344</v>
      </c>
      <c r="AJ3240" s="56">
        <v>100000</v>
      </c>
      <c r="AM3240" s="56">
        <v>42656</v>
      </c>
      <c r="AN3240" s="56" t="s">
        <v>355</v>
      </c>
      <c r="AO3240" s="1">
        <v>42656</v>
      </c>
      <c r="AP3240" s="56" t="s">
        <v>355</v>
      </c>
      <c r="AQ3240" s="56">
        <v>268</v>
      </c>
      <c r="AR3240" s="56">
        <v>0</v>
      </c>
      <c r="AS3240" s="56" t="s">
        <v>346</v>
      </c>
      <c r="AT3240" s="56">
        <v>1003</v>
      </c>
      <c r="AU3240" s="56" t="s">
        <v>369</v>
      </c>
      <c r="BB3240" s="56" t="s">
        <v>339</v>
      </c>
      <c r="BC3240" s="56" t="s">
        <v>263</v>
      </c>
      <c r="BD3240" s="56" t="s">
        <v>993</v>
      </c>
      <c r="BE3240" s="56" t="s">
        <v>347</v>
      </c>
      <c r="BF3240" s="56" t="s">
        <v>334</v>
      </c>
      <c r="BG3240" s="56" t="s">
        <v>774</v>
      </c>
      <c r="BH3240" s="56">
        <v>0</v>
      </c>
      <c r="BI3240" s="56">
        <v>0</v>
      </c>
      <c r="BJ3240" s="56">
        <v>1</v>
      </c>
    </row>
    <row r="3241" spans="1:62" hidden="1" x14ac:dyDescent="0.3">
      <c r="A3241" s="56">
        <v>49304310</v>
      </c>
      <c r="B3241" s="85">
        <v>601936</v>
      </c>
      <c r="C3241" s="1">
        <v>42893</v>
      </c>
      <c r="D3241" s="56" t="s">
        <v>1053</v>
      </c>
      <c r="E3241" s="56" t="s">
        <v>1054</v>
      </c>
      <c r="F3241" s="56" t="s">
        <v>334</v>
      </c>
      <c r="G3241" s="56" t="s">
        <v>335</v>
      </c>
      <c r="H3241" s="56" t="s">
        <v>336</v>
      </c>
      <c r="I3241" s="56" t="s">
        <v>771</v>
      </c>
      <c r="K3241" s="56" t="s">
        <v>337</v>
      </c>
      <c r="L3241" s="56" t="s">
        <v>1055</v>
      </c>
      <c r="M3241" s="56" t="s">
        <v>1056</v>
      </c>
      <c r="N3241" s="56" t="s">
        <v>1043</v>
      </c>
      <c r="O3241" s="56" t="s">
        <v>546</v>
      </c>
      <c r="P3241" s="1" t="s">
        <v>188</v>
      </c>
      <c r="Q3241" s="56" t="s">
        <v>920</v>
      </c>
      <c r="R3241" s="56" t="s">
        <v>339</v>
      </c>
      <c r="S3241" s="56">
        <v>281034</v>
      </c>
      <c r="T3241" s="1" t="s">
        <v>195</v>
      </c>
      <c r="U3241" s="56">
        <v>42675</v>
      </c>
      <c r="V3241" s="56">
        <v>43465</v>
      </c>
      <c r="W3241" s="56">
        <v>42675</v>
      </c>
      <c r="X3241" s="56">
        <v>43100</v>
      </c>
      <c r="Y3241" s="56" t="s">
        <v>340</v>
      </c>
      <c r="Z3241" s="56" t="s">
        <v>341</v>
      </c>
      <c r="AA3241" s="56" t="s">
        <v>342</v>
      </c>
      <c r="AB3241" s="56" t="s">
        <v>343</v>
      </c>
      <c r="AC3241" s="56" t="s">
        <v>342</v>
      </c>
      <c r="AD3241" s="56" t="s">
        <v>347</v>
      </c>
      <c r="AE3241" s="56" t="s">
        <v>334</v>
      </c>
      <c r="AF3241" s="56" t="s">
        <v>292</v>
      </c>
      <c r="AG3241" s="56">
        <v>2017</v>
      </c>
      <c r="AH3241" s="56" t="s">
        <v>80</v>
      </c>
      <c r="AI3241" s="56" t="s">
        <v>344</v>
      </c>
      <c r="AJ3241" s="56">
        <v>1</v>
      </c>
      <c r="AM3241" s="56">
        <v>42656</v>
      </c>
      <c r="AN3241" s="56" t="s">
        <v>355</v>
      </c>
      <c r="AO3241" s="1">
        <v>42656</v>
      </c>
      <c r="AP3241" s="56" t="s">
        <v>355</v>
      </c>
      <c r="AQ3241" s="56">
        <v>252</v>
      </c>
      <c r="AR3241" s="56">
        <v>0</v>
      </c>
      <c r="AS3241" s="56" t="s">
        <v>346</v>
      </c>
      <c r="BB3241" s="56" t="s">
        <v>339</v>
      </c>
      <c r="BC3241" s="56" t="s">
        <v>263</v>
      </c>
      <c r="BD3241" s="56" t="s">
        <v>993</v>
      </c>
      <c r="BE3241" s="56" t="s">
        <v>347</v>
      </c>
      <c r="BF3241" s="56" t="s">
        <v>334</v>
      </c>
      <c r="BG3241" s="56" t="s">
        <v>774</v>
      </c>
      <c r="BH3241" s="56">
        <v>0</v>
      </c>
      <c r="BI3241" s="56">
        <v>0</v>
      </c>
      <c r="BJ3241" s="56">
        <v>1</v>
      </c>
    </row>
    <row r="3242" spans="1:62" hidden="1" x14ac:dyDescent="0.3">
      <c r="A3242" s="56">
        <v>49304302</v>
      </c>
      <c r="B3242" s="85">
        <v>601936</v>
      </c>
      <c r="C3242" s="1">
        <v>42893</v>
      </c>
      <c r="D3242" s="56" t="s">
        <v>1053</v>
      </c>
      <c r="E3242" s="56" t="s">
        <v>1054</v>
      </c>
      <c r="F3242" s="56" t="s">
        <v>334</v>
      </c>
      <c r="G3242" s="56" t="s">
        <v>335</v>
      </c>
      <c r="H3242" s="56" t="s">
        <v>336</v>
      </c>
      <c r="I3242" s="56" t="s">
        <v>771</v>
      </c>
      <c r="K3242" s="56" t="s">
        <v>337</v>
      </c>
      <c r="L3242" s="56" t="s">
        <v>1055</v>
      </c>
      <c r="M3242" s="56" t="s">
        <v>1056</v>
      </c>
      <c r="N3242" s="56" t="s">
        <v>1043</v>
      </c>
      <c r="O3242" s="56" t="s">
        <v>546</v>
      </c>
      <c r="P3242" s="1" t="s">
        <v>110</v>
      </c>
      <c r="Q3242" s="56" t="s">
        <v>1060</v>
      </c>
      <c r="R3242" s="56" t="s">
        <v>339</v>
      </c>
      <c r="S3242" s="56">
        <v>272908</v>
      </c>
      <c r="T3242" s="1" t="s">
        <v>836</v>
      </c>
      <c r="U3242" s="56">
        <v>42675</v>
      </c>
      <c r="V3242" s="56">
        <v>43465</v>
      </c>
      <c r="W3242" s="56">
        <v>42675</v>
      </c>
      <c r="X3242" s="56">
        <v>43100</v>
      </c>
      <c r="Y3242" s="56" t="s">
        <v>340</v>
      </c>
      <c r="Z3242" s="56" t="s">
        <v>341</v>
      </c>
      <c r="AA3242" s="56" t="s">
        <v>342</v>
      </c>
      <c r="AB3242" s="56" t="s">
        <v>343</v>
      </c>
      <c r="AC3242" s="56" t="s">
        <v>342</v>
      </c>
      <c r="AD3242" s="56" t="s">
        <v>347</v>
      </c>
      <c r="AE3242" s="56" t="s">
        <v>334</v>
      </c>
      <c r="AF3242" s="56" t="s">
        <v>292</v>
      </c>
      <c r="AG3242" s="56">
        <v>2018</v>
      </c>
      <c r="AH3242" s="56" t="s">
        <v>80</v>
      </c>
      <c r="AI3242" s="56" t="s">
        <v>348</v>
      </c>
      <c r="AJ3242" s="56">
        <v>3</v>
      </c>
      <c r="AM3242" s="56">
        <v>42656</v>
      </c>
      <c r="AN3242" s="56" t="s">
        <v>355</v>
      </c>
      <c r="AO3242" s="1">
        <v>42656</v>
      </c>
      <c r="AP3242" s="56" t="s">
        <v>355</v>
      </c>
      <c r="AQ3242" s="56">
        <v>75683</v>
      </c>
      <c r="AR3242" s="56">
        <v>0</v>
      </c>
      <c r="AS3242" s="56" t="s">
        <v>346</v>
      </c>
      <c r="BB3242" s="56" t="s">
        <v>339</v>
      </c>
      <c r="BC3242" s="56" t="s">
        <v>263</v>
      </c>
      <c r="BD3242" s="56" t="s">
        <v>993</v>
      </c>
      <c r="BE3242" s="56" t="s">
        <v>347</v>
      </c>
      <c r="BF3242" s="56" t="s">
        <v>334</v>
      </c>
      <c r="BG3242" s="56" t="s">
        <v>774</v>
      </c>
      <c r="BH3242" s="56">
        <v>0</v>
      </c>
      <c r="BI3242" s="56">
        <v>0</v>
      </c>
      <c r="BJ3242" s="56">
        <v>1</v>
      </c>
    </row>
    <row r="3243" spans="1:62" hidden="1" x14ac:dyDescent="0.3">
      <c r="A3243" s="56">
        <v>49304307</v>
      </c>
      <c r="B3243" s="85">
        <v>601936</v>
      </c>
      <c r="C3243" s="1">
        <v>42893</v>
      </c>
      <c r="D3243" s="56" t="s">
        <v>1053</v>
      </c>
      <c r="E3243" s="56" t="s">
        <v>1054</v>
      </c>
      <c r="F3243" s="56" t="s">
        <v>334</v>
      </c>
      <c r="G3243" s="56" t="s">
        <v>335</v>
      </c>
      <c r="H3243" s="56" t="s">
        <v>336</v>
      </c>
      <c r="I3243" s="56" t="s">
        <v>771</v>
      </c>
      <c r="K3243" s="56" t="s">
        <v>337</v>
      </c>
      <c r="L3243" s="56" t="s">
        <v>1055</v>
      </c>
      <c r="M3243" s="56" t="s">
        <v>1056</v>
      </c>
      <c r="N3243" s="56" t="s">
        <v>1043</v>
      </c>
      <c r="O3243" s="56" t="s">
        <v>546</v>
      </c>
      <c r="P3243" s="1" t="s">
        <v>188</v>
      </c>
      <c r="Q3243" s="56" t="s">
        <v>552</v>
      </c>
      <c r="R3243" s="56" t="s">
        <v>339</v>
      </c>
      <c r="S3243" s="56">
        <v>281031</v>
      </c>
      <c r="T3243" s="1" t="s">
        <v>238</v>
      </c>
      <c r="U3243" s="56">
        <v>42675</v>
      </c>
      <c r="V3243" s="56">
        <v>43465</v>
      </c>
      <c r="W3243" s="56">
        <v>42675</v>
      </c>
      <c r="X3243" s="56">
        <v>43465</v>
      </c>
      <c r="Y3243" s="56" t="s">
        <v>340</v>
      </c>
      <c r="Z3243" s="56" t="s">
        <v>341</v>
      </c>
      <c r="AA3243" s="56" t="s">
        <v>342</v>
      </c>
      <c r="AB3243" s="56" t="s">
        <v>343</v>
      </c>
      <c r="AC3243" s="56" t="s">
        <v>342</v>
      </c>
      <c r="AD3243" s="56" t="s">
        <v>347</v>
      </c>
      <c r="AE3243" s="56" t="s">
        <v>334</v>
      </c>
      <c r="AF3243" s="56" t="s">
        <v>292</v>
      </c>
      <c r="AG3243" s="56">
        <v>2017</v>
      </c>
      <c r="AH3243" s="56" t="s">
        <v>80</v>
      </c>
      <c r="AI3243" s="56" t="s">
        <v>344</v>
      </c>
      <c r="AJ3243" s="56">
        <v>1</v>
      </c>
      <c r="AM3243" s="56">
        <v>42656</v>
      </c>
      <c r="AN3243" s="56" t="s">
        <v>355</v>
      </c>
      <c r="AO3243" s="1">
        <v>42656</v>
      </c>
      <c r="AP3243" s="56" t="s">
        <v>355</v>
      </c>
      <c r="AQ3243" s="56">
        <v>253</v>
      </c>
      <c r="AR3243" s="56">
        <v>0</v>
      </c>
      <c r="AS3243" s="56" t="s">
        <v>346</v>
      </c>
      <c r="BB3243" s="56" t="s">
        <v>339</v>
      </c>
      <c r="BC3243" s="56" t="s">
        <v>263</v>
      </c>
      <c r="BD3243" s="56" t="s">
        <v>993</v>
      </c>
      <c r="BE3243" s="56" t="s">
        <v>347</v>
      </c>
      <c r="BF3243" s="56" t="s">
        <v>334</v>
      </c>
      <c r="BG3243" s="56" t="s">
        <v>774</v>
      </c>
      <c r="BH3243" s="56">
        <v>0</v>
      </c>
      <c r="BI3243" s="56">
        <v>0</v>
      </c>
      <c r="BJ3243" s="56">
        <v>1</v>
      </c>
    </row>
    <row r="3244" spans="1:62" hidden="1" x14ac:dyDescent="0.3">
      <c r="A3244" s="56">
        <v>49310546</v>
      </c>
      <c r="B3244" s="85">
        <v>601936</v>
      </c>
      <c r="C3244" s="1">
        <v>42893</v>
      </c>
      <c r="D3244" s="56" t="s">
        <v>1053</v>
      </c>
      <c r="E3244" s="56" t="s">
        <v>1054</v>
      </c>
      <c r="F3244" s="56" t="s">
        <v>334</v>
      </c>
      <c r="G3244" s="56" t="s">
        <v>335</v>
      </c>
      <c r="H3244" s="56" t="s">
        <v>336</v>
      </c>
      <c r="I3244" s="56" t="s">
        <v>771</v>
      </c>
      <c r="K3244" s="56" t="s">
        <v>337</v>
      </c>
      <c r="L3244" s="56" t="s">
        <v>1055</v>
      </c>
      <c r="M3244" s="56" t="s">
        <v>1056</v>
      </c>
      <c r="N3244" s="56" t="s">
        <v>1043</v>
      </c>
      <c r="O3244" s="56" t="s">
        <v>546</v>
      </c>
      <c r="P3244" s="1" t="s">
        <v>110</v>
      </c>
      <c r="Q3244" s="56" t="s">
        <v>1058</v>
      </c>
      <c r="R3244" s="56" t="s">
        <v>339</v>
      </c>
      <c r="S3244" s="56">
        <v>272905</v>
      </c>
      <c r="T3244" s="1" t="s">
        <v>465</v>
      </c>
      <c r="U3244" s="56">
        <v>42675</v>
      </c>
      <c r="V3244" s="56">
        <v>43465</v>
      </c>
      <c r="W3244" s="56">
        <v>42675</v>
      </c>
      <c r="X3244" s="56">
        <v>43830</v>
      </c>
      <c r="Y3244" s="56" t="s">
        <v>340</v>
      </c>
      <c r="Z3244" s="56" t="s">
        <v>341</v>
      </c>
      <c r="AA3244" s="56" t="s">
        <v>342</v>
      </c>
      <c r="AB3244" s="56" t="s">
        <v>339</v>
      </c>
      <c r="AC3244" s="56" t="s">
        <v>342</v>
      </c>
      <c r="AD3244" s="56" t="s">
        <v>347</v>
      </c>
      <c r="AE3244" s="56" t="s">
        <v>334</v>
      </c>
      <c r="AF3244" s="56" t="s">
        <v>292</v>
      </c>
      <c r="AG3244" s="56">
        <v>2018</v>
      </c>
      <c r="AH3244" s="56" t="s">
        <v>80</v>
      </c>
      <c r="AI3244" s="56" t="s">
        <v>348</v>
      </c>
      <c r="AJ3244" s="56">
        <v>70000</v>
      </c>
      <c r="AM3244" s="56">
        <v>42656</v>
      </c>
      <c r="AN3244" s="56" t="s">
        <v>355</v>
      </c>
      <c r="AO3244" s="1">
        <v>42656</v>
      </c>
      <c r="AP3244" s="56" t="s">
        <v>355</v>
      </c>
      <c r="AQ3244" s="56">
        <v>268</v>
      </c>
      <c r="AR3244" s="56">
        <v>0</v>
      </c>
      <c r="AS3244" s="56" t="s">
        <v>346</v>
      </c>
      <c r="AT3244" s="56">
        <v>1003</v>
      </c>
      <c r="AU3244" s="56" t="s">
        <v>369</v>
      </c>
      <c r="BB3244" s="56" t="s">
        <v>339</v>
      </c>
      <c r="BC3244" s="56" t="s">
        <v>263</v>
      </c>
      <c r="BD3244" s="56" t="s">
        <v>993</v>
      </c>
      <c r="BE3244" s="56" t="s">
        <v>347</v>
      </c>
      <c r="BF3244" s="56" t="s">
        <v>334</v>
      </c>
      <c r="BG3244" s="56" t="s">
        <v>774</v>
      </c>
      <c r="BH3244" s="56">
        <v>0</v>
      </c>
      <c r="BI3244" s="56">
        <v>0</v>
      </c>
      <c r="BJ3244" s="56">
        <v>1</v>
      </c>
    </row>
    <row r="3245" spans="1:62" hidden="1" x14ac:dyDescent="0.3">
      <c r="A3245" s="56">
        <v>49310565</v>
      </c>
      <c r="B3245" s="85">
        <v>601936</v>
      </c>
      <c r="C3245" s="1">
        <v>42893</v>
      </c>
      <c r="D3245" s="56" t="s">
        <v>1053</v>
      </c>
      <c r="E3245" s="56" t="s">
        <v>1054</v>
      </c>
      <c r="F3245" s="56" t="s">
        <v>334</v>
      </c>
      <c r="G3245" s="56" t="s">
        <v>335</v>
      </c>
      <c r="H3245" s="56" t="s">
        <v>336</v>
      </c>
      <c r="I3245" s="56" t="s">
        <v>771</v>
      </c>
      <c r="K3245" s="56" t="s">
        <v>337</v>
      </c>
      <c r="L3245" s="56" t="s">
        <v>1055</v>
      </c>
      <c r="M3245" s="56" t="s">
        <v>1056</v>
      </c>
      <c r="N3245" s="56" t="s">
        <v>1043</v>
      </c>
      <c r="O3245" s="56" t="s">
        <v>546</v>
      </c>
      <c r="P3245" s="1" t="s">
        <v>188</v>
      </c>
      <c r="Q3245" s="56" t="s">
        <v>241</v>
      </c>
      <c r="R3245" s="56" t="s">
        <v>339</v>
      </c>
      <c r="S3245" s="56">
        <v>281029</v>
      </c>
      <c r="T3245" s="1" t="s">
        <v>238</v>
      </c>
      <c r="U3245" s="56">
        <v>42675</v>
      </c>
      <c r="V3245" s="56">
        <v>43465</v>
      </c>
      <c r="W3245" s="56">
        <v>42675</v>
      </c>
      <c r="X3245" s="56">
        <v>42916</v>
      </c>
      <c r="Y3245" s="56" t="s">
        <v>340</v>
      </c>
      <c r="Z3245" s="56" t="s">
        <v>341</v>
      </c>
      <c r="AA3245" s="56" t="s">
        <v>342</v>
      </c>
      <c r="AB3245" s="56" t="s">
        <v>343</v>
      </c>
      <c r="AC3245" s="56" t="s">
        <v>342</v>
      </c>
      <c r="AD3245" s="56" t="s">
        <v>347</v>
      </c>
      <c r="AE3245" s="56" t="s">
        <v>334</v>
      </c>
      <c r="AF3245" s="56" t="s">
        <v>292</v>
      </c>
      <c r="AG3245" s="56">
        <v>2017</v>
      </c>
      <c r="AH3245" s="56" t="s">
        <v>80</v>
      </c>
      <c r="AI3245" s="56" t="s">
        <v>344</v>
      </c>
      <c r="AJ3245" s="56">
        <v>1</v>
      </c>
      <c r="AM3245" s="56">
        <v>42656</v>
      </c>
      <c r="AN3245" s="56" t="s">
        <v>355</v>
      </c>
      <c r="AO3245" s="1">
        <v>42656</v>
      </c>
      <c r="AP3245" s="56" t="s">
        <v>355</v>
      </c>
      <c r="AQ3245" s="56">
        <v>253</v>
      </c>
      <c r="AR3245" s="56">
        <v>0</v>
      </c>
      <c r="AS3245" s="56" t="s">
        <v>346</v>
      </c>
      <c r="BB3245" s="56" t="s">
        <v>339</v>
      </c>
      <c r="BC3245" s="56" t="s">
        <v>263</v>
      </c>
      <c r="BD3245" s="56" t="s">
        <v>993</v>
      </c>
      <c r="BE3245" s="56" t="s">
        <v>347</v>
      </c>
      <c r="BF3245" s="56" t="s">
        <v>334</v>
      </c>
      <c r="BG3245" s="56" t="s">
        <v>774</v>
      </c>
      <c r="BH3245" s="56">
        <v>0</v>
      </c>
      <c r="BI3245" s="56">
        <v>0</v>
      </c>
      <c r="BJ3245" s="56">
        <v>1</v>
      </c>
    </row>
    <row r="3246" spans="1:62" hidden="1" x14ac:dyDescent="0.3">
      <c r="A3246" s="56">
        <v>49310581</v>
      </c>
      <c r="B3246" s="85">
        <v>601936</v>
      </c>
      <c r="C3246" s="1">
        <v>42893</v>
      </c>
      <c r="D3246" s="56" t="s">
        <v>1053</v>
      </c>
      <c r="E3246" s="56" t="s">
        <v>1054</v>
      </c>
      <c r="F3246" s="56" t="s">
        <v>334</v>
      </c>
      <c r="G3246" s="56" t="s">
        <v>335</v>
      </c>
      <c r="H3246" s="56" t="s">
        <v>336</v>
      </c>
      <c r="I3246" s="56" t="s">
        <v>771</v>
      </c>
      <c r="K3246" s="56" t="s">
        <v>337</v>
      </c>
      <c r="L3246" s="56" t="s">
        <v>1055</v>
      </c>
      <c r="M3246" s="56" t="s">
        <v>1056</v>
      </c>
      <c r="N3246" s="56" t="s">
        <v>1043</v>
      </c>
      <c r="O3246" s="56" t="s">
        <v>546</v>
      </c>
      <c r="P3246" s="1" t="s">
        <v>188</v>
      </c>
      <c r="Q3246" s="56" t="s">
        <v>1060</v>
      </c>
      <c r="R3246" s="56" t="s">
        <v>339</v>
      </c>
      <c r="S3246" s="56">
        <v>281041</v>
      </c>
      <c r="T3246" s="1" t="s">
        <v>238</v>
      </c>
      <c r="U3246" s="56">
        <v>42675</v>
      </c>
      <c r="V3246" s="56">
        <v>43465</v>
      </c>
      <c r="W3246" s="56">
        <v>42675</v>
      </c>
      <c r="X3246" s="56">
        <v>42916</v>
      </c>
      <c r="Y3246" s="56" t="s">
        <v>340</v>
      </c>
      <c r="Z3246" s="56" t="s">
        <v>341</v>
      </c>
      <c r="AA3246" s="56" t="s">
        <v>342</v>
      </c>
      <c r="AB3246" s="56" t="s">
        <v>343</v>
      </c>
      <c r="AC3246" s="56" t="s">
        <v>342</v>
      </c>
      <c r="AD3246" s="56" t="s">
        <v>347</v>
      </c>
      <c r="AE3246" s="56" t="s">
        <v>334</v>
      </c>
      <c r="AF3246" s="56" t="s">
        <v>292</v>
      </c>
      <c r="AG3246" s="56">
        <v>2017</v>
      </c>
      <c r="AH3246" s="56" t="s">
        <v>80</v>
      </c>
      <c r="AI3246" s="56" t="s">
        <v>344</v>
      </c>
      <c r="AJ3246" s="56">
        <v>2</v>
      </c>
      <c r="AM3246" s="56">
        <v>42656</v>
      </c>
      <c r="AN3246" s="56" t="s">
        <v>355</v>
      </c>
      <c r="AO3246" s="1">
        <v>42656</v>
      </c>
      <c r="AP3246" s="56" t="s">
        <v>355</v>
      </c>
      <c r="AQ3246" s="56">
        <v>253</v>
      </c>
      <c r="AR3246" s="56">
        <v>0</v>
      </c>
      <c r="AS3246" s="56" t="s">
        <v>346</v>
      </c>
      <c r="BB3246" s="56" t="s">
        <v>339</v>
      </c>
      <c r="BC3246" s="56" t="s">
        <v>263</v>
      </c>
      <c r="BD3246" s="56" t="s">
        <v>993</v>
      </c>
      <c r="BE3246" s="56" t="s">
        <v>347</v>
      </c>
      <c r="BF3246" s="56" t="s">
        <v>334</v>
      </c>
      <c r="BG3246" s="56" t="s">
        <v>774</v>
      </c>
      <c r="BH3246" s="56">
        <v>0</v>
      </c>
      <c r="BI3246" s="56">
        <v>0</v>
      </c>
      <c r="BJ3246" s="56">
        <v>1</v>
      </c>
    </row>
    <row r="3247" spans="1:62" hidden="1" x14ac:dyDescent="0.3">
      <c r="A3247" s="56">
        <v>49310556</v>
      </c>
      <c r="B3247" s="85">
        <v>601936</v>
      </c>
      <c r="C3247" s="1">
        <v>42893</v>
      </c>
      <c r="D3247" s="56" t="s">
        <v>1053</v>
      </c>
      <c r="E3247" s="56" t="s">
        <v>1054</v>
      </c>
      <c r="F3247" s="56" t="s">
        <v>334</v>
      </c>
      <c r="G3247" s="56" t="s">
        <v>335</v>
      </c>
      <c r="H3247" s="56" t="s">
        <v>336</v>
      </c>
      <c r="I3247" s="56" t="s">
        <v>771</v>
      </c>
      <c r="K3247" s="56" t="s">
        <v>337</v>
      </c>
      <c r="L3247" s="56" t="s">
        <v>1055</v>
      </c>
      <c r="M3247" s="56" t="s">
        <v>1056</v>
      </c>
      <c r="N3247" s="56" t="s">
        <v>1043</v>
      </c>
      <c r="O3247" s="56" t="s">
        <v>546</v>
      </c>
      <c r="P3247" s="1" t="s">
        <v>110</v>
      </c>
      <c r="Q3247" s="56" t="s">
        <v>1058</v>
      </c>
      <c r="R3247" s="56" t="s">
        <v>339</v>
      </c>
      <c r="S3247" s="56">
        <v>272906</v>
      </c>
      <c r="T3247" s="1" t="s">
        <v>255</v>
      </c>
      <c r="U3247" s="56">
        <v>42675</v>
      </c>
      <c r="V3247" s="56">
        <v>43465</v>
      </c>
      <c r="W3247" s="56">
        <v>42675</v>
      </c>
      <c r="X3247" s="56">
        <v>43830</v>
      </c>
      <c r="Y3247" s="56" t="s">
        <v>340</v>
      </c>
      <c r="Z3247" s="56" t="s">
        <v>367</v>
      </c>
      <c r="AA3247" s="56" t="s">
        <v>342</v>
      </c>
      <c r="AB3247" s="56" t="s">
        <v>343</v>
      </c>
      <c r="AC3247" s="56" t="s">
        <v>342</v>
      </c>
      <c r="AD3247" s="56" t="s">
        <v>347</v>
      </c>
      <c r="AE3247" s="56" t="s">
        <v>334</v>
      </c>
      <c r="AF3247" s="56" t="s">
        <v>292</v>
      </c>
      <c r="AG3247" s="56">
        <v>2018</v>
      </c>
      <c r="AH3247" s="56" t="s">
        <v>80</v>
      </c>
      <c r="AI3247" s="56" t="s">
        <v>348</v>
      </c>
      <c r="AJ3247" s="56">
        <v>1000000</v>
      </c>
      <c r="AM3247" s="56">
        <v>42656</v>
      </c>
      <c r="AN3247" s="56" t="s">
        <v>355</v>
      </c>
      <c r="AO3247" s="1">
        <v>42656</v>
      </c>
      <c r="AP3247" s="56" t="s">
        <v>355</v>
      </c>
      <c r="AQ3247" s="56">
        <v>269</v>
      </c>
      <c r="AR3247" s="56">
        <v>0</v>
      </c>
      <c r="AS3247" s="56" t="s">
        <v>346</v>
      </c>
      <c r="BB3247" s="56" t="s">
        <v>339</v>
      </c>
      <c r="BC3247" s="56" t="s">
        <v>263</v>
      </c>
      <c r="BD3247" s="56" t="s">
        <v>993</v>
      </c>
      <c r="BE3247" s="56" t="s">
        <v>347</v>
      </c>
      <c r="BF3247" s="56" t="s">
        <v>334</v>
      </c>
      <c r="BG3247" s="56" t="s">
        <v>774</v>
      </c>
      <c r="BH3247" s="56">
        <v>0</v>
      </c>
      <c r="BI3247" s="56">
        <v>0</v>
      </c>
      <c r="BJ3247" s="56">
        <v>1</v>
      </c>
    </row>
    <row r="3248" spans="1:62" hidden="1" x14ac:dyDescent="0.3">
      <c r="A3248" s="56">
        <v>49310557</v>
      </c>
      <c r="B3248" s="85">
        <v>601936</v>
      </c>
      <c r="C3248" s="1">
        <v>42893</v>
      </c>
      <c r="D3248" s="56" t="s">
        <v>1053</v>
      </c>
      <c r="E3248" s="56" t="s">
        <v>1054</v>
      </c>
      <c r="F3248" s="56" t="s">
        <v>334</v>
      </c>
      <c r="G3248" s="56" t="s">
        <v>335</v>
      </c>
      <c r="H3248" s="56" t="s">
        <v>336</v>
      </c>
      <c r="I3248" s="56" t="s">
        <v>771</v>
      </c>
      <c r="K3248" s="56" t="s">
        <v>337</v>
      </c>
      <c r="L3248" s="56" t="s">
        <v>1055</v>
      </c>
      <c r="M3248" s="56" t="s">
        <v>1056</v>
      </c>
      <c r="N3248" s="56" t="s">
        <v>1043</v>
      </c>
      <c r="O3248" s="56" t="s">
        <v>546</v>
      </c>
      <c r="P3248" s="1" t="s">
        <v>110</v>
      </c>
      <c r="Q3248" s="56" t="s">
        <v>1058</v>
      </c>
      <c r="R3248" s="56" t="s">
        <v>339</v>
      </c>
      <c r="S3248" s="56">
        <v>272906</v>
      </c>
      <c r="T3248" s="1" t="s">
        <v>255</v>
      </c>
      <c r="U3248" s="56">
        <v>42675</v>
      </c>
      <c r="V3248" s="56">
        <v>43465</v>
      </c>
      <c r="W3248" s="56">
        <v>42675</v>
      </c>
      <c r="X3248" s="56">
        <v>43830</v>
      </c>
      <c r="Y3248" s="56" t="s">
        <v>340</v>
      </c>
      <c r="Z3248" s="56" t="s">
        <v>367</v>
      </c>
      <c r="AA3248" s="56" t="s">
        <v>342</v>
      </c>
      <c r="AB3248" s="56" t="s">
        <v>343</v>
      </c>
      <c r="AC3248" s="56" t="s">
        <v>342</v>
      </c>
      <c r="AD3248" s="56" t="s">
        <v>347</v>
      </c>
      <c r="AE3248" s="56" t="s">
        <v>334</v>
      </c>
      <c r="AF3248" s="56" t="s">
        <v>292</v>
      </c>
      <c r="AG3248" s="56">
        <v>2018</v>
      </c>
      <c r="AH3248" s="56" t="s">
        <v>80</v>
      </c>
      <c r="AI3248" s="56" t="s">
        <v>344</v>
      </c>
      <c r="AJ3248" s="56">
        <v>1600000</v>
      </c>
      <c r="AM3248" s="56">
        <v>42656</v>
      </c>
      <c r="AN3248" s="56" t="s">
        <v>355</v>
      </c>
      <c r="AO3248" s="1">
        <v>42656</v>
      </c>
      <c r="AP3248" s="56" t="s">
        <v>355</v>
      </c>
      <c r="AQ3248" s="56">
        <v>269</v>
      </c>
      <c r="AR3248" s="56">
        <v>0</v>
      </c>
      <c r="AS3248" s="56" t="s">
        <v>346</v>
      </c>
      <c r="BB3248" s="56" t="s">
        <v>339</v>
      </c>
      <c r="BC3248" s="56" t="s">
        <v>263</v>
      </c>
      <c r="BD3248" s="56" t="s">
        <v>993</v>
      </c>
      <c r="BE3248" s="56" t="s">
        <v>347</v>
      </c>
      <c r="BF3248" s="56" t="s">
        <v>334</v>
      </c>
      <c r="BG3248" s="56" t="s">
        <v>774</v>
      </c>
      <c r="BH3248" s="56">
        <v>0</v>
      </c>
      <c r="BI3248" s="56">
        <v>0</v>
      </c>
      <c r="BJ3248" s="56">
        <v>1</v>
      </c>
    </row>
    <row r="3249" spans="1:62" hidden="1" x14ac:dyDescent="0.3">
      <c r="A3249" s="56">
        <v>49310561</v>
      </c>
      <c r="B3249" s="85">
        <v>601936</v>
      </c>
      <c r="C3249" s="1">
        <v>42893</v>
      </c>
      <c r="D3249" s="56" t="s">
        <v>1053</v>
      </c>
      <c r="E3249" s="56" t="s">
        <v>1054</v>
      </c>
      <c r="F3249" s="56" t="s">
        <v>334</v>
      </c>
      <c r="G3249" s="56" t="s">
        <v>335</v>
      </c>
      <c r="H3249" s="56" t="s">
        <v>336</v>
      </c>
      <c r="I3249" s="56" t="s">
        <v>771</v>
      </c>
      <c r="K3249" s="56" t="s">
        <v>337</v>
      </c>
      <c r="L3249" s="56" t="s">
        <v>1055</v>
      </c>
      <c r="M3249" s="56" t="s">
        <v>1056</v>
      </c>
      <c r="N3249" s="56" t="s">
        <v>1043</v>
      </c>
      <c r="O3249" s="56" t="s">
        <v>546</v>
      </c>
      <c r="P3249" s="1" t="s">
        <v>110</v>
      </c>
      <c r="Q3249" s="56" t="s">
        <v>1060</v>
      </c>
      <c r="R3249" s="56" t="s">
        <v>339</v>
      </c>
      <c r="S3249" s="56">
        <v>272908</v>
      </c>
      <c r="T3249" s="1" t="s">
        <v>836</v>
      </c>
      <c r="U3249" s="56">
        <v>42675</v>
      </c>
      <c r="V3249" s="56">
        <v>43465</v>
      </c>
      <c r="W3249" s="56">
        <v>42675</v>
      </c>
      <c r="X3249" s="56">
        <v>43100</v>
      </c>
      <c r="Y3249" s="56" t="s">
        <v>340</v>
      </c>
      <c r="Z3249" s="56" t="s">
        <v>341</v>
      </c>
      <c r="AA3249" s="56" t="s">
        <v>342</v>
      </c>
      <c r="AB3249" s="56" t="s">
        <v>343</v>
      </c>
      <c r="AC3249" s="56" t="s">
        <v>342</v>
      </c>
      <c r="AD3249" s="56" t="s">
        <v>347</v>
      </c>
      <c r="AE3249" s="56" t="s">
        <v>334</v>
      </c>
      <c r="AF3249" s="56" t="s">
        <v>292</v>
      </c>
      <c r="AG3249" s="56">
        <v>2017</v>
      </c>
      <c r="AH3249" s="56" t="s">
        <v>80</v>
      </c>
      <c r="AI3249" s="56" t="s">
        <v>344</v>
      </c>
      <c r="AJ3249" s="56">
        <v>4</v>
      </c>
      <c r="AM3249" s="56">
        <v>42656</v>
      </c>
      <c r="AN3249" s="56" t="s">
        <v>355</v>
      </c>
      <c r="AO3249" s="1">
        <v>42656</v>
      </c>
      <c r="AP3249" s="56" t="s">
        <v>355</v>
      </c>
      <c r="AQ3249" s="56">
        <v>75683</v>
      </c>
      <c r="AR3249" s="56">
        <v>0</v>
      </c>
      <c r="AS3249" s="56" t="s">
        <v>346</v>
      </c>
      <c r="BB3249" s="56" t="s">
        <v>339</v>
      </c>
      <c r="BC3249" s="56" t="s">
        <v>263</v>
      </c>
      <c r="BD3249" s="56" t="s">
        <v>993</v>
      </c>
      <c r="BE3249" s="56" t="s">
        <v>347</v>
      </c>
      <c r="BF3249" s="56" t="s">
        <v>334</v>
      </c>
      <c r="BG3249" s="56" t="s">
        <v>774</v>
      </c>
      <c r="BH3249" s="56">
        <v>0</v>
      </c>
      <c r="BI3249" s="56">
        <v>0</v>
      </c>
      <c r="BJ3249" s="56">
        <v>1</v>
      </c>
    </row>
    <row r="3250" spans="1:62" hidden="1" x14ac:dyDescent="0.3">
      <c r="A3250" s="56">
        <v>49310547</v>
      </c>
      <c r="B3250" s="85">
        <v>601936</v>
      </c>
      <c r="C3250" s="1">
        <v>42893</v>
      </c>
      <c r="D3250" s="56" t="s">
        <v>1053</v>
      </c>
      <c r="E3250" s="56" t="s">
        <v>1054</v>
      </c>
      <c r="F3250" s="56" t="s">
        <v>334</v>
      </c>
      <c r="G3250" s="56" t="s">
        <v>335</v>
      </c>
      <c r="H3250" s="56" t="s">
        <v>336</v>
      </c>
      <c r="I3250" s="56" t="s">
        <v>771</v>
      </c>
      <c r="K3250" s="56" t="s">
        <v>337</v>
      </c>
      <c r="L3250" s="56" t="s">
        <v>1055</v>
      </c>
      <c r="M3250" s="56" t="s">
        <v>1056</v>
      </c>
      <c r="N3250" s="56" t="s">
        <v>1043</v>
      </c>
      <c r="O3250" s="56" t="s">
        <v>546</v>
      </c>
      <c r="P3250" s="1" t="s">
        <v>110</v>
      </c>
      <c r="Q3250" s="56" t="s">
        <v>1058</v>
      </c>
      <c r="R3250" s="56" t="s">
        <v>339</v>
      </c>
      <c r="S3250" s="56">
        <v>272905</v>
      </c>
      <c r="T3250" s="1" t="s">
        <v>465</v>
      </c>
      <c r="U3250" s="56">
        <v>42675</v>
      </c>
      <c r="V3250" s="56">
        <v>43465</v>
      </c>
      <c r="W3250" s="56">
        <v>42675</v>
      </c>
      <c r="X3250" s="56">
        <v>43830</v>
      </c>
      <c r="Y3250" s="56" t="s">
        <v>340</v>
      </c>
      <c r="Z3250" s="56" t="s">
        <v>341</v>
      </c>
      <c r="AA3250" s="56" t="s">
        <v>342</v>
      </c>
      <c r="AB3250" s="56" t="s">
        <v>339</v>
      </c>
      <c r="AC3250" s="56" t="s">
        <v>342</v>
      </c>
      <c r="AD3250" s="56" t="s">
        <v>347</v>
      </c>
      <c r="AE3250" s="56" t="s">
        <v>334</v>
      </c>
      <c r="AF3250" s="56" t="s">
        <v>292</v>
      </c>
      <c r="AG3250" s="56">
        <v>2018</v>
      </c>
      <c r="AH3250" s="56" t="s">
        <v>80</v>
      </c>
      <c r="AI3250" s="56" t="s">
        <v>344</v>
      </c>
      <c r="AJ3250" s="56">
        <v>80000</v>
      </c>
      <c r="AM3250" s="56">
        <v>42656</v>
      </c>
      <c r="AN3250" s="56" t="s">
        <v>355</v>
      </c>
      <c r="AO3250" s="1">
        <v>42656</v>
      </c>
      <c r="AP3250" s="56" t="s">
        <v>355</v>
      </c>
      <c r="AQ3250" s="56">
        <v>268</v>
      </c>
      <c r="AR3250" s="56">
        <v>0</v>
      </c>
      <c r="AS3250" s="56" t="s">
        <v>346</v>
      </c>
      <c r="AT3250" s="56">
        <v>1003</v>
      </c>
      <c r="AU3250" s="56" t="s">
        <v>369</v>
      </c>
      <c r="BB3250" s="56" t="s">
        <v>339</v>
      </c>
      <c r="BC3250" s="56" t="s">
        <v>263</v>
      </c>
      <c r="BD3250" s="56" t="s">
        <v>993</v>
      </c>
      <c r="BE3250" s="56" t="s">
        <v>347</v>
      </c>
      <c r="BF3250" s="56" t="s">
        <v>334</v>
      </c>
      <c r="BG3250" s="56" t="s">
        <v>774</v>
      </c>
      <c r="BH3250" s="56">
        <v>0</v>
      </c>
      <c r="BI3250" s="56">
        <v>0</v>
      </c>
      <c r="BJ3250" s="56">
        <v>1</v>
      </c>
    </row>
    <row r="3251" spans="1:62" hidden="1" x14ac:dyDescent="0.3">
      <c r="A3251" s="56">
        <v>49310554</v>
      </c>
      <c r="B3251" s="85">
        <v>601936</v>
      </c>
      <c r="C3251" s="1">
        <v>42893</v>
      </c>
      <c r="D3251" s="56" t="s">
        <v>1053</v>
      </c>
      <c r="E3251" s="56" t="s">
        <v>1054</v>
      </c>
      <c r="F3251" s="56" t="s">
        <v>334</v>
      </c>
      <c r="G3251" s="56" t="s">
        <v>335</v>
      </c>
      <c r="H3251" s="56" t="s">
        <v>336</v>
      </c>
      <c r="I3251" s="56" t="s">
        <v>771</v>
      </c>
      <c r="K3251" s="56" t="s">
        <v>337</v>
      </c>
      <c r="L3251" s="56" t="s">
        <v>1055</v>
      </c>
      <c r="M3251" s="56" t="s">
        <v>1056</v>
      </c>
      <c r="N3251" s="56" t="s">
        <v>1043</v>
      </c>
      <c r="O3251" s="56" t="s">
        <v>546</v>
      </c>
      <c r="P3251" s="1" t="s">
        <v>110</v>
      </c>
      <c r="Q3251" s="56" t="s">
        <v>1058</v>
      </c>
      <c r="R3251" s="56" t="s">
        <v>339</v>
      </c>
      <c r="S3251" s="56">
        <v>272906</v>
      </c>
      <c r="T3251" s="1" t="s">
        <v>255</v>
      </c>
      <c r="U3251" s="56">
        <v>42675</v>
      </c>
      <c r="V3251" s="56">
        <v>43465</v>
      </c>
      <c r="W3251" s="56">
        <v>42675</v>
      </c>
      <c r="X3251" s="56">
        <v>43830</v>
      </c>
      <c r="Y3251" s="56" t="s">
        <v>340</v>
      </c>
      <c r="Z3251" s="56" t="s">
        <v>367</v>
      </c>
      <c r="AA3251" s="56" t="s">
        <v>342</v>
      </c>
      <c r="AB3251" s="56" t="s">
        <v>343</v>
      </c>
      <c r="AC3251" s="56" t="s">
        <v>342</v>
      </c>
      <c r="AD3251" s="56" t="s">
        <v>347</v>
      </c>
      <c r="AE3251" s="56" t="s">
        <v>334</v>
      </c>
      <c r="AF3251" s="56" t="s">
        <v>292</v>
      </c>
      <c r="AG3251" s="56">
        <v>2017</v>
      </c>
      <c r="AH3251" s="56" t="s">
        <v>80</v>
      </c>
      <c r="AI3251" s="56" t="s">
        <v>348</v>
      </c>
      <c r="AJ3251" s="56">
        <v>500000</v>
      </c>
      <c r="AM3251" s="56">
        <v>42656</v>
      </c>
      <c r="AN3251" s="56" t="s">
        <v>355</v>
      </c>
      <c r="AO3251" s="1">
        <v>42656</v>
      </c>
      <c r="AP3251" s="56" t="s">
        <v>355</v>
      </c>
      <c r="AQ3251" s="56">
        <v>269</v>
      </c>
      <c r="AR3251" s="56">
        <v>0</v>
      </c>
      <c r="AS3251" s="56" t="s">
        <v>346</v>
      </c>
      <c r="BB3251" s="56" t="s">
        <v>339</v>
      </c>
      <c r="BC3251" s="56" t="s">
        <v>263</v>
      </c>
      <c r="BD3251" s="56" t="s">
        <v>993</v>
      </c>
      <c r="BE3251" s="56" t="s">
        <v>347</v>
      </c>
      <c r="BF3251" s="56" t="s">
        <v>334</v>
      </c>
      <c r="BG3251" s="56" t="s">
        <v>774</v>
      </c>
      <c r="BH3251" s="56">
        <v>0</v>
      </c>
      <c r="BI3251" s="56">
        <v>0</v>
      </c>
      <c r="BJ3251" s="56">
        <v>1</v>
      </c>
    </row>
    <row r="3252" spans="1:62" hidden="1" x14ac:dyDescent="0.3">
      <c r="A3252" s="56">
        <v>49310573</v>
      </c>
      <c r="B3252" s="85">
        <v>601936</v>
      </c>
      <c r="C3252" s="1">
        <v>42893</v>
      </c>
      <c r="D3252" s="56" t="s">
        <v>1053</v>
      </c>
      <c r="E3252" s="56" t="s">
        <v>1054</v>
      </c>
      <c r="F3252" s="56" t="s">
        <v>334</v>
      </c>
      <c r="G3252" s="56" t="s">
        <v>335</v>
      </c>
      <c r="H3252" s="56" t="s">
        <v>336</v>
      </c>
      <c r="I3252" s="56" t="s">
        <v>771</v>
      </c>
      <c r="K3252" s="56" t="s">
        <v>337</v>
      </c>
      <c r="L3252" s="56" t="s">
        <v>1055</v>
      </c>
      <c r="M3252" s="56" t="s">
        <v>1056</v>
      </c>
      <c r="N3252" s="56" t="s">
        <v>1043</v>
      </c>
      <c r="O3252" s="56" t="s">
        <v>546</v>
      </c>
      <c r="P3252" s="1" t="s">
        <v>188</v>
      </c>
      <c r="Q3252" s="56" t="s">
        <v>1059</v>
      </c>
      <c r="R3252" s="56" t="s">
        <v>339</v>
      </c>
      <c r="S3252" s="56">
        <v>281036</v>
      </c>
      <c r="T3252" s="1" t="s">
        <v>195</v>
      </c>
      <c r="U3252" s="56">
        <v>42675</v>
      </c>
      <c r="V3252" s="56">
        <v>43465</v>
      </c>
      <c r="W3252" s="56">
        <v>42675</v>
      </c>
      <c r="X3252" s="56">
        <v>43465</v>
      </c>
      <c r="Y3252" s="56" t="s">
        <v>340</v>
      </c>
      <c r="Z3252" s="56" t="s">
        <v>341</v>
      </c>
      <c r="AA3252" s="56" t="s">
        <v>342</v>
      </c>
      <c r="AB3252" s="56" t="s">
        <v>343</v>
      </c>
      <c r="AC3252" s="56" t="s">
        <v>342</v>
      </c>
      <c r="AD3252" s="56" t="s">
        <v>347</v>
      </c>
      <c r="AE3252" s="56" t="s">
        <v>334</v>
      </c>
      <c r="AF3252" s="56" t="s">
        <v>292</v>
      </c>
      <c r="AG3252" s="56">
        <v>2017</v>
      </c>
      <c r="AH3252" s="56" t="s">
        <v>80</v>
      </c>
      <c r="AI3252" s="56" t="s">
        <v>348</v>
      </c>
      <c r="AJ3252" s="56">
        <v>3</v>
      </c>
      <c r="AM3252" s="56">
        <v>42656</v>
      </c>
      <c r="AN3252" s="56" t="s">
        <v>355</v>
      </c>
      <c r="AO3252" s="1">
        <v>42656</v>
      </c>
      <c r="AP3252" s="56" t="s">
        <v>355</v>
      </c>
      <c r="AQ3252" s="56">
        <v>252</v>
      </c>
      <c r="AR3252" s="56">
        <v>0</v>
      </c>
      <c r="AS3252" s="56" t="s">
        <v>346</v>
      </c>
      <c r="BB3252" s="56" t="s">
        <v>339</v>
      </c>
      <c r="BC3252" s="56" t="s">
        <v>263</v>
      </c>
      <c r="BD3252" s="56" t="s">
        <v>993</v>
      </c>
      <c r="BE3252" s="56" t="s">
        <v>347</v>
      </c>
      <c r="BF3252" s="56" t="s">
        <v>334</v>
      </c>
      <c r="BG3252" s="56" t="s">
        <v>774</v>
      </c>
      <c r="BH3252" s="56">
        <v>0</v>
      </c>
      <c r="BI3252" s="56">
        <v>0</v>
      </c>
      <c r="BJ3252" s="56">
        <v>1</v>
      </c>
    </row>
    <row r="3253" spans="1:62" hidden="1" x14ac:dyDescent="0.3">
      <c r="A3253" s="56">
        <v>49304243</v>
      </c>
      <c r="B3253" s="85">
        <v>601936</v>
      </c>
      <c r="C3253" s="1">
        <v>42893</v>
      </c>
      <c r="D3253" s="56" t="s">
        <v>1053</v>
      </c>
      <c r="E3253" s="56" t="s">
        <v>1054</v>
      </c>
      <c r="F3253" s="56" t="s">
        <v>334</v>
      </c>
      <c r="G3253" s="56" t="s">
        <v>335</v>
      </c>
      <c r="H3253" s="56" t="s">
        <v>336</v>
      </c>
      <c r="I3253" s="56" t="s">
        <v>771</v>
      </c>
      <c r="K3253" s="56" t="s">
        <v>337</v>
      </c>
      <c r="L3253" s="56" t="s">
        <v>1055</v>
      </c>
      <c r="M3253" s="56" t="s">
        <v>1056</v>
      </c>
      <c r="N3253" s="56" t="s">
        <v>1043</v>
      </c>
      <c r="O3253" s="56" t="s">
        <v>546</v>
      </c>
      <c r="P3253" s="1" t="s">
        <v>110</v>
      </c>
      <c r="Q3253" s="56" t="s">
        <v>241</v>
      </c>
      <c r="R3253" s="56" t="s">
        <v>339</v>
      </c>
      <c r="S3253" s="56">
        <v>272899</v>
      </c>
      <c r="T3253" s="1" t="s">
        <v>112</v>
      </c>
      <c r="U3253" s="56">
        <v>42675</v>
      </c>
      <c r="V3253" s="56">
        <v>43465</v>
      </c>
      <c r="W3253" s="56">
        <v>42675</v>
      </c>
      <c r="X3253" s="56">
        <v>42916</v>
      </c>
      <c r="Y3253" s="56" t="s">
        <v>340</v>
      </c>
      <c r="Z3253" s="56" t="s">
        <v>341</v>
      </c>
      <c r="AA3253" s="56" t="s">
        <v>342</v>
      </c>
      <c r="AB3253" s="56" t="s">
        <v>343</v>
      </c>
      <c r="AC3253" s="56" t="s">
        <v>342</v>
      </c>
      <c r="AD3253" s="56" t="s">
        <v>347</v>
      </c>
      <c r="AE3253" s="56" t="s">
        <v>334</v>
      </c>
      <c r="AF3253" s="56" t="s">
        <v>292</v>
      </c>
      <c r="AG3253" s="56">
        <v>2017</v>
      </c>
      <c r="AH3253" s="56" t="s">
        <v>80</v>
      </c>
      <c r="AI3253" s="56" t="s">
        <v>344</v>
      </c>
      <c r="AJ3253" s="56">
        <v>1</v>
      </c>
      <c r="AM3253" s="56">
        <v>42656</v>
      </c>
      <c r="AN3253" s="56" t="s">
        <v>355</v>
      </c>
      <c r="AO3253" s="1">
        <v>42656</v>
      </c>
      <c r="AP3253" s="56" t="s">
        <v>355</v>
      </c>
      <c r="AQ3253" s="56">
        <v>260</v>
      </c>
      <c r="AR3253" s="56">
        <v>0</v>
      </c>
      <c r="AS3253" s="56" t="s">
        <v>346</v>
      </c>
      <c r="BB3253" s="56" t="s">
        <v>339</v>
      </c>
      <c r="BC3253" s="56" t="s">
        <v>263</v>
      </c>
      <c r="BD3253" s="56" t="s">
        <v>993</v>
      </c>
      <c r="BE3253" s="56" t="s">
        <v>347</v>
      </c>
      <c r="BF3253" s="56" t="s">
        <v>334</v>
      </c>
      <c r="BG3253" s="56" t="s">
        <v>774</v>
      </c>
      <c r="BH3253" s="56">
        <v>0</v>
      </c>
      <c r="BI3253" s="56">
        <v>0</v>
      </c>
      <c r="BJ3253" s="56">
        <v>1</v>
      </c>
    </row>
    <row r="3254" spans="1:62" hidden="1" x14ac:dyDescent="0.3">
      <c r="A3254" s="56">
        <v>49304296</v>
      </c>
      <c r="B3254" s="85">
        <v>601936</v>
      </c>
      <c r="C3254" s="1">
        <v>42893</v>
      </c>
      <c r="D3254" s="56" t="s">
        <v>1053</v>
      </c>
      <c r="E3254" s="56" t="s">
        <v>1054</v>
      </c>
      <c r="F3254" s="56" t="s">
        <v>334</v>
      </c>
      <c r="G3254" s="56" t="s">
        <v>335</v>
      </c>
      <c r="H3254" s="56" t="s">
        <v>336</v>
      </c>
      <c r="I3254" s="56" t="s">
        <v>771</v>
      </c>
      <c r="K3254" s="56" t="s">
        <v>337</v>
      </c>
      <c r="L3254" s="56" t="s">
        <v>1055</v>
      </c>
      <c r="M3254" s="56" t="s">
        <v>1056</v>
      </c>
      <c r="N3254" s="56" t="s">
        <v>1043</v>
      </c>
      <c r="O3254" s="56" t="s">
        <v>546</v>
      </c>
      <c r="P3254" s="1" t="s">
        <v>110</v>
      </c>
      <c r="Q3254" s="56" t="s">
        <v>1058</v>
      </c>
      <c r="R3254" s="56" t="s">
        <v>339</v>
      </c>
      <c r="S3254" s="56">
        <v>272906</v>
      </c>
      <c r="T3254" s="1" t="s">
        <v>255</v>
      </c>
      <c r="U3254" s="56">
        <v>42675</v>
      </c>
      <c r="V3254" s="56">
        <v>43465</v>
      </c>
      <c r="W3254" s="56">
        <v>42675</v>
      </c>
      <c r="X3254" s="56">
        <v>43830</v>
      </c>
      <c r="Y3254" s="56" t="s">
        <v>340</v>
      </c>
      <c r="Z3254" s="56" t="s">
        <v>367</v>
      </c>
      <c r="AA3254" s="56" t="s">
        <v>342</v>
      </c>
      <c r="AB3254" s="56" t="s">
        <v>343</v>
      </c>
      <c r="AC3254" s="56" t="s">
        <v>342</v>
      </c>
      <c r="AD3254" s="56" t="s">
        <v>347</v>
      </c>
      <c r="AE3254" s="56" t="s">
        <v>334</v>
      </c>
      <c r="AF3254" s="56" t="s">
        <v>292</v>
      </c>
      <c r="AG3254" s="56">
        <v>2018</v>
      </c>
      <c r="AH3254" s="56" t="s">
        <v>80</v>
      </c>
      <c r="AI3254" s="56" t="s">
        <v>348</v>
      </c>
      <c r="AJ3254" s="56">
        <v>1000000</v>
      </c>
      <c r="AM3254" s="56">
        <v>42656</v>
      </c>
      <c r="AN3254" s="56" t="s">
        <v>355</v>
      </c>
      <c r="AO3254" s="1">
        <v>42656</v>
      </c>
      <c r="AP3254" s="56" t="s">
        <v>355</v>
      </c>
      <c r="AQ3254" s="56">
        <v>269</v>
      </c>
      <c r="AR3254" s="56">
        <v>0</v>
      </c>
      <c r="AS3254" s="56" t="s">
        <v>346</v>
      </c>
      <c r="BB3254" s="56" t="s">
        <v>339</v>
      </c>
      <c r="BC3254" s="56" t="s">
        <v>263</v>
      </c>
      <c r="BD3254" s="56" t="s">
        <v>993</v>
      </c>
      <c r="BE3254" s="56" t="s">
        <v>347</v>
      </c>
      <c r="BF3254" s="56" t="s">
        <v>334</v>
      </c>
      <c r="BG3254" s="56" t="s">
        <v>774</v>
      </c>
      <c r="BH3254" s="56">
        <v>0</v>
      </c>
      <c r="BI3254" s="56">
        <v>0</v>
      </c>
      <c r="BJ3254" s="56">
        <v>1</v>
      </c>
    </row>
    <row r="3255" spans="1:62" hidden="1" x14ac:dyDescent="0.3">
      <c r="A3255" s="56">
        <v>49310512</v>
      </c>
      <c r="B3255" s="85">
        <v>601936</v>
      </c>
      <c r="C3255" s="1">
        <v>42893</v>
      </c>
      <c r="D3255" s="56" t="s">
        <v>1053</v>
      </c>
      <c r="E3255" s="56" t="s">
        <v>1054</v>
      </c>
      <c r="F3255" s="56" t="s">
        <v>334</v>
      </c>
      <c r="G3255" s="56" t="s">
        <v>335</v>
      </c>
      <c r="H3255" s="56" t="s">
        <v>336</v>
      </c>
      <c r="I3255" s="56" t="s">
        <v>771</v>
      </c>
      <c r="K3255" s="56" t="s">
        <v>337</v>
      </c>
      <c r="L3255" s="56" t="s">
        <v>1055</v>
      </c>
      <c r="M3255" s="56" t="s">
        <v>1056</v>
      </c>
      <c r="N3255" s="56" t="s">
        <v>1043</v>
      </c>
      <c r="O3255" s="56" t="s">
        <v>546</v>
      </c>
      <c r="P3255" s="1" t="s">
        <v>105</v>
      </c>
      <c r="S3255" s="56">
        <v>222699</v>
      </c>
      <c r="T3255" s="1" t="s">
        <v>691</v>
      </c>
      <c r="U3255" s="56">
        <v>42675</v>
      </c>
      <c r="V3255" s="56">
        <v>43465</v>
      </c>
      <c r="W3255" s="56">
        <v>42675</v>
      </c>
      <c r="X3255" s="56">
        <v>43830</v>
      </c>
      <c r="Y3255" s="56" t="s">
        <v>340</v>
      </c>
      <c r="Z3255" s="56" t="s">
        <v>341</v>
      </c>
      <c r="AA3255" s="56" t="s">
        <v>342</v>
      </c>
      <c r="AB3255" s="56" t="s">
        <v>343</v>
      </c>
      <c r="AC3255" s="56" t="s">
        <v>342</v>
      </c>
      <c r="AD3255" s="56" t="s">
        <v>347</v>
      </c>
      <c r="AE3255" s="56" t="s">
        <v>334</v>
      </c>
      <c r="AF3255" s="56" t="s">
        <v>292</v>
      </c>
      <c r="AG3255" s="56">
        <v>2018</v>
      </c>
      <c r="AH3255" s="56" t="s">
        <v>80</v>
      </c>
      <c r="AI3255" s="56" t="s">
        <v>344</v>
      </c>
      <c r="AJ3255" s="56">
        <v>160000</v>
      </c>
      <c r="AM3255" s="56">
        <v>42656</v>
      </c>
      <c r="AN3255" s="56" t="s">
        <v>355</v>
      </c>
      <c r="AO3255" s="1">
        <v>42656</v>
      </c>
      <c r="AP3255" s="56" t="s">
        <v>355</v>
      </c>
      <c r="AQ3255" s="56">
        <v>75710</v>
      </c>
      <c r="AR3255" s="56">
        <v>0</v>
      </c>
      <c r="AS3255" s="56" t="s">
        <v>346</v>
      </c>
      <c r="BB3255" s="56" t="s">
        <v>339</v>
      </c>
      <c r="BC3255" s="56" t="s">
        <v>263</v>
      </c>
      <c r="BD3255" s="56" t="s">
        <v>993</v>
      </c>
      <c r="BE3255" s="56" t="s">
        <v>347</v>
      </c>
      <c r="BF3255" s="56" t="s">
        <v>334</v>
      </c>
      <c r="BG3255" s="56" t="s">
        <v>774</v>
      </c>
      <c r="BH3255" s="56">
        <v>0</v>
      </c>
      <c r="BI3255" s="56">
        <v>0</v>
      </c>
      <c r="BJ3255" s="56">
        <v>1</v>
      </c>
    </row>
    <row r="3256" spans="1:62" hidden="1" x14ac:dyDescent="0.3">
      <c r="A3256" s="56">
        <v>49310532</v>
      </c>
      <c r="B3256" s="85">
        <v>601936</v>
      </c>
      <c r="C3256" s="1">
        <v>42893</v>
      </c>
      <c r="D3256" s="56" t="s">
        <v>1053</v>
      </c>
      <c r="E3256" s="56" t="s">
        <v>1054</v>
      </c>
      <c r="F3256" s="56" t="s">
        <v>334</v>
      </c>
      <c r="G3256" s="56" t="s">
        <v>335</v>
      </c>
      <c r="H3256" s="56" t="s">
        <v>336</v>
      </c>
      <c r="I3256" s="56" t="s">
        <v>771</v>
      </c>
      <c r="K3256" s="56" t="s">
        <v>337</v>
      </c>
      <c r="L3256" s="56" t="s">
        <v>1055</v>
      </c>
      <c r="M3256" s="56" t="s">
        <v>1056</v>
      </c>
      <c r="N3256" s="56" t="s">
        <v>1043</v>
      </c>
      <c r="O3256" s="56" t="s">
        <v>546</v>
      </c>
      <c r="P3256" s="1" t="s">
        <v>110</v>
      </c>
      <c r="Q3256" s="56" t="s">
        <v>552</v>
      </c>
      <c r="R3256" s="56" t="s">
        <v>339</v>
      </c>
      <c r="S3256" s="56">
        <v>272900</v>
      </c>
      <c r="T3256" s="1" t="s">
        <v>253</v>
      </c>
      <c r="U3256" s="56">
        <v>42675</v>
      </c>
      <c r="V3256" s="56">
        <v>43465</v>
      </c>
      <c r="W3256" s="56">
        <v>42675</v>
      </c>
      <c r="X3256" s="56">
        <v>43100</v>
      </c>
      <c r="Y3256" s="56" t="s">
        <v>340</v>
      </c>
      <c r="Z3256" s="56" t="s">
        <v>341</v>
      </c>
      <c r="AA3256" s="56" t="s">
        <v>342</v>
      </c>
      <c r="AB3256" s="56" t="s">
        <v>343</v>
      </c>
      <c r="AC3256" s="56" t="s">
        <v>342</v>
      </c>
      <c r="AD3256" s="56" t="s">
        <v>347</v>
      </c>
      <c r="AE3256" s="56" t="s">
        <v>334</v>
      </c>
      <c r="AF3256" s="56" t="s">
        <v>292</v>
      </c>
      <c r="AG3256" s="56">
        <v>2017</v>
      </c>
      <c r="AH3256" s="56" t="s">
        <v>80</v>
      </c>
      <c r="AI3256" s="56" t="s">
        <v>344</v>
      </c>
      <c r="AJ3256" s="56">
        <v>1</v>
      </c>
      <c r="AM3256" s="56">
        <v>42656</v>
      </c>
      <c r="AN3256" s="56" t="s">
        <v>355</v>
      </c>
      <c r="AO3256" s="1">
        <v>42656</v>
      </c>
      <c r="AP3256" s="56" t="s">
        <v>355</v>
      </c>
      <c r="AQ3256" s="56">
        <v>328</v>
      </c>
      <c r="AR3256" s="56">
        <v>0</v>
      </c>
      <c r="AS3256" s="56" t="s">
        <v>346</v>
      </c>
      <c r="BB3256" s="56" t="s">
        <v>339</v>
      </c>
      <c r="BC3256" s="56" t="s">
        <v>263</v>
      </c>
      <c r="BD3256" s="56" t="s">
        <v>993</v>
      </c>
      <c r="BE3256" s="56" t="s">
        <v>347</v>
      </c>
      <c r="BF3256" s="56" t="s">
        <v>334</v>
      </c>
      <c r="BG3256" s="56" t="s">
        <v>774</v>
      </c>
      <c r="BH3256" s="56">
        <v>0</v>
      </c>
      <c r="BI3256" s="56">
        <v>0</v>
      </c>
      <c r="BJ3256" s="56">
        <v>1</v>
      </c>
    </row>
    <row r="3257" spans="1:62" hidden="1" x14ac:dyDescent="0.3">
      <c r="A3257" s="56">
        <v>49310540</v>
      </c>
      <c r="B3257" s="85">
        <v>601936</v>
      </c>
      <c r="C3257" s="1">
        <v>42893</v>
      </c>
      <c r="D3257" s="56" t="s">
        <v>1053</v>
      </c>
      <c r="E3257" s="56" t="s">
        <v>1054</v>
      </c>
      <c r="F3257" s="56" t="s">
        <v>334</v>
      </c>
      <c r="G3257" s="56" t="s">
        <v>335</v>
      </c>
      <c r="H3257" s="56" t="s">
        <v>336</v>
      </c>
      <c r="I3257" s="56" t="s">
        <v>771</v>
      </c>
      <c r="K3257" s="56" t="s">
        <v>337</v>
      </c>
      <c r="L3257" s="56" t="s">
        <v>1055</v>
      </c>
      <c r="M3257" s="56" t="s">
        <v>1056</v>
      </c>
      <c r="N3257" s="56" t="s">
        <v>1043</v>
      </c>
      <c r="O3257" s="56" t="s">
        <v>546</v>
      </c>
      <c r="P3257" s="1" t="s">
        <v>110</v>
      </c>
      <c r="Q3257" s="56" t="s">
        <v>1059</v>
      </c>
      <c r="R3257" s="56" t="s">
        <v>339</v>
      </c>
      <c r="S3257" s="56">
        <v>272902</v>
      </c>
      <c r="T3257" s="1" t="s">
        <v>557</v>
      </c>
      <c r="U3257" s="56">
        <v>42675</v>
      </c>
      <c r="V3257" s="56">
        <v>43465</v>
      </c>
      <c r="W3257" s="56">
        <v>42675</v>
      </c>
      <c r="X3257" s="56">
        <v>43769</v>
      </c>
      <c r="Y3257" s="56" t="s">
        <v>356</v>
      </c>
      <c r="Z3257" s="56" t="s">
        <v>341</v>
      </c>
      <c r="AA3257" s="56" t="s">
        <v>342</v>
      </c>
      <c r="AB3257" s="56" t="s">
        <v>343</v>
      </c>
      <c r="AC3257" s="56" t="s">
        <v>342</v>
      </c>
      <c r="AD3257" s="56" t="s">
        <v>347</v>
      </c>
      <c r="AE3257" s="56" t="s">
        <v>334</v>
      </c>
      <c r="AF3257" s="56" t="s">
        <v>292</v>
      </c>
      <c r="AG3257" s="56">
        <v>2019</v>
      </c>
      <c r="AH3257" s="56" t="s">
        <v>80</v>
      </c>
      <c r="AI3257" s="56" t="s">
        <v>348</v>
      </c>
      <c r="AJ3257" s="56">
        <v>800</v>
      </c>
      <c r="AM3257" s="56">
        <v>42656</v>
      </c>
      <c r="AN3257" s="56" t="s">
        <v>355</v>
      </c>
      <c r="AO3257" s="1">
        <v>42656</v>
      </c>
      <c r="AP3257" s="56" t="s">
        <v>355</v>
      </c>
      <c r="AQ3257" s="56">
        <v>57082</v>
      </c>
      <c r="AR3257" s="56">
        <v>0</v>
      </c>
      <c r="AS3257" s="56" t="s">
        <v>346</v>
      </c>
      <c r="BB3257" s="56" t="s">
        <v>339</v>
      </c>
      <c r="BC3257" s="56" t="s">
        <v>263</v>
      </c>
      <c r="BD3257" s="56" t="s">
        <v>993</v>
      </c>
      <c r="BE3257" s="56" t="s">
        <v>347</v>
      </c>
      <c r="BF3257" s="56" t="s">
        <v>334</v>
      </c>
      <c r="BG3257" s="56" t="s">
        <v>774</v>
      </c>
      <c r="BH3257" s="56">
        <v>0</v>
      </c>
      <c r="BI3257" s="56">
        <v>0</v>
      </c>
      <c r="BJ3257" s="56">
        <v>1</v>
      </c>
    </row>
    <row r="3258" spans="1:62" hidden="1" x14ac:dyDescent="0.3">
      <c r="A3258" s="56">
        <v>49310536</v>
      </c>
      <c r="B3258" s="85">
        <v>601936</v>
      </c>
      <c r="C3258" s="1">
        <v>42893</v>
      </c>
      <c r="D3258" s="56" t="s">
        <v>1053</v>
      </c>
      <c r="E3258" s="56" t="s">
        <v>1054</v>
      </c>
      <c r="F3258" s="56" t="s">
        <v>334</v>
      </c>
      <c r="G3258" s="56" t="s">
        <v>335</v>
      </c>
      <c r="H3258" s="56" t="s">
        <v>336</v>
      </c>
      <c r="I3258" s="56" t="s">
        <v>771</v>
      </c>
      <c r="K3258" s="56" t="s">
        <v>337</v>
      </c>
      <c r="L3258" s="56" t="s">
        <v>1055</v>
      </c>
      <c r="M3258" s="56" t="s">
        <v>1056</v>
      </c>
      <c r="N3258" s="56" t="s">
        <v>1043</v>
      </c>
      <c r="O3258" s="56" t="s">
        <v>546</v>
      </c>
      <c r="P3258" s="1" t="s">
        <v>110</v>
      </c>
      <c r="Q3258" s="56" t="s">
        <v>1059</v>
      </c>
      <c r="R3258" s="56" t="s">
        <v>339</v>
      </c>
      <c r="S3258" s="56">
        <v>272902</v>
      </c>
      <c r="T3258" s="1" t="s">
        <v>557</v>
      </c>
      <c r="U3258" s="56">
        <v>42675</v>
      </c>
      <c r="V3258" s="56">
        <v>43465</v>
      </c>
      <c r="W3258" s="56">
        <v>42675</v>
      </c>
      <c r="X3258" s="56">
        <v>43769</v>
      </c>
      <c r="Y3258" s="56" t="s">
        <v>356</v>
      </c>
      <c r="Z3258" s="56" t="s">
        <v>341</v>
      </c>
      <c r="AA3258" s="56" t="s">
        <v>342</v>
      </c>
      <c r="AB3258" s="56" t="s">
        <v>343</v>
      </c>
      <c r="AC3258" s="56" t="s">
        <v>342</v>
      </c>
      <c r="AD3258" s="56" t="s">
        <v>347</v>
      </c>
      <c r="AE3258" s="56" t="s">
        <v>334</v>
      </c>
      <c r="AF3258" s="56" t="s">
        <v>292</v>
      </c>
      <c r="AG3258" s="56">
        <v>2017</v>
      </c>
      <c r="AH3258" s="56" t="s">
        <v>80</v>
      </c>
      <c r="AI3258" s="56" t="s">
        <v>348</v>
      </c>
      <c r="AJ3258" s="56">
        <v>50</v>
      </c>
      <c r="AM3258" s="56">
        <v>42656</v>
      </c>
      <c r="AN3258" s="56" t="s">
        <v>355</v>
      </c>
      <c r="AO3258" s="1">
        <v>42656</v>
      </c>
      <c r="AP3258" s="56" t="s">
        <v>355</v>
      </c>
      <c r="AQ3258" s="56">
        <v>57082</v>
      </c>
      <c r="AR3258" s="56">
        <v>0</v>
      </c>
      <c r="AS3258" s="56" t="s">
        <v>346</v>
      </c>
      <c r="BB3258" s="56" t="s">
        <v>339</v>
      </c>
      <c r="BC3258" s="56" t="s">
        <v>263</v>
      </c>
      <c r="BD3258" s="56" t="s">
        <v>993</v>
      </c>
      <c r="BE3258" s="56" t="s">
        <v>347</v>
      </c>
      <c r="BF3258" s="56" t="s">
        <v>334</v>
      </c>
      <c r="BG3258" s="56" t="s">
        <v>774</v>
      </c>
      <c r="BH3258" s="56">
        <v>0</v>
      </c>
      <c r="BI3258" s="56">
        <v>0</v>
      </c>
      <c r="BJ3258" s="56">
        <v>1</v>
      </c>
    </row>
    <row r="3259" spans="1:62" hidden="1" x14ac:dyDescent="0.3">
      <c r="A3259" s="56">
        <v>49310527</v>
      </c>
      <c r="B3259" s="85">
        <v>601936</v>
      </c>
      <c r="C3259" s="1">
        <v>42893</v>
      </c>
      <c r="D3259" s="56" t="s">
        <v>1053</v>
      </c>
      <c r="E3259" s="56" t="s">
        <v>1054</v>
      </c>
      <c r="F3259" s="56" t="s">
        <v>334</v>
      </c>
      <c r="G3259" s="56" t="s">
        <v>335</v>
      </c>
      <c r="H3259" s="56" t="s">
        <v>336</v>
      </c>
      <c r="I3259" s="56" t="s">
        <v>771</v>
      </c>
      <c r="K3259" s="56" t="s">
        <v>337</v>
      </c>
      <c r="L3259" s="56" t="s">
        <v>1055</v>
      </c>
      <c r="M3259" s="56" t="s">
        <v>1056</v>
      </c>
      <c r="N3259" s="56" t="s">
        <v>1043</v>
      </c>
      <c r="O3259" s="56" t="s">
        <v>546</v>
      </c>
      <c r="P3259" s="1" t="s">
        <v>110</v>
      </c>
      <c r="Q3259" s="56" t="s">
        <v>241</v>
      </c>
      <c r="R3259" s="56" t="s">
        <v>339</v>
      </c>
      <c r="S3259" s="56">
        <v>272899</v>
      </c>
      <c r="T3259" s="1" t="s">
        <v>112</v>
      </c>
      <c r="U3259" s="56">
        <v>42675</v>
      </c>
      <c r="V3259" s="56">
        <v>43465</v>
      </c>
      <c r="W3259" s="56">
        <v>42675</v>
      </c>
      <c r="X3259" s="56">
        <v>42916</v>
      </c>
      <c r="Y3259" s="56" t="s">
        <v>340</v>
      </c>
      <c r="Z3259" s="56" t="s">
        <v>341</v>
      </c>
      <c r="AA3259" s="56" t="s">
        <v>342</v>
      </c>
      <c r="AB3259" s="56" t="s">
        <v>343</v>
      </c>
      <c r="AC3259" s="56" t="s">
        <v>342</v>
      </c>
      <c r="AD3259" s="56" t="s">
        <v>347</v>
      </c>
      <c r="AE3259" s="56" t="s">
        <v>334</v>
      </c>
      <c r="AF3259" s="56" t="s">
        <v>224</v>
      </c>
      <c r="AG3259" s="56">
        <v>2016</v>
      </c>
      <c r="AH3259" s="56" t="s">
        <v>80</v>
      </c>
      <c r="AI3259" s="56" t="s">
        <v>339</v>
      </c>
      <c r="AJ3259" s="56">
        <v>0</v>
      </c>
      <c r="AM3259" s="56">
        <v>42656</v>
      </c>
      <c r="AN3259" s="56" t="s">
        <v>355</v>
      </c>
      <c r="AO3259" s="1">
        <v>42656</v>
      </c>
      <c r="AP3259" s="56" t="s">
        <v>355</v>
      </c>
      <c r="AQ3259" s="56">
        <v>260</v>
      </c>
      <c r="AR3259" s="56">
        <v>0</v>
      </c>
      <c r="AS3259" s="56" t="s">
        <v>346</v>
      </c>
      <c r="BB3259" s="56" t="s">
        <v>339</v>
      </c>
      <c r="BC3259" s="56" t="s">
        <v>263</v>
      </c>
      <c r="BD3259" s="56" t="s">
        <v>993</v>
      </c>
      <c r="BE3259" s="56" t="s">
        <v>347</v>
      </c>
      <c r="BF3259" s="56" t="s">
        <v>334</v>
      </c>
      <c r="BG3259" s="56" t="s">
        <v>774</v>
      </c>
      <c r="BH3259" s="56">
        <v>0</v>
      </c>
      <c r="BI3259" s="56">
        <v>0</v>
      </c>
      <c r="BJ3259" s="56">
        <v>1</v>
      </c>
    </row>
    <row r="3260" spans="1:62" hidden="1" x14ac:dyDescent="0.3">
      <c r="A3260" s="56">
        <v>49310531</v>
      </c>
      <c r="B3260" s="85">
        <v>601936</v>
      </c>
      <c r="C3260" s="1">
        <v>42893</v>
      </c>
      <c r="D3260" s="56" t="s">
        <v>1053</v>
      </c>
      <c r="E3260" s="56" t="s">
        <v>1054</v>
      </c>
      <c r="F3260" s="56" t="s">
        <v>334</v>
      </c>
      <c r="G3260" s="56" t="s">
        <v>335</v>
      </c>
      <c r="H3260" s="56" t="s">
        <v>336</v>
      </c>
      <c r="I3260" s="56" t="s">
        <v>771</v>
      </c>
      <c r="K3260" s="56" t="s">
        <v>337</v>
      </c>
      <c r="L3260" s="56" t="s">
        <v>1055</v>
      </c>
      <c r="M3260" s="56" t="s">
        <v>1056</v>
      </c>
      <c r="N3260" s="56" t="s">
        <v>1043</v>
      </c>
      <c r="O3260" s="56" t="s">
        <v>546</v>
      </c>
      <c r="P3260" s="1" t="s">
        <v>110</v>
      </c>
      <c r="Q3260" s="56" t="s">
        <v>552</v>
      </c>
      <c r="R3260" s="56" t="s">
        <v>339</v>
      </c>
      <c r="S3260" s="56">
        <v>272900</v>
      </c>
      <c r="T3260" s="1" t="s">
        <v>253</v>
      </c>
      <c r="U3260" s="56">
        <v>42675</v>
      </c>
      <c r="V3260" s="56">
        <v>43465</v>
      </c>
      <c r="W3260" s="56">
        <v>42675</v>
      </c>
      <c r="X3260" s="56">
        <v>43100</v>
      </c>
      <c r="Y3260" s="56" t="s">
        <v>340</v>
      </c>
      <c r="Z3260" s="56" t="s">
        <v>341</v>
      </c>
      <c r="AA3260" s="56" t="s">
        <v>342</v>
      </c>
      <c r="AB3260" s="56" t="s">
        <v>343</v>
      </c>
      <c r="AC3260" s="56" t="s">
        <v>342</v>
      </c>
      <c r="AD3260" s="56" t="s">
        <v>347</v>
      </c>
      <c r="AE3260" s="56" t="s">
        <v>334</v>
      </c>
      <c r="AF3260" s="56" t="s">
        <v>292</v>
      </c>
      <c r="AG3260" s="56">
        <v>2017</v>
      </c>
      <c r="AH3260" s="56" t="s">
        <v>80</v>
      </c>
      <c r="AI3260" s="56" t="s">
        <v>348</v>
      </c>
      <c r="AJ3260" s="56">
        <v>1</v>
      </c>
      <c r="AM3260" s="56">
        <v>42656</v>
      </c>
      <c r="AN3260" s="56" t="s">
        <v>355</v>
      </c>
      <c r="AO3260" s="1">
        <v>42656</v>
      </c>
      <c r="AP3260" s="56" t="s">
        <v>355</v>
      </c>
      <c r="AQ3260" s="56">
        <v>328</v>
      </c>
      <c r="AR3260" s="56">
        <v>0</v>
      </c>
      <c r="AS3260" s="56" t="s">
        <v>346</v>
      </c>
      <c r="BB3260" s="56" t="s">
        <v>339</v>
      </c>
      <c r="BC3260" s="56" t="s">
        <v>263</v>
      </c>
      <c r="BD3260" s="56" t="s">
        <v>993</v>
      </c>
      <c r="BE3260" s="56" t="s">
        <v>347</v>
      </c>
      <c r="BF3260" s="56" t="s">
        <v>334</v>
      </c>
      <c r="BG3260" s="56" t="s">
        <v>774</v>
      </c>
      <c r="BH3260" s="56">
        <v>0</v>
      </c>
      <c r="BI3260" s="56">
        <v>0</v>
      </c>
      <c r="BJ3260" s="56">
        <v>1</v>
      </c>
    </row>
    <row r="3261" spans="1:62" hidden="1" x14ac:dyDescent="0.3">
      <c r="A3261" s="56">
        <v>49310519</v>
      </c>
      <c r="B3261" s="85">
        <v>601936</v>
      </c>
      <c r="C3261" s="1">
        <v>42893</v>
      </c>
      <c r="D3261" s="56" t="s">
        <v>1053</v>
      </c>
      <c r="E3261" s="56" t="s">
        <v>1054</v>
      </c>
      <c r="F3261" s="56" t="s">
        <v>334</v>
      </c>
      <c r="G3261" s="56" t="s">
        <v>335</v>
      </c>
      <c r="H3261" s="56" t="s">
        <v>336</v>
      </c>
      <c r="I3261" s="56" t="s">
        <v>771</v>
      </c>
      <c r="K3261" s="56" t="s">
        <v>337</v>
      </c>
      <c r="L3261" s="56" t="s">
        <v>1055</v>
      </c>
      <c r="M3261" s="56" t="s">
        <v>1056</v>
      </c>
      <c r="N3261" s="56" t="s">
        <v>1043</v>
      </c>
      <c r="O3261" s="56" t="s">
        <v>546</v>
      </c>
      <c r="P3261" s="1" t="s">
        <v>105</v>
      </c>
      <c r="S3261" s="56">
        <v>222698</v>
      </c>
      <c r="T3261" s="1" t="s">
        <v>1057</v>
      </c>
      <c r="U3261" s="56">
        <v>42675</v>
      </c>
      <c r="V3261" s="56">
        <v>43465</v>
      </c>
      <c r="W3261" s="56">
        <v>42675</v>
      </c>
      <c r="X3261" s="56">
        <v>43830</v>
      </c>
      <c r="Y3261" s="56" t="s">
        <v>340</v>
      </c>
      <c r="Z3261" s="56" t="s">
        <v>341</v>
      </c>
      <c r="AA3261" s="56" t="s">
        <v>342</v>
      </c>
      <c r="AB3261" s="56" t="s">
        <v>339</v>
      </c>
      <c r="AC3261" s="56" t="s">
        <v>342</v>
      </c>
      <c r="AD3261" s="56" t="s">
        <v>347</v>
      </c>
      <c r="AE3261" s="56" t="s">
        <v>334</v>
      </c>
      <c r="AF3261" s="56" t="s">
        <v>292</v>
      </c>
      <c r="AG3261" s="56">
        <v>2019</v>
      </c>
      <c r="AH3261" s="56" t="s">
        <v>80</v>
      </c>
      <c r="AI3261" s="56" t="s">
        <v>348</v>
      </c>
      <c r="AJ3261" s="56">
        <v>90000</v>
      </c>
      <c r="AM3261" s="56">
        <v>42656</v>
      </c>
      <c r="AN3261" s="56" t="s">
        <v>355</v>
      </c>
      <c r="AO3261" s="1">
        <v>42656</v>
      </c>
      <c r="AP3261" s="56" t="s">
        <v>355</v>
      </c>
      <c r="AQ3261" s="56">
        <v>282</v>
      </c>
      <c r="AR3261" s="56">
        <v>0</v>
      </c>
      <c r="AS3261" s="56" t="s">
        <v>346</v>
      </c>
      <c r="BB3261" s="56" t="s">
        <v>339</v>
      </c>
      <c r="BC3261" s="56" t="s">
        <v>263</v>
      </c>
      <c r="BD3261" s="56" t="s">
        <v>993</v>
      </c>
      <c r="BE3261" s="56" t="s">
        <v>347</v>
      </c>
      <c r="BF3261" s="56" t="s">
        <v>334</v>
      </c>
      <c r="BG3261" s="56" t="s">
        <v>774</v>
      </c>
      <c r="BH3261" s="56">
        <v>0</v>
      </c>
      <c r="BI3261" s="56">
        <v>0</v>
      </c>
      <c r="BJ3261" s="56">
        <v>1</v>
      </c>
    </row>
    <row r="3262" spans="1:62" hidden="1" x14ac:dyDescent="0.3">
      <c r="A3262" s="56">
        <v>49304301</v>
      </c>
      <c r="B3262" s="85">
        <v>601936</v>
      </c>
      <c r="C3262" s="1">
        <v>42893</v>
      </c>
      <c r="D3262" s="56" t="s">
        <v>1053</v>
      </c>
      <c r="E3262" s="56" t="s">
        <v>1054</v>
      </c>
      <c r="F3262" s="56" t="s">
        <v>334</v>
      </c>
      <c r="G3262" s="56" t="s">
        <v>335</v>
      </c>
      <c r="H3262" s="56" t="s">
        <v>336</v>
      </c>
      <c r="I3262" s="56" t="s">
        <v>771</v>
      </c>
      <c r="K3262" s="56" t="s">
        <v>337</v>
      </c>
      <c r="L3262" s="56" t="s">
        <v>1055</v>
      </c>
      <c r="M3262" s="56" t="s">
        <v>1056</v>
      </c>
      <c r="N3262" s="56" t="s">
        <v>1043</v>
      </c>
      <c r="O3262" s="56" t="s">
        <v>546</v>
      </c>
      <c r="P3262" s="1" t="s">
        <v>110</v>
      </c>
      <c r="Q3262" s="56" t="s">
        <v>1060</v>
      </c>
      <c r="R3262" s="56" t="s">
        <v>339</v>
      </c>
      <c r="S3262" s="56">
        <v>272908</v>
      </c>
      <c r="T3262" s="1" t="s">
        <v>836</v>
      </c>
      <c r="U3262" s="56">
        <v>42675</v>
      </c>
      <c r="V3262" s="56">
        <v>43465</v>
      </c>
      <c r="W3262" s="56">
        <v>42675</v>
      </c>
      <c r="X3262" s="56">
        <v>43100</v>
      </c>
      <c r="Y3262" s="56" t="s">
        <v>340</v>
      </c>
      <c r="Z3262" s="56" t="s">
        <v>341</v>
      </c>
      <c r="AA3262" s="56" t="s">
        <v>342</v>
      </c>
      <c r="AB3262" s="56" t="s">
        <v>343</v>
      </c>
      <c r="AC3262" s="56" t="s">
        <v>342</v>
      </c>
      <c r="AD3262" s="56" t="s">
        <v>347</v>
      </c>
      <c r="AE3262" s="56" t="s">
        <v>334</v>
      </c>
      <c r="AF3262" s="56" t="s">
        <v>292</v>
      </c>
      <c r="AG3262" s="56">
        <v>2017</v>
      </c>
      <c r="AH3262" s="56" t="s">
        <v>80</v>
      </c>
      <c r="AI3262" s="56" t="s">
        <v>344</v>
      </c>
      <c r="AJ3262" s="56">
        <v>4</v>
      </c>
      <c r="AM3262" s="56">
        <v>42656</v>
      </c>
      <c r="AN3262" s="56" t="s">
        <v>355</v>
      </c>
      <c r="AO3262" s="1">
        <v>42656</v>
      </c>
      <c r="AP3262" s="56" t="s">
        <v>355</v>
      </c>
      <c r="AQ3262" s="56">
        <v>75683</v>
      </c>
      <c r="AR3262" s="56">
        <v>0</v>
      </c>
      <c r="AS3262" s="56" t="s">
        <v>346</v>
      </c>
      <c r="BB3262" s="56" t="s">
        <v>339</v>
      </c>
      <c r="BC3262" s="56" t="s">
        <v>263</v>
      </c>
      <c r="BD3262" s="56" t="s">
        <v>993</v>
      </c>
      <c r="BE3262" s="56" t="s">
        <v>347</v>
      </c>
      <c r="BF3262" s="56" t="s">
        <v>334</v>
      </c>
      <c r="BG3262" s="56" t="s">
        <v>774</v>
      </c>
      <c r="BH3262" s="56">
        <v>0</v>
      </c>
      <c r="BI3262" s="56">
        <v>0</v>
      </c>
      <c r="BJ3262" s="56">
        <v>1</v>
      </c>
    </row>
    <row r="3263" spans="1:62" hidden="1" x14ac:dyDescent="0.3">
      <c r="A3263" s="56">
        <v>49310516</v>
      </c>
      <c r="B3263" s="85">
        <v>601936</v>
      </c>
      <c r="C3263" s="1">
        <v>42893</v>
      </c>
      <c r="D3263" s="56" t="s">
        <v>1053</v>
      </c>
      <c r="E3263" s="56" t="s">
        <v>1054</v>
      </c>
      <c r="F3263" s="56" t="s">
        <v>334</v>
      </c>
      <c r="G3263" s="56" t="s">
        <v>335</v>
      </c>
      <c r="H3263" s="56" t="s">
        <v>336</v>
      </c>
      <c r="I3263" s="56" t="s">
        <v>771</v>
      </c>
      <c r="K3263" s="56" t="s">
        <v>337</v>
      </c>
      <c r="L3263" s="56" t="s">
        <v>1055</v>
      </c>
      <c r="M3263" s="56" t="s">
        <v>1056</v>
      </c>
      <c r="N3263" s="56" t="s">
        <v>1043</v>
      </c>
      <c r="O3263" s="56" t="s">
        <v>546</v>
      </c>
      <c r="P3263" s="1" t="s">
        <v>105</v>
      </c>
      <c r="S3263" s="56">
        <v>222698</v>
      </c>
      <c r="T3263" s="1" t="s">
        <v>1057</v>
      </c>
      <c r="U3263" s="56">
        <v>42675</v>
      </c>
      <c r="V3263" s="56">
        <v>43465</v>
      </c>
      <c r="W3263" s="56">
        <v>42675</v>
      </c>
      <c r="X3263" s="56">
        <v>43830</v>
      </c>
      <c r="Y3263" s="56" t="s">
        <v>340</v>
      </c>
      <c r="Z3263" s="56" t="s">
        <v>341</v>
      </c>
      <c r="AA3263" s="56" t="s">
        <v>342</v>
      </c>
      <c r="AB3263" s="56" t="s">
        <v>339</v>
      </c>
      <c r="AC3263" s="56" t="s">
        <v>342</v>
      </c>
      <c r="AD3263" s="56" t="s">
        <v>347</v>
      </c>
      <c r="AE3263" s="56" t="s">
        <v>334</v>
      </c>
      <c r="AF3263" s="56" t="s">
        <v>292</v>
      </c>
      <c r="AG3263" s="56">
        <v>2017</v>
      </c>
      <c r="AH3263" s="56" t="s">
        <v>80</v>
      </c>
      <c r="AI3263" s="56" t="s">
        <v>344</v>
      </c>
      <c r="AJ3263" s="56">
        <v>50000</v>
      </c>
      <c r="AM3263" s="56">
        <v>42656</v>
      </c>
      <c r="AN3263" s="56" t="s">
        <v>355</v>
      </c>
      <c r="AO3263" s="1">
        <v>42656</v>
      </c>
      <c r="AP3263" s="56" t="s">
        <v>355</v>
      </c>
      <c r="AQ3263" s="56">
        <v>282</v>
      </c>
      <c r="AR3263" s="56">
        <v>0</v>
      </c>
      <c r="AS3263" s="56" t="s">
        <v>346</v>
      </c>
      <c r="BB3263" s="56" t="s">
        <v>339</v>
      </c>
      <c r="BC3263" s="56" t="s">
        <v>263</v>
      </c>
      <c r="BD3263" s="56" t="s">
        <v>993</v>
      </c>
      <c r="BE3263" s="56" t="s">
        <v>347</v>
      </c>
      <c r="BF3263" s="56" t="s">
        <v>334</v>
      </c>
      <c r="BG3263" s="56" t="s">
        <v>774</v>
      </c>
      <c r="BH3263" s="56">
        <v>0</v>
      </c>
      <c r="BI3263" s="56">
        <v>0</v>
      </c>
      <c r="BJ3263" s="56">
        <v>1</v>
      </c>
    </row>
    <row r="3264" spans="1:62" hidden="1" x14ac:dyDescent="0.3">
      <c r="A3264" s="56">
        <v>49310260</v>
      </c>
      <c r="B3264" s="85">
        <v>601936</v>
      </c>
      <c r="C3264" s="1">
        <v>42893</v>
      </c>
      <c r="D3264" s="56" t="s">
        <v>1053</v>
      </c>
      <c r="E3264" s="56" t="s">
        <v>1054</v>
      </c>
      <c r="F3264" s="56" t="s">
        <v>334</v>
      </c>
      <c r="G3264" s="56" t="s">
        <v>335</v>
      </c>
      <c r="H3264" s="56" t="s">
        <v>336</v>
      </c>
      <c r="I3264" s="56" t="s">
        <v>771</v>
      </c>
      <c r="K3264" s="56" t="s">
        <v>337</v>
      </c>
      <c r="L3264" s="56" t="s">
        <v>1055</v>
      </c>
      <c r="M3264" s="56" t="s">
        <v>1056</v>
      </c>
      <c r="N3264" s="56" t="s">
        <v>1043</v>
      </c>
      <c r="O3264" s="56" t="s">
        <v>546</v>
      </c>
      <c r="P3264" s="1" t="s">
        <v>105</v>
      </c>
      <c r="S3264" s="56">
        <v>222700</v>
      </c>
      <c r="T3264" s="1" t="s">
        <v>760</v>
      </c>
      <c r="U3264" s="56">
        <v>42675</v>
      </c>
      <c r="V3264" s="56">
        <v>43465</v>
      </c>
      <c r="W3264" s="56">
        <v>42675</v>
      </c>
      <c r="X3264" s="56">
        <v>43830</v>
      </c>
      <c r="Y3264" s="56" t="s">
        <v>340</v>
      </c>
      <c r="Z3264" s="56" t="s">
        <v>367</v>
      </c>
      <c r="AA3264" s="56" t="s">
        <v>342</v>
      </c>
      <c r="AB3264" s="56" t="s">
        <v>343</v>
      </c>
      <c r="AC3264" s="56" t="s">
        <v>342</v>
      </c>
      <c r="AD3264" s="56" t="s">
        <v>347</v>
      </c>
      <c r="AE3264" s="56" t="s">
        <v>334</v>
      </c>
      <c r="AF3264" s="56" t="s">
        <v>292</v>
      </c>
      <c r="AG3264" s="56">
        <v>2018</v>
      </c>
      <c r="AH3264" s="56" t="s">
        <v>80</v>
      </c>
      <c r="AI3264" s="56" t="s">
        <v>344</v>
      </c>
      <c r="AJ3264" s="56">
        <v>1000000</v>
      </c>
      <c r="AM3264" s="56">
        <v>42656</v>
      </c>
      <c r="AN3264" s="56" t="s">
        <v>355</v>
      </c>
      <c r="AO3264" s="1">
        <v>42656</v>
      </c>
      <c r="AP3264" s="56" t="s">
        <v>355</v>
      </c>
      <c r="AQ3264" s="56">
        <v>72202</v>
      </c>
      <c r="AR3264" s="56">
        <v>0</v>
      </c>
      <c r="AS3264" s="56" t="s">
        <v>346</v>
      </c>
      <c r="BB3264" s="56" t="s">
        <v>339</v>
      </c>
      <c r="BC3264" s="56" t="s">
        <v>263</v>
      </c>
      <c r="BD3264" s="56" t="s">
        <v>993</v>
      </c>
      <c r="BE3264" s="56" t="s">
        <v>347</v>
      </c>
      <c r="BF3264" s="56" t="s">
        <v>334</v>
      </c>
      <c r="BG3264" s="56" t="s">
        <v>774</v>
      </c>
      <c r="BH3264" s="56">
        <v>0</v>
      </c>
      <c r="BI3264" s="56">
        <v>0</v>
      </c>
      <c r="BJ3264" s="56">
        <v>1</v>
      </c>
    </row>
    <row r="3265" spans="1:62" hidden="1" x14ac:dyDescent="0.3">
      <c r="A3265" s="56">
        <v>49310262</v>
      </c>
      <c r="B3265" s="85">
        <v>601936</v>
      </c>
      <c r="C3265" s="1">
        <v>42893</v>
      </c>
      <c r="D3265" s="56" t="s">
        <v>1053</v>
      </c>
      <c r="E3265" s="56" t="s">
        <v>1054</v>
      </c>
      <c r="F3265" s="56" t="s">
        <v>334</v>
      </c>
      <c r="G3265" s="56" t="s">
        <v>335</v>
      </c>
      <c r="H3265" s="56" t="s">
        <v>336</v>
      </c>
      <c r="I3265" s="56" t="s">
        <v>771</v>
      </c>
      <c r="K3265" s="56" t="s">
        <v>337</v>
      </c>
      <c r="L3265" s="56" t="s">
        <v>1055</v>
      </c>
      <c r="M3265" s="56" t="s">
        <v>1056</v>
      </c>
      <c r="N3265" s="56" t="s">
        <v>1043</v>
      </c>
      <c r="O3265" s="56" t="s">
        <v>546</v>
      </c>
      <c r="P3265" s="1" t="s">
        <v>105</v>
      </c>
      <c r="S3265" s="56">
        <v>222700</v>
      </c>
      <c r="T3265" s="1" t="s">
        <v>760</v>
      </c>
      <c r="U3265" s="56">
        <v>42675</v>
      </c>
      <c r="V3265" s="56">
        <v>43465</v>
      </c>
      <c r="W3265" s="56">
        <v>42675</v>
      </c>
      <c r="X3265" s="56">
        <v>43830</v>
      </c>
      <c r="Y3265" s="56" t="s">
        <v>340</v>
      </c>
      <c r="Z3265" s="56" t="s">
        <v>367</v>
      </c>
      <c r="AA3265" s="56" t="s">
        <v>342</v>
      </c>
      <c r="AB3265" s="56" t="s">
        <v>343</v>
      </c>
      <c r="AC3265" s="56" t="s">
        <v>342</v>
      </c>
      <c r="AD3265" s="56" t="s">
        <v>347</v>
      </c>
      <c r="AE3265" s="56" t="s">
        <v>334</v>
      </c>
      <c r="AF3265" s="56" t="s">
        <v>292</v>
      </c>
      <c r="AG3265" s="56">
        <v>2019</v>
      </c>
      <c r="AH3265" s="56" t="s">
        <v>80</v>
      </c>
      <c r="AI3265" s="56" t="s">
        <v>344</v>
      </c>
      <c r="AJ3265" s="56">
        <v>1600000</v>
      </c>
      <c r="AM3265" s="56">
        <v>42656</v>
      </c>
      <c r="AN3265" s="56" t="s">
        <v>355</v>
      </c>
      <c r="AO3265" s="1">
        <v>42656</v>
      </c>
      <c r="AP3265" s="56" t="s">
        <v>355</v>
      </c>
      <c r="AQ3265" s="56">
        <v>72202</v>
      </c>
      <c r="AR3265" s="56">
        <v>0</v>
      </c>
      <c r="AS3265" s="56" t="s">
        <v>346</v>
      </c>
      <c r="BB3265" s="56" t="s">
        <v>339</v>
      </c>
      <c r="BC3265" s="56" t="s">
        <v>263</v>
      </c>
      <c r="BD3265" s="56" t="s">
        <v>993</v>
      </c>
      <c r="BE3265" s="56" t="s">
        <v>347</v>
      </c>
      <c r="BF3265" s="56" t="s">
        <v>334</v>
      </c>
      <c r="BG3265" s="56" t="s">
        <v>774</v>
      </c>
      <c r="BH3265" s="56">
        <v>0</v>
      </c>
      <c r="BI3265" s="56">
        <v>0</v>
      </c>
      <c r="BJ3265" s="56">
        <v>1</v>
      </c>
    </row>
    <row r="3266" spans="1:62" hidden="1" x14ac:dyDescent="0.3">
      <c r="A3266" s="56">
        <v>49304304</v>
      </c>
      <c r="B3266" s="85">
        <v>601936</v>
      </c>
      <c r="C3266" s="1">
        <v>42893</v>
      </c>
      <c r="D3266" s="56" t="s">
        <v>1053</v>
      </c>
      <c r="E3266" s="56" t="s">
        <v>1054</v>
      </c>
      <c r="F3266" s="56" t="s">
        <v>334</v>
      </c>
      <c r="G3266" s="56" t="s">
        <v>335</v>
      </c>
      <c r="H3266" s="56" t="s">
        <v>336</v>
      </c>
      <c r="I3266" s="56" t="s">
        <v>771</v>
      </c>
      <c r="K3266" s="56" t="s">
        <v>337</v>
      </c>
      <c r="L3266" s="56" t="s">
        <v>1055</v>
      </c>
      <c r="M3266" s="56" t="s">
        <v>1056</v>
      </c>
      <c r="N3266" s="56" t="s">
        <v>1043</v>
      </c>
      <c r="O3266" s="56" t="s">
        <v>546</v>
      </c>
      <c r="P3266" s="1" t="s">
        <v>188</v>
      </c>
      <c r="Q3266" s="56" t="s">
        <v>241</v>
      </c>
      <c r="R3266" s="56" t="s">
        <v>339</v>
      </c>
      <c r="S3266" s="56">
        <v>281029</v>
      </c>
      <c r="T3266" s="1" t="s">
        <v>238</v>
      </c>
      <c r="U3266" s="56">
        <v>42675</v>
      </c>
      <c r="V3266" s="56">
        <v>43465</v>
      </c>
      <c r="W3266" s="56">
        <v>42675</v>
      </c>
      <c r="X3266" s="56">
        <v>42916</v>
      </c>
      <c r="Y3266" s="56" t="s">
        <v>340</v>
      </c>
      <c r="Z3266" s="56" t="s">
        <v>341</v>
      </c>
      <c r="AA3266" s="56" t="s">
        <v>342</v>
      </c>
      <c r="AB3266" s="56" t="s">
        <v>343</v>
      </c>
      <c r="AC3266" s="56" t="s">
        <v>342</v>
      </c>
      <c r="AD3266" s="56" t="s">
        <v>347</v>
      </c>
      <c r="AE3266" s="56" t="s">
        <v>334</v>
      </c>
      <c r="AF3266" s="56" t="s">
        <v>292</v>
      </c>
      <c r="AG3266" s="56">
        <v>2017</v>
      </c>
      <c r="AH3266" s="56" t="s">
        <v>80</v>
      </c>
      <c r="AI3266" s="56" t="s">
        <v>344</v>
      </c>
      <c r="AJ3266" s="56">
        <v>1</v>
      </c>
      <c r="AM3266" s="56">
        <v>42656</v>
      </c>
      <c r="AN3266" s="56" t="s">
        <v>355</v>
      </c>
      <c r="AO3266" s="1">
        <v>42656</v>
      </c>
      <c r="AP3266" s="56" t="s">
        <v>355</v>
      </c>
      <c r="AQ3266" s="56">
        <v>253</v>
      </c>
      <c r="AR3266" s="56">
        <v>0</v>
      </c>
      <c r="AS3266" s="56" t="s">
        <v>346</v>
      </c>
      <c r="BB3266" s="56" t="s">
        <v>339</v>
      </c>
      <c r="BC3266" s="56" t="s">
        <v>263</v>
      </c>
      <c r="BD3266" s="56" t="s">
        <v>993</v>
      </c>
      <c r="BE3266" s="56" t="s">
        <v>347</v>
      </c>
      <c r="BF3266" s="56" t="s">
        <v>334</v>
      </c>
      <c r="BG3266" s="56" t="s">
        <v>774</v>
      </c>
      <c r="BH3266" s="56">
        <v>0</v>
      </c>
      <c r="BI3266" s="56">
        <v>0</v>
      </c>
      <c r="BJ3266" s="56">
        <v>1</v>
      </c>
    </row>
    <row r="3267" spans="1:62" hidden="1" x14ac:dyDescent="0.3">
      <c r="A3267" s="56">
        <v>49304320</v>
      </c>
      <c r="B3267" s="85">
        <v>601936</v>
      </c>
      <c r="C3267" s="1">
        <v>42893</v>
      </c>
      <c r="D3267" s="56" t="s">
        <v>1053</v>
      </c>
      <c r="E3267" s="56" t="s">
        <v>1054</v>
      </c>
      <c r="F3267" s="56" t="s">
        <v>334</v>
      </c>
      <c r="G3267" s="56" t="s">
        <v>335</v>
      </c>
      <c r="H3267" s="56" t="s">
        <v>336</v>
      </c>
      <c r="I3267" s="56" t="s">
        <v>771</v>
      </c>
      <c r="K3267" s="56" t="s">
        <v>337</v>
      </c>
      <c r="L3267" s="56" t="s">
        <v>1055</v>
      </c>
      <c r="M3267" s="56" t="s">
        <v>1056</v>
      </c>
      <c r="N3267" s="56" t="s">
        <v>1043</v>
      </c>
      <c r="O3267" s="56" t="s">
        <v>546</v>
      </c>
      <c r="P3267" s="1" t="s">
        <v>188</v>
      </c>
      <c r="Q3267" s="56" t="s">
        <v>1060</v>
      </c>
      <c r="R3267" s="56" t="s">
        <v>339</v>
      </c>
      <c r="S3267" s="56">
        <v>281041</v>
      </c>
      <c r="T3267" s="1" t="s">
        <v>238</v>
      </c>
      <c r="U3267" s="56">
        <v>42675</v>
      </c>
      <c r="V3267" s="56">
        <v>43465</v>
      </c>
      <c r="W3267" s="56">
        <v>42675</v>
      </c>
      <c r="X3267" s="56">
        <v>42916</v>
      </c>
      <c r="Y3267" s="56" t="s">
        <v>340</v>
      </c>
      <c r="Z3267" s="56" t="s">
        <v>341</v>
      </c>
      <c r="AA3267" s="56" t="s">
        <v>342</v>
      </c>
      <c r="AB3267" s="56" t="s">
        <v>343</v>
      </c>
      <c r="AC3267" s="56" t="s">
        <v>342</v>
      </c>
      <c r="AD3267" s="56" t="s">
        <v>347</v>
      </c>
      <c r="AE3267" s="56" t="s">
        <v>334</v>
      </c>
      <c r="AF3267" s="56" t="s">
        <v>292</v>
      </c>
      <c r="AG3267" s="56">
        <v>2017</v>
      </c>
      <c r="AH3267" s="56" t="s">
        <v>80</v>
      </c>
      <c r="AI3267" s="56" t="s">
        <v>344</v>
      </c>
      <c r="AJ3267" s="56">
        <v>2</v>
      </c>
      <c r="AM3267" s="56">
        <v>42656</v>
      </c>
      <c r="AN3267" s="56" t="s">
        <v>355</v>
      </c>
      <c r="AO3267" s="1">
        <v>42656</v>
      </c>
      <c r="AP3267" s="56" t="s">
        <v>355</v>
      </c>
      <c r="AQ3267" s="56">
        <v>253</v>
      </c>
      <c r="AR3267" s="56">
        <v>0</v>
      </c>
      <c r="AS3267" s="56" t="s">
        <v>346</v>
      </c>
      <c r="BB3267" s="56" t="s">
        <v>339</v>
      </c>
      <c r="BC3267" s="56" t="s">
        <v>263</v>
      </c>
      <c r="BD3267" s="56" t="s">
        <v>993</v>
      </c>
      <c r="BE3267" s="56" t="s">
        <v>347</v>
      </c>
      <c r="BF3267" s="56" t="s">
        <v>334</v>
      </c>
      <c r="BG3267" s="56" t="s">
        <v>774</v>
      </c>
      <c r="BH3267" s="56">
        <v>0</v>
      </c>
      <c r="BI3267" s="56">
        <v>0</v>
      </c>
      <c r="BJ3267" s="56">
        <v>1</v>
      </c>
    </row>
    <row r="3268" spans="1:62" hidden="1" x14ac:dyDescent="0.3">
      <c r="A3268" s="56">
        <v>49304308</v>
      </c>
      <c r="B3268" s="85">
        <v>601936</v>
      </c>
      <c r="C3268" s="1">
        <v>42893</v>
      </c>
      <c r="D3268" s="56" t="s">
        <v>1053</v>
      </c>
      <c r="E3268" s="56" t="s">
        <v>1054</v>
      </c>
      <c r="F3268" s="56" t="s">
        <v>334</v>
      </c>
      <c r="G3268" s="56" t="s">
        <v>335</v>
      </c>
      <c r="H3268" s="56" t="s">
        <v>336</v>
      </c>
      <c r="I3268" s="56" t="s">
        <v>771</v>
      </c>
      <c r="K3268" s="56" t="s">
        <v>337</v>
      </c>
      <c r="L3268" s="56" t="s">
        <v>1055</v>
      </c>
      <c r="M3268" s="56" t="s">
        <v>1056</v>
      </c>
      <c r="N3268" s="56" t="s">
        <v>1043</v>
      </c>
      <c r="O3268" s="56" t="s">
        <v>546</v>
      </c>
      <c r="P3268" s="1" t="s">
        <v>188</v>
      </c>
      <c r="Q3268" s="56" t="s">
        <v>552</v>
      </c>
      <c r="R3268" s="56" t="s">
        <v>339</v>
      </c>
      <c r="S3268" s="56">
        <v>281031</v>
      </c>
      <c r="T3268" s="1" t="s">
        <v>238</v>
      </c>
      <c r="U3268" s="56">
        <v>42675</v>
      </c>
      <c r="V3268" s="56">
        <v>43465</v>
      </c>
      <c r="W3268" s="56">
        <v>42675</v>
      </c>
      <c r="X3268" s="56">
        <v>43465</v>
      </c>
      <c r="Y3268" s="56" t="s">
        <v>340</v>
      </c>
      <c r="Z3268" s="56" t="s">
        <v>341</v>
      </c>
      <c r="AA3268" s="56" t="s">
        <v>342</v>
      </c>
      <c r="AB3268" s="56" t="s">
        <v>343</v>
      </c>
      <c r="AC3268" s="56" t="s">
        <v>342</v>
      </c>
      <c r="AD3268" s="56" t="s">
        <v>347</v>
      </c>
      <c r="AE3268" s="56" t="s">
        <v>334</v>
      </c>
      <c r="AF3268" s="56" t="s">
        <v>292</v>
      </c>
      <c r="AG3268" s="56">
        <v>2018</v>
      </c>
      <c r="AH3268" s="56" t="s">
        <v>80</v>
      </c>
      <c r="AI3268" s="56" t="s">
        <v>344</v>
      </c>
      <c r="AJ3268" s="56">
        <v>1</v>
      </c>
      <c r="AM3268" s="56">
        <v>42656</v>
      </c>
      <c r="AN3268" s="56" t="s">
        <v>355</v>
      </c>
      <c r="AO3268" s="1">
        <v>42656</v>
      </c>
      <c r="AP3268" s="56" t="s">
        <v>355</v>
      </c>
      <c r="AQ3268" s="56">
        <v>253</v>
      </c>
      <c r="AR3268" s="56">
        <v>0</v>
      </c>
      <c r="AS3268" s="56" t="s">
        <v>346</v>
      </c>
      <c r="BB3268" s="56" t="s">
        <v>339</v>
      </c>
      <c r="BC3268" s="56" t="s">
        <v>263</v>
      </c>
      <c r="BD3268" s="56" t="s">
        <v>993</v>
      </c>
      <c r="BE3268" s="56" t="s">
        <v>347</v>
      </c>
      <c r="BF3268" s="56" t="s">
        <v>334</v>
      </c>
      <c r="BG3268" s="56" t="s">
        <v>774</v>
      </c>
      <c r="BH3268" s="56">
        <v>0</v>
      </c>
      <c r="BI3268" s="56">
        <v>0</v>
      </c>
      <c r="BJ3268" s="56">
        <v>1</v>
      </c>
    </row>
    <row r="3269" spans="1:62" hidden="1" x14ac:dyDescent="0.3">
      <c r="A3269" s="56">
        <v>49304235</v>
      </c>
      <c r="B3269" s="85">
        <v>601936</v>
      </c>
      <c r="C3269" s="1">
        <v>42893</v>
      </c>
      <c r="D3269" s="56" t="s">
        <v>1053</v>
      </c>
      <c r="E3269" s="56" t="s">
        <v>1054</v>
      </c>
      <c r="F3269" s="56" t="s">
        <v>334</v>
      </c>
      <c r="G3269" s="56" t="s">
        <v>335</v>
      </c>
      <c r="H3269" s="56" t="s">
        <v>336</v>
      </c>
      <c r="I3269" s="56" t="s">
        <v>771</v>
      </c>
      <c r="K3269" s="56" t="s">
        <v>337</v>
      </c>
      <c r="L3269" s="56" t="s">
        <v>1055</v>
      </c>
      <c r="M3269" s="56" t="s">
        <v>1056</v>
      </c>
      <c r="N3269" s="56" t="s">
        <v>1043</v>
      </c>
      <c r="O3269" s="56" t="s">
        <v>546</v>
      </c>
      <c r="P3269" s="1" t="s">
        <v>105</v>
      </c>
      <c r="S3269" s="56">
        <v>222700</v>
      </c>
      <c r="T3269" s="1" t="s">
        <v>760</v>
      </c>
      <c r="U3269" s="56">
        <v>42675</v>
      </c>
      <c r="V3269" s="56">
        <v>43465</v>
      </c>
      <c r="W3269" s="56">
        <v>42675</v>
      </c>
      <c r="X3269" s="56">
        <v>43830</v>
      </c>
      <c r="Y3269" s="56" t="s">
        <v>340</v>
      </c>
      <c r="Z3269" s="56" t="s">
        <v>367</v>
      </c>
      <c r="AA3269" s="56" t="s">
        <v>342</v>
      </c>
      <c r="AB3269" s="56" t="s">
        <v>343</v>
      </c>
      <c r="AC3269" s="56" t="s">
        <v>342</v>
      </c>
      <c r="AD3269" s="56" t="s">
        <v>347</v>
      </c>
      <c r="AE3269" s="56" t="s">
        <v>334</v>
      </c>
      <c r="AF3269" s="56" t="s">
        <v>292</v>
      </c>
      <c r="AG3269" s="56">
        <v>2017</v>
      </c>
      <c r="AH3269" s="56" t="s">
        <v>80</v>
      </c>
      <c r="AI3269" s="56" t="s">
        <v>344</v>
      </c>
      <c r="AJ3269" s="56">
        <v>400000</v>
      </c>
      <c r="AM3269" s="56">
        <v>42656</v>
      </c>
      <c r="AN3269" s="56" t="s">
        <v>355</v>
      </c>
      <c r="AO3269" s="1">
        <v>42656</v>
      </c>
      <c r="AP3269" s="56" t="s">
        <v>355</v>
      </c>
      <c r="AQ3269" s="56">
        <v>72202</v>
      </c>
      <c r="AR3269" s="56">
        <v>0</v>
      </c>
      <c r="AS3269" s="56" t="s">
        <v>346</v>
      </c>
      <c r="BB3269" s="56" t="s">
        <v>339</v>
      </c>
      <c r="BC3269" s="56" t="s">
        <v>263</v>
      </c>
      <c r="BD3269" s="56" t="s">
        <v>993</v>
      </c>
      <c r="BE3269" s="56" t="s">
        <v>347</v>
      </c>
      <c r="BF3269" s="56" t="s">
        <v>334</v>
      </c>
      <c r="BG3269" s="56" t="s">
        <v>774</v>
      </c>
      <c r="BH3269" s="56">
        <v>0</v>
      </c>
      <c r="BI3269" s="56">
        <v>0</v>
      </c>
      <c r="BJ3269" s="56">
        <v>1</v>
      </c>
    </row>
    <row r="3270" spans="1:62" hidden="1" x14ac:dyDescent="0.3">
      <c r="A3270" s="56">
        <v>49304250</v>
      </c>
      <c r="B3270" s="85">
        <v>601936</v>
      </c>
      <c r="C3270" s="1">
        <v>42893</v>
      </c>
      <c r="D3270" s="56" t="s">
        <v>1053</v>
      </c>
      <c r="E3270" s="56" t="s">
        <v>1054</v>
      </c>
      <c r="F3270" s="56" t="s">
        <v>334</v>
      </c>
      <c r="G3270" s="56" t="s">
        <v>335</v>
      </c>
      <c r="H3270" s="56" t="s">
        <v>336</v>
      </c>
      <c r="I3270" s="56" t="s">
        <v>771</v>
      </c>
      <c r="K3270" s="56" t="s">
        <v>337</v>
      </c>
      <c r="L3270" s="56" t="s">
        <v>1055</v>
      </c>
      <c r="M3270" s="56" t="s">
        <v>1056</v>
      </c>
      <c r="N3270" s="56" t="s">
        <v>1043</v>
      </c>
      <c r="O3270" s="56" t="s">
        <v>546</v>
      </c>
      <c r="P3270" s="1" t="s">
        <v>110</v>
      </c>
      <c r="Q3270" s="56" t="s">
        <v>1059</v>
      </c>
      <c r="R3270" s="56" t="s">
        <v>339</v>
      </c>
      <c r="S3270" s="56">
        <v>272902</v>
      </c>
      <c r="T3270" s="1" t="s">
        <v>557</v>
      </c>
      <c r="U3270" s="56">
        <v>42675</v>
      </c>
      <c r="V3270" s="56">
        <v>43465</v>
      </c>
      <c r="W3270" s="56">
        <v>42675</v>
      </c>
      <c r="X3270" s="56">
        <v>43769</v>
      </c>
      <c r="Y3270" s="56" t="s">
        <v>356</v>
      </c>
      <c r="Z3270" s="56" t="s">
        <v>341</v>
      </c>
      <c r="AA3270" s="56" t="s">
        <v>342</v>
      </c>
      <c r="AB3270" s="56" t="s">
        <v>343</v>
      </c>
      <c r="AC3270" s="56" t="s">
        <v>342</v>
      </c>
      <c r="AD3270" s="56" t="s">
        <v>347</v>
      </c>
      <c r="AE3270" s="56" t="s">
        <v>334</v>
      </c>
      <c r="AF3270" s="56" t="s">
        <v>292</v>
      </c>
      <c r="AG3270" s="56">
        <v>2017</v>
      </c>
      <c r="AH3270" s="56" t="s">
        <v>80</v>
      </c>
      <c r="AI3270" s="56" t="s">
        <v>348</v>
      </c>
      <c r="AJ3270" s="56">
        <v>50</v>
      </c>
      <c r="AM3270" s="56">
        <v>42656</v>
      </c>
      <c r="AN3270" s="56" t="s">
        <v>355</v>
      </c>
      <c r="AO3270" s="1">
        <v>42656</v>
      </c>
      <c r="AP3270" s="56" t="s">
        <v>355</v>
      </c>
      <c r="AQ3270" s="56">
        <v>57082</v>
      </c>
      <c r="AR3270" s="56">
        <v>0</v>
      </c>
      <c r="AS3270" s="56" t="s">
        <v>346</v>
      </c>
      <c r="BB3270" s="56" t="s">
        <v>339</v>
      </c>
      <c r="BC3270" s="56" t="s">
        <v>263</v>
      </c>
      <c r="BD3270" s="56" t="s">
        <v>993</v>
      </c>
      <c r="BE3270" s="56" t="s">
        <v>347</v>
      </c>
      <c r="BF3270" s="56" t="s">
        <v>334</v>
      </c>
      <c r="BG3270" s="56" t="s">
        <v>774</v>
      </c>
      <c r="BH3270" s="56">
        <v>0</v>
      </c>
      <c r="BI3270" s="56">
        <v>0</v>
      </c>
      <c r="BJ3270" s="56">
        <v>1</v>
      </c>
    </row>
    <row r="3271" spans="1:62" hidden="1" x14ac:dyDescent="0.3">
      <c r="A3271" s="56">
        <v>49304228</v>
      </c>
      <c r="B3271" s="85">
        <v>601936</v>
      </c>
      <c r="C3271" s="1">
        <v>42893</v>
      </c>
      <c r="D3271" s="56" t="s">
        <v>1053</v>
      </c>
      <c r="E3271" s="56" t="s">
        <v>1054</v>
      </c>
      <c r="F3271" s="56" t="s">
        <v>334</v>
      </c>
      <c r="G3271" s="56" t="s">
        <v>335</v>
      </c>
      <c r="H3271" s="56" t="s">
        <v>336</v>
      </c>
      <c r="I3271" s="56" t="s">
        <v>771</v>
      </c>
      <c r="K3271" s="56" t="s">
        <v>337</v>
      </c>
      <c r="L3271" s="56" t="s">
        <v>1055</v>
      </c>
      <c r="M3271" s="56" t="s">
        <v>1056</v>
      </c>
      <c r="N3271" s="56" t="s">
        <v>1043</v>
      </c>
      <c r="O3271" s="56" t="s">
        <v>546</v>
      </c>
      <c r="P3271" s="1" t="s">
        <v>105</v>
      </c>
      <c r="S3271" s="56">
        <v>222698</v>
      </c>
      <c r="T3271" s="1" t="s">
        <v>1057</v>
      </c>
      <c r="U3271" s="56">
        <v>42675</v>
      </c>
      <c r="V3271" s="56">
        <v>43465</v>
      </c>
      <c r="W3271" s="56">
        <v>42675</v>
      </c>
      <c r="X3271" s="56">
        <v>43830</v>
      </c>
      <c r="Y3271" s="56" t="s">
        <v>340</v>
      </c>
      <c r="Z3271" s="56" t="s">
        <v>341</v>
      </c>
      <c r="AA3271" s="56" t="s">
        <v>342</v>
      </c>
      <c r="AB3271" s="56" t="s">
        <v>339</v>
      </c>
      <c r="AC3271" s="56" t="s">
        <v>342</v>
      </c>
      <c r="AD3271" s="56" t="s">
        <v>347</v>
      </c>
      <c r="AE3271" s="56" t="s">
        <v>334</v>
      </c>
      <c r="AF3271" s="56" t="s">
        <v>292</v>
      </c>
      <c r="AG3271" s="56">
        <v>2018</v>
      </c>
      <c r="AH3271" s="56" t="s">
        <v>80</v>
      </c>
      <c r="AI3271" s="56" t="s">
        <v>344</v>
      </c>
      <c r="AJ3271" s="56">
        <v>80000</v>
      </c>
      <c r="AM3271" s="56">
        <v>42656</v>
      </c>
      <c r="AN3271" s="56" t="s">
        <v>355</v>
      </c>
      <c r="AO3271" s="1">
        <v>42656</v>
      </c>
      <c r="AP3271" s="56" t="s">
        <v>355</v>
      </c>
      <c r="AQ3271" s="56">
        <v>282</v>
      </c>
      <c r="AR3271" s="56">
        <v>0</v>
      </c>
      <c r="AS3271" s="56" t="s">
        <v>346</v>
      </c>
      <c r="BB3271" s="56" t="s">
        <v>339</v>
      </c>
      <c r="BC3271" s="56" t="s">
        <v>263</v>
      </c>
      <c r="BD3271" s="56" t="s">
        <v>993</v>
      </c>
      <c r="BE3271" s="56" t="s">
        <v>347</v>
      </c>
      <c r="BF3271" s="56" t="s">
        <v>334</v>
      </c>
      <c r="BG3271" s="56" t="s">
        <v>774</v>
      </c>
      <c r="BH3271" s="56">
        <v>0</v>
      </c>
      <c r="BI3271" s="56">
        <v>0</v>
      </c>
      <c r="BJ3271" s="56">
        <v>1</v>
      </c>
    </row>
    <row r="3272" spans="1:62" hidden="1" x14ac:dyDescent="0.3">
      <c r="A3272" s="56">
        <v>49304268</v>
      </c>
      <c r="B3272" s="85">
        <v>601936</v>
      </c>
      <c r="C3272" s="1">
        <v>42893</v>
      </c>
      <c r="D3272" s="56" t="s">
        <v>1053</v>
      </c>
      <c r="E3272" s="56" t="s">
        <v>1054</v>
      </c>
      <c r="F3272" s="56" t="s">
        <v>334</v>
      </c>
      <c r="G3272" s="56" t="s">
        <v>335</v>
      </c>
      <c r="H3272" s="56" t="s">
        <v>336</v>
      </c>
      <c r="I3272" s="56" t="s">
        <v>771</v>
      </c>
      <c r="K3272" s="56" t="s">
        <v>337</v>
      </c>
      <c r="L3272" s="56" t="s">
        <v>1055</v>
      </c>
      <c r="M3272" s="56" t="s">
        <v>1056</v>
      </c>
      <c r="N3272" s="56" t="s">
        <v>1043</v>
      </c>
      <c r="O3272" s="56" t="s">
        <v>546</v>
      </c>
      <c r="P3272" s="1" t="s">
        <v>110</v>
      </c>
      <c r="Q3272" s="56" t="s">
        <v>1058</v>
      </c>
      <c r="R3272" s="56" t="s">
        <v>339</v>
      </c>
      <c r="S3272" s="56">
        <v>272906</v>
      </c>
      <c r="T3272" s="1" t="s">
        <v>255</v>
      </c>
      <c r="U3272" s="56">
        <v>42675</v>
      </c>
      <c r="V3272" s="56">
        <v>43465</v>
      </c>
      <c r="W3272" s="56">
        <v>42675</v>
      </c>
      <c r="X3272" s="56">
        <v>43830</v>
      </c>
      <c r="Y3272" s="56" t="s">
        <v>340</v>
      </c>
      <c r="Z3272" s="56" t="s">
        <v>367</v>
      </c>
      <c r="AA3272" s="56" t="s">
        <v>342</v>
      </c>
      <c r="AB3272" s="56" t="s">
        <v>343</v>
      </c>
      <c r="AC3272" s="56" t="s">
        <v>342</v>
      </c>
      <c r="AD3272" s="56" t="s">
        <v>347</v>
      </c>
      <c r="AE3272" s="56" t="s">
        <v>334</v>
      </c>
      <c r="AF3272" s="56" t="s">
        <v>292</v>
      </c>
      <c r="AG3272" s="56">
        <v>2017</v>
      </c>
      <c r="AH3272" s="56" t="s">
        <v>80</v>
      </c>
      <c r="AI3272" s="56" t="s">
        <v>344</v>
      </c>
      <c r="AJ3272" s="56">
        <v>800000</v>
      </c>
      <c r="AM3272" s="56">
        <v>42656</v>
      </c>
      <c r="AN3272" s="56" t="s">
        <v>355</v>
      </c>
      <c r="AO3272" s="1">
        <v>42656</v>
      </c>
      <c r="AP3272" s="56" t="s">
        <v>355</v>
      </c>
      <c r="AQ3272" s="56">
        <v>269</v>
      </c>
      <c r="AR3272" s="56">
        <v>0</v>
      </c>
      <c r="AS3272" s="56" t="s">
        <v>346</v>
      </c>
      <c r="BB3272" s="56" t="s">
        <v>339</v>
      </c>
      <c r="BC3272" s="56" t="s">
        <v>263</v>
      </c>
      <c r="BD3272" s="56" t="s">
        <v>993</v>
      </c>
      <c r="BE3272" s="56" t="s">
        <v>347</v>
      </c>
      <c r="BF3272" s="56" t="s">
        <v>334</v>
      </c>
      <c r="BG3272" s="56" t="s">
        <v>774</v>
      </c>
      <c r="BH3272" s="56">
        <v>0</v>
      </c>
      <c r="BI3272" s="56">
        <v>0</v>
      </c>
      <c r="BJ3272" s="56">
        <v>1</v>
      </c>
    </row>
    <row r="3273" spans="1:62" hidden="1" x14ac:dyDescent="0.3">
      <c r="A3273" s="56">
        <v>49304253</v>
      </c>
      <c r="B3273" s="85">
        <v>601936</v>
      </c>
      <c r="C3273" s="1">
        <v>42893</v>
      </c>
      <c r="D3273" s="56" t="s">
        <v>1053</v>
      </c>
      <c r="E3273" s="56" t="s">
        <v>1054</v>
      </c>
      <c r="F3273" s="56" t="s">
        <v>334</v>
      </c>
      <c r="G3273" s="56" t="s">
        <v>335</v>
      </c>
      <c r="H3273" s="56" t="s">
        <v>336</v>
      </c>
      <c r="I3273" s="56" t="s">
        <v>771</v>
      </c>
      <c r="K3273" s="56" t="s">
        <v>337</v>
      </c>
      <c r="L3273" s="56" t="s">
        <v>1055</v>
      </c>
      <c r="M3273" s="56" t="s">
        <v>1056</v>
      </c>
      <c r="N3273" s="56" t="s">
        <v>1043</v>
      </c>
      <c r="O3273" s="56" t="s">
        <v>546</v>
      </c>
      <c r="P3273" s="1" t="s">
        <v>110</v>
      </c>
      <c r="Q3273" s="56" t="s">
        <v>1059</v>
      </c>
      <c r="R3273" s="56" t="s">
        <v>339</v>
      </c>
      <c r="S3273" s="56">
        <v>272902</v>
      </c>
      <c r="T3273" s="1" t="s">
        <v>557</v>
      </c>
      <c r="U3273" s="56">
        <v>42675</v>
      </c>
      <c r="V3273" s="56">
        <v>43465</v>
      </c>
      <c r="W3273" s="56">
        <v>42675</v>
      </c>
      <c r="X3273" s="56">
        <v>43769</v>
      </c>
      <c r="Y3273" s="56" t="s">
        <v>356</v>
      </c>
      <c r="Z3273" s="56" t="s">
        <v>341</v>
      </c>
      <c r="AA3273" s="56" t="s">
        <v>342</v>
      </c>
      <c r="AB3273" s="56" t="s">
        <v>343</v>
      </c>
      <c r="AC3273" s="56" t="s">
        <v>342</v>
      </c>
      <c r="AD3273" s="56" t="s">
        <v>347</v>
      </c>
      <c r="AE3273" s="56" t="s">
        <v>334</v>
      </c>
      <c r="AF3273" s="56" t="s">
        <v>292</v>
      </c>
      <c r="AG3273" s="56">
        <v>2019</v>
      </c>
      <c r="AH3273" s="56" t="s">
        <v>80</v>
      </c>
      <c r="AI3273" s="56" t="s">
        <v>348</v>
      </c>
      <c r="AJ3273" s="56">
        <v>800</v>
      </c>
      <c r="AM3273" s="56">
        <v>42656</v>
      </c>
      <c r="AN3273" s="56" t="s">
        <v>355</v>
      </c>
      <c r="AO3273" s="1">
        <v>42656</v>
      </c>
      <c r="AP3273" s="56" t="s">
        <v>355</v>
      </c>
      <c r="AQ3273" s="56">
        <v>57082</v>
      </c>
      <c r="AR3273" s="56">
        <v>0</v>
      </c>
      <c r="AS3273" s="56" t="s">
        <v>346</v>
      </c>
      <c r="BB3273" s="56" t="s">
        <v>339</v>
      </c>
      <c r="BC3273" s="56" t="s">
        <v>263</v>
      </c>
      <c r="BD3273" s="56" t="s">
        <v>993</v>
      </c>
      <c r="BE3273" s="56" t="s">
        <v>347</v>
      </c>
      <c r="BF3273" s="56" t="s">
        <v>334</v>
      </c>
      <c r="BG3273" s="56" t="s">
        <v>774</v>
      </c>
      <c r="BH3273" s="56">
        <v>0</v>
      </c>
      <c r="BI3273" s="56">
        <v>0</v>
      </c>
      <c r="BJ3273" s="56">
        <v>1</v>
      </c>
    </row>
    <row r="3274" spans="1:62" hidden="1" x14ac:dyDescent="0.3">
      <c r="A3274" s="56">
        <v>49304227</v>
      </c>
      <c r="B3274" s="85">
        <v>601936</v>
      </c>
      <c r="C3274" s="1">
        <v>42893</v>
      </c>
      <c r="D3274" s="56" t="s">
        <v>1053</v>
      </c>
      <c r="E3274" s="56" t="s">
        <v>1054</v>
      </c>
      <c r="F3274" s="56" t="s">
        <v>334</v>
      </c>
      <c r="G3274" s="56" t="s">
        <v>335</v>
      </c>
      <c r="H3274" s="56" t="s">
        <v>336</v>
      </c>
      <c r="I3274" s="56" t="s">
        <v>771</v>
      </c>
      <c r="K3274" s="56" t="s">
        <v>337</v>
      </c>
      <c r="L3274" s="56" t="s">
        <v>1055</v>
      </c>
      <c r="M3274" s="56" t="s">
        <v>1056</v>
      </c>
      <c r="N3274" s="56" t="s">
        <v>1043</v>
      </c>
      <c r="O3274" s="56" t="s">
        <v>546</v>
      </c>
      <c r="P3274" s="1" t="s">
        <v>105</v>
      </c>
      <c r="S3274" s="56">
        <v>222698</v>
      </c>
      <c r="T3274" s="1" t="s">
        <v>1057</v>
      </c>
      <c r="U3274" s="56">
        <v>42675</v>
      </c>
      <c r="V3274" s="56">
        <v>43465</v>
      </c>
      <c r="W3274" s="56">
        <v>42675</v>
      </c>
      <c r="X3274" s="56">
        <v>43830</v>
      </c>
      <c r="Y3274" s="56" t="s">
        <v>340</v>
      </c>
      <c r="Z3274" s="56" t="s">
        <v>341</v>
      </c>
      <c r="AA3274" s="56" t="s">
        <v>342</v>
      </c>
      <c r="AB3274" s="56" t="s">
        <v>339</v>
      </c>
      <c r="AC3274" s="56" t="s">
        <v>342</v>
      </c>
      <c r="AD3274" s="56" t="s">
        <v>347</v>
      </c>
      <c r="AE3274" s="56" t="s">
        <v>334</v>
      </c>
      <c r="AF3274" s="56" t="s">
        <v>292</v>
      </c>
      <c r="AG3274" s="56">
        <v>2018</v>
      </c>
      <c r="AH3274" s="56" t="s">
        <v>80</v>
      </c>
      <c r="AI3274" s="56" t="s">
        <v>348</v>
      </c>
      <c r="AJ3274" s="56">
        <v>70000</v>
      </c>
      <c r="AM3274" s="56">
        <v>42656</v>
      </c>
      <c r="AN3274" s="56" t="s">
        <v>355</v>
      </c>
      <c r="AO3274" s="1">
        <v>42656</v>
      </c>
      <c r="AP3274" s="56" t="s">
        <v>355</v>
      </c>
      <c r="AQ3274" s="56">
        <v>282</v>
      </c>
      <c r="AR3274" s="56">
        <v>0</v>
      </c>
      <c r="AS3274" s="56" t="s">
        <v>346</v>
      </c>
      <c r="BB3274" s="56" t="s">
        <v>339</v>
      </c>
      <c r="BC3274" s="56" t="s">
        <v>263</v>
      </c>
      <c r="BD3274" s="56" t="s">
        <v>993</v>
      </c>
      <c r="BE3274" s="56" t="s">
        <v>347</v>
      </c>
      <c r="BF3274" s="56" t="s">
        <v>334</v>
      </c>
      <c r="BG3274" s="56" t="s">
        <v>774</v>
      </c>
      <c r="BH3274" s="56">
        <v>0</v>
      </c>
      <c r="BI3274" s="56">
        <v>0</v>
      </c>
      <c r="BJ3274" s="56">
        <v>1</v>
      </c>
    </row>
    <row r="3275" spans="1:62" hidden="1" x14ac:dyDescent="0.3">
      <c r="A3275" s="56">
        <v>49304238</v>
      </c>
      <c r="B3275" s="85">
        <v>601936</v>
      </c>
      <c r="C3275" s="1">
        <v>42893</v>
      </c>
      <c r="D3275" s="56" t="s">
        <v>1053</v>
      </c>
      <c r="E3275" s="56" t="s">
        <v>1054</v>
      </c>
      <c r="F3275" s="56" t="s">
        <v>334</v>
      </c>
      <c r="G3275" s="56" t="s">
        <v>335</v>
      </c>
      <c r="H3275" s="56" t="s">
        <v>336</v>
      </c>
      <c r="I3275" s="56" t="s">
        <v>771</v>
      </c>
      <c r="K3275" s="56" t="s">
        <v>337</v>
      </c>
      <c r="L3275" s="56" t="s">
        <v>1055</v>
      </c>
      <c r="M3275" s="56" t="s">
        <v>1056</v>
      </c>
      <c r="N3275" s="56" t="s">
        <v>1043</v>
      </c>
      <c r="O3275" s="56" t="s">
        <v>546</v>
      </c>
      <c r="P3275" s="1" t="s">
        <v>105</v>
      </c>
      <c r="S3275" s="56">
        <v>222700</v>
      </c>
      <c r="T3275" s="1" t="s">
        <v>760</v>
      </c>
      <c r="U3275" s="56">
        <v>42675</v>
      </c>
      <c r="V3275" s="56">
        <v>43465</v>
      </c>
      <c r="W3275" s="56">
        <v>42675</v>
      </c>
      <c r="X3275" s="56">
        <v>43830</v>
      </c>
      <c r="Y3275" s="56" t="s">
        <v>340</v>
      </c>
      <c r="Z3275" s="56" t="s">
        <v>367</v>
      </c>
      <c r="AA3275" s="56" t="s">
        <v>342</v>
      </c>
      <c r="AB3275" s="56" t="s">
        <v>343</v>
      </c>
      <c r="AC3275" s="56" t="s">
        <v>342</v>
      </c>
      <c r="AD3275" s="56" t="s">
        <v>347</v>
      </c>
      <c r="AE3275" s="56" t="s">
        <v>334</v>
      </c>
      <c r="AF3275" s="56" t="s">
        <v>292</v>
      </c>
      <c r="AG3275" s="56">
        <v>2019</v>
      </c>
      <c r="AH3275" s="56" t="s">
        <v>80</v>
      </c>
      <c r="AI3275" s="56" t="s">
        <v>348</v>
      </c>
      <c r="AJ3275" s="56">
        <v>1200000</v>
      </c>
      <c r="AM3275" s="56">
        <v>42656</v>
      </c>
      <c r="AN3275" s="56" t="s">
        <v>355</v>
      </c>
      <c r="AO3275" s="1">
        <v>42656</v>
      </c>
      <c r="AP3275" s="56" t="s">
        <v>355</v>
      </c>
      <c r="AQ3275" s="56">
        <v>72202</v>
      </c>
      <c r="AR3275" s="56">
        <v>0</v>
      </c>
      <c r="AS3275" s="56" t="s">
        <v>346</v>
      </c>
      <c r="BB3275" s="56" t="s">
        <v>339</v>
      </c>
      <c r="BC3275" s="56" t="s">
        <v>263</v>
      </c>
      <c r="BD3275" s="56" t="s">
        <v>993</v>
      </c>
      <c r="BE3275" s="56" t="s">
        <v>347</v>
      </c>
      <c r="BF3275" s="56" t="s">
        <v>334</v>
      </c>
      <c r="BG3275" s="56" t="s">
        <v>774</v>
      </c>
      <c r="BH3275" s="56">
        <v>0</v>
      </c>
      <c r="BI3275" s="56">
        <v>0</v>
      </c>
      <c r="BJ3275" s="56">
        <v>1</v>
      </c>
    </row>
    <row r="3276" spans="1:62" hidden="1" x14ac:dyDescent="0.3">
      <c r="A3276" s="56">
        <v>49304230</v>
      </c>
      <c r="B3276" s="85">
        <v>601936</v>
      </c>
      <c r="C3276" s="1">
        <v>42893</v>
      </c>
      <c r="D3276" s="56" t="s">
        <v>1053</v>
      </c>
      <c r="E3276" s="56" t="s">
        <v>1054</v>
      </c>
      <c r="F3276" s="56" t="s">
        <v>334</v>
      </c>
      <c r="G3276" s="56" t="s">
        <v>335</v>
      </c>
      <c r="H3276" s="56" t="s">
        <v>336</v>
      </c>
      <c r="I3276" s="56" t="s">
        <v>771</v>
      </c>
      <c r="K3276" s="56" t="s">
        <v>337</v>
      </c>
      <c r="L3276" s="56" t="s">
        <v>1055</v>
      </c>
      <c r="M3276" s="56" t="s">
        <v>1056</v>
      </c>
      <c r="N3276" s="56" t="s">
        <v>1043</v>
      </c>
      <c r="O3276" s="56" t="s">
        <v>546</v>
      </c>
      <c r="P3276" s="1" t="s">
        <v>105</v>
      </c>
      <c r="S3276" s="56">
        <v>222698</v>
      </c>
      <c r="T3276" s="1" t="s">
        <v>1057</v>
      </c>
      <c r="U3276" s="56">
        <v>42675</v>
      </c>
      <c r="V3276" s="56">
        <v>43465</v>
      </c>
      <c r="W3276" s="56">
        <v>42675</v>
      </c>
      <c r="X3276" s="56">
        <v>43830</v>
      </c>
      <c r="Y3276" s="56" t="s">
        <v>340</v>
      </c>
      <c r="Z3276" s="56" t="s">
        <v>341</v>
      </c>
      <c r="AA3276" s="56" t="s">
        <v>342</v>
      </c>
      <c r="AB3276" s="56" t="s">
        <v>339</v>
      </c>
      <c r="AC3276" s="56" t="s">
        <v>342</v>
      </c>
      <c r="AD3276" s="56" t="s">
        <v>347</v>
      </c>
      <c r="AE3276" s="56" t="s">
        <v>334</v>
      </c>
      <c r="AF3276" s="56" t="s">
        <v>292</v>
      </c>
      <c r="AG3276" s="56">
        <v>2019</v>
      </c>
      <c r="AH3276" s="56" t="s">
        <v>80</v>
      </c>
      <c r="AI3276" s="56" t="s">
        <v>344</v>
      </c>
      <c r="AJ3276" s="56">
        <v>100000</v>
      </c>
      <c r="AM3276" s="56">
        <v>42656</v>
      </c>
      <c r="AN3276" s="56" t="s">
        <v>355</v>
      </c>
      <c r="AO3276" s="1">
        <v>42656</v>
      </c>
      <c r="AP3276" s="56" t="s">
        <v>355</v>
      </c>
      <c r="AQ3276" s="56">
        <v>282</v>
      </c>
      <c r="AR3276" s="56">
        <v>0</v>
      </c>
      <c r="AS3276" s="56" t="s">
        <v>346</v>
      </c>
      <c r="BB3276" s="56" t="s">
        <v>339</v>
      </c>
      <c r="BC3276" s="56" t="s">
        <v>263</v>
      </c>
      <c r="BD3276" s="56" t="s">
        <v>993</v>
      </c>
      <c r="BE3276" s="56" t="s">
        <v>347</v>
      </c>
      <c r="BF3276" s="56" t="s">
        <v>334</v>
      </c>
      <c r="BG3276" s="56" t="s">
        <v>774</v>
      </c>
      <c r="BH3276" s="56">
        <v>0</v>
      </c>
      <c r="BI3276" s="56">
        <v>0</v>
      </c>
      <c r="BJ3276" s="56">
        <v>1</v>
      </c>
    </row>
    <row r="3277" spans="1:62" hidden="1" x14ac:dyDescent="0.3">
      <c r="A3277" s="56">
        <v>49304256</v>
      </c>
      <c r="B3277" s="85">
        <v>601936</v>
      </c>
      <c r="C3277" s="1">
        <v>42893</v>
      </c>
      <c r="D3277" s="56" t="s">
        <v>1053</v>
      </c>
      <c r="E3277" s="56" t="s">
        <v>1054</v>
      </c>
      <c r="F3277" s="56" t="s">
        <v>334</v>
      </c>
      <c r="G3277" s="56" t="s">
        <v>335</v>
      </c>
      <c r="H3277" s="56" t="s">
        <v>336</v>
      </c>
      <c r="I3277" s="56" t="s">
        <v>771</v>
      </c>
      <c r="K3277" s="56" t="s">
        <v>337</v>
      </c>
      <c r="L3277" s="56" t="s">
        <v>1055</v>
      </c>
      <c r="M3277" s="56" t="s">
        <v>1056</v>
      </c>
      <c r="N3277" s="56" t="s">
        <v>1043</v>
      </c>
      <c r="O3277" s="56" t="s">
        <v>546</v>
      </c>
      <c r="P3277" s="1" t="s">
        <v>110</v>
      </c>
      <c r="Q3277" s="56" t="s">
        <v>1058</v>
      </c>
      <c r="R3277" s="56" t="s">
        <v>339</v>
      </c>
      <c r="S3277" s="56">
        <v>272905</v>
      </c>
      <c r="T3277" s="1" t="s">
        <v>465</v>
      </c>
      <c r="U3277" s="56">
        <v>42675</v>
      </c>
      <c r="V3277" s="56">
        <v>43465</v>
      </c>
      <c r="W3277" s="56">
        <v>42675</v>
      </c>
      <c r="X3277" s="56">
        <v>43830</v>
      </c>
      <c r="Y3277" s="56" t="s">
        <v>340</v>
      </c>
      <c r="Z3277" s="56" t="s">
        <v>341</v>
      </c>
      <c r="AA3277" s="56" t="s">
        <v>342</v>
      </c>
      <c r="AB3277" s="56" t="s">
        <v>339</v>
      </c>
      <c r="AC3277" s="56" t="s">
        <v>342</v>
      </c>
      <c r="AD3277" s="56" t="s">
        <v>347</v>
      </c>
      <c r="AE3277" s="56" t="s">
        <v>334</v>
      </c>
      <c r="AF3277" s="56" t="s">
        <v>224</v>
      </c>
      <c r="AG3277" s="56">
        <v>2016</v>
      </c>
      <c r="AH3277" s="56" t="s">
        <v>80</v>
      </c>
      <c r="AI3277" s="56" t="s">
        <v>339</v>
      </c>
      <c r="AJ3277" s="56">
        <v>0</v>
      </c>
      <c r="AM3277" s="56">
        <v>42656</v>
      </c>
      <c r="AN3277" s="56" t="s">
        <v>355</v>
      </c>
      <c r="AO3277" s="1">
        <v>42656</v>
      </c>
      <c r="AP3277" s="56" t="s">
        <v>355</v>
      </c>
      <c r="AQ3277" s="56">
        <v>268</v>
      </c>
      <c r="AR3277" s="56">
        <v>0</v>
      </c>
      <c r="AS3277" s="56" t="s">
        <v>346</v>
      </c>
      <c r="AT3277" s="56">
        <v>1003</v>
      </c>
      <c r="AU3277" s="56" t="s">
        <v>369</v>
      </c>
      <c r="BB3277" s="56" t="s">
        <v>339</v>
      </c>
      <c r="BC3277" s="56" t="s">
        <v>263</v>
      </c>
      <c r="BD3277" s="56" t="s">
        <v>993</v>
      </c>
      <c r="BE3277" s="56" t="s">
        <v>347</v>
      </c>
      <c r="BF3277" s="56" t="s">
        <v>334</v>
      </c>
      <c r="BG3277" s="56" t="s">
        <v>774</v>
      </c>
      <c r="BH3277" s="56">
        <v>0</v>
      </c>
      <c r="BI3277" s="56">
        <v>0</v>
      </c>
      <c r="BJ3277" s="56">
        <v>1</v>
      </c>
    </row>
    <row r="3278" spans="1:62" hidden="1" x14ac:dyDescent="0.3">
      <c r="A3278" s="56">
        <v>49304240</v>
      </c>
      <c r="B3278" s="85">
        <v>601936</v>
      </c>
      <c r="C3278" s="1">
        <v>42893</v>
      </c>
      <c r="D3278" s="56" t="s">
        <v>1053</v>
      </c>
      <c r="E3278" s="56" t="s">
        <v>1054</v>
      </c>
      <c r="F3278" s="56" t="s">
        <v>334</v>
      </c>
      <c r="G3278" s="56" t="s">
        <v>335</v>
      </c>
      <c r="H3278" s="56" t="s">
        <v>336</v>
      </c>
      <c r="I3278" s="56" t="s">
        <v>771</v>
      </c>
      <c r="K3278" s="56" t="s">
        <v>337</v>
      </c>
      <c r="L3278" s="56" t="s">
        <v>1055</v>
      </c>
      <c r="M3278" s="56" t="s">
        <v>1056</v>
      </c>
      <c r="N3278" s="56" t="s">
        <v>1043</v>
      </c>
      <c r="O3278" s="56" t="s">
        <v>546</v>
      </c>
      <c r="P3278" s="1" t="s">
        <v>105</v>
      </c>
      <c r="S3278" s="56">
        <v>222700</v>
      </c>
      <c r="T3278" s="1" t="s">
        <v>760</v>
      </c>
      <c r="U3278" s="56">
        <v>42675</v>
      </c>
      <c r="V3278" s="56">
        <v>43465</v>
      </c>
      <c r="W3278" s="56">
        <v>42675</v>
      </c>
      <c r="X3278" s="56">
        <v>43830</v>
      </c>
      <c r="Y3278" s="56" t="s">
        <v>340</v>
      </c>
      <c r="Z3278" s="56" t="s">
        <v>367</v>
      </c>
      <c r="AA3278" s="56" t="s">
        <v>342</v>
      </c>
      <c r="AB3278" s="56" t="s">
        <v>343</v>
      </c>
      <c r="AC3278" s="56" t="s">
        <v>342</v>
      </c>
      <c r="AD3278" s="56" t="s">
        <v>347</v>
      </c>
      <c r="AE3278" s="56" t="s">
        <v>334</v>
      </c>
      <c r="AF3278" s="56" t="s">
        <v>292</v>
      </c>
      <c r="AG3278" s="56">
        <v>2020</v>
      </c>
      <c r="AH3278" s="56" t="s">
        <v>80</v>
      </c>
      <c r="AI3278" s="56" t="s">
        <v>348</v>
      </c>
      <c r="AJ3278" s="56">
        <v>2000000</v>
      </c>
      <c r="AM3278" s="56">
        <v>42656</v>
      </c>
      <c r="AN3278" s="56" t="s">
        <v>355</v>
      </c>
      <c r="AO3278" s="1">
        <v>42656</v>
      </c>
      <c r="AP3278" s="56" t="s">
        <v>355</v>
      </c>
      <c r="AQ3278" s="56">
        <v>72202</v>
      </c>
      <c r="AR3278" s="56">
        <v>0</v>
      </c>
      <c r="AS3278" s="56" t="s">
        <v>346</v>
      </c>
      <c r="BB3278" s="56" t="s">
        <v>339</v>
      </c>
      <c r="BC3278" s="56" t="s">
        <v>263</v>
      </c>
      <c r="BD3278" s="56" t="s">
        <v>993</v>
      </c>
      <c r="BE3278" s="56" t="s">
        <v>347</v>
      </c>
      <c r="BF3278" s="56" t="s">
        <v>334</v>
      </c>
      <c r="BG3278" s="56" t="s">
        <v>774</v>
      </c>
      <c r="BH3278" s="56">
        <v>0</v>
      </c>
      <c r="BI3278" s="56">
        <v>0</v>
      </c>
      <c r="BJ3278" s="56">
        <v>1</v>
      </c>
    </row>
    <row r="3279" spans="1:62" hidden="1" x14ac:dyDescent="0.3">
      <c r="A3279" s="56">
        <v>49304231</v>
      </c>
      <c r="B3279" s="85">
        <v>601936</v>
      </c>
      <c r="C3279" s="1">
        <v>42893</v>
      </c>
      <c r="D3279" s="56" t="s">
        <v>1053</v>
      </c>
      <c r="E3279" s="56" t="s">
        <v>1054</v>
      </c>
      <c r="F3279" s="56" t="s">
        <v>334</v>
      </c>
      <c r="G3279" s="56" t="s">
        <v>335</v>
      </c>
      <c r="H3279" s="56" t="s">
        <v>336</v>
      </c>
      <c r="I3279" s="56" t="s">
        <v>771</v>
      </c>
      <c r="K3279" s="56" t="s">
        <v>337</v>
      </c>
      <c r="L3279" s="56" t="s">
        <v>1055</v>
      </c>
      <c r="M3279" s="56" t="s">
        <v>1056</v>
      </c>
      <c r="N3279" s="56" t="s">
        <v>1043</v>
      </c>
      <c r="O3279" s="56" t="s">
        <v>546</v>
      </c>
      <c r="P3279" s="1" t="s">
        <v>105</v>
      </c>
      <c r="S3279" s="56">
        <v>222698</v>
      </c>
      <c r="T3279" s="1" t="s">
        <v>1057</v>
      </c>
      <c r="U3279" s="56">
        <v>42675</v>
      </c>
      <c r="V3279" s="56">
        <v>43465</v>
      </c>
      <c r="W3279" s="56">
        <v>42675</v>
      </c>
      <c r="X3279" s="56">
        <v>43830</v>
      </c>
      <c r="Y3279" s="56" t="s">
        <v>340</v>
      </c>
      <c r="Z3279" s="56" t="s">
        <v>341</v>
      </c>
      <c r="AA3279" s="56" t="s">
        <v>342</v>
      </c>
      <c r="AB3279" s="56" t="s">
        <v>339</v>
      </c>
      <c r="AC3279" s="56" t="s">
        <v>342</v>
      </c>
      <c r="AD3279" s="56" t="s">
        <v>347</v>
      </c>
      <c r="AE3279" s="56" t="s">
        <v>334</v>
      </c>
      <c r="AF3279" s="56" t="s">
        <v>292</v>
      </c>
      <c r="AG3279" s="56">
        <v>2020</v>
      </c>
      <c r="AH3279" s="56" t="s">
        <v>80</v>
      </c>
      <c r="AI3279" s="56" t="s">
        <v>348</v>
      </c>
      <c r="AJ3279" s="56">
        <v>100000</v>
      </c>
      <c r="AM3279" s="56">
        <v>42656</v>
      </c>
      <c r="AN3279" s="56" t="s">
        <v>355</v>
      </c>
      <c r="AO3279" s="1">
        <v>42656</v>
      </c>
      <c r="AP3279" s="56" t="s">
        <v>355</v>
      </c>
      <c r="AQ3279" s="56">
        <v>282</v>
      </c>
      <c r="AR3279" s="56">
        <v>0</v>
      </c>
      <c r="AS3279" s="56" t="s">
        <v>346</v>
      </c>
      <c r="BB3279" s="56" t="s">
        <v>339</v>
      </c>
      <c r="BC3279" s="56" t="s">
        <v>263</v>
      </c>
      <c r="BD3279" s="56" t="s">
        <v>993</v>
      </c>
      <c r="BE3279" s="56" t="s">
        <v>347</v>
      </c>
      <c r="BF3279" s="56" t="s">
        <v>334</v>
      </c>
      <c r="BG3279" s="56" t="s">
        <v>774</v>
      </c>
      <c r="BH3279" s="56">
        <v>0</v>
      </c>
      <c r="BI3279" s="56">
        <v>0</v>
      </c>
      <c r="BJ3279" s="56">
        <v>1</v>
      </c>
    </row>
    <row r="3280" spans="1:62" hidden="1" x14ac:dyDescent="0.3">
      <c r="A3280" s="56">
        <v>49304239</v>
      </c>
      <c r="B3280" s="85">
        <v>601936</v>
      </c>
      <c r="C3280" s="1">
        <v>42893</v>
      </c>
      <c r="D3280" s="56" t="s">
        <v>1053</v>
      </c>
      <c r="E3280" s="56" t="s">
        <v>1054</v>
      </c>
      <c r="F3280" s="56" t="s">
        <v>334</v>
      </c>
      <c r="G3280" s="56" t="s">
        <v>335</v>
      </c>
      <c r="H3280" s="56" t="s">
        <v>336</v>
      </c>
      <c r="I3280" s="56" t="s">
        <v>771</v>
      </c>
      <c r="K3280" s="56" t="s">
        <v>337</v>
      </c>
      <c r="L3280" s="56" t="s">
        <v>1055</v>
      </c>
      <c r="M3280" s="56" t="s">
        <v>1056</v>
      </c>
      <c r="N3280" s="56" t="s">
        <v>1043</v>
      </c>
      <c r="O3280" s="56" t="s">
        <v>546</v>
      </c>
      <c r="P3280" s="1" t="s">
        <v>105</v>
      </c>
      <c r="S3280" s="56">
        <v>222700</v>
      </c>
      <c r="T3280" s="1" t="s">
        <v>760</v>
      </c>
      <c r="U3280" s="56">
        <v>42675</v>
      </c>
      <c r="V3280" s="56">
        <v>43465</v>
      </c>
      <c r="W3280" s="56">
        <v>42675</v>
      </c>
      <c r="X3280" s="56">
        <v>43830</v>
      </c>
      <c r="Y3280" s="56" t="s">
        <v>340</v>
      </c>
      <c r="Z3280" s="56" t="s">
        <v>367</v>
      </c>
      <c r="AA3280" s="56" t="s">
        <v>342</v>
      </c>
      <c r="AB3280" s="56" t="s">
        <v>343</v>
      </c>
      <c r="AC3280" s="56" t="s">
        <v>342</v>
      </c>
      <c r="AD3280" s="56" t="s">
        <v>347</v>
      </c>
      <c r="AE3280" s="56" t="s">
        <v>334</v>
      </c>
      <c r="AF3280" s="56" t="s">
        <v>292</v>
      </c>
      <c r="AG3280" s="56">
        <v>2019</v>
      </c>
      <c r="AH3280" s="56" t="s">
        <v>80</v>
      </c>
      <c r="AI3280" s="56" t="s">
        <v>344</v>
      </c>
      <c r="AJ3280" s="56">
        <v>1600000</v>
      </c>
      <c r="AM3280" s="56">
        <v>42656</v>
      </c>
      <c r="AN3280" s="56" t="s">
        <v>355</v>
      </c>
      <c r="AO3280" s="1">
        <v>42656</v>
      </c>
      <c r="AP3280" s="56" t="s">
        <v>355</v>
      </c>
      <c r="AQ3280" s="56">
        <v>72202</v>
      </c>
      <c r="AR3280" s="56">
        <v>0</v>
      </c>
      <c r="AS3280" s="56" t="s">
        <v>346</v>
      </c>
      <c r="BB3280" s="56" t="s">
        <v>339</v>
      </c>
      <c r="BC3280" s="56" t="s">
        <v>263</v>
      </c>
      <c r="BD3280" s="56" t="s">
        <v>993</v>
      </c>
      <c r="BE3280" s="56" t="s">
        <v>347</v>
      </c>
      <c r="BF3280" s="56" t="s">
        <v>334</v>
      </c>
      <c r="BG3280" s="56" t="s">
        <v>774</v>
      </c>
      <c r="BH3280" s="56">
        <v>0</v>
      </c>
      <c r="BI3280" s="56">
        <v>0</v>
      </c>
      <c r="BJ3280" s="56">
        <v>1</v>
      </c>
    </row>
    <row r="3281" spans="1:62" hidden="1" x14ac:dyDescent="0.3">
      <c r="A3281" s="56">
        <v>49304255</v>
      </c>
      <c r="B3281" s="85">
        <v>601936</v>
      </c>
      <c r="C3281" s="1">
        <v>42893</v>
      </c>
      <c r="D3281" s="56" t="s">
        <v>1053</v>
      </c>
      <c r="E3281" s="56" t="s">
        <v>1054</v>
      </c>
      <c r="F3281" s="56" t="s">
        <v>334</v>
      </c>
      <c r="G3281" s="56" t="s">
        <v>335</v>
      </c>
      <c r="H3281" s="56" t="s">
        <v>336</v>
      </c>
      <c r="I3281" s="56" t="s">
        <v>771</v>
      </c>
      <c r="K3281" s="56" t="s">
        <v>337</v>
      </c>
      <c r="L3281" s="56" t="s">
        <v>1055</v>
      </c>
      <c r="M3281" s="56" t="s">
        <v>1056</v>
      </c>
      <c r="N3281" s="56" t="s">
        <v>1043</v>
      </c>
      <c r="O3281" s="56" t="s">
        <v>546</v>
      </c>
      <c r="P3281" s="1" t="s">
        <v>110</v>
      </c>
      <c r="Q3281" s="56" t="s">
        <v>1059</v>
      </c>
      <c r="R3281" s="56" t="s">
        <v>339</v>
      </c>
      <c r="S3281" s="56">
        <v>272902</v>
      </c>
      <c r="T3281" s="1" t="s">
        <v>557</v>
      </c>
      <c r="U3281" s="56">
        <v>42675</v>
      </c>
      <c r="V3281" s="56">
        <v>43465</v>
      </c>
      <c r="W3281" s="56">
        <v>42675</v>
      </c>
      <c r="X3281" s="56">
        <v>43769</v>
      </c>
      <c r="Y3281" s="56" t="s">
        <v>356</v>
      </c>
      <c r="Z3281" s="56" t="s">
        <v>341</v>
      </c>
      <c r="AA3281" s="56" t="s">
        <v>342</v>
      </c>
      <c r="AB3281" s="56" t="s">
        <v>343</v>
      </c>
      <c r="AC3281" s="56" t="s">
        <v>342</v>
      </c>
      <c r="AD3281" s="56" t="s">
        <v>347</v>
      </c>
      <c r="AE3281" s="56" t="s">
        <v>334</v>
      </c>
      <c r="AF3281" s="56" t="s">
        <v>292</v>
      </c>
      <c r="AG3281" s="56">
        <v>2020</v>
      </c>
      <c r="AH3281" s="56" t="s">
        <v>80</v>
      </c>
      <c r="AI3281" s="56" t="s">
        <v>348</v>
      </c>
      <c r="AJ3281" s="56">
        <v>1000</v>
      </c>
      <c r="AM3281" s="56">
        <v>42656</v>
      </c>
      <c r="AN3281" s="56" t="s">
        <v>355</v>
      </c>
      <c r="AO3281" s="1">
        <v>42656</v>
      </c>
      <c r="AP3281" s="56" t="s">
        <v>355</v>
      </c>
      <c r="AQ3281" s="56">
        <v>57082</v>
      </c>
      <c r="AR3281" s="56">
        <v>0</v>
      </c>
      <c r="AS3281" s="56" t="s">
        <v>346</v>
      </c>
      <c r="BB3281" s="56" t="s">
        <v>339</v>
      </c>
      <c r="BC3281" s="56" t="s">
        <v>263</v>
      </c>
      <c r="BD3281" s="56" t="s">
        <v>993</v>
      </c>
      <c r="BE3281" s="56" t="s">
        <v>347</v>
      </c>
      <c r="BF3281" s="56" t="s">
        <v>334</v>
      </c>
      <c r="BG3281" s="56" t="s">
        <v>774</v>
      </c>
      <c r="BH3281" s="56">
        <v>0</v>
      </c>
      <c r="BI3281" s="56">
        <v>0</v>
      </c>
      <c r="BJ3281" s="56">
        <v>1</v>
      </c>
    </row>
    <row r="3282" spans="1:62" hidden="1" x14ac:dyDescent="0.3">
      <c r="A3282" s="56">
        <v>49304247</v>
      </c>
      <c r="B3282" s="85">
        <v>601936</v>
      </c>
      <c r="C3282" s="1">
        <v>42893</v>
      </c>
      <c r="D3282" s="56" t="s">
        <v>1053</v>
      </c>
      <c r="E3282" s="56" t="s">
        <v>1054</v>
      </c>
      <c r="F3282" s="56" t="s">
        <v>334</v>
      </c>
      <c r="G3282" s="56" t="s">
        <v>335</v>
      </c>
      <c r="H3282" s="56" t="s">
        <v>336</v>
      </c>
      <c r="I3282" s="56" t="s">
        <v>771</v>
      </c>
      <c r="K3282" s="56" t="s">
        <v>337</v>
      </c>
      <c r="L3282" s="56" t="s">
        <v>1055</v>
      </c>
      <c r="M3282" s="56" t="s">
        <v>1056</v>
      </c>
      <c r="N3282" s="56" t="s">
        <v>1043</v>
      </c>
      <c r="O3282" s="56" t="s">
        <v>546</v>
      </c>
      <c r="P3282" s="1" t="s">
        <v>110</v>
      </c>
      <c r="Q3282" s="56" t="s">
        <v>920</v>
      </c>
      <c r="R3282" s="56" t="s">
        <v>339</v>
      </c>
      <c r="S3282" s="56">
        <v>272901</v>
      </c>
      <c r="T3282" s="1" t="s">
        <v>754</v>
      </c>
      <c r="U3282" s="56">
        <v>42675</v>
      </c>
      <c r="V3282" s="56">
        <v>43465</v>
      </c>
      <c r="W3282" s="56">
        <v>42675</v>
      </c>
      <c r="X3282" s="56">
        <v>43100</v>
      </c>
      <c r="Y3282" s="56" t="s">
        <v>340</v>
      </c>
      <c r="Z3282" s="56" t="s">
        <v>341</v>
      </c>
      <c r="AA3282" s="56" t="s">
        <v>347</v>
      </c>
      <c r="AB3282" s="56" t="s">
        <v>343</v>
      </c>
      <c r="AC3282" s="56" t="s">
        <v>342</v>
      </c>
      <c r="AD3282" s="56" t="s">
        <v>347</v>
      </c>
      <c r="AE3282" s="56" t="s">
        <v>334</v>
      </c>
      <c r="AF3282" s="56" t="s">
        <v>224</v>
      </c>
      <c r="AG3282" s="56">
        <v>2016</v>
      </c>
      <c r="AH3282" s="56" t="s">
        <v>80</v>
      </c>
      <c r="AI3282" s="56" t="s">
        <v>339</v>
      </c>
      <c r="AJ3282" s="56">
        <v>0</v>
      </c>
      <c r="AM3282" s="56">
        <v>42656</v>
      </c>
      <c r="AN3282" s="56" t="s">
        <v>355</v>
      </c>
      <c r="AO3282" s="1">
        <v>42656</v>
      </c>
      <c r="AP3282" s="56" t="s">
        <v>355</v>
      </c>
      <c r="AQ3282" s="56">
        <v>66964</v>
      </c>
      <c r="AR3282" s="56">
        <v>0</v>
      </c>
      <c r="AS3282" s="56" t="s">
        <v>346</v>
      </c>
      <c r="BB3282" s="56" t="s">
        <v>339</v>
      </c>
      <c r="BC3282" s="56" t="s">
        <v>263</v>
      </c>
      <c r="BD3282" s="56" t="s">
        <v>993</v>
      </c>
      <c r="BE3282" s="56" t="s">
        <v>347</v>
      </c>
      <c r="BF3282" s="56" t="s">
        <v>334</v>
      </c>
      <c r="BG3282" s="56" t="s">
        <v>774</v>
      </c>
      <c r="BH3282" s="56">
        <v>0</v>
      </c>
      <c r="BI3282" s="56">
        <v>0</v>
      </c>
      <c r="BJ3282" s="56">
        <v>1</v>
      </c>
    </row>
    <row r="3283" spans="1:62" hidden="1" x14ac:dyDescent="0.3">
      <c r="A3283" s="56">
        <v>49304254</v>
      </c>
      <c r="B3283" s="85">
        <v>601936</v>
      </c>
      <c r="C3283" s="1">
        <v>42893</v>
      </c>
      <c r="D3283" s="56" t="s">
        <v>1053</v>
      </c>
      <c r="E3283" s="56" t="s">
        <v>1054</v>
      </c>
      <c r="F3283" s="56" t="s">
        <v>334</v>
      </c>
      <c r="G3283" s="56" t="s">
        <v>335</v>
      </c>
      <c r="H3283" s="56" t="s">
        <v>336</v>
      </c>
      <c r="I3283" s="56" t="s">
        <v>771</v>
      </c>
      <c r="K3283" s="56" t="s">
        <v>337</v>
      </c>
      <c r="L3283" s="56" t="s">
        <v>1055</v>
      </c>
      <c r="M3283" s="56" t="s">
        <v>1056</v>
      </c>
      <c r="N3283" s="56" t="s">
        <v>1043</v>
      </c>
      <c r="O3283" s="56" t="s">
        <v>546</v>
      </c>
      <c r="P3283" s="1" t="s">
        <v>110</v>
      </c>
      <c r="Q3283" s="56" t="s">
        <v>1059</v>
      </c>
      <c r="R3283" s="56" t="s">
        <v>339</v>
      </c>
      <c r="S3283" s="56">
        <v>272902</v>
      </c>
      <c r="T3283" s="1" t="s">
        <v>557</v>
      </c>
      <c r="U3283" s="56">
        <v>42675</v>
      </c>
      <c r="V3283" s="56">
        <v>43465</v>
      </c>
      <c r="W3283" s="56">
        <v>42675</v>
      </c>
      <c r="X3283" s="56">
        <v>43769</v>
      </c>
      <c r="Y3283" s="56" t="s">
        <v>356</v>
      </c>
      <c r="Z3283" s="56" t="s">
        <v>341</v>
      </c>
      <c r="AA3283" s="56" t="s">
        <v>342</v>
      </c>
      <c r="AB3283" s="56" t="s">
        <v>343</v>
      </c>
      <c r="AC3283" s="56" t="s">
        <v>342</v>
      </c>
      <c r="AD3283" s="56" t="s">
        <v>347</v>
      </c>
      <c r="AE3283" s="56" t="s">
        <v>334</v>
      </c>
      <c r="AF3283" s="56" t="s">
        <v>292</v>
      </c>
      <c r="AG3283" s="56">
        <v>2019</v>
      </c>
      <c r="AH3283" s="56" t="s">
        <v>80</v>
      </c>
      <c r="AI3283" s="56" t="s">
        <v>344</v>
      </c>
      <c r="AJ3283" s="56">
        <v>900</v>
      </c>
      <c r="AM3283" s="56">
        <v>42656</v>
      </c>
      <c r="AN3283" s="56" t="s">
        <v>355</v>
      </c>
      <c r="AO3283" s="1">
        <v>42656</v>
      </c>
      <c r="AP3283" s="56" t="s">
        <v>355</v>
      </c>
      <c r="AQ3283" s="56">
        <v>57082</v>
      </c>
      <c r="AR3283" s="56">
        <v>0</v>
      </c>
      <c r="AS3283" s="56" t="s">
        <v>346</v>
      </c>
      <c r="BB3283" s="56" t="s">
        <v>339</v>
      </c>
      <c r="BC3283" s="56" t="s">
        <v>263</v>
      </c>
      <c r="BD3283" s="56" t="s">
        <v>993</v>
      </c>
      <c r="BE3283" s="56" t="s">
        <v>347</v>
      </c>
      <c r="BF3283" s="56" t="s">
        <v>334</v>
      </c>
      <c r="BG3283" s="56" t="s">
        <v>774</v>
      </c>
      <c r="BH3283" s="56">
        <v>0</v>
      </c>
      <c r="BI3283" s="56">
        <v>0</v>
      </c>
      <c r="BJ3283" s="56">
        <v>1</v>
      </c>
    </row>
    <row r="3284" spans="1:62" hidden="1" x14ac:dyDescent="0.3">
      <c r="A3284" s="56">
        <v>49310528</v>
      </c>
      <c r="B3284" s="85">
        <v>601936</v>
      </c>
      <c r="C3284" s="1">
        <v>42893</v>
      </c>
      <c r="D3284" s="56" t="s">
        <v>1053</v>
      </c>
      <c r="E3284" s="56" t="s">
        <v>1054</v>
      </c>
      <c r="F3284" s="56" t="s">
        <v>334</v>
      </c>
      <c r="G3284" s="56" t="s">
        <v>335</v>
      </c>
      <c r="H3284" s="56" t="s">
        <v>336</v>
      </c>
      <c r="I3284" s="56" t="s">
        <v>771</v>
      </c>
      <c r="K3284" s="56" t="s">
        <v>337</v>
      </c>
      <c r="L3284" s="56" t="s">
        <v>1055</v>
      </c>
      <c r="M3284" s="56" t="s">
        <v>1056</v>
      </c>
      <c r="N3284" s="56" t="s">
        <v>1043</v>
      </c>
      <c r="O3284" s="56" t="s">
        <v>546</v>
      </c>
      <c r="P3284" s="1" t="s">
        <v>110</v>
      </c>
      <c r="Q3284" s="56" t="s">
        <v>241</v>
      </c>
      <c r="R3284" s="56" t="s">
        <v>339</v>
      </c>
      <c r="S3284" s="56">
        <v>272899</v>
      </c>
      <c r="T3284" s="1" t="s">
        <v>112</v>
      </c>
      <c r="U3284" s="56">
        <v>42675</v>
      </c>
      <c r="V3284" s="56">
        <v>43465</v>
      </c>
      <c r="W3284" s="56">
        <v>42675</v>
      </c>
      <c r="X3284" s="56">
        <v>42916</v>
      </c>
      <c r="Y3284" s="56" t="s">
        <v>340</v>
      </c>
      <c r="Z3284" s="56" t="s">
        <v>341</v>
      </c>
      <c r="AA3284" s="56" t="s">
        <v>342</v>
      </c>
      <c r="AB3284" s="56" t="s">
        <v>343</v>
      </c>
      <c r="AC3284" s="56" t="s">
        <v>342</v>
      </c>
      <c r="AD3284" s="56" t="s">
        <v>347</v>
      </c>
      <c r="AE3284" s="56" t="s">
        <v>334</v>
      </c>
      <c r="AF3284" s="56" t="s">
        <v>292</v>
      </c>
      <c r="AG3284" s="56">
        <v>2017</v>
      </c>
      <c r="AH3284" s="56" t="s">
        <v>80</v>
      </c>
      <c r="AI3284" s="56" t="s">
        <v>344</v>
      </c>
      <c r="AJ3284" s="56">
        <v>1</v>
      </c>
      <c r="AM3284" s="56">
        <v>42656</v>
      </c>
      <c r="AN3284" s="56" t="s">
        <v>355</v>
      </c>
      <c r="AO3284" s="1">
        <v>42656</v>
      </c>
      <c r="AP3284" s="56" t="s">
        <v>355</v>
      </c>
      <c r="AQ3284" s="56">
        <v>260</v>
      </c>
      <c r="AR3284" s="56">
        <v>0</v>
      </c>
      <c r="AS3284" s="56" t="s">
        <v>346</v>
      </c>
      <c r="BB3284" s="56" t="s">
        <v>339</v>
      </c>
      <c r="BC3284" s="56" t="s">
        <v>263</v>
      </c>
      <c r="BD3284" s="56" t="s">
        <v>993</v>
      </c>
      <c r="BE3284" s="56" t="s">
        <v>347</v>
      </c>
      <c r="BF3284" s="56" t="s">
        <v>334</v>
      </c>
      <c r="BG3284" s="56" t="s">
        <v>774</v>
      </c>
      <c r="BH3284" s="56">
        <v>0</v>
      </c>
      <c r="BI3284" s="56">
        <v>0</v>
      </c>
      <c r="BJ3284" s="56">
        <v>1</v>
      </c>
    </row>
    <row r="3285" spans="1:62" hidden="1" x14ac:dyDescent="0.3">
      <c r="A3285" s="56">
        <v>49304311</v>
      </c>
      <c r="B3285" s="85">
        <v>601936</v>
      </c>
      <c r="C3285" s="1">
        <v>42893</v>
      </c>
      <c r="D3285" s="56" t="s">
        <v>1053</v>
      </c>
      <c r="E3285" s="56" t="s">
        <v>1054</v>
      </c>
      <c r="F3285" s="56" t="s">
        <v>334</v>
      </c>
      <c r="G3285" s="56" t="s">
        <v>335</v>
      </c>
      <c r="H3285" s="56" t="s">
        <v>336</v>
      </c>
      <c r="I3285" s="56" t="s">
        <v>771</v>
      </c>
      <c r="K3285" s="56" t="s">
        <v>337</v>
      </c>
      <c r="L3285" s="56" t="s">
        <v>1055</v>
      </c>
      <c r="M3285" s="56" t="s">
        <v>1056</v>
      </c>
      <c r="N3285" s="56" t="s">
        <v>1043</v>
      </c>
      <c r="O3285" s="56" t="s">
        <v>546</v>
      </c>
      <c r="P3285" s="1" t="s">
        <v>188</v>
      </c>
      <c r="Q3285" s="56" t="s">
        <v>920</v>
      </c>
      <c r="R3285" s="56" t="s">
        <v>339</v>
      </c>
      <c r="S3285" s="56">
        <v>281033</v>
      </c>
      <c r="T3285" s="1" t="s">
        <v>238</v>
      </c>
      <c r="U3285" s="56">
        <v>42675</v>
      </c>
      <c r="V3285" s="56">
        <v>43465</v>
      </c>
      <c r="W3285" s="56">
        <v>42675</v>
      </c>
      <c r="X3285" s="56">
        <v>43100</v>
      </c>
      <c r="Y3285" s="56" t="s">
        <v>340</v>
      </c>
      <c r="Z3285" s="56" t="s">
        <v>341</v>
      </c>
      <c r="AA3285" s="56" t="s">
        <v>342</v>
      </c>
      <c r="AB3285" s="56" t="s">
        <v>343</v>
      </c>
      <c r="AC3285" s="56" t="s">
        <v>342</v>
      </c>
      <c r="AD3285" s="56" t="s">
        <v>347</v>
      </c>
      <c r="AE3285" s="56" t="s">
        <v>334</v>
      </c>
      <c r="AF3285" s="56" t="s">
        <v>292</v>
      </c>
      <c r="AG3285" s="56">
        <v>2017</v>
      </c>
      <c r="AH3285" s="56" t="s">
        <v>80</v>
      </c>
      <c r="AI3285" s="56" t="s">
        <v>348</v>
      </c>
      <c r="AJ3285" s="56">
        <v>1</v>
      </c>
      <c r="AM3285" s="56">
        <v>42656</v>
      </c>
      <c r="AN3285" s="56" t="s">
        <v>355</v>
      </c>
      <c r="AO3285" s="1">
        <v>42656</v>
      </c>
      <c r="AP3285" s="56" t="s">
        <v>355</v>
      </c>
      <c r="AQ3285" s="56">
        <v>253</v>
      </c>
      <c r="AR3285" s="56">
        <v>0</v>
      </c>
      <c r="AS3285" s="56" t="s">
        <v>346</v>
      </c>
      <c r="BB3285" s="56" t="s">
        <v>339</v>
      </c>
      <c r="BC3285" s="56" t="s">
        <v>263</v>
      </c>
      <c r="BD3285" s="56" t="s">
        <v>993</v>
      </c>
      <c r="BE3285" s="56" t="s">
        <v>347</v>
      </c>
      <c r="BF3285" s="56" t="s">
        <v>334</v>
      </c>
      <c r="BG3285" s="56" t="s">
        <v>774</v>
      </c>
      <c r="BH3285" s="56">
        <v>0</v>
      </c>
      <c r="BI3285" s="56">
        <v>0</v>
      </c>
      <c r="BJ3285" s="56">
        <v>1</v>
      </c>
    </row>
    <row r="3286" spans="1:62" hidden="1" x14ac:dyDescent="0.3">
      <c r="A3286" s="56">
        <v>49304261</v>
      </c>
      <c r="B3286" s="85">
        <v>601936</v>
      </c>
      <c r="C3286" s="1">
        <v>42893</v>
      </c>
      <c r="D3286" s="56" t="s">
        <v>1053</v>
      </c>
      <c r="E3286" s="56" t="s">
        <v>1054</v>
      </c>
      <c r="F3286" s="56" t="s">
        <v>334</v>
      </c>
      <c r="G3286" s="56" t="s">
        <v>335</v>
      </c>
      <c r="H3286" s="56" t="s">
        <v>336</v>
      </c>
      <c r="I3286" s="56" t="s">
        <v>771</v>
      </c>
      <c r="K3286" s="56" t="s">
        <v>337</v>
      </c>
      <c r="L3286" s="56" t="s">
        <v>1055</v>
      </c>
      <c r="M3286" s="56" t="s">
        <v>1056</v>
      </c>
      <c r="N3286" s="56" t="s">
        <v>1043</v>
      </c>
      <c r="O3286" s="56" t="s">
        <v>546</v>
      </c>
      <c r="P3286" s="1" t="s">
        <v>110</v>
      </c>
      <c r="Q3286" s="56" t="s">
        <v>1058</v>
      </c>
      <c r="R3286" s="56" t="s">
        <v>339</v>
      </c>
      <c r="S3286" s="56">
        <v>272905</v>
      </c>
      <c r="T3286" s="1" t="s">
        <v>465</v>
      </c>
      <c r="U3286" s="56">
        <v>42675</v>
      </c>
      <c r="V3286" s="56">
        <v>43465</v>
      </c>
      <c r="W3286" s="56">
        <v>42675</v>
      </c>
      <c r="X3286" s="56">
        <v>43830</v>
      </c>
      <c r="Y3286" s="56" t="s">
        <v>340</v>
      </c>
      <c r="Z3286" s="56" t="s">
        <v>341</v>
      </c>
      <c r="AA3286" s="56" t="s">
        <v>342</v>
      </c>
      <c r="AB3286" s="56" t="s">
        <v>339</v>
      </c>
      <c r="AC3286" s="56" t="s">
        <v>342</v>
      </c>
      <c r="AD3286" s="56" t="s">
        <v>347</v>
      </c>
      <c r="AE3286" s="56" t="s">
        <v>334</v>
      </c>
      <c r="AF3286" s="56" t="s">
        <v>292</v>
      </c>
      <c r="AG3286" s="56">
        <v>2018</v>
      </c>
      <c r="AH3286" s="56" t="s">
        <v>80</v>
      </c>
      <c r="AI3286" s="56" t="s">
        <v>344</v>
      </c>
      <c r="AJ3286" s="56">
        <v>80000</v>
      </c>
      <c r="AM3286" s="56">
        <v>42656</v>
      </c>
      <c r="AN3286" s="56" t="s">
        <v>355</v>
      </c>
      <c r="AO3286" s="1">
        <v>42656</v>
      </c>
      <c r="AP3286" s="56" t="s">
        <v>355</v>
      </c>
      <c r="AQ3286" s="56">
        <v>268</v>
      </c>
      <c r="AR3286" s="56">
        <v>0</v>
      </c>
      <c r="AS3286" s="56" t="s">
        <v>346</v>
      </c>
      <c r="AT3286" s="56">
        <v>1003</v>
      </c>
      <c r="AU3286" s="56" t="s">
        <v>369</v>
      </c>
      <c r="BB3286" s="56" t="s">
        <v>339</v>
      </c>
      <c r="BC3286" s="56" t="s">
        <v>263</v>
      </c>
      <c r="BD3286" s="56" t="s">
        <v>993</v>
      </c>
      <c r="BE3286" s="56" t="s">
        <v>347</v>
      </c>
      <c r="BF3286" s="56" t="s">
        <v>334</v>
      </c>
      <c r="BG3286" s="56" t="s">
        <v>774</v>
      </c>
      <c r="BH3286" s="56">
        <v>0</v>
      </c>
      <c r="BI3286" s="56">
        <v>0</v>
      </c>
      <c r="BJ3286" s="56">
        <v>1</v>
      </c>
    </row>
    <row r="3287" spans="1:62" hidden="1" x14ac:dyDescent="0.3">
      <c r="A3287" s="56">
        <v>49304316</v>
      </c>
      <c r="B3287" s="85">
        <v>601936</v>
      </c>
      <c r="C3287" s="1">
        <v>42893</v>
      </c>
      <c r="D3287" s="56" t="s">
        <v>1053</v>
      </c>
      <c r="E3287" s="56" t="s">
        <v>1054</v>
      </c>
      <c r="F3287" s="56" t="s">
        <v>334</v>
      </c>
      <c r="G3287" s="56" t="s">
        <v>335</v>
      </c>
      <c r="H3287" s="56" t="s">
        <v>336</v>
      </c>
      <c r="I3287" s="56" t="s">
        <v>771</v>
      </c>
      <c r="K3287" s="56" t="s">
        <v>337</v>
      </c>
      <c r="L3287" s="56" t="s">
        <v>1055</v>
      </c>
      <c r="M3287" s="56" t="s">
        <v>1056</v>
      </c>
      <c r="N3287" s="56" t="s">
        <v>1043</v>
      </c>
      <c r="O3287" s="56" t="s">
        <v>546</v>
      </c>
      <c r="P3287" s="1" t="s">
        <v>188</v>
      </c>
      <c r="Q3287" s="56" t="s">
        <v>1059</v>
      </c>
      <c r="R3287" s="56" t="s">
        <v>339</v>
      </c>
      <c r="S3287" s="56">
        <v>281035</v>
      </c>
      <c r="T3287" s="1" t="s">
        <v>238</v>
      </c>
      <c r="U3287" s="56">
        <v>42675</v>
      </c>
      <c r="V3287" s="56">
        <v>43465</v>
      </c>
      <c r="W3287" s="56">
        <v>42675</v>
      </c>
      <c r="X3287" s="56">
        <v>43465</v>
      </c>
      <c r="Y3287" s="56" t="s">
        <v>340</v>
      </c>
      <c r="Z3287" s="56" t="s">
        <v>341</v>
      </c>
      <c r="AA3287" s="56" t="s">
        <v>342</v>
      </c>
      <c r="AB3287" s="56" t="s">
        <v>343</v>
      </c>
      <c r="AC3287" s="56" t="s">
        <v>342</v>
      </c>
      <c r="AD3287" s="56" t="s">
        <v>347</v>
      </c>
      <c r="AE3287" s="56" t="s">
        <v>334</v>
      </c>
      <c r="AF3287" s="56" t="s">
        <v>292</v>
      </c>
      <c r="AG3287" s="56">
        <v>2017</v>
      </c>
      <c r="AH3287" s="56" t="s">
        <v>80</v>
      </c>
      <c r="AI3287" s="56" t="s">
        <v>344</v>
      </c>
      <c r="AJ3287" s="56">
        <v>2</v>
      </c>
      <c r="AM3287" s="56">
        <v>42656</v>
      </c>
      <c r="AN3287" s="56" t="s">
        <v>355</v>
      </c>
      <c r="AO3287" s="1">
        <v>42656</v>
      </c>
      <c r="AP3287" s="56" t="s">
        <v>355</v>
      </c>
      <c r="AQ3287" s="56">
        <v>253</v>
      </c>
      <c r="AR3287" s="56">
        <v>0</v>
      </c>
      <c r="AS3287" s="56" t="s">
        <v>346</v>
      </c>
      <c r="BB3287" s="56" t="s">
        <v>339</v>
      </c>
      <c r="BC3287" s="56" t="s">
        <v>263</v>
      </c>
      <c r="BD3287" s="56" t="s">
        <v>993</v>
      </c>
      <c r="BE3287" s="56" t="s">
        <v>347</v>
      </c>
      <c r="BF3287" s="56" t="s">
        <v>334</v>
      </c>
      <c r="BG3287" s="56" t="s">
        <v>774</v>
      </c>
      <c r="BH3287" s="56">
        <v>0</v>
      </c>
      <c r="BI3287" s="56">
        <v>0</v>
      </c>
      <c r="BJ3287" s="56">
        <v>1</v>
      </c>
    </row>
    <row r="3288" spans="1:62" hidden="1" x14ac:dyDescent="0.3">
      <c r="A3288" s="56">
        <v>49304298</v>
      </c>
      <c r="B3288" s="85">
        <v>601936</v>
      </c>
      <c r="C3288" s="1">
        <v>42893</v>
      </c>
      <c r="D3288" s="56" t="s">
        <v>1053</v>
      </c>
      <c r="E3288" s="56" t="s">
        <v>1054</v>
      </c>
      <c r="F3288" s="56" t="s">
        <v>334</v>
      </c>
      <c r="G3288" s="56" t="s">
        <v>335</v>
      </c>
      <c r="H3288" s="56" t="s">
        <v>336</v>
      </c>
      <c r="I3288" s="56" t="s">
        <v>771</v>
      </c>
      <c r="K3288" s="56" t="s">
        <v>337</v>
      </c>
      <c r="L3288" s="56" t="s">
        <v>1055</v>
      </c>
      <c r="M3288" s="56" t="s">
        <v>1056</v>
      </c>
      <c r="N3288" s="56" t="s">
        <v>1043</v>
      </c>
      <c r="O3288" s="56" t="s">
        <v>546</v>
      </c>
      <c r="P3288" s="1" t="s">
        <v>110</v>
      </c>
      <c r="Q3288" s="56" t="s">
        <v>1058</v>
      </c>
      <c r="R3288" s="56" t="s">
        <v>339</v>
      </c>
      <c r="S3288" s="56">
        <v>272906</v>
      </c>
      <c r="T3288" s="1" t="s">
        <v>255</v>
      </c>
      <c r="U3288" s="56">
        <v>42675</v>
      </c>
      <c r="V3288" s="56">
        <v>43465</v>
      </c>
      <c r="W3288" s="56">
        <v>42675</v>
      </c>
      <c r="X3288" s="56">
        <v>43830</v>
      </c>
      <c r="Y3288" s="56" t="s">
        <v>340</v>
      </c>
      <c r="Z3288" s="56" t="s">
        <v>367</v>
      </c>
      <c r="AA3288" s="56" t="s">
        <v>342</v>
      </c>
      <c r="AB3288" s="56" t="s">
        <v>343</v>
      </c>
      <c r="AC3288" s="56" t="s">
        <v>342</v>
      </c>
      <c r="AD3288" s="56" t="s">
        <v>347</v>
      </c>
      <c r="AE3288" s="56" t="s">
        <v>334</v>
      </c>
      <c r="AF3288" s="56" t="s">
        <v>292</v>
      </c>
      <c r="AG3288" s="56">
        <v>2019</v>
      </c>
      <c r="AH3288" s="56" t="s">
        <v>80</v>
      </c>
      <c r="AI3288" s="56" t="s">
        <v>348</v>
      </c>
      <c r="AJ3288" s="56">
        <v>2100000</v>
      </c>
      <c r="AM3288" s="56">
        <v>42656</v>
      </c>
      <c r="AN3288" s="56" t="s">
        <v>355</v>
      </c>
      <c r="AO3288" s="1">
        <v>42656</v>
      </c>
      <c r="AP3288" s="56" t="s">
        <v>355</v>
      </c>
      <c r="AQ3288" s="56">
        <v>269</v>
      </c>
      <c r="AR3288" s="56">
        <v>0</v>
      </c>
      <c r="AS3288" s="56" t="s">
        <v>346</v>
      </c>
      <c r="BB3288" s="56" t="s">
        <v>339</v>
      </c>
      <c r="BC3288" s="56" t="s">
        <v>263</v>
      </c>
      <c r="BD3288" s="56" t="s">
        <v>993</v>
      </c>
      <c r="BE3288" s="56" t="s">
        <v>347</v>
      </c>
      <c r="BF3288" s="56" t="s">
        <v>334</v>
      </c>
      <c r="BG3288" s="56" t="s">
        <v>774</v>
      </c>
      <c r="BH3288" s="56">
        <v>0</v>
      </c>
      <c r="BI3288" s="56">
        <v>0</v>
      </c>
      <c r="BJ3288" s="56">
        <v>1</v>
      </c>
    </row>
    <row r="3289" spans="1:62" hidden="1" x14ac:dyDescent="0.3">
      <c r="A3289" s="56">
        <v>49304264</v>
      </c>
      <c r="B3289" s="85">
        <v>601936</v>
      </c>
      <c r="C3289" s="1">
        <v>42893</v>
      </c>
      <c r="D3289" s="56" t="s">
        <v>1053</v>
      </c>
      <c r="E3289" s="56" t="s">
        <v>1054</v>
      </c>
      <c r="F3289" s="56" t="s">
        <v>334</v>
      </c>
      <c r="G3289" s="56" t="s">
        <v>335</v>
      </c>
      <c r="H3289" s="56" t="s">
        <v>336</v>
      </c>
      <c r="I3289" s="56" t="s">
        <v>771</v>
      </c>
      <c r="K3289" s="56" t="s">
        <v>337</v>
      </c>
      <c r="L3289" s="56" t="s">
        <v>1055</v>
      </c>
      <c r="M3289" s="56" t="s">
        <v>1056</v>
      </c>
      <c r="N3289" s="56" t="s">
        <v>1043</v>
      </c>
      <c r="O3289" s="56" t="s">
        <v>546</v>
      </c>
      <c r="P3289" s="1" t="s">
        <v>110</v>
      </c>
      <c r="Q3289" s="56" t="s">
        <v>1058</v>
      </c>
      <c r="R3289" s="56" t="s">
        <v>339</v>
      </c>
      <c r="S3289" s="56">
        <v>272905</v>
      </c>
      <c r="T3289" s="1" t="s">
        <v>465</v>
      </c>
      <c r="U3289" s="56">
        <v>42675</v>
      </c>
      <c r="V3289" s="56">
        <v>43465</v>
      </c>
      <c r="W3289" s="56">
        <v>42675</v>
      </c>
      <c r="X3289" s="56">
        <v>43830</v>
      </c>
      <c r="Y3289" s="56" t="s">
        <v>340</v>
      </c>
      <c r="Z3289" s="56" t="s">
        <v>341</v>
      </c>
      <c r="AA3289" s="56" t="s">
        <v>342</v>
      </c>
      <c r="AB3289" s="56" t="s">
        <v>339</v>
      </c>
      <c r="AC3289" s="56" t="s">
        <v>342</v>
      </c>
      <c r="AD3289" s="56" t="s">
        <v>347</v>
      </c>
      <c r="AE3289" s="56" t="s">
        <v>334</v>
      </c>
      <c r="AF3289" s="56" t="s">
        <v>292</v>
      </c>
      <c r="AG3289" s="56">
        <v>2020</v>
      </c>
      <c r="AH3289" s="56" t="s">
        <v>80</v>
      </c>
      <c r="AI3289" s="56" t="s">
        <v>348</v>
      </c>
      <c r="AJ3289" s="56">
        <v>100000</v>
      </c>
      <c r="AM3289" s="56">
        <v>42656</v>
      </c>
      <c r="AN3289" s="56" t="s">
        <v>355</v>
      </c>
      <c r="AO3289" s="1">
        <v>42656</v>
      </c>
      <c r="AP3289" s="56" t="s">
        <v>355</v>
      </c>
      <c r="AQ3289" s="56">
        <v>268</v>
      </c>
      <c r="AR3289" s="56">
        <v>0</v>
      </c>
      <c r="AS3289" s="56" t="s">
        <v>346</v>
      </c>
      <c r="AT3289" s="56">
        <v>1003</v>
      </c>
      <c r="AU3289" s="56" t="s">
        <v>369</v>
      </c>
      <c r="BB3289" s="56" t="s">
        <v>339</v>
      </c>
      <c r="BC3289" s="56" t="s">
        <v>263</v>
      </c>
      <c r="BD3289" s="56" t="s">
        <v>993</v>
      </c>
      <c r="BE3289" s="56" t="s">
        <v>347</v>
      </c>
      <c r="BF3289" s="56" t="s">
        <v>334</v>
      </c>
      <c r="BG3289" s="56" t="s">
        <v>774</v>
      </c>
      <c r="BH3289" s="56">
        <v>0</v>
      </c>
      <c r="BI3289" s="56">
        <v>0</v>
      </c>
      <c r="BJ3289" s="56">
        <v>1</v>
      </c>
    </row>
    <row r="3290" spans="1:62" hidden="1" x14ac:dyDescent="0.3">
      <c r="A3290" s="56">
        <v>49304314</v>
      </c>
      <c r="B3290" s="85">
        <v>601936</v>
      </c>
      <c r="C3290" s="1">
        <v>42893</v>
      </c>
      <c r="D3290" s="56" t="s">
        <v>1053</v>
      </c>
      <c r="E3290" s="56" t="s">
        <v>1054</v>
      </c>
      <c r="F3290" s="56" t="s">
        <v>334</v>
      </c>
      <c r="G3290" s="56" t="s">
        <v>335</v>
      </c>
      <c r="H3290" s="56" t="s">
        <v>336</v>
      </c>
      <c r="I3290" s="56" t="s">
        <v>771</v>
      </c>
      <c r="K3290" s="56" t="s">
        <v>337</v>
      </c>
      <c r="L3290" s="56" t="s">
        <v>1055</v>
      </c>
      <c r="M3290" s="56" t="s">
        <v>1056</v>
      </c>
      <c r="N3290" s="56" t="s">
        <v>1043</v>
      </c>
      <c r="O3290" s="56" t="s">
        <v>546</v>
      </c>
      <c r="P3290" s="1" t="s">
        <v>188</v>
      </c>
      <c r="Q3290" s="56" t="s">
        <v>1059</v>
      </c>
      <c r="R3290" s="56" t="s">
        <v>339</v>
      </c>
      <c r="S3290" s="56">
        <v>281036</v>
      </c>
      <c r="T3290" s="1" t="s">
        <v>195</v>
      </c>
      <c r="U3290" s="56">
        <v>42675</v>
      </c>
      <c r="V3290" s="56">
        <v>43465</v>
      </c>
      <c r="W3290" s="56">
        <v>42675</v>
      </c>
      <c r="X3290" s="56">
        <v>43465</v>
      </c>
      <c r="Y3290" s="56" t="s">
        <v>340</v>
      </c>
      <c r="Z3290" s="56" t="s">
        <v>341</v>
      </c>
      <c r="AA3290" s="56" t="s">
        <v>342</v>
      </c>
      <c r="AB3290" s="56" t="s">
        <v>343</v>
      </c>
      <c r="AC3290" s="56" t="s">
        <v>342</v>
      </c>
      <c r="AD3290" s="56" t="s">
        <v>347</v>
      </c>
      <c r="AE3290" s="56" t="s">
        <v>334</v>
      </c>
      <c r="AF3290" s="56" t="s">
        <v>292</v>
      </c>
      <c r="AG3290" s="56">
        <v>2018</v>
      </c>
      <c r="AH3290" s="56" t="s">
        <v>80</v>
      </c>
      <c r="AI3290" s="56" t="s">
        <v>348</v>
      </c>
      <c r="AJ3290" s="56">
        <v>1</v>
      </c>
      <c r="AM3290" s="56">
        <v>42656</v>
      </c>
      <c r="AN3290" s="56" t="s">
        <v>355</v>
      </c>
      <c r="AO3290" s="1">
        <v>42656</v>
      </c>
      <c r="AP3290" s="56" t="s">
        <v>355</v>
      </c>
      <c r="AQ3290" s="56">
        <v>252</v>
      </c>
      <c r="AR3290" s="56">
        <v>0</v>
      </c>
      <c r="AS3290" s="56" t="s">
        <v>346</v>
      </c>
      <c r="BB3290" s="56" t="s">
        <v>339</v>
      </c>
      <c r="BC3290" s="56" t="s">
        <v>263</v>
      </c>
      <c r="BD3290" s="56" t="s">
        <v>993</v>
      </c>
      <c r="BE3290" s="56" t="s">
        <v>347</v>
      </c>
      <c r="BF3290" s="56" t="s">
        <v>334</v>
      </c>
      <c r="BG3290" s="56" t="s">
        <v>774</v>
      </c>
      <c r="BH3290" s="56">
        <v>0</v>
      </c>
      <c r="BI3290" s="56">
        <v>0</v>
      </c>
      <c r="BJ3290" s="56">
        <v>1</v>
      </c>
    </row>
    <row r="3291" spans="1:62" hidden="1" x14ac:dyDescent="0.3">
      <c r="A3291" s="56">
        <v>49304297</v>
      </c>
      <c r="B3291" s="85">
        <v>601936</v>
      </c>
      <c r="C3291" s="1">
        <v>42893</v>
      </c>
      <c r="D3291" s="56" t="s">
        <v>1053</v>
      </c>
      <c r="E3291" s="56" t="s">
        <v>1054</v>
      </c>
      <c r="F3291" s="56" t="s">
        <v>334</v>
      </c>
      <c r="G3291" s="56" t="s">
        <v>335</v>
      </c>
      <c r="H3291" s="56" t="s">
        <v>336</v>
      </c>
      <c r="I3291" s="56" t="s">
        <v>771</v>
      </c>
      <c r="K3291" s="56" t="s">
        <v>337</v>
      </c>
      <c r="L3291" s="56" t="s">
        <v>1055</v>
      </c>
      <c r="M3291" s="56" t="s">
        <v>1056</v>
      </c>
      <c r="N3291" s="56" t="s">
        <v>1043</v>
      </c>
      <c r="O3291" s="56" t="s">
        <v>546</v>
      </c>
      <c r="P3291" s="1" t="s">
        <v>110</v>
      </c>
      <c r="Q3291" s="56" t="s">
        <v>1058</v>
      </c>
      <c r="R3291" s="56" t="s">
        <v>339</v>
      </c>
      <c r="S3291" s="56">
        <v>272906</v>
      </c>
      <c r="T3291" s="1" t="s">
        <v>255</v>
      </c>
      <c r="U3291" s="56">
        <v>42675</v>
      </c>
      <c r="V3291" s="56">
        <v>43465</v>
      </c>
      <c r="W3291" s="56">
        <v>42675</v>
      </c>
      <c r="X3291" s="56">
        <v>43830</v>
      </c>
      <c r="Y3291" s="56" t="s">
        <v>340</v>
      </c>
      <c r="Z3291" s="56" t="s">
        <v>367</v>
      </c>
      <c r="AA3291" s="56" t="s">
        <v>342</v>
      </c>
      <c r="AB3291" s="56" t="s">
        <v>343</v>
      </c>
      <c r="AC3291" s="56" t="s">
        <v>342</v>
      </c>
      <c r="AD3291" s="56" t="s">
        <v>347</v>
      </c>
      <c r="AE3291" s="56" t="s">
        <v>334</v>
      </c>
      <c r="AF3291" s="56" t="s">
        <v>292</v>
      </c>
      <c r="AG3291" s="56">
        <v>2018</v>
      </c>
      <c r="AH3291" s="56" t="s">
        <v>80</v>
      </c>
      <c r="AI3291" s="56" t="s">
        <v>344</v>
      </c>
      <c r="AJ3291" s="56">
        <v>1600000</v>
      </c>
      <c r="AM3291" s="56">
        <v>42656</v>
      </c>
      <c r="AN3291" s="56" t="s">
        <v>355</v>
      </c>
      <c r="AO3291" s="1">
        <v>42656</v>
      </c>
      <c r="AP3291" s="56" t="s">
        <v>355</v>
      </c>
      <c r="AQ3291" s="56">
        <v>269</v>
      </c>
      <c r="AR3291" s="56">
        <v>0</v>
      </c>
      <c r="AS3291" s="56" t="s">
        <v>346</v>
      </c>
      <c r="BB3291" s="56" t="s">
        <v>339</v>
      </c>
      <c r="BC3291" s="56" t="s">
        <v>263</v>
      </c>
      <c r="BD3291" s="56" t="s">
        <v>993</v>
      </c>
      <c r="BE3291" s="56" t="s">
        <v>347</v>
      </c>
      <c r="BF3291" s="56" t="s">
        <v>334</v>
      </c>
      <c r="BG3291" s="56" t="s">
        <v>774</v>
      </c>
      <c r="BH3291" s="56">
        <v>0</v>
      </c>
      <c r="BI3291" s="56">
        <v>0</v>
      </c>
      <c r="BJ3291" s="56">
        <v>1</v>
      </c>
    </row>
    <row r="3292" spans="1:62" hidden="1" x14ac:dyDescent="0.3">
      <c r="A3292" s="56">
        <v>49304313</v>
      </c>
      <c r="B3292" s="85">
        <v>601936</v>
      </c>
      <c r="C3292" s="1">
        <v>42893</v>
      </c>
      <c r="D3292" s="56" t="s">
        <v>1053</v>
      </c>
      <c r="E3292" s="56" t="s">
        <v>1054</v>
      </c>
      <c r="F3292" s="56" t="s">
        <v>334</v>
      </c>
      <c r="G3292" s="56" t="s">
        <v>335</v>
      </c>
      <c r="H3292" s="56" t="s">
        <v>336</v>
      </c>
      <c r="I3292" s="56" t="s">
        <v>771</v>
      </c>
      <c r="K3292" s="56" t="s">
        <v>337</v>
      </c>
      <c r="L3292" s="56" t="s">
        <v>1055</v>
      </c>
      <c r="M3292" s="56" t="s">
        <v>1056</v>
      </c>
      <c r="N3292" s="56" t="s">
        <v>1043</v>
      </c>
      <c r="O3292" s="56" t="s">
        <v>546</v>
      </c>
      <c r="P3292" s="1" t="s">
        <v>188</v>
      </c>
      <c r="Q3292" s="56" t="s">
        <v>1059</v>
      </c>
      <c r="R3292" s="56" t="s">
        <v>339</v>
      </c>
      <c r="S3292" s="56">
        <v>281036</v>
      </c>
      <c r="T3292" s="1" t="s">
        <v>195</v>
      </c>
      <c r="U3292" s="56">
        <v>42675</v>
      </c>
      <c r="V3292" s="56">
        <v>43465</v>
      </c>
      <c r="W3292" s="56">
        <v>42675</v>
      </c>
      <c r="X3292" s="56">
        <v>43465</v>
      </c>
      <c r="Y3292" s="56" t="s">
        <v>340</v>
      </c>
      <c r="Z3292" s="56" t="s">
        <v>341</v>
      </c>
      <c r="AA3292" s="56" t="s">
        <v>342</v>
      </c>
      <c r="AB3292" s="56" t="s">
        <v>343</v>
      </c>
      <c r="AC3292" s="56" t="s">
        <v>342</v>
      </c>
      <c r="AD3292" s="56" t="s">
        <v>347</v>
      </c>
      <c r="AE3292" s="56" t="s">
        <v>334</v>
      </c>
      <c r="AF3292" s="56" t="s">
        <v>292</v>
      </c>
      <c r="AG3292" s="56">
        <v>2017</v>
      </c>
      <c r="AH3292" s="56" t="s">
        <v>80</v>
      </c>
      <c r="AI3292" s="56" t="s">
        <v>344</v>
      </c>
      <c r="AJ3292" s="56">
        <v>2</v>
      </c>
      <c r="AM3292" s="56">
        <v>42656</v>
      </c>
      <c r="AN3292" s="56" t="s">
        <v>355</v>
      </c>
      <c r="AO3292" s="1">
        <v>42656</v>
      </c>
      <c r="AP3292" s="56" t="s">
        <v>355</v>
      </c>
      <c r="AQ3292" s="56">
        <v>252</v>
      </c>
      <c r="AR3292" s="56">
        <v>0</v>
      </c>
      <c r="AS3292" s="56" t="s">
        <v>346</v>
      </c>
      <c r="BB3292" s="56" t="s">
        <v>339</v>
      </c>
      <c r="BC3292" s="56" t="s">
        <v>263</v>
      </c>
      <c r="BD3292" s="56" t="s">
        <v>993</v>
      </c>
      <c r="BE3292" s="56" t="s">
        <v>347</v>
      </c>
      <c r="BF3292" s="56" t="s">
        <v>334</v>
      </c>
      <c r="BG3292" s="56" t="s">
        <v>774</v>
      </c>
      <c r="BH3292" s="56">
        <v>0</v>
      </c>
      <c r="BI3292" s="56">
        <v>0</v>
      </c>
      <c r="BJ3292" s="56">
        <v>1</v>
      </c>
    </row>
    <row r="3293" spans="1:62" hidden="1" x14ac:dyDescent="0.3">
      <c r="A3293" s="56">
        <v>49304305</v>
      </c>
      <c r="B3293" s="85">
        <v>601936</v>
      </c>
      <c r="C3293" s="1">
        <v>42893</v>
      </c>
      <c r="D3293" s="56" t="s">
        <v>1053</v>
      </c>
      <c r="E3293" s="56" t="s">
        <v>1054</v>
      </c>
      <c r="F3293" s="56" t="s">
        <v>334</v>
      </c>
      <c r="G3293" s="56" t="s">
        <v>335</v>
      </c>
      <c r="H3293" s="56" t="s">
        <v>336</v>
      </c>
      <c r="I3293" s="56" t="s">
        <v>771</v>
      </c>
      <c r="K3293" s="56" t="s">
        <v>337</v>
      </c>
      <c r="L3293" s="56" t="s">
        <v>1055</v>
      </c>
      <c r="M3293" s="56" t="s">
        <v>1056</v>
      </c>
      <c r="N3293" s="56" t="s">
        <v>1043</v>
      </c>
      <c r="O3293" s="56" t="s">
        <v>546</v>
      </c>
      <c r="P3293" s="1" t="s">
        <v>188</v>
      </c>
      <c r="Q3293" s="56" t="s">
        <v>552</v>
      </c>
      <c r="R3293" s="56" t="s">
        <v>339</v>
      </c>
      <c r="S3293" s="56">
        <v>281032</v>
      </c>
      <c r="T3293" s="1" t="s">
        <v>447</v>
      </c>
      <c r="U3293" s="56">
        <v>42675</v>
      </c>
      <c r="V3293" s="56">
        <v>43465</v>
      </c>
      <c r="W3293" s="56">
        <v>42675</v>
      </c>
      <c r="X3293" s="56">
        <v>43100</v>
      </c>
      <c r="Y3293" s="56" t="s">
        <v>340</v>
      </c>
      <c r="Z3293" s="56" t="s">
        <v>341</v>
      </c>
      <c r="AA3293" s="56" t="s">
        <v>342</v>
      </c>
      <c r="AB3293" s="56" t="s">
        <v>343</v>
      </c>
      <c r="AC3293" s="56" t="s">
        <v>342</v>
      </c>
      <c r="AD3293" s="56" t="s">
        <v>347</v>
      </c>
      <c r="AE3293" s="56" t="s">
        <v>334</v>
      </c>
      <c r="AF3293" s="56" t="s">
        <v>292</v>
      </c>
      <c r="AG3293" s="56">
        <v>2017</v>
      </c>
      <c r="AH3293" s="56" t="s">
        <v>80</v>
      </c>
      <c r="AI3293" s="56" t="s">
        <v>348</v>
      </c>
      <c r="AJ3293" s="56">
        <v>1</v>
      </c>
      <c r="AM3293" s="56">
        <v>42656</v>
      </c>
      <c r="AN3293" s="56" t="s">
        <v>355</v>
      </c>
      <c r="AO3293" s="1">
        <v>42656</v>
      </c>
      <c r="AP3293" s="56" t="s">
        <v>355</v>
      </c>
      <c r="AQ3293" s="56">
        <v>327</v>
      </c>
      <c r="AR3293" s="56">
        <v>0</v>
      </c>
      <c r="AS3293" s="56" t="s">
        <v>346</v>
      </c>
      <c r="BB3293" s="56" t="s">
        <v>339</v>
      </c>
      <c r="BC3293" s="56" t="s">
        <v>263</v>
      </c>
      <c r="BD3293" s="56" t="s">
        <v>993</v>
      </c>
      <c r="BE3293" s="56" t="s">
        <v>347</v>
      </c>
      <c r="BF3293" s="56" t="s">
        <v>334</v>
      </c>
      <c r="BG3293" s="56" t="s">
        <v>774</v>
      </c>
      <c r="BH3293" s="56">
        <v>0</v>
      </c>
      <c r="BI3293" s="56">
        <v>0</v>
      </c>
      <c r="BJ3293" s="56">
        <v>1</v>
      </c>
    </row>
    <row r="3294" spans="1:62" hidden="1" x14ac:dyDescent="0.3">
      <c r="A3294" s="56">
        <v>49304312</v>
      </c>
      <c r="B3294" s="85">
        <v>601936</v>
      </c>
      <c r="C3294" s="1">
        <v>42893</v>
      </c>
      <c r="D3294" s="56" t="s">
        <v>1053</v>
      </c>
      <c r="E3294" s="56" t="s">
        <v>1054</v>
      </c>
      <c r="F3294" s="56" t="s">
        <v>334</v>
      </c>
      <c r="G3294" s="56" t="s">
        <v>335</v>
      </c>
      <c r="H3294" s="56" t="s">
        <v>336</v>
      </c>
      <c r="I3294" s="56" t="s">
        <v>771</v>
      </c>
      <c r="K3294" s="56" t="s">
        <v>337</v>
      </c>
      <c r="L3294" s="56" t="s">
        <v>1055</v>
      </c>
      <c r="M3294" s="56" t="s">
        <v>1056</v>
      </c>
      <c r="N3294" s="56" t="s">
        <v>1043</v>
      </c>
      <c r="O3294" s="56" t="s">
        <v>546</v>
      </c>
      <c r="P3294" s="1" t="s">
        <v>188</v>
      </c>
      <c r="Q3294" s="56" t="s">
        <v>1059</v>
      </c>
      <c r="R3294" s="56" t="s">
        <v>339</v>
      </c>
      <c r="S3294" s="56">
        <v>281036</v>
      </c>
      <c r="T3294" s="1" t="s">
        <v>195</v>
      </c>
      <c r="U3294" s="56">
        <v>42675</v>
      </c>
      <c r="V3294" s="56">
        <v>43465</v>
      </c>
      <c r="W3294" s="56">
        <v>42675</v>
      </c>
      <c r="X3294" s="56">
        <v>43465</v>
      </c>
      <c r="Y3294" s="56" t="s">
        <v>340</v>
      </c>
      <c r="Z3294" s="56" t="s">
        <v>341</v>
      </c>
      <c r="AA3294" s="56" t="s">
        <v>342</v>
      </c>
      <c r="AB3294" s="56" t="s">
        <v>343</v>
      </c>
      <c r="AC3294" s="56" t="s">
        <v>342</v>
      </c>
      <c r="AD3294" s="56" t="s">
        <v>347</v>
      </c>
      <c r="AE3294" s="56" t="s">
        <v>334</v>
      </c>
      <c r="AF3294" s="56" t="s">
        <v>292</v>
      </c>
      <c r="AG3294" s="56">
        <v>2017</v>
      </c>
      <c r="AH3294" s="56" t="s">
        <v>80</v>
      </c>
      <c r="AI3294" s="56" t="s">
        <v>348</v>
      </c>
      <c r="AJ3294" s="56">
        <v>3</v>
      </c>
      <c r="AM3294" s="56">
        <v>42656</v>
      </c>
      <c r="AN3294" s="56" t="s">
        <v>355</v>
      </c>
      <c r="AO3294" s="1">
        <v>42656</v>
      </c>
      <c r="AP3294" s="56" t="s">
        <v>355</v>
      </c>
      <c r="AQ3294" s="56">
        <v>252</v>
      </c>
      <c r="AR3294" s="56">
        <v>0</v>
      </c>
      <c r="AS3294" s="56" t="s">
        <v>346</v>
      </c>
      <c r="BB3294" s="56" t="s">
        <v>339</v>
      </c>
      <c r="BC3294" s="56" t="s">
        <v>263</v>
      </c>
      <c r="BD3294" s="56" t="s">
        <v>993</v>
      </c>
      <c r="BE3294" s="56" t="s">
        <v>347</v>
      </c>
      <c r="BF3294" s="56" t="s">
        <v>334</v>
      </c>
      <c r="BG3294" s="56" t="s">
        <v>774</v>
      </c>
      <c r="BH3294" s="56">
        <v>0</v>
      </c>
      <c r="BI3294" s="56">
        <v>0</v>
      </c>
      <c r="BJ3294" s="56">
        <v>1</v>
      </c>
    </row>
    <row r="3295" spans="1:62" hidden="1" x14ac:dyDescent="0.3">
      <c r="A3295" s="56">
        <v>49304317</v>
      </c>
      <c r="B3295" s="85">
        <v>601936</v>
      </c>
      <c r="C3295" s="1">
        <v>42893</v>
      </c>
      <c r="D3295" s="56" t="s">
        <v>1053</v>
      </c>
      <c r="E3295" s="56" t="s">
        <v>1054</v>
      </c>
      <c r="F3295" s="56" t="s">
        <v>334</v>
      </c>
      <c r="G3295" s="56" t="s">
        <v>335</v>
      </c>
      <c r="H3295" s="56" t="s">
        <v>336</v>
      </c>
      <c r="I3295" s="56" t="s">
        <v>771</v>
      </c>
      <c r="K3295" s="56" t="s">
        <v>337</v>
      </c>
      <c r="L3295" s="56" t="s">
        <v>1055</v>
      </c>
      <c r="M3295" s="56" t="s">
        <v>1056</v>
      </c>
      <c r="N3295" s="56" t="s">
        <v>1043</v>
      </c>
      <c r="O3295" s="56" t="s">
        <v>546</v>
      </c>
      <c r="P3295" s="1" t="s">
        <v>188</v>
      </c>
      <c r="Q3295" s="56" t="s">
        <v>1059</v>
      </c>
      <c r="R3295" s="56" t="s">
        <v>339</v>
      </c>
      <c r="S3295" s="56">
        <v>281035</v>
      </c>
      <c r="T3295" s="1" t="s">
        <v>238</v>
      </c>
      <c r="U3295" s="56">
        <v>42675</v>
      </c>
      <c r="V3295" s="56">
        <v>43465</v>
      </c>
      <c r="W3295" s="56">
        <v>42675</v>
      </c>
      <c r="X3295" s="56">
        <v>43465</v>
      </c>
      <c r="Y3295" s="56" t="s">
        <v>340</v>
      </c>
      <c r="Z3295" s="56" t="s">
        <v>341</v>
      </c>
      <c r="AA3295" s="56" t="s">
        <v>342</v>
      </c>
      <c r="AB3295" s="56" t="s">
        <v>343</v>
      </c>
      <c r="AC3295" s="56" t="s">
        <v>342</v>
      </c>
      <c r="AD3295" s="56" t="s">
        <v>347</v>
      </c>
      <c r="AE3295" s="56" t="s">
        <v>334</v>
      </c>
      <c r="AF3295" s="56" t="s">
        <v>292</v>
      </c>
      <c r="AG3295" s="56">
        <v>2018</v>
      </c>
      <c r="AH3295" s="56" t="s">
        <v>80</v>
      </c>
      <c r="AI3295" s="56" t="s">
        <v>348</v>
      </c>
      <c r="AJ3295" s="56">
        <v>1</v>
      </c>
      <c r="AM3295" s="56">
        <v>42656</v>
      </c>
      <c r="AN3295" s="56" t="s">
        <v>355</v>
      </c>
      <c r="AO3295" s="1">
        <v>42656</v>
      </c>
      <c r="AP3295" s="56" t="s">
        <v>355</v>
      </c>
      <c r="AQ3295" s="56">
        <v>253</v>
      </c>
      <c r="AR3295" s="56">
        <v>0</v>
      </c>
      <c r="AS3295" s="56" t="s">
        <v>346</v>
      </c>
      <c r="BB3295" s="56" t="s">
        <v>339</v>
      </c>
      <c r="BC3295" s="56" t="s">
        <v>263</v>
      </c>
      <c r="BD3295" s="56" t="s">
        <v>993</v>
      </c>
      <c r="BE3295" s="56" t="s">
        <v>347</v>
      </c>
      <c r="BF3295" s="56" t="s">
        <v>334</v>
      </c>
      <c r="BG3295" s="56" t="s">
        <v>774</v>
      </c>
      <c r="BH3295" s="56">
        <v>0</v>
      </c>
      <c r="BI3295" s="56">
        <v>0</v>
      </c>
      <c r="BJ3295" s="56">
        <v>1</v>
      </c>
    </row>
    <row r="3296" spans="1:62" hidden="1" x14ac:dyDescent="0.3">
      <c r="A3296" s="56">
        <v>49304315</v>
      </c>
      <c r="B3296" s="85">
        <v>601936</v>
      </c>
      <c r="C3296" s="1">
        <v>42893</v>
      </c>
      <c r="D3296" s="56" t="s">
        <v>1053</v>
      </c>
      <c r="E3296" s="56" t="s">
        <v>1054</v>
      </c>
      <c r="F3296" s="56" t="s">
        <v>334</v>
      </c>
      <c r="G3296" s="56" t="s">
        <v>335</v>
      </c>
      <c r="H3296" s="56" t="s">
        <v>336</v>
      </c>
      <c r="I3296" s="56" t="s">
        <v>771</v>
      </c>
      <c r="K3296" s="56" t="s">
        <v>337</v>
      </c>
      <c r="L3296" s="56" t="s">
        <v>1055</v>
      </c>
      <c r="M3296" s="56" t="s">
        <v>1056</v>
      </c>
      <c r="N3296" s="56" t="s">
        <v>1043</v>
      </c>
      <c r="O3296" s="56" t="s">
        <v>546</v>
      </c>
      <c r="P3296" s="1" t="s">
        <v>188</v>
      </c>
      <c r="Q3296" s="56" t="s">
        <v>1059</v>
      </c>
      <c r="R3296" s="56" t="s">
        <v>339</v>
      </c>
      <c r="S3296" s="56">
        <v>281035</v>
      </c>
      <c r="T3296" s="1" t="s">
        <v>238</v>
      </c>
      <c r="U3296" s="56">
        <v>42675</v>
      </c>
      <c r="V3296" s="56">
        <v>43465</v>
      </c>
      <c r="W3296" s="56">
        <v>42675</v>
      </c>
      <c r="X3296" s="56">
        <v>43465</v>
      </c>
      <c r="Y3296" s="56" t="s">
        <v>340</v>
      </c>
      <c r="Z3296" s="56" t="s">
        <v>341</v>
      </c>
      <c r="AA3296" s="56" t="s">
        <v>342</v>
      </c>
      <c r="AB3296" s="56" t="s">
        <v>343</v>
      </c>
      <c r="AC3296" s="56" t="s">
        <v>342</v>
      </c>
      <c r="AD3296" s="56" t="s">
        <v>347</v>
      </c>
      <c r="AE3296" s="56" t="s">
        <v>334</v>
      </c>
      <c r="AF3296" s="56" t="s">
        <v>292</v>
      </c>
      <c r="AG3296" s="56">
        <v>2017</v>
      </c>
      <c r="AH3296" s="56" t="s">
        <v>80</v>
      </c>
      <c r="AI3296" s="56" t="s">
        <v>348</v>
      </c>
      <c r="AJ3296" s="56">
        <v>3</v>
      </c>
      <c r="AM3296" s="56">
        <v>42656</v>
      </c>
      <c r="AN3296" s="56" t="s">
        <v>355</v>
      </c>
      <c r="AO3296" s="1">
        <v>42656</v>
      </c>
      <c r="AP3296" s="56" t="s">
        <v>355</v>
      </c>
      <c r="AQ3296" s="56">
        <v>253</v>
      </c>
      <c r="AR3296" s="56">
        <v>0</v>
      </c>
      <c r="AS3296" s="56" t="s">
        <v>346</v>
      </c>
      <c r="BB3296" s="56" t="s">
        <v>339</v>
      </c>
      <c r="BC3296" s="56" t="s">
        <v>263</v>
      </c>
      <c r="BD3296" s="56" t="s">
        <v>993</v>
      </c>
      <c r="BE3296" s="56" t="s">
        <v>347</v>
      </c>
      <c r="BF3296" s="56" t="s">
        <v>334</v>
      </c>
      <c r="BG3296" s="56" t="s">
        <v>774</v>
      </c>
      <c r="BH3296" s="56">
        <v>0</v>
      </c>
      <c r="BI3296" s="56">
        <v>0</v>
      </c>
      <c r="BJ3296" s="56">
        <v>1</v>
      </c>
    </row>
    <row r="3297" spans="1:62" hidden="1" x14ac:dyDescent="0.3">
      <c r="A3297" s="56">
        <v>49304322</v>
      </c>
      <c r="B3297" s="85">
        <v>601936</v>
      </c>
      <c r="C3297" s="1">
        <v>42893</v>
      </c>
      <c r="D3297" s="56" t="s">
        <v>1053</v>
      </c>
      <c r="E3297" s="56" t="s">
        <v>1054</v>
      </c>
      <c r="F3297" s="56" t="s">
        <v>334</v>
      </c>
      <c r="G3297" s="56" t="s">
        <v>335</v>
      </c>
      <c r="H3297" s="56" t="s">
        <v>336</v>
      </c>
      <c r="I3297" s="56" t="s">
        <v>771</v>
      </c>
      <c r="K3297" s="56" t="s">
        <v>337</v>
      </c>
      <c r="L3297" s="56" t="s">
        <v>1055</v>
      </c>
      <c r="M3297" s="56" t="s">
        <v>1056</v>
      </c>
      <c r="N3297" s="56" t="s">
        <v>1043</v>
      </c>
      <c r="O3297" s="56" t="s">
        <v>546</v>
      </c>
      <c r="P3297" s="1" t="s">
        <v>188</v>
      </c>
      <c r="Q3297" s="56" t="s">
        <v>1060</v>
      </c>
      <c r="R3297" s="56" t="s">
        <v>339</v>
      </c>
      <c r="S3297" s="56">
        <v>281040</v>
      </c>
      <c r="T3297" s="1" t="s">
        <v>930</v>
      </c>
      <c r="U3297" s="56">
        <v>42675</v>
      </c>
      <c r="V3297" s="56">
        <v>43465</v>
      </c>
      <c r="W3297" s="56">
        <v>42675</v>
      </c>
      <c r="X3297" s="56">
        <v>42916</v>
      </c>
      <c r="Y3297" s="56" t="s">
        <v>340</v>
      </c>
      <c r="Z3297" s="56" t="s">
        <v>341</v>
      </c>
      <c r="AA3297" s="56" t="s">
        <v>342</v>
      </c>
      <c r="AB3297" s="56" t="s">
        <v>343</v>
      </c>
      <c r="AC3297" s="56" t="s">
        <v>342</v>
      </c>
      <c r="AD3297" s="56" t="s">
        <v>347</v>
      </c>
      <c r="AE3297" s="56" t="s">
        <v>334</v>
      </c>
      <c r="AF3297" s="56" t="s">
        <v>292</v>
      </c>
      <c r="AG3297" s="56">
        <v>2017</v>
      </c>
      <c r="AH3297" s="56" t="s">
        <v>80</v>
      </c>
      <c r="AI3297" s="56" t="s">
        <v>344</v>
      </c>
      <c r="AJ3297" s="56">
        <v>7</v>
      </c>
      <c r="AM3297" s="56">
        <v>42656</v>
      </c>
      <c r="AN3297" s="56" t="s">
        <v>355</v>
      </c>
      <c r="AO3297" s="1">
        <v>42656</v>
      </c>
      <c r="AP3297" s="56" t="s">
        <v>355</v>
      </c>
      <c r="AQ3297" s="56">
        <v>75661</v>
      </c>
      <c r="AR3297" s="56">
        <v>0</v>
      </c>
      <c r="AS3297" s="56" t="s">
        <v>346</v>
      </c>
      <c r="BB3297" s="56" t="s">
        <v>339</v>
      </c>
      <c r="BC3297" s="56" t="s">
        <v>263</v>
      </c>
      <c r="BD3297" s="56" t="s">
        <v>993</v>
      </c>
      <c r="BE3297" s="56" t="s">
        <v>347</v>
      </c>
      <c r="BF3297" s="56" t="s">
        <v>334</v>
      </c>
      <c r="BG3297" s="56" t="s">
        <v>774</v>
      </c>
      <c r="BH3297" s="56">
        <v>0</v>
      </c>
      <c r="BI3297" s="56">
        <v>0</v>
      </c>
      <c r="BJ3297" s="56">
        <v>1</v>
      </c>
    </row>
    <row r="3298" spans="1:62" hidden="1" x14ac:dyDescent="0.3">
      <c r="A3298" s="56">
        <v>49310524</v>
      </c>
      <c r="B3298" s="85">
        <v>601936</v>
      </c>
      <c r="C3298" s="1">
        <v>42893</v>
      </c>
      <c r="D3298" s="56" t="s">
        <v>1053</v>
      </c>
      <c r="E3298" s="56" t="s">
        <v>1054</v>
      </c>
      <c r="F3298" s="56" t="s">
        <v>334</v>
      </c>
      <c r="G3298" s="56" t="s">
        <v>335</v>
      </c>
      <c r="H3298" s="56" t="s">
        <v>336</v>
      </c>
      <c r="I3298" s="56" t="s">
        <v>771</v>
      </c>
      <c r="K3298" s="56" t="s">
        <v>337</v>
      </c>
      <c r="L3298" s="56" t="s">
        <v>1055</v>
      </c>
      <c r="M3298" s="56" t="s">
        <v>1056</v>
      </c>
      <c r="N3298" s="56" t="s">
        <v>1043</v>
      </c>
      <c r="O3298" s="56" t="s">
        <v>546</v>
      </c>
      <c r="P3298" s="1" t="s">
        <v>105</v>
      </c>
      <c r="S3298" s="56">
        <v>222700</v>
      </c>
      <c r="T3298" s="1" t="s">
        <v>760</v>
      </c>
      <c r="U3298" s="56">
        <v>42675</v>
      </c>
      <c r="V3298" s="56">
        <v>43465</v>
      </c>
      <c r="W3298" s="56">
        <v>42675</v>
      </c>
      <c r="X3298" s="56">
        <v>43830</v>
      </c>
      <c r="Y3298" s="56" t="s">
        <v>340</v>
      </c>
      <c r="Z3298" s="56" t="s">
        <v>367</v>
      </c>
      <c r="AA3298" s="56" t="s">
        <v>342</v>
      </c>
      <c r="AB3298" s="56" t="s">
        <v>343</v>
      </c>
      <c r="AC3298" s="56" t="s">
        <v>342</v>
      </c>
      <c r="AD3298" s="56" t="s">
        <v>347</v>
      </c>
      <c r="AE3298" s="56" t="s">
        <v>334</v>
      </c>
      <c r="AF3298" s="56" t="s">
        <v>224</v>
      </c>
      <c r="AG3298" s="56">
        <v>2016</v>
      </c>
      <c r="AH3298" s="56" t="s">
        <v>80</v>
      </c>
      <c r="AI3298" s="56" t="s">
        <v>339</v>
      </c>
      <c r="AJ3298" s="56">
        <v>0</v>
      </c>
      <c r="AM3298" s="56">
        <v>42656</v>
      </c>
      <c r="AN3298" s="56" t="s">
        <v>355</v>
      </c>
      <c r="AO3298" s="1">
        <v>42656</v>
      </c>
      <c r="AP3298" s="56" t="s">
        <v>355</v>
      </c>
      <c r="AQ3298" s="56">
        <v>72202</v>
      </c>
      <c r="AR3298" s="56">
        <v>0</v>
      </c>
      <c r="AS3298" s="56" t="s">
        <v>346</v>
      </c>
      <c r="BB3298" s="56" t="s">
        <v>339</v>
      </c>
      <c r="BC3298" s="56" t="s">
        <v>263</v>
      </c>
      <c r="BD3298" s="56" t="s">
        <v>993</v>
      </c>
      <c r="BE3298" s="56" t="s">
        <v>347</v>
      </c>
      <c r="BF3298" s="56" t="s">
        <v>334</v>
      </c>
      <c r="BG3298" s="56" t="s">
        <v>774</v>
      </c>
      <c r="BH3298" s="56">
        <v>0</v>
      </c>
      <c r="BI3298" s="56">
        <v>0</v>
      </c>
      <c r="BJ3298" s="56">
        <v>1</v>
      </c>
    </row>
    <row r="3299" spans="1:62" hidden="1" x14ac:dyDescent="0.3">
      <c r="A3299" s="56">
        <v>49310508</v>
      </c>
      <c r="B3299" s="85">
        <v>601936</v>
      </c>
      <c r="C3299" s="1">
        <v>42893</v>
      </c>
      <c r="D3299" s="56" t="s">
        <v>1053</v>
      </c>
      <c r="E3299" s="56" t="s">
        <v>1054</v>
      </c>
      <c r="F3299" s="56" t="s">
        <v>334</v>
      </c>
      <c r="G3299" s="56" t="s">
        <v>335</v>
      </c>
      <c r="H3299" s="56" t="s">
        <v>336</v>
      </c>
      <c r="I3299" s="56" t="s">
        <v>771</v>
      </c>
      <c r="K3299" s="56" t="s">
        <v>337</v>
      </c>
      <c r="L3299" s="56" t="s">
        <v>1055</v>
      </c>
      <c r="M3299" s="56" t="s">
        <v>1056</v>
      </c>
      <c r="N3299" s="56" t="s">
        <v>1043</v>
      </c>
      <c r="O3299" s="56" t="s">
        <v>546</v>
      </c>
      <c r="P3299" s="1" t="s">
        <v>105</v>
      </c>
      <c r="S3299" s="56">
        <v>222699</v>
      </c>
      <c r="T3299" s="1" t="s">
        <v>691</v>
      </c>
      <c r="U3299" s="56">
        <v>42675</v>
      </c>
      <c r="V3299" s="56">
        <v>43465</v>
      </c>
      <c r="W3299" s="56">
        <v>42675</v>
      </c>
      <c r="X3299" s="56">
        <v>43830</v>
      </c>
      <c r="Y3299" s="56" t="s">
        <v>340</v>
      </c>
      <c r="Z3299" s="56" t="s">
        <v>341</v>
      </c>
      <c r="AA3299" s="56" t="s">
        <v>342</v>
      </c>
      <c r="AB3299" s="56" t="s">
        <v>343</v>
      </c>
      <c r="AC3299" s="56" t="s">
        <v>342</v>
      </c>
      <c r="AD3299" s="56" t="s">
        <v>347</v>
      </c>
      <c r="AE3299" s="56" t="s">
        <v>334</v>
      </c>
      <c r="AF3299" s="56" t="s">
        <v>224</v>
      </c>
      <c r="AG3299" s="56">
        <v>2016</v>
      </c>
      <c r="AH3299" s="56" t="s">
        <v>80</v>
      </c>
      <c r="AI3299" s="56" t="s">
        <v>339</v>
      </c>
      <c r="AJ3299" s="56">
        <v>0</v>
      </c>
      <c r="AM3299" s="56">
        <v>42656</v>
      </c>
      <c r="AN3299" s="56" t="s">
        <v>355</v>
      </c>
      <c r="AO3299" s="1">
        <v>42656</v>
      </c>
      <c r="AP3299" s="56" t="s">
        <v>355</v>
      </c>
      <c r="AQ3299" s="56">
        <v>75710</v>
      </c>
      <c r="AR3299" s="56">
        <v>0</v>
      </c>
      <c r="AS3299" s="56" t="s">
        <v>346</v>
      </c>
      <c r="BB3299" s="56" t="s">
        <v>339</v>
      </c>
      <c r="BC3299" s="56" t="s">
        <v>263</v>
      </c>
      <c r="BD3299" s="56" t="s">
        <v>993</v>
      </c>
      <c r="BE3299" s="56" t="s">
        <v>347</v>
      </c>
      <c r="BF3299" s="56" t="s">
        <v>334</v>
      </c>
      <c r="BG3299" s="56" t="s">
        <v>774</v>
      </c>
      <c r="BH3299" s="56">
        <v>0</v>
      </c>
      <c r="BI3299" s="56">
        <v>0</v>
      </c>
      <c r="BJ3299" s="56">
        <v>1</v>
      </c>
    </row>
    <row r="3300" spans="1:62" hidden="1" x14ac:dyDescent="0.3">
      <c r="A3300" s="56">
        <v>49310582</v>
      </c>
      <c r="B3300" s="85">
        <v>601936</v>
      </c>
      <c r="C3300" s="1">
        <v>42893</v>
      </c>
      <c r="D3300" s="56" t="s">
        <v>1053</v>
      </c>
      <c r="E3300" s="56" t="s">
        <v>1054</v>
      </c>
      <c r="F3300" s="56" t="s">
        <v>334</v>
      </c>
      <c r="G3300" s="56" t="s">
        <v>335</v>
      </c>
      <c r="H3300" s="56" t="s">
        <v>336</v>
      </c>
      <c r="I3300" s="56" t="s">
        <v>771</v>
      </c>
      <c r="K3300" s="56" t="s">
        <v>337</v>
      </c>
      <c r="L3300" s="56" t="s">
        <v>1055</v>
      </c>
      <c r="M3300" s="56" t="s">
        <v>1056</v>
      </c>
      <c r="N3300" s="56" t="s">
        <v>1043</v>
      </c>
      <c r="O3300" s="56" t="s">
        <v>546</v>
      </c>
      <c r="P3300" s="1" t="s">
        <v>188</v>
      </c>
      <c r="Q3300" s="56" t="s">
        <v>1060</v>
      </c>
      <c r="R3300" s="56" t="s">
        <v>339</v>
      </c>
      <c r="S3300" s="56">
        <v>281040</v>
      </c>
      <c r="T3300" s="1" t="s">
        <v>930</v>
      </c>
      <c r="U3300" s="56">
        <v>42675</v>
      </c>
      <c r="V3300" s="56">
        <v>43465</v>
      </c>
      <c r="W3300" s="56">
        <v>42675</v>
      </c>
      <c r="X3300" s="56">
        <v>42916</v>
      </c>
      <c r="Y3300" s="56" t="s">
        <v>340</v>
      </c>
      <c r="Z3300" s="56" t="s">
        <v>341</v>
      </c>
      <c r="AA3300" s="56" t="s">
        <v>342</v>
      </c>
      <c r="AB3300" s="56" t="s">
        <v>343</v>
      </c>
      <c r="AC3300" s="56" t="s">
        <v>342</v>
      </c>
      <c r="AD3300" s="56" t="s">
        <v>347</v>
      </c>
      <c r="AE3300" s="56" t="s">
        <v>334</v>
      </c>
      <c r="AF3300" s="56" t="s">
        <v>292</v>
      </c>
      <c r="AG3300" s="56">
        <v>2017</v>
      </c>
      <c r="AH3300" s="56" t="s">
        <v>80</v>
      </c>
      <c r="AI3300" s="56" t="s">
        <v>348</v>
      </c>
      <c r="AJ3300" s="56">
        <v>0</v>
      </c>
      <c r="AM3300" s="56">
        <v>42656</v>
      </c>
      <c r="AN3300" s="56" t="s">
        <v>355</v>
      </c>
      <c r="AO3300" s="1">
        <v>42656</v>
      </c>
      <c r="AP3300" s="56" t="s">
        <v>355</v>
      </c>
      <c r="AQ3300" s="56">
        <v>75661</v>
      </c>
      <c r="AR3300" s="56">
        <v>0</v>
      </c>
      <c r="AS3300" s="56" t="s">
        <v>346</v>
      </c>
      <c r="BB3300" s="56" t="s">
        <v>339</v>
      </c>
      <c r="BC3300" s="56" t="s">
        <v>263</v>
      </c>
      <c r="BD3300" s="56" t="s">
        <v>993</v>
      </c>
      <c r="BE3300" s="56" t="s">
        <v>347</v>
      </c>
      <c r="BF3300" s="56" t="s">
        <v>334</v>
      </c>
      <c r="BG3300" s="56" t="s">
        <v>774</v>
      </c>
      <c r="BH3300" s="56">
        <v>0</v>
      </c>
      <c r="BI3300" s="56">
        <v>0</v>
      </c>
      <c r="BJ3300" s="56">
        <v>1</v>
      </c>
    </row>
    <row r="3301" spans="1:62" hidden="1" x14ac:dyDescent="0.3">
      <c r="A3301" s="56">
        <v>49310263</v>
      </c>
      <c r="B3301" s="85">
        <v>601936</v>
      </c>
      <c r="C3301" s="1">
        <v>42893</v>
      </c>
      <c r="D3301" s="56" t="s">
        <v>1053</v>
      </c>
      <c r="E3301" s="56" t="s">
        <v>1054</v>
      </c>
      <c r="F3301" s="56" t="s">
        <v>334</v>
      </c>
      <c r="G3301" s="56" t="s">
        <v>335</v>
      </c>
      <c r="H3301" s="56" t="s">
        <v>336</v>
      </c>
      <c r="I3301" s="56" t="s">
        <v>771</v>
      </c>
      <c r="K3301" s="56" t="s">
        <v>337</v>
      </c>
      <c r="L3301" s="56" t="s">
        <v>1055</v>
      </c>
      <c r="M3301" s="56" t="s">
        <v>1056</v>
      </c>
      <c r="N3301" s="56" t="s">
        <v>1043</v>
      </c>
      <c r="O3301" s="56" t="s">
        <v>546</v>
      </c>
      <c r="P3301" s="1" t="s">
        <v>105</v>
      </c>
      <c r="S3301" s="56">
        <v>222700</v>
      </c>
      <c r="T3301" s="1" t="s">
        <v>760</v>
      </c>
      <c r="U3301" s="56">
        <v>42675</v>
      </c>
      <c r="V3301" s="56">
        <v>43465</v>
      </c>
      <c r="W3301" s="56">
        <v>42675</v>
      </c>
      <c r="X3301" s="56">
        <v>43830</v>
      </c>
      <c r="Y3301" s="56" t="s">
        <v>340</v>
      </c>
      <c r="Z3301" s="56" t="s">
        <v>367</v>
      </c>
      <c r="AA3301" s="56" t="s">
        <v>342</v>
      </c>
      <c r="AB3301" s="56" t="s">
        <v>343</v>
      </c>
      <c r="AC3301" s="56" t="s">
        <v>342</v>
      </c>
      <c r="AD3301" s="56" t="s">
        <v>347</v>
      </c>
      <c r="AE3301" s="56" t="s">
        <v>334</v>
      </c>
      <c r="AF3301" s="56" t="s">
        <v>292</v>
      </c>
      <c r="AG3301" s="56">
        <v>2020</v>
      </c>
      <c r="AH3301" s="56" t="s">
        <v>80</v>
      </c>
      <c r="AI3301" s="56" t="s">
        <v>348</v>
      </c>
      <c r="AJ3301" s="56">
        <v>2000000</v>
      </c>
      <c r="AM3301" s="56">
        <v>42656</v>
      </c>
      <c r="AN3301" s="56" t="s">
        <v>355</v>
      </c>
      <c r="AO3301" s="1">
        <v>42656</v>
      </c>
      <c r="AP3301" s="56" t="s">
        <v>355</v>
      </c>
      <c r="AQ3301" s="56">
        <v>72202</v>
      </c>
      <c r="AR3301" s="56">
        <v>0</v>
      </c>
      <c r="AS3301" s="56" t="s">
        <v>346</v>
      </c>
      <c r="BB3301" s="56" t="s">
        <v>339</v>
      </c>
      <c r="BC3301" s="56" t="s">
        <v>263</v>
      </c>
      <c r="BD3301" s="56" t="s">
        <v>993</v>
      </c>
      <c r="BE3301" s="56" t="s">
        <v>347</v>
      </c>
      <c r="BF3301" s="56" t="s">
        <v>334</v>
      </c>
      <c r="BG3301" s="56" t="s">
        <v>774</v>
      </c>
      <c r="BH3301" s="56">
        <v>0</v>
      </c>
      <c r="BI3301" s="56">
        <v>0</v>
      </c>
      <c r="BJ3301" s="56">
        <v>1</v>
      </c>
    </row>
    <row r="3302" spans="1:62" hidden="1" x14ac:dyDescent="0.3">
      <c r="A3302" s="56">
        <v>49310259</v>
      </c>
      <c r="B3302" s="85">
        <v>601936</v>
      </c>
      <c r="C3302" s="1">
        <v>42893</v>
      </c>
      <c r="D3302" s="56" t="s">
        <v>1053</v>
      </c>
      <c r="E3302" s="56" t="s">
        <v>1054</v>
      </c>
      <c r="F3302" s="56" t="s">
        <v>334</v>
      </c>
      <c r="G3302" s="56" t="s">
        <v>335</v>
      </c>
      <c r="H3302" s="56" t="s">
        <v>336</v>
      </c>
      <c r="I3302" s="56" t="s">
        <v>771</v>
      </c>
      <c r="K3302" s="56" t="s">
        <v>337</v>
      </c>
      <c r="L3302" s="56" t="s">
        <v>1055</v>
      </c>
      <c r="M3302" s="56" t="s">
        <v>1056</v>
      </c>
      <c r="N3302" s="56" t="s">
        <v>1043</v>
      </c>
      <c r="O3302" s="56" t="s">
        <v>546</v>
      </c>
      <c r="P3302" s="1" t="s">
        <v>105</v>
      </c>
      <c r="S3302" s="56">
        <v>222700</v>
      </c>
      <c r="T3302" s="1" t="s">
        <v>760</v>
      </c>
      <c r="U3302" s="56">
        <v>42675</v>
      </c>
      <c r="V3302" s="56">
        <v>43465</v>
      </c>
      <c r="W3302" s="56">
        <v>42675</v>
      </c>
      <c r="X3302" s="56">
        <v>43830</v>
      </c>
      <c r="Y3302" s="56" t="s">
        <v>340</v>
      </c>
      <c r="Z3302" s="56" t="s">
        <v>367</v>
      </c>
      <c r="AA3302" s="56" t="s">
        <v>342</v>
      </c>
      <c r="AB3302" s="56" t="s">
        <v>343</v>
      </c>
      <c r="AC3302" s="56" t="s">
        <v>342</v>
      </c>
      <c r="AD3302" s="56" t="s">
        <v>347</v>
      </c>
      <c r="AE3302" s="56" t="s">
        <v>334</v>
      </c>
      <c r="AF3302" s="56" t="s">
        <v>292</v>
      </c>
      <c r="AG3302" s="56">
        <v>2018</v>
      </c>
      <c r="AH3302" s="56" t="s">
        <v>80</v>
      </c>
      <c r="AI3302" s="56" t="s">
        <v>348</v>
      </c>
      <c r="AJ3302" s="56">
        <v>500000</v>
      </c>
      <c r="AM3302" s="56">
        <v>42656</v>
      </c>
      <c r="AN3302" s="56" t="s">
        <v>355</v>
      </c>
      <c r="AO3302" s="1">
        <v>42656</v>
      </c>
      <c r="AP3302" s="56" t="s">
        <v>355</v>
      </c>
      <c r="AQ3302" s="56">
        <v>72202</v>
      </c>
      <c r="AR3302" s="56">
        <v>0</v>
      </c>
      <c r="AS3302" s="56" t="s">
        <v>346</v>
      </c>
      <c r="BB3302" s="56" t="s">
        <v>339</v>
      </c>
      <c r="BC3302" s="56" t="s">
        <v>263</v>
      </c>
      <c r="BD3302" s="56" t="s">
        <v>993</v>
      </c>
      <c r="BE3302" s="56" t="s">
        <v>347</v>
      </c>
      <c r="BF3302" s="56" t="s">
        <v>334</v>
      </c>
      <c r="BG3302" s="56" t="s">
        <v>774</v>
      </c>
      <c r="BH3302" s="56">
        <v>0</v>
      </c>
      <c r="BI3302" s="56">
        <v>0</v>
      </c>
      <c r="BJ3302" s="56">
        <v>1</v>
      </c>
    </row>
    <row r="3303" spans="1:62" hidden="1" x14ac:dyDescent="0.3">
      <c r="A3303" s="56">
        <v>49310522</v>
      </c>
      <c r="B3303" s="85">
        <v>601936</v>
      </c>
      <c r="C3303" s="1">
        <v>42893</v>
      </c>
      <c r="D3303" s="56" t="s">
        <v>1053</v>
      </c>
      <c r="E3303" s="56" t="s">
        <v>1054</v>
      </c>
      <c r="F3303" s="56" t="s">
        <v>334</v>
      </c>
      <c r="G3303" s="56" t="s">
        <v>335</v>
      </c>
      <c r="H3303" s="56" t="s">
        <v>336</v>
      </c>
      <c r="I3303" s="56" t="s">
        <v>771</v>
      </c>
      <c r="K3303" s="56" t="s">
        <v>337</v>
      </c>
      <c r="L3303" s="56" t="s">
        <v>1055</v>
      </c>
      <c r="M3303" s="56" t="s">
        <v>1056</v>
      </c>
      <c r="N3303" s="56" t="s">
        <v>1043</v>
      </c>
      <c r="O3303" s="56" t="s">
        <v>546</v>
      </c>
      <c r="P3303" s="1" t="s">
        <v>105</v>
      </c>
      <c r="S3303" s="56">
        <v>222698</v>
      </c>
      <c r="T3303" s="1" t="s">
        <v>1057</v>
      </c>
      <c r="U3303" s="56">
        <v>42675</v>
      </c>
      <c r="V3303" s="56">
        <v>43465</v>
      </c>
      <c r="W3303" s="56">
        <v>42675</v>
      </c>
      <c r="X3303" s="56">
        <v>43830</v>
      </c>
      <c r="Y3303" s="56" t="s">
        <v>340</v>
      </c>
      <c r="Z3303" s="56" t="s">
        <v>341</v>
      </c>
      <c r="AA3303" s="56" t="s">
        <v>342</v>
      </c>
      <c r="AB3303" s="56" t="s">
        <v>339</v>
      </c>
      <c r="AC3303" s="56" t="s">
        <v>342</v>
      </c>
      <c r="AD3303" s="56" t="s">
        <v>347</v>
      </c>
      <c r="AE3303" s="56" t="s">
        <v>334</v>
      </c>
      <c r="AF3303" s="56" t="s">
        <v>292</v>
      </c>
      <c r="AG3303" s="56">
        <v>2020</v>
      </c>
      <c r="AH3303" s="56" t="s">
        <v>80</v>
      </c>
      <c r="AI3303" s="56" t="s">
        <v>348</v>
      </c>
      <c r="AJ3303" s="56">
        <v>100000</v>
      </c>
      <c r="AM3303" s="56">
        <v>42656</v>
      </c>
      <c r="AN3303" s="56" t="s">
        <v>355</v>
      </c>
      <c r="AO3303" s="1">
        <v>42656</v>
      </c>
      <c r="AP3303" s="56" t="s">
        <v>355</v>
      </c>
      <c r="AQ3303" s="56">
        <v>282</v>
      </c>
      <c r="AR3303" s="56">
        <v>0</v>
      </c>
      <c r="AS3303" s="56" t="s">
        <v>346</v>
      </c>
      <c r="BB3303" s="56" t="s">
        <v>339</v>
      </c>
      <c r="BC3303" s="56" t="s">
        <v>263</v>
      </c>
      <c r="BD3303" s="56" t="s">
        <v>993</v>
      </c>
      <c r="BE3303" s="56" t="s">
        <v>347</v>
      </c>
      <c r="BF3303" s="56" t="s">
        <v>334</v>
      </c>
      <c r="BG3303" s="56" t="s">
        <v>774</v>
      </c>
      <c r="BH3303" s="56">
        <v>0</v>
      </c>
      <c r="BI3303" s="56">
        <v>0</v>
      </c>
      <c r="BJ3303" s="56">
        <v>1</v>
      </c>
    </row>
    <row r="3304" spans="1:62" hidden="1" x14ac:dyDescent="0.3">
      <c r="A3304" s="56">
        <v>49310509</v>
      </c>
      <c r="B3304" s="85">
        <v>601936</v>
      </c>
      <c r="C3304" s="1">
        <v>42893</v>
      </c>
      <c r="D3304" s="56" t="s">
        <v>1053</v>
      </c>
      <c r="E3304" s="56" t="s">
        <v>1054</v>
      </c>
      <c r="F3304" s="56" t="s">
        <v>334</v>
      </c>
      <c r="G3304" s="56" t="s">
        <v>335</v>
      </c>
      <c r="H3304" s="56" t="s">
        <v>336</v>
      </c>
      <c r="I3304" s="56" t="s">
        <v>771</v>
      </c>
      <c r="K3304" s="56" t="s">
        <v>337</v>
      </c>
      <c r="L3304" s="56" t="s">
        <v>1055</v>
      </c>
      <c r="M3304" s="56" t="s">
        <v>1056</v>
      </c>
      <c r="N3304" s="56" t="s">
        <v>1043</v>
      </c>
      <c r="O3304" s="56" t="s">
        <v>546</v>
      </c>
      <c r="P3304" s="1" t="s">
        <v>105</v>
      </c>
      <c r="S3304" s="56">
        <v>222699</v>
      </c>
      <c r="T3304" s="1" t="s">
        <v>691</v>
      </c>
      <c r="U3304" s="56">
        <v>42675</v>
      </c>
      <c r="V3304" s="56">
        <v>43465</v>
      </c>
      <c r="W3304" s="56">
        <v>42675</v>
      </c>
      <c r="X3304" s="56">
        <v>43830</v>
      </c>
      <c r="Y3304" s="56" t="s">
        <v>340</v>
      </c>
      <c r="Z3304" s="56" t="s">
        <v>341</v>
      </c>
      <c r="AA3304" s="56" t="s">
        <v>342</v>
      </c>
      <c r="AB3304" s="56" t="s">
        <v>343</v>
      </c>
      <c r="AC3304" s="56" t="s">
        <v>342</v>
      </c>
      <c r="AD3304" s="56" t="s">
        <v>347</v>
      </c>
      <c r="AE3304" s="56" t="s">
        <v>334</v>
      </c>
      <c r="AF3304" s="56" t="s">
        <v>292</v>
      </c>
      <c r="AG3304" s="56">
        <v>2017</v>
      </c>
      <c r="AH3304" s="56" t="s">
        <v>80</v>
      </c>
      <c r="AI3304" s="56" t="s">
        <v>348</v>
      </c>
      <c r="AJ3304" s="56">
        <v>20000</v>
      </c>
      <c r="AM3304" s="56">
        <v>42656</v>
      </c>
      <c r="AN3304" s="56" t="s">
        <v>355</v>
      </c>
      <c r="AO3304" s="1">
        <v>42656</v>
      </c>
      <c r="AP3304" s="56" t="s">
        <v>355</v>
      </c>
      <c r="AQ3304" s="56">
        <v>75710</v>
      </c>
      <c r="AR3304" s="56">
        <v>0</v>
      </c>
      <c r="AS3304" s="56" t="s">
        <v>346</v>
      </c>
      <c r="BB3304" s="56" t="s">
        <v>339</v>
      </c>
      <c r="BC3304" s="56" t="s">
        <v>263</v>
      </c>
      <c r="BD3304" s="56" t="s">
        <v>993</v>
      </c>
      <c r="BE3304" s="56" t="s">
        <v>347</v>
      </c>
      <c r="BF3304" s="56" t="s">
        <v>334</v>
      </c>
      <c r="BG3304" s="56" t="s">
        <v>774</v>
      </c>
      <c r="BH3304" s="56">
        <v>0</v>
      </c>
      <c r="BI3304" s="56">
        <v>0</v>
      </c>
      <c r="BJ3304" s="56">
        <v>1</v>
      </c>
    </row>
    <row r="3305" spans="1:62" hidden="1" x14ac:dyDescent="0.3">
      <c r="A3305" s="56">
        <v>49310511</v>
      </c>
      <c r="B3305" s="85">
        <v>601936</v>
      </c>
      <c r="C3305" s="1">
        <v>42893</v>
      </c>
      <c r="D3305" s="56" t="s">
        <v>1053</v>
      </c>
      <c r="E3305" s="56" t="s">
        <v>1054</v>
      </c>
      <c r="F3305" s="56" t="s">
        <v>334</v>
      </c>
      <c r="G3305" s="56" t="s">
        <v>335</v>
      </c>
      <c r="H3305" s="56" t="s">
        <v>336</v>
      </c>
      <c r="I3305" s="56" t="s">
        <v>771</v>
      </c>
      <c r="K3305" s="56" t="s">
        <v>337</v>
      </c>
      <c r="L3305" s="56" t="s">
        <v>1055</v>
      </c>
      <c r="M3305" s="56" t="s">
        <v>1056</v>
      </c>
      <c r="N3305" s="56" t="s">
        <v>1043</v>
      </c>
      <c r="O3305" s="56" t="s">
        <v>546</v>
      </c>
      <c r="P3305" s="1" t="s">
        <v>105</v>
      </c>
      <c r="S3305" s="56">
        <v>222699</v>
      </c>
      <c r="T3305" s="1" t="s">
        <v>691</v>
      </c>
      <c r="U3305" s="56">
        <v>42675</v>
      </c>
      <c r="V3305" s="56">
        <v>43465</v>
      </c>
      <c r="W3305" s="56">
        <v>42675</v>
      </c>
      <c r="X3305" s="56">
        <v>43830</v>
      </c>
      <c r="Y3305" s="56" t="s">
        <v>340</v>
      </c>
      <c r="Z3305" s="56" t="s">
        <v>341</v>
      </c>
      <c r="AA3305" s="56" t="s">
        <v>342</v>
      </c>
      <c r="AB3305" s="56" t="s">
        <v>343</v>
      </c>
      <c r="AC3305" s="56" t="s">
        <v>342</v>
      </c>
      <c r="AD3305" s="56" t="s">
        <v>347</v>
      </c>
      <c r="AE3305" s="56" t="s">
        <v>334</v>
      </c>
      <c r="AF3305" s="56" t="s">
        <v>292</v>
      </c>
      <c r="AG3305" s="56">
        <v>2018</v>
      </c>
      <c r="AH3305" s="56" t="s">
        <v>80</v>
      </c>
      <c r="AI3305" s="56" t="s">
        <v>348</v>
      </c>
      <c r="AJ3305" s="56">
        <v>140000</v>
      </c>
      <c r="AM3305" s="56">
        <v>42656</v>
      </c>
      <c r="AN3305" s="56" t="s">
        <v>355</v>
      </c>
      <c r="AO3305" s="1">
        <v>42656</v>
      </c>
      <c r="AP3305" s="56" t="s">
        <v>355</v>
      </c>
      <c r="AQ3305" s="56">
        <v>75710</v>
      </c>
      <c r="AR3305" s="56">
        <v>0</v>
      </c>
      <c r="AS3305" s="56" t="s">
        <v>346</v>
      </c>
      <c r="BB3305" s="56" t="s">
        <v>339</v>
      </c>
      <c r="BC3305" s="56" t="s">
        <v>263</v>
      </c>
      <c r="BD3305" s="56" t="s">
        <v>993</v>
      </c>
      <c r="BE3305" s="56" t="s">
        <v>347</v>
      </c>
      <c r="BF3305" s="56" t="s">
        <v>334</v>
      </c>
      <c r="BG3305" s="56" t="s">
        <v>774</v>
      </c>
      <c r="BH3305" s="56">
        <v>0</v>
      </c>
      <c r="BI3305" s="56">
        <v>0</v>
      </c>
      <c r="BJ3305" s="56">
        <v>1</v>
      </c>
    </row>
    <row r="3306" spans="1:62" hidden="1" x14ac:dyDescent="0.3">
      <c r="A3306" s="56">
        <v>49304258</v>
      </c>
      <c r="B3306" s="85">
        <v>601936</v>
      </c>
      <c r="C3306" s="1">
        <v>42893</v>
      </c>
      <c r="D3306" s="56" t="s">
        <v>1053</v>
      </c>
      <c r="E3306" s="56" t="s">
        <v>1054</v>
      </c>
      <c r="F3306" s="56" t="s">
        <v>334</v>
      </c>
      <c r="G3306" s="56" t="s">
        <v>335</v>
      </c>
      <c r="H3306" s="56" t="s">
        <v>336</v>
      </c>
      <c r="I3306" s="56" t="s">
        <v>771</v>
      </c>
      <c r="K3306" s="56" t="s">
        <v>337</v>
      </c>
      <c r="L3306" s="56" t="s">
        <v>1055</v>
      </c>
      <c r="M3306" s="56" t="s">
        <v>1056</v>
      </c>
      <c r="N3306" s="56" t="s">
        <v>1043</v>
      </c>
      <c r="O3306" s="56" t="s">
        <v>546</v>
      </c>
      <c r="P3306" s="1" t="s">
        <v>110</v>
      </c>
      <c r="Q3306" s="56" t="s">
        <v>1058</v>
      </c>
      <c r="R3306" s="56" t="s">
        <v>339</v>
      </c>
      <c r="S3306" s="56">
        <v>272905</v>
      </c>
      <c r="T3306" s="1" t="s">
        <v>465</v>
      </c>
      <c r="U3306" s="56">
        <v>42675</v>
      </c>
      <c r="V3306" s="56">
        <v>43465</v>
      </c>
      <c r="W3306" s="56">
        <v>42675</v>
      </c>
      <c r="X3306" s="56">
        <v>43830</v>
      </c>
      <c r="Y3306" s="56" t="s">
        <v>340</v>
      </c>
      <c r="Z3306" s="56" t="s">
        <v>341</v>
      </c>
      <c r="AA3306" s="56" t="s">
        <v>342</v>
      </c>
      <c r="AB3306" s="56" t="s">
        <v>339</v>
      </c>
      <c r="AC3306" s="56" t="s">
        <v>342</v>
      </c>
      <c r="AD3306" s="56" t="s">
        <v>347</v>
      </c>
      <c r="AE3306" s="56" t="s">
        <v>334</v>
      </c>
      <c r="AF3306" s="56" t="s">
        <v>292</v>
      </c>
      <c r="AG3306" s="56">
        <v>2017</v>
      </c>
      <c r="AH3306" s="56" t="s">
        <v>80</v>
      </c>
      <c r="AI3306" s="56" t="s">
        <v>344</v>
      </c>
      <c r="AJ3306" s="56">
        <v>50000</v>
      </c>
      <c r="AM3306" s="56">
        <v>42656</v>
      </c>
      <c r="AN3306" s="56" t="s">
        <v>355</v>
      </c>
      <c r="AO3306" s="1">
        <v>42656</v>
      </c>
      <c r="AP3306" s="56" t="s">
        <v>355</v>
      </c>
      <c r="AQ3306" s="56">
        <v>268</v>
      </c>
      <c r="AR3306" s="56">
        <v>0</v>
      </c>
      <c r="AS3306" s="56" t="s">
        <v>346</v>
      </c>
      <c r="AT3306" s="56">
        <v>1003</v>
      </c>
      <c r="AU3306" s="56" t="s">
        <v>369</v>
      </c>
      <c r="BB3306" s="56" t="s">
        <v>339</v>
      </c>
      <c r="BC3306" s="56" t="s">
        <v>263</v>
      </c>
      <c r="BD3306" s="56" t="s">
        <v>993</v>
      </c>
      <c r="BE3306" s="56" t="s">
        <v>347</v>
      </c>
      <c r="BF3306" s="56" t="s">
        <v>334</v>
      </c>
      <c r="BG3306" s="56" t="s">
        <v>774</v>
      </c>
      <c r="BH3306" s="56">
        <v>0</v>
      </c>
      <c r="BI3306" s="56">
        <v>0</v>
      </c>
      <c r="BJ3306" s="56">
        <v>1</v>
      </c>
    </row>
    <row r="3307" spans="1:62" hidden="1" x14ac:dyDescent="0.3">
      <c r="A3307" s="56">
        <v>49310537</v>
      </c>
      <c r="B3307" s="85">
        <v>601936</v>
      </c>
      <c r="C3307" s="1">
        <v>42893</v>
      </c>
      <c r="D3307" s="56" t="s">
        <v>1053</v>
      </c>
      <c r="E3307" s="56" t="s">
        <v>1054</v>
      </c>
      <c r="F3307" s="56" t="s">
        <v>334</v>
      </c>
      <c r="G3307" s="56" t="s">
        <v>335</v>
      </c>
      <c r="H3307" s="56" t="s">
        <v>336</v>
      </c>
      <c r="I3307" s="56" t="s">
        <v>771</v>
      </c>
      <c r="K3307" s="56" t="s">
        <v>337</v>
      </c>
      <c r="L3307" s="56" t="s">
        <v>1055</v>
      </c>
      <c r="M3307" s="56" t="s">
        <v>1056</v>
      </c>
      <c r="N3307" s="56" t="s">
        <v>1043</v>
      </c>
      <c r="O3307" s="56" t="s">
        <v>546</v>
      </c>
      <c r="P3307" s="1" t="s">
        <v>110</v>
      </c>
      <c r="Q3307" s="56" t="s">
        <v>1059</v>
      </c>
      <c r="R3307" s="56" t="s">
        <v>339</v>
      </c>
      <c r="S3307" s="56">
        <v>272902</v>
      </c>
      <c r="T3307" s="1" t="s">
        <v>557</v>
      </c>
      <c r="U3307" s="56">
        <v>42675</v>
      </c>
      <c r="V3307" s="56">
        <v>43465</v>
      </c>
      <c r="W3307" s="56">
        <v>42675</v>
      </c>
      <c r="X3307" s="56">
        <v>43769</v>
      </c>
      <c r="Y3307" s="56" t="s">
        <v>356</v>
      </c>
      <c r="Z3307" s="56" t="s">
        <v>341</v>
      </c>
      <c r="AA3307" s="56" t="s">
        <v>342</v>
      </c>
      <c r="AB3307" s="56" t="s">
        <v>343</v>
      </c>
      <c r="AC3307" s="56" t="s">
        <v>342</v>
      </c>
      <c r="AD3307" s="56" t="s">
        <v>347</v>
      </c>
      <c r="AE3307" s="56" t="s">
        <v>334</v>
      </c>
      <c r="AF3307" s="56" t="s">
        <v>292</v>
      </c>
      <c r="AG3307" s="56">
        <v>2017</v>
      </c>
      <c r="AH3307" s="56" t="s">
        <v>80</v>
      </c>
      <c r="AI3307" s="56" t="s">
        <v>344</v>
      </c>
      <c r="AJ3307" s="56">
        <v>250</v>
      </c>
      <c r="AM3307" s="56">
        <v>42656</v>
      </c>
      <c r="AN3307" s="56" t="s">
        <v>355</v>
      </c>
      <c r="AO3307" s="1">
        <v>42656</v>
      </c>
      <c r="AP3307" s="56" t="s">
        <v>355</v>
      </c>
      <c r="AQ3307" s="56">
        <v>57082</v>
      </c>
      <c r="AR3307" s="56">
        <v>0</v>
      </c>
      <c r="AS3307" s="56" t="s">
        <v>346</v>
      </c>
      <c r="BB3307" s="56" t="s">
        <v>339</v>
      </c>
      <c r="BC3307" s="56" t="s">
        <v>263</v>
      </c>
      <c r="BD3307" s="56" t="s">
        <v>993</v>
      </c>
      <c r="BE3307" s="56" t="s">
        <v>347</v>
      </c>
      <c r="BF3307" s="56" t="s">
        <v>334</v>
      </c>
      <c r="BG3307" s="56" t="s">
        <v>774</v>
      </c>
      <c r="BH3307" s="56">
        <v>0</v>
      </c>
      <c r="BI3307" s="56">
        <v>0</v>
      </c>
      <c r="BJ3307" s="56">
        <v>1</v>
      </c>
    </row>
    <row r="3308" spans="1:62" hidden="1" x14ac:dyDescent="0.3">
      <c r="A3308" s="56">
        <v>49304321</v>
      </c>
      <c r="B3308" s="85">
        <v>601936</v>
      </c>
      <c r="C3308" s="1">
        <v>42893</v>
      </c>
      <c r="D3308" s="56" t="s">
        <v>1053</v>
      </c>
      <c r="E3308" s="56" t="s">
        <v>1054</v>
      </c>
      <c r="F3308" s="56" t="s">
        <v>334</v>
      </c>
      <c r="G3308" s="56" t="s">
        <v>335</v>
      </c>
      <c r="H3308" s="56" t="s">
        <v>336</v>
      </c>
      <c r="I3308" s="56" t="s">
        <v>771</v>
      </c>
      <c r="K3308" s="56" t="s">
        <v>337</v>
      </c>
      <c r="L3308" s="56" t="s">
        <v>1055</v>
      </c>
      <c r="M3308" s="56" t="s">
        <v>1056</v>
      </c>
      <c r="N3308" s="56" t="s">
        <v>1043</v>
      </c>
      <c r="O3308" s="56" t="s">
        <v>546</v>
      </c>
      <c r="P3308" s="1" t="s">
        <v>188</v>
      </c>
      <c r="Q3308" s="56" t="s">
        <v>1060</v>
      </c>
      <c r="R3308" s="56" t="s">
        <v>339</v>
      </c>
      <c r="S3308" s="56">
        <v>281040</v>
      </c>
      <c r="T3308" s="1" t="s">
        <v>930</v>
      </c>
      <c r="U3308" s="56">
        <v>42675</v>
      </c>
      <c r="V3308" s="56">
        <v>43465</v>
      </c>
      <c r="W3308" s="56">
        <v>42675</v>
      </c>
      <c r="X3308" s="56">
        <v>42916</v>
      </c>
      <c r="Y3308" s="56" t="s">
        <v>340</v>
      </c>
      <c r="Z3308" s="56" t="s">
        <v>341</v>
      </c>
      <c r="AA3308" s="56" t="s">
        <v>342</v>
      </c>
      <c r="AB3308" s="56" t="s">
        <v>343</v>
      </c>
      <c r="AC3308" s="56" t="s">
        <v>342</v>
      </c>
      <c r="AD3308" s="56" t="s">
        <v>347</v>
      </c>
      <c r="AE3308" s="56" t="s">
        <v>334</v>
      </c>
      <c r="AF3308" s="56" t="s">
        <v>292</v>
      </c>
      <c r="AG3308" s="56">
        <v>2017</v>
      </c>
      <c r="AH3308" s="56" t="s">
        <v>80</v>
      </c>
      <c r="AI3308" s="56" t="s">
        <v>348</v>
      </c>
      <c r="AJ3308" s="56">
        <v>0</v>
      </c>
      <c r="AM3308" s="56">
        <v>42656</v>
      </c>
      <c r="AN3308" s="56" t="s">
        <v>355</v>
      </c>
      <c r="AO3308" s="1">
        <v>42656</v>
      </c>
      <c r="AP3308" s="56" t="s">
        <v>355</v>
      </c>
      <c r="AQ3308" s="56">
        <v>75661</v>
      </c>
      <c r="AR3308" s="56">
        <v>0</v>
      </c>
      <c r="AS3308" s="56" t="s">
        <v>346</v>
      </c>
      <c r="BB3308" s="56" t="s">
        <v>339</v>
      </c>
      <c r="BC3308" s="56" t="s">
        <v>263</v>
      </c>
      <c r="BD3308" s="56" t="s">
        <v>993</v>
      </c>
      <c r="BE3308" s="56" t="s">
        <v>347</v>
      </c>
      <c r="BF3308" s="56" t="s">
        <v>334</v>
      </c>
      <c r="BG3308" s="56" t="s">
        <v>774</v>
      </c>
      <c r="BH3308" s="56">
        <v>0</v>
      </c>
      <c r="BI3308" s="56">
        <v>0</v>
      </c>
      <c r="BJ3308" s="56">
        <v>1</v>
      </c>
    </row>
    <row r="3309" spans="1:62" hidden="1" x14ac:dyDescent="0.3">
      <c r="A3309" s="56">
        <v>49310571</v>
      </c>
      <c r="B3309" s="85">
        <v>601936</v>
      </c>
      <c r="C3309" s="1">
        <v>42893</v>
      </c>
      <c r="D3309" s="56" t="s">
        <v>1053</v>
      </c>
      <c r="E3309" s="56" t="s">
        <v>1054</v>
      </c>
      <c r="F3309" s="56" t="s">
        <v>334</v>
      </c>
      <c r="G3309" s="56" t="s">
        <v>335</v>
      </c>
      <c r="H3309" s="56" t="s">
        <v>336</v>
      </c>
      <c r="I3309" s="56" t="s">
        <v>771</v>
      </c>
      <c r="K3309" s="56" t="s">
        <v>337</v>
      </c>
      <c r="L3309" s="56" t="s">
        <v>1055</v>
      </c>
      <c r="M3309" s="56" t="s">
        <v>1056</v>
      </c>
      <c r="N3309" s="56" t="s">
        <v>1043</v>
      </c>
      <c r="O3309" s="56" t="s">
        <v>546</v>
      </c>
      <c r="P3309" s="1" t="s">
        <v>188</v>
      </c>
      <c r="Q3309" s="56" t="s">
        <v>920</v>
      </c>
      <c r="R3309" s="56" t="s">
        <v>339</v>
      </c>
      <c r="S3309" s="56">
        <v>281034</v>
      </c>
      <c r="T3309" s="1" t="s">
        <v>195</v>
      </c>
      <c r="U3309" s="56">
        <v>42675</v>
      </c>
      <c r="V3309" s="56">
        <v>43465</v>
      </c>
      <c r="W3309" s="56">
        <v>42675</v>
      </c>
      <c r="X3309" s="56">
        <v>43100</v>
      </c>
      <c r="Y3309" s="56" t="s">
        <v>340</v>
      </c>
      <c r="Z3309" s="56" t="s">
        <v>341</v>
      </c>
      <c r="AA3309" s="56" t="s">
        <v>342</v>
      </c>
      <c r="AB3309" s="56" t="s">
        <v>343</v>
      </c>
      <c r="AC3309" s="56" t="s">
        <v>342</v>
      </c>
      <c r="AD3309" s="56" t="s">
        <v>347</v>
      </c>
      <c r="AE3309" s="56" t="s">
        <v>334</v>
      </c>
      <c r="AF3309" s="56" t="s">
        <v>292</v>
      </c>
      <c r="AG3309" s="56">
        <v>2017</v>
      </c>
      <c r="AH3309" s="56" t="s">
        <v>80</v>
      </c>
      <c r="AI3309" s="56" t="s">
        <v>344</v>
      </c>
      <c r="AJ3309" s="56">
        <v>1</v>
      </c>
      <c r="AM3309" s="56">
        <v>42656</v>
      </c>
      <c r="AN3309" s="56" t="s">
        <v>355</v>
      </c>
      <c r="AO3309" s="1">
        <v>42656</v>
      </c>
      <c r="AP3309" s="56" t="s">
        <v>355</v>
      </c>
      <c r="AQ3309" s="56">
        <v>252</v>
      </c>
      <c r="AR3309" s="56">
        <v>0</v>
      </c>
      <c r="AS3309" s="56" t="s">
        <v>346</v>
      </c>
      <c r="BB3309" s="56" t="s">
        <v>339</v>
      </c>
      <c r="BC3309" s="56" t="s">
        <v>263</v>
      </c>
      <c r="BD3309" s="56" t="s">
        <v>993</v>
      </c>
      <c r="BE3309" s="56" t="s">
        <v>347</v>
      </c>
      <c r="BF3309" s="56" t="s">
        <v>334</v>
      </c>
      <c r="BG3309" s="56" t="s">
        <v>774</v>
      </c>
      <c r="BH3309" s="56">
        <v>0</v>
      </c>
      <c r="BI3309" s="56">
        <v>0</v>
      </c>
      <c r="BJ3309" s="56">
        <v>1</v>
      </c>
    </row>
    <row r="3310" spans="1:62" hidden="1" x14ac:dyDescent="0.3">
      <c r="A3310" s="56">
        <v>49310539</v>
      </c>
      <c r="B3310" s="85">
        <v>601936</v>
      </c>
      <c r="C3310" s="1">
        <v>42893</v>
      </c>
      <c r="D3310" s="56" t="s">
        <v>1053</v>
      </c>
      <c r="E3310" s="56" t="s">
        <v>1054</v>
      </c>
      <c r="F3310" s="56" t="s">
        <v>334</v>
      </c>
      <c r="G3310" s="56" t="s">
        <v>335</v>
      </c>
      <c r="H3310" s="56" t="s">
        <v>336</v>
      </c>
      <c r="I3310" s="56" t="s">
        <v>771</v>
      </c>
      <c r="K3310" s="56" t="s">
        <v>337</v>
      </c>
      <c r="L3310" s="56" t="s">
        <v>1055</v>
      </c>
      <c r="M3310" s="56" t="s">
        <v>1056</v>
      </c>
      <c r="N3310" s="56" t="s">
        <v>1043</v>
      </c>
      <c r="O3310" s="56" t="s">
        <v>546</v>
      </c>
      <c r="P3310" s="1" t="s">
        <v>110</v>
      </c>
      <c r="Q3310" s="56" t="s">
        <v>1059</v>
      </c>
      <c r="R3310" s="56" t="s">
        <v>339</v>
      </c>
      <c r="S3310" s="56">
        <v>272902</v>
      </c>
      <c r="T3310" s="1" t="s">
        <v>557</v>
      </c>
      <c r="U3310" s="56">
        <v>42675</v>
      </c>
      <c r="V3310" s="56">
        <v>43465</v>
      </c>
      <c r="W3310" s="56">
        <v>42675</v>
      </c>
      <c r="X3310" s="56">
        <v>43769</v>
      </c>
      <c r="Y3310" s="56" t="s">
        <v>356</v>
      </c>
      <c r="Z3310" s="56" t="s">
        <v>341</v>
      </c>
      <c r="AA3310" s="56" t="s">
        <v>342</v>
      </c>
      <c r="AB3310" s="56" t="s">
        <v>343</v>
      </c>
      <c r="AC3310" s="56" t="s">
        <v>342</v>
      </c>
      <c r="AD3310" s="56" t="s">
        <v>347</v>
      </c>
      <c r="AE3310" s="56" t="s">
        <v>334</v>
      </c>
      <c r="AF3310" s="56" t="s">
        <v>292</v>
      </c>
      <c r="AG3310" s="56">
        <v>2018</v>
      </c>
      <c r="AH3310" s="56" t="s">
        <v>80</v>
      </c>
      <c r="AI3310" s="56" t="s">
        <v>344</v>
      </c>
      <c r="AJ3310" s="56">
        <v>600</v>
      </c>
      <c r="AM3310" s="56">
        <v>42656</v>
      </c>
      <c r="AN3310" s="56" t="s">
        <v>355</v>
      </c>
      <c r="AO3310" s="1">
        <v>42656</v>
      </c>
      <c r="AP3310" s="56" t="s">
        <v>355</v>
      </c>
      <c r="AQ3310" s="56">
        <v>57082</v>
      </c>
      <c r="AR3310" s="56">
        <v>0</v>
      </c>
      <c r="AS3310" s="56" t="s">
        <v>346</v>
      </c>
      <c r="BB3310" s="56" t="s">
        <v>339</v>
      </c>
      <c r="BC3310" s="56" t="s">
        <v>263</v>
      </c>
      <c r="BD3310" s="56" t="s">
        <v>993</v>
      </c>
      <c r="BE3310" s="56" t="s">
        <v>347</v>
      </c>
      <c r="BF3310" s="56" t="s">
        <v>334</v>
      </c>
      <c r="BG3310" s="56" t="s">
        <v>774</v>
      </c>
      <c r="BH3310" s="56">
        <v>0</v>
      </c>
      <c r="BI3310" s="56">
        <v>0</v>
      </c>
      <c r="BJ3310" s="56">
        <v>1</v>
      </c>
    </row>
    <row r="3311" spans="1:62" hidden="1" x14ac:dyDescent="0.3">
      <c r="A3311" s="56">
        <v>49310543</v>
      </c>
      <c r="B3311" s="85">
        <v>601936</v>
      </c>
      <c r="C3311" s="1">
        <v>42893</v>
      </c>
      <c r="D3311" s="56" t="s">
        <v>1053</v>
      </c>
      <c r="E3311" s="56" t="s">
        <v>1054</v>
      </c>
      <c r="F3311" s="56" t="s">
        <v>334</v>
      </c>
      <c r="G3311" s="56" t="s">
        <v>335</v>
      </c>
      <c r="H3311" s="56" t="s">
        <v>336</v>
      </c>
      <c r="I3311" s="56" t="s">
        <v>771</v>
      </c>
      <c r="K3311" s="56" t="s">
        <v>337</v>
      </c>
      <c r="L3311" s="56" t="s">
        <v>1055</v>
      </c>
      <c r="M3311" s="56" t="s">
        <v>1056</v>
      </c>
      <c r="N3311" s="56" t="s">
        <v>1043</v>
      </c>
      <c r="O3311" s="56" t="s">
        <v>546</v>
      </c>
      <c r="P3311" s="1" t="s">
        <v>110</v>
      </c>
      <c r="Q3311" s="56" t="s">
        <v>1058</v>
      </c>
      <c r="R3311" s="56" t="s">
        <v>339</v>
      </c>
      <c r="S3311" s="56">
        <v>272905</v>
      </c>
      <c r="T3311" s="1" t="s">
        <v>465</v>
      </c>
      <c r="U3311" s="56">
        <v>42675</v>
      </c>
      <c r="V3311" s="56">
        <v>43465</v>
      </c>
      <c r="W3311" s="56">
        <v>42675</v>
      </c>
      <c r="X3311" s="56">
        <v>43830</v>
      </c>
      <c r="Y3311" s="56" t="s">
        <v>340</v>
      </c>
      <c r="Z3311" s="56" t="s">
        <v>341</v>
      </c>
      <c r="AA3311" s="56" t="s">
        <v>342</v>
      </c>
      <c r="AB3311" s="56" t="s">
        <v>339</v>
      </c>
      <c r="AC3311" s="56" t="s">
        <v>342</v>
      </c>
      <c r="AD3311" s="56" t="s">
        <v>347</v>
      </c>
      <c r="AE3311" s="56" t="s">
        <v>334</v>
      </c>
      <c r="AF3311" s="56" t="s">
        <v>224</v>
      </c>
      <c r="AG3311" s="56">
        <v>2016</v>
      </c>
      <c r="AH3311" s="56" t="s">
        <v>80</v>
      </c>
      <c r="AI3311" s="56" t="s">
        <v>339</v>
      </c>
      <c r="AJ3311" s="56">
        <v>0</v>
      </c>
      <c r="AM3311" s="56">
        <v>42656</v>
      </c>
      <c r="AN3311" s="56" t="s">
        <v>355</v>
      </c>
      <c r="AO3311" s="1">
        <v>42656</v>
      </c>
      <c r="AP3311" s="56" t="s">
        <v>355</v>
      </c>
      <c r="AQ3311" s="56">
        <v>268</v>
      </c>
      <c r="AR3311" s="56">
        <v>0</v>
      </c>
      <c r="AS3311" s="56" t="s">
        <v>346</v>
      </c>
      <c r="AT3311" s="56">
        <v>1003</v>
      </c>
      <c r="AU3311" s="56" t="s">
        <v>369</v>
      </c>
      <c r="BB3311" s="56" t="s">
        <v>339</v>
      </c>
      <c r="BC3311" s="56" t="s">
        <v>263</v>
      </c>
      <c r="BD3311" s="56" t="s">
        <v>993</v>
      </c>
      <c r="BE3311" s="56" t="s">
        <v>347</v>
      </c>
      <c r="BF3311" s="56" t="s">
        <v>334</v>
      </c>
      <c r="BG3311" s="56" t="s">
        <v>774</v>
      </c>
      <c r="BH3311" s="56">
        <v>0</v>
      </c>
      <c r="BI3311" s="56">
        <v>0</v>
      </c>
      <c r="BJ3311" s="56">
        <v>1</v>
      </c>
    </row>
    <row r="3312" spans="1:62" hidden="1" x14ac:dyDescent="0.3">
      <c r="A3312" s="56">
        <v>49310560</v>
      </c>
      <c r="B3312" s="85">
        <v>601936</v>
      </c>
      <c r="C3312" s="1">
        <v>42893</v>
      </c>
      <c r="D3312" s="56" t="s">
        <v>1053</v>
      </c>
      <c r="E3312" s="56" t="s">
        <v>1054</v>
      </c>
      <c r="F3312" s="56" t="s">
        <v>334</v>
      </c>
      <c r="G3312" s="56" t="s">
        <v>335</v>
      </c>
      <c r="H3312" s="56" t="s">
        <v>336</v>
      </c>
      <c r="I3312" s="56" t="s">
        <v>771</v>
      </c>
      <c r="K3312" s="56" t="s">
        <v>337</v>
      </c>
      <c r="L3312" s="56" t="s">
        <v>1055</v>
      </c>
      <c r="M3312" s="56" t="s">
        <v>1056</v>
      </c>
      <c r="N3312" s="56" t="s">
        <v>1043</v>
      </c>
      <c r="O3312" s="56" t="s">
        <v>546</v>
      </c>
      <c r="P3312" s="1" t="s">
        <v>110</v>
      </c>
      <c r="Q3312" s="56" t="s">
        <v>1060</v>
      </c>
      <c r="R3312" s="56" t="s">
        <v>339</v>
      </c>
      <c r="S3312" s="56">
        <v>272908</v>
      </c>
      <c r="T3312" s="1" t="s">
        <v>836</v>
      </c>
      <c r="U3312" s="56">
        <v>42675</v>
      </c>
      <c r="V3312" s="56">
        <v>43465</v>
      </c>
      <c r="W3312" s="56">
        <v>42675</v>
      </c>
      <c r="X3312" s="56">
        <v>43100</v>
      </c>
      <c r="Y3312" s="56" t="s">
        <v>340</v>
      </c>
      <c r="Z3312" s="56" t="s">
        <v>341</v>
      </c>
      <c r="AA3312" s="56" t="s">
        <v>342</v>
      </c>
      <c r="AB3312" s="56" t="s">
        <v>343</v>
      </c>
      <c r="AC3312" s="56" t="s">
        <v>342</v>
      </c>
      <c r="AD3312" s="56" t="s">
        <v>347</v>
      </c>
      <c r="AE3312" s="56" t="s">
        <v>334</v>
      </c>
      <c r="AF3312" s="56" t="s">
        <v>224</v>
      </c>
      <c r="AG3312" s="56">
        <v>2016</v>
      </c>
      <c r="AH3312" s="56" t="s">
        <v>80</v>
      </c>
      <c r="AI3312" s="56" t="s">
        <v>339</v>
      </c>
      <c r="AJ3312" s="56">
        <v>0</v>
      </c>
      <c r="AM3312" s="56">
        <v>42656</v>
      </c>
      <c r="AN3312" s="56" t="s">
        <v>355</v>
      </c>
      <c r="AO3312" s="1">
        <v>42656</v>
      </c>
      <c r="AP3312" s="56" t="s">
        <v>355</v>
      </c>
      <c r="AQ3312" s="56">
        <v>75683</v>
      </c>
      <c r="AR3312" s="56">
        <v>0</v>
      </c>
      <c r="AS3312" s="56" t="s">
        <v>346</v>
      </c>
      <c r="BB3312" s="56" t="s">
        <v>339</v>
      </c>
      <c r="BC3312" s="56" t="s">
        <v>263</v>
      </c>
      <c r="BD3312" s="56" t="s">
        <v>993</v>
      </c>
      <c r="BE3312" s="56" t="s">
        <v>347</v>
      </c>
      <c r="BF3312" s="56" t="s">
        <v>334</v>
      </c>
      <c r="BG3312" s="56" t="s">
        <v>774</v>
      </c>
      <c r="BH3312" s="56">
        <v>0</v>
      </c>
      <c r="BI3312" s="56">
        <v>0</v>
      </c>
      <c r="BJ3312" s="56">
        <v>1</v>
      </c>
    </row>
    <row r="3313" spans="1:62" hidden="1" x14ac:dyDescent="0.3">
      <c r="A3313" s="56">
        <v>49310575</v>
      </c>
      <c r="B3313" s="85">
        <v>601936</v>
      </c>
      <c r="C3313" s="1">
        <v>42893</v>
      </c>
      <c r="D3313" s="56" t="s">
        <v>1053</v>
      </c>
      <c r="E3313" s="56" t="s">
        <v>1054</v>
      </c>
      <c r="F3313" s="56" t="s">
        <v>334</v>
      </c>
      <c r="G3313" s="56" t="s">
        <v>335</v>
      </c>
      <c r="H3313" s="56" t="s">
        <v>336</v>
      </c>
      <c r="I3313" s="56" t="s">
        <v>771</v>
      </c>
      <c r="K3313" s="56" t="s">
        <v>337</v>
      </c>
      <c r="L3313" s="56" t="s">
        <v>1055</v>
      </c>
      <c r="M3313" s="56" t="s">
        <v>1056</v>
      </c>
      <c r="N3313" s="56" t="s">
        <v>1043</v>
      </c>
      <c r="O3313" s="56" t="s">
        <v>546</v>
      </c>
      <c r="P3313" s="1" t="s">
        <v>188</v>
      </c>
      <c r="Q3313" s="56" t="s">
        <v>1059</v>
      </c>
      <c r="R3313" s="56" t="s">
        <v>339</v>
      </c>
      <c r="S3313" s="56">
        <v>281036</v>
      </c>
      <c r="T3313" s="1" t="s">
        <v>195</v>
      </c>
      <c r="U3313" s="56">
        <v>42675</v>
      </c>
      <c r="V3313" s="56">
        <v>43465</v>
      </c>
      <c r="W3313" s="56">
        <v>42675</v>
      </c>
      <c r="X3313" s="56">
        <v>43465</v>
      </c>
      <c r="Y3313" s="56" t="s">
        <v>340</v>
      </c>
      <c r="Z3313" s="56" t="s">
        <v>341</v>
      </c>
      <c r="AA3313" s="56" t="s">
        <v>342</v>
      </c>
      <c r="AB3313" s="56" t="s">
        <v>343</v>
      </c>
      <c r="AC3313" s="56" t="s">
        <v>342</v>
      </c>
      <c r="AD3313" s="56" t="s">
        <v>347</v>
      </c>
      <c r="AE3313" s="56" t="s">
        <v>334</v>
      </c>
      <c r="AF3313" s="56" t="s">
        <v>292</v>
      </c>
      <c r="AG3313" s="56">
        <v>2018</v>
      </c>
      <c r="AH3313" s="56" t="s">
        <v>80</v>
      </c>
      <c r="AI3313" s="56" t="s">
        <v>348</v>
      </c>
      <c r="AJ3313" s="56">
        <v>1</v>
      </c>
      <c r="AM3313" s="56">
        <v>42656</v>
      </c>
      <c r="AN3313" s="56" t="s">
        <v>355</v>
      </c>
      <c r="AO3313" s="1">
        <v>42656</v>
      </c>
      <c r="AP3313" s="56" t="s">
        <v>355</v>
      </c>
      <c r="AQ3313" s="56">
        <v>252</v>
      </c>
      <c r="AR3313" s="56">
        <v>0</v>
      </c>
      <c r="AS3313" s="56" t="s">
        <v>346</v>
      </c>
      <c r="BB3313" s="56" t="s">
        <v>339</v>
      </c>
      <c r="BC3313" s="56" t="s">
        <v>263</v>
      </c>
      <c r="BD3313" s="56" t="s">
        <v>993</v>
      </c>
      <c r="BE3313" s="56" t="s">
        <v>347</v>
      </c>
      <c r="BF3313" s="56" t="s">
        <v>334</v>
      </c>
      <c r="BG3313" s="56" t="s">
        <v>774</v>
      </c>
      <c r="BH3313" s="56">
        <v>0</v>
      </c>
      <c r="BI3313" s="56">
        <v>0</v>
      </c>
      <c r="BJ3313" s="56">
        <v>1</v>
      </c>
    </row>
    <row r="3314" spans="1:62" hidden="1" x14ac:dyDescent="0.3">
      <c r="A3314" s="56">
        <v>49304259</v>
      </c>
      <c r="B3314" s="85">
        <v>601936</v>
      </c>
      <c r="C3314" s="1">
        <v>42893</v>
      </c>
      <c r="D3314" s="56" t="s">
        <v>1053</v>
      </c>
      <c r="E3314" s="56" t="s">
        <v>1054</v>
      </c>
      <c r="F3314" s="56" t="s">
        <v>334</v>
      </c>
      <c r="G3314" s="56" t="s">
        <v>335</v>
      </c>
      <c r="H3314" s="56" t="s">
        <v>336</v>
      </c>
      <c r="I3314" s="56" t="s">
        <v>771</v>
      </c>
      <c r="K3314" s="56" t="s">
        <v>337</v>
      </c>
      <c r="L3314" s="56" t="s">
        <v>1055</v>
      </c>
      <c r="M3314" s="56" t="s">
        <v>1056</v>
      </c>
      <c r="N3314" s="56" t="s">
        <v>1043</v>
      </c>
      <c r="O3314" s="56" t="s">
        <v>546</v>
      </c>
      <c r="P3314" s="1" t="s">
        <v>110</v>
      </c>
      <c r="Q3314" s="56" t="s">
        <v>1058</v>
      </c>
      <c r="R3314" s="56" t="s">
        <v>339</v>
      </c>
      <c r="S3314" s="56">
        <v>272905</v>
      </c>
      <c r="T3314" s="1" t="s">
        <v>465</v>
      </c>
      <c r="U3314" s="56">
        <v>42675</v>
      </c>
      <c r="V3314" s="56">
        <v>43465</v>
      </c>
      <c r="W3314" s="56">
        <v>42675</v>
      </c>
      <c r="X3314" s="56">
        <v>43830</v>
      </c>
      <c r="Y3314" s="56" t="s">
        <v>340</v>
      </c>
      <c r="Z3314" s="56" t="s">
        <v>341</v>
      </c>
      <c r="AA3314" s="56" t="s">
        <v>342</v>
      </c>
      <c r="AB3314" s="56" t="s">
        <v>339</v>
      </c>
      <c r="AC3314" s="56" t="s">
        <v>342</v>
      </c>
      <c r="AD3314" s="56" t="s">
        <v>347</v>
      </c>
      <c r="AE3314" s="56" t="s">
        <v>334</v>
      </c>
      <c r="AF3314" s="56" t="s">
        <v>292</v>
      </c>
      <c r="AG3314" s="56">
        <v>2018</v>
      </c>
      <c r="AH3314" s="56" t="s">
        <v>80</v>
      </c>
      <c r="AI3314" s="56" t="s">
        <v>348</v>
      </c>
      <c r="AJ3314" s="56">
        <v>70000</v>
      </c>
      <c r="AM3314" s="56">
        <v>42656</v>
      </c>
      <c r="AN3314" s="56" t="s">
        <v>355</v>
      </c>
      <c r="AO3314" s="1">
        <v>42656</v>
      </c>
      <c r="AP3314" s="56" t="s">
        <v>355</v>
      </c>
      <c r="AQ3314" s="56">
        <v>268</v>
      </c>
      <c r="AR3314" s="56">
        <v>0</v>
      </c>
      <c r="AS3314" s="56" t="s">
        <v>346</v>
      </c>
      <c r="AT3314" s="56">
        <v>1003</v>
      </c>
      <c r="AU3314" s="56" t="s">
        <v>369</v>
      </c>
      <c r="BB3314" s="56" t="s">
        <v>339</v>
      </c>
      <c r="BC3314" s="56" t="s">
        <v>263</v>
      </c>
      <c r="BD3314" s="56" t="s">
        <v>993</v>
      </c>
      <c r="BE3314" s="56" t="s">
        <v>347</v>
      </c>
      <c r="BF3314" s="56" t="s">
        <v>334</v>
      </c>
      <c r="BG3314" s="56" t="s">
        <v>774</v>
      </c>
      <c r="BH3314" s="56">
        <v>0</v>
      </c>
      <c r="BI3314" s="56">
        <v>0</v>
      </c>
      <c r="BJ3314" s="56">
        <v>1</v>
      </c>
    </row>
    <row r="3315" spans="1:62" hidden="1" x14ac:dyDescent="0.3">
      <c r="A3315" s="56">
        <v>49310579</v>
      </c>
      <c r="B3315" s="85">
        <v>601936</v>
      </c>
      <c r="C3315" s="1">
        <v>42893</v>
      </c>
      <c r="D3315" s="56" t="s">
        <v>1053</v>
      </c>
      <c r="E3315" s="56" t="s">
        <v>1054</v>
      </c>
      <c r="F3315" s="56" t="s">
        <v>334</v>
      </c>
      <c r="G3315" s="56" t="s">
        <v>335</v>
      </c>
      <c r="H3315" s="56" t="s">
        <v>336</v>
      </c>
      <c r="I3315" s="56" t="s">
        <v>771</v>
      </c>
      <c r="K3315" s="56" t="s">
        <v>337</v>
      </c>
      <c r="L3315" s="56" t="s">
        <v>1055</v>
      </c>
      <c r="M3315" s="56" t="s">
        <v>1056</v>
      </c>
      <c r="N3315" s="56" t="s">
        <v>1043</v>
      </c>
      <c r="O3315" s="56" t="s">
        <v>546</v>
      </c>
      <c r="P3315" s="1" t="s">
        <v>188</v>
      </c>
      <c r="Q3315" s="56" t="s">
        <v>1058</v>
      </c>
      <c r="R3315" s="56" t="s">
        <v>339</v>
      </c>
      <c r="S3315" s="56">
        <v>281038</v>
      </c>
      <c r="T3315" s="1" t="s">
        <v>238</v>
      </c>
      <c r="U3315" s="56">
        <v>42675</v>
      </c>
      <c r="V3315" s="56">
        <v>43465</v>
      </c>
      <c r="W3315" s="56">
        <v>42675</v>
      </c>
      <c r="X3315" s="56">
        <v>42916</v>
      </c>
      <c r="Y3315" s="56" t="s">
        <v>340</v>
      </c>
      <c r="Z3315" s="56" t="s">
        <v>341</v>
      </c>
      <c r="AA3315" s="56" t="s">
        <v>342</v>
      </c>
      <c r="AB3315" s="56" t="s">
        <v>343</v>
      </c>
      <c r="AC3315" s="56" t="s">
        <v>342</v>
      </c>
      <c r="AD3315" s="56" t="s">
        <v>347</v>
      </c>
      <c r="AE3315" s="56" t="s">
        <v>334</v>
      </c>
      <c r="AF3315" s="56" t="s">
        <v>292</v>
      </c>
      <c r="AG3315" s="56">
        <v>2017</v>
      </c>
      <c r="AH3315" s="56" t="s">
        <v>80</v>
      </c>
      <c r="AI3315" s="56" t="s">
        <v>348</v>
      </c>
      <c r="AJ3315" s="56">
        <v>2</v>
      </c>
      <c r="AM3315" s="56">
        <v>42656</v>
      </c>
      <c r="AN3315" s="56" t="s">
        <v>355</v>
      </c>
      <c r="AO3315" s="1">
        <v>42656</v>
      </c>
      <c r="AP3315" s="56" t="s">
        <v>355</v>
      </c>
      <c r="AQ3315" s="56">
        <v>253</v>
      </c>
      <c r="AR3315" s="56">
        <v>0</v>
      </c>
      <c r="AS3315" s="56" t="s">
        <v>346</v>
      </c>
      <c r="BB3315" s="56" t="s">
        <v>339</v>
      </c>
      <c r="BC3315" s="56" t="s">
        <v>263</v>
      </c>
      <c r="BD3315" s="56" t="s">
        <v>993</v>
      </c>
      <c r="BE3315" s="56" t="s">
        <v>347</v>
      </c>
      <c r="BF3315" s="56" t="s">
        <v>334</v>
      </c>
      <c r="BG3315" s="56" t="s">
        <v>774</v>
      </c>
      <c r="BH3315" s="56">
        <v>0</v>
      </c>
      <c r="BI3315" s="56">
        <v>0</v>
      </c>
      <c r="BJ3315" s="56">
        <v>1</v>
      </c>
    </row>
    <row r="3316" spans="1:62" hidden="1" x14ac:dyDescent="0.3">
      <c r="A3316" s="56">
        <v>49311108</v>
      </c>
      <c r="B3316" s="85">
        <v>601987</v>
      </c>
      <c r="C3316" s="1">
        <v>42893</v>
      </c>
      <c r="D3316" s="56" t="s">
        <v>1025</v>
      </c>
      <c r="E3316" s="56" t="s">
        <v>1026</v>
      </c>
      <c r="F3316" s="56" t="s">
        <v>334</v>
      </c>
      <c r="G3316" s="56" t="s">
        <v>335</v>
      </c>
      <c r="H3316" s="56" t="s">
        <v>336</v>
      </c>
      <c r="I3316" s="56" t="s">
        <v>589</v>
      </c>
      <c r="K3316" s="56" t="s">
        <v>337</v>
      </c>
      <c r="L3316" s="56" t="s">
        <v>338</v>
      </c>
      <c r="M3316" s="56" t="s">
        <v>1027</v>
      </c>
      <c r="N3316" s="56" t="s">
        <v>1043</v>
      </c>
      <c r="O3316" s="56" t="s">
        <v>546</v>
      </c>
      <c r="P3316" s="1" t="s">
        <v>110</v>
      </c>
      <c r="Q3316" s="56" t="s">
        <v>241</v>
      </c>
      <c r="R3316" s="56" t="s">
        <v>339</v>
      </c>
      <c r="S3316" s="56">
        <v>283690</v>
      </c>
      <c r="T3316" s="1" t="s">
        <v>1030</v>
      </c>
      <c r="U3316" s="56">
        <v>42736</v>
      </c>
      <c r="V3316" s="56">
        <v>43373</v>
      </c>
      <c r="W3316" s="56">
        <v>42736</v>
      </c>
      <c r="X3316" s="56">
        <v>43281</v>
      </c>
      <c r="Y3316" s="56" t="s">
        <v>340</v>
      </c>
      <c r="Z3316" s="56" t="s">
        <v>341</v>
      </c>
      <c r="AA3316" s="56" t="s">
        <v>347</v>
      </c>
      <c r="AC3316" s="56" t="s">
        <v>342</v>
      </c>
      <c r="AD3316" s="56" t="s">
        <v>347</v>
      </c>
      <c r="AE3316" s="56" t="s">
        <v>334</v>
      </c>
      <c r="AF3316" s="56" t="s">
        <v>292</v>
      </c>
      <c r="AG3316" s="56">
        <v>2018</v>
      </c>
      <c r="AH3316" s="56" t="s">
        <v>80</v>
      </c>
      <c r="AI3316" s="56" t="s">
        <v>348</v>
      </c>
      <c r="AJ3316" s="56">
        <v>52134</v>
      </c>
      <c r="AM3316" s="56">
        <v>42746</v>
      </c>
      <c r="AN3316" s="56" t="s">
        <v>592</v>
      </c>
      <c r="AO3316" s="1">
        <v>42746</v>
      </c>
      <c r="AP3316" s="56" t="s">
        <v>592</v>
      </c>
      <c r="AQ3316" s="56">
        <v>85974</v>
      </c>
      <c r="AR3316" s="56">
        <v>0</v>
      </c>
      <c r="AS3316" s="56" t="s">
        <v>346</v>
      </c>
      <c r="BB3316" s="56" t="s">
        <v>339</v>
      </c>
      <c r="BC3316" s="56" t="s">
        <v>263</v>
      </c>
      <c r="BD3316" s="56" t="s">
        <v>1029</v>
      </c>
      <c r="BE3316" s="56" t="s">
        <v>347</v>
      </c>
      <c r="BF3316" s="56" t="s">
        <v>334</v>
      </c>
      <c r="BG3316" s="56" t="s">
        <v>594</v>
      </c>
      <c r="BH3316" s="56">
        <v>0</v>
      </c>
      <c r="BI3316" s="56">
        <v>0</v>
      </c>
      <c r="BJ3316" s="56">
        <v>1</v>
      </c>
    </row>
    <row r="3317" spans="1:62" hidden="1" x14ac:dyDescent="0.3">
      <c r="A3317" s="56">
        <v>49304831</v>
      </c>
      <c r="B3317" s="85">
        <v>601987</v>
      </c>
      <c r="C3317" s="1">
        <v>42893</v>
      </c>
      <c r="D3317" s="56" t="s">
        <v>1025</v>
      </c>
      <c r="E3317" s="56" t="s">
        <v>1026</v>
      </c>
      <c r="F3317" s="56" t="s">
        <v>334</v>
      </c>
      <c r="G3317" s="56" t="s">
        <v>335</v>
      </c>
      <c r="H3317" s="56" t="s">
        <v>336</v>
      </c>
      <c r="I3317" s="56" t="s">
        <v>589</v>
      </c>
      <c r="K3317" s="56" t="s">
        <v>337</v>
      </c>
      <c r="L3317" s="56" t="s">
        <v>338</v>
      </c>
      <c r="M3317" s="56" t="s">
        <v>1027</v>
      </c>
      <c r="N3317" s="56" t="s">
        <v>1043</v>
      </c>
      <c r="O3317" s="56" t="s">
        <v>546</v>
      </c>
      <c r="P3317" s="1" t="s">
        <v>105</v>
      </c>
      <c r="S3317" s="56">
        <v>225243</v>
      </c>
      <c r="T3317" s="1" t="s">
        <v>691</v>
      </c>
      <c r="U3317" s="56">
        <v>42736</v>
      </c>
      <c r="V3317" s="56">
        <v>43373</v>
      </c>
      <c r="W3317" s="56">
        <v>42736</v>
      </c>
      <c r="X3317" s="56">
        <v>43281</v>
      </c>
      <c r="Y3317" s="56" t="s">
        <v>340</v>
      </c>
      <c r="Z3317" s="56" t="s">
        <v>341</v>
      </c>
      <c r="AA3317" s="56" t="s">
        <v>342</v>
      </c>
      <c r="AB3317" s="56" t="s">
        <v>343</v>
      </c>
      <c r="AC3317" s="56" t="s">
        <v>342</v>
      </c>
      <c r="AD3317" s="56" t="s">
        <v>347</v>
      </c>
      <c r="AE3317" s="56" t="s">
        <v>334</v>
      </c>
      <c r="AF3317" s="56" t="s">
        <v>292</v>
      </c>
      <c r="AG3317" s="56">
        <v>2018</v>
      </c>
      <c r="AH3317" s="56" t="s">
        <v>80</v>
      </c>
      <c r="AI3317" s="56" t="s">
        <v>344</v>
      </c>
      <c r="AJ3317" s="56">
        <v>10800000</v>
      </c>
      <c r="AM3317" s="56">
        <v>42746</v>
      </c>
      <c r="AN3317" s="56" t="s">
        <v>592</v>
      </c>
      <c r="AO3317" s="1">
        <v>42746</v>
      </c>
      <c r="AP3317" s="56" t="s">
        <v>592</v>
      </c>
      <c r="AQ3317" s="56">
        <v>75710</v>
      </c>
      <c r="AR3317" s="56">
        <v>0</v>
      </c>
      <c r="AS3317" s="56" t="s">
        <v>346</v>
      </c>
      <c r="BB3317" s="56" t="s">
        <v>339</v>
      </c>
      <c r="BC3317" s="56" t="s">
        <v>263</v>
      </c>
      <c r="BD3317" s="56" t="s">
        <v>1029</v>
      </c>
      <c r="BE3317" s="56" t="s">
        <v>347</v>
      </c>
      <c r="BF3317" s="56" t="s">
        <v>334</v>
      </c>
      <c r="BG3317" s="56" t="s">
        <v>594</v>
      </c>
      <c r="BH3317" s="56">
        <v>0</v>
      </c>
      <c r="BI3317" s="56">
        <v>0</v>
      </c>
      <c r="BJ3317" s="56">
        <v>1</v>
      </c>
    </row>
    <row r="3318" spans="1:62" hidden="1" x14ac:dyDescent="0.3">
      <c r="A3318" s="56">
        <v>49304865</v>
      </c>
      <c r="B3318" s="85">
        <v>601987</v>
      </c>
      <c r="C3318" s="1">
        <v>42893</v>
      </c>
      <c r="D3318" s="56" t="s">
        <v>1025</v>
      </c>
      <c r="E3318" s="56" t="s">
        <v>1026</v>
      </c>
      <c r="F3318" s="56" t="s">
        <v>334</v>
      </c>
      <c r="G3318" s="56" t="s">
        <v>335</v>
      </c>
      <c r="H3318" s="56" t="s">
        <v>336</v>
      </c>
      <c r="I3318" s="56" t="s">
        <v>589</v>
      </c>
      <c r="K3318" s="56" t="s">
        <v>337</v>
      </c>
      <c r="L3318" s="56" t="s">
        <v>338</v>
      </c>
      <c r="M3318" s="56" t="s">
        <v>1027</v>
      </c>
      <c r="N3318" s="56" t="s">
        <v>1043</v>
      </c>
      <c r="O3318" s="56" t="s">
        <v>546</v>
      </c>
      <c r="P3318" s="1" t="s">
        <v>110</v>
      </c>
      <c r="Q3318" s="56" t="s">
        <v>241</v>
      </c>
      <c r="R3318" s="56" t="s">
        <v>339</v>
      </c>
      <c r="S3318" s="56">
        <v>283689</v>
      </c>
      <c r="T3318" s="1" t="s">
        <v>1036</v>
      </c>
      <c r="U3318" s="56">
        <v>42736</v>
      </c>
      <c r="V3318" s="56">
        <v>43373</v>
      </c>
      <c r="W3318" s="56">
        <v>42736</v>
      </c>
      <c r="X3318" s="56">
        <v>43281</v>
      </c>
      <c r="Y3318" s="56" t="s">
        <v>340</v>
      </c>
      <c r="AA3318" s="56" t="s">
        <v>347</v>
      </c>
      <c r="AC3318" s="56" t="s">
        <v>342</v>
      </c>
      <c r="AD3318" s="56" t="s">
        <v>347</v>
      </c>
      <c r="AE3318" s="56" t="s">
        <v>334</v>
      </c>
      <c r="AF3318" s="56" t="s">
        <v>292</v>
      </c>
      <c r="AG3318" s="56">
        <v>2018</v>
      </c>
      <c r="AH3318" s="56" t="s">
        <v>80</v>
      </c>
      <c r="AI3318" s="56" t="s">
        <v>348</v>
      </c>
      <c r="AJ3318" s="56">
        <v>3496398</v>
      </c>
      <c r="AM3318" s="56">
        <v>42746</v>
      </c>
      <c r="AN3318" s="56" t="s">
        <v>592</v>
      </c>
      <c r="AO3318" s="1">
        <v>42746</v>
      </c>
      <c r="AP3318" s="56" t="s">
        <v>592</v>
      </c>
      <c r="AQ3318" s="56">
        <v>85471</v>
      </c>
      <c r="AR3318" s="56">
        <v>0</v>
      </c>
      <c r="AS3318" s="56" t="s">
        <v>346</v>
      </c>
      <c r="BB3318" s="56" t="s">
        <v>339</v>
      </c>
      <c r="BC3318" s="56" t="s">
        <v>263</v>
      </c>
      <c r="BD3318" s="56" t="s">
        <v>1029</v>
      </c>
      <c r="BE3318" s="56" t="s">
        <v>347</v>
      </c>
      <c r="BF3318" s="56" t="s">
        <v>334</v>
      </c>
      <c r="BG3318" s="56" t="s">
        <v>594</v>
      </c>
      <c r="BH3318" s="56">
        <v>0</v>
      </c>
      <c r="BI3318" s="56">
        <v>0</v>
      </c>
      <c r="BJ3318" s="56">
        <v>1</v>
      </c>
    </row>
    <row r="3319" spans="1:62" hidden="1" x14ac:dyDescent="0.3">
      <c r="A3319" s="56">
        <v>49304866</v>
      </c>
      <c r="B3319" s="85">
        <v>601987</v>
      </c>
      <c r="C3319" s="1">
        <v>42893</v>
      </c>
      <c r="D3319" s="56" t="s">
        <v>1025</v>
      </c>
      <c r="E3319" s="56" t="s">
        <v>1026</v>
      </c>
      <c r="F3319" s="56" t="s">
        <v>334</v>
      </c>
      <c r="G3319" s="56" t="s">
        <v>335</v>
      </c>
      <c r="H3319" s="56" t="s">
        <v>336</v>
      </c>
      <c r="I3319" s="56" t="s">
        <v>589</v>
      </c>
      <c r="K3319" s="56" t="s">
        <v>337</v>
      </c>
      <c r="L3319" s="56" t="s">
        <v>338</v>
      </c>
      <c r="M3319" s="56" t="s">
        <v>1027</v>
      </c>
      <c r="N3319" s="56" t="s">
        <v>1043</v>
      </c>
      <c r="O3319" s="56" t="s">
        <v>546</v>
      </c>
      <c r="P3319" s="1" t="s">
        <v>110</v>
      </c>
      <c r="Q3319" s="56" t="s">
        <v>241</v>
      </c>
      <c r="R3319" s="56" t="s">
        <v>339</v>
      </c>
      <c r="S3319" s="56">
        <v>283689</v>
      </c>
      <c r="T3319" s="1" t="s">
        <v>1036</v>
      </c>
      <c r="U3319" s="56">
        <v>42736</v>
      </c>
      <c r="V3319" s="56">
        <v>43373</v>
      </c>
      <c r="W3319" s="56">
        <v>42736</v>
      </c>
      <c r="X3319" s="56">
        <v>43281</v>
      </c>
      <c r="Y3319" s="56" t="s">
        <v>340</v>
      </c>
      <c r="AA3319" s="56" t="s">
        <v>347</v>
      </c>
      <c r="AC3319" s="56" t="s">
        <v>342</v>
      </c>
      <c r="AD3319" s="56" t="s">
        <v>347</v>
      </c>
      <c r="AE3319" s="56" t="s">
        <v>334</v>
      </c>
      <c r="AF3319" s="56" t="s">
        <v>292</v>
      </c>
      <c r="AG3319" s="56">
        <v>2018</v>
      </c>
      <c r="AH3319" s="56" t="s">
        <v>80</v>
      </c>
      <c r="AI3319" s="56" t="s">
        <v>344</v>
      </c>
      <c r="AJ3319" s="56">
        <v>9210922</v>
      </c>
      <c r="AM3319" s="56">
        <v>42746</v>
      </c>
      <c r="AN3319" s="56" t="s">
        <v>592</v>
      </c>
      <c r="AO3319" s="1">
        <v>42746</v>
      </c>
      <c r="AP3319" s="56" t="s">
        <v>592</v>
      </c>
      <c r="AQ3319" s="56">
        <v>85471</v>
      </c>
      <c r="AR3319" s="56">
        <v>0</v>
      </c>
      <c r="AS3319" s="56" t="s">
        <v>346</v>
      </c>
      <c r="BB3319" s="56" t="s">
        <v>339</v>
      </c>
      <c r="BC3319" s="56" t="s">
        <v>263</v>
      </c>
      <c r="BD3319" s="56" t="s">
        <v>1029</v>
      </c>
      <c r="BE3319" s="56" t="s">
        <v>347</v>
      </c>
      <c r="BF3319" s="56" t="s">
        <v>334</v>
      </c>
      <c r="BG3319" s="56" t="s">
        <v>594</v>
      </c>
      <c r="BH3319" s="56">
        <v>0</v>
      </c>
      <c r="BI3319" s="56">
        <v>0</v>
      </c>
      <c r="BJ3319" s="56">
        <v>1</v>
      </c>
    </row>
    <row r="3320" spans="1:62" hidden="1" x14ac:dyDescent="0.3">
      <c r="A3320" s="56">
        <v>49311117</v>
      </c>
      <c r="B3320" s="85">
        <v>601987</v>
      </c>
      <c r="C3320" s="1">
        <v>42893</v>
      </c>
      <c r="D3320" s="56" t="s">
        <v>1025</v>
      </c>
      <c r="E3320" s="56" t="s">
        <v>1026</v>
      </c>
      <c r="F3320" s="56" t="s">
        <v>334</v>
      </c>
      <c r="G3320" s="56" t="s">
        <v>335</v>
      </c>
      <c r="H3320" s="56" t="s">
        <v>336</v>
      </c>
      <c r="I3320" s="56" t="s">
        <v>589</v>
      </c>
      <c r="K3320" s="56" t="s">
        <v>337</v>
      </c>
      <c r="L3320" s="56" t="s">
        <v>338</v>
      </c>
      <c r="M3320" s="56" t="s">
        <v>1027</v>
      </c>
      <c r="N3320" s="56" t="s">
        <v>1043</v>
      </c>
      <c r="O3320" s="56" t="s">
        <v>546</v>
      </c>
      <c r="P3320" s="1" t="s">
        <v>110</v>
      </c>
      <c r="Q3320" s="56" t="s">
        <v>241</v>
      </c>
      <c r="R3320" s="56" t="s">
        <v>339</v>
      </c>
      <c r="S3320" s="56">
        <v>283687</v>
      </c>
      <c r="T3320" s="1" t="s">
        <v>253</v>
      </c>
      <c r="U3320" s="56">
        <v>42736</v>
      </c>
      <c r="V3320" s="56">
        <v>43373</v>
      </c>
      <c r="W3320" s="56">
        <v>42736</v>
      </c>
      <c r="X3320" s="56">
        <v>43281</v>
      </c>
      <c r="Y3320" s="56" t="s">
        <v>340</v>
      </c>
      <c r="Z3320" s="56" t="s">
        <v>341</v>
      </c>
      <c r="AA3320" s="56" t="s">
        <v>342</v>
      </c>
      <c r="AB3320" s="56" t="s">
        <v>343</v>
      </c>
      <c r="AC3320" s="56" t="s">
        <v>342</v>
      </c>
      <c r="AD3320" s="56" t="s">
        <v>347</v>
      </c>
      <c r="AE3320" s="56" t="s">
        <v>334</v>
      </c>
      <c r="AF3320" s="56" t="s">
        <v>224</v>
      </c>
      <c r="AG3320" s="56">
        <v>2016</v>
      </c>
      <c r="AH3320" s="56" t="s">
        <v>80</v>
      </c>
      <c r="AI3320" s="56" t="s">
        <v>339</v>
      </c>
      <c r="AJ3320" s="56">
        <v>0</v>
      </c>
      <c r="AM3320" s="56">
        <v>42746</v>
      </c>
      <c r="AN3320" s="56" t="s">
        <v>592</v>
      </c>
      <c r="AO3320" s="1">
        <v>42720</v>
      </c>
      <c r="AP3320" s="56" t="s">
        <v>592</v>
      </c>
      <c r="AQ3320" s="56">
        <v>328</v>
      </c>
      <c r="AR3320" s="56">
        <v>0</v>
      </c>
      <c r="AS3320" s="56" t="s">
        <v>346</v>
      </c>
      <c r="BB3320" s="56" t="s">
        <v>339</v>
      </c>
      <c r="BC3320" s="56" t="s">
        <v>263</v>
      </c>
      <c r="BD3320" s="56" t="s">
        <v>1029</v>
      </c>
      <c r="BE3320" s="56" t="s">
        <v>347</v>
      </c>
      <c r="BF3320" s="56" t="s">
        <v>334</v>
      </c>
      <c r="BG3320" s="56" t="s">
        <v>594</v>
      </c>
      <c r="BH3320" s="56">
        <v>0</v>
      </c>
      <c r="BI3320" s="56">
        <v>0</v>
      </c>
      <c r="BJ3320" s="56">
        <v>1</v>
      </c>
    </row>
    <row r="3321" spans="1:62" hidden="1" x14ac:dyDescent="0.3">
      <c r="A3321" s="56">
        <v>49304870</v>
      </c>
      <c r="B3321" s="85">
        <v>601987</v>
      </c>
      <c r="C3321" s="1">
        <v>42893</v>
      </c>
      <c r="D3321" s="56" t="s">
        <v>1025</v>
      </c>
      <c r="E3321" s="56" t="s">
        <v>1026</v>
      </c>
      <c r="F3321" s="56" t="s">
        <v>334</v>
      </c>
      <c r="G3321" s="56" t="s">
        <v>335</v>
      </c>
      <c r="H3321" s="56" t="s">
        <v>336</v>
      </c>
      <c r="I3321" s="56" t="s">
        <v>589</v>
      </c>
      <c r="K3321" s="56" t="s">
        <v>337</v>
      </c>
      <c r="L3321" s="56" t="s">
        <v>338</v>
      </c>
      <c r="M3321" s="56" t="s">
        <v>1027</v>
      </c>
      <c r="N3321" s="56" t="s">
        <v>1043</v>
      </c>
      <c r="O3321" s="56" t="s">
        <v>546</v>
      </c>
      <c r="P3321" s="1" t="s">
        <v>110</v>
      </c>
      <c r="Q3321" s="56" t="s">
        <v>241</v>
      </c>
      <c r="R3321" s="56" t="s">
        <v>339</v>
      </c>
      <c r="S3321" s="56">
        <v>283691</v>
      </c>
      <c r="T3321" s="1" t="s">
        <v>1032</v>
      </c>
      <c r="U3321" s="56">
        <v>42736</v>
      </c>
      <c r="V3321" s="56">
        <v>43373</v>
      </c>
      <c r="W3321" s="56">
        <v>42736</v>
      </c>
      <c r="X3321" s="56">
        <v>43281</v>
      </c>
      <c r="Y3321" s="56" t="s">
        <v>340</v>
      </c>
      <c r="Z3321" s="56" t="s">
        <v>341</v>
      </c>
      <c r="AA3321" s="56" t="s">
        <v>347</v>
      </c>
      <c r="AC3321" s="56" t="s">
        <v>342</v>
      </c>
      <c r="AD3321" s="56" t="s">
        <v>347</v>
      </c>
      <c r="AE3321" s="56" t="s">
        <v>334</v>
      </c>
      <c r="AF3321" s="56" t="s">
        <v>292</v>
      </c>
      <c r="AG3321" s="56">
        <v>2018</v>
      </c>
      <c r="AH3321" s="56" t="s">
        <v>80</v>
      </c>
      <c r="AI3321" s="56" t="s">
        <v>344</v>
      </c>
      <c r="AJ3321" s="56">
        <v>9545513</v>
      </c>
      <c r="AM3321" s="56">
        <v>42746</v>
      </c>
      <c r="AN3321" s="56" t="s">
        <v>592</v>
      </c>
      <c r="AO3321" s="1">
        <v>42746</v>
      </c>
      <c r="AP3321" s="56" t="s">
        <v>592</v>
      </c>
      <c r="AQ3321" s="56">
        <v>85975</v>
      </c>
      <c r="AR3321" s="56">
        <v>0</v>
      </c>
      <c r="AS3321" s="56" t="s">
        <v>346</v>
      </c>
      <c r="BB3321" s="56" t="s">
        <v>339</v>
      </c>
      <c r="BC3321" s="56" t="s">
        <v>263</v>
      </c>
      <c r="BD3321" s="56" t="s">
        <v>1029</v>
      </c>
      <c r="BE3321" s="56" t="s">
        <v>347</v>
      </c>
      <c r="BF3321" s="56" t="s">
        <v>334</v>
      </c>
      <c r="BG3321" s="56" t="s">
        <v>594</v>
      </c>
      <c r="BH3321" s="56">
        <v>0</v>
      </c>
      <c r="BI3321" s="56">
        <v>0</v>
      </c>
      <c r="BJ3321" s="56">
        <v>1</v>
      </c>
    </row>
    <row r="3322" spans="1:62" hidden="1" x14ac:dyDescent="0.3">
      <c r="A3322" s="56">
        <v>49304872</v>
      </c>
      <c r="B3322" s="85">
        <v>601987</v>
      </c>
      <c r="C3322" s="1">
        <v>42893</v>
      </c>
      <c r="D3322" s="56" t="s">
        <v>1025</v>
      </c>
      <c r="E3322" s="56" t="s">
        <v>1026</v>
      </c>
      <c r="F3322" s="56" t="s">
        <v>334</v>
      </c>
      <c r="G3322" s="56" t="s">
        <v>335</v>
      </c>
      <c r="H3322" s="56" t="s">
        <v>336</v>
      </c>
      <c r="I3322" s="56" t="s">
        <v>589</v>
      </c>
      <c r="K3322" s="56" t="s">
        <v>337</v>
      </c>
      <c r="L3322" s="56" t="s">
        <v>338</v>
      </c>
      <c r="M3322" s="56" t="s">
        <v>1027</v>
      </c>
      <c r="N3322" s="56" t="s">
        <v>1043</v>
      </c>
      <c r="O3322" s="56" t="s">
        <v>546</v>
      </c>
      <c r="P3322" s="1" t="s">
        <v>188</v>
      </c>
      <c r="Q3322" s="56" t="s">
        <v>241</v>
      </c>
      <c r="R3322" s="56" t="s">
        <v>339</v>
      </c>
      <c r="S3322" s="56">
        <v>291853</v>
      </c>
      <c r="T3322" s="1" t="s">
        <v>447</v>
      </c>
      <c r="U3322" s="56">
        <v>42736</v>
      </c>
      <c r="V3322" s="56">
        <v>43373</v>
      </c>
      <c r="W3322" s="56">
        <v>42736</v>
      </c>
      <c r="X3322" s="56">
        <v>43281</v>
      </c>
      <c r="Y3322" s="56" t="s">
        <v>340</v>
      </c>
      <c r="Z3322" s="56" t="s">
        <v>341</v>
      </c>
      <c r="AA3322" s="56" t="s">
        <v>342</v>
      </c>
      <c r="AB3322" s="56" t="s">
        <v>343</v>
      </c>
      <c r="AC3322" s="56" t="s">
        <v>342</v>
      </c>
      <c r="AD3322" s="56" t="s">
        <v>347</v>
      </c>
      <c r="AE3322" s="56" t="s">
        <v>334</v>
      </c>
      <c r="AF3322" s="56" t="s">
        <v>292</v>
      </c>
      <c r="AG3322" s="56">
        <v>2018</v>
      </c>
      <c r="AH3322" s="56" t="s">
        <v>80</v>
      </c>
      <c r="AI3322" s="56" t="s">
        <v>348</v>
      </c>
      <c r="AJ3322" s="56">
        <v>0</v>
      </c>
      <c r="AM3322" s="56">
        <v>42746</v>
      </c>
      <c r="AN3322" s="56" t="s">
        <v>592</v>
      </c>
      <c r="AO3322" s="1">
        <v>42720</v>
      </c>
      <c r="AP3322" s="56" t="s">
        <v>592</v>
      </c>
      <c r="AQ3322" s="56">
        <v>327</v>
      </c>
      <c r="AR3322" s="56">
        <v>0</v>
      </c>
      <c r="AS3322" s="56" t="s">
        <v>346</v>
      </c>
      <c r="BB3322" s="56" t="s">
        <v>339</v>
      </c>
      <c r="BC3322" s="56" t="s">
        <v>263</v>
      </c>
      <c r="BD3322" s="56" t="s">
        <v>1029</v>
      </c>
      <c r="BE3322" s="56" t="s">
        <v>347</v>
      </c>
      <c r="BF3322" s="56" t="s">
        <v>334</v>
      </c>
      <c r="BG3322" s="56" t="s">
        <v>594</v>
      </c>
      <c r="BH3322" s="56">
        <v>0</v>
      </c>
      <c r="BI3322" s="56">
        <v>0</v>
      </c>
      <c r="BJ3322" s="56">
        <v>1</v>
      </c>
    </row>
    <row r="3323" spans="1:62" hidden="1" x14ac:dyDescent="0.3">
      <c r="A3323" s="56">
        <v>49304846</v>
      </c>
      <c r="B3323" s="85">
        <v>601987</v>
      </c>
      <c r="C3323" s="1">
        <v>42893</v>
      </c>
      <c r="D3323" s="56" t="s">
        <v>1025</v>
      </c>
      <c r="E3323" s="56" t="s">
        <v>1026</v>
      </c>
      <c r="F3323" s="56" t="s">
        <v>334</v>
      </c>
      <c r="G3323" s="56" t="s">
        <v>335</v>
      </c>
      <c r="H3323" s="56" t="s">
        <v>336</v>
      </c>
      <c r="I3323" s="56" t="s">
        <v>589</v>
      </c>
      <c r="K3323" s="56" t="s">
        <v>337</v>
      </c>
      <c r="L3323" s="56" t="s">
        <v>338</v>
      </c>
      <c r="M3323" s="56" t="s">
        <v>1027</v>
      </c>
      <c r="N3323" s="56" t="s">
        <v>1043</v>
      </c>
      <c r="O3323" s="56" t="s">
        <v>546</v>
      </c>
      <c r="P3323" s="1" t="s">
        <v>110</v>
      </c>
      <c r="Q3323" s="56" t="s">
        <v>241</v>
      </c>
      <c r="R3323" s="56" t="s">
        <v>339</v>
      </c>
      <c r="S3323" s="56">
        <v>283690</v>
      </c>
      <c r="T3323" s="1" t="s">
        <v>1030</v>
      </c>
      <c r="U3323" s="56">
        <v>42736</v>
      </c>
      <c r="V3323" s="56">
        <v>43373</v>
      </c>
      <c r="W3323" s="56">
        <v>42736</v>
      </c>
      <c r="X3323" s="56">
        <v>43281</v>
      </c>
      <c r="Y3323" s="56" t="s">
        <v>340</v>
      </c>
      <c r="Z3323" s="56" t="s">
        <v>341</v>
      </c>
      <c r="AA3323" s="56" t="s">
        <v>347</v>
      </c>
      <c r="AC3323" s="56" t="s">
        <v>342</v>
      </c>
      <c r="AD3323" s="56" t="s">
        <v>347</v>
      </c>
      <c r="AE3323" s="56" t="s">
        <v>334</v>
      </c>
      <c r="AF3323" s="56" t="s">
        <v>292</v>
      </c>
      <c r="AG3323" s="56">
        <v>2018</v>
      </c>
      <c r="AH3323" s="56" t="s">
        <v>80</v>
      </c>
      <c r="AI3323" s="56" t="s">
        <v>348</v>
      </c>
      <c r="AJ3323" s="56">
        <v>52134</v>
      </c>
      <c r="AM3323" s="56">
        <v>42746</v>
      </c>
      <c r="AN3323" s="56" t="s">
        <v>592</v>
      </c>
      <c r="AO3323" s="1">
        <v>42746</v>
      </c>
      <c r="AP3323" s="56" t="s">
        <v>592</v>
      </c>
      <c r="AQ3323" s="56">
        <v>85974</v>
      </c>
      <c r="AR3323" s="56">
        <v>0</v>
      </c>
      <c r="AS3323" s="56" t="s">
        <v>346</v>
      </c>
      <c r="BB3323" s="56" t="s">
        <v>339</v>
      </c>
      <c r="BC3323" s="56" t="s">
        <v>263</v>
      </c>
      <c r="BD3323" s="56" t="s">
        <v>1029</v>
      </c>
      <c r="BE3323" s="56" t="s">
        <v>347</v>
      </c>
      <c r="BF3323" s="56" t="s">
        <v>334</v>
      </c>
      <c r="BG3323" s="56" t="s">
        <v>594</v>
      </c>
      <c r="BH3323" s="56">
        <v>0</v>
      </c>
      <c r="BI3323" s="56">
        <v>0</v>
      </c>
      <c r="BJ3323" s="56">
        <v>1</v>
      </c>
    </row>
    <row r="3324" spans="1:62" hidden="1" x14ac:dyDescent="0.3">
      <c r="A3324" s="56">
        <v>49304869</v>
      </c>
      <c r="B3324" s="85">
        <v>601987</v>
      </c>
      <c r="C3324" s="1">
        <v>42893</v>
      </c>
      <c r="D3324" s="56" t="s">
        <v>1025</v>
      </c>
      <c r="E3324" s="56" t="s">
        <v>1026</v>
      </c>
      <c r="F3324" s="56" t="s">
        <v>334</v>
      </c>
      <c r="G3324" s="56" t="s">
        <v>335</v>
      </c>
      <c r="H3324" s="56" t="s">
        <v>336</v>
      </c>
      <c r="I3324" s="56" t="s">
        <v>589</v>
      </c>
      <c r="K3324" s="56" t="s">
        <v>337</v>
      </c>
      <c r="L3324" s="56" t="s">
        <v>338</v>
      </c>
      <c r="M3324" s="56" t="s">
        <v>1027</v>
      </c>
      <c r="N3324" s="56" t="s">
        <v>1043</v>
      </c>
      <c r="O3324" s="56" t="s">
        <v>546</v>
      </c>
      <c r="P3324" s="1" t="s">
        <v>110</v>
      </c>
      <c r="Q3324" s="56" t="s">
        <v>241</v>
      </c>
      <c r="R3324" s="56" t="s">
        <v>339</v>
      </c>
      <c r="S3324" s="56">
        <v>283691</v>
      </c>
      <c r="T3324" s="1" t="s">
        <v>1032</v>
      </c>
      <c r="U3324" s="56">
        <v>42736</v>
      </c>
      <c r="V3324" s="56">
        <v>43373</v>
      </c>
      <c r="W3324" s="56">
        <v>42736</v>
      </c>
      <c r="X3324" s="56">
        <v>43281</v>
      </c>
      <c r="Y3324" s="56" t="s">
        <v>340</v>
      </c>
      <c r="Z3324" s="56" t="s">
        <v>341</v>
      </c>
      <c r="AA3324" s="56" t="s">
        <v>347</v>
      </c>
      <c r="AC3324" s="56" t="s">
        <v>342</v>
      </c>
      <c r="AD3324" s="56" t="s">
        <v>347</v>
      </c>
      <c r="AE3324" s="56" t="s">
        <v>334</v>
      </c>
      <c r="AF3324" s="56" t="s">
        <v>292</v>
      </c>
      <c r="AG3324" s="56">
        <v>2018</v>
      </c>
      <c r="AH3324" s="56" t="s">
        <v>80</v>
      </c>
      <c r="AI3324" s="56" t="s">
        <v>348</v>
      </c>
      <c r="AJ3324" s="56">
        <v>3094031</v>
      </c>
      <c r="AM3324" s="56">
        <v>42746</v>
      </c>
      <c r="AN3324" s="56" t="s">
        <v>592</v>
      </c>
      <c r="AO3324" s="1">
        <v>42746</v>
      </c>
      <c r="AP3324" s="56" t="s">
        <v>592</v>
      </c>
      <c r="AQ3324" s="56">
        <v>85975</v>
      </c>
      <c r="AR3324" s="56">
        <v>0</v>
      </c>
      <c r="AS3324" s="56" t="s">
        <v>346</v>
      </c>
      <c r="BB3324" s="56" t="s">
        <v>339</v>
      </c>
      <c r="BC3324" s="56" t="s">
        <v>263</v>
      </c>
      <c r="BD3324" s="56" t="s">
        <v>1029</v>
      </c>
      <c r="BE3324" s="56" t="s">
        <v>347</v>
      </c>
      <c r="BF3324" s="56" t="s">
        <v>334</v>
      </c>
      <c r="BG3324" s="56" t="s">
        <v>594</v>
      </c>
      <c r="BH3324" s="56">
        <v>0</v>
      </c>
      <c r="BI3324" s="56">
        <v>0</v>
      </c>
      <c r="BJ3324" s="56">
        <v>1</v>
      </c>
    </row>
    <row r="3325" spans="1:62" hidden="1" x14ac:dyDescent="0.3">
      <c r="A3325" s="56">
        <v>49311111</v>
      </c>
      <c r="B3325" s="85">
        <v>601987</v>
      </c>
      <c r="C3325" s="1">
        <v>42893</v>
      </c>
      <c r="D3325" s="56" t="s">
        <v>1025</v>
      </c>
      <c r="E3325" s="56" t="s">
        <v>1026</v>
      </c>
      <c r="F3325" s="56" t="s">
        <v>334</v>
      </c>
      <c r="G3325" s="56" t="s">
        <v>335</v>
      </c>
      <c r="H3325" s="56" t="s">
        <v>336</v>
      </c>
      <c r="I3325" s="56" t="s">
        <v>589</v>
      </c>
      <c r="K3325" s="56" t="s">
        <v>337</v>
      </c>
      <c r="L3325" s="56" t="s">
        <v>338</v>
      </c>
      <c r="M3325" s="56" t="s">
        <v>1027</v>
      </c>
      <c r="N3325" s="56" t="s">
        <v>1043</v>
      </c>
      <c r="O3325" s="56" t="s">
        <v>546</v>
      </c>
      <c r="P3325" s="1" t="s">
        <v>110</v>
      </c>
      <c r="Q3325" s="56" t="s">
        <v>241</v>
      </c>
      <c r="R3325" s="56" t="s">
        <v>339</v>
      </c>
      <c r="S3325" s="56">
        <v>283692</v>
      </c>
      <c r="T3325" s="1" t="s">
        <v>1035</v>
      </c>
      <c r="U3325" s="56">
        <v>42736</v>
      </c>
      <c r="V3325" s="56">
        <v>43373</v>
      </c>
      <c r="W3325" s="56">
        <v>42736</v>
      </c>
      <c r="X3325" s="56">
        <v>43281</v>
      </c>
      <c r="Y3325" s="56" t="s">
        <v>340</v>
      </c>
      <c r="Z3325" s="56" t="s">
        <v>341</v>
      </c>
      <c r="AA3325" s="56" t="s">
        <v>347</v>
      </c>
      <c r="AB3325" s="56" t="s">
        <v>343</v>
      </c>
      <c r="AC3325" s="56" t="s">
        <v>342</v>
      </c>
      <c r="AD3325" s="56" t="s">
        <v>347</v>
      </c>
      <c r="AE3325" s="56" t="s">
        <v>334</v>
      </c>
      <c r="AF3325" s="56" t="s">
        <v>292</v>
      </c>
      <c r="AG3325" s="56">
        <v>2017</v>
      </c>
      <c r="AH3325" s="56" t="s">
        <v>80</v>
      </c>
      <c r="AI3325" s="56" t="s">
        <v>344</v>
      </c>
      <c r="AJ3325" s="56">
        <v>20875</v>
      </c>
      <c r="AM3325" s="56">
        <v>42746</v>
      </c>
      <c r="AN3325" s="56" t="s">
        <v>592</v>
      </c>
      <c r="AO3325" s="1">
        <v>42746</v>
      </c>
      <c r="AP3325" s="56" t="s">
        <v>592</v>
      </c>
      <c r="AQ3325" s="56">
        <v>72042</v>
      </c>
      <c r="AR3325" s="56">
        <v>0</v>
      </c>
      <c r="AS3325" s="56" t="s">
        <v>346</v>
      </c>
      <c r="BB3325" s="56" t="s">
        <v>339</v>
      </c>
      <c r="BC3325" s="56" t="s">
        <v>263</v>
      </c>
      <c r="BD3325" s="56" t="s">
        <v>1029</v>
      </c>
      <c r="BE3325" s="56" t="s">
        <v>347</v>
      </c>
      <c r="BF3325" s="56" t="s">
        <v>334</v>
      </c>
      <c r="BG3325" s="56" t="s">
        <v>594</v>
      </c>
      <c r="BH3325" s="56">
        <v>0</v>
      </c>
      <c r="BI3325" s="56">
        <v>0</v>
      </c>
      <c r="BJ3325" s="56">
        <v>1</v>
      </c>
    </row>
    <row r="3326" spans="1:62" hidden="1" x14ac:dyDescent="0.3">
      <c r="A3326" s="56">
        <v>49304855</v>
      </c>
      <c r="B3326" s="85">
        <v>601987</v>
      </c>
      <c r="C3326" s="1">
        <v>42893</v>
      </c>
      <c r="D3326" s="56" t="s">
        <v>1025</v>
      </c>
      <c r="E3326" s="56" t="s">
        <v>1026</v>
      </c>
      <c r="F3326" s="56" t="s">
        <v>334</v>
      </c>
      <c r="G3326" s="56" t="s">
        <v>335</v>
      </c>
      <c r="H3326" s="56" t="s">
        <v>336</v>
      </c>
      <c r="I3326" s="56" t="s">
        <v>589</v>
      </c>
      <c r="K3326" s="56" t="s">
        <v>337</v>
      </c>
      <c r="L3326" s="56" t="s">
        <v>338</v>
      </c>
      <c r="M3326" s="56" t="s">
        <v>1027</v>
      </c>
      <c r="N3326" s="56" t="s">
        <v>1043</v>
      </c>
      <c r="O3326" s="56" t="s">
        <v>546</v>
      </c>
      <c r="P3326" s="1" t="s">
        <v>110</v>
      </c>
      <c r="Q3326" s="56" t="s">
        <v>241</v>
      </c>
      <c r="R3326" s="56" t="s">
        <v>339</v>
      </c>
      <c r="S3326" s="56">
        <v>283687</v>
      </c>
      <c r="T3326" s="1" t="s">
        <v>253</v>
      </c>
      <c r="U3326" s="56">
        <v>42736</v>
      </c>
      <c r="V3326" s="56">
        <v>43373</v>
      </c>
      <c r="W3326" s="56">
        <v>42736</v>
      </c>
      <c r="X3326" s="56">
        <v>43281</v>
      </c>
      <c r="Y3326" s="56" t="s">
        <v>340</v>
      </c>
      <c r="Z3326" s="56" t="s">
        <v>341</v>
      </c>
      <c r="AA3326" s="56" t="s">
        <v>342</v>
      </c>
      <c r="AB3326" s="56" t="s">
        <v>343</v>
      </c>
      <c r="AC3326" s="56" t="s">
        <v>342</v>
      </c>
      <c r="AD3326" s="56" t="s">
        <v>347</v>
      </c>
      <c r="AE3326" s="56" t="s">
        <v>334</v>
      </c>
      <c r="AF3326" s="56" t="s">
        <v>224</v>
      </c>
      <c r="AG3326" s="56">
        <v>2016</v>
      </c>
      <c r="AH3326" s="56" t="s">
        <v>80</v>
      </c>
      <c r="AI3326" s="56" t="s">
        <v>339</v>
      </c>
      <c r="AJ3326" s="56">
        <v>0</v>
      </c>
      <c r="AM3326" s="56">
        <v>42746</v>
      </c>
      <c r="AN3326" s="56" t="s">
        <v>592</v>
      </c>
      <c r="AO3326" s="1">
        <v>42720</v>
      </c>
      <c r="AP3326" s="56" t="s">
        <v>592</v>
      </c>
      <c r="AQ3326" s="56">
        <v>328</v>
      </c>
      <c r="AR3326" s="56">
        <v>0</v>
      </c>
      <c r="AS3326" s="56" t="s">
        <v>346</v>
      </c>
      <c r="BB3326" s="56" t="s">
        <v>339</v>
      </c>
      <c r="BC3326" s="56" t="s">
        <v>263</v>
      </c>
      <c r="BD3326" s="56" t="s">
        <v>1029</v>
      </c>
      <c r="BE3326" s="56" t="s">
        <v>347</v>
      </c>
      <c r="BF3326" s="56" t="s">
        <v>334</v>
      </c>
      <c r="BG3326" s="56" t="s">
        <v>594</v>
      </c>
      <c r="BH3326" s="56">
        <v>0</v>
      </c>
      <c r="BI3326" s="56">
        <v>0</v>
      </c>
      <c r="BJ3326" s="56">
        <v>1</v>
      </c>
    </row>
    <row r="3327" spans="1:62" hidden="1" x14ac:dyDescent="0.3">
      <c r="A3327" s="56">
        <v>49311160</v>
      </c>
      <c r="B3327" s="85">
        <v>601987</v>
      </c>
      <c r="C3327" s="1">
        <v>42893</v>
      </c>
      <c r="D3327" s="56" t="s">
        <v>1025</v>
      </c>
      <c r="E3327" s="56" t="s">
        <v>1026</v>
      </c>
      <c r="F3327" s="56" t="s">
        <v>334</v>
      </c>
      <c r="G3327" s="56" t="s">
        <v>335</v>
      </c>
      <c r="H3327" s="56" t="s">
        <v>336</v>
      </c>
      <c r="I3327" s="56" t="s">
        <v>589</v>
      </c>
      <c r="K3327" s="56" t="s">
        <v>337</v>
      </c>
      <c r="L3327" s="56" t="s">
        <v>338</v>
      </c>
      <c r="M3327" s="56" t="s">
        <v>1027</v>
      </c>
      <c r="N3327" s="56" t="s">
        <v>1043</v>
      </c>
      <c r="O3327" s="56" t="s">
        <v>546</v>
      </c>
      <c r="P3327" s="1" t="s">
        <v>188</v>
      </c>
      <c r="Q3327" s="56" t="s">
        <v>241</v>
      </c>
      <c r="R3327" s="56" t="s">
        <v>339</v>
      </c>
      <c r="S3327" s="56">
        <v>291853</v>
      </c>
      <c r="T3327" s="1" t="s">
        <v>447</v>
      </c>
      <c r="U3327" s="56">
        <v>42736</v>
      </c>
      <c r="V3327" s="56">
        <v>43373</v>
      </c>
      <c r="W3327" s="56">
        <v>42736</v>
      </c>
      <c r="X3327" s="56">
        <v>43281</v>
      </c>
      <c r="Y3327" s="56" t="s">
        <v>340</v>
      </c>
      <c r="Z3327" s="56" t="s">
        <v>341</v>
      </c>
      <c r="AA3327" s="56" t="s">
        <v>342</v>
      </c>
      <c r="AB3327" s="56" t="s">
        <v>343</v>
      </c>
      <c r="AC3327" s="56" t="s">
        <v>342</v>
      </c>
      <c r="AD3327" s="56" t="s">
        <v>347</v>
      </c>
      <c r="AE3327" s="56" t="s">
        <v>334</v>
      </c>
      <c r="AF3327" s="56" t="s">
        <v>292</v>
      </c>
      <c r="AG3327" s="56">
        <v>2018</v>
      </c>
      <c r="AH3327" s="56" t="s">
        <v>80</v>
      </c>
      <c r="AI3327" s="56" t="s">
        <v>344</v>
      </c>
      <c r="AJ3327" s="56">
        <v>0</v>
      </c>
      <c r="AM3327" s="56">
        <v>42746</v>
      </c>
      <c r="AN3327" s="56" t="s">
        <v>592</v>
      </c>
      <c r="AO3327" s="1">
        <v>42720</v>
      </c>
      <c r="AP3327" s="56" t="s">
        <v>592</v>
      </c>
      <c r="AQ3327" s="56">
        <v>327</v>
      </c>
      <c r="AR3327" s="56">
        <v>0</v>
      </c>
      <c r="AS3327" s="56" t="s">
        <v>346</v>
      </c>
      <c r="BB3327" s="56" t="s">
        <v>339</v>
      </c>
      <c r="BC3327" s="56" t="s">
        <v>263</v>
      </c>
      <c r="BD3327" s="56" t="s">
        <v>1029</v>
      </c>
      <c r="BE3327" s="56" t="s">
        <v>347</v>
      </c>
      <c r="BF3327" s="56" t="s">
        <v>334</v>
      </c>
      <c r="BG3327" s="56" t="s">
        <v>594</v>
      </c>
      <c r="BH3327" s="56">
        <v>0</v>
      </c>
      <c r="BI3327" s="56">
        <v>0</v>
      </c>
      <c r="BJ3327" s="56">
        <v>1</v>
      </c>
    </row>
    <row r="3328" spans="1:62" hidden="1" x14ac:dyDescent="0.3">
      <c r="A3328" s="56">
        <v>49311153</v>
      </c>
      <c r="B3328" s="85">
        <v>601987</v>
      </c>
      <c r="C3328" s="1">
        <v>42893</v>
      </c>
      <c r="D3328" s="56" t="s">
        <v>1025</v>
      </c>
      <c r="E3328" s="56" t="s">
        <v>1026</v>
      </c>
      <c r="F3328" s="56" t="s">
        <v>334</v>
      </c>
      <c r="G3328" s="56" t="s">
        <v>335</v>
      </c>
      <c r="H3328" s="56" t="s">
        <v>336</v>
      </c>
      <c r="I3328" s="56" t="s">
        <v>589</v>
      </c>
      <c r="K3328" s="56" t="s">
        <v>337</v>
      </c>
      <c r="L3328" s="56" t="s">
        <v>338</v>
      </c>
      <c r="M3328" s="56" t="s">
        <v>1027</v>
      </c>
      <c r="N3328" s="56" t="s">
        <v>1043</v>
      </c>
      <c r="O3328" s="56" t="s">
        <v>546</v>
      </c>
      <c r="P3328" s="1" t="s">
        <v>110</v>
      </c>
      <c r="Q3328" s="56" t="s">
        <v>241</v>
      </c>
      <c r="R3328" s="56" t="s">
        <v>339</v>
      </c>
      <c r="S3328" s="56">
        <v>283691</v>
      </c>
      <c r="T3328" s="1" t="s">
        <v>1032</v>
      </c>
      <c r="U3328" s="56">
        <v>42736</v>
      </c>
      <c r="V3328" s="56">
        <v>43373</v>
      </c>
      <c r="W3328" s="56">
        <v>42736</v>
      </c>
      <c r="X3328" s="56">
        <v>43281</v>
      </c>
      <c r="Y3328" s="56" t="s">
        <v>340</v>
      </c>
      <c r="Z3328" s="56" t="s">
        <v>341</v>
      </c>
      <c r="AA3328" s="56" t="s">
        <v>347</v>
      </c>
      <c r="AC3328" s="56" t="s">
        <v>342</v>
      </c>
      <c r="AD3328" s="56" t="s">
        <v>347</v>
      </c>
      <c r="AE3328" s="56" t="s">
        <v>334</v>
      </c>
      <c r="AF3328" s="56" t="s">
        <v>224</v>
      </c>
      <c r="AG3328" s="56">
        <v>2016</v>
      </c>
      <c r="AH3328" s="56" t="s">
        <v>80</v>
      </c>
      <c r="AI3328" s="56" t="s">
        <v>339</v>
      </c>
      <c r="AJ3328" s="56">
        <v>0</v>
      </c>
      <c r="AM3328" s="56">
        <v>42746</v>
      </c>
      <c r="AN3328" s="56" t="s">
        <v>592</v>
      </c>
      <c r="AO3328" s="1">
        <v>42720</v>
      </c>
      <c r="AP3328" s="56" t="s">
        <v>592</v>
      </c>
      <c r="AQ3328" s="56">
        <v>85975</v>
      </c>
      <c r="AR3328" s="56">
        <v>0</v>
      </c>
      <c r="AS3328" s="56" t="s">
        <v>346</v>
      </c>
      <c r="BB3328" s="56" t="s">
        <v>339</v>
      </c>
      <c r="BC3328" s="56" t="s">
        <v>263</v>
      </c>
      <c r="BD3328" s="56" t="s">
        <v>1029</v>
      </c>
      <c r="BE3328" s="56" t="s">
        <v>347</v>
      </c>
      <c r="BF3328" s="56" t="s">
        <v>334</v>
      </c>
      <c r="BG3328" s="56" t="s">
        <v>594</v>
      </c>
      <c r="BH3328" s="56">
        <v>0</v>
      </c>
      <c r="BI3328" s="56">
        <v>0</v>
      </c>
      <c r="BJ3328" s="56">
        <v>1</v>
      </c>
    </row>
    <row r="3329" spans="1:62" hidden="1" x14ac:dyDescent="0.3">
      <c r="A3329" s="56">
        <v>49304828</v>
      </c>
      <c r="B3329" s="85">
        <v>601987</v>
      </c>
      <c r="C3329" s="1">
        <v>42893</v>
      </c>
      <c r="D3329" s="56" t="s">
        <v>1025</v>
      </c>
      <c r="E3329" s="56" t="s">
        <v>1026</v>
      </c>
      <c r="F3329" s="56" t="s">
        <v>334</v>
      </c>
      <c r="G3329" s="56" t="s">
        <v>335</v>
      </c>
      <c r="H3329" s="56" t="s">
        <v>336</v>
      </c>
      <c r="I3329" s="56" t="s">
        <v>589</v>
      </c>
      <c r="K3329" s="56" t="s">
        <v>337</v>
      </c>
      <c r="L3329" s="56" t="s">
        <v>338</v>
      </c>
      <c r="M3329" s="56" t="s">
        <v>1027</v>
      </c>
      <c r="N3329" s="56" t="s">
        <v>1043</v>
      </c>
      <c r="O3329" s="56" t="s">
        <v>546</v>
      </c>
      <c r="P3329" s="1" t="s">
        <v>105</v>
      </c>
      <c r="S3329" s="56">
        <v>225243</v>
      </c>
      <c r="T3329" s="1" t="s">
        <v>691</v>
      </c>
      <c r="U3329" s="56">
        <v>42736</v>
      </c>
      <c r="V3329" s="56">
        <v>43373</v>
      </c>
      <c r="W3329" s="56">
        <v>42736</v>
      </c>
      <c r="X3329" s="56">
        <v>43281</v>
      </c>
      <c r="Y3329" s="56" t="s">
        <v>340</v>
      </c>
      <c r="Z3329" s="56" t="s">
        <v>341</v>
      </c>
      <c r="AA3329" s="56" t="s">
        <v>342</v>
      </c>
      <c r="AB3329" s="56" t="s">
        <v>343</v>
      </c>
      <c r="AC3329" s="56" t="s">
        <v>342</v>
      </c>
      <c r="AD3329" s="56" t="s">
        <v>347</v>
      </c>
      <c r="AE3329" s="56" t="s">
        <v>334</v>
      </c>
      <c r="AF3329" s="56" t="s">
        <v>224</v>
      </c>
      <c r="AG3329" s="56">
        <v>2016</v>
      </c>
      <c r="AH3329" s="56" t="s">
        <v>80</v>
      </c>
      <c r="AI3329" s="56" t="s">
        <v>339</v>
      </c>
      <c r="AJ3329" s="56">
        <v>0</v>
      </c>
      <c r="AM3329" s="56">
        <v>42746</v>
      </c>
      <c r="AN3329" s="56" t="s">
        <v>592</v>
      </c>
      <c r="AO3329" s="1">
        <v>42720</v>
      </c>
      <c r="AP3329" s="56" t="s">
        <v>592</v>
      </c>
      <c r="AQ3329" s="56">
        <v>75710</v>
      </c>
      <c r="AR3329" s="56">
        <v>0</v>
      </c>
      <c r="AS3329" s="56" t="s">
        <v>346</v>
      </c>
      <c r="BB3329" s="56" t="s">
        <v>339</v>
      </c>
      <c r="BC3329" s="56" t="s">
        <v>263</v>
      </c>
      <c r="BD3329" s="56" t="s">
        <v>1029</v>
      </c>
      <c r="BE3329" s="56" t="s">
        <v>347</v>
      </c>
      <c r="BF3329" s="56" t="s">
        <v>334</v>
      </c>
      <c r="BG3329" s="56" t="s">
        <v>594</v>
      </c>
      <c r="BH3329" s="56">
        <v>0</v>
      </c>
      <c r="BI3329" s="56">
        <v>0</v>
      </c>
      <c r="BJ3329" s="56">
        <v>1</v>
      </c>
    </row>
    <row r="3330" spans="1:62" hidden="1" x14ac:dyDescent="0.3">
      <c r="A3330" s="56">
        <v>49311126</v>
      </c>
      <c r="B3330" s="85">
        <v>601987</v>
      </c>
      <c r="C3330" s="1">
        <v>42893</v>
      </c>
      <c r="D3330" s="56" t="s">
        <v>1025</v>
      </c>
      <c r="E3330" s="56" t="s">
        <v>1026</v>
      </c>
      <c r="F3330" s="56" t="s">
        <v>334</v>
      </c>
      <c r="G3330" s="56" t="s">
        <v>335</v>
      </c>
      <c r="H3330" s="56" t="s">
        <v>336</v>
      </c>
      <c r="I3330" s="56" t="s">
        <v>589</v>
      </c>
      <c r="K3330" s="56" t="s">
        <v>337</v>
      </c>
      <c r="L3330" s="56" t="s">
        <v>338</v>
      </c>
      <c r="M3330" s="56" t="s">
        <v>1027</v>
      </c>
      <c r="N3330" s="56" t="s">
        <v>1043</v>
      </c>
      <c r="O3330" s="56" t="s">
        <v>546</v>
      </c>
      <c r="P3330" s="1" t="s">
        <v>110</v>
      </c>
      <c r="Q3330" s="56" t="s">
        <v>241</v>
      </c>
      <c r="R3330" s="56" t="s">
        <v>339</v>
      </c>
      <c r="S3330" s="56">
        <v>283689</v>
      </c>
      <c r="T3330" s="1" t="s">
        <v>1036</v>
      </c>
      <c r="U3330" s="56">
        <v>42736</v>
      </c>
      <c r="V3330" s="56">
        <v>43373</v>
      </c>
      <c r="W3330" s="56">
        <v>42736</v>
      </c>
      <c r="X3330" s="56">
        <v>43281</v>
      </c>
      <c r="Y3330" s="56" t="s">
        <v>340</v>
      </c>
      <c r="AA3330" s="56" t="s">
        <v>347</v>
      </c>
      <c r="AC3330" s="56" t="s">
        <v>342</v>
      </c>
      <c r="AD3330" s="56" t="s">
        <v>347</v>
      </c>
      <c r="AE3330" s="56" t="s">
        <v>334</v>
      </c>
      <c r="AF3330" s="56" t="s">
        <v>292</v>
      </c>
      <c r="AG3330" s="56">
        <v>2017</v>
      </c>
      <c r="AH3330" s="56" t="s">
        <v>80</v>
      </c>
      <c r="AI3330" s="56" t="s">
        <v>344</v>
      </c>
      <c r="AJ3330" s="56">
        <v>3116602</v>
      </c>
      <c r="AM3330" s="56">
        <v>42746</v>
      </c>
      <c r="AN3330" s="56" t="s">
        <v>592</v>
      </c>
      <c r="AO3330" s="1">
        <v>42746</v>
      </c>
      <c r="AP3330" s="56" t="s">
        <v>592</v>
      </c>
      <c r="AQ3330" s="56">
        <v>85471</v>
      </c>
      <c r="AR3330" s="56">
        <v>0</v>
      </c>
      <c r="AS3330" s="56" t="s">
        <v>346</v>
      </c>
      <c r="BB3330" s="56" t="s">
        <v>339</v>
      </c>
      <c r="BC3330" s="56" t="s">
        <v>263</v>
      </c>
      <c r="BD3330" s="56" t="s">
        <v>1029</v>
      </c>
      <c r="BE3330" s="56" t="s">
        <v>347</v>
      </c>
      <c r="BF3330" s="56" t="s">
        <v>334</v>
      </c>
      <c r="BG3330" s="56" t="s">
        <v>594</v>
      </c>
      <c r="BH3330" s="56">
        <v>0</v>
      </c>
      <c r="BI3330" s="56">
        <v>0</v>
      </c>
      <c r="BJ3330" s="56">
        <v>1</v>
      </c>
    </row>
    <row r="3331" spans="1:62" hidden="1" x14ac:dyDescent="0.3">
      <c r="A3331" s="56">
        <v>49304857</v>
      </c>
      <c r="B3331" s="85">
        <v>601987</v>
      </c>
      <c r="C3331" s="1">
        <v>42893</v>
      </c>
      <c r="D3331" s="56" t="s">
        <v>1025</v>
      </c>
      <c r="E3331" s="56" t="s">
        <v>1026</v>
      </c>
      <c r="F3331" s="56" t="s">
        <v>334</v>
      </c>
      <c r="G3331" s="56" t="s">
        <v>335</v>
      </c>
      <c r="H3331" s="56" t="s">
        <v>336</v>
      </c>
      <c r="I3331" s="56" t="s">
        <v>589</v>
      </c>
      <c r="K3331" s="56" t="s">
        <v>337</v>
      </c>
      <c r="L3331" s="56" t="s">
        <v>338</v>
      </c>
      <c r="M3331" s="56" t="s">
        <v>1027</v>
      </c>
      <c r="N3331" s="56" t="s">
        <v>1043</v>
      </c>
      <c r="O3331" s="56" t="s">
        <v>546</v>
      </c>
      <c r="P3331" s="1" t="s">
        <v>110</v>
      </c>
      <c r="Q3331" s="56" t="s">
        <v>241</v>
      </c>
      <c r="R3331" s="56" t="s">
        <v>339</v>
      </c>
      <c r="S3331" s="56">
        <v>283687</v>
      </c>
      <c r="T3331" s="1" t="s">
        <v>253</v>
      </c>
      <c r="U3331" s="56">
        <v>42736</v>
      </c>
      <c r="V3331" s="56">
        <v>43373</v>
      </c>
      <c r="W3331" s="56">
        <v>42736</v>
      </c>
      <c r="X3331" s="56">
        <v>43281</v>
      </c>
      <c r="Y3331" s="56" t="s">
        <v>340</v>
      </c>
      <c r="Z3331" s="56" t="s">
        <v>341</v>
      </c>
      <c r="AA3331" s="56" t="s">
        <v>342</v>
      </c>
      <c r="AB3331" s="56" t="s">
        <v>343</v>
      </c>
      <c r="AC3331" s="56" t="s">
        <v>342</v>
      </c>
      <c r="AD3331" s="56" t="s">
        <v>347</v>
      </c>
      <c r="AE3331" s="56" t="s">
        <v>334</v>
      </c>
      <c r="AF3331" s="56" t="s">
        <v>292</v>
      </c>
      <c r="AG3331" s="56">
        <v>2018</v>
      </c>
      <c r="AH3331" s="56" t="s">
        <v>80</v>
      </c>
      <c r="AI3331" s="56" t="s">
        <v>348</v>
      </c>
      <c r="AJ3331" s="56">
        <v>0</v>
      </c>
      <c r="AM3331" s="56">
        <v>42746</v>
      </c>
      <c r="AN3331" s="56" t="s">
        <v>592</v>
      </c>
      <c r="AO3331" s="1">
        <v>42720</v>
      </c>
      <c r="AP3331" s="56" t="s">
        <v>592</v>
      </c>
      <c r="AQ3331" s="56">
        <v>328</v>
      </c>
      <c r="AR3331" s="56">
        <v>0</v>
      </c>
      <c r="AS3331" s="56" t="s">
        <v>346</v>
      </c>
      <c r="BB3331" s="56" t="s">
        <v>339</v>
      </c>
      <c r="BC3331" s="56" t="s">
        <v>263</v>
      </c>
      <c r="BD3331" s="56" t="s">
        <v>1029</v>
      </c>
      <c r="BE3331" s="56" t="s">
        <v>347</v>
      </c>
      <c r="BF3331" s="56" t="s">
        <v>334</v>
      </c>
      <c r="BG3331" s="56" t="s">
        <v>594</v>
      </c>
      <c r="BH3331" s="56">
        <v>0</v>
      </c>
      <c r="BI3331" s="56">
        <v>0</v>
      </c>
      <c r="BJ3331" s="56">
        <v>1</v>
      </c>
    </row>
    <row r="3332" spans="1:62" hidden="1" x14ac:dyDescent="0.3">
      <c r="A3332" s="56">
        <v>49311120</v>
      </c>
      <c r="B3332" s="85">
        <v>601987</v>
      </c>
      <c r="C3332" s="1">
        <v>42893</v>
      </c>
      <c r="D3332" s="56" t="s">
        <v>1025</v>
      </c>
      <c r="E3332" s="56" t="s">
        <v>1026</v>
      </c>
      <c r="F3332" s="56" t="s">
        <v>334</v>
      </c>
      <c r="G3332" s="56" t="s">
        <v>335</v>
      </c>
      <c r="H3332" s="56" t="s">
        <v>336</v>
      </c>
      <c r="I3332" s="56" t="s">
        <v>589</v>
      </c>
      <c r="K3332" s="56" t="s">
        <v>337</v>
      </c>
      <c r="L3332" s="56" t="s">
        <v>338</v>
      </c>
      <c r="M3332" s="56" t="s">
        <v>1027</v>
      </c>
      <c r="N3332" s="56" t="s">
        <v>1043</v>
      </c>
      <c r="O3332" s="56" t="s">
        <v>546</v>
      </c>
      <c r="P3332" s="1" t="s">
        <v>110</v>
      </c>
      <c r="Q3332" s="56" t="s">
        <v>241</v>
      </c>
      <c r="R3332" s="56" t="s">
        <v>339</v>
      </c>
      <c r="S3332" s="56">
        <v>283687</v>
      </c>
      <c r="T3332" s="1" t="s">
        <v>253</v>
      </c>
      <c r="U3332" s="56">
        <v>42736</v>
      </c>
      <c r="V3332" s="56">
        <v>43373</v>
      </c>
      <c r="W3332" s="56">
        <v>42736</v>
      </c>
      <c r="X3332" s="56">
        <v>43281</v>
      </c>
      <c r="Y3332" s="56" t="s">
        <v>340</v>
      </c>
      <c r="Z3332" s="56" t="s">
        <v>341</v>
      </c>
      <c r="AA3332" s="56" t="s">
        <v>342</v>
      </c>
      <c r="AB3332" s="56" t="s">
        <v>343</v>
      </c>
      <c r="AC3332" s="56" t="s">
        <v>342</v>
      </c>
      <c r="AD3332" s="56" t="s">
        <v>347</v>
      </c>
      <c r="AE3332" s="56" t="s">
        <v>334</v>
      </c>
      <c r="AF3332" s="56" t="s">
        <v>292</v>
      </c>
      <c r="AG3332" s="56">
        <v>2018</v>
      </c>
      <c r="AH3332" s="56" t="s">
        <v>80</v>
      </c>
      <c r="AI3332" s="56" t="s">
        <v>344</v>
      </c>
      <c r="AJ3332" s="56">
        <v>0</v>
      </c>
      <c r="AM3332" s="56">
        <v>42746</v>
      </c>
      <c r="AN3332" s="56" t="s">
        <v>592</v>
      </c>
      <c r="AO3332" s="1">
        <v>42720</v>
      </c>
      <c r="AP3332" s="56" t="s">
        <v>592</v>
      </c>
      <c r="AQ3332" s="56">
        <v>328</v>
      </c>
      <c r="AR3332" s="56">
        <v>0</v>
      </c>
      <c r="AS3332" s="56" t="s">
        <v>346</v>
      </c>
      <c r="BB3332" s="56" t="s">
        <v>339</v>
      </c>
      <c r="BC3332" s="56" t="s">
        <v>263</v>
      </c>
      <c r="BD3332" s="56" t="s">
        <v>1029</v>
      </c>
      <c r="BE3332" s="56" t="s">
        <v>347</v>
      </c>
      <c r="BF3332" s="56" t="s">
        <v>334</v>
      </c>
      <c r="BG3332" s="56" t="s">
        <v>594</v>
      </c>
      <c r="BH3332" s="56">
        <v>0</v>
      </c>
      <c r="BI3332" s="56">
        <v>0</v>
      </c>
      <c r="BJ3332" s="56">
        <v>1</v>
      </c>
    </row>
    <row r="3333" spans="1:62" hidden="1" x14ac:dyDescent="0.3">
      <c r="A3333" s="56">
        <v>49304854</v>
      </c>
      <c r="B3333" s="85">
        <v>601987</v>
      </c>
      <c r="C3333" s="1">
        <v>42893</v>
      </c>
      <c r="D3333" s="56" t="s">
        <v>1025</v>
      </c>
      <c r="E3333" s="56" t="s">
        <v>1026</v>
      </c>
      <c r="F3333" s="56" t="s">
        <v>334</v>
      </c>
      <c r="G3333" s="56" t="s">
        <v>335</v>
      </c>
      <c r="H3333" s="56" t="s">
        <v>336</v>
      </c>
      <c r="I3333" s="56" t="s">
        <v>589</v>
      </c>
      <c r="K3333" s="56" t="s">
        <v>337</v>
      </c>
      <c r="L3333" s="56" t="s">
        <v>338</v>
      </c>
      <c r="M3333" s="56" t="s">
        <v>1027</v>
      </c>
      <c r="N3333" s="56" t="s">
        <v>1043</v>
      </c>
      <c r="O3333" s="56" t="s">
        <v>546</v>
      </c>
      <c r="P3333" s="1" t="s">
        <v>110</v>
      </c>
      <c r="Q3333" s="56" t="s">
        <v>241</v>
      </c>
      <c r="R3333" s="56" t="s">
        <v>339</v>
      </c>
      <c r="S3333" s="56">
        <v>283694</v>
      </c>
      <c r="T3333" s="1" t="s">
        <v>1028</v>
      </c>
      <c r="U3333" s="56">
        <v>42736</v>
      </c>
      <c r="V3333" s="56">
        <v>43373</v>
      </c>
      <c r="W3333" s="56">
        <v>42736</v>
      </c>
      <c r="X3333" s="56">
        <v>43281</v>
      </c>
      <c r="Y3333" s="56" t="s">
        <v>340</v>
      </c>
      <c r="Z3333" s="56" t="s">
        <v>341</v>
      </c>
      <c r="AA3333" s="56" t="s">
        <v>347</v>
      </c>
      <c r="AC3333" s="56" t="s">
        <v>342</v>
      </c>
      <c r="AD3333" s="56" t="s">
        <v>347</v>
      </c>
      <c r="AE3333" s="56" t="s">
        <v>334</v>
      </c>
      <c r="AF3333" s="56" t="s">
        <v>292</v>
      </c>
      <c r="AG3333" s="56">
        <v>2018</v>
      </c>
      <c r="AH3333" s="56" t="s">
        <v>80</v>
      </c>
      <c r="AI3333" s="56" t="s">
        <v>344</v>
      </c>
      <c r="AJ3333" s="56">
        <v>14400</v>
      </c>
      <c r="AM3333" s="56">
        <v>42746</v>
      </c>
      <c r="AN3333" s="56" t="s">
        <v>592</v>
      </c>
      <c r="AO3333" s="1">
        <v>42746</v>
      </c>
      <c r="AP3333" s="56" t="s">
        <v>592</v>
      </c>
      <c r="AQ3333" s="56">
        <v>85976</v>
      </c>
      <c r="AR3333" s="56">
        <v>0</v>
      </c>
      <c r="AS3333" s="56" t="s">
        <v>346</v>
      </c>
      <c r="BB3333" s="56" t="s">
        <v>339</v>
      </c>
      <c r="BC3333" s="56" t="s">
        <v>263</v>
      </c>
      <c r="BD3333" s="56" t="s">
        <v>1029</v>
      </c>
      <c r="BE3333" s="56" t="s">
        <v>347</v>
      </c>
      <c r="BF3333" s="56" t="s">
        <v>334</v>
      </c>
      <c r="BG3333" s="56" t="s">
        <v>594</v>
      </c>
      <c r="BH3333" s="56">
        <v>0</v>
      </c>
      <c r="BI3333" s="56">
        <v>0</v>
      </c>
      <c r="BJ3333" s="56">
        <v>1</v>
      </c>
    </row>
    <row r="3334" spans="1:62" hidden="1" x14ac:dyDescent="0.3">
      <c r="A3334" s="56">
        <v>49311115</v>
      </c>
      <c r="B3334" s="85">
        <v>601987</v>
      </c>
      <c r="C3334" s="1">
        <v>42893</v>
      </c>
      <c r="D3334" s="56" t="s">
        <v>1025</v>
      </c>
      <c r="E3334" s="56" t="s">
        <v>1026</v>
      </c>
      <c r="F3334" s="56" t="s">
        <v>334</v>
      </c>
      <c r="G3334" s="56" t="s">
        <v>335</v>
      </c>
      <c r="H3334" s="56" t="s">
        <v>336</v>
      </c>
      <c r="I3334" s="56" t="s">
        <v>589</v>
      </c>
      <c r="K3334" s="56" t="s">
        <v>337</v>
      </c>
      <c r="L3334" s="56" t="s">
        <v>338</v>
      </c>
      <c r="M3334" s="56" t="s">
        <v>1027</v>
      </c>
      <c r="N3334" s="56" t="s">
        <v>1043</v>
      </c>
      <c r="O3334" s="56" t="s">
        <v>546</v>
      </c>
      <c r="P3334" s="1" t="s">
        <v>110</v>
      </c>
      <c r="Q3334" s="56" t="s">
        <v>241</v>
      </c>
      <c r="R3334" s="56" t="s">
        <v>339</v>
      </c>
      <c r="S3334" s="56">
        <v>283694</v>
      </c>
      <c r="T3334" s="1" t="s">
        <v>1028</v>
      </c>
      <c r="U3334" s="56">
        <v>42736</v>
      </c>
      <c r="V3334" s="56">
        <v>43373</v>
      </c>
      <c r="W3334" s="56">
        <v>42736</v>
      </c>
      <c r="X3334" s="56">
        <v>43281</v>
      </c>
      <c r="Y3334" s="56" t="s">
        <v>340</v>
      </c>
      <c r="Z3334" s="56" t="s">
        <v>341</v>
      </c>
      <c r="AA3334" s="56" t="s">
        <v>347</v>
      </c>
      <c r="AC3334" s="56" t="s">
        <v>342</v>
      </c>
      <c r="AD3334" s="56" t="s">
        <v>347</v>
      </c>
      <c r="AE3334" s="56" t="s">
        <v>334</v>
      </c>
      <c r="AF3334" s="56" t="s">
        <v>292</v>
      </c>
      <c r="AG3334" s="56">
        <v>2018</v>
      </c>
      <c r="AH3334" s="56" t="s">
        <v>80</v>
      </c>
      <c r="AI3334" s="56" t="s">
        <v>348</v>
      </c>
      <c r="AJ3334" s="56">
        <v>13104</v>
      </c>
      <c r="AM3334" s="56">
        <v>42746</v>
      </c>
      <c r="AN3334" s="56" t="s">
        <v>592</v>
      </c>
      <c r="AO3334" s="1">
        <v>42746</v>
      </c>
      <c r="AP3334" s="56" t="s">
        <v>592</v>
      </c>
      <c r="AQ3334" s="56">
        <v>85976</v>
      </c>
      <c r="AR3334" s="56">
        <v>0</v>
      </c>
      <c r="AS3334" s="56" t="s">
        <v>346</v>
      </c>
      <c r="BB3334" s="56" t="s">
        <v>339</v>
      </c>
      <c r="BC3334" s="56" t="s">
        <v>263</v>
      </c>
      <c r="BD3334" s="56" t="s">
        <v>1029</v>
      </c>
      <c r="BE3334" s="56" t="s">
        <v>347</v>
      </c>
      <c r="BF3334" s="56" t="s">
        <v>334</v>
      </c>
      <c r="BG3334" s="56" t="s">
        <v>594</v>
      </c>
      <c r="BH3334" s="56">
        <v>0</v>
      </c>
      <c r="BI3334" s="56">
        <v>0</v>
      </c>
      <c r="BJ3334" s="56">
        <v>1</v>
      </c>
    </row>
    <row r="3335" spans="1:62" hidden="1" x14ac:dyDescent="0.3">
      <c r="A3335" s="56">
        <v>49304841</v>
      </c>
      <c r="B3335" s="85">
        <v>601987</v>
      </c>
      <c r="C3335" s="1">
        <v>42893</v>
      </c>
      <c r="D3335" s="56" t="s">
        <v>1025</v>
      </c>
      <c r="E3335" s="56" t="s">
        <v>1026</v>
      </c>
      <c r="F3335" s="56" t="s">
        <v>334</v>
      </c>
      <c r="G3335" s="56" t="s">
        <v>335</v>
      </c>
      <c r="H3335" s="56" t="s">
        <v>336</v>
      </c>
      <c r="I3335" s="56" t="s">
        <v>589</v>
      </c>
      <c r="K3335" s="56" t="s">
        <v>337</v>
      </c>
      <c r="L3335" s="56" t="s">
        <v>338</v>
      </c>
      <c r="M3335" s="56" t="s">
        <v>1027</v>
      </c>
      <c r="N3335" s="56" t="s">
        <v>1043</v>
      </c>
      <c r="O3335" s="56" t="s">
        <v>546</v>
      </c>
      <c r="P3335" s="1" t="s">
        <v>110</v>
      </c>
      <c r="Q3335" s="56" t="s">
        <v>241</v>
      </c>
      <c r="R3335" s="56" t="s">
        <v>339</v>
      </c>
      <c r="S3335" s="56">
        <v>283766</v>
      </c>
      <c r="T3335" s="1" t="s">
        <v>1034</v>
      </c>
      <c r="U3335" s="56">
        <v>42736</v>
      </c>
      <c r="V3335" s="56">
        <v>43373</v>
      </c>
      <c r="W3335" s="56">
        <v>42736</v>
      </c>
      <c r="X3335" s="56">
        <v>43281</v>
      </c>
      <c r="Y3335" s="56" t="s">
        <v>340</v>
      </c>
      <c r="AA3335" s="56" t="s">
        <v>347</v>
      </c>
      <c r="AC3335" s="56" t="s">
        <v>342</v>
      </c>
      <c r="AD3335" s="56" t="s">
        <v>347</v>
      </c>
      <c r="AE3335" s="56" t="s">
        <v>334</v>
      </c>
      <c r="AF3335" s="56" t="s">
        <v>292</v>
      </c>
      <c r="AG3335" s="56">
        <v>2017</v>
      </c>
      <c r="AH3335" s="56" t="s">
        <v>80</v>
      </c>
      <c r="AI3335" s="56" t="s">
        <v>344</v>
      </c>
      <c r="AJ3335" s="56">
        <v>41555</v>
      </c>
      <c r="AM3335" s="56">
        <v>42746</v>
      </c>
      <c r="AN3335" s="56" t="s">
        <v>592</v>
      </c>
      <c r="AO3335" s="1">
        <v>42746</v>
      </c>
      <c r="AP3335" s="56" t="s">
        <v>592</v>
      </c>
      <c r="AQ3335" s="56">
        <v>85977</v>
      </c>
      <c r="AR3335" s="56">
        <v>0</v>
      </c>
      <c r="AS3335" s="56" t="s">
        <v>346</v>
      </c>
      <c r="BB3335" s="56" t="s">
        <v>339</v>
      </c>
      <c r="BC3335" s="56" t="s">
        <v>263</v>
      </c>
      <c r="BD3335" s="56" t="s">
        <v>1029</v>
      </c>
      <c r="BE3335" s="56" t="s">
        <v>347</v>
      </c>
      <c r="BF3335" s="56" t="s">
        <v>334</v>
      </c>
      <c r="BG3335" s="56" t="s">
        <v>594</v>
      </c>
      <c r="BH3335" s="56">
        <v>0</v>
      </c>
      <c r="BI3335" s="56">
        <v>0</v>
      </c>
      <c r="BJ3335" s="56">
        <v>1</v>
      </c>
    </row>
    <row r="3336" spans="1:62" hidden="1" x14ac:dyDescent="0.3">
      <c r="A3336" s="56">
        <v>49311159</v>
      </c>
      <c r="B3336" s="85">
        <v>601987</v>
      </c>
      <c r="C3336" s="1">
        <v>42893</v>
      </c>
      <c r="D3336" s="56" t="s">
        <v>1025</v>
      </c>
      <c r="E3336" s="56" t="s">
        <v>1026</v>
      </c>
      <c r="F3336" s="56" t="s">
        <v>334</v>
      </c>
      <c r="G3336" s="56" t="s">
        <v>335</v>
      </c>
      <c r="H3336" s="56" t="s">
        <v>336</v>
      </c>
      <c r="I3336" s="56" t="s">
        <v>589</v>
      </c>
      <c r="K3336" s="56" t="s">
        <v>337</v>
      </c>
      <c r="L3336" s="56" t="s">
        <v>338</v>
      </c>
      <c r="M3336" s="56" t="s">
        <v>1027</v>
      </c>
      <c r="N3336" s="56" t="s">
        <v>1043</v>
      </c>
      <c r="O3336" s="56" t="s">
        <v>546</v>
      </c>
      <c r="P3336" s="1" t="s">
        <v>188</v>
      </c>
      <c r="Q3336" s="56" t="s">
        <v>241</v>
      </c>
      <c r="R3336" s="56" t="s">
        <v>339</v>
      </c>
      <c r="S3336" s="56">
        <v>291853</v>
      </c>
      <c r="T3336" s="1" t="s">
        <v>447</v>
      </c>
      <c r="U3336" s="56">
        <v>42736</v>
      </c>
      <c r="V3336" s="56">
        <v>43373</v>
      </c>
      <c r="W3336" s="56">
        <v>42736</v>
      </c>
      <c r="X3336" s="56">
        <v>43281</v>
      </c>
      <c r="Y3336" s="56" t="s">
        <v>340</v>
      </c>
      <c r="Z3336" s="56" t="s">
        <v>341</v>
      </c>
      <c r="AA3336" s="56" t="s">
        <v>342</v>
      </c>
      <c r="AB3336" s="56" t="s">
        <v>343</v>
      </c>
      <c r="AC3336" s="56" t="s">
        <v>342</v>
      </c>
      <c r="AD3336" s="56" t="s">
        <v>347</v>
      </c>
      <c r="AE3336" s="56" t="s">
        <v>334</v>
      </c>
      <c r="AF3336" s="56" t="s">
        <v>292</v>
      </c>
      <c r="AG3336" s="56">
        <v>2018</v>
      </c>
      <c r="AH3336" s="56" t="s">
        <v>80</v>
      </c>
      <c r="AI3336" s="56" t="s">
        <v>348</v>
      </c>
      <c r="AJ3336" s="56">
        <v>0</v>
      </c>
      <c r="AM3336" s="56">
        <v>42746</v>
      </c>
      <c r="AN3336" s="56" t="s">
        <v>592</v>
      </c>
      <c r="AO3336" s="1">
        <v>42720</v>
      </c>
      <c r="AP3336" s="56" t="s">
        <v>592</v>
      </c>
      <c r="AQ3336" s="56">
        <v>327</v>
      </c>
      <c r="AR3336" s="56">
        <v>0</v>
      </c>
      <c r="AS3336" s="56" t="s">
        <v>346</v>
      </c>
      <c r="BB3336" s="56" t="s">
        <v>339</v>
      </c>
      <c r="BC3336" s="56" t="s">
        <v>263</v>
      </c>
      <c r="BD3336" s="56" t="s">
        <v>1029</v>
      </c>
      <c r="BE3336" s="56" t="s">
        <v>347</v>
      </c>
      <c r="BF3336" s="56" t="s">
        <v>334</v>
      </c>
      <c r="BG3336" s="56" t="s">
        <v>594</v>
      </c>
      <c r="BH3336" s="56">
        <v>0</v>
      </c>
      <c r="BI3336" s="56">
        <v>0</v>
      </c>
      <c r="BJ3336" s="56">
        <v>1</v>
      </c>
    </row>
    <row r="3337" spans="1:62" hidden="1" x14ac:dyDescent="0.3">
      <c r="A3337" s="56">
        <v>49304829</v>
      </c>
      <c r="B3337" s="85">
        <v>601987</v>
      </c>
      <c r="C3337" s="1">
        <v>42893</v>
      </c>
      <c r="D3337" s="56" t="s">
        <v>1025</v>
      </c>
      <c r="E3337" s="56" t="s">
        <v>1026</v>
      </c>
      <c r="F3337" s="56" t="s">
        <v>334</v>
      </c>
      <c r="G3337" s="56" t="s">
        <v>335</v>
      </c>
      <c r="H3337" s="56" t="s">
        <v>336</v>
      </c>
      <c r="I3337" s="56" t="s">
        <v>589</v>
      </c>
      <c r="K3337" s="56" t="s">
        <v>337</v>
      </c>
      <c r="L3337" s="56" t="s">
        <v>338</v>
      </c>
      <c r="M3337" s="56" t="s">
        <v>1027</v>
      </c>
      <c r="N3337" s="56" t="s">
        <v>1043</v>
      </c>
      <c r="O3337" s="56" t="s">
        <v>546</v>
      </c>
      <c r="P3337" s="1" t="s">
        <v>105</v>
      </c>
      <c r="S3337" s="56">
        <v>225243</v>
      </c>
      <c r="T3337" s="1" t="s">
        <v>691</v>
      </c>
      <c r="U3337" s="56">
        <v>42736</v>
      </c>
      <c r="V3337" s="56">
        <v>43373</v>
      </c>
      <c r="W3337" s="56">
        <v>42736</v>
      </c>
      <c r="X3337" s="56">
        <v>43281</v>
      </c>
      <c r="Y3337" s="56" t="s">
        <v>340</v>
      </c>
      <c r="Z3337" s="56" t="s">
        <v>341</v>
      </c>
      <c r="AA3337" s="56" t="s">
        <v>342</v>
      </c>
      <c r="AB3337" s="56" t="s">
        <v>343</v>
      </c>
      <c r="AC3337" s="56" t="s">
        <v>342</v>
      </c>
      <c r="AD3337" s="56" t="s">
        <v>347</v>
      </c>
      <c r="AE3337" s="56" t="s">
        <v>334</v>
      </c>
      <c r="AF3337" s="56" t="s">
        <v>292</v>
      </c>
      <c r="AG3337" s="56">
        <v>2017</v>
      </c>
      <c r="AH3337" s="56" t="s">
        <v>80</v>
      </c>
      <c r="AI3337" s="56" t="s">
        <v>344</v>
      </c>
      <c r="AJ3337" s="56">
        <v>6208500</v>
      </c>
      <c r="AM3337" s="56">
        <v>42746</v>
      </c>
      <c r="AN3337" s="56" t="s">
        <v>592</v>
      </c>
      <c r="AO3337" s="1">
        <v>42746</v>
      </c>
      <c r="AP3337" s="56" t="s">
        <v>592</v>
      </c>
      <c r="AQ3337" s="56">
        <v>75710</v>
      </c>
      <c r="AR3337" s="56">
        <v>0</v>
      </c>
      <c r="AS3337" s="56" t="s">
        <v>346</v>
      </c>
      <c r="BB3337" s="56" t="s">
        <v>339</v>
      </c>
      <c r="BC3337" s="56" t="s">
        <v>263</v>
      </c>
      <c r="BD3337" s="56" t="s">
        <v>1029</v>
      </c>
      <c r="BE3337" s="56" t="s">
        <v>347</v>
      </c>
      <c r="BF3337" s="56" t="s">
        <v>334</v>
      </c>
      <c r="BG3337" s="56" t="s">
        <v>594</v>
      </c>
      <c r="BH3337" s="56">
        <v>0</v>
      </c>
      <c r="BI3337" s="56">
        <v>0</v>
      </c>
      <c r="BJ3337" s="56">
        <v>1</v>
      </c>
    </row>
    <row r="3338" spans="1:62" hidden="1" x14ac:dyDescent="0.3">
      <c r="A3338" s="56">
        <v>49311119</v>
      </c>
      <c r="B3338" s="85">
        <v>601987</v>
      </c>
      <c r="C3338" s="1">
        <v>42893</v>
      </c>
      <c r="D3338" s="56" t="s">
        <v>1025</v>
      </c>
      <c r="E3338" s="56" t="s">
        <v>1026</v>
      </c>
      <c r="F3338" s="56" t="s">
        <v>334</v>
      </c>
      <c r="G3338" s="56" t="s">
        <v>335</v>
      </c>
      <c r="H3338" s="56" t="s">
        <v>336</v>
      </c>
      <c r="I3338" s="56" t="s">
        <v>589</v>
      </c>
      <c r="K3338" s="56" t="s">
        <v>337</v>
      </c>
      <c r="L3338" s="56" t="s">
        <v>338</v>
      </c>
      <c r="M3338" s="56" t="s">
        <v>1027</v>
      </c>
      <c r="N3338" s="56" t="s">
        <v>1043</v>
      </c>
      <c r="O3338" s="56" t="s">
        <v>546</v>
      </c>
      <c r="P3338" s="1" t="s">
        <v>110</v>
      </c>
      <c r="Q3338" s="56" t="s">
        <v>241</v>
      </c>
      <c r="R3338" s="56" t="s">
        <v>339</v>
      </c>
      <c r="S3338" s="56">
        <v>283687</v>
      </c>
      <c r="T3338" s="1" t="s">
        <v>253</v>
      </c>
      <c r="U3338" s="56">
        <v>42736</v>
      </c>
      <c r="V3338" s="56">
        <v>43373</v>
      </c>
      <c r="W3338" s="56">
        <v>42736</v>
      </c>
      <c r="X3338" s="56">
        <v>43281</v>
      </c>
      <c r="Y3338" s="56" t="s">
        <v>340</v>
      </c>
      <c r="Z3338" s="56" t="s">
        <v>341</v>
      </c>
      <c r="AA3338" s="56" t="s">
        <v>342</v>
      </c>
      <c r="AB3338" s="56" t="s">
        <v>343</v>
      </c>
      <c r="AC3338" s="56" t="s">
        <v>342</v>
      </c>
      <c r="AD3338" s="56" t="s">
        <v>347</v>
      </c>
      <c r="AE3338" s="56" t="s">
        <v>334</v>
      </c>
      <c r="AF3338" s="56" t="s">
        <v>292</v>
      </c>
      <c r="AG3338" s="56">
        <v>2018</v>
      </c>
      <c r="AH3338" s="56" t="s">
        <v>80</v>
      </c>
      <c r="AI3338" s="56" t="s">
        <v>348</v>
      </c>
      <c r="AJ3338" s="56">
        <v>0</v>
      </c>
      <c r="AM3338" s="56">
        <v>42746</v>
      </c>
      <c r="AN3338" s="56" t="s">
        <v>592</v>
      </c>
      <c r="AO3338" s="1">
        <v>42720</v>
      </c>
      <c r="AP3338" s="56" t="s">
        <v>592</v>
      </c>
      <c r="AQ3338" s="56">
        <v>328</v>
      </c>
      <c r="AR3338" s="56">
        <v>0</v>
      </c>
      <c r="AS3338" s="56" t="s">
        <v>346</v>
      </c>
      <c r="BB3338" s="56" t="s">
        <v>339</v>
      </c>
      <c r="BC3338" s="56" t="s">
        <v>263</v>
      </c>
      <c r="BD3338" s="56" t="s">
        <v>1029</v>
      </c>
      <c r="BE3338" s="56" t="s">
        <v>347</v>
      </c>
      <c r="BF3338" s="56" t="s">
        <v>334</v>
      </c>
      <c r="BG3338" s="56" t="s">
        <v>594</v>
      </c>
      <c r="BH3338" s="56">
        <v>0</v>
      </c>
      <c r="BI3338" s="56">
        <v>0</v>
      </c>
      <c r="BJ3338" s="56">
        <v>1</v>
      </c>
    </row>
    <row r="3339" spans="1:62" hidden="1" x14ac:dyDescent="0.3">
      <c r="A3339" s="56">
        <v>49311103</v>
      </c>
      <c r="B3339" s="85">
        <v>601987</v>
      </c>
      <c r="C3339" s="1">
        <v>42893</v>
      </c>
      <c r="D3339" s="56" t="s">
        <v>1025</v>
      </c>
      <c r="E3339" s="56" t="s">
        <v>1026</v>
      </c>
      <c r="F3339" s="56" t="s">
        <v>334</v>
      </c>
      <c r="G3339" s="56" t="s">
        <v>335</v>
      </c>
      <c r="H3339" s="56" t="s">
        <v>336</v>
      </c>
      <c r="I3339" s="56" t="s">
        <v>589</v>
      </c>
      <c r="K3339" s="56" t="s">
        <v>337</v>
      </c>
      <c r="L3339" s="56" t="s">
        <v>338</v>
      </c>
      <c r="M3339" s="56" t="s">
        <v>1027</v>
      </c>
      <c r="N3339" s="56" t="s">
        <v>1043</v>
      </c>
      <c r="O3339" s="56" t="s">
        <v>546</v>
      </c>
      <c r="P3339" s="1" t="s">
        <v>110</v>
      </c>
      <c r="Q3339" s="56" t="s">
        <v>241</v>
      </c>
      <c r="R3339" s="56" t="s">
        <v>339</v>
      </c>
      <c r="S3339" s="56">
        <v>286212</v>
      </c>
      <c r="T3339" s="1" t="s">
        <v>1031</v>
      </c>
      <c r="U3339" s="56">
        <v>42736</v>
      </c>
      <c r="V3339" s="56">
        <v>43373</v>
      </c>
      <c r="W3339" s="56">
        <v>42736</v>
      </c>
      <c r="X3339" s="56">
        <v>43465</v>
      </c>
      <c r="Y3339" s="56" t="s">
        <v>340</v>
      </c>
      <c r="Z3339" s="56" t="s">
        <v>341</v>
      </c>
      <c r="AA3339" s="56" t="s">
        <v>347</v>
      </c>
      <c r="AC3339" s="56" t="s">
        <v>342</v>
      </c>
      <c r="AD3339" s="56" t="s">
        <v>342</v>
      </c>
      <c r="AE3339" s="56" t="s">
        <v>334</v>
      </c>
      <c r="AF3339" s="56" t="s">
        <v>292</v>
      </c>
      <c r="AG3339" s="56">
        <v>2017</v>
      </c>
      <c r="AH3339" s="56" t="s">
        <v>80</v>
      </c>
      <c r="AI3339" s="56" t="s">
        <v>344</v>
      </c>
      <c r="AJ3339" s="56">
        <v>185156</v>
      </c>
      <c r="AM3339" s="56">
        <v>42746</v>
      </c>
      <c r="AN3339" s="56" t="s">
        <v>592</v>
      </c>
      <c r="AO3339" s="1">
        <v>42746</v>
      </c>
      <c r="AP3339" s="56" t="s">
        <v>592</v>
      </c>
      <c r="AQ3339" s="56">
        <v>86281</v>
      </c>
      <c r="AR3339" s="56">
        <v>0</v>
      </c>
      <c r="AS3339" s="56" t="s">
        <v>346</v>
      </c>
      <c r="BB3339" s="56" t="s">
        <v>339</v>
      </c>
      <c r="BC3339" s="56" t="s">
        <v>263</v>
      </c>
      <c r="BD3339" s="56" t="s">
        <v>1029</v>
      </c>
      <c r="BE3339" s="56" t="s">
        <v>347</v>
      </c>
      <c r="BF3339" s="56" t="s">
        <v>334</v>
      </c>
      <c r="BG3339" s="56" t="s">
        <v>594</v>
      </c>
      <c r="BH3339" s="56">
        <v>0</v>
      </c>
      <c r="BI3339" s="56">
        <v>0</v>
      </c>
      <c r="BJ3339" s="56">
        <v>1</v>
      </c>
    </row>
    <row r="3340" spans="1:62" hidden="1" x14ac:dyDescent="0.3">
      <c r="A3340" s="56">
        <v>49311124</v>
      </c>
      <c r="B3340" s="85">
        <v>601987</v>
      </c>
      <c r="C3340" s="1">
        <v>42893</v>
      </c>
      <c r="D3340" s="56" t="s">
        <v>1025</v>
      </c>
      <c r="E3340" s="56" t="s">
        <v>1026</v>
      </c>
      <c r="F3340" s="56" t="s">
        <v>334</v>
      </c>
      <c r="G3340" s="56" t="s">
        <v>335</v>
      </c>
      <c r="H3340" s="56" t="s">
        <v>336</v>
      </c>
      <c r="I3340" s="56" t="s">
        <v>589</v>
      </c>
      <c r="K3340" s="56" t="s">
        <v>337</v>
      </c>
      <c r="L3340" s="56" t="s">
        <v>338</v>
      </c>
      <c r="M3340" s="56" t="s">
        <v>1027</v>
      </c>
      <c r="N3340" s="56" t="s">
        <v>1043</v>
      </c>
      <c r="O3340" s="56" t="s">
        <v>546</v>
      </c>
      <c r="P3340" s="1" t="s">
        <v>110</v>
      </c>
      <c r="Q3340" s="56" t="s">
        <v>241</v>
      </c>
      <c r="R3340" s="56" t="s">
        <v>339</v>
      </c>
      <c r="S3340" s="56">
        <v>286213</v>
      </c>
      <c r="T3340" s="1" t="s">
        <v>1033</v>
      </c>
      <c r="U3340" s="56">
        <v>42736</v>
      </c>
      <c r="V3340" s="56">
        <v>43373</v>
      </c>
      <c r="W3340" s="56">
        <v>42736</v>
      </c>
      <c r="X3340" s="56">
        <v>43281</v>
      </c>
      <c r="Y3340" s="56" t="s">
        <v>340</v>
      </c>
      <c r="AA3340" s="56" t="s">
        <v>347</v>
      </c>
      <c r="AC3340" s="56" t="s">
        <v>342</v>
      </c>
      <c r="AD3340" s="56" t="s">
        <v>347</v>
      </c>
      <c r="AE3340" s="56" t="s">
        <v>334</v>
      </c>
      <c r="AF3340" s="56" t="s">
        <v>292</v>
      </c>
      <c r="AG3340" s="56">
        <v>2018</v>
      </c>
      <c r="AH3340" s="56" t="s">
        <v>80</v>
      </c>
      <c r="AI3340" s="56" t="s">
        <v>344</v>
      </c>
      <c r="AJ3340" s="56">
        <v>216000</v>
      </c>
      <c r="AM3340" s="56">
        <v>42746</v>
      </c>
      <c r="AN3340" s="56" t="s">
        <v>592</v>
      </c>
      <c r="AO3340" s="1">
        <v>42746</v>
      </c>
      <c r="AP3340" s="56" t="s">
        <v>592</v>
      </c>
      <c r="AQ3340" s="56">
        <v>86282</v>
      </c>
      <c r="AR3340" s="56">
        <v>0</v>
      </c>
      <c r="AS3340" s="56" t="s">
        <v>346</v>
      </c>
      <c r="BB3340" s="56" t="s">
        <v>339</v>
      </c>
      <c r="BC3340" s="56" t="s">
        <v>263</v>
      </c>
      <c r="BD3340" s="56" t="s">
        <v>1029</v>
      </c>
      <c r="BE3340" s="56" t="s">
        <v>347</v>
      </c>
      <c r="BF3340" s="56" t="s">
        <v>334</v>
      </c>
      <c r="BG3340" s="56" t="s">
        <v>594</v>
      </c>
      <c r="BH3340" s="56">
        <v>0</v>
      </c>
      <c r="BI3340" s="56">
        <v>0</v>
      </c>
      <c r="BJ3340" s="56">
        <v>1</v>
      </c>
    </row>
    <row r="3341" spans="1:62" hidden="1" x14ac:dyDescent="0.3">
      <c r="A3341" s="56">
        <v>49310654</v>
      </c>
      <c r="B3341" s="85">
        <v>601987</v>
      </c>
      <c r="C3341" s="1">
        <v>42893</v>
      </c>
      <c r="D3341" s="56" t="s">
        <v>1025</v>
      </c>
      <c r="E3341" s="56" t="s">
        <v>1026</v>
      </c>
      <c r="F3341" s="56" t="s">
        <v>334</v>
      </c>
      <c r="G3341" s="56" t="s">
        <v>335</v>
      </c>
      <c r="H3341" s="56" t="s">
        <v>336</v>
      </c>
      <c r="I3341" s="56" t="s">
        <v>589</v>
      </c>
      <c r="K3341" s="56" t="s">
        <v>337</v>
      </c>
      <c r="L3341" s="56" t="s">
        <v>338</v>
      </c>
      <c r="M3341" s="56" t="s">
        <v>1027</v>
      </c>
      <c r="N3341" s="56" t="s">
        <v>1043</v>
      </c>
      <c r="O3341" s="56" t="s">
        <v>546</v>
      </c>
      <c r="P3341" s="1" t="s">
        <v>188</v>
      </c>
      <c r="Q3341" s="56" t="s">
        <v>241</v>
      </c>
      <c r="R3341" s="56" t="s">
        <v>339</v>
      </c>
      <c r="S3341" s="56">
        <v>291852</v>
      </c>
      <c r="T3341" s="1" t="s">
        <v>238</v>
      </c>
      <c r="U3341" s="56">
        <v>42736</v>
      </c>
      <c r="V3341" s="56">
        <v>43373</v>
      </c>
      <c r="W3341" s="56">
        <v>42736</v>
      </c>
      <c r="X3341" s="56">
        <v>43281</v>
      </c>
      <c r="Y3341" s="56" t="s">
        <v>340</v>
      </c>
      <c r="Z3341" s="56" t="s">
        <v>341</v>
      </c>
      <c r="AA3341" s="56" t="s">
        <v>342</v>
      </c>
      <c r="AB3341" s="56" t="s">
        <v>343</v>
      </c>
      <c r="AC3341" s="56" t="s">
        <v>342</v>
      </c>
      <c r="AD3341" s="56" t="s">
        <v>347</v>
      </c>
      <c r="AE3341" s="56" t="s">
        <v>334</v>
      </c>
      <c r="AF3341" s="56" t="s">
        <v>292</v>
      </c>
      <c r="AG3341" s="56">
        <v>2018</v>
      </c>
      <c r="AH3341" s="56" t="s">
        <v>80</v>
      </c>
      <c r="AI3341" s="56" t="s">
        <v>348</v>
      </c>
      <c r="AJ3341" s="56">
        <v>1</v>
      </c>
      <c r="AM3341" s="56">
        <v>42746</v>
      </c>
      <c r="AN3341" s="56" t="s">
        <v>592</v>
      </c>
      <c r="AO3341" s="1">
        <v>42746</v>
      </c>
      <c r="AP3341" s="56" t="s">
        <v>592</v>
      </c>
      <c r="AQ3341" s="56">
        <v>253</v>
      </c>
      <c r="AR3341" s="56">
        <v>0</v>
      </c>
      <c r="AS3341" s="56" t="s">
        <v>346</v>
      </c>
      <c r="BB3341" s="56" t="s">
        <v>339</v>
      </c>
      <c r="BC3341" s="56" t="s">
        <v>263</v>
      </c>
      <c r="BD3341" s="56" t="s">
        <v>1029</v>
      </c>
      <c r="BE3341" s="56" t="s">
        <v>347</v>
      </c>
      <c r="BF3341" s="56" t="s">
        <v>334</v>
      </c>
      <c r="BG3341" s="56" t="s">
        <v>594</v>
      </c>
      <c r="BH3341" s="56">
        <v>0</v>
      </c>
      <c r="BI3341" s="56">
        <v>0</v>
      </c>
      <c r="BJ3341" s="56">
        <v>1</v>
      </c>
    </row>
    <row r="3342" spans="1:62" hidden="1" x14ac:dyDescent="0.3">
      <c r="A3342" s="56">
        <v>49304850</v>
      </c>
      <c r="B3342" s="85">
        <v>601987</v>
      </c>
      <c r="C3342" s="1">
        <v>42893</v>
      </c>
      <c r="D3342" s="56" t="s">
        <v>1025</v>
      </c>
      <c r="E3342" s="56" t="s">
        <v>1026</v>
      </c>
      <c r="F3342" s="56" t="s">
        <v>334</v>
      </c>
      <c r="G3342" s="56" t="s">
        <v>335</v>
      </c>
      <c r="H3342" s="56" t="s">
        <v>336</v>
      </c>
      <c r="I3342" s="56" t="s">
        <v>589</v>
      </c>
      <c r="K3342" s="56" t="s">
        <v>337</v>
      </c>
      <c r="L3342" s="56" t="s">
        <v>338</v>
      </c>
      <c r="M3342" s="56" t="s">
        <v>1027</v>
      </c>
      <c r="N3342" s="56" t="s">
        <v>1043</v>
      </c>
      <c r="O3342" s="56" t="s">
        <v>546</v>
      </c>
      <c r="P3342" s="1" t="s">
        <v>110</v>
      </c>
      <c r="Q3342" s="56" t="s">
        <v>241</v>
      </c>
      <c r="R3342" s="56" t="s">
        <v>339</v>
      </c>
      <c r="S3342" s="56">
        <v>283692</v>
      </c>
      <c r="T3342" s="1" t="s">
        <v>1035</v>
      </c>
      <c r="U3342" s="56">
        <v>42736</v>
      </c>
      <c r="V3342" s="56">
        <v>43373</v>
      </c>
      <c r="W3342" s="56">
        <v>42736</v>
      </c>
      <c r="X3342" s="56">
        <v>43281</v>
      </c>
      <c r="Y3342" s="56" t="s">
        <v>340</v>
      </c>
      <c r="Z3342" s="56" t="s">
        <v>341</v>
      </c>
      <c r="AA3342" s="56" t="s">
        <v>347</v>
      </c>
      <c r="AB3342" s="56" t="s">
        <v>343</v>
      </c>
      <c r="AC3342" s="56" t="s">
        <v>342</v>
      </c>
      <c r="AD3342" s="56" t="s">
        <v>347</v>
      </c>
      <c r="AE3342" s="56" t="s">
        <v>334</v>
      </c>
      <c r="AF3342" s="56" t="s">
        <v>292</v>
      </c>
      <c r="AG3342" s="56">
        <v>2018</v>
      </c>
      <c r="AH3342" s="56" t="s">
        <v>80</v>
      </c>
      <c r="AI3342" s="56" t="s">
        <v>348</v>
      </c>
      <c r="AJ3342" s="56">
        <v>16380</v>
      </c>
      <c r="AM3342" s="56">
        <v>42746</v>
      </c>
      <c r="AN3342" s="56" t="s">
        <v>592</v>
      </c>
      <c r="AO3342" s="1">
        <v>42746</v>
      </c>
      <c r="AP3342" s="56" t="s">
        <v>592</v>
      </c>
      <c r="AQ3342" s="56">
        <v>72042</v>
      </c>
      <c r="AR3342" s="56">
        <v>0</v>
      </c>
      <c r="AS3342" s="56" t="s">
        <v>346</v>
      </c>
      <c r="BB3342" s="56" t="s">
        <v>339</v>
      </c>
      <c r="BC3342" s="56" t="s">
        <v>263</v>
      </c>
      <c r="BD3342" s="56" t="s">
        <v>1029</v>
      </c>
      <c r="BE3342" s="56" t="s">
        <v>347</v>
      </c>
      <c r="BF3342" s="56" t="s">
        <v>334</v>
      </c>
      <c r="BG3342" s="56" t="s">
        <v>594</v>
      </c>
      <c r="BH3342" s="56">
        <v>0</v>
      </c>
      <c r="BI3342" s="56">
        <v>0</v>
      </c>
      <c r="BJ3342" s="56">
        <v>1</v>
      </c>
    </row>
    <row r="3343" spans="1:62" hidden="1" x14ac:dyDescent="0.3">
      <c r="A3343" s="56">
        <v>49304834</v>
      </c>
      <c r="B3343" s="85">
        <v>601987</v>
      </c>
      <c r="C3343" s="1">
        <v>42893</v>
      </c>
      <c r="D3343" s="56" t="s">
        <v>1025</v>
      </c>
      <c r="E3343" s="56" t="s">
        <v>1026</v>
      </c>
      <c r="F3343" s="56" t="s">
        <v>334</v>
      </c>
      <c r="G3343" s="56" t="s">
        <v>335</v>
      </c>
      <c r="H3343" s="56" t="s">
        <v>336</v>
      </c>
      <c r="I3343" s="56" t="s">
        <v>589</v>
      </c>
      <c r="K3343" s="56" t="s">
        <v>337</v>
      </c>
      <c r="L3343" s="56" t="s">
        <v>338</v>
      </c>
      <c r="M3343" s="56" t="s">
        <v>1027</v>
      </c>
      <c r="N3343" s="56" t="s">
        <v>1043</v>
      </c>
      <c r="O3343" s="56" t="s">
        <v>546</v>
      </c>
      <c r="P3343" s="1" t="s">
        <v>105</v>
      </c>
      <c r="S3343" s="56">
        <v>225244</v>
      </c>
      <c r="T3343" s="1" t="s">
        <v>760</v>
      </c>
      <c r="U3343" s="56">
        <v>42736</v>
      </c>
      <c r="V3343" s="56">
        <v>43373</v>
      </c>
      <c r="W3343" s="56">
        <v>42736</v>
      </c>
      <c r="X3343" s="56">
        <v>43281</v>
      </c>
      <c r="Y3343" s="56" t="s">
        <v>340</v>
      </c>
      <c r="Z3343" s="56" t="s">
        <v>367</v>
      </c>
      <c r="AA3343" s="56" t="s">
        <v>342</v>
      </c>
      <c r="AB3343" s="56" t="s">
        <v>343</v>
      </c>
      <c r="AC3343" s="56" t="s">
        <v>342</v>
      </c>
      <c r="AD3343" s="56" t="s">
        <v>347</v>
      </c>
      <c r="AE3343" s="56" t="s">
        <v>334</v>
      </c>
      <c r="AF3343" s="56" t="s">
        <v>292</v>
      </c>
      <c r="AG3343" s="56">
        <v>2018</v>
      </c>
      <c r="AH3343" s="56" t="s">
        <v>80</v>
      </c>
      <c r="AI3343" s="56" t="s">
        <v>348</v>
      </c>
      <c r="AJ3343" s="56">
        <v>2405700</v>
      </c>
      <c r="AM3343" s="56">
        <v>42746</v>
      </c>
      <c r="AN3343" s="56" t="s">
        <v>592</v>
      </c>
      <c r="AO3343" s="1">
        <v>42746</v>
      </c>
      <c r="AP3343" s="56" t="s">
        <v>592</v>
      </c>
      <c r="AQ3343" s="56">
        <v>72202</v>
      </c>
      <c r="AR3343" s="56">
        <v>0</v>
      </c>
      <c r="AS3343" s="56" t="s">
        <v>346</v>
      </c>
      <c r="BB3343" s="56" t="s">
        <v>339</v>
      </c>
      <c r="BC3343" s="56" t="s">
        <v>263</v>
      </c>
      <c r="BD3343" s="56" t="s">
        <v>1029</v>
      </c>
      <c r="BE3343" s="56" t="s">
        <v>347</v>
      </c>
      <c r="BF3343" s="56" t="s">
        <v>334</v>
      </c>
      <c r="BG3343" s="56" t="s">
        <v>594</v>
      </c>
      <c r="BH3343" s="56">
        <v>0</v>
      </c>
      <c r="BI3343" s="56">
        <v>0</v>
      </c>
      <c r="BJ3343" s="56">
        <v>1</v>
      </c>
    </row>
    <row r="3344" spans="1:62" hidden="1" x14ac:dyDescent="0.3">
      <c r="A3344" s="56">
        <v>49304862</v>
      </c>
      <c r="B3344" s="85">
        <v>601987</v>
      </c>
      <c r="C3344" s="1">
        <v>42893</v>
      </c>
      <c r="D3344" s="56" t="s">
        <v>1025</v>
      </c>
      <c r="E3344" s="56" t="s">
        <v>1026</v>
      </c>
      <c r="F3344" s="56" t="s">
        <v>334</v>
      </c>
      <c r="G3344" s="56" t="s">
        <v>335</v>
      </c>
      <c r="H3344" s="56" t="s">
        <v>336</v>
      </c>
      <c r="I3344" s="56" t="s">
        <v>589</v>
      </c>
      <c r="K3344" s="56" t="s">
        <v>337</v>
      </c>
      <c r="L3344" s="56" t="s">
        <v>338</v>
      </c>
      <c r="M3344" s="56" t="s">
        <v>1027</v>
      </c>
      <c r="N3344" s="56" t="s">
        <v>1043</v>
      </c>
      <c r="O3344" s="56" t="s">
        <v>546</v>
      </c>
      <c r="P3344" s="1" t="s">
        <v>110</v>
      </c>
      <c r="Q3344" s="56" t="s">
        <v>241</v>
      </c>
      <c r="R3344" s="56" t="s">
        <v>339</v>
      </c>
      <c r="S3344" s="56">
        <v>286213</v>
      </c>
      <c r="T3344" s="1" t="s">
        <v>1033</v>
      </c>
      <c r="U3344" s="56">
        <v>42736</v>
      </c>
      <c r="V3344" s="56">
        <v>43373</v>
      </c>
      <c r="W3344" s="56">
        <v>42736</v>
      </c>
      <c r="X3344" s="56">
        <v>43281</v>
      </c>
      <c r="Y3344" s="56" t="s">
        <v>340</v>
      </c>
      <c r="AA3344" s="56" t="s">
        <v>347</v>
      </c>
      <c r="AC3344" s="56" t="s">
        <v>342</v>
      </c>
      <c r="AD3344" s="56" t="s">
        <v>347</v>
      </c>
      <c r="AE3344" s="56" t="s">
        <v>334</v>
      </c>
      <c r="AF3344" s="56" t="s">
        <v>292</v>
      </c>
      <c r="AG3344" s="56">
        <v>2018</v>
      </c>
      <c r="AH3344" s="56" t="s">
        <v>80</v>
      </c>
      <c r="AI3344" s="56" t="s">
        <v>344</v>
      </c>
      <c r="AJ3344" s="56">
        <v>216000</v>
      </c>
      <c r="AM3344" s="56">
        <v>42746</v>
      </c>
      <c r="AN3344" s="56" t="s">
        <v>592</v>
      </c>
      <c r="AO3344" s="1">
        <v>42746</v>
      </c>
      <c r="AP3344" s="56" t="s">
        <v>592</v>
      </c>
      <c r="AQ3344" s="56">
        <v>86282</v>
      </c>
      <c r="AR3344" s="56">
        <v>0</v>
      </c>
      <c r="AS3344" s="56" t="s">
        <v>346</v>
      </c>
      <c r="BB3344" s="56" t="s">
        <v>339</v>
      </c>
      <c r="BC3344" s="56" t="s">
        <v>263</v>
      </c>
      <c r="BD3344" s="56" t="s">
        <v>1029</v>
      </c>
      <c r="BE3344" s="56" t="s">
        <v>347</v>
      </c>
      <c r="BF3344" s="56" t="s">
        <v>334</v>
      </c>
      <c r="BG3344" s="56" t="s">
        <v>594</v>
      </c>
      <c r="BH3344" s="56">
        <v>0</v>
      </c>
      <c r="BI3344" s="56">
        <v>0</v>
      </c>
      <c r="BJ3344" s="56">
        <v>1</v>
      </c>
    </row>
    <row r="3345" spans="1:62" hidden="1" x14ac:dyDescent="0.3">
      <c r="A3345" s="56">
        <v>49311123</v>
      </c>
      <c r="B3345" s="85">
        <v>601987</v>
      </c>
      <c r="C3345" s="1">
        <v>42893</v>
      </c>
      <c r="D3345" s="56" t="s">
        <v>1025</v>
      </c>
      <c r="E3345" s="56" t="s">
        <v>1026</v>
      </c>
      <c r="F3345" s="56" t="s">
        <v>334</v>
      </c>
      <c r="G3345" s="56" t="s">
        <v>335</v>
      </c>
      <c r="H3345" s="56" t="s">
        <v>336</v>
      </c>
      <c r="I3345" s="56" t="s">
        <v>589</v>
      </c>
      <c r="K3345" s="56" t="s">
        <v>337</v>
      </c>
      <c r="L3345" s="56" t="s">
        <v>338</v>
      </c>
      <c r="M3345" s="56" t="s">
        <v>1027</v>
      </c>
      <c r="N3345" s="56" t="s">
        <v>1043</v>
      </c>
      <c r="O3345" s="56" t="s">
        <v>546</v>
      </c>
      <c r="P3345" s="1" t="s">
        <v>110</v>
      </c>
      <c r="Q3345" s="56" t="s">
        <v>241</v>
      </c>
      <c r="R3345" s="56" t="s">
        <v>339</v>
      </c>
      <c r="S3345" s="56">
        <v>286213</v>
      </c>
      <c r="T3345" s="1" t="s">
        <v>1033</v>
      </c>
      <c r="U3345" s="56">
        <v>42736</v>
      </c>
      <c r="V3345" s="56">
        <v>43373</v>
      </c>
      <c r="W3345" s="56">
        <v>42736</v>
      </c>
      <c r="X3345" s="56">
        <v>43281</v>
      </c>
      <c r="Y3345" s="56" t="s">
        <v>340</v>
      </c>
      <c r="AA3345" s="56" t="s">
        <v>347</v>
      </c>
      <c r="AC3345" s="56" t="s">
        <v>342</v>
      </c>
      <c r="AD3345" s="56" t="s">
        <v>347</v>
      </c>
      <c r="AE3345" s="56" t="s">
        <v>334</v>
      </c>
      <c r="AF3345" s="56" t="s">
        <v>292</v>
      </c>
      <c r="AG3345" s="56">
        <v>2018</v>
      </c>
      <c r="AH3345" s="56" t="s">
        <v>80</v>
      </c>
      <c r="AI3345" s="56" t="s">
        <v>348</v>
      </c>
      <c r="AJ3345" s="56">
        <v>192456</v>
      </c>
      <c r="AM3345" s="56">
        <v>42746</v>
      </c>
      <c r="AN3345" s="56" t="s">
        <v>592</v>
      </c>
      <c r="AO3345" s="1">
        <v>42746</v>
      </c>
      <c r="AP3345" s="56" t="s">
        <v>592</v>
      </c>
      <c r="AQ3345" s="56">
        <v>86282</v>
      </c>
      <c r="AR3345" s="56">
        <v>0</v>
      </c>
      <c r="AS3345" s="56" t="s">
        <v>346</v>
      </c>
      <c r="BB3345" s="56" t="s">
        <v>339</v>
      </c>
      <c r="BC3345" s="56" t="s">
        <v>263</v>
      </c>
      <c r="BD3345" s="56" t="s">
        <v>1029</v>
      </c>
      <c r="BE3345" s="56" t="s">
        <v>347</v>
      </c>
      <c r="BF3345" s="56" t="s">
        <v>334</v>
      </c>
      <c r="BG3345" s="56" t="s">
        <v>594</v>
      </c>
      <c r="BH3345" s="56">
        <v>0</v>
      </c>
      <c r="BI3345" s="56">
        <v>0</v>
      </c>
      <c r="BJ3345" s="56">
        <v>1</v>
      </c>
    </row>
    <row r="3346" spans="1:62" hidden="1" x14ac:dyDescent="0.3">
      <c r="A3346" s="56">
        <v>49304842</v>
      </c>
      <c r="B3346" s="85">
        <v>601987</v>
      </c>
      <c r="C3346" s="1">
        <v>42893</v>
      </c>
      <c r="D3346" s="56" t="s">
        <v>1025</v>
      </c>
      <c r="E3346" s="56" t="s">
        <v>1026</v>
      </c>
      <c r="F3346" s="56" t="s">
        <v>334</v>
      </c>
      <c r="G3346" s="56" t="s">
        <v>335</v>
      </c>
      <c r="H3346" s="56" t="s">
        <v>336</v>
      </c>
      <c r="I3346" s="56" t="s">
        <v>589</v>
      </c>
      <c r="K3346" s="56" t="s">
        <v>337</v>
      </c>
      <c r="L3346" s="56" t="s">
        <v>338</v>
      </c>
      <c r="M3346" s="56" t="s">
        <v>1027</v>
      </c>
      <c r="N3346" s="56" t="s">
        <v>1043</v>
      </c>
      <c r="O3346" s="56" t="s">
        <v>546</v>
      </c>
      <c r="P3346" s="1" t="s">
        <v>110</v>
      </c>
      <c r="Q3346" s="56" t="s">
        <v>241</v>
      </c>
      <c r="R3346" s="56" t="s">
        <v>339</v>
      </c>
      <c r="S3346" s="56">
        <v>283766</v>
      </c>
      <c r="T3346" s="1" t="s">
        <v>1034</v>
      </c>
      <c r="U3346" s="56">
        <v>42736</v>
      </c>
      <c r="V3346" s="56">
        <v>43373</v>
      </c>
      <c r="W3346" s="56">
        <v>42736</v>
      </c>
      <c r="X3346" s="56">
        <v>43281</v>
      </c>
      <c r="Y3346" s="56" t="s">
        <v>340</v>
      </c>
      <c r="AA3346" s="56" t="s">
        <v>347</v>
      </c>
      <c r="AC3346" s="56" t="s">
        <v>342</v>
      </c>
      <c r="AD3346" s="56" t="s">
        <v>347</v>
      </c>
      <c r="AE3346" s="56" t="s">
        <v>334</v>
      </c>
      <c r="AF3346" s="56" t="s">
        <v>292</v>
      </c>
      <c r="AG3346" s="56">
        <v>2018</v>
      </c>
      <c r="AH3346" s="56" t="s">
        <v>80</v>
      </c>
      <c r="AI3346" s="56" t="s">
        <v>348</v>
      </c>
      <c r="AJ3346" s="56">
        <v>43445</v>
      </c>
      <c r="AM3346" s="56">
        <v>42746</v>
      </c>
      <c r="AN3346" s="56" t="s">
        <v>592</v>
      </c>
      <c r="AO3346" s="1">
        <v>42746</v>
      </c>
      <c r="AP3346" s="56" t="s">
        <v>592</v>
      </c>
      <c r="AQ3346" s="56">
        <v>85977</v>
      </c>
      <c r="AR3346" s="56">
        <v>0</v>
      </c>
      <c r="AS3346" s="56" t="s">
        <v>346</v>
      </c>
      <c r="BB3346" s="56" t="s">
        <v>339</v>
      </c>
      <c r="BC3346" s="56" t="s">
        <v>263</v>
      </c>
      <c r="BD3346" s="56" t="s">
        <v>1029</v>
      </c>
      <c r="BE3346" s="56" t="s">
        <v>347</v>
      </c>
      <c r="BF3346" s="56" t="s">
        <v>334</v>
      </c>
      <c r="BG3346" s="56" t="s">
        <v>594</v>
      </c>
      <c r="BH3346" s="56">
        <v>0</v>
      </c>
      <c r="BI3346" s="56">
        <v>0</v>
      </c>
      <c r="BJ3346" s="56">
        <v>1</v>
      </c>
    </row>
    <row r="3347" spans="1:62" hidden="1" x14ac:dyDescent="0.3">
      <c r="A3347" s="56">
        <v>49311105</v>
      </c>
      <c r="B3347" s="85">
        <v>601987</v>
      </c>
      <c r="C3347" s="1">
        <v>42893</v>
      </c>
      <c r="D3347" s="56" t="s">
        <v>1025</v>
      </c>
      <c r="E3347" s="56" t="s">
        <v>1026</v>
      </c>
      <c r="F3347" s="56" t="s">
        <v>334</v>
      </c>
      <c r="G3347" s="56" t="s">
        <v>335</v>
      </c>
      <c r="H3347" s="56" t="s">
        <v>336</v>
      </c>
      <c r="I3347" s="56" t="s">
        <v>589</v>
      </c>
      <c r="K3347" s="56" t="s">
        <v>337</v>
      </c>
      <c r="L3347" s="56" t="s">
        <v>338</v>
      </c>
      <c r="M3347" s="56" t="s">
        <v>1027</v>
      </c>
      <c r="N3347" s="56" t="s">
        <v>1043</v>
      </c>
      <c r="O3347" s="56" t="s">
        <v>546</v>
      </c>
      <c r="P3347" s="1" t="s">
        <v>110</v>
      </c>
      <c r="Q3347" s="56" t="s">
        <v>241</v>
      </c>
      <c r="R3347" s="56" t="s">
        <v>339</v>
      </c>
      <c r="S3347" s="56">
        <v>286212</v>
      </c>
      <c r="T3347" s="1" t="s">
        <v>1031</v>
      </c>
      <c r="U3347" s="56">
        <v>42736</v>
      </c>
      <c r="V3347" s="56">
        <v>43373</v>
      </c>
      <c r="W3347" s="56">
        <v>42736</v>
      </c>
      <c r="X3347" s="56">
        <v>43465</v>
      </c>
      <c r="Y3347" s="56" t="s">
        <v>340</v>
      </c>
      <c r="Z3347" s="56" t="s">
        <v>341</v>
      </c>
      <c r="AA3347" s="56" t="s">
        <v>347</v>
      </c>
      <c r="AC3347" s="56" t="s">
        <v>342</v>
      </c>
      <c r="AD3347" s="56" t="s">
        <v>342</v>
      </c>
      <c r="AE3347" s="56" t="s">
        <v>334</v>
      </c>
      <c r="AF3347" s="56" t="s">
        <v>292</v>
      </c>
      <c r="AG3347" s="56">
        <v>2018</v>
      </c>
      <c r="AH3347" s="56" t="s">
        <v>80</v>
      </c>
      <c r="AI3347" s="56" t="s">
        <v>344</v>
      </c>
      <c r="AJ3347" s="56">
        <v>481406</v>
      </c>
      <c r="AM3347" s="56">
        <v>42746</v>
      </c>
      <c r="AN3347" s="56" t="s">
        <v>592</v>
      </c>
      <c r="AO3347" s="1">
        <v>42746</v>
      </c>
      <c r="AP3347" s="56" t="s">
        <v>592</v>
      </c>
      <c r="AQ3347" s="56">
        <v>86281</v>
      </c>
      <c r="AR3347" s="56">
        <v>0</v>
      </c>
      <c r="AS3347" s="56" t="s">
        <v>346</v>
      </c>
      <c r="BB3347" s="56" t="s">
        <v>339</v>
      </c>
      <c r="BC3347" s="56" t="s">
        <v>263</v>
      </c>
      <c r="BD3347" s="56" t="s">
        <v>1029</v>
      </c>
      <c r="BE3347" s="56" t="s">
        <v>347</v>
      </c>
      <c r="BF3347" s="56" t="s">
        <v>334</v>
      </c>
      <c r="BG3347" s="56" t="s">
        <v>594</v>
      </c>
      <c r="BH3347" s="56">
        <v>0</v>
      </c>
      <c r="BI3347" s="56">
        <v>0</v>
      </c>
      <c r="BJ3347" s="56">
        <v>1</v>
      </c>
    </row>
    <row r="3348" spans="1:62" hidden="1" x14ac:dyDescent="0.3">
      <c r="A3348" s="56">
        <v>49311104</v>
      </c>
      <c r="B3348" s="85">
        <v>601987</v>
      </c>
      <c r="C3348" s="1">
        <v>42893</v>
      </c>
      <c r="D3348" s="56" t="s">
        <v>1025</v>
      </c>
      <c r="E3348" s="56" t="s">
        <v>1026</v>
      </c>
      <c r="F3348" s="56" t="s">
        <v>334</v>
      </c>
      <c r="G3348" s="56" t="s">
        <v>335</v>
      </c>
      <c r="H3348" s="56" t="s">
        <v>336</v>
      </c>
      <c r="I3348" s="56" t="s">
        <v>589</v>
      </c>
      <c r="K3348" s="56" t="s">
        <v>337</v>
      </c>
      <c r="L3348" s="56" t="s">
        <v>338</v>
      </c>
      <c r="M3348" s="56" t="s">
        <v>1027</v>
      </c>
      <c r="N3348" s="56" t="s">
        <v>1043</v>
      </c>
      <c r="O3348" s="56" t="s">
        <v>546</v>
      </c>
      <c r="P3348" s="1" t="s">
        <v>110</v>
      </c>
      <c r="Q3348" s="56" t="s">
        <v>241</v>
      </c>
      <c r="R3348" s="56" t="s">
        <v>339</v>
      </c>
      <c r="S3348" s="56">
        <v>286212</v>
      </c>
      <c r="T3348" s="1" t="s">
        <v>1031</v>
      </c>
      <c r="U3348" s="56">
        <v>42736</v>
      </c>
      <c r="V3348" s="56">
        <v>43373</v>
      </c>
      <c r="W3348" s="56">
        <v>42736</v>
      </c>
      <c r="X3348" s="56">
        <v>43465</v>
      </c>
      <c r="Y3348" s="56" t="s">
        <v>340</v>
      </c>
      <c r="Z3348" s="56" t="s">
        <v>341</v>
      </c>
      <c r="AA3348" s="56" t="s">
        <v>347</v>
      </c>
      <c r="AC3348" s="56" t="s">
        <v>342</v>
      </c>
      <c r="AD3348" s="56" t="s">
        <v>342</v>
      </c>
      <c r="AE3348" s="56" t="s">
        <v>334</v>
      </c>
      <c r="AF3348" s="56" t="s">
        <v>292</v>
      </c>
      <c r="AG3348" s="56">
        <v>2018</v>
      </c>
      <c r="AH3348" s="56" t="s">
        <v>80</v>
      </c>
      <c r="AI3348" s="56" t="s">
        <v>348</v>
      </c>
      <c r="AJ3348" s="56">
        <v>314844</v>
      </c>
      <c r="AM3348" s="56">
        <v>42746</v>
      </c>
      <c r="AN3348" s="56" t="s">
        <v>592</v>
      </c>
      <c r="AO3348" s="1">
        <v>42746</v>
      </c>
      <c r="AP3348" s="56" t="s">
        <v>592</v>
      </c>
      <c r="AQ3348" s="56">
        <v>86281</v>
      </c>
      <c r="AR3348" s="56">
        <v>0</v>
      </c>
      <c r="AS3348" s="56" t="s">
        <v>346</v>
      </c>
      <c r="BB3348" s="56" t="s">
        <v>339</v>
      </c>
      <c r="BC3348" s="56" t="s">
        <v>263</v>
      </c>
      <c r="BD3348" s="56" t="s">
        <v>1029</v>
      </c>
      <c r="BE3348" s="56" t="s">
        <v>347</v>
      </c>
      <c r="BF3348" s="56" t="s">
        <v>334</v>
      </c>
      <c r="BG3348" s="56" t="s">
        <v>594</v>
      </c>
      <c r="BH3348" s="56">
        <v>0</v>
      </c>
      <c r="BI3348" s="56">
        <v>0</v>
      </c>
      <c r="BJ3348" s="56">
        <v>1</v>
      </c>
    </row>
    <row r="3349" spans="1:62" hidden="1" x14ac:dyDescent="0.3">
      <c r="A3349" s="56">
        <v>49311122</v>
      </c>
      <c r="B3349" s="85">
        <v>601987</v>
      </c>
      <c r="C3349" s="1">
        <v>42893</v>
      </c>
      <c r="D3349" s="56" t="s">
        <v>1025</v>
      </c>
      <c r="E3349" s="56" t="s">
        <v>1026</v>
      </c>
      <c r="F3349" s="56" t="s">
        <v>334</v>
      </c>
      <c r="G3349" s="56" t="s">
        <v>335</v>
      </c>
      <c r="H3349" s="56" t="s">
        <v>336</v>
      </c>
      <c r="I3349" s="56" t="s">
        <v>589</v>
      </c>
      <c r="K3349" s="56" t="s">
        <v>337</v>
      </c>
      <c r="L3349" s="56" t="s">
        <v>338</v>
      </c>
      <c r="M3349" s="56" t="s">
        <v>1027</v>
      </c>
      <c r="N3349" s="56" t="s">
        <v>1043</v>
      </c>
      <c r="O3349" s="56" t="s">
        <v>546</v>
      </c>
      <c r="P3349" s="1" t="s">
        <v>110</v>
      </c>
      <c r="Q3349" s="56" t="s">
        <v>241</v>
      </c>
      <c r="R3349" s="56" t="s">
        <v>339</v>
      </c>
      <c r="S3349" s="56">
        <v>286213</v>
      </c>
      <c r="T3349" s="1" t="s">
        <v>1033</v>
      </c>
      <c r="U3349" s="56">
        <v>42736</v>
      </c>
      <c r="V3349" s="56">
        <v>43373</v>
      </c>
      <c r="W3349" s="56">
        <v>42736</v>
      </c>
      <c r="X3349" s="56">
        <v>43281</v>
      </c>
      <c r="Y3349" s="56" t="s">
        <v>340</v>
      </c>
      <c r="AA3349" s="56" t="s">
        <v>347</v>
      </c>
      <c r="AC3349" s="56" t="s">
        <v>342</v>
      </c>
      <c r="AD3349" s="56" t="s">
        <v>347</v>
      </c>
      <c r="AE3349" s="56" t="s">
        <v>334</v>
      </c>
      <c r="AF3349" s="56" t="s">
        <v>292</v>
      </c>
      <c r="AG3349" s="56">
        <v>2017</v>
      </c>
      <c r="AH3349" s="56" t="s">
        <v>80</v>
      </c>
      <c r="AI3349" s="56" t="s">
        <v>344</v>
      </c>
      <c r="AJ3349" s="56">
        <v>248340</v>
      </c>
      <c r="AM3349" s="56">
        <v>42746</v>
      </c>
      <c r="AN3349" s="56" t="s">
        <v>592</v>
      </c>
      <c r="AO3349" s="1">
        <v>42746</v>
      </c>
      <c r="AP3349" s="56" t="s">
        <v>592</v>
      </c>
      <c r="AQ3349" s="56">
        <v>86282</v>
      </c>
      <c r="AR3349" s="56">
        <v>0</v>
      </c>
      <c r="AS3349" s="56" t="s">
        <v>346</v>
      </c>
      <c r="BB3349" s="56" t="s">
        <v>339</v>
      </c>
      <c r="BC3349" s="56" t="s">
        <v>263</v>
      </c>
      <c r="BD3349" s="56" t="s">
        <v>1029</v>
      </c>
      <c r="BE3349" s="56" t="s">
        <v>347</v>
      </c>
      <c r="BF3349" s="56" t="s">
        <v>334</v>
      </c>
      <c r="BG3349" s="56" t="s">
        <v>594</v>
      </c>
      <c r="BH3349" s="56">
        <v>0</v>
      </c>
      <c r="BI3349" s="56">
        <v>0</v>
      </c>
      <c r="BJ3349" s="56">
        <v>1</v>
      </c>
    </row>
    <row r="3350" spans="1:62" hidden="1" x14ac:dyDescent="0.3">
      <c r="A3350" s="56">
        <v>49311102</v>
      </c>
      <c r="B3350" s="85">
        <v>601987</v>
      </c>
      <c r="C3350" s="1">
        <v>42893</v>
      </c>
      <c r="D3350" s="56" t="s">
        <v>1025</v>
      </c>
      <c r="E3350" s="56" t="s">
        <v>1026</v>
      </c>
      <c r="F3350" s="56" t="s">
        <v>334</v>
      </c>
      <c r="G3350" s="56" t="s">
        <v>335</v>
      </c>
      <c r="H3350" s="56" t="s">
        <v>336</v>
      </c>
      <c r="I3350" s="56" t="s">
        <v>589</v>
      </c>
      <c r="K3350" s="56" t="s">
        <v>337</v>
      </c>
      <c r="L3350" s="56" t="s">
        <v>338</v>
      </c>
      <c r="M3350" s="56" t="s">
        <v>1027</v>
      </c>
      <c r="N3350" s="56" t="s">
        <v>1043</v>
      </c>
      <c r="O3350" s="56" t="s">
        <v>546</v>
      </c>
      <c r="P3350" s="1" t="s">
        <v>110</v>
      </c>
      <c r="Q3350" s="56" t="s">
        <v>241</v>
      </c>
      <c r="R3350" s="56" t="s">
        <v>339</v>
      </c>
      <c r="S3350" s="56">
        <v>286212</v>
      </c>
      <c r="T3350" s="1" t="s">
        <v>1031</v>
      </c>
      <c r="U3350" s="56">
        <v>42736</v>
      </c>
      <c r="V3350" s="56">
        <v>43373</v>
      </c>
      <c r="W3350" s="56">
        <v>42736</v>
      </c>
      <c r="X3350" s="56">
        <v>43465</v>
      </c>
      <c r="Y3350" s="56" t="s">
        <v>340</v>
      </c>
      <c r="Z3350" s="56" t="s">
        <v>341</v>
      </c>
      <c r="AA3350" s="56" t="s">
        <v>347</v>
      </c>
      <c r="AC3350" s="56" t="s">
        <v>342</v>
      </c>
      <c r="AD3350" s="56" t="s">
        <v>342</v>
      </c>
      <c r="AE3350" s="56" t="s">
        <v>334</v>
      </c>
      <c r="AF3350" s="56" t="s">
        <v>224</v>
      </c>
      <c r="AG3350" s="56">
        <v>2016</v>
      </c>
      <c r="AH3350" s="56" t="s">
        <v>80</v>
      </c>
      <c r="AI3350" s="56" t="s">
        <v>339</v>
      </c>
      <c r="AJ3350" s="56">
        <v>1200000</v>
      </c>
      <c r="AM3350" s="56">
        <v>42746</v>
      </c>
      <c r="AN3350" s="56" t="s">
        <v>592</v>
      </c>
      <c r="AO3350" s="1">
        <v>42746</v>
      </c>
      <c r="AP3350" s="56" t="s">
        <v>592</v>
      </c>
      <c r="AQ3350" s="56">
        <v>86281</v>
      </c>
      <c r="AR3350" s="56">
        <v>0</v>
      </c>
      <c r="AS3350" s="56" t="s">
        <v>346</v>
      </c>
      <c r="BB3350" s="56" t="s">
        <v>339</v>
      </c>
      <c r="BC3350" s="56" t="s">
        <v>263</v>
      </c>
      <c r="BD3350" s="56" t="s">
        <v>1029</v>
      </c>
      <c r="BE3350" s="56" t="s">
        <v>347</v>
      </c>
      <c r="BF3350" s="56" t="s">
        <v>334</v>
      </c>
      <c r="BG3350" s="56" t="s">
        <v>594</v>
      </c>
      <c r="BH3350" s="56">
        <v>0</v>
      </c>
      <c r="BI3350" s="56">
        <v>0</v>
      </c>
      <c r="BJ3350" s="56">
        <v>1</v>
      </c>
    </row>
    <row r="3351" spans="1:62" hidden="1" x14ac:dyDescent="0.3">
      <c r="A3351" s="56">
        <v>49304845</v>
      </c>
      <c r="B3351" s="85">
        <v>601987</v>
      </c>
      <c r="C3351" s="1">
        <v>42893</v>
      </c>
      <c r="D3351" s="56" t="s">
        <v>1025</v>
      </c>
      <c r="E3351" s="56" t="s">
        <v>1026</v>
      </c>
      <c r="F3351" s="56" t="s">
        <v>334</v>
      </c>
      <c r="G3351" s="56" t="s">
        <v>335</v>
      </c>
      <c r="H3351" s="56" t="s">
        <v>336</v>
      </c>
      <c r="I3351" s="56" t="s">
        <v>589</v>
      </c>
      <c r="K3351" s="56" t="s">
        <v>337</v>
      </c>
      <c r="L3351" s="56" t="s">
        <v>338</v>
      </c>
      <c r="M3351" s="56" t="s">
        <v>1027</v>
      </c>
      <c r="N3351" s="56" t="s">
        <v>1043</v>
      </c>
      <c r="O3351" s="56" t="s">
        <v>546</v>
      </c>
      <c r="P3351" s="1" t="s">
        <v>110</v>
      </c>
      <c r="Q3351" s="56" t="s">
        <v>241</v>
      </c>
      <c r="R3351" s="56" t="s">
        <v>339</v>
      </c>
      <c r="S3351" s="56">
        <v>283690</v>
      </c>
      <c r="T3351" s="1" t="s">
        <v>1030</v>
      </c>
      <c r="U3351" s="56">
        <v>42736</v>
      </c>
      <c r="V3351" s="56">
        <v>43373</v>
      </c>
      <c r="W3351" s="56">
        <v>42736</v>
      </c>
      <c r="X3351" s="56">
        <v>43281</v>
      </c>
      <c r="Y3351" s="56" t="s">
        <v>340</v>
      </c>
      <c r="Z3351" s="56" t="s">
        <v>341</v>
      </c>
      <c r="AA3351" s="56" t="s">
        <v>347</v>
      </c>
      <c r="AC3351" s="56" t="s">
        <v>342</v>
      </c>
      <c r="AD3351" s="56" t="s">
        <v>347</v>
      </c>
      <c r="AE3351" s="56" t="s">
        <v>334</v>
      </c>
      <c r="AF3351" s="56" t="s">
        <v>292</v>
      </c>
      <c r="AG3351" s="56">
        <v>2017</v>
      </c>
      <c r="AH3351" s="56" t="s">
        <v>80</v>
      </c>
      <c r="AI3351" s="56" t="s">
        <v>344</v>
      </c>
      <c r="AJ3351" s="56">
        <v>49866</v>
      </c>
      <c r="AM3351" s="56">
        <v>42746</v>
      </c>
      <c r="AN3351" s="56" t="s">
        <v>592</v>
      </c>
      <c r="AO3351" s="1">
        <v>42746</v>
      </c>
      <c r="AP3351" s="56" t="s">
        <v>592</v>
      </c>
      <c r="AQ3351" s="56">
        <v>85974</v>
      </c>
      <c r="AR3351" s="56">
        <v>0</v>
      </c>
      <c r="AS3351" s="56" t="s">
        <v>346</v>
      </c>
      <c r="BB3351" s="56" t="s">
        <v>339</v>
      </c>
      <c r="BC3351" s="56" t="s">
        <v>263</v>
      </c>
      <c r="BD3351" s="56" t="s">
        <v>1029</v>
      </c>
      <c r="BE3351" s="56" t="s">
        <v>347</v>
      </c>
      <c r="BF3351" s="56" t="s">
        <v>334</v>
      </c>
      <c r="BG3351" s="56" t="s">
        <v>594</v>
      </c>
      <c r="BH3351" s="56">
        <v>0</v>
      </c>
      <c r="BI3351" s="56">
        <v>0</v>
      </c>
      <c r="BJ3351" s="56">
        <v>1</v>
      </c>
    </row>
    <row r="3352" spans="1:62" hidden="1" x14ac:dyDescent="0.3">
      <c r="A3352" s="56">
        <v>49311112</v>
      </c>
      <c r="B3352" s="85">
        <v>601987</v>
      </c>
      <c r="C3352" s="1">
        <v>42893</v>
      </c>
      <c r="D3352" s="56" t="s">
        <v>1025</v>
      </c>
      <c r="E3352" s="56" t="s">
        <v>1026</v>
      </c>
      <c r="F3352" s="56" t="s">
        <v>334</v>
      </c>
      <c r="G3352" s="56" t="s">
        <v>335</v>
      </c>
      <c r="H3352" s="56" t="s">
        <v>336</v>
      </c>
      <c r="I3352" s="56" t="s">
        <v>589</v>
      </c>
      <c r="K3352" s="56" t="s">
        <v>337</v>
      </c>
      <c r="L3352" s="56" t="s">
        <v>338</v>
      </c>
      <c r="M3352" s="56" t="s">
        <v>1027</v>
      </c>
      <c r="N3352" s="56" t="s">
        <v>1043</v>
      </c>
      <c r="O3352" s="56" t="s">
        <v>546</v>
      </c>
      <c r="P3352" s="1" t="s">
        <v>110</v>
      </c>
      <c r="Q3352" s="56" t="s">
        <v>241</v>
      </c>
      <c r="R3352" s="56" t="s">
        <v>339</v>
      </c>
      <c r="S3352" s="56">
        <v>283692</v>
      </c>
      <c r="T3352" s="1" t="s">
        <v>1035</v>
      </c>
      <c r="U3352" s="56">
        <v>42736</v>
      </c>
      <c r="V3352" s="56">
        <v>43373</v>
      </c>
      <c r="W3352" s="56">
        <v>42736</v>
      </c>
      <c r="X3352" s="56">
        <v>43281</v>
      </c>
      <c r="Y3352" s="56" t="s">
        <v>340</v>
      </c>
      <c r="Z3352" s="56" t="s">
        <v>341</v>
      </c>
      <c r="AA3352" s="56" t="s">
        <v>347</v>
      </c>
      <c r="AB3352" s="56" t="s">
        <v>343</v>
      </c>
      <c r="AC3352" s="56" t="s">
        <v>342</v>
      </c>
      <c r="AD3352" s="56" t="s">
        <v>347</v>
      </c>
      <c r="AE3352" s="56" t="s">
        <v>334</v>
      </c>
      <c r="AF3352" s="56" t="s">
        <v>292</v>
      </c>
      <c r="AG3352" s="56">
        <v>2018</v>
      </c>
      <c r="AH3352" s="56" t="s">
        <v>80</v>
      </c>
      <c r="AI3352" s="56" t="s">
        <v>348</v>
      </c>
      <c r="AJ3352" s="56">
        <v>16380</v>
      </c>
      <c r="AM3352" s="56">
        <v>42746</v>
      </c>
      <c r="AN3352" s="56" t="s">
        <v>592</v>
      </c>
      <c r="AO3352" s="1">
        <v>42746</v>
      </c>
      <c r="AP3352" s="56" t="s">
        <v>592</v>
      </c>
      <c r="AQ3352" s="56">
        <v>72042</v>
      </c>
      <c r="AR3352" s="56">
        <v>0</v>
      </c>
      <c r="AS3352" s="56" t="s">
        <v>346</v>
      </c>
      <c r="BB3352" s="56" t="s">
        <v>339</v>
      </c>
      <c r="BC3352" s="56" t="s">
        <v>263</v>
      </c>
      <c r="BD3352" s="56" t="s">
        <v>1029</v>
      </c>
      <c r="BE3352" s="56" t="s">
        <v>347</v>
      </c>
      <c r="BF3352" s="56" t="s">
        <v>334</v>
      </c>
      <c r="BG3352" s="56" t="s">
        <v>594</v>
      </c>
      <c r="BH3352" s="56">
        <v>0</v>
      </c>
      <c r="BI3352" s="56">
        <v>0</v>
      </c>
      <c r="BJ3352" s="56">
        <v>1</v>
      </c>
    </row>
    <row r="3353" spans="1:62" hidden="1" x14ac:dyDescent="0.3">
      <c r="A3353" s="56">
        <v>49311121</v>
      </c>
      <c r="B3353" s="85">
        <v>601987</v>
      </c>
      <c r="C3353" s="1">
        <v>42893</v>
      </c>
      <c r="D3353" s="56" t="s">
        <v>1025</v>
      </c>
      <c r="E3353" s="56" t="s">
        <v>1026</v>
      </c>
      <c r="F3353" s="56" t="s">
        <v>334</v>
      </c>
      <c r="G3353" s="56" t="s">
        <v>335</v>
      </c>
      <c r="H3353" s="56" t="s">
        <v>336</v>
      </c>
      <c r="I3353" s="56" t="s">
        <v>589</v>
      </c>
      <c r="K3353" s="56" t="s">
        <v>337</v>
      </c>
      <c r="L3353" s="56" t="s">
        <v>338</v>
      </c>
      <c r="M3353" s="56" t="s">
        <v>1027</v>
      </c>
      <c r="N3353" s="56" t="s">
        <v>1043</v>
      </c>
      <c r="O3353" s="56" t="s">
        <v>546</v>
      </c>
      <c r="P3353" s="1" t="s">
        <v>110</v>
      </c>
      <c r="Q3353" s="56" t="s">
        <v>241</v>
      </c>
      <c r="R3353" s="56" t="s">
        <v>339</v>
      </c>
      <c r="S3353" s="56">
        <v>286213</v>
      </c>
      <c r="T3353" s="1" t="s">
        <v>1033</v>
      </c>
      <c r="U3353" s="56">
        <v>42736</v>
      </c>
      <c r="V3353" s="56">
        <v>43373</v>
      </c>
      <c r="W3353" s="56">
        <v>42736</v>
      </c>
      <c r="X3353" s="56">
        <v>43281</v>
      </c>
      <c r="Y3353" s="56" t="s">
        <v>340</v>
      </c>
      <c r="AA3353" s="56" t="s">
        <v>347</v>
      </c>
      <c r="AC3353" s="56" t="s">
        <v>342</v>
      </c>
      <c r="AD3353" s="56" t="s">
        <v>347</v>
      </c>
      <c r="AE3353" s="56" t="s">
        <v>334</v>
      </c>
      <c r="AF3353" s="56" t="s">
        <v>224</v>
      </c>
      <c r="AG3353" s="56">
        <v>2016</v>
      </c>
      <c r="AH3353" s="56" t="s">
        <v>80</v>
      </c>
      <c r="AI3353" s="56" t="s">
        <v>339</v>
      </c>
      <c r="AJ3353" s="56">
        <v>0</v>
      </c>
      <c r="AM3353" s="56">
        <v>42746</v>
      </c>
      <c r="AN3353" s="56" t="s">
        <v>592</v>
      </c>
      <c r="AO3353" s="1">
        <v>42746</v>
      </c>
      <c r="AP3353" s="56" t="s">
        <v>592</v>
      </c>
      <c r="AQ3353" s="56">
        <v>86282</v>
      </c>
      <c r="AR3353" s="56">
        <v>0</v>
      </c>
      <c r="AS3353" s="56" t="s">
        <v>346</v>
      </c>
      <c r="BB3353" s="56" t="s">
        <v>339</v>
      </c>
      <c r="BC3353" s="56" t="s">
        <v>263</v>
      </c>
      <c r="BD3353" s="56" t="s">
        <v>1029</v>
      </c>
      <c r="BE3353" s="56" t="s">
        <v>347</v>
      </c>
      <c r="BF3353" s="56" t="s">
        <v>334</v>
      </c>
      <c r="BG3353" s="56" t="s">
        <v>594</v>
      </c>
      <c r="BH3353" s="56">
        <v>0</v>
      </c>
      <c r="BI3353" s="56">
        <v>0</v>
      </c>
      <c r="BJ3353" s="56">
        <v>1</v>
      </c>
    </row>
    <row r="3354" spans="1:62" hidden="1" x14ac:dyDescent="0.3">
      <c r="A3354" s="56">
        <v>49311094</v>
      </c>
      <c r="B3354" s="85">
        <v>601987</v>
      </c>
      <c r="C3354" s="1">
        <v>42893</v>
      </c>
      <c r="D3354" s="56" t="s">
        <v>1025</v>
      </c>
      <c r="E3354" s="56" t="s">
        <v>1026</v>
      </c>
      <c r="F3354" s="56" t="s">
        <v>334</v>
      </c>
      <c r="G3354" s="56" t="s">
        <v>335</v>
      </c>
      <c r="H3354" s="56" t="s">
        <v>336</v>
      </c>
      <c r="I3354" s="56" t="s">
        <v>589</v>
      </c>
      <c r="K3354" s="56" t="s">
        <v>337</v>
      </c>
      <c r="L3354" s="56" t="s">
        <v>338</v>
      </c>
      <c r="M3354" s="56" t="s">
        <v>1027</v>
      </c>
      <c r="N3354" s="56" t="s">
        <v>1043</v>
      </c>
      <c r="O3354" s="56" t="s">
        <v>546</v>
      </c>
      <c r="P3354" s="1" t="s">
        <v>105</v>
      </c>
      <c r="S3354" s="56">
        <v>225243</v>
      </c>
      <c r="T3354" s="1" t="s">
        <v>691</v>
      </c>
      <c r="U3354" s="56">
        <v>42736</v>
      </c>
      <c r="V3354" s="56">
        <v>43373</v>
      </c>
      <c r="W3354" s="56">
        <v>42736</v>
      </c>
      <c r="X3354" s="56">
        <v>43281</v>
      </c>
      <c r="Y3354" s="56" t="s">
        <v>340</v>
      </c>
      <c r="Z3354" s="56" t="s">
        <v>341</v>
      </c>
      <c r="AA3354" s="56" t="s">
        <v>342</v>
      </c>
      <c r="AB3354" s="56" t="s">
        <v>343</v>
      </c>
      <c r="AC3354" s="56" t="s">
        <v>342</v>
      </c>
      <c r="AD3354" s="56" t="s">
        <v>347</v>
      </c>
      <c r="AE3354" s="56" t="s">
        <v>334</v>
      </c>
      <c r="AF3354" s="56" t="s">
        <v>292</v>
      </c>
      <c r="AG3354" s="56">
        <v>2017</v>
      </c>
      <c r="AH3354" s="56" t="s">
        <v>80</v>
      </c>
      <c r="AI3354" s="56" t="s">
        <v>344</v>
      </c>
      <c r="AJ3354" s="56">
        <v>6208500</v>
      </c>
      <c r="AM3354" s="56">
        <v>42746</v>
      </c>
      <c r="AN3354" s="56" t="s">
        <v>592</v>
      </c>
      <c r="AO3354" s="1">
        <v>42746</v>
      </c>
      <c r="AP3354" s="56" t="s">
        <v>592</v>
      </c>
      <c r="AQ3354" s="56">
        <v>75710</v>
      </c>
      <c r="AR3354" s="56">
        <v>0</v>
      </c>
      <c r="AS3354" s="56" t="s">
        <v>346</v>
      </c>
      <c r="BB3354" s="56" t="s">
        <v>339</v>
      </c>
      <c r="BC3354" s="56" t="s">
        <v>263</v>
      </c>
      <c r="BD3354" s="56" t="s">
        <v>1029</v>
      </c>
      <c r="BE3354" s="56" t="s">
        <v>347</v>
      </c>
      <c r="BF3354" s="56" t="s">
        <v>334</v>
      </c>
      <c r="BG3354" s="56" t="s">
        <v>594</v>
      </c>
      <c r="BH3354" s="56">
        <v>0</v>
      </c>
      <c r="BI3354" s="56">
        <v>0</v>
      </c>
      <c r="BJ3354" s="56">
        <v>1</v>
      </c>
    </row>
    <row r="3355" spans="1:62" hidden="1" x14ac:dyDescent="0.3">
      <c r="A3355" s="56">
        <v>49311157</v>
      </c>
      <c r="B3355" s="85">
        <v>601987</v>
      </c>
      <c r="C3355" s="1">
        <v>42893</v>
      </c>
      <c r="D3355" s="56" t="s">
        <v>1025</v>
      </c>
      <c r="E3355" s="56" t="s">
        <v>1026</v>
      </c>
      <c r="F3355" s="56" t="s">
        <v>334</v>
      </c>
      <c r="G3355" s="56" t="s">
        <v>335</v>
      </c>
      <c r="H3355" s="56" t="s">
        <v>336</v>
      </c>
      <c r="I3355" s="56" t="s">
        <v>589</v>
      </c>
      <c r="K3355" s="56" t="s">
        <v>337</v>
      </c>
      <c r="L3355" s="56" t="s">
        <v>338</v>
      </c>
      <c r="M3355" s="56" t="s">
        <v>1027</v>
      </c>
      <c r="N3355" s="56" t="s">
        <v>1043</v>
      </c>
      <c r="O3355" s="56" t="s">
        <v>546</v>
      </c>
      <c r="P3355" s="1" t="s">
        <v>110</v>
      </c>
      <c r="Q3355" s="56" t="s">
        <v>241</v>
      </c>
      <c r="R3355" s="56" t="s">
        <v>339</v>
      </c>
      <c r="S3355" s="56">
        <v>283691</v>
      </c>
      <c r="T3355" s="1" t="s">
        <v>1032</v>
      </c>
      <c r="U3355" s="56">
        <v>42736</v>
      </c>
      <c r="V3355" s="56">
        <v>43373</v>
      </c>
      <c r="W3355" s="56">
        <v>42736</v>
      </c>
      <c r="X3355" s="56">
        <v>43281</v>
      </c>
      <c r="Y3355" s="56" t="s">
        <v>340</v>
      </c>
      <c r="Z3355" s="56" t="s">
        <v>341</v>
      </c>
      <c r="AA3355" s="56" t="s">
        <v>347</v>
      </c>
      <c r="AC3355" s="56" t="s">
        <v>342</v>
      </c>
      <c r="AD3355" s="56" t="s">
        <v>347</v>
      </c>
      <c r="AE3355" s="56" t="s">
        <v>334</v>
      </c>
      <c r="AF3355" s="56" t="s">
        <v>292</v>
      </c>
      <c r="AG3355" s="56">
        <v>2018</v>
      </c>
      <c r="AH3355" s="56" t="s">
        <v>80</v>
      </c>
      <c r="AI3355" s="56" t="s">
        <v>344</v>
      </c>
      <c r="AJ3355" s="56">
        <v>9545513</v>
      </c>
      <c r="AM3355" s="56">
        <v>42746</v>
      </c>
      <c r="AN3355" s="56" t="s">
        <v>592</v>
      </c>
      <c r="AO3355" s="1">
        <v>42746</v>
      </c>
      <c r="AP3355" s="56" t="s">
        <v>592</v>
      </c>
      <c r="AQ3355" s="56">
        <v>85975</v>
      </c>
      <c r="AR3355" s="56">
        <v>0</v>
      </c>
      <c r="AS3355" s="56" t="s">
        <v>346</v>
      </c>
      <c r="BB3355" s="56" t="s">
        <v>339</v>
      </c>
      <c r="BC3355" s="56" t="s">
        <v>263</v>
      </c>
      <c r="BD3355" s="56" t="s">
        <v>1029</v>
      </c>
      <c r="BE3355" s="56" t="s">
        <v>347</v>
      </c>
      <c r="BF3355" s="56" t="s">
        <v>334</v>
      </c>
      <c r="BG3355" s="56" t="s">
        <v>594</v>
      </c>
      <c r="BH3355" s="56">
        <v>0</v>
      </c>
      <c r="BI3355" s="56">
        <v>0</v>
      </c>
      <c r="BJ3355" s="56">
        <v>1</v>
      </c>
    </row>
    <row r="3356" spans="1:62" hidden="1" x14ac:dyDescent="0.3">
      <c r="A3356" s="56">
        <v>49311156</v>
      </c>
      <c r="B3356" s="85">
        <v>601987</v>
      </c>
      <c r="C3356" s="1">
        <v>42893</v>
      </c>
      <c r="D3356" s="56" t="s">
        <v>1025</v>
      </c>
      <c r="E3356" s="56" t="s">
        <v>1026</v>
      </c>
      <c r="F3356" s="56" t="s">
        <v>334</v>
      </c>
      <c r="G3356" s="56" t="s">
        <v>335</v>
      </c>
      <c r="H3356" s="56" t="s">
        <v>336</v>
      </c>
      <c r="I3356" s="56" t="s">
        <v>589</v>
      </c>
      <c r="K3356" s="56" t="s">
        <v>337</v>
      </c>
      <c r="L3356" s="56" t="s">
        <v>338</v>
      </c>
      <c r="M3356" s="56" t="s">
        <v>1027</v>
      </c>
      <c r="N3356" s="56" t="s">
        <v>1043</v>
      </c>
      <c r="O3356" s="56" t="s">
        <v>546</v>
      </c>
      <c r="P3356" s="1" t="s">
        <v>110</v>
      </c>
      <c r="Q3356" s="56" t="s">
        <v>241</v>
      </c>
      <c r="R3356" s="56" t="s">
        <v>339</v>
      </c>
      <c r="S3356" s="56">
        <v>283691</v>
      </c>
      <c r="T3356" s="1" t="s">
        <v>1032</v>
      </c>
      <c r="U3356" s="56">
        <v>42736</v>
      </c>
      <c r="V3356" s="56">
        <v>43373</v>
      </c>
      <c r="W3356" s="56">
        <v>42736</v>
      </c>
      <c r="X3356" s="56">
        <v>43281</v>
      </c>
      <c r="Y3356" s="56" t="s">
        <v>340</v>
      </c>
      <c r="Z3356" s="56" t="s">
        <v>341</v>
      </c>
      <c r="AA3356" s="56" t="s">
        <v>347</v>
      </c>
      <c r="AC3356" s="56" t="s">
        <v>342</v>
      </c>
      <c r="AD3356" s="56" t="s">
        <v>347</v>
      </c>
      <c r="AE3356" s="56" t="s">
        <v>334</v>
      </c>
      <c r="AF3356" s="56" t="s">
        <v>292</v>
      </c>
      <c r="AG3356" s="56">
        <v>2018</v>
      </c>
      <c r="AH3356" s="56" t="s">
        <v>80</v>
      </c>
      <c r="AI3356" s="56" t="s">
        <v>348</v>
      </c>
      <c r="AJ3356" s="56">
        <v>3094031</v>
      </c>
      <c r="AM3356" s="56">
        <v>42746</v>
      </c>
      <c r="AN3356" s="56" t="s">
        <v>592</v>
      </c>
      <c r="AO3356" s="1">
        <v>42746</v>
      </c>
      <c r="AP3356" s="56" t="s">
        <v>592</v>
      </c>
      <c r="AQ3356" s="56">
        <v>85975</v>
      </c>
      <c r="AR3356" s="56">
        <v>0</v>
      </c>
      <c r="AS3356" s="56" t="s">
        <v>346</v>
      </c>
      <c r="BB3356" s="56" t="s">
        <v>339</v>
      </c>
      <c r="BC3356" s="56" t="s">
        <v>263</v>
      </c>
      <c r="BD3356" s="56" t="s">
        <v>1029</v>
      </c>
      <c r="BE3356" s="56" t="s">
        <v>347</v>
      </c>
      <c r="BF3356" s="56" t="s">
        <v>334</v>
      </c>
      <c r="BG3356" s="56" t="s">
        <v>594</v>
      </c>
      <c r="BH3356" s="56">
        <v>0</v>
      </c>
      <c r="BI3356" s="56">
        <v>0</v>
      </c>
      <c r="BJ3356" s="56">
        <v>1</v>
      </c>
    </row>
    <row r="3357" spans="1:62" hidden="1" x14ac:dyDescent="0.3">
      <c r="A3357" s="56">
        <v>49311155</v>
      </c>
      <c r="B3357" s="85">
        <v>601987</v>
      </c>
      <c r="C3357" s="1">
        <v>42893</v>
      </c>
      <c r="D3357" s="56" t="s">
        <v>1025</v>
      </c>
      <c r="E3357" s="56" t="s">
        <v>1026</v>
      </c>
      <c r="F3357" s="56" t="s">
        <v>334</v>
      </c>
      <c r="G3357" s="56" t="s">
        <v>335</v>
      </c>
      <c r="H3357" s="56" t="s">
        <v>336</v>
      </c>
      <c r="I3357" s="56" t="s">
        <v>589</v>
      </c>
      <c r="K3357" s="56" t="s">
        <v>337</v>
      </c>
      <c r="L3357" s="56" t="s">
        <v>338</v>
      </c>
      <c r="M3357" s="56" t="s">
        <v>1027</v>
      </c>
      <c r="N3357" s="56" t="s">
        <v>1043</v>
      </c>
      <c r="O3357" s="56" t="s">
        <v>546</v>
      </c>
      <c r="P3357" s="1" t="s">
        <v>110</v>
      </c>
      <c r="Q3357" s="56" t="s">
        <v>241</v>
      </c>
      <c r="R3357" s="56" t="s">
        <v>339</v>
      </c>
      <c r="S3357" s="56">
        <v>283691</v>
      </c>
      <c r="T3357" s="1" t="s">
        <v>1032</v>
      </c>
      <c r="U3357" s="56">
        <v>42736</v>
      </c>
      <c r="V3357" s="56">
        <v>43373</v>
      </c>
      <c r="W3357" s="56">
        <v>42736</v>
      </c>
      <c r="X3357" s="56">
        <v>43281</v>
      </c>
      <c r="Y3357" s="56" t="s">
        <v>340</v>
      </c>
      <c r="Z3357" s="56" t="s">
        <v>341</v>
      </c>
      <c r="AA3357" s="56" t="s">
        <v>347</v>
      </c>
      <c r="AC3357" s="56" t="s">
        <v>342</v>
      </c>
      <c r="AD3357" s="56" t="s">
        <v>347</v>
      </c>
      <c r="AE3357" s="56" t="s">
        <v>334</v>
      </c>
      <c r="AF3357" s="56" t="s">
        <v>292</v>
      </c>
      <c r="AG3357" s="56">
        <v>2017</v>
      </c>
      <c r="AH3357" s="56" t="s">
        <v>80</v>
      </c>
      <c r="AI3357" s="56" t="s">
        <v>344</v>
      </c>
      <c r="AJ3357" s="56">
        <v>1495969</v>
      </c>
      <c r="AM3357" s="56">
        <v>42746</v>
      </c>
      <c r="AN3357" s="56" t="s">
        <v>592</v>
      </c>
      <c r="AO3357" s="1">
        <v>42746</v>
      </c>
      <c r="AP3357" s="56" t="s">
        <v>592</v>
      </c>
      <c r="AQ3357" s="56">
        <v>85975</v>
      </c>
      <c r="AR3357" s="56">
        <v>0</v>
      </c>
      <c r="AS3357" s="56" t="s">
        <v>346</v>
      </c>
      <c r="BB3357" s="56" t="s">
        <v>339</v>
      </c>
      <c r="BC3357" s="56" t="s">
        <v>263</v>
      </c>
      <c r="BD3357" s="56" t="s">
        <v>1029</v>
      </c>
      <c r="BE3357" s="56" t="s">
        <v>347</v>
      </c>
      <c r="BF3357" s="56" t="s">
        <v>334</v>
      </c>
      <c r="BG3357" s="56" t="s">
        <v>594</v>
      </c>
      <c r="BH3357" s="56">
        <v>0</v>
      </c>
      <c r="BI3357" s="56">
        <v>0</v>
      </c>
      <c r="BJ3357" s="56">
        <v>1</v>
      </c>
    </row>
    <row r="3358" spans="1:62" hidden="1" x14ac:dyDescent="0.3">
      <c r="A3358" s="56">
        <v>49311099</v>
      </c>
      <c r="B3358" s="85">
        <v>601987</v>
      </c>
      <c r="C3358" s="1">
        <v>42893</v>
      </c>
      <c r="D3358" s="56" t="s">
        <v>1025</v>
      </c>
      <c r="E3358" s="56" t="s">
        <v>1026</v>
      </c>
      <c r="F3358" s="56" t="s">
        <v>334</v>
      </c>
      <c r="G3358" s="56" t="s">
        <v>335</v>
      </c>
      <c r="H3358" s="56" t="s">
        <v>336</v>
      </c>
      <c r="I3358" s="56" t="s">
        <v>589</v>
      </c>
      <c r="K3358" s="56" t="s">
        <v>337</v>
      </c>
      <c r="L3358" s="56" t="s">
        <v>338</v>
      </c>
      <c r="M3358" s="56" t="s">
        <v>1027</v>
      </c>
      <c r="N3358" s="56" t="s">
        <v>1043</v>
      </c>
      <c r="O3358" s="56" t="s">
        <v>546</v>
      </c>
      <c r="P3358" s="1" t="s">
        <v>105</v>
      </c>
      <c r="S3358" s="56">
        <v>225244</v>
      </c>
      <c r="T3358" s="1" t="s">
        <v>760</v>
      </c>
      <c r="U3358" s="56">
        <v>42736</v>
      </c>
      <c r="V3358" s="56">
        <v>43373</v>
      </c>
      <c r="W3358" s="56">
        <v>42736</v>
      </c>
      <c r="X3358" s="56">
        <v>43281</v>
      </c>
      <c r="Y3358" s="56" t="s">
        <v>340</v>
      </c>
      <c r="Z3358" s="56" t="s">
        <v>367</v>
      </c>
      <c r="AA3358" s="56" t="s">
        <v>342</v>
      </c>
      <c r="AB3358" s="56" t="s">
        <v>343</v>
      </c>
      <c r="AC3358" s="56" t="s">
        <v>342</v>
      </c>
      <c r="AD3358" s="56" t="s">
        <v>347</v>
      </c>
      <c r="AE3358" s="56" t="s">
        <v>334</v>
      </c>
      <c r="AF3358" s="56" t="s">
        <v>292</v>
      </c>
      <c r="AG3358" s="56">
        <v>2017</v>
      </c>
      <c r="AH3358" s="56" t="s">
        <v>80</v>
      </c>
      <c r="AI3358" s="56" t="s">
        <v>344</v>
      </c>
      <c r="AJ3358" s="56">
        <v>3104250</v>
      </c>
      <c r="AM3358" s="56">
        <v>42746</v>
      </c>
      <c r="AN3358" s="56" t="s">
        <v>592</v>
      </c>
      <c r="AO3358" s="1">
        <v>42746</v>
      </c>
      <c r="AP3358" s="56" t="s">
        <v>592</v>
      </c>
      <c r="AQ3358" s="56">
        <v>72202</v>
      </c>
      <c r="AR3358" s="56">
        <v>0</v>
      </c>
      <c r="AS3358" s="56" t="s">
        <v>346</v>
      </c>
      <c r="BB3358" s="56" t="s">
        <v>339</v>
      </c>
      <c r="BC3358" s="56" t="s">
        <v>263</v>
      </c>
      <c r="BD3358" s="56" t="s">
        <v>1029</v>
      </c>
      <c r="BE3358" s="56" t="s">
        <v>347</v>
      </c>
      <c r="BF3358" s="56" t="s">
        <v>334</v>
      </c>
      <c r="BG3358" s="56" t="s">
        <v>594</v>
      </c>
      <c r="BH3358" s="56">
        <v>0</v>
      </c>
      <c r="BI3358" s="56">
        <v>0</v>
      </c>
      <c r="BJ3358" s="56">
        <v>1</v>
      </c>
    </row>
    <row r="3359" spans="1:62" hidden="1" x14ac:dyDescent="0.3">
      <c r="A3359" s="56">
        <v>49311113</v>
      </c>
      <c r="B3359" s="85">
        <v>601987</v>
      </c>
      <c r="C3359" s="1">
        <v>42893</v>
      </c>
      <c r="D3359" s="56" t="s">
        <v>1025</v>
      </c>
      <c r="E3359" s="56" t="s">
        <v>1026</v>
      </c>
      <c r="F3359" s="56" t="s">
        <v>334</v>
      </c>
      <c r="G3359" s="56" t="s">
        <v>335</v>
      </c>
      <c r="H3359" s="56" t="s">
        <v>336</v>
      </c>
      <c r="I3359" s="56" t="s">
        <v>589</v>
      </c>
      <c r="K3359" s="56" t="s">
        <v>337</v>
      </c>
      <c r="L3359" s="56" t="s">
        <v>338</v>
      </c>
      <c r="M3359" s="56" t="s">
        <v>1027</v>
      </c>
      <c r="N3359" s="56" t="s">
        <v>1043</v>
      </c>
      <c r="O3359" s="56" t="s">
        <v>546</v>
      </c>
      <c r="P3359" s="1" t="s">
        <v>110</v>
      </c>
      <c r="Q3359" s="56" t="s">
        <v>241</v>
      </c>
      <c r="R3359" s="56" t="s">
        <v>339</v>
      </c>
      <c r="S3359" s="56">
        <v>283692</v>
      </c>
      <c r="T3359" s="1" t="s">
        <v>1035</v>
      </c>
      <c r="U3359" s="56">
        <v>42736</v>
      </c>
      <c r="V3359" s="56">
        <v>43373</v>
      </c>
      <c r="W3359" s="56">
        <v>42736</v>
      </c>
      <c r="X3359" s="56">
        <v>43281</v>
      </c>
      <c r="Y3359" s="56" t="s">
        <v>340</v>
      </c>
      <c r="Z3359" s="56" t="s">
        <v>341</v>
      </c>
      <c r="AA3359" s="56" t="s">
        <v>347</v>
      </c>
      <c r="AB3359" s="56" t="s">
        <v>343</v>
      </c>
      <c r="AC3359" s="56" t="s">
        <v>342</v>
      </c>
      <c r="AD3359" s="56" t="s">
        <v>347</v>
      </c>
      <c r="AE3359" s="56" t="s">
        <v>334</v>
      </c>
      <c r="AF3359" s="56" t="s">
        <v>292</v>
      </c>
      <c r="AG3359" s="56">
        <v>2018</v>
      </c>
      <c r="AH3359" s="56" t="s">
        <v>80</v>
      </c>
      <c r="AI3359" s="56" t="s">
        <v>344</v>
      </c>
      <c r="AJ3359" s="56">
        <v>18000</v>
      </c>
      <c r="AM3359" s="56">
        <v>42746</v>
      </c>
      <c r="AN3359" s="56" t="s">
        <v>592</v>
      </c>
      <c r="AO3359" s="1">
        <v>42746</v>
      </c>
      <c r="AP3359" s="56" t="s">
        <v>592</v>
      </c>
      <c r="AQ3359" s="56">
        <v>72042</v>
      </c>
      <c r="AR3359" s="56">
        <v>0</v>
      </c>
      <c r="AS3359" s="56" t="s">
        <v>346</v>
      </c>
      <c r="BB3359" s="56" t="s">
        <v>339</v>
      </c>
      <c r="BC3359" s="56" t="s">
        <v>263</v>
      </c>
      <c r="BD3359" s="56" t="s">
        <v>1029</v>
      </c>
      <c r="BE3359" s="56" t="s">
        <v>347</v>
      </c>
      <c r="BF3359" s="56" t="s">
        <v>334</v>
      </c>
      <c r="BG3359" s="56" t="s">
        <v>594</v>
      </c>
      <c r="BH3359" s="56">
        <v>0</v>
      </c>
      <c r="BI3359" s="56">
        <v>0</v>
      </c>
      <c r="BJ3359" s="56">
        <v>1</v>
      </c>
    </row>
    <row r="3360" spans="1:62" hidden="1" x14ac:dyDescent="0.3">
      <c r="A3360" s="56">
        <v>49311151</v>
      </c>
      <c r="B3360" s="85">
        <v>601987</v>
      </c>
      <c r="C3360" s="1">
        <v>42893</v>
      </c>
      <c r="D3360" s="56" t="s">
        <v>1025</v>
      </c>
      <c r="E3360" s="56" t="s">
        <v>1026</v>
      </c>
      <c r="F3360" s="56" t="s">
        <v>334</v>
      </c>
      <c r="G3360" s="56" t="s">
        <v>335</v>
      </c>
      <c r="H3360" s="56" t="s">
        <v>336</v>
      </c>
      <c r="I3360" s="56" t="s">
        <v>589</v>
      </c>
      <c r="K3360" s="56" t="s">
        <v>337</v>
      </c>
      <c r="L3360" s="56" t="s">
        <v>338</v>
      </c>
      <c r="M3360" s="56" t="s">
        <v>1027</v>
      </c>
      <c r="N3360" s="56" t="s">
        <v>1043</v>
      </c>
      <c r="O3360" s="56" t="s">
        <v>546</v>
      </c>
      <c r="P3360" s="1" t="s">
        <v>110</v>
      </c>
      <c r="Q3360" s="56" t="s">
        <v>241</v>
      </c>
      <c r="R3360" s="56" t="s">
        <v>339</v>
      </c>
      <c r="S3360" s="56">
        <v>283689</v>
      </c>
      <c r="T3360" s="1" t="s">
        <v>1036</v>
      </c>
      <c r="U3360" s="56">
        <v>42736</v>
      </c>
      <c r="V3360" s="56">
        <v>43373</v>
      </c>
      <c r="W3360" s="56">
        <v>42736</v>
      </c>
      <c r="X3360" s="56">
        <v>43281</v>
      </c>
      <c r="Y3360" s="56" t="s">
        <v>340</v>
      </c>
      <c r="AA3360" s="56" t="s">
        <v>347</v>
      </c>
      <c r="AC3360" s="56" t="s">
        <v>342</v>
      </c>
      <c r="AD3360" s="56" t="s">
        <v>347</v>
      </c>
      <c r="AE3360" s="56" t="s">
        <v>334</v>
      </c>
      <c r="AF3360" s="56" t="s">
        <v>292</v>
      </c>
      <c r="AG3360" s="56">
        <v>2018</v>
      </c>
      <c r="AH3360" s="56" t="s">
        <v>80</v>
      </c>
      <c r="AI3360" s="56" t="s">
        <v>344</v>
      </c>
      <c r="AJ3360" s="56">
        <v>9210922</v>
      </c>
      <c r="AM3360" s="56">
        <v>42746</v>
      </c>
      <c r="AN3360" s="56" t="s">
        <v>592</v>
      </c>
      <c r="AO3360" s="1">
        <v>42746</v>
      </c>
      <c r="AP3360" s="56" t="s">
        <v>592</v>
      </c>
      <c r="AQ3360" s="56">
        <v>85471</v>
      </c>
      <c r="AR3360" s="56">
        <v>0</v>
      </c>
      <c r="AS3360" s="56" t="s">
        <v>346</v>
      </c>
      <c r="BB3360" s="56" t="s">
        <v>339</v>
      </c>
      <c r="BC3360" s="56" t="s">
        <v>263</v>
      </c>
      <c r="BD3360" s="56" t="s">
        <v>1029</v>
      </c>
      <c r="BE3360" s="56" t="s">
        <v>347</v>
      </c>
      <c r="BF3360" s="56" t="s">
        <v>334</v>
      </c>
      <c r="BG3360" s="56" t="s">
        <v>594</v>
      </c>
      <c r="BH3360" s="56">
        <v>0</v>
      </c>
      <c r="BI3360" s="56">
        <v>0</v>
      </c>
      <c r="BJ3360" s="56">
        <v>1</v>
      </c>
    </row>
    <row r="3361" spans="1:62" hidden="1" x14ac:dyDescent="0.3">
      <c r="A3361" s="56">
        <v>49311127</v>
      </c>
      <c r="B3361" s="85">
        <v>601987</v>
      </c>
      <c r="C3361" s="1">
        <v>42893</v>
      </c>
      <c r="D3361" s="56" t="s">
        <v>1025</v>
      </c>
      <c r="E3361" s="56" t="s">
        <v>1026</v>
      </c>
      <c r="F3361" s="56" t="s">
        <v>334</v>
      </c>
      <c r="G3361" s="56" t="s">
        <v>335</v>
      </c>
      <c r="H3361" s="56" t="s">
        <v>336</v>
      </c>
      <c r="I3361" s="56" t="s">
        <v>589</v>
      </c>
      <c r="K3361" s="56" t="s">
        <v>337</v>
      </c>
      <c r="L3361" s="56" t="s">
        <v>338</v>
      </c>
      <c r="M3361" s="56" t="s">
        <v>1027</v>
      </c>
      <c r="N3361" s="56" t="s">
        <v>1043</v>
      </c>
      <c r="O3361" s="56" t="s">
        <v>546</v>
      </c>
      <c r="P3361" s="1" t="s">
        <v>110</v>
      </c>
      <c r="Q3361" s="56" t="s">
        <v>241</v>
      </c>
      <c r="R3361" s="56" t="s">
        <v>339</v>
      </c>
      <c r="S3361" s="56">
        <v>283689</v>
      </c>
      <c r="T3361" s="1" t="s">
        <v>1036</v>
      </c>
      <c r="U3361" s="56">
        <v>42736</v>
      </c>
      <c r="V3361" s="56">
        <v>43373</v>
      </c>
      <c r="W3361" s="56">
        <v>42736</v>
      </c>
      <c r="X3361" s="56">
        <v>43281</v>
      </c>
      <c r="Y3361" s="56" t="s">
        <v>340</v>
      </c>
      <c r="AA3361" s="56" t="s">
        <v>347</v>
      </c>
      <c r="AC3361" s="56" t="s">
        <v>342</v>
      </c>
      <c r="AD3361" s="56" t="s">
        <v>347</v>
      </c>
      <c r="AE3361" s="56" t="s">
        <v>334</v>
      </c>
      <c r="AF3361" s="56" t="s">
        <v>292</v>
      </c>
      <c r="AG3361" s="56">
        <v>2018</v>
      </c>
      <c r="AH3361" s="56" t="s">
        <v>80</v>
      </c>
      <c r="AI3361" s="56" t="s">
        <v>348</v>
      </c>
      <c r="AJ3361" s="56">
        <v>3496398</v>
      </c>
      <c r="AM3361" s="56">
        <v>42746</v>
      </c>
      <c r="AN3361" s="56" t="s">
        <v>592</v>
      </c>
      <c r="AO3361" s="1">
        <v>42746</v>
      </c>
      <c r="AP3361" s="56" t="s">
        <v>592</v>
      </c>
      <c r="AQ3361" s="56">
        <v>85471</v>
      </c>
      <c r="AR3361" s="56">
        <v>0</v>
      </c>
      <c r="AS3361" s="56" t="s">
        <v>346</v>
      </c>
      <c r="BB3361" s="56" t="s">
        <v>339</v>
      </c>
      <c r="BC3361" s="56" t="s">
        <v>263</v>
      </c>
      <c r="BD3361" s="56" t="s">
        <v>1029</v>
      </c>
      <c r="BE3361" s="56" t="s">
        <v>347</v>
      </c>
      <c r="BF3361" s="56" t="s">
        <v>334</v>
      </c>
      <c r="BG3361" s="56" t="s">
        <v>594</v>
      </c>
      <c r="BH3361" s="56">
        <v>0</v>
      </c>
      <c r="BI3361" s="56">
        <v>0</v>
      </c>
      <c r="BJ3361" s="56">
        <v>1</v>
      </c>
    </row>
    <row r="3362" spans="1:62" hidden="1" x14ac:dyDescent="0.3">
      <c r="A3362" s="56">
        <v>49304858</v>
      </c>
      <c r="B3362" s="85">
        <v>601987</v>
      </c>
      <c r="C3362" s="1">
        <v>42893</v>
      </c>
      <c r="D3362" s="56" t="s">
        <v>1025</v>
      </c>
      <c r="E3362" s="56" t="s">
        <v>1026</v>
      </c>
      <c r="F3362" s="56" t="s">
        <v>334</v>
      </c>
      <c r="G3362" s="56" t="s">
        <v>335</v>
      </c>
      <c r="H3362" s="56" t="s">
        <v>336</v>
      </c>
      <c r="I3362" s="56" t="s">
        <v>589</v>
      </c>
      <c r="K3362" s="56" t="s">
        <v>337</v>
      </c>
      <c r="L3362" s="56" t="s">
        <v>338</v>
      </c>
      <c r="M3362" s="56" t="s">
        <v>1027</v>
      </c>
      <c r="N3362" s="56" t="s">
        <v>1043</v>
      </c>
      <c r="O3362" s="56" t="s">
        <v>546</v>
      </c>
      <c r="P3362" s="1" t="s">
        <v>110</v>
      </c>
      <c r="Q3362" s="56" t="s">
        <v>241</v>
      </c>
      <c r="R3362" s="56" t="s">
        <v>339</v>
      </c>
      <c r="S3362" s="56">
        <v>283687</v>
      </c>
      <c r="T3362" s="1" t="s">
        <v>253</v>
      </c>
      <c r="U3362" s="56">
        <v>42736</v>
      </c>
      <c r="V3362" s="56">
        <v>43373</v>
      </c>
      <c r="W3362" s="56">
        <v>42736</v>
      </c>
      <c r="X3362" s="56">
        <v>43281</v>
      </c>
      <c r="Y3362" s="56" t="s">
        <v>340</v>
      </c>
      <c r="Z3362" s="56" t="s">
        <v>341</v>
      </c>
      <c r="AA3362" s="56" t="s">
        <v>342</v>
      </c>
      <c r="AB3362" s="56" t="s">
        <v>343</v>
      </c>
      <c r="AC3362" s="56" t="s">
        <v>342</v>
      </c>
      <c r="AD3362" s="56" t="s">
        <v>347</v>
      </c>
      <c r="AE3362" s="56" t="s">
        <v>334</v>
      </c>
      <c r="AF3362" s="56" t="s">
        <v>292</v>
      </c>
      <c r="AG3362" s="56">
        <v>2018</v>
      </c>
      <c r="AH3362" s="56" t="s">
        <v>80</v>
      </c>
      <c r="AI3362" s="56" t="s">
        <v>344</v>
      </c>
      <c r="AJ3362" s="56">
        <v>0</v>
      </c>
      <c r="AM3362" s="56">
        <v>42746</v>
      </c>
      <c r="AN3362" s="56" t="s">
        <v>592</v>
      </c>
      <c r="AO3362" s="1">
        <v>42720</v>
      </c>
      <c r="AP3362" s="56" t="s">
        <v>592</v>
      </c>
      <c r="AQ3362" s="56">
        <v>328</v>
      </c>
      <c r="AR3362" s="56">
        <v>0</v>
      </c>
      <c r="AS3362" s="56" t="s">
        <v>346</v>
      </c>
      <c r="BB3362" s="56" t="s">
        <v>339</v>
      </c>
      <c r="BC3362" s="56" t="s">
        <v>263</v>
      </c>
      <c r="BD3362" s="56" t="s">
        <v>1029</v>
      </c>
      <c r="BE3362" s="56" t="s">
        <v>347</v>
      </c>
      <c r="BF3362" s="56" t="s">
        <v>334</v>
      </c>
      <c r="BG3362" s="56" t="s">
        <v>594</v>
      </c>
      <c r="BH3362" s="56">
        <v>0</v>
      </c>
      <c r="BI3362" s="56">
        <v>0</v>
      </c>
      <c r="BJ3362" s="56">
        <v>1</v>
      </c>
    </row>
    <row r="3363" spans="1:62" hidden="1" x14ac:dyDescent="0.3">
      <c r="A3363" s="56">
        <v>49304851</v>
      </c>
      <c r="B3363" s="85">
        <v>601987</v>
      </c>
      <c r="C3363" s="1">
        <v>42893</v>
      </c>
      <c r="D3363" s="56" t="s">
        <v>1025</v>
      </c>
      <c r="E3363" s="56" t="s">
        <v>1026</v>
      </c>
      <c r="F3363" s="56" t="s">
        <v>334</v>
      </c>
      <c r="G3363" s="56" t="s">
        <v>335</v>
      </c>
      <c r="H3363" s="56" t="s">
        <v>336</v>
      </c>
      <c r="I3363" s="56" t="s">
        <v>589</v>
      </c>
      <c r="K3363" s="56" t="s">
        <v>337</v>
      </c>
      <c r="L3363" s="56" t="s">
        <v>338</v>
      </c>
      <c r="M3363" s="56" t="s">
        <v>1027</v>
      </c>
      <c r="N3363" s="56" t="s">
        <v>1043</v>
      </c>
      <c r="O3363" s="56" t="s">
        <v>546</v>
      </c>
      <c r="P3363" s="1" t="s">
        <v>110</v>
      </c>
      <c r="Q3363" s="56" t="s">
        <v>241</v>
      </c>
      <c r="R3363" s="56" t="s">
        <v>339</v>
      </c>
      <c r="S3363" s="56">
        <v>283692</v>
      </c>
      <c r="T3363" s="1" t="s">
        <v>1035</v>
      </c>
      <c r="U3363" s="56">
        <v>42736</v>
      </c>
      <c r="V3363" s="56">
        <v>43373</v>
      </c>
      <c r="W3363" s="56">
        <v>42736</v>
      </c>
      <c r="X3363" s="56">
        <v>43281</v>
      </c>
      <c r="Y3363" s="56" t="s">
        <v>340</v>
      </c>
      <c r="Z3363" s="56" t="s">
        <v>341</v>
      </c>
      <c r="AA3363" s="56" t="s">
        <v>347</v>
      </c>
      <c r="AB3363" s="56" t="s">
        <v>343</v>
      </c>
      <c r="AC3363" s="56" t="s">
        <v>342</v>
      </c>
      <c r="AD3363" s="56" t="s">
        <v>347</v>
      </c>
      <c r="AE3363" s="56" t="s">
        <v>334</v>
      </c>
      <c r="AF3363" s="56" t="s">
        <v>292</v>
      </c>
      <c r="AG3363" s="56">
        <v>2018</v>
      </c>
      <c r="AH3363" s="56" t="s">
        <v>80</v>
      </c>
      <c r="AI3363" s="56" t="s">
        <v>344</v>
      </c>
      <c r="AJ3363" s="56">
        <v>18000</v>
      </c>
      <c r="AM3363" s="56">
        <v>42746</v>
      </c>
      <c r="AN3363" s="56" t="s">
        <v>592</v>
      </c>
      <c r="AO3363" s="1">
        <v>42746</v>
      </c>
      <c r="AP3363" s="56" t="s">
        <v>592</v>
      </c>
      <c r="AQ3363" s="56">
        <v>72042</v>
      </c>
      <c r="AR3363" s="56">
        <v>0</v>
      </c>
      <c r="AS3363" s="56" t="s">
        <v>346</v>
      </c>
      <c r="BB3363" s="56" t="s">
        <v>339</v>
      </c>
      <c r="BC3363" s="56" t="s">
        <v>263</v>
      </c>
      <c r="BD3363" s="56" t="s">
        <v>1029</v>
      </c>
      <c r="BE3363" s="56" t="s">
        <v>347</v>
      </c>
      <c r="BF3363" s="56" t="s">
        <v>334</v>
      </c>
      <c r="BG3363" s="56" t="s">
        <v>594</v>
      </c>
      <c r="BH3363" s="56">
        <v>0</v>
      </c>
      <c r="BI3363" s="56">
        <v>0</v>
      </c>
      <c r="BJ3363" s="56">
        <v>1</v>
      </c>
    </row>
    <row r="3364" spans="1:62" hidden="1" x14ac:dyDescent="0.3">
      <c r="A3364" s="56">
        <v>49304863</v>
      </c>
      <c r="B3364" s="85">
        <v>601987</v>
      </c>
      <c r="C3364" s="1">
        <v>42893</v>
      </c>
      <c r="D3364" s="56" t="s">
        <v>1025</v>
      </c>
      <c r="E3364" s="56" t="s">
        <v>1026</v>
      </c>
      <c r="F3364" s="56" t="s">
        <v>334</v>
      </c>
      <c r="G3364" s="56" t="s">
        <v>335</v>
      </c>
      <c r="H3364" s="56" t="s">
        <v>336</v>
      </c>
      <c r="I3364" s="56" t="s">
        <v>589</v>
      </c>
      <c r="K3364" s="56" t="s">
        <v>337</v>
      </c>
      <c r="L3364" s="56" t="s">
        <v>338</v>
      </c>
      <c r="M3364" s="56" t="s">
        <v>1027</v>
      </c>
      <c r="N3364" s="56" t="s">
        <v>1043</v>
      </c>
      <c r="O3364" s="56" t="s">
        <v>546</v>
      </c>
      <c r="P3364" s="1" t="s">
        <v>110</v>
      </c>
      <c r="Q3364" s="56" t="s">
        <v>241</v>
      </c>
      <c r="R3364" s="56" t="s">
        <v>339</v>
      </c>
      <c r="S3364" s="56">
        <v>283689</v>
      </c>
      <c r="T3364" s="1" t="s">
        <v>1036</v>
      </c>
      <c r="U3364" s="56">
        <v>42736</v>
      </c>
      <c r="V3364" s="56">
        <v>43373</v>
      </c>
      <c r="W3364" s="56">
        <v>42736</v>
      </c>
      <c r="X3364" s="56">
        <v>43281</v>
      </c>
      <c r="Y3364" s="56" t="s">
        <v>340</v>
      </c>
      <c r="AA3364" s="56" t="s">
        <v>347</v>
      </c>
      <c r="AC3364" s="56" t="s">
        <v>342</v>
      </c>
      <c r="AD3364" s="56" t="s">
        <v>347</v>
      </c>
      <c r="AE3364" s="56" t="s">
        <v>334</v>
      </c>
      <c r="AF3364" s="56" t="s">
        <v>224</v>
      </c>
      <c r="AG3364" s="56">
        <v>2016</v>
      </c>
      <c r="AH3364" s="56" t="s">
        <v>80</v>
      </c>
      <c r="AI3364" s="56" t="s">
        <v>339</v>
      </c>
      <c r="AJ3364" s="56">
        <v>0</v>
      </c>
      <c r="AM3364" s="56">
        <v>42746</v>
      </c>
      <c r="AN3364" s="56" t="s">
        <v>592</v>
      </c>
      <c r="AO3364" s="1">
        <v>42720</v>
      </c>
      <c r="AP3364" s="56" t="s">
        <v>592</v>
      </c>
      <c r="AQ3364" s="56">
        <v>85471</v>
      </c>
      <c r="AR3364" s="56">
        <v>0</v>
      </c>
      <c r="AS3364" s="56" t="s">
        <v>346</v>
      </c>
      <c r="BB3364" s="56" t="s">
        <v>339</v>
      </c>
      <c r="BC3364" s="56" t="s">
        <v>263</v>
      </c>
      <c r="BD3364" s="56" t="s">
        <v>1029</v>
      </c>
      <c r="BE3364" s="56" t="s">
        <v>347</v>
      </c>
      <c r="BF3364" s="56" t="s">
        <v>334</v>
      </c>
      <c r="BG3364" s="56" t="s">
        <v>594</v>
      </c>
      <c r="BH3364" s="56">
        <v>0</v>
      </c>
      <c r="BI3364" s="56">
        <v>0</v>
      </c>
      <c r="BJ3364" s="56">
        <v>1</v>
      </c>
    </row>
    <row r="3365" spans="1:62" hidden="1" x14ac:dyDescent="0.3">
      <c r="A3365" s="56">
        <v>49304848</v>
      </c>
      <c r="B3365" s="85">
        <v>601987</v>
      </c>
      <c r="C3365" s="1">
        <v>42893</v>
      </c>
      <c r="D3365" s="56" t="s">
        <v>1025</v>
      </c>
      <c r="E3365" s="56" t="s">
        <v>1026</v>
      </c>
      <c r="F3365" s="56" t="s">
        <v>334</v>
      </c>
      <c r="G3365" s="56" t="s">
        <v>335</v>
      </c>
      <c r="H3365" s="56" t="s">
        <v>336</v>
      </c>
      <c r="I3365" s="56" t="s">
        <v>589</v>
      </c>
      <c r="K3365" s="56" t="s">
        <v>337</v>
      </c>
      <c r="L3365" s="56" t="s">
        <v>338</v>
      </c>
      <c r="M3365" s="56" t="s">
        <v>1027</v>
      </c>
      <c r="N3365" s="56" t="s">
        <v>1043</v>
      </c>
      <c r="O3365" s="56" t="s">
        <v>546</v>
      </c>
      <c r="P3365" s="1" t="s">
        <v>110</v>
      </c>
      <c r="Q3365" s="56" t="s">
        <v>241</v>
      </c>
      <c r="R3365" s="56" t="s">
        <v>339</v>
      </c>
      <c r="S3365" s="56">
        <v>283692</v>
      </c>
      <c r="T3365" s="1" t="s">
        <v>1035</v>
      </c>
      <c r="U3365" s="56">
        <v>42736</v>
      </c>
      <c r="V3365" s="56">
        <v>43373</v>
      </c>
      <c r="W3365" s="56">
        <v>42736</v>
      </c>
      <c r="X3365" s="56">
        <v>43281</v>
      </c>
      <c r="Y3365" s="56" t="s">
        <v>340</v>
      </c>
      <c r="Z3365" s="56" t="s">
        <v>341</v>
      </c>
      <c r="AA3365" s="56" t="s">
        <v>347</v>
      </c>
      <c r="AB3365" s="56" t="s">
        <v>343</v>
      </c>
      <c r="AC3365" s="56" t="s">
        <v>342</v>
      </c>
      <c r="AD3365" s="56" t="s">
        <v>347</v>
      </c>
      <c r="AE3365" s="56" t="s">
        <v>334</v>
      </c>
      <c r="AF3365" s="56" t="s">
        <v>224</v>
      </c>
      <c r="AG3365" s="56">
        <v>2016</v>
      </c>
      <c r="AH3365" s="56" t="s">
        <v>80</v>
      </c>
      <c r="AI3365" s="56" t="s">
        <v>339</v>
      </c>
      <c r="AJ3365" s="56">
        <v>45</v>
      </c>
      <c r="AM3365" s="56">
        <v>42746</v>
      </c>
      <c r="AN3365" s="56" t="s">
        <v>592</v>
      </c>
      <c r="AO3365" s="1">
        <v>42746</v>
      </c>
      <c r="AP3365" s="56" t="s">
        <v>592</v>
      </c>
      <c r="AQ3365" s="56">
        <v>72042</v>
      </c>
      <c r="AR3365" s="56">
        <v>0</v>
      </c>
      <c r="AS3365" s="56" t="s">
        <v>346</v>
      </c>
      <c r="BB3365" s="56" t="s">
        <v>339</v>
      </c>
      <c r="BC3365" s="56" t="s">
        <v>263</v>
      </c>
      <c r="BD3365" s="56" t="s">
        <v>1029</v>
      </c>
      <c r="BE3365" s="56" t="s">
        <v>347</v>
      </c>
      <c r="BF3365" s="56" t="s">
        <v>334</v>
      </c>
      <c r="BG3365" s="56" t="s">
        <v>594</v>
      </c>
      <c r="BH3365" s="56">
        <v>0</v>
      </c>
      <c r="BI3365" s="56">
        <v>0</v>
      </c>
      <c r="BJ3365" s="56">
        <v>1</v>
      </c>
    </row>
    <row r="3366" spans="1:62" hidden="1" x14ac:dyDescent="0.3">
      <c r="A3366" s="56">
        <v>49311158</v>
      </c>
      <c r="B3366" s="85">
        <v>601987</v>
      </c>
      <c r="C3366" s="1">
        <v>42893</v>
      </c>
      <c r="D3366" s="56" t="s">
        <v>1025</v>
      </c>
      <c r="E3366" s="56" t="s">
        <v>1026</v>
      </c>
      <c r="F3366" s="56" t="s">
        <v>334</v>
      </c>
      <c r="G3366" s="56" t="s">
        <v>335</v>
      </c>
      <c r="H3366" s="56" t="s">
        <v>336</v>
      </c>
      <c r="I3366" s="56" t="s">
        <v>589</v>
      </c>
      <c r="K3366" s="56" t="s">
        <v>337</v>
      </c>
      <c r="L3366" s="56" t="s">
        <v>338</v>
      </c>
      <c r="M3366" s="56" t="s">
        <v>1027</v>
      </c>
      <c r="N3366" s="56" t="s">
        <v>1043</v>
      </c>
      <c r="O3366" s="56" t="s">
        <v>546</v>
      </c>
      <c r="P3366" s="1" t="s">
        <v>188</v>
      </c>
      <c r="Q3366" s="56" t="s">
        <v>241</v>
      </c>
      <c r="R3366" s="56" t="s">
        <v>339</v>
      </c>
      <c r="S3366" s="56">
        <v>291853</v>
      </c>
      <c r="T3366" s="1" t="s">
        <v>447</v>
      </c>
      <c r="U3366" s="56">
        <v>42736</v>
      </c>
      <c r="V3366" s="56">
        <v>43373</v>
      </c>
      <c r="W3366" s="56">
        <v>42736</v>
      </c>
      <c r="X3366" s="56">
        <v>43281</v>
      </c>
      <c r="Y3366" s="56" t="s">
        <v>340</v>
      </c>
      <c r="Z3366" s="56" t="s">
        <v>341</v>
      </c>
      <c r="AA3366" s="56" t="s">
        <v>342</v>
      </c>
      <c r="AB3366" s="56" t="s">
        <v>343</v>
      </c>
      <c r="AC3366" s="56" t="s">
        <v>342</v>
      </c>
      <c r="AD3366" s="56" t="s">
        <v>347</v>
      </c>
      <c r="AE3366" s="56" t="s">
        <v>334</v>
      </c>
      <c r="AF3366" s="56" t="s">
        <v>292</v>
      </c>
      <c r="AG3366" s="56">
        <v>2017</v>
      </c>
      <c r="AH3366" s="56" t="s">
        <v>80</v>
      </c>
      <c r="AI3366" s="56" t="s">
        <v>344</v>
      </c>
      <c r="AJ3366" s="56">
        <v>3</v>
      </c>
      <c r="AM3366" s="56">
        <v>42746</v>
      </c>
      <c r="AN3366" s="56" t="s">
        <v>592</v>
      </c>
      <c r="AO3366" s="1">
        <v>42746</v>
      </c>
      <c r="AP3366" s="56" t="s">
        <v>592</v>
      </c>
      <c r="AQ3366" s="56">
        <v>327</v>
      </c>
      <c r="AR3366" s="56">
        <v>0</v>
      </c>
      <c r="AS3366" s="56" t="s">
        <v>346</v>
      </c>
      <c r="BB3366" s="56" t="s">
        <v>339</v>
      </c>
      <c r="BC3366" s="56" t="s">
        <v>263</v>
      </c>
      <c r="BD3366" s="56" t="s">
        <v>1029</v>
      </c>
      <c r="BE3366" s="56" t="s">
        <v>347</v>
      </c>
      <c r="BF3366" s="56" t="s">
        <v>334</v>
      </c>
      <c r="BG3366" s="56" t="s">
        <v>594</v>
      </c>
      <c r="BH3366" s="56">
        <v>0</v>
      </c>
      <c r="BI3366" s="56">
        <v>0</v>
      </c>
      <c r="BJ3366" s="56">
        <v>1</v>
      </c>
    </row>
    <row r="3367" spans="1:62" hidden="1" x14ac:dyDescent="0.3">
      <c r="A3367" s="56">
        <v>49304830</v>
      </c>
      <c r="B3367" s="85">
        <v>601987</v>
      </c>
      <c r="C3367" s="1">
        <v>42893</v>
      </c>
      <c r="D3367" s="56" t="s">
        <v>1025</v>
      </c>
      <c r="E3367" s="56" t="s">
        <v>1026</v>
      </c>
      <c r="F3367" s="56" t="s">
        <v>334</v>
      </c>
      <c r="G3367" s="56" t="s">
        <v>335</v>
      </c>
      <c r="H3367" s="56" t="s">
        <v>336</v>
      </c>
      <c r="I3367" s="56" t="s">
        <v>589</v>
      </c>
      <c r="K3367" s="56" t="s">
        <v>337</v>
      </c>
      <c r="L3367" s="56" t="s">
        <v>338</v>
      </c>
      <c r="M3367" s="56" t="s">
        <v>1027</v>
      </c>
      <c r="N3367" s="56" t="s">
        <v>1043</v>
      </c>
      <c r="O3367" s="56" t="s">
        <v>546</v>
      </c>
      <c r="P3367" s="1" t="s">
        <v>105</v>
      </c>
      <c r="S3367" s="56">
        <v>225243</v>
      </c>
      <c r="T3367" s="1" t="s">
        <v>691</v>
      </c>
      <c r="U3367" s="56">
        <v>42736</v>
      </c>
      <c r="V3367" s="56">
        <v>43373</v>
      </c>
      <c r="W3367" s="56">
        <v>42736</v>
      </c>
      <c r="X3367" s="56">
        <v>43281</v>
      </c>
      <c r="Y3367" s="56" t="s">
        <v>340</v>
      </c>
      <c r="Z3367" s="56" t="s">
        <v>341</v>
      </c>
      <c r="AA3367" s="56" t="s">
        <v>342</v>
      </c>
      <c r="AB3367" s="56" t="s">
        <v>343</v>
      </c>
      <c r="AC3367" s="56" t="s">
        <v>342</v>
      </c>
      <c r="AD3367" s="56" t="s">
        <v>347</v>
      </c>
      <c r="AE3367" s="56" t="s">
        <v>334</v>
      </c>
      <c r="AF3367" s="56" t="s">
        <v>292</v>
      </c>
      <c r="AG3367" s="56">
        <v>2018</v>
      </c>
      <c r="AH3367" s="56" t="s">
        <v>80</v>
      </c>
      <c r="AI3367" s="56" t="s">
        <v>348</v>
      </c>
      <c r="AJ3367" s="56">
        <v>4811400</v>
      </c>
      <c r="AM3367" s="56">
        <v>42746</v>
      </c>
      <c r="AN3367" s="56" t="s">
        <v>592</v>
      </c>
      <c r="AO3367" s="1">
        <v>42746</v>
      </c>
      <c r="AP3367" s="56" t="s">
        <v>592</v>
      </c>
      <c r="AQ3367" s="56">
        <v>75710</v>
      </c>
      <c r="AR3367" s="56">
        <v>0</v>
      </c>
      <c r="AS3367" s="56" t="s">
        <v>346</v>
      </c>
      <c r="BB3367" s="56" t="s">
        <v>339</v>
      </c>
      <c r="BC3367" s="56" t="s">
        <v>263</v>
      </c>
      <c r="BD3367" s="56" t="s">
        <v>1029</v>
      </c>
      <c r="BE3367" s="56" t="s">
        <v>347</v>
      </c>
      <c r="BF3367" s="56" t="s">
        <v>334</v>
      </c>
      <c r="BG3367" s="56" t="s">
        <v>594</v>
      </c>
      <c r="BH3367" s="56">
        <v>0</v>
      </c>
      <c r="BI3367" s="56">
        <v>0</v>
      </c>
      <c r="BJ3367" s="56">
        <v>1</v>
      </c>
    </row>
    <row r="3368" spans="1:62" hidden="1" x14ac:dyDescent="0.3">
      <c r="A3368" s="56">
        <v>49304833</v>
      </c>
      <c r="B3368" s="85">
        <v>601987</v>
      </c>
      <c r="C3368" s="1">
        <v>42893</v>
      </c>
      <c r="D3368" s="56" t="s">
        <v>1025</v>
      </c>
      <c r="E3368" s="56" t="s">
        <v>1026</v>
      </c>
      <c r="F3368" s="56" t="s">
        <v>334</v>
      </c>
      <c r="G3368" s="56" t="s">
        <v>335</v>
      </c>
      <c r="H3368" s="56" t="s">
        <v>336</v>
      </c>
      <c r="I3368" s="56" t="s">
        <v>589</v>
      </c>
      <c r="K3368" s="56" t="s">
        <v>337</v>
      </c>
      <c r="L3368" s="56" t="s">
        <v>338</v>
      </c>
      <c r="M3368" s="56" t="s">
        <v>1027</v>
      </c>
      <c r="N3368" s="56" t="s">
        <v>1043</v>
      </c>
      <c r="O3368" s="56" t="s">
        <v>546</v>
      </c>
      <c r="P3368" s="1" t="s">
        <v>105</v>
      </c>
      <c r="S3368" s="56">
        <v>225244</v>
      </c>
      <c r="T3368" s="1" t="s">
        <v>760</v>
      </c>
      <c r="U3368" s="56">
        <v>42736</v>
      </c>
      <c r="V3368" s="56">
        <v>43373</v>
      </c>
      <c r="W3368" s="56">
        <v>42736</v>
      </c>
      <c r="X3368" s="56">
        <v>43281</v>
      </c>
      <c r="Y3368" s="56" t="s">
        <v>340</v>
      </c>
      <c r="Z3368" s="56" t="s">
        <v>367</v>
      </c>
      <c r="AA3368" s="56" t="s">
        <v>342</v>
      </c>
      <c r="AB3368" s="56" t="s">
        <v>343</v>
      </c>
      <c r="AC3368" s="56" t="s">
        <v>342</v>
      </c>
      <c r="AD3368" s="56" t="s">
        <v>347</v>
      </c>
      <c r="AE3368" s="56" t="s">
        <v>334</v>
      </c>
      <c r="AF3368" s="56" t="s">
        <v>292</v>
      </c>
      <c r="AG3368" s="56">
        <v>2017</v>
      </c>
      <c r="AH3368" s="56" t="s">
        <v>80</v>
      </c>
      <c r="AI3368" s="56" t="s">
        <v>344</v>
      </c>
      <c r="AJ3368" s="56">
        <v>3104250</v>
      </c>
      <c r="AM3368" s="56">
        <v>42746</v>
      </c>
      <c r="AN3368" s="56" t="s">
        <v>592</v>
      </c>
      <c r="AO3368" s="1">
        <v>42746</v>
      </c>
      <c r="AP3368" s="56" t="s">
        <v>592</v>
      </c>
      <c r="AQ3368" s="56">
        <v>72202</v>
      </c>
      <c r="AR3368" s="56">
        <v>0</v>
      </c>
      <c r="AS3368" s="56" t="s">
        <v>346</v>
      </c>
      <c r="BB3368" s="56" t="s">
        <v>339</v>
      </c>
      <c r="BC3368" s="56" t="s">
        <v>263</v>
      </c>
      <c r="BD3368" s="56" t="s">
        <v>1029</v>
      </c>
      <c r="BE3368" s="56" t="s">
        <v>347</v>
      </c>
      <c r="BF3368" s="56" t="s">
        <v>334</v>
      </c>
      <c r="BG3368" s="56" t="s">
        <v>594</v>
      </c>
      <c r="BH3368" s="56">
        <v>0</v>
      </c>
      <c r="BI3368" s="56">
        <v>0</v>
      </c>
      <c r="BJ3368" s="56">
        <v>1</v>
      </c>
    </row>
    <row r="3369" spans="1:62" hidden="1" x14ac:dyDescent="0.3">
      <c r="A3369" s="56">
        <v>49304873</v>
      </c>
      <c r="B3369" s="85">
        <v>601987</v>
      </c>
      <c r="C3369" s="1">
        <v>42893</v>
      </c>
      <c r="D3369" s="56" t="s">
        <v>1025</v>
      </c>
      <c r="E3369" s="56" t="s">
        <v>1026</v>
      </c>
      <c r="F3369" s="56" t="s">
        <v>334</v>
      </c>
      <c r="G3369" s="56" t="s">
        <v>335</v>
      </c>
      <c r="H3369" s="56" t="s">
        <v>336</v>
      </c>
      <c r="I3369" s="56" t="s">
        <v>589</v>
      </c>
      <c r="K3369" s="56" t="s">
        <v>337</v>
      </c>
      <c r="L3369" s="56" t="s">
        <v>338</v>
      </c>
      <c r="M3369" s="56" t="s">
        <v>1027</v>
      </c>
      <c r="N3369" s="56" t="s">
        <v>1043</v>
      </c>
      <c r="O3369" s="56" t="s">
        <v>546</v>
      </c>
      <c r="P3369" s="1" t="s">
        <v>188</v>
      </c>
      <c r="Q3369" s="56" t="s">
        <v>241</v>
      </c>
      <c r="R3369" s="56" t="s">
        <v>339</v>
      </c>
      <c r="S3369" s="56">
        <v>291853</v>
      </c>
      <c r="T3369" s="1" t="s">
        <v>447</v>
      </c>
      <c r="U3369" s="56">
        <v>42736</v>
      </c>
      <c r="V3369" s="56">
        <v>43373</v>
      </c>
      <c r="W3369" s="56">
        <v>42736</v>
      </c>
      <c r="X3369" s="56">
        <v>43281</v>
      </c>
      <c r="Y3369" s="56" t="s">
        <v>340</v>
      </c>
      <c r="Z3369" s="56" t="s">
        <v>341</v>
      </c>
      <c r="AA3369" s="56" t="s">
        <v>342</v>
      </c>
      <c r="AB3369" s="56" t="s">
        <v>343</v>
      </c>
      <c r="AC3369" s="56" t="s">
        <v>342</v>
      </c>
      <c r="AD3369" s="56" t="s">
        <v>347</v>
      </c>
      <c r="AE3369" s="56" t="s">
        <v>334</v>
      </c>
      <c r="AF3369" s="56" t="s">
        <v>292</v>
      </c>
      <c r="AG3369" s="56">
        <v>2018</v>
      </c>
      <c r="AH3369" s="56" t="s">
        <v>80</v>
      </c>
      <c r="AI3369" s="56" t="s">
        <v>344</v>
      </c>
      <c r="AJ3369" s="56">
        <v>0</v>
      </c>
      <c r="AM3369" s="56">
        <v>42746</v>
      </c>
      <c r="AN3369" s="56" t="s">
        <v>592</v>
      </c>
      <c r="AO3369" s="1">
        <v>42720</v>
      </c>
      <c r="AP3369" s="56" t="s">
        <v>592</v>
      </c>
      <c r="AQ3369" s="56">
        <v>327</v>
      </c>
      <c r="AR3369" s="56">
        <v>0</v>
      </c>
      <c r="AS3369" s="56" t="s">
        <v>346</v>
      </c>
      <c r="BB3369" s="56" t="s">
        <v>339</v>
      </c>
      <c r="BC3369" s="56" t="s">
        <v>263</v>
      </c>
      <c r="BD3369" s="56" t="s">
        <v>1029</v>
      </c>
      <c r="BE3369" s="56" t="s">
        <v>347</v>
      </c>
      <c r="BF3369" s="56" t="s">
        <v>334</v>
      </c>
      <c r="BG3369" s="56" t="s">
        <v>594</v>
      </c>
      <c r="BH3369" s="56">
        <v>0</v>
      </c>
      <c r="BI3369" s="56">
        <v>0</v>
      </c>
      <c r="BJ3369" s="56">
        <v>1</v>
      </c>
    </row>
    <row r="3370" spans="1:62" hidden="1" x14ac:dyDescent="0.3">
      <c r="A3370" s="56">
        <v>49310649</v>
      </c>
      <c r="B3370" s="85">
        <v>601987</v>
      </c>
      <c r="C3370" s="1">
        <v>42893</v>
      </c>
      <c r="D3370" s="56" t="s">
        <v>1025</v>
      </c>
      <c r="E3370" s="56" t="s">
        <v>1026</v>
      </c>
      <c r="F3370" s="56" t="s">
        <v>334</v>
      </c>
      <c r="G3370" s="56" t="s">
        <v>335</v>
      </c>
      <c r="H3370" s="56" t="s">
        <v>336</v>
      </c>
      <c r="I3370" s="56" t="s">
        <v>589</v>
      </c>
      <c r="K3370" s="56" t="s">
        <v>337</v>
      </c>
      <c r="L3370" s="56" t="s">
        <v>338</v>
      </c>
      <c r="M3370" s="56" t="s">
        <v>1027</v>
      </c>
      <c r="N3370" s="56" t="s">
        <v>1043</v>
      </c>
      <c r="O3370" s="56" t="s">
        <v>546</v>
      </c>
      <c r="P3370" s="1" t="s">
        <v>110</v>
      </c>
      <c r="Q3370" s="56" t="s">
        <v>241</v>
      </c>
      <c r="R3370" s="56" t="s">
        <v>339</v>
      </c>
      <c r="S3370" s="56">
        <v>283766</v>
      </c>
      <c r="T3370" s="1" t="s">
        <v>1034</v>
      </c>
      <c r="U3370" s="56">
        <v>42736</v>
      </c>
      <c r="V3370" s="56">
        <v>43373</v>
      </c>
      <c r="W3370" s="56">
        <v>42736</v>
      </c>
      <c r="X3370" s="56">
        <v>43281</v>
      </c>
      <c r="Y3370" s="56" t="s">
        <v>340</v>
      </c>
      <c r="AA3370" s="56" t="s">
        <v>347</v>
      </c>
      <c r="AC3370" s="56" t="s">
        <v>342</v>
      </c>
      <c r="AD3370" s="56" t="s">
        <v>347</v>
      </c>
      <c r="AE3370" s="56" t="s">
        <v>334</v>
      </c>
      <c r="AF3370" s="56" t="s">
        <v>292</v>
      </c>
      <c r="AG3370" s="56">
        <v>2018</v>
      </c>
      <c r="AH3370" s="56" t="s">
        <v>80</v>
      </c>
      <c r="AI3370" s="56" t="s">
        <v>348</v>
      </c>
      <c r="AJ3370" s="56">
        <v>43445</v>
      </c>
      <c r="AM3370" s="56">
        <v>42746</v>
      </c>
      <c r="AN3370" s="56" t="s">
        <v>592</v>
      </c>
      <c r="AO3370" s="1">
        <v>42746</v>
      </c>
      <c r="AP3370" s="56" t="s">
        <v>592</v>
      </c>
      <c r="AQ3370" s="56">
        <v>85977</v>
      </c>
      <c r="AR3370" s="56">
        <v>0</v>
      </c>
      <c r="AS3370" s="56" t="s">
        <v>346</v>
      </c>
      <c r="BB3370" s="56" t="s">
        <v>339</v>
      </c>
      <c r="BC3370" s="56" t="s">
        <v>263</v>
      </c>
      <c r="BD3370" s="56" t="s">
        <v>1029</v>
      </c>
      <c r="BE3370" s="56" t="s">
        <v>347</v>
      </c>
      <c r="BF3370" s="56" t="s">
        <v>334</v>
      </c>
      <c r="BG3370" s="56" t="s">
        <v>594</v>
      </c>
      <c r="BH3370" s="56">
        <v>0</v>
      </c>
      <c r="BI3370" s="56">
        <v>0</v>
      </c>
      <c r="BJ3370" s="56">
        <v>1</v>
      </c>
    </row>
    <row r="3371" spans="1:62" hidden="1" x14ac:dyDescent="0.3">
      <c r="A3371" s="56">
        <v>49304832</v>
      </c>
      <c r="B3371" s="85">
        <v>601987</v>
      </c>
      <c r="C3371" s="1">
        <v>42893</v>
      </c>
      <c r="D3371" s="56" t="s">
        <v>1025</v>
      </c>
      <c r="E3371" s="56" t="s">
        <v>1026</v>
      </c>
      <c r="F3371" s="56" t="s">
        <v>334</v>
      </c>
      <c r="G3371" s="56" t="s">
        <v>335</v>
      </c>
      <c r="H3371" s="56" t="s">
        <v>336</v>
      </c>
      <c r="I3371" s="56" t="s">
        <v>589</v>
      </c>
      <c r="K3371" s="56" t="s">
        <v>337</v>
      </c>
      <c r="L3371" s="56" t="s">
        <v>338</v>
      </c>
      <c r="M3371" s="56" t="s">
        <v>1027</v>
      </c>
      <c r="N3371" s="56" t="s">
        <v>1043</v>
      </c>
      <c r="O3371" s="56" t="s">
        <v>546</v>
      </c>
      <c r="P3371" s="1" t="s">
        <v>105</v>
      </c>
      <c r="S3371" s="56">
        <v>225244</v>
      </c>
      <c r="T3371" s="1" t="s">
        <v>760</v>
      </c>
      <c r="U3371" s="56">
        <v>42736</v>
      </c>
      <c r="V3371" s="56">
        <v>43373</v>
      </c>
      <c r="W3371" s="56">
        <v>42736</v>
      </c>
      <c r="X3371" s="56">
        <v>43281</v>
      </c>
      <c r="Y3371" s="56" t="s">
        <v>340</v>
      </c>
      <c r="Z3371" s="56" t="s">
        <v>367</v>
      </c>
      <c r="AA3371" s="56" t="s">
        <v>342</v>
      </c>
      <c r="AB3371" s="56" t="s">
        <v>343</v>
      </c>
      <c r="AC3371" s="56" t="s">
        <v>342</v>
      </c>
      <c r="AD3371" s="56" t="s">
        <v>347</v>
      </c>
      <c r="AE3371" s="56" t="s">
        <v>334</v>
      </c>
      <c r="AF3371" s="56" t="s">
        <v>224</v>
      </c>
      <c r="AG3371" s="56">
        <v>2016</v>
      </c>
      <c r="AH3371" s="56" t="s">
        <v>80</v>
      </c>
      <c r="AI3371" s="56" t="s">
        <v>339</v>
      </c>
      <c r="AJ3371" s="56">
        <v>0</v>
      </c>
      <c r="AM3371" s="56">
        <v>42746</v>
      </c>
      <c r="AN3371" s="56" t="s">
        <v>592</v>
      </c>
      <c r="AO3371" s="1">
        <v>42720</v>
      </c>
      <c r="AP3371" s="56" t="s">
        <v>592</v>
      </c>
      <c r="AQ3371" s="56">
        <v>72202</v>
      </c>
      <c r="AR3371" s="56">
        <v>0</v>
      </c>
      <c r="AS3371" s="56" t="s">
        <v>346</v>
      </c>
      <c r="BB3371" s="56" t="s">
        <v>339</v>
      </c>
      <c r="BC3371" s="56" t="s">
        <v>263</v>
      </c>
      <c r="BD3371" s="56" t="s">
        <v>1029</v>
      </c>
      <c r="BE3371" s="56" t="s">
        <v>347</v>
      </c>
      <c r="BF3371" s="56" t="s">
        <v>334</v>
      </c>
      <c r="BG3371" s="56" t="s">
        <v>594</v>
      </c>
      <c r="BH3371" s="56">
        <v>0</v>
      </c>
      <c r="BI3371" s="56">
        <v>0</v>
      </c>
      <c r="BJ3371" s="56">
        <v>1</v>
      </c>
    </row>
    <row r="3372" spans="1:62" hidden="1" x14ac:dyDescent="0.3">
      <c r="A3372" s="56">
        <v>49311118</v>
      </c>
      <c r="B3372" s="85">
        <v>601987</v>
      </c>
      <c r="C3372" s="1">
        <v>42893</v>
      </c>
      <c r="D3372" s="56" t="s">
        <v>1025</v>
      </c>
      <c r="E3372" s="56" t="s">
        <v>1026</v>
      </c>
      <c r="F3372" s="56" t="s">
        <v>334</v>
      </c>
      <c r="G3372" s="56" t="s">
        <v>335</v>
      </c>
      <c r="H3372" s="56" t="s">
        <v>336</v>
      </c>
      <c r="I3372" s="56" t="s">
        <v>589</v>
      </c>
      <c r="K3372" s="56" t="s">
        <v>337</v>
      </c>
      <c r="L3372" s="56" t="s">
        <v>338</v>
      </c>
      <c r="M3372" s="56" t="s">
        <v>1027</v>
      </c>
      <c r="N3372" s="56" t="s">
        <v>1043</v>
      </c>
      <c r="O3372" s="56" t="s">
        <v>546</v>
      </c>
      <c r="P3372" s="1" t="s">
        <v>110</v>
      </c>
      <c r="Q3372" s="56" t="s">
        <v>241</v>
      </c>
      <c r="R3372" s="56" t="s">
        <v>339</v>
      </c>
      <c r="S3372" s="56">
        <v>283687</v>
      </c>
      <c r="T3372" s="1" t="s">
        <v>253</v>
      </c>
      <c r="U3372" s="56">
        <v>42736</v>
      </c>
      <c r="V3372" s="56">
        <v>43373</v>
      </c>
      <c r="W3372" s="56">
        <v>42736</v>
      </c>
      <c r="X3372" s="56">
        <v>43281</v>
      </c>
      <c r="Y3372" s="56" t="s">
        <v>340</v>
      </c>
      <c r="Z3372" s="56" t="s">
        <v>341</v>
      </c>
      <c r="AA3372" s="56" t="s">
        <v>342</v>
      </c>
      <c r="AB3372" s="56" t="s">
        <v>343</v>
      </c>
      <c r="AC3372" s="56" t="s">
        <v>342</v>
      </c>
      <c r="AD3372" s="56" t="s">
        <v>347</v>
      </c>
      <c r="AE3372" s="56" t="s">
        <v>334</v>
      </c>
      <c r="AF3372" s="56" t="s">
        <v>292</v>
      </c>
      <c r="AG3372" s="56">
        <v>2017</v>
      </c>
      <c r="AH3372" s="56" t="s">
        <v>80</v>
      </c>
      <c r="AI3372" s="56" t="s">
        <v>344</v>
      </c>
      <c r="AJ3372" s="56">
        <v>3</v>
      </c>
      <c r="AM3372" s="56">
        <v>42746</v>
      </c>
      <c r="AN3372" s="56" t="s">
        <v>592</v>
      </c>
      <c r="AO3372" s="1">
        <v>42746</v>
      </c>
      <c r="AP3372" s="56" t="s">
        <v>592</v>
      </c>
      <c r="AQ3372" s="56">
        <v>328</v>
      </c>
      <c r="AR3372" s="56">
        <v>0</v>
      </c>
      <c r="AS3372" s="56" t="s">
        <v>346</v>
      </c>
      <c r="BB3372" s="56" t="s">
        <v>339</v>
      </c>
      <c r="BC3372" s="56" t="s">
        <v>263</v>
      </c>
      <c r="BD3372" s="56" t="s">
        <v>1029</v>
      </c>
      <c r="BE3372" s="56" t="s">
        <v>347</v>
      </c>
      <c r="BF3372" s="56" t="s">
        <v>334</v>
      </c>
      <c r="BG3372" s="56" t="s">
        <v>594</v>
      </c>
      <c r="BH3372" s="56">
        <v>0</v>
      </c>
      <c r="BI3372" s="56">
        <v>0</v>
      </c>
      <c r="BJ3372" s="56">
        <v>1</v>
      </c>
    </row>
    <row r="3373" spans="1:62" hidden="1" x14ac:dyDescent="0.3">
      <c r="A3373" s="56">
        <v>49311125</v>
      </c>
      <c r="B3373" s="85">
        <v>601987</v>
      </c>
      <c r="C3373" s="1">
        <v>42893</v>
      </c>
      <c r="D3373" s="56" t="s">
        <v>1025</v>
      </c>
      <c r="E3373" s="56" t="s">
        <v>1026</v>
      </c>
      <c r="F3373" s="56" t="s">
        <v>334</v>
      </c>
      <c r="G3373" s="56" t="s">
        <v>335</v>
      </c>
      <c r="H3373" s="56" t="s">
        <v>336</v>
      </c>
      <c r="I3373" s="56" t="s">
        <v>589</v>
      </c>
      <c r="K3373" s="56" t="s">
        <v>337</v>
      </c>
      <c r="L3373" s="56" t="s">
        <v>338</v>
      </c>
      <c r="M3373" s="56" t="s">
        <v>1027</v>
      </c>
      <c r="N3373" s="56" t="s">
        <v>1043</v>
      </c>
      <c r="O3373" s="56" t="s">
        <v>546</v>
      </c>
      <c r="P3373" s="1" t="s">
        <v>110</v>
      </c>
      <c r="Q3373" s="56" t="s">
        <v>241</v>
      </c>
      <c r="R3373" s="56" t="s">
        <v>339</v>
      </c>
      <c r="S3373" s="56">
        <v>283689</v>
      </c>
      <c r="T3373" s="1" t="s">
        <v>1036</v>
      </c>
      <c r="U3373" s="56">
        <v>42736</v>
      </c>
      <c r="V3373" s="56">
        <v>43373</v>
      </c>
      <c r="W3373" s="56">
        <v>42736</v>
      </c>
      <c r="X3373" s="56">
        <v>43281</v>
      </c>
      <c r="Y3373" s="56" t="s">
        <v>340</v>
      </c>
      <c r="AA3373" s="56" t="s">
        <v>347</v>
      </c>
      <c r="AC3373" s="56" t="s">
        <v>342</v>
      </c>
      <c r="AD3373" s="56" t="s">
        <v>347</v>
      </c>
      <c r="AE3373" s="56" t="s">
        <v>334</v>
      </c>
      <c r="AF3373" s="56" t="s">
        <v>224</v>
      </c>
      <c r="AG3373" s="56">
        <v>2016</v>
      </c>
      <c r="AH3373" s="56" t="s">
        <v>80</v>
      </c>
      <c r="AI3373" s="56" t="s">
        <v>339</v>
      </c>
      <c r="AJ3373" s="56">
        <v>0</v>
      </c>
      <c r="AM3373" s="56">
        <v>42746</v>
      </c>
      <c r="AN3373" s="56" t="s">
        <v>592</v>
      </c>
      <c r="AO3373" s="1">
        <v>42720</v>
      </c>
      <c r="AP3373" s="56" t="s">
        <v>592</v>
      </c>
      <c r="AQ3373" s="56">
        <v>85471</v>
      </c>
      <c r="AR3373" s="56">
        <v>0</v>
      </c>
      <c r="AS3373" s="56" t="s">
        <v>346</v>
      </c>
      <c r="BB3373" s="56" t="s">
        <v>339</v>
      </c>
      <c r="BC3373" s="56" t="s">
        <v>263</v>
      </c>
      <c r="BD3373" s="56" t="s">
        <v>1029</v>
      </c>
      <c r="BE3373" s="56" t="s">
        <v>347</v>
      </c>
      <c r="BF3373" s="56" t="s">
        <v>334</v>
      </c>
      <c r="BG3373" s="56" t="s">
        <v>594</v>
      </c>
      <c r="BH3373" s="56">
        <v>0</v>
      </c>
      <c r="BI3373" s="56">
        <v>0</v>
      </c>
      <c r="BJ3373" s="56">
        <v>1</v>
      </c>
    </row>
    <row r="3374" spans="1:62" hidden="1" x14ac:dyDescent="0.3">
      <c r="A3374" s="56">
        <v>49311114</v>
      </c>
      <c r="B3374" s="85">
        <v>601987</v>
      </c>
      <c r="C3374" s="1">
        <v>42893</v>
      </c>
      <c r="D3374" s="56" t="s">
        <v>1025</v>
      </c>
      <c r="E3374" s="56" t="s">
        <v>1026</v>
      </c>
      <c r="F3374" s="56" t="s">
        <v>334</v>
      </c>
      <c r="G3374" s="56" t="s">
        <v>335</v>
      </c>
      <c r="H3374" s="56" t="s">
        <v>336</v>
      </c>
      <c r="I3374" s="56" t="s">
        <v>589</v>
      </c>
      <c r="K3374" s="56" t="s">
        <v>337</v>
      </c>
      <c r="L3374" s="56" t="s">
        <v>338</v>
      </c>
      <c r="M3374" s="56" t="s">
        <v>1027</v>
      </c>
      <c r="N3374" s="56" t="s">
        <v>1043</v>
      </c>
      <c r="O3374" s="56" t="s">
        <v>546</v>
      </c>
      <c r="P3374" s="1" t="s">
        <v>110</v>
      </c>
      <c r="Q3374" s="56" t="s">
        <v>241</v>
      </c>
      <c r="R3374" s="56" t="s">
        <v>339</v>
      </c>
      <c r="S3374" s="56">
        <v>283694</v>
      </c>
      <c r="T3374" s="1" t="s">
        <v>1028</v>
      </c>
      <c r="U3374" s="56">
        <v>42736</v>
      </c>
      <c r="V3374" s="56">
        <v>43373</v>
      </c>
      <c r="W3374" s="56">
        <v>42736</v>
      </c>
      <c r="X3374" s="56">
        <v>43281</v>
      </c>
      <c r="Y3374" s="56" t="s">
        <v>340</v>
      </c>
      <c r="Z3374" s="56" t="s">
        <v>341</v>
      </c>
      <c r="AA3374" s="56" t="s">
        <v>347</v>
      </c>
      <c r="AC3374" s="56" t="s">
        <v>342</v>
      </c>
      <c r="AD3374" s="56" t="s">
        <v>347</v>
      </c>
      <c r="AE3374" s="56" t="s">
        <v>334</v>
      </c>
      <c r="AF3374" s="56" t="s">
        <v>292</v>
      </c>
      <c r="AG3374" s="56">
        <v>2017</v>
      </c>
      <c r="AH3374" s="56" t="s">
        <v>80</v>
      </c>
      <c r="AI3374" s="56" t="s">
        <v>344</v>
      </c>
      <c r="AJ3374" s="56">
        <v>16736</v>
      </c>
      <c r="AM3374" s="56">
        <v>42746</v>
      </c>
      <c r="AN3374" s="56" t="s">
        <v>592</v>
      </c>
      <c r="AO3374" s="1">
        <v>42746</v>
      </c>
      <c r="AP3374" s="56" t="s">
        <v>592</v>
      </c>
      <c r="AQ3374" s="56">
        <v>85976</v>
      </c>
      <c r="AR3374" s="56">
        <v>0</v>
      </c>
      <c r="AS3374" s="56" t="s">
        <v>346</v>
      </c>
      <c r="BB3374" s="56" t="s">
        <v>339</v>
      </c>
      <c r="BC3374" s="56" t="s">
        <v>263</v>
      </c>
      <c r="BD3374" s="56" t="s">
        <v>1029</v>
      </c>
      <c r="BE3374" s="56" t="s">
        <v>347</v>
      </c>
      <c r="BF3374" s="56" t="s">
        <v>334</v>
      </c>
      <c r="BG3374" s="56" t="s">
        <v>594</v>
      </c>
      <c r="BH3374" s="56">
        <v>0</v>
      </c>
      <c r="BI3374" s="56">
        <v>0</v>
      </c>
      <c r="BJ3374" s="56">
        <v>1</v>
      </c>
    </row>
    <row r="3375" spans="1:62" hidden="1" x14ac:dyDescent="0.3">
      <c r="A3375" s="56">
        <v>49311095</v>
      </c>
      <c r="B3375" s="85">
        <v>601987</v>
      </c>
      <c r="C3375" s="1">
        <v>42893</v>
      </c>
      <c r="D3375" s="56" t="s">
        <v>1025</v>
      </c>
      <c r="E3375" s="56" t="s">
        <v>1026</v>
      </c>
      <c r="F3375" s="56" t="s">
        <v>334</v>
      </c>
      <c r="G3375" s="56" t="s">
        <v>335</v>
      </c>
      <c r="H3375" s="56" t="s">
        <v>336</v>
      </c>
      <c r="I3375" s="56" t="s">
        <v>589</v>
      </c>
      <c r="K3375" s="56" t="s">
        <v>337</v>
      </c>
      <c r="L3375" s="56" t="s">
        <v>338</v>
      </c>
      <c r="M3375" s="56" t="s">
        <v>1027</v>
      </c>
      <c r="N3375" s="56" t="s">
        <v>1043</v>
      </c>
      <c r="O3375" s="56" t="s">
        <v>546</v>
      </c>
      <c r="P3375" s="1" t="s">
        <v>105</v>
      </c>
      <c r="S3375" s="56">
        <v>225243</v>
      </c>
      <c r="T3375" s="1" t="s">
        <v>691</v>
      </c>
      <c r="U3375" s="56">
        <v>42736</v>
      </c>
      <c r="V3375" s="56">
        <v>43373</v>
      </c>
      <c r="W3375" s="56">
        <v>42736</v>
      </c>
      <c r="X3375" s="56">
        <v>43281</v>
      </c>
      <c r="Y3375" s="56" t="s">
        <v>340</v>
      </c>
      <c r="Z3375" s="56" t="s">
        <v>341</v>
      </c>
      <c r="AA3375" s="56" t="s">
        <v>342</v>
      </c>
      <c r="AB3375" s="56" t="s">
        <v>343</v>
      </c>
      <c r="AC3375" s="56" t="s">
        <v>342</v>
      </c>
      <c r="AD3375" s="56" t="s">
        <v>347</v>
      </c>
      <c r="AE3375" s="56" t="s">
        <v>334</v>
      </c>
      <c r="AF3375" s="56" t="s">
        <v>292</v>
      </c>
      <c r="AG3375" s="56">
        <v>2018</v>
      </c>
      <c r="AH3375" s="56" t="s">
        <v>80</v>
      </c>
      <c r="AI3375" s="56" t="s">
        <v>348</v>
      </c>
      <c r="AJ3375" s="56">
        <v>4811400</v>
      </c>
      <c r="AM3375" s="56">
        <v>42746</v>
      </c>
      <c r="AN3375" s="56" t="s">
        <v>592</v>
      </c>
      <c r="AO3375" s="1">
        <v>42746</v>
      </c>
      <c r="AP3375" s="56" t="s">
        <v>592</v>
      </c>
      <c r="AQ3375" s="56">
        <v>75710</v>
      </c>
      <c r="AR3375" s="56">
        <v>0</v>
      </c>
      <c r="AS3375" s="56" t="s">
        <v>346</v>
      </c>
      <c r="BB3375" s="56" t="s">
        <v>339</v>
      </c>
      <c r="BC3375" s="56" t="s">
        <v>263</v>
      </c>
      <c r="BD3375" s="56" t="s">
        <v>1029</v>
      </c>
      <c r="BE3375" s="56" t="s">
        <v>347</v>
      </c>
      <c r="BF3375" s="56" t="s">
        <v>334</v>
      </c>
      <c r="BG3375" s="56" t="s">
        <v>594</v>
      </c>
      <c r="BH3375" s="56">
        <v>0</v>
      </c>
      <c r="BI3375" s="56">
        <v>0</v>
      </c>
      <c r="BJ3375" s="56">
        <v>1</v>
      </c>
    </row>
    <row r="3376" spans="1:62" hidden="1" x14ac:dyDescent="0.3">
      <c r="A3376" s="56">
        <v>49304837</v>
      </c>
      <c r="B3376" s="85">
        <v>601987</v>
      </c>
      <c r="C3376" s="1">
        <v>42893</v>
      </c>
      <c r="D3376" s="56" t="s">
        <v>1025</v>
      </c>
      <c r="E3376" s="56" t="s">
        <v>1026</v>
      </c>
      <c r="F3376" s="56" t="s">
        <v>334</v>
      </c>
      <c r="G3376" s="56" t="s">
        <v>335</v>
      </c>
      <c r="H3376" s="56" t="s">
        <v>336</v>
      </c>
      <c r="I3376" s="56" t="s">
        <v>589</v>
      </c>
      <c r="K3376" s="56" t="s">
        <v>337</v>
      </c>
      <c r="L3376" s="56" t="s">
        <v>338</v>
      </c>
      <c r="M3376" s="56" t="s">
        <v>1027</v>
      </c>
      <c r="N3376" s="56" t="s">
        <v>1043</v>
      </c>
      <c r="O3376" s="56" t="s">
        <v>546</v>
      </c>
      <c r="P3376" s="1" t="s">
        <v>110</v>
      </c>
      <c r="Q3376" s="56" t="s">
        <v>241</v>
      </c>
      <c r="R3376" s="56" t="s">
        <v>339</v>
      </c>
      <c r="S3376" s="56">
        <v>286212</v>
      </c>
      <c r="T3376" s="1" t="s">
        <v>1031</v>
      </c>
      <c r="U3376" s="56">
        <v>42736</v>
      </c>
      <c r="V3376" s="56">
        <v>43373</v>
      </c>
      <c r="W3376" s="56">
        <v>42736</v>
      </c>
      <c r="X3376" s="56">
        <v>43465</v>
      </c>
      <c r="Y3376" s="56" t="s">
        <v>340</v>
      </c>
      <c r="Z3376" s="56" t="s">
        <v>341</v>
      </c>
      <c r="AA3376" s="56" t="s">
        <v>347</v>
      </c>
      <c r="AC3376" s="56" t="s">
        <v>342</v>
      </c>
      <c r="AD3376" s="56" t="s">
        <v>342</v>
      </c>
      <c r="AE3376" s="56" t="s">
        <v>334</v>
      </c>
      <c r="AF3376" s="56" t="s">
        <v>292</v>
      </c>
      <c r="AG3376" s="56">
        <v>2017</v>
      </c>
      <c r="AH3376" s="56" t="s">
        <v>80</v>
      </c>
      <c r="AI3376" s="56" t="s">
        <v>344</v>
      </c>
      <c r="AJ3376" s="56">
        <v>185156</v>
      </c>
      <c r="AM3376" s="56">
        <v>42746</v>
      </c>
      <c r="AN3376" s="56" t="s">
        <v>592</v>
      </c>
      <c r="AO3376" s="1">
        <v>42746</v>
      </c>
      <c r="AP3376" s="56" t="s">
        <v>592</v>
      </c>
      <c r="AQ3376" s="56">
        <v>86281</v>
      </c>
      <c r="AR3376" s="56">
        <v>0</v>
      </c>
      <c r="AS3376" s="56" t="s">
        <v>346</v>
      </c>
      <c r="BB3376" s="56" t="s">
        <v>339</v>
      </c>
      <c r="BC3376" s="56" t="s">
        <v>263</v>
      </c>
      <c r="BD3376" s="56" t="s">
        <v>1029</v>
      </c>
      <c r="BE3376" s="56" t="s">
        <v>347</v>
      </c>
      <c r="BF3376" s="56" t="s">
        <v>334</v>
      </c>
      <c r="BG3376" s="56" t="s">
        <v>594</v>
      </c>
      <c r="BH3376" s="56">
        <v>0</v>
      </c>
      <c r="BI3376" s="56">
        <v>0</v>
      </c>
      <c r="BJ3376" s="56">
        <v>1</v>
      </c>
    </row>
    <row r="3377" spans="1:62" hidden="1" x14ac:dyDescent="0.3">
      <c r="A3377" s="56">
        <v>49304871</v>
      </c>
      <c r="B3377" s="85">
        <v>601987</v>
      </c>
      <c r="C3377" s="1">
        <v>42893</v>
      </c>
      <c r="D3377" s="56" t="s">
        <v>1025</v>
      </c>
      <c r="E3377" s="56" t="s">
        <v>1026</v>
      </c>
      <c r="F3377" s="56" t="s">
        <v>334</v>
      </c>
      <c r="G3377" s="56" t="s">
        <v>335</v>
      </c>
      <c r="H3377" s="56" t="s">
        <v>336</v>
      </c>
      <c r="I3377" s="56" t="s">
        <v>589</v>
      </c>
      <c r="K3377" s="56" t="s">
        <v>337</v>
      </c>
      <c r="L3377" s="56" t="s">
        <v>338</v>
      </c>
      <c r="M3377" s="56" t="s">
        <v>1027</v>
      </c>
      <c r="N3377" s="56" t="s">
        <v>1043</v>
      </c>
      <c r="O3377" s="56" t="s">
        <v>546</v>
      </c>
      <c r="P3377" s="1" t="s">
        <v>188</v>
      </c>
      <c r="Q3377" s="56" t="s">
        <v>241</v>
      </c>
      <c r="R3377" s="56" t="s">
        <v>339</v>
      </c>
      <c r="S3377" s="56">
        <v>291853</v>
      </c>
      <c r="T3377" s="1" t="s">
        <v>447</v>
      </c>
      <c r="U3377" s="56">
        <v>42736</v>
      </c>
      <c r="V3377" s="56">
        <v>43373</v>
      </c>
      <c r="W3377" s="56">
        <v>42736</v>
      </c>
      <c r="X3377" s="56">
        <v>43281</v>
      </c>
      <c r="Y3377" s="56" t="s">
        <v>340</v>
      </c>
      <c r="Z3377" s="56" t="s">
        <v>341</v>
      </c>
      <c r="AA3377" s="56" t="s">
        <v>342</v>
      </c>
      <c r="AB3377" s="56" t="s">
        <v>343</v>
      </c>
      <c r="AC3377" s="56" t="s">
        <v>342</v>
      </c>
      <c r="AD3377" s="56" t="s">
        <v>347</v>
      </c>
      <c r="AE3377" s="56" t="s">
        <v>334</v>
      </c>
      <c r="AF3377" s="56" t="s">
        <v>292</v>
      </c>
      <c r="AG3377" s="56">
        <v>2017</v>
      </c>
      <c r="AH3377" s="56" t="s">
        <v>80</v>
      </c>
      <c r="AI3377" s="56" t="s">
        <v>344</v>
      </c>
      <c r="AJ3377" s="56">
        <v>3</v>
      </c>
      <c r="AM3377" s="56">
        <v>42746</v>
      </c>
      <c r="AN3377" s="56" t="s">
        <v>592</v>
      </c>
      <c r="AO3377" s="1">
        <v>42746</v>
      </c>
      <c r="AP3377" s="56" t="s">
        <v>592</v>
      </c>
      <c r="AQ3377" s="56">
        <v>327</v>
      </c>
      <c r="AR3377" s="56">
        <v>0</v>
      </c>
      <c r="AS3377" s="56" t="s">
        <v>346</v>
      </c>
      <c r="BB3377" s="56" t="s">
        <v>339</v>
      </c>
      <c r="BC3377" s="56" t="s">
        <v>263</v>
      </c>
      <c r="BD3377" s="56" t="s">
        <v>1029</v>
      </c>
      <c r="BE3377" s="56" t="s">
        <v>347</v>
      </c>
      <c r="BF3377" s="56" t="s">
        <v>334</v>
      </c>
      <c r="BG3377" s="56" t="s">
        <v>594</v>
      </c>
      <c r="BH3377" s="56">
        <v>0</v>
      </c>
      <c r="BI3377" s="56">
        <v>0</v>
      </c>
      <c r="BJ3377" s="56">
        <v>1</v>
      </c>
    </row>
    <row r="3378" spans="1:62" hidden="1" x14ac:dyDescent="0.3">
      <c r="A3378" s="56">
        <v>49310653</v>
      </c>
      <c r="B3378" s="85">
        <v>601987</v>
      </c>
      <c r="C3378" s="1">
        <v>42893</v>
      </c>
      <c r="D3378" s="56" t="s">
        <v>1025</v>
      </c>
      <c r="E3378" s="56" t="s">
        <v>1026</v>
      </c>
      <c r="F3378" s="56" t="s">
        <v>334</v>
      </c>
      <c r="G3378" s="56" t="s">
        <v>335</v>
      </c>
      <c r="H3378" s="56" t="s">
        <v>336</v>
      </c>
      <c r="I3378" s="56" t="s">
        <v>589</v>
      </c>
      <c r="K3378" s="56" t="s">
        <v>337</v>
      </c>
      <c r="L3378" s="56" t="s">
        <v>338</v>
      </c>
      <c r="M3378" s="56" t="s">
        <v>1027</v>
      </c>
      <c r="N3378" s="56" t="s">
        <v>1043</v>
      </c>
      <c r="O3378" s="56" t="s">
        <v>546</v>
      </c>
      <c r="P3378" s="1" t="s">
        <v>188</v>
      </c>
      <c r="Q3378" s="56" t="s">
        <v>241</v>
      </c>
      <c r="R3378" s="56" t="s">
        <v>339</v>
      </c>
      <c r="S3378" s="56">
        <v>291852</v>
      </c>
      <c r="T3378" s="1" t="s">
        <v>238</v>
      </c>
      <c r="U3378" s="56">
        <v>42736</v>
      </c>
      <c r="V3378" s="56">
        <v>43373</v>
      </c>
      <c r="W3378" s="56">
        <v>42736</v>
      </c>
      <c r="X3378" s="56">
        <v>43281</v>
      </c>
      <c r="Y3378" s="56" t="s">
        <v>340</v>
      </c>
      <c r="Z3378" s="56" t="s">
        <v>341</v>
      </c>
      <c r="AA3378" s="56" t="s">
        <v>342</v>
      </c>
      <c r="AB3378" s="56" t="s">
        <v>343</v>
      </c>
      <c r="AC3378" s="56" t="s">
        <v>342</v>
      </c>
      <c r="AD3378" s="56" t="s">
        <v>347</v>
      </c>
      <c r="AE3378" s="56" t="s">
        <v>334</v>
      </c>
      <c r="AF3378" s="56" t="s">
        <v>292</v>
      </c>
      <c r="AG3378" s="56">
        <v>2017</v>
      </c>
      <c r="AH3378" s="56" t="s">
        <v>80</v>
      </c>
      <c r="AI3378" s="56" t="s">
        <v>344</v>
      </c>
      <c r="AJ3378" s="56">
        <v>2</v>
      </c>
      <c r="AM3378" s="56">
        <v>42746</v>
      </c>
      <c r="AN3378" s="56" t="s">
        <v>592</v>
      </c>
      <c r="AO3378" s="1">
        <v>42746</v>
      </c>
      <c r="AP3378" s="56" t="s">
        <v>592</v>
      </c>
      <c r="AQ3378" s="56">
        <v>253</v>
      </c>
      <c r="AR3378" s="56">
        <v>0</v>
      </c>
      <c r="AS3378" s="56" t="s">
        <v>346</v>
      </c>
      <c r="BB3378" s="56" t="s">
        <v>339</v>
      </c>
      <c r="BC3378" s="56" t="s">
        <v>263</v>
      </c>
      <c r="BD3378" s="56" t="s">
        <v>1029</v>
      </c>
      <c r="BE3378" s="56" t="s">
        <v>347</v>
      </c>
      <c r="BF3378" s="56" t="s">
        <v>334</v>
      </c>
      <c r="BG3378" s="56" t="s">
        <v>594</v>
      </c>
      <c r="BH3378" s="56">
        <v>0</v>
      </c>
      <c r="BI3378" s="56">
        <v>0</v>
      </c>
      <c r="BJ3378" s="56">
        <v>1</v>
      </c>
    </row>
    <row r="3379" spans="1:62" hidden="1" x14ac:dyDescent="0.3">
      <c r="A3379" s="56">
        <v>49304874</v>
      </c>
      <c r="B3379" s="85">
        <v>601987</v>
      </c>
      <c r="C3379" s="1">
        <v>42893</v>
      </c>
      <c r="D3379" s="56" t="s">
        <v>1025</v>
      </c>
      <c r="E3379" s="56" t="s">
        <v>1026</v>
      </c>
      <c r="F3379" s="56" t="s">
        <v>334</v>
      </c>
      <c r="G3379" s="56" t="s">
        <v>335</v>
      </c>
      <c r="H3379" s="56" t="s">
        <v>336</v>
      </c>
      <c r="I3379" s="56" t="s">
        <v>589</v>
      </c>
      <c r="K3379" s="56" t="s">
        <v>337</v>
      </c>
      <c r="L3379" s="56" t="s">
        <v>338</v>
      </c>
      <c r="M3379" s="56" t="s">
        <v>1027</v>
      </c>
      <c r="N3379" s="56" t="s">
        <v>1043</v>
      </c>
      <c r="O3379" s="56" t="s">
        <v>546</v>
      </c>
      <c r="P3379" s="1" t="s">
        <v>188</v>
      </c>
      <c r="Q3379" s="56" t="s">
        <v>241</v>
      </c>
      <c r="R3379" s="56" t="s">
        <v>339</v>
      </c>
      <c r="S3379" s="56">
        <v>291852</v>
      </c>
      <c r="T3379" s="1" t="s">
        <v>238</v>
      </c>
      <c r="U3379" s="56">
        <v>42736</v>
      </c>
      <c r="V3379" s="56">
        <v>43373</v>
      </c>
      <c r="W3379" s="56">
        <v>42736</v>
      </c>
      <c r="X3379" s="56">
        <v>43281</v>
      </c>
      <c r="Y3379" s="56" t="s">
        <v>340</v>
      </c>
      <c r="Z3379" s="56" t="s">
        <v>341</v>
      </c>
      <c r="AA3379" s="56" t="s">
        <v>342</v>
      </c>
      <c r="AB3379" s="56" t="s">
        <v>343</v>
      </c>
      <c r="AC3379" s="56" t="s">
        <v>342</v>
      </c>
      <c r="AD3379" s="56" t="s">
        <v>347</v>
      </c>
      <c r="AE3379" s="56" t="s">
        <v>334</v>
      </c>
      <c r="AF3379" s="56" t="s">
        <v>292</v>
      </c>
      <c r="AG3379" s="56">
        <v>2017</v>
      </c>
      <c r="AH3379" s="56" t="s">
        <v>80</v>
      </c>
      <c r="AI3379" s="56" t="s">
        <v>344</v>
      </c>
      <c r="AJ3379" s="56">
        <v>2</v>
      </c>
      <c r="AM3379" s="56">
        <v>42746</v>
      </c>
      <c r="AN3379" s="56" t="s">
        <v>592</v>
      </c>
      <c r="AO3379" s="1">
        <v>42746</v>
      </c>
      <c r="AP3379" s="56" t="s">
        <v>592</v>
      </c>
      <c r="AQ3379" s="56">
        <v>253</v>
      </c>
      <c r="AR3379" s="56">
        <v>0</v>
      </c>
      <c r="AS3379" s="56" t="s">
        <v>346</v>
      </c>
      <c r="BB3379" s="56" t="s">
        <v>339</v>
      </c>
      <c r="BC3379" s="56" t="s">
        <v>263</v>
      </c>
      <c r="BD3379" s="56" t="s">
        <v>1029</v>
      </c>
      <c r="BE3379" s="56" t="s">
        <v>347</v>
      </c>
      <c r="BF3379" s="56" t="s">
        <v>334</v>
      </c>
      <c r="BG3379" s="56" t="s">
        <v>594</v>
      </c>
      <c r="BH3379" s="56">
        <v>0</v>
      </c>
      <c r="BI3379" s="56">
        <v>0</v>
      </c>
      <c r="BJ3379" s="56">
        <v>1</v>
      </c>
    </row>
    <row r="3380" spans="1:62" hidden="1" x14ac:dyDescent="0.3">
      <c r="A3380" s="56">
        <v>49311110</v>
      </c>
      <c r="B3380" s="85">
        <v>601987</v>
      </c>
      <c r="C3380" s="1">
        <v>42893</v>
      </c>
      <c r="D3380" s="56" t="s">
        <v>1025</v>
      </c>
      <c r="E3380" s="56" t="s">
        <v>1026</v>
      </c>
      <c r="F3380" s="56" t="s">
        <v>334</v>
      </c>
      <c r="G3380" s="56" t="s">
        <v>335</v>
      </c>
      <c r="H3380" s="56" t="s">
        <v>336</v>
      </c>
      <c r="I3380" s="56" t="s">
        <v>589</v>
      </c>
      <c r="K3380" s="56" t="s">
        <v>337</v>
      </c>
      <c r="L3380" s="56" t="s">
        <v>338</v>
      </c>
      <c r="M3380" s="56" t="s">
        <v>1027</v>
      </c>
      <c r="N3380" s="56" t="s">
        <v>1043</v>
      </c>
      <c r="O3380" s="56" t="s">
        <v>546</v>
      </c>
      <c r="P3380" s="1" t="s">
        <v>110</v>
      </c>
      <c r="Q3380" s="56" t="s">
        <v>241</v>
      </c>
      <c r="R3380" s="56" t="s">
        <v>339</v>
      </c>
      <c r="S3380" s="56">
        <v>283692</v>
      </c>
      <c r="T3380" s="1" t="s">
        <v>1035</v>
      </c>
      <c r="U3380" s="56">
        <v>42736</v>
      </c>
      <c r="V3380" s="56">
        <v>43373</v>
      </c>
      <c r="W3380" s="56">
        <v>42736</v>
      </c>
      <c r="X3380" s="56">
        <v>43281</v>
      </c>
      <c r="Y3380" s="56" t="s">
        <v>340</v>
      </c>
      <c r="Z3380" s="56" t="s">
        <v>341</v>
      </c>
      <c r="AA3380" s="56" t="s">
        <v>347</v>
      </c>
      <c r="AB3380" s="56" t="s">
        <v>343</v>
      </c>
      <c r="AC3380" s="56" t="s">
        <v>342</v>
      </c>
      <c r="AD3380" s="56" t="s">
        <v>347</v>
      </c>
      <c r="AE3380" s="56" t="s">
        <v>334</v>
      </c>
      <c r="AF3380" s="56" t="s">
        <v>224</v>
      </c>
      <c r="AG3380" s="56">
        <v>2016</v>
      </c>
      <c r="AH3380" s="56" t="s">
        <v>80</v>
      </c>
      <c r="AI3380" s="56" t="s">
        <v>339</v>
      </c>
      <c r="AJ3380" s="56">
        <v>45</v>
      </c>
      <c r="AM3380" s="56">
        <v>42746</v>
      </c>
      <c r="AN3380" s="56" t="s">
        <v>592</v>
      </c>
      <c r="AO3380" s="1">
        <v>42746</v>
      </c>
      <c r="AP3380" s="56" t="s">
        <v>592</v>
      </c>
      <c r="AQ3380" s="56">
        <v>72042</v>
      </c>
      <c r="AR3380" s="56">
        <v>0</v>
      </c>
      <c r="AS3380" s="56" t="s">
        <v>346</v>
      </c>
      <c r="BB3380" s="56" t="s">
        <v>339</v>
      </c>
      <c r="BC3380" s="56" t="s">
        <v>263</v>
      </c>
      <c r="BD3380" s="56" t="s">
        <v>1029</v>
      </c>
      <c r="BE3380" s="56" t="s">
        <v>347</v>
      </c>
      <c r="BF3380" s="56" t="s">
        <v>334</v>
      </c>
      <c r="BG3380" s="56" t="s">
        <v>594</v>
      </c>
      <c r="BH3380" s="56">
        <v>0</v>
      </c>
      <c r="BI3380" s="56">
        <v>0</v>
      </c>
      <c r="BJ3380" s="56">
        <v>1</v>
      </c>
    </row>
    <row r="3381" spans="1:62" hidden="1" x14ac:dyDescent="0.3">
      <c r="A3381" s="56">
        <v>49311093</v>
      </c>
      <c r="B3381" s="85">
        <v>601987</v>
      </c>
      <c r="C3381" s="1">
        <v>42893</v>
      </c>
      <c r="D3381" s="56" t="s">
        <v>1025</v>
      </c>
      <c r="E3381" s="56" t="s">
        <v>1026</v>
      </c>
      <c r="F3381" s="56" t="s">
        <v>334</v>
      </c>
      <c r="G3381" s="56" t="s">
        <v>335</v>
      </c>
      <c r="H3381" s="56" t="s">
        <v>336</v>
      </c>
      <c r="I3381" s="56" t="s">
        <v>589</v>
      </c>
      <c r="K3381" s="56" t="s">
        <v>337</v>
      </c>
      <c r="L3381" s="56" t="s">
        <v>338</v>
      </c>
      <c r="M3381" s="56" t="s">
        <v>1027</v>
      </c>
      <c r="N3381" s="56" t="s">
        <v>1043</v>
      </c>
      <c r="O3381" s="56" t="s">
        <v>546</v>
      </c>
      <c r="P3381" s="1" t="s">
        <v>105</v>
      </c>
      <c r="S3381" s="56">
        <v>225243</v>
      </c>
      <c r="T3381" s="1" t="s">
        <v>691</v>
      </c>
      <c r="U3381" s="56">
        <v>42736</v>
      </c>
      <c r="V3381" s="56">
        <v>43373</v>
      </c>
      <c r="W3381" s="56">
        <v>42736</v>
      </c>
      <c r="X3381" s="56">
        <v>43281</v>
      </c>
      <c r="Y3381" s="56" t="s">
        <v>340</v>
      </c>
      <c r="Z3381" s="56" t="s">
        <v>341</v>
      </c>
      <c r="AA3381" s="56" t="s">
        <v>342</v>
      </c>
      <c r="AB3381" s="56" t="s">
        <v>343</v>
      </c>
      <c r="AC3381" s="56" t="s">
        <v>342</v>
      </c>
      <c r="AD3381" s="56" t="s">
        <v>347</v>
      </c>
      <c r="AE3381" s="56" t="s">
        <v>334</v>
      </c>
      <c r="AF3381" s="56" t="s">
        <v>224</v>
      </c>
      <c r="AG3381" s="56">
        <v>2016</v>
      </c>
      <c r="AH3381" s="56" t="s">
        <v>80</v>
      </c>
      <c r="AI3381" s="56" t="s">
        <v>339</v>
      </c>
      <c r="AJ3381" s="56">
        <v>0</v>
      </c>
      <c r="AM3381" s="56">
        <v>42746</v>
      </c>
      <c r="AN3381" s="56" t="s">
        <v>592</v>
      </c>
      <c r="AO3381" s="1">
        <v>42720</v>
      </c>
      <c r="AP3381" s="56" t="s">
        <v>592</v>
      </c>
      <c r="AQ3381" s="56">
        <v>75710</v>
      </c>
      <c r="AR3381" s="56">
        <v>0</v>
      </c>
      <c r="AS3381" s="56" t="s">
        <v>346</v>
      </c>
      <c r="BB3381" s="56" t="s">
        <v>339</v>
      </c>
      <c r="BC3381" s="56" t="s">
        <v>263</v>
      </c>
      <c r="BD3381" s="56" t="s">
        <v>1029</v>
      </c>
      <c r="BE3381" s="56" t="s">
        <v>347</v>
      </c>
      <c r="BF3381" s="56" t="s">
        <v>334</v>
      </c>
      <c r="BG3381" s="56" t="s">
        <v>594</v>
      </c>
      <c r="BH3381" s="56">
        <v>0</v>
      </c>
      <c r="BI3381" s="56">
        <v>0</v>
      </c>
      <c r="BJ3381" s="56">
        <v>1</v>
      </c>
    </row>
    <row r="3382" spans="1:62" hidden="1" x14ac:dyDescent="0.3">
      <c r="A3382" s="56">
        <v>49304836</v>
      </c>
      <c r="B3382" s="85">
        <v>601987</v>
      </c>
      <c r="C3382" s="1">
        <v>42893</v>
      </c>
      <c r="D3382" s="56" t="s">
        <v>1025</v>
      </c>
      <c r="E3382" s="56" t="s">
        <v>1026</v>
      </c>
      <c r="F3382" s="56" t="s">
        <v>334</v>
      </c>
      <c r="G3382" s="56" t="s">
        <v>335</v>
      </c>
      <c r="H3382" s="56" t="s">
        <v>336</v>
      </c>
      <c r="I3382" s="56" t="s">
        <v>589</v>
      </c>
      <c r="K3382" s="56" t="s">
        <v>337</v>
      </c>
      <c r="L3382" s="56" t="s">
        <v>338</v>
      </c>
      <c r="M3382" s="56" t="s">
        <v>1027</v>
      </c>
      <c r="N3382" s="56" t="s">
        <v>1043</v>
      </c>
      <c r="O3382" s="56" t="s">
        <v>546</v>
      </c>
      <c r="P3382" s="1" t="s">
        <v>110</v>
      </c>
      <c r="Q3382" s="56" t="s">
        <v>241</v>
      </c>
      <c r="R3382" s="56" t="s">
        <v>339</v>
      </c>
      <c r="S3382" s="56">
        <v>286212</v>
      </c>
      <c r="T3382" s="1" t="s">
        <v>1031</v>
      </c>
      <c r="U3382" s="56">
        <v>42736</v>
      </c>
      <c r="V3382" s="56">
        <v>43373</v>
      </c>
      <c r="W3382" s="56">
        <v>42736</v>
      </c>
      <c r="X3382" s="56">
        <v>43465</v>
      </c>
      <c r="Y3382" s="56" t="s">
        <v>340</v>
      </c>
      <c r="Z3382" s="56" t="s">
        <v>341</v>
      </c>
      <c r="AA3382" s="56" t="s">
        <v>347</v>
      </c>
      <c r="AC3382" s="56" t="s">
        <v>342</v>
      </c>
      <c r="AD3382" s="56" t="s">
        <v>342</v>
      </c>
      <c r="AE3382" s="56" t="s">
        <v>334</v>
      </c>
      <c r="AF3382" s="56" t="s">
        <v>224</v>
      </c>
      <c r="AG3382" s="56">
        <v>2016</v>
      </c>
      <c r="AH3382" s="56" t="s">
        <v>80</v>
      </c>
      <c r="AI3382" s="56" t="s">
        <v>339</v>
      </c>
      <c r="AJ3382" s="56">
        <v>1200000</v>
      </c>
      <c r="AM3382" s="56">
        <v>42746</v>
      </c>
      <c r="AN3382" s="56" t="s">
        <v>592</v>
      </c>
      <c r="AO3382" s="1">
        <v>42746</v>
      </c>
      <c r="AP3382" s="56" t="s">
        <v>592</v>
      </c>
      <c r="AQ3382" s="56">
        <v>86281</v>
      </c>
      <c r="AR3382" s="56">
        <v>0</v>
      </c>
      <c r="AS3382" s="56" t="s">
        <v>346</v>
      </c>
      <c r="BB3382" s="56" t="s">
        <v>339</v>
      </c>
      <c r="BC3382" s="56" t="s">
        <v>263</v>
      </c>
      <c r="BD3382" s="56" t="s">
        <v>1029</v>
      </c>
      <c r="BE3382" s="56" t="s">
        <v>347</v>
      </c>
      <c r="BF3382" s="56" t="s">
        <v>334</v>
      </c>
      <c r="BG3382" s="56" t="s">
        <v>594</v>
      </c>
      <c r="BH3382" s="56">
        <v>0</v>
      </c>
      <c r="BI3382" s="56">
        <v>0</v>
      </c>
      <c r="BJ3382" s="56">
        <v>1</v>
      </c>
    </row>
    <row r="3383" spans="1:62" hidden="1" x14ac:dyDescent="0.3">
      <c r="A3383" s="56">
        <v>49311097</v>
      </c>
      <c r="B3383" s="85">
        <v>601987</v>
      </c>
      <c r="C3383" s="1">
        <v>42893</v>
      </c>
      <c r="D3383" s="56" t="s">
        <v>1025</v>
      </c>
      <c r="E3383" s="56" t="s">
        <v>1026</v>
      </c>
      <c r="F3383" s="56" t="s">
        <v>334</v>
      </c>
      <c r="G3383" s="56" t="s">
        <v>335</v>
      </c>
      <c r="H3383" s="56" t="s">
        <v>336</v>
      </c>
      <c r="I3383" s="56" t="s">
        <v>589</v>
      </c>
      <c r="K3383" s="56" t="s">
        <v>337</v>
      </c>
      <c r="L3383" s="56" t="s">
        <v>338</v>
      </c>
      <c r="M3383" s="56" t="s">
        <v>1027</v>
      </c>
      <c r="N3383" s="56" t="s">
        <v>1043</v>
      </c>
      <c r="O3383" s="56" t="s">
        <v>546</v>
      </c>
      <c r="P3383" s="1" t="s">
        <v>105</v>
      </c>
      <c r="S3383" s="56">
        <v>225243</v>
      </c>
      <c r="T3383" s="1" t="s">
        <v>691</v>
      </c>
      <c r="U3383" s="56">
        <v>42736</v>
      </c>
      <c r="V3383" s="56">
        <v>43373</v>
      </c>
      <c r="W3383" s="56">
        <v>42736</v>
      </c>
      <c r="X3383" s="56">
        <v>43281</v>
      </c>
      <c r="Y3383" s="56" t="s">
        <v>340</v>
      </c>
      <c r="Z3383" s="56" t="s">
        <v>341</v>
      </c>
      <c r="AA3383" s="56" t="s">
        <v>342</v>
      </c>
      <c r="AB3383" s="56" t="s">
        <v>343</v>
      </c>
      <c r="AC3383" s="56" t="s">
        <v>342</v>
      </c>
      <c r="AD3383" s="56" t="s">
        <v>347</v>
      </c>
      <c r="AE3383" s="56" t="s">
        <v>334</v>
      </c>
      <c r="AF3383" s="56" t="s">
        <v>292</v>
      </c>
      <c r="AG3383" s="56">
        <v>2018</v>
      </c>
      <c r="AH3383" s="56" t="s">
        <v>80</v>
      </c>
      <c r="AI3383" s="56" t="s">
        <v>344</v>
      </c>
      <c r="AJ3383" s="56">
        <v>10800000</v>
      </c>
      <c r="AM3383" s="56">
        <v>42746</v>
      </c>
      <c r="AN3383" s="56" t="s">
        <v>592</v>
      </c>
      <c r="AO3383" s="1">
        <v>42746</v>
      </c>
      <c r="AP3383" s="56" t="s">
        <v>592</v>
      </c>
      <c r="AQ3383" s="56">
        <v>75710</v>
      </c>
      <c r="AR3383" s="56">
        <v>0</v>
      </c>
      <c r="AS3383" s="56" t="s">
        <v>346</v>
      </c>
      <c r="BB3383" s="56" t="s">
        <v>339</v>
      </c>
      <c r="BC3383" s="56" t="s">
        <v>263</v>
      </c>
      <c r="BD3383" s="56" t="s">
        <v>1029</v>
      </c>
      <c r="BE3383" s="56" t="s">
        <v>347</v>
      </c>
      <c r="BF3383" s="56" t="s">
        <v>334</v>
      </c>
      <c r="BG3383" s="56" t="s">
        <v>594</v>
      </c>
      <c r="BH3383" s="56">
        <v>0</v>
      </c>
      <c r="BI3383" s="56">
        <v>0</v>
      </c>
      <c r="BJ3383" s="56">
        <v>1</v>
      </c>
    </row>
    <row r="3384" spans="1:62" hidden="1" x14ac:dyDescent="0.3">
      <c r="A3384" s="56">
        <v>49304838</v>
      </c>
      <c r="B3384" s="85">
        <v>601987</v>
      </c>
      <c r="C3384" s="1">
        <v>42893</v>
      </c>
      <c r="D3384" s="56" t="s">
        <v>1025</v>
      </c>
      <c r="E3384" s="56" t="s">
        <v>1026</v>
      </c>
      <c r="F3384" s="56" t="s">
        <v>334</v>
      </c>
      <c r="G3384" s="56" t="s">
        <v>335</v>
      </c>
      <c r="H3384" s="56" t="s">
        <v>336</v>
      </c>
      <c r="I3384" s="56" t="s">
        <v>589</v>
      </c>
      <c r="K3384" s="56" t="s">
        <v>337</v>
      </c>
      <c r="L3384" s="56" t="s">
        <v>338</v>
      </c>
      <c r="M3384" s="56" t="s">
        <v>1027</v>
      </c>
      <c r="N3384" s="56" t="s">
        <v>1043</v>
      </c>
      <c r="O3384" s="56" t="s">
        <v>546</v>
      </c>
      <c r="P3384" s="1" t="s">
        <v>110</v>
      </c>
      <c r="Q3384" s="56" t="s">
        <v>241</v>
      </c>
      <c r="R3384" s="56" t="s">
        <v>339</v>
      </c>
      <c r="S3384" s="56">
        <v>286212</v>
      </c>
      <c r="T3384" s="1" t="s">
        <v>1031</v>
      </c>
      <c r="U3384" s="56">
        <v>42736</v>
      </c>
      <c r="V3384" s="56">
        <v>43373</v>
      </c>
      <c r="W3384" s="56">
        <v>42736</v>
      </c>
      <c r="X3384" s="56">
        <v>43465</v>
      </c>
      <c r="Y3384" s="56" t="s">
        <v>340</v>
      </c>
      <c r="Z3384" s="56" t="s">
        <v>341</v>
      </c>
      <c r="AA3384" s="56" t="s">
        <v>347</v>
      </c>
      <c r="AC3384" s="56" t="s">
        <v>342</v>
      </c>
      <c r="AD3384" s="56" t="s">
        <v>342</v>
      </c>
      <c r="AE3384" s="56" t="s">
        <v>334</v>
      </c>
      <c r="AF3384" s="56" t="s">
        <v>292</v>
      </c>
      <c r="AG3384" s="56">
        <v>2018</v>
      </c>
      <c r="AH3384" s="56" t="s">
        <v>80</v>
      </c>
      <c r="AI3384" s="56" t="s">
        <v>348</v>
      </c>
      <c r="AJ3384" s="56">
        <v>314844</v>
      </c>
      <c r="AM3384" s="56">
        <v>42746</v>
      </c>
      <c r="AN3384" s="56" t="s">
        <v>592</v>
      </c>
      <c r="AO3384" s="1">
        <v>42746</v>
      </c>
      <c r="AP3384" s="56" t="s">
        <v>592</v>
      </c>
      <c r="AQ3384" s="56">
        <v>86281</v>
      </c>
      <c r="AR3384" s="56">
        <v>0</v>
      </c>
      <c r="AS3384" s="56" t="s">
        <v>346</v>
      </c>
      <c r="BB3384" s="56" t="s">
        <v>339</v>
      </c>
      <c r="BC3384" s="56" t="s">
        <v>263</v>
      </c>
      <c r="BD3384" s="56" t="s">
        <v>1029</v>
      </c>
      <c r="BE3384" s="56" t="s">
        <v>347</v>
      </c>
      <c r="BF3384" s="56" t="s">
        <v>334</v>
      </c>
      <c r="BG3384" s="56" t="s">
        <v>594</v>
      </c>
      <c r="BH3384" s="56">
        <v>0</v>
      </c>
      <c r="BI3384" s="56">
        <v>0</v>
      </c>
      <c r="BJ3384" s="56">
        <v>1</v>
      </c>
    </row>
    <row r="3385" spans="1:62" hidden="1" x14ac:dyDescent="0.3">
      <c r="A3385" s="56">
        <v>49304861</v>
      </c>
      <c r="B3385" s="85">
        <v>601987</v>
      </c>
      <c r="C3385" s="1">
        <v>42893</v>
      </c>
      <c r="D3385" s="56" t="s">
        <v>1025</v>
      </c>
      <c r="E3385" s="56" t="s">
        <v>1026</v>
      </c>
      <c r="F3385" s="56" t="s">
        <v>334</v>
      </c>
      <c r="G3385" s="56" t="s">
        <v>335</v>
      </c>
      <c r="H3385" s="56" t="s">
        <v>336</v>
      </c>
      <c r="I3385" s="56" t="s">
        <v>589</v>
      </c>
      <c r="K3385" s="56" t="s">
        <v>337</v>
      </c>
      <c r="L3385" s="56" t="s">
        <v>338</v>
      </c>
      <c r="M3385" s="56" t="s">
        <v>1027</v>
      </c>
      <c r="N3385" s="56" t="s">
        <v>1043</v>
      </c>
      <c r="O3385" s="56" t="s">
        <v>546</v>
      </c>
      <c r="P3385" s="1" t="s">
        <v>110</v>
      </c>
      <c r="Q3385" s="56" t="s">
        <v>241</v>
      </c>
      <c r="R3385" s="56" t="s">
        <v>339</v>
      </c>
      <c r="S3385" s="56">
        <v>286213</v>
      </c>
      <c r="T3385" s="1" t="s">
        <v>1033</v>
      </c>
      <c r="U3385" s="56">
        <v>42736</v>
      </c>
      <c r="V3385" s="56">
        <v>43373</v>
      </c>
      <c r="W3385" s="56">
        <v>42736</v>
      </c>
      <c r="X3385" s="56">
        <v>43281</v>
      </c>
      <c r="Y3385" s="56" t="s">
        <v>340</v>
      </c>
      <c r="AA3385" s="56" t="s">
        <v>347</v>
      </c>
      <c r="AC3385" s="56" t="s">
        <v>342</v>
      </c>
      <c r="AD3385" s="56" t="s">
        <v>347</v>
      </c>
      <c r="AE3385" s="56" t="s">
        <v>334</v>
      </c>
      <c r="AF3385" s="56" t="s">
        <v>292</v>
      </c>
      <c r="AG3385" s="56">
        <v>2018</v>
      </c>
      <c r="AH3385" s="56" t="s">
        <v>80</v>
      </c>
      <c r="AI3385" s="56" t="s">
        <v>348</v>
      </c>
      <c r="AJ3385" s="56">
        <v>192456</v>
      </c>
      <c r="AM3385" s="56">
        <v>42746</v>
      </c>
      <c r="AN3385" s="56" t="s">
        <v>592</v>
      </c>
      <c r="AO3385" s="1">
        <v>42746</v>
      </c>
      <c r="AP3385" s="56" t="s">
        <v>592</v>
      </c>
      <c r="AQ3385" s="56">
        <v>86282</v>
      </c>
      <c r="AR3385" s="56">
        <v>0</v>
      </c>
      <c r="AS3385" s="56" t="s">
        <v>346</v>
      </c>
      <c r="BB3385" s="56" t="s">
        <v>339</v>
      </c>
      <c r="BC3385" s="56" t="s">
        <v>263</v>
      </c>
      <c r="BD3385" s="56" t="s">
        <v>1029</v>
      </c>
      <c r="BE3385" s="56" t="s">
        <v>347</v>
      </c>
      <c r="BF3385" s="56" t="s">
        <v>334</v>
      </c>
      <c r="BG3385" s="56" t="s">
        <v>594</v>
      </c>
      <c r="BH3385" s="56">
        <v>0</v>
      </c>
      <c r="BI3385" s="56">
        <v>0</v>
      </c>
      <c r="BJ3385" s="56">
        <v>1</v>
      </c>
    </row>
    <row r="3386" spans="1:62" hidden="1" x14ac:dyDescent="0.3">
      <c r="A3386" s="56">
        <v>49304853</v>
      </c>
      <c r="B3386" s="85">
        <v>601987</v>
      </c>
      <c r="C3386" s="1">
        <v>42893</v>
      </c>
      <c r="D3386" s="56" t="s">
        <v>1025</v>
      </c>
      <c r="E3386" s="56" t="s">
        <v>1026</v>
      </c>
      <c r="F3386" s="56" t="s">
        <v>334</v>
      </c>
      <c r="G3386" s="56" t="s">
        <v>335</v>
      </c>
      <c r="H3386" s="56" t="s">
        <v>336</v>
      </c>
      <c r="I3386" s="56" t="s">
        <v>589</v>
      </c>
      <c r="K3386" s="56" t="s">
        <v>337</v>
      </c>
      <c r="L3386" s="56" t="s">
        <v>338</v>
      </c>
      <c r="M3386" s="56" t="s">
        <v>1027</v>
      </c>
      <c r="N3386" s="56" t="s">
        <v>1043</v>
      </c>
      <c r="O3386" s="56" t="s">
        <v>546</v>
      </c>
      <c r="P3386" s="1" t="s">
        <v>110</v>
      </c>
      <c r="Q3386" s="56" t="s">
        <v>241</v>
      </c>
      <c r="R3386" s="56" t="s">
        <v>339</v>
      </c>
      <c r="S3386" s="56">
        <v>283694</v>
      </c>
      <c r="T3386" s="1" t="s">
        <v>1028</v>
      </c>
      <c r="U3386" s="56">
        <v>42736</v>
      </c>
      <c r="V3386" s="56">
        <v>43373</v>
      </c>
      <c r="W3386" s="56">
        <v>42736</v>
      </c>
      <c r="X3386" s="56">
        <v>43281</v>
      </c>
      <c r="Y3386" s="56" t="s">
        <v>340</v>
      </c>
      <c r="Z3386" s="56" t="s">
        <v>341</v>
      </c>
      <c r="AA3386" s="56" t="s">
        <v>347</v>
      </c>
      <c r="AC3386" s="56" t="s">
        <v>342</v>
      </c>
      <c r="AD3386" s="56" t="s">
        <v>347</v>
      </c>
      <c r="AE3386" s="56" t="s">
        <v>334</v>
      </c>
      <c r="AF3386" s="56" t="s">
        <v>292</v>
      </c>
      <c r="AG3386" s="56">
        <v>2018</v>
      </c>
      <c r="AH3386" s="56" t="s">
        <v>80</v>
      </c>
      <c r="AI3386" s="56" t="s">
        <v>348</v>
      </c>
      <c r="AJ3386" s="56">
        <v>13104</v>
      </c>
      <c r="AM3386" s="56">
        <v>42746</v>
      </c>
      <c r="AN3386" s="56" t="s">
        <v>592</v>
      </c>
      <c r="AO3386" s="1">
        <v>42746</v>
      </c>
      <c r="AP3386" s="56" t="s">
        <v>592</v>
      </c>
      <c r="AQ3386" s="56">
        <v>85976</v>
      </c>
      <c r="AR3386" s="56">
        <v>0</v>
      </c>
      <c r="AS3386" s="56" t="s">
        <v>346</v>
      </c>
      <c r="BB3386" s="56" t="s">
        <v>339</v>
      </c>
      <c r="BC3386" s="56" t="s">
        <v>263</v>
      </c>
      <c r="BD3386" s="56" t="s">
        <v>1029</v>
      </c>
      <c r="BE3386" s="56" t="s">
        <v>347</v>
      </c>
      <c r="BF3386" s="56" t="s">
        <v>334</v>
      </c>
      <c r="BG3386" s="56" t="s">
        <v>594</v>
      </c>
      <c r="BH3386" s="56">
        <v>0</v>
      </c>
      <c r="BI3386" s="56">
        <v>0</v>
      </c>
      <c r="BJ3386" s="56">
        <v>1</v>
      </c>
    </row>
    <row r="3387" spans="1:62" hidden="1" x14ac:dyDescent="0.3">
      <c r="A3387" s="56">
        <v>49304839</v>
      </c>
      <c r="B3387" s="85">
        <v>601987</v>
      </c>
      <c r="C3387" s="1">
        <v>42893</v>
      </c>
      <c r="D3387" s="56" t="s">
        <v>1025</v>
      </c>
      <c r="E3387" s="56" t="s">
        <v>1026</v>
      </c>
      <c r="F3387" s="56" t="s">
        <v>334</v>
      </c>
      <c r="G3387" s="56" t="s">
        <v>335</v>
      </c>
      <c r="H3387" s="56" t="s">
        <v>336</v>
      </c>
      <c r="I3387" s="56" t="s">
        <v>589</v>
      </c>
      <c r="K3387" s="56" t="s">
        <v>337</v>
      </c>
      <c r="L3387" s="56" t="s">
        <v>338</v>
      </c>
      <c r="M3387" s="56" t="s">
        <v>1027</v>
      </c>
      <c r="N3387" s="56" t="s">
        <v>1043</v>
      </c>
      <c r="O3387" s="56" t="s">
        <v>546</v>
      </c>
      <c r="P3387" s="1" t="s">
        <v>110</v>
      </c>
      <c r="Q3387" s="56" t="s">
        <v>241</v>
      </c>
      <c r="R3387" s="56" t="s">
        <v>339</v>
      </c>
      <c r="S3387" s="56">
        <v>286212</v>
      </c>
      <c r="T3387" s="1" t="s">
        <v>1031</v>
      </c>
      <c r="U3387" s="56">
        <v>42736</v>
      </c>
      <c r="V3387" s="56">
        <v>43373</v>
      </c>
      <c r="W3387" s="56">
        <v>42736</v>
      </c>
      <c r="X3387" s="56">
        <v>43465</v>
      </c>
      <c r="Y3387" s="56" t="s">
        <v>340</v>
      </c>
      <c r="Z3387" s="56" t="s">
        <v>341</v>
      </c>
      <c r="AA3387" s="56" t="s">
        <v>347</v>
      </c>
      <c r="AC3387" s="56" t="s">
        <v>342</v>
      </c>
      <c r="AD3387" s="56" t="s">
        <v>342</v>
      </c>
      <c r="AE3387" s="56" t="s">
        <v>334</v>
      </c>
      <c r="AF3387" s="56" t="s">
        <v>292</v>
      </c>
      <c r="AG3387" s="56">
        <v>2018</v>
      </c>
      <c r="AH3387" s="56" t="s">
        <v>80</v>
      </c>
      <c r="AI3387" s="56" t="s">
        <v>344</v>
      </c>
      <c r="AJ3387" s="56">
        <v>481406</v>
      </c>
      <c r="AM3387" s="56">
        <v>42746</v>
      </c>
      <c r="AN3387" s="56" t="s">
        <v>592</v>
      </c>
      <c r="AO3387" s="1">
        <v>42746</v>
      </c>
      <c r="AP3387" s="56" t="s">
        <v>592</v>
      </c>
      <c r="AQ3387" s="56">
        <v>86281</v>
      </c>
      <c r="AR3387" s="56">
        <v>0</v>
      </c>
      <c r="AS3387" s="56" t="s">
        <v>346</v>
      </c>
      <c r="BB3387" s="56" t="s">
        <v>339</v>
      </c>
      <c r="BC3387" s="56" t="s">
        <v>263</v>
      </c>
      <c r="BD3387" s="56" t="s">
        <v>1029</v>
      </c>
      <c r="BE3387" s="56" t="s">
        <v>347</v>
      </c>
      <c r="BF3387" s="56" t="s">
        <v>334</v>
      </c>
      <c r="BG3387" s="56" t="s">
        <v>594</v>
      </c>
      <c r="BH3387" s="56">
        <v>0</v>
      </c>
      <c r="BI3387" s="56">
        <v>0</v>
      </c>
      <c r="BJ3387" s="56">
        <v>1</v>
      </c>
    </row>
    <row r="3388" spans="1:62" hidden="1" x14ac:dyDescent="0.3">
      <c r="A3388" s="56">
        <v>49304849</v>
      </c>
      <c r="B3388" s="85">
        <v>601987</v>
      </c>
      <c r="C3388" s="1">
        <v>42893</v>
      </c>
      <c r="D3388" s="56" t="s">
        <v>1025</v>
      </c>
      <c r="E3388" s="56" t="s">
        <v>1026</v>
      </c>
      <c r="F3388" s="56" t="s">
        <v>334</v>
      </c>
      <c r="G3388" s="56" t="s">
        <v>335</v>
      </c>
      <c r="H3388" s="56" t="s">
        <v>336</v>
      </c>
      <c r="I3388" s="56" t="s">
        <v>589</v>
      </c>
      <c r="K3388" s="56" t="s">
        <v>337</v>
      </c>
      <c r="L3388" s="56" t="s">
        <v>338</v>
      </c>
      <c r="M3388" s="56" t="s">
        <v>1027</v>
      </c>
      <c r="N3388" s="56" t="s">
        <v>1043</v>
      </c>
      <c r="O3388" s="56" t="s">
        <v>546</v>
      </c>
      <c r="P3388" s="1" t="s">
        <v>110</v>
      </c>
      <c r="Q3388" s="56" t="s">
        <v>241</v>
      </c>
      <c r="R3388" s="56" t="s">
        <v>339</v>
      </c>
      <c r="S3388" s="56">
        <v>283692</v>
      </c>
      <c r="T3388" s="1" t="s">
        <v>1035</v>
      </c>
      <c r="U3388" s="56">
        <v>42736</v>
      </c>
      <c r="V3388" s="56">
        <v>43373</v>
      </c>
      <c r="W3388" s="56">
        <v>42736</v>
      </c>
      <c r="X3388" s="56">
        <v>43281</v>
      </c>
      <c r="Y3388" s="56" t="s">
        <v>340</v>
      </c>
      <c r="Z3388" s="56" t="s">
        <v>341</v>
      </c>
      <c r="AA3388" s="56" t="s">
        <v>347</v>
      </c>
      <c r="AB3388" s="56" t="s">
        <v>343</v>
      </c>
      <c r="AC3388" s="56" t="s">
        <v>342</v>
      </c>
      <c r="AD3388" s="56" t="s">
        <v>347</v>
      </c>
      <c r="AE3388" s="56" t="s">
        <v>334</v>
      </c>
      <c r="AF3388" s="56" t="s">
        <v>292</v>
      </c>
      <c r="AG3388" s="56">
        <v>2017</v>
      </c>
      <c r="AH3388" s="56" t="s">
        <v>80</v>
      </c>
      <c r="AI3388" s="56" t="s">
        <v>344</v>
      </c>
      <c r="AJ3388" s="56">
        <v>20875</v>
      </c>
      <c r="AM3388" s="56">
        <v>42746</v>
      </c>
      <c r="AN3388" s="56" t="s">
        <v>592</v>
      </c>
      <c r="AO3388" s="1">
        <v>42746</v>
      </c>
      <c r="AP3388" s="56" t="s">
        <v>592</v>
      </c>
      <c r="AQ3388" s="56">
        <v>72042</v>
      </c>
      <c r="AR3388" s="56">
        <v>0</v>
      </c>
      <c r="AS3388" s="56" t="s">
        <v>346</v>
      </c>
      <c r="BB3388" s="56" t="s">
        <v>339</v>
      </c>
      <c r="BC3388" s="56" t="s">
        <v>263</v>
      </c>
      <c r="BD3388" s="56" t="s">
        <v>1029</v>
      </c>
      <c r="BE3388" s="56" t="s">
        <v>347</v>
      </c>
      <c r="BF3388" s="56" t="s">
        <v>334</v>
      </c>
      <c r="BG3388" s="56" t="s">
        <v>594</v>
      </c>
      <c r="BH3388" s="56">
        <v>0</v>
      </c>
      <c r="BI3388" s="56">
        <v>0</v>
      </c>
      <c r="BJ3388" s="56">
        <v>1</v>
      </c>
    </row>
    <row r="3389" spans="1:62" hidden="1" x14ac:dyDescent="0.3">
      <c r="A3389" s="56">
        <v>49304860</v>
      </c>
      <c r="B3389" s="85">
        <v>601987</v>
      </c>
      <c r="C3389" s="1">
        <v>42893</v>
      </c>
      <c r="D3389" s="56" t="s">
        <v>1025</v>
      </c>
      <c r="E3389" s="56" t="s">
        <v>1026</v>
      </c>
      <c r="F3389" s="56" t="s">
        <v>334</v>
      </c>
      <c r="G3389" s="56" t="s">
        <v>335</v>
      </c>
      <c r="H3389" s="56" t="s">
        <v>336</v>
      </c>
      <c r="I3389" s="56" t="s">
        <v>589</v>
      </c>
      <c r="K3389" s="56" t="s">
        <v>337</v>
      </c>
      <c r="L3389" s="56" t="s">
        <v>338</v>
      </c>
      <c r="M3389" s="56" t="s">
        <v>1027</v>
      </c>
      <c r="N3389" s="56" t="s">
        <v>1043</v>
      </c>
      <c r="O3389" s="56" t="s">
        <v>546</v>
      </c>
      <c r="P3389" s="1" t="s">
        <v>110</v>
      </c>
      <c r="Q3389" s="56" t="s">
        <v>241</v>
      </c>
      <c r="R3389" s="56" t="s">
        <v>339</v>
      </c>
      <c r="S3389" s="56">
        <v>286213</v>
      </c>
      <c r="T3389" s="1" t="s">
        <v>1033</v>
      </c>
      <c r="U3389" s="56">
        <v>42736</v>
      </c>
      <c r="V3389" s="56">
        <v>43373</v>
      </c>
      <c r="W3389" s="56">
        <v>42736</v>
      </c>
      <c r="X3389" s="56">
        <v>43281</v>
      </c>
      <c r="Y3389" s="56" t="s">
        <v>340</v>
      </c>
      <c r="AA3389" s="56" t="s">
        <v>347</v>
      </c>
      <c r="AC3389" s="56" t="s">
        <v>342</v>
      </c>
      <c r="AD3389" s="56" t="s">
        <v>347</v>
      </c>
      <c r="AE3389" s="56" t="s">
        <v>334</v>
      </c>
      <c r="AF3389" s="56" t="s">
        <v>292</v>
      </c>
      <c r="AG3389" s="56">
        <v>2017</v>
      </c>
      <c r="AH3389" s="56" t="s">
        <v>80</v>
      </c>
      <c r="AI3389" s="56" t="s">
        <v>344</v>
      </c>
      <c r="AJ3389" s="56">
        <v>248340</v>
      </c>
      <c r="AM3389" s="56">
        <v>42746</v>
      </c>
      <c r="AN3389" s="56" t="s">
        <v>592</v>
      </c>
      <c r="AO3389" s="1">
        <v>42746</v>
      </c>
      <c r="AP3389" s="56" t="s">
        <v>592</v>
      </c>
      <c r="AQ3389" s="56">
        <v>86282</v>
      </c>
      <c r="AR3389" s="56">
        <v>0</v>
      </c>
      <c r="AS3389" s="56" t="s">
        <v>346</v>
      </c>
      <c r="BB3389" s="56" t="s">
        <v>339</v>
      </c>
      <c r="BC3389" s="56" t="s">
        <v>263</v>
      </c>
      <c r="BD3389" s="56" t="s">
        <v>1029</v>
      </c>
      <c r="BE3389" s="56" t="s">
        <v>347</v>
      </c>
      <c r="BF3389" s="56" t="s">
        <v>334</v>
      </c>
      <c r="BG3389" s="56" t="s">
        <v>594</v>
      </c>
      <c r="BH3389" s="56">
        <v>0</v>
      </c>
      <c r="BI3389" s="56">
        <v>0</v>
      </c>
      <c r="BJ3389" s="56">
        <v>1</v>
      </c>
    </row>
    <row r="3390" spans="1:62" hidden="1" x14ac:dyDescent="0.3">
      <c r="A3390" s="56">
        <v>49304876</v>
      </c>
      <c r="B3390" s="85">
        <v>601987</v>
      </c>
      <c r="C3390" s="1">
        <v>42893</v>
      </c>
      <c r="D3390" s="56" t="s">
        <v>1025</v>
      </c>
      <c r="E3390" s="56" t="s">
        <v>1026</v>
      </c>
      <c r="F3390" s="56" t="s">
        <v>334</v>
      </c>
      <c r="G3390" s="56" t="s">
        <v>335</v>
      </c>
      <c r="H3390" s="56" t="s">
        <v>336</v>
      </c>
      <c r="I3390" s="56" t="s">
        <v>589</v>
      </c>
      <c r="K3390" s="56" t="s">
        <v>337</v>
      </c>
      <c r="L3390" s="56" t="s">
        <v>338</v>
      </c>
      <c r="M3390" s="56" t="s">
        <v>1027</v>
      </c>
      <c r="N3390" s="56" t="s">
        <v>1043</v>
      </c>
      <c r="O3390" s="56" t="s">
        <v>546</v>
      </c>
      <c r="P3390" s="1" t="s">
        <v>188</v>
      </c>
      <c r="Q3390" s="56" t="s">
        <v>241</v>
      </c>
      <c r="R3390" s="56" t="s">
        <v>339</v>
      </c>
      <c r="S3390" s="56">
        <v>291852</v>
      </c>
      <c r="T3390" s="1" t="s">
        <v>238</v>
      </c>
      <c r="U3390" s="56">
        <v>42736</v>
      </c>
      <c r="V3390" s="56">
        <v>43373</v>
      </c>
      <c r="W3390" s="56">
        <v>42736</v>
      </c>
      <c r="X3390" s="56">
        <v>43281</v>
      </c>
      <c r="Y3390" s="56" t="s">
        <v>340</v>
      </c>
      <c r="Z3390" s="56" t="s">
        <v>341</v>
      </c>
      <c r="AA3390" s="56" t="s">
        <v>342</v>
      </c>
      <c r="AB3390" s="56" t="s">
        <v>343</v>
      </c>
      <c r="AC3390" s="56" t="s">
        <v>342</v>
      </c>
      <c r="AD3390" s="56" t="s">
        <v>347</v>
      </c>
      <c r="AE3390" s="56" t="s">
        <v>334</v>
      </c>
      <c r="AF3390" s="56" t="s">
        <v>292</v>
      </c>
      <c r="AG3390" s="56">
        <v>2018</v>
      </c>
      <c r="AH3390" s="56" t="s">
        <v>80</v>
      </c>
      <c r="AI3390" s="56" t="s">
        <v>344</v>
      </c>
      <c r="AJ3390" s="56">
        <v>1</v>
      </c>
      <c r="AM3390" s="56">
        <v>42746</v>
      </c>
      <c r="AN3390" s="56" t="s">
        <v>592</v>
      </c>
      <c r="AO3390" s="1">
        <v>42746</v>
      </c>
      <c r="AP3390" s="56" t="s">
        <v>592</v>
      </c>
      <c r="AQ3390" s="56">
        <v>253</v>
      </c>
      <c r="AR3390" s="56">
        <v>0</v>
      </c>
      <c r="AS3390" s="56" t="s">
        <v>346</v>
      </c>
      <c r="BB3390" s="56" t="s">
        <v>339</v>
      </c>
      <c r="BC3390" s="56" t="s">
        <v>263</v>
      </c>
      <c r="BD3390" s="56" t="s">
        <v>1029</v>
      </c>
      <c r="BE3390" s="56" t="s">
        <v>347</v>
      </c>
      <c r="BF3390" s="56" t="s">
        <v>334</v>
      </c>
      <c r="BG3390" s="56" t="s">
        <v>594</v>
      </c>
      <c r="BH3390" s="56">
        <v>0</v>
      </c>
      <c r="BI3390" s="56">
        <v>0</v>
      </c>
      <c r="BJ3390" s="56">
        <v>1</v>
      </c>
    </row>
    <row r="3391" spans="1:62" hidden="1" x14ac:dyDescent="0.3">
      <c r="A3391" s="56">
        <v>49304868</v>
      </c>
      <c r="B3391" s="85">
        <v>601987</v>
      </c>
      <c r="C3391" s="1">
        <v>42893</v>
      </c>
      <c r="D3391" s="56" t="s">
        <v>1025</v>
      </c>
      <c r="E3391" s="56" t="s">
        <v>1026</v>
      </c>
      <c r="F3391" s="56" t="s">
        <v>334</v>
      </c>
      <c r="G3391" s="56" t="s">
        <v>335</v>
      </c>
      <c r="H3391" s="56" t="s">
        <v>336</v>
      </c>
      <c r="I3391" s="56" t="s">
        <v>589</v>
      </c>
      <c r="K3391" s="56" t="s">
        <v>337</v>
      </c>
      <c r="L3391" s="56" t="s">
        <v>338</v>
      </c>
      <c r="M3391" s="56" t="s">
        <v>1027</v>
      </c>
      <c r="N3391" s="56" t="s">
        <v>1043</v>
      </c>
      <c r="O3391" s="56" t="s">
        <v>546</v>
      </c>
      <c r="P3391" s="1" t="s">
        <v>110</v>
      </c>
      <c r="Q3391" s="56" t="s">
        <v>241</v>
      </c>
      <c r="R3391" s="56" t="s">
        <v>339</v>
      </c>
      <c r="S3391" s="56">
        <v>283691</v>
      </c>
      <c r="T3391" s="1" t="s">
        <v>1032</v>
      </c>
      <c r="U3391" s="56">
        <v>42736</v>
      </c>
      <c r="V3391" s="56">
        <v>43373</v>
      </c>
      <c r="W3391" s="56">
        <v>42736</v>
      </c>
      <c r="X3391" s="56">
        <v>43281</v>
      </c>
      <c r="Y3391" s="56" t="s">
        <v>340</v>
      </c>
      <c r="Z3391" s="56" t="s">
        <v>341</v>
      </c>
      <c r="AA3391" s="56" t="s">
        <v>347</v>
      </c>
      <c r="AC3391" s="56" t="s">
        <v>342</v>
      </c>
      <c r="AD3391" s="56" t="s">
        <v>347</v>
      </c>
      <c r="AE3391" s="56" t="s">
        <v>334</v>
      </c>
      <c r="AF3391" s="56" t="s">
        <v>292</v>
      </c>
      <c r="AG3391" s="56">
        <v>2017</v>
      </c>
      <c r="AH3391" s="56" t="s">
        <v>80</v>
      </c>
      <c r="AI3391" s="56" t="s">
        <v>344</v>
      </c>
      <c r="AJ3391" s="56">
        <v>1495969</v>
      </c>
      <c r="AM3391" s="56">
        <v>42746</v>
      </c>
      <c r="AN3391" s="56" t="s">
        <v>592</v>
      </c>
      <c r="AO3391" s="1">
        <v>42746</v>
      </c>
      <c r="AP3391" s="56" t="s">
        <v>592</v>
      </c>
      <c r="AQ3391" s="56">
        <v>85975</v>
      </c>
      <c r="AR3391" s="56">
        <v>0</v>
      </c>
      <c r="AS3391" s="56" t="s">
        <v>346</v>
      </c>
      <c r="BB3391" s="56" t="s">
        <v>339</v>
      </c>
      <c r="BC3391" s="56" t="s">
        <v>263</v>
      </c>
      <c r="BD3391" s="56" t="s">
        <v>1029</v>
      </c>
      <c r="BE3391" s="56" t="s">
        <v>347</v>
      </c>
      <c r="BF3391" s="56" t="s">
        <v>334</v>
      </c>
      <c r="BG3391" s="56" t="s">
        <v>594</v>
      </c>
      <c r="BH3391" s="56">
        <v>0</v>
      </c>
      <c r="BI3391" s="56">
        <v>0</v>
      </c>
      <c r="BJ3391" s="56">
        <v>1</v>
      </c>
    </row>
    <row r="3392" spans="1:62" hidden="1" x14ac:dyDescent="0.3">
      <c r="A3392" s="56">
        <v>49304852</v>
      </c>
      <c r="B3392" s="85">
        <v>601987</v>
      </c>
      <c r="C3392" s="1">
        <v>42893</v>
      </c>
      <c r="D3392" s="56" t="s">
        <v>1025</v>
      </c>
      <c r="E3392" s="56" t="s">
        <v>1026</v>
      </c>
      <c r="F3392" s="56" t="s">
        <v>334</v>
      </c>
      <c r="G3392" s="56" t="s">
        <v>335</v>
      </c>
      <c r="H3392" s="56" t="s">
        <v>336</v>
      </c>
      <c r="I3392" s="56" t="s">
        <v>589</v>
      </c>
      <c r="K3392" s="56" t="s">
        <v>337</v>
      </c>
      <c r="L3392" s="56" t="s">
        <v>338</v>
      </c>
      <c r="M3392" s="56" t="s">
        <v>1027</v>
      </c>
      <c r="N3392" s="56" t="s">
        <v>1043</v>
      </c>
      <c r="O3392" s="56" t="s">
        <v>546</v>
      </c>
      <c r="P3392" s="1" t="s">
        <v>110</v>
      </c>
      <c r="Q3392" s="56" t="s">
        <v>241</v>
      </c>
      <c r="R3392" s="56" t="s">
        <v>339</v>
      </c>
      <c r="S3392" s="56">
        <v>283694</v>
      </c>
      <c r="T3392" s="1" t="s">
        <v>1028</v>
      </c>
      <c r="U3392" s="56">
        <v>42736</v>
      </c>
      <c r="V3392" s="56">
        <v>43373</v>
      </c>
      <c r="W3392" s="56">
        <v>42736</v>
      </c>
      <c r="X3392" s="56">
        <v>43281</v>
      </c>
      <c r="Y3392" s="56" t="s">
        <v>340</v>
      </c>
      <c r="Z3392" s="56" t="s">
        <v>341</v>
      </c>
      <c r="AA3392" s="56" t="s">
        <v>347</v>
      </c>
      <c r="AC3392" s="56" t="s">
        <v>342</v>
      </c>
      <c r="AD3392" s="56" t="s">
        <v>347</v>
      </c>
      <c r="AE3392" s="56" t="s">
        <v>334</v>
      </c>
      <c r="AF3392" s="56" t="s">
        <v>292</v>
      </c>
      <c r="AG3392" s="56">
        <v>2017</v>
      </c>
      <c r="AH3392" s="56" t="s">
        <v>80</v>
      </c>
      <c r="AI3392" s="56" t="s">
        <v>344</v>
      </c>
      <c r="AJ3392" s="56">
        <v>16736</v>
      </c>
      <c r="AM3392" s="56">
        <v>42746</v>
      </c>
      <c r="AN3392" s="56" t="s">
        <v>592</v>
      </c>
      <c r="AO3392" s="1">
        <v>42746</v>
      </c>
      <c r="AP3392" s="56" t="s">
        <v>592</v>
      </c>
      <c r="AQ3392" s="56">
        <v>85976</v>
      </c>
      <c r="AR3392" s="56">
        <v>0</v>
      </c>
      <c r="AS3392" s="56" t="s">
        <v>346</v>
      </c>
      <c r="BB3392" s="56" t="s">
        <v>339</v>
      </c>
      <c r="BC3392" s="56" t="s">
        <v>263</v>
      </c>
      <c r="BD3392" s="56" t="s">
        <v>1029</v>
      </c>
      <c r="BE3392" s="56" t="s">
        <v>347</v>
      </c>
      <c r="BF3392" s="56" t="s">
        <v>334</v>
      </c>
      <c r="BG3392" s="56" t="s">
        <v>594</v>
      </c>
      <c r="BH3392" s="56">
        <v>0</v>
      </c>
      <c r="BI3392" s="56">
        <v>0</v>
      </c>
      <c r="BJ3392" s="56">
        <v>1</v>
      </c>
    </row>
    <row r="3393" spans="1:62" hidden="1" x14ac:dyDescent="0.3">
      <c r="A3393" s="56">
        <v>49310655</v>
      </c>
      <c r="B3393" s="85">
        <v>601987</v>
      </c>
      <c r="C3393" s="1">
        <v>42893</v>
      </c>
      <c r="D3393" s="56" t="s">
        <v>1025</v>
      </c>
      <c r="E3393" s="56" t="s">
        <v>1026</v>
      </c>
      <c r="F3393" s="56" t="s">
        <v>334</v>
      </c>
      <c r="G3393" s="56" t="s">
        <v>335</v>
      </c>
      <c r="H3393" s="56" t="s">
        <v>336</v>
      </c>
      <c r="I3393" s="56" t="s">
        <v>589</v>
      </c>
      <c r="K3393" s="56" t="s">
        <v>337</v>
      </c>
      <c r="L3393" s="56" t="s">
        <v>338</v>
      </c>
      <c r="M3393" s="56" t="s">
        <v>1027</v>
      </c>
      <c r="N3393" s="56" t="s">
        <v>1043</v>
      </c>
      <c r="O3393" s="56" t="s">
        <v>546</v>
      </c>
      <c r="P3393" s="1" t="s">
        <v>188</v>
      </c>
      <c r="Q3393" s="56" t="s">
        <v>241</v>
      </c>
      <c r="R3393" s="56" t="s">
        <v>339</v>
      </c>
      <c r="S3393" s="56">
        <v>291852</v>
      </c>
      <c r="T3393" s="1" t="s">
        <v>238</v>
      </c>
      <c r="U3393" s="56">
        <v>42736</v>
      </c>
      <c r="V3393" s="56">
        <v>43373</v>
      </c>
      <c r="W3393" s="56">
        <v>42736</v>
      </c>
      <c r="X3393" s="56">
        <v>43281</v>
      </c>
      <c r="Y3393" s="56" t="s">
        <v>340</v>
      </c>
      <c r="Z3393" s="56" t="s">
        <v>341</v>
      </c>
      <c r="AA3393" s="56" t="s">
        <v>342</v>
      </c>
      <c r="AB3393" s="56" t="s">
        <v>343</v>
      </c>
      <c r="AC3393" s="56" t="s">
        <v>342</v>
      </c>
      <c r="AD3393" s="56" t="s">
        <v>347</v>
      </c>
      <c r="AE3393" s="56" t="s">
        <v>334</v>
      </c>
      <c r="AF3393" s="56" t="s">
        <v>292</v>
      </c>
      <c r="AG3393" s="56">
        <v>2018</v>
      </c>
      <c r="AH3393" s="56" t="s">
        <v>80</v>
      </c>
      <c r="AI3393" s="56" t="s">
        <v>344</v>
      </c>
      <c r="AJ3393" s="56">
        <v>1</v>
      </c>
      <c r="AM3393" s="56">
        <v>42746</v>
      </c>
      <c r="AN3393" s="56" t="s">
        <v>592</v>
      </c>
      <c r="AO3393" s="1">
        <v>42746</v>
      </c>
      <c r="AP3393" s="56" t="s">
        <v>592</v>
      </c>
      <c r="AQ3393" s="56">
        <v>253</v>
      </c>
      <c r="AR3393" s="56">
        <v>0</v>
      </c>
      <c r="AS3393" s="56" t="s">
        <v>346</v>
      </c>
      <c r="BB3393" s="56" t="s">
        <v>339</v>
      </c>
      <c r="BC3393" s="56" t="s">
        <v>263</v>
      </c>
      <c r="BD3393" s="56" t="s">
        <v>1029</v>
      </c>
      <c r="BE3393" s="56" t="s">
        <v>347</v>
      </c>
      <c r="BF3393" s="56" t="s">
        <v>334</v>
      </c>
      <c r="BG3393" s="56" t="s">
        <v>594</v>
      </c>
      <c r="BH3393" s="56">
        <v>0</v>
      </c>
      <c r="BI3393" s="56">
        <v>0</v>
      </c>
      <c r="BJ3393" s="56">
        <v>1</v>
      </c>
    </row>
    <row r="3394" spans="1:62" hidden="1" x14ac:dyDescent="0.3">
      <c r="A3394" s="56">
        <v>49304864</v>
      </c>
      <c r="B3394" s="85">
        <v>601987</v>
      </c>
      <c r="C3394" s="1">
        <v>42893</v>
      </c>
      <c r="D3394" s="56" t="s">
        <v>1025</v>
      </c>
      <c r="E3394" s="56" t="s">
        <v>1026</v>
      </c>
      <c r="F3394" s="56" t="s">
        <v>334</v>
      </c>
      <c r="G3394" s="56" t="s">
        <v>335</v>
      </c>
      <c r="H3394" s="56" t="s">
        <v>336</v>
      </c>
      <c r="I3394" s="56" t="s">
        <v>589</v>
      </c>
      <c r="K3394" s="56" t="s">
        <v>337</v>
      </c>
      <c r="L3394" s="56" t="s">
        <v>338</v>
      </c>
      <c r="M3394" s="56" t="s">
        <v>1027</v>
      </c>
      <c r="N3394" s="56" t="s">
        <v>1043</v>
      </c>
      <c r="O3394" s="56" t="s">
        <v>546</v>
      </c>
      <c r="P3394" s="1" t="s">
        <v>110</v>
      </c>
      <c r="Q3394" s="56" t="s">
        <v>241</v>
      </c>
      <c r="R3394" s="56" t="s">
        <v>339</v>
      </c>
      <c r="S3394" s="56">
        <v>283689</v>
      </c>
      <c r="T3394" s="1" t="s">
        <v>1036</v>
      </c>
      <c r="U3394" s="56">
        <v>42736</v>
      </c>
      <c r="V3394" s="56">
        <v>43373</v>
      </c>
      <c r="W3394" s="56">
        <v>42736</v>
      </c>
      <c r="X3394" s="56">
        <v>43281</v>
      </c>
      <c r="Y3394" s="56" t="s">
        <v>340</v>
      </c>
      <c r="AA3394" s="56" t="s">
        <v>347</v>
      </c>
      <c r="AC3394" s="56" t="s">
        <v>342</v>
      </c>
      <c r="AD3394" s="56" t="s">
        <v>347</v>
      </c>
      <c r="AE3394" s="56" t="s">
        <v>334</v>
      </c>
      <c r="AF3394" s="56" t="s">
        <v>292</v>
      </c>
      <c r="AG3394" s="56">
        <v>2017</v>
      </c>
      <c r="AH3394" s="56" t="s">
        <v>80</v>
      </c>
      <c r="AI3394" s="56" t="s">
        <v>344</v>
      </c>
      <c r="AJ3394" s="56">
        <v>3116602</v>
      </c>
      <c r="AM3394" s="56">
        <v>42746</v>
      </c>
      <c r="AN3394" s="56" t="s">
        <v>592</v>
      </c>
      <c r="AO3394" s="1">
        <v>42746</v>
      </c>
      <c r="AP3394" s="56" t="s">
        <v>592</v>
      </c>
      <c r="AQ3394" s="56">
        <v>85471</v>
      </c>
      <c r="AR3394" s="56">
        <v>0</v>
      </c>
      <c r="AS3394" s="56" t="s">
        <v>346</v>
      </c>
      <c r="BB3394" s="56" t="s">
        <v>339</v>
      </c>
      <c r="BC3394" s="56" t="s">
        <v>263</v>
      </c>
      <c r="BD3394" s="56" t="s">
        <v>1029</v>
      </c>
      <c r="BE3394" s="56" t="s">
        <v>347</v>
      </c>
      <c r="BF3394" s="56" t="s">
        <v>334</v>
      </c>
      <c r="BG3394" s="56" t="s">
        <v>594</v>
      </c>
      <c r="BH3394" s="56">
        <v>0</v>
      </c>
      <c r="BI3394" s="56">
        <v>0</v>
      </c>
      <c r="BJ3394" s="56">
        <v>1</v>
      </c>
    </row>
    <row r="3395" spans="1:62" hidden="1" x14ac:dyDescent="0.3">
      <c r="A3395" s="56">
        <v>49304875</v>
      </c>
      <c r="B3395" s="85">
        <v>601987</v>
      </c>
      <c r="C3395" s="1">
        <v>42893</v>
      </c>
      <c r="D3395" s="56" t="s">
        <v>1025</v>
      </c>
      <c r="E3395" s="56" t="s">
        <v>1026</v>
      </c>
      <c r="F3395" s="56" t="s">
        <v>334</v>
      </c>
      <c r="G3395" s="56" t="s">
        <v>335</v>
      </c>
      <c r="H3395" s="56" t="s">
        <v>336</v>
      </c>
      <c r="I3395" s="56" t="s">
        <v>589</v>
      </c>
      <c r="K3395" s="56" t="s">
        <v>337</v>
      </c>
      <c r="L3395" s="56" t="s">
        <v>338</v>
      </c>
      <c r="M3395" s="56" t="s">
        <v>1027</v>
      </c>
      <c r="N3395" s="56" t="s">
        <v>1043</v>
      </c>
      <c r="O3395" s="56" t="s">
        <v>546</v>
      </c>
      <c r="P3395" s="1" t="s">
        <v>188</v>
      </c>
      <c r="Q3395" s="56" t="s">
        <v>241</v>
      </c>
      <c r="R3395" s="56" t="s">
        <v>339</v>
      </c>
      <c r="S3395" s="56">
        <v>291852</v>
      </c>
      <c r="T3395" s="1" t="s">
        <v>238</v>
      </c>
      <c r="U3395" s="56">
        <v>42736</v>
      </c>
      <c r="V3395" s="56">
        <v>43373</v>
      </c>
      <c r="W3395" s="56">
        <v>42736</v>
      </c>
      <c r="X3395" s="56">
        <v>43281</v>
      </c>
      <c r="Y3395" s="56" t="s">
        <v>340</v>
      </c>
      <c r="Z3395" s="56" t="s">
        <v>341</v>
      </c>
      <c r="AA3395" s="56" t="s">
        <v>342</v>
      </c>
      <c r="AB3395" s="56" t="s">
        <v>343</v>
      </c>
      <c r="AC3395" s="56" t="s">
        <v>342</v>
      </c>
      <c r="AD3395" s="56" t="s">
        <v>347</v>
      </c>
      <c r="AE3395" s="56" t="s">
        <v>334</v>
      </c>
      <c r="AF3395" s="56" t="s">
        <v>292</v>
      </c>
      <c r="AG3395" s="56">
        <v>2018</v>
      </c>
      <c r="AH3395" s="56" t="s">
        <v>80</v>
      </c>
      <c r="AI3395" s="56" t="s">
        <v>348</v>
      </c>
      <c r="AJ3395" s="56">
        <v>1</v>
      </c>
      <c r="AM3395" s="56">
        <v>42746</v>
      </c>
      <c r="AN3395" s="56" t="s">
        <v>592</v>
      </c>
      <c r="AO3395" s="1">
        <v>42746</v>
      </c>
      <c r="AP3395" s="56" t="s">
        <v>592</v>
      </c>
      <c r="AQ3395" s="56">
        <v>253</v>
      </c>
      <c r="AR3395" s="56">
        <v>0</v>
      </c>
      <c r="AS3395" s="56" t="s">
        <v>346</v>
      </c>
      <c r="BB3395" s="56" t="s">
        <v>339</v>
      </c>
      <c r="BC3395" s="56" t="s">
        <v>263</v>
      </c>
      <c r="BD3395" s="56" t="s">
        <v>1029</v>
      </c>
      <c r="BE3395" s="56" t="s">
        <v>347</v>
      </c>
      <c r="BF3395" s="56" t="s">
        <v>334</v>
      </c>
      <c r="BG3395" s="56" t="s">
        <v>594</v>
      </c>
      <c r="BH3395" s="56">
        <v>0</v>
      </c>
      <c r="BI3395" s="56">
        <v>0</v>
      </c>
      <c r="BJ3395" s="56">
        <v>1</v>
      </c>
    </row>
    <row r="3396" spans="1:62" hidden="1" x14ac:dyDescent="0.3">
      <c r="A3396" s="56">
        <v>49304856</v>
      </c>
      <c r="B3396" s="85">
        <v>601987</v>
      </c>
      <c r="C3396" s="1">
        <v>42893</v>
      </c>
      <c r="D3396" s="56" t="s">
        <v>1025</v>
      </c>
      <c r="E3396" s="56" t="s">
        <v>1026</v>
      </c>
      <c r="F3396" s="56" t="s">
        <v>334</v>
      </c>
      <c r="G3396" s="56" t="s">
        <v>335</v>
      </c>
      <c r="H3396" s="56" t="s">
        <v>336</v>
      </c>
      <c r="I3396" s="56" t="s">
        <v>589</v>
      </c>
      <c r="K3396" s="56" t="s">
        <v>337</v>
      </c>
      <c r="L3396" s="56" t="s">
        <v>338</v>
      </c>
      <c r="M3396" s="56" t="s">
        <v>1027</v>
      </c>
      <c r="N3396" s="56" t="s">
        <v>1043</v>
      </c>
      <c r="O3396" s="56" t="s">
        <v>546</v>
      </c>
      <c r="P3396" s="1" t="s">
        <v>110</v>
      </c>
      <c r="Q3396" s="56" t="s">
        <v>241</v>
      </c>
      <c r="R3396" s="56" t="s">
        <v>339</v>
      </c>
      <c r="S3396" s="56">
        <v>283687</v>
      </c>
      <c r="T3396" s="1" t="s">
        <v>253</v>
      </c>
      <c r="U3396" s="56">
        <v>42736</v>
      </c>
      <c r="V3396" s="56">
        <v>43373</v>
      </c>
      <c r="W3396" s="56">
        <v>42736</v>
      </c>
      <c r="X3396" s="56">
        <v>43281</v>
      </c>
      <c r="Y3396" s="56" t="s">
        <v>340</v>
      </c>
      <c r="Z3396" s="56" t="s">
        <v>341</v>
      </c>
      <c r="AA3396" s="56" t="s">
        <v>342</v>
      </c>
      <c r="AB3396" s="56" t="s">
        <v>343</v>
      </c>
      <c r="AC3396" s="56" t="s">
        <v>342</v>
      </c>
      <c r="AD3396" s="56" t="s">
        <v>347</v>
      </c>
      <c r="AE3396" s="56" t="s">
        <v>334</v>
      </c>
      <c r="AF3396" s="56" t="s">
        <v>292</v>
      </c>
      <c r="AG3396" s="56">
        <v>2017</v>
      </c>
      <c r="AH3396" s="56" t="s">
        <v>80</v>
      </c>
      <c r="AI3396" s="56" t="s">
        <v>344</v>
      </c>
      <c r="AJ3396" s="56">
        <v>3</v>
      </c>
      <c r="AM3396" s="56">
        <v>42746</v>
      </c>
      <c r="AN3396" s="56" t="s">
        <v>592</v>
      </c>
      <c r="AO3396" s="1">
        <v>42746</v>
      </c>
      <c r="AP3396" s="56" t="s">
        <v>592</v>
      </c>
      <c r="AQ3396" s="56">
        <v>328</v>
      </c>
      <c r="AR3396" s="56">
        <v>0</v>
      </c>
      <c r="AS3396" s="56" t="s">
        <v>346</v>
      </c>
      <c r="BB3396" s="56" t="s">
        <v>339</v>
      </c>
      <c r="BC3396" s="56" t="s">
        <v>263</v>
      </c>
      <c r="BD3396" s="56" t="s">
        <v>1029</v>
      </c>
      <c r="BE3396" s="56" t="s">
        <v>347</v>
      </c>
      <c r="BF3396" s="56" t="s">
        <v>334</v>
      </c>
      <c r="BG3396" s="56" t="s">
        <v>594</v>
      </c>
      <c r="BH3396" s="56">
        <v>0</v>
      </c>
      <c r="BI3396" s="56">
        <v>0</v>
      </c>
      <c r="BJ3396" s="56">
        <v>1</v>
      </c>
    </row>
    <row r="3397" spans="1:62" hidden="1" x14ac:dyDescent="0.3">
      <c r="A3397" s="56">
        <v>49304867</v>
      </c>
      <c r="B3397" s="85">
        <v>601987</v>
      </c>
      <c r="C3397" s="1">
        <v>42893</v>
      </c>
      <c r="D3397" s="56" t="s">
        <v>1025</v>
      </c>
      <c r="E3397" s="56" t="s">
        <v>1026</v>
      </c>
      <c r="F3397" s="56" t="s">
        <v>334</v>
      </c>
      <c r="G3397" s="56" t="s">
        <v>335</v>
      </c>
      <c r="H3397" s="56" t="s">
        <v>336</v>
      </c>
      <c r="I3397" s="56" t="s">
        <v>589</v>
      </c>
      <c r="K3397" s="56" t="s">
        <v>337</v>
      </c>
      <c r="L3397" s="56" t="s">
        <v>338</v>
      </c>
      <c r="M3397" s="56" t="s">
        <v>1027</v>
      </c>
      <c r="N3397" s="56" t="s">
        <v>1043</v>
      </c>
      <c r="O3397" s="56" t="s">
        <v>546</v>
      </c>
      <c r="P3397" s="1" t="s">
        <v>110</v>
      </c>
      <c r="Q3397" s="56" t="s">
        <v>241</v>
      </c>
      <c r="R3397" s="56" t="s">
        <v>339</v>
      </c>
      <c r="S3397" s="56">
        <v>283691</v>
      </c>
      <c r="T3397" s="1" t="s">
        <v>1032</v>
      </c>
      <c r="U3397" s="56">
        <v>42736</v>
      </c>
      <c r="V3397" s="56">
        <v>43373</v>
      </c>
      <c r="W3397" s="56">
        <v>42736</v>
      </c>
      <c r="X3397" s="56">
        <v>43281</v>
      </c>
      <c r="Y3397" s="56" t="s">
        <v>340</v>
      </c>
      <c r="Z3397" s="56" t="s">
        <v>341</v>
      </c>
      <c r="AA3397" s="56" t="s">
        <v>347</v>
      </c>
      <c r="AC3397" s="56" t="s">
        <v>342</v>
      </c>
      <c r="AD3397" s="56" t="s">
        <v>347</v>
      </c>
      <c r="AE3397" s="56" t="s">
        <v>334</v>
      </c>
      <c r="AF3397" s="56" t="s">
        <v>224</v>
      </c>
      <c r="AG3397" s="56">
        <v>2016</v>
      </c>
      <c r="AH3397" s="56" t="s">
        <v>80</v>
      </c>
      <c r="AI3397" s="56" t="s">
        <v>339</v>
      </c>
      <c r="AJ3397" s="56">
        <v>0</v>
      </c>
      <c r="AM3397" s="56">
        <v>42746</v>
      </c>
      <c r="AN3397" s="56" t="s">
        <v>592</v>
      </c>
      <c r="AO3397" s="1">
        <v>42720</v>
      </c>
      <c r="AP3397" s="56" t="s">
        <v>592</v>
      </c>
      <c r="AQ3397" s="56">
        <v>85975</v>
      </c>
      <c r="AR3397" s="56">
        <v>0</v>
      </c>
      <c r="AS3397" s="56" t="s">
        <v>346</v>
      </c>
      <c r="BB3397" s="56" t="s">
        <v>339</v>
      </c>
      <c r="BC3397" s="56" t="s">
        <v>263</v>
      </c>
      <c r="BD3397" s="56" t="s">
        <v>1029</v>
      </c>
      <c r="BE3397" s="56" t="s">
        <v>347</v>
      </c>
      <c r="BF3397" s="56" t="s">
        <v>334</v>
      </c>
      <c r="BG3397" s="56" t="s">
        <v>594</v>
      </c>
      <c r="BH3397" s="56">
        <v>0</v>
      </c>
      <c r="BI3397" s="56">
        <v>0</v>
      </c>
      <c r="BJ3397" s="56">
        <v>1</v>
      </c>
    </row>
    <row r="3398" spans="1:62" hidden="1" x14ac:dyDescent="0.3">
      <c r="A3398" s="56">
        <v>49310650</v>
      </c>
      <c r="B3398" s="85">
        <v>601987</v>
      </c>
      <c r="C3398" s="1">
        <v>42893</v>
      </c>
      <c r="D3398" s="56" t="s">
        <v>1025</v>
      </c>
      <c r="E3398" s="56" t="s">
        <v>1026</v>
      </c>
      <c r="F3398" s="56" t="s">
        <v>334</v>
      </c>
      <c r="G3398" s="56" t="s">
        <v>335</v>
      </c>
      <c r="H3398" s="56" t="s">
        <v>336</v>
      </c>
      <c r="I3398" s="56" t="s">
        <v>589</v>
      </c>
      <c r="K3398" s="56" t="s">
        <v>337</v>
      </c>
      <c r="L3398" s="56" t="s">
        <v>338</v>
      </c>
      <c r="M3398" s="56" t="s">
        <v>1027</v>
      </c>
      <c r="N3398" s="56" t="s">
        <v>1043</v>
      </c>
      <c r="O3398" s="56" t="s">
        <v>546</v>
      </c>
      <c r="P3398" s="1" t="s">
        <v>110</v>
      </c>
      <c r="Q3398" s="56" t="s">
        <v>241</v>
      </c>
      <c r="R3398" s="56" t="s">
        <v>339</v>
      </c>
      <c r="S3398" s="56">
        <v>283766</v>
      </c>
      <c r="T3398" s="1" t="s">
        <v>1034</v>
      </c>
      <c r="U3398" s="56">
        <v>42736</v>
      </c>
      <c r="V3398" s="56">
        <v>43373</v>
      </c>
      <c r="W3398" s="56">
        <v>42736</v>
      </c>
      <c r="X3398" s="56">
        <v>43281</v>
      </c>
      <c r="Y3398" s="56" t="s">
        <v>340</v>
      </c>
      <c r="AA3398" s="56" t="s">
        <v>347</v>
      </c>
      <c r="AC3398" s="56" t="s">
        <v>342</v>
      </c>
      <c r="AD3398" s="56" t="s">
        <v>347</v>
      </c>
      <c r="AE3398" s="56" t="s">
        <v>334</v>
      </c>
      <c r="AF3398" s="56" t="s">
        <v>292</v>
      </c>
      <c r="AG3398" s="56">
        <v>2018</v>
      </c>
      <c r="AH3398" s="56" t="s">
        <v>80</v>
      </c>
      <c r="AI3398" s="56" t="s">
        <v>344</v>
      </c>
      <c r="AJ3398" s="56">
        <v>111327</v>
      </c>
      <c r="AM3398" s="56">
        <v>42746</v>
      </c>
      <c r="AN3398" s="56" t="s">
        <v>592</v>
      </c>
      <c r="AO3398" s="1">
        <v>42746</v>
      </c>
      <c r="AP3398" s="56" t="s">
        <v>592</v>
      </c>
      <c r="AQ3398" s="56">
        <v>85977</v>
      </c>
      <c r="AR3398" s="56">
        <v>0</v>
      </c>
      <c r="AS3398" s="56" t="s">
        <v>346</v>
      </c>
      <c r="BB3398" s="56" t="s">
        <v>339</v>
      </c>
      <c r="BC3398" s="56" t="s">
        <v>263</v>
      </c>
      <c r="BD3398" s="56" t="s">
        <v>1029</v>
      </c>
      <c r="BE3398" s="56" t="s">
        <v>347</v>
      </c>
      <c r="BF3398" s="56" t="s">
        <v>334</v>
      </c>
      <c r="BG3398" s="56" t="s">
        <v>594</v>
      </c>
      <c r="BH3398" s="56">
        <v>0</v>
      </c>
      <c r="BI3398" s="56">
        <v>0</v>
      </c>
      <c r="BJ3398" s="56">
        <v>1</v>
      </c>
    </row>
    <row r="3399" spans="1:62" hidden="1" x14ac:dyDescent="0.3">
      <c r="A3399" s="56">
        <v>49311101</v>
      </c>
      <c r="B3399" s="85">
        <v>601987</v>
      </c>
      <c r="C3399" s="1">
        <v>42893</v>
      </c>
      <c r="D3399" s="56" t="s">
        <v>1025</v>
      </c>
      <c r="E3399" s="56" t="s">
        <v>1026</v>
      </c>
      <c r="F3399" s="56" t="s">
        <v>334</v>
      </c>
      <c r="G3399" s="56" t="s">
        <v>335</v>
      </c>
      <c r="H3399" s="56" t="s">
        <v>336</v>
      </c>
      <c r="I3399" s="56" t="s">
        <v>589</v>
      </c>
      <c r="K3399" s="56" t="s">
        <v>337</v>
      </c>
      <c r="L3399" s="56" t="s">
        <v>338</v>
      </c>
      <c r="M3399" s="56" t="s">
        <v>1027</v>
      </c>
      <c r="N3399" s="56" t="s">
        <v>1043</v>
      </c>
      <c r="O3399" s="56" t="s">
        <v>546</v>
      </c>
      <c r="P3399" s="1" t="s">
        <v>105</v>
      </c>
      <c r="S3399" s="56">
        <v>225244</v>
      </c>
      <c r="T3399" s="1" t="s">
        <v>760</v>
      </c>
      <c r="U3399" s="56">
        <v>42736</v>
      </c>
      <c r="V3399" s="56">
        <v>43373</v>
      </c>
      <c r="W3399" s="56">
        <v>42736</v>
      </c>
      <c r="X3399" s="56">
        <v>43281</v>
      </c>
      <c r="Y3399" s="56" t="s">
        <v>340</v>
      </c>
      <c r="Z3399" s="56" t="s">
        <v>367</v>
      </c>
      <c r="AA3399" s="56" t="s">
        <v>342</v>
      </c>
      <c r="AB3399" s="56" t="s">
        <v>343</v>
      </c>
      <c r="AC3399" s="56" t="s">
        <v>342</v>
      </c>
      <c r="AD3399" s="56" t="s">
        <v>347</v>
      </c>
      <c r="AE3399" s="56" t="s">
        <v>334</v>
      </c>
      <c r="AF3399" s="56" t="s">
        <v>292</v>
      </c>
      <c r="AG3399" s="56">
        <v>2018</v>
      </c>
      <c r="AH3399" s="56" t="s">
        <v>80</v>
      </c>
      <c r="AI3399" s="56" t="s">
        <v>344</v>
      </c>
      <c r="AJ3399" s="56">
        <v>29645025</v>
      </c>
      <c r="AM3399" s="56">
        <v>42746</v>
      </c>
      <c r="AN3399" s="56" t="s">
        <v>592</v>
      </c>
      <c r="AO3399" s="1">
        <v>42746</v>
      </c>
      <c r="AP3399" s="56" t="s">
        <v>592</v>
      </c>
      <c r="AQ3399" s="56">
        <v>72202</v>
      </c>
      <c r="AR3399" s="56">
        <v>0</v>
      </c>
      <c r="AS3399" s="56" t="s">
        <v>346</v>
      </c>
      <c r="BB3399" s="56" t="s">
        <v>339</v>
      </c>
      <c r="BC3399" s="56" t="s">
        <v>263</v>
      </c>
      <c r="BD3399" s="56" t="s">
        <v>1029</v>
      </c>
      <c r="BE3399" s="56" t="s">
        <v>347</v>
      </c>
      <c r="BF3399" s="56" t="s">
        <v>334</v>
      </c>
      <c r="BG3399" s="56" t="s">
        <v>594</v>
      </c>
      <c r="BH3399" s="56">
        <v>0</v>
      </c>
      <c r="BI3399" s="56">
        <v>0</v>
      </c>
      <c r="BJ3399" s="56">
        <v>1</v>
      </c>
    </row>
    <row r="3400" spans="1:62" hidden="1" x14ac:dyDescent="0.3">
      <c r="A3400" s="56">
        <v>49304859</v>
      </c>
      <c r="B3400" s="85">
        <v>601987</v>
      </c>
      <c r="C3400" s="1">
        <v>42893</v>
      </c>
      <c r="D3400" s="56" t="s">
        <v>1025</v>
      </c>
      <c r="E3400" s="56" t="s">
        <v>1026</v>
      </c>
      <c r="F3400" s="56" t="s">
        <v>334</v>
      </c>
      <c r="G3400" s="56" t="s">
        <v>335</v>
      </c>
      <c r="H3400" s="56" t="s">
        <v>336</v>
      </c>
      <c r="I3400" s="56" t="s">
        <v>589</v>
      </c>
      <c r="K3400" s="56" t="s">
        <v>337</v>
      </c>
      <c r="L3400" s="56" t="s">
        <v>338</v>
      </c>
      <c r="M3400" s="56" t="s">
        <v>1027</v>
      </c>
      <c r="N3400" s="56" t="s">
        <v>1043</v>
      </c>
      <c r="O3400" s="56" t="s">
        <v>546</v>
      </c>
      <c r="P3400" s="1" t="s">
        <v>110</v>
      </c>
      <c r="Q3400" s="56" t="s">
        <v>241</v>
      </c>
      <c r="R3400" s="56" t="s">
        <v>339</v>
      </c>
      <c r="S3400" s="56">
        <v>286213</v>
      </c>
      <c r="T3400" s="1" t="s">
        <v>1033</v>
      </c>
      <c r="U3400" s="56">
        <v>42736</v>
      </c>
      <c r="V3400" s="56">
        <v>43373</v>
      </c>
      <c r="W3400" s="56">
        <v>42736</v>
      </c>
      <c r="X3400" s="56">
        <v>43281</v>
      </c>
      <c r="Y3400" s="56" t="s">
        <v>340</v>
      </c>
      <c r="AA3400" s="56" t="s">
        <v>347</v>
      </c>
      <c r="AC3400" s="56" t="s">
        <v>342</v>
      </c>
      <c r="AD3400" s="56" t="s">
        <v>347</v>
      </c>
      <c r="AE3400" s="56" t="s">
        <v>334</v>
      </c>
      <c r="AF3400" s="56" t="s">
        <v>224</v>
      </c>
      <c r="AG3400" s="56">
        <v>2016</v>
      </c>
      <c r="AH3400" s="56" t="s">
        <v>80</v>
      </c>
      <c r="AI3400" s="56" t="s">
        <v>339</v>
      </c>
      <c r="AJ3400" s="56">
        <v>0</v>
      </c>
      <c r="AM3400" s="56">
        <v>42746</v>
      </c>
      <c r="AN3400" s="56" t="s">
        <v>592</v>
      </c>
      <c r="AO3400" s="1">
        <v>42746</v>
      </c>
      <c r="AP3400" s="56" t="s">
        <v>592</v>
      </c>
      <c r="AQ3400" s="56">
        <v>86282</v>
      </c>
      <c r="AR3400" s="56">
        <v>0</v>
      </c>
      <c r="AS3400" s="56" t="s">
        <v>346</v>
      </c>
      <c r="BB3400" s="56" t="s">
        <v>339</v>
      </c>
      <c r="BC3400" s="56" t="s">
        <v>263</v>
      </c>
      <c r="BD3400" s="56" t="s">
        <v>1029</v>
      </c>
      <c r="BE3400" s="56" t="s">
        <v>347</v>
      </c>
      <c r="BF3400" s="56" t="s">
        <v>334</v>
      </c>
      <c r="BG3400" s="56" t="s">
        <v>594</v>
      </c>
      <c r="BH3400" s="56">
        <v>0</v>
      </c>
      <c r="BI3400" s="56">
        <v>0</v>
      </c>
      <c r="BJ3400" s="56">
        <v>1</v>
      </c>
    </row>
    <row r="3401" spans="1:62" hidden="1" x14ac:dyDescent="0.3">
      <c r="A3401" s="56">
        <v>49311109</v>
      </c>
      <c r="B3401" s="85">
        <v>601987</v>
      </c>
      <c r="C3401" s="1">
        <v>42893</v>
      </c>
      <c r="D3401" s="56" t="s">
        <v>1025</v>
      </c>
      <c r="E3401" s="56" t="s">
        <v>1026</v>
      </c>
      <c r="F3401" s="56" t="s">
        <v>334</v>
      </c>
      <c r="G3401" s="56" t="s">
        <v>335</v>
      </c>
      <c r="H3401" s="56" t="s">
        <v>336</v>
      </c>
      <c r="I3401" s="56" t="s">
        <v>589</v>
      </c>
      <c r="K3401" s="56" t="s">
        <v>337</v>
      </c>
      <c r="L3401" s="56" t="s">
        <v>338</v>
      </c>
      <c r="M3401" s="56" t="s">
        <v>1027</v>
      </c>
      <c r="N3401" s="56" t="s">
        <v>1043</v>
      </c>
      <c r="O3401" s="56" t="s">
        <v>546</v>
      </c>
      <c r="P3401" s="1" t="s">
        <v>110</v>
      </c>
      <c r="Q3401" s="56" t="s">
        <v>241</v>
      </c>
      <c r="R3401" s="56" t="s">
        <v>339</v>
      </c>
      <c r="S3401" s="56">
        <v>283690</v>
      </c>
      <c r="T3401" s="1" t="s">
        <v>1030</v>
      </c>
      <c r="U3401" s="56">
        <v>42736</v>
      </c>
      <c r="V3401" s="56">
        <v>43373</v>
      </c>
      <c r="W3401" s="56">
        <v>42736</v>
      </c>
      <c r="X3401" s="56">
        <v>43281</v>
      </c>
      <c r="Y3401" s="56" t="s">
        <v>340</v>
      </c>
      <c r="Z3401" s="56" t="s">
        <v>341</v>
      </c>
      <c r="AA3401" s="56" t="s">
        <v>347</v>
      </c>
      <c r="AC3401" s="56" t="s">
        <v>342</v>
      </c>
      <c r="AD3401" s="56" t="s">
        <v>347</v>
      </c>
      <c r="AE3401" s="56" t="s">
        <v>334</v>
      </c>
      <c r="AF3401" s="56" t="s">
        <v>292</v>
      </c>
      <c r="AG3401" s="56">
        <v>2018</v>
      </c>
      <c r="AH3401" s="56" t="s">
        <v>80</v>
      </c>
      <c r="AI3401" s="56" t="s">
        <v>344</v>
      </c>
      <c r="AJ3401" s="56">
        <v>133592</v>
      </c>
      <c r="AM3401" s="56">
        <v>42746</v>
      </c>
      <c r="AN3401" s="56" t="s">
        <v>592</v>
      </c>
      <c r="AO3401" s="1">
        <v>42746</v>
      </c>
      <c r="AP3401" s="56" t="s">
        <v>592</v>
      </c>
      <c r="AQ3401" s="56">
        <v>85974</v>
      </c>
      <c r="AR3401" s="56">
        <v>0</v>
      </c>
      <c r="AS3401" s="56" t="s">
        <v>346</v>
      </c>
      <c r="BB3401" s="56" t="s">
        <v>339</v>
      </c>
      <c r="BC3401" s="56" t="s">
        <v>263</v>
      </c>
      <c r="BD3401" s="56" t="s">
        <v>1029</v>
      </c>
      <c r="BE3401" s="56" t="s">
        <v>347</v>
      </c>
      <c r="BF3401" s="56" t="s">
        <v>334</v>
      </c>
      <c r="BG3401" s="56" t="s">
        <v>594</v>
      </c>
      <c r="BH3401" s="56">
        <v>0</v>
      </c>
      <c r="BI3401" s="56">
        <v>0</v>
      </c>
      <c r="BJ3401" s="56">
        <v>1</v>
      </c>
    </row>
    <row r="3402" spans="1:62" hidden="1" x14ac:dyDescent="0.3">
      <c r="A3402" s="56">
        <v>49304847</v>
      </c>
      <c r="B3402" s="85">
        <v>601987</v>
      </c>
      <c r="C3402" s="1">
        <v>42893</v>
      </c>
      <c r="D3402" s="56" t="s">
        <v>1025</v>
      </c>
      <c r="E3402" s="56" t="s">
        <v>1026</v>
      </c>
      <c r="F3402" s="56" t="s">
        <v>334</v>
      </c>
      <c r="G3402" s="56" t="s">
        <v>335</v>
      </c>
      <c r="H3402" s="56" t="s">
        <v>336</v>
      </c>
      <c r="I3402" s="56" t="s">
        <v>589</v>
      </c>
      <c r="K3402" s="56" t="s">
        <v>337</v>
      </c>
      <c r="L3402" s="56" t="s">
        <v>338</v>
      </c>
      <c r="M3402" s="56" t="s">
        <v>1027</v>
      </c>
      <c r="N3402" s="56" t="s">
        <v>1043</v>
      </c>
      <c r="O3402" s="56" t="s">
        <v>546</v>
      </c>
      <c r="P3402" s="1" t="s">
        <v>110</v>
      </c>
      <c r="Q3402" s="56" t="s">
        <v>241</v>
      </c>
      <c r="R3402" s="56" t="s">
        <v>339</v>
      </c>
      <c r="S3402" s="56">
        <v>283690</v>
      </c>
      <c r="T3402" s="1" t="s">
        <v>1030</v>
      </c>
      <c r="U3402" s="56">
        <v>42736</v>
      </c>
      <c r="V3402" s="56">
        <v>43373</v>
      </c>
      <c r="W3402" s="56">
        <v>42736</v>
      </c>
      <c r="X3402" s="56">
        <v>43281</v>
      </c>
      <c r="Y3402" s="56" t="s">
        <v>340</v>
      </c>
      <c r="Z3402" s="56" t="s">
        <v>341</v>
      </c>
      <c r="AA3402" s="56" t="s">
        <v>347</v>
      </c>
      <c r="AC3402" s="56" t="s">
        <v>342</v>
      </c>
      <c r="AD3402" s="56" t="s">
        <v>347</v>
      </c>
      <c r="AE3402" s="56" t="s">
        <v>334</v>
      </c>
      <c r="AF3402" s="56" t="s">
        <v>292</v>
      </c>
      <c r="AG3402" s="56">
        <v>2018</v>
      </c>
      <c r="AH3402" s="56" t="s">
        <v>80</v>
      </c>
      <c r="AI3402" s="56" t="s">
        <v>344</v>
      </c>
      <c r="AJ3402" s="56">
        <v>133592</v>
      </c>
      <c r="AM3402" s="56">
        <v>42746</v>
      </c>
      <c r="AN3402" s="56" t="s">
        <v>592</v>
      </c>
      <c r="AO3402" s="1">
        <v>42746</v>
      </c>
      <c r="AP3402" s="56" t="s">
        <v>592</v>
      </c>
      <c r="AQ3402" s="56">
        <v>85974</v>
      </c>
      <c r="AR3402" s="56">
        <v>0</v>
      </c>
      <c r="AS3402" s="56" t="s">
        <v>346</v>
      </c>
      <c r="BB3402" s="56" t="s">
        <v>339</v>
      </c>
      <c r="BC3402" s="56" t="s">
        <v>263</v>
      </c>
      <c r="BD3402" s="56" t="s">
        <v>1029</v>
      </c>
      <c r="BE3402" s="56" t="s">
        <v>347</v>
      </c>
      <c r="BF3402" s="56" t="s">
        <v>334</v>
      </c>
      <c r="BG3402" s="56" t="s">
        <v>594</v>
      </c>
      <c r="BH3402" s="56">
        <v>0</v>
      </c>
      <c r="BI3402" s="56">
        <v>0</v>
      </c>
      <c r="BJ3402" s="56">
        <v>1</v>
      </c>
    </row>
    <row r="3403" spans="1:62" hidden="1" x14ac:dyDescent="0.3">
      <c r="A3403" s="56">
        <v>49304843</v>
      </c>
      <c r="B3403" s="85">
        <v>601987</v>
      </c>
      <c r="C3403" s="1">
        <v>42893</v>
      </c>
      <c r="D3403" s="56" t="s">
        <v>1025</v>
      </c>
      <c r="E3403" s="56" t="s">
        <v>1026</v>
      </c>
      <c r="F3403" s="56" t="s">
        <v>334</v>
      </c>
      <c r="G3403" s="56" t="s">
        <v>335</v>
      </c>
      <c r="H3403" s="56" t="s">
        <v>336</v>
      </c>
      <c r="I3403" s="56" t="s">
        <v>589</v>
      </c>
      <c r="K3403" s="56" t="s">
        <v>337</v>
      </c>
      <c r="L3403" s="56" t="s">
        <v>338</v>
      </c>
      <c r="M3403" s="56" t="s">
        <v>1027</v>
      </c>
      <c r="N3403" s="56" t="s">
        <v>1043</v>
      </c>
      <c r="O3403" s="56" t="s">
        <v>546</v>
      </c>
      <c r="P3403" s="1" t="s">
        <v>110</v>
      </c>
      <c r="Q3403" s="56" t="s">
        <v>241</v>
      </c>
      <c r="R3403" s="56" t="s">
        <v>339</v>
      </c>
      <c r="S3403" s="56">
        <v>283766</v>
      </c>
      <c r="T3403" s="1" t="s">
        <v>1034</v>
      </c>
      <c r="U3403" s="56">
        <v>42736</v>
      </c>
      <c r="V3403" s="56">
        <v>43373</v>
      </c>
      <c r="W3403" s="56">
        <v>42736</v>
      </c>
      <c r="X3403" s="56">
        <v>43281</v>
      </c>
      <c r="Y3403" s="56" t="s">
        <v>340</v>
      </c>
      <c r="AA3403" s="56" t="s">
        <v>347</v>
      </c>
      <c r="AC3403" s="56" t="s">
        <v>342</v>
      </c>
      <c r="AD3403" s="56" t="s">
        <v>347</v>
      </c>
      <c r="AE3403" s="56" t="s">
        <v>334</v>
      </c>
      <c r="AF3403" s="56" t="s">
        <v>292</v>
      </c>
      <c r="AG3403" s="56">
        <v>2018</v>
      </c>
      <c r="AH3403" s="56" t="s">
        <v>80</v>
      </c>
      <c r="AI3403" s="56" t="s">
        <v>344</v>
      </c>
      <c r="AJ3403" s="56">
        <v>111327</v>
      </c>
      <c r="AM3403" s="56">
        <v>42746</v>
      </c>
      <c r="AN3403" s="56" t="s">
        <v>592</v>
      </c>
      <c r="AO3403" s="1">
        <v>42746</v>
      </c>
      <c r="AP3403" s="56" t="s">
        <v>592</v>
      </c>
      <c r="AQ3403" s="56">
        <v>85977</v>
      </c>
      <c r="AR3403" s="56">
        <v>0</v>
      </c>
      <c r="AS3403" s="56" t="s">
        <v>346</v>
      </c>
      <c r="BB3403" s="56" t="s">
        <v>339</v>
      </c>
      <c r="BC3403" s="56" t="s">
        <v>263</v>
      </c>
      <c r="BD3403" s="56" t="s">
        <v>1029</v>
      </c>
      <c r="BE3403" s="56" t="s">
        <v>347</v>
      </c>
      <c r="BF3403" s="56" t="s">
        <v>334</v>
      </c>
      <c r="BG3403" s="56" t="s">
        <v>594</v>
      </c>
      <c r="BH3403" s="56">
        <v>0</v>
      </c>
      <c r="BI3403" s="56">
        <v>0</v>
      </c>
      <c r="BJ3403" s="56">
        <v>1</v>
      </c>
    </row>
    <row r="3404" spans="1:62" hidden="1" x14ac:dyDescent="0.3">
      <c r="A3404" s="56">
        <v>49304840</v>
      </c>
      <c r="B3404" s="85">
        <v>601987</v>
      </c>
      <c r="C3404" s="1">
        <v>42893</v>
      </c>
      <c r="D3404" s="56" t="s">
        <v>1025</v>
      </c>
      <c r="E3404" s="56" t="s">
        <v>1026</v>
      </c>
      <c r="F3404" s="56" t="s">
        <v>334</v>
      </c>
      <c r="G3404" s="56" t="s">
        <v>335</v>
      </c>
      <c r="H3404" s="56" t="s">
        <v>336</v>
      </c>
      <c r="I3404" s="56" t="s">
        <v>589</v>
      </c>
      <c r="K3404" s="56" t="s">
        <v>337</v>
      </c>
      <c r="L3404" s="56" t="s">
        <v>338</v>
      </c>
      <c r="M3404" s="56" t="s">
        <v>1027</v>
      </c>
      <c r="N3404" s="56" t="s">
        <v>1043</v>
      </c>
      <c r="O3404" s="56" t="s">
        <v>546</v>
      </c>
      <c r="P3404" s="1" t="s">
        <v>110</v>
      </c>
      <c r="Q3404" s="56" t="s">
        <v>241</v>
      </c>
      <c r="R3404" s="56" t="s">
        <v>339</v>
      </c>
      <c r="S3404" s="56">
        <v>283766</v>
      </c>
      <c r="T3404" s="1" t="s">
        <v>1034</v>
      </c>
      <c r="U3404" s="56">
        <v>42736</v>
      </c>
      <c r="V3404" s="56">
        <v>43373</v>
      </c>
      <c r="W3404" s="56">
        <v>42736</v>
      </c>
      <c r="X3404" s="56">
        <v>43281</v>
      </c>
      <c r="Y3404" s="56" t="s">
        <v>340</v>
      </c>
      <c r="AA3404" s="56" t="s">
        <v>347</v>
      </c>
      <c r="AC3404" s="56" t="s">
        <v>342</v>
      </c>
      <c r="AD3404" s="56" t="s">
        <v>347</v>
      </c>
      <c r="AE3404" s="56" t="s">
        <v>334</v>
      </c>
      <c r="AF3404" s="56" t="s">
        <v>224</v>
      </c>
      <c r="AG3404" s="56">
        <v>2016</v>
      </c>
      <c r="AH3404" s="56" t="s">
        <v>80</v>
      </c>
      <c r="AI3404" s="56" t="s">
        <v>339</v>
      </c>
      <c r="AJ3404" s="56">
        <v>0</v>
      </c>
      <c r="AM3404" s="56">
        <v>42746</v>
      </c>
      <c r="AN3404" s="56" t="s">
        <v>592</v>
      </c>
      <c r="AO3404" s="1">
        <v>42720</v>
      </c>
      <c r="AP3404" s="56" t="s">
        <v>592</v>
      </c>
      <c r="AQ3404" s="56">
        <v>85977</v>
      </c>
      <c r="AR3404" s="56">
        <v>0</v>
      </c>
      <c r="AS3404" s="56" t="s">
        <v>346</v>
      </c>
      <c r="BB3404" s="56" t="s">
        <v>339</v>
      </c>
      <c r="BC3404" s="56" t="s">
        <v>263</v>
      </c>
      <c r="BD3404" s="56" t="s">
        <v>1029</v>
      </c>
      <c r="BE3404" s="56" t="s">
        <v>347</v>
      </c>
      <c r="BF3404" s="56" t="s">
        <v>334</v>
      </c>
      <c r="BG3404" s="56" t="s">
        <v>594</v>
      </c>
      <c r="BH3404" s="56">
        <v>0</v>
      </c>
      <c r="BI3404" s="56">
        <v>0</v>
      </c>
      <c r="BJ3404" s="56">
        <v>1</v>
      </c>
    </row>
    <row r="3405" spans="1:62" hidden="1" x14ac:dyDescent="0.3">
      <c r="A3405" s="56">
        <v>49304844</v>
      </c>
      <c r="B3405" s="85">
        <v>601987</v>
      </c>
      <c r="C3405" s="1">
        <v>42893</v>
      </c>
      <c r="D3405" s="56" t="s">
        <v>1025</v>
      </c>
      <c r="E3405" s="56" t="s">
        <v>1026</v>
      </c>
      <c r="F3405" s="56" t="s">
        <v>334</v>
      </c>
      <c r="G3405" s="56" t="s">
        <v>335</v>
      </c>
      <c r="H3405" s="56" t="s">
        <v>336</v>
      </c>
      <c r="I3405" s="56" t="s">
        <v>589</v>
      </c>
      <c r="K3405" s="56" t="s">
        <v>337</v>
      </c>
      <c r="L3405" s="56" t="s">
        <v>338</v>
      </c>
      <c r="M3405" s="56" t="s">
        <v>1027</v>
      </c>
      <c r="N3405" s="56" t="s">
        <v>1043</v>
      </c>
      <c r="O3405" s="56" t="s">
        <v>546</v>
      </c>
      <c r="P3405" s="1" t="s">
        <v>110</v>
      </c>
      <c r="Q3405" s="56" t="s">
        <v>241</v>
      </c>
      <c r="R3405" s="56" t="s">
        <v>339</v>
      </c>
      <c r="S3405" s="56">
        <v>283690</v>
      </c>
      <c r="T3405" s="1" t="s">
        <v>1030</v>
      </c>
      <c r="U3405" s="56">
        <v>42736</v>
      </c>
      <c r="V3405" s="56">
        <v>43373</v>
      </c>
      <c r="W3405" s="56">
        <v>42736</v>
      </c>
      <c r="X3405" s="56">
        <v>43281</v>
      </c>
      <c r="Y3405" s="56" t="s">
        <v>340</v>
      </c>
      <c r="Z3405" s="56" t="s">
        <v>341</v>
      </c>
      <c r="AA3405" s="56" t="s">
        <v>347</v>
      </c>
      <c r="AC3405" s="56" t="s">
        <v>342</v>
      </c>
      <c r="AD3405" s="56" t="s">
        <v>347</v>
      </c>
      <c r="AE3405" s="56" t="s">
        <v>334</v>
      </c>
      <c r="AF3405" s="56" t="s">
        <v>224</v>
      </c>
      <c r="AG3405" s="56">
        <v>2016</v>
      </c>
      <c r="AH3405" s="56" t="s">
        <v>80</v>
      </c>
      <c r="AI3405" s="56" t="s">
        <v>339</v>
      </c>
      <c r="AJ3405" s="56">
        <v>0</v>
      </c>
      <c r="AM3405" s="56">
        <v>42746</v>
      </c>
      <c r="AN3405" s="56" t="s">
        <v>592</v>
      </c>
      <c r="AO3405" s="1">
        <v>42720</v>
      </c>
      <c r="AP3405" s="56" t="s">
        <v>592</v>
      </c>
      <c r="AQ3405" s="56">
        <v>85974</v>
      </c>
      <c r="AR3405" s="56">
        <v>0</v>
      </c>
      <c r="AS3405" s="56" t="s">
        <v>346</v>
      </c>
      <c r="BB3405" s="56" t="s">
        <v>339</v>
      </c>
      <c r="BC3405" s="56" t="s">
        <v>263</v>
      </c>
      <c r="BD3405" s="56" t="s">
        <v>1029</v>
      </c>
      <c r="BE3405" s="56" t="s">
        <v>347</v>
      </c>
      <c r="BF3405" s="56" t="s">
        <v>334</v>
      </c>
      <c r="BG3405" s="56" t="s">
        <v>594</v>
      </c>
      <c r="BH3405" s="56">
        <v>0</v>
      </c>
      <c r="BI3405" s="56">
        <v>0</v>
      </c>
      <c r="BJ3405" s="56">
        <v>1</v>
      </c>
    </row>
    <row r="3406" spans="1:62" hidden="1" x14ac:dyDescent="0.3">
      <c r="A3406" s="56">
        <v>49311107</v>
      </c>
      <c r="B3406" s="85">
        <v>601987</v>
      </c>
      <c r="C3406" s="1">
        <v>42893</v>
      </c>
      <c r="D3406" s="56" t="s">
        <v>1025</v>
      </c>
      <c r="E3406" s="56" t="s">
        <v>1026</v>
      </c>
      <c r="F3406" s="56" t="s">
        <v>334</v>
      </c>
      <c r="G3406" s="56" t="s">
        <v>335</v>
      </c>
      <c r="H3406" s="56" t="s">
        <v>336</v>
      </c>
      <c r="I3406" s="56" t="s">
        <v>589</v>
      </c>
      <c r="K3406" s="56" t="s">
        <v>337</v>
      </c>
      <c r="L3406" s="56" t="s">
        <v>338</v>
      </c>
      <c r="M3406" s="56" t="s">
        <v>1027</v>
      </c>
      <c r="N3406" s="56" t="s">
        <v>1043</v>
      </c>
      <c r="O3406" s="56" t="s">
        <v>546</v>
      </c>
      <c r="P3406" s="1" t="s">
        <v>110</v>
      </c>
      <c r="Q3406" s="56" t="s">
        <v>241</v>
      </c>
      <c r="R3406" s="56" t="s">
        <v>339</v>
      </c>
      <c r="S3406" s="56">
        <v>283766</v>
      </c>
      <c r="T3406" s="1" t="s">
        <v>1034</v>
      </c>
      <c r="U3406" s="56">
        <v>42736</v>
      </c>
      <c r="V3406" s="56">
        <v>43373</v>
      </c>
      <c r="W3406" s="56">
        <v>42736</v>
      </c>
      <c r="X3406" s="56">
        <v>43281</v>
      </c>
      <c r="Y3406" s="56" t="s">
        <v>340</v>
      </c>
      <c r="AA3406" s="56" t="s">
        <v>347</v>
      </c>
      <c r="AC3406" s="56" t="s">
        <v>342</v>
      </c>
      <c r="AD3406" s="56" t="s">
        <v>347</v>
      </c>
      <c r="AE3406" s="56" t="s">
        <v>334</v>
      </c>
      <c r="AF3406" s="56" t="s">
        <v>292</v>
      </c>
      <c r="AG3406" s="56">
        <v>2017</v>
      </c>
      <c r="AH3406" s="56" t="s">
        <v>80</v>
      </c>
      <c r="AI3406" s="56" t="s">
        <v>344</v>
      </c>
      <c r="AJ3406" s="56">
        <v>41555</v>
      </c>
      <c r="AM3406" s="56">
        <v>42746</v>
      </c>
      <c r="AN3406" s="56" t="s">
        <v>592</v>
      </c>
      <c r="AO3406" s="1">
        <v>42746</v>
      </c>
      <c r="AP3406" s="56" t="s">
        <v>592</v>
      </c>
      <c r="AQ3406" s="56">
        <v>85977</v>
      </c>
      <c r="AR3406" s="56">
        <v>0</v>
      </c>
      <c r="AS3406" s="56" t="s">
        <v>346</v>
      </c>
      <c r="BB3406" s="56" t="s">
        <v>339</v>
      </c>
      <c r="BC3406" s="56" t="s">
        <v>263</v>
      </c>
      <c r="BD3406" s="56" t="s">
        <v>1029</v>
      </c>
      <c r="BE3406" s="56" t="s">
        <v>347</v>
      </c>
      <c r="BF3406" s="56" t="s">
        <v>334</v>
      </c>
      <c r="BG3406" s="56" t="s">
        <v>594</v>
      </c>
      <c r="BH3406" s="56">
        <v>0</v>
      </c>
      <c r="BI3406" s="56">
        <v>0</v>
      </c>
      <c r="BJ3406" s="56">
        <v>1</v>
      </c>
    </row>
    <row r="3407" spans="1:62" hidden="1" x14ac:dyDescent="0.3">
      <c r="A3407" s="56">
        <v>49311116</v>
      </c>
      <c r="B3407" s="85">
        <v>601987</v>
      </c>
      <c r="C3407" s="1">
        <v>42893</v>
      </c>
      <c r="D3407" s="56" t="s">
        <v>1025</v>
      </c>
      <c r="E3407" s="56" t="s">
        <v>1026</v>
      </c>
      <c r="F3407" s="56" t="s">
        <v>334</v>
      </c>
      <c r="G3407" s="56" t="s">
        <v>335</v>
      </c>
      <c r="H3407" s="56" t="s">
        <v>336</v>
      </c>
      <c r="I3407" s="56" t="s">
        <v>589</v>
      </c>
      <c r="K3407" s="56" t="s">
        <v>337</v>
      </c>
      <c r="L3407" s="56" t="s">
        <v>338</v>
      </c>
      <c r="M3407" s="56" t="s">
        <v>1027</v>
      </c>
      <c r="N3407" s="56" t="s">
        <v>1043</v>
      </c>
      <c r="O3407" s="56" t="s">
        <v>546</v>
      </c>
      <c r="P3407" s="1" t="s">
        <v>110</v>
      </c>
      <c r="Q3407" s="56" t="s">
        <v>241</v>
      </c>
      <c r="R3407" s="56" t="s">
        <v>339</v>
      </c>
      <c r="S3407" s="56">
        <v>283694</v>
      </c>
      <c r="T3407" s="1" t="s">
        <v>1028</v>
      </c>
      <c r="U3407" s="56">
        <v>42736</v>
      </c>
      <c r="V3407" s="56">
        <v>43373</v>
      </c>
      <c r="W3407" s="56">
        <v>42736</v>
      </c>
      <c r="X3407" s="56">
        <v>43281</v>
      </c>
      <c r="Y3407" s="56" t="s">
        <v>340</v>
      </c>
      <c r="Z3407" s="56" t="s">
        <v>341</v>
      </c>
      <c r="AA3407" s="56" t="s">
        <v>347</v>
      </c>
      <c r="AC3407" s="56" t="s">
        <v>342</v>
      </c>
      <c r="AD3407" s="56" t="s">
        <v>347</v>
      </c>
      <c r="AE3407" s="56" t="s">
        <v>334</v>
      </c>
      <c r="AF3407" s="56" t="s">
        <v>292</v>
      </c>
      <c r="AG3407" s="56">
        <v>2018</v>
      </c>
      <c r="AH3407" s="56" t="s">
        <v>80</v>
      </c>
      <c r="AI3407" s="56" t="s">
        <v>344</v>
      </c>
      <c r="AJ3407" s="56">
        <v>14400</v>
      </c>
      <c r="AM3407" s="56">
        <v>42746</v>
      </c>
      <c r="AN3407" s="56" t="s">
        <v>592</v>
      </c>
      <c r="AO3407" s="1">
        <v>42746</v>
      </c>
      <c r="AP3407" s="56" t="s">
        <v>592</v>
      </c>
      <c r="AQ3407" s="56">
        <v>85976</v>
      </c>
      <c r="AR3407" s="56">
        <v>0</v>
      </c>
      <c r="AS3407" s="56" t="s">
        <v>346</v>
      </c>
      <c r="BB3407" s="56" t="s">
        <v>339</v>
      </c>
      <c r="BC3407" s="56" t="s">
        <v>263</v>
      </c>
      <c r="BD3407" s="56" t="s">
        <v>1029</v>
      </c>
      <c r="BE3407" s="56" t="s">
        <v>347</v>
      </c>
      <c r="BF3407" s="56" t="s">
        <v>334</v>
      </c>
      <c r="BG3407" s="56" t="s">
        <v>594</v>
      </c>
      <c r="BH3407" s="56">
        <v>0</v>
      </c>
      <c r="BI3407" s="56">
        <v>0</v>
      </c>
      <c r="BJ3407" s="56">
        <v>1</v>
      </c>
    </row>
    <row r="3408" spans="1:62" hidden="1" x14ac:dyDescent="0.3">
      <c r="A3408" s="56">
        <v>49310652</v>
      </c>
      <c r="B3408" s="85">
        <v>601987</v>
      </c>
      <c r="C3408" s="1">
        <v>42893</v>
      </c>
      <c r="D3408" s="56" t="s">
        <v>1025</v>
      </c>
      <c r="E3408" s="56" t="s">
        <v>1026</v>
      </c>
      <c r="F3408" s="56" t="s">
        <v>334</v>
      </c>
      <c r="G3408" s="56" t="s">
        <v>335</v>
      </c>
      <c r="H3408" s="56" t="s">
        <v>336</v>
      </c>
      <c r="I3408" s="56" t="s">
        <v>589</v>
      </c>
      <c r="K3408" s="56" t="s">
        <v>337</v>
      </c>
      <c r="L3408" s="56" t="s">
        <v>338</v>
      </c>
      <c r="M3408" s="56" t="s">
        <v>1027</v>
      </c>
      <c r="N3408" s="56" t="s">
        <v>1043</v>
      </c>
      <c r="O3408" s="56" t="s">
        <v>546</v>
      </c>
      <c r="P3408" s="1" t="s">
        <v>110</v>
      </c>
      <c r="Q3408" s="56" t="s">
        <v>241</v>
      </c>
      <c r="R3408" s="56" t="s">
        <v>339</v>
      </c>
      <c r="S3408" s="56">
        <v>283690</v>
      </c>
      <c r="T3408" s="1" t="s">
        <v>1030</v>
      </c>
      <c r="U3408" s="56">
        <v>42736</v>
      </c>
      <c r="V3408" s="56">
        <v>43373</v>
      </c>
      <c r="W3408" s="56">
        <v>42736</v>
      </c>
      <c r="X3408" s="56">
        <v>43281</v>
      </c>
      <c r="Y3408" s="56" t="s">
        <v>340</v>
      </c>
      <c r="Z3408" s="56" t="s">
        <v>341</v>
      </c>
      <c r="AA3408" s="56" t="s">
        <v>347</v>
      </c>
      <c r="AC3408" s="56" t="s">
        <v>342</v>
      </c>
      <c r="AD3408" s="56" t="s">
        <v>347</v>
      </c>
      <c r="AE3408" s="56" t="s">
        <v>334</v>
      </c>
      <c r="AF3408" s="56" t="s">
        <v>292</v>
      </c>
      <c r="AG3408" s="56">
        <v>2017</v>
      </c>
      <c r="AH3408" s="56" t="s">
        <v>80</v>
      </c>
      <c r="AI3408" s="56" t="s">
        <v>344</v>
      </c>
      <c r="AJ3408" s="56">
        <v>49866</v>
      </c>
      <c r="AM3408" s="56">
        <v>42746</v>
      </c>
      <c r="AN3408" s="56" t="s">
        <v>592</v>
      </c>
      <c r="AO3408" s="1">
        <v>42746</v>
      </c>
      <c r="AP3408" s="56" t="s">
        <v>592</v>
      </c>
      <c r="AQ3408" s="56">
        <v>85974</v>
      </c>
      <c r="AR3408" s="56">
        <v>0</v>
      </c>
      <c r="AS3408" s="56" t="s">
        <v>346</v>
      </c>
      <c r="BB3408" s="56" t="s">
        <v>339</v>
      </c>
      <c r="BC3408" s="56" t="s">
        <v>263</v>
      </c>
      <c r="BD3408" s="56" t="s">
        <v>1029</v>
      </c>
      <c r="BE3408" s="56" t="s">
        <v>347</v>
      </c>
      <c r="BF3408" s="56" t="s">
        <v>334</v>
      </c>
      <c r="BG3408" s="56" t="s">
        <v>594</v>
      </c>
      <c r="BH3408" s="56">
        <v>0</v>
      </c>
      <c r="BI3408" s="56">
        <v>0</v>
      </c>
      <c r="BJ3408" s="56">
        <v>1</v>
      </c>
    </row>
    <row r="3409" spans="1:62" hidden="1" x14ac:dyDescent="0.3">
      <c r="A3409" s="56">
        <v>49311098</v>
      </c>
      <c r="B3409" s="85">
        <v>601987</v>
      </c>
      <c r="C3409" s="1">
        <v>42893</v>
      </c>
      <c r="D3409" s="56" t="s">
        <v>1025</v>
      </c>
      <c r="E3409" s="56" t="s">
        <v>1026</v>
      </c>
      <c r="F3409" s="56" t="s">
        <v>334</v>
      </c>
      <c r="G3409" s="56" t="s">
        <v>335</v>
      </c>
      <c r="H3409" s="56" t="s">
        <v>336</v>
      </c>
      <c r="I3409" s="56" t="s">
        <v>589</v>
      </c>
      <c r="K3409" s="56" t="s">
        <v>337</v>
      </c>
      <c r="L3409" s="56" t="s">
        <v>338</v>
      </c>
      <c r="M3409" s="56" t="s">
        <v>1027</v>
      </c>
      <c r="N3409" s="56" t="s">
        <v>1043</v>
      </c>
      <c r="O3409" s="56" t="s">
        <v>546</v>
      </c>
      <c r="P3409" s="1" t="s">
        <v>105</v>
      </c>
      <c r="S3409" s="56">
        <v>225244</v>
      </c>
      <c r="T3409" s="1" t="s">
        <v>760</v>
      </c>
      <c r="U3409" s="56">
        <v>42736</v>
      </c>
      <c r="V3409" s="56">
        <v>43373</v>
      </c>
      <c r="W3409" s="56">
        <v>42736</v>
      </c>
      <c r="X3409" s="56">
        <v>43281</v>
      </c>
      <c r="Y3409" s="56" t="s">
        <v>340</v>
      </c>
      <c r="Z3409" s="56" t="s">
        <v>367</v>
      </c>
      <c r="AA3409" s="56" t="s">
        <v>342</v>
      </c>
      <c r="AB3409" s="56" t="s">
        <v>343</v>
      </c>
      <c r="AC3409" s="56" t="s">
        <v>342</v>
      </c>
      <c r="AD3409" s="56" t="s">
        <v>347</v>
      </c>
      <c r="AE3409" s="56" t="s">
        <v>334</v>
      </c>
      <c r="AF3409" s="56" t="s">
        <v>224</v>
      </c>
      <c r="AG3409" s="56">
        <v>2016</v>
      </c>
      <c r="AH3409" s="56" t="s">
        <v>80</v>
      </c>
      <c r="AI3409" s="56" t="s">
        <v>339</v>
      </c>
      <c r="AJ3409" s="56">
        <v>0</v>
      </c>
      <c r="AM3409" s="56">
        <v>42746</v>
      </c>
      <c r="AN3409" s="56" t="s">
        <v>592</v>
      </c>
      <c r="AO3409" s="1">
        <v>42720</v>
      </c>
      <c r="AP3409" s="56" t="s">
        <v>592</v>
      </c>
      <c r="AQ3409" s="56">
        <v>72202</v>
      </c>
      <c r="AR3409" s="56">
        <v>0</v>
      </c>
      <c r="AS3409" s="56" t="s">
        <v>346</v>
      </c>
      <c r="BB3409" s="56" t="s">
        <v>339</v>
      </c>
      <c r="BC3409" s="56" t="s">
        <v>263</v>
      </c>
      <c r="BD3409" s="56" t="s">
        <v>1029</v>
      </c>
      <c r="BE3409" s="56" t="s">
        <v>347</v>
      </c>
      <c r="BF3409" s="56" t="s">
        <v>334</v>
      </c>
      <c r="BG3409" s="56" t="s">
        <v>594</v>
      </c>
      <c r="BH3409" s="56">
        <v>0</v>
      </c>
      <c r="BI3409" s="56">
        <v>0</v>
      </c>
      <c r="BJ3409" s="56">
        <v>1</v>
      </c>
    </row>
    <row r="3410" spans="1:62" hidden="1" x14ac:dyDescent="0.3">
      <c r="A3410" s="56">
        <v>49311106</v>
      </c>
      <c r="B3410" s="85">
        <v>601987</v>
      </c>
      <c r="C3410" s="1">
        <v>42893</v>
      </c>
      <c r="D3410" s="56" t="s">
        <v>1025</v>
      </c>
      <c r="E3410" s="56" t="s">
        <v>1026</v>
      </c>
      <c r="F3410" s="56" t="s">
        <v>334</v>
      </c>
      <c r="G3410" s="56" t="s">
        <v>335</v>
      </c>
      <c r="H3410" s="56" t="s">
        <v>336</v>
      </c>
      <c r="I3410" s="56" t="s">
        <v>589</v>
      </c>
      <c r="K3410" s="56" t="s">
        <v>337</v>
      </c>
      <c r="L3410" s="56" t="s">
        <v>338</v>
      </c>
      <c r="M3410" s="56" t="s">
        <v>1027</v>
      </c>
      <c r="N3410" s="56" t="s">
        <v>1043</v>
      </c>
      <c r="O3410" s="56" t="s">
        <v>546</v>
      </c>
      <c r="P3410" s="1" t="s">
        <v>110</v>
      </c>
      <c r="Q3410" s="56" t="s">
        <v>241</v>
      </c>
      <c r="R3410" s="56" t="s">
        <v>339</v>
      </c>
      <c r="S3410" s="56">
        <v>283766</v>
      </c>
      <c r="T3410" s="1" t="s">
        <v>1034</v>
      </c>
      <c r="U3410" s="56">
        <v>42736</v>
      </c>
      <c r="V3410" s="56">
        <v>43373</v>
      </c>
      <c r="W3410" s="56">
        <v>42736</v>
      </c>
      <c r="X3410" s="56">
        <v>43281</v>
      </c>
      <c r="Y3410" s="56" t="s">
        <v>340</v>
      </c>
      <c r="AA3410" s="56" t="s">
        <v>347</v>
      </c>
      <c r="AC3410" s="56" t="s">
        <v>342</v>
      </c>
      <c r="AD3410" s="56" t="s">
        <v>347</v>
      </c>
      <c r="AE3410" s="56" t="s">
        <v>334</v>
      </c>
      <c r="AF3410" s="56" t="s">
        <v>224</v>
      </c>
      <c r="AG3410" s="56">
        <v>2016</v>
      </c>
      <c r="AH3410" s="56" t="s">
        <v>80</v>
      </c>
      <c r="AI3410" s="56" t="s">
        <v>339</v>
      </c>
      <c r="AJ3410" s="56">
        <v>0</v>
      </c>
      <c r="AM3410" s="56">
        <v>42746</v>
      </c>
      <c r="AN3410" s="56" t="s">
        <v>592</v>
      </c>
      <c r="AO3410" s="1">
        <v>42720</v>
      </c>
      <c r="AP3410" s="56" t="s">
        <v>592</v>
      </c>
      <c r="AQ3410" s="56">
        <v>85977</v>
      </c>
      <c r="AR3410" s="56">
        <v>0</v>
      </c>
      <c r="AS3410" s="56" t="s">
        <v>346</v>
      </c>
      <c r="BB3410" s="56" t="s">
        <v>339</v>
      </c>
      <c r="BC3410" s="56" t="s">
        <v>263</v>
      </c>
      <c r="BD3410" s="56" t="s">
        <v>1029</v>
      </c>
      <c r="BE3410" s="56" t="s">
        <v>347</v>
      </c>
      <c r="BF3410" s="56" t="s">
        <v>334</v>
      </c>
      <c r="BG3410" s="56" t="s">
        <v>594</v>
      </c>
      <c r="BH3410" s="56">
        <v>0</v>
      </c>
      <c r="BI3410" s="56">
        <v>0</v>
      </c>
      <c r="BJ3410" s="56">
        <v>1</v>
      </c>
    </row>
    <row r="3411" spans="1:62" hidden="1" x14ac:dyDescent="0.3">
      <c r="A3411" s="56">
        <v>49311100</v>
      </c>
      <c r="B3411" s="85">
        <v>601987</v>
      </c>
      <c r="C3411" s="1">
        <v>42893</v>
      </c>
      <c r="D3411" s="56" t="s">
        <v>1025</v>
      </c>
      <c r="E3411" s="56" t="s">
        <v>1026</v>
      </c>
      <c r="F3411" s="56" t="s">
        <v>334</v>
      </c>
      <c r="G3411" s="56" t="s">
        <v>335</v>
      </c>
      <c r="H3411" s="56" t="s">
        <v>336</v>
      </c>
      <c r="I3411" s="56" t="s">
        <v>589</v>
      </c>
      <c r="K3411" s="56" t="s">
        <v>337</v>
      </c>
      <c r="L3411" s="56" t="s">
        <v>338</v>
      </c>
      <c r="M3411" s="56" t="s">
        <v>1027</v>
      </c>
      <c r="N3411" s="56" t="s">
        <v>1043</v>
      </c>
      <c r="O3411" s="56" t="s">
        <v>546</v>
      </c>
      <c r="P3411" s="1" t="s">
        <v>105</v>
      </c>
      <c r="S3411" s="56">
        <v>225244</v>
      </c>
      <c r="T3411" s="1" t="s">
        <v>760</v>
      </c>
      <c r="U3411" s="56">
        <v>42736</v>
      </c>
      <c r="V3411" s="56">
        <v>43373</v>
      </c>
      <c r="W3411" s="56">
        <v>42736</v>
      </c>
      <c r="X3411" s="56">
        <v>43281</v>
      </c>
      <c r="Y3411" s="56" t="s">
        <v>340</v>
      </c>
      <c r="Z3411" s="56" t="s">
        <v>367</v>
      </c>
      <c r="AA3411" s="56" t="s">
        <v>342</v>
      </c>
      <c r="AB3411" s="56" t="s">
        <v>343</v>
      </c>
      <c r="AC3411" s="56" t="s">
        <v>342</v>
      </c>
      <c r="AD3411" s="56" t="s">
        <v>347</v>
      </c>
      <c r="AE3411" s="56" t="s">
        <v>334</v>
      </c>
      <c r="AF3411" s="56" t="s">
        <v>292</v>
      </c>
      <c r="AG3411" s="56">
        <v>2018</v>
      </c>
      <c r="AH3411" s="56" t="s">
        <v>80</v>
      </c>
      <c r="AI3411" s="56" t="s">
        <v>348</v>
      </c>
      <c r="AJ3411" s="56">
        <v>2405700</v>
      </c>
      <c r="AM3411" s="56">
        <v>42746</v>
      </c>
      <c r="AN3411" s="56" t="s">
        <v>592</v>
      </c>
      <c r="AO3411" s="1">
        <v>42746</v>
      </c>
      <c r="AP3411" s="56" t="s">
        <v>592</v>
      </c>
      <c r="AQ3411" s="56">
        <v>72202</v>
      </c>
      <c r="AR3411" s="56">
        <v>0</v>
      </c>
      <c r="AS3411" s="56" t="s">
        <v>346</v>
      </c>
      <c r="BB3411" s="56" t="s">
        <v>339</v>
      </c>
      <c r="BC3411" s="56" t="s">
        <v>263</v>
      </c>
      <c r="BD3411" s="56" t="s">
        <v>1029</v>
      </c>
      <c r="BE3411" s="56" t="s">
        <v>347</v>
      </c>
      <c r="BF3411" s="56" t="s">
        <v>334</v>
      </c>
      <c r="BG3411" s="56" t="s">
        <v>594</v>
      </c>
      <c r="BH3411" s="56">
        <v>0</v>
      </c>
      <c r="BI3411" s="56">
        <v>0</v>
      </c>
      <c r="BJ3411" s="56">
        <v>1</v>
      </c>
    </row>
    <row r="3412" spans="1:62" hidden="1" x14ac:dyDescent="0.3">
      <c r="A3412" s="56">
        <v>49304835</v>
      </c>
      <c r="B3412" s="85">
        <v>601987</v>
      </c>
      <c r="C3412" s="1">
        <v>42893</v>
      </c>
      <c r="D3412" s="56" t="s">
        <v>1025</v>
      </c>
      <c r="E3412" s="56" t="s">
        <v>1026</v>
      </c>
      <c r="F3412" s="56" t="s">
        <v>334</v>
      </c>
      <c r="G3412" s="56" t="s">
        <v>335</v>
      </c>
      <c r="H3412" s="56" t="s">
        <v>336</v>
      </c>
      <c r="I3412" s="56" t="s">
        <v>589</v>
      </c>
      <c r="K3412" s="56" t="s">
        <v>337</v>
      </c>
      <c r="L3412" s="56" t="s">
        <v>338</v>
      </c>
      <c r="M3412" s="56" t="s">
        <v>1027</v>
      </c>
      <c r="N3412" s="56" t="s">
        <v>1043</v>
      </c>
      <c r="O3412" s="56" t="s">
        <v>546</v>
      </c>
      <c r="P3412" s="1" t="s">
        <v>105</v>
      </c>
      <c r="S3412" s="56">
        <v>225244</v>
      </c>
      <c r="T3412" s="1" t="s">
        <v>760</v>
      </c>
      <c r="U3412" s="56">
        <v>42736</v>
      </c>
      <c r="V3412" s="56">
        <v>43373</v>
      </c>
      <c r="W3412" s="56">
        <v>42736</v>
      </c>
      <c r="X3412" s="56">
        <v>43281</v>
      </c>
      <c r="Y3412" s="56" t="s">
        <v>340</v>
      </c>
      <c r="Z3412" s="56" t="s">
        <v>367</v>
      </c>
      <c r="AA3412" s="56" t="s">
        <v>342</v>
      </c>
      <c r="AB3412" s="56" t="s">
        <v>343</v>
      </c>
      <c r="AC3412" s="56" t="s">
        <v>342</v>
      </c>
      <c r="AD3412" s="56" t="s">
        <v>347</v>
      </c>
      <c r="AE3412" s="56" t="s">
        <v>334</v>
      </c>
      <c r="AF3412" s="56" t="s">
        <v>292</v>
      </c>
      <c r="AG3412" s="56">
        <v>2018</v>
      </c>
      <c r="AH3412" s="56" t="s">
        <v>80</v>
      </c>
      <c r="AI3412" s="56" t="s">
        <v>344</v>
      </c>
      <c r="AJ3412" s="56">
        <v>29645025</v>
      </c>
      <c r="AM3412" s="56">
        <v>42746</v>
      </c>
      <c r="AN3412" s="56" t="s">
        <v>592</v>
      </c>
      <c r="AO3412" s="1">
        <v>42746</v>
      </c>
      <c r="AP3412" s="56" t="s">
        <v>592</v>
      </c>
      <c r="AQ3412" s="56">
        <v>72202</v>
      </c>
      <c r="AR3412" s="56">
        <v>0</v>
      </c>
      <c r="AS3412" s="56" t="s">
        <v>346</v>
      </c>
      <c r="BB3412" s="56" t="s">
        <v>339</v>
      </c>
      <c r="BC3412" s="56" t="s">
        <v>263</v>
      </c>
      <c r="BD3412" s="56" t="s">
        <v>1029</v>
      </c>
      <c r="BE3412" s="56" t="s">
        <v>347</v>
      </c>
      <c r="BF3412" s="56" t="s">
        <v>334</v>
      </c>
      <c r="BG3412" s="56" t="s">
        <v>594</v>
      </c>
      <c r="BH3412" s="56">
        <v>0</v>
      </c>
      <c r="BI3412" s="56">
        <v>0</v>
      </c>
      <c r="BJ3412" s="56">
        <v>1</v>
      </c>
    </row>
    <row r="3413" spans="1:62" hidden="1" x14ac:dyDescent="0.3">
      <c r="A3413" s="56">
        <v>49310651</v>
      </c>
      <c r="B3413" s="85">
        <v>601987</v>
      </c>
      <c r="C3413" s="1">
        <v>42893</v>
      </c>
      <c r="D3413" s="56" t="s">
        <v>1025</v>
      </c>
      <c r="E3413" s="56" t="s">
        <v>1026</v>
      </c>
      <c r="F3413" s="56" t="s">
        <v>334</v>
      </c>
      <c r="G3413" s="56" t="s">
        <v>335</v>
      </c>
      <c r="H3413" s="56" t="s">
        <v>336</v>
      </c>
      <c r="I3413" s="56" t="s">
        <v>589</v>
      </c>
      <c r="K3413" s="56" t="s">
        <v>337</v>
      </c>
      <c r="L3413" s="56" t="s">
        <v>338</v>
      </c>
      <c r="M3413" s="56" t="s">
        <v>1027</v>
      </c>
      <c r="N3413" s="56" t="s">
        <v>1043</v>
      </c>
      <c r="O3413" s="56" t="s">
        <v>546</v>
      </c>
      <c r="P3413" s="1" t="s">
        <v>110</v>
      </c>
      <c r="Q3413" s="56" t="s">
        <v>241</v>
      </c>
      <c r="R3413" s="56" t="s">
        <v>339</v>
      </c>
      <c r="S3413" s="56">
        <v>283690</v>
      </c>
      <c r="T3413" s="1" t="s">
        <v>1030</v>
      </c>
      <c r="U3413" s="56">
        <v>42736</v>
      </c>
      <c r="V3413" s="56">
        <v>43373</v>
      </c>
      <c r="W3413" s="56">
        <v>42736</v>
      </c>
      <c r="X3413" s="56">
        <v>43281</v>
      </c>
      <c r="Y3413" s="56" t="s">
        <v>340</v>
      </c>
      <c r="Z3413" s="56" t="s">
        <v>341</v>
      </c>
      <c r="AA3413" s="56" t="s">
        <v>347</v>
      </c>
      <c r="AC3413" s="56" t="s">
        <v>342</v>
      </c>
      <c r="AD3413" s="56" t="s">
        <v>347</v>
      </c>
      <c r="AE3413" s="56" t="s">
        <v>334</v>
      </c>
      <c r="AF3413" s="56" t="s">
        <v>224</v>
      </c>
      <c r="AG3413" s="56">
        <v>2016</v>
      </c>
      <c r="AH3413" s="56" t="s">
        <v>80</v>
      </c>
      <c r="AI3413" s="56" t="s">
        <v>339</v>
      </c>
      <c r="AJ3413" s="56">
        <v>0</v>
      </c>
      <c r="AM3413" s="56">
        <v>42746</v>
      </c>
      <c r="AN3413" s="56" t="s">
        <v>592</v>
      </c>
      <c r="AO3413" s="1">
        <v>42720</v>
      </c>
      <c r="AP3413" s="56" t="s">
        <v>592</v>
      </c>
      <c r="AQ3413" s="56">
        <v>85974</v>
      </c>
      <c r="AR3413" s="56">
        <v>0</v>
      </c>
      <c r="AS3413" s="56" t="s">
        <v>346</v>
      </c>
      <c r="BB3413" s="56" t="s">
        <v>339</v>
      </c>
      <c r="BC3413" s="56" t="s">
        <v>263</v>
      </c>
      <c r="BD3413" s="56" t="s">
        <v>1029</v>
      </c>
      <c r="BE3413" s="56" t="s">
        <v>347</v>
      </c>
      <c r="BF3413" s="56" t="s">
        <v>334</v>
      </c>
      <c r="BG3413" s="56" t="s">
        <v>594</v>
      </c>
      <c r="BH3413" s="56">
        <v>0</v>
      </c>
      <c r="BI3413" s="56">
        <v>0</v>
      </c>
      <c r="BJ3413" s="56">
        <v>1</v>
      </c>
    </row>
    <row r="3414" spans="1:62" hidden="1" x14ac:dyDescent="0.3">
      <c r="A3414" s="56">
        <v>49306776</v>
      </c>
      <c r="B3414" s="85">
        <v>602105</v>
      </c>
      <c r="C3414" s="1">
        <v>42893</v>
      </c>
      <c r="D3414" s="56" t="s">
        <v>990</v>
      </c>
      <c r="E3414" s="56" t="s">
        <v>991</v>
      </c>
      <c r="F3414" s="56" t="s">
        <v>334</v>
      </c>
      <c r="G3414" s="56" t="s">
        <v>335</v>
      </c>
      <c r="H3414" s="56" t="s">
        <v>336</v>
      </c>
      <c r="I3414" s="56" t="s">
        <v>359</v>
      </c>
      <c r="K3414" s="56" t="s">
        <v>337</v>
      </c>
      <c r="L3414" s="56" t="s">
        <v>338</v>
      </c>
      <c r="M3414" s="56" t="s">
        <v>992</v>
      </c>
      <c r="N3414" s="56" t="s">
        <v>1043</v>
      </c>
      <c r="O3414" s="56" t="s">
        <v>546</v>
      </c>
      <c r="P3414" s="1" t="s">
        <v>188</v>
      </c>
      <c r="Q3414" s="56" t="s">
        <v>998</v>
      </c>
      <c r="R3414" s="56" t="s">
        <v>339</v>
      </c>
      <c r="S3414" s="56">
        <v>305872</v>
      </c>
      <c r="T3414" s="1" t="s">
        <v>238</v>
      </c>
      <c r="U3414" s="56">
        <v>42856</v>
      </c>
      <c r="V3414" s="56">
        <v>43312</v>
      </c>
      <c r="W3414" s="56">
        <v>42822</v>
      </c>
      <c r="X3414" s="56">
        <v>43769</v>
      </c>
      <c r="Y3414" s="56" t="s">
        <v>340</v>
      </c>
      <c r="Z3414" s="56" t="s">
        <v>341</v>
      </c>
      <c r="AA3414" s="56" t="s">
        <v>342</v>
      </c>
      <c r="AB3414" s="56" t="s">
        <v>343</v>
      </c>
      <c r="AC3414" s="56" t="s">
        <v>342</v>
      </c>
      <c r="AD3414" s="56" t="s">
        <v>347</v>
      </c>
      <c r="AE3414" s="56" t="s">
        <v>334</v>
      </c>
      <c r="AF3414" s="56" t="s">
        <v>292</v>
      </c>
      <c r="AG3414" s="56">
        <v>2017</v>
      </c>
      <c r="AH3414" s="56" t="s">
        <v>80</v>
      </c>
      <c r="AI3414" s="56" t="s">
        <v>344</v>
      </c>
      <c r="AJ3414" s="56">
        <v>2</v>
      </c>
      <c r="AM3414" s="56">
        <v>42829</v>
      </c>
      <c r="AN3414" s="56" t="s">
        <v>551</v>
      </c>
      <c r="AO3414" s="1">
        <v>42822</v>
      </c>
      <c r="AP3414" s="56" t="s">
        <v>551</v>
      </c>
      <c r="AQ3414" s="56">
        <v>253</v>
      </c>
      <c r="AR3414" s="56">
        <v>0</v>
      </c>
      <c r="AS3414" s="56" t="s">
        <v>346</v>
      </c>
      <c r="BB3414" s="56" t="s">
        <v>339</v>
      </c>
      <c r="BC3414" s="56" t="s">
        <v>263</v>
      </c>
      <c r="BD3414" s="56" t="s">
        <v>993</v>
      </c>
      <c r="BE3414" s="56" t="s">
        <v>347</v>
      </c>
      <c r="BF3414" s="56" t="s">
        <v>334</v>
      </c>
      <c r="BG3414" s="56" t="s">
        <v>365</v>
      </c>
      <c r="BH3414" s="56">
        <v>0</v>
      </c>
      <c r="BI3414" s="56">
        <v>0</v>
      </c>
      <c r="BJ3414" s="56">
        <v>1</v>
      </c>
    </row>
    <row r="3415" spans="1:62" hidden="1" x14ac:dyDescent="0.3">
      <c r="A3415" s="56">
        <v>49306859</v>
      </c>
      <c r="B3415" s="85">
        <v>602105</v>
      </c>
      <c r="C3415" s="1">
        <v>42893</v>
      </c>
      <c r="D3415" s="56" t="s">
        <v>990</v>
      </c>
      <c r="E3415" s="56" t="s">
        <v>991</v>
      </c>
      <c r="F3415" s="56" t="s">
        <v>334</v>
      </c>
      <c r="G3415" s="56" t="s">
        <v>335</v>
      </c>
      <c r="H3415" s="56" t="s">
        <v>336</v>
      </c>
      <c r="I3415" s="56" t="s">
        <v>359</v>
      </c>
      <c r="K3415" s="56" t="s">
        <v>337</v>
      </c>
      <c r="L3415" s="56" t="s">
        <v>338</v>
      </c>
      <c r="M3415" s="56" t="s">
        <v>992</v>
      </c>
      <c r="N3415" s="56" t="s">
        <v>1043</v>
      </c>
      <c r="O3415" s="56" t="s">
        <v>546</v>
      </c>
      <c r="P3415" s="1" t="s">
        <v>110</v>
      </c>
      <c r="Q3415" s="56" t="s">
        <v>994</v>
      </c>
      <c r="R3415" s="56" t="s">
        <v>339</v>
      </c>
      <c r="S3415" s="56">
        <v>297850</v>
      </c>
      <c r="T3415" s="1" t="s">
        <v>465</v>
      </c>
      <c r="U3415" s="56">
        <v>42856</v>
      </c>
      <c r="V3415" s="56">
        <v>43312</v>
      </c>
      <c r="W3415" s="56">
        <v>42822</v>
      </c>
      <c r="X3415" s="56">
        <v>43769</v>
      </c>
      <c r="Y3415" s="56" t="s">
        <v>340</v>
      </c>
      <c r="Z3415" s="56" t="s">
        <v>341</v>
      </c>
      <c r="AA3415" s="56" t="s">
        <v>342</v>
      </c>
      <c r="AB3415" s="56" t="s">
        <v>339</v>
      </c>
      <c r="AC3415" s="56" t="s">
        <v>342</v>
      </c>
      <c r="AD3415" s="56" t="s">
        <v>347</v>
      </c>
      <c r="AE3415" s="56" t="s">
        <v>334</v>
      </c>
      <c r="AF3415" s="56" t="s">
        <v>292</v>
      </c>
      <c r="AG3415" s="56">
        <v>2018</v>
      </c>
      <c r="AH3415" s="56" t="s">
        <v>80</v>
      </c>
      <c r="AI3415" s="56" t="s">
        <v>344</v>
      </c>
      <c r="AJ3415" s="56">
        <v>50000</v>
      </c>
      <c r="AM3415" s="56">
        <v>42829</v>
      </c>
      <c r="AN3415" s="56" t="s">
        <v>551</v>
      </c>
      <c r="AO3415" s="1">
        <v>42822</v>
      </c>
      <c r="AP3415" s="56" t="s">
        <v>551</v>
      </c>
      <c r="AQ3415" s="56">
        <v>268</v>
      </c>
      <c r="AR3415" s="56">
        <v>0</v>
      </c>
      <c r="AS3415" s="56" t="s">
        <v>346</v>
      </c>
      <c r="AT3415" s="56">
        <v>1003</v>
      </c>
      <c r="AU3415" s="56" t="s">
        <v>369</v>
      </c>
      <c r="BB3415" s="56" t="s">
        <v>339</v>
      </c>
      <c r="BC3415" s="56" t="s">
        <v>263</v>
      </c>
      <c r="BD3415" s="56" t="s">
        <v>993</v>
      </c>
      <c r="BE3415" s="56" t="s">
        <v>347</v>
      </c>
      <c r="BF3415" s="56" t="s">
        <v>334</v>
      </c>
      <c r="BG3415" s="56" t="s">
        <v>365</v>
      </c>
      <c r="BH3415" s="56">
        <v>0</v>
      </c>
      <c r="BI3415" s="56">
        <v>0</v>
      </c>
      <c r="BJ3415" s="56">
        <v>1</v>
      </c>
    </row>
    <row r="3416" spans="1:62" hidden="1" x14ac:dyDescent="0.3">
      <c r="A3416" s="56">
        <v>49313099</v>
      </c>
      <c r="B3416" s="85">
        <v>602105</v>
      </c>
      <c r="C3416" s="1">
        <v>42893</v>
      </c>
      <c r="D3416" s="56" t="s">
        <v>990</v>
      </c>
      <c r="E3416" s="56" t="s">
        <v>991</v>
      </c>
      <c r="F3416" s="56" t="s">
        <v>334</v>
      </c>
      <c r="G3416" s="56" t="s">
        <v>335</v>
      </c>
      <c r="H3416" s="56" t="s">
        <v>336</v>
      </c>
      <c r="I3416" s="56" t="s">
        <v>359</v>
      </c>
      <c r="K3416" s="56" t="s">
        <v>337</v>
      </c>
      <c r="L3416" s="56" t="s">
        <v>338</v>
      </c>
      <c r="M3416" s="56" t="s">
        <v>992</v>
      </c>
      <c r="N3416" s="56" t="s">
        <v>1043</v>
      </c>
      <c r="O3416" s="56" t="s">
        <v>546</v>
      </c>
      <c r="P3416" s="1" t="s">
        <v>110</v>
      </c>
      <c r="Q3416" s="56" t="s">
        <v>994</v>
      </c>
      <c r="R3416" s="56" t="s">
        <v>339</v>
      </c>
      <c r="S3416" s="56">
        <v>297851</v>
      </c>
      <c r="T3416" s="1" t="s">
        <v>255</v>
      </c>
      <c r="U3416" s="56">
        <v>42856</v>
      </c>
      <c r="V3416" s="56">
        <v>43312</v>
      </c>
      <c r="W3416" s="56">
        <v>42822</v>
      </c>
      <c r="X3416" s="56">
        <v>43769</v>
      </c>
      <c r="Y3416" s="56" t="s">
        <v>340</v>
      </c>
      <c r="Z3416" s="56" t="s">
        <v>367</v>
      </c>
      <c r="AA3416" s="56" t="s">
        <v>342</v>
      </c>
      <c r="AB3416" s="56" t="s">
        <v>343</v>
      </c>
      <c r="AC3416" s="56" t="s">
        <v>342</v>
      </c>
      <c r="AD3416" s="56" t="s">
        <v>347</v>
      </c>
      <c r="AE3416" s="56" t="s">
        <v>334</v>
      </c>
      <c r="AF3416" s="56" t="s">
        <v>292</v>
      </c>
      <c r="AG3416" s="56">
        <v>2018</v>
      </c>
      <c r="AH3416" s="56" t="s">
        <v>80</v>
      </c>
      <c r="AI3416" s="56" t="s">
        <v>344</v>
      </c>
      <c r="AJ3416" s="56">
        <v>100000</v>
      </c>
      <c r="AM3416" s="56">
        <v>42829</v>
      </c>
      <c r="AN3416" s="56" t="s">
        <v>551</v>
      </c>
      <c r="AO3416" s="1">
        <v>42822</v>
      </c>
      <c r="AP3416" s="56" t="s">
        <v>551</v>
      </c>
      <c r="AQ3416" s="56">
        <v>269</v>
      </c>
      <c r="AR3416" s="56">
        <v>0</v>
      </c>
      <c r="AS3416" s="56" t="s">
        <v>346</v>
      </c>
      <c r="BB3416" s="56" t="s">
        <v>339</v>
      </c>
      <c r="BC3416" s="56" t="s">
        <v>263</v>
      </c>
      <c r="BD3416" s="56" t="s">
        <v>993</v>
      </c>
      <c r="BE3416" s="56" t="s">
        <v>347</v>
      </c>
      <c r="BF3416" s="56" t="s">
        <v>334</v>
      </c>
      <c r="BG3416" s="56" t="s">
        <v>365</v>
      </c>
      <c r="BH3416" s="56">
        <v>0</v>
      </c>
      <c r="BI3416" s="56">
        <v>0</v>
      </c>
      <c r="BJ3416" s="56">
        <v>1</v>
      </c>
    </row>
    <row r="3417" spans="1:62" hidden="1" x14ac:dyDescent="0.3">
      <c r="A3417" s="56">
        <v>49306871</v>
      </c>
      <c r="B3417" s="85">
        <v>602105</v>
      </c>
      <c r="C3417" s="1">
        <v>42893</v>
      </c>
      <c r="D3417" s="56" t="s">
        <v>990</v>
      </c>
      <c r="E3417" s="56" t="s">
        <v>991</v>
      </c>
      <c r="F3417" s="56" t="s">
        <v>334</v>
      </c>
      <c r="G3417" s="56" t="s">
        <v>335</v>
      </c>
      <c r="H3417" s="56" t="s">
        <v>336</v>
      </c>
      <c r="I3417" s="56" t="s">
        <v>359</v>
      </c>
      <c r="K3417" s="56" t="s">
        <v>337</v>
      </c>
      <c r="L3417" s="56" t="s">
        <v>338</v>
      </c>
      <c r="M3417" s="56" t="s">
        <v>992</v>
      </c>
      <c r="N3417" s="56" t="s">
        <v>1043</v>
      </c>
      <c r="O3417" s="56" t="s">
        <v>546</v>
      </c>
      <c r="P3417" s="1" t="s">
        <v>110</v>
      </c>
      <c r="Q3417" s="56" t="s">
        <v>996</v>
      </c>
      <c r="R3417" s="56" t="s">
        <v>339</v>
      </c>
      <c r="S3417" s="56">
        <v>297852</v>
      </c>
      <c r="T3417" s="1" t="s">
        <v>557</v>
      </c>
      <c r="U3417" s="56">
        <v>42856</v>
      </c>
      <c r="V3417" s="56">
        <v>43312</v>
      </c>
      <c r="W3417" s="56">
        <v>42822</v>
      </c>
      <c r="X3417" s="56">
        <v>43769</v>
      </c>
      <c r="Y3417" s="56" t="s">
        <v>356</v>
      </c>
      <c r="Z3417" s="56" t="s">
        <v>341</v>
      </c>
      <c r="AA3417" s="56" t="s">
        <v>342</v>
      </c>
      <c r="AB3417" s="56" t="s">
        <v>343</v>
      </c>
      <c r="AC3417" s="56" t="s">
        <v>342</v>
      </c>
      <c r="AD3417" s="56" t="s">
        <v>347</v>
      </c>
      <c r="AE3417" s="56" t="s">
        <v>334</v>
      </c>
      <c r="AF3417" s="56" t="s">
        <v>292</v>
      </c>
      <c r="AG3417" s="56">
        <v>2019</v>
      </c>
      <c r="AH3417" s="56" t="s">
        <v>80</v>
      </c>
      <c r="AI3417" s="56" t="s">
        <v>344</v>
      </c>
      <c r="AJ3417" s="56">
        <v>450</v>
      </c>
      <c r="AM3417" s="56">
        <v>42829</v>
      </c>
      <c r="AN3417" s="56" t="s">
        <v>551</v>
      </c>
      <c r="AO3417" s="1">
        <v>42822</v>
      </c>
      <c r="AP3417" s="56" t="s">
        <v>551</v>
      </c>
      <c r="AQ3417" s="56">
        <v>57082</v>
      </c>
      <c r="AR3417" s="56">
        <v>0</v>
      </c>
      <c r="AS3417" s="56" t="s">
        <v>346</v>
      </c>
      <c r="BB3417" s="56" t="s">
        <v>339</v>
      </c>
      <c r="BC3417" s="56" t="s">
        <v>263</v>
      </c>
      <c r="BD3417" s="56" t="s">
        <v>993</v>
      </c>
      <c r="BE3417" s="56" t="s">
        <v>347</v>
      </c>
      <c r="BF3417" s="56" t="s">
        <v>334</v>
      </c>
      <c r="BG3417" s="56" t="s">
        <v>365</v>
      </c>
      <c r="BH3417" s="56">
        <v>0</v>
      </c>
      <c r="BI3417" s="56">
        <v>0</v>
      </c>
      <c r="BJ3417" s="56">
        <v>1</v>
      </c>
    </row>
    <row r="3418" spans="1:62" hidden="1" x14ac:dyDescent="0.3">
      <c r="A3418" s="56">
        <v>49312382</v>
      </c>
      <c r="B3418" s="85">
        <v>602105</v>
      </c>
      <c r="C3418" s="1">
        <v>42893</v>
      </c>
      <c r="D3418" s="56" t="s">
        <v>990</v>
      </c>
      <c r="E3418" s="56" t="s">
        <v>991</v>
      </c>
      <c r="F3418" s="56" t="s">
        <v>334</v>
      </c>
      <c r="G3418" s="56" t="s">
        <v>335</v>
      </c>
      <c r="H3418" s="56" t="s">
        <v>336</v>
      </c>
      <c r="I3418" s="56" t="s">
        <v>359</v>
      </c>
      <c r="K3418" s="56" t="s">
        <v>337</v>
      </c>
      <c r="L3418" s="56" t="s">
        <v>338</v>
      </c>
      <c r="M3418" s="56" t="s">
        <v>992</v>
      </c>
      <c r="N3418" s="56" t="s">
        <v>1043</v>
      </c>
      <c r="O3418" s="56" t="s">
        <v>546</v>
      </c>
      <c r="P3418" s="1" t="s">
        <v>105</v>
      </c>
      <c r="S3418" s="56">
        <v>228324</v>
      </c>
      <c r="T3418" s="1" t="s">
        <v>810</v>
      </c>
      <c r="U3418" s="56">
        <v>42856</v>
      </c>
      <c r="V3418" s="56">
        <v>43312</v>
      </c>
      <c r="W3418" s="56">
        <v>42822</v>
      </c>
      <c r="X3418" s="56">
        <v>43769</v>
      </c>
      <c r="Y3418" s="56" t="s">
        <v>340</v>
      </c>
      <c r="Z3418" s="56" t="s">
        <v>341</v>
      </c>
      <c r="AA3418" s="56" t="s">
        <v>347</v>
      </c>
      <c r="AC3418" s="56" t="s">
        <v>342</v>
      </c>
      <c r="AD3418" s="56" t="s">
        <v>347</v>
      </c>
      <c r="AE3418" s="56" t="s">
        <v>334</v>
      </c>
      <c r="AF3418" s="56" t="s">
        <v>224</v>
      </c>
      <c r="AG3418" s="56">
        <v>2017</v>
      </c>
      <c r="AH3418" s="56" t="s">
        <v>80</v>
      </c>
      <c r="AI3418" s="56" t="s">
        <v>339</v>
      </c>
      <c r="AJ3418" s="56">
        <v>0</v>
      </c>
      <c r="AM3418" s="56">
        <v>42829</v>
      </c>
      <c r="AN3418" s="56" t="s">
        <v>551</v>
      </c>
      <c r="AO3418" s="1">
        <v>42829</v>
      </c>
      <c r="AP3418" s="56" t="s">
        <v>551</v>
      </c>
      <c r="AQ3418" s="56">
        <v>80243</v>
      </c>
      <c r="AR3418" s="56">
        <v>0</v>
      </c>
      <c r="AS3418" s="56" t="s">
        <v>346</v>
      </c>
      <c r="BB3418" s="56" t="s">
        <v>339</v>
      </c>
      <c r="BC3418" s="56" t="s">
        <v>263</v>
      </c>
      <c r="BD3418" s="56" t="s">
        <v>993</v>
      </c>
      <c r="BE3418" s="56" t="s">
        <v>347</v>
      </c>
      <c r="BF3418" s="56" t="s">
        <v>334</v>
      </c>
      <c r="BG3418" s="56" t="s">
        <v>365</v>
      </c>
      <c r="BH3418" s="56">
        <v>0</v>
      </c>
      <c r="BI3418" s="56">
        <v>0</v>
      </c>
      <c r="BJ3418" s="56">
        <v>1</v>
      </c>
    </row>
    <row r="3419" spans="1:62" hidden="1" x14ac:dyDescent="0.3">
      <c r="A3419" s="56">
        <v>49306842</v>
      </c>
      <c r="B3419" s="85">
        <v>602105</v>
      </c>
      <c r="C3419" s="1">
        <v>42893</v>
      </c>
      <c r="D3419" s="56" t="s">
        <v>990</v>
      </c>
      <c r="E3419" s="56" t="s">
        <v>991</v>
      </c>
      <c r="F3419" s="56" t="s">
        <v>334</v>
      </c>
      <c r="G3419" s="56" t="s">
        <v>335</v>
      </c>
      <c r="H3419" s="56" t="s">
        <v>336</v>
      </c>
      <c r="I3419" s="56" t="s">
        <v>359</v>
      </c>
      <c r="K3419" s="56" t="s">
        <v>337</v>
      </c>
      <c r="L3419" s="56" t="s">
        <v>338</v>
      </c>
      <c r="M3419" s="56" t="s">
        <v>992</v>
      </c>
      <c r="N3419" s="56" t="s">
        <v>1043</v>
      </c>
      <c r="O3419" s="56" t="s">
        <v>546</v>
      </c>
      <c r="P3419" s="1" t="s">
        <v>105</v>
      </c>
      <c r="S3419" s="56">
        <v>228325</v>
      </c>
      <c r="T3419" s="1" t="s">
        <v>811</v>
      </c>
      <c r="U3419" s="56">
        <v>42856</v>
      </c>
      <c r="V3419" s="56">
        <v>43312</v>
      </c>
      <c r="W3419" s="56">
        <v>42822</v>
      </c>
      <c r="X3419" s="56">
        <v>43769</v>
      </c>
      <c r="Y3419" s="56" t="s">
        <v>340</v>
      </c>
      <c r="Z3419" s="56" t="s">
        <v>341</v>
      </c>
      <c r="AA3419" s="56" t="s">
        <v>347</v>
      </c>
      <c r="AC3419" s="56" t="s">
        <v>342</v>
      </c>
      <c r="AD3419" s="56" t="s">
        <v>342</v>
      </c>
      <c r="AE3419" s="56" t="s">
        <v>334</v>
      </c>
      <c r="AF3419" s="56" t="s">
        <v>224</v>
      </c>
      <c r="AG3419" s="56">
        <v>2016</v>
      </c>
      <c r="AH3419" s="56" t="s">
        <v>80</v>
      </c>
      <c r="AI3419" s="56" t="s">
        <v>339</v>
      </c>
      <c r="AJ3419" s="56">
        <v>0</v>
      </c>
      <c r="AM3419" s="56">
        <v>42829</v>
      </c>
      <c r="AN3419" s="56" t="s">
        <v>551</v>
      </c>
      <c r="AO3419" s="1">
        <v>42822</v>
      </c>
      <c r="AP3419" s="56" t="s">
        <v>551</v>
      </c>
      <c r="AQ3419" s="56">
        <v>80241</v>
      </c>
      <c r="AR3419" s="56">
        <v>0</v>
      </c>
      <c r="AS3419" s="56" t="s">
        <v>346</v>
      </c>
      <c r="BB3419" s="56" t="s">
        <v>339</v>
      </c>
      <c r="BC3419" s="56" t="s">
        <v>263</v>
      </c>
      <c r="BD3419" s="56" t="s">
        <v>993</v>
      </c>
      <c r="BE3419" s="56" t="s">
        <v>347</v>
      </c>
      <c r="BF3419" s="56" t="s">
        <v>334</v>
      </c>
      <c r="BG3419" s="56" t="s">
        <v>365</v>
      </c>
      <c r="BH3419" s="56">
        <v>0</v>
      </c>
      <c r="BI3419" s="56">
        <v>0</v>
      </c>
      <c r="BJ3419" s="56">
        <v>1</v>
      </c>
    </row>
    <row r="3420" spans="1:62" hidden="1" x14ac:dyDescent="0.3">
      <c r="A3420" s="56">
        <v>49312379</v>
      </c>
      <c r="B3420" s="85">
        <v>602105</v>
      </c>
      <c r="C3420" s="1">
        <v>42893</v>
      </c>
      <c r="D3420" s="56" t="s">
        <v>990</v>
      </c>
      <c r="E3420" s="56" t="s">
        <v>991</v>
      </c>
      <c r="F3420" s="56" t="s">
        <v>334</v>
      </c>
      <c r="G3420" s="56" t="s">
        <v>335</v>
      </c>
      <c r="H3420" s="56" t="s">
        <v>336</v>
      </c>
      <c r="I3420" s="56" t="s">
        <v>359</v>
      </c>
      <c r="K3420" s="56" t="s">
        <v>337</v>
      </c>
      <c r="L3420" s="56" t="s">
        <v>338</v>
      </c>
      <c r="M3420" s="56" t="s">
        <v>992</v>
      </c>
      <c r="N3420" s="56" t="s">
        <v>1043</v>
      </c>
      <c r="O3420" s="56" t="s">
        <v>546</v>
      </c>
      <c r="P3420" s="1" t="s">
        <v>105</v>
      </c>
      <c r="S3420" s="56">
        <v>228325</v>
      </c>
      <c r="T3420" s="1" t="s">
        <v>811</v>
      </c>
      <c r="U3420" s="56">
        <v>42856</v>
      </c>
      <c r="V3420" s="56">
        <v>43312</v>
      </c>
      <c r="W3420" s="56">
        <v>42822</v>
      </c>
      <c r="X3420" s="56">
        <v>43769</v>
      </c>
      <c r="Y3420" s="56" t="s">
        <v>340</v>
      </c>
      <c r="Z3420" s="56" t="s">
        <v>341</v>
      </c>
      <c r="AA3420" s="56" t="s">
        <v>347</v>
      </c>
      <c r="AC3420" s="56" t="s">
        <v>342</v>
      </c>
      <c r="AD3420" s="56" t="s">
        <v>342</v>
      </c>
      <c r="AE3420" s="56" t="s">
        <v>334</v>
      </c>
      <c r="AF3420" s="56" t="s">
        <v>292</v>
      </c>
      <c r="AG3420" s="56">
        <v>2019</v>
      </c>
      <c r="AH3420" s="56" t="s">
        <v>80</v>
      </c>
      <c r="AI3420" s="56" t="s">
        <v>348</v>
      </c>
      <c r="AJ3420" s="56">
        <v>50000</v>
      </c>
      <c r="AM3420" s="56">
        <v>42829</v>
      </c>
      <c r="AN3420" s="56" t="s">
        <v>551</v>
      </c>
      <c r="AO3420" s="1">
        <v>42829</v>
      </c>
      <c r="AP3420" s="56" t="s">
        <v>551</v>
      </c>
      <c r="AQ3420" s="56">
        <v>80241</v>
      </c>
      <c r="AR3420" s="56">
        <v>0</v>
      </c>
      <c r="AS3420" s="56" t="s">
        <v>346</v>
      </c>
      <c r="BB3420" s="56" t="s">
        <v>339</v>
      </c>
      <c r="BC3420" s="56" t="s">
        <v>263</v>
      </c>
      <c r="BD3420" s="56" t="s">
        <v>993</v>
      </c>
      <c r="BE3420" s="56" t="s">
        <v>347</v>
      </c>
      <c r="BF3420" s="56" t="s">
        <v>334</v>
      </c>
      <c r="BG3420" s="56" t="s">
        <v>365</v>
      </c>
      <c r="BH3420" s="56">
        <v>0</v>
      </c>
      <c r="BI3420" s="56">
        <v>0</v>
      </c>
      <c r="BJ3420" s="56">
        <v>1</v>
      </c>
    </row>
    <row r="3421" spans="1:62" hidden="1" x14ac:dyDescent="0.3">
      <c r="A3421" s="56">
        <v>49306857</v>
      </c>
      <c r="B3421" s="85">
        <v>602105</v>
      </c>
      <c r="C3421" s="1">
        <v>42893</v>
      </c>
      <c r="D3421" s="56" t="s">
        <v>990</v>
      </c>
      <c r="E3421" s="56" t="s">
        <v>991</v>
      </c>
      <c r="F3421" s="56" t="s">
        <v>334</v>
      </c>
      <c r="G3421" s="56" t="s">
        <v>335</v>
      </c>
      <c r="H3421" s="56" t="s">
        <v>336</v>
      </c>
      <c r="I3421" s="56" t="s">
        <v>359</v>
      </c>
      <c r="K3421" s="56" t="s">
        <v>337</v>
      </c>
      <c r="L3421" s="56" t="s">
        <v>338</v>
      </c>
      <c r="M3421" s="56" t="s">
        <v>992</v>
      </c>
      <c r="N3421" s="56" t="s">
        <v>1043</v>
      </c>
      <c r="O3421" s="56" t="s">
        <v>546</v>
      </c>
      <c r="P3421" s="1" t="s">
        <v>110</v>
      </c>
      <c r="Q3421" s="56" t="s">
        <v>994</v>
      </c>
      <c r="R3421" s="56" t="s">
        <v>339</v>
      </c>
      <c r="S3421" s="56">
        <v>297845</v>
      </c>
      <c r="T3421" s="1" t="s">
        <v>995</v>
      </c>
      <c r="U3421" s="56">
        <v>42856</v>
      </c>
      <c r="V3421" s="56">
        <v>43312</v>
      </c>
      <c r="W3421" s="56">
        <v>42826</v>
      </c>
      <c r="X3421" s="56">
        <v>44135</v>
      </c>
      <c r="Y3421" s="56" t="s">
        <v>356</v>
      </c>
      <c r="Z3421" s="56" t="s">
        <v>341</v>
      </c>
      <c r="AA3421" s="56" t="s">
        <v>347</v>
      </c>
      <c r="AC3421" s="56" t="s">
        <v>342</v>
      </c>
      <c r="AD3421" s="56" t="s">
        <v>347</v>
      </c>
      <c r="AE3421" s="56" t="s">
        <v>334</v>
      </c>
      <c r="AF3421" s="56" t="s">
        <v>292</v>
      </c>
      <c r="AG3421" s="56">
        <v>2019</v>
      </c>
      <c r="AH3421" s="56" t="s">
        <v>80</v>
      </c>
      <c r="AI3421" s="56" t="s">
        <v>348</v>
      </c>
      <c r="AJ3421" s="56">
        <v>2</v>
      </c>
      <c r="AM3421" s="56">
        <v>42822</v>
      </c>
      <c r="AN3421" s="56" t="s">
        <v>551</v>
      </c>
      <c r="AO3421" s="1">
        <v>42822</v>
      </c>
      <c r="AP3421" s="56" t="s">
        <v>551</v>
      </c>
      <c r="AQ3421" s="56">
        <v>87267</v>
      </c>
      <c r="AR3421" s="56">
        <v>0</v>
      </c>
      <c r="AS3421" s="56" t="s">
        <v>346</v>
      </c>
      <c r="BB3421" s="56" t="s">
        <v>339</v>
      </c>
      <c r="BC3421" s="56" t="s">
        <v>263</v>
      </c>
      <c r="BD3421" s="56" t="s">
        <v>993</v>
      </c>
      <c r="BE3421" s="56" t="s">
        <v>347</v>
      </c>
      <c r="BF3421" s="56" t="s">
        <v>334</v>
      </c>
      <c r="BG3421" s="56" t="s">
        <v>365</v>
      </c>
      <c r="BH3421" s="56">
        <v>0</v>
      </c>
      <c r="BI3421" s="56">
        <v>0</v>
      </c>
      <c r="BJ3421" s="56">
        <v>1</v>
      </c>
    </row>
    <row r="3422" spans="1:62" hidden="1" x14ac:dyDescent="0.3">
      <c r="A3422" s="56">
        <v>49306848</v>
      </c>
      <c r="B3422" s="85">
        <v>602105</v>
      </c>
      <c r="C3422" s="1">
        <v>42893</v>
      </c>
      <c r="D3422" s="56" t="s">
        <v>990</v>
      </c>
      <c r="E3422" s="56" t="s">
        <v>991</v>
      </c>
      <c r="F3422" s="56" t="s">
        <v>334</v>
      </c>
      <c r="G3422" s="56" t="s">
        <v>335</v>
      </c>
      <c r="H3422" s="56" t="s">
        <v>336</v>
      </c>
      <c r="I3422" s="56" t="s">
        <v>359</v>
      </c>
      <c r="K3422" s="56" t="s">
        <v>337</v>
      </c>
      <c r="L3422" s="56" t="s">
        <v>338</v>
      </c>
      <c r="M3422" s="56" t="s">
        <v>992</v>
      </c>
      <c r="N3422" s="56" t="s">
        <v>1043</v>
      </c>
      <c r="O3422" s="56" t="s">
        <v>546</v>
      </c>
      <c r="P3422" s="1" t="s">
        <v>105</v>
      </c>
      <c r="S3422" s="56">
        <v>228324</v>
      </c>
      <c r="T3422" s="1" t="s">
        <v>810</v>
      </c>
      <c r="U3422" s="56">
        <v>42856</v>
      </c>
      <c r="V3422" s="56">
        <v>43312</v>
      </c>
      <c r="W3422" s="56">
        <v>42822</v>
      </c>
      <c r="X3422" s="56">
        <v>43769</v>
      </c>
      <c r="Y3422" s="56" t="s">
        <v>340</v>
      </c>
      <c r="Z3422" s="56" t="s">
        <v>341</v>
      </c>
      <c r="AA3422" s="56" t="s">
        <v>347</v>
      </c>
      <c r="AC3422" s="56" t="s">
        <v>342</v>
      </c>
      <c r="AD3422" s="56" t="s">
        <v>347</v>
      </c>
      <c r="AE3422" s="56" t="s">
        <v>334</v>
      </c>
      <c r="AF3422" s="56" t="s">
        <v>292</v>
      </c>
      <c r="AG3422" s="56">
        <v>2019</v>
      </c>
      <c r="AH3422" s="56" t="s">
        <v>80</v>
      </c>
      <c r="AI3422" s="56" t="s">
        <v>344</v>
      </c>
      <c r="AJ3422" s="56">
        <v>75000</v>
      </c>
      <c r="AM3422" s="56">
        <v>42829</v>
      </c>
      <c r="AN3422" s="56" t="s">
        <v>551</v>
      </c>
      <c r="AO3422" s="1">
        <v>42829</v>
      </c>
      <c r="AP3422" s="56" t="s">
        <v>551</v>
      </c>
      <c r="AQ3422" s="56">
        <v>80243</v>
      </c>
      <c r="AR3422" s="56">
        <v>0</v>
      </c>
      <c r="AS3422" s="56" t="s">
        <v>346</v>
      </c>
      <c r="BB3422" s="56" t="s">
        <v>339</v>
      </c>
      <c r="BC3422" s="56" t="s">
        <v>263</v>
      </c>
      <c r="BD3422" s="56" t="s">
        <v>993</v>
      </c>
      <c r="BE3422" s="56" t="s">
        <v>347</v>
      </c>
      <c r="BF3422" s="56" t="s">
        <v>334</v>
      </c>
      <c r="BG3422" s="56" t="s">
        <v>365</v>
      </c>
      <c r="BH3422" s="56">
        <v>0</v>
      </c>
      <c r="BI3422" s="56">
        <v>0</v>
      </c>
      <c r="BJ3422" s="56">
        <v>1</v>
      </c>
    </row>
    <row r="3423" spans="1:62" hidden="1" x14ac:dyDescent="0.3">
      <c r="A3423" s="56">
        <v>49306844</v>
      </c>
      <c r="B3423" s="85">
        <v>602105</v>
      </c>
      <c r="C3423" s="1">
        <v>42893</v>
      </c>
      <c r="D3423" s="56" t="s">
        <v>990</v>
      </c>
      <c r="E3423" s="56" t="s">
        <v>991</v>
      </c>
      <c r="F3423" s="56" t="s">
        <v>334</v>
      </c>
      <c r="G3423" s="56" t="s">
        <v>335</v>
      </c>
      <c r="H3423" s="56" t="s">
        <v>336</v>
      </c>
      <c r="I3423" s="56" t="s">
        <v>359</v>
      </c>
      <c r="K3423" s="56" t="s">
        <v>337</v>
      </c>
      <c r="L3423" s="56" t="s">
        <v>338</v>
      </c>
      <c r="M3423" s="56" t="s">
        <v>992</v>
      </c>
      <c r="N3423" s="56" t="s">
        <v>1043</v>
      </c>
      <c r="O3423" s="56" t="s">
        <v>546</v>
      </c>
      <c r="P3423" s="1" t="s">
        <v>105</v>
      </c>
      <c r="S3423" s="56">
        <v>228325</v>
      </c>
      <c r="T3423" s="1" t="s">
        <v>811</v>
      </c>
      <c r="U3423" s="56">
        <v>42856</v>
      </c>
      <c r="V3423" s="56">
        <v>43312</v>
      </c>
      <c r="W3423" s="56">
        <v>42822</v>
      </c>
      <c r="X3423" s="56">
        <v>43769</v>
      </c>
      <c r="Y3423" s="56" t="s">
        <v>340</v>
      </c>
      <c r="Z3423" s="56" t="s">
        <v>341</v>
      </c>
      <c r="AA3423" s="56" t="s">
        <v>347</v>
      </c>
      <c r="AC3423" s="56" t="s">
        <v>342</v>
      </c>
      <c r="AD3423" s="56" t="s">
        <v>342</v>
      </c>
      <c r="AE3423" s="56" t="s">
        <v>334</v>
      </c>
      <c r="AF3423" s="56" t="s">
        <v>292</v>
      </c>
      <c r="AG3423" s="56">
        <v>2019</v>
      </c>
      <c r="AH3423" s="56" t="s">
        <v>80</v>
      </c>
      <c r="AI3423" s="56" t="s">
        <v>344</v>
      </c>
      <c r="AJ3423" s="56">
        <v>50000</v>
      </c>
      <c r="AM3423" s="56">
        <v>42829</v>
      </c>
      <c r="AN3423" s="56" t="s">
        <v>551</v>
      </c>
      <c r="AO3423" s="1">
        <v>42829</v>
      </c>
      <c r="AP3423" s="56" t="s">
        <v>551</v>
      </c>
      <c r="AQ3423" s="56">
        <v>80241</v>
      </c>
      <c r="AR3423" s="56">
        <v>0</v>
      </c>
      <c r="AS3423" s="56" t="s">
        <v>346</v>
      </c>
      <c r="BB3423" s="56" t="s">
        <v>339</v>
      </c>
      <c r="BC3423" s="56" t="s">
        <v>263</v>
      </c>
      <c r="BD3423" s="56" t="s">
        <v>993</v>
      </c>
      <c r="BE3423" s="56" t="s">
        <v>347</v>
      </c>
      <c r="BF3423" s="56" t="s">
        <v>334</v>
      </c>
      <c r="BG3423" s="56" t="s">
        <v>365</v>
      </c>
      <c r="BH3423" s="56">
        <v>0</v>
      </c>
      <c r="BI3423" s="56">
        <v>0</v>
      </c>
      <c r="BJ3423" s="56">
        <v>1</v>
      </c>
    </row>
    <row r="3424" spans="1:62" hidden="1" x14ac:dyDescent="0.3">
      <c r="A3424" s="56">
        <v>49313111</v>
      </c>
      <c r="B3424" s="85">
        <v>602105</v>
      </c>
      <c r="C3424" s="1">
        <v>42893</v>
      </c>
      <c r="D3424" s="56" t="s">
        <v>990</v>
      </c>
      <c r="E3424" s="56" t="s">
        <v>991</v>
      </c>
      <c r="F3424" s="56" t="s">
        <v>334</v>
      </c>
      <c r="G3424" s="56" t="s">
        <v>335</v>
      </c>
      <c r="H3424" s="56" t="s">
        <v>336</v>
      </c>
      <c r="I3424" s="56" t="s">
        <v>359</v>
      </c>
      <c r="K3424" s="56" t="s">
        <v>337</v>
      </c>
      <c r="L3424" s="56" t="s">
        <v>338</v>
      </c>
      <c r="M3424" s="56" t="s">
        <v>992</v>
      </c>
      <c r="N3424" s="56" t="s">
        <v>1043</v>
      </c>
      <c r="O3424" s="56" t="s">
        <v>546</v>
      </c>
      <c r="P3424" s="1" t="s">
        <v>188</v>
      </c>
      <c r="Q3424" s="56" t="s">
        <v>1002</v>
      </c>
      <c r="R3424" s="56" t="s">
        <v>339</v>
      </c>
      <c r="S3424" s="56">
        <v>305870</v>
      </c>
      <c r="T3424" s="1" t="s">
        <v>238</v>
      </c>
      <c r="U3424" s="56">
        <v>42856</v>
      </c>
      <c r="V3424" s="56">
        <v>43312</v>
      </c>
      <c r="W3424" s="56">
        <v>42822</v>
      </c>
      <c r="X3424" s="56">
        <v>43769</v>
      </c>
      <c r="Y3424" s="56" t="s">
        <v>340</v>
      </c>
      <c r="Z3424" s="56" t="s">
        <v>341</v>
      </c>
      <c r="AA3424" s="56" t="s">
        <v>342</v>
      </c>
      <c r="AB3424" s="56" t="s">
        <v>343</v>
      </c>
      <c r="AC3424" s="56" t="s">
        <v>342</v>
      </c>
      <c r="AD3424" s="56" t="s">
        <v>347</v>
      </c>
      <c r="AE3424" s="56" t="s">
        <v>334</v>
      </c>
      <c r="AF3424" s="56" t="s">
        <v>292</v>
      </c>
      <c r="AG3424" s="56">
        <v>2018</v>
      </c>
      <c r="AH3424" s="56" t="s">
        <v>80</v>
      </c>
      <c r="AI3424" s="56" t="s">
        <v>348</v>
      </c>
      <c r="AJ3424" s="56">
        <v>1</v>
      </c>
      <c r="AM3424" s="56">
        <v>42829</v>
      </c>
      <c r="AN3424" s="56" t="s">
        <v>551</v>
      </c>
      <c r="AO3424" s="1">
        <v>42822</v>
      </c>
      <c r="AP3424" s="56" t="s">
        <v>551</v>
      </c>
      <c r="AQ3424" s="56">
        <v>253</v>
      </c>
      <c r="AR3424" s="56">
        <v>0</v>
      </c>
      <c r="AS3424" s="56" t="s">
        <v>346</v>
      </c>
      <c r="BB3424" s="56" t="s">
        <v>339</v>
      </c>
      <c r="BC3424" s="56" t="s">
        <v>263</v>
      </c>
      <c r="BD3424" s="56" t="s">
        <v>993</v>
      </c>
      <c r="BE3424" s="56" t="s">
        <v>347</v>
      </c>
      <c r="BF3424" s="56" t="s">
        <v>334</v>
      </c>
      <c r="BG3424" s="56" t="s">
        <v>365</v>
      </c>
      <c r="BH3424" s="56">
        <v>0</v>
      </c>
      <c r="BI3424" s="56">
        <v>0</v>
      </c>
      <c r="BJ3424" s="56">
        <v>1</v>
      </c>
    </row>
    <row r="3425" spans="1:62" hidden="1" x14ac:dyDescent="0.3">
      <c r="A3425" s="56">
        <v>49313084</v>
      </c>
      <c r="B3425" s="85">
        <v>602105</v>
      </c>
      <c r="C3425" s="1">
        <v>42893</v>
      </c>
      <c r="D3425" s="56" t="s">
        <v>990</v>
      </c>
      <c r="E3425" s="56" t="s">
        <v>991</v>
      </c>
      <c r="F3425" s="56" t="s">
        <v>334</v>
      </c>
      <c r="G3425" s="56" t="s">
        <v>335</v>
      </c>
      <c r="H3425" s="56" t="s">
        <v>336</v>
      </c>
      <c r="I3425" s="56" t="s">
        <v>359</v>
      </c>
      <c r="K3425" s="56" t="s">
        <v>337</v>
      </c>
      <c r="L3425" s="56" t="s">
        <v>338</v>
      </c>
      <c r="M3425" s="56" t="s">
        <v>992</v>
      </c>
      <c r="N3425" s="56" t="s">
        <v>1043</v>
      </c>
      <c r="O3425" s="56" t="s">
        <v>546</v>
      </c>
      <c r="P3425" s="1" t="s">
        <v>105</v>
      </c>
      <c r="S3425" s="56">
        <v>228324</v>
      </c>
      <c r="T3425" s="1" t="s">
        <v>810</v>
      </c>
      <c r="U3425" s="56">
        <v>42856</v>
      </c>
      <c r="V3425" s="56">
        <v>43312</v>
      </c>
      <c r="W3425" s="56">
        <v>42822</v>
      </c>
      <c r="X3425" s="56">
        <v>43769</v>
      </c>
      <c r="Y3425" s="56" t="s">
        <v>340</v>
      </c>
      <c r="Z3425" s="56" t="s">
        <v>341</v>
      </c>
      <c r="AA3425" s="56" t="s">
        <v>347</v>
      </c>
      <c r="AC3425" s="56" t="s">
        <v>342</v>
      </c>
      <c r="AD3425" s="56" t="s">
        <v>347</v>
      </c>
      <c r="AE3425" s="56" t="s">
        <v>334</v>
      </c>
      <c r="AF3425" s="56" t="s">
        <v>292</v>
      </c>
      <c r="AG3425" s="56">
        <v>2019</v>
      </c>
      <c r="AH3425" s="56" t="s">
        <v>80</v>
      </c>
      <c r="AI3425" s="56" t="s">
        <v>344</v>
      </c>
      <c r="AJ3425" s="56">
        <v>75000</v>
      </c>
      <c r="AM3425" s="56">
        <v>42829</v>
      </c>
      <c r="AN3425" s="56" t="s">
        <v>551</v>
      </c>
      <c r="AO3425" s="1">
        <v>42829</v>
      </c>
      <c r="AP3425" s="56" t="s">
        <v>551</v>
      </c>
      <c r="AQ3425" s="56">
        <v>80243</v>
      </c>
      <c r="AR3425" s="56">
        <v>0</v>
      </c>
      <c r="AS3425" s="56" t="s">
        <v>346</v>
      </c>
      <c r="BB3425" s="56" t="s">
        <v>339</v>
      </c>
      <c r="BC3425" s="56" t="s">
        <v>263</v>
      </c>
      <c r="BD3425" s="56" t="s">
        <v>993</v>
      </c>
      <c r="BE3425" s="56" t="s">
        <v>347</v>
      </c>
      <c r="BF3425" s="56" t="s">
        <v>334</v>
      </c>
      <c r="BG3425" s="56" t="s">
        <v>365</v>
      </c>
      <c r="BH3425" s="56">
        <v>0</v>
      </c>
      <c r="BI3425" s="56">
        <v>0</v>
      </c>
      <c r="BJ3425" s="56">
        <v>1</v>
      </c>
    </row>
    <row r="3426" spans="1:62" hidden="1" x14ac:dyDescent="0.3">
      <c r="A3426" s="56">
        <v>49313114</v>
      </c>
      <c r="B3426" s="85">
        <v>602105</v>
      </c>
      <c r="C3426" s="1">
        <v>42893</v>
      </c>
      <c r="D3426" s="56" t="s">
        <v>990</v>
      </c>
      <c r="E3426" s="56" t="s">
        <v>991</v>
      </c>
      <c r="F3426" s="56" t="s">
        <v>334</v>
      </c>
      <c r="G3426" s="56" t="s">
        <v>335</v>
      </c>
      <c r="H3426" s="56" t="s">
        <v>336</v>
      </c>
      <c r="I3426" s="56" t="s">
        <v>359</v>
      </c>
      <c r="K3426" s="56" t="s">
        <v>337</v>
      </c>
      <c r="L3426" s="56" t="s">
        <v>338</v>
      </c>
      <c r="M3426" s="56" t="s">
        <v>992</v>
      </c>
      <c r="N3426" s="56" t="s">
        <v>1043</v>
      </c>
      <c r="O3426" s="56" t="s">
        <v>546</v>
      </c>
      <c r="P3426" s="1" t="s">
        <v>188</v>
      </c>
      <c r="Q3426" s="56" t="s">
        <v>994</v>
      </c>
      <c r="R3426" s="56" t="s">
        <v>339</v>
      </c>
      <c r="S3426" s="56">
        <v>305875</v>
      </c>
      <c r="T3426" s="1" t="s">
        <v>1004</v>
      </c>
      <c r="U3426" s="56">
        <v>42856</v>
      </c>
      <c r="V3426" s="56">
        <v>43312</v>
      </c>
      <c r="W3426" s="56">
        <v>42826</v>
      </c>
      <c r="X3426" s="56">
        <v>43769</v>
      </c>
      <c r="Y3426" s="56" t="s">
        <v>356</v>
      </c>
      <c r="Z3426" s="56" t="s">
        <v>341</v>
      </c>
      <c r="AA3426" s="56" t="s">
        <v>347</v>
      </c>
      <c r="AC3426" s="56" t="s">
        <v>342</v>
      </c>
      <c r="AD3426" s="56" t="s">
        <v>342</v>
      </c>
      <c r="AE3426" s="56" t="s">
        <v>334</v>
      </c>
      <c r="AF3426" s="56" t="s">
        <v>292</v>
      </c>
      <c r="AG3426" s="56">
        <v>2018</v>
      </c>
      <c r="AH3426" s="56" t="s">
        <v>80</v>
      </c>
      <c r="AI3426" s="56" t="s">
        <v>348</v>
      </c>
      <c r="AJ3426" s="56">
        <v>1</v>
      </c>
      <c r="AM3426" s="56">
        <v>42829</v>
      </c>
      <c r="AN3426" s="56" t="s">
        <v>551</v>
      </c>
      <c r="AO3426" s="1">
        <v>42822</v>
      </c>
      <c r="AP3426" s="56" t="s">
        <v>551</v>
      </c>
      <c r="AQ3426" s="56">
        <v>87265</v>
      </c>
      <c r="AR3426" s="56">
        <v>0</v>
      </c>
      <c r="AS3426" s="56" t="s">
        <v>346</v>
      </c>
      <c r="BB3426" s="56" t="s">
        <v>339</v>
      </c>
      <c r="BC3426" s="56" t="s">
        <v>263</v>
      </c>
      <c r="BD3426" s="56" t="s">
        <v>993</v>
      </c>
      <c r="BE3426" s="56" t="s">
        <v>347</v>
      </c>
      <c r="BF3426" s="56" t="s">
        <v>334</v>
      </c>
      <c r="BG3426" s="56" t="s">
        <v>365</v>
      </c>
      <c r="BH3426" s="56">
        <v>0</v>
      </c>
      <c r="BI3426" s="56">
        <v>0</v>
      </c>
      <c r="BJ3426" s="56">
        <v>1</v>
      </c>
    </row>
    <row r="3427" spans="1:62" hidden="1" x14ac:dyDescent="0.3">
      <c r="A3427" s="56">
        <v>49313087</v>
      </c>
      <c r="B3427" s="85">
        <v>602105</v>
      </c>
      <c r="C3427" s="1">
        <v>42893</v>
      </c>
      <c r="D3427" s="56" t="s">
        <v>990</v>
      </c>
      <c r="E3427" s="56" t="s">
        <v>991</v>
      </c>
      <c r="F3427" s="56" t="s">
        <v>334</v>
      </c>
      <c r="G3427" s="56" t="s">
        <v>335</v>
      </c>
      <c r="H3427" s="56" t="s">
        <v>336</v>
      </c>
      <c r="I3427" s="56" t="s">
        <v>359</v>
      </c>
      <c r="K3427" s="56" t="s">
        <v>337</v>
      </c>
      <c r="L3427" s="56" t="s">
        <v>338</v>
      </c>
      <c r="M3427" s="56" t="s">
        <v>992</v>
      </c>
      <c r="N3427" s="56" t="s">
        <v>1043</v>
      </c>
      <c r="O3427" s="56" t="s">
        <v>546</v>
      </c>
      <c r="P3427" s="1" t="s">
        <v>110</v>
      </c>
      <c r="Q3427" s="56" t="s">
        <v>1002</v>
      </c>
      <c r="R3427" s="56" t="s">
        <v>339</v>
      </c>
      <c r="S3427" s="56">
        <v>297844</v>
      </c>
      <c r="T3427" s="1" t="s">
        <v>1007</v>
      </c>
      <c r="U3427" s="56">
        <v>42856</v>
      </c>
      <c r="V3427" s="56">
        <v>43312</v>
      </c>
      <c r="W3427" s="56">
        <v>42826</v>
      </c>
      <c r="X3427" s="56">
        <v>42829</v>
      </c>
      <c r="Y3427" s="56" t="s">
        <v>340</v>
      </c>
      <c r="Z3427" s="56" t="s">
        <v>341</v>
      </c>
      <c r="AA3427" s="56" t="s">
        <v>347</v>
      </c>
      <c r="AC3427" s="56" t="s">
        <v>342</v>
      </c>
      <c r="AD3427" s="56" t="s">
        <v>347</v>
      </c>
      <c r="AE3427" s="56" t="s">
        <v>352</v>
      </c>
      <c r="AF3427" s="56" t="s">
        <v>292</v>
      </c>
      <c r="AG3427" s="56">
        <v>2018</v>
      </c>
      <c r="AH3427" s="56" t="s">
        <v>80</v>
      </c>
      <c r="AI3427" s="56" t="s">
        <v>348</v>
      </c>
      <c r="AJ3427" s="56">
        <v>1</v>
      </c>
      <c r="AM3427" s="56">
        <v>42829</v>
      </c>
      <c r="AN3427" s="56" t="s">
        <v>551</v>
      </c>
      <c r="AO3427" s="1">
        <v>42822</v>
      </c>
      <c r="AP3427" s="56" t="s">
        <v>551</v>
      </c>
      <c r="AQ3427" s="56">
        <v>87263</v>
      </c>
      <c r="AR3427" s="56">
        <v>0</v>
      </c>
      <c r="AS3427" s="56" t="s">
        <v>346</v>
      </c>
      <c r="BB3427" s="56" t="s">
        <v>339</v>
      </c>
      <c r="BC3427" s="56" t="s">
        <v>263</v>
      </c>
      <c r="BD3427" s="56" t="s">
        <v>993</v>
      </c>
      <c r="BE3427" s="56" t="s">
        <v>347</v>
      </c>
      <c r="BF3427" s="56" t="s">
        <v>334</v>
      </c>
      <c r="BG3427" s="56" t="s">
        <v>365</v>
      </c>
      <c r="BH3427" s="56">
        <v>0</v>
      </c>
      <c r="BI3427" s="56">
        <v>0</v>
      </c>
      <c r="BJ3427" s="56">
        <v>0</v>
      </c>
    </row>
    <row r="3428" spans="1:62" hidden="1" x14ac:dyDescent="0.3">
      <c r="A3428" s="56">
        <v>49306856</v>
      </c>
      <c r="B3428" s="85">
        <v>602105</v>
      </c>
      <c r="C3428" s="1">
        <v>42893</v>
      </c>
      <c r="D3428" s="56" t="s">
        <v>990</v>
      </c>
      <c r="E3428" s="56" t="s">
        <v>991</v>
      </c>
      <c r="F3428" s="56" t="s">
        <v>334</v>
      </c>
      <c r="G3428" s="56" t="s">
        <v>335</v>
      </c>
      <c r="H3428" s="56" t="s">
        <v>336</v>
      </c>
      <c r="I3428" s="56" t="s">
        <v>359</v>
      </c>
      <c r="K3428" s="56" t="s">
        <v>337</v>
      </c>
      <c r="L3428" s="56" t="s">
        <v>338</v>
      </c>
      <c r="M3428" s="56" t="s">
        <v>992</v>
      </c>
      <c r="N3428" s="56" t="s">
        <v>1043</v>
      </c>
      <c r="O3428" s="56" t="s">
        <v>546</v>
      </c>
      <c r="P3428" s="1" t="s">
        <v>110</v>
      </c>
      <c r="Q3428" s="56" t="s">
        <v>998</v>
      </c>
      <c r="R3428" s="56" t="s">
        <v>339</v>
      </c>
      <c r="S3428" s="56">
        <v>297849</v>
      </c>
      <c r="T3428" s="1" t="s">
        <v>1005</v>
      </c>
      <c r="U3428" s="56">
        <v>42856</v>
      </c>
      <c r="V3428" s="56">
        <v>43312</v>
      </c>
      <c r="W3428" s="56">
        <v>42822</v>
      </c>
      <c r="X3428" s="56">
        <v>43769</v>
      </c>
      <c r="Y3428" s="56" t="s">
        <v>356</v>
      </c>
      <c r="Z3428" s="56" t="s">
        <v>341</v>
      </c>
      <c r="AA3428" s="56" t="s">
        <v>347</v>
      </c>
      <c r="AB3428" s="56" t="s">
        <v>343</v>
      </c>
      <c r="AC3428" s="56" t="s">
        <v>342</v>
      </c>
      <c r="AD3428" s="56" t="s">
        <v>342</v>
      </c>
      <c r="AE3428" s="56" t="s">
        <v>334</v>
      </c>
      <c r="AF3428" s="56" t="s">
        <v>292</v>
      </c>
      <c r="AG3428" s="56">
        <v>2019</v>
      </c>
      <c r="AH3428" s="56" t="s">
        <v>80</v>
      </c>
      <c r="AI3428" s="56" t="s">
        <v>348</v>
      </c>
      <c r="AJ3428" s="56">
        <v>1</v>
      </c>
      <c r="AM3428" s="56">
        <v>42829</v>
      </c>
      <c r="AN3428" s="56" t="s">
        <v>551</v>
      </c>
      <c r="AO3428" s="1">
        <v>42822</v>
      </c>
      <c r="AP3428" s="56" t="s">
        <v>551</v>
      </c>
      <c r="AQ3428" s="56">
        <v>64842</v>
      </c>
      <c r="AR3428" s="56">
        <v>0</v>
      </c>
      <c r="AS3428" s="56" t="s">
        <v>346</v>
      </c>
      <c r="BB3428" s="56" t="s">
        <v>339</v>
      </c>
      <c r="BC3428" s="56" t="s">
        <v>263</v>
      </c>
      <c r="BD3428" s="56" t="s">
        <v>993</v>
      </c>
      <c r="BE3428" s="56" t="s">
        <v>347</v>
      </c>
      <c r="BF3428" s="56" t="s">
        <v>334</v>
      </c>
      <c r="BG3428" s="56" t="s">
        <v>365</v>
      </c>
      <c r="BH3428" s="56">
        <v>0</v>
      </c>
      <c r="BI3428" s="56">
        <v>0</v>
      </c>
      <c r="BJ3428" s="56">
        <v>1</v>
      </c>
    </row>
    <row r="3429" spans="1:62" hidden="1" x14ac:dyDescent="0.3">
      <c r="A3429" s="56">
        <v>49306843</v>
      </c>
      <c r="B3429" s="85">
        <v>602105</v>
      </c>
      <c r="C3429" s="1">
        <v>42893</v>
      </c>
      <c r="D3429" s="56" t="s">
        <v>990</v>
      </c>
      <c r="E3429" s="56" t="s">
        <v>991</v>
      </c>
      <c r="F3429" s="56" t="s">
        <v>334</v>
      </c>
      <c r="G3429" s="56" t="s">
        <v>335</v>
      </c>
      <c r="H3429" s="56" t="s">
        <v>336</v>
      </c>
      <c r="I3429" s="56" t="s">
        <v>359</v>
      </c>
      <c r="K3429" s="56" t="s">
        <v>337</v>
      </c>
      <c r="L3429" s="56" t="s">
        <v>338</v>
      </c>
      <c r="M3429" s="56" t="s">
        <v>992</v>
      </c>
      <c r="N3429" s="56" t="s">
        <v>1043</v>
      </c>
      <c r="O3429" s="56" t="s">
        <v>546</v>
      </c>
      <c r="P3429" s="1" t="s">
        <v>105</v>
      </c>
      <c r="S3429" s="56">
        <v>228325</v>
      </c>
      <c r="T3429" s="1" t="s">
        <v>811</v>
      </c>
      <c r="U3429" s="56">
        <v>42856</v>
      </c>
      <c r="V3429" s="56">
        <v>43312</v>
      </c>
      <c r="W3429" s="56">
        <v>42822</v>
      </c>
      <c r="X3429" s="56">
        <v>43769</v>
      </c>
      <c r="Y3429" s="56" t="s">
        <v>340</v>
      </c>
      <c r="Z3429" s="56" t="s">
        <v>341</v>
      </c>
      <c r="AA3429" s="56" t="s">
        <v>347</v>
      </c>
      <c r="AC3429" s="56" t="s">
        <v>342</v>
      </c>
      <c r="AD3429" s="56" t="s">
        <v>342</v>
      </c>
      <c r="AE3429" s="56" t="s">
        <v>334</v>
      </c>
      <c r="AF3429" s="56" t="s">
        <v>292</v>
      </c>
      <c r="AG3429" s="56">
        <v>2019</v>
      </c>
      <c r="AH3429" s="56" t="s">
        <v>80</v>
      </c>
      <c r="AI3429" s="56" t="s">
        <v>348</v>
      </c>
      <c r="AJ3429" s="56">
        <v>50000</v>
      </c>
      <c r="AM3429" s="56">
        <v>42829</v>
      </c>
      <c r="AN3429" s="56" t="s">
        <v>551</v>
      </c>
      <c r="AO3429" s="1">
        <v>42829</v>
      </c>
      <c r="AP3429" s="56" t="s">
        <v>551</v>
      </c>
      <c r="AQ3429" s="56">
        <v>80241</v>
      </c>
      <c r="AR3429" s="56">
        <v>0</v>
      </c>
      <c r="AS3429" s="56" t="s">
        <v>346</v>
      </c>
      <c r="BB3429" s="56" t="s">
        <v>339</v>
      </c>
      <c r="BC3429" s="56" t="s">
        <v>263</v>
      </c>
      <c r="BD3429" s="56" t="s">
        <v>993</v>
      </c>
      <c r="BE3429" s="56" t="s">
        <v>347</v>
      </c>
      <c r="BF3429" s="56" t="s">
        <v>334</v>
      </c>
      <c r="BG3429" s="56" t="s">
        <v>365</v>
      </c>
      <c r="BH3429" s="56">
        <v>0</v>
      </c>
      <c r="BI3429" s="56">
        <v>0</v>
      </c>
      <c r="BJ3429" s="56">
        <v>1</v>
      </c>
    </row>
    <row r="3430" spans="1:62" hidden="1" x14ac:dyDescent="0.3">
      <c r="A3430" s="56">
        <v>49306869</v>
      </c>
      <c r="B3430" s="85">
        <v>602105</v>
      </c>
      <c r="C3430" s="1">
        <v>42893</v>
      </c>
      <c r="D3430" s="56" t="s">
        <v>990</v>
      </c>
      <c r="E3430" s="56" t="s">
        <v>991</v>
      </c>
      <c r="F3430" s="56" t="s">
        <v>334</v>
      </c>
      <c r="G3430" s="56" t="s">
        <v>335</v>
      </c>
      <c r="H3430" s="56" t="s">
        <v>336</v>
      </c>
      <c r="I3430" s="56" t="s">
        <v>359</v>
      </c>
      <c r="K3430" s="56" t="s">
        <v>337</v>
      </c>
      <c r="L3430" s="56" t="s">
        <v>338</v>
      </c>
      <c r="M3430" s="56" t="s">
        <v>992</v>
      </c>
      <c r="N3430" s="56" t="s">
        <v>1043</v>
      </c>
      <c r="O3430" s="56" t="s">
        <v>546</v>
      </c>
      <c r="P3430" s="1" t="s">
        <v>110</v>
      </c>
      <c r="Q3430" s="56" t="s">
        <v>996</v>
      </c>
      <c r="R3430" s="56" t="s">
        <v>339</v>
      </c>
      <c r="S3430" s="56">
        <v>297852</v>
      </c>
      <c r="T3430" s="1" t="s">
        <v>557</v>
      </c>
      <c r="U3430" s="56">
        <v>42856</v>
      </c>
      <c r="V3430" s="56">
        <v>43312</v>
      </c>
      <c r="W3430" s="56">
        <v>42822</v>
      </c>
      <c r="X3430" s="56">
        <v>43769</v>
      </c>
      <c r="Y3430" s="56" t="s">
        <v>356</v>
      </c>
      <c r="Z3430" s="56" t="s">
        <v>341</v>
      </c>
      <c r="AA3430" s="56" t="s">
        <v>342</v>
      </c>
      <c r="AB3430" s="56" t="s">
        <v>343</v>
      </c>
      <c r="AC3430" s="56" t="s">
        <v>342</v>
      </c>
      <c r="AD3430" s="56" t="s">
        <v>347</v>
      </c>
      <c r="AE3430" s="56" t="s">
        <v>334</v>
      </c>
      <c r="AF3430" s="56" t="s">
        <v>292</v>
      </c>
      <c r="AG3430" s="56">
        <v>2018</v>
      </c>
      <c r="AH3430" s="56" t="s">
        <v>80</v>
      </c>
      <c r="AI3430" s="56" t="s">
        <v>344</v>
      </c>
      <c r="AJ3430" s="56">
        <v>200</v>
      </c>
      <c r="AM3430" s="56">
        <v>42829</v>
      </c>
      <c r="AN3430" s="56" t="s">
        <v>551</v>
      </c>
      <c r="AO3430" s="1">
        <v>42822</v>
      </c>
      <c r="AP3430" s="56" t="s">
        <v>551</v>
      </c>
      <c r="AQ3430" s="56">
        <v>57082</v>
      </c>
      <c r="AR3430" s="56">
        <v>0</v>
      </c>
      <c r="AS3430" s="56" t="s">
        <v>346</v>
      </c>
      <c r="BB3430" s="56" t="s">
        <v>339</v>
      </c>
      <c r="BC3430" s="56" t="s">
        <v>263</v>
      </c>
      <c r="BD3430" s="56" t="s">
        <v>993</v>
      </c>
      <c r="BE3430" s="56" t="s">
        <v>347</v>
      </c>
      <c r="BF3430" s="56" t="s">
        <v>334</v>
      </c>
      <c r="BG3430" s="56" t="s">
        <v>365</v>
      </c>
      <c r="BH3430" s="56">
        <v>0</v>
      </c>
      <c r="BI3430" s="56">
        <v>0</v>
      </c>
      <c r="BJ3430" s="56">
        <v>1</v>
      </c>
    </row>
    <row r="3431" spans="1:62" hidden="1" x14ac:dyDescent="0.3">
      <c r="A3431" s="56">
        <v>49313088</v>
      </c>
      <c r="B3431" s="85">
        <v>602105</v>
      </c>
      <c r="C3431" s="1">
        <v>42893</v>
      </c>
      <c r="D3431" s="56" t="s">
        <v>990</v>
      </c>
      <c r="E3431" s="56" t="s">
        <v>991</v>
      </c>
      <c r="F3431" s="56" t="s">
        <v>334</v>
      </c>
      <c r="G3431" s="56" t="s">
        <v>335</v>
      </c>
      <c r="H3431" s="56" t="s">
        <v>336</v>
      </c>
      <c r="I3431" s="56" t="s">
        <v>359</v>
      </c>
      <c r="K3431" s="56" t="s">
        <v>337</v>
      </c>
      <c r="L3431" s="56" t="s">
        <v>338</v>
      </c>
      <c r="M3431" s="56" t="s">
        <v>992</v>
      </c>
      <c r="N3431" s="56" t="s">
        <v>1043</v>
      </c>
      <c r="O3431" s="56" t="s">
        <v>546</v>
      </c>
      <c r="P3431" s="1" t="s">
        <v>110</v>
      </c>
      <c r="Q3431" s="56" t="s">
        <v>1002</v>
      </c>
      <c r="R3431" s="56" t="s">
        <v>339</v>
      </c>
      <c r="S3431" s="56">
        <v>297844</v>
      </c>
      <c r="T3431" s="1" t="s">
        <v>1007</v>
      </c>
      <c r="U3431" s="56">
        <v>42856</v>
      </c>
      <c r="V3431" s="56">
        <v>43312</v>
      </c>
      <c r="W3431" s="56">
        <v>42826</v>
      </c>
      <c r="X3431" s="56">
        <v>42829</v>
      </c>
      <c r="Y3431" s="56" t="s">
        <v>340</v>
      </c>
      <c r="Z3431" s="56" t="s">
        <v>341</v>
      </c>
      <c r="AA3431" s="56" t="s">
        <v>347</v>
      </c>
      <c r="AC3431" s="56" t="s">
        <v>342</v>
      </c>
      <c r="AD3431" s="56" t="s">
        <v>347</v>
      </c>
      <c r="AE3431" s="56" t="s">
        <v>352</v>
      </c>
      <c r="AF3431" s="56" t="s">
        <v>292</v>
      </c>
      <c r="AG3431" s="56">
        <v>2018</v>
      </c>
      <c r="AH3431" s="56" t="s">
        <v>80</v>
      </c>
      <c r="AI3431" s="56" t="s">
        <v>344</v>
      </c>
      <c r="AJ3431" s="56">
        <v>2</v>
      </c>
      <c r="AM3431" s="56">
        <v>42829</v>
      </c>
      <c r="AN3431" s="56" t="s">
        <v>551</v>
      </c>
      <c r="AO3431" s="1">
        <v>42822</v>
      </c>
      <c r="AP3431" s="56" t="s">
        <v>551</v>
      </c>
      <c r="AQ3431" s="56">
        <v>87263</v>
      </c>
      <c r="AR3431" s="56">
        <v>0</v>
      </c>
      <c r="AS3431" s="56" t="s">
        <v>346</v>
      </c>
      <c r="BB3431" s="56" t="s">
        <v>339</v>
      </c>
      <c r="BC3431" s="56" t="s">
        <v>263</v>
      </c>
      <c r="BD3431" s="56" t="s">
        <v>993</v>
      </c>
      <c r="BE3431" s="56" t="s">
        <v>347</v>
      </c>
      <c r="BF3431" s="56" t="s">
        <v>334</v>
      </c>
      <c r="BG3431" s="56" t="s">
        <v>365</v>
      </c>
      <c r="BH3431" s="56">
        <v>0</v>
      </c>
      <c r="BI3431" s="56">
        <v>0</v>
      </c>
      <c r="BJ3431" s="56">
        <v>0</v>
      </c>
    </row>
    <row r="3432" spans="1:62" hidden="1" x14ac:dyDescent="0.3">
      <c r="A3432" s="56">
        <v>49312956</v>
      </c>
      <c r="B3432" s="85">
        <v>602105</v>
      </c>
      <c r="C3432" s="1">
        <v>42893</v>
      </c>
      <c r="D3432" s="56" t="s">
        <v>990</v>
      </c>
      <c r="E3432" s="56" t="s">
        <v>991</v>
      </c>
      <c r="F3432" s="56" t="s">
        <v>334</v>
      </c>
      <c r="G3432" s="56" t="s">
        <v>335</v>
      </c>
      <c r="H3432" s="56" t="s">
        <v>336</v>
      </c>
      <c r="I3432" s="56" t="s">
        <v>359</v>
      </c>
      <c r="K3432" s="56" t="s">
        <v>337</v>
      </c>
      <c r="L3432" s="56" t="s">
        <v>338</v>
      </c>
      <c r="M3432" s="56" t="s">
        <v>992</v>
      </c>
      <c r="N3432" s="56" t="s">
        <v>1043</v>
      </c>
      <c r="O3432" s="56" t="s">
        <v>546</v>
      </c>
      <c r="P3432" s="1" t="s">
        <v>188</v>
      </c>
      <c r="Q3432" s="56" t="s">
        <v>1000</v>
      </c>
      <c r="R3432" s="56" t="s">
        <v>339</v>
      </c>
      <c r="S3432" s="56">
        <v>305878</v>
      </c>
      <c r="T3432" s="1" t="s">
        <v>238</v>
      </c>
      <c r="U3432" s="56">
        <v>42856</v>
      </c>
      <c r="V3432" s="56">
        <v>43312</v>
      </c>
      <c r="W3432" s="56">
        <v>42822</v>
      </c>
      <c r="X3432" s="56">
        <v>43769</v>
      </c>
      <c r="Y3432" s="56" t="s">
        <v>340</v>
      </c>
      <c r="Z3432" s="56" t="s">
        <v>341</v>
      </c>
      <c r="AA3432" s="56" t="s">
        <v>342</v>
      </c>
      <c r="AB3432" s="56" t="s">
        <v>343</v>
      </c>
      <c r="AC3432" s="56" t="s">
        <v>342</v>
      </c>
      <c r="AD3432" s="56" t="s">
        <v>347</v>
      </c>
      <c r="AE3432" s="56" t="s">
        <v>334</v>
      </c>
      <c r="AF3432" s="56" t="s">
        <v>292</v>
      </c>
      <c r="AG3432" s="56">
        <v>2018</v>
      </c>
      <c r="AH3432" s="56" t="s">
        <v>80</v>
      </c>
      <c r="AI3432" s="56" t="s">
        <v>344</v>
      </c>
      <c r="AJ3432" s="56">
        <v>1</v>
      </c>
      <c r="AM3432" s="56">
        <v>42829</v>
      </c>
      <c r="AN3432" s="56" t="s">
        <v>551</v>
      </c>
      <c r="AO3432" s="1">
        <v>42829</v>
      </c>
      <c r="AP3432" s="56" t="s">
        <v>551</v>
      </c>
      <c r="AQ3432" s="56">
        <v>253</v>
      </c>
      <c r="AR3432" s="56">
        <v>0</v>
      </c>
      <c r="AS3432" s="56" t="s">
        <v>346</v>
      </c>
      <c r="BB3432" s="56" t="s">
        <v>339</v>
      </c>
      <c r="BC3432" s="56" t="s">
        <v>263</v>
      </c>
      <c r="BD3432" s="56" t="s">
        <v>993</v>
      </c>
      <c r="BE3432" s="56" t="s">
        <v>347</v>
      </c>
      <c r="BF3432" s="56" t="s">
        <v>334</v>
      </c>
      <c r="BG3432" s="56" t="s">
        <v>365</v>
      </c>
      <c r="BH3432" s="56">
        <v>0</v>
      </c>
      <c r="BI3432" s="56">
        <v>0</v>
      </c>
      <c r="BJ3432" s="56">
        <v>1</v>
      </c>
    </row>
    <row r="3433" spans="1:62" hidden="1" x14ac:dyDescent="0.3">
      <c r="A3433" s="56">
        <v>49306861</v>
      </c>
      <c r="B3433" s="85">
        <v>602105</v>
      </c>
      <c r="C3433" s="1">
        <v>42893</v>
      </c>
      <c r="D3433" s="56" t="s">
        <v>990</v>
      </c>
      <c r="E3433" s="56" t="s">
        <v>991</v>
      </c>
      <c r="F3433" s="56" t="s">
        <v>334</v>
      </c>
      <c r="G3433" s="56" t="s">
        <v>335</v>
      </c>
      <c r="H3433" s="56" t="s">
        <v>336</v>
      </c>
      <c r="I3433" s="56" t="s">
        <v>359</v>
      </c>
      <c r="K3433" s="56" t="s">
        <v>337</v>
      </c>
      <c r="L3433" s="56" t="s">
        <v>338</v>
      </c>
      <c r="M3433" s="56" t="s">
        <v>992</v>
      </c>
      <c r="N3433" s="56" t="s">
        <v>1043</v>
      </c>
      <c r="O3433" s="56" t="s">
        <v>546</v>
      </c>
      <c r="P3433" s="1" t="s">
        <v>110</v>
      </c>
      <c r="Q3433" s="56" t="s">
        <v>994</v>
      </c>
      <c r="R3433" s="56" t="s">
        <v>339</v>
      </c>
      <c r="S3433" s="56">
        <v>297850</v>
      </c>
      <c r="T3433" s="1" t="s">
        <v>465</v>
      </c>
      <c r="U3433" s="56">
        <v>42856</v>
      </c>
      <c r="V3433" s="56">
        <v>43312</v>
      </c>
      <c r="W3433" s="56">
        <v>42822</v>
      </c>
      <c r="X3433" s="56">
        <v>43769</v>
      </c>
      <c r="Y3433" s="56" t="s">
        <v>340</v>
      </c>
      <c r="Z3433" s="56" t="s">
        <v>341</v>
      </c>
      <c r="AA3433" s="56" t="s">
        <v>342</v>
      </c>
      <c r="AB3433" s="56" t="s">
        <v>339</v>
      </c>
      <c r="AC3433" s="56" t="s">
        <v>342</v>
      </c>
      <c r="AD3433" s="56" t="s">
        <v>347</v>
      </c>
      <c r="AE3433" s="56" t="s">
        <v>334</v>
      </c>
      <c r="AF3433" s="56" t="s">
        <v>292</v>
      </c>
      <c r="AG3433" s="56">
        <v>2019</v>
      </c>
      <c r="AH3433" s="56" t="s">
        <v>80</v>
      </c>
      <c r="AI3433" s="56" t="s">
        <v>344</v>
      </c>
      <c r="AJ3433" s="56">
        <v>25000</v>
      </c>
      <c r="AM3433" s="56">
        <v>42829</v>
      </c>
      <c r="AN3433" s="56" t="s">
        <v>551</v>
      </c>
      <c r="AO3433" s="1">
        <v>42822</v>
      </c>
      <c r="AP3433" s="56" t="s">
        <v>551</v>
      </c>
      <c r="AQ3433" s="56">
        <v>268</v>
      </c>
      <c r="AR3433" s="56">
        <v>0</v>
      </c>
      <c r="AS3433" s="56" t="s">
        <v>346</v>
      </c>
      <c r="AT3433" s="56">
        <v>1003</v>
      </c>
      <c r="AU3433" s="56" t="s">
        <v>369</v>
      </c>
      <c r="BB3433" s="56" t="s">
        <v>339</v>
      </c>
      <c r="BC3433" s="56" t="s">
        <v>263</v>
      </c>
      <c r="BD3433" s="56" t="s">
        <v>993</v>
      </c>
      <c r="BE3433" s="56" t="s">
        <v>347</v>
      </c>
      <c r="BF3433" s="56" t="s">
        <v>334</v>
      </c>
      <c r="BG3433" s="56" t="s">
        <v>365</v>
      </c>
      <c r="BH3433" s="56">
        <v>0</v>
      </c>
      <c r="BI3433" s="56">
        <v>0</v>
      </c>
      <c r="BJ3433" s="56">
        <v>1</v>
      </c>
    </row>
    <row r="3434" spans="1:62" hidden="1" x14ac:dyDescent="0.3">
      <c r="A3434" s="56">
        <v>49313085</v>
      </c>
      <c r="B3434" s="85">
        <v>602105</v>
      </c>
      <c r="C3434" s="1">
        <v>42893</v>
      </c>
      <c r="D3434" s="56" t="s">
        <v>990</v>
      </c>
      <c r="E3434" s="56" t="s">
        <v>991</v>
      </c>
      <c r="F3434" s="56" t="s">
        <v>334</v>
      </c>
      <c r="G3434" s="56" t="s">
        <v>335</v>
      </c>
      <c r="H3434" s="56" t="s">
        <v>336</v>
      </c>
      <c r="I3434" s="56" t="s">
        <v>359</v>
      </c>
      <c r="K3434" s="56" t="s">
        <v>337</v>
      </c>
      <c r="L3434" s="56" t="s">
        <v>338</v>
      </c>
      <c r="M3434" s="56" t="s">
        <v>992</v>
      </c>
      <c r="N3434" s="56" t="s">
        <v>1043</v>
      </c>
      <c r="O3434" s="56" t="s">
        <v>546</v>
      </c>
      <c r="P3434" s="1" t="s">
        <v>105</v>
      </c>
      <c r="S3434" s="56">
        <v>228324</v>
      </c>
      <c r="T3434" s="1" t="s">
        <v>810</v>
      </c>
      <c r="U3434" s="56">
        <v>42856</v>
      </c>
      <c r="V3434" s="56">
        <v>43312</v>
      </c>
      <c r="W3434" s="56">
        <v>42822</v>
      </c>
      <c r="X3434" s="56">
        <v>43769</v>
      </c>
      <c r="Y3434" s="56" t="s">
        <v>340</v>
      </c>
      <c r="Z3434" s="56" t="s">
        <v>341</v>
      </c>
      <c r="AA3434" s="56" t="s">
        <v>347</v>
      </c>
      <c r="AC3434" s="56" t="s">
        <v>342</v>
      </c>
      <c r="AD3434" s="56" t="s">
        <v>347</v>
      </c>
      <c r="AE3434" s="56" t="s">
        <v>334</v>
      </c>
      <c r="AF3434" s="56" t="s">
        <v>292</v>
      </c>
      <c r="AG3434" s="56">
        <v>2020</v>
      </c>
      <c r="AH3434" s="56" t="s">
        <v>80</v>
      </c>
      <c r="AI3434" s="56" t="s">
        <v>348</v>
      </c>
      <c r="AJ3434" s="56">
        <v>60000</v>
      </c>
      <c r="AM3434" s="56">
        <v>42829</v>
      </c>
      <c r="AN3434" s="56" t="s">
        <v>551</v>
      </c>
      <c r="AO3434" s="1">
        <v>42829</v>
      </c>
      <c r="AP3434" s="56" t="s">
        <v>551</v>
      </c>
      <c r="AQ3434" s="56">
        <v>80243</v>
      </c>
      <c r="AR3434" s="56">
        <v>0</v>
      </c>
      <c r="AS3434" s="56" t="s">
        <v>346</v>
      </c>
      <c r="BB3434" s="56" t="s">
        <v>339</v>
      </c>
      <c r="BC3434" s="56" t="s">
        <v>263</v>
      </c>
      <c r="BD3434" s="56" t="s">
        <v>993</v>
      </c>
      <c r="BE3434" s="56" t="s">
        <v>347</v>
      </c>
      <c r="BF3434" s="56" t="s">
        <v>334</v>
      </c>
      <c r="BG3434" s="56" t="s">
        <v>365</v>
      </c>
      <c r="BH3434" s="56">
        <v>0</v>
      </c>
      <c r="BI3434" s="56">
        <v>0</v>
      </c>
      <c r="BJ3434" s="56">
        <v>1</v>
      </c>
    </row>
    <row r="3435" spans="1:62" hidden="1" x14ac:dyDescent="0.3">
      <c r="A3435" s="56">
        <v>49306876</v>
      </c>
      <c r="B3435" s="85">
        <v>602105</v>
      </c>
      <c r="C3435" s="1">
        <v>42893</v>
      </c>
      <c r="D3435" s="56" t="s">
        <v>990</v>
      </c>
      <c r="E3435" s="56" t="s">
        <v>991</v>
      </c>
      <c r="F3435" s="56" t="s">
        <v>334</v>
      </c>
      <c r="G3435" s="56" t="s">
        <v>335</v>
      </c>
      <c r="H3435" s="56" t="s">
        <v>336</v>
      </c>
      <c r="I3435" s="56" t="s">
        <v>359</v>
      </c>
      <c r="K3435" s="56" t="s">
        <v>337</v>
      </c>
      <c r="L3435" s="56" t="s">
        <v>338</v>
      </c>
      <c r="M3435" s="56" t="s">
        <v>992</v>
      </c>
      <c r="N3435" s="56" t="s">
        <v>1043</v>
      </c>
      <c r="O3435" s="56" t="s">
        <v>546</v>
      </c>
      <c r="P3435" s="1" t="s">
        <v>188</v>
      </c>
      <c r="Q3435" s="56" t="s">
        <v>996</v>
      </c>
      <c r="R3435" s="56" t="s">
        <v>339</v>
      </c>
      <c r="S3435" s="56">
        <v>305879</v>
      </c>
      <c r="T3435" s="1" t="s">
        <v>997</v>
      </c>
      <c r="U3435" s="56">
        <v>42856</v>
      </c>
      <c r="V3435" s="56">
        <v>43312</v>
      </c>
      <c r="W3435" s="56">
        <v>42826</v>
      </c>
      <c r="X3435" s="56">
        <v>43769</v>
      </c>
      <c r="Y3435" s="56" t="s">
        <v>356</v>
      </c>
      <c r="Z3435" s="56" t="s">
        <v>367</v>
      </c>
      <c r="AA3435" s="56" t="s">
        <v>347</v>
      </c>
      <c r="AC3435" s="56" t="s">
        <v>342</v>
      </c>
      <c r="AD3435" s="56" t="s">
        <v>347</v>
      </c>
      <c r="AE3435" s="56" t="s">
        <v>334</v>
      </c>
      <c r="AF3435" s="56" t="s">
        <v>292</v>
      </c>
      <c r="AG3435" s="56">
        <v>2018</v>
      </c>
      <c r="AH3435" s="56" t="s">
        <v>80</v>
      </c>
      <c r="AI3435" s="56" t="s">
        <v>344</v>
      </c>
      <c r="AJ3435" s="56">
        <v>44000</v>
      </c>
      <c r="AM3435" s="56">
        <v>42829</v>
      </c>
      <c r="AN3435" s="56" t="s">
        <v>551</v>
      </c>
      <c r="AO3435" s="1">
        <v>42822</v>
      </c>
      <c r="AP3435" s="56" t="s">
        <v>551</v>
      </c>
      <c r="AQ3435" s="56">
        <v>87270</v>
      </c>
      <c r="AR3435" s="56">
        <v>0</v>
      </c>
      <c r="AS3435" s="56" t="s">
        <v>346</v>
      </c>
      <c r="BB3435" s="56" t="s">
        <v>339</v>
      </c>
      <c r="BC3435" s="56" t="s">
        <v>263</v>
      </c>
      <c r="BD3435" s="56" t="s">
        <v>993</v>
      </c>
      <c r="BE3435" s="56" t="s">
        <v>347</v>
      </c>
      <c r="BF3435" s="56" t="s">
        <v>334</v>
      </c>
      <c r="BG3435" s="56" t="s">
        <v>365</v>
      </c>
      <c r="BH3435" s="56">
        <v>0</v>
      </c>
      <c r="BI3435" s="56">
        <v>0</v>
      </c>
      <c r="BJ3435" s="56">
        <v>1</v>
      </c>
    </row>
    <row r="3436" spans="1:62" hidden="1" x14ac:dyDescent="0.3">
      <c r="A3436" s="56">
        <v>49306773</v>
      </c>
      <c r="B3436" s="85">
        <v>602105</v>
      </c>
      <c r="C3436" s="1">
        <v>42893</v>
      </c>
      <c r="D3436" s="56" t="s">
        <v>990</v>
      </c>
      <c r="E3436" s="56" t="s">
        <v>991</v>
      </c>
      <c r="F3436" s="56" t="s">
        <v>334</v>
      </c>
      <c r="G3436" s="56" t="s">
        <v>335</v>
      </c>
      <c r="H3436" s="56" t="s">
        <v>336</v>
      </c>
      <c r="I3436" s="56" t="s">
        <v>359</v>
      </c>
      <c r="K3436" s="56" t="s">
        <v>337</v>
      </c>
      <c r="L3436" s="56" t="s">
        <v>338</v>
      </c>
      <c r="M3436" s="56" t="s">
        <v>992</v>
      </c>
      <c r="N3436" s="56" t="s">
        <v>1043</v>
      </c>
      <c r="O3436" s="56" t="s">
        <v>546</v>
      </c>
      <c r="P3436" s="1" t="s">
        <v>188</v>
      </c>
      <c r="Q3436" s="56" t="s">
        <v>1002</v>
      </c>
      <c r="R3436" s="56" t="s">
        <v>339</v>
      </c>
      <c r="S3436" s="56">
        <v>305870</v>
      </c>
      <c r="T3436" s="1" t="s">
        <v>238</v>
      </c>
      <c r="U3436" s="56">
        <v>42856</v>
      </c>
      <c r="V3436" s="56">
        <v>43312</v>
      </c>
      <c r="W3436" s="56">
        <v>42822</v>
      </c>
      <c r="X3436" s="56">
        <v>43769</v>
      </c>
      <c r="Y3436" s="56" t="s">
        <v>340</v>
      </c>
      <c r="Z3436" s="56" t="s">
        <v>341</v>
      </c>
      <c r="AA3436" s="56" t="s">
        <v>342</v>
      </c>
      <c r="AB3436" s="56" t="s">
        <v>343</v>
      </c>
      <c r="AC3436" s="56" t="s">
        <v>342</v>
      </c>
      <c r="AD3436" s="56" t="s">
        <v>347</v>
      </c>
      <c r="AE3436" s="56" t="s">
        <v>334</v>
      </c>
      <c r="AF3436" s="56" t="s">
        <v>292</v>
      </c>
      <c r="AG3436" s="56">
        <v>2018</v>
      </c>
      <c r="AH3436" s="56" t="s">
        <v>80</v>
      </c>
      <c r="AI3436" s="56" t="s">
        <v>348</v>
      </c>
      <c r="AJ3436" s="56">
        <v>1</v>
      </c>
      <c r="AM3436" s="56">
        <v>42829</v>
      </c>
      <c r="AN3436" s="56" t="s">
        <v>551</v>
      </c>
      <c r="AO3436" s="1">
        <v>42822</v>
      </c>
      <c r="AP3436" s="56" t="s">
        <v>551</v>
      </c>
      <c r="AQ3436" s="56">
        <v>253</v>
      </c>
      <c r="AR3436" s="56">
        <v>0</v>
      </c>
      <c r="AS3436" s="56" t="s">
        <v>346</v>
      </c>
      <c r="BB3436" s="56" t="s">
        <v>339</v>
      </c>
      <c r="BC3436" s="56" t="s">
        <v>263</v>
      </c>
      <c r="BD3436" s="56" t="s">
        <v>993</v>
      </c>
      <c r="BE3436" s="56" t="s">
        <v>347</v>
      </c>
      <c r="BF3436" s="56" t="s">
        <v>334</v>
      </c>
      <c r="BG3436" s="56" t="s">
        <v>365</v>
      </c>
      <c r="BH3436" s="56">
        <v>0</v>
      </c>
      <c r="BI3436" s="56">
        <v>0</v>
      </c>
      <c r="BJ3436" s="56">
        <v>1</v>
      </c>
    </row>
    <row r="3437" spans="1:62" hidden="1" x14ac:dyDescent="0.3">
      <c r="A3437" s="56">
        <v>49306772</v>
      </c>
      <c r="B3437" s="85">
        <v>602105</v>
      </c>
      <c r="C3437" s="1">
        <v>42893</v>
      </c>
      <c r="D3437" s="56" t="s">
        <v>990</v>
      </c>
      <c r="E3437" s="56" t="s">
        <v>991</v>
      </c>
      <c r="F3437" s="56" t="s">
        <v>334</v>
      </c>
      <c r="G3437" s="56" t="s">
        <v>335</v>
      </c>
      <c r="H3437" s="56" t="s">
        <v>336</v>
      </c>
      <c r="I3437" s="56" t="s">
        <v>359</v>
      </c>
      <c r="K3437" s="56" t="s">
        <v>337</v>
      </c>
      <c r="L3437" s="56" t="s">
        <v>338</v>
      </c>
      <c r="M3437" s="56" t="s">
        <v>992</v>
      </c>
      <c r="N3437" s="56" t="s">
        <v>1043</v>
      </c>
      <c r="O3437" s="56" t="s">
        <v>546</v>
      </c>
      <c r="P3437" s="1" t="s">
        <v>188</v>
      </c>
      <c r="Q3437" s="56" t="s">
        <v>1002</v>
      </c>
      <c r="R3437" s="56" t="s">
        <v>339</v>
      </c>
      <c r="S3437" s="56">
        <v>305871</v>
      </c>
      <c r="T3437" s="1" t="s">
        <v>195</v>
      </c>
      <c r="U3437" s="56">
        <v>42856</v>
      </c>
      <c r="V3437" s="56">
        <v>43312</v>
      </c>
      <c r="W3437" s="56">
        <v>42822</v>
      </c>
      <c r="X3437" s="56">
        <v>43769</v>
      </c>
      <c r="Y3437" s="56" t="s">
        <v>340</v>
      </c>
      <c r="Z3437" s="56" t="s">
        <v>341</v>
      </c>
      <c r="AA3437" s="56" t="s">
        <v>342</v>
      </c>
      <c r="AB3437" s="56" t="s">
        <v>343</v>
      </c>
      <c r="AC3437" s="56" t="s">
        <v>342</v>
      </c>
      <c r="AD3437" s="56" t="s">
        <v>347</v>
      </c>
      <c r="AE3437" s="56" t="s">
        <v>334</v>
      </c>
      <c r="AF3437" s="56" t="s">
        <v>292</v>
      </c>
      <c r="AG3437" s="56">
        <v>2018</v>
      </c>
      <c r="AH3437" s="56" t="s">
        <v>80</v>
      </c>
      <c r="AI3437" s="56" t="s">
        <v>348</v>
      </c>
      <c r="AJ3437" s="56">
        <v>3</v>
      </c>
      <c r="AM3437" s="56">
        <v>42829</v>
      </c>
      <c r="AN3437" s="56" t="s">
        <v>551</v>
      </c>
      <c r="AO3437" s="1">
        <v>42822</v>
      </c>
      <c r="AP3437" s="56" t="s">
        <v>551</v>
      </c>
      <c r="AQ3437" s="56">
        <v>252</v>
      </c>
      <c r="AR3437" s="56">
        <v>0</v>
      </c>
      <c r="AS3437" s="56" t="s">
        <v>346</v>
      </c>
      <c r="BB3437" s="56" t="s">
        <v>339</v>
      </c>
      <c r="BC3437" s="56" t="s">
        <v>263</v>
      </c>
      <c r="BD3437" s="56" t="s">
        <v>993</v>
      </c>
      <c r="BE3437" s="56" t="s">
        <v>347</v>
      </c>
      <c r="BF3437" s="56" t="s">
        <v>334</v>
      </c>
      <c r="BG3437" s="56" t="s">
        <v>365</v>
      </c>
      <c r="BH3437" s="56">
        <v>0</v>
      </c>
      <c r="BI3437" s="56">
        <v>0</v>
      </c>
      <c r="BJ3437" s="56">
        <v>1</v>
      </c>
    </row>
    <row r="3438" spans="1:62" hidden="1" x14ac:dyDescent="0.3">
      <c r="A3438" s="56">
        <v>49306872</v>
      </c>
      <c r="B3438" s="85">
        <v>602105</v>
      </c>
      <c r="C3438" s="1">
        <v>42893</v>
      </c>
      <c r="D3438" s="56" t="s">
        <v>990</v>
      </c>
      <c r="E3438" s="56" t="s">
        <v>991</v>
      </c>
      <c r="F3438" s="56" t="s">
        <v>334</v>
      </c>
      <c r="G3438" s="56" t="s">
        <v>335</v>
      </c>
      <c r="H3438" s="56" t="s">
        <v>336</v>
      </c>
      <c r="I3438" s="56" t="s">
        <v>359</v>
      </c>
      <c r="K3438" s="56" t="s">
        <v>337</v>
      </c>
      <c r="L3438" s="56" t="s">
        <v>338</v>
      </c>
      <c r="M3438" s="56" t="s">
        <v>992</v>
      </c>
      <c r="N3438" s="56" t="s">
        <v>1043</v>
      </c>
      <c r="O3438" s="56" t="s">
        <v>546</v>
      </c>
      <c r="P3438" s="1" t="s">
        <v>110</v>
      </c>
      <c r="Q3438" s="56" t="s">
        <v>996</v>
      </c>
      <c r="R3438" s="56" t="s">
        <v>339</v>
      </c>
      <c r="S3438" s="56">
        <v>297852</v>
      </c>
      <c r="T3438" s="1" t="s">
        <v>557</v>
      </c>
      <c r="U3438" s="56">
        <v>42856</v>
      </c>
      <c r="V3438" s="56">
        <v>43312</v>
      </c>
      <c r="W3438" s="56">
        <v>42822</v>
      </c>
      <c r="X3438" s="56">
        <v>43769</v>
      </c>
      <c r="Y3438" s="56" t="s">
        <v>356</v>
      </c>
      <c r="Z3438" s="56" t="s">
        <v>341</v>
      </c>
      <c r="AA3438" s="56" t="s">
        <v>342</v>
      </c>
      <c r="AB3438" s="56" t="s">
        <v>343</v>
      </c>
      <c r="AC3438" s="56" t="s">
        <v>342</v>
      </c>
      <c r="AD3438" s="56" t="s">
        <v>347</v>
      </c>
      <c r="AE3438" s="56" t="s">
        <v>334</v>
      </c>
      <c r="AF3438" s="56" t="s">
        <v>292</v>
      </c>
      <c r="AG3438" s="56">
        <v>2020</v>
      </c>
      <c r="AH3438" s="56" t="s">
        <v>80</v>
      </c>
      <c r="AI3438" s="56" t="s">
        <v>348</v>
      </c>
      <c r="AJ3438" s="56">
        <v>550</v>
      </c>
      <c r="AM3438" s="56">
        <v>42829</v>
      </c>
      <c r="AN3438" s="56" t="s">
        <v>551</v>
      </c>
      <c r="AO3438" s="1">
        <v>42829</v>
      </c>
      <c r="AP3438" s="56" t="s">
        <v>551</v>
      </c>
      <c r="AQ3438" s="56">
        <v>57082</v>
      </c>
      <c r="AR3438" s="56">
        <v>0</v>
      </c>
      <c r="AS3438" s="56" t="s">
        <v>346</v>
      </c>
      <c r="BB3438" s="56" t="s">
        <v>339</v>
      </c>
      <c r="BC3438" s="56" t="s">
        <v>263</v>
      </c>
      <c r="BD3438" s="56" t="s">
        <v>993</v>
      </c>
      <c r="BE3438" s="56" t="s">
        <v>347</v>
      </c>
      <c r="BF3438" s="56" t="s">
        <v>334</v>
      </c>
      <c r="BG3438" s="56" t="s">
        <v>365</v>
      </c>
      <c r="BH3438" s="56">
        <v>0</v>
      </c>
      <c r="BI3438" s="56">
        <v>0</v>
      </c>
      <c r="BJ3438" s="56">
        <v>1</v>
      </c>
    </row>
    <row r="3439" spans="1:62" hidden="1" x14ac:dyDescent="0.3">
      <c r="A3439" s="56">
        <v>49306854</v>
      </c>
      <c r="B3439" s="85">
        <v>602105</v>
      </c>
      <c r="C3439" s="1">
        <v>42893</v>
      </c>
      <c r="D3439" s="56" t="s">
        <v>990</v>
      </c>
      <c r="E3439" s="56" t="s">
        <v>991</v>
      </c>
      <c r="F3439" s="56" t="s">
        <v>334</v>
      </c>
      <c r="G3439" s="56" t="s">
        <v>335</v>
      </c>
      <c r="H3439" s="56" t="s">
        <v>336</v>
      </c>
      <c r="I3439" s="56" t="s">
        <v>359</v>
      </c>
      <c r="K3439" s="56" t="s">
        <v>337</v>
      </c>
      <c r="L3439" s="56" t="s">
        <v>338</v>
      </c>
      <c r="M3439" s="56" t="s">
        <v>992</v>
      </c>
      <c r="N3439" s="56" t="s">
        <v>1043</v>
      </c>
      <c r="O3439" s="56" t="s">
        <v>546</v>
      </c>
      <c r="P3439" s="1" t="s">
        <v>110</v>
      </c>
      <c r="Q3439" s="56" t="s">
        <v>1002</v>
      </c>
      <c r="R3439" s="56" t="s">
        <v>339</v>
      </c>
      <c r="S3439" s="56">
        <v>298823</v>
      </c>
      <c r="T3439" s="1" t="s">
        <v>1006</v>
      </c>
      <c r="U3439" s="56">
        <v>42856</v>
      </c>
      <c r="V3439" s="56">
        <v>43312</v>
      </c>
      <c r="W3439" s="56">
        <v>42829</v>
      </c>
      <c r="X3439" s="56">
        <v>43769</v>
      </c>
      <c r="Y3439" s="56" t="s">
        <v>356</v>
      </c>
      <c r="AA3439" s="56" t="s">
        <v>347</v>
      </c>
      <c r="AB3439" s="56" t="s">
        <v>343</v>
      </c>
      <c r="AC3439" s="56" t="s">
        <v>342</v>
      </c>
      <c r="AD3439" s="56" t="s">
        <v>347</v>
      </c>
      <c r="AE3439" s="56" t="s">
        <v>334</v>
      </c>
      <c r="AF3439" s="56" t="s">
        <v>292</v>
      </c>
      <c r="AG3439" s="56">
        <v>2019</v>
      </c>
      <c r="AH3439" s="56" t="s">
        <v>80</v>
      </c>
      <c r="AI3439" s="56" t="s">
        <v>348</v>
      </c>
      <c r="AJ3439" s="56">
        <v>2</v>
      </c>
      <c r="AM3439" s="56">
        <v>42829</v>
      </c>
      <c r="AN3439" s="56" t="s">
        <v>551</v>
      </c>
      <c r="AO3439" s="1">
        <v>42829</v>
      </c>
      <c r="AP3439" s="56" t="s">
        <v>551</v>
      </c>
      <c r="AQ3439" s="56">
        <v>44627</v>
      </c>
      <c r="AR3439" s="56">
        <v>0</v>
      </c>
      <c r="AS3439" s="56" t="s">
        <v>346</v>
      </c>
      <c r="BB3439" s="56" t="s">
        <v>339</v>
      </c>
      <c r="BC3439" s="56" t="s">
        <v>263</v>
      </c>
      <c r="BD3439" s="56" t="s">
        <v>993</v>
      </c>
      <c r="BE3439" s="56" t="s">
        <v>347</v>
      </c>
      <c r="BF3439" s="56" t="s">
        <v>334</v>
      </c>
      <c r="BG3439" s="56" t="s">
        <v>365</v>
      </c>
      <c r="BH3439" s="56">
        <v>0</v>
      </c>
      <c r="BI3439" s="56">
        <v>0</v>
      </c>
      <c r="BJ3439" s="56">
        <v>1</v>
      </c>
    </row>
    <row r="3440" spans="1:62" hidden="1" x14ac:dyDescent="0.3">
      <c r="A3440" s="56">
        <v>49306874</v>
      </c>
      <c r="B3440" s="85">
        <v>602105</v>
      </c>
      <c r="C3440" s="1">
        <v>42893</v>
      </c>
      <c r="D3440" s="56" t="s">
        <v>990</v>
      </c>
      <c r="E3440" s="56" t="s">
        <v>991</v>
      </c>
      <c r="F3440" s="56" t="s">
        <v>334</v>
      </c>
      <c r="G3440" s="56" t="s">
        <v>335</v>
      </c>
      <c r="H3440" s="56" t="s">
        <v>336</v>
      </c>
      <c r="I3440" s="56" t="s">
        <v>359</v>
      </c>
      <c r="K3440" s="56" t="s">
        <v>337</v>
      </c>
      <c r="L3440" s="56" t="s">
        <v>338</v>
      </c>
      <c r="M3440" s="56" t="s">
        <v>992</v>
      </c>
      <c r="N3440" s="56" t="s">
        <v>1043</v>
      </c>
      <c r="O3440" s="56" t="s">
        <v>546</v>
      </c>
      <c r="P3440" s="1" t="s">
        <v>188</v>
      </c>
      <c r="Q3440" s="56" t="s">
        <v>1000</v>
      </c>
      <c r="R3440" s="56" t="s">
        <v>339</v>
      </c>
      <c r="S3440" s="56">
        <v>305878</v>
      </c>
      <c r="T3440" s="1" t="s">
        <v>238</v>
      </c>
      <c r="U3440" s="56">
        <v>42856</v>
      </c>
      <c r="V3440" s="56">
        <v>43312</v>
      </c>
      <c r="W3440" s="56">
        <v>42822</v>
      </c>
      <c r="X3440" s="56">
        <v>43769</v>
      </c>
      <c r="Y3440" s="56" t="s">
        <v>340</v>
      </c>
      <c r="Z3440" s="56" t="s">
        <v>341</v>
      </c>
      <c r="AA3440" s="56" t="s">
        <v>342</v>
      </c>
      <c r="AB3440" s="56" t="s">
        <v>343</v>
      </c>
      <c r="AC3440" s="56" t="s">
        <v>342</v>
      </c>
      <c r="AD3440" s="56" t="s">
        <v>347</v>
      </c>
      <c r="AE3440" s="56" t="s">
        <v>334</v>
      </c>
      <c r="AF3440" s="56" t="s">
        <v>292</v>
      </c>
      <c r="AG3440" s="56">
        <v>2018</v>
      </c>
      <c r="AH3440" s="56" t="s">
        <v>80</v>
      </c>
      <c r="AI3440" s="56" t="s">
        <v>344</v>
      </c>
      <c r="AJ3440" s="56">
        <v>1</v>
      </c>
      <c r="AM3440" s="56">
        <v>42829</v>
      </c>
      <c r="AN3440" s="56" t="s">
        <v>551</v>
      </c>
      <c r="AO3440" s="1">
        <v>42829</v>
      </c>
      <c r="AP3440" s="56" t="s">
        <v>551</v>
      </c>
      <c r="AQ3440" s="56">
        <v>253</v>
      </c>
      <c r="AR3440" s="56">
        <v>0</v>
      </c>
      <c r="AS3440" s="56" t="s">
        <v>346</v>
      </c>
      <c r="BB3440" s="56" t="s">
        <v>339</v>
      </c>
      <c r="BC3440" s="56" t="s">
        <v>263</v>
      </c>
      <c r="BD3440" s="56" t="s">
        <v>993</v>
      </c>
      <c r="BE3440" s="56" t="s">
        <v>347</v>
      </c>
      <c r="BF3440" s="56" t="s">
        <v>334</v>
      </c>
      <c r="BG3440" s="56" t="s">
        <v>365</v>
      </c>
      <c r="BH3440" s="56">
        <v>0</v>
      </c>
      <c r="BI3440" s="56">
        <v>0</v>
      </c>
      <c r="BJ3440" s="56">
        <v>1</v>
      </c>
    </row>
    <row r="3441" spans="1:62" hidden="1" x14ac:dyDescent="0.3">
      <c r="A3441" s="56">
        <v>49313089</v>
      </c>
      <c r="B3441" s="85">
        <v>602105</v>
      </c>
      <c r="C3441" s="1">
        <v>42893</v>
      </c>
      <c r="D3441" s="56" t="s">
        <v>990</v>
      </c>
      <c r="E3441" s="56" t="s">
        <v>991</v>
      </c>
      <c r="F3441" s="56" t="s">
        <v>334</v>
      </c>
      <c r="G3441" s="56" t="s">
        <v>335</v>
      </c>
      <c r="H3441" s="56" t="s">
        <v>336</v>
      </c>
      <c r="I3441" s="56" t="s">
        <v>359</v>
      </c>
      <c r="K3441" s="56" t="s">
        <v>337</v>
      </c>
      <c r="L3441" s="56" t="s">
        <v>338</v>
      </c>
      <c r="M3441" s="56" t="s">
        <v>992</v>
      </c>
      <c r="N3441" s="56" t="s">
        <v>1043</v>
      </c>
      <c r="O3441" s="56" t="s">
        <v>546</v>
      </c>
      <c r="P3441" s="1" t="s">
        <v>110</v>
      </c>
      <c r="Q3441" s="56" t="s">
        <v>1002</v>
      </c>
      <c r="R3441" s="56" t="s">
        <v>339</v>
      </c>
      <c r="S3441" s="56">
        <v>298823</v>
      </c>
      <c r="T3441" s="1" t="s">
        <v>1006</v>
      </c>
      <c r="U3441" s="56">
        <v>42856</v>
      </c>
      <c r="V3441" s="56">
        <v>43312</v>
      </c>
      <c r="W3441" s="56">
        <v>42829</v>
      </c>
      <c r="X3441" s="56">
        <v>43769</v>
      </c>
      <c r="Y3441" s="56" t="s">
        <v>356</v>
      </c>
      <c r="AA3441" s="56" t="s">
        <v>347</v>
      </c>
      <c r="AB3441" s="56" t="s">
        <v>343</v>
      </c>
      <c r="AC3441" s="56" t="s">
        <v>342</v>
      </c>
      <c r="AD3441" s="56" t="s">
        <v>347</v>
      </c>
      <c r="AE3441" s="56" t="s">
        <v>334</v>
      </c>
      <c r="AF3441" s="56" t="s">
        <v>292</v>
      </c>
      <c r="AG3441" s="56">
        <v>2018</v>
      </c>
      <c r="AH3441" s="56" t="s">
        <v>80</v>
      </c>
      <c r="AI3441" s="56" t="s">
        <v>344</v>
      </c>
      <c r="AJ3441" s="56">
        <v>1</v>
      </c>
      <c r="AM3441" s="56">
        <v>42829</v>
      </c>
      <c r="AN3441" s="56" t="s">
        <v>551</v>
      </c>
      <c r="AO3441" s="1">
        <v>42829</v>
      </c>
      <c r="AP3441" s="56" t="s">
        <v>551</v>
      </c>
      <c r="AQ3441" s="56">
        <v>44627</v>
      </c>
      <c r="AR3441" s="56">
        <v>0</v>
      </c>
      <c r="AS3441" s="56" t="s">
        <v>346</v>
      </c>
      <c r="BB3441" s="56" t="s">
        <v>339</v>
      </c>
      <c r="BC3441" s="56" t="s">
        <v>263</v>
      </c>
      <c r="BD3441" s="56" t="s">
        <v>993</v>
      </c>
      <c r="BE3441" s="56" t="s">
        <v>347</v>
      </c>
      <c r="BF3441" s="56" t="s">
        <v>334</v>
      </c>
      <c r="BG3441" s="56" t="s">
        <v>365</v>
      </c>
      <c r="BH3441" s="56">
        <v>0</v>
      </c>
      <c r="BI3441" s="56">
        <v>0</v>
      </c>
      <c r="BJ3441" s="56">
        <v>1</v>
      </c>
    </row>
    <row r="3442" spans="1:62" hidden="1" x14ac:dyDescent="0.3">
      <c r="A3442" s="56">
        <v>49313101</v>
      </c>
      <c r="B3442" s="85">
        <v>602105</v>
      </c>
      <c r="C3442" s="1">
        <v>42893</v>
      </c>
      <c r="D3442" s="56" t="s">
        <v>990</v>
      </c>
      <c r="E3442" s="56" t="s">
        <v>991</v>
      </c>
      <c r="F3442" s="56" t="s">
        <v>334</v>
      </c>
      <c r="G3442" s="56" t="s">
        <v>335</v>
      </c>
      <c r="H3442" s="56" t="s">
        <v>336</v>
      </c>
      <c r="I3442" s="56" t="s">
        <v>359</v>
      </c>
      <c r="K3442" s="56" t="s">
        <v>337</v>
      </c>
      <c r="L3442" s="56" t="s">
        <v>338</v>
      </c>
      <c r="M3442" s="56" t="s">
        <v>992</v>
      </c>
      <c r="N3442" s="56" t="s">
        <v>1043</v>
      </c>
      <c r="O3442" s="56" t="s">
        <v>546</v>
      </c>
      <c r="P3442" s="1" t="s">
        <v>110</v>
      </c>
      <c r="Q3442" s="56" t="s">
        <v>994</v>
      </c>
      <c r="R3442" s="56" t="s">
        <v>339</v>
      </c>
      <c r="S3442" s="56">
        <v>297851</v>
      </c>
      <c r="T3442" s="1" t="s">
        <v>255</v>
      </c>
      <c r="U3442" s="56">
        <v>42856</v>
      </c>
      <c r="V3442" s="56">
        <v>43312</v>
      </c>
      <c r="W3442" s="56">
        <v>42822</v>
      </c>
      <c r="X3442" s="56">
        <v>43769</v>
      </c>
      <c r="Y3442" s="56" t="s">
        <v>340</v>
      </c>
      <c r="Z3442" s="56" t="s">
        <v>367</v>
      </c>
      <c r="AA3442" s="56" t="s">
        <v>342</v>
      </c>
      <c r="AB3442" s="56" t="s">
        <v>343</v>
      </c>
      <c r="AC3442" s="56" t="s">
        <v>342</v>
      </c>
      <c r="AD3442" s="56" t="s">
        <v>347</v>
      </c>
      <c r="AE3442" s="56" t="s">
        <v>334</v>
      </c>
      <c r="AF3442" s="56" t="s">
        <v>292</v>
      </c>
      <c r="AG3442" s="56">
        <v>2019</v>
      </c>
      <c r="AH3442" s="56" t="s">
        <v>80</v>
      </c>
      <c r="AI3442" s="56" t="s">
        <v>344</v>
      </c>
      <c r="AJ3442" s="56">
        <v>50000</v>
      </c>
      <c r="AM3442" s="56">
        <v>42829</v>
      </c>
      <c r="AN3442" s="56" t="s">
        <v>551</v>
      </c>
      <c r="AO3442" s="1">
        <v>42822</v>
      </c>
      <c r="AP3442" s="56" t="s">
        <v>551</v>
      </c>
      <c r="AQ3442" s="56">
        <v>269</v>
      </c>
      <c r="AR3442" s="56">
        <v>0</v>
      </c>
      <c r="AS3442" s="56" t="s">
        <v>346</v>
      </c>
      <c r="BB3442" s="56" t="s">
        <v>339</v>
      </c>
      <c r="BC3442" s="56" t="s">
        <v>263</v>
      </c>
      <c r="BD3442" s="56" t="s">
        <v>993</v>
      </c>
      <c r="BE3442" s="56" t="s">
        <v>347</v>
      </c>
      <c r="BF3442" s="56" t="s">
        <v>334</v>
      </c>
      <c r="BG3442" s="56" t="s">
        <v>365</v>
      </c>
      <c r="BH3442" s="56">
        <v>0</v>
      </c>
      <c r="BI3442" s="56">
        <v>0</v>
      </c>
      <c r="BJ3442" s="56">
        <v>1</v>
      </c>
    </row>
    <row r="3443" spans="1:62" hidden="1" x14ac:dyDescent="0.3">
      <c r="A3443" s="56">
        <v>49312381</v>
      </c>
      <c r="B3443" s="85">
        <v>602105</v>
      </c>
      <c r="C3443" s="1">
        <v>42893</v>
      </c>
      <c r="D3443" s="56" t="s">
        <v>990</v>
      </c>
      <c r="E3443" s="56" t="s">
        <v>991</v>
      </c>
      <c r="F3443" s="56" t="s">
        <v>334</v>
      </c>
      <c r="G3443" s="56" t="s">
        <v>335</v>
      </c>
      <c r="H3443" s="56" t="s">
        <v>336</v>
      </c>
      <c r="I3443" s="56" t="s">
        <v>359</v>
      </c>
      <c r="K3443" s="56" t="s">
        <v>337</v>
      </c>
      <c r="L3443" s="56" t="s">
        <v>338</v>
      </c>
      <c r="M3443" s="56" t="s">
        <v>992</v>
      </c>
      <c r="N3443" s="56" t="s">
        <v>1043</v>
      </c>
      <c r="O3443" s="56" t="s">
        <v>546</v>
      </c>
      <c r="P3443" s="1" t="s">
        <v>105</v>
      </c>
      <c r="S3443" s="56">
        <v>228325</v>
      </c>
      <c r="T3443" s="1" t="s">
        <v>811</v>
      </c>
      <c r="U3443" s="56">
        <v>42856</v>
      </c>
      <c r="V3443" s="56">
        <v>43312</v>
      </c>
      <c r="W3443" s="56">
        <v>42822</v>
      </c>
      <c r="X3443" s="56">
        <v>43769</v>
      </c>
      <c r="Y3443" s="56" t="s">
        <v>340</v>
      </c>
      <c r="Z3443" s="56" t="s">
        <v>341</v>
      </c>
      <c r="AA3443" s="56" t="s">
        <v>347</v>
      </c>
      <c r="AC3443" s="56" t="s">
        <v>342</v>
      </c>
      <c r="AD3443" s="56" t="s">
        <v>342</v>
      </c>
      <c r="AE3443" s="56" t="s">
        <v>334</v>
      </c>
      <c r="AF3443" s="56" t="s">
        <v>292</v>
      </c>
      <c r="AG3443" s="56">
        <v>2020</v>
      </c>
      <c r="AH3443" s="56" t="s">
        <v>80</v>
      </c>
      <c r="AI3443" s="56" t="s">
        <v>348</v>
      </c>
      <c r="AJ3443" s="56">
        <v>25000</v>
      </c>
      <c r="AM3443" s="56">
        <v>42829</v>
      </c>
      <c r="AN3443" s="56" t="s">
        <v>551</v>
      </c>
      <c r="AO3443" s="1">
        <v>42829</v>
      </c>
      <c r="AP3443" s="56" t="s">
        <v>551</v>
      </c>
      <c r="AQ3443" s="56">
        <v>80241</v>
      </c>
      <c r="AR3443" s="56">
        <v>0</v>
      </c>
      <c r="AS3443" s="56" t="s">
        <v>346</v>
      </c>
      <c r="BB3443" s="56" t="s">
        <v>339</v>
      </c>
      <c r="BC3443" s="56" t="s">
        <v>263</v>
      </c>
      <c r="BD3443" s="56" t="s">
        <v>993</v>
      </c>
      <c r="BE3443" s="56" t="s">
        <v>347</v>
      </c>
      <c r="BF3443" s="56" t="s">
        <v>334</v>
      </c>
      <c r="BG3443" s="56" t="s">
        <v>365</v>
      </c>
      <c r="BH3443" s="56">
        <v>0</v>
      </c>
      <c r="BI3443" s="56">
        <v>0</v>
      </c>
      <c r="BJ3443" s="56">
        <v>1</v>
      </c>
    </row>
    <row r="3444" spans="1:62" hidden="1" x14ac:dyDescent="0.3">
      <c r="A3444" s="56">
        <v>49306873</v>
      </c>
      <c r="B3444" s="85">
        <v>602105</v>
      </c>
      <c r="C3444" s="1">
        <v>42893</v>
      </c>
      <c r="D3444" s="56" t="s">
        <v>990</v>
      </c>
      <c r="E3444" s="56" t="s">
        <v>991</v>
      </c>
      <c r="F3444" s="56" t="s">
        <v>334</v>
      </c>
      <c r="G3444" s="56" t="s">
        <v>335</v>
      </c>
      <c r="H3444" s="56" t="s">
        <v>336</v>
      </c>
      <c r="I3444" s="56" t="s">
        <v>359</v>
      </c>
      <c r="K3444" s="56" t="s">
        <v>337</v>
      </c>
      <c r="L3444" s="56" t="s">
        <v>338</v>
      </c>
      <c r="M3444" s="56" t="s">
        <v>992</v>
      </c>
      <c r="N3444" s="56" t="s">
        <v>1043</v>
      </c>
      <c r="O3444" s="56" t="s">
        <v>546</v>
      </c>
      <c r="P3444" s="1" t="s">
        <v>188</v>
      </c>
      <c r="Q3444" s="56" t="s">
        <v>994</v>
      </c>
      <c r="R3444" s="56" t="s">
        <v>339</v>
      </c>
      <c r="S3444" s="56">
        <v>305873</v>
      </c>
      <c r="T3444" s="1" t="s">
        <v>238</v>
      </c>
      <c r="U3444" s="56">
        <v>42856</v>
      </c>
      <c r="V3444" s="56">
        <v>43312</v>
      </c>
      <c r="W3444" s="56">
        <v>42822</v>
      </c>
      <c r="X3444" s="56">
        <v>43769</v>
      </c>
      <c r="Y3444" s="56" t="s">
        <v>340</v>
      </c>
      <c r="Z3444" s="56" t="s">
        <v>341</v>
      </c>
      <c r="AA3444" s="56" t="s">
        <v>342</v>
      </c>
      <c r="AB3444" s="56" t="s">
        <v>343</v>
      </c>
      <c r="AC3444" s="56" t="s">
        <v>342</v>
      </c>
      <c r="AD3444" s="56" t="s">
        <v>347</v>
      </c>
      <c r="AE3444" s="56" t="s">
        <v>334</v>
      </c>
      <c r="AF3444" s="56" t="s">
        <v>292</v>
      </c>
      <c r="AG3444" s="56">
        <v>2018</v>
      </c>
      <c r="AH3444" s="56" t="s">
        <v>80</v>
      </c>
      <c r="AI3444" s="56" t="s">
        <v>344</v>
      </c>
      <c r="AJ3444" s="56">
        <v>1</v>
      </c>
      <c r="AM3444" s="56">
        <v>42829</v>
      </c>
      <c r="AN3444" s="56" t="s">
        <v>551</v>
      </c>
      <c r="AO3444" s="1">
        <v>42822</v>
      </c>
      <c r="AP3444" s="56" t="s">
        <v>551</v>
      </c>
      <c r="AQ3444" s="56">
        <v>253</v>
      </c>
      <c r="AR3444" s="56">
        <v>0</v>
      </c>
      <c r="AS3444" s="56" t="s">
        <v>346</v>
      </c>
      <c r="BB3444" s="56" t="s">
        <v>339</v>
      </c>
      <c r="BC3444" s="56" t="s">
        <v>263</v>
      </c>
      <c r="BD3444" s="56" t="s">
        <v>993</v>
      </c>
      <c r="BE3444" s="56" t="s">
        <v>347</v>
      </c>
      <c r="BF3444" s="56" t="s">
        <v>334</v>
      </c>
      <c r="BG3444" s="56" t="s">
        <v>365</v>
      </c>
      <c r="BH3444" s="56">
        <v>0</v>
      </c>
      <c r="BI3444" s="56">
        <v>0</v>
      </c>
      <c r="BJ3444" s="56">
        <v>1</v>
      </c>
    </row>
    <row r="3445" spans="1:62" hidden="1" x14ac:dyDescent="0.3">
      <c r="A3445" s="56">
        <v>49313100</v>
      </c>
      <c r="B3445" s="85">
        <v>602105</v>
      </c>
      <c r="C3445" s="1">
        <v>42893</v>
      </c>
      <c r="D3445" s="56" t="s">
        <v>990</v>
      </c>
      <c r="E3445" s="56" t="s">
        <v>991</v>
      </c>
      <c r="F3445" s="56" t="s">
        <v>334</v>
      </c>
      <c r="G3445" s="56" t="s">
        <v>335</v>
      </c>
      <c r="H3445" s="56" t="s">
        <v>336</v>
      </c>
      <c r="I3445" s="56" t="s">
        <v>359</v>
      </c>
      <c r="K3445" s="56" t="s">
        <v>337</v>
      </c>
      <c r="L3445" s="56" t="s">
        <v>338</v>
      </c>
      <c r="M3445" s="56" t="s">
        <v>992</v>
      </c>
      <c r="N3445" s="56" t="s">
        <v>1043</v>
      </c>
      <c r="O3445" s="56" t="s">
        <v>546</v>
      </c>
      <c r="P3445" s="1" t="s">
        <v>110</v>
      </c>
      <c r="Q3445" s="56" t="s">
        <v>994</v>
      </c>
      <c r="R3445" s="56" t="s">
        <v>339</v>
      </c>
      <c r="S3445" s="56">
        <v>297851</v>
      </c>
      <c r="T3445" s="1" t="s">
        <v>255</v>
      </c>
      <c r="U3445" s="56">
        <v>42856</v>
      </c>
      <c r="V3445" s="56">
        <v>43312</v>
      </c>
      <c r="W3445" s="56">
        <v>42822</v>
      </c>
      <c r="X3445" s="56">
        <v>43769</v>
      </c>
      <c r="Y3445" s="56" t="s">
        <v>340</v>
      </c>
      <c r="Z3445" s="56" t="s">
        <v>367</v>
      </c>
      <c r="AA3445" s="56" t="s">
        <v>342</v>
      </c>
      <c r="AB3445" s="56" t="s">
        <v>343</v>
      </c>
      <c r="AC3445" s="56" t="s">
        <v>342</v>
      </c>
      <c r="AD3445" s="56" t="s">
        <v>347</v>
      </c>
      <c r="AE3445" s="56" t="s">
        <v>334</v>
      </c>
      <c r="AF3445" s="56" t="s">
        <v>292</v>
      </c>
      <c r="AG3445" s="56">
        <v>2019</v>
      </c>
      <c r="AH3445" s="56" t="s">
        <v>80</v>
      </c>
      <c r="AI3445" s="56" t="s">
        <v>348</v>
      </c>
      <c r="AJ3445" s="56">
        <v>100000</v>
      </c>
      <c r="AM3445" s="56">
        <v>42829</v>
      </c>
      <c r="AN3445" s="56" t="s">
        <v>551</v>
      </c>
      <c r="AO3445" s="1">
        <v>42822</v>
      </c>
      <c r="AP3445" s="56" t="s">
        <v>551</v>
      </c>
      <c r="AQ3445" s="56">
        <v>269</v>
      </c>
      <c r="AR3445" s="56">
        <v>0</v>
      </c>
      <c r="AS3445" s="56" t="s">
        <v>346</v>
      </c>
      <c r="BB3445" s="56" t="s">
        <v>339</v>
      </c>
      <c r="BC3445" s="56" t="s">
        <v>263</v>
      </c>
      <c r="BD3445" s="56" t="s">
        <v>993</v>
      </c>
      <c r="BE3445" s="56" t="s">
        <v>347</v>
      </c>
      <c r="BF3445" s="56" t="s">
        <v>334</v>
      </c>
      <c r="BG3445" s="56" t="s">
        <v>365</v>
      </c>
      <c r="BH3445" s="56">
        <v>0</v>
      </c>
      <c r="BI3445" s="56">
        <v>0</v>
      </c>
      <c r="BJ3445" s="56">
        <v>1</v>
      </c>
    </row>
    <row r="3446" spans="1:62" hidden="1" x14ac:dyDescent="0.3">
      <c r="A3446" s="56">
        <v>49312380</v>
      </c>
      <c r="B3446" s="85">
        <v>602105</v>
      </c>
      <c r="C3446" s="1">
        <v>42893</v>
      </c>
      <c r="D3446" s="56" t="s">
        <v>990</v>
      </c>
      <c r="E3446" s="56" t="s">
        <v>991</v>
      </c>
      <c r="F3446" s="56" t="s">
        <v>334</v>
      </c>
      <c r="G3446" s="56" t="s">
        <v>335</v>
      </c>
      <c r="H3446" s="56" t="s">
        <v>336</v>
      </c>
      <c r="I3446" s="56" t="s">
        <v>359</v>
      </c>
      <c r="K3446" s="56" t="s">
        <v>337</v>
      </c>
      <c r="L3446" s="56" t="s">
        <v>338</v>
      </c>
      <c r="M3446" s="56" t="s">
        <v>992</v>
      </c>
      <c r="N3446" s="56" t="s">
        <v>1043</v>
      </c>
      <c r="O3446" s="56" t="s">
        <v>546</v>
      </c>
      <c r="P3446" s="1" t="s">
        <v>105</v>
      </c>
      <c r="S3446" s="56">
        <v>228325</v>
      </c>
      <c r="T3446" s="1" t="s">
        <v>811</v>
      </c>
      <c r="U3446" s="56">
        <v>42856</v>
      </c>
      <c r="V3446" s="56">
        <v>43312</v>
      </c>
      <c r="W3446" s="56">
        <v>42822</v>
      </c>
      <c r="X3446" s="56">
        <v>43769</v>
      </c>
      <c r="Y3446" s="56" t="s">
        <v>340</v>
      </c>
      <c r="Z3446" s="56" t="s">
        <v>341</v>
      </c>
      <c r="AA3446" s="56" t="s">
        <v>347</v>
      </c>
      <c r="AC3446" s="56" t="s">
        <v>342</v>
      </c>
      <c r="AD3446" s="56" t="s">
        <v>342</v>
      </c>
      <c r="AE3446" s="56" t="s">
        <v>334</v>
      </c>
      <c r="AF3446" s="56" t="s">
        <v>292</v>
      </c>
      <c r="AG3446" s="56">
        <v>2019</v>
      </c>
      <c r="AH3446" s="56" t="s">
        <v>80</v>
      </c>
      <c r="AI3446" s="56" t="s">
        <v>344</v>
      </c>
      <c r="AJ3446" s="56">
        <v>50000</v>
      </c>
      <c r="AM3446" s="56">
        <v>42829</v>
      </c>
      <c r="AN3446" s="56" t="s">
        <v>551</v>
      </c>
      <c r="AO3446" s="1">
        <v>42829</v>
      </c>
      <c r="AP3446" s="56" t="s">
        <v>551</v>
      </c>
      <c r="AQ3446" s="56">
        <v>80241</v>
      </c>
      <c r="AR3446" s="56">
        <v>0</v>
      </c>
      <c r="AS3446" s="56" t="s">
        <v>346</v>
      </c>
      <c r="BB3446" s="56" t="s">
        <v>339</v>
      </c>
      <c r="BC3446" s="56" t="s">
        <v>263</v>
      </c>
      <c r="BD3446" s="56" t="s">
        <v>993</v>
      </c>
      <c r="BE3446" s="56" t="s">
        <v>347</v>
      </c>
      <c r="BF3446" s="56" t="s">
        <v>334</v>
      </c>
      <c r="BG3446" s="56" t="s">
        <v>365</v>
      </c>
      <c r="BH3446" s="56">
        <v>0</v>
      </c>
      <c r="BI3446" s="56">
        <v>0</v>
      </c>
      <c r="BJ3446" s="56">
        <v>1</v>
      </c>
    </row>
    <row r="3447" spans="1:62" hidden="1" x14ac:dyDescent="0.3">
      <c r="A3447" s="56">
        <v>49313091</v>
      </c>
      <c r="B3447" s="85">
        <v>602105</v>
      </c>
      <c r="C3447" s="1">
        <v>42893</v>
      </c>
      <c r="D3447" s="56" t="s">
        <v>990</v>
      </c>
      <c r="E3447" s="56" t="s">
        <v>991</v>
      </c>
      <c r="F3447" s="56" t="s">
        <v>334</v>
      </c>
      <c r="G3447" s="56" t="s">
        <v>335</v>
      </c>
      <c r="H3447" s="56" t="s">
        <v>336</v>
      </c>
      <c r="I3447" s="56" t="s">
        <v>359</v>
      </c>
      <c r="K3447" s="56" t="s">
        <v>337</v>
      </c>
      <c r="L3447" s="56" t="s">
        <v>338</v>
      </c>
      <c r="M3447" s="56" t="s">
        <v>992</v>
      </c>
      <c r="N3447" s="56" t="s">
        <v>1043</v>
      </c>
      <c r="O3447" s="56" t="s">
        <v>546</v>
      </c>
      <c r="P3447" s="1" t="s">
        <v>110</v>
      </c>
      <c r="Q3447" s="56" t="s">
        <v>998</v>
      </c>
      <c r="R3447" s="56" t="s">
        <v>339</v>
      </c>
      <c r="S3447" s="56">
        <v>297849</v>
      </c>
      <c r="T3447" s="1" t="s">
        <v>1005</v>
      </c>
      <c r="U3447" s="56">
        <v>42856</v>
      </c>
      <c r="V3447" s="56">
        <v>43312</v>
      </c>
      <c r="W3447" s="56">
        <v>42822</v>
      </c>
      <c r="X3447" s="56">
        <v>43769</v>
      </c>
      <c r="Y3447" s="56" t="s">
        <v>356</v>
      </c>
      <c r="Z3447" s="56" t="s">
        <v>341</v>
      </c>
      <c r="AA3447" s="56" t="s">
        <v>347</v>
      </c>
      <c r="AB3447" s="56" t="s">
        <v>343</v>
      </c>
      <c r="AC3447" s="56" t="s">
        <v>342</v>
      </c>
      <c r="AD3447" s="56" t="s">
        <v>342</v>
      </c>
      <c r="AE3447" s="56" t="s">
        <v>334</v>
      </c>
      <c r="AF3447" s="56" t="s">
        <v>292</v>
      </c>
      <c r="AG3447" s="56">
        <v>2018</v>
      </c>
      <c r="AH3447" s="56" t="s">
        <v>80</v>
      </c>
      <c r="AI3447" s="56" t="s">
        <v>344</v>
      </c>
      <c r="AJ3447" s="56">
        <v>1</v>
      </c>
      <c r="AM3447" s="56">
        <v>42829</v>
      </c>
      <c r="AN3447" s="56" t="s">
        <v>551</v>
      </c>
      <c r="AO3447" s="1">
        <v>42822</v>
      </c>
      <c r="AP3447" s="56" t="s">
        <v>551</v>
      </c>
      <c r="AQ3447" s="56">
        <v>64842</v>
      </c>
      <c r="AR3447" s="56">
        <v>0</v>
      </c>
      <c r="AS3447" s="56" t="s">
        <v>346</v>
      </c>
      <c r="BB3447" s="56" t="s">
        <v>339</v>
      </c>
      <c r="BC3447" s="56" t="s">
        <v>263</v>
      </c>
      <c r="BD3447" s="56" t="s">
        <v>993</v>
      </c>
      <c r="BE3447" s="56" t="s">
        <v>347</v>
      </c>
      <c r="BF3447" s="56" t="s">
        <v>334</v>
      </c>
      <c r="BG3447" s="56" t="s">
        <v>365</v>
      </c>
      <c r="BH3447" s="56">
        <v>0</v>
      </c>
      <c r="BI3447" s="56">
        <v>0</v>
      </c>
      <c r="BJ3447" s="56">
        <v>1</v>
      </c>
    </row>
    <row r="3448" spans="1:62" hidden="1" x14ac:dyDescent="0.3">
      <c r="A3448" s="56">
        <v>49313105</v>
      </c>
      <c r="B3448" s="85">
        <v>602105</v>
      </c>
      <c r="C3448" s="1">
        <v>42893</v>
      </c>
      <c r="D3448" s="56" t="s">
        <v>990</v>
      </c>
      <c r="E3448" s="56" t="s">
        <v>991</v>
      </c>
      <c r="F3448" s="56" t="s">
        <v>334</v>
      </c>
      <c r="G3448" s="56" t="s">
        <v>335</v>
      </c>
      <c r="H3448" s="56" t="s">
        <v>336</v>
      </c>
      <c r="I3448" s="56" t="s">
        <v>359</v>
      </c>
      <c r="K3448" s="56" t="s">
        <v>337</v>
      </c>
      <c r="L3448" s="56" t="s">
        <v>338</v>
      </c>
      <c r="M3448" s="56" t="s">
        <v>992</v>
      </c>
      <c r="N3448" s="56" t="s">
        <v>1043</v>
      </c>
      <c r="O3448" s="56" t="s">
        <v>546</v>
      </c>
      <c r="P3448" s="1" t="s">
        <v>110</v>
      </c>
      <c r="Q3448" s="56" t="s">
        <v>996</v>
      </c>
      <c r="R3448" s="56" t="s">
        <v>339</v>
      </c>
      <c r="S3448" s="56">
        <v>297852</v>
      </c>
      <c r="T3448" s="1" t="s">
        <v>557</v>
      </c>
      <c r="U3448" s="56">
        <v>42856</v>
      </c>
      <c r="V3448" s="56">
        <v>43312</v>
      </c>
      <c r="W3448" s="56">
        <v>42822</v>
      </c>
      <c r="X3448" s="56">
        <v>43769</v>
      </c>
      <c r="Y3448" s="56" t="s">
        <v>356</v>
      </c>
      <c r="Z3448" s="56" t="s">
        <v>341</v>
      </c>
      <c r="AA3448" s="56" t="s">
        <v>342</v>
      </c>
      <c r="AB3448" s="56" t="s">
        <v>343</v>
      </c>
      <c r="AC3448" s="56" t="s">
        <v>342</v>
      </c>
      <c r="AD3448" s="56" t="s">
        <v>347</v>
      </c>
      <c r="AE3448" s="56" t="s">
        <v>334</v>
      </c>
      <c r="AF3448" s="56" t="s">
        <v>292</v>
      </c>
      <c r="AG3448" s="56">
        <v>2018</v>
      </c>
      <c r="AH3448" s="56" t="s">
        <v>80</v>
      </c>
      <c r="AI3448" s="56" t="s">
        <v>344</v>
      </c>
      <c r="AJ3448" s="56">
        <v>200</v>
      </c>
      <c r="AM3448" s="56">
        <v>42829</v>
      </c>
      <c r="AN3448" s="56" t="s">
        <v>551</v>
      </c>
      <c r="AO3448" s="1">
        <v>42822</v>
      </c>
      <c r="AP3448" s="56" t="s">
        <v>551</v>
      </c>
      <c r="AQ3448" s="56">
        <v>57082</v>
      </c>
      <c r="AR3448" s="56">
        <v>0</v>
      </c>
      <c r="AS3448" s="56" t="s">
        <v>346</v>
      </c>
      <c r="BB3448" s="56" t="s">
        <v>339</v>
      </c>
      <c r="BC3448" s="56" t="s">
        <v>263</v>
      </c>
      <c r="BD3448" s="56" t="s">
        <v>993</v>
      </c>
      <c r="BE3448" s="56" t="s">
        <v>347</v>
      </c>
      <c r="BF3448" s="56" t="s">
        <v>334</v>
      </c>
      <c r="BG3448" s="56" t="s">
        <v>365</v>
      </c>
      <c r="BH3448" s="56">
        <v>0</v>
      </c>
      <c r="BI3448" s="56">
        <v>0</v>
      </c>
      <c r="BJ3448" s="56">
        <v>1</v>
      </c>
    </row>
    <row r="3449" spans="1:62" hidden="1" x14ac:dyDescent="0.3">
      <c r="A3449" s="56">
        <v>49306851</v>
      </c>
      <c r="B3449" s="85">
        <v>602105</v>
      </c>
      <c r="C3449" s="1">
        <v>42893</v>
      </c>
      <c r="D3449" s="56" t="s">
        <v>990</v>
      </c>
      <c r="E3449" s="56" t="s">
        <v>991</v>
      </c>
      <c r="F3449" s="56" t="s">
        <v>334</v>
      </c>
      <c r="G3449" s="56" t="s">
        <v>335</v>
      </c>
      <c r="H3449" s="56" t="s">
        <v>336</v>
      </c>
      <c r="I3449" s="56" t="s">
        <v>359</v>
      </c>
      <c r="K3449" s="56" t="s">
        <v>337</v>
      </c>
      <c r="L3449" s="56" t="s">
        <v>338</v>
      </c>
      <c r="M3449" s="56" t="s">
        <v>992</v>
      </c>
      <c r="N3449" s="56" t="s">
        <v>1043</v>
      </c>
      <c r="O3449" s="56" t="s">
        <v>546</v>
      </c>
      <c r="P3449" s="1" t="s">
        <v>110</v>
      </c>
      <c r="Q3449" s="56" t="s">
        <v>1002</v>
      </c>
      <c r="R3449" s="56" t="s">
        <v>339</v>
      </c>
      <c r="S3449" s="56">
        <v>297844</v>
      </c>
      <c r="T3449" s="1" t="s">
        <v>1007</v>
      </c>
      <c r="U3449" s="56">
        <v>42856</v>
      </c>
      <c r="V3449" s="56">
        <v>43312</v>
      </c>
      <c r="W3449" s="56">
        <v>42826</v>
      </c>
      <c r="X3449" s="56">
        <v>42829</v>
      </c>
      <c r="Y3449" s="56" t="s">
        <v>340</v>
      </c>
      <c r="Z3449" s="56" t="s">
        <v>341</v>
      </c>
      <c r="AA3449" s="56" t="s">
        <v>347</v>
      </c>
      <c r="AC3449" s="56" t="s">
        <v>342</v>
      </c>
      <c r="AD3449" s="56" t="s">
        <v>347</v>
      </c>
      <c r="AE3449" s="56" t="s">
        <v>352</v>
      </c>
      <c r="AF3449" s="56" t="s">
        <v>292</v>
      </c>
      <c r="AG3449" s="56">
        <v>2018</v>
      </c>
      <c r="AH3449" s="56" t="s">
        <v>80</v>
      </c>
      <c r="AI3449" s="56" t="s">
        <v>348</v>
      </c>
      <c r="AJ3449" s="56">
        <v>1</v>
      </c>
      <c r="AM3449" s="56">
        <v>42829</v>
      </c>
      <c r="AN3449" s="56" t="s">
        <v>551</v>
      </c>
      <c r="AO3449" s="1">
        <v>42822</v>
      </c>
      <c r="AP3449" s="56" t="s">
        <v>551</v>
      </c>
      <c r="AQ3449" s="56">
        <v>87263</v>
      </c>
      <c r="AR3449" s="56">
        <v>0</v>
      </c>
      <c r="AS3449" s="56" t="s">
        <v>346</v>
      </c>
      <c r="BB3449" s="56" t="s">
        <v>339</v>
      </c>
      <c r="BC3449" s="56" t="s">
        <v>263</v>
      </c>
      <c r="BD3449" s="56" t="s">
        <v>993</v>
      </c>
      <c r="BE3449" s="56" t="s">
        <v>347</v>
      </c>
      <c r="BF3449" s="56" t="s">
        <v>334</v>
      </c>
      <c r="BG3449" s="56" t="s">
        <v>365</v>
      </c>
      <c r="BH3449" s="56">
        <v>0</v>
      </c>
      <c r="BI3449" s="56">
        <v>0</v>
      </c>
      <c r="BJ3449" s="56">
        <v>0</v>
      </c>
    </row>
    <row r="3450" spans="1:62" hidden="1" x14ac:dyDescent="0.3">
      <c r="A3450" s="56">
        <v>49313086</v>
      </c>
      <c r="B3450" s="85">
        <v>602105</v>
      </c>
      <c r="C3450" s="1">
        <v>42893</v>
      </c>
      <c r="D3450" s="56" t="s">
        <v>990</v>
      </c>
      <c r="E3450" s="56" t="s">
        <v>991</v>
      </c>
      <c r="F3450" s="56" t="s">
        <v>334</v>
      </c>
      <c r="G3450" s="56" t="s">
        <v>335</v>
      </c>
      <c r="H3450" s="56" t="s">
        <v>336</v>
      </c>
      <c r="I3450" s="56" t="s">
        <v>359</v>
      </c>
      <c r="K3450" s="56" t="s">
        <v>337</v>
      </c>
      <c r="L3450" s="56" t="s">
        <v>338</v>
      </c>
      <c r="M3450" s="56" t="s">
        <v>992</v>
      </c>
      <c r="N3450" s="56" t="s">
        <v>1043</v>
      </c>
      <c r="O3450" s="56" t="s">
        <v>546</v>
      </c>
      <c r="P3450" s="1" t="s">
        <v>110</v>
      </c>
      <c r="Q3450" s="56" t="s">
        <v>1002</v>
      </c>
      <c r="R3450" s="56" t="s">
        <v>339</v>
      </c>
      <c r="S3450" s="56">
        <v>297853</v>
      </c>
      <c r="T3450" s="1" t="s">
        <v>1003</v>
      </c>
      <c r="U3450" s="56">
        <v>42856</v>
      </c>
      <c r="V3450" s="56">
        <v>43312</v>
      </c>
      <c r="W3450" s="56">
        <v>42822</v>
      </c>
      <c r="X3450" s="56">
        <v>43769</v>
      </c>
      <c r="Y3450" s="56" t="s">
        <v>356</v>
      </c>
      <c r="Z3450" s="56" t="s">
        <v>341</v>
      </c>
      <c r="AA3450" s="56" t="s">
        <v>347</v>
      </c>
      <c r="AC3450" s="56" t="s">
        <v>342</v>
      </c>
      <c r="AD3450" s="56" t="s">
        <v>342</v>
      </c>
      <c r="AE3450" s="56" t="s">
        <v>334</v>
      </c>
      <c r="AF3450" s="56" t="s">
        <v>292</v>
      </c>
      <c r="AG3450" s="56">
        <v>2018</v>
      </c>
      <c r="AH3450" s="56" t="s">
        <v>80</v>
      </c>
      <c r="AI3450" s="56" t="s">
        <v>344</v>
      </c>
      <c r="AJ3450" s="56">
        <v>1</v>
      </c>
      <c r="AM3450" s="56">
        <v>42829</v>
      </c>
      <c r="AN3450" s="56" t="s">
        <v>551</v>
      </c>
      <c r="AO3450" s="1">
        <v>42822</v>
      </c>
      <c r="AP3450" s="56" t="s">
        <v>551</v>
      </c>
      <c r="AQ3450" s="56">
        <v>87269</v>
      </c>
      <c r="AR3450" s="56">
        <v>0</v>
      </c>
      <c r="AS3450" s="56" t="s">
        <v>346</v>
      </c>
      <c r="BB3450" s="56" t="s">
        <v>339</v>
      </c>
      <c r="BC3450" s="56" t="s">
        <v>263</v>
      </c>
      <c r="BD3450" s="56" t="s">
        <v>993</v>
      </c>
      <c r="BE3450" s="56" t="s">
        <v>347</v>
      </c>
      <c r="BF3450" s="56" t="s">
        <v>334</v>
      </c>
      <c r="BG3450" s="56" t="s">
        <v>365</v>
      </c>
      <c r="BH3450" s="56">
        <v>0</v>
      </c>
      <c r="BI3450" s="56">
        <v>0</v>
      </c>
      <c r="BJ3450" s="56">
        <v>1</v>
      </c>
    </row>
    <row r="3451" spans="1:62" hidden="1" x14ac:dyDescent="0.3">
      <c r="A3451" s="56">
        <v>49313093</v>
      </c>
      <c r="B3451" s="85">
        <v>602105</v>
      </c>
      <c r="C3451" s="1">
        <v>42893</v>
      </c>
      <c r="D3451" s="56" t="s">
        <v>990</v>
      </c>
      <c r="E3451" s="56" t="s">
        <v>991</v>
      </c>
      <c r="F3451" s="56" t="s">
        <v>334</v>
      </c>
      <c r="G3451" s="56" t="s">
        <v>335</v>
      </c>
      <c r="H3451" s="56" t="s">
        <v>336</v>
      </c>
      <c r="I3451" s="56" t="s">
        <v>359</v>
      </c>
      <c r="K3451" s="56" t="s">
        <v>337</v>
      </c>
      <c r="L3451" s="56" t="s">
        <v>338</v>
      </c>
      <c r="M3451" s="56" t="s">
        <v>992</v>
      </c>
      <c r="N3451" s="56" t="s">
        <v>1043</v>
      </c>
      <c r="O3451" s="56" t="s">
        <v>546</v>
      </c>
      <c r="P3451" s="1" t="s">
        <v>110</v>
      </c>
      <c r="Q3451" s="56" t="s">
        <v>994</v>
      </c>
      <c r="R3451" s="56" t="s">
        <v>339</v>
      </c>
      <c r="S3451" s="56">
        <v>297845</v>
      </c>
      <c r="T3451" s="1" t="s">
        <v>995</v>
      </c>
      <c r="U3451" s="56">
        <v>42856</v>
      </c>
      <c r="V3451" s="56">
        <v>43312</v>
      </c>
      <c r="W3451" s="56">
        <v>42826</v>
      </c>
      <c r="X3451" s="56">
        <v>44135</v>
      </c>
      <c r="Y3451" s="56" t="s">
        <v>356</v>
      </c>
      <c r="Z3451" s="56" t="s">
        <v>341</v>
      </c>
      <c r="AA3451" s="56" t="s">
        <v>347</v>
      </c>
      <c r="AC3451" s="56" t="s">
        <v>342</v>
      </c>
      <c r="AD3451" s="56" t="s">
        <v>347</v>
      </c>
      <c r="AE3451" s="56" t="s">
        <v>334</v>
      </c>
      <c r="AF3451" s="56" t="s">
        <v>292</v>
      </c>
      <c r="AG3451" s="56">
        <v>2019</v>
      </c>
      <c r="AH3451" s="56" t="s">
        <v>80</v>
      </c>
      <c r="AI3451" s="56" t="s">
        <v>348</v>
      </c>
      <c r="AJ3451" s="56">
        <v>2</v>
      </c>
      <c r="AM3451" s="56">
        <v>42822</v>
      </c>
      <c r="AN3451" s="56" t="s">
        <v>551</v>
      </c>
      <c r="AO3451" s="1">
        <v>42822</v>
      </c>
      <c r="AP3451" s="56" t="s">
        <v>551</v>
      </c>
      <c r="AQ3451" s="56">
        <v>87267</v>
      </c>
      <c r="AR3451" s="56">
        <v>0</v>
      </c>
      <c r="AS3451" s="56" t="s">
        <v>346</v>
      </c>
      <c r="BB3451" s="56" t="s">
        <v>339</v>
      </c>
      <c r="BC3451" s="56" t="s">
        <v>263</v>
      </c>
      <c r="BD3451" s="56" t="s">
        <v>993</v>
      </c>
      <c r="BE3451" s="56" t="s">
        <v>347</v>
      </c>
      <c r="BF3451" s="56" t="s">
        <v>334</v>
      </c>
      <c r="BG3451" s="56" t="s">
        <v>365</v>
      </c>
      <c r="BH3451" s="56">
        <v>0</v>
      </c>
      <c r="BI3451" s="56">
        <v>0</v>
      </c>
      <c r="BJ3451" s="56">
        <v>1</v>
      </c>
    </row>
    <row r="3452" spans="1:62" hidden="1" x14ac:dyDescent="0.3">
      <c r="A3452" s="56">
        <v>49306864</v>
      </c>
      <c r="B3452" s="85">
        <v>602105</v>
      </c>
      <c r="C3452" s="1">
        <v>42893</v>
      </c>
      <c r="D3452" s="56" t="s">
        <v>990</v>
      </c>
      <c r="E3452" s="56" t="s">
        <v>991</v>
      </c>
      <c r="F3452" s="56" t="s">
        <v>334</v>
      </c>
      <c r="G3452" s="56" t="s">
        <v>335</v>
      </c>
      <c r="H3452" s="56" t="s">
        <v>336</v>
      </c>
      <c r="I3452" s="56" t="s">
        <v>359</v>
      </c>
      <c r="K3452" s="56" t="s">
        <v>337</v>
      </c>
      <c r="L3452" s="56" t="s">
        <v>338</v>
      </c>
      <c r="M3452" s="56" t="s">
        <v>992</v>
      </c>
      <c r="N3452" s="56" t="s">
        <v>1043</v>
      </c>
      <c r="O3452" s="56" t="s">
        <v>546</v>
      </c>
      <c r="P3452" s="1" t="s">
        <v>110</v>
      </c>
      <c r="Q3452" s="56" t="s">
        <v>994</v>
      </c>
      <c r="R3452" s="56" t="s">
        <v>339</v>
      </c>
      <c r="S3452" s="56">
        <v>297851</v>
      </c>
      <c r="T3452" s="1" t="s">
        <v>255</v>
      </c>
      <c r="U3452" s="56">
        <v>42856</v>
      </c>
      <c r="V3452" s="56">
        <v>43312</v>
      </c>
      <c r="W3452" s="56">
        <v>42822</v>
      </c>
      <c r="X3452" s="56">
        <v>43769</v>
      </c>
      <c r="Y3452" s="56" t="s">
        <v>340</v>
      </c>
      <c r="Z3452" s="56" t="s">
        <v>367</v>
      </c>
      <c r="AA3452" s="56" t="s">
        <v>342</v>
      </c>
      <c r="AB3452" s="56" t="s">
        <v>343</v>
      </c>
      <c r="AC3452" s="56" t="s">
        <v>342</v>
      </c>
      <c r="AD3452" s="56" t="s">
        <v>347</v>
      </c>
      <c r="AE3452" s="56" t="s">
        <v>334</v>
      </c>
      <c r="AF3452" s="56" t="s">
        <v>292</v>
      </c>
      <c r="AG3452" s="56">
        <v>2019</v>
      </c>
      <c r="AH3452" s="56" t="s">
        <v>80</v>
      </c>
      <c r="AI3452" s="56" t="s">
        <v>348</v>
      </c>
      <c r="AJ3452" s="56">
        <v>100000</v>
      </c>
      <c r="AM3452" s="56">
        <v>42829</v>
      </c>
      <c r="AN3452" s="56" t="s">
        <v>551</v>
      </c>
      <c r="AO3452" s="1">
        <v>42822</v>
      </c>
      <c r="AP3452" s="56" t="s">
        <v>551</v>
      </c>
      <c r="AQ3452" s="56">
        <v>269</v>
      </c>
      <c r="AR3452" s="56">
        <v>0</v>
      </c>
      <c r="AS3452" s="56" t="s">
        <v>346</v>
      </c>
      <c r="BB3452" s="56" t="s">
        <v>339</v>
      </c>
      <c r="BC3452" s="56" t="s">
        <v>263</v>
      </c>
      <c r="BD3452" s="56" t="s">
        <v>993</v>
      </c>
      <c r="BE3452" s="56" t="s">
        <v>347</v>
      </c>
      <c r="BF3452" s="56" t="s">
        <v>334</v>
      </c>
      <c r="BG3452" s="56" t="s">
        <v>365</v>
      </c>
      <c r="BH3452" s="56">
        <v>0</v>
      </c>
      <c r="BI3452" s="56">
        <v>0</v>
      </c>
      <c r="BJ3452" s="56">
        <v>1</v>
      </c>
    </row>
    <row r="3453" spans="1:62" hidden="1" x14ac:dyDescent="0.3">
      <c r="A3453" s="56">
        <v>49313098</v>
      </c>
      <c r="B3453" s="85">
        <v>602105</v>
      </c>
      <c r="C3453" s="1">
        <v>42893</v>
      </c>
      <c r="D3453" s="56" t="s">
        <v>990</v>
      </c>
      <c r="E3453" s="56" t="s">
        <v>991</v>
      </c>
      <c r="F3453" s="56" t="s">
        <v>334</v>
      </c>
      <c r="G3453" s="56" t="s">
        <v>335</v>
      </c>
      <c r="H3453" s="56" t="s">
        <v>336</v>
      </c>
      <c r="I3453" s="56" t="s">
        <v>359</v>
      </c>
      <c r="K3453" s="56" t="s">
        <v>337</v>
      </c>
      <c r="L3453" s="56" t="s">
        <v>338</v>
      </c>
      <c r="M3453" s="56" t="s">
        <v>992</v>
      </c>
      <c r="N3453" s="56" t="s">
        <v>1043</v>
      </c>
      <c r="O3453" s="56" t="s">
        <v>546</v>
      </c>
      <c r="P3453" s="1" t="s">
        <v>110</v>
      </c>
      <c r="Q3453" s="56" t="s">
        <v>994</v>
      </c>
      <c r="R3453" s="56" t="s">
        <v>339</v>
      </c>
      <c r="S3453" s="56">
        <v>297850</v>
      </c>
      <c r="T3453" s="1" t="s">
        <v>465</v>
      </c>
      <c r="U3453" s="56">
        <v>42856</v>
      </c>
      <c r="V3453" s="56">
        <v>43312</v>
      </c>
      <c r="W3453" s="56">
        <v>42822</v>
      </c>
      <c r="X3453" s="56">
        <v>43769</v>
      </c>
      <c r="Y3453" s="56" t="s">
        <v>340</v>
      </c>
      <c r="Z3453" s="56" t="s">
        <v>341</v>
      </c>
      <c r="AA3453" s="56" t="s">
        <v>342</v>
      </c>
      <c r="AB3453" s="56" t="s">
        <v>339</v>
      </c>
      <c r="AC3453" s="56" t="s">
        <v>342</v>
      </c>
      <c r="AD3453" s="56" t="s">
        <v>347</v>
      </c>
      <c r="AE3453" s="56" t="s">
        <v>334</v>
      </c>
      <c r="AF3453" s="56" t="s">
        <v>292</v>
      </c>
      <c r="AG3453" s="56">
        <v>2020</v>
      </c>
      <c r="AH3453" s="56" t="s">
        <v>80</v>
      </c>
      <c r="AI3453" s="56" t="s">
        <v>348</v>
      </c>
      <c r="AJ3453" s="56">
        <v>40000</v>
      </c>
      <c r="AM3453" s="56">
        <v>42829</v>
      </c>
      <c r="AN3453" s="56" t="s">
        <v>551</v>
      </c>
      <c r="AO3453" s="1">
        <v>42829</v>
      </c>
      <c r="AP3453" s="56" t="s">
        <v>551</v>
      </c>
      <c r="AQ3453" s="56">
        <v>268</v>
      </c>
      <c r="AR3453" s="56">
        <v>0</v>
      </c>
      <c r="AS3453" s="56" t="s">
        <v>346</v>
      </c>
      <c r="AT3453" s="56">
        <v>1003</v>
      </c>
      <c r="AU3453" s="56" t="s">
        <v>369</v>
      </c>
      <c r="BB3453" s="56" t="s">
        <v>339</v>
      </c>
      <c r="BC3453" s="56" t="s">
        <v>263</v>
      </c>
      <c r="BD3453" s="56" t="s">
        <v>993</v>
      </c>
      <c r="BE3453" s="56" t="s">
        <v>347</v>
      </c>
      <c r="BF3453" s="56" t="s">
        <v>334</v>
      </c>
      <c r="BG3453" s="56" t="s">
        <v>365</v>
      </c>
      <c r="BH3453" s="56">
        <v>0</v>
      </c>
      <c r="BI3453" s="56">
        <v>0</v>
      </c>
      <c r="BJ3453" s="56">
        <v>1</v>
      </c>
    </row>
    <row r="3454" spans="1:62" hidden="1" x14ac:dyDescent="0.3">
      <c r="A3454" s="56">
        <v>49306866</v>
      </c>
      <c r="B3454" s="85">
        <v>602105</v>
      </c>
      <c r="C3454" s="1">
        <v>42893</v>
      </c>
      <c r="D3454" s="56" t="s">
        <v>990</v>
      </c>
      <c r="E3454" s="56" t="s">
        <v>991</v>
      </c>
      <c r="F3454" s="56" t="s">
        <v>334</v>
      </c>
      <c r="G3454" s="56" t="s">
        <v>335</v>
      </c>
      <c r="H3454" s="56" t="s">
        <v>336</v>
      </c>
      <c r="I3454" s="56" t="s">
        <v>359</v>
      </c>
      <c r="K3454" s="56" t="s">
        <v>337</v>
      </c>
      <c r="L3454" s="56" t="s">
        <v>338</v>
      </c>
      <c r="M3454" s="56" t="s">
        <v>992</v>
      </c>
      <c r="N3454" s="56" t="s">
        <v>1043</v>
      </c>
      <c r="O3454" s="56" t="s">
        <v>546</v>
      </c>
      <c r="P3454" s="1" t="s">
        <v>110</v>
      </c>
      <c r="Q3454" s="56" t="s">
        <v>994</v>
      </c>
      <c r="R3454" s="56" t="s">
        <v>339</v>
      </c>
      <c r="S3454" s="56">
        <v>297851</v>
      </c>
      <c r="T3454" s="1" t="s">
        <v>255</v>
      </c>
      <c r="U3454" s="56">
        <v>42856</v>
      </c>
      <c r="V3454" s="56">
        <v>43312</v>
      </c>
      <c r="W3454" s="56">
        <v>42822</v>
      </c>
      <c r="X3454" s="56">
        <v>43769</v>
      </c>
      <c r="Y3454" s="56" t="s">
        <v>340</v>
      </c>
      <c r="Z3454" s="56" t="s">
        <v>367</v>
      </c>
      <c r="AA3454" s="56" t="s">
        <v>342</v>
      </c>
      <c r="AB3454" s="56" t="s">
        <v>343</v>
      </c>
      <c r="AC3454" s="56" t="s">
        <v>342</v>
      </c>
      <c r="AD3454" s="56" t="s">
        <v>347</v>
      </c>
      <c r="AE3454" s="56" t="s">
        <v>334</v>
      </c>
      <c r="AF3454" s="56" t="s">
        <v>292</v>
      </c>
      <c r="AG3454" s="56">
        <v>2020</v>
      </c>
      <c r="AH3454" s="56" t="s">
        <v>80</v>
      </c>
      <c r="AI3454" s="56" t="s">
        <v>348</v>
      </c>
      <c r="AJ3454" s="56">
        <v>50000</v>
      </c>
      <c r="AM3454" s="56">
        <v>42829</v>
      </c>
      <c r="AN3454" s="56" t="s">
        <v>551</v>
      </c>
      <c r="AO3454" s="1">
        <v>42829</v>
      </c>
      <c r="AP3454" s="56" t="s">
        <v>551</v>
      </c>
      <c r="AQ3454" s="56">
        <v>269</v>
      </c>
      <c r="AR3454" s="56">
        <v>0</v>
      </c>
      <c r="AS3454" s="56" t="s">
        <v>346</v>
      </c>
      <c r="BB3454" s="56" t="s">
        <v>339</v>
      </c>
      <c r="BC3454" s="56" t="s">
        <v>263</v>
      </c>
      <c r="BD3454" s="56" t="s">
        <v>993</v>
      </c>
      <c r="BE3454" s="56" t="s">
        <v>347</v>
      </c>
      <c r="BF3454" s="56" t="s">
        <v>334</v>
      </c>
      <c r="BG3454" s="56" t="s">
        <v>365</v>
      </c>
      <c r="BH3454" s="56">
        <v>0</v>
      </c>
      <c r="BI3454" s="56">
        <v>0</v>
      </c>
      <c r="BJ3454" s="56">
        <v>1</v>
      </c>
    </row>
    <row r="3455" spans="1:62" hidden="1" x14ac:dyDescent="0.3">
      <c r="A3455" s="56">
        <v>49306875</v>
      </c>
      <c r="B3455" s="85">
        <v>602105</v>
      </c>
      <c r="C3455" s="1">
        <v>42893</v>
      </c>
      <c r="D3455" s="56" t="s">
        <v>990</v>
      </c>
      <c r="E3455" s="56" t="s">
        <v>991</v>
      </c>
      <c r="F3455" s="56" t="s">
        <v>334</v>
      </c>
      <c r="G3455" s="56" t="s">
        <v>335</v>
      </c>
      <c r="H3455" s="56" t="s">
        <v>336</v>
      </c>
      <c r="I3455" s="56" t="s">
        <v>359</v>
      </c>
      <c r="K3455" s="56" t="s">
        <v>337</v>
      </c>
      <c r="L3455" s="56" t="s">
        <v>338</v>
      </c>
      <c r="M3455" s="56" t="s">
        <v>992</v>
      </c>
      <c r="N3455" s="56" t="s">
        <v>1043</v>
      </c>
      <c r="O3455" s="56" t="s">
        <v>546</v>
      </c>
      <c r="P3455" s="1" t="s">
        <v>188</v>
      </c>
      <c r="Q3455" s="56" t="s">
        <v>1000</v>
      </c>
      <c r="R3455" s="56" t="s">
        <v>339</v>
      </c>
      <c r="S3455" s="56">
        <v>305877</v>
      </c>
      <c r="T3455" s="1" t="s">
        <v>930</v>
      </c>
      <c r="U3455" s="56">
        <v>42856</v>
      </c>
      <c r="V3455" s="56">
        <v>43312</v>
      </c>
      <c r="W3455" s="56">
        <v>42822</v>
      </c>
      <c r="X3455" s="56">
        <v>43769</v>
      </c>
      <c r="Y3455" s="56" t="s">
        <v>340</v>
      </c>
      <c r="Z3455" s="56" t="s">
        <v>341</v>
      </c>
      <c r="AA3455" s="56" t="s">
        <v>342</v>
      </c>
      <c r="AB3455" s="56" t="s">
        <v>343</v>
      </c>
      <c r="AC3455" s="56" t="s">
        <v>342</v>
      </c>
      <c r="AD3455" s="56" t="s">
        <v>347</v>
      </c>
      <c r="AE3455" s="56" t="s">
        <v>334</v>
      </c>
      <c r="AF3455" s="56" t="s">
        <v>292</v>
      </c>
      <c r="AG3455" s="56">
        <v>2018</v>
      </c>
      <c r="AH3455" s="56" t="s">
        <v>80</v>
      </c>
      <c r="AI3455" s="56" t="s">
        <v>348</v>
      </c>
      <c r="AJ3455" s="56">
        <v>5</v>
      </c>
      <c r="AM3455" s="56">
        <v>42829</v>
      </c>
      <c r="AN3455" s="56" t="s">
        <v>551</v>
      </c>
      <c r="AO3455" s="1">
        <v>42822</v>
      </c>
      <c r="AP3455" s="56" t="s">
        <v>551</v>
      </c>
      <c r="AQ3455" s="56">
        <v>75661</v>
      </c>
      <c r="AR3455" s="56">
        <v>0</v>
      </c>
      <c r="AS3455" s="56" t="s">
        <v>346</v>
      </c>
      <c r="BB3455" s="56" t="s">
        <v>339</v>
      </c>
      <c r="BC3455" s="56" t="s">
        <v>263</v>
      </c>
      <c r="BD3455" s="56" t="s">
        <v>993</v>
      </c>
      <c r="BE3455" s="56" t="s">
        <v>347</v>
      </c>
      <c r="BF3455" s="56" t="s">
        <v>334</v>
      </c>
      <c r="BG3455" s="56" t="s">
        <v>365</v>
      </c>
      <c r="BH3455" s="56">
        <v>0</v>
      </c>
      <c r="BI3455" s="56">
        <v>0</v>
      </c>
      <c r="BJ3455" s="56">
        <v>1</v>
      </c>
    </row>
    <row r="3456" spans="1:62" hidden="1" x14ac:dyDescent="0.3">
      <c r="A3456" s="56">
        <v>49313097</v>
      </c>
      <c r="B3456" s="85">
        <v>602105</v>
      </c>
      <c r="C3456" s="1">
        <v>42893</v>
      </c>
      <c r="D3456" s="56" t="s">
        <v>990</v>
      </c>
      <c r="E3456" s="56" t="s">
        <v>991</v>
      </c>
      <c r="F3456" s="56" t="s">
        <v>334</v>
      </c>
      <c r="G3456" s="56" t="s">
        <v>335</v>
      </c>
      <c r="H3456" s="56" t="s">
        <v>336</v>
      </c>
      <c r="I3456" s="56" t="s">
        <v>359</v>
      </c>
      <c r="K3456" s="56" t="s">
        <v>337</v>
      </c>
      <c r="L3456" s="56" t="s">
        <v>338</v>
      </c>
      <c r="M3456" s="56" t="s">
        <v>992</v>
      </c>
      <c r="N3456" s="56" t="s">
        <v>1043</v>
      </c>
      <c r="O3456" s="56" t="s">
        <v>546</v>
      </c>
      <c r="P3456" s="1" t="s">
        <v>110</v>
      </c>
      <c r="Q3456" s="56" t="s">
        <v>994</v>
      </c>
      <c r="R3456" s="56" t="s">
        <v>339</v>
      </c>
      <c r="S3456" s="56">
        <v>297850</v>
      </c>
      <c r="T3456" s="1" t="s">
        <v>465</v>
      </c>
      <c r="U3456" s="56">
        <v>42856</v>
      </c>
      <c r="V3456" s="56">
        <v>43312</v>
      </c>
      <c r="W3456" s="56">
        <v>42822</v>
      </c>
      <c r="X3456" s="56">
        <v>43769</v>
      </c>
      <c r="Y3456" s="56" t="s">
        <v>340</v>
      </c>
      <c r="Z3456" s="56" t="s">
        <v>341</v>
      </c>
      <c r="AA3456" s="56" t="s">
        <v>342</v>
      </c>
      <c r="AB3456" s="56" t="s">
        <v>339</v>
      </c>
      <c r="AC3456" s="56" t="s">
        <v>342</v>
      </c>
      <c r="AD3456" s="56" t="s">
        <v>347</v>
      </c>
      <c r="AE3456" s="56" t="s">
        <v>334</v>
      </c>
      <c r="AF3456" s="56" t="s">
        <v>292</v>
      </c>
      <c r="AG3456" s="56">
        <v>2019</v>
      </c>
      <c r="AH3456" s="56" t="s">
        <v>80</v>
      </c>
      <c r="AI3456" s="56" t="s">
        <v>344</v>
      </c>
      <c r="AJ3456" s="56">
        <v>25000</v>
      </c>
      <c r="AM3456" s="56">
        <v>42829</v>
      </c>
      <c r="AN3456" s="56" t="s">
        <v>551</v>
      </c>
      <c r="AO3456" s="1">
        <v>42822</v>
      </c>
      <c r="AP3456" s="56" t="s">
        <v>551</v>
      </c>
      <c r="AQ3456" s="56">
        <v>268</v>
      </c>
      <c r="AR3456" s="56">
        <v>0</v>
      </c>
      <c r="AS3456" s="56" t="s">
        <v>346</v>
      </c>
      <c r="AT3456" s="56">
        <v>1003</v>
      </c>
      <c r="AU3456" s="56" t="s">
        <v>369</v>
      </c>
      <c r="BB3456" s="56" t="s">
        <v>339</v>
      </c>
      <c r="BC3456" s="56" t="s">
        <v>263</v>
      </c>
      <c r="BD3456" s="56" t="s">
        <v>993</v>
      </c>
      <c r="BE3456" s="56" t="s">
        <v>347</v>
      </c>
      <c r="BF3456" s="56" t="s">
        <v>334</v>
      </c>
      <c r="BG3456" s="56" t="s">
        <v>365</v>
      </c>
      <c r="BH3456" s="56">
        <v>0</v>
      </c>
      <c r="BI3456" s="56">
        <v>0</v>
      </c>
      <c r="BJ3456" s="56">
        <v>1</v>
      </c>
    </row>
    <row r="3457" spans="1:62" hidden="1" x14ac:dyDescent="0.3">
      <c r="A3457" s="56">
        <v>49313104</v>
      </c>
      <c r="B3457" s="85">
        <v>602105</v>
      </c>
      <c r="C3457" s="1">
        <v>42893</v>
      </c>
      <c r="D3457" s="56" t="s">
        <v>990</v>
      </c>
      <c r="E3457" s="56" t="s">
        <v>991</v>
      </c>
      <c r="F3457" s="56" t="s">
        <v>334</v>
      </c>
      <c r="G3457" s="56" t="s">
        <v>335</v>
      </c>
      <c r="H3457" s="56" t="s">
        <v>336</v>
      </c>
      <c r="I3457" s="56" t="s">
        <v>359</v>
      </c>
      <c r="K3457" s="56" t="s">
        <v>337</v>
      </c>
      <c r="L3457" s="56" t="s">
        <v>338</v>
      </c>
      <c r="M3457" s="56" t="s">
        <v>992</v>
      </c>
      <c r="N3457" s="56" t="s">
        <v>1043</v>
      </c>
      <c r="O3457" s="56" t="s">
        <v>546</v>
      </c>
      <c r="P3457" s="1" t="s">
        <v>110</v>
      </c>
      <c r="Q3457" s="56" t="s">
        <v>1000</v>
      </c>
      <c r="R3457" s="56" t="s">
        <v>339</v>
      </c>
      <c r="S3457" s="56">
        <v>297847</v>
      </c>
      <c r="T3457" s="1" t="s">
        <v>1001</v>
      </c>
      <c r="U3457" s="56">
        <v>42856</v>
      </c>
      <c r="V3457" s="56">
        <v>43312</v>
      </c>
      <c r="W3457" s="56">
        <v>42826</v>
      </c>
      <c r="X3457" s="56">
        <v>43769</v>
      </c>
      <c r="Y3457" s="56" t="s">
        <v>340</v>
      </c>
      <c r="Z3457" s="56" t="s">
        <v>341</v>
      </c>
      <c r="AA3457" s="56" t="s">
        <v>347</v>
      </c>
      <c r="AC3457" s="56" t="s">
        <v>342</v>
      </c>
      <c r="AD3457" s="56" t="s">
        <v>347</v>
      </c>
      <c r="AE3457" s="56" t="s">
        <v>334</v>
      </c>
      <c r="AF3457" s="56" t="s">
        <v>292</v>
      </c>
      <c r="AG3457" s="56">
        <v>2019</v>
      </c>
      <c r="AH3457" s="56" t="s">
        <v>80</v>
      </c>
      <c r="AI3457" s="56" t="s">
        <v>344</v>
      </c>
      <c r="AJ3457" s="56">
        <v>3</v>
      </c>
      <c r="AM3457" s="56">
        <v>42829</v>
      </c>
      <c r="AN3457" s="56" t="s">
        <v>551</v>
      </c>
      <c r="AO3457" s="1">
        <v>42822</v>
      </c>
      <c r="AP3457" s="56" t="s">
        <v>551</v>
      </c>
      <c r="AQ3457" s="56">
        <v>87268</v>
      </c>
      <c r="AR3457" s="56">
        <v>0</v>
      </c>
      <c r="AS3457" s="56" t="s">
        <v>346</v>
      </c>
      <c r="BB3457" s="56" t="s">
        <v>339</v>
      </c>
      <c r="BC3457" s="56" t="s">
        <v>263</v>
      </c>
      <c r="BD3457" s="56" t="s">
        <v>993</v>
      </c>
      <c r="BE3457" s="56" t="s">
        <v>347</v>
      </c>
      <c r="BF3457" s="56" t="s">
        <v>334</v>
      </c>
      <c r="BG3457" s="56" t="s">
        <v>365</v>
      </c>
      <c r="BH3457" s="56">
        <v>0</v>
      </c>
      <c r="BI3457" s="56">
        <v>0</v>
      </c>
      <c r="BJ3457" s="56">
        <v>1</v>
      </c>
    </row>
    <row r="3458" spans="1:62" hidden="1" x14ac:dyDescent="0.3">
      <c r="A3458" s="56">
        <v>49306779</v>
      </c>
      <c r="B3458" s="85">
        <v>602105</v>
      </c>
      <c r="C3458" s="1">
        <v>42893</v>
      </c>
      <c r="D3458" s="56" t="s">
        <v>990</v>
      </c>
      <c r="E3458" s="56" t="s">
        <v>991</v>
      </c>
      <c r="F3458" s="56" t="s">
        <v>334</v>
      </c>
      <c r="G3458" s="56" t="s">
        <v>335</v>
      </c>
      <c r="H3458" s="56" t="s">
        <v>336</v>
      </c>
      <c r="I3458" s="56" t="s">
        <v>359</v>
      </c>
      <c r="K3458" s="56" t="s">
        <v>337</v>
      </c>
      <c r="L3458" s="56" t="s">
        <v>338</v>
      </c>
      <c r="M3458" s="56" t="s">
        <v>992</v>
      </c>
      <c r="N3458" s="56" t="s">
        <v>1043</v>
      </c>
      <c r="O3458" s="56" t="s">
        <v>546</v>
      </c>
      <c r="P3458" s="1" t="s">
        <v>188</v>
      </c>
      <c r="Q3458" s="56" t="s">
        <v>994</v>
      </c>
      <c r="R3458" s="56" t="s">
        <v>339</v>
      </c>
      <c r="S3458" s="56">
        <v>305873</v>
      </c>
      <c r="T3458" s="1" t="s">
        <v>238</v>
      </c>
      <c r="U3458" s="56">
        <v>42856</v>
      </c>
      <c r="V3458" s="56">
        <v>43312</v>
      </c>
      <c r="W3458" s="56">
        <v>42822</v>
      </c>
      <c r="X3458" s="56">
        <v>43769</v>
      </c>
      <c r="Y3458" s="56" t="s">
        <v>340</v>
      </c>
      <c r="Z3458" s="56" t="s">
        <v>341</v>
      </c>
      <c r="AA3458" s="56" t="s">
        <v>342</v>
      </c>
      <c r="AB3458" s="56" t="s">
        <v>343</v>
      </c>
      <c r="AC3458" s="56" t="s">
        <v>342</v>
      </c>
      <c r="AD3458" s="56" t="s">
        <v>347</v>
      </c>
      <c r="AE3458" s="56" t="s">
        <v>334</v>
      </c>
      <c r="AF3458" s="56" t="s">
        <v>292</v>
      </c>
      <c r="AG3458" s="56">
        <v>2018</v>
      </c>
      <c r="AH3458" s="56" t="s">
        <v>80</v>
      </c>
      <c r="AI3458" s="56" t="s">
        <v>348</v>
      </c>
      <c r="AJ3458" s="56">
        <v>1</v>
      </c>
      <c r="AM3458" s="56">
        <v>42829</v>
      </c>
      <c r="AN3458" s="56" t="s">
        <v>551</v>
      </c>
      <c r="AO3458" s="1">
        <v>42822</v>
      </c>
      <c r="AP3458" s="56" t="s">
        <v>551</v>
      </c>
      <c r="AQ3458" s="56">
        <v>253</v>
      </c>
      <c r="AR3458" s="56">
        <v>0</v>
      </c>
      <c r="AS3458" s="56" t="s">
        <v>346</v>
      </c>
      <c r="BB3458" s="56" t="s">
        <v>339</v>
      </c>
      <c r="BC3458" s="56" t="s">
        <v>263</v>
      </c>
      <c r="BD3458" s="56" t="s">
        <v>993</v>
      </c>
      <c r="BE3458" s="56" t="s">
        <v>347</v>
      </c>
      <c r="BF3458" s="56" t="s">
        <v>334</v>
      </c>
      <c r="BG3458" s="56" t="s">
        <v>365</v>
      </c>
      <c r="BH3458" s="56">
        <v>0</v>
      </c>
      <c r="BI3458" s="56">
        <v>0</v>
      </c>
      <c r="BJ3458" s="56">
        <v>1</v>
      </c>
    </row>
    <row r="3459" spans="1:62" hidden="1" x14ac:dyDescent="0.3">
      <c r="A3459" s="56">
        <v>49306870</v>
      </c>
      <c r="B3459" s="85">
        <v>602105</v>
      </c>
      <c r="C3459" s="1">
        <v>42893</v>
      </c>
      <c r="D3459" s="56" t="s">
        <v>990</v>
      </c>
      <c r="E3459" s="56" t="s">
        <v>991</v>
      </c>
      <c r="F3459" s="56" t="s">
        <v>334</v>
      </c>
      <c r="G3459" s="56" t="s">
        <v>335</v>
      </c>
      <c r="H3459" s="56" t="s">
        <v>336</v>
      </c>
      <c r="I3459" s="56" t="s">
        <v>359</v>
      </c>
      <c r="K3459" s="56" t="s">
        <v>337</v>
      </c>
      <c r="L3459" s="56" t="s">
        <v>338</v>
      </c>
      <c r="M3459" s="56" t="s">
        <v>992</v>
      </c>
      <c r="N3459" s="56" t="s">
        <v>1043</v>
      </c>
      <c r="O3459" s="56" t="s">
        <v>546</v>
      </c>
      <c r="P3459" s="1" t="s">
        <v>110</v>
      </c>
      <c r="Q3459" s="56" t="s">
        <v>996</v>
      </c>
      <c r="R3459" s="56" t="s">
        <v>339</v>
      </c>
      <c r="S3459" s="56">
        <v>297852</v>
      </c>
      <c r="T3459" s="1" t="s">
        <v>557</v>
      </c>
      <c r="U3459" s="56">
        <v>42856</v>
      </c>
      <c r="V3459" s="56">
        <v>43312</v>
      </c>
      <c r="W3459" s="56">
        <v>42822</v>
      </c>
      <c r="X3459" s="56">
        <v>43769</v>
      </c>
      <c r="Y3459" s="56" t="s">
        <v>356</v>
      </c>
      <c r="Z3459" s="56" t="s">
        <v>341</v>
      </c>
      <c r="AA3459" s="56" t="s">
        <v>342</v>
      </c>
      <c r="AB3459" s="56" t="s">
        <v>343</v>
      </c>
      <c r="AC3459" s="56" t="s">
        <v>342</v>
      </c>
      <c r="AD3459" s="56" t="s">
        <v>347</v>
      </c>
      <c r="AE3459" s="56" t="s">
        <v>334</v>
      </c>
      <c r="AF3459" s="56" t="s">
        <v>292</v>
      </c>
      <c r="AG3459" s="56">
        <v>2019</v>
      </c>
      <c r="AH3459" s="56" t="s">
        <v>80</v>
      </c>
      <c r="AI3459" s="56" t="s">
        <v>348</v>
      </c>
      <c r="AJ3459" s="56">
        <v>400</v>
      </c>
      <c r="AM3459" s="56">
        <v>42829</v>
      </c>
      <c r="AN3459" s="56" t="s">
        <v>551</v>
      </c>
      <c r="AO3459" s="1">
        <v>42822</v>
      </c>
      <c r="AP3459" s="56" t="s">
        <v>551</v>
      </c>
      <c r="AQ3459" s="56">
        <v>57082</v>
      </c>
      <c r="AR3459" s="56">
        <v>0</v>
      </c>
      <c r="AS3459" s="56" t="s">
        <v>346</v>
      </c>
      <c r="BB3459" s="56" t="s">
        <v>339</v>
      </c>
      <c r="BC3459" s="56" t="s">
        <v>263</v>
      </c>
      <c r="BD3459" s="56" t="s">
        <v>993</v>
      </c>
      <c r="BE3459" s="56" t="s">
        <v>347</v>
      </c>
      <c r="BF3459" s="56" t="s">
        <v>334</v>
      </c>
      <c r="BG3459" s="56" t="s">
        <v>365</v>
      </c>
      <c r="BH3459" s="56">
        <v>0</v>
      </c>
      <c r="BI3459" s="56">
        <v>0</v>
      </c>
      <c r="BJ3459" s="56">
        <v>1</v>
      </c>
    </row>
    <row r="3460" spans="1:62" hidden="1" x14ac:dyDescent="0.3">
      <c r="A3460" s="56">
        <v>49306863</v>
      </c>
      <c r="B3460" s="85">
        <v>602105</v>
      </c>
      <c r="C3460" s="1">
        <v>42893</v>
      </c>
      <c r="D3460" s="56" t="s">
        <v>990</v>
      </c>
      <c r="E3460" s="56" t="s">
        <v>991</v>
      </c>
      <c r="F3460" s="56" t="s">
        <v>334</v>
      </c>
      <c r="G3460" s="56" t="s">
        <v>335</v>
      </c>
      <c r="H3460" s="56" t="s">
        <v>336</v>
      </c>
      <c r="I3460" s="56" t="s">
        <v>359</v>
      </c>
      <c r="K3460" s="56" t="s">
        <v>337</v>
      </c>
      <c r="L3460" s="56" t="s">
        <v>338</v>
      </c>
      <c r="M3460" s="56" t="s">
        <v>992</v>
      </c>
      <c r="N3460" s="56" t="s">
        <v>1043</v>
      </c>
      <c r="O3460" s="56" t="s">
        <v>546</v>
      </c>
      <c r="P3460" s="1" t="s">
        <v>110</v>
      </c>
      <c r="Q3460" s="56" t="s">
        <v>994</v>
      </c>
      <c r="R3460" s="56" t="s">
        <v>339</v>
      </c>
      <c r="S3460" s="56">
        <v>297851</v>
      </c>
      <c r="T3460" s="1" t="s">
        <v>255</v>
      </c>
      <c r="U3460" s="56">
        <v>42856</v>
      </c>
      <c r="V3460" s="56">
        <v>43312</v>
      </c>
      <c r="W3460" s="56">
        <v>42822</v>
      </c>
      <c r="X3460" s="56">
        <v>43769</v>
      </c>
      <c r="Y3460" s="56" t="s">
        <v>340</v>
      </c>
      <c r="Z3460" s="56" t="s">
        <v>367</v>
      </c>
      <c r="AA3460" s="56" t="s">
        <v>342</v>
      </c>
      <c r="AB3460" s="56" t="s">
        <v>343</v>
      </c>
      <c r="AC3460" s="56" t="s">
        <v>342</v>
      </c>
      <c r="AD3460" s="56" t="s">
        <v>347</v>
      </c>
      <c r="AE3460" s="56" t="s">
        <v>334</v>
      </c>
      <c r="AF3460" s="56" t="s">
        <v>292</v>
      </c>
      <c r="AG3460" s="56">
        <v>2018</v>
      </c>
      <c r="AH3460" s="56" t="s">
        <v>80</v>
      </c>
      <c r="AI3460" s="56" t="s">
        <v>344</v>
      </c>
      <c r="AJ3460" s="56">
        <v>100000</v>
      </c>
      <c r="AM3460" s="56">
        <v>42829</v>
      </c>
      <c r="AN3460" s="56" t="s">
        <v>551</v>
      </c>
      <c r="AO3460" s="1">
        <v>42822</v>
      </c>
      <c r="AP3460" s="56" t="s">
        <v>551</v>
      </c>
      <c r="AQ3460" s="56">
        <v>269</v>
      </c>
      <c r="AR3460" s="56">
        <v>0</v>
      </c>
      <c r="AS3460" s="56" t="s">
        <v>346</v>
      </c>
      <c r="BB3460" s="56" t="s">
        <v>339</v>
      </c>
      <c r="BC3460" s="56" t="s">
        <v>263</v>
      </c>
      <c r="BD3460" s="56" t="s">
        <v>993</v>
      </c>
      <c r="BE3460" s="56" t="s">
        <v>347</v>
      </c>
      <c r="BF3460" s="56" t="s">
        <v>334</v>
      </c>
      <c r="BG3460" s="56" t="s">
        <v>365</v>
      </c>
      <c r="BH3460" s="56">
        <v>0</v>
      </c>
      <c r="BI3460" s="56">
        <v>0</v>
      </c>
      <c r="BJ3460" s="56">
        <v>1</v>
      </c>
    </row>
    <row r="3461" spans="1:62" hidden="1" x14ac:dyDescent="0.3">
      <c r="A3461" s="56">
        <v>49313109</v>
      </c>
      <c r="B3461" s="85">
        <v>602105</v>
      </c>
      <c r="C3461" s="1">
        <v>42893</v>
      </c>
      <c r="D3461" s="56" t="s">
        <v>990</v>
      </c>
      <c r="E3461" s="56" t="s">
        <v>991</v>
      </c>
      <c r="F3461" s="56" t="s">
        <v>334</v>
      </c>
      <c r="G3461" s="56" t="s">
        <v>335</v>
      </c>
      <c r="H3461" s="56" t="s">
        <v>336</v>
      </c>
      <c r="I3461" s="56" t="s">
        <v>359</v>
      </c>
      <c r="K3461" s="56" t="s">
        <v>337</v>
      </c>
      <c r="L3461" s="56" t="s">
        <v>338</v>
      </c>
      <c r="M3461" s="56" t="s">
        <v>992</v>
      </c>
      <c r="N3461" s="56" t="s">
        <v>1043</v>
      </c>
      <c r="O3461" s="56" t="s">
        <v>546</v>
      </c>
      <c r="P3461" s="1" t="s">
        <v>188</v>
      </c>
      <c r="Q3461" s="56" t="s">
        <v>1002</v>
      </c>
      <c r="R3461" s="56" t="s">
        <v>339</v>
      </c>
      <c r="S3461" s="56">
        <v>305880</v>
      </c>
      <c r="T3461" s="1" t="s">
        <v>725</v>
      </c>
      <c r="U3461" s="56">
        <v>42856</v>
      </c>
      <c r="V3461" s="56">
        <v>43312</v>
      </c>
      <c r="W3461" s="56">
        <v>42822</v>
      </c>
      <c r="X3461" s="56">
        <v>44135</v>
      </c>
      <c r="Y3461" s="56" t="s">
        <v>340</v>
      </c>
      <c r="Z3461" s="56" t="s">
        <v>341</v>
      </c>
      <c r="AA3461" s="56" t="s">
        <v>347</v>
      </c>
      <c r="AB3461" s="56" t="s">
        <v>343</v>
      </c>
      <c r="AC3461" s="56" t="s">
        <v>342</v>
      </c>
      <c r="AD3461" s="56" t="s">
        <v>347</v>
      </c>
      <c r="AE3461" s="56" t="s">
        <v>334</v>
      </c>
      <c r="AF3461" s="56" t="s">
        <v>292</v>
      </c>
      <c r="AG3461" s="56">
        <v>2018</v>
      </c>
      <c r="AH3461" s="56" t="s">
        <v>80</v>
      </c>
      <c r="AI3461" s="56" t="s">
        <v>344</v>
      </c>
      <c r="AJ3461" s="56">
        <v>1</v>
      </c>
      <c r="AM3461" s="56">
        <v>42822</v>
      </c>
      <c r="AN3461" s="56" t="s">
        <v>551</v>
      </c>
      <c r="AO3461" s="1">
        <v>42822</v>
      </c>
      <c r="AP3461" s="56" t="s">
        <v>551</v>
      </c>
      <c r="AQ3461" s="56">
        <v>66963</v>
      </c>
      <c r="AR3461" s="56">
        <v>0</v>
      </c>
      <c r="AS3461" s="56" t="s">
        <v>346</v>
      </c>
      <c r="BB3461" s="56" t="s">
        <v>339</v>
      </c>
      <c r="BC3461" s="56" t="s">
        <v>263</v>
      </c>
      <c r="BD3461" s="56" t="s">
        <v>993</v>
      </c>
      <c r="BE3461" s="56" t="s">
        <v>347</v>
      </c>
      <c r="BF3461" s="56" t="s">
        <v>334</v>
      </c>
      <c r="BG3461" s="56" t="s">
        <v>365</v>
      </c>
      <c r="BH3461" s="56">
        <v>0</v>
      </c>
      <c r="BI3461" s="56">
        <v>0</v>
      </c>
      <c r="BJ3461" s="56">
        <v>1</v>
      </c>
    </row>
    <row r="3462" spans="1:62" hidden="1" x14ac:dyDescent="0.3">
      <c r="A3462" s="56">
        <v>49306849</v>
      </c>
      <c r="B3462" s="85">
        <v>602105</v>
      </c>
      <c r="C3462" s="1">
        <v>42893</v>
      </c>
      <c r="D3462" s="56" t="s">
        <v>990</v>
      </c>
      <c r="E3462" s="56" t="s">
        <v>991</v>
      </c>
      <c r="F3462" s="56" t="s">
        <v>334</v>
      </c>
      <c r="G3462" s="56" t="s">
        <v>335</v>
      </c>
      <c r="H3462" s="56" t="s">
        <v>336</v>
      </c>
      <c r="I3462" s="56" t="s">
        <v>359</v>
      </c>
      <c r="K3462" s="56" t="s">
        <v>337</v>
      </c>
      <c r="L3462" s="56" t="s">
        <v>338</v>
      </c>
      <c r="M3462" s="56" t="s">
        <v>992</v>
      </c>
      <c r="N3462" s="56" t="s">
        <v>1043</v>
      </c>
      <c r="O3462" s="56" t="s">
        <v>546</v>
      </c>
      <c r="P3462" s="1" t="s">
        <v>105</v>
      </c>
      <c r="S3462" s="56">
        <v>228324</v>
      </c>
      <c r="T3462" s="1" t="s">
        <v>810</v>
      </c>
      <c r="U3462" s="56">
        <v>42856</v>
      </c>
      <c r="V3462" s="56">
        <v>43312</v>
      </c>
      <c r="W3462" s="56">
        <v>42822</v>
      </c>
      <c r="X3462" s="56">
        <v>43769</v>
      </c>
      <c r="Y3462" s="56" t="s">
        <v>340</v>
      </c>
      <c r="Z3462" s="56" t="s">
        <v>341</v>
      </c>
      <c r="AA3462" s="56" t="s">
        <v>347</v>
      </c>
      <c r="AC3462" s="56" t="s">
        <v>342</v>
      </c>
      <c r="AD3462" s="56" t="s">
        <v>347</v>
      </c>
      <c r="AE3462" s="56" t="s">
        <v>334</v>
      </c>
      <c r="AF3462" s="56" t="s">
        <v>292</v>
      </c>
      <c r="AG3462" s="56">
        <v>2020</v>
      </c>
      <c r="AH3462" s="56" t="s">
        <v>80</v>
      </c>
      <c r="AI3462" s="56" t="s">
        <v>348</v>
      </c>
      <c r="AJ3462" s="56">
        <v>60000</v>
      </c>
      <c r="AM3462" s="56">
        <v>42829</v>
      </c>
      <c r="AN3462" s="56" t="s">
        <v>551</v>
      </c>
      <c r="AO3462" s="1">
        <v>42829</v>
      </c>
      <c r="AP3462" s="56" t="s">
        <v>551</v>
      </c>
      <c r="AQ3462" s="56">
        <v>80243</v>
      </c>
      <c r="AR3462" s="56">
        <v>0</v>
      </c>
      <c r="AS3462" s="56" t="s">
        <v>346</v>
      </c>
      <c r="BB3462" s="56" t="s">
        <v>339</v>
      </c>
      <c r="BC3462" s="56" t="s">
        <v>263</v>
      </c>
      <c r="BD3462" s="56" t="s">
        <v>993</v>
      </c>
      <c r="BE3462" s="56" t="s">
        <v>347</v>
      </c>
      <c r="BF3462" s="56" t="s">
        <v>334</v>
      </c>
      <c r="BG3462" s="56" t="s">
        <v>365</v>
      </c>
      <c r="BH3462" s="56">
        <v>0</v>
      </c>
      <c r="BI3462" s="56">
        <v>0</v>
      </c>
      <c r="BJ3462" s="56">
        <v>1</v>
      </c>
    </row>
    <row r="3463" spans="1:62" hidden="1" x14ac:dyDescent="0.3">
      <c r="A3463" s="56">
        <v>49306852</v>
      </c>
      <c r="B3463" s="85">
        <v>602105</v>
      </c>
      <c r="C3463" s="1">
        <v>42893</v>
      </c>
      <c r="D3463" s="56" t="s">
        <v>990</v>
      </c>
      <c r="E3463" s="56" t="s">
        <v>991</v>
      </c>
      <c r="F3463" s="56" t="s">
        <v>334</v>
      </c>
      <c r="G3463" s="56" t="s">
        <v>335</v>
      </c>
      <c r="H3463" s="56" t="s">
        <v>336</v>
      </c>
      <c r="I3463" s="56" t="s">
        <v>359</v>
      </c>
      <c r="K3463" s="56" t="s">
        <v>337</v>
      </c>
      <c r="L3463" s="56" t="s">
        <v>338</v>
      </c>
      <c r="M3463" s="56" t="s">
        <v>992</v>
      </c>
      <c r="N3463" s="56" t="s">
        <v>1043</v>
      </c>
      <c r="O3463" s="56" t="s">
        <v>546</v>
      </c>
      <c r="P3463" s="1" t="s">
        <v>110</v>
      </c>
      <c r="Q3463" s="56" t="s">
        <v>1002</v>
      </c>
      <c r="R3463" s="56" t="s">
        <v>339</v>
      </c>
      <c r="S3463" s="56">
        <v>297844</v>
      </c>
      <c r="T3463" s="1" t="s">
        <v>1007</v>
      </c>
      <c r="U3463" s="56">
        <v>42856</v>
      </c>
      <c r="V3463" s="56">
        <v>43312</v>
      </c>
      <c r="W3463" s="56">
        <v>42826</v>
      </c>
      <c r="X3463" s="56">
        <v>42829</v>
      </c>
      <c r="Y3463" s="56" t="s">
        <v>340</v>
      </c>
      <c r="Z3463" s="56" t="s">
        <v>341</v>
      </c>
      <c r="AA3463" s="56" t="s">
        <v>347</v>
      </c>
      <c r="AC3463" s="56" t="s">
        <v>342</v>
      </c>
      <c r="AD3463" s="56" t="s">
        <v>347</v>
      </c>
      <c r="AE3463" s="56" t="s">
        <v>352</v>
      </c>
      <c r="AF3463" s="56" t="s">
        <v>292</v>
      </c>
      <c r="AG3463" s="56">
        <v>2018</v>
      </c>
      <c r="AH3463" s="56" t="s">
        <v>80</v>
      </c>
      <c r="AI3463" s="56" t="s">
        <v>344</v>
      </c>
      <c r="AJ3463" s="56">
        <v>2</v>
      </c>
      <c r="AM3463" s="56">
        <v>42829</v>
      </c>
      <c r="AN3463" s="56" t="s">
        <v>551</v>
      </c>
      <c r="AO3463" s="1">
        <v>42822</v>
      </c>
      <c r="AP3463" s="56" t="s">
        <v>551</v>
      </c>
      <c r="AQ3463" s="56">
        <v>87263</v>
      </c>
      <c r="AR3463" s="56">
        <v>0</v>
      </c>
      <c r="AS3463" s="56" t="s">
        <v>346</v>
      </c>
      <c r="BB3463" s="56" t="s">
        <v>339</v>
      </c>
      <c r="BC3463" s="56" t="s">
        <v>263</v>
      </c>
      <c r="BD3463" s="56" t="s">
        <v>993</v>
      </c>
      <c r="BE3463" s="56" t="s">
        <v>347</v>
      </c>
      <c r="BF3463" s="56" t="s">
        <v>334</v>
      </c>
      <c r="BG3463" s="56" t="s">
        <v>365</v>
      </c>
      <c r="BH3463" s="56">
        <v>0</v>
      </c>
      <c r="BI3463" s="56">
        <v>0</v>
      </c>
      <c r="BJ3463" s="56">
        <v>0</v>
      </c>
    </row>
    <row r="3464" spans="1:62" hidden="1" x14ac:dyDescent="0.3">
      <c r="A3464" s="56">
        <v>49312383</v>
      </c>
      <c r="B3464" s="85">
        <v>602105</v>
      </c>
      <c r="C3464" s="1">
        <v>42893</v>
      </c>
      <c r="D3464" s="56" t="s">
        <v>990</v>
      </c>
      <c r="E3464" s="56" t="s">
        <v>991</v>
      </c>
      <c r="F3464" s="56" t="s">
        <v>334</v>
      </c>
      <c r="G3464" s="56" t="s">
        <v>335</v>
      </c>
      <c r="H3464" s="56" t="s">
        <v>336</v>
      </c>
      <c r="I3464" s="56" t="s">
        <v>359</v>
      </c>
      <c r="K3464" s="56" t="s">
        <v>337</v>
      </c>
      <c r="L3464" s="56" t="s">
        <v>338</v>
      </c>
      <c r="M3464" s="56" t="s">
        <v>992</v>
      </c>
      <c r="N3464" s="56" t="s">
        <v>1043</v>
      </c>
      <c r="O3464" s="56" t="s">
        <v>546</v>
      </c>
      <c r="P3464" s="1" t="s">
        <v>105</v>
      </c>
      <c r="S3464" s="56">
        <v>228324</v>
      </c>
      <c r="T3464" s="1" t="s">
        <v>810</v>
      </c>
      <c r="U3464" s="56">
        <v>42856</v>
      </c>
      <c r="V3464" s="56">
        <v>43312</v>
      </c>
      <c r="W3464" s="56">
        <v>42822</v>
      </c>
      <c r="X3464" s="56">
        <v>43769</v>
      </c>
      <c r="Y3464" s="56" t="s">
        <v>340</v>
      </c>
      <c r="Z3464" s="56" t="s">
        <v>341</v>
      </c>
      <c r="AA3464" s="56" t="s">
        <v>347</v>
      </c>
      <c r="AC3464" s="56" t="s">
        <v>342</v>
      </c>
      <c r="AD3464" s="56" t="s">
        <v>347</v>
      </c>
      <c r="AE3464" s="56" t="s">
        <v>334</v>
      </c>
      <c r="AF3464" s="56" t="s">
        <v>292</v>
      </c>
      <c r="AG3464" s="56">
        <v>2019</v>
      </c>
      <c r="AH3464" s="56" t="s">
        <v>80</v>
      </c>
      <c r="AI3464" s="56" t="s">
        <v>348</v>
      </c>
      <c r="AJ3464" s="56">
        <v>75000</v>
      </c>
      <c r="AM3464" s="56">
        <v>42829</v>
      </c>
      <c r="AN3464" s="56" t="s">
        <v>551</v>
      </c>
      <c r="AO3464" s="1">
        <v>42829</v>
      </c>
      <c r="AP3464" s="56" t="s">
        <v>551</v>
      </c>
      <c r="AQ3464" s="56">
        <v>80243</v>
      </c>
      <c r="AR3464" s="56">
        <v>0</v>
      </c>
      <c r="AS3464" s="56" t="s">
        <v>346</v>
      </c>
      <c r="BB3464" s="56" t="s">
        <v>339</v>
      </c>
      <c r="BC3464" s="56" t="s">
        <v>263</v>
      </c>
      <c r="BD3464" s="56" t="s">
        <v>993</v>
      </c>
      <c r="BE3464" s="56" t="s">
        <v>347</v>
      </c>
      <c r="BF3464" s="56" t="s">
        <v>334</v>
      </c>
      <c r="BG3464" s="56" t="s">
        <v>365</v>
      </c>
      <c r="BH3464" s="56">
        <v>0</v>
      </c>
      <c r="BI3464" s="56">
        <v>0</v>
      </c>
      <c r="BJ3464" s="56">
        <v>1</v>
      </c>
    </row>
    <row r="3465" spans="1:62" hidden="1" x14ac:dyDescent="0.3">
      <c r="A3465" s="56">
        <v>49313113</v>
      </c>
      <c r="B3465" s="85">
        <v>602105</v>
      </c>
      <c r="C3465" s="1">
        <v>42893</v>
      </c>
      <c r="D3465" s="56" t="s">
        <v>990</v>
      </c>
      <c r="E3465" s="56" t="s">
        <v>991</v>
      </c>
      <c r="F3465" s="56" t="s">
        <v>334</v>
      </c>
      <c r="G3465" s="56" t="s">
        <v>335</v>
      </c>
      <c r="H3465" s="56" t="s">
        <v>336</v>
      </c>
      <c r="I3465" s="56" t="s">
        <v>359</v>
      </c>
      <c r="K3465" s="56" t="s">
        <v>337</v>
      </c>
      <c r="L3465" s="56" t="s">
        <v>338</v>
      </c>
      <c r="M3465" s="56" t="s">
        <v>992</v>
      </c>
      <c r="N3465" s="56" t="s">
        <v>1043</v>
      </c>
      <c r="O3465" s="56" t="s">
        <v>546</v>
      </c>
      <c r="P3465" s="1" t="s">
        <v>188</v>
      </c>
      <c r="Q3465" s="56" t="s">
        <v>998</v>
      </c>
      <c r="R3465" s="56" t="s">
        <v>339</v>
      </c>
      <c r="S3465" s="56">
        <v>305872</v>
      </c>
      <c r="T3465" s="1" t="s">
        <v>238</v>
      </c>
      <c r="U3465" s="56">
        <v>42856</v>
      </c>
      <c r="V3465" s="56">
        <v>43312</v>
      </c>
      <c r="W3465" s="56">
        <v>42822</v>
      </c>
      <c r="X3465" s="56">
        <v>43769</v>
      </c>
      <c r="Y3465" s="56" t="s">
        <v>340</v>
      </c>
      <c r="Z3465" s="56" t="s">
        <v>341</v>
      </c>
      <c r="AA3465" s="56" t="s">
        <v>342</v>
      </c>
      <c r="AB3465" s="56" t="s">
        <v>343</v>
      </c>
      <c r="AC3465" s="56" t="s">
        <v>342</v>
      </c>
      <c r="AD3465" s="56" t="s">
        <v>347</v>
      </c>
      <c r="AE3465" s="56" t="s">
        <v>334</v>
      </c>
      <c r="AF3465" s="56" t="s">
        <v>292</v>
      </c>
      <c r="AG3465" s="56">
        <v>2017</v>
      </c>
      <c r="AH3465" s="56" t="s">
        <v>80</v>
      </c>
      <c r="AI3465" s="56" t="s">
        <v>344</v>
      </c>
      <c r="AJ3465" s="56">
        <v>2</v>
      </c>
      <c r="AM3465" s="56">
        <v>42829</v>
      </c>
      <c r="AN3465" s="56" t="s">
        <v>551</v>
      </c>
      <c r="AO3465" s="1">
        <v>42822</v>
      </c>
      <c r="AP3465" s="56" t="s">
        <v>551</v>
      </c>
      <c r="AQ3465" s="56">
        <v>253</v>
      </c>
      <c r="AR3465" s="56">
        <v>0</v>
      </c>
      <c r="AS3465" s="56" t="s">
        <v>346</v>
      </c>
      <c r="BB3465" s="56" t="s">
        <v>339</v>
      </c>
      <c r="BC3465" s="56" t="s">
        <v>263</v>
      </c>
      <c r="BD3465" s="56" t="s">
        <v>993</v>
      </c>
      <c r="BE3465" s="56" t="s">
        <v>347</v>
      </c>
      <c r="BF3465" s="56" t="s">
        <v>334</v>
      </c>
      <c r="BG3465" s="56" t="s">
        <v>365</v>
      </c>
      <c r="BH3465" s="56">
        <v>0</v>
      </c>
      <c r="BI3465" s="56">
        <v>0</v>
      </c>
      <c r="BJ3465" s="56">
        <v>1</v>
      </c>
    </row>
    <row r="3466" spans="1:62" hidden="1" x14ac:dyDescent="0.3">
      <c r="A3466" s="56">
        <v>49306778</v>
      </c>
      <c r="B3466" s="85">
        <v>602105</v>
      </c>
      <c r="C3466" s="1">
        <v>42893</v>
      </c>
      <c r="D3466" s="56" t="s">
        <v>990</v>
      </c>
      <c r="E3466" s="56" t="s">
        <v>991</v>
      </c>
      <c r="F3466" s="56" t="s">
        <v>334</v>
      </c>
      <c r="G3466" s="56" t="s">
        <v>335</v>
      </c>
      <c r="H3466" s="56" t="s">
        <v>336</v>
      </c>
      <c r="I3466" s="56" t="s">
        <v>359</v>
      </c>
      <c r="K3466" s="56" t="s">
        <v>337</v>
      </c>
      <c r="L3466" s="56" t="s">
        <v>338</v>
      </c>
      <c r="M3466" s="56" t="s">
        <v>992</v>
      </c>
      <c r="N3466" s="56" t="s">
        <v>1043</v>
      </c>
      <c r="O3466" s="56" t="s">
        <v>546</v>
      </c>
      <c r="P3466" s="1" t="s">
        <v>188</v>
      </c>
      <c r="Q3466" s="56" t="s">
        <v>994</v>
      </c>
      <c r="R3466" s="56" t="s">
        <v>339</v>
      </c>
      <c r="S3466" s="56">
        <v>305875</v>
      </c>
      <c r="T3466" s="1" t="s">
        <v>1004</v>
      </c>
      <c r="U3466" s="56">
        <v>42856</v>
      </c>
      <c r="V3466" s="56">
        <v>43312</v>
      </c>
      <c r="W3466" s="56">
        <v>42826</v>
      </c>
      <c r="X3466" s="56">
        <v>43769</v>
      </c>
      <c r="Y3466" s="56" t="s">
        <v>356</v>
      </c>
      <c r="Z3466" s="56" t="s">
        <v>341</v>
      </c>
      <c r="AA3466" s="56" t="s">
        <v>347</v>
      </c>
      <c r="AC3466" s="56" t="s">
        <v>342</v>
      </c>
      <c r="AD3466" s="56" t="s">
        <v>342</v>
      </c>
      <c r="AE3466" s="56" t="s">
        <v>334</v>
      </c>
      <c r="AF3466" s="56" t="s">
        <v>292</v>
      </c>
      <c r="AG3466" s="56">
        <v>2018</v>
      </c>
      <c r="AH3466" s="56" t="s">
        <v>80</v>
      </c>
      <c r="AI3466" s="56" t="s">
        <v>344</v>
      </c>
      <c r="AJ3466" s="56">
        <v>2</v>
      </c>
      <c r="AM3466" s="56">
        <v>42829</v>
      </c>
      <c r="AN3466" s="56" t="s">
        <v>551</v>
      </c>
      <c r="AO3466" s="1">
        <v>42822</v>
      </c>
      <c r="AP3466" s="56" t="s">
        <v>551</v>
      </c>
      <c r="AQ3466" s="56">
        <v>87265</v>
      </c>
      <c r="AR3466" s="56">
        <v>0</v>
      </c>
      <c r="AS3466" s="56" t="s">
        <v>346</v>
      </c>
      <c r="BB3466" s="56" t="s">
        <v>339</v>
      </c>
      <c r="BC3466" s="56" t="s">
        <v>263</v>
      </c>
      <c r="BD3466" s="56" t="s">
        <v>993</v>
      </c>
      <c r="BE3466" s="56" t="s">
        <v>347</v>
      </c>
      <c r="BF3466" s="56" t="s">
        <v>334</v>
      </c>
      <c r="BG3466" s="56" t="s">
        <v>365</v>
      </c>
      <c r="BH3466" s="56">
        <v>0</v>
      </c>
      <c r="BI3466" s="56">
        <v>0</v>
      </c>
      <c r="BJ3466" s="56">
        <v>1</v>
      </c>
    </row>
    <row r="3467" spans="1:62" hidden="1" x14ac:dyDescent="0.3">
      <c r="A3467" s="56">
        <v>49306847</v>
      </c>
      <c r="B3467" s="85">
        <v>602105</v>
      </c>
      <c r="C3467" s="1">
        <v>42893</v>
      </c>
      <c r="D3467" s="56" t="s">
        <v>990</v>
      </c>
      <c r="E3467" s="56" t="s">
        <v>991</v>
      </c>
      <c r="F3467" s="56" t="s">
        <v>334</v>
      </c>
      <c r="G3467" s="56" t="s">
        <v>335</v>
      </c>
      <c r="H3467" s="56" t="s">
        <v>336</v>
      </c>
      <c r="I3467" s="56" t="s">
        <v>359</v>
      </c>
      <c r="K3467" s="56" t="s">
        <v>337</v>
      </c>
      <c r="L3467" s="56" t="s">
        <v>338</v>
      </c>
      <c r="M3467" s="56" t="s">
        <v>992</v>
      </c>
      <c r="N3467" s="56" t="s">
        <v>1043</v>
      </c>
      <c r="O3467" s="56" t="s">
        <v>546</v>
      </c>
      <c r="P3467" s="1" t="s">
        <v>105</v>
      </c>
      <c r="S3467" s="56">
        <v>228324</v>
      </c>
      <c r="T3467" s="1" t="s">
        <v>810</v>
      </c>
      <c r="U3467" s="56">
        <v>42856</v>
      </c>
      <c r="V3467" s="56">
        <v>43312</v>
      </c>
      <c r="W3467" s="56">
        <v>42822</v>
      </c>
      <c r="X3467" s="56">
        <v>43769</v>
      </c>
      <c r="Y3467" s="56" t="s">
        <v>340</v>
      </c>
      <c r="Z3467" s="56" t="s">
        <v>341</v>
      </c>
      <c r="AA3467" s="56" t="s">
        <v>347</v>
      </c>
      <c r="AC3467" s="56" t="s">
        <v>342</v>
      </c>
      <c r="AD3467" s="56" t="s">
        <v>347</v>
      </c>
      <c r="AE3467" s="56" t="s">
        <v>334</v>
      </c>
      <c r="AF3467" s="56" t="s">
        <v>292</v>
      </c>
      <c r="AG3467" s="56">
        <v>2019</v>
      </c>
      <c r="AH3467" s="56" t="s">
        <v>80</v>
      </c>
      <c r="AI3467" s="56" t="s">
        <v>348</v>
      </c>
      <c r="AJ3467" s="56">
        <v>75000</v>
      </c>
      <c r="AM3467" s="56">
        <v>42829</v>
      </c>
      <c r="AN3467" s="56" t="s">
        <v>551</v>
      </c>
      <c r="AO3467" s="1">
        <v>42829</v>
      </c>
      <c r="AP3467" s="56" t="s">
        <v>551</v>
      </c>
      <c r="AQ3467" s="56">
        <v>80243</v>
      </c>
      <c r="AR3467" s="56">
        <v>0</v>
      </c>
      <c r="AS3467" s="56" t="s">
        <v>346</v>
      </c>
      <c r="BB3467" s="56" t="s">
        <v>339</v>
      </c>
      <c r="BC3467" s="56" t="s">
        <v>263</v>
      </c>
      <c r="BD3467" s="56" t="s">
        <v>993</v>
      </c>
      <c r="BE3467" s="56" t="s">
        <v>347</v>
      </c>
      <c r="BF3467" s="56" t="s">
        <v>334</v>
      </c>
      <c r="BG3467" s="56" t="s">
        <v>365</v>
      </c>
      <c r="BH3467" s="56">
        <v>0</v>
      </c>
      <c r="BI3467" s="56">
        <v>0</v>
      </c>
      <c r="BJ3467" s="56">
        <v>1</v>
      </c>
    </row>
    <row r="3468" spans="1:62" hidden="1" x14ac:dyDescent="0.3">
      <c r="A3468" s="56">
        <v>49312955</v>
      </c>
      <c r="B3468" s="85">
        <v>602105</v>
      </c>
      <c r="C3468" s="1">
        <v>42893</v>
      </c>
      <c r="D3468" s="56" t="s">
        <v>990</v>
      </c>
      <c r="E3468" s="56" t="s">
        <v>991</v>
      </c>
      <c r="F3468" s="56" t="s">
        <v>334</v>
      </c>
      <c r="G3468" s="56" t="s">
        <v>335</v>
      </c>
      <c r="H3468" s="56" t="s">
        <v>336</v>
      </c>
      <c r="I3468" s="56" t="s">
        <v>359</v>
      </c>
      <c r="K3468" s="56" t="s">
        <v>337</v>
      </c>
      <c r="L3468" s="56" t="s">
        <v>338</v>
      </c>
      <c r="M3468" s="56" t="s">
        <v>992</v>
      </c>
      <c r="N3468" s="56" t="s">
        <v>1043</v>
      </c>
      <c r="O3468" s="56" t="s">
        <v>546</v>
      </c>
      <c r="P3468" s="1" t="s">
        <v>188</v>
      </c>
      <c r="Q3468" s="56" t="s">
        <v>994</v>
      </c>
      <c r="R3468" s="56" t="s">
        <v>339</v>
      </c>
      <c r="S3468" s="56">
        <v>305873</v>
      </c>
      <c r="T3468" s="1" t="s">
        <v>238</v>
      </c>
      <c r="U3468" s="56">
        <v>42856</v>
      </c>
      <c r="V3468" s="56">
        <v>43312</v>
      </c>
      <c r="W3468" s="56">
        <v>42822</v>
      </c>
      <c r="X3468" s="56">
        <v>43769</v>
      </c>
      <c r="Y3468" s="56" t="s">
        <v>340</v>
      </c>
      <c r="Z3468" s="56" t="s">
        <v>341</v>
      </c>
      <c r="AA3468" s="56" t="s">
        <v>342</v>
      </c>
      <c r="AB3468" s="56" t="s">
        <v>343</v>
      </c>
      <c r="AC3468" s="56" t="s">
        <v>342</v>
      </c>
      <c r="AD3468" s="56" t="s">
        <v>347</v>
      </c>
      <c r="AE3468" s="56" t="s">
        <v>334</v>
      </c>
      <c r="AF3468" s="56" t="s">
        <v>292</v>
      </c>
      <c r="AG3468" s="56">
        <v>2018</v>
      </c>
      <c r="AH3468" s="56" t="s">
        <v>80</v>
      </c>
      <c r="AI3468" s="56" t="s">
        <v>344</v>
      </c>
      <c r="AJ3468" s="56">
        <v>1</v>
      </c>
      <c r="AM3468" s="56">
        <v>42829</v>
      </c>
      <c r="AN3468" s="56" t="s">
        <v>551</v>
      </c>
      <c r="AO3468" s="1">
        <v>42822</v>
      </c>
      <c r="AP3468" s="56" t="s">
        <v>551</v>
      </c>
      <c r="AQ3468" s="56">
        <v>253</v>
      </c>
      <c r="AR3468" s="56">
        <v>0</v>
      </c>
      <c r="AS3468" s="56" t="s">
        <v>346</v>
      </c>
      <c r="BB3468" s="56" t="s">
        <v>339</v>
      </c>
      <c r="BC3468" s="56" t="s">
        <v>263</v>
      </c>
      <c r="BD3468" s="56" t="s">
        <v>993</v>
      </c>
      <c r="BE3468" s="56" t="s">
        <v>347</v>
      </c>
      <c r="BF3468" s="56" t="s">
        <v>334</v>
      </c>
      <c r="BG3468" s="56" t="s">
        <v>365</v>
      </c>
      <c r="BH3468" s="56">
        <v>0</v>
      </c>
      <c r="BI3468" s="56">
        <v>0</v>
      </c>
      <c r="BJ3468" s="56">
        <v>1</v>
      </c>
    </row>
    <row r="3469" spans="1:62" hidden="1" x14ac:dyDescent="0.3">
      <c r="A3469" s="56">
        <v>49313103</v>
      </c>
      <c r="B3469" s="85">
        <v>602105</v>
      </c>
      <c r="C3469" s="1">
        <v>42893</v>
      </c>
      <c r="D3469" s="56" t="s">
        <v>990</v>
      </c>
      <c r="E3469" s="56" t="s">
        <v>991</v>
      </c>
      <c r="F3469" s="56" t="s">
        <v>334</v>
      </c>
      <c r="G3469" s="56" t="s">
        <v>335</v>
      </c>
      <c r="H3469" s="56" t="s">
        <v>336</v>
      </c>
      <c r="I3469" s="56" t="s">
        <v>359</v>
      </c>
      <c r="K3469" s="56" t="s">
        <v>337</v>
      </c>
      <c r="L3469" s="56" t="s">
        <v>338</v>
      </c>
      <c r="M3469" s="56" t="s">
        <v>992</v>
      </c>
      <c r="N3469" s="56" t="s">
        <v>1043</v>
      </c>
      <c r="O3469" s="56" t="s">
        <v>546</v>
      </c>
      <c r="P3469" s="1" t="s">
        <v>110</v>
      </c>
      <c r="Q3469" s="56" t="s">
        <v>1000</v>
      </c>
      <c r="R3469" s="56" t="s">
        <v>339</v>
      </c>
      <c r="S3469" s="56">
        <v>297847</v>
      </c>
      <c r="T3469" s="1" t="s">
        <v>1001</v>
      </c>
      <c r="U3469" s="56">
        <v>42856</v>
      </c>
      <c r="V3469" s="56">
        <v>43312</v>
      </c>
      <c r="W3469" s="56">
        <v>42826</v>
      </c>
      <c r="X3469" s="56">
        <v>43769</v>
      </c>
      <c r="Y3469" s="56" t="s">
        <v>340</v>
      </c>
      <c r="Z3469" s="56" t="s">
        <v>341</v>
      </c>
      <c r="AA3469" s="56" t="s">
        <v>347</v>
      </c>
      <c r="AC3469" s="56" t="s">
        <v>342</v>
      </c>
      <c r="AD3469" s="56" t="s">
        <v>347</v>
      </c>
      <c r="AE3469" s="56" t="s">
        <v>334</v>
      </c>
      <c r="AF3469" s="56" t="s">
        <v>292</v>
      </c>
      <c r="AG3469" s="56">
        <v>2019</v>
      </c>
      <c r="AH3469" s="56" t="s">
        <v>80</v>
      </c>
      <c r="AI3469" s="56" t="s">
        <v>348</v>
      </c>
      <c r="AJ3469" s="56">
        <v>2</v>
      </c>
      <c r="AM3469" s="56">
        <v>42829</v>
      </c>
      <c r="AN3469" s="56" t="s">
        <v>551</v>
      </c>
      <c r="AO3469" s="1">
        <v>42822</v>
      </c>
      <c r="AP3469" s="56" t="s">
        <v>551</v>
      </c>
      <c r="AQ3469" s="56">
        <v>87268</v>
      </c>
      <c r="AR3469" s="56">
        <v>0</v>
      </c>
      <c r="AS3469" s="56" t="s">
        <v>346</v>
      </c>
      <c r="BB3469" s="56" t="s">
        <v>339</v>
      </c>
      <c r="BC3469" s="56" t="s">
        <v>263</v>
      </c>
      <c r="BD3469" s="56" t="s">
        <v>993</v>
      </c>
      <c r="BE3469" s="56" t="s">
        <v>347</v>
      </c>
      <c r="BF3469" s="56" t="s">
        <v>334</v>
      </c>
      <c r="BG3469" s="56" t="s">
        <v>365</v>
      </c>
      <c r="BH3469" s="56">
        <v>0</v>
      </c>
      <c r="BI3469" s="56">
        <v>0</v>
      </c>
      <c r="BJ3469" s="56">
        <v>1</v>
      </c>
    </row>
    <row r="3470" spans="1:62" hidden="1" x14ac:dyDescent="0.3">
      <c r="A3470" s="56">
        <v>49313095</v>
      </c>
      <c r="B3470" s="85">
        <v>602105</v>
      </c>
      <c r="C3470" s="1">
        <v>42893</v>
      </c>
      <c r="D3470" s="56" t="s">
        <v>990</v>
      </c>
      <c r="E3470" s="56" t="s">
        <v>991</v>
      </c>
      <c r="F3470" s="56" t="s">
        <v>334</v>
      </c>
      <c r="G3470" s="56" t="s">
        <v>335</v>
      </c>
      <c r="H3470" s="56" t="s">
        <v>336</v>
      </c>
      <c r="I3470" s="56" t="s">
        <v>359</v>
      </c>
      <c r="K3470" s="56" t="s">
        <v>337</v>
      </c>
      <c r="L3470" s="56" t="s">
        <v>338</v>
      </c>
      <c r="M3470" s="56" t="s">
        <v>992</v>
      </c>
      <c r="N3470" s="56" t="s">
        <v>1043</v>
      </c>
      <c r="O3470" s="56" t="s">
        <v>546</v>
      </c>
      <c r="P3470" s="1" t="s">
        <v>110</v>
      </c>
      <c r="Q3470" s="56" t="s">
        <v>994</v>
      </c>
      <c r="R3470" s="56" t="s">
        <v>339</v>
      </c>
      <c r="S3470" s="56">
        <v>297850</v>
      </c>
      <c r="T3470" s="1" t="s">
        <v>465</v>
      </c>
      <c r="U3470" s="56">
        <v>42856</v>
      </c>
      <c r="V3470" s="56">
        <v>43312</v>
      </c>
      <c r="W3470" s="56">
        <v>42822</v>
      </c>
      <c r="X3470" s="56">
        <v>43769</v>
      </c>
      <c r="Y3470" s="56" t="s">
        <v>340</v>
      </c>
      <c r="Z3470" s="56" t="s">
        <v>341</v>
      </c>
      <c r="AA3470" s="56" t="s">
        <v>342</v>
      </c>
      <c r="AB3470" s="56" t="s">
        <v>339</v>
      </c>
      <c r="AC3470" s="56" t="s">
        <v>342</v>
      </c>
      <c r="AD3470" s="56" t="s">
        <v>347</v>
      </c>
      <c r="AE3470" s="56" t="s">
        <v>334</v>
      </c>
      <c r="AF3470" s="56" t="s">
        <v>292</v>
      </c>
      <c r="AG3470" s="56">
        <v>2018</v>
      </c>
      <c r="AH3470" s="56" t="s">
        <v>80</v>
      </c>
      <c r="AI3470" s="56" t="s">
        <v>344</v>
      </c>
      <c r="AJ3470" s="56">
        <v>50000</v>
      </c>
      <c r="AM3470" s="56">
        <v>42829</v>
      </c>
      <c r="AN3470" s="56" t="s">
        <v>551</v>
      </c>
      <c r="AO3470" s="1">
        <v>42822</v>
      </c>
      <c r="AP3470" s="56" t="s">
        <v>551</v>
      </c>
      <c r="AQ3470" s="56">
        <v>268</v>
      </c>
      <c r="AR3470" s="56">
        <v>0</v>
      </c>
      <c r="AS3470" s="56" t="s">
        <v>346</v>
      </c>
      <c r="AT3470" s="56">
        <v>1003</v>
      </c>
      <c r="AU3470" s="56" t="s">
        <v>369</v>
      </c>
      <c r="BB3470" s="56" t="s">
        <v>339</v>
      </c>
      <c r="BC3470" s="56" t="s">
        <v>263</v>
      </c>
      <c r="BD3470" s="56" t="s">
        <v>993</v>
      </c>
      <c r="BE3470" s="56" t="s">
        <v>347</v>
      </c>
      <c r="BF3470" s="56" t="s">
        <v>334</v>
      </c>
      <c r="BG3470" s="56" t="s">
        <v>365</v>
      </c>
      <c r="BH3470" s="56">
        <v>0</v>
      </c>
      <c r="BI3470" s="56">
        <v>0</v>
      </c>
      <c r="BJ3470" s="56">
        <v>1</v>
      </c>
    </row>
    <row r="3471" spans="1:62" hidden="1" x14ac:dyDescent="0.3">
      <c r="A3471" s="56">
        <v>49313107</v>
      </c>
      <c r="B3471" s="85">
        <v>602105</v>
      </c>
      <c r="C3471" s="1">
        <v>42893</v>
      </c>
      <c r="D3471" s="56" t="s">
        <v>990</v>
      </c>
      <c r="E3471" s="56" t="s">
        <v>991</v>
      </c>
      <c r="F3471" s="56" t="s">
        <v>334</v>
      </c>
      <c r="G3471" s="56" t="s">
        <v>335</v>
      </c>
      <c r="H3471" s="56" t="s">
        <v>336</v>
      </c>
      <c r="I3471" s="56" t="s">
        <v>359</v>
      </c>
      <c r="K3471" s="56" t="s">
        <v>337</v>
      </c>
      <c r="L3471" s="56" t="s">
        <v>338</v>
      </c>
      <c r="M3471" s="56" t="s">
        <v>992</v>
      </c>
      <c r="N3471" s="56" t="s">
        <v>1043</v>
      </c>
      <c r="O3471" s="56" t="s">
        <v>546</v>
      </c>
      <c r="P3471" s="1" t="s">
        <v>110</v>
      </c>
      <c r="Q3471" s="56" t="s">
        <v>996</v>
      </c>
      <c r="R3471" s="56" t="s">
        <v>339</v>
      </c>
      <c r="S3471" s="56">
        <v>297852</v>
      </c>
      <c r="T3471" s="1" t="s">
        <v>557</v>
      </c>
      <c r="U3471" s="56">
        <v>42856</v>
      </c>
      <c r="V3471" s="56">
        <v>43312</v>
      </c>
      <c r="W3471" s="56">
        <v>42822</v>
      </c>
      <c r="X3471" s="56">
        <v>43769</v>
      </c>
      <c r="Y3471" s="56" t="s">
        <v>356</v>
      </c>
      <c r="Z3471" s="56" t="s">
        <v>341</v>
      </c>
      <c r="AA3471" s="56" t="s">
        <v>342</v>
      </c>
      <c r="AB3471" s="56" t="s">
        <v>343</v>
      </c>
      <c r="AC3471" s="56" t="s">
        <v>342</v>
      </c>
      <c r="AD3471" s="56" t="s">
        <v>347</v>
      </c>
      <c r="AE3471" s="56" t="s">
        <v>334</v>
      </c>
      <c r="AF3471" s="56" t="s">
        <v>292</v>
      </c>
      <c r="AG3471" s="56">
        <v>2019</v>
      </c>
      <c r="AH3471" s="56" t="s">
        <v>80</v>
      </c>
      <c r="AI3471" s="56" t="s">
        <v>344</v>
      </c>
      <c r="AJ3471" s="56">
        <v>450</v>
      </c>
      <c r="AM3471" s="56">
        <v>42829</v>
      </c>
      <c r="AN3471" s="56" t="s">
        <v>551</v>
      </c>
      <c r="AO3471" s="1">
        <v>42822</v>
      </c>
      <c r="AP3471" s="56" t="s">
        <v>551</v>
      </c>
      <c r="AQ3471" s="56">
        <v>57082</v>
      </c>
      <c r="AR3471" s="56">
        <v>0</v>
      </c>
      <c r="AS3471" s="56" t="s">
        <v>346</v>
      </c>
      <c r="BB3471" s="56" t="s">
        <v>339</v>
      </c>
      <c r="BC3471" s="56" t="s">
        <v>263</v>
      </c>
      <c r="BD3471" s="56" t="s">
        <v>993</v>
      </c>
      <c r="BE3471" s="56" t="s">
        <v>347</v>
      </c>
      <c r="BF3471" s="56" t="s">
        <v>334</v>
      </c>
      <c r="BG3471" s="56" t="s">
        <v>365</v>
      </c>
      <c r="BH3471" s="56">
        <v>0</v>
      </c>
      <c r="BI3471" s="56">
        <v>0</v>
      </c>
      <c r="BJ3471" s="56">
        <v>1</v>
      </c>
    </row>
    <row r="3472" spans="1:62" hidden="1" x14ac:dyDescent="0.3">
      <c r="A3472" s="56">
        <v>49313106</v>
      </c>
      <c r="B3472" s="85">
        <v>602105</v>
      </c>
      <c r="C3472" s="1">
        <v>42893</v>
      </c>
      <c r="D3472" s="56" t="s">
        <v>990</v>
      </c>
      <c r="E3472" s="56" t="s">
        <v>991</v>
      </c>
      <c r="F3472" s="56" t="s">
        <v>334</v>
      </c>
      <c r="G3472" s="56" t="s">
        <v>335</v>
      </c>
      <c r="H3472" s="56" t="s">
        <v>336</v>
      </c>
      <c r="I3472" s="56" t="s">
        <v>359</v>
      </c>
      <c r="K3472" s="56" t="s">
        <v>337</v>
      </c>
      <c r="L3472" s="56" t="s">
        <v>338</v>
      </c>
      <c r="M3472" s="56" t="s">
        <v>992</v>
      </c>
      <c r="N3472" s="56" t="s">
        <v>1043</v>
      </c>
      <c r="O3472" s="56" t="s">
        <v>546</v>
      </c>
      <c r="P3472" s="1" t="s">
        <v>110</v>
      </c>
      <c r="Q3472" s="56" t="s">
        <v>996</v>
      </c>
      <c r="R3472" s="56" t="s">
        <v>339</v>
      </c>
      <c r="S3472" s="56">
        <v>297852</v>
      </c>
      <c r="T3472" s="1" t="s">
        <v>557</v>
      </c>
      <c r="U3472" s="56">
        <v>42856</v>
      </c>
      <c r="V3472" s="56">
        <v>43312</v>
      </c>
      <c r="W3472" s="56">
        <v>42822</v>
      </c>
      <c r="X3472" s="56">
        <v>43769</v>
      </c>
      <c r="Y3472" s="56" t="s">
        <v>356</v>
      </c>
      <c r="Z3472" s="56" t="s">
        <v>341</v>
      </c>
      <c r="AA3472" s="56" t="s">
        <v>342</v>
      </c>
      <c r="AB3472" s="56" t="s">
        <v>343</v>
      </c>
      <c r="AC3472" s="56" t="s">
        <v>342</v>
      </c>
      <c r="AD3472" s="56" t="s">
        <v>347</v>
      </c>
      <c r="AE3472" s="56" t="s">
        <v>334</v>
      </c>
      <c r="AF3472" s="56" t="s">
        <v>292</v>
      </c>
      <c r="AG3472" s="56">
        <v>2019</v>
      </c>
      <c r="AH3472" s="56" t="s">
        <v>80</v>
      </c>
      <c r="AI3472" s="56" t="s">
        <v>348</v>
      </c>
      <c r="AJ3472" s="56">
        <v>400</v>
      </c>
      <c r="AM3472" s="56">
        <v>42829</v>
      </c>
      <c r="AN3472" s="56" t="s">
        <v>551</v>
      </c>
      <c r="AO3472" s="1">
        <v>42822</v>
      </c>
      <c r="AP3472" s="56" t="s">
        <v>551</v>
      </c>
      <c r="AQ3472" s="56">
        <v>57082</v>
      </c>
      <c r="AR3472" s="56">
        <v>0</v>
      </c>
      <c r="AS3472" s="56" t="s">
        <v>346</v>
      </c>
      <c r="BB3472" s="56" t="s">
        <v>339</v>
      </c>
      <c r="BC3472" s="56" t="s">
        <v>263</v>
      </c>
      <c r="BD3472" s="56" t="s">
        <v>993</v>
      </c>
      <c r="BE3472" s="56" t="s">
        <v>347</v>
      </c>
      <c r="BF3472" s="56" t="s">
        <v>334</v>
      </c>
      <c r="BG3472" s="56" t="s">
        <v>365</v>
      </c>
      <c r="BH3472" s="56">
        <v>0</v>
      </c>
      <c r="BI3472" s="56">
        <v>0</v>
      </c>
      <c r="BJ3472" s="56">
        <v>1</v>
      </c>
    </row>
    <row r="3473" spans="1:62" hidden="1" x14ac:dyDescent="0.3">
      <c r="A3473" s="56">
        <v>49306846</v>
      </c>
      <c r="B3473" s="85">
        <v>602105</v>
      </c>
      <c r="C3473" s="1">
        <v>42893</v>
      </c>
      <c r="D3473" s="56" t="s">
        <v>990</v>
      </c>
      <c r="E3473" s="56" t="s">
        <v>991</v>
      </c>
      <c r="F3473" s="56" t="s">
        <v>334</v>
      </c>
      <c r="G3473" s="56" t="s">
        <v>335</v>
      </c>
      <c r="H3473" s="56" t="s">
        <v>336</v>
      </c>
      <c r="I3473" s="56" t="s">
        <v>359</v>
      </c>
      <c r="K3473" s="56" t="s">
        <v>337</v>
      </c>
      <c r="L3473" s="56" t="s">
        <v>338</v>
      </c>
      <c r="M3473" s="56" t="s">
        <v>992</v>
      </c>
      <c r="N3473" s="56" t="s">
        <v>1043</v>
      </c>
      <c r="O3473" s="56" t="s">
        <v>546</v>
      </c>
      <c r="P3473" s="1" t="s">
        <v>105</v>
      </c>
      <c r="S3473" s="56">
        <v>228324</v>
      </c>
      <c r="T3473" s="1" t="s">
        <v>810</v>
      </c>
      <c r="U3473" s="56">
        <v>42856</v>
      </c>
      <c r="V3473" s="56">
        <v>43312</v>
      </c>
      <c r="W3473" s="56">
        <v>42822</v>
      </c>
      <c r="X3473" s="56">
        <v>43769</v>
      </c>
      <c r="Y3473" s="56" t="s">
        <v>340</v>
      </c>
      <c r="Z3473" s="56" t="s">
        <v>341</v>
      </c>
      <c r="AA3473" s="56" t="s">
        <v>347</v>
      </c>
      <c r="AC3473" s="56" t="s">
        <v>342</v>
      </c>
      <c r="AD3473" s="56" t="s">
        <v>347</v>
      </c>
      <c r="AE3473" s="56" t="s">
        <v>334</v>
      </c>
      <c r="AF3473" s="56" t="s">
        <v>224</v>
      </c>
      <c r="AG3473" s="56">
        <v>2017</v>
      </c>
      <c r="AH3473" s="56" t="s">
        <v>80</v>
      </c>
      <c r="AI3473" s="56" t="s">
        <v>339</v>
      </c>
      <c r="AJ3473" s="56">
        <v>0</v>
      </c>
      <c r="AM3473" s="56">
        <v>42829</v>
      </c>
      <c r="AN3473" s="56" t="s">
        <v>551</v>
      </c>
      <c r="AO3473" s="1">
        <v>42829</v>
      </c>
      <c r="AP3473" s="56" t="s">
        <v>551</v>
      </c>
      <c r="AQ3473" s="56">
        <v>80243</v>
      </c>
      <c r="AR3473" s="56">
        <v>0</v>
      </c>
      <c r="AS3473" s="56" t="s">
        <v>346</v>
      </c>
      <c r="BB3473" s="56" t="s">
        <v>339</v>
      </c>
      <c r="BC3473" s="56" t="s">
        <v>263</v>
      </c>
      <c r="BD3473" s="56" t="s">
        <v>993</v>
      </c>
      <c r="BE3473" s="56" t="s">
        <v>347</v>
      </c>
      <c r="BF3473" s="56" t="s">
        <v>334</v>
      </c>
      <c r="BG3473" s="56" t="s">
        <v>365</v>
      </c>
      <c r="BH3473" s="56">
        <v>0</v>
      </c>
      <c r="BI3473" s="56">
        <v>0</v>
      </c>
      <c r="BJ3473" s="56">
        <v>1</v>
      </c>
    </row>
    <row r="3474" spans="1:62" hidden="1" x14ac:dyDescent="0.3">
      <c r="A3474" s="56">
        <v>49312958</v>
      </c>
      <c r="B3474" s="85">
        <v>602105</v>
      </c>
      <c r="C3474" s="1">
        <v>42893</v>
      </c>
      <c r="D3474" s="56" t="s">
        <v>990</v>
      </c>
      <c r="E3474" s="56" t="s">
        <v>991</v>
      </c>
      <c r="F3474" s="56" t="s">
        <v>334</v>
      </c>
      <c r="G3474" s="56" t="s">
        <v>335</v>
      </c>
      <c r="H3474" s="56" t="s">
        <v>336</v>
      </c>
      <c r="I3474" s="56" t="s">
        <v>359</v>
      </c>
      <c r="K3474" s="56" t="s">
        <v>337</v>
      </c>
      <c r="L3474" s="56" t="s">
        <v>338</v>
      </c>
      <c r="M3474" s="56" t="s">
        <v>992</v>
      </c>
      <c r="N3474" s="56" t="s">
        <v>1043</v>
      </c>
      <c r="O3474" s="56" t="s">
        <v>546</v>
      </c>
      <c r="P3474" s="1" t="s">
        <v>188</v>
      </c>
      <c r="Q3474" s="56" t="s">
        <v>996</v>
      </c>
      <c r="R3474" s="56" t="s">
        <v>339</v>
      </c>
      <c r="S3474" s="56">
        <v>305879</v>
      </c>
      <c r="T3474" s="1" t="s">
        <v>997</v>
      </c>
      <c r="U3474" s="56">
        <v>42856</v>
      </c>
      <c r="V3474" s="56">
        <v>43312</v>
      </c>
      <c r="W3474" s="56">
        <v>42826</v>
      </c>
      <c r="X3474" s="56">
        <v>43769</v>
      </c>
      <c r="Y3474" s="56" t="s">
        <v>356</v>
      </c>
      <c r="Z3474" s="56" t="s">
        <v>367</v>
      </c>
      <c r="AA3474" s="56" t="s">
        <v>347</v>
      </c>
      <c r="AC3474" s="56" t="s">
        <v>342</v>
      </c>
      <c r="AD3474" s="56" t="s">
        <v>347</v>
      </c>
      <c r="AE3474" s="56" t="s">
        <v>334</v>
      </c>
      <c r="AF3474" s="56" t="s">
        <v>292</v>
      </c>
      <c r="AG3474" s="56">
        <v>2018</v>
      </c>
      <c r="AH3474" s="56" t="s">
        <v>80</v>
      </c>
      <c r="AI3474" s="56" t="s">
        <v>344</v>
      </c>
      <c r="AJ3474" s="56">
        <v>44000</v>
      </c>
      <c r="AM3474" s="56">
        <v>42829</v>
      </c>
      <c r="AN3474" s="56" t="s">
        <v>551</v>
      </c>
      <c r="AO3474" s="1">
        <v>42822</v>
      </c>
      <c r="AP3474" s="56" t="s">
        <v>551</v>
      </c>
      <c r="AQ3474" s="56">
        <v>87270</v>
      </c>
      <c r="AR3474" s="56">
        <v>0</v>
      </c>
      <c r="AS3474" s="56" t="s">
        <v>346</v>
      </c>
      <c r="BB3474" s="56" t="s">
        <v>339</v>
      </c>
      <c r="BC3474" s="56" t="s">
        <v>263</v>
      </c>
      <c r="BD3474" s="56" t="s">
        <v>993</v>
      </c>
      <c r="BE3474" s="56" t="s">
        <v>347</v>
      </c>
      <c r="BF3474" s="56" t="s">
        <v>334</v>
      </c>
      <c r="BG3474" s="56" t="s">
        <v>365</v>
      </c>
      <c r="BH3474" s="56">
        <v>0</v>
      </c>
      <c r="BI3474" s="56">
        <v>0</v>
      </c>
      <c r="BJ3474" s="56">
        <v>1</v>
      </c>
    </row>
    <row r="3475" spans="1:62" hidden="1" x14ac:dyDescent="0.3">
      <c r="A3475" s="56">
        <v>49306777</v>
      </c>
      <c r="B3475" s="85">
        <v>602105</v>
      </c>
      <c r="C3475" s="1">
        <v>42893</v>
      </c>
      <c r="D3475" s="56" t="s">
        <v>990</v>
      </c>
      <c r="E3475" s="56" t="s">
        <v>991</v>
      </c>
      <c r="F3475" s="56" t="s">
        <v>334</v>
      </c>
      <c r="G3475" s="56" t="s">
        <v>335</v>
      </c>
      <c r="H3475" s="56" t="s">
        <v>336</v>
      </c>
      <c r="I3475" s="56" t="s">
        <v>359</v>
      </c>
      <c r="K3475" s="56" t="s">
        <v>337</v>
      </c>
      <c r="L3475" s="56" t="s">
        <v>338</v>
      </c>
      <c r="M3475" s="56" t="s">
        <v>992</v>
      </c>
      <c r="N3475" s="56" t="s">
        <v>1043</v>
      </c>
      <c r="O3475" s="56" t="s">
        <v>546</v>
      </c>
      <c r="P3475" s="1" t="s">
        <v>188</v>
      </c>
      <c r="Q3475" s="56" t="s">
        <v>994</v>
      </c>
      <c r="R3475" s="56" t="s">
        <v>339</v>
      </c>
      <c r="S3475" s="56">
        <v>305875</v>
      </c>
      <c r="T3475" s="1" t="s">
        <v>1004</v>
      </c>
      <c r="U3475" s="56">
        <v>42856</v>
      </c>
      <c r="V3475" s="56">
        <v>43312</v>
      </c>
      <c r="W3475" s="56">
        <v>42826</v>
      </c>
      <c r="X3475" s="56">
        <v>43769</v>
      </c>
      <c r="Y3475" s="56" t="s">
        <v>356</v>
      </c>
      <c r="Z3475" s="56" t="s">
        <v>341</v>
      </c>
      <c r="AA3475" s="56" t="s">
        <v>347</v>
      </c>
      <c r="AC3475" s="56" t="s">
        <v>342</v>
      </c>
      <c r="AD3475" s="56" t="s">
        <v>342</v>
      </c>
      <c r="AE3475" s="56" t="s">
        <v>334</v>
      </c>
      <c r="AF3475" s="56" t="s">
        <v>292</v>
      </c>
      <c r="AG3475" s="56">
        <v>2018</v>
      </c>
      <c r="AH3475" s="56" t="s">
        <v>80</v>
      </c>
      <c r="AI3475" s="56" t="s">
        <v>348</v>
      </c>
      <c r="AJ3475" s="56">
        <v>1</v>
      </c>
      <c r="AM3475" s="56">
        <v>42829</v>
      </c>
      <c r="AN3475" s="56" t="s">
        <v>551</v>
      </c>
      <c r="AO3475" s="1">
        <v>42822</v>
      </c>
      <c r="AP3475" s="56" t="s">
        <v>551</v>
      </c>
      <c r="AQ3475" s="56">
        <v>87265</v>
      </c>
      <c r="AR3475" s="56">
        <v>0</v>
      </c>
      <c r="AS3475" s="56" t="s">
        <v>346</v>
      </c>
      <c r="BB3475" s="56" t="s">
        <v>339</v>
      </c>
      <c r="BC3475" s="56" t="s">
        <v>263</v>
      </c>
      <c r="BD3475" s="56" t="s">
        <v>993</v>
      </c>
      <c r="BE3475" s="56" t="s">
        <v>347</v>
      </c>
      <c r="BF3475" s="56" t="s">
        <v>334</v>
      </c>
      <c r="BG3475" s="56" t="s">
        <v>365</v>
      </c>
      <c r="BH3475" s="56">
        <v>0</v>
      </c>
      <c r="BI3475" s="56">
        <v>0</v>
      </c>
      <c r="BJ3475" s="56">
        <v>1</v>
      </c>
    </row>
    <row r="3476" spans="1:62" hidden="1" x14ac:dyDescent="0.3">
      <c r="A3476" s="56">
        <v>49306845</v>
      </c>
      <c r="B3476" s="85">
        <v>602105</v>
      </c>
      <c r="C3476" s="1">
        <v>42893</v>
      </c>
      <c r="D3476" s="56" t="s">
        <v>990</v>
      </c>
      <c r="E3476" s="56" t="s">
        <v>991</v>
      </c>
      <c r="F3476" s="56" t="s">
        <v>334</v>
      </c>
      <c r="G3476" s="56" t="s">
        <v>335</v>
      </c>
      <c r="H3476" s="56" t="s">
        <v>336</v>
      </c>
      <c r="I3476" s="56" t="s">
        <v>359</v>
      </c>
      <c r="K3476" s="56" t="s">
        <v>337</v>
      </c>
      <c r="L3476" s="56" t="s">
        <v>338</v>
      </c>
      <c r="M3476" s="56" t="s">
        <v>992</v>
      </c>
      <c r="N3476" s="56" t="s">
        <v>1043</v>
      </c>
      <c r="O3476" s="56" t="s">
        <v>546</v>
      </c>
      <c r="P3476" s="1" t="s">
        <v>105</v>
      </c>
      <c r="S3476" s="56">
        <v>228325</v>
      </c>
      <c r="T3476" s="1" t="s">
        <v>811</v>
      </c>
      <c r="U3476" s="56">
        <v>42856</v>
      </c>
      <c r="V3476" s="56">
        <v>43312</v>
      </c>
      <c r="W3476" s="56">
        <v>42822</v>
      </c>
      <c r="X3476" s="56">
        <v>43769</v>
      </c>
      <c r="Y3476" s="56" t="s">
        <v>340</v>
      </c>
      <c r="Z3476" s="56" t="s">
        <v>341</v>
      </c>
      <c r="AA3476" s="56" t="s">
        <v>347</v>
      </c>
      <c r="AC3476" s="56" t="s">
        <v>342</v>
      </c>
      <c r="AD3476" s="56" t="s">
        <v>342</v>
      </c>
      <c r="AE3476" s="56" t="s">
        <v>334</v>
      </c>
      <c r="AF3476" s="56" t="s">
        <v>292</v>
      </c>
      <c r="AG3476" s="56">
        <v>2020</v>
      </c>
      <c r="AH3476" s="56" t="s">
        <v>80</v>
      </c>
      <c r="AI3476" s="56" t="s">
        <v>348</v>
      </c>
      <c r="AJ3476" s="56">
        <v>25000</v>
      </c>
      <c r="AM3476" s="56">
        <v>42829</v>
      </c>
      <c r="AN3476" s="56" t="s">
        <v>551</v>
      </c>
      <c r="AO3476" s="1">
        <v>42829</v>
      </c>
      <c r="AP3476" s="56" t="s">
        <v>551</v>
      </c>
      <c r="AQ3476" s="56">
        <v>80241</v>
      </c>
      <c r="AR3476" s="56">
        <v>0</v>
      </c>
      <c r="AS3476" s="56" t="s">
        <v>346</v>
      </c>
      <c r="BB3476" s="56" t="s">
        <v>339</v>
      </c>
      <c r="BC3476" s="56" t="s">
        <v>263</v>
      </c>
      <c r="BD3476" s="56" t="s">
        <v>993</v>
      </c>
      <c r="BE3476" s="56" t="s">
        <v>347</v>
      </c>
      <c r="BF3476" s="56" t="s">
        <v>334</v>
      </c>
      <c r="BG3476" s="56" t="s">
        <v>365</v>
      </c>
      <c r="BH3476" s="56">
        <v>0</v>
      </c>
      <c r="BI3476" s="56">
        <v>0</v>
      </c>
      <c r="BJ3476" s="56">
        <v>1</v>
      </c>
    </row>
    <row r="3477" spans="1:62" hidden="1" x14ac:dyDescent="0.3">
      <c r="A3477" s="56">
        <v>49313115</v>
      </c>
      <c r="B3477" s="85">
        <v>602105</v>
      </c>
      <c r="C3477" s="1">
        <v>42893</v>
      </c>
      <c r="D3477" s="56" t="s">
        <v>990</v>
      </c>
      <c r="E3477" s="56" t="s">
        <v>991</v>
      </c>
      <c r="F3477" s="56" t="s">
        <v>334</v>
      </c>
      <c r="G3477" s="56" t="s">
        <v>335</v>
      </c>
      <c r="H3477" s="56" t="s">
        <v>336</v>
      </c>
      <c r="I3477" s="56" t="s">
        <v>359</v>
      </c>
      <c r="K3477" s="56" t="s">
        <v>337</v>
      </c>
      <c r="L3477" s="56" t="s">
        <v>338</v>
      </c>
      <c r="M3477" s="56" t="s">
        <v>992</v>
      </c>
      <c r="N3477" s="56" t="s">
        <v>1043</v>
      </c>
      <c r="O3477" s="56" t="s">
        <v>546</v>
      </c>
      <c r="P3477" s="1" t="s">
        <v>188</v>
      </c>
      <c r="Q3477" s="56" t="s">
        <v>994</v>
      </c>
      <c r="R3477" s="56" t="s">
        <v>339</v>
      </c>
      <c r="S3477" s="56">
        <v>305875</v>
      </c>
      <c r="T3477" s="1" t="s">
        <v>1004</v>
      </c>
      <c r="U3477" s="56">
        <v>42856</v>
      </c>
      <c r="V3477" s="56">
        <v>43312</v>
      </c>
      <c r="W3477" s="56">
        <v>42826</v>
      </c>
      <c r="X3477" s="56">
        <v>43769</v>
      </c>
      <c r="Y3477" s="56" t="s">
        <v>356</v>
      </c>
      <c r="Z3477" s="56" t="s">
        <v>341</v>
      </c>
      <c r="AA3477" s="56" t="s">
        <v>347</v>
      </c>
      <c r="AC3477" s="56" t="s">
        <v>342</v>
      </c>
      <c r="AD3477" s="56" t="s">
        <v>342</v>
      </c>
      <c r="AE3477" s="56" t="s">
        <v>334</v>
      </c>
      <c r="AF3477" s="56" t="s">
        <v>292</v>
      </c>
      <c r="AG3477" s="56">
        <v>2018</v>
      </c>
      <c r="AH3477" s="56" t="s">
        <v>80</v>
      </c>
      <c r="AI3477" s="56" t="s">
        <v>344</v>
      </c>
      <c r="AJ3477" s="56">
        <v>2</v>
      </c>
      <c r="AM3477" s="56">
        <v>42829</v>
      </c>
      <c r="AN3477" s="56" t="s">
        <v>551</v>
      </c>
      <c r="AO3477" s="1">
        <v>42822</v>
      </c>
      <c r="AP3477" s="56" t="s">
        <v>551</v>
      </c>
      <c r="AQ3477" s="56">
        <v>87265</v>
      </c>
      <c r="AR3477" s="56">
        <v>0</v>
      </c>
      <c r="AS3477" s="56" t="s">
        <v>346</v>
      </c>
      <c r="BB3477" s="56" t="s">
        <v>339</v>
      </c>
      <c r="BC3477" s="56" t="s">
        <v>263</v>
      </c>
      <c r="BD3477" s="56" t="s">
        <v>993</v>
      </c>
      <c r="BE3477" s="56" t="s">
        <v>347</v>
      </c>
      <c r="BF3477" s="56" t="s">
        <v>334</v>
      </c>
      <c r="BG3477" s="56" t="s">
        <v>365</v>
      </c>
      <c r="BH3477" s="56">
        <v>0</v>
      </c>
      <c r="BI3477" s="56">
        <v>0</v>
      </c>
      <c r="BJ3477" s="56">
        <v>1</v>
      </c>
    </row>
    <row r="3478" spans="1:62" hidden="1" x14ac:dyDescent="0.3">
      <c r="A3478" s="56">
        <v>49313110</v>
      </c>
      <c r="B3478" s="85">
        <v>602105</v>
      </c>
      <c r="C3478" s="1">
        <v>42893</v>
      </c>
      <c r="D3478" s="56" t="s">
        <v>990</v>
      </c>
      <c r="E3478" s="56" t="s">
        <v>991</v>
      </c>
      <c r="F3478" s="56" t="s">
        <v>334</v>
      </c>
      <c r="G3478" s="56" t="s">
        <v>335</v>
      </c>
      <c r="H3478" s="56" t="s">
        <v>336</v>
      </c>
      <c r="I3478" s="56" t="s">
        <v>359</v>
      </c>
      <c r="K3478" s="56" t="s">
        <v>337</v>
      </c>
      <c r="L3478" s="56" t="s">
        <v>338</v>
      </c>
      <c r="M3478" s="56" t="s">
        <v>992</v>
      </c>
      <c r="N3478" s="56" t="s">
        <v>1043</v>
      </c>
      <c r="O3478" s="56" t="s">
        <v>546</v>
      </c>
      <c r="P3478" s="1" t="s">
        <v>188</v>
      </c>
      <c r="Q3478" s="56" t="s">
        <v>1002</v>
      </c>
      <c r="R3478" s="56" t="s">
        <v>339</v>
      </c>
      <c r="S3478" s="56">
        <v>305871</v>
      </c>
      <c r="T3478" s="1" t="s">
        <v>195</v>
      </c>
      <c r="U3478" s="56">
        <v>42856</v>
      </c>
      <c r="V3478" s="56">
        <v>43312</v>
      </c>
      <c r="W3478" s="56">
        <v>42822</v>
      </c>
      <c r="X3478" s="56">
        <v>43769</v>
      </c>
      <c r="Y3478" s="56" t="s">
        <v>340</v>
      </c>
      <c r="Z3478" s="56" t="s">
        <v>341</v>
      </c>
      <c r="AA3478" s="56" t="s">
        <v>342</v>
      </c>
      <c r="AB3478" s="56" t="s">
        <v>343</v>
      </c>
      <c r="AC3478" s="56" t="s">
        <v>342</v>
      </c>
      <c r="AD3478" s="56" t="s">
        <v>347</v>
      </c>
      <c r="AE3478" s="56" t="s">
        <v>334</v>
      </c>
      <c r="AF3478" s="56" t="s">
        <v>292</v>
      </c>
      <c r="AG3478" s="56">
        <v>2018</v>
      </c>
      <c r="AH3478" s="56" t="s">
        <v>80</v>
      </c>
      <c r="AI3478" s="56" t="s">
        <v>348</v>
      </c>
      <c r="AJ3478" s="56">
        <v>3</v>
      </c>
      <c r="AM3478" s="56">
        <v>42829</v>
      </c>
      <c r="AN3478" s="56" t="s">
        <v>551</v>
      </c>
      <c r="AO3478" s="1">
        <v>42822</v>
      </c>
      <c r="AP3478" s="56" t="s">
        <v>551</v>
      </c>
      <c r="AQ3478" s="56">
        <v>252</v>
      </c>
      <c r="AR3478" s="56">
        <v>0</v>
      </c>
      <c r="AS3478" s="56" t="s">
        <v>346</v>
      </c>
      <c r="BB3478" s="56" t="s">
        <v>339</v>
      </c>
      <c r="BC3478" s="56" t="s">
        <v>263</v>
      </c>
      <c r="BD3478" s="56" t="s">
        <v>993</v>
      </c>
      <c r="BE3478" s="56" t="s">
        <v>347</v>
      </c>
      <c r="BF3478" s="56" t="s">
        <v>334</v>
      </c>
      <c r="BG3478" s="56" t="s">
        <v>365</v>
      </c>
      <c r="BH3478" s="56">
        <v>0</v>
      </c>
      <c r="BI3478" s="56">
        <v>0</v>
      </c>
      <c r="BJ3478" s="56">
        <v>1</v>
      </c>
    </row>
    <row r="3479" spans="1:62" hidden="1" x14ac:dyDescent="0.3">
      <c r="A3479" s="56">
        <v>49306771</v>
      </c>
      <c r="B3479" s="85">
        <v>602105</v>
      </c>
      <c r="C3479" s="1">
        <v>42893</v>
      </c>
      <c r="D3479" s="56" t="s">
        <v>990</v>
      </c>
      <c r="E3479" s="56" t="s">
        <v>991</v>
      </c>
      <c r="F3479" s="56" t="s">
        <v>334</v>
      </c>
      <c r="G3479" s="56" t="s">
        <v>335</v>
      </c>
      <c r="H3479" s="56" t="s">
        <v>336</v>
      </c>
      <c r="I3479" s="56" t="s">
        <v>359</v>
      </c>
      <c r="K3479" s="56" t="s">
        <v>337</v>
      </c>
      <c r="L3479" s="56" t="s">
        <v>338</v>
      </c>
      <c r="M3479" s="56" t="s">
        <v>992</v>
      </c>
      <c r="N3479" s="56" t="s">
        <v>1043</v>
      </c>
      <c r="O3479" s="56" t="s">
        <v>546</v>
      </c>
      <c r="P3479" s="1" t="s">
        <v>188</v>
      </c>
      <c r="Q3479" s="56" t="s">
        <v>1002</v>
      </c>
      <c r="R3479" s="56" t="s">
        <v>339</v>
      </c>
      <c r="S3479" s="56">
        <v>305880</v>
      </c>
      <c r="T3479" s="1" t="s">
        <v>725</v>
      </c>
      <c r="U3479" s="56">
        <v>42856</v>
      </c>
      <c r="V3479" s="56">
        <v>43312</v>
      </c>
      <c r="W3479" s="56">
        <v>42822</v>
      </c>
      <c r="X3479" s="56">
        <v>44135</v>
      </c>
      <c r="Y3479" s="56" t="s">
        <v>340</v>
      </c>
      <c r="Z3479" s="56" t="s">
        <v>341</v>
      </c>
      <c r="AA3479" s="56" t="s">
        <v>347</v>
      </c>
      <c r="AB3479" s="56" t="s">
        <v>343</v>
      </c>
      <c r="AC3479" s="56" t="s">
        <v>342</v>
      </c>
      <c r="AD3479" s="56" t="s">
        <v>347</v>
      </c>
      <c r="AE3479" s="56" t="s">
        <v>334</v>
      </c>
      <c r="AF3479" s="56" t="s">
        <v>292</v>
      </c>
      <c r="AG3479" s="56">
        <v>2018</v>
      </c>
      <c r="AH3479" s="56" t="s">
        <v>80</v>
      </c>
      <c r="AI3479" s="56" t="s">
        <v>344</v>
      </c>
      <c r="AJ3479" s="56">
        <v>1</v>
      </c>
      <c r="AM3479" s="56">
        <v>42822</v>
      </c>
      <c r="AN3479" s="56" t="s">
        <v>551</v>
      </c>
      <c r="AO3479" s="1">
        <v>42822</v>
      </c>
      <c r="AP3479" s="56" t="s">
        <v>551</v>
      </c>
      <c r="AQ3479" s="56">
        <v>66963</v>
      </c>
      <c r="AR3479" s="56">
        <v>0</v>
      </c>
      <c r="AS3479" s="56" t="s">
        <v>346</v>
      </c>
      <c r="BB3479" s="56" t="s">
        <v>339</v>
      </c>
      <c r="BC3479" s="56" t="s">
        <v>263</v>
      </c>
      <c r="BD3479" s="56" t="s">
        <v>993</v>
      </c>
      <c r="BE3479" s="56" t="s">
        <v>347</v>
      </c>
      <c r="BF3479" s="56" t="s">
        <v>334</v>
      </c>
      <c r="BG3479" s="56" t="s">
        <v>365</v>
      </c>
      <c r="BH3479" s="56">
        <v>0</v>
      </c>
      <c r="BI3479" s="56">
        <v>0</v>
      </c>
      <c r="BJ3479" s="56">
        <v>1</v>
      </c>
    </row>
    <row r="3480" spans="1:62" hidden="1" x14ac:dyDescent="0.3">
      <c r="A3480" s="56">
        <v>49306850</v>
      </c>
      <c r="B3480" s="85">
        <v>602105</v>
      </c>
      <c r="C3480" s="1">
        <v>42893</v>
      </c>
      <c r="D3480" s="56" t="s">
        <v>990</v>
      </c>
      <c r="E3480" s="56" t="s">
        <v>991</v>
      </c>
      <c r="F3480" s="56" t="s">
        <v>334</v>
      </c>
      <c r="G3480" s="56" t="s">
        <v>335</v>
      </c>
      <c r="H3480" s="56" t="s">
        <v>336</v>
      </c>
      <c r="I3480" s="56" t="s">
        <v>359</v>
      </c>
      <c r="K3480" s="56" t="s">
        <v>337</v>
      </c>
      <c r="L3480" s="56" t="s">
        <v>338</v>
      </c>
      <c r="M3480" s="56" t="s">
        <v>992</v>
      </c>
      <c r="N3480" s="56" t="s">
        <v>1043</v>
      </c>
      <c r="O3480" s="56" t="s">
        <v>546</v>
      </c>
      <c r="P3480" s="1" t="s">
        <v>110</v>
      </c>
      <c r="Q3480" s="56" t="s">
        <v>1002</v>
      </c>
      <c r="R3480" s="56" t="s">
        <v>339</v>
      </c>
      <c r="S3480" s="56">
        <v>297853</v>
      </c>
      <c r="T3480" s="1" t="s">
        <v>1003</v>
      </c>
      <c r="U3480" s="56">
        <v>42856</v>
      </c>
      <c r="V3480" s="56">
        <v>43312</v>
      </c>
      <c r="W3480" s="56">
        <v>42822</v>
      </c>
      <c r="X3480" s="56">
        <v>43769</v>
      </c>
      <c r="Y3480" s="56" t="s">
        <v>356</v>
      </c>
      <c r="Z3480" s="56" t="s">
        <v>341</v>
      </c>
      <c r="AA3480" s="56" t="s">
        <v>347</v>
      </c>
      <c r="AC3480" s="56" t="s">
        <v>342</v>
      </c>
      <c r="AD3480" s="56" t="s">
        <v>342</v>
      </c>
      <c r="AE3480" s="56" t="s">
        <v>334</v>
      </c>
      <c r="AF3480" s="56" t="s">
        <v>292</v>
      </c>
      <c r="AG3480" s="56">
        <v>2018</v>
      </c>
      <c r="AH3480" s="56" t="s">
        <v>80</v>
      </c>
      <c r="AI3480" s="56" t="s">
        <v>344</v>
      </c>
      <c r="AJ3480" s="56">
        <v>1</v>
      </c>
      <c r="AM3480" s="56">
        <v>42829</v>
      </c>
      <c r="AN3480" s="56" t="s">
        <v>551</v>
      </c>
      <c r="AO3480" s="1">
        <v>42822</v>
      </c>
      <c r="AP3480" s="56" t="s">
        <v>551</v>
      </c>
      <c r="AQ3480" s="56">
        <v>87269</v>
      </c>
      <c r="AR3480" s="56">
        <v>0</v>
      </c>
      <c r="AS3480" s="56" t="s">
        <v>346</v>
      </c>
      <c r="BB3480" s="56" t="s">
        <v>339</v>
      </c>
      <c r="BC3480" s="56" t="s">
        <v>263</v>
      </c>
      <c r="BD3480" s="56" t="s">
        <v>993</v>
      </c>
      <c r="BE3480" s="56" t="s">
        <v>347</v>
      </c>
      <c r="BF3480" s="56" t="s">
        <v>334</v>
      </c>
      <c r="BG3480" s="56" t="s">
        <v>365</v>
      </c>
      <c r="BH3480" s="56">
        <v>0</v>
      </c>
      <c r="BI3480" s="56">
        <v>0</v>
      </c>
      <c r="BJ3480" s="56">
        <v>1</v>
      </c>
    </row>
    <row r="3481" spans="1:62" hidden="1" x14ac:dyDescent="0.3">
      <c r="A3481" s="56">
        <v>49313112</v>
      </c>
      <c r="B3481" s="85">
        <v>602105</v>
      </c>
      <c r="C3481" s="1">
        <v>42893</v>
      </c>
      <c r="D3481" s="56" t="s">
        <v>990</v>
      </c>
      <c r="E3481" s="56" t="s">
        <v>991</v>
      </c>
      <c r="F3481" s="56" t="s">
        <v>334</v>
      </c>
      <c r="G3481" s="56" t="s">
        <v>335</v>
      </c>
      <c r="H3481" s="56" t="s">
        <v>336</v>
      </c>
      <c r="I3481" s="56" t="s">
        <v>359</v>
      </c>
      <c r="K3481" s="56" t="s">
        <v>337</v>
      </c>
      <c r="L3481" s="56" t="s">
        <v>338</v>
      </c>
      <c r="M3481" s="56" t="s">
        <v>992</v>
      </c>
      <c r="N3481" s="56" t="s">
        <v>1043</v>
      </c>
      <c r="O3481" s="56" t="s">
        <v>546</v>
      </c>
      <c r="P3481" s="1" t="s">
        <v>188</v>
      </c>
      <c r="Q3481" s="56" t="s">
        <v>998</v>
      </c>
      <c r="R3481" s="56" t="s">
        <v>339</v>
      </c>
      <c r="S3481" s="56">
        <v>306847</v>
      </c>
      <c r="T3481" s="1" t="s">
        <v>999</v>
      </c>
      <c r="U3481" s="56">
        <v>42856</v>
      </c>
      <c r="V3481" s="56">
        <v>43312</v>
      </c>
      <c r="W3481" s="56">
        <v>42829</v>
      </c>
      <c r="X3481" s="56">
        <v>43769</v>
      </c>
      <c r="Y3481" s="56" t="s">
        <v>340</v>
      </c>
      <c r="AA3481" s="56" t="s">
        <v>347</v>
      </c>
      <c r="AB3481" s="56" t="s">
        <v>343</v>
      </c>
      <c r="AC3481" s="56" t="s">
        <v>342</v>
      </c>
      <c r="AD3481" s="56" t="s">
        <v>347</v>
      </c>
      <c r="AE3481" s="56" t="s">
        <v>334</v>
      </c>
      <c r="AF3481" s="56" t="s">
        <v>292</v>
      </c>
      <c r="AG3481" s="56">
        <v>2018</v>
      </c>
      <c r="AH3481" s="56" t="s">
        <v>80</v>
      </c>
      <c r="AI3481" s="56" t="s">
        <v>344</v>
      </c>
      <c r="AJ3481" s="56">
        <v>1</v>
      </c>
      <c r="AM3481" s="56">
        <v>42829</v>
      </c>
      <c r="AN3481" s="56" t="s">
        <v>551</v>
      </c>
      <c r="AO3481" s="1">
        <v>42829</v>
      </c>
      <c r="AP3481" s="56" t="s">
        <v>551</v>
      </c>
      <c r="AQ3481" s="56">
        <v>37071</v>
      </c>
      <c r="AR3481" s="56">
        <v>0</v>
      </c>
      <c r="AS3481" s="56" t="s">
        <v>346</v>
      </c>
      <c r="BB3481" s="56" t="s">
        <v>339</v>
      </c>
      <c r="BC3481" s="56" t="s">
        <v>263</v>
      </c>
      <c r="BD3481" s="56" t="s">
        <v>993</v>
      </c>
      <c r="BE3481" s="56" t="s">
        <v>347</v>
      </c>
      <c r="BF3481" s="56" t="s">
        <v>334</v>
      </c>
      <c r="BG3481" s="56" t="s">
        <v>365</v>
      </c>
      <c r="BH3481" s="56">
        <v>0</v>
      </c>
      <c r="BI3481" s="56">
        <v>0</v>
      </c>
      <c r="BJ3481" s="56">
        <v>1</v>
      </c>
    </row>
    <row r="3482" spans="1:62" hidden="1" x14ac:dyDescent="0.3">
      <c r="A3482" s="56">
        <v>49306862</v>
      </c>
      <c r="B3482" s="85">
        <v>602105</v>
      </c>
      <c r="C3482" s="1">
        <v>42893</v>
      </c>
      <c r="D3482" s="56" t="s">
        <v>990</v>
      </c>
      <c r="E3482" s="56" t="s">
        <v>991</v>
      </c>
      <c r="F3482" s="56" t="s">
        <v>334</v>
      </c>
      <c r="G3482" s="56" t="s">
        <v>335</v>
      </c>
      <c r="H3482" s="56" t="s">
        <v>336</v>
      </c>
      <c r="I3482" s="56" t="s">
        <v>359</v>
      </c>
      <c r="K3482" s="56" t="s">
        <v>337</v>
      </c>
      <c r="L3482" s="56" t="s">
        <v>338</v>
      </c>
      <c r="M3482" s="56" t="s">
        <v>992</v>
      </c>
      <c r="N3482" s="56" t="s">
        <v>1043</v>
      </c>
      <c r="O3482" s="56" t="s">
        <v>546</v>
      </c>
      <c r="P3482" s="1" t="s">
        <v>110</v>
      </c>
      <c r="Q3482" s="56" t="s">
        <v>994</v>
      </c>
      <c r="R3482" s="56" t="s">
        <v>339</v>
      </c>
      <c r="S3482" s="56">
        <v>297850</v>
      </c>
      <c r="T3482" s="1" t="s">
        <v>465</v>
      </c>
      <c r="U3482" s="56">
        <v>42856</v>
      </c>
      <c r="V3482" s="56">
        <v>43312</v>
      </c>
      <c r="W3482" s="56">
        <v>42822</v>
      </c>
      <c r="X3482" s="56">
        <v>43769</v>
      </c>
      <c r="Y3482" s="56" t="s">
        <v>340</v>
      </c>
      <c r="Z3482" s="56" t="s">
        <v>341</v>
      </c>
      <c r="AA3482" s="56" t="s">
        <v>342</v>
      </c>
      <c r="AB3482" s="56" t="s">
        <v>339</v>
      </c>
      <c r="AC3482" s="56" t="s">
        <v>342</v>
      </c>
      <c r="AD3482" s="56" t="s">
        <v>347</v>
      </c>
      <c r="AE3482" s="56" t="s">
        <v>334</v>
      </c>
      <c r="AF3482" s="56" t="s">
        <v>292</v>
      </c>
      <c r="AG3482" s="56">
        <v>2020</v>
      </c>
      <c r="AH3482" s="56" t="s">
        <v>80</v>
      </c>
      <c r="AI3482" s="56" t="s">
        <v>348</v>
      </c>
      <c r="AJ3482" s="56">
        <v>40000</v>
      </c>
      <c r="AM3482" s="56">
        <v>42829</v>
      </c>
      <c r="AN3482" s="56" t="s">
        <v>551</v>
      </c>
      <c r="AO3482" s="1">
        <v>42829</v>
      </c>
      <c r="AP3482" s="56" t="s">
        <v>551</v>
      </c>
      <c r="AQ3482" s="56">
        <v>268</v>
      </c>
      <c r="AR3482" s="56">
        <v>0</v>
      </c>
      <c r="AS3482" s="56" t="s">
        <v>346</v>
      </c>
      <c r="AT3482" s="56">
        <v>1003</v>
      </c>
      <c r="AU3482" s="56" t="s">
        <v>369</v>
      </c>
      <c r="BB3482" s="56" t="s">
        <v>339</v>
      </c>
      <c r="BC3482" s="56" t="s">
        <v>263</v>
      </c>
      <c r="BD3482" s="56" t="s">
        <v>993</v>
      </c>
      <c r="BE3482" s="56" t="s">
        <v>347</v>
      </c>
      <c r="BF3482" s="56" t="s">
        <v>334</v>
      </c>
      <c r="BG3482" s="56" t="s">
        <v>365</v>
      </c>
      <c r="BH3482" s="56">
        <v>0</v>
      </c>
      <c r="BI3482" s="56">
        <v>0</v>
      </c>
      <c r="BJ3482" s="56">
        <v>1</v>
      </c>
    </row>
    <row r="3483" spans="1:62" hidden="1" x14ac:dyDescent="0.3">
      <c r="A3483" s="56">
        <v>49313096</v>
      </c>
      <c r="B3483" s="85">
        <v>602105</v>
      </c>
      <c r="C3483" s="1">
        <v>42893</v>
      </c>
      <c r="D3483" s="56" t="s">
        <v>990</v>
      </c>
      <c r="E3483" s="56" t="s">
        <v>991</v>
      </c>
      <c r="F3483" s="56" t="s">
        <v>334</v>
      </c>
      <c r="G3483" s="56" t="s">
        <v>335</v>
      </c>
      <c r="H3483" s="56" t="s">
        <v>336</v>
      </c>
      <c r="I3483" s="56" t="s">
        <v>359</v>
      </c>
      <c r="K3483" s="56" t="s">
        <v>337</v>
      </c>
      <c r="L3483" s="56" t="s">
        <v>338</v>
      </c>
      <c r="M3483" s="56" t="s">
        <v>992</v>
      </c>
      <c r="N3483" s="56" t="s">
        <v>1043</v>
      </c>
      <c r="O3483" s="56" t="s">
        <v>546</v>
      </c>
      <c r="P3483" s="1" t="s">
        <v>110</v>
      </c>
      <c r="Q3483" s="56" t="s">
        <v>994</v>
      </c>
      <c r="R3483" s="56" t="s">
        <v>339</v>
      </c>
      <c r="S3483" s="56">
        <v>297850</v>
      </c>
      <c r="T3483" s="1" t="s">
        <v>465</v>
      </c>
      <c r="U3483" s="56">
        <v>42856</v>
      </c>
      <c r="V3483" s="56">
        <v>43312</v>
      </c>
      <c r="W3483" s="56">
        <v>42822</v>
      </c>
      <c r="X3483" s="56">
        <v>43769</v>
      </c>
      <c r="Y3483" s="56" t="s">
        <v>340</v>
      </c>
      <c r="Z3483" s="56" t="s">
        <v>341</v>
      </c>
      <c r="AA3483" s="56" t="s">
        <v>342</v>
      </c>
      <c r="AB3483" s="56" t="s">
        <v>339</v>
      </c>
      <c r="AC3483" s="56" t="s">
        <v>342</v>
      </c>
      <c r="AD3483" s="56" t="s">
        <v>347</v>
      </c>
      <c r="AE3483" s="56" t="s">
        <v>334</v>
      </c>
      <c r="AF3483" s="56" t="s">
        <v>292</v>
      </c>
      <c r="AG3483" s="56">
        <v>2019</v>
      </c>
      <c r="AH3483" s="56" t="s">
        <v>80</v>
      </c>
      <c r="AI3483" s="56" t="s">
        <v>348</v>
      </c>
      <c r="AJ3483" s="56">
        <v>25000</v>
      </c>
      <c r="AM3483" s="56">
        <v>42829</v>
      </c>
      <c r="AN3483" s="56" t="s">
        <v>551</v>
      </c>
      <c r="AO3483" s="1">
        <v>42822</v>
      </c>
      <c r="AP3483" s="56" t="s">
        <v>551</v>
      </c>
      <c r="AQ3483" s="56">
        <v>268</v>
      </c>
      <c r="AR3483" s="56">
        <v>0</v>
      </c>
      <c r="AS3483" s="56" t="s">
        <v>346</v>
      </c>
      <c r="AT3483" s="56">
        <v>1003</v>
      </c>
      <c r="AU3483" s="56" t="s">
        <v>369</v>
      </c>
      <c r="BB3483" s="56" t="s">
        <v>339</v>
      </c>
      <c r="BC3483" s="56" t="s">
        <v>263</v>
      </c>
      <c r="BD3483" s="56" t="s">
        <v>993</v>
      </c>
      <c r="BE3483" s="56" t="s">
        <v>347</v>
      </c>
      <c r="BF3483" s="56" t="s">
        <v>334</v>
      </c>
      <c r="BG3483" s="56" t="s">
        <v>365</v>
      </c>
      <c r="BH3483" s="56">
        <v>0</v>
      </c>
      <c r="BI3483" s="56">
        <v>0</v>
      </c>
      <c r="BJ3483" s="56">
        <v>1</v>
      </c>
    </row>
    <row r="3484" spans="1:62" hidden="1" x14ac:dyDescent="0.3">
      <c r="A3484" s="56">
        <v>49313116</v>
      </c>
      <c r="B3484" s="85">
        <v>602105</v>
      </c>
      <c r="C3484" s="1">
        <v>42893</v>
      </c>
      <c r="D3484" s="56" t="s">
        <v>990</v>
      </c>
      <c r="E3484" s="56" t="s">
        <v>991</v>
      </c>
      <c r="F3484" s="56" t="s">
        <v>334</v>
      </c>
      <c r="G3484" s="56" t="s">
        <v>335</v>
      </c>
      <c r="H3484" s="56" t="s">
        <v>336</v>
      </c>
      <c r="I3484" s="56" t="s">
        <v>359</v>
      </c>
      <c r="K3484" s="56" t="s">
        <v>337</v>
      </c>
      <c r="L3484" s="56" t="s">
        <v>338</v>
      </c>
      <c r="M3484" s="56" t="s">
        <v>992</v>
      </c>
      <c r="N3484" s="56" t="s">
        <v>1043</v>
      </c>
      <c r="O3484" s="56" t="s">
        <v>546</v>
      </c>
      <c r="P3484" s="1" t="s">
        <v>188</v>
      </c>
      <c r="Q3484" s="56" t="s">
        <v>994</v>
      </c>
      <c r="R3484" s="56" t="s">
        <v>339</v>
      </c>
      <c r="S3484" s="56">
        <v>305873</v>
      </c>
      <c r="T3484" s="1" t="s">
        <v>238</v>
      </c>
      <c r="U3484" s="56">
        <v>42856</v>
      </c>
      <c r="V3484" s="56">
        <v>43312</v>
      </c>
      <c r="W3484" s="56">
        <v>42822</v>
      </c>
      <c r="X3484" s="56">
        <v>43769</v>
      </c>
      <c r="Y3484" s="56" t="s">
        <v>340</v>
      </c>
      <c r="Z3484" s="56" t="s">
        <v>341</v>
      </c>
      <c r="AA3484" s="56" t="s">
        <v>342</v>
      </c>
      <c r="AB3484" s="56" t="s">
        <v>343</v>
      </c>
      <c r="AC3484" s="56" t="s">
        <v>342</v>
      </c>
      <c r="AD3484" s="56" t="s">
        <v>347</v>
      </c>
      <c r="AE3484" s="56" t="s">
        <v>334</v>
      </c>
      <c r="AF3484" s="56" t="s">
        <v>292</v>
      </c>
      <c r="AG3484" s="56">
        <v>2018</v>
      </c>
      <c r="AH3484" s="56" t="s">
        <v>80</v>
      </c>
      <c r="AI3484" s="56" t="s">
        <v>348</v>
      </c>
      <c r="AJ3484" s="56">
        <v>1</v>
      </c>
      <c r="AM3484" s="56">
        <v>42829</v>
      </c>
      <c r="AN3484" s="56" t="s">
        <v>551</v>
      </c>
      <c r="AO3484" s="1">
        <v>42822</v>
      </c>
      <c r="AP3484" s="56" t="s">
        <v>551</v>
      </c>
      <c r="AQ3484" s="56">
        <v>253</v>
      </c>
      <c r="AR3484" s="56">
        <v>0</v>
      </c>
      <c r="AS3484" s="56" t="s">
        <v>346</v>
      </c>
      <c r="BB3484" s="56" t="s">
        <v>339</v>
      </c>
      <c r="BC3484" s="56" t="s">
        <v>263</v>
      </c>
      <c r="BD3484" s="56" t="s">
        <v>993</v>
      </c>
      <c r="BE3484" s="56" t="s">
        <v>347</v>
      </c>
      <c r="BF3484" s="56" t="s">
        <v>334</v>
      </c>
      <c r="BG3484" s="56" t="s">
        <v>365</v>
      </c>
      <c r="BH3484" s="56">
        <v>0</v>
      </c>
      <c r="BI3484" s="56">
        <v>0</v>
      </c>
      <c r="BJ3484" s="56">
        <v>1</v>
      </c>
    </row>
    <row r="3485" spans="1:62" hidden="1" x14ac:dyDescent="0.3">
      <c r="A3485" s="56">
        <v>49306867</v>
      </c>
      <c r="B3485" s="85">
        <v>602105</v>
      </c>
      <c r="C3485" s="1">
        <v>42893</v>
      </c>
      <c r="D3485" s="56" t="s">
        <v>990</v>
      </c>
      <c r="E3485" s="56" t="s">
        <v>991</v>
      </c>
      <c r="F3485" s="56" t="s">
        <v>334</v>
      </c>
      <c r="G3485" s="56" t="s">
        <v>335</v>
      </c>
      <c r="H3485" s="56" t="s">
        <v>336</v>
      </c>
      <c r="I3485" s="56" t="s">
        <v>359</v>
      </c>
      <c r="K3485" s="56" t="s">
        <v>337</v>
      </c>
      <c r="L3485" s="56" t="s">
        <v>338</v>
      </c>
      <c r="M3485" s="56" t="s">
        <v>992</v>
      </c>
      <c r="N3485" s="56" t="s">
        <v>1043</v>
      </c>
      <c r="O3485" s="56" t="s">
        <v>546</v>
      </c>
      <c r="P3485" s="1" t="s">
        <v>110</v>
      </c>
      <c r="Q3485" s="56" t="s">
        <v>1000</v>
      </c>
      <c r="R3485" s="56" t="s">
        <v>339</v>
      </c>
      <c r="S3485" s="56">
        <v>297847</v>
      </c>
      <c r="T3485" s="1" t="s">
        <v>1001</v>
      </c>
      <c r="U3485" s="56">
        <v>42856</v>
      </c>
      <c r="V3485" s="56">
        <v>43312</v>
      </c>
      <c r="W3485" s="56">
        <v>42826</v>
      </c>
      <c r="X3485" s="56">
        <v>43769</v>
      </c>
      <c r="Y3485" s="56" t="s">
        <v>340</v>
      </c>
      <c r="Z3485" s="56" t="s">
        <v>341</v>
      </c>
      <c r="AA3485" s="56" t="s">
        <v>347</v>
      </c>
      <c r="AC3485" s="56" t="s">
        <v>342</v>
      </c>
      <c r="AD3485" s="56" t="s">
        <v>347</v>
      </c>
      <c r="AE3485" s="56" t="s">
        <v>334</v>
      </c>
      <c r="AF3485" s="56" t="s">
        <v>292</v>
      </c>
      <c r="AG3485" s="56">
        <v>2019</v>
      </c>
      <c r="AH3485" s="56" t="s">
        <v>80</v>
      </c>
      <c r="AI3485" s="56" t="s">
        <v>348</v>
      </c>
      <c r="AJ3485" s="56">
        <v>2</v>
      </c>
      <c r="AM3485" s="56">
        <v>42829</v>
      </c>
      <c r="AN3485" s="56" t="s">
        <v>551</v>
      </c>
      <c r="AO3485" s="1">
        <v>42822</v>
      </c>
      <c r="AP3485" s="56" t="s">
        <v>551</v>
      </c>
      <c r="AQ3485" s="56">
        <v>87268</v>
      </c>
      <c r="AR3485" s="56">
        <v>0</v>
      </c>
      <c r="AS3485" s="56" t="s">
        <v>346</v>
      </c>
      <c r="BB3485" s="56" t="s">
        <v>339</v>
      </c>
      <c r="BC3485" s="56" t="s">
        <v>263</v>
      </c>
      <c r="BD3485" s="56" t="s">
        <v>993</v>
      </c>
      <c r="BE3485" s="56" t="s">
        <v>347</v>
      </c>
      <c r="BF3485" s="56" t="s">
        <v>334</v>
      </c>
      <c r="BG3485" s="56" t="s">
        <v>365</v>
      </c>
      <c r="BH3485" s="56">
        <v>0</v>
      </c>
      <c r="BI3485" s="56">
        <v>0</v>
      </c>
      <c r="BJ3485" s="56">
        <v>1</v>
      </c>
    </row>
    <row r="3486" spans="1:62" hidden="1" x14ac:dyDescent="0.3">
      <c r="A3486" s="56">
        <v>49306860</v>
      </c>
      <c r="B3486" s="85">
        <v>602105</v>
      </c>
      <c r="C3486" s="1">
        <v>42893</v>
      </c>
      <c r="D3486" s="56" t="s">
        <v>990</v>
      </c>
      <c r="E3486" s="56" t="s">
        <v>991</v>
      </c>
      <c r="F3486" s="56" t="s">
        <v>334</v>
      </c>
      <c r="G3486" s="56" t="s">
        <v>335</v>
      </c>
      <c r="H3486" s="56" t="s">
        <v>336</v>
      </c>
      <c r="I3486" s="56" t="s">
        <v>359</v>
      </c>
      <c r="K3486" s="56" t="s">
        <v>337</v>
      </c>
      <c r="L3486" s="56" t="s">
        <v>338</v>
      </c>
      <c r="M3486" s="56" t="s">
        <v>992</v>
      </c>
      <c r="N3486" s="56" t="s">
        <v>1043</v>
      </c>
      <c r="O3486" s="56" t="s">
        <v>546</v>
      </c>
      <c r="P3486" s="1" t="s">
        <v>110</v>
      </c>
      <c r="Q3486" s="56" t="s">
        <v>994</v>
      </c>
      <c r="R3486" s="56" t="s">
        <v>339</v>
      </c>
      <c r="S3486" s="56">
        <v>297850</v>
      </c>
      <c r="T3486" s="1" t="s">
        <v>465</v>
      </c>
      <c r="U3486" s="56">
        <v>42856</v>
      </c>
      <c r="V3486" s="56">
        <v>43312</v>
      </c>
      <c r="W3486" s="56">
        <v>42822</v>
      </c>
      <c r="X3486" s="56">
        <v>43769</v>
      </c>
      <c r="Y3486" s="56" t="s">
        <v>340</v>
      </c>
      <c r="Z3486" s="56" t="s">
        <v>341</v>
      </c>
      <c r="AA3486" s="56" t="s">
        <v>342</v>
      </c>
      <c r="AB3486" s="56" t="s">
        <v>339</v>
      </c>
      <c r="AC3486" s="56" t="s">
        <v>342</v>
      </c>
      <c r="AD3486" s="56" t="s">
        <v>347</v>
      </c>
      <c r="AE3486" s="56" t="s">
        <v>334</v>
      </c>
      <c r="AF3486" s="56" t="s">
        <v>292</v>
      </c>
      <c r="AG3486" s="56">
        <v>2019</v>
      </c>
      <c r="AH3486" s="56" t="s">
        <v>80</v>
      </c>
      <c r="AI3486" s="56" t="s">
        <v>348</v>
      </c>
      <c r="AJ3486" s="56">
        <v>25000</v>
      </c>
      <c r="AM3486" s="56">
        <v>42829</v>
      </c>
      <c r="AN3486" s="56" t="s">
        <v>551</v>
      </c>
      <c r="AO3486" s="1">
        <v>42822</v>
      </c>
      <c r="AP3486" s="56" t="s">
        <v>551</v>
      </c>
      <c r="AQ3486" s="56">
        <v>268</v>
      </c>
      <c r="AR3486" s="56">
        <v>0</v>
      </c>
      <c r="AS3486" s="56" t="s">
        <v>346</v>
      </c>
      <c r="AT3486" s="56">
        <v>1003</v>
      </c>
      <c r="AU3486" s="56" t="s">
        <v>369</v>
      </c>
      <c r="BB3486" s="56" t="s">
        <v>339</v>
      </c>
      <c r="BC3486" s="56" t="s">
        <v>263</v>
      </c>
      <c r="BD3486" s="56" t="s">
        <v>993</v>
      </c>
      <c r="BE3486" s="56" t="s">
        <v>347</v>
      </c>
      <c r="BF3486" s="56" t="s">
        <v>334</v>
      </c>
      <c r="BG3486" s="56" t="s">
        <v>365</v>
      </c>
      <c r="BH3486" s="56">
        <v>0</v>
      </c>
      <c r="BI3486" s="56">
        <v>0</v>
      </c>
      <c r="BJ3486" s="56">
        <v>1</v>
      </c>
    </row>
    <row r="3487" spans="1:62" hidden="1" x14ac:dyDescent="0.3">
      <c r="A3487" s="56">
        <v>49313092</v>
      </c>
      <c r="B3487" s="85">
        <v>602105</v>
      </c>
      <c r="C3487" s="1">
        <v>42893</v>
      </c>
      <c r="D3487" s="56" t="s">
        <v>990</v>
      </c>
      <c r="E3487" s="56" t="s">
        <v>991</v>
      </c>
      <c r="F3487" s="56" t="s">
        <v>334</v>
      </c>
      <c r="G3487" s="56" t="s">
        <v>335</v>
      </c>
      <c r="H3487" s="56" t="s">
        <v>336</v>
      </c>
      <c r="I3487" s="56" t="s">
        <v>359</v>
      </c>
      <c r="K3487" s="56" t="s">
        <v>337</v>
      </c>
      <c r="L3487" s="56" t="s">
        <v>338</v>
      </c>
      <c r="M3487" s="56" t="s">
        <v>992</v>
      </c>
      <c r="N3487" s="56" t="s">
        <v>1043</v>
      </c>
      <c r="O3487" s="56" t="s">
        <v>546</v>
      </c>
      <c r="P3487" s="1" t="s">
        <v>110</v>
      </c>
      <c r="Q3487" s="56" t="s">
        <v>998</v>
      </c>
      <c r="R3487" s="56" t="s">
        <v>339</v>
      </c>
      <c r="S3487" s="56">
        <v>297849</v>
      </c>
      <c r="T3487" s="1" t="s">
        <v>1005</v>
      </c>
      <c r="U3487" s="56">
        <v>42856</v>
      </c>
      <c r="V3487" s="56">
        <v>43312</v>
      </c>
      <c r="W3487" s="56">
        <v>42822</v>
      </c>
      <c r="X3487" s="56">
        <v>43769</v>
      </c>
      <c r="Y3487" s="56" t="s">
        <v>356</v>
      </c>
      <c r="Z3487" s="56" t="s">
        <v>341</v>
      </c>
      <c r="AA3487" s="56" t="s">
        <v>347</v>
      </c>
      <c r="AB3487" s="56" t="s">
        <v>343</v>
      </c>
      <c r="AC3487" s="56" t="s">
        <v>342</v>
      </c>
      <c r="AD3487" s="56" t="s">
        <v>342</v>
      </c>
      <c r="AE3487" s="56" t="s">
        <v>334</v>
      </c>
      <c r="AF3487" s="56" t="s">
        <v>292</v>
      </c>
      <c r="AG3487" s="56">
        <v>2019</v>
      </c>
      <c r="AH3487" s="56" t="s">
        <v>80</v>
      </c>
      <c r="AI3487" s="56" t="s">
        <v>348</v>
      </c>
      <c r="AJ3487" s="56">
        <v>1</v>
      </c>
      <c r="AM3487" s="56">
        <v>42829</v>
      </c>
      <c r="AN3487" s="56" t="s">
        <v>551</v>
      </c>
      <c r="AO3487" s="1">
        <v>42822</v>
      </c>
      <c r="AP3487" s="56" t="s">
        <v>551</v>
      </c>
      <c r="AQ3487" s="56">
        <v>64842</v>
      </c>
      <c r="AR3487" s="56">
        <v>0</v>
      </c>
      <c r="AS3487" s="56" t="s">
        <v>346</v>
      </c>
      <c r="BB3487" s="56" t="s">
        <v>339</v>
      </c>
      <c r="BC3487" s="56" t="s">
        <v>263</v>
      </c>
      <c r="BD3487" s="56" t="s">
        <v>993</v>
      </c>
      <c r="BE3487" s="56" t="s">
        <v>347</v>
      </c>
      <c r="BF3487" s="56" t="s">
        <v>334</v>
      </c>
      <c r="BG3487" s="56" t="s">
        <v>365</v>
      </c>
      <c r="BH3487" s="56">
        <v>0</v>
      </c>
      <c r="BI3487" s="56">
        <v>0</v>
      </c>
      <c r="BJ3487" s="56">
        <v>1</v>
      </c>
    </row>
    <row r="3488" spans="1:62" hidden="1" x14ac:dyDescent="0.3">
      <c r="A3488" s="56">
        <v>49306853</v>
      </c>
      <c r="B3488" s="85">
        <v>602105</v>
      </c>
      <c r="C3488" s="1">
        <v>42893</v>
      </c>
      <c r="D3488" s="56" t="s">
        <v>990</v>
      </c>
      <c r="E3488" s="56" t="s">
        <v>991</v>
      </c>
      <c r="F3488" s="56" t="s">
        <v>334</v>
      </c>
      <c r="G3488" s="56" t="s">
        <v>335</v>
      </c>
      <c r="H3488" s="56" t="s">
        <v>336</v>
      </c>
      <c r="I3488" s="56" t="s">
        <v>359</v>
      </c>
      <c r="K3488" s="56" t="s">
        <v>337</v>
      </c>
      <c r="L3488" s="56" t="s">
        <v>338</v>
      </c>
      <c r="M3488" s="56" t="s">
        <v>992</v>
      </c>
      <c r="N3488" s="56" t="s">
        <v>1043</v>
      </c>
      <c r="O3488" s="56" t="s">
        <v>546</v>
      </c>
      <c r="P3488" s="1" t="s">
        <v>110</v>
      </c>
      <c r="Q3488" s="56" t="s">
        <v>1002</v>
      </c>
      <c r="R3488" s="56" t="s">
        <v>339</v>
      </c>
      <c r="S3488" s="56">
        <v>298823</v>
      </c>
      <c r="T3488" s="1" t="s">
        <v>1006</v>
      </c>
      <c r="U3488" s="56">
        <v>42856</v>
      </c>
      <c r="V3488" s="56">
        <v>43312</v>
      </c>
      <c r="W3488" s="56">
        <v>42829</v>
      </c>
      <c r="X3488" s="56">
        <v>43769</v>
      </c>
      <c r="Y3488" s="56" t="s">
        <v>356</v>
      </c>
      <c r="AA3488" s="56" t="s">
        <v>347</v>
      </c>
      <c r="AB3488" s="56" t="s">
        <v>343</v>
      </c>
      <c r="AC3488" s="56" t="s">
        <v>342</v>
      </c>
      <c r="AD3488" s="56" t="s">
        <v>347</v>
      </c>
      <c r="AE3488" s="56" t="s">
        <v>334</v>
      </c>
      <c r="AF3488" s="56" t="s">
        <v>292</v>
      </c>
      <c r="AG3488" s="56">
        <v>2018</v>
      </c>
      <c r="AH3488" s="56" t="s">
        <v>80</v>
      </c>
      <c r="AI3488" s="56" t="s">
        <v>344</v>
      </c>
      <c r="AJ3488" s="56">
        <v>1</v>
      </c>
      <c r="AM3488" s="56">
        <v>42829</v>
      </c>
      <c r="AN3488" s="56" t="s">
        <v>551</v>
      </c>
      <c r="AO3488" s="1">
        <v>42829</v>
      </c>
      <c r="AP3488" s="56" t="s">
        <v>551</v>
      </c>
      <c r="AQ3488" s="56">
        <v>44627</v>
      </c>
      <c r="AR3488" s="56">
        <v>0</v>
      </c>
      <c r="AS3488" s="56" t="s">
        <v>346</v>
      </c>
      <c r="BB3488" s="56" t="s">
        <v>339</v>
      </c>
      <c r="BC3488" s="56" t="s">
        <v>263</v>
      </c>
      <c r="BD3488" s="56" t="s">
        <v>993</v>
      </c>
      <c r="BE3488" s="56" t="s">
        <v>347</v>
      </c>
      <c r="BF3488" s="56" t="s">
        <v>334</v>
      </c>
      <c r="BG3488" s="56" t="s">
        <v>365</v>
      </c>
      <c r="BH3488" s="56">
        <v>0</v>
      </c>
      <c r="BI3488" s="56">
        <v>0</v>
      </c>
      <c r="BJ3488" s="56">
        <v>1</v>
      </c>
    </row>
    <row r="3489" spans="1:62" hidden="1" x14ac:dyDescent="0.3">
      <c r="A3489" s="56">
        <v>49313102</v>
      </c>
      <c r="B3489" s="85">
        <v>602105</v>
      </c>
      <c r="C3489" s="1">
        <v>42893</v>
      </c>
      <c r="D3489" s="56" t="s">
        <v>990</v>
      </c>
      <c r="E3489" s="56" t="s">
        <v>991</v>
      </c>
      <c r="F3489" s="56" t="s">
        <v>334</v>
      </c>
      <c r="G3489" s="56" t="s">
        <v>335</v>
      </c>
      <c r="H3489" s="56" t="s">
        <v>336</v>
      </c>
      <c r="I3489" s="56" t="s">
        <v>359</v>
      </c>
      <c r="K3489" s="56" t="s">
        <v>337</v>
      </c>
      <c r="L3489" s="56" t="s">
        <v>338</v>
      </c>
      <c r="M3489" s="56" t="s">
        <v>992</v>
      </c>
      <c r="N3489" s="56" t="s">
        <v>1043</v>
      </c>
      <c r="O3489" s="56" t="s">
        <v>546</v>
      </c>
      <c r="P3489" s="1" t="s">
        <v>110</v>
      </c>
      <c r="Q3489" s="56" t="s">
        <v>994</v>
      </c>
      <c r="R3489" s="56" t="s">
        <v>339</v>
      </c>
      <c r="S3489" s="56">
        <v>297851</v>
      </c>
      <c r="T3489" s="1" t="s">
        <v>255</v>
      </c>
      <c r="U3489" s="56">
        <v>42856</v>
      </c>
      <c r="V3489" s="56">
        <v>43312</v>
      </c>
      <c r="W3489" s="56">
        <v>42822</v>
      </c>
      <c r="X3489" s="56">
        <v>43769</v>
      </c>
      <c r="Y3489" s="56" t="s">
        <v>340</v>
      </c>
      <c r="Z3489" s="56" t="s">
        <v>367</v>
      </c>
      <c r="AA3489" s="56" t="s">
        <v>342</v>
      </c>
      <c r="AB3489" s="56" t="s">
        <v>343</v>
      </c>
      <c r="AC3489" s="56" t="s">
        <v>342</v>
      </c>
      <c r="AD3489" s="56" t="s">
        <v>347</v>
      </c>
      <c r="AE3489" s="56" t="s">
        <v>334</v>
      </c>
      <c r="AF3489" s="56" t="s">
        <v>292</v>
      </c>
      <c r="AG3489" s="56">
        <v>2020</v>
      </c>
      <c r="AH3489" s="56" t="s">
        <v>80</v>
      </c>
      <c r="AI3489" s="56" t="s">
        <v>348</v>
      </c>
      <c r="AJ3489" s="56">
        <v>50000</v>
      </c>
      <c r="AM3489" s="56">
        <v>42829</v>
      </c>
      <c r="AN3489" s="56" t="s">
        <v>551</v>
      </c>
      <c r="AO3489" s="1">
        <v>42829</v>
      </c>
      <c r="AP3489" s="56" t="s">
        <v>551</v>
      </c>
      <c r="AQ3489" s="56">
        <v>269</v>
      </c>
      <c r="AR3489" s="56">
        <v>0</v>
      </c>
      <c r="AS3489" s="56" t="s">
        <v>346</v>
      </c>
      <c r="BB3489" s="56" t="s">
        <v>339</v>
      </c>
      <c r="BC3489" s="56" t="s">
        <v>263</v>
      </c>
      <c r="BD3489" s="56" t="s">
        <v>993</v>
      </c>
      <c r="BE3489" s="56" t="s">
        <v>347</v>
      </c>
      <c r="BF3489" s="56" t="s">
        <v>334</v>
      </c>
      <c r="BG3489" s="56" t="s">
        <v>365</v>
      </c>
      <c r="BH3489" s="56">
        <v>0</v>
      </c>
      <c r="BI3489" s="56">
        <v>0</v>
      </c>
      <c r="BJ3489" s="56">
        <v>1</v>
      </c>
    </row>
    <row r="3490" spans="1:62" hidden="1" x14ac:dyDescent="0.3">
      <c r="A3490" s="56">
        <v>49313090</v>
      </c>
      <c r="B3490" s="85">
        <v>602105</v>
      </c>
      <c r="C3490" s="1">
        <v>42893</v>
      </c>
      <c r="D3490" s="56" t="s">
        <v>990</v>
      </c>
      <c r="E3490" s="56" t="s">
        <v>991</v>
      </c>
      <c r="F3490" s="56" t="s">
        <v>334</v>
      </c>
      <c r="G3490" s="56" t="s">
        <v>335</v>
      </c>
      <c r="H3490" s="56" t="s">
        <v>336</v>
      </c>
      <c r="I3490" s="56" t="s">
        <v>359</v>
      </c>
      <c r="K3490" s="56" t="s">
        <v>337</v>
      </c>
      <c r="L3490" s="56" t="s">
        <v>338</v>
      </c>
      <c r="M3490" s="56" t="s">
        <v>992</v>
      </c>
      <c r="N3490" s="56" t="s">
        <v>1043</v>
      </c>
      <c r="O3490" s="56" t="s">
        <v>546</v>
      </c>
      <c r="P3490" s="1" t="s">
        <v>110</v>
      </c>
      <c r="Q3490" s="56" t="s">
        <v>1002</v>
      </c>
      <c r="R3490" s="56" t="s">
        <v>339</v>
      </c>
      <c r="S3490" s="56">
        <v>298823</v>
      </c>
      <c r="T3490" s="1" t="s">
        <v>1006</v>
      </c>
      <c r="U3490" s="56">
        <v>42856</v>
      </c>
      <c r="V3490" s="56">
        <v>43312</v>
      </c>
      <c r="W3490" s="56">
        <v>42829</v>
      </c>
      <c r="X3490" s="56">
        <v>43769</v>
      </c>
      <c r="Y3490" s="56" t="s">
        <v>356</v>
      </c>
      <c r="AA3490" s="56" t="s">
        <v>347</v>
      </c>
      <c r="AB3490" s="56" t="s">
        <v>343</v>
      </c>
      <c r="AC3490" s="56" t="s">
        <v>342</v>
      </c>
      <c r="AD3490" s="56" t="s">
        <v>347</v>
      </c>
      <c r="AE3490" s="56" t="s">
        <v>334</v>
      </c>
      <c r="AF3490" s="56" t="s">
        <v>292</v>
      </c>
      <c r="AG3490" s="56">
        <v>2019</v>
      </c>
      <c r="AH3490" s="56" t="s">
        <v>80</v>
      </c>
      <c r="AI3490" s="56" t="s">
        <v>348</v>
      </c>
      <c r="AJ3490" s="56">
        <v>2</v>
      </c>
      <c r="AM3490" s="56">
        <v>42829</v>
      </c>
      <c r="AN3490" s="56" t="s">
        <v>551</v>
      </c>
      <c r="AO3490" s="1">
        <v>42829</v>
      </c>
      <c r="AP3490" s="56" t="s">
        <v>551</v>
      </c>
      <c r="AQ3490" s="56">
        <v>44627</v>
      </c>
      <c r="AR3490" s="56">
        <v>0</v>
      </c>
      <c r="AS3490" s="56" t="s">
        <v>346</v>
      </c>
      <c r="BB3490" s="56" t="s">
        <v>339</v>
      </c>
      <c r="BC3490" s="56" t="s">
        <v>263</v>
      </c>
      <c r="BD3490" s="56" t="s">
        <v>993</v>
      </c>
      <c r="BE3490" s="56" t="s">
        <v>347</v>
      </c>
      <c r="BF3490" s="56" t="s">
        <v>334</v>
      </c>
      <c r="BG3490" s="56" t="s">
        <v>365</v>
      </c>
      <c r="BH3490" s="56">
        <v>0</v>
      </c>
      <c r="BI3490" s="56">
        <v>0</v>
      </c>
      <c r="BJ3490" s="56">
        <v>1</v>
      </c>
    </row>
    <row r="3491" spans="1:62" hidden="1" x14ac:dyDescent="0.3">
      <c r="A3491" s="56">
        <v>49306774</v>
      </c>
      <c r="B3491" s="85">
        <v>602105</v>
      </c>
      <c r="C3491" s="1">
        <v>42893</v>
      </c>
      <c r="D3491" s="56" t="s">
        <v>990</v>
      </c>
      <c r="E3491" s="56" t="s">
        <v>991</v>
      </c>
      <c r="F3491" s="56" t="s">
        <v>334</v>
      </c>
      <c r="G3491" s="56" t="s">
        <v>335</v>
      </c>
      <c r="H3491" s="56" t="s">
        <v>336</v>
      </c>
      <c r="I3491" s="56" t="s">
        <v>359</v>
      </c>
      <c r="K3491" s="56" t="s">
        <v>337</v>
      </c>
      <c r="L3491" s="56" t="s">
        <v>338</v>
      </c>
      <c r="M3491" s="56" t="s">
        <v>992</v>
      </c>
      <c r="N3491" s="56" t="s">
        <v>1043</v>
      </c>
      <c r="O3491" s="56" t="s">
        <v>546</v>
      </c>
      <c r="P3491" s="1" t="s">
        <v>188</v>
      </c>
      <c r="Q3491" s="56" t="s">
        <v>998</v>
      </c>
      <c r="R3491" s="56" t="s">
        <v>339</v>
      </c>
      <c r="S3491" s="56">
        <v>306847</v>
      </c>
      <c r="T3491" s="1" t="s">
        <v>999</v>
      </c>
      <c r="U3491" s="56">
        <v>42856</v>
      </c>
      <c r="V3491" s="56">
        <v>43312</v>
      </c>
      <c r="W3491" s="56">
        <v>42829</v>
      </c>
      <c r="X3491" s="56">
        <v>43769</v>
      </c>
      <c r="Y3491" s="56" t="s">
        <v>340</v>
      </c>
      <c r="AA3491" s="56" t="s">
        <v>347</v>
      </c>
      <c r="AB3491" s="56" t="s">
        <v>343</v>
      </c>
      <c r="AC3491" s="56" t="s">
        <v>342</v>
      </c>
      <c r="AD3491" s="56" t="s">
        <v>347</v>
      </c>
      <c r="AE3491" s="56" t="s">
        <v>334</v>
      </c>
      <c r="AF3491" s="56" t="s">
        <v>292</v>
      </c>
      <c r="AG3491" s="56">
        <v>2018</v>
      </c>
      <c r="AH3491" s="56" t="s">
        <v>80</v>
      </c>
      <c r="AI3491" s="56" t="s">
        <v>344</v>
      </c>
      <c r="AJ3491" s="56">
        <v>1</v>
      </c>
      <c r="AM3491" s="56">
        <v>42829</v>
      </c>
      <c r="AN3491" s="56" t="s">
        <v>551</v>
      </c>
      <c r="AO3491" s="1">
        <v>42829</v>
      </c>
      <c r="AP3491" s="56" t="s">
        <v>551</v>
      </c>
      <c r="AQ3491" s="56">
        <v>37071</v>
      </c>
      <c r="AR3491" s="56">
        <v>0</v>
      </c>
      <c r="AS3491" s="56" t="s">
        <v>346</v>
      </c>
      <c r="BB3491" s="56" t="s">
        <v>339</v>
      </c>
      <c r="BC3491" s="56" t="s">
        <v>263</v>
      </c>
      <c r="BD3491" s="56" t="s">
        <v>993</v>
      </c>
      <c r="BE3491" s="56" t="s">
        <v>347</v>
      </c>
      <c r="BF3491" s="56" t="s">
        <v>334</v>
      </c>
      <c r="BG3491" s="56" t="s">
        <v>365</v>
      </c>
      <c r="BH3491" s="56">
        <v>0</v>
      </c>
      <c r="BI3491" s="56">
        <v>0</v>
      </c>
      <c r="BJ3491" s="56">
        <v>1</v>
      </c>
    </row>
    <row r="3492" spans="1:62" hidden="1" x14ac:dyDescent="0.3">
      <c r="A3492" s="56">
        <v>49312957</v>
      </c>
      <c r="B3492" s="85">
        <v>602105</v>
      </c>
      <c r="C3492" s="1">
        <v>42893</v>
      </c>
      <c r="D3492" s="56" t="s">
        <v>990</v>
      </c>
      <c r="E3492" s="56" t="s">
        <v>991</v>
      </c>
      <c r="F3492" s="56" t="s">
        <v>334</v>
      </c>
      <c r="G3492" s="56" t="s">
        <v>335</v>
      </c>
      <c r="H3492" s="56" t="s">
        <v>336</v>
      </c>
      <c r="I3492" s="56" t="s">
        <v>359</v>
      </c>
      <c r="K3492" s="56" t="s">
        <v>337</v>
      </c>
      <c r="L3492" s="56" t="s">
        <v>338</v>
      </c>
      <c r="M3492" s="56" t="s">
        <v>992</v>
      </c>
      <c r="N3492" s="56" t="s">
        <v>1043</v>
      </c>
      <c r="O3492" s="56" t="s">
        <v>546</v>
      </c>
      <c r="P3492" s="1" t="s">
        <v>188</v>
      </c>
      <c r="Q3492" s="56" t="s">
        <v>1000</v>
      </c>
      <c r="R3492" s="56" t="s">
        <v>339</v>
      </c>
      <c r="S3492" s="56">
        <v>305877</v>
      </c>
      <c r="T3492" s="1" t="s">
        <v>930</v>
      </c>
      <c r="U3492" s="56">
        <v>42856</v>
      </c>
      <c r="V3492" s="56">
        <v>43312</v>
      </c>
      <c r="W3492" s="56">
        <v>42822</v>
      </c>
      <c r="X3492" s="56">
        <v>43769</v>
      </c>
      <c r="Y3492" s="56" t="s">
        <v>340</v>
      </c>
      <c r="Z3492" s="56" t="s">
        <v>341</v>
      </c>
      <c r="AA3492" s="56" t="s">
        <v>342</v>
      </c>
      <c r="AB3492" s="56" t="s">
        <v>343</v>
      </c>
      <c r="AC3492" s="56" t="s">
        <v>342</v>
      </c>
      <c r="AD3492" s="56" t="s">
        <v>347</v>
      </c>
      <c r="AE3492" s="56" t="s">
        <v>334</v>
      </c>
      <c r="AF3492" s="56" t="s">
        <v>292</v>
      </c>
      <c r="AG3492" s="56">
        <v>2018</v>
      </c>
      <c r="AH3492" s="56" t="s">
        <v>80</v>
      </c>
      <c r="AI3492" s="56" t="s">
        <v>348</v>
      </c>
      <c r="AJ3492" s="56">
        <v>5</v>
      </c>
      <c r="AM3492" s="56">
        <v>42829</v>
      </c>
      <c r="AN3492" s="56" t="s">
        <v>551</v>
      </c>
      <c r="AO3492" s="1">
        <v>42822</v>
      </c>
      <c r="AP3492" s="56" t="s">
        <v>551</v>
      </c>
      <c r="AQ3492" s="56">
        <v>75661</v>
      </c>
      <c r="AR3492" s="56">
        <v>0</v>
      </c>
      <c r="AS3492" s="56" t="s">
        <v>346</v>
      </c>
      <c r="BB3492" s="56" t="s">
        <v>339</v>
      </c>
      <c r="BC3492" s="56" t="s">
        <v>263</v>
      </c>
      <c r="BD3492" s="56" t="s">
        <v>993</v>
      </c>
      <c r="BE3492" s="56" t="s">
        <v>347</v>
      </c>
      <c r="BF3492" s="56" t="s">
        <v>334</v>
      </c>
      <c r="BG3492" s="56" t="s">
        <v>365</v>
      </c>
      <c r="BH3492" s="56">
        <v>0</v>
      </c>
      <c r="BI3492" s="56">
        <v>0</v>
      </c>
      <c r="BJ3492" s="56">
        <v>1</v>
      </c>
    </row>
    <row r="3493" spans="1:62" hidden="1" x14ac:dyDescent="0.3">
      <c r="A3493" s="56">
        <v>49312378</v>
      </c>
      <c r="B3493" s="85">
        <v>602105</v>
      </c>
      <c r="C3493" s="1">
        <v>42893</v>
      </c>
      <c r="D3493" s="56" t="s">
        <v>990</v>
      </c>
      <c r="E3493" s="56" t="s">
        <v>991</v>
      </c>
      <c r="F3493" s="56" t="s">
        <v>334</v>
      </c>
      <c r="G3493" s="56" t="s">
        <v>335</v>
      </c>
      <c r="H3493" s="56" t="s">
        <v>336</v>
      </c>
      <c r="I3493" s="56" t="s">
        <v>359</v>
      </c>
      <c r="K3493" s="56" t="s">
        <v>337</v>
      </c>
      <c r="L3493" s="56" t="s">
        <v>338</v>
      </c>
      <c r="M3493" s="56" t="s">
        <v>992</v>
      </c>
      <c r="N3493" s="56" t="s">
        <v>1043</v>
      </c>
      <c r="O3493" s="56" t="s">
        <v>546</v>
      </c>
      <c r="P3493" s="1" t="s">
        <v>105</v>
      </c>
      <c r="S3493" s="56">
        <v>228325</v>
      </c>
      <c r="T3493" s="1" t="s">
        <v>811</v>
      </c>
      <c r="U3493" s="56">
        <v>42856</v>
      </c>
      <c r="V3493" s="56">
        <v>43312</v>
      </c>
      <c r="W3493" s="56">
        <v>42822</v>
      </c>
      <c r="X3493" s="56">
        <v>43769</v>
      </c>
      <c r="Y3493" s="56" t="s">
        <v>340</v>
      </c>
      <c r="Z3493" s="56" t="s">
        <v>341</v>
      </c>
      <c r="AA3493" s="56" t="s">
        <v>347</v>
      </c>
      <c r="AC3493" s="56" t="s">
        <v>342</v>
      </c>
      <c r="AD3493" s="56" t="s">
        <v>342</v>
      </c>
      <c r="AE3493" s="56" t="s">
        <v>334</v>
      </c>
      <c r="AF3493" s="56" t="s">
        <v>224</v>
      </c>
      <c r="AG3493" s="56">
        <v>2016</v>
      </c>
      <c r="AH3493" s="56" t="s">
        <v>80</v>
      </c>
      <c r="AI3493" s="56" t="s">
        <v>339</v>
      </c>
      <c r="AJ3493" s="56">
        <v>0</v>
      </c>
      <c r="AM3493" s="56">
        <v>42829</v>
      </c>
      <c r="AN3493" s="56" t="s">
        <v>551</v>
      </c>
      <c r="AO3493" s="1">
        <v>42822</v>
      </c>
      <c r="AP3493" s="56" t="s">
        <v>551</v>
      </c>
      <c r="AQ3493" s="56">
        <v>80241</v>
      </c>
      <c r="AR3493" s="56">
        <v>0</v>
      </c>
      <c r="AS3493" s="56" t="s">
        <v>346</v>
      </c>
      <c r="BB3493" s="56" t="s">
        <v>339</v>
      </c>
      <c r="BC3493" s="56" t="s">
        <v>263</v>
      </c>
      <c r="BD3493" s="56" t="s">
        <v>993</v>
      </c>
      <c r="BE3493" s="56" t="s">
        <v>347</v>
      </c>
      <c r="BF3493" s="56" t="s">
        <v>334</v>
      </c>
      <c r="BG3493" s="56" t="s">
        <v>365</v>
      </c>
      <c r="BH3493" s="56">
        <v>0</v>
      </c>
      <c r="BI3493" s="56">
        <v>0</v>
      </c>
      <c r="BJ3493" s="56">
        <v>1</v>
      </c>
    </row>
    <row r="3494" spans="1:62" hidden="1" x14ac:dyDescent="0.3">
      <c r="A3494" s="56">
        <v>49313094</v>
      </c>
      <c r="B3494" s="85">
        <v>602105</v>
      </c>
      <c r="C3494" s="1">
        <v>42893</v>
      </c>
      <c r="D3494" s="56" t="s">
        <v>990</v>
      </c>
      <c r="E3494" s="56" t="s">
        <v>991</v>
      </c>
      <c r="F3494" s="56" t="s">
        <v>334</v>
      </c>
      <c r="G3494" s="56" t="s">
        <v>335</v>
      </c>
      <c r="H3494" s="56" t="s">
        <v>336</v>
      </c>
      <c r="I3494" s="56" t="s">
        <v>359</v>
      </c>
      <c r="K3494" s="56" t="s">
        <v>337</v>
      </c>
      <c r="L3494" s="56" t="s">
        <v>338</v>
      </c>
      <c r="M3494" s="56" t="s">
        <v>992</v>
      </c>
      <c r="N3494" s="56" t="s">
        <v>1043</v>
      </c>
      <c r="O3494" s="56" t="s">
        <v>546</v>
      </c>
      <c r="P3494" s="1" t="s">
        <v>110</v>
      </c>
      <c r="Q3494" s="56" t="s">
        <v>994</v>
      </c>
      <c r="R3494" s="56" t="s">
        <v>339</v>
      </c>
      <c r="S3494" s="56">
        <v>297845</v>
      </c>
      <c r="T3494" s="1" t="s">
        <v>995</v>
      </c>
      <c r="U3494" s="56">
        <v>42856</v>
      </c>
      <c r="V3494" s="56">
        <v>43312</v>
      </c>
      <c r="W3494" s="56">
        <v>42826</v>
      </c>
      <c r="X3494" s="56">
        <v>44135</v>
      </c>
      <c r="Y3494" s="56" t="s">
        <v>356</v>
      </c>
      <c r="Z3494" s="56" t="s">
        <v>341</v>
      </c>
      <c r="AA3494" s="56" t="s">
        <v>347</v>
      </c>
      <c r="AC3494" s="56" t="s">
        <v>342</v>
      </c>
      <c r="AD3494" s="56" t="s">
        <v>347</v>
      </c>
      <c r="AE3494" s="56" t="s">
        <v>334</v>
      </c>
      <c r="AF3494" s="56" t="s">
        <v>292</v>
      </c>
      <c r="AG3494" s="56">
        <v>2019</v>
      </c>
      <c r="AH3494" s="56" t="s">
        <v>80</v>
      </c>
      <c r="AI3494" s="56" t="s">
        <v>344</v>
      </c>
      <c r="AJ3494" s="56">
        <v>1</v>
      </c>
      <c r="AM3494" s="56">
        <v>42822</v>
      </c>
      <c r="AN3494" s="56" t="s">
        <v>551</v>
      </c>
      <c r="AO3494" s="1">
        <v>42822</v>
      </c>
      <c r="AP3494" s="56" t="s">
        <v>551</v>
      </c>
      <c r="AQ3494" s="56">
        <v>87267</v>
      </c>
      <c r="AR3494" s="56">
        <v>0</v>
      </c>
      <c r="AS3494" s="56" t="s">
        <v>346</v>
      </c>
      <c r="BB3494" s="56" t="s">
        <v>339</v>
      </c>
      <c r="BC3494" s="56" t="s">
        <v>263</v>
      </c>
      <c r="BD3494" s="56" t="s">
        <v>993</v>
      </c>
      <c r="BE3494" s="56" t="s">
        <v>347</v>
      </c>
      <c r="BF3494" s="56" t="s">
        <v>334</v>
      </c>
      <c r="BG3494" s="56" t="s">
        <v>365</v>
      </c>
      <c r="BH3494" s="56">
        <v>0</v>
      </c>
      <c r="BI3494" s="56">
        <v>0</v>
      </c>
      <c r="BJ3494" s="56">
        <v>1</v>
      </c>
    </row>
    <row r="3495" spans="1:62" hidden="1" x14ac:dyDescent="0.3">
      <c r="A3495" s="56">
        <v>49313108</v>
      </c>
      <c r="B3495" s="85">
        <v>602105</v>
      </c>
      <c r="C3495" s="1">
        <v>42893</v>
      </c>
      <c r="D3495" s="56" t="s">
        <v>990</v>
      </c>
      <c r="E3495" s="56" t="s">
        <v>991</v>
      </c>
      <c r="F3495" s="56" t="s">
        <v>334</v>
      </c>
      <c r="G3495" s="56" t="s">
        <v>335</v>
      </c>
      <c r="H3495" s="56" t="s">
        <v>336</v>
      </c>
      <c r="I3495" s="56" t="s">
        <v>359</v>
      </c>
      <c r="K3495" s="56" t="s">
        <v>337</v>
      </c>
      <c r="L3495" s="56" t="s">
        <v>338</v>
      </c>
      <c r="M3495" s="56" t="s">
        <v>992</v>
      </c>
      <c r="N3495" s="56" t="s">
        <v>1043</v>
      </c>
      <c r="O3495" s="56" t="s">
        <v>546</v>
      </c>
      <c r="P3495" s="1" t="s">
        <v>110</v>
      </c>
      <c r="Q3495" s="56" t="s">
        <v>996</v>
      </c>
      <c r="R3495" s="56" t="s">
        <v>339</v>
      </c>
      <c r="S3495" s="56">
        <v>297852</v>
      </c>
      <c r="T3495" s="1" t="s">
        <v>557</v>
      </c>
      <c r="U3495" s="56">
        <v>42856</v>
      </c>
      <c r="V3495" s="56">
        <v>43312</v>
      </c>
      <c r="W3495" s="56">
        <v>42822</v>
      </c>
      <c r="X3495" s="56">
        <v>43769</v>
      </c>
      <c r="Y3495" s="56" t="s">
        <v>356</v>
      </c>
      <c r="Z3495" s="56" t="s">
        <v>341</v>
      </c>
      <c r="AA3495" s="56" t="s">
        <v>342</v>
      </c>
      <c r="AB3495" s="56" t="s">
        <v>343</v>
      </c>
      <c r="AC3495" s="56" t="s">
        <v>342</v>
      </c>
      <c r="AD3495" s="56" t="s">
        <v>347</v>
      </c>
      <c r="AE3495" s="56" t="s">
        <v>334</v>
      </c>
      <c r="AF3495" s="56" t="s">
        <v>292</v>
      </c>
      <c r="AG3495" s="56">
        <v>2020</v>
      </c>
      <c r="AH3495" s="56" t="s">
        <v>80</v>
      </c>
      <c r="AI3495" s="56" t="s">
        <v>348</v>
      </c>
      <c r="AJ3495" s="56">
        <v>550</v>
      </c>
      <c r="AM3495" s="56">
        <v>42829</v>
      </c>
      <c r="AN3495" s="56" t="s">
        <v>551</v>
      </c>
      <c r="AO3495" s="1">
        <v>42829</v>
      </c>
      <c r="AP3495" s="56" t="s">
        <v>551</v>
      </c>
      <c r="AQ3495" s="56">
        <v>57082</v>
      </c>
      <c r="AR3495" s="56">
        <v>0</v>
      </c>
      <c r="AS3495" s="56" t="s">
        <v>346</v>
      </c>
      <c r="BB3495" s="56" t="s">
        <v>339</v>
      </c>
      <c r="BC3495" s="56" t="s">
        <v>263</v>
      </c>
      <c r="BD3495" s="56" t="s">
        <v>993</v>
      </c>
      <c r="BE3495" s="56" t="s">
        <v>347</v>
      </c>
      <c r="BF3495" s="56" t="s">
        <v>334</v>
      </c>
      <c r="BG3495" s="56" t="s">
        <v>365</v>
      </c>
      <c r="BH3495" s="56">
        <v>0</v>
      </c>
      <c r="BI3495" s="56">
        <v>0</v>
      </c>
      <c r="BJ3495" s="56">
        <v>1</v>
      </c>
    </row>
    <row r="3496" spans="1:62" hidden="1" x14ac:dyDescent="0.3">
      <c r="A3496" s="56">
        <v>49306855</v>
      </c>
      <c r="B3496" s="85">
        <v>602105</v>
      </c>
      <c r="C3496" s="1">
        <v>42893</v>
      </c>
      <c r="D3496" s="56" t="s">
        <v>990</v>
      </c>
      <c r="E3496" s="56" t="s">
        <v>991</v>
      </c>
      <c r="F3496" s="56" t="s">
        <v>334</v>
      </c>
      <c r="G3496" s="56" t="s">
        <v>335</v>
      </c>
      <c r="H3496" s="56" t="s">
        <v>336</v>
      </c>
      <c r="I3496" s="56" t="s">
        <v>359</v>
      </c>
      <c r="K3496" s="56" t="s">
        <v>337</v>
      </c>
      <c r="L3496" s="56" t="s">
        <v>338</v>
      </c>
      <c r="M3496" s="56" t="s">
        <v>992</v>
      </c>
      <c r="N3496" s="56" t="s">
        <v>1043</v>
      </c>
      <c r="O3496" s="56" t="s">
        <v>546</v>
      </c>
      <c r="P3496" s="1" t="s">
        <v>110</v>
      </c>
      <c r="Q3496" s="56" t="s">
        <v>998</v>
      </c>
      <c r="R3496" s="56" t="s">
        <v>339</v>
      </c>
      <c r="S3496" s="56">
        <v>297849</v>
      </c>
      <c r="T3496" s="1" t="s">
        <v>1005</v>
      </c>
      <c r="U3496" s="56">
        <v>42856</v>
      </c>
      <c r="V3496" s="56">
        <v>43312</v>
      </c>
      <c r="W3496" s="56">
        <v>42822</v>
      </c>
      <c r="X3496" s="56">
        <v>43769</v>
      </c>
      <c r="Y3496" s="56" t="s">
        <v>356</v>
      </c>
      <c r="Z3496" s="56" t="s">
        <v>341</v>
      </c>
      <c r="AA3496" s="56" t="s">
        <v>347</v>
      </c>
      <c r="AB3496" s="56" t="s">
        <v>343</v>
      </c>
      <c r="AC3496" s="56" t="s">
        <v>342</v>
      </c>
      <c r="AD3496" s="56" t="s">
        <v>342</v>
      </c>
      <c r="AE3496" s="56" t="s">
        <v>334</v>
      </c>
      <c r="AF3496" s="56" t="s">
        <v>292</v>
      </c>
      <c r="AG3496" s="56">
        <v>2018</v>
      </c>
      <c r="AH3496" s="56" t="s">
        <v>80</v>
      </c>
      <c r="AI3496" s="56" t="s">
        <v>344</v>
      </c>
      <c r="AJ3496" s="56">
        <v>1</v>
      </c>
      <c r="AM3496" s="56">
        <v>42829</v>
      </c>
      <c r="AN3496" s="56" t="s">
        <v>551</v>
      </c>
      <c r="AO3496" s="1">
        <v>42822</v>
      </c>
      <c r="AP3496" s="56" t="s">
        <v>551</v>
      </c>
      <c r="AQ3496" s="56">
        <v>64842</v>
      </c>
      <c r="AR3496" s="56">
        <v>0</v>
      </c>
      <c r="AS3496" s="56" t="s">
        <v>346</v>
      </c>
      <c r="BB3496" s="56" t="s">
        <v>339</v>
      </c>
      <c r="BC3496" s="56" t="s">
        <v>263</v>
      </c>
      <c r="BD3496" s="56" t="s">
        <v>993</v>
      </c>
      <c r="BE3496" s="56" t="s">
        <v>347</v>
      </c>
      <c r="BF3496" s="56" t="s">
        <v>334</v>
      </c>
      <c r="BG3496" s="56" t="s">
        <v>365</v>
      </c>
      <c r="BH3496" s="56">
        <v>0</v>
      </c>
      <c r="BI3496" s="56">
        <v>0</v>
      </c>
      <c r="BJ3496" s="56">
        <v>1</v>
      </c>
    </row>
    <row r="3497" spans="1:62" hidden="1" x14ac:dyDescent="0.3">
      <c r="A3497" s="56">
        <v>49306865</v>
      </c>
      <c r="B3497" s="85">
        <v>602105</v>
      </c>
      <c r="C3497" s="1">
        <v>42893</v>
      </c>
      <c r="D3497" s="56" t="s">
        <v>990</v>
      </c>
      <c r="E3497" s="56" t="s">
        <v>991</v>
      </c>
      <c r="F3497" s="56" t="s">
        <v>334</v>
      </c>
      <c r="G3497" s="56" t="s">
        <v>335</v>
      </c>
      <c r="H3497" s="56" t="s">
        <v>336</v>
      </c>
      <c r="I3497" s="56" t="s">
        <v>359</v>
      </c>
      <c r="K3497" s="56" t="s">
        <v>337</v>
      </c>
      <c r="L3497" s="56" t="s">
        <v>338</v>
      </c>
      <c r="M3497" s="56" t="s">
        <v>992</v>
      </c>
      <c r="N3497" s="56" t="s">
        <v>1043</v>
      </c>
      <c r="O3497" s="56" t="s">
        <v>546</v>
      </c>
      <c r="P3497" s="1" t="s">
        <v>110</v>
      </c>
      <c r="Q3497" s="56" t="s">
        <v>994</v>
      </c>
      <c r="R3497" s="56" t="s">
        <v>339</v>
      </c>
      <c r="S3497" s="56">
        <v>297851</v>
      </c>
      <c r="T3497" s="1" t="s">
        <v>255</v>
      </c>
      <c r="U3497" s="56">
        <v>42856</v>
      </c>
      <c r="V3497" s="56">
        <v>43312</v>
      </c>
      <c r="W3497" s="56">
        <v>42822</v>
      </c>
      <c r="X3497" s="56">
        <v>43769</v>
      </c>
      <c r="Y3497" s="56" t="s">
        <v>340</v>
      </c>
      <c r="Z3497" s="56" t="s">
        <v>367</v>
      </c>
      <c r="AA3497" s="56" t="s">
        <v>342</v>
      </c>
      <c r="AB3497" s="56" t="s">
        <v>343</v>
      </c>
      <c r="AC3497" s="56" t="s">
        <v>342</v>
      </c>
      <c r="AD3497" s="56" t="s">
        <v>347</v>
      </c>
      <c r="AE3497" s="56" t="s">
        <v>334</v>
      </c>
      <c r="AF3497" s="56" t="s">
        <v>292</v>
      </c>
      <c r="AG3497" s="56">
        <v>2019</v>
      </c>
      <c r="AH3497" s="56" t="s">
        <v>80</v>
      </c>
      <c r="AI3497" s="56" t="s">
        <v>344</v>
      </c>
      <c r="AJ3497" s="56">
        <v>50000</v>
      </c>
      <c r="AM3497" s="56">
        <v>42829</v>
      </c>
      <c r="AN3497" s="56" t="s">
        <v>551</v>
      </c>
      <c r="AO3497" s="1">
        <v>42822</v>
      </c>
      <c r="AP3497" s="56" t="s">
        <v>551</v>
      </c>
      <c r="AQ3497" s="56">
        <v>269</v>
      </c>
      <c r="AR3497" s="56">
        <v>0</v>
      </c>
      <c r="AS3497" s="56" t="s">
        <v>346</v>
      </c>
      <c r="BB3497" s="56" t="s">
        <v>339</v>
      </c>
      <c r="BC3497" s="56" t="s">
        <v>263</v>
      </c>
      <c r="BD3497" s="56" t="s">
        <v>993</v>
      </c>
      <c r="BE3497" s="56" t="s">
        <v>347</v>
      </c>
      <c r="BF3497" s="56" t="s">
        <v>334</v>
      </c>
      <c r="BG3497" s="56" t="s">
        <v>365</v>
      </c>
      <c r="BH3497" s="56">
        <v>0</v>
      </c>
      <c r="BI3497" s="56">
        <v>0</v>
      </c>
      <c r="BJ3497" s="56">
        <v>1</v>
      </c>
    </row>
    <row r="3498" spans="1:62" hidden="1" x14ac:dyDescent="0.3">
      <c r="A3498" s="56">
        <v>49306868</v>
      </c>
      <c r="B3498" s="85">
        <v>602105</v>
      </c>
      <c r="C3498" s="1">
        <v>42893</v>
      </c>
      <c r="D3498" s="56" t="s">
        <v>990</v>
      </c>
      <c r="E3498" s="56" t="s">
        <v>991</v>
      </c>
      <c r="F3498" s="56" t="s">
        <v>334</v>
      </c>
      <c r="G3498" s="56" t="s">
        <v>335</v>
      </c>
      <c r="H3498" s="56" t="s">
        <v>336</v>
      </c>
      <c r="I3498" s="56" t="s">
        <v>359</v>
      </c>
      <c r="K3498" s="56" t="s">
        <v>337</v>
      </c>
      <c r="L3498" s="56" t="s">
        <v>338</v>
      </c>
      <c r="M3498" s="56" t="s">
        <v>992</v>
      </c>
      <c r="N3498" s="56" t="s">
        <v>1043</v>
      </c>
      <c r="O3498" s="56" t="s">
        <v>546</v>
      </c>
      <c r="P3498" s="1" t="s">
        <v>110</v>
      </c>
      <c r="Q3498" s="56" t="s">
        <v>1000</v>
      </c>
      <c r="R3498" s="56" t="s">
        <v>339</v>
      </c>
      <c r="S3498" s="56">
        <v>297847</v>
      </c>
      <c r="T3498" s="1" t="s">
        <v>1001</v>
      </c>
      <c r="U3498" s="56">
        <v>42856</v>
      </c>
      <c r="V3498" s="56">
        <v>43312</v>
      </c>
      <c r="W3498" s="56">
        <v>42826</v>
      </c>
      <c r="X3498" s="56">
        <v>43769</v>
      </c>
      <c r="Y3498" s="56" t="s">
        <v>340</v>
      </c>
      <c r="Z3498" s="56" t="s">
        <v>341</v>
      </c>
      <c r="AA3498" s="56" t="s">
        <v>347</v>
      </c>
      <c r="AC3498" s="56" t="s">
        <v>342</v>
      </c>
      <c r="AD3498" s="56" t="s">
        <v>347</v>
      </c>
      <c r="AE3498" s="56" t="s">
        <v>334</v>
      </c>
      <c r="AF3498" s="56" t="s">
        <v>292</v>
      </c>
      <c r="AG3498" s="56">
        <v>2019</v>
      </c>
      <c r="AH3498" s="56" t="s">
        <v>80</v>
      </c>
      <c r="AI3498" s="56" t="s">
        <v>344</v>
      </c>
      <c r="AJ3498" s="56">
        <v>3</v>
      </c>
      <c r="AM3498" s="56">
        <v>42829</v>
      </c>
      <c r="AN3498" s="56" t="s">
        <v>551</v>
      </c>
      <c r="AO3498" s="1">
        <v>42822</v>
      </c>
      <c r="AP3498" s="56" t="s">
        <v>551</v>
      </c>
      <c r="AQ3498" s="56">
        <v>87268</v>
      </c>
      <c r="AR3498" s="56">
        <v>0</v>
      </c>
      <c r="AS3498" s="56" t="s">
        <v>346</v>
      </c>
      <c r="BB3498" s="56" t="s">
        <v>339</v>
      </c>
      <c r="BC3498" s="56" t="s">
        <v>263</v>
      </c>
      <c r="BD3498" s="56" t="s">
        <v>993</v>
      </c>
      <c r="BE3498" s="56" t="s">
        <v>347</v>
      </c>
      <c r="BF3498" s="56" t="s">
        <v>334</v>
      </c>
      <c r="BG3498" s="56" t="s">
        <v>365</v>
      </c>
      <c r="BH3498" s="56">
        <v>0</v>
      </c>
      <c r="BI3498" s="56">
        <v>0</v>
      </c>
      <c r="BJ3498" s="56">
        <v>1</v>
      </c>
    </row>
    <row r="3499" spans="1:62" hidden="1" x14ac:dyDescent="0.3">
      <c r="A3499" s="56">
        <v>49306858</v>
      </c>
      <c r="B3499" s="85">
        <v>602105</v>
      </c>
      <c r="C3499" s="1">
        <v>42893</v>
      </c>
      <c r="D3499" s="56" t="s">
        <v>990</v>
      </c>
      <c r="E3499" s="56" t="s">
        <v>991</v>
      </c>
      <c r="F3499" s="56" t="s">
        <v>334</v>
      </c>
      <c r="G3499" s="56" t="s">
        <v>335</v>
      </c>
      <c r="H3499" s="56" t="s">
        <v>336</v>
      </c>
      <c r="I3499" s="56" t="s">
        <v>359</v>
      </c>
      <c r="K3499" s="56" t="s">
        <v>337</v>
      </c>
      <c r="L3499" s="56" t="s">
        <v>338</v>
      </c>
      <c r="M3499" s="56" t="s">
        <v>992</v>
      </c>
      <c r="N3499" s="56" t="s">
        <v>1043</v>
      </c>
      <c r="O3499" s="56" t="s">
        <v>546</v>
      </c>
      <c r="P3499" s="1" t="s">
        <v>110</v>
      </c>
      <c r="Q3499" s="56" t="s">
        <v>994</v>
      </c>
      <c r="R3499" s="56" t="s">
        <v>339</v>
      </c>
      <c r="S3499" s="56">
        <v>297845</v>
      </c>
      <c r="T3499" s="1" t="s">
        <v>995</v>
      </c>
      <c r="U3499" s="56">
        <v>42856</v>
      </c>
      <c r="V3499" s="56">
        <v>43312</v>
      </c>
      <c r="W3499" s="56">
        <v>42826</v>
      </c>
      <c r="X3499" s="56">
        <v>44135</v>
      </c>
      <c r="Y3499" s="56" t="s">
        <v>356</v>
      </c>
      <c r="Z3499" s="56" t="s">
        <v>341</v>
      </c>
      <c r="AA3499" s="56" t="s">
        <v>347</v>
      </c>
      <c r="AC3499" s="56" t="s">
        <v>342</v>
      </c>
      <c r="AD3499" s="56" t="s">
        <v>347</v>
      </c>
      <c r="AE3499" s="56" t="s">
        <v>334</v>
      </c>
      <c r="AF3499" s="56" t="s">
        <v>292</v>
      </c>
      <c r="AG3499" s="56">
        <v>2019</v>
      </c>
      <c r="AH3499" s="56" t="s">
        <v>80</v>
      </c>
      <c r="AI3499" s="56" t="s">
        <v>344</v>
      </c>
      <c r="AJ3499" s="56">
        <v>1</v>
      </c>
      <c r="AM3499" s="56">
        <v>42822</v>
      </c>
      <c r="AN3499" s="56" t="s">
        <v>551</v>
      </c>
      <c r="AO3499" s="1">
        <v>42822</v>
      </c>
      <c r="AP3499" s="56" t="s">
        <v>551</v>
      </c>
      <c r="AQ3499" s="56">
        <v>87267</v>
      </c>
      <c r="AR3499" s="56">
        <v>0</v>
      </c>
      <c r="AS3499" s="56" t="s">
        <v>346</v>
      </c>
      <c r="BB3499" s="56" t="s">
        <v>339</v>
      </c>
      <c r="BC3499" s="56" t="s">
        <v>263</v>
      </c>
      <c r="BD3499" s="56" t="s">
        <v>993</v>
      </c>
      <c r="BE3499" s="56" t="s">
        <v>347</v>
      </c>
      <c r="BF3499" s="56" t="s">
        <v>334</v>
      </c>
      <c r="BG3499" s="56" t="s">
        <v>365</v>
      </c>
      <c r="BH3499" s="56">
        <v>0</v>
      </c>
      <c r="BI3499" s="56">
        <v>0</v>
      </c>
      <c r="BJ3499" s="56">
        <v>1</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8" tint="0.79998168889431442"/>
  </sheetPr>
  <dimension ref="A1:G575"/>
  <sheetViews>
    <sheetView workbookViewId="0">
      <pane xSplit="1" ySplit="5" topLeftCell="B6" activePane="bottomRight" state="frozen"/>
      <selection activeCell="I35" sqref="I35"/>
      <selection pane="topRight" activeCell="I35" sqref="I35"/>
      <selection pane="bottomLeft" activeCell="I35" sqref="I35"/>
      <selection pane="bottomRight" activeCell="D5" sqref="D5"/>
    </sheetView>
  </sheetViews>
  <sheetFormatPr defaultColWidth="9.109375" defaultRowHeight="14.4" x14ac:dyDescent="0.3"/>
  <cols>
    <col min="1" max="1" width="78.88671875" style="56" customWidth="1"/>
    <col min="2" max="2" width="16.109375" style="56" bestFit="1" customWidth="1"/>
    <col min="3" max="3" width="18.109375" style="3" bestFit="1" customWidth="1"/>
    <col min="4" max="4" width="17.33203125" style="3" bestFit="1" customWidth="1"/>
    <col min="5" max="5" width="18.109375" style="3" bestFit="1" customWidth="1"/>
    <col min="6" max="6" width="18.109375" style="88" customWidth="1"/>
    <col min="7" max="7" width="18.6640625" style="53" customWidth="1"/>
    <col min="8" max="8" width="13.33203125" style="56" customWidth="1"/>
    <col min="9" max="9" width="18.109375" style="56" bestFit="1" customWidth="1"/>
    <col min="10" max="10" width="44.5546875" style="56" bestFit="1" customWidth="1"/>
    <col min="11" max="11" width="18.109375" style="56" bestFit="1" customWidth="1"/>
    <col min="12" max="12" width="17.33203125" style="56" bestFit="1" customWidth="1"/>
    <col min="13" max="13" width="18.109375" style="56" bestFit="1" customWidth="1"/>
    <col min="14" max="14" width="53.88671875" style="56" bestFit="1" customWidth="1"/>
    <col min="15" max="15" width="18.109375" style="56" bestFit="1" customWidth="1"/>
    <col min="16" max="16" width="17.33203125" style="56" bestFit="1" customWidth="1"/>
    <col min="17" max="17" width="18.109375" style="56" bestFit="1" customWidth="1"/>
    <col min="18" max="18" width="26.5546875" style="56" bestFit="1" customWidth="1"/>
    <col min="19" max="19" width="18.109375" style="56" bestFit="1" customWidth="1"/>
    <col min="20" max="20" width="17.33203125" style="56" bestFit="1" customWidth="1"/>
    <col min="21" max="21" width="18.109375" style="56" bestFit="1" customWidth="1"/>
    <col min="22" max="22" width="128.44140625" style="56" bestFit="1" customWidth="1"/>
    <col min="23" max="23" width="18.109375" style="56" bestFit="1" customWidth="1"/>
    <col min="24" max="24" width="17.33203125" style="56" bestFit="1" customWidth="1"/>
    <col min="25" max="25" width="18.109375" style="56" bestFit="1" customWidth="1"/>
    <col min="26" max="26" width="53.109375" style="56" bestFit="1" customWidth="1"/>
    <col min="27" max="27" width="18.109375" style="56" bestFit="1" customWidth="1"/>
    <col min="28" max="28" width="17.33203125" style="56" bestFit="1" customWidth="1"/>
    <col min="29" max="29" width="18.109375" style="56" bestFit="1" customWidth="1"/>
    <col min="30" max="30" width="32.44140625" style="56" bestFit="1" customWidth="1"/>
    <col min="31" max="31" width="18.109375" style="56" bestFit="1" customWidth="1"/>
    <col min="32" max="32" width="17.33203125" style="56" bestFit="1" customWidth="1"/>
    <col min="33" max="33" width="18.109375" style="56" bestFit="1" customWidth="1"/>
    <col min="34" max="34" width="35.6640625" style="56" bestFit="1" customWidth="1"/>
    <col min="35" max="35" width="18.109375" style="56" bestFit="1" customWidth="1"/>
    <col min="36" max="36" width="17.33203125" style="56" bestFit="1" customWidth="1"/>
    <col min="37" max="37" width="18.109375" style="56" bestFit="1" customWidth="1"/>
    <col min="38" max="38" width="50.6640625" style="56" bestFit="1" customWidth="1"/>
    <col min="39" max="39" width="18.109375" style="56" bestFit="1" customWidth="1"/>
    <col min="40" max="40" width="17.33203125" style="56" bestFit="1" customWidth="1"/>
    <col min="41" max="41" width="18.109375" style="56" bestFit="1" customWidth="1"/>
    <col min="42" max="42" width="53.109375" style="56" customWidth="1"/>
    <col min="43" max="43" width="18.109375" style="56" bestFit="1" customWidth="1"/>
    <col min="44" max="44" width="17.33203125" style="56" bestFit="1" customWidth="1"/>
    <col min="45" max="45" width="18.109375" style="56" bestFit="1" customWidth="1"/>
    <col min="46" max="46" width="32.44140625" style="56" customWidth="1"/>
    <col min="47" max="47" width="18.109375" style="56" bestFit="1" customWidth="1"/>
    <col min="48" max="48" width="17.33203125" style="56" bestFit="1" customWidth="1"/>
    <col min="49" max="49" width="18.109375" style="56" bestFit="1" customWidth="1"/>
    <col min="50" max="50" width="35.6640625" style="56" customWidth="1"/>
    <col min="51" max="51" width="18.109375" style="56" bestFit="1" customWidth="1"/>
    <col min="52" max="52" width="17.33203125" style="56" bestFit="1" customWidth="1"/>
    <col min="53" max="53" width="18.109375" style="56" bestFit="1" customWidth="1"/>
    <col min="54" max="54" width="29.33203125" style="56" customWidth="1"/>
    <col min="55" max="55" width="18.109375" style="56" bestFit="1" customWidth="1"/>
    <col min="56" max="56" width="17.33203125" style="56" bestFit="1" customWidth="1"/>
    <col min="57" max="57" width="18.109375" style="56" bestFit="1" customWidth="1"/>
    <col min="58" max="58" width="50.6640625" style="56" customWidth="1"/>
    <col min="59" max="59" width="18.109375" style="56" bestFit="1" customWidth="1"/>
    <col min="60" max="60" width="17.33203125" style="56" bestFit="1" customWidth="1"/>
    <col min="61" max="61" width="18.109375" style="56" bestFit="1" customWidth="1"/>
    <col min="62" max="62" width="19.6640625" style="56" customWidth="1"/>
    <col min="63" max="63" width="21.6640625" style="56" bestFit="1" customWidth="1"/>
    <col min="64" max="64" width="20.6640625" style="56" bestFit="1" customWidth="1"/>
    <col min="65" max="65" width="21.6640625" style="56" bestFit="1" customWidth="1"/>
    <col min="66" max="66" width="38.6640625" style="56" bestFit="1" customWidth="1"/>
    <col min="67" max="67" width="16.5546875" style="56" bestFit="1" customWidth="1"/>
    <col min="68" max="68" width="15.6640625" style="56" bestFit="1" customWidth="1"/>
    <col min="69" max="69" width="16.5546875" style="56" bestFit="1" customWidth="1"/>
    <col min="70" max="70" width="44.33203125" style="56" bestFit="1" customWidth="1"/>
    <col min="71" max="71" width="16.5546875" style="56" bestFit="1" customWidth="1"/>
    <col min="72" max="72" width="15.6640625" style="56" bestFit="1" customWidth="1"/>
    <col min="73" max="73" width="16.5546875" style="56" bestFit="1" customWidth="1"/>
    <col min="74" max="74" width="128.44140625" style="56" bestFit="1" customWidth="1"/>
    <col min="75" max="75" width="16.5546875" style="56" bestFit="1" customWidth="1"/>
    <col min="76" max="76" width="15.6640625" style="56" bestFit="1" customWidth="1"/>
    <col min="77" max="77" width="16.5546875" style="56" bestFit="1" customWidth="1"/>
    <col min="78" max="78" width="57" style="56" bestFit="1" customWidth="1"/>
    <col min="79" max="79" width="16.5546875" style="56" bestFit="1" customWidth="1"/>
    <col min="80" max="80" width="15.6640625" style="56" bestFit="1" customWidth="1"/>
    <col min="81" max="81" width="16.5546875" style="56" bestFit="1" customWidth="1"/>
    <col min="82" max="82" width="26" style="56" bestFit="1" customWidth="1"/>
    <col min="83" max="83" width="16.5546875" style="56" bestFit="1" customWidth="1"/>
    <col min="84" max="84" width="15.6640625" style="56" bestFit="1" customWidth="1"/>
    <col min="85" max="85" width="16.5546875" style="56" bestFit="1" customWidth="1"/>
    <col min="86" max="86" width="49.44140625" style="56" bestFit="1" customWidth="1"/>
    <col min="87" max="87" width="16.5546875" style="56" bestFit="1" customWidth="1"/>
    <col min="88" max="88" width="15.6640625" style="56" bestFit="1" customWidth="1"/>
    <col min="89" max="89" width="16.5546875" style="56" bestFit="1" customWidth="1"/>
    <col min="90" max="90" width="70.5546875" style="56" bestFit="1" customWidth="1"/>
    <col min="91" max="91" width="16.5546875" style="56" bestFit="1" customWidth="1"/>
    <col min="92" max="92" width="15.6640625" style="56" bestFit="1" customWidth="1"/>
    <col min="93" max="93" width="16.5546875" style="56" bestFit="1" customWidth="1"/>
    <col min="94" max="94" width="69.6640625" style="56" bestFit="1" customWidth="1"/>
    <col min="95" max="95" width="16.5546875" style="56" bestFit="1" customWidth="1"/>
    <col min="96" max="96" width="15.6640625" style="56" bestFit="1" customWidth="1"/>
    <col min="97" max="97" width="16.5546875" style="56" bestFit="1" customWidth="1"/>
    <col min="98" max="98" width="40.5546875" style="56" bestFit="1" customWidth="1"/>
    <col min="99" max="99" width="16.5546875" style="56" bestFit="1" customWidth="1"/>
    <col min="100" max="100" width="15.6640625" style="56" bestFit="1" customWidth="1"/>
    <col min="101" max="101" width="16.5546875" style="56" bestFit="1" customWidth="1"/>
    <col min="102" max="102" width="53.6640625" style="56" bestFit="1" customWidth="1"/>
    <col min="103" max="103" width="16.5546875" style="56" bestFit="1" customWidth="1"/>
    <col min="104" max="104" width="15.6640625" style="56" bestFit="1" customWidth="1"/>
    <col min="105" max="105" width="16.5546875" style="56" bestFit="1" customWidth="1"/>
    <col min="106" max="106" width="97.109375" style="56" bestFit="1" customWidth="1"/>
    <col min="107" max="107" width="16.5546875" style="56" bestFit="1" customWidth="1"/>
    <col min="108" max="108" width="15.6640625" style="56" bestFit="1" customWidth="1"/>
    <col min="109" max="109" width="16.5546875" style="56" bestFit="1" customWidth="1"/>
    <col min="110" max="110" width="103.109375" style="56" bestFit="1" customWidth="1"/>
    <col min="111" max="111" width="16.5546875" style="56" bestFit="1" customWidth="1"/>
    <col min="112" max="112" width="15.6640625" style="56" bestFit="1" customWidth="1"/>
    <col min="113" max="113" width="16.5546875" style="56" bestFit="1" customWidth="1"/>
    <col min="114" max="114" width="44.44140625" style="56" bestFit="1" customWidth="1"/>
    <col min="115" max="115" width="16.5546875" style="56" bestFit="1" customWidth="1"/>
    <col min="116" max="116" width="15.6640625" style="56" bestFit="1" customWidth="1"/>
    <col min="117" max="117" width="16.5546875" style="56" bestFit="1" customWidth="1"/>
    <col min="118" max="118" width="57.44140625" style="56" bestFit="1" customWidth="1"/>
    <col min="119" max="119" width="16.5546875" style="56" bestFit="1" customWidth="1"/>
    <col min="120" max="120" width="15.6640625" style="56" bestFit="1" customWidth="1"/>
    <col min="121" max="121" width="16.5546875" style="56" bestFit="1" customWidth="1"/>
    <col min="122" max="122" width="34.6640625" style="56" bestFit="1" customWidth="1"/>
    <col min="123" max="123" width="16.5546875" style="56" bestFit="1" customWidth="1"/>
    <col min="124" max="124" width="15.6640625" style="56" bestFit="1" customWidth="1"/>
    <col min="125" max="125" width="16.5546875" style="56" bestFit="1" customWidth="1"/>
    <col min="126" max="126" width="56.44140625" style="56" bestFit="1" customWidth="1"/>
    <col min="127" max="127" width="16.5546875" style="56" bestFit="1" customWidth="1"/>
    <col min="128" max="128" width="15.6640625" style="56" bestFit="1" customWidth="1"/>
    <col min="129" max="129" width="16.5546875" style="56" bestFit="1" customWidth="1"/>
    <col min="130" max="130" width="108" style="56" bestFit="1" customWidth="1"/>
    <col min="131" max="131" width="16.5546875" style="56" bestFit="1" customWidth="1"/>
    <col min="132" max="132" width="15.6640625" style="56" bestFit="1" customWidth="1"/>
    <col min="133" max="133" width="16.5546875" style="56" bestFit="1" customWidth="1"/>
    <col min="134" max="134" width="25.88671875" style="56" bestFit="1" customWidth="1"/>
    <col min="135" max="135" width="16.5546875" style="56" bestFit="1" customWidth="1"/>
    <col min="136" max="136" width="15.6640625" style="56" bestFit="1" customWidth="1"/>
    <col min="137" max="137" width="16.5546875" style="56" bestFit="1" customWidth="1"/>
    <col min="138" max="138" width="53.109375" style="56" bestFit="1" customWidth="1"/>
    <col min="139" max="139" width="16.5546875" style="56" bestFit="1" customWidth="1"/>
    <col min="140" max="140" width="15.6640625" style="56" bestFit="1" customWidth="1"/>
    <col min="141" max="141" width="16.5546875" style="56" bestFit="1" customWidth="1"/>
    <col min="142" max="142" width="32.44140625" style="56" bestFit="1" customWidth="1"/>
    <col min="143" max="143" width="16.5546875" style="56" bestFit="1" customWidth="1"/>
    <col min="144" max="144" width="15.6640625" style="56" bestFit="1" customWidth="1"/>
    <col min="145" max="145" width="16.5546875" style="56" bestFit="1" customWidth="1"/>
    <col min="146" max="146" width="35.6640625" style="56" bestFit="1" customWidth="1"/>
    <col min="147" max="147" width="16.5546875" style="56" bestFit="1" customWidth="1"/>
    <col min="148" max="148" width="15.6640625" style="56" bestFit="1" customWidth="1"/>
    <col min="149" max="149" width="16.5546875" style="56" bestFit="1" customWidth="1"/>
    <col min="150" max="150" width="29.33203125" style="56" bestFit="1" customWidth="1"/>
    <col min="151" max="151" width="16.5546875" style="56" bestFit="1" customWidth="1"/>
    <col min="152" max="152" width="15.6640625" style="56" bestFit="1" customWidth="1"/>
    <col min="153" max="153" width="16.5546875" style="56" bestFit="1" customWidth="1"/>
    <col min="154" max="154" width="50.6640625" style="56" bestFit="1" customWidth="1"/>
    <col min="155" max="155" width="16.5546875" style="56" bestFit="1" customWidth="1"/>
    <col min="156" max="156" width="15.6640625" style="56" bestFit="1" customWidth="1"/>
    <col min="157" max="157" width="16.5546875" style="56" bestFit="1" customWidth="1"/>
    <col min="158" max="158" width="19.6640625" style="56" bestFit="1" customWidth="1"/>
    <col min="159" max="159" width="21.6640625" style="56" bestFit="1" customWidth="1"/>
    <col min="160" max="160" width="20.6640625" style="56" bestFit="1" customWidth="1"/>
    <col min="161" max="161" width="21.6640625" style="56" bestFit="1" customWidth="1"/>
    <col min="162" max="162" width="23.109375" style="56" customWidth="1"/>
    <col min="163" max="16384" width="9.109375" style="56"/>
  </cols>
  <sheetData>
    <row r="1" spans="1:7" x14ac:dyDescent="0.3">
      <c r="A1" s="41" t="s">
        <v>0</v>
      </c>
      <c r="B1" s="42">
        <v>599473</v>
      </c>
      <c r="G1" s="100" t="s">
        <v>196</v>
      </c>
    </row>
    <row r="2" spans="1:7" x14ac:dyDescent="0.3">
      <c r="A2" s="41" t="s">
        <v>101</v>
      </c>
      <c r="B2" s="56" t="s">
        <v>187</v>
      </c>
      <c r="G2" s="100"/>
    </row>
    <row r="3" spans="1:7" x14ac:dyDescent="0.3">
      <c r="A3" s="41" t="s">
        <v>116</v>
      </c>
      <c r="B3" s="56" t="s">
        <v>187</v>
      </c>
      <c r="G3" s="100"/>
    </row>
    <row r="4" spans="1:7" ht="54.75" customHeight="1" x14ac:dyDescent="0.3">
      <c r="A4"/>
      <c r="B4"/>
      <c r="C4"/>
      <c r="D4"/>
      <c r="E4"/>
      <c r="F4"/>
      <c r="G4"/>
    </row>
    <row r="5" spans="1:7" ht="60" customHeight="1" x14ac:dyDescent="0.3">
      <c r="A5" s="41" t="s">
        <v>115</v>
      </c>
      <c r="B5" s="43" t="s">
        <v>245</v>
      </c>
      <c r="C5" s="87" t="s">
        <v>269</v>
      </c>
      <c r="D5" s="43" t="s">
        <v>270</v>
      </c>
      <c r="E5" s="43" t="s">
        <v>271</v>
      </c>
      <c r="F5" s="56" t="s">
        <v>272</v>
      </c>
      <c r="G5" s="85" t="s">
        <v>244</v>
      </c>
    </row>
    <row r="6" spans="1:7" x14ac:dyDescent="0.3">
      <c r="A6" s="42" t="s">
        <v>111</v>
      </c>
      <c r="B6" s="43"/>
      <c r="C6" s="43">
        <v>2</v>
      </c>
      <c r="D6" s="43">
        <v>3</v>
      </c>
      <c r="E6" s="43">
        <v>3</v>
      </c>
      <c r="F6" s="43">
        <v>-0.33333333333333337</v>
      </c>
      <c r="G6" s="43">
        <v>-2</v>
      </c>
    </row>
    <row r="7" spans="1:7" x14ac:dyDescent="0.3">
      <c r="A7" s="42" t="s">
        <v>351</v>
      </c>
      <c r="B7" s="43"/>
      <c r="C7" s="43">
        <v>5</v>
      </c>
      <c r="D7" s="43">
        <v>6</v>
      </c>
      <c r="E7" s="43">
        <v>6</v>
      </c>
      <c r="F7" s="43">
        <v>-0.16666666666666663</v>
      </c>
    </row>
    <row r="8" spans="1:7" x14ac:dyDescent="0.3">
      <c r="A8" s="42" t="s">
        <v>190</v>
      </c>
      <c r="B8" s="43"/>
      <c r="C8" s="43">
        <v>215</v>
      </c>
      <c r="D8" s="43">
        <v>110</v>
      </c>
      <c r="E8" s="43">
        <v>110</v>
      </c>
      <c r="F8" s="43">
        <v>0.95454545454545459</v>
      </c>
      <c r="G8" s="53">
        <v>1</v>
      </c>
    </row>
    <row r="9" spans="1:7" x14ac:dyDescent="0.3">
      <c r="A9" s="42" t="s">
        <v>191</v>
      </c>
      <c r="B9" s="43"/>
      <c r="C9" s="43">
        <v>81</v>
      </c>
      <c r="D9" s="43">
        <v>74</v>
      </c>
      <c r="E9" s="43">
        <v>74</v>
      </c>
      <c r="F9" s="43">
        <v>9.4594594594594517E-2</v>
      </c>
      <c r="G9" s="53">
        <v>1</v>
      </c>
    </row>
    <row r="10" spans="1:7" x14ac:dyDescent="0.3">
      <c r="A10" s="42" t="s">
        <v>192</v>
      </c>
      <c r="B10" s="43"/>
      <c r="C10" s="43">
        <v>81</v>
      </c>
      <c r="D10" s="43">
        <v>52</v>
      </c>
      <c r="E10" s="43">
        <v>52</v>
      </c>
      <c r="F10" s="43">
        <v>0.55769230769230771</v>
      </c>
      <c r="G10" s="53">
        <v>1</v>
      </c>
    </row>
    <row r="11" spans="1:7" x14ac:dyDescent="0.3">
      <c r="A11" s="42" t="s">
        <v>193</v>
      </c>
      <c r="B11" s="43"/>
      <c r="C11" s="43">
        <v>16</v>
      </c>
      <c r="D11" s="43">
        <v>5</v>
      </c>
      <c r="E11" s="43">
        <v>5</v>
      </c>
      <c r="F11" s="43">
        <v>2.2000000000000002</v>
      </c>
      <c r="G11" s="53">
        <v>1</v>
      </c>
    </row>
    <row r="12" spans="1:7" x14ac:dyDescent="0.3">
      <c r="A12" s="42" t="s">
        <v>238</v>
      </c>
      <c r="B12" s="43"/>
      <c r="C12" s="43">
        <v>21</v>
      </c>
      <c r="D12" s="43">
        <v>6</v>
      </c>
      <c r="E12" s="43">
        <v>6</v>
      </c>
      <c r="F12" s="43">
        <v>2.5</v>
      </c>
      <c r="G12" s="53">
        <v>1</v>
      </c>
    </row>
    <row r="13" spans="1:7" x14ac:dyDescent="0.3">
      <c r="A13" s="42" t="s">
        <v>597</v>
      </c>
      <c r="B13" s="43">
        <v>31</v>
      </c>
      <c r="C13" s="43">
        <v>10</v>
      </c>
      <c r="D13" s="43">
        <v>12</v>
      </c>
      <c r="E13" s="43">
        <v>12</v>
      </c>
      <c r="F13" s="43">
        <v>-0.16666666666666663</v>
      </c>
    </row>
    <row r="14" spans="1:7" x14ac:dyDescent="0.3">
      <c r="A14" s="42" t="s">
        <v>257</v>
      </c>
      <c r="B14" s="43">
        <v>2500</v>
      </c>
      <c r="C14" s="43">
        <v>31331</v>
      </c>
      <c r="D14" s="43">
        <v>2200</v>
      </c>
      <c r="E14" s="43">
        <v>2200</v>
      </c>
      <c r="F14" s="43">
        <v>13.241363636363637</v>
      </c>
      <c r="G14" s="53">
        <v>2</v>
      </c>
    </row>
    <row r="15" spans="1:7" x14ac:dyDescent="0.3">
      <c r="A15" s="42" t="s">
        <v>258</v>
      </c>
      <c r="B15" s="43">
        <v>68639172</v>
      </c>
      <c r="C15" s="43">
        <v>163829142</v>
      </c>
      <c r="D15" s="43">
        <v>10932440</v>
      </c>
      <c r="E15" s="43">
        <v>10932440</v>
      </c>
      <c r="F15" s="43">
        <v>13.985597176842498</v>
      </c>
      <c r="G15" s="53">
        <v>2</v>
      </c>
    </row>
    <row r="16" spans="1:7" x14ac:dyDescent="0.3">
      <c r="A16" s="42" t="s">
        <v>259</v>
      </c>
      <c r="B16" s="43">
        <v>3500000</v>
      </c>
      <c r="C16" s="43">
        <v>6886541</v>
      </c>
      <c r="D16" s="43">
        <v>2982430</v>
      </c>
      <c r="E16" s="43">
        <v>2982430</v>
      </c>
      <c r="F16" s="43">
        <v>1.3090369262648243</v>
      </c>
      <c r="G16" s="53">
        <v>1</v>
      </c>
    </row>
    <row r="17" spans="1:7" x14ac:dyDescent="0.3">
      <c r="A17" s="42" t="s">
        <v>260</v>
      </c>
      <c r="B17" s="43">
        <v>2.5</v>
      </c>
      <c r="C17" s="43">
        <v>3.66</v>
      </c>
      <c r="D17" s="43">
        <v>0.4</v>
      </c>
      <c r="E17" s="43">
        <v>0.4</v>
      </c>
      <c r="F17" s="43">
        <v>8.15</v>
      </c>
      <c r="G17" s="53">
        <v>2</v>
      </c>
    </row>
    <row r="18" spans="1:7" x14ac:dyDescent="0.3">
      <c r="A18"/>
      <c r="B18"/>
      <c r="C18"/>
      <c r="D18"/>
      <c r="E18"/>
      <c r="F18"/>
      <c r="G18"/>
    </row>
    <row r="19" spans="1:7" x14ac:dyDescent="0.3">
      <c r="A19"/>
      <c r="B19"/>
      <c r="C19"/>
      <c r="D19"/>
      <c r="E19"/>
      <c r="F19"/>
      <c r="G19"/>
    </row>
    <row r="20" spans="1:7" x14ac:dyDescent="0.3">
      <c r="A20"/>
      <c r="B20"/>
      <c r="C20"/>
      <c r="D20"/>
      <c r="E20"/>
      <c r="F20"/>
      <c r="G20"/>
    </row>
    <row r="21" spans="1:7" x14ac:dyDescent="0.3">
      <c r="A21"/>
      <c r="B21"/>
      <c r="C21"/>
      <c r="D21"/>
      <c r="E21"/>
      <c r="F21"/>
      <c r="G21"/>
    </row>
    <row r="22" spans="1:7" x14ac:dyDescent="0.3">
      <c r="A22"/>
      <c r="B22"/>
      <c r="C22"/>
      <c r="D22"/>
      <c r="E22"/>
      <c r="F22"/>
      <c r="G22"/>
    </row>
    <row r="23" spans="1:7" x14ac:dyDescent="0.3">
      <c r="A23"/>
      <c r="B23"/>
      <c r="C23"/>
      <c r="D23"/>
      <c r="E23"/>
      <c r="F23"/>
      <c r="G23"/>
    </row>
    <row r="24" spans="1:7" x14ac:dyDescent="0.3">
      <c r="A24"/>
      <c r="B24"/>
      <c r="C24"/>
      <c r="D24"/>
      <c r="E24"/>
      <c r="F24"/>
      <c r="G24"/>
    </row>
    <row r="25" spans="1:7" x14ac:dyDescent="0.3">
      <c r="A25"/>
      <c r="B25"/>
      <c r="C25"/>
      <c r="D25"/>
      <c r="E25"/>
      <c r="F25"/>
      <c r="G25"/>
    </row>
    <row r="26" spans="1:7" x14ac:dyDescent="0.3">
      <c r="A26"/>
      <c r="B26"/>
      <c r="C26"/>
      <c r="D26"/>
      <c r="E26"/>
      <c r="F26"/>
      <c r="G26"/>
    </row>
    <row r="27" spans="1:7" x14ac:dyDescent="0.3">
      <c r="A27"/>
      <c r="B27"/>
      <c r="C27"/>
      <c r="D27"/>
      <c r="E27"/>
      <c r="F27"/>
      <c r="G27"/>
    </row>
    <row r="28" spans="1:7" x14ac:dyDescent="0.3">
      <c r="A28"/>
      <c r="B28"/>
      <c r="C28"/>
      <c r="D28"/>
      <c r="E28"/>
      <c r="F28"/>
      <c r="G28"/>
    </row>
    <row r="29" spans="1:7" x14ac:dyDescent="0.3">
      <c r="A29"/>
      <c r="B29"/>
      <c r="C29"/>
      <c r="D29"/>
      <c r="E29"/>
      <c r="F29"/>
      <c r="G29"/>
    </row>
    <row r="30" spans="1:7" x14ac:dyDescent="0.3">
      <c r="A30"/>
      <c r="B30"/>
      <c r="C30"/>
      <c r="D30"/>
      <c r="E30"/>
      <c r="F30"/>
      <c r="G30"/>
    </row>
    <row r="31" spans="1:7" x14ac:dyDescent="0.3">
      <c r="A31"/>
      <c r="B31"/>
      <c r="C31"/>
      <c r="D31"/>
      <c r="E31"/>
      <c r="F31"/>
      <c r="G31"/>
    </row>
    <row r="32" spans="1:7" x14ac:dyDescent="0.3">
      <c r="A32"/>
      <c r="B32"/>
      <c r="C32"/>
      <c r="D32"/>
      <c r="E32"/>
      <c r="F32"/>
      <c r="G32"/>
    </row>
    <row r="33" spans="1:7" x14ac:dyDescent="0.3">
      <c r="A33"/>
      <c r="B33"/>
      <c r="C33"/>
      <c r="D33"/>
      <c r="E33"/>
      <c r="F33"/>
      <c r="G33"/>
    </row>
    <row r="34" spans="1:7" x14ac:dyDescent="0.3">
      <c r="A34"/>
      <c r="B34"/>
      <c r="C34"/>
      <c r="D34"/>
      <c r="E34"/>
      <c r="F34"/>
      <c r="G34"/>
    </row>
    <row r="35" spans="1:7" x14ac:dyDescent="0.3">
      <c r="A35"/>
      <c r="B35"/>
      <c r="C35"/>
      <c r="D35"/>
      <c r="E35"/>
      <c r="F35"/>
      <c r="G35"/>
    </row>
    <row r="36" spans="1:7" x14ac:dyDescent="0.3">
      <c r="A36"/>
      <c r="B36"/>
      <c r="C36"/>
      <c r="D36"/>
      <c r="E36"/>
      <c r="F36"/>
      <c r="G36"/>
    </row>
    <row r="37" spans="1:7" x14ac:dyDescent="0.3">
      <c r="A37"/>
      <c r="B37"/>
      <c r="C37"/>
      <c r="D37"/>
      <c r="E37"/>
      <c r="F37"/>
      <c r="G37"/>
    </row>
    <row r="38" spans="1:7" x14ac:dyDescent="0.3">
      <c r="A38"/>
      <c r="B38"/>
      <c r="C38"/>
      <c r="D38"/>
      <c r="E38"/>
      <c r="F38"/>
      <c r="G38"/>
    </row>
    <row r="39" spans="1:7" x14ac:dyDescent="0.3">
      <c r="A39"/>
      <c r="B39"/>
      <c r="C39"/>
      <c r="D39"/>
      <c r="E39"/>
      <c r="F39"/>
      <c r="G39"/>
    </row>
    <row r="40" spans="1:7" x14ac:dyDescent="0.3">
      <c r="A40"/>
      <c r="B40"/>
      <c r="C40"/>
      <c r="D40"/>
      <c r="E40"/>
      <c r="F40"/>
      <c r="G40"/>
    </row>
    <row r="41" spans="1:7" x14ac:dyDescent="0.3">
      <c r="A41"/>
      <c r="B41"/>
      <c r="C41"/>
      <c r="D41"/>
      <c r="E41"/>
      <c r="F41"/>
      <c r="G41"/>
    </row>
    <row r="42" spans="1:7" x14ac:dyDescent="0.3">
      <c r="A42"/>
      <c r="B42"/>
      <c r="C42"/>
      <c r="D42"/>
      <c r="E42"/>
      <c r="F42"/>
      <c r="G42"/>
    </row>
    <row r="43" spans="1:7" x14ac:dyDescent="0.3">
      <c r="A43"/>
      <c r="B43"/>
      <c r="C43"/>
      <c r="D43"/>
      <c r="E43"/>
      <c r="F43"/>
      <c r="G43"/>
    </row>
    <row r="44" spans="1:7" x14ac:dyDescent="0.3">
      <c r="A44"/>
      <c r="B44"/>
      <c r="C44"/>
      <c r="D44"/>
      <c r="E44"/>
      <c r="F44"/>
      <c r="G44"/>
    </row>
    <row r="45" spans="1:7" x14ac:dyDescent="0.3">
      <c r="A45"/>
      <c r="B45"/>
      <c r="C45"/>
      <c r="D45"/>
      <c r="E45"/>
      <c r="F45"/>
      <c r="G45"/>
    </row>
    <row r="46" spans="1:7" x14ac:dyDescent="0.3">
      <c r="A46"/>
      <c r="B46"/>
      <c r="C46"/>
      <c r="D46"/>
      <c r="E46"/>
      <c r="F46"/>
      <c r="G46"/>
    </row>
    <row r="47" spans="1:7" x14ac:dyDescent="0.3">
      <c r="A47"/>
      <c r="B47"/>
      <c r="C47"/>
      <c r="D47"/>
      <c r="E47"/>
      <c r="F47"/>
      <c r="G47"/>
    </row>
    <row r="48" spans="1:7" x14ac:dyDescent="0.3">
      <c r="A48"/>
      <c r="B48"/>
      <c r="C48"/>
      <c r="D48"/>
      <c r="E48"/>
      <c r="F48"/>
      <c r="G48"/>
    </row>
    <row r="49" spans="1:7" x14ac:dyDescent="0.3">
      <c r="A49"/>
      <c r="B49"/>
      <c r="C49"/>
      <c r="D49"/>
      <c r="E49"/>
      <c r="F49"/>
      <c r="G49"/>
    </row>
    <row r="50" spans="1:7" x14ac:dyDescent="0.3">
      <c r="A50"/>
      <c r="B50"/>
      <c r="C50"/>
      <c r="D50"/>
      <c r="E50"/>
      <c r="F50"/>
      <c r="G50"/>
    </row>
    <row r="51" spans="1:7" x14ac:dyDescent="0.3">
      <c r="A51"/>
      <c r="B51"/>
      <c r="C51"/>
      <c r="D51"/>
      <c r="E51"/>
      <c r="F51"/>
      <c r="G51"/>
    </row>
    <row r="52" spans="1:7" x14ac:dyDescent="0.3">
      <c r="A52"/>
      <c r="B52"/>
      <c r="C52"/>
      <c r="D52"/>
      <c r="E52"/>
      <c r="F52"/>
      <c r="G52"/>
    </row>
    <row r="53" spans="1:7" x14ac:dyDescent="0.3">
      <c r="A53"/>
      <c r="B53"/>
      <c r="C53"/>
      <c r="D53"/>
      <c r="E53"/>
      <c r="F53"/>
      <c r="G53"/>
    </row>
    <row r="54" spans="1:7" x14ac:dyDescent="0.3">
      <c r="A54"/>
      <c r="B54"/>
      <c r="C54"/>
      <c r="D54"/>
      <c r="E54"/>
      <c r="F54"/>
      <c r="G54"/>
    </row>
    <row r="55" spans="1:7" x14ac:dyDescent="0.3">
      <c r="A55"/>
      <c r="B55"/>
      <c r="C55"/>
      <c r="D55"/>
      <c r="E55"/>
      <c r="F55"/>
      <c r="G55"/>
    </row>
    <row r="56" spans="1:7" x14ac:dyDescent="0.3">
      <c r="A56"/>
      <c r="B56"/>
      <c r="C56"/>
      <c r="D56"/>
      <c r="E56"/>
      <c r="F56"/>
      <c r="G56"/>
    </row>
    <row r="57" spans="1:7" x14ac:dyDescent="0.3">
      <c r="A57"/>
      <c r="B57"/>
      <c r="C57"/>
      <c r="D57"/>
      <c r="E57"/>
      <c r="F57"/>
      <c r="G57"/>
    </row>
    <row r="58" spans="1:7" x14ac:dyDescent="0.3">
      <c r="A58"/>
      <c r="B58"/>
      <c r="C58"/>
      <c r="D58"/>
      <c r="E58"/>
      <c r="F58"/>
      <c r="G58"/>
    </row>
    <row r="59" spans="1:7" x14ac:dyDescent="0.3">
      <c r="A59"/>
      <c r="B59"/>
      <c r="C59"/>
      <c r="D59"/>
      <c r="E59"/>
      <c r="F59"/>
      <c r="G59"/>
    </row>
    <row r="60" spans="1:7" x14ac:dyDescent="0.3">
      <c r="A60"/>
      <c r="B60"/>
      <c r="C60"/>
      <c r="D60"/>
      <c r="E60"/>
      <c r="F60"/>
      <c r="G60"/>
    </row>
    <row r="61" spans="1:7" x14ac:dyDescent="0.3">
      <c r="A61"/>
      <c r="B61"/>
      <c r="C61"/>
      <c r="D61"/>
      <c r="E61"/>
      <c r="F61"/>
      <c r="G61"/>
    </row>
    <row r="62" spans="1:7" x14ac:dyDescent="0.3">
      <c r="A62"/>
      <c r="B62"/>
      <c r="C62"/>
      <c r="D62"/>
      <c r="E62"/>
      <c r="F62"/>
      <c r="G62"/>
    </row>
    <row r="63" spans="1:7" x14ac:dyDescent="0.3">
      <c r="A63"/>
      <c r="B63"/>
      <c r="C63"/>
      <c r="D63"/>
      <c r="E63"/>
      <c r="F63"/>
      <c r="G63"/>
    </row>
    <row r="64" spans="1:7" x14ac:dyDescent="0.3">
      <c r="A64"/>
      <c r="B64"/>
      <c r="C64"/>
      <c r="D64"/>
      <c r="E64"/>
      <c r="F64"/>
      <c r="G64"/>
    </row>
    <row r="65" spans="1:7" x14ac:dyDescent="0.3">
      <c r="A65"/>
      <c r="B65"/>
      <c r="C65"/>
      <c r="D65"/>
      <c r="E65"/>
      <c r="F65"/>
      <c r="G65"/>
    </row>
    <row r="66" spans="1:7" x14ac:dyDescent="0.3">
      <c r="A66"/>
      <c r="B66"/>
      <c r="C66"/>
      <c r="D66"/>
      <c r="E66"/>
      <c r="F66"/>
      <c r="G66"/>
    </row>
    <row r="67" spans="1:7" x14ac:dyDescent="0.3">
      <c r="A67"/>
      <c r="B67"/>
      <c r="C67"/>
      <c r="D67"/>
      <c r="E67"/>
      <c r="F67"/>
      <c r="G67"/>
    </row>
    <row r="68" spans="1:7" x14ac:dyDescent="0.3">
      <c r="A68"/>
      <c r="B68"/>
      <c r="C68"/>
      <c r="D68"/>
      <c r="E68"/>
      <c r="F68"/>
      <c r="G68"/>
    </row>
    <row r="69" spans="1:7" x14ac:dyDescent="0.3">
      <c r="A69"/>
      <c r="B69"/>
      <c r="C69"/>
      <c r="D69"/>
      <c r="E69"/>
      <c r="F69"/>
      <c r="G69"/>
    </row>
    <row r="70" spans="1:7" x14ac:dyDescent="0.3">
      <c r="A70"/>
      <c r="B70"/>
      <c r="C70"/>
      <c r="D70"/>
      <c r="E70"/>
      <c r="F70"/>
      <c r="G70"/>
    </row>
    <row r="71" spans="1:7" x14ac:dyDescent="0.3">
      <c r="A71"/>
      <c r="B71"/>
      <c r="C71"/>
      <c r="D71"/>
      <c r="E71"/>
      <c r="F71"/>
      <c r="G71"/>
    </row>
    <row r="72" spans="1:7" x14ac:dyDescent="0.3">
      <c r="A72"/>
      <c r="B72"/>
      <c r="C72"/>
      <c r="D72"/>
      <c r="E72"/>
      <c r="F72"/>
      <c r="G72"/>
    </row>
    <row r="73" spans="1:7" x14ac:dyDescent="0.3">
      <c r="A73"/>
      <c r="B73"/>
      <c r="C73"/>
      <c r="D73"/>
      <c r="E73"/>
      <c r="F73"/>
      <c r="G73"/>
    </row>
    <row r="74" spans="1:7" x14ac:dyDescent="0.3">
      <c r="A74"/>
      <c r="B74"/>
      <c r="C74"/>
      <c r="D74"/>
      <c r="E74"/>
      <c r="F74"/>
      <c r="G74"/>
    </row>
    <row r="75" spans="1:7" x14ac:dyDescent="0.3">
      <c r="A75"/>
      <c r="B75"/>
      <c r="C75"/>
      <c r="D75"/>
      <c r="E75"/>
      <c r="F75"/>
      <c r="G75"/>
    </row>
    <row r="76" spans="1:7" x14ac:dyDescent="0.3">
      <c r="A76"/>
      <c r="B76"/>
      <c r="C76"/>
      <c r="D76"/>
      <c r="E76"/>
      <c r="F76"/>
      <c r="G76"/>
    </row>
    <row r="77" spans="1:7" x14ac:dyDescent="0.3">
      <c r="A77"/>
      <c r="B77"/>
      <c r="C77"/>
      <c r="D77"/>
      <c r="E77"/>
      <c r="F77"/>
      <c r="G77"/>
    </row>
    <row r="78" spans="1:7" x14ac:dyDescent="0.3">
      <c r="A78"/>
      <c r="B78"/>
      <c r="C78"/>
      <c r="D78"/>
      <c r="E78"/>
      <c r="F78"/>
      <c r="G78"/>
    </row>
    <row r="79" spans="1:7" x14ac:dyDescent="0.3">
      <c r="A79"/>
      <c r="B79"/>
      <c r="C79"/>
      <c r="D79"/>
      <c r="E79"/>
      <c r="F79"/>
      <c r="G79"/>
    </row>
    <row r="80" spans="1:7" x14ac:dyDescent="0.3">
      <c r="A80"/>
      <c r="B80"/>
      <c r="C80"/>
      <c r="D80"/>
      <c r="E80"/>
      <c r="F80"/>
      <c r="G80"/>
    </row>
    <row r="81" spans="1:7" x14ac:dyDescent="0.3">
      <c r="A81"/>
      <c r="B81"/>
      <c r="C81"/>
      <c r="D81"/>
      <c r="E81"/>
      <c r="F81"/>
      <c r="G81"/>
    </row>
    <row r="82" spans="1:7" x14ac:dyDescent="0.3">
      <c r="A82"/>
      <c r="B82"/>
      <c r="C82"/>
      <c r="D82"/>
      <c r="E82"/>
      <c r="F82"/>
      <c r="G82"/>
    </row>
    <row r="83" spans="1:7" x14ac:dyDescent="0.3">
      <c r="A83"/>
      <c r="B83"/>
      <c r="C83"/>
      <c r="D83"/>
      <c r="E83"/>
      <c r="F83"/>
      <c r="G83"/>
    </row>
    <row r="84" spans="1:7" x14ac:dyDescent="0.3">
      <c r="A84"/>
      <c r="B84"/>
      <c r="C84"/>
      <c r="D84"/>
      <c r="E84"/>
      <c r="F84"/>
      <c r="G84"/>
    </row>
    <row r="85" spans="1:7" x14ac:dyDescent="0.3">
      <c r="A85"/>
      <c r="B85"/>
      <c r="C85"/>
      <c r="D85"/>
      <c r="E85"/>
      <c r="F85"/>
      <c r="G85"/>
    </row>
    <row r="86" spans="1:7" x14ac:dyDescent="0.3">
      <c r="A86"/>
      <c r="B86"/>
      <c r="C86"/>
      <c r="D86"/>
      <c r="E86"/>
      <c r="F86"/>
      <c r="G86"/>
    </row>
    <row r="87" spans="1:7" x14ac:dyDescent="0.3">
      <c r="A87"/>
      <c r="B87"/>
      <c r="C87"/>
      <c r="D87"/>
      <c r="E87"/>
      <c r="F87"/>
      <c r="G87"/>
    </row>
    <row r="88" spans="1:7" x14ac:dyDescent="0.3">
      <c r="A88"/>
      <c r="B88"/>
      <c r="C88"/>
      <c r="D88"/>
      <c r="E88"/>
      <c r="F88"/>
      <c r="G88"/>
    </row>
    <row r="89" spans="1:7" x14ac:dyDescent="0.3">
      <c r="A89"/>
      <c r="B89"/>
      <c r="C89"/>
      <c r="D89"/>
      <c r="E89"/>
      <c r="F89"/>
      <c r="G89"/>
    </row>
    <row r="90" spans="1:7" x14ac:dyDescent="0.3">
      <c r="A90"/>
      <c r="B90"/>
      <c r="C90"/>
      <c r="D90"/>
      <c r="E90"/>
      <c r="F90"/>
      <c r="G90"/>
    </row>
    <row r="91" spans="1:7" x14ac:dyDescent="0.3">
      <c r="A91"/>
      <c r="B91"/>
      <c r="C91"/>
      <c r="D91"/>
      <c r="E91"/>
      <c r="F91"/>
      <c r="G91"/>
    </row>
    <row r="92" spans="1:7" x14ac:dyDescent="0.3">
      <c r="A92"/>
      <c r="B92"/>
      <c r="C92"/>
      <c r="D92"/>
      <c r="E92"/>
      <c r="F92"/>
      <c r="G92"/>
    </row>
    <row r="93" spans="1:7" x14ac:dyDescent="0.3">
      <c r="A93"/>
      <c r="B93"/>
      <c r="C93"/>
      <c r="D93"/>
      <c r="E93"/>
      <c r="F93"/>
      <c r="G93"/>
    </row>
    <row r="94" spans="1:7" x14ac:dyDescent="0.3">
      <c r="A94"/>
      <c r="B94"/>
      <c r="C94"/>
      <c r="D94"/>
      <c r="E94"/>
      <c r="F94"/>
      <c r="G94"/>
    </row>
    <row r="95" spans="1:7" x14ac:dyDescent="0.3">
      <c r="A95"/>
      <c r="B95"/>
      <c r="C95"/>
      <c r="D95"/>
      <c r="E95"/>
      <c r="F95"/>
      <c r="G95"/>
    </row>
    <row r="96" spans="1:7" x14ac:dyDescent="0.3">
      <c r="A96"/>
      <c r="B96"/>
      <c r="C96"/>
      <c r="D96"/>
      <c r="E96"/>
      <c r="F96"/>
      <c r="G96"/>
    </row>
    <row r="97" spans="1:7" x14ac:dyDescent="0.3">
      <c r="A97"/>
      <c r="B97"/>
      <c r="C97"/>
      <c r="D97"/>
      <c r="E97"/>
      <c r="F97"/>
      <c r="G97"/>
    </row>
    <row r="98" spans="1:7" x14ac:dyDescent="0.3">
      <c r="A98"/>
      <c r="B98"/>
      <c r="C98"/>
      <c r="D98"/>
      <c r="E98"/>
      <c r="F98"/>
      <c r="G98"/>
    </row>
    <row r="99" spans="1:7" x14ac:dyDescent="0.3">
      <c r="A99"/>
      <c r="B99"/>
      <c r="C99"/>
      <c r="D99"/>
      <c r="E99"/>
      <c r="F99"/>
      <c r="G99"/>
    </row>
    <row r="100" spans="1:7" x14ac:dyDescent="0.3">
      <c r="A100"/>
      <c r="B100"/>
      <c r="C100"/>
      <c r="D100"/>
      <c r="E100"/>
      <c r="F100"/>
      <c r="G100"/>
    </row>
    <row r="101" spans="1:7" x14ac:dyDescent="0.3">
      <c r="A101"/>
      <c r="B101"/>
      <c r="C101"/>
      <c r="D101"/>
      <c r="E101"/>
      <c r="F101"/>
      <c r="G101"/>
    </row>
    <row r="102" spans="1:7" x14ac:dyDescent="0.3">
      <c r="A102"/>
      <c r="B102"/>
      <c r="C102"/>
      <c r="D102"/>
      <c r="E102"/>
      <c r="F102"/>
      <c r="G102"/>
    </row>
    <row r="103" spans="1:7" x14ac:dyDescent="0.3">
      <c r="A103"/>
      <c r="B103"/>
      <c r="C103"/>
      <c r="D103"/>
      <c r="E103"/>
      <c r="F103"/>
      <c r="G103"/>
    </row>
    <row r="104" spans="1:7" x14ac:dyDescent="0.3">
      <c r="A104"/>
      <c r="B104"/>
      <c r="C104"/>
      <c r="D104"/>
      <c r="E104"/>
      <c r="F104"/>
      <c r="G104"/>
    </row>
    <row r="105" spans="1:7" x14ac:dyDescent="0.3">
      <c r="A105"/>
      <c r="B105"/>
      <c r="C105"/>
      <c r="D105"/>
      <c r="E105"/>
      <c r="F105"/>
      <c r="G105"/>
    </row>
    <row r="106" spans="1:7" x14ac:dyDescent="0.3">
      <c r="A106"/>
      <c r="B106"/>
      <c r="C106"/>
      <c r="D106"/>
      <c r="E106"/>
      <c r="F106"/>
      <c r="G106"/>
    </row>
    <row r="107" spans="1:7" x14ac:dyDescent="0.3">
      <c r="A107"/>
      <c r="B107"/>
      <c r="C107"/>
      <c r="D107"/>
      <c r="E107"/>
      <c r="F107"/>
      <c r="G107"/>
    </row>
    <row r="108" spans="1:7" x14ac:dyDescent="0.3">
      <c r="A108"/>
      <c r="B108"/>
      <c r="C108"/>
      <c r="D108"/>
      <c r="E108"/>
      <c r="F108"/>
      <c r="G108"/>
    </row>
    <row r="109" spans="1:7" x14ac:dyDescent="0.3">
      <c r="A109"/>
      <c r="B109"/>
      <c r="C109"/>
      <c r="D109"/>
      <c r="E109"/>
      <c r="F109"/>
      <c r="G109"/>
    </row>
    <row r="110" spans="1:7" x14ac:dyDescent="0.3">
      <c r="A110"/>
      <c r="B110"/>
      <c r="C110"/>
      <c r="D110"/>
      <c r="E110"/>
      <c r="F110"/>
      <c r="G110"/>
    </row>
    <row r="111" spans="1:7" x14ac:dyDescent="0.3">
      <c r="A111"/>
      <c r="B111"/>
      <c r="C111"/>
      <c r="D111"/>
      <c r="E111"/>
      <c r="F111"/>
      <c r="G111"/>
    </row>
    <row r="112" spans="1:7" x14ac:dyDescent="0.3">
      <c r="A112"/>
      <c r="B112"/>
      <c r="C112"/>
      <c r="D112"/>
      <c r="E112"/>
      <c r="F112"/>
      <c r="G112"/>
    </row>
    <row r="113" spans="1:7" x14ac:dyDescent="0.3">
      <c r="A113"/>
      <c r="B113"/>
      <c r="C113"/>
      <c r="D113"/>
      <c r="E113"/>
      <c r="F113"/>
      <c r="G113"/>
    </row>
    <row r="114" spans="1:7" x14ac:dyDescent="0.3">
      <c r="A114"/>
      <c r="B114"/>
      <c r="C114"/>
      <c r="D114"/>
      <c r="E114"/>
      <c r="F114"/>
      <c r="G114"/>
    </row>
    <row r="115" spans="1:7" x14ac:dyDescent="0.3">
      <c r="A115"/>
      <c r="B115"/>
      <c r="C115"/>
      <c r="D115"/>
      <c r="E115"/>
      <c r="F115"/>
      <c r="G115"/>
    </row>
    <row r="116" spans="1:7" x14ac:dyDescent="0.3">
      <c r="A116"/>
      <c r="B116"/>
      <c r="C116"/>
      <c r="D116"/>
      <c r="E116"/>
      <c r="F116"/>
      <c r="G116"/>
    </row>
    <row r="117" spans="1:7" x14ac:dyDescent="0.3">
      <c r="A117"/>
      <c r="B117"/>
      <c r="C117"/>
      <c r="D117"/>
      <c r="E117"/>
      <c r="F117"/>
      <c r="G117"/>
    </row>
    <row r="118" spans="1:7" x14ac:dyDescent="0.3">
      <c r="A118"/>
      <c r="B118"/>
      <c r="C118"/>
      <c r="D118"/>
      <c r="E118"/>
      <c r="F118"/>
      <c r="G118"/>
    </row>
    <row r="119" spans="1:7" x14ac:dyDescent="0.3">
      <c r="A119"/>
      <c r="B119"/>
      <c r="C119"/>
      <c r="D119"/>
      <c r="E119"/>
      <c r="F119"/>
      <c r="G119"/>
    </row>
    <row r="120" spans="1:7" x14ac:dyDescent="0.3">
      <c r="A120"/>
      <c r="B120"/>
      <c r="C120"/>
      <c r="D120"/>
      <c r="E120"/>
      <c r="F120"/>
      <c r="G120"/>
    </row>
    <row r="121" spans="1:7" x14ac:dyDescent="0.3">
      <c r="A121"/>
      <c r="B121"/>
      <c r="C121"/>
      <c r="D121"/>
      <c r="E121"/>
      <c r="F121"/>
      <c r="G121"/>
    </row>
    <row r="122" spans="1:7" x14ac:dyDescent="0.3">
      <c r="A122"/>
      <c r="B122"/>
      <c r="C122"/>
      <c r="D122"/>
      <c r="E122"/>
      <c r="F122"/>
      <c r="G122"/>
    </row>
    <row r="123" spans="1:7" x14ac:dyDescent="0.3">
      <c r="A123"/>
      <c r="B123"/>
      <c r="C123"/>
      <c r="D123"/>
      <c r="E123"/>
      <c r="F123"/>
      <c r="G123"/>
    </row>
    <row r="124" spans="1:7" x14ac:dyDescent="0.3">
      <c r="A124"/>
      <c r="B124"/>
      <c r="C124"/>
      <c r="D124"/>
      <c r="E124"/>
      <c r="F124"/>
      <c r="G124"/>
    </row>
    <row r="125" spans="1:7" x14ac:dyDescent="0.3">
      <c r="A125"/>
      <c r="B125"/>
      <c r="C125"/>
      <c r="D125"/>
      <c r="E125"/>
      <c r="F125"/>
      <c r="G125"/>
    </row>
    <row r="126" spans="1:7" x14ac:dyDescent="0.3">
      <c r="A126"/>
      <c r="B126"/>
      <c r="C126"/>
      <c r="D126"/>
      <c r="E126"/>
      <c r="F126"/>
      <c r="G126"/>
    </row>
    <row r="127" spans="1:7" x14ac:dyDescent="0.3">
      <c r="A127"/>
      <c r="B127"/>
      <c r="C127"/>
      <c r="D127"/>
      <c r="E127"/>
      <c r="F127"/>
      <c r="G127"/>
    </row>
    <row r="128" spans="1:7" x14ac:dyDescent="0.3">
      <c r="A128"/>
      <c r="B128"/>
      <c r="C128"/>
      <c r="D128"/>
      <c r="E128"/>
      <c r="F128"/>
      <c r="G128"/>
    </row>
    <row r="129" spans="1:7" x14ac:dyDescent="0.3">
      <c r="A129"/>
      <c r="B129"/>
      <c r="C129"/>
      <c r="D129"/>
      <c r="E129"/>
      <c r="F129"/>
      <c r="G129"/>
    </row>
    <row r="130" spans="1:7" x14ac:dyDescent="0.3">
      <c r="A130"/>
      <c r="B130"/>
      <c r="C130"/>
      <c r="D130"/>
      <c r="E130"/>
      <c r="F130"/>
      <c r="G130"/>
    </row>
    <row r="131" spans="1:7" x14ac:dyDescent="0.3">
      <c r="A131"/>
      <c r="B131"/>
      <c r="C131"/>
      <c r="D131"/>
      <c r="E131"/>
      <c r="F131"/>
      <c r="G131"/>
    </row>
    <row r="132" spans="1:7" x14ac:dyDescent="0.3">
      <c r="A132"/>
      <c r="B132"/>
      <c r="C132"/>
      <c r="D132"/>
      <c r="E132"/>
      <c r="F132"/>
      <c r="G132"/>
    </row>
    <row r="133" spans="1:7" x14ac:dyDescent="0.3">
      <c r="A133"/>
      <c r="B133"/>
      <c r="C133"/>
      <c r="D133"/>
      <c r="E133"/>
      <c r="F133"/>
      <c r="G133"/>
    </row>
    <row r="134" spans="1:7" x14ac:dyDescent="0.3">
      <c r="A134"/>
      <c r="B134"/>
      <c r="C134"/>
      <c r="D134"/>
      <c r="E134"/>
      <c r="F134"/>
      <c r="G134"/>
    </row>
    <row r="135" spans="1:7" x14ac:dyDescent="0.3">
      <c r="A135"/>
      <c r="B135"/>
      <c r="C135"/>
      <c r="D135"/>
      <c r="E135"/>
      <c r="F135"/>
      <c r="G135"/>
    </row>
    <row r="136" spans="1:7" x14ac:dyDescent="0.3">
      <c r="A136"/>
      <c r="B136"/>
      <c r="C136"/>
      <c r="D136"/>
      <c r="E136"/>
      <c r="G136"/>
    </row>
    <row r="137" spans="1:7" x14ac:dyDescent="0.3">
      <c r="A137"/>
      <c r="B137"/>
      <c r="C137"/>
      <c r="D137"/>
      <c r="E137"/>
      <c r="G137"/>
    </row>
    <row r="138" spans="1:7" x14ac:dyDescent="0.3">
      <c r="A138"/>
      <c r="B138"/>
      <c r="C138"/>
      <c r="D138"/>
      <c r="E138"/>
      <c r="G138"/>
    </row>
    <row r="139" spans="1:7" x14ac:dyDescent="0.3">
      <c r="A139"/>
      <c r="B139"/>
      <c r="C139"/>
      <c r="D139"/>
      <c r="E139"/>
      <c r="G139"/>
    </row>
    <row r="140" spans="1:7" x14ac:dyDescent="0.3">
      <c r="A140"/>
      <c r="B140"/>
      <c r="C140"/>
      <c r="D140"/>
      <c r="E140"/>
      <c r="G140"/>
    </row>
    <row r="141" spans="1:7" x14ac:dyDescent="0.3">
      <c r="A141"/>
      <c r="B141"/>
      <c r="C141"/>
      <c r="D141"/>
      <c r="E141"/>
      <c r="G141"/>
    </row>
    <row r="142" spans="1:7" x14ac:dyDescent="0.3">
      <c r="A142"/>
      <c r="B142"/>
      <c r="C142"/>
      <c r="D142"/>
      <c r="E142"/>
      <c r="G142"/>
    </row>
    <row r="143" spans="1:7" x14ac:dyDescent="0.3">
      <c r="A143"/>
      <c r="B143"/>
      <c r="C143"/>
      <c r="D143"/>
      <c r="E143"/>
      <c r="G143"/>
    </row>
    <row r="144" spans="1:7" x14ac:dyDescent="0.3">
      <c r="A144"/>
      <c r="B144"/>
      <c r="C144"/>
      <c r="D144"/>
      <c r="E144"/>
      <c r="G144"/>
    </row>
    <row r="145" spans="1:7" x14ac:dyDescent="0.3">
      <c r="A145"/>
      <c r="B145"/>
      <c r="C145"/>
      <c r="D145"/>
      <c r="E145"/>
      <c r="G145"/>
    </row>
    <row r="146" spans="1:7" x14ac:dyDescent="0.3">
      <c r="A146"/>
      <c r="B146"/>
      <c r="C146"/>
      <c r="D146"/>
      <c r="E146"/>
      <c r="G146"/>
    </row>
    <row r="147" spans="1:7" x14ac:dyDescent="0.3">
      <c r="A147"/>
      <c r="B147"/>
      <c r="C147"/>
      <c r="D147"/>
      <c r="E147"/>
      <c r="G147"/>
    </row>
    <row r="148" spans="1:7" x14ac:dyDescent="0.3">
      <c r="A148"/>
      <c r="B148"/>
      <c r="C148"/>
      <c r="D148"/>
      <c r="E148"/>
      <c r="G148"/>
    </row>
    <row r="149" spans="1:7" x14ac:dyDescent="0.3">
      <c r="A149"/>
      <c r="B149"/>
      <c r="C149"/>
      <c r="D149"/>
      <c r="E149"/>
      <c r="G149"/>
    </row>
    <row r="150" spans="1:7" x14ac:dyDescent="0.3">
      <c r="A150"/>
      <c r="B150"/>
      <c r="C150"/>
      <c r="D150"/>
      <c r="E150"/>
      <c r="G150"/>
    </row>
    <row r="151" spans="1:7" x14ac:dyDescent="0.3">
      <c r="A151"/>
      <c r="B151"/>
      <c r="C151"/>
      <c r="D151"/>
      <c r="E151"/>
      <c r="G151"/>
    </row>
    <row r="152" spans="1:7" x14ac:dyDescent="0.3">
      <c r="A152"/>
      <c r="B152"/>
      <c r="C152"/>
      <c r="D152"/>
      <c r="E152"/>
      <c r="G152"/>
    </row>
    <row r="153" spans="1:7" x14ac:dyDescent="0.3">
      <c r="A153"/>
      <c r="B153"/>
      <c r="C153"/>
      <c r="D153"/>
      <c r="E153"/>
      <c r="G153"/>
    </row>
    <row r="154" spans="1:7" x14ac:dyDescent="0.3">
      <c r="A154"/>
      <c r="B154"/>
      <c r="C154"/>
      <c r="D154"/>
      <c r="E154"/>
      <c r="G154"/>
    </row>
    <row r="155" spans="1:7" x14ac:dyDescent="0.3">
      <c r="A155"/>
      <c r="B155"/>
      <c r="C155"/>
      <c r="D155"/>
      <c r="E155"/>
      <c r="G155"/>
    </row>
    <row r="156" spans="1:7" x14ac:dyDescent="0.3">
      <c r="A156"/>
      <c r="B156"/>
      <c r="C156"/>
      <c r="D156"/>
      <c r="E156"/>
      <c r="G156"/>
    </row>
    <row r="157" spans="1:7" x14ac:dyDescent="0.3">
      <c r="A157"/>
      <c r="B157"/>
      <c r="C157"/>
      <c r="D157"/>
      <c r="E157"/>
      <c r="G157"/>
    </row>
    <row r="158" spans="1:7" x14ac:dyDescent="0.3">
      <c r="A158"/>
      <c r="B158"/>
      <c r="C158"/>
      <c r="D158"/>
      <c r="E158"/>
      <c r="G158"/>
    </row>
    <row r="159" spans="1:7" x14ac:dyDescent="0.3">
      <c r="A159"/>
      <c r="B159"/>
      <c r="C159"/>
      <c r="D159"/>
      <c r="E159"/>
      <c r="G159"/>
    </row>
    <row r="160" spans="1:7" x14ac:dyDescent="0.3">
      <c r="A160"/>
      <c r="B160"/>
      <c r="C160"/>
      <c r="D160"/>
      <c r="E160"/>
      <c r="G160"/>
    </row>
    <row r="161" spans="1:7" x14ac:dyDescent="0.3">
      <c r="A161"/>
      <c r="B161"/>
      <c r="C161"/>
      <c r="D161"/>
      <c r="E161"/>
      <c r="G161"/>
    </row>
    <row r="162" spans="1:7" x14ac:dyDescent="0.3">
      <c r="A162"/>
      <c r="B162"/>
      <c r="C162"/>
      <c r="D162"/>
      <c r="E162"/>
      <c r="G162"/>
    </row>
    <row r="163" spans="1:7" x14ac:dyDescent="0.3">
      <c r="A163"/>
      <c r="B163"/>
      <c r="C163"/>
      <c r="D163"/>
      <c r="E163"/>
      <c r="G163"/>
    </row>
    <row r="164" spans="1:7" x14ac:dyDescent="0.3">
      <c r="A164"/>
      <c r="B164"/>
      <c r="C164"/>
      <c r="D164"/>
      <c r="E164"/>
      <c r="G164"/>
    </row>
    <row r="165" spans="1:7" x14ac:dyDescent="0.3">
      <c r="A165"/>
      <c r="B165"/>
      <c r="C165"/>
      <c r="D165"/>
      <c r="E165"/>
      <c r="G165"/>
    </row>
    <row r="166" spans="1:7" x14ac:dyDescent="0.3">
      <c r="A166"/>
      <c r="B166"/>
      <c r="C166"/>
      <c r="D166"/>
      <c r="E166"/>
      <c r="G166"/>
    </row>
    <row r="167" spans="1:7" x14ac:dyDescent="0.3">
      <c r="A167"/>
      <c r="B167"/>
      <c r="C167"/>
      <c r="D167"/>
      <c r="E167"/>
      <c r="G167"/>
    </row>
    <row r="168" spans="1:7" x14ac:dyDescent="0.3">
      <c r="A168"/>
      <c r="B168"/>
      <c r="C168"/>
      <c r="D168"/>
      <c r="E168"/>
      <c r="G168"/>
    </row>
    <row r="169" spans="1:7" x14ac:dyDescent="0.3">
      <c r="A169"/>
      <c r="B169"/>
      <c r="C169"/>
      <c r="D169"/>
      <c r="E169"/>
      <c r="G169"/>
    </row>
    <row r="170" spans="1:7" x14ac:dyDescent="0.3">
      <c r="A170"/>
      <c r="B170"/>
      <c r="C170"/>
      <c r="D170"/>
      <c r="E170"/>
      <c r="G170"/>
    </row>
    <row r="171" spans="1:7" x14ac:dyDescent="0.3">
      <c r="A171"/>
      <c r="B171"/>
      <c r="C171"/>
      <c r="D171"/>
      <c r="E171"/>
      <c r="G171"/>
    </row>
    <row r="172" spans="1:7" x14ac:dyDescent="0.3">
      <c r="A172"/>
      <c r="B172"/>
      <c r="C172"/>
      <c r="D172"/>
      <c r="E172"/>
      <c r="G172"/>
    </row>
    <row r="173" spans="1:7" x14ac:dyDescent="0.3">
      <c r="A173"/>
      <c r="B173"/>
      <c r="C173"/>
      <c r="D173"/>
      <c r="E173"/>
      <c r="G173"/>
    </row>
    <row r="174" spans="1:7" x14ac:dyDescent="0.3">
      <c r="A174"/>
      <c r="B174"/>
      <c r="C174"/>
      <c r="D174"/>
      <c r="E174"/>
      <c r="G174"/>
    </row>
    <row r="175" spans="1:7" x14ac:dyDescent="0.3">
      <c r="A175"/>
      <c r="B175"/>
      <c r="C175"/>
      <c r="D175"/>
      <c r="E175"/>
      <c r="G175"/>
    </row>
    <row r="176" spans="1:7" x14ac:dyDescent="0.3">
      <c r="A176"/>
      <c r="B176"/>
      <c r="C176"/>
      <c r="D176"/>
      <c r="E176"/>
      <c r="G176"/>
    </row>
    <row r="177" spans="1:7" x14ac:dyDescent="0.3">
      <c r="A177"/>
      <c r="B177"/>
      <c r="C177"/>
      <c r="D177"/>
      <c r="E177"/>
      <c r="G177"/>
    </row>
    <row r="178" spans="1:7" x14ac:dyDescent="0.3">
      <c r="A178"/>
      <c r="B178"/>
      <c r="C178"/>
      <c r="D178"/>
      <c r="E178"/>
      <c r="G178"/>
    </row>
    <row r="179" spans="1:7" x14ac:dyDescent="0.3">
      <c r="A179"/>
      <c r="B179"/>
      <c r="C179"/>
      <c r="D179"/>
      <c r="E179"/>
      <c r="G179"/>
    </row>
    <row r="180" spans="1:7" x14ac:dyDescent="0.3">
      <c r="A180"/>
      <c r="B180"/>
      <c r="C180"/>
      <c r="D180"/>
      <c r="E180"/>
      <c r="G180"/>
    </row>
    <row r="181" spans="1:7" x14ac:dyDescent="0.3">
      <c r="A181"/>
      <c r="B181"/>
      <c r="C181"/>
      <c r="D181"/>
      <c r="E181"/>
      <c r="G181"/>
    </row>
    <row r="182" spans="1:7" x14ac:dyDescent="0.3">
      <c r="A182"/>
      <c r="B182"/>
      <c r="C182"/>
      <c r="D182"/>
      <c r="E182"/>
      <c r="G182"/>
    </row>
    <row r="183" spans="1:7" x14ac:dyDescent="0.3">
      <c r="A183"/>
      <c r="B183"/>
      <c r="C183"/>
      <c r="D183"/>
      <c r="E183"/>
      <c r="G183"/>
    </row>
    <row r="184" spans="1:7" x14ac:dyDescent="0.3">
      <c r="A184"/>
      <c r="B184"/>
      <c r="C184"/>
      <c r="D184"/>
      <c r="E184"/>
      <c r="G184"/>
    </row>
    <row r="185" spans="1:7" x14ac:dyDescent="0.3">
      <c r="A185"/>
      <c r="B185"/>
      <c r="C185"/>
      <c r="D185"/>
      <c r="E185"/>
      <c r="G185"/>
    </row>
    <row r="186" spans="1:7" x14ac:dyDescent="0.3">
      <c r="A186"/>
      <c r="B186"/>
      <c r="C186"/>
      <c r="D186"/>
      <c r="E186"/>
      <c r="G186"/>
    </row>
    <row r="187" spans="1:7" x14ac:dyDescent="0.3">
      <c r="A187"/>
      <c r="B187"/>
      <c r="C187"/>
      <c r="D187"/>
      <c r="E187"/>
      <c r="G187"/>
    </row>
    <row r="188" spans="1:7" x14ac:dyDescent="0.3">
      <c r="A188"/>
      <c r="B188"/>
      <c r="C188"/>
      <c r="D188"/>
      <c r="E188"/>
      <c r="G188"/>
    </row>
    <row r="189" spans="1:7" x14ac:dyDescent="0.3">
      <c r="A189"/>
      <c r="B189"/>
      <c r="C189"/>
      <c r="D189"/>
      <c r="E189"/>
      <c r="G189"/>
    </row>
    <row r="190" spans="1:7" x14ac:dyDescent="0.3">
      <c r="A190"/>
      <c r="B190"/>
      <c r="C190"/>
      <c r="D190"/>
      <c r="E190"/>
      <c r="G190"/>
    </row>
    <row r="191" spans="1:7" x14ac:dyDescent="0.3">
      <c r="A191"/>
      <c r="B191"/>
      <c r="C191"/>
      <c r="D191"/>
      <c r="E191"/>
      <c r="G191"/>
    </row>
    <row r="192" spans="1:7" x14ac:dyDescent="0.3">
      <c r="A192"/>
      <c r="B192"/>
      <c r="C192"/>
      <c r="D192"/>
      <c r="E192"/>
      <c r="G192"/>
    </row>
    <row r="193" spans="1:7" x14ac:dyDescent="0.3">
      <c r="A193"/>
      <c r="B193"/>
      <c r="C193"/>
      <c r="D193"/>
      <c r="E193"/>
      <c r="G193"/>
    </row>
    <row r="194" spans="1:7" x14ac:dyDescent="0.3">
      <c r="A194"/>
      <c r="B194"/>
      <c r="C194"/>
      <c r="D194"/>
      <c r="E194"/>
      <c r="G194"/>
    </row>
    <row r="195" spans="1:7" x14ac:dyDescent="0.3">
      <c r="A195"/>
      <c r="B195"/>
      <c r="C195"/>
      <c r="D195"/>
      <c r="E195"/>
      <c r="G195"/>
    </row>
    <row r="196" spans="1:7" x14ac:dyDescent="0.3">
      <c r="A196"/>
      <c r="B196"/>
      <c r="C196"/>
      <c r="D196"/>
      <c r="E196"/>
      <c r="G196"/>
    </row>
    <row r="197" spans="1:7" x14ac:dyDescent="0.3">
      <c r="A197"/>
      <c r="B197"/>
      <c r="C197"/>
      <c r="D197"/>
      <c r="E197"/>
      <c r="G197"/>
    </row>
    <row r="198" spans="1:7" x14ac:dyDescent="0.3">
      <c r="A198"/>
      <c r="B198"/>
      <c r="C198"/>
      <c r="D198"/>
      <c r="E198"/>
      <c r="G198"/>
    </row>
    <row r="199" spans="1:7" x14ac:dyDescent="0.3">
      <c r="A199"/>
      <c r="B199"/>
      <c r="C199"/>
      <c r="D199"/>
      <c r="E199"/>
      <c r="G199"/>
    </row>
    <row r="200" spans="1:7" x14ac:dyDescent="0.3">
      <c r="A200"/>
      <c r="B200"/>
      <c r="C200"/>
      <c r="D200"/>
      <c r="E200"/>
      <c r="G200"/>
    </row>
    <row r="201" spans="1:7" x14ac:dyDescent="0.3">
      <c r="A201"/>
      <c r="B201"/>
      <c r="C201"/>
      <c r="D201"/>
      <c r="E201"/>
      <c r="G201"/>
    </row>
    <row r="202" spans="1:7" x14ac:dyDescent="0.3">
      <c r="A202"/>
      <c r="B202"/>
      <c r="C202"/>
      <c r="D202"/>
      <c r="E202"/>
      <c r="G202"/>
    </row>
    <row r="203" spans="1:7" x14ac:dyDescent="0.3">
      <c r="A203"/>
      <c r="B203"/>
      <c r="C203"/>
      <c r="D203"/>
      <c r="E203"/>
      <c r="G203"/>
    </row>
    <row r="204" spans="1:7" x14ac:dyDescent="0.3">
      <c r="A204"/>
      <c r="B204"/>
      <c r="C204"/>
      <c r="D204"/>
      <c r="E204"/>
      <c r="G204"/>
    </row>
    <row r="205" spans="1:7" x14ac:dyDescent="0.3">
      <c r="A205"/>
      <c r="B205"/>
      <c r="C205"/>
      <c r="D205"/>
      <c r="E205"/>
      <c r="G205"/>
    </row>
    <row r="206" spans="1:7" x14ac:dyDescent="0.3">
      <c r="A206"/>
      <c r="B206"/>
      <c r="C206"/>
      <c r="D206"/>
      <c r="E206"/>
      <c r="G206"/>
    </row>
    <row r="207" spans="1:7" x14ac:dyDescent="0.3">
      <c r="A207"/>
      <c r="B207"/>
      <c r="C207"/>
      <c r="D207"/>
      <c r="E207"/>
      <c r="G207"/>
    </row>
    <row r="208" spans="1:7" x14ac:dyDescent="0.3">
      <c r="A208"/>
      <c r="B208"/>
      <c r="C208"/>
      <c r="D208"/>
      <c r="E208"/>
      <c r="G208"/>
    </row>
    <row r="209" spans="1:7" x14ac:dyDescent="0.3">
      <c r="A209"/>
      <c r="B209"/>
      <c r="C209"/>
      <c r="D209"/>
      <c r="E209"/>
      <c r="G209"/>
    </row>
    <row r="210" spans="1:7" x14ac:dyDescent="0.3">
      <c r="A210"/>
      <c r="B210"/>
      <c r="C210"/>
      <c r="D210"/>
      <c r="E210"/>
      <c r="G210"/>
    </row>
    <row r="211" spans="1:7" x14ac:dyDescent="0.3">
      <c r="A211"/>
      <c r="B211"/>
      <c r="C211"/>
      <c r="D211"/>
      <c r="E211"/>
      <c r="G211"/>
    </row>
    <row r="212" spans="1:7" x14ac:dyDescent="0.3">
      <c r="A212"/>
      <c r="B212"/>
      <c r="C212"/>
      <c r="D212"/>
      <c r="E212"/>
      <c r="G212"/>
    </row>
    <row r="213" spans="1:7" x14ac:dyDescent="0.3">
      <c r="A213"/>
      <c r="B213"/>
      <c r="C213"/>
      <c r="D213"/>
      <c r="E213"/>
      <c r="G213"/>
    </row>
    <row r="214" spans="1:7" x14ac:dyDescent="0.3">
      <c r="A214"/>
      <c r="B214"/>
      <c r="C214"/>
      <c r="D214"/>
      <c r="E214"/>
      <c r="G214"/>
    </row>
    <row r="215" spans="1:7" x14ac:dyDescent="0.3">
      <c r="A215"/>
      <c r="B215"/>
      <c r="C215"/>
      <c r="D215"/>
      <c r="E215"/>
      <c r="G215"/>
    </row>
    <row r="216" spans="1:7" x14ac:dyDescent="0.3">
      <c r="A216"/>
      <c r="B216"/>
      <c r="C216"/>
      <c r="D216"/>
      <c r="E216"/>
      <c r="G216"/>
    </row>
    <row r="217" spans="1:7" x14ac:dyDescent="0.3">
      <c r="A217"/>
      <c r="B217"/>
      <c r="C217"/>
      <c r="D217"/>
      <c r="E217"/>
      <c r="G217"/>
    </row>
    <row r="218" spans="1:7" x14ac:dyDescent="0.3">
      <c r="A218"/>
      <c r="B218"/>
      <c r="C218"/>
      <c r="D218"/>
      <c r="E218"/>
      <c r="G218"/>
    </row>
    <row r="219" spans="1:7" x14ac:dyDescent="0.3">
      <c r="A219"/>
      <c r="B219"/>
      <c r="C219"/>
      <c r="D219"/>
      <c r="E219"/>
      <c r="G219"/>
    </row>
    <row r="220" spans="1:7" x14ac:dyDescent="0.3">
      <c r="A220"/>
      <c r="B220"/>
      <c r="C220"/>
      <c r="D220"/>
      <c r="E220"/>
      <c r="G220"/>
    </row>
    <row r="221" spans="1:7" x14ac:dyDescent="0.3">
      <c r="A221"/>
      <c r="B221"/>
      <c r="C221"/>
      <c r="D221"/>
      <c r="E221"/>
      <c r="G221"/>
    </row>
    <row r="222" spans="1:7" x14ac:dyDescent="0.3">
      <c r="A222"/>
      <c r="B222"/>
      <c r="C222"/>
      <c r="D222"/>
      <c r="E222"/>
      <c r="G222"/>
    </row>
    <row r="223" spans="1:7" x14ac:dyDescent="0.3">
      <c r="A223"/>
      <c r="B223"/>
      <c r="C223"/>
      <c r="D223"/>
      <c r="E223"/>
      <c r="G223"/>
    </row>
    <row r="224" spans="1:7" x14ac:dyDescent="0.3">
      <c r="A224"/>
      <c r="B224"/>
      <c r="C224"/>
      <c r="D224"/>
      <c r="E224"/>
      <c r="G224"/>
    </row>
    <row r="225" spans="1:7" x14ac:dyDescent="0.3">
      <c r="A225"/>
      <c r="B225"/>
      <c r="C225"/>
      <c r="D225"/>
      <c r="E225"/>
      <c r="G225"/>
    </row>
    <row r="226" spans="1:7" x14ac:dyDescent="0.3">
      <c r="A226"/>
      <c r="B226"/>
      <c r="C226"/>
      <c r="D226"/>
      <c r="E226"/>
      <c r="G226"/>
    </row>
    <row r="227" spans="1:7" x14ac:dyDescent="0.3">
      <c r="A227"/>
      <c r="B227"/>
      <c r="C227"/>
      <c r="D227"/>
      <c r="E227"/>
      <c r="G227"/>
    </row>
    <row r="228" spans="1:7" x14ac:dyDescent="0.3">
      <c r="A228"/>
      <c r="B228"/>
      <c r="C228"/>
      <c r="D228"/>
      <c r="E228"/>
      <c r="G228"/>
    </row>
    <row r="229" spans="1:7" x14ac:dyDescent="0.3">
      <c r="A229"/>
      <c r="B229"/>
      <c r="C229"/>
      <c r="D229"/>
      <c r="E229"/>
      <c r="G229"/>
    </row>
    <row r="230" spans="1:7" x14ac:dyDescent="0.3">
      <c r="A230"/>
      <c r="B230"/>
      <c r="C230"/>
      <c r="D230"/>
      <c r="E230"/>
      <c r="G230"/>
    </row>
    <row r="231" spans="1:7" x14ac:dyDescent="0.3">
      <c r="A231"/>
      <c r="B231"/>
      <c r="C231"/>
      <c r="D231"/>
      <c r="E231"/>
      <c r="G231"/>
    </row>
    <row r="232" spans="1:7" x14ac:dyDescent="0.3">
      <c r="A232"/>
      <c r="B232"/>
      <c r="C232"/>
      <c r="D232"/>
      <c r="E232"/>
      <c r="G232"/>
    </row>
    <row r="233" spans="1:7" x14ac:dyDescent="0.3">
      <c r="A233"/>
      <c r="B233"/>
      <c r="C233"/>
      <c r="D233"/>
      <c r="E233"/>
      <c r="G233"/>
    </row>
    <row r="234" spans="1:7" x14ac:dyDescent="0.3">
      <c r="A234"/>
      <c r="B234"/>
      <c r="C234"/>
      <c r="D234"/>
      <c r="E234"/>
      <c r="G234"/>
    </row>
    <row r="235" spans="1:7" x14ac:dyDescent="0.3">
      <c r="A235"/>
      <c r="B235"/>
      <c r="C235"/>
      <c r="D235"/>
      <c r="E235"/>
      <c r="G235"/>
    </row>
    <row r="236" spans="1:7" x14ac:dyDescent="0.3">
      <c r="A236"/>
      <c r="B236"/>
      <c r="C236"/>
      <c r="D236"/>
      <c r="E236"/>
      <c r="G236"/>
    </row>
    <row r="237" spans="1:7" x14ac:dyDescent="0.3">
      <c r="A237"/>
      <c r="B237"/>
      <c r="C237"/>
      <c r="D237"/>
      <c r="E237"/>
      <c r="G237"/>
    </row>
    <row r="238" spans="1:7" x14ac:dyDescent="0.3">
      <c r="A238"/>
      <c r="B238"/>
      <c r="C238"/>
      <c r="D238"/>
      <c r="E238"/>
      <c r="G238"/>
    </row>
    <row r="239" spans="1:7" x14ac:dyDescent="0.3">
      <c r="A239"/>
      <c r="B239"/>
      <c r="C239"/>
      <c r="D239"/>
      <c r="E239"/>
      <c r="G239"/>
    </row>
    <row r="240" spans="1:7" x14ac:dyDescent="0.3">
      <c r="A240"/>
      <c r="B240"/>
      <c r="C240"/>
      <c r="D240"/>
      <c r="E240"/>
      <c r="G240"/>
    </row>
    <row r="241" spans="1:7" x14ac:dyDescent="0.3">
      <c r="A241"/>
      <c r="B241"/>
      <c r="C241"/>
      <c r="D241"/>
      <c r="E241"/>
      <c r="G241"/>
    </row>
    <row r="242" spans="1:7" x14ac:dyDescent="0.3">
      <c r="A242"/>
      <c r="B242"/>
      <c r="C242"/>
      <c r="D242"/>
      <c r="E242"/>
      <c r="G242"/>
    </row>
    <row r="243" spans="1:7" x14ac:dyDescent="0.3">
      <c r="A243"/>
      <c r="B243"/>
      <c r="C243"/>
      <c r="D243"/>
      <c r="E243"/>
      <c r="G243"/>
    </row>
    <row r="244" spans="1:7" x14ac:dyDescent="0.3">
      <c r="A244"/>
      <c r="B244"/>
      <c r="C244"/>
      <c r="D244"/>
      <c r="E244"/>
      <c r="G244"/>
    </row>
    <row r="245" spans="1:7" x14ac:dyDescent="0.3">
      <c r="A245"/>
      <c r="B245"/>
      <c r="C245"/>
      <c r="D245"/>
      <c r="E245"/>
      <c r="G245"/>
    </row>
    <row r="246" spans="1:7" x14ac:dyDescent="0.3">
      <c r="A246"/>
      <c r="B246"/>
      <c r="C246"/>
      <c r="D246"/>
      <c r="E246"/>
      <c r="G246"/>
    </row>
    <row r="247" spans="1:7" x14ac:dyDescent="0.3">
      <c r="A247"/>
      <c r="B247"/>
      <c r="C247"/>
      <c r="D247"/>
      <c r="E247"/>
      <c r="G247"/>
    </row>
    <row r="248" spans="1:7" x14ac:dyDescent="0.3">
      <c r="A248"/>
      <c r="B248"/>
      <c r="C248"/>
      <c r="D248"/>
      <c r="E248"/>
      <c r="G248"/>
    </row>
    <row r="249" spans="1:7" x14ac:dyDescent="0.3">
      <c r="A249"/>
      <c r="B249"/>
      <c r="C249"/>
      <c r="D249"/>
      <c r="E249"/>
      <c r="G249"/>
    </row>
    <row r="250" spans="1:7" x14ac:dyDescent="0.3">
      <c r="A250"/>
      <c r="B250"/>
      <c r="C250"/>
      <c r="D250"/>
      <c r="E250"/>
      <c r="G250"/>
    </row>
    <row r="251" spans="1:7" x14ac:dyDescent="0.3">
      <c r="A251"/>
      <c r="B251"/>
      <c r="C251"/>
      <c r="D251"/>
      <c r="E251"/>
      <c r="G251"/>
    </row>
    <row r="252" spans="1:7" x14ac:dyDescent="0.3">
      <c r="A252"/>
      <c r="B252"/>
      <c r="C252"/>
      <c r="D252"/>
      <c r="E252"/>
      <c r="G252"/>
    </row>
    <row r="253" spans="1:7" x14ac:dyDescent="0.3">
      <c r="A253"/>
      <c r="B253"/>
      <c r="C253"/>
      <c r="D253"/>
      <c r="E253"/>
      <c r="G253"/>
    </row>
    <row r="254" spans="1:7" x14ac:dyDescent="0.3">
      <c r="A254"/>
      <c r="B254"/>
      <c r="C254"/>
      <c r="D254"/>
      <c r="E254"/>
      <c r="G254"/>
    </row>
    <row r="255" spans="1:7" x14ac:dyDescent="0.3">
      <c r="A255"/>
      <c r="B255"/>
      <c r="C255"/>
      <c r="D255"/>
      <c r="E255"/>
      <c r="G255"/>
    </row>
    <row r="256" spans="1:7" x14ac:dyDescent="0.3">
      <c r="A256"/>
      <c r="B256"/>
      <c r="C256"/>
      <c r="D256"/>
      <c r="E256"/>
      <c r="G256"/>
    </row>
    <row r="257" spans="1:7" x14ac:dyDescent="0.3">
      <c r="A257"/>
      <c r="B257"/>
      <c r="C257"/>
      <c r="D257"/>
      <c r="E257"/>
      <c r="G257"/>
    </row>
    <row r="258" spans="1:7" x14ac:dyDescent="0.3">
      <c r="A258"/>
      <c r="B258"/>
      <c r="C258"/>
      <c r="D258"/>
      <c r="E258"/>
      <c r="G258"/>
    </row>
    <row r="259" spans="1:7" x14ac:dyDescent="0.3">
      <c r="A259"/>
      <c r="B259"/>
      <c r="C259"/>
      <c r="D259"/>
      <c r="E259"/>
      <c r="G259"/>
    </row>
    <row r="260" spans="1:7" x14ac:dyDescent="0.3">
      <c r="A260"/>
      <c r="B260"/>
      <c r="C260"/>
      <c r="D260"/>
      <c r="E260"/>
      <c r="G260"/>
    </row>
    <row r="261" spans="1:7" x14ac:dyDescent="0.3">
      <c r="A261"/>
      <c r="B261"/>
      <c r="C261"/>
      <c r="D261"/>
      <c r="E261"/>
      <c r="G261"/>
    </row>
    <row r="262" spans="1:7" x14ac:dyDescent="0.3">
      <c r="A262"/>
      <c r="B262"/>
      <c r="C262"/>
      <c r="D262"/>
      <c r="E262"/>
      <c r="G262"/>
    </row>
    <row r="263" spans="1:7" x14ac:dyDescent="0.3">
      <c r="A263"/>
      <c r="B263"/>
      <c r="C263"/>
      <c r="D263"/>
      <c r="E263"/>
      <c r="G263"/>
    </row>
    <row r="264" spans="1:7" x14ac:dyDescent="0.3">
      <c r="A264"/>
      <c r="B264"/>
      <c r="C264"/>
      <c r="D264"/>
      <c r="E264"/>
      <c r="G264"/>
    </row>
    <row r="265" spans="1:7" x14ac:dyDescent="0.3">
      <c r="A265"/>
      <c r="B265"/>
      <c r="C265"/>
      <c r="D265"/>
      <c r="E265"/>
      <c r="G265"/>
    </row>
    <row r="266" spans="1:7" x14ac:dyDescent="0.3">
      <c r="A266"/>
      <c r="B266"/>
      <c r="C266"/>
      <c r="D266"/>
      <c r="E266"/>
      <c r="G266"/>
    </row>
    <row r="267" spans="1:7" x14ac:dyDescent="0.3">
      <c r="A267"/>
      <c r="B267"/>
      <c r="C267"/>
      <c r="D267"/>
      <c r="E267"/>
      <c r="G267"/>
    </row>
    <row r="268" spans="1:7" x14ac:dyDescent="0.3">
      <c r="A268"/>
      <c r="B268"/>
      <c r="C268"/>
      <c r="D268"/>
      <c r="E268"/>
      <c r="G268"/>
    </row>
    <row r="269" spans="1:7" x14ac:dyDescent="0.3">
      <c r="A269"/>
      <c r="B269"/>
      <c r="C269"/>
      <c r="D269"/>
      <c r="E269"/>
      <c r="G269"/>
    </row>
    <row r="270" spans="1:7" x14ac:dyDescent="0.3">
      <c r="A270"/>
      <c r="B270"/>
      <c r="C270"/>
      <c r="D270"/>
      <c r="E270"/>
      <c r="G270"/>
    </row>
    <row r="271" spans="1:7" x14ac:dyDescent="0.3">
      <c r="A271"/>
      <c r="B271"/>
      <c r="C271"/>
      <c r="D271"/>
      <c r="E271"/>
      <c r="G271"/>
    </row>
    <row r="272" spans="1:7" x14ac:dyDescent="0.3">
      <c r="A272"/>
      <c r="B272"/>
      <c r="C272"/>
      <c r="D272"/>
      <c r="E272"/>
      <c r="G272"/>
    </row>
    <row r="273" spans="1:7" x14ac:dyDescent="0.3">
      <c r="A273"/>
      <c r="B273"/>
      <c r="C273"/>
      <c r="D273"/>
      <c r="E273"/>
      <c r="G273"/>
    </row>
    <row r="274" spans="1:7" x14ac:dyDescent="0.3">
      <c r="A274"/>
      <c r="B274"/>
      <c r="C274"/>
      <c r="D274"/>
      <c r="E274"/>
      <c r="G274"/>
    </row>
    <row r="275" spans="1:7" x14ac:dyDescent="0.3">
      <c r="A275"/>
      <c r="B275"/>
      <c r="C275"/>
      <c r="D275"/>
      <c r="E275"/>
      <c r="G275"/>
    </row>
    <row r="276" spans="1:7" x14ac:dyDescent="0.3">
      <c r="A276"/>
      <c r="B276"/>
      <c r="C276"/>
      <c r="D276"/>
      <c r="E276"/>
      <c r="G276"/>
    </row>
    <row r="277" spans="1:7" x14ac:dyDescent="0.3">
      <c r="A277"/>
      <c r="B277"/>
      <c r="C277"/>
      <c r="D277"/>
      <c r="E277"/>
      <c r="G277"/>
    </row>
    <row r="278" spans="1:7" x14ac:dyDescent="0.3">
      <c r="A278"/>
      <c r="B278"/>
      <c r="C278"/>
      <c r="D278"/>
      <c r="E278"/>
      <c r="G278"/>
    </row>
    <row r="279" spans="1:7" x14ac:dyDescent="0.3">
      <c r="A279"/>
      <c r="B279"/>
      <c r="C279"/>
      <c r="D279"/>
      <c r="E279"/>
      <c r="G279"/>
    </row>
    <row r="280" spans="1:7" x14ac:dyDescent="0.3">
      <c r="A280"/>
      <c r="B280"/>
      <c r="C280"/>
      <c r="D280"/>
      <c r="E280"/>
      <c r="G280"/>
    </row>
    <row r="281" spans="1:7" x14ac:dyDescent="0.3">
      <c r="A281"/>
      <c r="B281"/>
      <c r="C281"/>
      <c r="D281"/>
      <c r="E281"/>
      <c r="G281"/>
    </row>
    <row r="282" spans="1:7" x14ac:dyDescent="0.3">
      <c r="A282"/>
      <c r="B282"/>
      <c r="C282"/>
      <c r="D282"/>
      <c r="E282"/>
      <c r="G282"/>
    </row>
    <row r="283" spans="1:7" x14ac:dyDescent="0.3">
      <c r="A283"/>
      <c r="B283"/>
      <c r="C283"/>
      <c r="D283"/>
      <c r="E283"/>
      <c r="G283"/>
    </row>
    <row r="284" spans="1:7" x14ac:dyDescent="0.3">
      <c r="A284"/>
      <c r="B284"/>
      <c r="C284"/>
      <c r="D284"/>
      <c r="E284"/>
      <c r="G284"/>
    </row>
    <row r="285" spans="1:7" x14ac:dyDescent="0.3">
      <c r="A285"/>
      <c r="B285"/>
      <c r="C285"/>
      <c r="D285"/>
      <c r="E285"/>
      <c r="G285"/>
    </row>
    <row r="286" spans="1:7" x14ac:dyDescent="0.3">
      <c r="A286"/>
      <c r="B286"/>
      <c r="C286"/>
      <c r="D286"/>
      <c r="E286"/>
      <c r="G286"/>
    </row>
    <row r="287" spans="1:7" x14ac:dyDescent="0.3">
      <c r="A287"/>
      <c r="B287"/>
      <c r="C287"/>
      <c r="D287"/>
      <c r="E287"/>
      <c r="G287"/>
    </row>
    <row r="288" spans="1:7" x14ac:dyDescent="0.3">
      <c r="A288"/>
      <c r="B288"/>
      <c r="C288"/>
      <c r="D288"/>
      <c r="E288"/>
      <c r="G288"/>
    </row>
    <row r="289" spans="1:7" x14ac:dyDescent="0.3">
      <c r="A289"/>
      <c r="B289"/>
      <c r="C289"/>
      <c r="D289"/>
      <c r="E289"/>
      <c r="G289"/>
    </row>
    <row r="290" spans="1:7" x14ac:dyDescent="0.3">
      <c r="A290"/>
      <c r="B290"/>
      <c r="C290"/>
      <c r="D290"/>
      <c r="E290"/>
      <c r="G290"/>
    </row>
    <row r="291" spans="1:7" x14ac:dyDescent="0.3">
      <c r="A291"/>
      <c r="B291"/>
      <c r="C291"/>
      <c r="D291"/>
      <c r="E291"/>
      <c r="G291"/>
    </row>
    <row r="292" spans="1:7" x14ac:dyDescent="0.3">
      <c r="A292"/>
      <c r="B292"/>
      <c r="C292"/>
      <c r="D292"/>
      <c r="E292"/>
      <c r="G292"/>
    </row>
    <row r="293" spans="1:7" x14ac:dyDescent="0.3">
      <c r="A293"/>
      <c r="B293"/>
      <c r="C293"/>
      <c r="D293"/>
      <c r="E293"/>
      <c r="G293"/>
    </row>
    <row r="294" spans="1:7" x14ac:dyDescent="0.3">
      <c r="A294"/>
      <c r="B294"/>
      <c r="C294"/>
      <c r="D294"/>
      <c r="E294"/>
      <c r="G294"/>
    </row>
    <row r="295" spans="1:7" x14ac:dyDescent="0.3">
      <c r="A295"/>
      <c r="B295"/>
      <c r="C295"/>
      <c r="D295"/>
      <c r="E295"/>
      <c r="G295"/>
    </row>
    <row r="296" spans="1:7" x14ac:dyDescent="0.3">
      <c r="A296"/>
      <c r="B296"/>
      <c r="C296"/>
      <c r="D296"/>
      <c r="E296"/>
      <c r="G296"/>
    </row>
    <row r="297" spans="1:7" x14ac:dyDescent="0.3">
      <c r="A297"/>
      <c r="B297"/>
      <c r="C297"/>
      <c r="D297"/>
      <c r="E297"/>
      <c r="G297"/>
    </row>
    <row r="298" spans="1:7" x14ac:dyDescent="0.3">
      <c r="A298"/>
      <c r="B298"/>
      <c r="C298"/>
      <c r="D298"/>
      <c r="E298"/>
      <c r="G298"/>
    </row>
    <row r="299" spans="1:7" x14ac:dyDescent="0.3">
      <c r="A299"/>
      <c r="B299"/>
      <c r="C299"/>
      <c r="D299"/>
      <c r="E299"/>
      <c r="G299"/>
    </row>
    <row r="300" spans="1:7" x14ac:dyDescent="0.3">
      <c r="A300"/>
      <c r="B300"/>
      <c r="C300"/>
      <c r="D300"/>
      <c r="E300"/>
      <c r="G300"/>
    </row>
    <row r="301" spans="1:7" x14ac:dyDescent="0.3">
      <c r="A301"/>
      <c r="B301"/>
      <c r="C301"/>
      <c r="D301"/>
      <c r="E301"/>
      <c r="G301"/>
    </row>
    <row r="302" spans="1:7" x14ac:dyDescent="0.3">
      <c r="A302"/>
      <c r="B302"/>
      <c r="C302"/>
      <c r="D302"/>
      <c r="E302"/>
      <c r="G302"/>
    </row>
    <row r="303" spans="1:7" x14ac:dyDescent="0.3">
      <c r="A303"/>
      <c r="B303"/>
      <c r="C303"/>
      <c r="D303"/>
      <c r="E303"/>
      <c r="G303"/>
    </row>
    <row r="304" spans="1:7" x14ac:dyDescent="0.3">
      <c r="A304"/>
      <c r="B304"/>
      <c r="C304"/>
      <c r="D304"/>
      <c r="E304"/>
      <c r="G304"/>
    </row>
    <row r="305" spans="1:7" x14ac:dyDescent="0.3">
      <c r="A305"/>
      <c r="B305"/>
      <c r="C305"/>
      <c r="D305"/>
      <c r="E305"/>
      <c r="G305"/>
    </row>
    <row r="306" spans="1:7" x14ac:dyDescent="0.3">
      <c r="A306"/>
      <c r="B306"/>
      <c r="C306"/>
      <c r="D306"/>
      <c r="E306"/>
      <c r="G306"/>
    </row>
    <row r="307" spans="1:7" x14ac:dyDescent="0.3">
      <c r="A307"/>
      <c r="B307"/>
      <c r="C307"/>
      <c r="D307"/>
      <c r="E307"/>
      <c r="G307"/>
    </row>
    <row r="308" spans="1:7" x14ac:dyDescent="0.3">
      <c r="A308"/>
      <c r="B308"/>
      <c r="C308"/>
      <c r="D308"/>
      <c r="E308"/>
      <c r="G308"/>
    </row>
    <row r="309" spans="1:7" x14ac:dyDescent="0.3">
      <c r="A309"/>
      <c r="B309"/>
      <c r="C309"/>
      <c r="D309"/>
      <c r="E309"/>
      <c r="G309"/>
    </row>
    <row r="310" spans="1:7" x14ac:dyDescent="0.3">
      <c r="A310"/>
      <c r="B310"/>
      <c r="C310"/>
      <c r="D310"/>
      <c r="E310"/>
      <c r="G310"/>
    </row>
    <row r="311" spans="1:7" x14ac:dyDescent="0.3">
      <c r="A311"/>
      <c r="B311"/>
      <c r="C311"/>
      <c r="D311"/>
      <c r="E311"/>
      <c r="G311"/>
    </row>
    <row r="312" spans="1:7" x14ac:dyDescent="0.3">
      <c r="A312"/>
      <c r="B312"/>
      <c r="C312"/>
      <c r="D312"/>
      <c r="E312"/>
      <c r="G312"/>
    </row>
    <row r="313" spans="1:7" x14ac:dyDescent="0.3">
      <c r="A313"/>
      <c r="B313"/>
      <c r="C313"/>
      <c r="D313"/>
      <c r="E313"/>
      <c r="G313"/>
    </row>
    <row r="314" spans="1:7" x14ac:dyDescent="0.3">
      <c r="A314"/>
      <c r="B314"/>
      <c r="C314"/>
      <c r="D314"/>
      <c r="E314"/>
      <c r="G314"/>
    </row>
    <row r="315" spans="1:7" x14ac:dyDescent="0.3">
      <c r="A315"/>
      <c r="B315"/>
      <c r="C315"/>
      <c r="D315"/>
      <c r="E315"/>
      <c r="G315"/>
    </row>
    <row r="316" spans="1:7" x14ac:dyDescent="0.3">
      <c r="A316"/>
      <c r="B316"/>
      <c r="C316"/>
      <c r="D316"/>
      <c r="E316"/>
      <c r="G316"/>
    </row>
    <row r="317" spans="1:7" x14ac:dyDescent="0.3">
      <c r="A317"/>
      <c r="B317"/>
      <c r="C317"/>
      <c r="D317"/>
      <c r="E317"/>
      <c r="G317"/>
    </row>
    <row r="318" spans="1:7" x14ac:dyDescent="0.3">
      <c r="A318"/>
      <c r="B318"/>
      <c r="C318"/>
      <c r="D318"/>
      <c r="E318"/>
      <c r="G318"/>
    </row>
    <row r="319" spans="1:7" x14ac:dyDescent="0.3">
      <c r="A319"/>
      <c r="B319"/>
      <c r="C319"/>
      <c r="D319"/>
      <c r="E319"/>
      <c r="G319"/>
    </row>
    <row r="320" spans="1:7" x14ac:dyDescent="0.3">
      <c r="A320"/>
      <c r="B320"/>
      <c r="C320"/>
      <c r="D320"/>
      <c r="E320"/>
      <c r="G320"/>
    </row>
    <row r="321" spans="1:7" x14ac:dyDescent="0.3">
      <c r="A321"/>
      <c r="B321"/>
      <c r="C321"/>
      <c r="D321"/>
      <c r="E321"/>
      <c r="G321"/>
    </row>
    <row r="322" spans="1:7" x14ac:dyDescent="0.3">
      <c r="A322"/>
      <c r="B322"/>
      <c r="C322"/>
      <c r="D322"/>
      <c r="E322"/>
      <c r="G322"/>
    </row>
    <row r="323" spans="1:7" x14ac:dyDescent="0.3">
      <c r="A323"/>
      <c r="B323"/>
      <c r="C323"/>
      <c r="D323"/>
      <c r="E323"/>
      <c r="G323"/>
    </row>
    <row r="324" spans="1:7" x14ac:dyDescent="0.3">
      <c r="A324"/>
      <c r="B324"/>
      <c r="C324"/>
      <c r="D324"/>
      <c r="E324"/>
      <c r="G324"/>
    </row>
    <row r="325" spans="1:7" x14ac:dyDescent="0.3">
      <c r="A325"/>
      <c r="B325"/>
      <c r="C325"/>
      <c r="D325"/>
      <c r="E325"/>
      <c r="G325"/>
    </row>
    <row r="326" spans="1:7" x14ac:dyDescent="0.3">
      <c r="A326"/>
      <c r="B326"/>
      <c r="C326"/>
      <c r="D326"/>
      <c r="E326"/>
      <c r="G326"/>
    </row>
    <row r="327" spans="1:7" x14ac:dyDescent="0.3">
      <c r="A327"/>
      <c r="B327"/>
      <c r="C327"/>
      <c r="D327"/>
      <c r="E327"/>
      <c r="G327"/>
    </row>
    <row r="328" spans="1:7" x14ac:dyDescent="0.3">
      <c r="A328"/>
      <c r="B328"/>
      <c r="C328"/>
      <c r="D328"/>
      <c r="E328"/>
      <c r="G328"/>
    </row>
    <row r="329" spans="1:7" x14ac:dyDescent="0.3">
      <c r="A329"/>
      <c r="B329"/>
      <c r="C329"/>
      <c r="D329"/>
      <c r="E329"/>
      <c r="G329"/>
    </row>
    <row r="330" spans="1:7" x14ac:dyDescent="0.3">
      <c r="A330"/>
      <c r="B330"/>
      <c r="C330"/>
      <c r="D330"/>
      <c r="E330"/>
      <c r="G330"/>
    </row>
    <row r="331" spans="1:7" x14ac:dyDescent="0.3">
      <c r="A331"/>
      <c r="B331"/>
      <c r="C331"/>
      <c r="D331"/>
      <c r="E331"/>
      <c r="G331"/>
    </row>
    <row r="332" spans="1:7" x14ac:dyDescent="0.3">
      <c r="A332"/>
      <c r="B332"/>
      <c r="C332"/>
      <c r="D332"/>
      <c r="E332"/>
      <c r="G332"/>
    </row>
    <row r="333" spans="1:7" x14ac:dyDescent="0.3">
      <c r="A333"/>
      <c r="B333"/>
      <c r="C333"/>
      <c r="D333"/>
      <c r="E333"/>
      <c r="G333"/>
    </row>
    <row r="334" spans="1:7" x14ac:dyDescent="0.3">
      <c r="A334"/>
      <c r="B334"/>
      <c r="C334"/>
      <c r="D334"/>
      <c r="E334"/>
      <c r="G334"/>
    </row>
    <row r="335" spans="1:7" x14ac:dyDescent="0.3">
      <c r="A335"/>
      <c r="B335"/>
      <c r="C335"/>
      <c r="D335"/>
      <c r="E335"/>
      <c r="G335"/>
    </row>
    <row r="336" spans="1:7" x14ac:dyDescent="0.3">
      <c r="A336"/>
      <c r="B336"/>
      <c r="C336"/>
      <c r="D336"/>
      <c r="E336"/>
      <c r="G336"/>
    </row>
    <row r="337" spans="1:7" x14ac:dyDescent="0.3">
      <c r="A337"/>
      <c r="B337"/>
      <c r="C337"/>
      <c r="D337"/>
      <c r="E337"/>
      <c r="G337"/>
    </row>
    <row r="338" spans="1:7" x14ac:dyDescent="0.3">
      <c r="A338"/>
      <c r="B338"/>
      <c r="C338"/>
      <c r="D338"/>
      <c r="E338"/>
      <c r="G338"/>
    </row>
    <row r="339" spans="1:7" x14ac:dyDescent="0.3">
      <c r="A339"/>
      <c r="B339"/>
      <c r="C339"/>
      <c r="D339"/>
      <c r="E339"/>
      <c r="G339"/>
    </row>
    <row r="340" spans="1:7" x14ac:dyDescent="0.3">
      <c r="A340"/>
      <c r="B340"/>
      <c r="C340"/>
      <c r="D340"/>
      <c r="E340"/>
      <c r="G340"/>
    </row>
    <row r="341" spans="1:7" x14ac:dyDescent="0.3">
      <c r="A341"/>
      <c r="B341"/>
      <c r="C341"/>
      <c r="D341"/>
      <c r="E341"/>
      <c r="G341"/>
    </row>
    <row r="342" spans="1:7" x14ac:dyDescent="0.3">
      <c r="A342"/>
      <c r="B342"/>
      <c r="C342"/>
      <c r="D342"/>
      <c r="E342"/>
      <c r="G342"/>
    </row>
    <row r="343" spans="1:7" x14ac:dyDescent="0.3">
      <c r="A343"/>
      <c r="B343"/>
      <c r="C343"/>
      <c r="D343"/>
      <c r="E343"/>
      <c r="G343"/>
    </row>
    <row r="344" spans="1:7" x14ac:dyDescent="0.3">
      <c r="A344"/>
      <c r="B344"/>
      <c r="C344"/>
      <c r="D344"/>
      <c r="E344"/>
      <c r="G344"/>
    </row>
    <row r="345" spans="1:7" x14ac:dyDescent="0.3">
      <c r="A345"/>
      <c r="B345"/>
      <c r="C345"/>
      <c r="D345"/>
      <c r="E345"/>
      <c r="G345"/>
    </row>
    <row r="346" spans="1:7" x14ac:dyDescent="0.3">
      <c r="A346"/>
      <c r="B346"/>
      <c r="C346"/>
      <c r="D346"/>
      <c r="E346"/>
      <c r="G346"/>
    </row>
    <row r="347" spans="1:7" x14ac:dyDescent="0.3">
      <c r="A347"/>
      <c r="B347"/>
      <c r="C347"/>
      <c r="D347"/>
      <c r="E347"/>
      <c r="G347"/>
    </row>
    <row r="348" spans="1:7" x14ac:dyDescent="0.3">
      <c r="A348"/>
      <c r="B348"/>
      <c r="C348"/>
      <c r="D348"/>
      <c r="E348"/>
      <c r="G348"/>
    </row>
    <row r="349" spans="1:7" x14ac:dyDescent="0.3">
      <c r="A349"/>
      <c r="B349"/>
      <c r="C349"/>
      <c r="D349"/>
      <c r="E349"/>
      <c r="G349"/>
    </row>
    <row r="350" spans="1:7" x14ac:dyDescent="0.3">
      <c r="A350"/>
      <c r="B350"/>
      <c r="C350"/>
      <c r="D350"/>
      <c r="E350"/>
      <c r="G350"/>
    </row>
    <row r="351" spans="1:7" x14ac:dyDescent="0.3">
      <c r="A351"/>
      <c r="B351"/>
      <c r="C351"/>
      <c r="D351"/>
      <c r="E351"/>
      <c r="G351"/>
    </row>
    <row r="352" spans="1:7" x14ac:dyDescent="0.3">
      <c r="A352"/>
      <c r="B352"/>
      <c r="C352"/>
      <c r="D352"/>
      <c r="E352"/>
      <c r="G352"/>
    </row>
    <row r="353" spans="1:7" x14ac:dyDescent="0.3">
      <c r="A353"/>
      <c r="B353"/>
      <c r="C353"/>
      <c r="D353"/>
      <c r="E353"/>
      <c r="G353"/>
    </row>
    <row r="354" spans="1:7" x14ac:dyDescent="0.3">
      <c r="A354"/>
      <c r="B354"/>
      <c r="C354"/>
      <c r="D354"/>
      <c r="E354"/>
      <c r="G354"/>
    </row>
    <row r="355" spans="1:7" x14ac:dyDescent="0.3">
      <c r="A355"/>
      <c r="B355"/>
      <c r="C355"/>
      <c r="D355"/>
      <c r="E355"/>
      <c r="G355"/>
    </row>
    <row r="356" spans="1:7" x14ac:dyDescent="0.3">
      <c r="A356"/>
      <c r="B356"/>
      <c r="C356"/>
      <c r="D356"/>
      <c r="E356"/>
      <c r="G356"/>
    </row>
    <row r="357" spans="1:7" x14ac:dyDescent="0.3">
      <c r="A357"/>
      <c r="B357"/>
      <c r="C357"/>
      <c r="D357"/>
      <c r="E357"/>
      <c r="G357"/>
    </row>
    <row r="358" spans="1:7" x14ac:dyDescent="0.3">
      <c r="A358"/>
      <c r="B358"/>
      <c r="C358"/>
      <c r="D358"/>
      <c r="E358"/>
      <c r="G358"/>
    </row>
    <row r="359" spans="1:7" x14ac:dyDescent="0.3">
      <c r="A359"/>
      <c r="B359"/>
      <c r="C359"/>
      <c r="D359"/>
      <c r="E359"/>
      <c r="G359"/>
    </row>
    <row r="360" spans="1:7" x14ac:dyDescent="0.3">
      <c r="A360"/>
      <c r="B360"/>
      <c r="C360"/>
      <c r="D360"/>
      <c r="E360"/>
      <c r="G360"/>
    </row>
    <row r="361" spans="1:7" x14ac:dyDescent="0.3">
      <c r="A361"/>
      <c r="B361"/>
      <c r="C361"/>
      <c r="D361"/>
      <c r="E361"/>
      <c r="G361"/>
    </row>
    <row r="362" spans="1:7" x14ac:dyDescent="0.3">
      <c r="A362"/>
      <c r="B362"/>
      <c r="C362"/>
      <c r="D362"/>
      <c r="E362"/>
      <c r="G362"/>
    </row>
    <row r="363" spans="1:7" x14ac:dyDescent="0.3">
      <c r="A363"/>
      <c r="B363"/>
      <c r="C363"/>
      <c r="D363"/>
      <c r="E363"/>
      <c r="G363"/>
    </row>
    <row r="364" spans="1:7" x14ac:dyDescent="0.3">
      <c r="A364"/>
      <c r="B364"/>
      <c r="C364"/>
      <c r="D364"/>
      <c r="E364"/>
      <c r="G364"/>
    </row>
    <row r="365" spans="1:7" x14ac:dyDescent="0.3">
      <c r="A365"/>
      <c r="B365"/>
      <c r="C365"/>
      <c r="D365"/>
      <c r="E365"/>
      <c r="G365"/>
    </row>
    <row r="366" spans="1:7" x14ac:dyDescent="0.3">
      <c r="A366"/>
      <c r="B366"/>
      <c r="C366"/>
      <c r="D366"/>
      <c r="E366"/>
      <c r="G366"/>
    </row>
    <row r="367" spans="1:7" x14ac:dyDescent="0.3">
      <c r="A367"/>
      <c r="B367"/>
      <c r="C367"/>
      <c r="D367"/>
      <c r="E367"/>
      <c r="G367"/>
    </row>
    <row r="368" spans="1:7" x14ac:dyDescent="0.3">
      <c r="A368"/>
      <c r="B368"/>
      <c r="C368"/>
      <c r="D368"/>
      <c r="E368"/>
      <c r="G368"/>
    </row>
    <row r="369" spans="1:7" x14ac:dyDescent="0.3">
      <c r="A369"/>
      <c r="B369"/>
      <c r="C369"/>
      <c r="D369"/>
      <c r="E369"/>
      <c r="G369"/>
    </row>
    <row r="370" spans="1:7" x14ac:dyDescent="0.3">
      <c r="A370"/>
      <c r="B370"/>
      <c r="C370"/>
      <c r="D370"/>
      <c r="E370"/>
      <c r="G370"/>
    </row>
    <row r="371" spans="1:7" x14ac:dyDescent="0.3">
      <c r="A371"/>
      <c r="B371"/>
      <c r="C371"/>
      <c r="D371"/>
      <c r="E371"/>
      <c r="G371"/>
    </row>
    <row r="372" spans="1:7" x14ac:dyDescent="0.3">
      <c r="A372"/>
      <c r="B372"/>
      <c r="C372"/>
      <c r="D372"/>
      <c r="E372"/>
      <c r="G372"/>
    </row>
    <row r="373" spans="1:7" x14ac:dyDescent="0.3">
      <c r="A373"/>
      <c r="B373"/>
      <c r="C373"/>
      <c r="D373"/>
      <c r="E373"/>
      <c r="G373"/>
    </row>
    <row r="374" spans="1:7" x14ac:dyDescent="0.3">
      <c r="A374"/>
      <c r="B374"/>
      <c r="C374"/>
      <c r="D374"/>
      <c r="E374"/>
      <c r="G374"/>
    </row>
    <row r="375" spans="1:7" x14ac:dyDescent="0.3">
      <c r="A375"/>
      <c r="B375"/>
      <c r="C375"/>
      <c r="D375"/>
      <c r="E375"/>
      <c r="G375"/>
    </row>
    <row r="376" spans="1:7" x14ac:dyDescent="0.3">
      <c r="A376"/>
      <c r="B376"/>
      <c r="C376"/>
      <c r="D376"/>
      <c r="E376"/>
      <c r="G376"/>
    </row>
    <row r="377" spans="1:7" x14ac:dyDescent="0.3">
      <c r="A377"/>
      <c r="B377"/>
      <c r="C377"/>
      <c r="D377"/>
      <c r="E377"/>
      <c r="G377"/>
    </row>
    <row r="378" spans="1:7" x14ac:dyDescent="0.3">
      <c r="A378"/>
      <c r="B378"/>
      <c r="C378"/>
      <c r="D378"/>
      <c r="E378"/>
      <c r="G378"/>
    </row>
    <row r="379" spans="1:7" x14ac:dyDescent="0.3">
      <c r="A379"/>
      <c r="B379"/>
      <c r="C379"/>
      <c r="D379"/>
      <c r="E379"/>
      <c r="G379"/>
    </row>
    <row r="380" spans="1:7" x14ac:dyDescent="0.3">
      <c r="A380"/>
      <c r="B380"/>
      <c r="C380"/>
      <c r="D380"/>
      <c r="E380"/>
      <c r="G380"/>
    </row>
    <row r="381" spans="1:7" x14ac:dyDescent="0.3">
      <c r="A381"/>
      <c r="B381"/>
      <c r="C381"/>
      <c r="D381"/>
      <c r="E381"/>
      <c r="G381"/>
    </row>
    <row r="382" spans="1:7" x14ac:dyDescent="0.3">
      <c r="A382"/>
      <c r="B382"/>
      <c r="C382"/>
      <c r="D382"/>
      <c r="E382"/>
      <c r="G382"/>
    </row>
    <row r="383" spans="1:7" x14ac:dyDescent="0.3">
      <c r="A383"/>
      <c r="B383"/>
      <c r="C383"/>
      <c r="D383"/>
      <c r="E383"/>
      <c r="G383"/>
    </row>
    <row r="384" spans="1:7" x14ac:dyDescent="0.3">
      <c r="A384"/>
      <c r="B384"/>
      <c r="C384"/>
      <c r="D384"/>
      <c r="E384"/>
      <c r="G384"/>
    </row>
    <row r="385" spans="1:7" x14ac:dyDescent="0.3">
      <c r="A385"/>
      <c r="B385"/>
      <c r="C385"/>
      <c r="D385"/>
      <c r="E385"/>
      <c r="G385"/>
    </row>
    <row r="386" spans="1:7" x14ac:dyDescent="0.3">
      <c r="A386"/>
      <c r="B386"/>
      <c r="C386"/>
      <c r="D386"/>
      <c r="E386"/>
      <c r="G386"/>
    </row>
    <row r="387" spans="1:7" x14ac:dyDescent="0.3">
      <c r="A387"/>
      <c r="B387"/>
      <c r="C387"/>
      <c r="D387"/>
      <c r="E387"/>
      <c r="G387"/>
    </row>
    <row r="388" spans="1:7" x14ac:dyDescent="0.3">
      <c r="A388"/>
      <c r="B388"/>
      <c r="C388"/>
      <c r="D388"/>
      <c r="E388"/>
      <c r="G388"/>
    </row>
    <row r="389" spans="1:7" x14ac:dyDescent="0.3">
      <c r="A389"/>
      <c r="B389"/>
      <c r="C389"/>
      <c r="D389"/>
      <c r="E389"/>
      <c r="G389"/>
    </row>
    <row r="390" spans="1:7" x14ac:dyDescent="0.3">
      <c r="A390"/>
      <c r="B390"/>
      <c r="C390"/>
      <c r="D390"/>
      <c r="E390"/>
      <c r="G390"/>
    </row>
    <row r="391" spans="1:7" x14ac:dyDescent="0.3">
      <c r="A391"/>
      <c r="B391"/>
      <c r="C391"/>
      <c r="D391"/>
      <c r="E391"/>
      <c r="G391"/>
    </row>
    <row r="392" spans="1:7" x14ac:dyDescent="0.3">
      <c r="A392"/>
      <c r="B392"/>
      <c r="C392"/>
      <c r="D392"/>
      <c r="E392"/>
      <c r="G392"/>
    </row>
    <row r="393" spans="1:7" x14ac:dyDescent="0.3">
      <c r="A393"/>
      <c r="B393"/>
      <c r="C393"/>
      <c r="D393"/>
      <c r="E393"/>
      <c r="G393"/>
    </row>
    <row r="394" spans="1:7" x14ac:dyDescent="0.3">
      <c r="A394"/>
      <c r="B394"/>
      <c r="C394"/>
      <c r="D394"/>
      <c r="E394"/>
      <c r="G394"/>
    </row>
    <row r="395" spans="1:7" x14ac:dyDescent="0.3">
      <c r="A395"/>
      <c r="B395"/>
      <c r="C395"/>
      <c r="D395"/>
      <c r="E395"/>
      <c r="G395"/>
    </row>
    <row r="396" spans="1:7" x14ac:dyDescent="0.3">
      <c r="A396"/>
      <c r="B396"/>
      <c r="C396"/>
      <c r="D396"/>
      <c r="E396"/>
      <c r="G396"/>
    </row>
    <row r="397" spans="1:7" x14ac:dyDescent="0.3">
      <c r="A397"/>
      <c r="B397"/>
      <c r="C397"/>
      <c r="D397"/>
      <c r="E397"/>
      <c r="G397"/>
    </row>
    <row r="398" spans="1:7" x14ac:dyDescent="0.3">
      <c r="A398"/>
      <c r="B398"/>
      <c r="C398"/>
      <c r="D398"/>
      <c r="E398"/>
      <c r="G398"/>
    </row>
    <row r="399" spans="1:7" x14ac:dyDescent="0.3">
      <c r="A399"/>
      <c r="B399"/>
      <c r="C399"/>
      <c r="D399"/>
      <c r="E399"/>
      <c r="G399"/>
    </row>
    <row r="400" spans="1:7" x14ac:dyDescent="0.3">
      <c r="A400"/>
      <c r="B400"/>
      <c r="C400"/>
      <c r="D400"/>
      <c r="E400"/>
      <c r="G400"/>
    </row>
    <row r="401" spans="1:7" x14ac:dyDescent="0.3">
      <c r="A401"/>
      <c r="B401"/>
      <c r="C401"/>
      <c r="D401"/>
      <c r="E401"/>
      <c r="G401"/>
    </row>
    <row r="402" spans="1:7" x14ac:dyDescent="0.3">
      <c r="A402"/>
      <c r="B402"/>
      <c r="C402"/>
      <c r="D402"/>
      <c r="E402"/>
      <c r="G402"/>
    </row>
    <row r="403" spans="1:7" x14ac:dyDescent="0.3">
      <c r="A403"/>
      <c r="B403"/>
      <c r="C403"/>
      <c r="D403"/>
      <c r="E403"/>
      <c r="G403"/>
    </row>
    <row r="404" spans="1:7" x14ac:dyDescent="0.3">
      <c r="A404"/>
      <c r="B404"/>
      <c r="C404"/>
      <c r="D404"/>
      <c r="E404"/>
      <c r="G404"/>
    </row>
    <row r="405" spans="1:7" x14ac:dyDescent="0.3">
      <c r="A405"/>
      <c r="B405"/>
      <c r="C405"/>
      <c r="D405"/>
      <c r="E405"/>
      <c r="G405"/>
    </row>
    <row r="406" spans="1:7" x14ac:dyDescent="0.3">
      <c r="A406"/>
      <c r="B406"/>
      <c r="C406"/>
      <c r="D406"/>
      <c r="E406"/>
      <c r="G406"/>
    </row>
    <row r="407" spans="1:7" x14ac:dyDescent="0.3">
      <c r="A407"/>
      <c r="B407"/>
      <c r="C407"/>
      <c r="D407"/>
      <c r="E407"/>
      <c r="G407"/>
    </row>
    <row r="408" spans="1:7" x14ac:dyDescent="0.3">
      <c r="A408"/>
      <c r="B408"/>
      <c r="C408"/>
      <c r="D408"/>
      <c r="E408"/>
      <c r="G408"/>
    </row>
    <row r="409" spans="1:7" x14ac:dyDescent="0.3">
      <c r="A409"/>
      <c r="B409"/>
      <c r="C409"/>
      <c r="D409"/>
      <c r="E409"/>
      <c r="G409"/>
    </row>
    <row r="410" spans="1:7" x14ac:dyDescent="0.3">
      <c r="A410"/>
      <c r="B410"/>
      <c r="C410"/>
      <c r="D410"/>
      <c r="E410"/>
      <c r="G410"/>
    </row>
    <row r="411" spans="1:7" x14ac:dyDescent="0.3">
      <c r="A411"/>
      <c r="B411"/>
      <c r="C411"/>
      <c r="D411"/>
      <c r="E411"/>
      <c r="G411"/>
    </row>
    <row r="412" spans="1:7" x14ac:dyDescent="0.3">
      <c r="A412"/>
      <c r="B412"/>
      <c r="C412"/>
      <c r="D412"/>
      <c r="E412"/>
      <c r="G412"/>
    </row>
    <row r="413" spans="1:7" x14ac:dyDescent="0.3">
      <c r="A413"/>
      <c r="B413"/>
      <c r="C413"/>
      <c r="D413"/>
      <c r="E413"/>
      <c r="G413"/>
    </row>
    <row r="414" spans="1:7" x14ac:dyDescent="0.3">
      <c r="A414"/>
      <c r="B414"/>
      <c r="C414"/>
      <c r="D414"/>
      <c r="E414"/>
      <c r="G414"/>
    </row>
    <row r="415" spans="1:7" x14ac:dyDescent="0.3">
      <c r="A415"/>
      <c r="B415"/>
      <c r="C415"/>
      <c r="D415"/>
      <c r="E415"/>
      <c r="G415"/>
    </row>
    <row r="416" spans="1:7" x14ac:dyDescent="0.3">
      <c r="A416"/>
      <c r="B416"/>
      <c r="C416"/>
      <c r="D416"/>
      <c r="E416"/>
      <c r="G416"/>
    </row>
    <row r="417" spans="1:7" x14ac:dyDescent="0.3">
      <c r="A417"/>
      <c r="B417"/>
      <c r="C417"/>
      <c r="D417"/>
      <c r="E417"/>
      <c r="G417"/>
    </row>
    <row r="418" spans="1:7" x14ac:dyDescent="0.3">
      <c r="A418"/>
      <c r="B418"/>
      <c r="C418"/>
      <c r="D418"/>
      <c r="E418"/>
      <c r="G418"/>
    </row>
    <row r="419" spans="1:7" x14ac:dyDescent="0.3">
      <c r="A419"/>
      <c r="B419"/>
      <c r="C419"/>
      <c r="D419"/>
      <c r="E419"/>
      <c r="G419"/>
    </row>
    <row r="420" spans="1:7" x14ac:dyDescent="0.3">
      <c r="A420"/>
      <c r="B420"/>
      <c r="C420"/>
      <c r="D420"/>
      <c r="E420"/>
      <c r="G420"/>
    </row>
    <row r="421" spans="1:7" x14ac:dyDescent="0.3">
      <c r="A421"/>
      <c r="B421"/>
      <c r="C421"/>
      <c r="D421"/>
      <c r="E421"/>
      <c r="G421"/>
    </row>
    <row r="422" spans="1:7" x14ac:dyDescent="0.3">
      <c r="A422"/>
      <c r="B422"/>
      <c r="C422"/>
      <c r="D422"/>
      <c r="E422"/>
      <c r="G422"/>
    </row>
    <row r="423" spans="1:7" x14ac:dyDescent="0.3">
      <c r="A423"/>
      <c r="B423"/>
      <c r="C423"/>
      <c r="D423"/>
      <c r="E423"/>
      <c r="G423"/>
    </row>
    <row r="424" spans="1:7" x14ac:dyDescent="0.3">
      <c r="A424"/>
      <c r="B424"/>
      <c r="C424"/>
      <c r="D424"/>
      <c r="E424"/>
      <c r="G424"/>
    </row>
    <row r="425" spans="1:7" x14ac:dyDescent="0.3">
      <c r="A425"/>
      <c r="B425"/>
      <c r="C425"/>
      <c r="D425"/>
      <c r="E425"/>
      <c r="G425"/>
    </row>
    <row r="426" spans="1:7" x14ac:dyDescent="0.3">
      <c r="A426"/>
      <c r="B426"/>
      <c r="C426"/>
      <c r="D426"/>
      <c r="E426"/>
      <c r="G426"/>
    </row>
    <row r="427" spans="1:7" x14ac:dyDescent="0.3">
      <c r="A427"/>
      <c r="B427"/>
      <c r="C427"/>
      <c r="D427"/>
      <c r="E427"/>
      <c r="G427"/>
    </row>
    <row r="428" spans="1:7" x14ac:dyDescent="0.3">
      <c r="A428"/>
      <c r="B428"/>
      <c r="C428"/>
      <c r="D428"/>
      <c r="E428"/>
      <c r="G428"/>
    </row>
    <row r="429" spans="1:7" x14ac:dyDescent="0.3">
      <c r="A429"/>
      <c r="B429"/>
      <c r="C429"/>
      <c r="D429"/>
      <c r="E429"/>
      <c r="G429"/>
    </row>
    <row r="430" spans="1:7" x14ac:dyDescent="0.3">
      <c r="A430"/>
      <c r="B430"/>
      <c r="C430"/>
      <c r="D430"/>
      <c r="E430"/>
      <c r="G430"/>
    </row>
    <row r="431" spans="1:7" x14ac:dyDescent="0.3">
      <c r="A431"/>
      <c r="B431"/>
      <c r="C431"/>
      <c r="D431"/>
      <c r="E431"/>
      <c r="G431"/>
    </row>
    <row r="432" spans="1:7" x14ac:dyDescent="0.3">
      <c r="A432"/>
      <c r="B432"/>
      <c r="C432"/>
      <c r="D432"/>
      <c r="E432"/>
      <c r="G432"/>
    </row>
    <row r="433" spans="1:7" x14ac:dyDescent="0.3">
      <c r="A433"/>
      <c r="B433"/>
      <c r="C433"/>
      <c r="D433"/>
      <c r="E433"/>
      <c r="G433"/>
    </row>
    <row r="434" spans="1:7" x14ac:dyDescent="0.3">
      <c r="A434"/>
      <c r="B434"/>
      <c r="C434"/>
      <c r="D434"/>
      <c r="E434"/>
      <c r="G434"/>
    </row>
    <row r="435" spans="1:7" x14ac:dyDescent="0.3">
      <c r="A435"/>
      <c r="B435"/>
      <c r="C435"/>
      <c r="D435"/>
      <c r="E435"/>
      <c r="G435"/>
    </row>
    <row r="436" spans="1:7" x14ac:dyDescent="0.3">
      <c r="A436"/>
      <c r="B436"/>
      <c r="C436"/>
      <c r="D436"/>
      <c r="E436"/>
      <c r="G436"/>
    </row>
    <row r="437" spans="1:7" x14ac:dyDescent="0.3">
      <c r="A437"/>
      <c r="B437"/>
      <c r="C437"/>
      <c r="D437"/>
      <c r="E437"/>
      <c r="G437"/>
    </row>
    <row r="438" spans="1:7" x14ac:dyDescent="0.3">
      <c r="A438"/>
      <c r="B438"/>
      <c r="C438"/>
      <c r="D438"/>
      <c r="E438"/>
      <c r="G438"/>
    </row>
    <row r="439" spans="1:7" x14ac:dyDescent="0.3">
      <c r="A439"/>
      <c r="B439"/>
      <c r="C439"/>
      <c r="D439"/>
      <c r="E439"/>
      <c r="G439"/>
    </row>
    <row r="440" spans="1:7" x14ac:dyDescent="0.3">
      <c r="A440"/>
      <c r="B440"/>
      <c r="C440"/>
      <c r="D440"/>
      <c r="E440"/>
      <c r="G440"/>
    </row>
    <row r="441" spans="1:7" x14ac:dyDescent="0.3">
      <c r="A441"/>
      <c r="B441"/>
      <c r="C441"/>
      <c r="D441"/>
      <c r="E441"/>
      <c r="G441"/>
    </row>
    <row r="442" spans="1:7" x14ac:dyDescent="0.3">
      <c r="A442"/>
      <c r="B442"/>
      <c r="C442"/>
      <c r="D442"/>
      <c r="E442"/>
      <c r="G442"/>
    </row>
    <row r="443" spans="1:7" x14ac:dyDescent="0.3">
      <c r="A443"/>
      <c r="B443"/>
      <c r="C443"/>
      <c r="D443"/>
      <c r="E443"/>
      <c r="G443"/>
    </row>
    <row r="444" spans="1:7" x14ac:dyDescent="0.3">
      <c r="A444"/>
      <c r="B444"/>
      <c r="C444"/>
      <c r="D444"/>
      <c r="E444"/>
      <c r="G444"/>
    </row>
    <row r="445" spans="1:7" x14ac:dyDescent="0.3">
      <c r="A445"/>
      <c r="B445"/>
      <c r="C445"/>
      <c r="D445"/>
      <c r="E445"/>
      <c r="G445"/>
    </row>
    <row r="446" spans="1:7" x14ac:dyDescent="0.3">
      <c r="A446"/>
      <c r="B446"/>
      <c r="C446"/>
      <c r="D446"/>
      <c r="E446"/>
      <c r="G446"/>
    </row>
    <row r="447" spans="1:7" x14ac:dyDescent="0.3">
      <c r="A447"/>
      <c r="B447"/>
      <c r="C447"/>
      <c r="D447"/>
      <c r="E447"/>
      <c r="G447"/>
    </row>
    <row r="448" spans="1:7" x14ac:dyDescent="0.3">
      <c r="A448"/>
      <c r="B448"/>
      <c r="C448"/>
      <c r="D448"/>
      <c r="E448"/>
      <c r="G448"/>
    </row>
    <row r="449" spans="1:7" x14ac:dyDescent="0.3">
      <c r="A449"/>
      <c r="B449"/>
      <c r="C449"/>
      <c r="D449"/>
      <c r="E449"/>
      <c r="G449"/>
    </row>
    <row r="450" spans="1:7" x14ac:dyDescent="0.3">
      <c r="A450"/>
      <c r="B450"/>
      <c r="C450"/>
      <c r="D450"/>
      <c r="E450"/>
      <c r="G450"/>
    </row>
    <row r="451" spans="1:7" x14ac:dyDescent="0.3">
      <c r="A451"/>
      <c r="B451"/>
      <c r="C451"/>
      <c r="D451"/>
      <c r="E451"/>
      <c r="G451"/>
    </row>
    <row r="452" spans="1:7" x14ac:dyDescent="0.3">
      <c r="A452"/>
      <c r="B452"/>
      <c r="C452"/>
      <c r="D452"/>
      <c r="E452"/>
      <c r="G452"/>
    </row>
    <row r="453" spans="1:7" x14ac:dyDescent="0.3">
      <c r="A453"/>
      <c r="B453"/>
      <c r="C453"/>
      <c r="D453"/>
      <c r="E453"/>
      <c r="G453"/>
    </row>
    <row r="454" spans="1:7" x14ac:dyDescent="0.3">
      <c r="A454"/>
      <c r="B454"/>
      <c r="C454"/>
      <c r="D454"/>
      <c r="E454"/>
      <c r="G454"/>
    </row>
    <row r="455" spans="1:7" x14ac:dyDescent="0.3">
      <c r="A455"/>
      <c r="B455"/>
      <c r="C455"/>
      <c r="D455"/>
      <c r="E455"/>
      <c r="G455"/>
    </row>
    <row r="456" spans="1:7" x14ac:dyDescent="0.3">
      <c r="A456"/>
      <c r="B456"/>
      <c r="C456"/>
      <c r="D456"/>
      <c r="E456"/>
      <c r="G456"/>
    </row>
    <row r="457" spans="1:7" x14ac:dyDescent="0.3">
      <c r="A457"/>
      <c r="B457"/>
      <c r="C457"/>
      <c r="D457"/>
      <c r="E457"/>
      <c r="G457"/>
    </row>
    <row r="458" spans="1:7" x14ac:dyDescent="0.3">
      <c r="A458"/>
      <c r="B458"/>
      <c r="C458"/>
      <c r="D458"/>
      <c r="E458"/>
      <c r="G458"/>
    </row>
    <row r="459" spans="1:7" x14ac:dyDescent="0.3">
      <c r="A459"/>
      <c r="B459"/>
      <c r="C459"/>
      <c r="D459"/>
      <c r="E459"/>
      <c r="G459"/>
    </row>
    <row r="460" spans="1:7" x14ac:dyDescent="0.3">
      <c r="A460"/>
      <c r="B460"/>
      <c r="C460"/>
      <c r="D460"/>
      <c r="E460"/>
      <c r="G460"/>
    </row>
    <row r="461" spans="1:7" x14ac:dyDescent="0.3">
      <c r="A461"/>
      <c r="B461"/>
      <c r="C461"/>
      <c r="D461"/>
      <c r="E461"/>
      <c r="G461"/>
    </row>
    <row r="462" spans="1:7" x14ac:dyDescent="0.3">
      <c r="A462"/>
      <c r="B462"/>
      <c r="C462"/>
      <c r="D462"/>
      <c r="E462"/>
      <c r="G462"/>
    </row>
    <row r="463" spans="1:7" x14ac:dyDescent="0.3">
      <c r="A463"/>
      <c r="B463"/>
      <c r="C463"/>
      <c r="D463"/>
      <c r="E463"/>
      <c r="G463"/>
    </row>
    <row r="464" spans="1:7" x14ac:dyDescent="0.3">
      <c r="A464"/>
      <c r="B464"/>
      <c r="C464"/>
      <c r="D464"/>
      <c r="E464"/>
      <c r="G464"/>
    </row>
    <row r="465" spans="1:7" x14ac:dyDescent="0.3">
      <c r="A465"/>
      <c r="B465"/>
      <c r="C465"/>
      <c r="D465"/>
      <c r="E465"/>
      <c r="G465"/>
    </row>
    <row r="466" spans="1:7" x14ac:dyDescent="0.3">
      <c r="A466"/>
      <c r="B466"/>
      <c r="C466"/>
      <c r="D466"/>
      <c r="E466"/>
      <c r="G466"/>
    </row>
    <row r="467" spans="1:7" x14ac:dyDescent="0.3">
      <c r="A467"/>
      <c r="B467"/>
      <c r="C467"/>
      <c r="D467"/>
      <c r="E467"/>
      <c r="G467"/>
    </row>
    <row r="468" spans="1:7" x14ac:dyDescent="0.3">
      <c r="A468"/>
      <c r="B468"/>
      <c r="C468"/>
      <c r="D468"/>
      <c r="E468"/>
      <c r="G468"/>
    </row>
    <row r="469" spans="1:7" x14ac:dyDescent="0.3">
      <c r="A469"/>
      <c r="B469"/>
      <c r="C469"/>
      <c r="D469"/>
      <c r="E469"/>
      <c r="G469"/>
    </row>
    <row r="470" spans="1:7" x14ac:dyDescent="0.3">
      <c r="A470"/>
      <c r="B470"/>
      <c r="C470"/>
      <c r="D470"/>
      <c r="E470"/>
      <c r="G470"/>
    </row>
    <row r="471" spans="1:7" x14ac:dyDescent="0.3">
      <c r="A471"/>
      <c r="B471"/>
      <c r="C471"/>
      <c r="D471"/>
      <c r="E471"/>
      <c r="G471"/>
    </row>
    <row r="472" spans="1:7" x14ac:dyDescent="0.3">
      <c r="A472"/>
      <c r="B472"/>
      <c r="C472"/>
      <c r="D472"/>
      <c r="E472"/>
      <c r="G472"/>
    </row>
    <row r="473" spans="1:7" x14ac:dyDescent="0.3">
      <c r="A473"/>
      <c r="B473"/>
      <c r="C473"/>
      <c r="D473"/>
      <c r="E473"/>
      <c r="G473"/>
    </row>
    <row r="474" spans="1:7" x14ac:dyDescent="0.3">
      <c r="A474"/>
      <c r="B474"/>
      <c r="C474"/>
      <c r="D474"/>
      <c r="E474"/>
      <c r="G474"/>
    </row>
    <row r="475" spans="1:7" x14ac:dyDescent="0.3">
      <c r="A475"/>
      <c r="B475"/>
      <c r="C475"/>
      <c r="D475"/>
      <c r="E475"/>
      <c r="G475"/>
    </row>
    <row r="476" spans="1:7" x14ac:dyDescent="0.3">
      <c r="A476"/>
      <c r="B476"/>
      <c r="C476"/>
      <c r="D476"/>
      <c r="E476"/>
      <c r="G476"/>
    </row>
    <row r="477" spans="1:7" x14ac:dyDescent="0.3">
      <c r="A477"/>
      <c r="B477"/>
      <c r="C477"/>
      <c r="D477"/>
      <c r="E477"/>
      <c r="G477"/>
    </row>
    <row r="478" spans="1:7" x14ac:dyDescent="0.3">
      <c r="A478"/>
      <c r="B478"/>
      <c r="C478"/>
      <c r="D478"/>
      <c r="E478"/>
      <c r="G478"/>
    </row>
    <row r="479" spans="1:7" x14ac:dyDescent="0.3">
      <c r="A479"/>
      <c r="B479"/>
      <c r="C479"/>
      <c r="D479"/>
      <c r="E479"/>
      <c r="G479"/>
    </row>
    <row r="480" spans="1:7" x14ac:dyDescent="0.3">
      <c r="A480"/>
      <c r="B480"/>
      <c r="C480"/>
      <c r="D480"/>
      <c r="E480"/>
      <c r="G480"/>
    </row>
    <row r="481" spans="1:7" x14ac:dyDescent="0.3">
      <c r="A481"/>
      <c r="B481"/>
      <c r="C481"/>
      <c r="D481"/>
      <c r="E481"/>
      <c r="G481"/>
    </row>
    <row r="482" spans="1:7" x14ac:dyDescent="0.3">
      <c r="A482"/>
      <c r="B482"/>
      <c r="C482"/>
      <c r="D482"/>
      <c r="E482"/>
      <c r="G482"/>
    </row>
    <row r="483" spans="1:7" x14ac:dyDescent="0.3">
      <c r="A483"/>
      <c r="B483"/>
      <c r="C483"/>
      <c r="D483"/>
      <c r="E483"/>
      <c r="G483"/>
    </row>
    <row r="484" spans="1:7" x14ac:dyDescent="0.3">
      <c r="A484"/>
      <c r="B484"/>
      <c r="C484"/>
      <c r="D484"/>
      <c r="E484"/>
      <c r="G484"/>
    </row>
    <row r="485" spans="1:7" x14ac:dyDescent="0.3">
      <c r="A485"/>
      <c r="B485"/>
      <c r="C485"/>
      <c r="D485"/>
      <c r="E485"/>
      <c r="G485"/>
    </row>
    <row r="486" spans="1:7" x14ac:dyDescent="0.3">
      <c r="A486"/>
      <c r="B486"/>
      <c r="C486"/>
      <c r="D486"/>
      <c r="E486"/>
      <c r="G486"/>
    </row>
    <row r="487" spans="1:7" x14ac:dyDescent="0.3">
      <c r="A487"/>
      <c r="B487"/>
      <c r="C487"/>
      <c r="D487"/>
      <c r="E487"/>
      <c r="G487"/>
    </row>
    <row r="488" spans="1:7" x14ac:dyDescent="0.3">
      <c r="A488"/>
      <c r="B488"/>
      <c r="C488"/>
      <c r="D488"/>
      <c r="E488"/>
      <c r="G488"/>
    </row>
    <row r="489" spans="1:7" x14ac:dyDescent="0.3">
      <c r="A489"/>
      <c r="B489"/>
      <c r="C489"/>
      <c r="D489"/>
      <c r="E489"/>
      <c r="G489"/>
    </row>
    <row r="490" spans="1:7" x14ac:dyDescent="0.3">
      <c r="A490"/>
      <c r="B490"/>
      <c r="C490"/>
      <c r="D490"/>
      <c r="E490"/>
      <c r="G490"/>
    </row>
    <row r="491" spans="1:7" x14ac:dyDescent="0.3">
      <c r="A491"/>
      <c r="B491"/>
      <c r="C491"/>
      <c r="D491"/>
      <c r="E491"/>
      <c r="G491"/>
    </row>
    <row r="492" spans="1:7" x14ac:dyDescent="0.3">
      <c r="A492"/>
      <c r="B492"/>
      <c r="C492"/>
      <c r="D492"/>
      <c r="E492"/>
      <c r="G492"/>
    </row>
    <row r="493" spans="1:7" x14ac:dyDescent="0.3">
      <c r="A493"/>
      <c r="B493"/>
      <c r="C493"/>
      <c r="D493"/>
      <c r="E493"/>
      <c r="G493"/>
    </row>
    <row r="494" spans="1:7" x14ac:dyDescent="0.3">
      <c r="A494"/>
      <c r="B494"/>
      <c r="C494"/>
      <c r="D494"/>
      <c r="E494"/>
      <c r="G494"/>
    </row>
    <row r="495" spans="1:7" x14ac:dyDescent="0.3">
      <c r="A495"/>
      <c r="B495"/>
      <c r="C495"/>
      <c r="D495"/>
      <c r="E495"/>
      <c r="G495"/>
    </row>
    <row r="496" spans="1:7" x14ac:dyDescent="0.3">
      <c r="A496"/>
      <c r="B496"/>
      <c r="C496"/>
      <c r="D496"/>
      <c r="E496"/>
      <c r="G496"/>
    </row>
    <row r="497" spans="1:7" x14ac:dyDescent="0.3">
      <c r="A497"/>
      <c r="B497"/>
      <c r="C497"/>
      <c r="D497"/>
      <c r="E497"/>
      <c r="G497"/>
    </row>
    <row r="498" spans="1:7" x14ac:dyDescent="0.3">
      <c r="A498"/>
      <c r="B498"/>
      <c r="C498"/>
      <c r="D498"/>
      <c r="E498"/>
      <c r="G498"/>
    </row>
    <row r="499" spans="1:7" x14ac:dyDescent="0.3">
      <c r="A499"/>
      <c r="B499"/>
      <c r="C499"/>
      <c r="D499"/>
      <c r="E499"/>
      <c r="G499"/>
    </row>
    <row r="500" spans="1:7" x14ac:dyDescent="0.3">
      <c r="A500"/>
      <c r="B500"/>
      <c r="C500"/>
      <c r="D500"/>
      <c r="E500"/>
      <c r="G500"/>
    </row>
    <row r="501" spans="1:7" x14ac:dyDescent="0.3">
      <c r="A501"/>
      <c r="B501"/>
      <c r="C501"/>
      <c r="D501"/>
      <c r="E501"/>
      <c r="G501"/>
    </row>
    <row r="502" spans="1:7" x14ac:dyDescent="0.3">
      <c r="A502"/>
      <c r="B502"/>
      <c r="C502"/>
      <c r="D502"/>
      <c r="E502"/>
      <c r="G502"/>
    </row>
    <row r="503" spans="1:7" x14ac:dyDescent="0.3">
      <c r="A503"/>
      <c r="B503"/>
      <c r="C503"/>
      <c r="D503"/>
      <c r="E503"/>
      <c r="G503"/>
    </row>
    <row r="504" spans="1:7" x14ac:dyDescent="0.3">
      <c r="A504"/>
      <c r="B504"/>
      <c r="C504"/>
      <c r="D504"/>
      <c r="E504"/>
      <c r="G504"/>
    </row>
    <row r="505" spans="1:7" x14ac:dyDescent="0.3">
      <c r="A505"/>
      <c r="B505"/>
      <c r="C505"/>
      <c r="D505"/>
      <c r="E505"/>
      <c r="G505"/>
    </row>
    <row r="506" spans="1:7" x14ac:dyDescent="0.3">
      <c r="A506"/>
      <c r="B506"/>
      <c r="C506"/>
      <c r="D506"/>
      <c r="E506"/>
      <c r="G506"/>
    </row>
    <row r="507" spans="1:7" x14ac:dyDescent="0.3">
      <c r="A507"/>
      <c r="B507"/>
      <c r="C507"/>
      <c r="D507"/>
      <c r="E507"/>
      <c r="G507"/>
    </row>
    <row r="508" spans="1:7" x14ac:dyDescent="0.3">
      <c r="A508"/>
      <c r="B508"/>
      <c r="C508"/>
      <c r="D508"/>
      <c r="E508"/>
      <c r="G508"/>
    </row>
    <row r="509" spans="1:7" x14ac:dyDescent="0.3">
      <c r="A509"/>
      <c r="B509"/>
      <c r="C509"/>
      <c r="D509"/>
      <c r="E509"/>
      <c r="G509"/>
    </row>
    <row r="510" spans="1:7" x14ac:dyDescent="0.3">
      <c r="A510"/>
      <c r="B510"/>
      <c r="C510"/>
      <c r="D510"/>
      <c r="E510"/>
      <c r="G510"/>
    </row>
    <row r="511" spans="1:7" x14ac:dyDescent="0.3">
      <c r="A511"/>
      <c r="B511"/>
      <c r="C511"/>
      <c r="D511"/>
      <c r="E511"/>
      <c r="G511"/>
    </row>
    <row r="512" spans="1:7" x14ac:dyDescent="0.3">
      <c r="A512"/>
      <c r="B512"/>
      <c r="C512"/>
      <c r="D512"/>
      <c r="E512"/>
      <c r="G512"/>
    </row>
    <row r="513" spans="1:7" x14ac:dyDescent="0.3">
      <c r="A513"/>
      <c r="B513"/>
      <c r="C513"/>
      <c r="D513"/>
      <c r="E513"/>
      <c r="G513"/>
    </row>
    <row r="514" spans="1:7" x14ac:dyDescent="0.3">
      <c r="A514"/>
      <c r="B514"/>
      <c r="C514"/>
      <c r="D514"/>
      <c r="E514"/>
      <c r="G514"/>
    </row>
    <row r="515" spans="1:7" x14ac:dyDescent="0.3">
      <c r="A515"/>
      <c r="B515"/>
      <c r="C515"/>
      <c r="D515"/>
      <c r="E515"/>
      <c r="G515"/>
    </row>
    <row r="516" spans="1:7" x14ac:dyDescent="0.3">
      <c r="A516"/>
      <c r="B516"/>
      <c r="C516"/>
      <c r="D516"/>
      <c r="E516"/>
      <c r="G516"/>
    </row>
    <row r="517" spans="1:7" x14ac:dyDescent="0.3">
      <c r="A517"/>
      <c r="B517"/>
      <c r="C517"/>
      <c r="D517"/>
      <c r="E517"/>
      <c r="G517"/>
    </row>
    <row r="518" spans="1:7" x14ac:dyDescent="0.3">
      <c r="A518"/>
      <c r="B518"/>
      <c r="C518"/>
      <c r="D518"/>
      <c r="E518"/>
      <c r="G518"/>
    </row>
    <row r="519" spans="1:7" x14ac:dyDescent="0.3">
      <c r="A519"/>
      <c r="B519"/>
      <c r="C519"/>
      <c r="D519"/>
      <c r="E519"/>
      <c r="G519"/>
    </row>
    <row r="520" spans="1:7" x14ac:dyDescent="0.3">
      <c r="A520"/>
      <c r="B520"/>
      <c r="C520"/>
      <c r="D520"/>
      <c r="E520"/>
      <c r="G520"/>
    </row>
    <row r="521" spans="1:7" x14ac:dyDescent="0.3">
      <c r="A521"/>
      <c r="B521"/>
      <c r="C521"/>
      <c r="D521"/>
      <c r="E521"/>
      <c r="G521"/>
    </row>
    <row r="522" spans="1:7" x14ac:dyDescent="0.3">
      <c r="A522"/>
      <c r="B522"/>
      <c r="C522"/>
      <c r="D522"/>
      <c r="E522"/>
      <c r="G522"/>
    </row>
    <row r="523" spans="1:7" x14ac:dyDescent="0.3">
      <c r="A523"/>
      <c r="B523"/>
      <c r="C523"/>
      <c r="D523"/>
      <c r="E523"/>
      <c r="G523"/>
    </row>
    <row r="524" spans="1:7" x14ac:dyDescent="0.3">
      <c r="A524"/>
      <c r="B524"/>
      <c r="C524"/>
      <c r="D524"/>
      <c r="E524"/>
      <c r="G524"/>
    </row>
    <row r="525" spans="1:7" x14ac:dyDescent="0.3">
      <c r="A525"/>
      <c r="B525"/>
      <c r="C525"/>
      <c r="D525"/>
      <c r="E525"/>
      <c r="G525"/>
    </row>
    <row r="526" spans="1:7" x14ac:dyDescent="0.3">
      <c r="A526"/>
      <c r="B526"/>
      <c r="C526"/>
      <c r="D526"/>
      <c r="E526"/>
      <c r="G526"/>
    </row>
    <row r="527" spans="1:7" x14ac:dyDescent="0.3">
      <c r="A527"/>
      <c r="B527"/>
      <c r="C527"/>
      <c r="D527"/>
      <c r="E527"/>
      <c r="G527"/>
    </row>
    <row r="528" spans="1:7" x14ac:dyDescent="0.3">
      <c r="A528"/>
      <c r="B528"/>
      <c r="C528"/>
      <c r="D528"/>
      <c r="E528"/>
      <c r="G528"/>
    </row>
    <row r="529" spans="1:7" x14ac:dyDescent="0.3">
      <c r="A529"/>
      <c r="B529"/>
      <c r="C529"/>
      <c r="D529"/>
      <c r="E529"/>
      <c r="G529"/>
    </row>
    <row r="530" spans="1:7" x14ac:dyDescent="0.3">
      <c r="A530"/>
      <c r="B530"/>
      <c r="C530"/>
      <c r="D530"/>
      <c r="E530"/>
      <c r="G530"/>
    </row>
    <row r="531" spans="1:7" x14ac:dyDescent="0.3">
      <c r="A531"/>
      <c r="B531"/>
      <c r="C531"/>
      <c r="D531"/>
      <c r="E531"/>
      <c r="G531"/>
    </row>
    <row r="532" spans="1:7" x14ac:dyDescent="0.3">
      <c r="A532"/>
      <c r="B532"/>
      <c r="C532"/>
      <c r="D532"/>
      <c r="E532"/>
      <c r="G532"/>
    </row>
    <row r="533" spans="1:7" x14ac:dyDescent="0.3">
      <c r="A533"/>
      <c r="B533"/>
      <c r="C533"/>
      <c r="D533"/>
      <c r="E533"/>
      <c r="G533"/>
    </row>
    <row r="534" spans="1:7" x14ac:dyDescent="0.3">
      <c r="A534"/>
      <c r="B534"/>
      <c r="C534"/>
      <c r="D534"/>
      <c r="E534"/>
      <c r="G534"/>
    </row>
    <row r="535" spans="1:7" x14ac:dyDescent="0.3">
      <c r="A535"/>
      <c r="B535"/>
      <c r="C535"/>
      <c r="D535"/>
      <c r="E535"/>
      <c r="G535"/>
    </row>
    <row r="536" spans="1:7" x14ac:dyDescent="0.3">
      <c r="A536"/>
      <c r="B536"/>
      <c r="C536"/>
      <c r="D536"/>
      <c r="E536"/>
      <c r="G536"/>
    </row>
    <row r="537" spans="1:7" x14ac:dyDescent="0.3">
      <c r="A537"/>
      <c r="B537"/>
      <c r="C537"/>
      <c r="D537"/>
      <c r="E537"/>
      <c r="G537"/>
    </row>
    <row r="538" spans="1:7" x14ac:dyDescent="0.3">
      <c r="A538"/>
      <c r="B538"/>
      <c r="C538"/>
      <c r="D538"/>
      <c r="E538"/>
      <c r="G538"/>
    </row>
    <row r="539" spans="1:7" x14ac:dyDescent="0.3">
      <c r="A539"/>
      <c r="B539"/>
      <c r="C539"/>
      <c r="D539"/>
      <c r="E539"/>
      <c r="G539"/>
    </row>
    <row r="540" spans="1:7" x14ac:dyDescent="0.3">
      <c r="A540"/>
      <c r="B540"/>
      <c r="C540"/>
      <c r="D540"/>
      <c r="E540"/>
      <c r="G540"/>
    </row>
    <row r="541" spans="1:7" x14ac:dyDescent="0.3">
      <c r="A541"/>
      <c r="B541"/>
      <c r="C541"/>
      <c r="D541"/>
      <c r="E541"/>
      <c r="G541"/>
    </row>
    <row r="542" spans="1:7" x14ac:dyDescent="0.3">
      <c r="A542"/>
      <c r="B542"/>
      <c r="C542"/>
      <c r="D542"/>
      <c r="E542"/>
      <c r="G542"/>
    </row>
    <row r="543" spans="1:7" x14ac:dyDescent="0.3">
      <c r="A543"/>
      <c r="B543"/>
      <c r="C543"/>
      <c r="D543"/>
      <c r="E543"/>
      <c r="G543"/>
    </row>
    <row r="544" spans="1:7" x14ac:dyDescent="0.3">
      <c r="A544"/>
      <c r="B544"/>
      <c r="C544"/>
      <c r="D544"/>
      <c r="E544"/>
      <c r="G544"/>
    </row>
    <row r="545" spans="1:7" x14ac:dyDescent="0.3">
      <c r="A545"/>
      <c r="B545"/>
      <c r="C545"/>
      <c r="D545"/>
      <c r="E545"/>
      <c r="G545"/>
    </row>
    <row r="546" spans="1:7" x14ac:dyDescent="0.3">
      <c r="A546"/>
      <c r="B546"/>
      <c r="C546"/>
      <c r="D546"/>
      <c r="E546"/>
      <c r="G546"/>
    </row>
    <row r="547" spans="1:7" x14ac:dyDescent="0.3">
      <c r="A547"/>
      <c r="B547"/>
      <c r="C547"/>
      <c r="D547"/>
      <c r="E547"/>
      <c r="G547"/>
    </row>
    <row r="548" spans="1:7" x14ac:dyDescent="0.3">
      <c r="A548"/>
      <c r="B548"/>
      <c r="C548"/>
      <c r="D548"/>
      <c r="E548"/>
      <c r="G548"/>
    </row>
    <row r="549" spans="1:7" x14ac:dyDescent="0.3">
      <c r="A549"/>
      <c r="B549"/>
      <c r="C549"/>
      <c r="D549"/>
      <c r="E549"/>
      <c r="G549"/>
    </row>
    <row r="550" spans="1:7" x14ac:dyDescent="0.3">
      <c r="C550" s="56"/>
      <c r="D550" s="56"/>
      <c r="E550" s="56"/>
      <c r="G550" s="56"/>
    </row>
    <row r="551" spans="1:7" x14ac:dyDescent="0.3">
      <c r="C551" s="56"/>
      <c r="D551" s="56"/>
      <c r="E551" s="56"/>
      <c r="G551" s="56"/>
    </row>
    <row r="552" spans="1:7" x14ac:dyDescent="0.3">
      <c r="C552" s="56"/>
      <c r="D552" s="56"/>
      <c r="E552" s="56"/>
      <c r="G552" s="56"/>
    </row>
    <row r="553" spans="1:7" x14ac:dyDescent="0.3">
      <c r="C553" s="56"/>
      <c r="D553" s="56"/>
      <c r="E553" s="56"/>
      <c r="G553" s="56"/>
    </row>
    <row r="554" spans="1:7" x14ac:dyDescent="0.3">
      <c r="C554" s="56"/>
      <c r="D554" s="56"/>
      <c r="E554" s="56"/>
      <c r="G554" s="56"/>
    </row>
    <row r="555" spans="1:7" x14ac:dyDescent="0.3">
      <c r="C555" s="56"/>
      <c r="D555" s="56"/>
      <c r="E555" s="56"/>
      <c r="G555" s="56"/>
    </row>
    <row r="556" spans="1:7" x14ac:dyDescent="0.3">
      <c r="C556" s="56"/>
      <c r="D556" s="56"/>
      <c r="E556" s="56"/>
      <c r="G556" s="56"/>
    </row>
    <row r="557" spans="1:7" x14ac:dyDescent="0.3">
      <c r="C557" s="56"/>
      <c r="D557" s="56"/>
      <c r="E557" s="56"/>
      <c r="G557" s="56"/>
    </row>
    <row r="558" spans="1:7" x14ac:dyDescent="0.3">
      <c r="C558" s="56"/>
      <c r="D558" s="56"/>
      <c r="E558" s="56"/>
      <c r="G558" s="56"/>
    </row>
    <row r="559" spans="1:7" x14ac:dyDescent="0.3">
      <c r="C559" s="56"/>
      <c r="D559" s="56"/>
      <c r="E559" s="56"/>
      <c r="G559" s="56"/>
    </row>
    <row r="560" spans="1:7" x14ac:dyDescent="0.3">
      <c r="C560" s="56"/>
      <c r="D560" s="56"/>
      <c r="E560" s="56"/>
      <c r="G560" s="56"/>
    </row>
    <row r="561" spans="3:7" x14ac:dyDescent="0.3">
      <c r="C561" s="56"/>
      <c r="D561" s="56"/>
      <c r="E561" s="56"/>
      <c r="G561" s="56"/>
    </row>
    <row r="562" spans="3:7" x14ac:dyDescent="0.3">
      <c r="C562" s="56"/>
      <c r="D562" s="56"/>
      <c r="E562" s="56"/>
      <c r="G562" s="56"/>
    </row>
    <row r="563" spans="3:7" x14ac:dyDescent="0.3">
      <c r="C563" s="56"/>
      <c r="D563" s="56"/>
      <c r="E563" s="56"/>
      <c r="G563" s="56"/>
    </row>
    <row r="564" spans="3:7" x14ac:dyDescent="0.3">
      <c r="C564" s="56"/>
      <c r="D564" s="56"/>
      <c r="E564" s="56"/>
      <c r="G564" s="56"/>
    </row>
    <row r="565" spans="3:7" x14ac:dyDescent="0.3">
      <c r="C565" s="56"/>
      <c r="D565" s="56"/>
      <c r="E565" s="56"/>
      <c r="G565" s="56"/>
    </row>
    <row r="566" spans="3:7" x14ac:dyDescent="0.3">
      <c r="C566" s="56"/>
      <c r="D566" s="56"/>
      <c r="E566" s="56"/>
      <c r="G566" s="56"/>
    </row>
    <row r="567" spans="3:7" x14ac:dyDescent="0.3">
      <c r="C567" s="56"/>
      <c r="D567" s="56"/>
      <c r="E567" s="56"/>
      <c r="G567" s="56"/>
    </row>
    <row r="568" spans="3:7" x14ac:dyDescent="0.3">
      <c r="C568" s="56"/>
      <c r="D568" s="56"/>
      <c r="E568" s="56"/>
      <c r="G568" s="56"/>
    </row>
    <row r="569" spans="3:7" x14ac:dyDescent="0.3">
      <c r="C569" s="56"/>
      <c r="D569" s="56"/>
      <c r="E569" s="56"/>
      <c r="G569" s="56"/>
    </row>
    <row r="570" spans="3:7" x14ac:dyDescent="0.3">
      <c r="C570" s="56"/>
      <c r="D570" s="56"/>
      <c r="E570" s="56"/>
      <c r="G570" s="56"/>
    </row>
    <row r="571" spans="3:7" x14ac:dyDescent="0.3">
      <c r="C571" s="56"/>
      <c r="D571" s="56"/>
      <c r="E571" s="56"/>
      <c r="G571" s="56"/>
    </row>
    <row r="572" spans="3:7" x14ac:dyDescent="0.3">
      <c r="C572" s="56"/>
      <c r="D572" s="56"/>
      <c r="E572" s="56"/>
      <c r="G572" s="56"/>
    </row>
    <row r="573" spans="3:7" x14ac:dyDescent="0.3">
      <c r="C573" s="56"/>
      <c r="D573" s="56"/>
      <c r="E573" s="56"/>
      <c r="G573" s="56"/>
    </row>
    <row r="574" spans="3:7" x14ac:dyDescent="0.3">
      <c r="C574" s="56"/>
      <c r="D574" s="56"/>
      <c r="E574" s="56"/>
      <c r="G574" s="56"/>
    </row>
    <row r="575" spans="3:7" x14ac:dyDescent="0.3">
      <c r="C575" s="56"/>
      <c r="D575" s="56"/>
      <c r="E575" s="56"/>
      <c r="G575" s="56"/>
    </row>
  </sheetData>
  <mergeCells count="1">
    <mergeCell ref="G1:G3"/>
  </mergeCells>
  <conditionalFormatting pivot="1">
    <cfRule type="expression" dxfId="71" priority="290">
      <formula>A1=-2</formula>
    </cfRule>
  </conditionalFormatting>
  <conditionalFormatting pivot="1">
    <cfRule type="expression" dxfId="70" priority="289">
      <formula>A1=-1</formula>
    </cfRule>
  </conditionalFormatting>
  <conditionalFormatting pivot="1">
    <cfRule type="expression" dxfId="69" priority="288">
      <formula>A1=0</formula>
    </cfRule>
  </conditionalFormatting>
  <conditionalFormatting pivot="1">
    <cfRule type="expression" dxfId="68" priority="287">
      <formula>A1=1</formula>
    </cfRule>
  </conditionalFormatting>
  <conditionalFormatting pivot="1">
    <cfRule type="expression" dxfId="67" priority="286">
      <formula>A1=2</formula>
    </cfRule>
  </conditionalFormatting>
  <conditionalFormatting pivot="1">
    <cfRule type="expression" dxfId="66" priority="255">
      <formula>A1=-2</formula>
    </cfRule>
  </conditionalFormatting>
  <conditionalFormatting pivot="1">
    <cfRule type="expression" dxfId="65" priority="254">
      <formula>A1=-1</formula>
    </cfRule>
  </conditionalFormatting>
  <conditionalFormatting pivot="1">
    <cfRule type="expression" dxfId="64" priority="253">
      <formula>A1=0</formula>
    </cfRule>
  </conditionalFormatting>
  <conditionalFormatting pivot="1">
    <cfRule type="expression" dxfId="63" priority="252">
      <formula>A1=1</formula>
    </cfRule>
  </conditionalFormatting>
  <conditionalFormatting pivot="1">
    <cfRule type="expression" dxfId="62" priority="251">
      <formula>A1=2</formula>
    </cfRule>
  </conditionalFormatting>
  <conditionalFormatting pivot="1">
    <cfRule type="expression" dxfId="61" priority="245">
      <formula>A1=-2</formula>
    </cfRule>
  </conditionalFormatting>
  <conditionalFormatting pivot="1">
    <cfRule type="expression" dxfId="60" priority="244">
      <formula>A1=-1</formula>
    </cfRule>
  </conditionalFormatting>
  <conditionalFormatting pivot="1">
    <cfRule type="expression" dxfId="59" priority="243">
      <formula>A1=0</formula>
    </cfRule>
  </conditionalFormatting>
  <conditionalFormatting pivot="1">
    <cfRule type="expression" dxfId="58" priority="242">
      <formula>A1=1</formula>
    </cfRule>
  </conditionalFormatting>
  <conditionalFormatting pivot="1">
    <cfRule type="expression" dxfId="57" priority="241">
      <formula>A1=2</formula>
    </cfRule>
  </conditionalFormatting>
  <conditionalFormatting pivot="1">
    <cfRule type="expression" dxfId="56" priority="195">
      <formula>A1=-2</formula>
    </cfRule>
  </conditionalFormatting>
  <conditionalFormatting pivot="1">
    <cfRule type="expression" dxfId="55" priority="194">
      <formula>A1=-1</formula>
    </cfRule>
  </conditionalFormatting>
  <conditionalFormatting pivot="1">
    <cfRule type="expression" dxfId="54" priority="193">
      <formula>A1=0</formula>
    </cfRule>
  </conditionalFormatting>
  <conditionalFormatting pivot="1">
    <cfRule type="expression" dxfId="53" priority="192">
      <formula>A1=1</formula>
    </cfRule>
  </conditionalFormatting>
  <conditionalFormatting pivot="1">
    <cfRule type="expression" dxfId="52" priority="191">
      <formula>A1=2</formula>
    </cfRule>
  </conditionalFormatting>
  <conditionalFormatting pivot="1">
    <cfRule type="expression" dxfId="51" priority="135">
      <formula>A1=-2</formula>
    </cfRule>
  </conditionalFormatting>
  <conditionalFormatting pivot="1">
    <cfRule type="expression" dxfId="50" priority="134">
      <formula>A1=-1</formula>
    </cfRule>
  </conditionalFormatting>
  <conditionalFormatting pivot="1">
    <cfRule type="expression" dxfId="49" priority="133">
      <formula>A1=0</formula>
    </cfRule>
  </conditionalFormatting>
  <conditionalFormatting pivot="1">
    <cfRule type="expression" dxfId="48" priority="132">
      <formula>A1=1</formula>
    </cfRule>
  </conditionalFormatting>
  <conditionalFormatting pivot="1">
    <cfRule type="expression" dxfId="47" priority="131">
      <formula>A1=2</formula>
    </cfRule>
  </conditionalFormatting>
  <conditionalFormatting pivot="1">
    <cfRule type="expression" dxfId="46" priority="105">
      <formula>A1=-2</formula>
    </cfRule>
  </conditionalFormatting>
  <conditionalFormatting pivot="1">
    <cfRule type="expression" dxfId="45" priority="104">
      <formula>A1=-1</formula>
    </cfRule>
  </conditionalFormatting>
  <conditionalFormatting pivot="1">
    <cfRule type="expression" dxfId="44" priority="103">
      <formula>A1=0</formula>
    </cfRule>
  </conditionalFormatting>
  <conditionalFormatting pivot="1">
    <cfRule type="expression" dxfId="43" priority="102">
      <formula>A1=1</formula>
    </cfRule>
  </conditionalFormatting>
  <conditionalFormatting pivot="1">
    <cfRule type="expression" dxfId="42" priority="101">
      <formula>A1=2</formula>
    </cfRule>
  </conditionalFormatting>
  <conditionalFormatting pivot="1">
    <cfRule type="expression" dxfId="41" priority="70">
      <formula>A1=-2</formula>
    </cfRule>
  </conditionalFormatting>
  <conditionalFormatting pivot="1">
    <cfRule type="expression" dxfId="40" priority="69">
      <formula>A1=-1</formula>
    </cfRule>
  </conditionalFormatting>
  <conditionalFormatting pivot="1">
    <cfRule type="expression" dxfId="39" priority="68">
      <formula>A1=0</formula>
    </cfRule>
  </conditionalFormatting>
  <conditionalFormatting pivot="1">
    <cfRule type="expression" dxfId="38" priority="67">
      <formula>A1=1</formula>
    </cfRule>
  </conditionalFormatting>
  <conditionalFormatting pivot="1">
    <cfRule type="expression" dxfId="37" priority="66">
      <formula>A1=2</formula>
    </cfRule>
  </conditionalFormatting>
  <conditionalFormatting pivot="1">
    <cfRule type="expression" dxfId="36" priority="35">
      <formula>A1=-2</formula>
    </cfRule>
  </conditionalFormatting>
  <conditionalFormatting pivot="1">
    <cfRule type="expression" dxfId="35" priority="34">
      <formula>A1=-1</formula>
    </cfRule>
  </conditionalFormatting>
  <conditionalFormatting pivot="1">
    <cfRule type="expression" dxfId="34" priority="33">
      <formula>A1=0</formula>
    </cfRule>
  </conditionalFormatting>
  <conditionalFormatting pivot="1">
    <cfRule type="expression" dxfId="33" priority="32">
      <formula>A1=1</formula>
    </cfRule>
  </conditionalFormatting>
  <conditionalFormatting pivot="1">
    <cfRule type="expression" dxfId="32" priority="31">
      <formula>A1=2</formula>
    </cfRule>
  </conditionalFormatting>
  <conditionalFormatting pivot="1">
    <cfRule type="expression" dxfId="31" priority="30">
      <formula>A1=-2</formula>
    </cfRule>
  </conditionalFormatting>
  <conditionalFormatting pivot="1">
    <cfRule type="expression" dxfId="30" priority="29">
      <formula>A1=-1</formula>
    </cfRule>
  </conditionalFormatting>
  <conditionalFormatting pivot="1">
    <cfRule type="expression" dxfId="29" priority="28">
      <formula>A1=0</formula>
    </cfRule>
  </conditionalFormatting>
  <conditionalFormatting pivot="1">
    <cfRule type="expression" dxfId="28" priority="27">
      <formula>A1=1</formula>
    </cfRule>
  </conditionalFormatting>
  <conditionalFormatting pivot="1">
    <cfRule type="expression" dxfId="27" priority="26">
      <formula>A1=2</formula>
    </cfRule>
  </conditionalFormatting>
  <conditionalFormatting pivot="1" sqref="G6">
    <cfRule type="expression" dxfId="26" priority="25">
      <formula>G6=-2</formula>
    </cfRule>
  </conditionalFormatting>
  <conditionalFormatting pivot="1" sqref="G6">
    <cfRule type="expression" dxfId="25" priority="24">
      <formula>G6=-1</formula>
    </cfRule>
  </conditionalFormatting>
  <conditionalFormatting pivot="1" sqref="G6">
    <cfRule type="expression" dxfId="24" priority="23">
      <formula>G6=0</formula>
    </cfRule>
  </conditionalFormatting>
  <conditionalFormatting pivot="1" sqref="G6">
    <cfRule type="expression" dxfId="23" priority="22">
      <formula>G6=1</formula>
    </cfRule>
  </conditionalFormatting>
  <conditionalFormatting pivot="1" sqref="G6">
    <cfRule type="expression" dxfId="22" priority="21">
      <formula>G6=2</formula>
    </cfRule>
  </conditionalFormatting>
  <conditionalFormatting pivot="1">
    <cfRule type="expression" dxfId="21" priority="16">
      <formula>ISBLANK(A1)</formula>
    </cfRule>
  </conditionalFormatting>
  <conditionalFormatting pivot="1">
    <cfRule type="expression" dxfId="20" priority="19">
      <formula>(C1&gt;=5)</formula>
    </cfRule>
  </conditionalFormatting>
  <conditionalFormatting pivot="1">
    <cfRule type="expression" dxfId="19" priority="20">
      <formula>C1&gt;=1</formula>
    </cfRule>
  </conditionalFormatting>
  <conditionalFormatting pivot="1">
    <cfRule type="expression" dxfId="18" priority="18">
      <formula>AND(NOT(OR(ISBLANK(B1),B1=0)),D1&lt;=0.8)</formula>
    </cfRule>
  </conditionalFormatting>
  <conditionalFormatting pivot="1">
    <cfRule type="expression" dxfId="17" priority="17">
      <formula>AND(NOT(OR(ISBLANK(B1),B1=0)),D1&lt;=0.3)</formula>
    </cfRule>
  </conditionalFormatting>
  <conditionalFormatting pivot="1">
    <cfRule type="expression" dxfId="16" priority="15">
      <formula>A1=-2</formula>
    </cfRule>
  </conditionalFormatting>
  <conditionalFormatting pivot="1">
    <cfRule type="expression" dxfId="15" priority="14">
      <formula>A1=-1</formula>
    </cfRule>
  </conditionalFormatting>
  <conditionalFormatting pivot="1">
    <cfRule type="expression" dxfId="14" priority="13">
      <formula>A1=0</formula>
    </cfRule>
  </conditionalFormatting>
  <conditionalFormatting pivot="1">
    <cfRule type="expression" dxfId="13" priority="12">
      <formula>A1=1</formula>
    </cfRule>
  </conditionalFormatting>
  <conditionalFormatting pivot="1">
    <cfRule type="expression" dxfId="12" priority="11">
      <formula>A1=2</formula>
    </cfRule>
  </conditionalFormatting>
  <conditionalFormatting pivot="1">
    <cfRule type="expression" dxfId="11" priority="6">
      <formula>ISBLANK(A1)</formula>
    </cfRule>
  </conditionalFormatting>
  <conditionalFormatting pivot="1">
    <cfRule type="expression" dxfId="10" priority="9">
      <formula>(C1&gt;=5)</formula>
    </cfRule>
  </conditionalFormatting>
  <conditionalFormatting pivot="1">
    <cfRule type="expression" dxfId="9" priority="10">
      <formula>C1&gt;=1</formula>
    </cfRule>
  </conditionalFormatting>
  <conditionalFormatting pivot="1">
    <cfRule type="expression" dxfId="8" priority="8">
      <formula>AND(NOT(OR(ISBLANK(B1),B1=0)),D1&lt;=0.8)</formula>
    </cfRule>
  </conditionalFormatting>
  <conditionalFormatting pivot="1">
    <cfRule type="expression" dxfId="7" priority="7">
      <formula>AND(NOT(OR(ISBLANK(B1),B1=0)),D1&lt;=0.3)</formula>
    </cfRule>
  </conditionalFormatting>
  <conditionalFormatting pivot="1">
    <cfRule type="expression" dxfId="6" priority="5">
      <formula>A1=-2</formula>
    </cfRule>
  </conditionalFormatting>
  <conditionalFormatting pivot="1">
    <cfRule type="expression" dxfId="5" priority="4">
      <formula>A1=-1</formula>
    </cfRule>
  </conditionalFormatting>
  <conditionalFormatting pivot="1">
    <cfRule type="expression" dxfId="4" priority="3">
      <formula>A1=0</formula>
    </cfRule>
  </conditionalFormatting>
  <conditionalFormatting pivot="1">
    <cfRule type="expression" dxfId="3" priority="2">
      <formula>A1=1</formula>
    </cfRule>
  </conditionalFormatting>
  <conditionalFormatting pivot="1">
    <cfRule type="expression" dxfId="2" priority="1">
      <formula>A1=2</formula>
    </cfRule>
  </conditionalFormatting>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8" tint="0.79998168889431442"/>
  </sheetPr>
  <dimension ref="A1:L209"/>
  <sheetViews>
    <sheetView workbookViewId="0">
      <selection activeCell="A6" sqref="A6"/>
    </sheetView>
  </sheetViews>
  <sheetFormatPr defaultRowHeight="14.4" x14ac:dyDescent="0.3"/>
  <cols>
    <col min="1" max="1" width="14.6640625" customWidth="1"/>
    <col min="2" max="2" width="14.6640625" style="56" customWidth="1"/>
    <col min="3" max="3" width="66.6640625" customWidth="1"/>
    <col min="5" max="10" width="16" customWidth="1"/>
  </cols>
  <sheetData>
    <row r="1" spans="1:12" s="56" customFormat="1" x14ac:dyDescent="0.3">
      <c r="A1" s="84" t="s">
        <v>210</v>
      </c>
      <c r="B1" s="84"/>
      <c r="C1" s="84"/>
      <c r="D1" s="84"/>
      <c r="E1" s="84"/>
      <c r="F1" s="84"/>
      <c r="G1" s="84"/>
      <c r="H1" s="84"/>
      <c r="I1" s="84"/>
      <c r="J1" s="84"/>
      <c r="K1" s="84"/>
    </row>
    <row r="2" spans="1:12" s="56" customFormat="1" ht="18" x14ac:dyDescent="0.35">
      <c r="A2" s="84" t="s">
        <v>237</v>
      </c>
      <c r="B2" s="84"/>
      <c r="C2" s="84"/>
      <c r="D2" s="84"/>
      <c r="E2" s="84"/>
      <c r="F2" s="84"/>
      <c r="G2" s="84"/>
      <c r="H2" s="84"/>
      <c r="I2" s="84"/>
      <c r="J2" s="84"/>
      <c r="K2" s="84"/>
    </row>
    <row r="3" spans="1:12" s="56" customFormat="1" x14ac:dyDescent="0.3">
      <c r="A3" s="84" t="s">
        <v>221</v>
      </c>
      <c r="B3" s="84"/>
      <c r="C3" s="84"/>
      <c r="D3" s="84"/>
      <c r="E3" s="84"/>
      <c r="F3" s="84"/>
      <c r="G3" s="84"/>
      <c r="H3" s="84"/>
      <c r="I3" s="84"/>
      <c r="J3" s="84"/>
      <c r="K3" s="84"/>
    </row>
    <row r="4" spans="1:12" s="56" customFormat="1" x14ac:dyDescent="0.3">
      <c r="A4" s="103" t="s">
        <v>218</v>
      </c>
      <c r="B4" s="103"/>
    </row>
    <row r="5" spans="1:12" x14ac:dyDescent="0.3">
      <c r="A5" s="77" t="s">
        <v>208</v>
      </c>
      <c r="B5" s="77" t="s">
        <v>209</v>
      </c>
    </row>
    <row r="6" spans="1:12" x14ac:dyDescent="0.3">
      <c r="A6" s="78" t="s">
        <v>128</v>
      </c>
      <c r="B6" s="78" t="s">
        <v>128</v>
      </c>
    </row>
    <row r="7" spans="1:12" s="56" customFormat="1" x14ac:dyDescent="0.3"/>
    <row r="8" spans="1:12" s="56" customFormat="1" x14ac:dyDescent="0.3">
      <c r="C8" s="41" t="s">
        <v>116</v>
      </c>
      <c r="D8" s="56" t="s">
        <v>187</v>
      </c>
    </row>
    <row r="9" spans="1:12" s="56" customFormat="1" x14ac:dyDescent="0.3">
      <c r="C9" s="41" t="s">
        <v>197</v>
      </c>
      <c r="D9" s="56" t="s">
        <v>187</v>
      </c>
    </row>
    <row r="10" spans="1:12" s="56" customFormat="1" x14ac:dyDescent="0.3">
      <c r="C10" s="41" t="s">
        <v>101</v>
      </c>
      <c r="D10" s="56" t="s">
        <v>187</v>
      </c>
    </row>
    <row r="11" spans="1:12" ht="18" x14ac:dyDescent="0.35">
      <c r="C11" s="41" t="s">
        <v>198</v>
      </c>
      <c r="D11" s="56" t="s">
        <v>187</v>
      </c>
      <c r="E11" s="101" t="s">
        <v>219</v>
      </c>
      <c r="F11" s="101"/>
      <c r="G11" s="101"/>
      <c r="H11" s="102" t="s">
        <v>220</v>
      </c>
      <c r="I11" s="101"/>
      <c r="J11" s="101"/>
    </row>
    <row r="12" spans="1:12" x14ac:dyDescent="0.3">
      <c r="D12" s="76" t="s">
        <v>211</v>
      </c>
      <c r="E12" s="75" t="str">
        <f>"&lt;"&amp;$A$6</f>
        <v>&lt;FY16H1</v>
      </c>
      <c r="F12" s="75" t="str">
        <f t="shared" ref="F12:I12" si="0">$A$6&amp;"-"&amp;$B$6</f>
        <v>FY16H1-FY16H1</v>
      </c>
      <c r="G12" s="75" t="str">
        <f>"&gt;"&amp;$B$6</f>
        <v>&gt;FY16H1</v>
      </c>
      <c r="H12" s="75" t="str">
        <f>"&lt;"&amp;$A$6</f>
        <v>&lt;FY16H1</v>
      </c>
      <c r="I12" s="75" t="str">
        <f t="shared" si="0"/>
        <v>FY16H1-FY16H1</v>
      </c>
      <c r="J12" s="75" t="str">
        <f>"&gt;"&amp;$B$6</f>
        <v>&gt;FY16H1</v>
      </c>
    </row>
    <row r="13" spans="1:12" x14ac:dyDescent="0.3">
      <c r="C13" s="41" t="s">
        <v>115</v>
      </c>
      <c r="D13" s="30" t="s">
        <v>211</v>
      </c>
      <c r="E13" s="73" t="s">
        <v>212</v>
      </c>
      <c r="F13" s="30" t="s">
        <v>216</v>
      </c>
      <c r="G13" s="30" t="s">
        <v>213</v>
      </c>
      <c r="H13" s="73" t="s">
        <v>214</v>
      </c>
      <c r="I13" s="30" t="s">
        <v>217</v>
      </c>
      <c r="J13" s="30" t="s">
        <v>215</v>
      </c>
    </row>
    <row r="14" spans="1:12" x14ac:dyDescent="0.3">
      <c r="C14" s="42" t="s">
        <v>351</v>
      </c>
      <c r="D14" s="72"/>
      <c r="E14" s="74">
        <v>7</v>
      </c>
      <c r="F14" s="72">
        <v>0</v>
      </c>
      <c r="G14" s="72">
        <v>2</v>
      </c>
      <c r="H14" s="74">
        <v>6</v>
      </c>
      <c r="I14" s="72">
        <v>1</v>
      </c>
      <c r="J14" s="72">
        <v>5</v>
      </c>
    </row>
    <row r="15" spans="1:12" x14ac:dyDescent="0.3">
      <c r="C15" s="42" t="s">
        <v>189</v>
      </c>
      <c r="D15" s="72"/>
      <c r="E15" s="74">
        <v>5</v>
      </c>
      <c r="F15" s="72">
        <v>0</v>
      </c>
      <c r="G15" s="72">
        <v>0</v>
      </c>
      <c r="H15" s="74">
        <v>5</v>
      </c>
      <c r="I15" s="72">
        <v>0</v>
      </c>
      <c r="J15" s="72">
        <v>0</v>
      </c>
      <c r="L15" s="56"/>
    </row>
    <row r="16" spans="1:12" x14ac:dyDescent="0.3">
      <c r="C16" s="42" t="s">
        <v>111</v>
      </c>
      <c r="D16" s="72">
        <v>0</v>
      </c>
      <c r="E16" s="74">
        <v>8</v>
      </c>
      <c r="F16" s="72">
        <v>2</v>
      </c>
      <c r="G16" s="72">
        <v>2</v>
      </c>
      <c r="H16" s="74">
        <v>8</v>
      </c>
      <c r="I16" s="72">
        <v>1</v>
      </c>
      <c r="J16" s="72">
        <v>3</v>
      </c>
      <c r="L16" s="56"/>
    </row>
    <row r="17" spans="3:12" x14ac:dyDescent="0.3">
      <c r="C17" s="42" t="s">
        <v>190</v>
      </c>
      <c r="D17" s="72"/>
      <c r="E17" s="74">
        <v>2508</v>
      </c>
      <c r="F17" s="72">
        <v>3676</v>
      </c>
      <c r="G17" s="72">
        <v>163</v>
      </c>
      <c r="H17" s="74">
        <v>95</v>
      </c>
      <c r="I17" s="72">
        <v>35</v>
      </c>
      <c r="J17" s="72">
        <v>130</v>
      </c>
      <c r="L17" s="56"/>
    </row>
    <row r="18" spans="3:12" x14ac:dyDescent="0.3">
      <c r="C18" s="42" t="s">
        <v>191</v>
      </c>
      <c r="D18" s="72"/>
      <c r="E18" s="74">
        <v>2433</v>
      </c>
      <c r="F18" s="72">
        <v>3654</v>
      </c>
      <c r="G18" s="72">
        <v>0</v>
      </c>
      <c r="H18" s="74">
        <v>67</v>
      </c>
      <c r="I18" s="72">
        <v>28</v>
      </c>
      <c r="J18" s="72">
        <v>24</v>
      </c>
      <c r="L18" s="56"/>
    </row>
    <row r="19" spans="3:12" x14ac:dyDescent="0.3">
      <c r="C19" s="42" t="s">
        <v>192</v>
      </c>
      <c r="D19" s="72"/>
      <c r="E19" s="74">
        <v>2433</v>
      </c>
      <c r="F19" s="72">
        <v>3654</v>
      </c>
      <c r="G19" s="72">
        <v>0</v>
      </c>
      <c r="H19" s="74">
        <v>53</v>
      </c>
      <c r="I19" s="72">
        <v>23</v>
      </c>
      <c r="J19" s="72">
        <v>18</v>
      </c>
      <c r="L19" s="56"/>
    </row>
    <row r="20" spans="3:12" x14ac:dyDescent="0.3">
      <c r="C20" s="42" t="s">
        <v>195</v>
      </c>
      <c r="D20" s="72"/>
      <c r="E20" s="74">
        <v>50</v>
      </c>
      <c r="F20" s="72">
        <v>13</v>
      </c>
      <c r="G20" s="72">
        <v>10</v>
      </c>
      <c r="H20" s="74">
        <v>28</v>
      </c>
      <c r="I20" s="72">
        <v>11</v>
      </c>
      <c r="J20" s="72">
        <v>71</v>
      </c>
    </row>
    <row r="21" spans="3:12" x14ac:dyDescent="0.3">
      <c r="C21" s="42" t="s">
        <v>112</v>
      </c>
      <c r="D21" s="72">
        <v>0</v>
      </c>
      <c r="E21" s="74">
        <v>43</v>
      </c>
      <c r="F21" s="72">
        <v>12</v>
      </c>
      <c r="G21" s="72">
        <v>9</v>
      </c>
      <c r="H21" s="74">
        <v>24</v>
      </c>
      <c r="I21" s="72">
        <v>6</v>
      </c>
      <c r="J21" s="72">
        <v>43</v>
      </c>
    </row>
    <row r="22" spans="3:12" x14ac:dyDescent="0.3">
      <c r="C22" s="42" t="s">
        <v>238</v>
      </c>
      <c r="D22" s="72"/>
      <c r="E22" s="74">
        <v>53</v>
      </c>
      <c r="F22" s="72">
        <v>8</v>
      </c>
      <c r="G22" s="72">
        <v>11</v>
      </c>
      <c r="H22" s="74">
        <v>19</v>
      </c>
      <c r="I22" s="72">
        <v>4</v>
      </c>
      <c r="J22" s="72">
        <v>72</v>
      </c>
    </row>
    <row r="23" spans="3:12" x14ac:dyDescent="0.3">
      <c r="C23" s="42" t="s">
        <v>193</v>
      </c>
      <c r="D23" s="72"/>
      <c r="E23" s="74">
        <v>794</v>
      </c>
      <c r="F23" s="72">
        <v>1319</v>
      </c>
      <c r="G23" s="72">
        <v>1883</v>
      </c>
      <c r="H23" s="74">
        <v>953</v>
      </c>
      <c r="I23" s="72">
        <v>651</v>
      </c>
      <c r="J23" s="72">
        <v>4158</v>
      </c>
    </row>
    <row r="24" spans="3:12" x14ac:dyDescent="0.3">
      <c r="C24" s="42" t="s">
        <v>932</v>
      </c>
      <c r="D24" s="72">
        <v>0</v>
      </c>
      <c r="E24" s="74"/>
      <c r="F24" s="72"/>
      <c r="G24" s="72"/>
      <c r="H24" s="74"/>
      <c r="I24" s="72"/>
      <c r="J24" s="72">
        <v>1</v>
      </c>
    </row>
    <row r="25" spans="3:12" x14ac:dyDescent="0.3">
      <c r="C25" s="42" t="s">
        <v>813</v>
      </c>
      <c r="D25" s="72">
        <v>0</v>
      </c>
      <c r="E25" s="74"/>
      <c r="F25" s="72">
        <v>13110</v>
      </c>
      <c r="G25" s="72">
        <v>73834</v>
      </c>
      <c r="H25" s="74"/>
      <c r="I25" s="72">
        <v>0</v>
      </c>
      <c r="J25" s="72">
        <v>115907</v>
      </c>
    </row>
    <row r="26" spans="3:12" x14ac:dyDescent="0.3">
      <c r="C26" s="42" t="s">
        <v>418</v>
      </c>
      <c r="D26" s="72">
        <v>280000</v>
      </c>
      <c r="E26" s="74">
        <v>684959</v>
      </c>
      <c r="F26" s="72">
        <v>237500</v>
      </c>
      <c r="G26" s="72">
        <v>831764</v>
      </c>
      <c r="H26" s="74">
        <v>1193721</v>
      </c>
      <c r="I26" s="72">
        <v>428485</v>
      </c>
      <c r="J26" s="72">
        <v>4009926</v>
      </c>
    </row>
    <row r="27" spans="3:12" x14ac:dyDescent="0.3">
      <c r="C27" s="42" t="s">
        <v>381</v>
      </c>
      <c r="D27" s="72">
        <v>17.759999999999998</v>
      </c>
      <c r="E27" s="74">
        <v>33.81</v>
      </c>
      <c r="F27" s="72">
        <v>19</v>
      </c>
      <c r="G27" s="72">
        <v>41.639999999999993</v>
      </c>
      <c r="H27" s="74">
        <v>85</v>
      </c>
      <c r="I27" s="72">
        <v>25</v>
      </c>
      <c r="J27" s="72">
        <v>140.19999999999999</v>
      </c>
    </row>
    <row r="28" spans="3:12" x14ac:dyDescent="0.3">
      <c r="C28" s="42" t="s">
        <v>401</v>
      </c>
      <c r="D28" s="72">
        <v>93</v>
      </c>
      <c r="E28" s="74">
        <v>210.9</v>
      </c>
      <c r="F28" s="72">
        <v>110.3</v>
      </c>
      <c r="G28" s="72">
        <v>254.3</v>
      </c>
      <c r="H28" s="74"/>
      <c r="I28" s="72"/>
      <c r="J28" s="72">
        <v>120</v>
      </c>
    </row>
    <row r="29" spans="3:12" x14ac:dyDescent="0.3">
      <c r="C29" s="42" t="s">
        <v>408</v>
      </c>
      <c r="D29" s="72">
        <v>0</v>
      </c>
      <c r="E29" s="74">
        <v>122.4</v>
      </c>
      <c r="F29" s="72">
        <v>117.5</v>
      </c>
      <c r="G29" s="72"/>
      <c r="H29" s="74">
        <v>103</v>
      </c>
      <c r="I29" s="72">
        <v>25</v>
      </c>
      <c r="J29" s="72">
        <v>34</v>
      </c>
    </row>
    <row r="30" spans="3:12" x14ac:dyDescent="0.3">
      <c r="C30" s="42" t="s">
        <v>423</v>
      </c>
      <c r="D30" s="72">
        <v>0</v>
      </c>
      <c r="E30" s="74">
        <v>67</v>
      </c>
      <c r="F30" s="72">
        <v>30</v>
      </c>
      <c r="G30" s="72">
        <v>66.699999999999989</v>
      </c>
      <c r="H30" s="74">
        <v>160</v>
      </c>
      <c r="I30" s="72">
        <v>60</v>
      </c>
      <c r="J30" s="72">
        <v>270</v>
      </c>
    </row>
    <row r="31" spans="3:12" x14ac:dyDescent="0.3">
      <c r="C31" s="42" t="s">
        <v>457</v>
      </c>
      <c r="D31" s="72"/>
      <c r="E31" s="74">
        <v>4</v>
      </c>
      <c r="F31" s="72">
        <v>0</v>
      </c>
      <c r="G31" s="72">
        <v>0</v>
      </c>
      <c r="H31" s="74">
        <v>3</v>
      </c>
      <c r="I31" s="72">
        <v>1</v>
      </c>
      <c r="J31" s="72">
        <v>0</v>
      </c>
    </row>
    <row r="32" spans="3:12" x14ac:dyDescent="0.3">
      <c r="C32" s="42" t="s">
        <v>443</v>
      </c>
      <c r="D32" s="72">
        <v>0</v>
      </c>
      <c r="E32" s="74"/>
      <c r="F32" s="72"/>
      <c r="G32" s="72">
        <v>44203</v>
      </c>
      <c r="H32" s="74">
        <v>18426</v>
      </c>
      <c r="I32" s="72"/>
      <c r="J32" s="72">
        <v>24518</v>
      </c>
    </row>
    <row r="33" spans="3:10" x14ac:dyDescent="0.3">
      <c r="C33" s="42" t="s">
        <v>453</v>
      </c>
      <c r="D33" s="72"/>
      <c r="E33" s="74">
        <v>331</v>
      </c>
      <c r="F33" s="72">
        <v>99</v>
      </c>
      <c r="G33" s="72">
        <v>210</v>
      </c>
      <c r="H33" s="74">
        <v>260</v>
      </c>
      <c r="I33" s="72">
        <v>120</v>
      </c>
      <c r="J33" s="72">
        <v>214</v>
      </c>
    </row>
    <row r="34" spans="3:10" x14ac:dyDescent="0.3">
      <c r="C34" s="42" t="s">
        <v>466</v>
      </c>
      <c r="D34" s="72">
        <v>0</v>
      </c>
      <c r="E34" s="74">
        <v>15751</v>
      </c>
      <c r="F34" s="72">
        <v>5413</v>
      </c>
      <c r="G34" s="72">
        <v>1164</v>
      </c>
      <c r="H34" s="74">
        <v>6577</v>
      </c>
      <c r="I34" s="72">
        <v>3283</v>
      </c>
      <c r="J34" s="72">
        <v>16540</v>
      </c>
    </row>
    <row r="35" spans="3:10" x14ac:dyDescent="0.3">
      <c r="C35" s="42" t="s">
        <v>472</v>
      </c>
      <c r="D35" s="72">
        <v>31110</v>
      </c>
      <c r="E35" s="74">
        <v>117853</v>
      </c>
      <c r="F35" s="72">
        <v>47961</v>
      </c>
      <c r="G35" s="72">
        <v>105856</v>
      </c>
      <c r="H35" s="74">
        <v>144859</v>
      </c>
      <c r="I35" s="72">
        <v>50833</v>
      </c>
      <c r="J35" s="72">
        <v>147645</v>
      </c>
    </row>
    <row r="36" spans="3:10" x14ac:dyDescent="0.3">
      <c r="C36" s="42" t="s">
        <v>479</v>
      </c>
      <c r="D36" s="72">
        <v>0</v>
      </c>
      <c r="E36" s="74">
        <v>55386</v>
      </c>
      <c r="F36" s="72">
        <v>21796</v>
      </c>
      <c r="G36" s="72">
        <v>67017</v>
      </c>
      <c r="H36" s="74">
        <v>79689</v>
      </c>
      <c r="I36" s="72">
        <v>57044</v>
      </c>
      <c r="J36" s="72">
        <v>324420</v>
      </c>
    </row>
    <row r="37" spans="3:10" x14ac:dyDescent="0.3">
      <c r="C37" s="42" t="s">
        <v>428</v>
      </c>
      <c r="D37" s="72">
        <v>0</v>
      </c>
      <c r="E37" s="74">
        <v>0</v>
      </c>
      <c r="F37" s="72">
        <v>19</v>
      </c>
      <c r="G37" s="72">
        <v>641</v>
      </c>
      <c r="H37" s="74">
        <v>287</v>
      </c>
      <c r="I37" s="72">
        <v>200</v>
      </c>
      <c r="J37" s="72">
        <v>1583</v>
      </c>
    </row>
    <row r="38" spans="3:10" x14ac:dyDescent="0.3">
      <c r="C38" s="42" t="s">
        <v>387</v>
      </c>
      <c r="D38" s="72">
        <v>0</v>
      </c>
      <c r="E38" s="74">
        <v>8606806</v>
      </c>
      <c r="F38" s="72">
        <v>9038294</v>
      </c>
      <c r="G38" s="72">
        <v>3266051.88</v>
      </c>
      <c r="H38" s="74">
        <v>9007745</v>
      </c>
      <c r="I38" s="72">
        <v>4807944</v>
      </c>
      <c r="J38" s="72">
        <v>31036392</v>
      </c>
    </row>
    <row r="39" spans="3:10" x14ac:dyDescent="0.3">
      <c r="C39" s="42" t="s">
        <v>372</v>
      </c>
      <c r="D39" s="72">
        <v>0</v>
      </c>
      <c r="E39" s="74">
        <v>6898033</v>
      </c>
      <c r="F39" s="72">
        <v>-1721028.96</v>
      </c>
      <c r="G39" s="72">
        <v>4919723.09</v>
      </c>
      <c r="H39" s="74">
        <v>3877121</v>
      </c>
      <c r="I39" s="72">
        <v>912440</v>
      </c>
      <c r="J39" s="72">
        <v>3749441</v>
      </c>
    </row>
    <row r="40" spans="3:10" x14ac:dyDescent="0.3">
      <c r="C40" s="42" t="s">
        <v>379</v>
      </c>
      <c r="D40" s="72">
        <v>0</v>
      </c>
      <c r="E40" s="74">
        <v>0</v>
      </c>
      <c r="F40" s="72">
        <v>460053</v>
      </c>
      <c r="G40" s="72">
        <v>10583317.98</v>
      </c>
      <c r="H40" s="74">
        <v>720348</v>
      </c>
      <c r="I40" s="72">
        <v>305298</v>
      </c>
      <c r="J40" s="72">
        <v>1720743</v>
      </c>
    </row>
    <row r="41" spans="3:10" x14ac:dyDescent="0.3">
      <c r="C41" s="42" t="s">
        <v>386</v>
      </c>
      <c r="D41" s="72">
        <v>0</v>
      </c>
      <c r="E41" s="74">
        <v>1.2</v>
      </c>
      <c r="F41" s="72">
        <v>6.36</v>
      </c>
      <c r="G41" s="72">
        <v>14.9</v>
      </c>
      <c r="H41" s="74">
        <v>30</v>
      </c>
      <c r="I41" s="72">
        <v>10</v>
      </c>
      <c r="J41" s="72">
        <v>40</v>
      </c>
    </row>
    <row r="42" spans="3:10" x14ac:dyDescent="0.3">
      <c r="C42" s="42" t="s">
        <v>490</v>
      </c>
      <c r="D42" s="72">
        <v>0</v>
      </c>
      <c r="E42" s="74">
        <v>9628</v>
      </c>
      <c r="F42" s="72">
        <v>4515</v>
      </c>
      <c r="G42" s="72">
        <v>11088</v>
      </c>
      <c r="H42" s="74">
        <v>4853</v>
      </c>
      <c r="I42" s="72">
        <v>4087</v>
      </c>
      <c r="J42" s="72">
        <v>29471</v>
      </c>
    </row>
    <row r="43" spans="3:10" x14ac:dyDescent="0.3">
      <c r="C43" s="42" t="s">
        <v>375</v>
      </c>
      <c r="D43" s="72">
        <v>0</v>
      </c>
      <c r="E43" s="74">
        <v>2198</v>
      </c>
      <c r="F43" s="72">
        <v>6565</v>
      </c>
      <c r="G43" s="72">
        <v>615</v>
      </c>
      <c r="H43" s="74">
        <v>2439</v>
      </c>
      <c r="I43" s="72">
        <v>1736</v>
      </c>
      <c r="J43" s="72">
        <v>11058</v>
      </c>
    </row>
    <row r="44" spans="3:10" x14ac:dyDescent="0.3">
      <c r="C44" s="42" t="s">
        <v>447</v>
      </c>
      <c r="D44" s="72"/>
      <c r="E44" s="74">
        <v>5</v>
      </c>
      <c r="F44" s="72">
        <v>3</v>
      </c>
      <c r="G44" s="72">
        <v>7</v>
      </c>
      <c r="H44" s="74">
        <v>3</v>
      </c>
      <c r="I44" s="72">
        <v>0</v>
      </c>
      <c r="J44" s="72">
        <v>12</v>
      </c>
    </row>
    <row r="45" spans="3:10" x14ac:dyDescent="0.3">
      <c r="C45" s="42" t="s">
        <v>253</v>
      </c>
      <c r="D45" s="72">
        <v>1</v>
      </c>
      <c r="E45" s="74">
        <v>2</v>
      </c>
      <c r="F45" s="72">
        <v>4</v>
      </c>
      <c r="G45" s="72">
        <v>7</v>
      </c>
      <c r="H45" s="74">
        <v>2</v>
      </c>
      <c r="I45" s="72">
        <v>1</v>
      </c>
      <c r="J45" s="72">
        <v>12</v>
      </c>
    </row>
    <row r="46" spans="3:10" x14ac:dyDescent="0.3">
      <c r="C46" s="42" t="s">
        <v>497</v>
      </c>
      <c r="D46" s="72">
        <v>0</v>
      </c>
      <c r="E46" s="74">
        <v>1582103</v>
      </c>
      <c r="F46" s="72">
        <v>6321727</v>
      </c>
      <c r="G46" s="72">
        <v>751333</v>
      </c>
      <c r="H46" s="74">
        <v>3042360</v>
      </c>
      <c r="I46" s="72">
        <v>2270868</v>
      </c>
      <c r="J46" s="72">
        <v>15526306</v>
      </c>
    </row>
    <row r="47" spans="3:10" x14ac:dyDescent="0.3">
      <c r="C47" s="42" t="s">
        <v>371</v>
      </c>
      <c r="D47" s="72">
        <v>0</v>
      </c>
      <c r="E47" s="74">
        <v>2977615</v>
      </c>
      <c r="F47" s="72">
        <v>-94665</v>
      </c>
      <c r="G47" s="72">
        <v>2553560.36</v>
      </c>
      <c r="H47" s="74">
        <v>1538677.5</v>
      </c>
      <c r="I47" s="72">
        <v>818251</v>
      </c>
      <c r="J47" s="72">
        <v>3089487.5</v>
      </c>
    </row>
    <row r="48" spans="3:10" x14ac:dyDescent="0.3">
      <c r="C48" s="42" t="s">
        <v>254</v>
      </c>
      <c r="D48" s="72">
        <v>21479</v>
      </c>
      <c r="E48" s="74">
        <v>27222</v>
      </c>
      <c r="F48" s="72">
        <v>9541</v>
      </c>
      <c r="G48" s="72">
        <v>22714</v>
      </c>
      <c r="H48" s="74">
        <v>7054</v>
      </c>
      <c r="I48" s="72">
        <v>12018</v>
      </c>
      <c r="J48" s="72">
        <v>69595</v>
      </c>
    </row>
    <row r="49" spans="3:10" x14ac:dyDescent="0.3">
      <c r="C49" s="42" t="s">
        <v>420</v>
      </c>
      <c r="D49" s="72">
        <v>2450</v>
      </c>
      <c r="E49" s="74">
        <v>17</v>
      </c>
      <c r="F49" s="72">
        <v>41</v>
      </c>
      <c r="G49" s="72">
        <v>1171</v>
      </c>
      <c r="H49" s="74">
        <v>43</v>
      </c>
      <c r="I49" s="72">
        <v>124</v>
      </c>
      <c r="J49" s="72">
        <v>16859</v>
      </c>
    </row>
    <row r="50" spans="3:10" x14ac:dyDescent="0.3">
      <c r="C50" s="42" t="s">
        <v>519</v>
      </c>
      <c r="D50" s="72"/>
      <c r="E50" s="74">
        <v>2</v>
      </c>
      <c r="F50" s="72"/>
      <c r="G50" s="72">
        <v>2</v>
      </c>
      <c r="H50" s="74">
        <v>1</v>
      </c>
      <c r="I50" s="72">
        <v>0</v>
      </c>
      <c r="J50" s="72">
        <v>0</v>
      </c>
    </row>
    <row r="51" spans="3:10" x14ac:dyDescent="0.3">
      <c r="C51" s="42" t="s">
        <v>440</v>
      </c>
      <c r="D51" s="72">
        <v>0</v>
      </c>
      <c r="E51" s="74">
        <v>2</v>
      </c>
      <c r="F51" s="72"/>
      <c r="G51" s="72">
        <v>2</v>
      </c>
      <c r="H51" s="74">
        <v>0</v>
      </c>
      <c r="I51" s="72">
        <v>1</v>
      </c>
      <c r="J51" s="72">
        <v>0</v>
      </c>
    </row>
    <row r="52" spans="3:10" x14ac:dyDescent="0.3">
      <c r="C52" s="42" t="s">
        <v>439</v>
      </c>
      <c r="D52" s="72">
        <v>0</v>
      </c>
      <c r="E52" s="74">
        <v>54216</v>
      </c>
      <c r="F52" s="72">
        <v>-1453</v>
      </c>
      <c r="G52" s="72">
        <v>38603</v>
      </c>
      <c r="H52" s="74">
        <v>28208</v>
      </c>
      <c r="I52" s="72">
        <v>22364</v>
      </c>
      <c r="J52" s="72">
        <v>203228</v>
      </c>
    </row>
    <row r="53" spans="3:10" x14ac:dyDescent="0.3">
      <c r="C53" s="42" t="s">
        <v>474</v>
      </c>
      <c r="D53" s="72">
        <v>0</v>
      </c>
      <c r="E53" s="74">
        <v>4.3</v>
      </c>
      <c r="F53" s="72">
        <v>0.5</v>
      </c>
      <c r="G53" s="72">
        <v>17.78</v>
      </c>
      <c r="H53" s="74">
        <v>2</v>
      </c>
      <c r="I53" s="72">
        <v>5</v>
      </c>
      <c r="J53" s="72">
        <v>68</v>
      </c>
    </row>
    <row r="54" spans="3:10" x14ac:dyDescent="0.3">
      <c r="C54" s="42" t="s">
        <v>255</v>
      </c>
      <c r="D54" s="72">
        <v>76470731</v>
      </c>
      <c r="E54" s="74">
        <v>42255317</v>
      </c>
      <c r="F54" s="72">
        <v>9714434</v>
      </c>
      <c r="G54" s="72">
        <v>144445604.44999999</v>
      </c>
      <c r="H54" s="74">
        <v>44944884</v>
      </c>
      <c r="I54" s="72">
        <v>16955682</v>
      </c>
      <c r="J54" s="72">
        <v>56813239</v>
      </c>
    </row>
    <row r="55" spans="3:10" x14ac:dyDescent="0.3">
      <c r="C55" s="42" t="s">
        <v>487</v>
      </c>
      <c r="D55" s="72">
        <v>0</v>
      </c>
      <c r="E55" s="74">
        <v>70366</v>
      </c>
      <c r="F55" s="72">
        <v>264010</v>
      </c>
      <c r="G55" s="72">
        <v>1810079.3599999999</v>
      </c>
      <c r="H55" s="74">
        <v>757500</v>
      </c>
      <c r="I55" s="72">
        <v>1027949</v>
      </c>
      <c r="J55" s="72">
        <v>7271336</v>
      </c>
    </row>
    <row r="56" spans="3:10" x14ac:dyDescent="0.3">
      <c r="C56" s="42" t="s">
        <v>562</v>
      </c>
      <c r="D56" s="72">
        <v>0</v>
      </c>
      <c r="E56" s="74">
        <v>318.10000000000002</v>
      </c>
      <c r="F56" s="72">
        <v>113.2</v>
      </c>
      <c r="G56" s="72">
        <v>221.7</v>
      </c>
      <c r="H56" s="74">
        <v>580</v>
      </c>
      <c r="I56" s="72">
        <v>129</v>
      </c>
      <c r="J56" s="72">
        <v>271</v>
      </c>
    </row>
    <row r="57" spans="3:10" x14ac:dyDescent="0.3">
      <c r="C57" s="42" t="s">
        <v>256</v>
      </c>
      <c r="D57" s="72">
        <v>6821</v>
      </c>
      <c r="E57" s="74">
        <v>381098</v>
      </c>
      <c r="F57" s="72">
        <v>299446</v>
      </c>
      <c r="G57" s="72">
        <v>548187</v>
      </c>
      <c r="H57" s="74">
        <v>140713</v>
      </c>
      <c r="I57" s="72">
        <v>94800</v>
      </c>
      <c r="J57" s="72">
        <v>567488</v>
      </c>
    </row>
    <row r="58" spans="3:10" x14ac:dyDescent="0.3">
      <c r="C58" s="42" t="s">
        <v>553</v>
      </c>
      <c r="D58" s="72">
        <v>1700000</v>
      </c>
      <c r="E58" s="74">
        <v>54362654</v>
      </c>
      <c r="F58" s="72">
        <v>28181629</v>
      </c>
      <c r="G58" s="72">
        <v>89805186</v>
      </c>
      <c r="H58" s="74">
        <v>17415000</v>
      </c>
      <c r="I58" s="72">
        <v>8500000</v>
      </c>
      <c r="J58" s="72">
        <v>27800000</v>
      </c>
    </row>
    <row r="59" spans="3:10" x14ac:dyDescent="0.3">
      <c r="C59" s="42" t="s">
        <v>556</v>
      </c>
      <c r="D59" s="72"/>
      <c r="E59" s="74">
        <v>1215</v>
      </c>
      <c r="F59" s="72">
        <v>1286</v>
      </c>
      <c r="G59" s="72">
        <v>1844</v>
      </c>
      <c r="H59" s="74">
        <v>785</v>
      </c>
      <c r="I59" s="72">
        <v>268</v>
      </c>
      <c r="J59" s="72">
        <v>608</v>
      </c>
    </row>
    <row r="60" spans="3:10" x14ac:dyDescent="0.3">
      <c r="C60" s="89" t="s">
        <v>543</v>
      </c>
      <c r="D60" s="72"/>
      <c r="E60" s="74">
        <v>1215</v>
      </c>
      <c r="F60" s="72">
        <v>1286</v>
      </c>
      <c r="G60" s="72">
        <v>1844</v>
      </c>
      <c r="H60" s="74">
        <v>785</v>
      </c>
      <c r="I60" s="72">
        <v>268</v>
      </c>
      <c r="J60" s="72">
        <v>608</v>
      </c>
    </row>
    <row r="61" spans="3:10" x14ac:dyDescent="0.3">
      <c r="C61" s="42" t="s">
        <v>547</v>
      </c>
      <c r="D61" s="72"/>
      <c r="E61" s="74">
        <v>3</v>
      </c>
      <c r="F61" s="72">
        <v>1</v>
      </c>
      <c r="G61" s="72">
        <v>1</v>
      </c>
      <c r="H61" s="74">
        <v>3</v>
      </c>
      <c r="I61" s="72">
        <v>1</v>
      </c>
      <c r="J61" s="72">
        <v>0</v>
      </c>
    </row>
    <row r="62" spans="3:10" x14ac:dyDescent="0.3">
      <c r="C62" s="42" t="s">
        <v>559</v>
      </c>
      <c r="D62" s="72">
        <v>18000</v>
      </c>
      <c r="E62" s="74">
        <v>264381</v>
      </c>
      <c r="F62" s="72">
        <v>90701</v>
      </c>
      <c r="G62" s="72">
        <v>-6622</v>
      </c>
      <c r="H62" s="74">
        <v>101924</v>
      </c>
      <c r="I62" s="72">
        <v>23595</v>
      </c>
      <c r="J62" s="72">
        <v>74015</v>
      </c>
    </row>
    <row r="63" spans="3:10" x14ac:dyDescent="0.3">
      <c r="C63" s="42" t="s">
        <v>566</v>
      </c>
      <c r="D63" s="72">
        <v>9</v>
      </c>
      <c r="E63" s="74">
        <v>116.53</v>
      </c>
      <c r="F63" s="72">
        <v>93</v>
      </c>
      <c r="G63" s="72">
        <v>165.3</v>
      </c>
      <c r="H63" s="74">
        <v>77</v>
      </c>
      <c r="I63" s="72">
        <v>42</v>
      </c>
      <c r="J63" s="72">
        <v>153</v>
      </c>
    </row>
    <row r="64" spans="3:10" x14ac:dyDescent="0.3">
      <c r="C64" s="42" t="s">
        <v>550</v>
      </c>
      <c r="D64" s="72">
        <v>1.18</v>
      </c>
      <c r="E64" s="74">
        <v>7.8</v>
      </c>
      <c r="F64" s="72">
        <v>3.6</v>
      </c>
      <c r="G64" s="72">
        <v>14.64</v>
      </c>
      <c r="H64" s="74">
        <v>25</v>
      </c>
      <c r="I64" s="72">
        <v>5</v>
      </c>
      <c r="J64" s="72">
        <v>10</v>
      </c>
    </row>
    <row r="65" spans="3:10" x14ac:dyDescent="0.3">
      <c r="C65" s="42" t="s">
        <v>446</v>
      </c>
      <c r="D65" s="72">
        <v>560448</v>
      </c>
      <c r="E65" s="74">
        <v>127627</v>
      </c>
      <c r="F65" s="72">
        <v>67545</v>
      </c>
      <c r="G65" s="72">
        <v>-771</v>
      </c>
      <c r="H65" s="74">
        <v>76209</v>
      </c>
      <c r="I65" s="72">
        <v>42388</v>
      </c>
      <c r="J65" s="72">
        <v>336007</v>
      </c>
    </row>
    <row r="66" spans="3:10" x14ac:dyDescent="0.3">
      <c r="C66" s="42" t="s">
        <v>465</v>
      </c>
      <c r="D66" s="72">
        <v>321831</v>
      </c>
      <c r="E66" s="74">
        <v>235875</v>
      </c>
      <c r="F66" s="72">
        <v>79884</v>
      </c>
      <c r="G66" s="72">
        <v>251324</v>
      </c>
      <c r="H66" s="74">
        <v>180288</v>
      </c>
      <c r="I66" s="72">
        <v>51147</v>
      </c>
      <c r="J66" s="72">
        <v>413617</v>
      </c>
    </row>
    <row r="67" spans="3:10" x14ac:dyDescent="0.3">
      <c r="C67" s="42" t="s">
        <v>478</v>
      </c>
      <c r="D67" s="72">
        <v>238985</v>
      </c>
      <c r="E67" s="74">
        <v>20010</v>
      </c>
      <c r="F67" s="72">
        <v>4719</v>
      </c>
      <c r="G67" s="72">
        <v>-17168</v>
      </c>
      <c r="H67" s="74">
        <v>56282</v>
      </c>
      <c r="I67" s="72">
        <v>15390</v>
      </c>
      <c r="J67" s="72">
        <v>115760</v>
      </c>
    </row>
    <row r="68" spans="3:10" x14ac:dyDescent="0.3">
      <c r="C68" s="42" t="s">
        <v>374</v>
      </c>
      <c r="D68" s="72">
        <v>59581837</v>
      </c>
      <c r="E68" s="74">
        <v>44968855</v>
      </c>
      <c r="F68" s="72">
        <v>19556335</v>
      </c>
      <c r="G68" s="72">
        <v>25108293</v>
      </c>
      <c r="H68" s="74">
        <v>25833218</v>
      </c>
      <c r="I68" s="72">
        <v>5001973</v>
      </c>
      <c r="J68" s="72">
        <v>10612043</v>
      </c>
    </row>
    <row r="69" spans="3:10" x14ac:dyDescent="0.3">
      <c r="C69" s="42" t="s">
        <v>597</v>
      </c>
      <c r="D69" s="72">
        <v>31</v>
      </c>
      <c r="E69" s="74">
        <v>52</v>
      </c>
      <c r="F69" s="72">
        <v>-42</v>
      </c>
      <c r="G69" s="72">
        <v>0</v>
      </c>
      <c r="H69" s="74">
        <v>5</v>
      </c>
      <c r="I69" s="72">
        <v>2</v>
      </c>
      <c r="J69" s="72">
        <v>5</v>
      </c>
    </row>
    <row r="70" spans="3:10" x14ac:dyDescent="0.3">
      <c r="C70" s="42" t="s">
        <v>257</v>
      </c>
      <c r="D70" s="72">
        <v>58127</v>
      </c>
      <c r="E70" s="74">
        <v>42893</v>
      </c>
      <c r="F70" s="72">
        <v>3192</v>
      </c>
      <c r="G70" s="72">
        <v>37479</v>
      </c>
      <c r="H70" s="74">
        <v>2264</v>
      </c>
      <c r="I70" s="72">
        <v>1184</v>
      </c>
      <c r="J70" s="72">
        <v>187062</v>
      </c>
    </row>
    <row r="71" spans="3:10" x14ac:dyDescent="0.3">
      <c r="C71" s="89" t="s">
        <v>587</v>
      </c>
      <c r="D71" s="72">
        <v>2500</v>
      </c>
      <c r="E71" s="74">
        <v>39773</v>
      </c>
      <c r="F71" s="72">
        <v>-8480</v>
      </c>
      <c r="G71" s="72">
        <v>38</v>
      </c>
      <c r="H71" s="74">
        <v>1075</v>
      </c>
      <c r="I71" s="72">
        <v>375</v>
      </c>
      <c r="J71" s="72">
        <v>750</v>
      </c>
    </row>
    <row r="72" spans="3:10" x14ac:dyDescent="0.3">
      <c r="C72" s="89" t="s">
        <v>634</v>
      </c>
      <c r="D72" s="72"/>
      <c r="E72" s="74">
        <v>249</v>
      </c>
      <c r="F72" s="72">
        <v>176</v>
      </c>
      <c r="G72" s="72">
        <v>97</v>
      </c>
      <c r="H72" s="74">
        <v>60</v>
      </c>
      <c r="I72" s="72">
        <v>30</v>
      </c>
      <c r="J72" s="72">
        <v>75</v>
      </c>
    </row>
    <row r="73" spans="3:10" x14ac:dyDescent="0.3">
      <c r="C73" s="89" t="s">
        <v>722</v>
      </c>
      <c r="D73" s="72"/>
      <c r="E73" s="74">
        <v>158</v>
      </c>
      <c r="F73" s="72">
        <v>304</v>
      </c>
      <c r="G73" s="72">
        <v>698</v>
      </c>
      <c r="H73" s="74">
        <v>129</v>
      </c>
      <c r="I73" s="72">
        <v>279</v>
      </c>
      <c r="J73" s="72">
        <v>1537</v>
      </c>
    </row>
    <row r="74" spans="3:10" x14ac:dyDescent="0.3">
      <c r="C74" s="89" t="s">
        <v>769</v>
      </c>
      <c r="D74" s="72">
        <v>1627</v>
      </c>
      <c r="E74" s="74">
        <v>2713</v>
      </c>
      <c r="F74" s="72">
        <v>11192</v>
      </c>
      <c r="G74" s="72">
        <v>36646</v>
      </c>
      <c r="H74" s="74">
        <v>1000</v>
      </c>
      <c r="I74" s="72">
        <v>500</v>
      </c>
      <c r="J74" s="72">
        <v>1500</v>
      </c>
    </row>
    <row r="75" spans="3:10" x14ac:dyDescent="0.3">
      <c r="C75" s="89" t="s">
        <v>1014</v>
      </c>
      <c r="D75" s="72">
        <v>54000</v>
      </c>
      <c r="E75" s="74"/>
      <c r="F75" s="72"/>
      <c r="G75" s="72"/>
      <c r="H75" s="74"/>
      <c r="I75" s="72"/>
      <c r="J75" s="72">
        <v>180000</v>
      </c>
    </row>
    <row r="76" spans="3:10" x14ac:dyDescent="0.3">
      <c r="C76" s="90" t="s">
        <v>1019</v>
      </c>
      <c r="D76" s="72">
        <v>54000</v>
      </c>
      <c r="E76" s="74"/>
      <c r="F76" s="72"/>
      <c r="G76" s="72"/>
      <c r="H76" s="74"/>
      <c r="I76" s="72"/>
      <c r="J76" s="72">
        <v>180000</v>
      </c>
    </row>
    <row r="77" spans="3:10" x14ac:dyDescent="0.3">
      <c r="C77" s="89" t="s">
        <v>990</v>
      </c>
      <c r="D77" s="72"/>
      <c r="E77" s="74"/>
      <c r="F77" s="72"/>
      <c r="G77" s="72"/>
      <c r="H77" s="74"/>
      <c r="I77" s="72"/>
      <c r="J77" s="72">
        <v>3200</v>
      </c>
    </row>
    <row r="78" spans="3:10" x14ac:dyDescent="0.3">
      <c r="C78" s="90" t="s">
        <v>996</v>
      </c>
      <c r="D78" s="72"/>
      <c r="E78" s="74"/>
      <c r="F78" s="72"/>
      <c r="G78" s="72"/>
      <c r="H78" s="74"/>
      <c r="I78" s="72"/>
      <c r="J78" s="72">
        <v>3200</v>
      </c>
    </row>
    <row r="79" spans="3:10" x14ac:dyDescent="0.3">
      <c r="C79" s="42" t="s">
        <v>258</v>
      </c>
      <c r="D79" s="72">
        <v>68639172</v>
      </c>
      <c r="E79" s="74">
        <v>68789828</v>
      </c>
      <c r="F79" s="72">
        <v>32552000</v>
      </c>
      <c r="G79" s="72">
        <v>62487314</v>
      </c>
      <c r="H79" s="74">
        <v>4180125</v>
      </c>
      <c r="I79" s="72">
        <v>2184579</v>
      </c>
      <c r="J79" s="72">
        <v>4567736</v>
      </c>
    </row>
    <row r="80" spans="3:10" x14ac:dyDescent="0.3">
      <c r="C80" s="42" t="s">
        <v>259</v>
      </c>
      <c r="D80" s="72">
        <v>3500000</v>
      </c>
      <c r="E80" s="74">
        <v>5800113</v>
      </c>
      <c r="F80" s="72">
        <v>499887</v>
      </c>
      <c r="G80" s="72">
        <v>586541</v>
      </c>
      <c r="H80" s="74">
        <v>2375642</v>
      </c>
      <c r="I80" s="72">
        <v>196314</v>
      </c>
      <c r="J80" s="72">
        <v>410474</v>
      </c>
    </row>
    <row r="81" spans="3:10" x14ac:dyDescent="0.3">
      <c r="C81" s="42" t="s">
        <v>260</v>
      </c>
      <c r="D81" s="72">
        <v>2.5</v>
      </c>
      <c r="E81" s="74">
        <v>1.31</v>
      </c>
      <c r="F81" s="72">
        <v>0.79</v>
      </c>
      <c r="G81" s="72">
        <v>1.56</v>
      </c>
      <c r="H81" s="74">
        <v>0.15000000000000002</v>
      </c>
      <c r="I81" s="72">
        <v>0.08</v>
      </c>
      <c r="J81" s="72">
        <v>0.16999999999999998</v>
      </c>
    </row>
    <row r="82" spans="3:10" x14ac:dyDescent="0.3">
      <c r="C82" s="42" t="s">
        <v>642</v>
      </c>
      <c r="D82" s="72">
        <v>135</v>
      </c>
      <c r="E82" s="74">
        <v>473</v>
      </c>
      <c r="F82" s="72">
        <v>116</v>
      </c>
      <c r="G82" s="72">
        <v>228</v>
      </c>
      <c r="H82" s="74">
        <v>488</v>
      </c>
      <c r="I82" s="72">
        <v>110</v>
      </c>
      <c r="J82" s="72">
        <v>335</v>
      </c>
    </row>
    <row r="83" spans="3:10" x14ac:dyDescent="0.3">
      <c r="C83" s="42" t="s">
        <v>653</v>
      </c>
      <c r="D83" s="72"/>
      <c r="E83" s="74">
        <v>7</v>
      </c>
      <c r="F83" s="72">
        <v>6</v>
      </c>
      <c r="G83" s="72">
        <v>0</v>
      </c>
      <c r="H83" s="74">
        <v>4</v>
      </c>
      <c r="I83" s="72">
        <v>0</v>
      </c>
      <c r="J83" s="72">
        <v>2</v>
      </c>
    </row>
    <row r="84" spans="3:10" x14ac:dyDescent="0.3">
      <c r="C84" s="42" t="s">
        <v>261</v>
      </c>
      <c r="D84" s="72">
        <v>0</v>
      </c>
      <c r="E84" s="74">
        <v>11463212</v>
      </c>
      <c r="F84" s="72">
        <v>26116478</v>
      </c>
      <c r="G84" s="72">
        <v>21840298</v>
      </c>
      <c r="H84" s="74">
        <v>3273635</v>
      </c>
      <c r="I84" s="72">
        <v>7450000</v>
      </c>
      <c r="J84" s="72">
        <v>81747059</v>
      </c>
    </row>
    <row r="85" spans="3:10" x14ac:dyDescent="0.3">
      <c r="C85" s="42" t="s">
        <v>680</v>
      </c>
      <c r="D85" s="72">
        <v>0</v>
      </c>
      <c r="E85" s="74"/>
      <c r="F85" s="72">
        <v>7455</v>
      </c>
      <c r="G85" s="72">
        <v>24460</v>
      </c>
      <c r="H85" s="74"/>
      <c r="I85" s="72">
        <v>14909</v>
      </c>
      <c r="J85" s="72">
        <v>159535</v>
      </c>
    </row>
    <row r="86" spans="3:10" x14ac:dyDescent="0.3">
      <c r="C86" s="42" t="s">
        <v>677</v>
      </c>
      <c r="D86" s="72">
        <v>3053830</v>
      </c>
      <c r="E86" s="74"/>
      <c r="F86" s="72">
        <v>2249779</v>
      </c>
      <c r="G86" s="72">
        <v>2745875</v>
      </c>
      <c r="H86" s="74"/>
      <c r="I86" s="72">
        <v>3434400</v>
      </c>
      <c r="J86" s="72">
        <v>45397044</v>
      </c>
    </row>
    <row r="87" spans="3:10" x14ac:dyDescent="0.3">
      <c r="C87" s="42" t="s">
        <v>682</v>
      </c>
      <c r="D87" s="72">
        <v>17</v>
      </c>
      <c r="E87" s="74">
        <v>4</v>
      </c>
      <c r="F87" s="72"/>
      <c r="G87" s="72">
        <v>29.97</v>
      </c>
      <c r="H87" s="74"/>
      <c r="I87" s="72">
        <v>17</v>
      </c>
      <c r="J87" s="72">
        <v>47.5</v>
      </c>
    </row>
    <row r="88" spans="3:10" x14ac:dyDescent="0.3">
      <c r="C88" s="42" t="s">
        <v>708</v>
      </c>
      <c r="D88" s="72"/>
      <c r="E88" s="74">
        <v>0</v>
      </c>
      <c r="F88" s="72">
        <v>1</v>
      </c>
      <c r="G88" s="72">
        <v>2</v>
      </c>
      <c r="H88" s="74">
        <v>0</v>
      </c>
      <c r="I88" s="72">
        <v>1</v>
      </c>
      <c r="J88" s="72">
        <v>0</v>
      </c>
    </row>
    <row r="89" spans="3:10" x14ac:dyDescent="0.3">
      <c r="C89" s="42" t="s">
        <v>683</v>
      </c>
      <c r="D89" s="72"/>
      <c r="E89" s="74"/>
      <c r="F89" s="72">
        <v>0</v>
      </c>
      <c r="G89" s="72">
        <v>1</v>
      </c>
      <c r="H89" s="74">
        <v>0</v>
      </c>
      <c r="I89" s="72">
        <v>0</v>
      </c>
      <c r="J89" s="72">
        <v>1</v>
      </c>
    </row>
    <row r="90" spans="3:10" x14ac:dyDescent="0.3">
      <c r="C90" s="42" t="s">
        <v>262</v>
      </c>
      <c r="D90" s="72">
        <v>329000</v>
      </c>
      <c r="E90" s="74"/>
      <c r="F90" s="72">
        <v>936</v>
      </c>
      <c r="G90" s="72">
        <v>122675</v>
      </c>
      <c r="H90" s="74"/>
      <c r="I90" s="72">
        <v>0</v>
      </c>
      <c r="J90" s="72">
        <v>4879594</v>
      </c>
    </row>
    <row r="91" spans="3:10" x14ac:dyDescent="0.3">
      <c r="C91" s="42" t="s">
        <v>681</v>
      </c>
      <c r="D91" s="72">
        <v>0</v>
      </c>
      <c r="E91" s="74"/>
      <c r="F91" s="72">
        <v>0</v>
      </c>
      <c r="G91" s="72">
        <v>130</v>
      </c>
      <c r="H91" s="74"/>
      <c r="I91" s="72">
        <v>0</v>
      </c>
      <c r="J91" s="72">
        <v>1168</v>
      </c>
    </row>
    <row r="92" spans="3:10" x14ac:dyDescent="0.3">
      <c r="C92" s="42" t="s">
        <v>678</v>
      </c>
      <c r="D92" s="72">
        <v>0</v>
      </c>
      <c r="E92" s="74"/>
      <c r="F92" s="72">
        <v>16</v>
      </c>
      <c r="G92" s="72">
        <v>9</v>
      </c>
      <c r="H92" s="74"/>
      <c r="I92" s="72">
        <v>22</v>
      </c>
      <c r="J92" s="72">
        <v>97</v>
      </c>
    </row>
    <row r="93" spans="3:10" x14ac:dyDescent="0.3">
      <c r="C93" s="42" t="s">
        <v>687</v>
      </c>
      <c r="D93" s="72">
        <v>1117</v>
      </c>
      <c r="E93" s="74"/>
      <c r="F93" s="72">
        <v>774</v>
      </c>
      <c r="G93" s="72">
        <v>2308</v>
      </c>
      <c r="H93" s="74"/>
      <c r="I93" s="72">
        <v>83</v>
      </c>
      <c r="J93" s="72">
        <v>7551</v>
      </c>
    </row>
    <row r="94" spans="3:10" x14ac:dyDescent="0.3">
      <c r="C94" s="42" t="s">
        <v>701</v>
      </c>
      <c r="D94" s="72">
        <v>0</v>
      </c>
      <c r="E94" s="74"/>
      <c r="F94" s="72">
        <v>0</v>
      </c>
      <c r="G94" s="72">
        <v>7</v>
      </c>
      <c r="H94" s="74"/>
      <c r="I94" s="72">
        <v>0</v>
      </c>
      <c r="J94" s="72">
        <v>42</v>
      </c>
    </row>
    <row r="95" spans="3:10" x14ac:dyDescent="0.3">
      <c r="C95" s="42" t="s">
        <v>700</v>
      </c>
      <c r="D95" s="72">
        <v>3.4</v>
      </c>
      <c r="E95" s="74">
        <v>4.55</v>
      </c>
      <c r="F95" s="72">
        <v>5.8</v>
      </c>
      <c r="G95" s="72">
        <v>17.45</v>
      </c>
      <c r="H95" s="74">
        <v>5</v>
      </c>
      <c r="I95" s="72">
        <v>5</v>
      </c>
      <c r="J95" s="72">
        <v>30</v>
      </c>
    </row>
    <row r="96" spans="3:10" x14ac:dyDescent="0.3">
      <c r="C96" s="42" t="s">
        <v>712</v>
      </c>
      <c r="D96" s="72"/>
      <c r="E96" s="74"/>
      <c r="F96" s="72">
        <v>0</v>
      </c>
      <c r="G96" s="72">
        <v>1</v>
      </c>
      <c r="H96" s="74"/>
      <c r="I96" s="72"/>
      <c r="J96" s="72">
        <v>1</v>
      </c>
    </row>
    <row r="97" spans="3:10" x14ac:dyDescent="0.3">
      <c r="C97" s="42" t="s">
        <v>716</v>
      </c>
      <c r="D97" s="72"/>
      <c r="E97" s="74">
        <v>0</v>
      </c>
      <c r="F97" s="72">
        <v>1</v>
      </c>
      <c r="G97" s="72">
        <v>1</v>
      </c>
      <c r="H97" s="74">
        <v>0</v>
      </c>
      <c r="I97" s="72">
        <v>0</v>
      </c>
      <c r="J97" s="72">
        <v>1</v>
      </c>
    </row>
    <row r="98" spans="3:10" x14ac:dyDescent="0.3">
      <c r="C98" s="42" t="s">
        <v>705</v>
      </c>
      <c r="D98" s="72">
        <v>26675552</v>
      </c>
      <c r="E98" s="74"/>
      <c r="F98" s="72">
        <v>24472872</v>
      </c>
      <c r="G98" s="72">
        <v>56899470</v>
      </c>
      <c r="H98" s="74"/>
      <c r="I98" s="72">
        <v>26000000</v>
      </c>
      <c r="J98" s="72">
        <v>147700000</v>
      </c>
    </row>
    <row r="99" spans="3:10" x14ac:dyDescent="0.3">
      <c r="C99" s="42" t="s">
        <v>753</v>
      </c>
      <c r="D99" s="72">
        <v>119</v>
      </c>
      <c r="E99" s="74">
        <v>329.1</v>
      </c>
      <c r="F99" s="72">
        <v>117</v>
      </c>
      <c r="G99" s="72">
        <v>229</v>
      </c>
      <c r="H99" s="74">
        <v>488</v>
      </c>
      <c r="I99" s="72">
        <v>122</v>
      </c>
      <c r="J99" s="72">
        <v>383</v>
      </c>
    </row>
    <row r="100" spans="3:10" x14ac:dyDescent="0.3">
      <c r="C100" s="42" t="s">
        <v>725</v>
      </c>
      <c r="D100" s="72"/>
      <c r="E100" s="74">
        <v>1</v>
      </c>
      <c r="F100" s="72">
        <v>0</v>
      </c>
      <c r="G100" s="72">
        <v>0</v>
      </c>
      <c r="H100" s="74">
        <v>0</v>
      </c>
      <c r="I100" s="72">
        <v>1</v>
      </c>
      <c r="J100" s="72">
        <v>2</v>
      </c>
    </row>
    <row r="101" spans="3:10" x14ac:dyDescent="0.3">
      <c r="C101" s="42" t="s">
        <v>754</v>
      </c>
      <c r="D101" s="72">
        <v>0</v>
      </c>
      <c r="E101" s="74">
        <v>1</v>
      </c>
      <c r="F101" s="72"/>
      <c r="G101" s="72">
        <v>0</v>
      </c>
      <c r="H101" s="74">
        <v>0</v>
      </c>
      <c r="I101" s="72">
        <v>0</v>
      </c>
      <c r="J101" s="72">
        <v>3</v>
      </c>
    </row>
    <row r="102" spans="3:10" x14ac:dyDescent="0.3">
      <c r="C102" s="42" t="s">
        <v>762</v>
      </c>
      <c r="D102" s="72">
        <v>-1442155</v>
      </c>
      <c r="E102" s="74">
        <v>67710</v>
      </c>
      <c r="F102" s="72">
        <v>483022</v>
      </c>
      <c r="G102" s="72">
        <v>3292724</v>
      </c>
      <c r="H102" s="74">
        <v>-200000</v>
      </c>
      <c r="I102" s="72">
        <v>500000</v>
      </c>
      <c r="J102" s="72">
        <v>6760000</v>
      </c>
    </row>
    <row r="103" spans="3:10" x14ac:dyDescent="0.3">
      <c r="C103" s="42" t="s">
        <v>763</v>
      </c>
      <c r="D103" s="72">
        <v>9001876</v>
      </c>
      <c r="E103" s="74">
        <v>16485172.5</v>
      </c>
      <c r="F103" s="72">
        <v>21031811</v>
      </c>
      <c r="G103" s="72">
        <v>82867660</v>
      </c>
      <c r="H103" s="74">
        <v>20900000</v>
      </c>
      <c r="I103" s="72">
        <v>11500000</v>
      </c>
      <c r="J103" s="72">
        <v>93000000</v>
      </c>
    </row>
    <row r="104" spans="3:10" x14ac:dyDescent="0.3">
      <c r="C104" s="42" t="s">
        <v>760</v>
      </c>
      <c r="D104" s="72">
        <v>77215124</v>
      </c>
      <c r="E104" s="74">
        <v>481126600</v>
      </c>
      <c r="F104" s="72">
        <v>123292318</v>
      </c>
      <c r="G104" s="72">
        <v>913203826.28999996</v>
      </c>
      <c r="H104" s="74">
        <v>140000000</v>
      </c>
      <c r="I104" s="72">
        <v>100000000</v>
      </c>
      <c r="J104" s="72">
        <v>1004429950</v>
      </c>
    </row>
    <row r="105" spans="3:10" x14ac:dyDescent="0.3">
      <c r="C105" s="42" t="s">
        <v>768</v>
      </c>
      <c r="D105" s="72">
        <v>37</v>
      </c>
      <c r="E105" s="74">
        <v>82.8</v>
      </c>
      <c r="F105" s="72">
        <v>41.56</v>
      </c>
      <c r="G105" s="72">
        <v>94.02</v>
      </c>
      <c r="H105" s="74">
        <v>139</v>
      </c>
      <c r="I105" s="72">
        <v>65</v>
      </c>
      <c r="J105" s="72">
        <v>240</v>
      </c>
    </row>
    <row r="106" spans="3:10" x14ac:dyDescent="0.3">
      <c r="C106" s="42" t="s">
        <v>767</v>
      </c>
      <c r="D106" s="72">
        <v>128</v>
      </c>
      <c r="E106" s="74">
        <v>309.25</v>
      </c>
      <c r="F106" s="72">
        <v>182</v>
      </c>
      <c r="G106" s="72">
        <v>348.6</v>
      </c>
      <c r="H106" s="74">
        <v>287</v>
      </c>
      <c r="I106" s="72">
        <v>115</v>
      </c>
      <c r="J106" s="72">
        <v>740</v>
      </c>
    </row>
    <row r="107" spans="3:10" x14ac:dyDescent="0.3">
      <c r="C107" s="42" t="s">
        <v>765</v>
      </c>
      <c r="D107" s="72">
        <v>0</v>
      </c>
      <c r="E107" s="74">
        <v>2619766</v>
      </c>
      <c r="F107" s="72">
        <v>3719175</v>
      </c>
      <c r="G107" s="72">
        <v>5600000</v>
      </c>
      <c r="H107" s="74">
        <v>7000000</v>
      </c>
      <c r="I107" s="72">
        <v>3200000</v>
      </c>
      <c r="J107" s="72">
        <v>22400000</v>
      </c>
    </row>
    <row r="108" spans="3:10" x14ac:dyDescent="0.3">
      <c r="C108" s="42" t="s">
        <v>764</v>
      </c>
      <c r="D108" s="72">
        <v>19894733</v>
      </c>
      <c r="E108" s="74">
        <v>995639</v>
      </c>
      <c r="F108" s="72">
        <v>2881962</v>
      </c>
      <c r="G108" s="72">
        <v>2856746</v>
      </c>
      <c r="H108" s="74">
        <v>750000</v>
      </c>
      <c r="I108" s="72">
        <v>542000</v>
      </c>
      <c r="J108" s="72">
        <v>5529000</v>
      </c>
    </row>
    <row r="109" spans="3:10" x14ac:dyDescent="0.3">
      <c r="C109" s="42" t="s">
        <v>781</v>
      </c>
      <c r="D109" s="72">
        <v>246163</v>
      </c>
      <c r="E109" s="74">
        <v>54.87</v>
      </c>
      <c r="F109" s="72">
        <v>22</v>
      </c>
      <c r="G109" s="72">
        <v>21.47</v>
      </c>
      <c r="H109" s="74">
        <v>120</v>
      </c>
      <c r="I109" s="72">
        <v>45</v>
      </c>
      <c r="J109" s="72">
        <v>50</v>
      </c>
    </row>
    <row r="110" spans="3:10" x14ac:dyDescent="0.3">
      <c r="C110" s="42" t="s">
        <v>798</v>
      </c>
      <c r="D110" s="72"/>
      <c r="E110" s="74">
        <v>704</v>
      </c>
      <c r="F110" s="72">
        <v>824</v>
      </c>
      <c r="G110" s="72">
        <v>1156</v>
      </c>
      <c r="H110" s="74">
        <v>1000</v>
      </c>
      <c r="I110" s="72">
        <v>500</v>
      </c>
      <c r="J110" s="72">
        <v>4500</v>
      </c>
    </row>
    <row r="111" spans="3:10" x14ac:dyDescent="0.3">
      <c r="C111" s="42" t="s">
        <v>777</v>
      </c>
      <c r="D111" s="72">
        <v>21618</v>
      </c>
      <c r="E111" s="74">
        <v>41258</v>
      </c>
      <c r="F111" s="72">
        <v>54790</v>
      </c>
      <c r="G111" s="72">
        <v>25166</v>
      </c>
      <c r="H111" s="74">
        <v>30000</v>
      </c>
      <c r="I111" s="72">
        <v>60000</v>
      </c>
      <c r="J111" s="72">
        <v>90000</v>
      </c>
    </row>
    <row r="112" spans="3:10" x14ac:dyDescent="0.3">
      <c r="C112" s="42" t="s">
        <v>778</v>
      </c>
      <c r="D112" s="72">
        <v>139475</v>
      </c>
      <c r="E112" s="74">
        <v>31000186</v>
      </c>
      <c r="F112" s="72">
        <v>46568109</v>
      </c>
      <c r="G112" s="72">
        <v>12839370</v>
      </c>
      <c r="H112" s="74">
        <v>19500000</v>
      </c>
      <c r="I112" s="72">
        <v>7500000</v>
      </c>
      <c r="J112" s="72">
        <v>42250000</v>
      </c>
    </row>
    <row r="113" spans="3:10" x14ac:dyDescent="0.3">
      <c r="C113" s="42" t="s">
        <v>811</v>
      </c>
      <c r="D113" s="72">
        <v>0</v>
      </c>
      <c r="E113" s="74"/>
      <c r="F113" s="72">
        <v>0</v>
      </c>
      <c r="G113" s="72">
        <v>0</v>
      </c>
      <c r="H113" s="74"/>
      <c r="I113" s="72">
        <v>0</v>
      </c>
      <c r="J113" s="72">
        <v>250000</v>
      </c>
    </row>
    <row r="114" spans="3:10" x14ac:dyDescent="0.3">
      <c r="C114" s="42" t="s">
        <v>810</v>
      </c>
      <c r="D114" s="72">
        <v>0</v>
      </c>
      <c r="E114" s="74"/>
      <c r="F114" s="72"/>
      <c r="G114" s="72">
        <v>0</v>
      </c>
      <c r="H114" s="74"/>
      <c r="I114" s="72">
        <v>0</v>
      </c>
      <c r="J114" s="72">
        <v>420000</v>
      </c>
    </row>
    <row r="115" spans="3:10" x14ac:dyDescent="0.3">
      <c r="C115" s="42" t="s">
        <v>817</v>
      </c>
      <c r="D115" s="72"/>
      <c r="E115" s="74"/>
      <c r="F115" s="72">
        <v>1</v>
      </c>
      <c r="G115" s="72">
        <v>1</v>
      </c>
      <c r="H115" s="74"/>
      <c r="I115" s="72"/>
      <c r="J115" s="72">
        <v>1</v>
      </c>
    </row>
    <row r="116" spans="3:10" x14ac:dyDescent="0.3">
      <c r="C116" s="42" t="s">
        <v>815</v>
      </c>
      <c r="D116" s="72"/>
      <c r="E116" s="74"/>
      <c r="F116" s="72">
        <v>0</v>
      </c>
      <c r="G116" s="72">
        <v>1</v>
      </c>
      <c r="H116" s="74"/>
      <c r="I116" s="72"/>
      <c r="J116" s="72">
        <v>1</v>
      </c>
    </row>
    <row r="117" spans="3:10" x14ac:dyDescent="0.3">
      <c r="C117" s="42" t="s">
        <v>819</v>
      </c>
      <c r="D117" s="72"/>
      <c r="E117" s="74"/>
      <c r="F117" s="72">
        <v>3</v>
      </c>
      <c r="G117" s="72"/>
      <c r="H117" s="74"/>
      <c r="I117" s="72">
        <v>2</v>
      </c>
      <c r="J117" s="72">
        <v>3</v>
      </c>
    </row>
    <row r="118" spans="3:10" x14ac:dyDescent="0.3">
      <c r="C118" s="42" t="s">
        <v>818</v>
      </c>
      <c r="D118" s="72"/>
      <c r="E118" s="74"/>
      <c r="F118" s="72">
        <v>8</v>
      </c>
      <c r="G118" s="72">
        <v>8</v>
      </c>
      <c r="H118" s="74">
        <v>0</v>
      </c>
      <c r="I118" s="72">
        <v>5</v>
      </c>
      <c r="J118" s="72">
        <v>10</v>
      </c>
    </row>
    <row r="119" spans="3:10" x14ac:dyDescent="0.3">
      <c r="C119" s="42" t="s">
        <v>821</v>
      </c>
      <c r="D119" s="72"/>
      <c r="E119" s="74"/>
      <c r="F119" s="72">
        <v>3</v>
      </c>
      <c r="G119" s="72"/>
      <c r="H119" s="74"/>
      <c r="I119" s="72">
        <v>1</v>
      </c>
      <c r="J119" s="72">
        <v>2</v>
      </c>
    </row>
    <row r="120" spans="3:10" x14ac:dyDescent="0.3">
      <c r="C120" s="42" t="s">
        <v>824</v>
      </c>
      <c r="D120" s="72"/>
      <c r="E120" s="74"/>
      <c r="F120" s="72">
        <v>0</v>
      </c>
      <c r="G120" s="72">
        <v>1</v>
      </c>
      <c r="H120" s="74"/>
      <c r="I120" s="72"/>
      <c r="J120" s="72">
        <v>1</v>
      </c>
    </row>
    <row r="121" spans="3:10" x14ac:dyDescent="0.3">
      <c r="C121" s="42" t="s">
        <v>836</v>
      </c>
      <c r="D121" s="72">
        <v>0</v>
      </c>
      <c r="E121" s="74"/>
      <c r="F121" s="72"/>
      <c r="G121" s="72">
        <v>0</v>
      </c>
      <c r="H121" s="74"/>
      <c r="I121" s="72"/>
      <c r="J121" s="72">
        <v>9</v>
      </c>
    </row>
    <row r="122" spans="3:10" x14ac:dyDescent="0.3">
      <c r="C122" s="42" t="s">
        <v>691</v>
      </c>
      <c r="D122" s="72">
        <v>1110000</v>
      </c>
      <c r="E122" s="74"/>
      <c r="F122" s="72"/>
      <c r="G122" s="72">
        <v>87829</v>
      </c>
      <c r="H122" s="74"/>
      <c r="I122" s="72"/>
      <c r="J122" s="72">
        <v>45589800</v>
      </c>
    </row>
    <row r="123" spans="3:10" x14ac:dyDescent="0.3">
      <c r="C123" s="42" t="s">
        <v>657</v>
      </c>
      <c r="D123" s="72">
        <v>56278270</v>
      </c>
      <c r="E123" s="74">
        <v>229577686</v>
      </c>
      <c r="F123" s="72">
        <v>95977902</v>
      </c>
      <c r="G123" s="72">
        <v>225084612</v>
      </c>
      <c r="H123" s="74">
        <v>265787906</v>
      </c>
      <c r="I123" s="72">
        <v>95214000</v>
      </c>
      <c r="J123" s="72">
        <v>226363000</v>
      </c>
    </row>
    <row r="124" spans="3:10" x14ac:dyDescent="0.3">
      <c r="C124" s="89" t="s">
        <v>634</v>
      </c>
      <c r="D124" s="72">
        <v>56278270</v>
      </c>
      <c r="E124" s="74">
        <v>229577686</v>
      </c>
      <c r="F124" s="72">
        <v>95977902</v>
      </c>
      <c r="G124" s="72">
        <v>225084612</v>
      </c>
      <c r="H124" s="74">
        <v>265787906</v>
      </c>
      <c r="I124" s="72">
        <v>95214000</v>
      </c>
      <c r="J124" s="72">
        <v>226363000</v>
      </c>
    </row>
    <row r="125" spans="3:10" x14ac:dyDescent="0.3">
      <c r="C125" s="42" t="s">
        <v>931</v>
      </c>
      <c r="D125" s="72">
        <v>90</v>
      </c>
      <c r="E125" s="74"/>
      <c r="F125" s="72"/>
      <c r="G125" s="72"/>
      <c r="H125" s="74"/>
      <c r="I125" s="72"/>
      <c r="J125" s="72">
        <v>684</v>
      </c>
    </row>
    <row r="126" spans="3:10" x14ac:dyDescent="0.3">
      <c r="C126" s="89" t="s">
        <v>927</v>
      </c>
      <c r="D126" s="72">
        <v>90</v>
      </c>
      <c r="E126" s="74"/>
      <c r="F126" s="72"/>
      <c r="G126" s="72"/>
      <c r="H126" s="74"/>
      <c r="I126" s="72"/>
      <c r="J126" s="72">
        <v>684</v>
      </c>
    </row>
    <row r="127" spans="3:10" x14ac:dyDescent="0.3">
      <c r="C127" s="90" t="s">
        <v>194</v>
      </c>
      <c r="D127" s="72">
        <v>90</v>
      </c>
      <c r="E127" s="74"/>
      <c r="F127" s="72"/>
      <c r="G127" s="72"/>
      <c r="H127" s="74"/>
      <c r="I127" s="72"/>
      <c r="J127" s="72">
        <v>684</v>
      </c>
    </row>
    <row r="128" spans="3:10" x14ac:dyDescent="0.3">
      <c r="C128" s="42" t="s">
        <v>930</v>
      </c>
      <c r="D128" s="72"/>
      <c r="E128" s="74"/>
      <c r="F128" s="72"/>
      <c r="G128" s="72"/>
      <c r="H128" s="74"/>
      <c r="I128" s="72"/>
      <c r="J128" s="72">
        <v>20</v>
      </c>
    </row>
    <row r="129" spans="3:10" x14ac:dyDescent="0.3">
      <c r="C129" s="89" t="s">
        <v>927</v>
      </c>
      <c r="D129" s="72"/>
      <c r="E129" s="74"/>
      <c r="F129" s="72"/>
      <c r="G129" s="72"/>
      <c r="H129" s="74"/>
      <c r="I129" s="72"/>
      <c r="J129" s="72">
        <v>6</v>
      </c>
    </row>
    <row r="130" spans="3:10" x14ac:dyDescent="0.3">
      <c r="C130" s="90" t="s">
        <v>552</v>
      </c>
      <c r="D130" s="72"/>
      <c r="E130" s="74"/>
      <c r="F130" s="72"/>
      <c r="G130" s="72"/>
      <c r="H130" s="74"/>
      <c r="I130" s="72"/>
      <c r="J130" s="72">
        <v>3</v>
      </c>
    </row>
    <row r="131" spans="3:10" x14ac:dyDescent="0.3">
      <c r="C131" s="90" t="s">
        <v>920</v>
      </c>
      <c r="D131" s="72"/>
      <c r="E131" s="74"/>
      <c r="F131" s="72"/>
      <c r="G131" s="72"/>
      <c r="H131" s="74"/>
      <c r="I131" s="72"/>
      <c r="J131" s="72">
        <v>3</v>
      </c>
    </row>
    <row r="132" spans="3:10" x14ac:dyDescent="0.3">
      <c r="C132" s="89" t="s">
        <v>1014</v>
      </c>
      <c r="D132" s="72"/>
      <c r="E132" s="74"/>
      <c r="F132" s="72"/>
      <c r="G132" s="72"/>
      <c r="H132" s="74"/>
      <c r="I132" s="72"/>
      <c r="J132" s="72">
        <v>4</v>
      </c>
    </row>
    <row r="133" spans="3:10" x14ac:dyDescent="0.3">
      <c r="C133" s="90" t="s">
        <v>1019</v>
      </c>
      <c r="D133" s="72"/>
      <c r="E133" s="74"/>
      <c r="F133" s="72"/>
      <c r="G133" s="72"/>
      <c r="H133" s="74"/>
      <c r="I133" s="72"/>
      <c r="J133" s="72">
        <v>4</v>
      </c>
    </row>
    <row r="134" spans="3:10" x14ac:dyDescent="0.3">
      <c r="C134" s="89" t="s">
        <v>990</v>
      </c>
      <c r="D134" s="72"/>
      <c r="E134" s="74"/>
      <c r="F134" s="72"/>
      <c r="G134" s="72"/>
      <c r="H134" s="74"/>
      <c r="I134" s="72"/>
      <c r="J134" s="72">
        <v>10</v>
      </c>
    </row>
    <row r="135" spans="3:10" x14ac:dyDescent="0.3">
      <c r="C135" s="90" t="s">
        <v>1000</v>
      </c>
      <c r="D135" s="72"/>
      <c r="E135" s="74"/>
      <c r="F135" s="72"/>
      <c r="G135" s="72"/>
      <c r="H135" s="74"/>
      <c r="I135" s="72"/>
      <c r="J135" s="72">
        <v>10</v>
      </c>
    </row>
    <row r="136" spans="3:10" x14ac:dyDescent="0.3">
      <c r="C136" s="42" t="s">
        <v>933</v>
      </c>
      <c r="D136" s="72">
        <v>63</v>
      </c>
      <c r="E136" s="74"/>
      <c r="F136" s="72"/>
      <c r="G136" s="72"/>
      <c r="H136" s="74"/>
      <c r="I136" s="72"/>
      <c r="J136" s="72">
        <v>318</v>
      </c>
    </row>
    <row r="137" spans="3:10" x14ac:dyDescent="0.3">
      <c r="C137" s="89" t="s">
        <v>927</v>
      </c>
      <c r="D137" s="72">
        <v>63</v>
      </c>
      <c r="E137" s="74"/>
      <c r="F137" s="72"/>
      <c r="G137" s="72"/>
      <c r="H137" s="74"/>
      <c r="I137" s="72"/>
      <c r="J137" s="72">
        <v>318</v>
      </c>
    </row>
    <row r="138" spans="3:10" x14ac:dyDescent="0.3">
      <c r="C138" s="90" t="s">
        <v>920</v>
      </c>
      <c r="D138" s="72">
        <v>63</v>
      </c>
      <c r="E138" s="74"/>
      <c r="F138" s="72"/>
      <c r="G138" s="72"/>
      <c r="H138" s="74"/>
      <c r="I138" s="72"/>
      <c r="J138" s="72">
        <v>318</v>
      </c>
    </row>
    <row r="139" spans="3:10" x14ac:dyDescent="0.3">
      <c r="C139" s="42" t="s">
        <v>937</v>
      </c>
      <c r="D139" s="72">
        <v>0</v>
      </c>
      <c r="E139" s="74"/>
      <c r="F139" s="72"/>
      <c r="G139" s="72">
        <v>38.6</v>
      </c>
      <c r="H139" s="74"/>
      <c r="I139" s="72"/>
      <c r="J139" s="72">
        <v>235</v>
      </c>
    </row>
    <row r="140" spans="3:10" x14ac:dyDescent="0.3">
      <c r="C140" s="89" t="s">
        <v>934</v>
      </c>
      <c r="D140" s="72">
        <v>0</v>
      </c>
      <c r="E140" s="74"/>
      <c r="F140" s="72"/>
      <c r="G140" s="72">
        <v>38.6</v>
      </c>
      <c r="H140" s="74"/>
      <c r="I140" s="72"/>
      <c r="J140" s="72">
        <v>235</v>
      </c>
    </row>
    <row r="141" spans="3:10" x14ac:dyDescent="0.3">
      <c r="C141" s="90" t="s">
        <v>241</v>
      </c>
      <c r="D141" s="72">
        <v>0</v>
      </c>
      <c r="E141" s="74"/>
      <c r="F141" s="72"/>
      <c r="G141" s="72">
        <v>38.6</v>
      </c>
      <c r="H141" s="74"/>
      <c r="I141" s="72"/>
      <c r="J141" s="72">
        <v>235</v>
      </c>
    </row>
    <row r="142" spans="3:10" x14ac:dyDescent="0.3">
      <c r="C142" s="42" t="s">
        <v>939</v>
      </c>
      <c r="D142" s="72"/>
      <c r="E142" s="74"/>
      <c r="F142" s="72"/>
      <c r="G142" s="72">
        <v>20</v>
      </c>
      <c r="H142" s="74"/>
      <c r="I142" s="72"/>
      <c r="J142" s="72">
        <v>50</v>
      </c>
    </row>
    <row r="143" spans="3:10" x14ac:dyDescent="0.3">
      <c r="C143" s="89" t="s">
        <v>934</v>
      </c>
      <c r="D143" s="72"/>
      <c r="E143" s="74"/>
      <c r="F143" s="72"/>
      <c r="G143" s="72">
        <v>20</v>
      </c>
      <c r="H143" s="74"/>
      <c r="I143" s="72"/>
      <c r="J143" s="72">
        <v>50</v>
      </c>
    </row>
    <row r="144" spans="3:10" x14ac:dyDescent="0.3">
      <c r="C144" s="90" t="s">
        <v>241</v>
      </c>
      <c r="D144" s="72"/>
      <c r="E144" s="74"/>
      <c r="F144" s="72"/>
      <c r="G144" s="72">
        <v>20</v>
      </c>
      <c r="H144" s="74"/>
      <c r="I144" s="72"/>
      <c r="J144" s="72">
        <v>50</v>
      </c>
    </row>
    <row r="145" spans="3:10" x14ac:dyDescent="0.3">
      <c r="C145" s="42" t="s">
        <v>761</v>
      </c>
      <c r="D145" s="72">
        <v>576000</v>
      </c>
      <c r="E145" s="74"/>
      <c r="F145" s="72"/>
      <c r="G145" s="72">
        <v>3633</v>
      </c>
      <c r="H145" s="74"/>
      <c r="I145" s="72"/>
      <c r="J145" s="72">
        <v>494000</v>
      </c>
    </row>
    <row r="146" spans="3:10" x14ac:dyDescent="0.3">
      <c r="C146" s="89" t="s">
        <v>934</v>
      </c>
      <c r="D146" s="72">
        <v>0</v>
      </c>
      <c r="E146" s="74"/>
      <c r="F146" s="72"/>
      <c r="G146" s="72">
        <v>3633</v>
      </c>
      <c r="H146" s="74"/>
      <c r="I146" s="72"/>
      <c r="J146" s="72">
        <v>350000</v>
      </c>
    </row>
    <row r="147" spans="3:10" x14ac:dyDescent="0.3">
      <c r="C147" s="90" t="s">
        <v>241</v>
      </c>
      <c r="D147" s="72">
        <v>0</v>
      </c>
      <c r="E147" s="74"/>
      <c r="F147" s="72"/>
      <c r="G147" s="72">
        <v>3633</v>
      </c>
      <c r="H147" s="74"/>
      <c r="I147" s="72"/>
      <c r="J147" s="72">
        <v>350000</v>
      </c>
    </row>
    <row r="148" spans="3:10" x14ac:dyDescent="0.3">
      <c r="C148" s="89" t="s">
        <v>917</v>
      </c>
      <c r="D148" s="72">
        <v>576000</v>
      </c>
      <c r="E148" s="74"/>
      <c r="F148" s="72"/>
      <c r="G148" s="72"/>
      <c r="H148" s="74"/>
      <c r="I148" s="72"/>
      <c r="J148" s="72">
        <v>144000</v>
      </c>
    </row>
    <row r="149" spans="3:10" x14ac:dyDescent="0.3">
      <c r="C149" s="90" t="s">
        <v>920</v>
      </c>
      <c r="D149" s="72">
        <v>576000</v>
      </c>
      <c r="E149" s="74"/>
      <c r="F149" s="72"/>
      <c r="G149" s="72"/>
      <c r="H149" s="74"/>
      <c r="I149" s="72"/>
      <c r="J149" s="72">
        <v>144000</v>
      </c>
    </row>
    <row r="150" spans="3:10" x14ac:dyDescent="0.3">
      <c r="C150" s="42" t="s">
        <v>938</v>
      </c>
      <c r="D150" s="72">
        <v>0</v>
      </c>
      <c r="E150" s="74"/>
      <c r="F150" s="72"/>
      <c r="G150" s="72"/>
      <c r="H150" s="74"/>
      <c r="I150" s="72"/>
      <c r="J150" s="72">
        <v>1</v>
      </c>
    </row>
    <row r="151" spans="3:10" x14ac:dyDescent="0.3">
      <c r="C151" s="89" t="s">
        <v>934</v>
      </c>
      <c r="D151" s="72">
        <v>0</v>
      </c>
      <c r="E151" s="74"/>
      <c r="F151" s="72"/>
      <c r="G151" s="72"/>
      <c r="H151" s="74"/>
      <c r="I151" s="72"/>
      <c r="J151" s="72">
        <v>1</v>
      </c>
    </row>
    <row r="152" spans="3:10" x14ac:dyDescent="0.3">
      <c r="C152" s="90" t="s">
        <v>241</v>
      </c>
      <c r="D152" s="72">
        <v>0</v>
      </c>
      <c r="E152" s="74"/>
      <c r="F152" s="72"/>
      <c r="G152" s="72"/>
      <c r="H152" s="74"/>
      <c r="I152" s="72"/>
      <c r="J152" s="72">
        <v>1</v>
      </c>
    </row>
    <row r="153" spans="3:10" x14ac:dyDescent="0.3">
      <c r="C153" s="42" t="s">
        <v>923</v>
      </c>
      <c r="D153" s="72"/>
      <c r="E153" s="74"/>
      <c r="F153" s="72"/>
      <c r="G153" s="72"/>
      <c r="H153" s="74"/>
      <c r="I153" s="72"/>
      <c r="J153" s="72">
        <v>100000</v>
      </c>
    </row>
    <row r="154" spans="3:10" x14ac:dyDescent="0.3">
      <c r="C154" s="89" t="s">
        <v>917</v>
      </c>
      <c r="D154" s="72"/>
      <c r="E154" s="74"/>
      <c r="F154" s="72"/>
      <c r="G154" s="72"/>
      <c r="H154" s="74"/>
      <c r="I154" s="72"/>
      <c r="J154" s="72">
        <v>100000</v>
      </c>
    </row>
    <row r="155" spans="3:10" x14ac:dyDescent="0.3">
      <c r="C155" s="90" t="s">
        <v>920</v>
      </c>
      <c r="D155" s="72"/>
      <c r="E155" s="74"/>
      <c r="F155" s="72"/>
      <c r="G155" s="72"/>
      <c r="H155" s="74"/>
      <c r="I155" s="72"/>
      <c r="J155" s="72">
        <v>100000</v>
      </c>
    </row>
    <row r="156" spans="3:10" x14ac:dyDescent="0.3">
      <c r="C156" s="42" t="s">
        <v>1024</v>
      </c>
      <c r="D156" s="72">
        <v>65540800</v>
      </c>
      <c r="E156" s="74"/>
      <c r="F156" s="72"/>
      <c r="G156" s="72"/>
      <c r="H156" s="74"/>
      <c r="I156" s="72"/>
      <c r="J156" s="72">
        <v>250000000</v>
      </c>
    </row>
    <row r="157" spans="3:10" x14ac:dyDescent="0.3">
      <c r="C157" s="89" t="s">
        <v>1014</v>
      </c>
      <c r="D157" s="72">
        <v>65540800</v>
      </c>
      <c r="E157" s="74"/>
      <c r="F157" s="72"/>
      <c r="G157" s="72"/>
      <c r="H157" s="74"/>
      <c r="I157" s="72"/>
      <c r="J157" s="72">
        <v>250000000</v>
      </c>
    </row>
    <row r="158" spans="3:10" x14ac:dyDescent="0.3">
      <c r="C158" s="90" t="s">
        <v>194</v>
      </c>
      <c r="D158" s="72">
        <v>65540800</v>
      </c>
      <c r="E158" s="74"/>
      <c r="F158" s="72"/>
      <c r="G158" s="72"/>
      <c r="H158" s="74"/>
      <c r="I158" s="72"/>
      <c r="J158" s="72">
        <v>250000000</v>
      </c>
    </row>
    <row r="159" spans="3:10" x14ac:dyDescent="0.3">
      <c r="C159" s="42" t="s">
        <v>1017</v>
      </c>
      <c r="D159" s="72">
        <v>24</v>
      </c>
      <c r="E159" s="74"/>
      <c r="F159" s="72"/>
      <c r="G159" s="72"/>
      <c r="H159" s="74"/>
      <c r="I159" s="72"/>
      <c r="J159" s="72">
        <v>114</v>
      </c>
    </row>
    <row r="160" spans="3:10" x14ac:dyDescent="0.3">
      <c r="C160" s="89" t="s">
        <v>1014</v>
      </c>
      <c r="D160" s="72">
        <v>24</v>
      </c>
      <c r="E160" s="74"/>
      <c r="F160" s="72"/>
      <c r="G160" s="72"/>
      <c r="H160" s="74"/>
      <c r="I160" s="72"/>
      <c r="J160" s="72">
        <v>114</v>
      </c>
    </row>
    <row r="161" spans="3:10" x14ac:dyDescent="0.3">
      <c r="C161" s="90" t="s">
        <v>1016</v>
      </c>
      <c r="D161" s="72">
        <v>24</v>
      </c>
      <c r="E161" s="74"/>
      <c r="F161" s="72"/>
      <c r="G161" s="72"/>
      <c r="H161" s="74"/>
      <c r="I161" s="72"/>
      <c r="J161" s="72">
        <v>114</v>
      </c>
    </row>
    <row r="162" spans="3:10" x14ac:dyDescent="0.3">
      <c r="C162" s="42" t="s">
        <v>1023</v>
      </c>
      <c r="D162" s="72"/>
      <c r="E162" s="74"/>
      <c r="F162" s="72"/>
      <c r="G162" s="72"/>
      <c r="H162" s="74"/>
      <c r="I162" s="72"/>
      <c r="J162" s="72">
        <v>4</v>
      </c>
    </row>
    <row r="163" spans="3:10" x14ac:dyDescent="0.3">
      <c r="C163" s="89" t="s">
        <v>1014</v>
      </c>
      <c r="D163" s="72"/>
      <c r="E163" s="74"/>
      <c r="F163" s="72"/>
      <c r="G163" s="72"/>
      <c r="H163" s="74"/>
      <c r="I163" s="72"/>
      <c r="J163" s="72">
        <v>4</v>
      </c>
    </row>
    <row r="164" spans="3:10" x14ac:dyDescent="0.3">
      <c r="C164" s="90" t="s">
        <v>1019</v>
      </c>
      <c r="D164" s="72"/>
      <c r="E164" s="74"/>
      <c r="F164" s="72"/>
      <c r="G164" s="72"/>
      <c r="H164" s="74"/>
      <c r="I164" s="72"/>
      <c r="J164" s="72">
        <v>4</v>
      </c>
    </row>
    <row r="165" spans="3:10" x14ac:dyDescent="0.3">
      <c r="C165" s="42" t="s">
        <v>1028</v>
      </c>
      <c r="D165" s="72"/>
      <c r="E165" s="74"/>
      <c r="F165" s="72"/>
      <c r="G165" s="72"/>
      <c r="H165" s="74"/>
      <c r="I165" s="72"/>
      <c r="J165" s="72">
        <v>88480</v>
      </c>
    </row>
    <row r="166" spans="3:10" x14ac:dyDescent="0.3">
      <c r="C166" s="89" t="s">
        <v>1025</v>
      </c>
      <c r="D166" s="72"/>
      <c r="E166" s="74"/>
      <c r="F166" s="72"/>
      <c r="G166" s="72"/>
      <c r="H166" s="74"/>
      <c r="I166" s="72"/>
      <c r="J166" s="72">
        <v>88480</v>
      </c>
    </row>
    <row r="167" spans="3:10" x14ac:dyDescent="0.3">
      <c r="C167" s="90" t="s">
        <v>241</v>
      </c>
      <c r="D167" s="72"/>
      <c r="E167" s="74"/>
      <c r="F167" s="72"/>
      <c r="G167" s="72"/>
      <c r="H167" s="74"/>
      <c r="I167" s="72"/>
      <c r="J167" s="72">
        <v>88480</v>
      </c>
    </row>
    <row r="168" spans="3:10" x14ac:dyDescent="0.3">
      <c r="C168" s="42" t="s">
        <v>1031</v>
      </c>
      <c r="D168" s="72">
        <v>2400000</v>
      </c>
      <c r="E168" s="74"/>
      <c r="F168" s="72"/>
      <c r="G168" s="72"/>
      <c r="H168" s="74"/>
      <c r="I168" s="72"/>
      <c r="J168" s="72">
        <v>1962812</v>
      </c>
    </row>
    <row r="169" spans="3:10" x14ac:dyDescent="0.3">
      <c r="C169" s="89" t="s">
        <v>1025</v>
      </c>
      <c r="D169" s="72">
        <v>2400000</v>
      </c>
      <c r="E169" s="74"/>
      <c r="F169" s="72"/>
      <c r="G169" s="72"/>
      <c r="H169" s="74"/>
      <c r="I169" s="72"/>
      <c r="J169" s="72">
        <v>1962812</v>
      </c>
    </row>
    <row r="170" spans="3:10" x14ac:dyDescent="0.3">
      <c r="C170" s="90" t="s">
        <v>241</v>
      </c>
      <c r="D170" s="72">
        <v>2400000</v>
      </c>
      <c r="E170" s="74"/>
      <c r="F170" s="72"/>
      <c r="G170" s="72"/>
      <c r="H170" s="74"/>
      <c r="I170" s="72"/>
      <c r="J170" s="72">
        <v>1962812</v>
      </c>
    </row>
    <row r="171" spans="3:10" x14ac:dyDescent="0.3">
      <c r="C171" s="42" t="s">
        <v>1034</v>
      </c>
      <c r="D171" s="72">
        <v>0</v>
      </c>
      <c r="E171" s="74"/>
      <c r="F171" s="72"/>
      <c r="G171" s="72"/>
      <c r="H171" s="74"/>
      <c r="I171" s="72"/>
      <c r="J171" s="72">
        <v>392654</v>
      </c>
    </row>
    <row r="172" spans="3:10" x14ac:dyDescent="0.3">
      <c r="C172" s="89" t="s">
        <v>1025</v>
      </c>
      <c r="D172" s="72">
        <v>0</v>
      </c>
      <c r="E172" s="74"/>
      <c r="F172" s="72"/>
      <c r="G172" s="72"/>
      <c r="H172" s="74"/>
      <c r="I172" s="72"/>
      <c r="J172" s="72">
        <v>392654</v>
      </c>
    </row>
    <row r="173" spans="3:10" x14ac:dyDescent="0.3">
      <c r="C173" s="90" t="s">
        <v>241</v>
      </c>
      <c r="D173" s="72">
        <v>0</v>
      </c>
      <c r="E173" s="74"/>
      <c r="F173" s="72"/>
      <c r="G173" s="72"/>
      <c r="H173" s="74"/>
      <c r="I173" s="72"/>
      <c r="J173" s="72">
        <v>392654</v>
      </c>
    </row>
    <row r="174" spans="3:10" x14ac:dyDescent="0.3">
      <c r="C174" s="42" t="s">
        <v>1030</v>
      </c>
      <c r="D174" s="72">
        <v>0</v>
      </c>
      <c r="E174" s="74"/>
      <c r="F174" s="72"/>
      <c r="G174" s="72"/>
      <c r="H174" s="74"/>
      <c r="I174" s="72"/>
      <c r="J174" s="72">
        <v>471184</v>
      </c>
    </row>
    <row r="175" spans="3:10" x14ac:dyDescent="0.3">
      <c r="C175" s="89" t="s">
        <v>1025</v>
      </c>
      <c r="D175" s="72">
        <v>0</v>
      </c>
      <c r="E175" s="74"/>
      <c r="F175" s="72"/>
      <c r="G175" s="72"/>
      <c r="H175" s="74"/>
      <c r="I175" s="72"/>
      <c r="J175" s="72">
        <v>471184</v>
      </c>
    </row>
    <row r="176" spans="3:10" x14ac:dyDescent="0.3">
      <c r="C176" s="90" t="s">
        <v>241</v>
      </c>
      <c r="D176" s="72">
        <v>0</v>
      </c>
      <c r="E176" s="74"/>
      <c r="F176" s="72"/>
      <c r="G176" s="72"/>
      <c r="H176" s="74"/>
      <c r="I176" s="72"/>
      <c r="J176" s="72">
        <v>471184</v>
      </c>
    </row>
    <row r="177" spans="3:10" x14ac:dyDescent="0.3">
      <c r="C177" s="42" t="s">
        <v>1035</v>
      </c>
      <c r="D177" s="72">
        <v>90</v>
      </c>
      <c r="E177" s="74"/>
      <c r="F177" s="72"/>
      <c r="G177" s="72"/>
      <c r="H177" s="74"/>
      <c r="I177" s="72"/>
      <c r="J177" s="72">
        <v>110510</v>
      </c>
    </row>
    <row r="178" spans="3:10" x14ac:dyDescent="0.3">
      <c r="C178" s="89" t="s">
        <v>1025</v>
      </c>
      <c r="D178" s="72">
        <v>90</v>
      </c>
      <c r="E178" s="74"/>
      <c r="F178" s="72"/>
      <c r="G178" s="72"/>
      <c r="H178" s="74"/>
      <c r="I178" s="72"/>
      <c r="J178" s="72">
        <v>110510</v>
      </c>
    </row>
    <row r="179" spans="3:10" x14ac:dyDescent="0.3">
      <c r="C179" s="90" t="s">
        <v>241</v>
      </c>
      <c r="D179" s="72">
        <v>90</v>
      </c>
      <c r="E179" s="74"/>
      <c r="F179" s="72"/>
      <c r="G179" s="72"/>
      <c r="H179" s="74"/>
      <c r="I179" s="72"/>
      <c r="J179" s="72">
        <v>110510</v>
      </c>
    </row>
    <row r="180" spans="3:10" x14ac:dyDescent="0.3">
      <c r="C180" s="42" t="s">
        <v>1033</v>
      </c>
      <c r="D180" s="72">
        <v>0</v>
      </c>
      <c r="E180" s="74"/>
      <c r="F180" s="72"/>
      <c r="G180" s="72"/>
      <c r="H180" s="74"/>
      <c r="I180" s="72"/>
      <c r="J180" s="72">
        <v>1313592</v>
      </c>
    </row>
    <row r="181" spans="3:10" x14ac:dyDescent="0.3">
      <c r="C181" s="89" t="s">
        <v>1025</v>
      </c>
      <c r="D181" s="72">
        <v>0</v>
      </c>
      <c r="E181" s="74"/>
      <c r="F181" s="72"/>
      <c r="G181" s="72"/>
      <c r="H181" s="74"/>
      <c r="I181" s="72"/>
      <c r="J181" s="72">
        <v>1313592</v>
      </c>
    </row>
    <row r="182" spans="3:10" x14ac:dyDescent="0.3">
      <c r="C182" s="90" t="s">
        <v>241</v>
      </c>
      <c r="D182" s="72">
        <v>0</v>
      </c>
      <c r="E182" s="74"/>
      <c r="F182" s="72"/>
      <c r="G182" s="72"/>
      <c r="H182" s="74"/>
      <c r="I182" s="72"/>
      <c r="J182" s="72">
        <v>1313592</v>
      </c>
    </row>
    <row r="183" spans="3:10" x14ac:dyDescent="0.3">
      <c r="C183" s="42" t="s">
        <v>1036</v>
      </c>
      <c r="D183" s="72">
        <v>0</v>
      </c>
      <c r="E183" s="74"/>
      <c r="F183" s="72"/>
      <c r="G183" s="72"/>
      <c r="H183" s="74"/>
      <c r="I183" s="72"/>
      <c r="J183" s="72">
        <v>31647844</v>
      </c>
    </row>
    <row r="184" spans="3:10" x14ac:dyDescent="0.3">
      <c r="C184" s="89" t="s">
        <v>1025</v>
      </c>
      <c r="D184" s="72">
        <v>0</v>
      </c>
      <c r="E184" s="74"/>
      <c r="F184" s="72"/>
      <c r="G184" s="72"/>
      <c r="H184" s="74"/>
      <c r="I184" s="72"/>
      <c r="J184" s="72">
        <v>31647844</v>
      </c>
    </row>
    <row r="185" spans="3:10" x14ac:dyDescent="0.3">
      <c r="C185" s="90" t="s">
        <v>241</v>
      </c>
      <c r="D185" s="72">
        <v>0</v>
      </c>
      <c r="E185" s="74"/>
      <c r="F185" s="72"/>
      <c r="G185" s="72"/>
      <c r="H185" s="74"/>
      <c r="I185" s="72"/>
      <c r="J185" s="72">
        <v>31647844</v>
      </c>
    </row>
    <row r="186" spans="3:10" x14ac:dyDescent="0.3">
      <c r="C186" s="42" t="s">
        <v>1032</v>
      </c>
      <c r="D186" s="72">
        <v>0</v>
      </c>
      <c r="E186" s="74"/>
      <c r="F186" s="72"/>
      <c r="G186" s="72"/>
      <c r="H186" s="74"/>
      <c r="I186" s="72"/>
      <c r="J186" s="72">
        <v>28271026</v>
      </c>
    </row>
    <row r="187" spans="3:10" x14ac:dyDescent="0.3">
      <c r="C187" s="89" t="s">
        <v>1025</v>
      </c>
      <c r="D187" s="72">
        <v>0</v>
      </c>
      <c r="E187" s="74"/>
      <c r="F187" s="72"/>
      <c r="G187" s="72"/>
      <c r="H187" s="74"/>
      <c r="I187" s="72"/>
      <c r="J187" s="72">
        <v>28271026</v>
      </c>
    </row>
    <row r="188" spans="3:10" x14ac:dyDescent="0.3">
      <c r="C188" s="90" t="s">
        <v>241</v>
      </c>
      <c r="D188" s="72">
        <v>0</v>
      </c>
      <c r="E188" s="74"/>
      <c r="F188" s="72"/>
      <c r="G188" s="72"/>
      <c r="H188" s="74"/>
      <c r="I188" s="72"/>
      <c r="J188" s="72">
        <v>28271026</v>
      </c>
    </row>
    <row r="189" spans="3:10" x14ac:dyDescent="0.3">
      <c r="C189" s="42" t="s">
        <v>1006</v>
      </c>
      <c r="D189" s="72"/>
      <c r="E189" s="74"/>
      <c r="F189" s="72"/>
      <c r="G189" s="72"/>
      <c r="H189" s="74"/>
      <c r="I189" s="72"/>
      <c r="J189" s="72">
        <v>6</v>
      </c>
    </row>
    <row r="190" spans="3:10" x14ac:dyDescent="0.3">
      <c r="C190" s="89" t="s">
        <v>990</v>
      </c>
      <c r="D190" s="72"/>
      <c r="E190" s="74"/>
      <c r="F190" s="72"/>
      <c r="G190" s="72"/>
      <c r="H190" s="74"/>
      <c r="I190" s="72"/>
      <c r="J190" s="72">
        <v>6</v>
      </c>
    </row>
    <row r="191" spans="3:10" x14ac:dyDescent="0.3">
      <c r="C191" s="90" t="s">
        <v>1002</v>
      </c>
      <c r="D191" s="72"/>
      <c r="E191" s="74"/>
      <c r="F191" s="72"/>
      <c r="G191" s="72"/>
      <c r="H191" s="74"/>
      <c r="I191" s="72"/>
      <c r="J191" s="72">
        <v>6</v>
      </c>
    </row>
    <row r="192" spans="3:10" x14ac:dyDescent="0.3">
      <c r="C192" s="42" t="s">
        <v>999</v>
      </c>
      <c r="D192" s="72"/>
      <c r="E192" s="74"/>
      <c r="F192" s="72"/>
      <c r="G192" s="72"/>
      <c r="H192" s="74"/>
      <c r="I192" s="72"/>
      <c r="J192" s="72">
        <v>2</v>
      </c>
    </row>
    <row r="193" spans="3:10" x14ac:dyDescent="0.3">
      <c r="C193" s="89" t="s">
        <v>990</v>
      </c>
      <c r="D193" s="72"/>
      <c r="E193" s="74"/>
      <c r="F193" s="72"/>
      <c r="G193" s="72"/>
      <c r="H193" s="74"/>
      <c r="I193" s="72"/>
      <c r="J193" s="72">
        <v>2</v>
      </c>
    </row>
    <row r="194" spans="3:10" x14ac:dyDescent="0.3">
      <c r="C194" s="90" t="s">
        <v>998</v>
      </c>
      <c r="D194" s="72"/>
      <c r="E194" s="74"/>
      <c r="F194" s="72"/>
      <c r="G194" s="72"/>
      <c r="H194" s="74"/>
      <c r="I194" s="72"/>
      <c r="J194" s="72">
        <v>2</v>
      </c>
    </row>
    <row r="195" spans="3:10" x14ac:dyDescent="0.3">
      <c r="C195" s="42" t="s">
        <v>1005</v>
      </c>
      <c r="D195" s="72"/>
      <c r="E195" s="74"/>
      <c r="F195" s="72"/>
      <c r="G195" s="72"/>
      <c r="H195" s="74"/>
      <c r="I195" s="72"/>
      <c r="J195" s="72">
        <v>4</v>
      </c>
    </row>
    <row r="196" spans="3:10" x14ac:dyDescent="0.3">
      <c r="C196" s="89" t="s">
        <v>990</v>
      </c>
      <c r="D196" s="72"/>
      <c r="E196" s="74"/>
      <c r="F196" s="72"/>
      <c r="G196" s="72"/>
      <c r="H196" s="74"/>
      <c r="I196" s="72"/>
      <c r="J196" s="72">
        <v>4</v>
      </c>
    </row>
    <row r="197" spans="3:10" x14ac:dyDescent="0.3">
      <c r="C197" s="90" t="s">
        <v>998</v>
      </c>
      <c r="D197" s="72"/>
      <c r="E197" s="74"/>
      <c r="F197" s="72"/>
      <c r="G197" s="72"/>
      <c r="H197" s="74"/>
      <c r="I197" s="72"/>
      <c r="J197" s="72">
        <v>4</v>
      </c>
    </row>
    <row r="198" spans="3:10" x14ac:dyDescent="0.3">
      <c r="C198" s="42" t="s">
        <v>1004</v>
      </c>
      <c r="D198" s="72"/>
      <c r="E198" s="74"/>
      <c r="F198" s="72"/>
      <c r="G198" s="72"/>
      <c r="H198" s="74"/>
      <c r="I198" s="72"/>
      <c r="J198" s="72">
        <v>6</v>
      </c>
    </row>
    <row r="199" spans="3:10" x14ac:dyDescent="0.3">
      <c r="C199" s="89" t="s">
        <v>990</v>
      </c>
      <c r="D199" s="72"/>
      <c r="E199" s="74"/>
      <c r="F199" s="72"/>
      <c r="G199" s="72"/>
      <c r="H199" s="74"/>
      <c r="I199" s="72"/>
      <c r="J199" s="72">
        <v>6</v>
      </c>
    </row>
    <row r="200" spans="3:10" x14ac:dyDescent="0.3">
      <c r="C200" s="90" t="s">
        <v>994</v>
      </c>
      <c r="D200" s="72"/>
      <c r="E200" s="74"/>
      <c r="F200" s="72"/>
      <c r="G200" s="72"/>
      <c r="H200" s="74"/>
      <c r="I200" s="72"/>
      <c r="J200" s="72">
        <v>6</v>
      </c>
    </row>
    <row r="201" spans="3:10" x14ac:dyDescent="0.3">
      <c r="C201" s="42" t="s">
        <v>995</v>
      </c>
      <c r="D201" s="72"/>
      <c r="E201" s="74"/>
      <c r="F201" s="72"/>
      <c r="G201" s="72"/>
      <c r="H201" s="74"/>
      <c r="I201" s="72"/>
      <c r="J201" s="72">
        <v>6</v>
      </c>
    </row>
    <row r="202" spans="3:10" x14ac:dyDescent="0.3">
      <c r="C202" s="89" t="s">
        <v>990</v>
      </c>
      <c r="D202" s="72"/>
      <c r="E202" s="74"/>
      <c r="F202" s="72"/>
      <c r="G202" s="72"/>
      <c r="H202" s="74"/>
      <c r="I202" s="72"/>
      <c r="J202" s="72">
        <v>6</v>
      </c>
    </row>
    <row r="203" spans="3:10" x14ac:dyDescent="0.3">
      <c r="C203" s="90" t="s">
        <v>994</v>
      </c>
      <c r="D203" s="72"/>
      <c r="E203" s="74"/>
      <c r="F203" s="72"/>
      <c r="G203" s="72"/>
      <c r="H203" s="74"/>
      <c r="I203" s="72"/>
      <c r="J203" s="72">
        <v>6</v>
      </c>
    </row>
    <row r="204" spans="3:10" x14ac:dyDescent="0.3">
      <c r="C204" s="42" t="s">
        <v>1001</v>
      </c>
      <c r="D204" s="72"/>
      <c r="E204" s="74"/>
      <c r="F204" s="72"/>
      <c r="G204" s="72"/>
      <c r="H204" s="74"/>
      <c r="I204" s="72"/>
      <c r="J204" s="72">
        <v>10</v>
      </c>
    </row>
    <row r="205" spans="3:10" x14ac:dyDescent="0.3">
      <c r="C205" s="89" t="s">
        <v>990</v>
      </c>
      <c r="D205" s="72"/>
      <c r="E205" s="74"/>
      <c r="F205" s="72"/>
      <c r="G205" s="72"/>
      <c r="H205" s="74"/>
      <c r="I205" s="72"/>
      <c r="J205" s="72">
        <v>10</v>
      </c>
    </row>
    <row r="206" spans="3:10" x14ac:dyDescent="0.3">
      <c r="C206" s="90" t="s">
        <v>1000</v>
      </c>
      <c r="D206" s="72"/>
      <c r="E206" s="74"/>
      <c r="F206" s="72"/>
      <c r="G206" s="72"/>
      <c r="H206" s="74"/>
      <c r="I206" s="72"/>
      <c r="J206" s="72">
        <v>10</v>
      </c>
    </row>
    <row r="207" spans="3:10" x14ac:dyDescent="0.3">
      <c r="C207" s="42" t="s">
        <v>997</v>
      </c>
      <c r="D207" s="72"/>
      <c r="E207" s="74"/>
      <c r="F207" s="72"/>
      <c r="G207" s="72"/>
      <c r="H207" s="74"/>
      <c r="I207" s="72"/>
      <c r="J207" s="72">
        <v>88000</v>
      </c>
    </row>
    <row r="208" spans="3:10" x14ac:dyDescent="0.3">
      <c r="C208" s="89" t="s">
        <v>990</v>
      </c>
      <c r="D208" s="72"/>
      <c r="E208" s="74"/>
      <c r="F208" s="72"/>
      <c r="G208" s="72"/>
      <c r="H208" s="74"/>
      <c r="I208" s="72"/>
      <c r="J208" s="72">
        <v>88000</v>
      </c>
    </row>
    <row r="209" spans="3:10" x14ac:dyDescent="0.3">
      <c r="C209" s="90" t="s">
        <v>996</v>
      </c>
      <c r="D209" s="72"/>
      <c r="E209" s="74"/>
      <c r="F209" s="72"/>
      <c r="G209" s="72"/>
      <c r="H209" s="74"/>
      <c r="I209" s="72"/>
      <c r="J209" s="72">
        <v>88000</v>
      </c>
    </row>
  </sheetData>
  <mergeCells count="3">
    <mergeCell ref="E11:G11"/>
    <mergeCell ref="H11:J11"/>
    <mergeCell ref="A4:B4"/>
  </mergeCells>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8" tint="0.79998168889431442"/>
  </sheetPr>
  <dimension ref="A1:P25"/>
  <sheetViews>
    <sheetView workbookViewId="0">
      <pane xSplit="4" ySplit="5" topLeftCell="E6" activePane="bottomRight" state="frozen"/>
      <selection pane="topRight" activeCell="E1" sqref="E1"/>
      <selection pane="bottomLeft" activeCell="A6" sqref="A6"/>
      <selection pane="bottomRight" activeCell="B3" sqref="B3"/>
    </sheetView>
  </sheetViews>
  <sheetFormatPr defaultRowHeight="14.4" x14ac:dyDescent="0.3"/>
  <cols>
    <col min="1" max="1" width="55.109375" customWidth="1"/>
    <col min="2" max="2" width="8.5546875" style="56" bestFit="1" customWidth="1"/>
    <col min="3" max="3" width="11.5546875" style="56" bestFit="1" customWidth="1"/>
    <col min="4" max="4" width="14.6640625" bestFit="1" customWidth="1"/>
    <col min="5" max="5" width="12.109375" customWidth="1"/>
    <col min="6" max="6" width="13.33203125" bestFit="1" customWidth="1"/>
    <col min="7" max="13" width="15.33203125" bestFit="1" customWidth="1"/>
    <col min="14" max="16" width="14" customWidth="1"/>
  </cols>
  <sheetData>
    <row r="1" spans="1:16" x14ac:dyDescent="0.3">
      <c r="A1" t="s">
        <v>222</v>
      </c>
    </row>
    <row r="2" spans="1:16" x14ac:dyDescent="0.3">
      <c r="A2" t="s">
        <v>223</v>
      </c>
    </row>
    <row r="3" spans="1:16" x14ac:dyDescent="0.3">
      <c r="D3" t="s">
        <v>132</v>
      </c>
      <c r="E3" s="30">
        <f>MAX(Table_ME_by_PSR[[#All],[reporting_psr_cycle_id]])</f>
        <v>125</v>
      </c>
      <c r="F3" s="30">
        <v>6</v>
      </c>
      <c r="G3" s="30">
        <v>6</v>
      </c>
      <c r="H3" s="30">
        <v>0</v>
      </c>
      <c r="I3" s="30">
        <v>1</v>
      </c>
      <c r="J3" s="30"/>
      <c r="K3" s="30"/>
      <c r="L3" s="30"/>
      <c r="M3" s="30"/>
      <c r="N3" s="30"/>
    </row>
    <row r="4" spans="1:16" x14ac:dyDescent="0.3">
      <c r="E4" s="30">
        <f>E3-5</f>
        <v>120</v>
      </c>
      <c r="F4" s="30">
        <f>E4+1</f>
        <v>121</v>
      </c>
      <c r="G4" s="30">
        <f t="shared" ref="G4:N4" si="0">F4+1</f>
        <v>122</v>
      </c>
      <c r="H4" s="30">
        <f t="shared" si="0"/>
        <v>123</v>
      </c>
      <c r="I4" s="30">
        <f t="shared" si="0"/>
        <v>124</v>
      </c>
      <c r="J4" s="30">
        <f t="shared" si="0"/>
        <v>125</v>
      </c>
      <c r="K4" s="30">
        <f t="shared" si="0"/>
        <v>126</v>
      </c>
      <c r="L4" s="30">
        <f t="shared" si="0"/>
        <v>127</v>
      </c>
      <c r="M4" s="30">
        <f t="shared" si="0"/>
        <v>128</v>
      </c>
      <c r="N4" s="30">
        <f t="shared" si="0"/>
        <v>129</v>
      </c>
      <c r="O4" s="30">
        <f t="shared" ref="O4:P4" si="1">N4+1</f>
        <v>130</v>
      </c>
      <c r="P4" s="30">
        <f t="shared" si="1"/>
        <v>131</v>
      </c>
    </row>
    <row r="5" spans="1:16" x14ac:dyDescent="0.3">
      <c r="A5" s="81" t="s">
        <v>273</v>
      </c>
      <c r="B5" s="81"/>
      <c r="C5" s="81"/>
      <c r="D5" s="82" t="s">
        <v>133</v>
      </c>
      <c r="E5" s="83" t="str">
        <f>VLOOKUP(E4,Table_ME_by_PSR[[#All],[psr_cycle_id]:[psr_cycle_name]],2,FALSE)</f>
        <v>FY15H1</v>
      </c>
      <c r="F5" s="83" t="str">
        <f>VLOOKUP(F4,Table_ME_by_PSR[[#All],[psr_cycle_id]:[psr_cycle_name]],2,FALSE)</f>
        <v>FY15H2</v>
      </c>
      <c r="G5" s="83" t="str">
        <f>VLOOKUP(G4,Table_ME_by_PSR[[#All],[psr_cycle_id]:[psr_cycle_name]],2,FALSE)</f>
        <v>FY16H1</v>
      </c>
      <c r="H5" s="83" t="str">
        <f>VLOOKUP(H4,Table_ME_by_PSR[[#All],[psr_cycle_id]:[psr_cycle_name]],2,FALSE)</f>
        <v>FY16H2</v>
      </c>
      <c r="I5" s="83" t="str">
        <f>VLOOKUP(I4,Table_ME_by_PSR[[#All],[psr_cycle_id]:[psr_cycle_name]],2,FALSE)</f>
        <v>FY17H1</v>
      </c>
      <c r="J5" s="83" t="str">
        <f>VLOOKUP(J4,Table_ME_by_PSR[[#All],[psr_cycle_id]:[psr_cycle_name]],2,FALSE)</f>
        <v>FY17H2</v>
      </c>
      <c r="K5" s="83" t="str">
        <f>VLOOKUP(K4,Table_ME_by_PSR[[#All],[psr_cycle_id]:[psr_cycle_name]],2,FALSE)</f>
        <v>FY18H1</v>
      </c>
      <c r="L5" s="83" t="str">
        <f>VLOOKUP(L4,Table_ME_by_PSR[[#All],[psr_cycle_id]:[psr_cycle_name]],2,FALSE)</f>
        <v>FY18H2</v>
      </c>
      <c r="M5" s="83" t="str">
        <f>VLOOKUP(M4,Table_ME_by_PSR[[#All],[psr_cycle_id]:[psr_cycle_name]],2,FALSE)</f>
        <v>FY19H1</v>
      </c>
      <c r="N5" s="83" t="str">
        <f>VLOOKUP(N4,Table_ME_by_PSR[[#All],[psr_cycle_id]:[psr_cycle_name]],2,FALSE)</f>
        <v>FY19H2</v>
      </c>
      <c r="O5" s="83" t="str">
        <f>VLOOKUP(O4,Table_ME_by_PSR[[#All],[psr_cycle_id]:[psr_cycle_name]],2,FALSE)</f>
        <v>FY20H1</v>
      </c>
      <c r="P5" s="83" t="e">
        <f>VLOOKUP(P4,Table_ME_by_PSR[[#All],[psr_cycle_id]:[psr_cycle_name]],2,FALSE)</f>
        <v>#N/A</v>
      </c>
    </row>
    <row r="6" spans="1:16" x14ac:dyDescent="0.3">
      <c r="A6" s="79" t="s">
        <v>259</v>
      </c>
      <c r="B6" s="80" t="s">
        <v>211</v>
      </c>
      <c r="C6" s="3">
        <f t="array" ref="C6">SUM( (Table_ME_by_PSR[indicator_nme]='Summary - Key Results'!$A$6) * (Table_ME_by_PSR[baseline_psr_total]) )</f>
        <v>3500000</v>
      </c>
      <c r="D6" s="80" t="s">
        <v>135</v>
      </c>
      <c r="E6" s="3"/>
      <c r="F6" s="3">
        <f t="array" ref="F6">SUM( (Table_ME_by_PSR[indicator_nme]='Summary - Key Results'!$A6) * (Table_ME_by_PSR[psr_cycle_id]&lt;='Summary - Key Results'!F$4) * (Table_ME_by_PSR[result_psr_total]) )</f>
        <v>5800113</v>
      </c>
      <c r="G6" s="3">
        <f t="array" ref="G6">SUM( (Table_ME_by_PSR[indicator_nme]='Summary - Key Results'!$A6) * (Table_ME_by_PSR[psr_cycle_id]&lt;='Summary - Key Results'!G$4) * (Table_ME_by_PSR[result_psr_total]) )</f>
        <v>6300000</v>
      </c>
      <c r="H6" s="3">
        <f t="array" ref="H6">SUM( (Table_ME_by_PSR[indicator_nme]='Summary - Key Results'!$A6) * (Table_ME_by_PSR[psr_cycle_id]&lt;='Summary - Key Results'!H$4) * (Table_ME_by_PSR[result_psr_total]) )</f>
        <v>6300000</v>
      </c>
      <c r="I6" s="3">
        <f t="array" ref="I6">SUM( (Table_ME_by_PSR[indicator_nme]='Summary - Key Results'!$A6) * (Table_ME_by_PSR[psr_cycle_id]&lt;='Summary - Key Results'!I$4) * (Table_ME_by_PSR[result_psr_total]) )</f>
        <v>6886541</v>
      </c>
      <c r="J6" s="3">
        <f t="array" ref="J6">SUM( (Table_ME_by_PSR[indicator_nme]='Summary - Key Results'!$A6) * (Table_ME_by_PSR[psr_cycle_id]&lt;='Summary - Key Results'!J$4) * (Table_ME_by_PSR[result_psr_total]) )</f>
        <v>6886541</v>
      </c>
      <c r="K6" s="3">
        <f t="array" ref="K6">SUM( (Table_ME_by_PSR[indicator_nme]='Summary - Key Results'!$A6) * (Table_ME_by_PSR[psr_cycle_id]&lt;='Summary - Key Results'!K$4) * (Table_ME_by_PSR[result_psr_total]) )</f>
        <v>6886541</v>
      </c>
      <c r="L6" s="3">
        <f t="array" ref="L6">SUM( (Table_ME_by_PSR[indicator_nme]='Summary - Key Results'!$A6) * (Table_ME_by_PSR[psr_cycle_id]&lt;='Summary - Key Results'!L$4) * (Table_ME_by_PSR[result_psr_total]) )</f>
        <v>6886541</v>
      </c>
      <c r="M6" s="3">
        <f t="array" ref="M6">SUM( (Table_ME_by_PSR[indicator_nme]='Summary - Key Results'!$A6) * (Table_ME_by_PSR[psr_cycle_id]&lt;='Summary - Key Results'!M$4) * (Table_ME_by_PSR[result_psr_total]) )</f>
        <v>6886541</v>
      </c>
      <c r="N6" s="3">
        <f t="array" ref="N6">SUM( (Table_ME_by_PSR[indicator_nme]='Summary - Key Results'!$A6) * (Table_ME_by_PSR[psr_cycle_id]&lt;='Summary - Key Results'!N$4) * (Table_ME_by_PSR[result_psr_total]) )</f>
        <v>6886541</v>
      </c>
      <c r="O6" s="3">
        <f t="array" ref="O6">SUM( (Table_ME_by_PSR[indicator_nme]='Summary - Key Results'!$A6) * (Table_ME_by_PSR[psr_cycle_id]&lt;='Summary - Key Results'!O$4) * (Table_ME_by_PSR[result_psr_total]) )</f>
        <v>6886541</v>
      </c>
      <c r="P6" s="3">
        <f t="array" ref="P6">SUM( (Table_ME_by_PSR[indicator_nme]='Summary - Key Results'!$A6) * (Table_ME_by_PSR[psr_cycle_id]&lt;='Summary - Key Results'!P$4) * (Table_ME_by_PSR[result_psr_total]) )</f>
        <v>6886541</v>
      </c>
    </row>
    <row r="7" spans="1:16" x14ac:dyDescent="0.3">
      <c r="B7" s="80"/>
      <c r="C7" s="3">
        <f t="array" ref="C7">SUM( (Table_ME_by_PSR[indicator_nme]='Summary - Key Results'!$A$6) * (Table_ME_by_PSR[baseline_psr_total]) )</f>
        <v>3500000</v>
      </c>
      <c r="D7" s="80" t="s">
        <v>134</v>
      </c>
      <c r="E7" s="3">
        <f t="array" ref="E7">SUM( (Table_ME_by_PSR[indicator_nme]='Summary - Key Results'!$A6) * (Table_ME_by_PSR[psr_cycle_id]&lt;='Summary - Key Results'!E$4) * (Table_ME_by_PSR[target_psr_total]) )</f>
        <v>2185045</v>
      </c>
      <c r="F7" s="3">
        <f t="array" ref="F7">SUM( (Table_ME_by_PSR[indicator_nme]='Summary - Key Results'!$A6) * (Table_ME_by_PSR[psr_cycle_id]&lt;='Summary - Key Results'!F$4) * (Table_ME_by_PSR[target_psr_total]) )</f>
        <v>2375642</v>
      </c>
      <c r="G7" s="3">
        <f t="array" ref="G7">SUM( (Table_ME_by_PSR[indicator_nme]='Summary - Key Results'!$A6) * (Table_ME_by_PSR[psr_cycle_id]&lt;='Summary - Key Results'!G$4) * (Table_ME_by_PSR[target_psr_total]) )</f>
        <v>2571956</v>
      </c>
      <c r="H7" s="3">
        <f t="array" ref="H7">SUM( (Table_ME_by_PSR[indicator_nme]='Summary - Key Results'!$A6) * (Table_ME_by_PSR[psr_cycle_id]&lt;='Summary - Key Results'!H$4) * (Table_ME_by_PSR[target_psr_total]) )</f>
        <v>2774160</v>
      </c>
      <c r="I7" s="3">
        <f t="array" ref="I7">SUM( (Table_ME_by_PSR[indicator_nme]='Summary - Key Results'!$A6) * (Table_ME_by_PSR[psr_cycle_id]&lt;='Summary - Key Results'!I$4) * (Table_ME_by_PSR[target_psr_total]) )</f>
        <v>2982430</v>
      </c>
      <c r="J7" s="3">
        <f t="array" ref="J7">SUM( (Table_ME_by_PSR[indicator_nme]='Summary - Key Results'!$A6) * (Table_ME_by_PSR[psr_cycle_id]&lt;='Summary - Key Results'!J$4) * (Table_ME_by_PSR[target_psr_total]) )</f>
        <v>2982430</v>
      </c>
      <c r="K7" s="3">
        <f t="array" ref="K7">SUM( (Table_ME_by_PSR[indicator_nme]='Summary - Key Results'!$A6) * (Table_ME_by_PSR[psr_cycle_id]&lt;='Summary - Key Results'!K$4) * (Table_ME_by_PSR[target_psr_total]) )</f>
        <v>2982430</v>
      </c>
      <c r="L7" s="3">
        <f t="array" ref="L7">SUM( (Table_ME_by_PSR[indicator_nme]='Summary - Key Results'!$A6) * (Table_ME_by_PSR[psr_cycle_id]&lt;='Summary - Key Results'!L$4) * (Table_ME_by_PSR[target_psr_total]) )</f>
        <v>2982430</v>
      </c>
      <c r="M7" s="3">
        <f t="array" ref="M7">SUM( (Table_ME_by_PSR[indicator_nme]='Summary - Key Results'!$A6) * (Table_ME_by_PSR[psr_cycle_id]&lt;='Summary - Key Results'!M$4) * (Table_ME_by_PSR[target_psr_total]) )</f>
        <v>2982430</v>
      </c>
      <c r="N7" s="3">
        <f t="array" ref="N7">SUM( (Table_ME_by_PSR[indicator_nme]='Summary - Key Results'!$A6) * (Table_ME_by_PSR[psr_cycle_id]&lt;='Summary - Key Results'!N$4) * (Table_ME_by_PSR[target_psr_total]) )</f>
        <v>2982430</v>
      </c>
      <c r="O7" s="3">
        <f t="array" ref="O7">SUM( (Table_ME_by_PSR[indicator_nme]='Summary - Key Results'!$A6) * (Table_ME_by_PSR[psr_cycle_id]&lt;='Summary - Key Results'!O$4) * (Table_ME_by_PSR[target_psr_total]) )</f>
        <v>2982430</v>
      </c>
      <c r="P7" s="3">
        <f t="array" ref="P7">SUM( (Table_ME_by_PSR[indicator_nme]='Summary - Key Results'!$A6) * (Table_ME_by_PSR[psr_cycle_id]&lt;='Summary - Key Results'!P$4) * (Table_ME_by_PSR[target_psr_total]) )</f>
        <v>2982430</v>
      </c>
    </row>
    <row r="8" spans="1:16" x14ac:dyDescent="0.3">
      <c r="A8" s="79" t="s">
        <v>262</v>
      </c>
      <c r="B8" s="80" t="s">
        <v>211</v>
      </c>
      <c r="C8" s="3">
        <f t="array" ref="C8">SUM( (Table_ME_by_PSR[indicator_nme]='Summary - Key Results'!$A$8) * (Table_ME_by_PSR[baseline_psr_total]) )</f>
        <v>329000</v>
      </c>
      <c r="D8" s="80" t="s">
        <v>135</v>
      </c>
      <c r="E8" s="3">
        <f t="array" ref="E8">SUM( (Table_ME_by_PSR[indicator_nme]='Summary - Key Results'!$A8) * (Table_ME_by_PSR[psr_cycle_id]&lt;='Summary - Key Results'!E$4) * (Table_ME_by_PSR[result_psr_total]) )</f>
        <v>0</v>
      </c>
      <c r="F8" s="3">
        <f t="array" ref="F8">SUM( (Table_ME_by_PSR[indicator_nme]='Summary - Key Results'!$A8) * (Table_ME_by_PSR[psr_cycle_id]&lt;='Summary - Key Results'!F$4) * (Table_ME_by_PSR[result_psr_total]) )</f>
        <v>0</v>
      </c>
      <c r="G8" s="3">
        <f t="array" ref="G8">SUM( (Table_ME_by_PSR[indicator_nme]='Summary - Key Results'!$A8) * (Table_ME_by_PSR[psr_cycle_id]&lt;='Summary - Key Results'!G$4) * (Table_ME_by_PSR[result_psr_total]) )</f>
        <v>936</v>
      </c>
      <c r="H8" s="3">
        <f t="array" ref="H8">SUM( (Table_ME_by_PSR[indicator_nme]='Summary - Key Results'!$A8) * (Table_ME_by_PSR[psr_cycle_id]&lt;='Summary - Key Results'!H$4) * (Table_ME_by_PSR[result_psr_total]) )</f>
        <v>1853</v>
      </c>
      <c r="I8" s="3">
        <f t="array" ref="I8">SUM( (Table_ME_by_PSR[indicator_nme]='Summary - Key Results'!$A8) * (Table_ME_by_PSR[psr_cycle_id]&lt;='Summary - Key Results'!I$4) * (Table_ME_by_PSR[result_psr_total]) )</f>
        <v>123611</v>
      </c>
      <c r="J8" s="3">
        <f t="array" ref="J8">SUM( (Table_ME_by_PSR[indicator_nme]='Summary - Key Results'!$A8) * (Table_ME_by_PSR[psr_cycle_id]&lt;='Summary - Key Results'!J$4) * (Table_ME_by_PSR[result_psr_total]) )</f>
        <v>123611</v>
      </c>
      <c r="K8" s="3">
        <f t="array" ref="K8">SUM( (Table_ME_by_PSR[indicator_nme]='Summary - Key Results'!$A8) * (Table_ME_by_PSR[psr_cycle_id]&lt;='Summary - Key Results'!K$4) * (Table_ME_by_PSR[result_psr_total]) )</f>
        <v>123611</v>
      </c>
      <c r="L8" s="3">
        <f t="array" ref="L8">SUM( (Table_ME_by_PSR[indicator_nme]='Summary - Key Results'!$A8) * (Table_ME_by_PSR[psr_cycle_id]&lt;='Summary - Key Results'!L$4) * (Table_ME_by_PSR[result_psr_total]) )</f>
        <v>123611</v>
      </c>
      <c r="M8" s="3">
        <f t="array" ref="M8">SUM( (Table_ME_by_PSR[indicator_nme]='Summary - Key Results'!$A8) * (Table_ME_by_PSR[psr_cycle_id]&lt;='Summary - Key Results'!M$4) * (Table_ME_by_PSR[result_psr_total]) )</f>
        <v>123611</v>
      </c>
      <c r="N8" s="3">
        <f t="array" ref="N8">SUM( (Table_ME_by_PSR[indicator_nme]='Summary - Key Results'!$A8) * (Table_ME_by_PSR[psr_cycle_id]&lt;='Summary - Key Results'!N$4) * (Table_ME_by_PSR[result_psr_total]) )</f>
        <v>123611</v>
      </c>
      <c r="O8" s="3">
        <f t="array" ref="O8">SUM( (Table_ME_by_PSR[indicator_nme]='Summary - Key Results'!$A8) * (Table_ME_by_PSR[psr_cycle_id]&lt;='Summary - Key Results'!O$4) * (Table_ME_by_PSR[result_psr_total]) )</f>
        <v>123611</v>
      </c>
      <c r="P8" s="3">
        <f t="array" ref="P8">SUM( (Table_ME_by_PSR[indicator_nme]='Summary - Key Results'!$A8) * (Table_ME_by_PSR[psr_cycle_id]&lt;='Summary - Key Results'!P$4) * (Table_ME_by_PSR[result_psr_total]) )</f>
        <v>123611</v>
      </c>
    </row>
    <row r="9" spans="1:16" x14ac:dyDescent="0.3">
      <c r="B9" s="80"/>
      <c r="C9" s="3">
        <f t="array" ref="C9">SUM( (Table_ME_by_PSR[indicator_nme]='Summary - Key Results'!$A$8) * (Table_ME_by_PSR[baseline_psr_total]) )</f>
        <v>329000</v>
      </c>
      <c r="D9" s="80" t="s">
        <v>134</v>
      </c>
      <c r="E9" s="3">
        <f t="array" ref="E9">SUM( (Table_ME_by_PSR[indicator_nme]='Summary - Key Results'!$A8) * (Table_ME_by_PSR[psr_cycle_id]&lt;='Summary - Key Results'!E$4) * (Table_ME_by_PSR[target_psr_total]) )</f>
        <v>0</v>
      </c>
      <c r="F9" s="3">
        <f t="array" ref="F9">SUM( (Table_ME_by_PSR[indicator_nme]='Summary - Key Results'!$A8) * (Table_ME_by_PSR[psr_cycle_id]&lt;='Summary - Key Results'!F$4) * (Table_ME_by_PSR[target_psr_total]) )</f>
        <v>0</v>
      </c>
      <c r="G9" s="3">
        <f t="array" ref="G9">SUM( (Table_ME_by_PSR[indicator_nme]='Summary - Key Results'!$A8) * (Table_ME_by_PSR[psr_cycle_id]&lt;='Summary - Key Results'!G$4) * (Table_ME_by_PSR[target_psr_total]) )</f>
        <v>0</v>
      </c>
      <c r="H9" s="3">
        <f t="array" ref="H9">SUM( (Table_ME_by_PSR[indicator_nme]='Summary - Key Results'!$A8) * (Table_ME_by_PSR[psr_cycle_id]&lt;='Summary - Key Results'!H$4) * (Table_ME_by_PSR[target_psr_total]) )</f>
        <v>150000</v>
      </c>
      <c r="I9" s="3">
        <f t="array" ref="I9">SUM( (Table_ME_by_PSR[indicator_nme]='Summary - Key Results'!$A8) * (Table_ME_by_PSR[psr_cycle_id]&lt;='Summary - Key Results'!I$4) * (Table_ME_by_PSR[target_psr_total]) )</f>
        <v>585558</v>
      </c>
      <c r="J9" s="3">
        <f t="array" ref="J9">SUM( (Table_ME_by_PSR[indicator_nme]='Summary - Key Results'!$A8) * (Table_ME_by_PSR[psr_cycle_id]&lt;='Summary - Key Results'!J$4) * (Table_ME_by_PSR[target_psr_total]) )</f>
        <v>1085558</v>
      </c>
      <c r="K9" s="3">
        <f t="array" ref="K9">SUM( (Table_ME_by_PSR[indicator_nme]='Summary - Key Results'!$A8) * (Table_ME_by_PSR[psr_cycle_id]&lt;='Summary - Key Results'!K$4) * (Table_ME_by_PSR[target_psr_total]) )</f>
        <v>1749094</v>
      </c>
      <c r="L9" s="3">
        <f t="array" ref="L9">SUM( (Table_ME_by_PSR[indicator_nme]='Summary - Key Results'!$A8) * (Table_ME_by_PSR[psr_cycle_id]&lt;='Summary - Key Results'!L$4) * (Table_ME_by_PSR[target_psr_total]) )</f>
        <v>2599094</v>
      </c>
      <c r="M9" s="3">
        <f t="array" ref="M9">SUM( (Table_ME_by_PSR[indicator_nme]='Summary - Key Results'!$A8) * (Table_ME_by_PSR[psr_cycle_id]&lt;='Summary - Key Results'!M$4) * (Table_ME_by_PSR[target_psr_total]) )</f>
        <v>3729594</v>
      </c>
      <c r="N9" s="3">
        <f t="array" ref="N9">SUM( (Table_ME_by_PSR[indicator_nme]='Summary - Key Results'!$A8) * (Table_ME_by_PSR[psr_cycle_id]&lt;='Summary - Key Results'!N$4) * (Table_ME_by_PSR[target_psr_total]) )</f>
        <v>4279594</v>
      </c>
      <c r="O9" s="3">
        <f t="array" ref="O9">SUM( (Table_ME_by_PSR[indicator_nme]='Summary - Key Results'!$A8) * (Table_ME_by_PSR[psr_cycle_id]&lt;='Summary - Key Results'!O$4) * (Table_ME_by_PSR[target_psr_total]) )</f>
        <v>4879594</v>
      </c>
      <c r="P9" s="3">
        <f t="array" ref="P9">SUM( (Table_ME_by_PSR[indicator_nme]='Summary - Key Results'!$A8) * (Table_ME_by_PSR[psr_cycle_id]&lt;='Summary - Key Results'!P$4) * (Table_ME_by_PSR[target_psr_total]) )</f>
        <v>4879594</v>
      </c>
    </row>
    <row r="10" spans="1:16" x14ac:dyDescent="0.3">
      <c r="A10" s="79" t="s">
        <v>257</v>
      </c>
      <c r="B10" s="80" t="s">
        <v>211</v>
      </c>
      <c r="C10" s="3">
        <f t="array" ref="C10">SUM( (Table_ME_by_PSR[indicator_nme]='Summary - Key Results'!$A$10) * (Table_ME_by_PSR[baseline_psr_total]) )</f>
        <v>58127</v>
      </c>
      <c r="D10" s="80" t="s">
        <v>135</v>
      </c>
      <c r="E10" s="3">
        <f t="array" ref="E10">SUM( (Table_ME_by_PSR[indicator_nme]='Summary - Key Results'!$A10) * (Table_ME_by_PSR[psr_cycle_id]&lt;='Summary - Key Results'!E$4) * (Table_ME_by_PSR[result_psr_total]) )</f>
        <v>17208</v>
      </c>
      <c r="F10" s="3">
        <f t="array" ref="F10">SUM( (Table_ME_by_PSR[indicator_nme]='Summary - Key Results'!$A10) * (Table_ME_by_PSR[psr_cycle_id]&lt;='Summary - Key Results'!F$4) * (Table_ME_by_PSR[result_psr_total]) )</f>
        <v>42893</v>
      </c>
      <c r="G10" s="3">
        <f t="array" ref="G10">SUM( (Table_ME_by_PSR[indicator_nme]='Summary - Key Results'!$A10) * (Table_ME_by_PSR[psr_cycle_id]&lt;='Summary - Key Results'!G$4) * (Table_ME_by_PSR[result_psr_total]) )</f>
        <v>46085</v>
      </c>
      <c r="H10" s="3">
        <f t="array" ref="H10">SUM( (Table_ME_by_PSR[indicator_nme]='Summary - Key Results'!$A10) * (Table_ME_by_PSR[psr_cycle_id]&lt;='Summary - Key Results'!H$4) * (Table_ME_by_PSR[result_psr_total]) )</f>
        <v>60121</v>
      </c>
      <c r="I10" s="3">
        <f t="array" ref="I10">SUM( (Table_ME_by_PSR[indicator_nme]='Summary - Key Results'!$A10) * (Table_ME_by_PSR[psr_cycle_id]&lt;='Summary - Key Results'!I$4) * (Table_ME_by_PSR[result_psr_total]) )</f>
        <v>83564</v>
      </c>
      <c r="J10" s="3">
        <f t="array" ref="J10">SUM( (Table_ME_by_PSR[indicator_nme]='Summary - Key Results'!$A10) * (Table_ME_by_PSR[psr_cycle_id]&lt;='Summary - Key Results'!J$4) * (Table_ME_by_PSR[result_psr_total]) )</f>
        <v>83564</v>
      </c>
      <c r="K10" s="3">
        <f t="array" ref="K10">SUM( (Table_ME_by_PSR[indicator_nme]='Summary - Key Results'!$A10) * (Table_ME_by_PSR[psr_cycle_id]&lt;='Summary - Key Results'!K$4) * (Table_ME_by_PSR[result_psr_total]) )</f>
        <v>83564</v>
      </c>
      <c r="L10" s="3">
        <f t="array" ref="L10">SUM( (Table_ME_by_PSR[indicator_nme]='Summary - Key Results'!$A10) * (Table_ME_by_PSR[psr_cycle_id]&lt;='Summary - Key Results'!L$4) * (Table_ME_by_PSR[result_psr_total]) )</f>
        <v>83564</v>
      </c>
      <c r="M10" s="3">
        <f t="array" ref="M10">SUM( (Table_ME_by_PSR[indicator_nme]='Summary - Key Results'!$A10) * (Table_ME_by_PSR[psr_cycle_id]&lt;='Summary - Key Results'!M$4) * (Table_ME_by_PSR[result_psr_total]) )</f>
        <v>83564</v>
      </c>
      <c r="N10" s="3">
        <f t="array" ref="N10">SUM( (Table_ME_by_PSR[indicator_nme]='Summary - Key Results'!$A10) * (Table_ME_by_PSR[psr_cycle_id]&lt;='Summary - Key Results'!N$4) * (Table_ME_by_PSR[result_psr_total]) )</f>
        <v>83564</v>
      </c>
      <c r="O10" s="3">
        <f t="array" ref="O10">SUM( (Table_ME_by_PSR[indicator_nme]='Summary - Key Results'!$A10) * (Table_ME_by_PSR[psr_cycle_id]&lt;='Summary - Key Results'!O$4) * (Table_ME_by_PSR[result_psr_total]) )</f>
        <v>83564</v>
      </c>
      <c r="P10" s="3">
        <f t="array" ref="P10">SUM( (Table_ME_by_PSR[indicator_nme]='Summary - Key Results'!$A10) * (Table_ME_by_PSR[psr_cycle_id]&lt;='Summary - Key Results'!P$4) * (Table_ME_by_PSR[result_psr_total]) )</f>
        <v>83564</v>
      </c>
    </row>
    <row r="11" spans="1:16" x14ac:dyDescent="0.3">
      <c r="B11" s="80"/>
      <c r="C11" s="3">
        <f t="array" ref="C11">SUM( (Table_ME_by_PSR[indicator_nme]='Summary - Key Results'!$A$10) * (Table_ME_by_PSR[baseline_psr_total]) )</f>
        <v>58127</v>
      </c>
      <c r="D11" s="80" t="s">
        <v>134</v>
      </c>
      <c r="E11" s="3">
        <f t="array" ref="E11">SUM( (Table_ME_by_PSR[indicator_nme]='Summary - Key Results'!$A10) * (Table_ME_by_PSR[psr_cycle_id]&lt;='Summary - Key Results'!E$4) * (Table_ME_by_PSR[target_psr_total]) )</f>
        <v>1230</v>
      </c>
      <c r="F11" s="3">
        <f t="array" ref="F11">SUM( (Table_ME_by_PSR[indicator_nme]='Summary - Key Results'!$A10) * (Table_ME_by_PSR[psr_cycle_id]&lt;='Summary - Key Results'!F$4) * (Table_ME_by_PSR[target_psr_total]) )</f>
        <v>2264</v>
      </c>
      <c r="G11" s="3">
        <f t="array" ref="G11">SUM( (Table_ME_by_PSR[indicator_nme]='Summary - Key Results'!$A10) * (Table_ME_by_PSR[psr_cycle_id]&lt;='Summary - Key Results'!G$4) * (Table_ME_by_PSR[target_psr_total]) )</f>
        <v>3448</v>
      </c>
      <c r="H11" s="3">
        <f t="array" ref="H11">SUM( (Table_ME_by_PSR[indicator_nme]='Summary - Key Results'!$A10) * (Table_ME_by_PSR[psr_cycle_id]&lt;='Summary - Key Results'!H$4) * (Table_ME_by_PSR[target_psr_total]) )</f>
        <v>4782</v>
      </c>
      <c r="I11" s="3">
        <f t="array" ref="I11">SUM( (Table_ME_by_PSR[indicator_nme]='Summary - Key Results'!$A10) * (Table_ME_by_PSR[psr_cycle_id]&lt;='Summary - Key Results'!I$4) * (Table_ME_by_PSR[target_psr_total]) )</f>
        <v>6356</v>
      </c>
      <c r="J11" s="3">
        <f t="array" ref="J11">SUM( (Table_ME_by_PSR[indicator_nme]='Summary - Key Results'!$A10) * (Table_ME_by_PSR[psr_cycle_id]&lt;='Summary - Key Results'!J$4) * (Table_ME_by_PSR[target_psr_total]) )</f>
        <v>63910</v>
      </c>
      <c r="K11" s="3">
        <f t="array" ref="K11">SUM( (Table_ME_by_PSR[indicator_nme]='Summary - Key Results'!$A10) * (Table_ME_by_PSR[psr_cycle_id]&lt;='Summary - Key Results'!K$4) * (Table_ME_by_PSR[target_psr_total]) )</f>
        <v>124810</v>
      </c>
      <c r="L11" s="3">
        <f t="array" ref="L11">SUM( (Table_ME_by_PSR[indicator_nme]='Summary - Key Results'!$A10) * (Table_ME_by_PSR[psr_cycle_id]&lt;='Summary - Key Results'!L$4) * (Table_ME_by_PSR[target_psr_total]) )</f>
        <v>190410</v>
      </c>
      <c r="M11" s="3">
        <f t="array" ref="M11">SUM( (Table_ME_by_PSR[indicator_nme]='Summary - Key Results'!$A10) * (Table_ME_by_PSR[psr_cycle_id]&lt;='Summary - Key Results'!M$4) * (Table_ME_by_PSR[target_psr_total]) )</f>
        <v>192810</v>
      </c>
      <c r="N11" s="3">
        <f t="array" ref="N11">SUM( (Table_ME_by_PSR[indicator_nme]='Summary - Key Results'!$A10) * (Table_ME_by_PSR[psr_cycle_id]&lt;='Summary - Key Results'!N$4) * (Table_ME_by_PSR[target_psr_total]) )</f>
        <v>195510</v>
      </c>
      <c r="O11" s="3">
        <f t="array" ref="O11">SUM( (Table_ME_by_PSR[indicator_nme]='Summary - Key Results'!$A10) * (Table_ME_by_PSR[psr_cycle_id]&lt;='Summary - Key Results'!O$4) * (Table_ME_by_PSR[target_psr_total]) )</f>
        <v>198610</v>
      </c>
      <c r="P11" s="3">
        <f t="array" ref="P11">SUM( (Table_ME_by_PSR[indicator_nme]='Summary - Key Results'!$A10) * (Table_ME_by_PSR[psr_cycle_id]&lt;='Summary - Key Results'!P$4) * (Table_ME_by_PSR[target_psr_total]) )</f>
        <v>198610</v>
      </c>
    </row>
    <row r="12" spans="1:16" x14ac:dyDescent="0.3">
      <c r="A12" s="79" t="s">
        <v>258</v>
      </c>
      <c r="B12" s="80" t="s">
        <v>211</v>
      </c>
      <c r="C12" s="3">
        <f t="array" ref="C12">SUM( (Table_ME_by_PSR[indicator_nme]='Summary - Key Results'!$A$12) * (Table_ME_by_PSR[baseline_psr_total]) )</f>
        <v>68639172</v>
      </c>
      <c r="D12" s="80" t="s">
        <v>135</v>
      </c>
      <c r="E12" s="3">
        <f t="array" ref="E12">SUM( (Table_ME_by_PSR[indicator_nme]='Summary - Key Results'!$A12) * (Table_ME_by_PSR[psr_cycle_id]&lt;='Summary - Key Results'!E$4) * (Table_ME_by_PSR[result_psr_total]) )</f>
        <v>28115884</v>
      </c>
      <c r="F12" s="3">
        <f t="array" ref="F12">SUM( (Table_ME_by_PSR[indicator_nme]='Summary - Key Results'!$A12) * (Table_ME_by_PSR[psr_cycle_id]&lt;='Summary - Key Results'!F$4) * (Table_ME_by_PSR[result_psr_total]) )</f>
        <v>68789828</v>
      </c>
      <c r="G12" s="3">
        <f t="array" ref="G12">SUM( (Table_ME_by_PSR[indicator_nme]='Summary - Key Results'!$A12) * (Table_ME_by_PSR[psr_cycle_id]&lt;='Summary - Key Results'!G$4) * (Table_ME_by_PSR[result_psr_total]) )</f>
        <v>101341828</v>
      </c>
      <c r="H12" s="3">
        <f t="array" ref="H12">SUM( (Table_ME_by_PSR[indicator_nme]='Summary - Key Results'!$A12) * (Table_ME_by_PSR[psr_cycle_id]&lt;='Summary - Key Results'!H$4) * (Table_ME_by_PSR[result_psr_total]) )</f>
        <v>101341828</v>
      </c>
      <c r="I12" s="3">
        <f t="array" ref="I12">SUM( (Table_ME_by_PSR[indicator_nme]='Summary - Key Results'!$A12) * (Table_ME_by_PSR[psr_cycle_id]&lt;='Summary - Key Results'!I$4) * (Table_ME_by_PSR[result_psr_total]) )</f>
        <v>163829142</v>
      </c>
      <c r="J12" s="3">
        <f t="array" ref="J12">SUM( (Table_ME_by_PSR[indicator_nme]='Summary - Key Results'!$A12) * (Table_ME_by_PSR[psr_cycle_id]&lt;='Summary - Key Results'!J$4) * (Table_ME_by_PSR[result_psr_total]) )</f>
        <v>163829142</v>
      </c>
      <c r="K12" s="3">
        <f t="array" ref="K12">SUM( (Table_ME_by_PSR[indicator_nme]='Summary - Key Results'!$A12) * (Table_ME_by_PSR[psr_cycle_id]&lt;='Summary - Key Results'!K$4) * (Table_ME_by_PSR[result_psr_total]) )</f>
        <v>163829142</v>
      </c>
      <c r="L12" s="3">
        <f t="array" ref="L12">SUM( (Table_ME_by_PSR[indicator_nme]='Summary - Key Results'!$A12) * (Table_ME_by_PSR[psr_cycle_id]&lt;='Summary - Key Results'!L$4) * (Table_ME_by_PSR[result_psr_total]) )</f>
        <v>163829142</v>
      </c>
      <c r="M12" s="3">
        <f t="array" ref="M12">SUM( (Table_ME_by_PSR[indicator_nme]='Summary - Key Results'!$A12) * (Table_ME_by_PSR[psr_cycle_id]&lt;='Summary - Key Results'!M$4) * (Table_ME_by_PSR[result_psr_total]) )</f>
        <v>163829142</v>
      </c>
      <c r="N12" s="3">
        <f t="array" ref="N12">SUM( (Table_ME_by_PSR[indicator_nme]='Summary - Key Results'!$A12) * (Table_ME_by_PSR[psr_cycle_id]&lt;='Summary - Key Results'!N$4) * (Table_ME_by_PSR[result_psr_total]) )</f>
        <v>163829142</v>
      </c>
      <c r="O12" s="3">
        <f t="array" ref="O12">SUM( (Table_ME_by_PSR[indicator_nme]='Summary - Key Results'!$A12) * (Table_ME_by_PSR[psr_cycle_id]&lt;='Summary - Key Results'!O$4) * (Table_ME_by_PSR[result_psr_total]) )</f>
        <v>163829142</v>
      </c>
      <c r="P12" s="3">
        <f t="array" ref="P12">SUM( (Table_ME_by_PSR[indicator_nme]='Summary - Key Results'!$A12) * (Table_ME_by_PSR[psr_cycle_id]&lt;='Summary - Key Results'!P$4) * (Table_ME_by_PSR[result_psr_total]) )</f>
        <v>163829142</v>
      </c>
    </row>
    <row r="13" spans="1:16" x14ac:dyDescent="0.3">
      <c r="B13" s="80"/>
      <c r="C13" s="3">
        <f t="array" ref="C13">SUM( (Table_ME_by_PSR[indicator_nme]='Summary - Key Results'!$A$12) * (Table_ME_by_PSR[baseline_psr_total]) )</f>
        <v>68639172</v>
      </c>
      <c r="D13" s="80" t="s">
        <v>134</v>
      </c>
      <c r="E13" s="3">
        <f t="array" ref="E13">SUM( (Table_ME_by_PSR[indicator_nme]='Summary - Key Results'!$A12) * (Table_ME_by_PSR[psr_cycle_id]&lt;='Summary - Key Results'!E$4) * (Table_ME_by_PSR[target_psr_total]) )</f>
        <v>2059175</v>
      </c>
      <c r="F13" s="3">
        <f t="array" ref="F13">SUM( (Table_ME_by_PSR[indicator_nme]='Summary - Key Results'!$A12) * (Table_ME_by_PSR[psr_cycle_id]&lt;='Summary - Key Results'!F$4) * (Table_ME_by_PSR[target_psr_total]) )</f>
        <v>4180125</v>
      </c>
      <c r="G13" s="3">
        <f t="array" ref="G13">SUM( (Table_ME_by_PSR[indicator_nme]='Summary - Key Results'!$A12) * (Table_ME_by_PSR[psr_cycle_id]&lt;='Summary - Key Results'!G$4) * (Table_ME_by_PSR[target_psr_total]) )</f>
        <v>6364704</v>
      </c>
      <c r="H13" s="3">
        <f t="array" ref="H13">SUM( (Table_ME_by_PSR[indicator_nme]='Summary - Key Results'!$A12) * (Table_ME_by_PSR[psr_cycle_id]&lt;='Summary - Key Results'!H$4) * (Table_ME_by_PSR[target_psr_total]) )</f>
        <v>8614820</v>
      </c>
      <c r="I13" s="3">
        <f t="array" ref="I13">SUM( (Table_ME_by_PSR[indicator_nme]='Summary - Key Results'!$A12) * (Table_ME_by_PSR[psr_cycle_id]&lt;='Summary - Key Results'!I$4) * (Table_ME_by_PSR[target_psr_total]) )</f>
        <v>10932440</v>
      </c>
      <c r="J13" s="3">
        <f t="array" ref="J13">SUM( (Table_ME_by_PSR[indicator_nme]='Summary - Key Results'!$A12) * (Table_ME_by_PSR[psr_cycle_id]&lt;='Summary - Key Results'!J$4) * (Table_ME_by_PSR[target_psr_total]) )</f>
        <v>10932440</v>
      </c>
      <c r="K13" s="3">
        <f t="array" ref="K13">SUM( (Table_ME_by_PSR[indicator_nme]='Summary - Key Results'!$A12) * (Table_ME_by_PSR[psr_cycle_id]&lt;='Summary - Key Results'!K$4) * (Table_ME_by_PSR[target_psr_total]) )</f>
        <v>10932440</v>
      </c>
      <c r="L13" s="3">
        <f t="array" ref="L13">SUM( (Table_ME_by_PSR[indicator_nme]='Summary - Key Results'!$A12) * (Table_ME_by_PSR[psr_cycle_id]&lt;='Summary - Key Results'!L$4) * (Table_ME_by_PSR[target_psr_total]) )</f>
        <v>10932440</v>
      </c>
      <c r="M13" s="3">
        <f t="array" ref="M13">SUM( (Table_ME_by_PSR[indicator_nme]='Summary - Key Results'!$A12) * (Table_ME_by_PSR[psr_cycle_id]&lt;='Summary - Key Results'!M$4) * (Table_ME_by_PSR[target_psr_total]) )</f>
        <v>10932440</v>
      </c>
      <c r="N13" s="3">
        <f t="array" ref="N13">SUM( (Table_ME_by_PSR[indicator_nme]='Summary - Key Results'!$A12) * (Table_ME_by_PSR[psr_cycle_id]&lt;='Summary - Key Results'!N$4) * (Table_ME_by_PSR[target_psr_total]) )</f>
        <v>10932440</v>
      </c>
      <c r="O13" s="3">
        <f t="array" ref="O13">SUM( (Table_ME_by_PSR[indicator_nme]='Summary - Key Results'!$A12) * (Table_ME_by_PSR[psr_cycle_id]&lt;='Summary - Key Results'!O$4) * (Table_ME_by_PSR[target_psr_total]) )</f>
        <v>10932440</v>
      </c>
      <c r="P13" s="3">
        <f t="array" ref="P13">SUM( (Table_ME_by_PSR[indicator_nme]='Summary - Key Results'!$A12) * (Table_ME_by_PSR[psr_cycle_id]&lt;='Summary - Key Results'!P$4) * (Table_ME_by_PSR[target_psr_total]) )</f>
        <v>10932440</v>
      </c>
    </row>
    <row r="14" spans="1:16" x14ac:dyDescent="0.3">
      <c r="A14" s="79" t="s">
        <v>260</v>
      </c>
      <c r="B14" s="80" t="s">
        <v>211</v>
      </c>
      <c r="C14" s="3">
        <f t="array" ref="C14">SUM( (Table_ME_by_PSR[indicator_nme]='Summary - Key Results'!$A$14) * (Table_ME_by_PSR[baseline_psr_total]) )</f>
        <v>2.5</v>
      </c>
      <c r="D14" s="80" t="s">
        <v>135</v>
      </c>
      <c r="E14" s="3">
        <f t="array" ref="E14">SUM( (Table_ME_by_PSR[indicator_nme]='Summary - Key Results'!$A14) * (Table_ME_by_PSR[psr_cycle_id]&lt;='Summary - Key Results'!E$4) * (Table_ME_by_PSR[result_psr_total]) )</f>
        <v>4.0000000000000036E-2</v>
      </c>
      <c r="F14" s="3">
        <f t="array" ref="F14">SUM( (Table_ME_by_PSR[indicator_nme]='Summary - Key Results'!$A14) * (Table_ME_by_PSR[psr_cycle_id]&lt;='Summary - Key Results'!F$4) * (Table_ME_by_PSR[result_psr_total]) )</f>
        <v>1.31</v>
      </c>
      <c r="G14" s="3">
        <f t="array" ref="G14">SUM( (Table_ME_by_PSR[indicator_nme]='Summary - Key Results'!$A14) * (Table_ME_by_PSR[psr_cycle_id]&lt;='Summary - Key Results'!G$4) * (Table_ME_by_PSR[result_psr_total]) )</f>
        <v>2.1</v>
      </c>
      <c r="H14" s="3">
        <f t="array" ref="H14">SUM( (Table_ME_by_PSR[indicator_nme]='Summary - Key Results'!$A14) * (Table_ME_by_PSR[psr_cycle_id]&lt;='Summary - Key Results'!H$4) * (Table_ME_by_PSR[result_psr_total]) )</f>
        <v>2.1</v>
      </c>
      <c r="I14" s="3">
        <f t="array" ref="I14">SUM( (Table_ME_by_PSR[indicator_nme]='Summary - Key Results'!$A14) * (Table_ME_by_PSR[psr_cycle_id]&lt;='Summary - Key Results'!I$4) * (Table_ME_by_PSR[result_psr_total]) )</f>
        <v>3.66</v>
      </c>
      <c r="J14" s="3">
        <f t="array" ref="J14">SUM( (Table_ME_by_PSR[indicator_nme]='Summary - Key Results'!$A14) * (Table_ME_by_PSR[psr_cycle_id]&lt;='Summary - Key Results'!J$4) * (Table_ME_by_PSR[result_psr_total]) )</f>
        <v>3.66</v>
      </c>
      <c r="K14" s="3">
        <f t="array" ref="K14">SUM( (Table_ME_by_PSR[indicator_nme]='Summary - Key Results'!$A14) * (Table_ME_by_PSR[psr_cycle_id]&lt;='Summary - Key Results'!K$4) * (Table_ME_by_PSR[result_psr_total]) )</f>
        <v>3.66</v>
      </c>
      <c r="L14" s="3">
        <f t="array" ref="L14">SUM( (Table_ME_by_PSR[indicator_nme]='Summary - Key Results'!$A14) * (Table_ME_by_PSR[psr_cycle_id]&lt;='Summary - Key Results'!L$4) * (Table_ME_by_PSR[result_psr_total]) )</f>
        <v>3.66</v>
      </c>
      <c r="M14" s="3">
        <f t="array" ref="M14">SUM( (Table_ME_by_PSR[indicator_nme]='Summary - Key Results'!$A14) * (Table_ME_by_PSR[psr_cycle_id]&lt;='Summary - Key Results'!M$4) * (Table_ME_by_PSR[result_psr_total]) )</f>
        <v>3.66</v>
      </c>
      <c r="N14" s="3">
        <f t="array" ref="N14">SUM( (Table_ME_by_PSR[indicator_nme]='Summary - Key Results'!$A14) * (Table_ME_by_PSR[psr_cycle_id]&lt;='Summary - Key Results'!N$4) * (Table_ME_by_PSR[result_psr_total]) )</f>
        <v>3.66</v>
      </c>
      <c r="O14" s="3">
        <f t="array" ref="O14">SUM( (Table_ME_by_PSR[indicator_nme]='Summary - Key Results'!$A14) * (Table_ME_by_PSR[psr_cycle_id]&lt;='Summary - Key Results'!O$4) * (Table_ME_by_PSR[result_psr_total]) )</f>
        <v>3.66</v>
      </c>
      <c r="P14" s="3">
        <f t="array" ref="P14">SUM( (Table_ME_by_PSR[indicator_nme]='Summary - Key Results'!$A14) * (Table_ME_by_PSR[psr_cycle_id]&lt;='Summary - Key Results'!P$4) * (Table_ME_by_PSR[result_psr_total]) )</f>
        <v>3.66</v>
      </c>
    </row>
    <row r="15" spans="1:16" x14ac:dyDescent="0.3">
      <c r="B15" s="80"/>
      <c r="C15" s="3">
        <f t="array" ref="C15">SUM( (Table_ME_by_PSR[indicator_nme]='Summary - Key Results'!$A$14) * (Table_ME_by_PSR[baseline_psr_total]) )</f>
        <v>2.5</v>
      </c>
      <c r="D15" s="80" t="s">
        <v>134</v>
      </c>
      <c r="E15" s="3">
        <f t="array" ref="E15">SUM( (Table_ME_by_PSR[indicator_nme]='Summary - Key Results'!$A14) * (Table_ME_by_PSR[psr_cycle_id]&lt;='Summary - Key Results'!E$4) * (Table_ME_by_PSR[target_psr_total]) )</f>
        <v>0.08</v>
      </c>
      <c r="F15" s="3">
        <f t="array" ref="F15">SUM( (Table_ME_by_PSR[indicator_nme]='Summary - Key Results'!$A14) * (Table_ME_by_PSR[psr_cycle_id]&lt;='Summary - Key Results'!F$4) * (Table_ME_by_PSR[target_psr_total]) )</f>
        <v>0.15000000000000002</v>
      </c>
      <c r="G15" s="3">
        <f t="array" ref="G15">SUM( (Table_ME_by_PSR[indicator_nme]='Summary - Key Results'!$A14) * (Table_ME_by_PSR[psr_cycle_id]&lt;='Summary - Key Results'!G$4) * (Table_ME_by_PSR[target_psr_total]) )</f>
        <v>0.23000000000000004</v>
      </c>
      <c r="H15" s="3">
        <f t="array" ref="H15">SUM( (Table_ME_by_PSR[indicator_nme]='Summary - Key Results'!$A14) * (Table_ME_by_PSR[psr_cycle_id]&lt;='Summary - Key Results'!H$4) * (Table_ME_by_PSR[target_psr_total]) )</f>
        <v>0.31000000000000005</v>
      </c>
      <c r="I15" s="3">
        <f t="array" ref="I15">SUM( (Table_ME_by_PSR[indicator_nme]='Summary - Key Results'!$A14) * (Table_ME_by_PSR[psr_cycle_id]&lt;='Summary - Key Results'!I$4) * (Table_ME_by_PSR[target_psr_total]) )</f>
        <v>0.4</v>
      </c>
      <c r="J15" s="3">
        <f t="array" ref="J15">SUM( (Table_ME_by_PSR[indicator_nme]='Summary - Key Results'!$A14) * (Table_ME_by_PSR[psr_cycle_id]&lt;='Summary - Key Results'!J$4) * (Table_ME_by_PSR[target_psr_total]) )</f>
        <v>0.4</v>
      </c>
      <c r="K15" s="3">
        <f t="array" ref="K15">SUM( (Table_ME_by_PSR[indicator_nme]='Summary - Key Results'!$A14) * (Table_ME_by_PSR[psr_cycle_id]&lt;='Summary - Key Results'!K$4) * (Table_ME_by_PSR[target_psr_total]) )</f>
        <v>0.4</v>
      </c>
      <c r="L15" s="3">
        <f t="array" ref="L15">SUM( (Table_ME_by_PSR[indicator_nme]='Summary - Key Results'!$A14) * (Table_ME_by_PSR[psr_cycle_id]&lt;='Summary - Key Results'!L$4) * (Table_ME_by_PSR[target_psr_total]) )</f>
        <v>0.4</v>
      </c>
      <c r="M15" s="3">
        <f t="array" ref="M15">SUM( (Table_ME_by_PSR[indicator_nme]='Summary - Key Results'!$A14) * (Table_ME_by_PSR[psr_cycle_id]&lt;='Summary - Key Results'!M$4) * (Table_ME_by_PSR[target_psr_total]) )</f>
        <v>0.4</v>
      </c>
      <c r="N15" s="3">
        <f t="array" ref="N15">SUM( (Table_ME_by_PSR[indicator_nme]='Summary - Key Results'!$A14) * (Table_ME_by_PSR[psr_cycle_id]&lt;='Summary - Key Results'!N$4) * (Table_ME_by_PSR[target_psr_total]) )</f>
        <v>0.4</v>
      </c>
      <c r="O15" s="3">
        <f t="array" ref="O15">SUM( (Table_ME_by_PSR[indicator_nme]='Summary - Key Results'!$A14) * (Table_ME_by_PSR[psr_cycle_id]&lt;='Summary - Key Results'!O$4) * (Table_ME_by_PSR[target_psr_total]) )</f>
        <v>0.4</v>
      </c>
      <c r="P15" s="3">
        <f t="array" ref="P15">SUM( (Table_ME_by_PSR[indicator_nme]='Summary - Key Results'!$A14) * (Table_ME_by_PSR[psr_cycle_id]&lt;='Summary - Key Results'!P$4) * (Table_ME_by_PSR[target_psr_total]) )</f>
        <v>0.4</v>
      </c>
    </row>
    <row r="16" spans="1:16" x14ac:dyDescent="0.3">
      <c r="A16" s="79" t="s">
        <v>256</v>
      </c>
      <c r="B16" s="80" t="s">
        <v>211</v>
      </c>
      <c r="C16" s="3">
        <f t="array" ref="C16">SUM( (Table_ME_by_PSR[indicator_nme]='Summary - Key Results'!$A$16) * (Table_ME_by_PSR[baseline_psr_total]) )</f>
        <v>6821</v>
      </c>
      <c r="D16" s="80" t="s">
        <v>135</v>
      </c>
      <c r="E16" s="3">
        <f t="array" ref="E16">SUM( (Table_ME_by_PSR[indicator_nme]='Summary - Key Results'!$A16) * (Table_ME_by_PSR[psr_cycle_id]&lt;='Summary - Key Results'!E$4) * (Table_ME_by_PSR[result_psr_total]) )</f>
        <v>200043</v>
      </c>
      <c r="F16" s="3">
        <f t="array" ref="F16">SUM( (Table_ME_by_PSR[indicator_nme]='Summary - Key Results'!$A16) * (Table_ME_by_PSR[psr_cycle_id]&lt;='Summary - Key Results'!F$4) * (Table_ME_by_PSR[result_psr_total]) )</f>
        <v>381098</v>
      </c>
      <c r="G16" s="3">
        <f t="array" ref="G16">SUM( (Table_ME_by_PSR[indicator_nme]='Summary - Key Results'!$A16) * (Table_ME_by_PSR[psr_cycle_id]&lt;='Summary - Key Results'!G$4) * (Table_ME_by_PSR[result_psr_total]) )</f>
        <v>680544</v>
      </c>
      <c r="H16" s="3">
        <f t="array" ref="H16">SUM( (Table_ME_by_PSR[indicator_nme]='Summary - Key Results'!$A16) * (Table_ME_by_PSR[psr_cycle_id]&lt;='Summary - Key Results'!H$4) * (Table_ME_by_PSR[result_psr_total]) )</f>
        <v>959058</v>
      </c>
      <c r="I16" s="3">
        <f t="array" ref="I16">SUM( (Table_ME_by_PSR[indicator_nme]='Summary - Key Results'!$A16) * (Table_ME_by_PSR[psr_cycle_id]&lt;='Summary - Key Results'!I$4) * (Table_ME_by_PSR[result_psr_total]) )</f>
        <v>1228731</v>
      </c>
      <c r="J16" s="3">
        <f t="array" ref="J16">SUM( (Table_ME_by_PSR[indicator_nme]='Summary - Key Results'!$A16) * (Table_ME_by_PSR[psr_cycle_id]&lt;='Summary - Key Results'!J$4) * (Table_ME_by_PSR[result_psr_total]) )</f>
        <v>1228731</v>
      </c>
      <c r="K16" s="3">
        <f t="array" ref="K16">SUM( (Table_ME_by_PSR[indicator_nme]='Summary - Key Results'!$A16) * (Table_ME_by_PSR[psr_cycle_id]&lt;='Summary - Key Results'!K$4) * (Table_ME_by_PSR[result_psr_total]) )</f>
        <v>1228731</v>
      </c>
      <c r="L16" s="3">
        <f t="array" ref="L16">SUM( (Table_ME_by_PSR[indicator_nme]='Summary - Key Results'!$A16) * (Table_ME_by_PSR[psr_cycle_id]&lt;='Summary - Key Results'!L$4) * (Table_ME_by_PSR[result_psr_total]) )</f>
        <v>1228731</v>
      </c>
      <c r="M16" s="3">
        <f t="array" ref="M16">SUM( (Table_ME_by_PSR[indicator_nme]='Summary - Key Results'!$A16) * (Table_ME_by_PSR[psr_cycle_id]&lt;='Summary - Key Results'!M$4) * (Table_ME_by_PSR[result_psr_total]) )</f>
        <v>1228731</v>
      </c>
      <c r="N16" s="3">
        <f t="array" ref="N16">SUM( (Table_ME_by_PSR[indicator_nme]='Summary - Key Results'!$A16) * (Table_ME_by_PSR[psr_cycle_id]&lt;='Summary - Key Results'!N$4) * (Table_ME_by_PSR[result_psr_total]) )</f>
        <v>1228731</v>
      </c>
      <c r="O16" s="3">
        <f t="array" ref="O16">SUM( (Table_ME_by_PSR[indicator_nme]='Summary - Key Results'!$A16) * (Table_ME_by_PSR[psr_cycle_id]&lt;='Summary - Key Results'!O$4) * (Table_ME_by_PSR[result_psr_total]) )</f>
        <v>1228731</v>
      </c>
      <c r="P16" s="3">
        <f t="array" ref="P16">SUM( (Table_ME_by_PSR[indicator_nme]='Summary - Key Results'!$A16) * (Table_ME_by_PSR[psr_cycle_id]&lt;='Summary - Key Results'!P$4) * (Table_ME_by_PSR[result_psr_total]) )</f>
        <v>1228731</v>
      </c>
    </row>
    <row r="17" spans="1:16" x14ac:dyDescent="0.3">
      <c r="B17" s="80"/>
      <c r="C17" s="3">
        <f t="array" ref="C17">SUM( (Table_ME_by_PSR[indicator_nme]='Summary - Key Results'!$A$16) * (Table_ME_by_PSR[baseline_psr_total]) )</f>
        <v>6821</v>
      </c>
      <c r="D17" s="80" t="s">
        <v>134</v>
      </c>
      <c r="E17" s="3">
        <f t="array" ref="E17">SUM( (Table_ME_by_PSR[indicator_nme]='Summary - Key Results'!$A16) * (Table_ME_by_PSR[psr_cycle_id]&lt;='Summary - Key Results'!E$4) * (Table_ME_by_PSR[target_psr_total]) )</f>
        <v>78797</v>
      </c>
      <c r="F17" s="3">
        <f t="array" ref="F17">SUM( (Table_ME_by_PSR[indicator_nme]='Summary - Key Results'!$A16) * (Table_ME_by_PSR[psr_cycle_id]&lt;='Summary - Key Results'!F$4) * (Table_ME_by_PSR[target_psr_total]) )</f>
        <v>140713</v>
      </c>
      <c r="G17" s="3">
        <f t="array" ref="G17">SUM( (Table_ME_by_PSR[indicator_nme]='Summary - Key Results'!$A16) * (Table_ME_by_PSR[psr_cycle_id]&lt;='Summary - Key Results'!G$4) * (Table_ME_by_PSR[target_psr_total]) )</f>
        <v>235513</v>
      </c>
      <c r="H17" s="3">
        <f t="array" ref="H17">SUM( (Table_ME_by_PSR[indicator_nme]='Summary - Key Results'!$A16) * (Table_ME_by_PSR[psr_cycle_id]&lt;='Summary - Key Results'!H$4) * (Table_ME_by_PSR[target_psr_total]) )</f>
        <v>395401</v>
      </c>
      <c r="I17" s="3">
        <f t="array" ref="I17">SUM( (Table_ME_by_PSR[indicator_nme]='Summary - Key Results'!$A16) * (Table_ME_by_PSR[psr_cycle_id]&lt;='Summary - Key Results'!I$4) * (Table_ME_by_PSR[target_psr_total]) )</f>
        <v>660201</v>
      </c>
      <c r="J17" s="3">
        <f t="array" ref="J17">SUM( (Table_ME_by_PSR[indicator_nme]='Summary - Key Results'!$A16) * (Table_ME_by_PSR[psr_cycle_id]&lt;='Summary - Key Results'!J$4) * (Table_ME_by_PSR[target_psr_total]) )</f>
        <v>803001</v>
      </c>
      <c r="K17" s="3">
        <f t="array" ref="K17">SUM( (Table_ME_by_PSR[indicator_nme]='Summary - Key Results'!$A16) * (Table_ME_by_PSR[psr_cycle_id]&lt;='Summary - Key Results'!K$4) * (Table_ME_by_PSR[target_psr_total]) )</f>
        <v>803001</v>
      </c>
      <c r="L17" s="3">
        <f t="array" ref="L17">SUM( (Table_ME_by_PSR[indicator_nme]='Summary - Key Results'!$A16) * (Table_ME_by_PSR[psr_cycle_id]&lt;='Summary - Key Results'!L$4) * (Table_ME_by_PSR[target_psr_total]) )</f>
        <v>803001</v>
      </c>
      <c r="M17" s="3">
        <f t="array" ref="M17">SUM( (Table_ME_by_PSR[indicator_nme]='Summary - Key Results'!$A16) * (Table_ME_by_PSR[psr_cycle_id]&lt;='Summary - Key Results'!M$4) * (Table_ME_by_PSR[target_psr_total]) )</f>
        <v>803001</v>
      </c>
      <c r="N17" s="3">
        <f t="array" ref="N17">SUM( (Table_ME_by_PSR[indicator_nme]='Summary - Key Results'!$A16) * (Table_ME_by_PSR[psr_cycle_id]&lt;='Summary - Key Results'!N$4) * (Table_ME_by_PSR[target_psr_total]) )</f>
        <v>803001</v>
      </c>
      <c r="O17" s="3">
        <f t="array" ref="O17">SUM( (Table_ME_by_PSR[indicator_nme]='Summary - Key Results'!$A16) * (Table_ME_by_PSR[psr_cycle_id]&lt;='Summary - Key Results'!O$4) * (Table_ME_by_PSR[target_psr_total]) )</f>
        <v>803001</v>
      </c>
      <c r="P17" s="3">
        <f t="array" ref="P17">SUM( (Table_ME_by_PSR[indicator_nme]='Summary - Key Results'!$A16) * (Table_ME_by_PSR[psr_cycle_id]&lt;='Summary - Key Results'!P$4) * (Table_ME_by_PSR[target_psr_total]) )</f>
        <v>803001</v>
      </c>
    </row>
    <row r="18" spans="1:16" x14ac:dyDescent="0.3">
      <c r="A18" s="79" t="s">
        <v>261</v>
      </c>
      <c r="B18" s="80" t="s">
        <v>211</v>
      </c>
      <c r="C18" s="3">
        <f t="array" ref="C18">SUM( (Table_ME_by_PSR[indicator_nme]='Summary - Key Results'!$A$18) * (Table_ME_by_PSR[baseline_psr_total]) )</f>
        <v>0</v>
      </c>
      <c r="D18" s="80" t="s">
        <v>135</v>
      </c>
      <c r="E18" s="3">
        <f t="array" ref="E18">SUM( (Table_ME_by_PSR[indicator_nme]='Summary - Key Results'!$A18) * (Table_ME_by_PSR[psr_cycle_id]&lt;='Summary - Key Results'!E$4) * (Table_ME_by_PSR[result_psr_total]) )</f>
        <v>1701797</v>
      </c>
      <c r="F18" s="3">
        <f t="array" ref="F18">SUM( (Table_ME_by_PSR[indicator_nme]='Summary - Key Results'!$A18) * (Table_ME_by_PSR[psr_cycle_id]&lt;='Summary - Key Results'!F$4) * (Table_ME_by_PSR[result_psr_total]) )</f>
        <v>11463212</v>
      </c>
      <c r="G18" s="3">
        <f t="array" ref="G18">SUM( (Table_ME_by_PSR[indicator_nme]='Summary - Key Results'!$A18) * (Table_ME_by_PSR[psr_cycle_id]&lt;='Summary - Key Results'!G$4) * (Table_ME_by_PSR[result_psr_total]) )</f>
        <v>37579690</v>
      </c>
      <c r="H18" s="3">
        <f t="array" ref="H18">SUM( (Table_ME_by_PSR[indicator_nme]='Summary - Key Results'!$A18) * (Table_ME_by_PSR[psr_cycle_id]&lt;='Summary - Key Results'!H$4) * (Table_ME_by_PSR[result_psr_total]) )</f>
        <v>48580139</v>
      </c>
      <c r="I18" s="3">
        <f t="array" ref="I18">SUM( (Table_ME_by_PSR[indicator_nme]='Summary - Key Results'!$A18) * (Table_ME_by_PSR[psr_cycle_id]&lt;='Summary - Key Results'!I$4) * (Table_ME_by_PSR[result_psr_total]) )</f>
        <v>59419988</v>
      </c>
      <c r="J18" s="3">
        <f t="array" ref="J18">SUM( (Table_ME_by_PSR[indicator_nme]='Summary - Key Results'!$A18) * (Table_ME_by_PSR[psr_cycle_id]&lt;='Summary - Key Results'!J$4) * (Table_ME_by_PSR[result_psr_total]) )</f>
        <v>59419988</v>
      </c>
      <c r="K18" s="3">
        <f t="array" ref="K18">SUM( (Table_ME_by_PSR[indicator_nme]='Summary - Key Results'!$A18) * (Table_ME_by_PSR[psr_cycle_id]&lt;='Summary - Key Results'!K$4) * (Table_ME_by_PSR[result_psr_total]) )</f>
        <v>59419988</v>
      </c>
      <c r="L18" s="3">
        <f t="array" ref="L18">SUM( (Table_ME_by_PSR[indicator_nme]='Summary - Key Results'!$A18) * (Table_ME_by_PSR[psr_cycle_id]&lt;='Summary - Key Results'!L$4) * (Table_ME_by_PSR[result_psr_total]) )</f>
        <v>59419988</v>
      </c>
      <c r="M18" s="3">
        <f t="array" ref="M18">SUM( (Table_ME_by_PSR[indicator_nme]='Summary - Key Results'!$A18) * (Table_ME_by_PSR[psr_cycle_id]&lt;='Summary - Key Results'!M$4) * (Table_ME_by_PSR[result_psr_total]) )</f>
        <v>59419988</v>
      </c>
      <c r="N18" s="3">
        <f t="array" ref="N18">SUM( (Table_ME_by_PSR[indicator_nme]='Summary - Key Results'!$A18) * (Table_ME_by_PSR[psr_cycle_id]&lt;='Summary - Key Results'!N$4) * (Table_ME_by_PSR[result_psr_total]) )</f>
        <v>59419988</v>
      </c>
      <c r="O18" s="3">
        <f t="array" ref="O18">SUM( (Table_ME_by_PSR[indicator_nme]='Summary - Key Results'!$A18) * (Table_ME_by_PSR[psr_cycle_id]&lt;='Summary - Key Results'!O$4) * (Table_ME_by_PSR[result_psr_total]) )</f>
        <v>59419988</v>
      </c>
      <c r="P18" s="3">
        <f t="array" ref="P18">SUM( (Table_ME_by_PSR[indicator_nme]='Summary - Key Results'!$A18) * (Table_ME_by_PSR[psr_cycle_id]&lt;='Summary - Key Results'!P$4) * (Table_ME_by_PSR[result_psr_total]) )</f>
        <v>59419988</v>
      </c>
    </row>
    <row r="19" spans="1:16" x14ac:dyDescent="0.3">
      <c r="B19" s="80"/>
      <c r="C19" s="3">
        <f t="array" ref="C19">SUM( (Table_ME_by_PSR[indicator_nme]='Summary - Key Results'!$A$18) * (Table_ME_by_PSR[baseline_psr_total]) )</f>
        <v>0</v>
      </c>
      <c r="D19" s="80" t="s">
        <v>134</v>
      </c>
      <c r="E19" s="3">
        <f t="array" ref="E19">SUM( (Table_ME_by_PSR[indicator_nme]='Summary - Key Results'!$A18) * (Table_ME_by_PSR[psr_cycle_id]&lt;='Summary - Key Results'!E$4) * (Table_ME_by_PSR[target_psr_total]) )</f>
        <v>169846</v>
      </c>
      <c r="F19" s="3">
        <f t="array" ref="F19">SUM( (Table_ME_by_PSR[indicator_nme]='Summary - Key Results'!$A18) * (Table_ME_by_PSR[psr_cycle_id]&lt;='Summary - Key Results'!F$4) * (Table_ME_by_PSR[target_psr_total]) )</f>
        <v>3273635</v>
      </c>
      <c r="G19" s="3">
        <f t="array" ref="G19">SUM( (Table_ME_by_PSR[indicator_nme]='Summary - Key Results'!$A18) * (Table_ME_by_PSR[psr_cycle_id]&lt;='Summary - Key Results'!G$4) * (Table_ME_by_PSR[target_psr_total]) )</f>
        <v>10723635</v>
      </c>
      <c r="H19" s="3">
        <f t="array" ref="H19">SUM( (Table_ME_by_PSR[indicator_nme]='Summary - Key Results'!$A18) * (Table_ME_by_PSR[psr_cycle_id]&lt;='Summary - Key Results'!H$4) * (Table_ME_by_PSR[target_psr_total]) )</f>
        <v>28070694</v>
      </c>
      <c r="I19" s="3">
        <f t="array" ref="I19">SUM( (Table_ME_by_PSR[indicator_nme]='Summary - Key Results'!$A18) * (Table_ME_by_PSR[psr_cycle_id]&lt;='Summary - Key Results'!I$4) * (Table_ME_by_PSR[target_psr_total]) )</f>
        <v>60270694</v>
      </c>
      <c r="J19" s="3">
        <f t="array" ref="J19">SUM( (Table_ME_by_PSR[indicator_nme]='Summary - Key Results'!$A18) * (Table_ME_by_PSR[psr_cycle_id]&lt;='Summary - Key Results'!J$4) * (Table_ME_by_PSR[target_psr_total]) )</f>
        <v>92470694</v>
      </c>
      <c r="K19" s="3">
        <f t="array" ref="K19">SUM( (Table_ME_by_PSR[indicator_nme]='Summary - Key Results'!$A18) * (Table_ME_by_PSR[psr_cycle_id]&lt;='Summary - Key Results'!K$4) * (Table_ME_by_PSR[target_psr_total]) )</f>
        <v>92470694</v>
      </c>
      <c r="L19" s="3">
        <f t="array" ref="L19">SUM( (Table_ME_by_PSR[indicator_nme]='Summary - Key Results'!$A18) * (Table_ME_by_PSR[psr_cycle_id]&lt;='Summary - Key Results'!L$4) * (Table_ME_by_PSR[target_psr_total]) )</f>
        <v>92470694</v>
      </c>
      <c r="M19" s="3">
        <f t="array" ref="M19">SUM( (Table_ME_by_PSR[indicator_nme]='Summary - Key Results'!$A18) * (Table_ME_by_PSR[psr_cycle_id]&lt;='Summary - Key Results'!M$4) * (Table_ME_by_PSR[target_psr_total]) )</f>
        <v>92470694</v>
      </c>
      <c r="N19" s="3">
        <f t="array" ref="N19">SUM( (Table_ME_by_PSR[indicator_nme]='Summary - Key Results'!$A18) * (Table_ME_by_PSR[psr_cycle_id]&lt;='Summary - Key Results'!N$4) * (Table_ME_by_PSR[target_psr_total]) )</f>
        <v>92470694</v>
      </c>
      <c r="O19" s="3">
        <f t="array" ref="O19">SUM( (Table_ME_by_PSR[indicator_nme]='Summary - Key Results'!$A18) * (Table_ME_by_PSR[psr_cycle_id]&lt;='Summary - Key Results'!O$4) * (Table_ME_by_PSR[target_psr_total]) )</f>
        <v>92470694</v>
      </c>
      <c r="P19" s="3">
        <f t="array" ref="P19">SUM( (Table_ME_by_PSR[indicator_nme]='Summary - Key Results'!$A18) * (Table_ME_by_PSR[psr_cycle_id]&lt;='Summary - Key Results'!P$4) * (Table_ME_by_PSR[target_psr_total]) )</f>
        <v>92470694</v>
      </c>
    </row>
    <row r="20" spans="1:16" x14ac:dyDescent="0.3">
      <c r="A20" s="79" t="s">
        <v>253</v>
      </c>
      <c r="B20" s="80" t="s">
        <v>211</v>
      </c>
      <c r="C20" s="3">
        <f t="array" ref="C20">SUM( (Table_ME_by_PSR[indicator_nme]='Summary - Key Results'!$A$20) * (Table_ME_by_PSR[baseline_psr_total]) )</f>
        <v>1</v>
      </c>
      <c r="D20" s="80" t="s">
        <v>135</v>
      </c>
      <c r="E20" s="3">
        <f t="array" ref="E20">SUM( (Table_ME_by_PSR[indicator_nme]='Summary - Key Results'!$A20) * (Table_ME_by_PSR[psr_cycle_id]&lt;='Summary - Key Results'!E$4) * (Table_ME_by_PSR[result_psr_total]) )</f>
        <v>2</v>
      </c>
      <c r="F20" s="3">
        <f t="array" ref="F20">SUM( (Table_ME_by_PSR[indicator_nme]='Summary - Key Results'!$A20) * (Table_ME_by_PSR[psr_cycle_id]&lt;='Summary - Key Results'!F$4) * (Table_ME_by_PSR[result_psr_total]) )</f>
        <v>2</v>
      </c>
      <c r="G20" s="3">
        <f t="array" ref="G20">SUM( (Table_ME_by_PSR[indicator_nme]='Summary - Key Results'!$A20) * (Table_ME_by_PSR[psr_cycle_id]&lt;='Summary - Key Results'!G$4) * (Table_ME_by_PSR[result_psr_total]) )</f>
        <v>6</v>
      </c>
      <c r="H20" s="3">
        <f t="array" ref="H20">SUM( (Table_ME_by_PSR[indicator_nme]='Summary - Key Results'!$A20) * (Table_ME_by_PSR[psr_cycle_id]&lt;='Summary - Key Results'!H$4) * (Table_ME_by_PSR[result_psr_total]) )</f>
        <v>8</v>
      </c>
      <c r="I20" s="3">
        <f t="array" ref="I20">SUM( (Table_ME_by_PSR[indicator_nme]='Summary - Key Results'!$A20) * (Table_ME_by_PSR[psr_cycle_id]&lt;='Summary - Key Results'!I$4) * (Table_ME_by_PSR[result_psr_total]) )</f>
        <v>13</v>
      </c>
      <c r="J20" s="3">
        <f t="array" ref="J20">SUM( (Table_ME_by_PSR[indicator_nme]='Summary - Key Results'!$A20) * (Table_ME_by_PSR[psr_cycle_id]&lt;='Summary - Key Results'!J$4) * (Table_ME_by_PSR[result_psr_total]) )</f>
        <v>13</v>
      </c>
      <c r="K20" s="3">
        <f t="array" ref="K20">SUM( (Table_ME_by_PSR[indicator_nme]='Summary - Key Results'!$A20) * (Table_ME_by_PSR[psr_cycle_id]&lt;='Summary - Key Results'!K$4) * (Table_ME_by_PSR[result_psr_total]) )</f>
        <v>13</v>
      </c>
      <c r="L20" s="3">
        <f t="array" ref="L20">SUM( (Table_ME_by_PSR[indicator_nme]='Summary - Key Results'!$A20) * (Table_ME_by_PSR[psr_cycle_id]&lt;='Summary - Key Results'!L$4) * (Table_ME_by_PSR[result_psr_total]) )</f>
        <v>13</v>
      </c>
      <c r="M20" s="3">
        <f t="array" ref="M20">SUM( (Table_ME_by_PSR[indicator_nme]='Summary - Key Results'!$A20) * (Table_ME_by_PSR[psr_cycle_id]&lt;='Summary - Key Results'!M$4) * (Table_ME_by_PSR[result_psr_total]) )</f>
        <v>13</v>
      </c>
      <c r="N20" s="3">
        <f t="array" ref="N20">SUM( (Table_ME_by_PSR[indicator_nme]='Summary - Key Results'!$A20) * (Table_ME_by_PSR[psr_cycle_id]&lt;='Summary - Key Results'!N$4) * (Table_ME_by_PSR[result_psr_total]) )</f>
        <v>13</v>
      </c>
      <c r="O20" s="3">
        <f t="array" ref="O20">SUM( (Table_ME_by_PSR[indicator_nme]='Summary - Key Results'!$A20) * (Table_ME_by_PSR[psr_cycle_id]&lt;='Summary - Key Results'!O$4) * (Table_ME_by_PSR[result_psr_total]) )</f>
        <v>13</v>
      </c>
      <c r="P20" s="3">
        <f t="array" ref="P20">SUM( (Table_ME_by_PSR[indicator_nme]='Summary - Key Results'!$A20) * (Table_ME_by_PSR[psr_cycle_id]&lt;='Summary - Key Results'!P$4) * (Table_ME_by_PSR[result_psr_total]) )</f>
        <v>13</v>
      </c>
    </row>
    <row r="21" spans="1:16" x14ac:dyDescent="0.3">
      <c r="B21" s="80"/>
      <c r="C21" s="3">
        <f t="array" ref="C21">SUM( (Table_ME_by_PSR[indicator_nme]='Summary - Key Results'!$A$20) * (Table_ME_by_PSR[baseline_psr_total]) )</f>
        <v>1</v>
      </c>
      <c r="D21" s="80" t="s">
        <v>134</v>
      </c>
      <c r="E21" s="3">
        <f t="array" ref="E21">SUM( (Table_ME_by_PSR[indicator_nme]='Summary - Key Results'!$A20) * (Table_ME_by_PSR[psr_cycle_id]&lt;='Summary - Key Results'!E$4) * (Table_ME_by_PSR[target_psr_total]) )</f>
        <v>1</v>
      </c>
      <c r="F21" s="3">
        <f t="array" ref="F21">SUM( (Table_ME_by_PSR[indicator_nme]='Summary - Key Results'!$A20) * (Table_ME_by_PSR[psr_cycle_id]&lt;='Summary - Key Results'!F$4) * (Table_ME_by_PSR[target_psr_total]) )</f>
        <v>2</v>
      </c>
      <c r="G21" s="3">
        <f t="array" ref="G21">SUM( (Table_ME_by_PSR[indicator_nme]='Summary - Key Results'!$A20) * (Table_ME_by_PSR[psr_cycle_id]&lt;='Summary - Key Results'!G$4) * (Table_ME_by_PSR[target_psr_total]) )</f>
        <v>3</v>
      </c>
      <c r="H21" s="3">
        <f t="array" ref="H21">SUM( (Table_ME_by_PSR[indicator_nme]='Summary - Key Results'!$A20) * (Table_ME_by_PSR[psr_cycle_id]&lt;='Summary - Key Results'!H$4) * (Table_ME_by_PSR[target_psr_total]) )</f>
        <v>3</v>
      </c>
      <c r="I21" s="3">
        <f t="array" ref="I21">SUM( (Table_ME_by_PSR[indicator_nme]='Summary - Key Results'!$A20) * (Table_ME_by_PSR[psr_cycle_id]&lt;='Summary - Key Results'!I$4) * (Table_ME_by_PSR[target_psr_total]) )</f>
        <v>6</v>
      </c>
      <c r="J21" s="3">
        <f t="array" ref="J21">SUM( (Table_ME_by_PSR[indicator_nme]='Summary - Key Results'!$A20) * (Table_ME_by_PSR[psr_cycle_id]&lt;='Summary - Key Results'!J$4) * (Table_ME_by_PSR[target_psr_total]) )</f>
        <v>14</v>
      </c>
      <c r="K21" s="3">
        <f t="array" ref="K21">SUM( (Table_ME_by_PSR[indicator_nme]='Summary - Key Results'!$A20) * (Table_ME_by_PSR[psr_cycle_id]&lt;='Summary - Key Results'!K$4) * (Table_ME_by_PSR[target_psr_total]) )</f>
        <v>16</v>
      </c>
      <c r="L21" s="3">
        <f t="array" ref="L21">SUM( (Table_ME_by_PSR[indicator_nme]='Summary - Key Results'!$A20) * (Table_ME_by_PSR[psr_cycle_id]&lt;='Summary - Key Results'!L$4) * (Table_ME_by_PSR[target_psr_total]) )</f>
        <v>18</v>
      </c>
      <c r="M21" s="3">
        <f t="array" ref="M21">SUM( (Table_ME_by_PSR[indicator_nme]='Summary - Key Results'!$A20) * (Table_ME_by_PSR[psr_cycle_id]&lt;='Summary - Key Results'!M$4) * (Table_ME_by_PSR[target_psr_total]) )</f>
        <v>19</v>
      </c>
      <c r="N21" s="3">
        <f t="array" ref="N21">SUM( (Table_ME_by_PSR[indicator_nme]='Summary - Key Results'!$A20) * (Table_ME_by_PSR[psr_cycle_id]&lt;='Summary - Key Results'!N$4) * (Table_ME_by_PSR[target_psr_total]) )</f>
        <v>19</v>
      </c>
      <c r="O21" s="3">
        <f t="array" ref="O21">SUM( (Table_ME_by_PSR[indicator_nme]='Summary - Key Results'!$A20) * (Table_ME_by_PSR[psr_cycle_id]&lt;='Summary - Key Results'!O$4) * (Table_ME_by_PSR[target_psr_total]) )</f>
        <v>19</v>
      </c>
      <c r="P21" s="3">
        <f t="array" ref="P21">SUM( (Table_ME_by_PSR[indicator_nme]='Summary - Key Results'!$A20) * (Table_ME_by_PSR[psr_cycle_id]&lt;='Summary - Key Results'!P$4) * (Table_ME_by_PSR[target_psr_total]) )</f>
        <v>19</v>
      </c>
    </row>
    <row r="22" spans="1:16" x14ac:dyDescent="0.3">
      <c r="A22" s="79" t="s">
        <v>255</v>
      </c>
      <c r="B22" s="80" t="s">
        <v>211</v>
      </c>
      <c r="C22" s="3">
        <f t="array" ref="C22">SUM( (Table_ME_by_PSR[indicator_nme]='Summary - Key Results'!$A$22) * (Table_ME_by_PSR[baseline_psr_total]) )</f>
        <v>76470731</v>
      </c>
      <c r="D22" s="80" t="s">
        <v>135</v>
      </c>
      <c r="E22" s="3">
        <f t="array" ref="E22">SUM( (Table_ME_by_PSR[indicator_nme]='Summary - Key Results'!$A22) * (Table_ME_by_PSR[psr_cycle_id]&lt;='Summary - Key Results'!E$4) * (Table_ME_by_PSR[result_psr_total]) )</f>
        <v>28882766.129999999</v>
      </c>
      <c r="F22" s="3">
        <f t="array" ref="F22">SUM( (Table_ME_by_PSR[indicator_nme]='Summary - Key Results'!$A22) * (Table_ME_by_PSR[psr_cycle_id]&lt;='Summary - Key Results'!F$4) * (Table_ME_by_PSR[result_psr_total]) )</f>
        <v>42255317</v>
      </c>
      <c r="G22" s="3">
        <f t="array" ref="G22">SUM( (Table_ME_by_PSR[indicator_nme]='Summary - Key Results'!$A22) * (Table_ME_by_PSR[psr_cycle_id]&lt;='Summary - Key Results'!G$4) * (Table_ME_by_PSR[result_psr_total]) )</f>
        <v>51969751</v>
      </c>
      <c r="H22" s="3">
        <f t="array" ref="H22">SUM( (Table_ME_by_PSR[indicator_nme]='Summary - Key Results'!$A22) * (Table_ME_by_PSR[psr_cycle_id]&lt;='Summary - Key Results'!H$4) * (Table_ME_by_PSR[result_psr_total]) )</f>
        <v>155415013</v>
      </c>
      <c r="I22" s="3">
        <f t="array" ref="I22">SUM( (Table_ME_by_PSR[indicator_nme]='Summary - Key Results'!$A22) * (Table_ME_by_PSR[psr_cycle_id]&lt;='Summary - Key Results'!I$4) * (Table_ME_by_PSR[result_psr_total]) )</f>
        <v>196415355.44999999</v>
      </c>
      <c r="J22" s="3">
        <f t="array" ref="J22">SUM( (Table_ME_by_PSR[indicator_nme]='Summary - Key Results'!$A22) * (Table_ME_by_PSR[psr_cycle_id]&lt;='Summary - Key Results'!J$4) * (Table_ME_by_PSR[result_psr_total]) )</f>
        <v>196415355.44999999</v>
      </c>
      <c r="K22" s="3">
        <f t="array" ref="K22">SUM( (Table_ME_by_PSR[indicator_nme]='Summary - Key Results'!$A22) * (Table_ME_by_PSR[psr_cycle_id]&lt;='Summary - Key Results'!K$4) * (Table_ME_by_PSR[result_psr_total]) )</f>
        <v>196415355.44999999</v>
      </c>
      <c r="L22" s="3">
        <f t="array" ref="L22">SUM( (Table_ME_by_PSR[indicator_nme]='Summary - Key Results'!$A22) * (Table_ME_by_PSR[psr_cycle_id]&lt;='Summary - Key Results'!L$4) * (Table_ME_by_PSR[result_psr_total]) )</f>
        <v>196415355.44999999</v>
      </c>
      <c r="M22" s="3">
        <f t="array" ref="M22">SUM( (Table_ME_by_PSR[indicator_nme]='Summary - Key Results'!$A22) * (Table_ME_by_PSR[psr_cycle_id]&lt;='Summary - Key Results'!M$4) * (Table_ME_by_PSR[result_psr_total]) )</f>
        <v>196415355.44999999</v>
      </c>
      <c r="N22" s="3">
        <f t="array" ref="N22">SUM( (Table_ME_by_PSR[indicator_nme]='Summary - Key Results'!$A22) * (Table_ME_by_PSR[psr_cycle_id]&lt;='Summary - Key Results'!N$4) * (Table_ME_by_PSR[result_psr_total]) )</f>
        <v>196415355.44999999</v>
      </c>
      <c r="O22" s="3">
        <f t="array" ref="O22">SUM( (Table_ME_by_PSR[indicator_nme]='Summary - Key Results'!$A22) * (Table_ME_by_PSR[psr_cycle_id]&lt;='Summary - Key Results'!O$4) * (Table_ME_by_PSR[result_psr_total]) )</f>
        <v>196415355.44999999</v>
      </c>
      <c r="P22" s="3">
        <f t="array" ref="P22">SUM( (Table_ME_by_PSR[indicator_nme]='Summary - Key Results'!$A22) * (Table_ME_by_PSR[psr_cycle_id]&lt;='Summary - Key Results'!P$4) * (Table_ME_by_PSR[result_psr_total]) )</f>
        <v>196415355.44999999</v>
      </c>
    </row>
    <row r="23" spans="1:16" x14ac:dyDescent="0.3">
      <c r="B23" s="80"/>
      <c r="C23" s="3">
        <f t="array" ref="C23">SUM( (Table_ME_by_PSR[indicator_nme]='Summary - Key Results'!$A$22) * (Table_ME_by_PSR[baseline_psr_total]) )</f>
        <v>76470731</v>
      </c>
      <c r="D23" s="80" t="s">
        <v>134</v>
      </c>
      <c r="E23" s="3">
        <f t="array" ref="E23">SUM( (Table_ME_by_PSR[indicator_nme]='Summary - Key Results'!$A22) * (Table_ME_by_PSR[psr_cycle_id]&lt;='Summary - Key Results'!E$4) * (Table_ME_by_PSR[target_psr_total]) )</f>
        <v>29603959</v>
      </c>
      <c r="F23" s="3">
        <f t="array" ref="F23">SUM( (Table_ME_by_PSR[indicator_nme]='Summary - Key Results'!$A22) * (Table_ME_by_PSR[psr_cycle_id]&lt;='Summary - Key Results'!F$4) * (Table_ME_by_PSR[target_psr_total]) )</f>
        <v>44944884</v>
      </c>
      <c r="G23" s="3">
        <f t="array" ref="G23">SUM( (Table_ME_by_PSR[indicator_nme]='Summary - Key Results'!$A22) * (Table_ME_by_PSR[psr_cycle_id]&lt;='Summary - Key Results'!G$4) * (Table_ME_by_PSR[target_psr_total]) )</f>
        <v>61900566</v>
      </c>
      <c r="H23" s="3">
        <f t="array" ref="H23">SUM( (Table_ME_by_PSR[indicator_nme]='Summary - Key Results'!$A22) * (Table_ME_by_PSR[psr_cycle_id]&lt;='Summary - Key Results'!H$4) * (Table_ME_by_PSR[target_psr_total]) )</f>
        <v>82489784</v>
      </c>
      <c r="I23" s="3">
        <f t="array" ref="I23">SUM( (Table_ME_by_PSR[indicator_nme]='Summary - Key Results'!$A22) * (Table_ME_by_PSR[psr_cycle_id]&lt;='Summary - Key Results'!I$4) * (Table_ME_by_PSR[target_psr_total]) )</f>
        <v>104999993</v>
      </c>
      <c r="J23" s="3">
        <f t="array" ref="J23">SUM( (Table_ME_by_PSR[indicator_nme]='Summary - Key Results'!$A22) * (Table_ME_by_PSR[psr_cycle_id]&lt;='Summary - Key Results'!J$4) * (Table_ME_by_PSR[target_psr_total]) )</f>
        <v>112804098</v>
      </c>
      <c r="K23" s="3">
        <f t="array" ref="K23">SUM( (Table_ME_by_PSR[indicator_nme]='Summary - Key Results'!$A22) * (Table_ME_by_PSR[psr_cycle_id]&lt;='Summary - Key Results'!K$4) * (Table_ME_by_PSR[target_psr_total]) )</f>
        <v>122713805</v>
      </c>
      <c r="L23" s="3">
        <f t="array" ref="L23">SUM( (Table_ME_by_PSR[indicator_nme]='Summary - Key Results'!$A22) * (Table_ME_by_PSR[psr_cycle_id]&lt;='Summary - Key Results'!L$4) * (Table_ME_by_PSR[target_psr_total]) )</f>
        <v>126113805</v>
      </c>
      <c r="M23" s="3">
        <f t="array" ref="M23">SUM( (Table_ME_by_PSR[indicator_nme]='Summary - Key Results'!$A22) * (Table_ME_by_PSR[psr_cycle_id]&lt;='Summary - Key Results'!M$4) * (Table_ME_by_PSR[target_psr_total]) )</f>
        <v>130513805</v>
      </c>
      <c r="N23" s="3">
        <f t="array" ref="N23">SUM( (Table_ME_by_PSR[indicator_nme]='Summary - Key Results'!$A22) * (Table_ME_by_PSR[psr_cycle_id]&lt;='Summary - Key Results'!N$4) * (Table_ME_by_PSR[target_psr_total]) )</f>
        <v>134613805</v>
      </c>
      <c r="O23" s="3">
        <f t="array" ref="O23">SUM( (Table_ME_by_PSR[indicator_nme]='Summary - Key Results'!$A22) * (Table_ME_by_PSR[psr_cycle_id]&lt;='Summary - Key Results'!O$4) * (Table_ME_by_PSR[target_psr_total]) )</f>
        <v>138713805</v>
      </c>
      <c r="P23" s="3">
        <f t="array" ref="P23">SUM( (Table_ME_by_PSR[indicator_nme]='Summary - Key Results'!$A22) * (Table_ME_by_PSR[psr_cycle_id]&lt;='Summary - Key Results'!P$4) * (Table_ME_by_PSR[target_psr_total]) )</f>
        <v>138713805</v>
      </c>
    </row>
    <row r="24" spans="1:16" x14ac:dyDescent="0.3">
      <c r="A24" s="79" t="s">
        <v>254</v>
      </c>
      <c r="B24" s="80" t="s">
        <v>211</v>
      </c>
      <c r="C24" s="3">
        <f t="array" ref="C24">SUM( (Table_ME_by_PSR[indicator_nme]='Summary - Key Results'!$A$24) * (Table_ME_by_PSR[baseline_psr_total]) )</f>
        <v>0</v>
      </c>
      <c r="D24" s="80" t="s">
        <v>135</v>
      </c>
      <c r="E24" s="3">
        <f t="array" ref="E24">SUM( (Table_ME_by_PSR[indicator_nme]='Summary - Key Results'!$A24) * (Table_ME_by_PSR[psr_cycle_id]&lt;='Summary - Key Results'!E$4) * (Table_ME_by_PSR[result_psr_total]) )</f>
        <v>485</v>
      </c>
      <c r="F24" s="3">
        <f t="array" ref="F24">SUM( (Table_ME_by_PSR[indicator_nme]='Summary - Key Results'!$A24) * (Table_ME_by_PSR[psr_cycle_id]&lt;='Summary - Key Results'!F$4) * (Table_ME_by_PSR[result_psr_total]) )</f>
        <v>27222</v>
      </c>
      <c r="G24" s="3">
        <f t="array" ref="G24">SUM( (Table_ME_by_PSR[indicator_nme]='Summary - Key Results'!$A24) * (Table_ME_by_PSR[psr_cycle_id]&lt;='Summary - Key Results'!G$4) * (Table_ME_by_PSR[result_psr_total]) )</f>
        <v>36763</v>
      </c>
      <c r="H24" s="3">
        <f t="array" ref="H24">SUM( (Table_ME_by_PSR[indicator_nme]='Summary - Key Results'!$A24) * (Table_ME_by_PSR[psr_cycle_id]&lt;='Summary - Key Results'!H$4) * (Table_ME_by_PSR[result_psr_total]) )</f>
        <v>47979</v>
      </c>
      <c r="I24" s="3">
        <f t="array" ref="I24">SUM( (Table_ME_by_PSR[indicator_nme]='Summary - Key Results'!$A24) * (Table_ME_by_PSR[psr_cycle_id]&lt;='Summary - Key Results'!I$4) * (Table_ME_by_PSR[result_psr_total]) )</f>
        <v>59477</v>
      </c>
      <c r="J24" s="3">
        <f t="array" ref="J24">SUM( (Table_ME_by_PSR[indicator_nme]='Summary - Key Results'!$A24) * (Table_ME_by_PSR[psr_cycle_id]&lt;='Summary - Key Results'!J$4) * (Table_ME_by_PSR[result_psr_total]) )</f>
        <v>59477</v>
      </c>
      <c r="K24" s="3">
        <f t="array" ref="K24">SUM( (Table_ME_by_PSR[indicator_nme]='Summary - Key Results'!$A24) * (Table_ME_by_PSR[psr_cycle_id]&lt;='Summary - Key Results'!K$4) * (Table_ME_by_PSR[result_psr_total]) )</f>
        <v>59477</v>
      </c>
      <c r="L24" s="3">
        <f t="array" ref="L24">SUM( (Table_ME_by_PSR[indicator_nme]='Summary - Key Results'!$A24) * (Table_ME_by_PSR[psr_cycle_id]&lt;='Summary - Key Results'!L$4) * (Table_ME_by_PSR[result_psr_total]) )</f>
        <v>59477</v>
      </c>
      <c r="M24" s="3">
        <f t="array" ref="M24">SUM( (Table_ME_by_PSR[indicator_nme]='Summary - Key Results'!$A24) * (Table_ME_by_PSR[psr_cycle_id]&lt;='Summary - Key Results'!M$4) * (Table_ME_by_PSR[result_psr_total]) )</f>
        <v>59477</v>
      </c>
      <c r="N24" s="3">
        <f t="array" ref="N24">SUM( (Table_ME_by_PSR[indicator_nme]='Summary - Key Results'!$A24) * (Table_ME_by_PSR[psr_cycle_id]&lt;='Summary - Key Results'!N$4) * (Table_ME_by_PSR[result_psr_total]) )</f>
        <v>59477</v>
      </c>
      <c r="O24" s="3">
        <f t="array" ref="O24">SUM( (Table_ME_by_PSR[indicator_nme]='Summary - Key Results'!$A24) * (Table_ME_by_PSR[psr_cycle_id]&lt;='Summary - Key Results'!O$4) * (Table_ME_by_PSR[result_psr_total]) )</f>
        <v>59477</v>
      </c>
      <c r="P24" s="3">
        <f t="array" ref="P24">SUM( (Table_ME_by_PSR[indicator_nme]='Summary - Key Results'!$A24) * (Table_ME_by_PSR[psr_cycle_id]&lt;='Summary - Key Results'!P$4) * (Table_ME_by_PSR[result_psr_total]) )</f>
        <v>59477</v>
      </c>
    </row>
    <row r="25" spans="1:16" x14ac:dyDescent="0.3">
      <c r="B25" s="80"/>
      <c r="C25" s="3">
        <f t="array" ref="C25">SUM( (Table_ME_by_PSR[indicator_nme]='Summary - Key Results'!$A$24) * (Table_ME_by_PSR[baseline_psr_total]) )</f>
        <v>0</v>
      </c>
      <c r="D25" s="80" t="s">
        <v>134</v>
      </c>
      <c r="E25" s="3">
        <f t="array" ref="E25">SUM( (Table_ME_by_PSR[indicator_nme]='Summary - Key Results'!$A24) * (Table_ME_by_PSR[psr_cycle_id]&lt;='Summary - Key Results'!E$4) * (Table_ME_by_PSR[target_psr_total]) )</f>
        <v>727</v>
      </c>
      <c r="F25" s="3">
        <f t="array" ref="F25">SUM( (Table_ME_by_PSR[indicator_nme]='Summary - Key Results'!$A24) * (Table_ME_by_PSR[psr_cycle_id]&lt;='Summary - Key Results'!F$4) * (Table_ME_by_PSR[target_psr_total]) )</f>
        <v>7054</v>
      </c>
      <c r="G25" s="3">
        <f t="array" ref="G25">SUM( (Table_ME_by_PSR[indicator_nme]='Summary - Key Results'!$A24) * (Table_ME_by_PSR[psr_cycle_id]&lt;='Summary - Key Results'!G$4) * (Table_ME_by_PSR[target_psr_total]) )</f>
        <v>17572</v>
      </c>
      <c r="H25" s="3">
        <f t="array" ref="H25">SUM( (Table_ME_by_PSR[indicator_nme]='Summary - Key Results'!$A24) * (Table_ME_by_PSR[psr_cycle_id]&lt;='Summary - Key Results'!H$4) * (Table_ME_by_PSR[target_psr_total]) )</f>
        <v>34073</v>
      </c>
      <c r="I25" s="3">
        <f t="array" ref="I25">SUM( (Table_ME_by_PSR[indicator_nme]='Summary - Key Results'!$A24) * (Table_ME_by_PSR[psr_cycle_id]&lt;='Summary - Key Results'!I$4) * (Table_ME_by_PSR[target_psr_total]) )</f>
        <v>51463</v>
      </c>
      <c r="J25" s="3">
        <f t="array" ref="J25">SUM( (Table_ME_by_PSR[indicator_nme]='Summary - Key Results'!$A24) * (Table_ME_by_PSR[psr_cycle_id]&lt;='Summary - Key Results'!J$4) * (Table_ME_by_PSR[target_psr_total]) )</f>
        <v>64663</v>
      </c>
      <c r="K25" s="3">
        <f t="array" ref="K25">SUM( (Table_ME_by_PSR[indicator_nme]='Summary - Key Results'!$A24) * (Table_ME_by_PSR[psr_cycle_id]&lt;='Summary - Key Results'!K$4) * (Table_ME_by_PSR[target_psr_total]) )</f>
        <v>81667</v>
      </c>
      <c r="L25" s="3">
        <f t="array" ref="L25">SUM( (Table_ME_by_PSR[indicator_nme]='Summary - Key Results'!$A24) * (Table_ME_by_PSR[psr_cycle_id]&lt;='Summary - Key Results'!L$4) * (Table_ME_by_PSR[target_psr_total]) )</f>
        <v>81667</v>
      </c>
      <c r="M25" s="3">
        <f t="array" ref="M25">SUM( (Table_ME_by_PSR[indicator_nme]='Summary - Key Results'!$A24) * (Table_ME_by_PSR[psr_cycle_id]&lt;='Summary - Key Results'!M$4) * (Table_ME_by_PSR[target_psr_total]) )</f>
        <v>81667</v>
      </c>
      <c r="N25" s="3">
        <f t="array" ref="N25">SUM( (Table_ME_by_PSR[indicator_nme]='Summary - Key Results'!$A24) * (Table_ME_by_PSR[psr_cycle_id]&lt;='Summary - Key Results'!N$4) * (Table_ME_by_PSR[target_psr_total]) )</f>
        <v>81667</v>
      </c>
      <c r="O25" s="3">
        <f t="array" ref="O25">SUM( (Table_ME_by_PSR[indicator_nme]='Summary - Key Results'!$A24) * (Table_ME_by_PSR[psr_cycle_id]&lt;='Summary - Key Results'!O$4) * (Table_ME_by_PSR[target_psr_total]) )</f>
        <v>81667</v>
      </c>
      <c r="P25" s="3">
        <f t="array" ref="P25">SUM( (Table_ME_by_PSR[indicator_nme]='Summary - Key Results'!$A24) * (Table_ME_by_PSR[psr_cycle_id]&lt;='Summary - Key Results'!P$4) * (Table_ME_by_PSR[target_psr_total]) )</f>
        <v>81667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14999847407452621"/>
  </sheetPr>
  <dimension ref="A1:T314"/>
  <sheetViews>
    <sheetView workbookViewId="0">
      <selection activeCell="C3" sqref="C3"/>
    </sheetView>
  </sheetViews>
  <sheetFormatPr defaultRowHeight="14.4" x14ac:dyDescent="0.3"/>
  <cols>
    <col min="1" max="1" width="14.21875" bestFit="1" customWidth="1"/>
    <col min="2" max="2" width="11.77734375" bestFit="1" customWidth="1"/>
    <col min="3" max="3" width="48" bestFit="1" customWidth="1"/>
    <col min="4" max="4" width="18.88671875" bestFit="1" customWidth="1"/>
    <col min="5" max="5" width="18.33203125" bestFit="1" customWidth="1"/>
    <col min="6" max="6" width="15.5546875" bestFit="1" customWidth="1"/>
    <col min="7" max="7" width="55.109375" bestFit="1" customWidth="1"/>
    <col min="8" max="8" width="80.88671875" bestFit="1" customWidth="1"/>
    <col min="9" max="9" width="10.109375" bestFit="1" customWidth="1"/>
    <col min="10" max="10" width="20.88671875" bestFit="1" customWidth="1"/>
    <col min="11" max="11" width="20.21875" bestFit="1" customWidth="1"/>
    <col min="12" max="12" width="19.88671875" bestFit="1" customWidth="1"/>
    <col min="13" max="13" width="19.109375" bestFit="1" customWidth="1"/>
    <col min="14" max="14" width="18.6640625" bestFit="1" customWidth="1"/>
    <col min="15" max="15" width="18" bestFit="1" customWidth="1"/>
    <col min="16" max="16" width="16.33203125" bestFit="1" customWidth="1"/>
    <col min="17" max="17" width="15.88671875" bestFit="1" customWidth="1"/>
    <col min="18" max="18" width="13.109375" bestFit="1" customWidth="1"/>
    <col min="19" max="19" width="21.77734375" bestFit="1" customWidth="1"/>
    <col min="20" max="20" width="20.88671875" bestFit="1" customWidth="1"/>
  </cols>
  <sheetData>
    <row r="1" spans="1:20" x14ac:dyDescent="0.3">
      <c r="A1" t="s">
        <v>1</v>
      </c>
      <c r="B1" t="s">
        <v>0</v>
      </c>
      <c r="C1" t="s">
        <v>19</v>
      </c>
      <c r="D1" t="s">
        <v>21</v>
      </c>
      <c r="E1" t="s">
        <v>2</v>
      </c>
      <c r="F1" t="s">
        <v>101</v>
      </c>
      <c r="G1" t="s">
        <v>102</v>
      </c>
      <c r="H1" t="s">
        <v>103</v>
      </c>
      <c r="I1" t="s">
        <v>224</v>
      </c>
      <c r="J1" t="s">
        <v>225</v>
      </c>
      <c r="K1" t="s">
        <v>226</v>
      </c>
      <c r="L1" t="s">
        <v>227</v>
      </c>
      <c r="M1" t="s">
        <v>228</v>
      </c>
      <c r="N1" t="s">
        <v>229</v>
      </c>
      <c r="O1" t="s">
        <v>230</v>
      </c>
      <c r="P1" t="s">
        <v>231</v>
      </c>
      <c r="Q1" t="s">
        <v>232</v>
      </c>
      <c r="R1" t="s">
        <v>233</v>
      </c>
      <c r="S1" t="s">
        <v>234</v>
      </c>
      <c r="T1" t="s">
        <v>235</v>
      </c>
    </row>
    <row r="2" spans="1:20" x14ac:dyDescent="0.3">
      <c r="A2" s="1">
        <v>42893</v>
      </c>
      <c r="B2" s="56">
        <v>592948</v>
      </c>
      <c r="C2" s="56" t="s">
        <v>1066</v>
      </c>
      <c r="D2" s="1">
        <v>41008</v>
      </c>
      <c r="E2" s="1">
        <v>43465</v>
      </c>
      <c r="F2" s="56" t="s">
        <v>188</v>
      </c>
      <c r="G2" s="56" t="s">
        <v>239</v>
      </c>
      <c r="H2" s="56" t="s">
        <v>189</v>
      </c>
      <c r="I2" s="56">
        <v>0</v>
      </c>
      <c r="J2" s="56">
        <v>0</v>
      </c>
      <c r="K2" s="56" t="s">
        <v>129</v>
      </c>
      <c r="L2" s="56">
        <v>0</v>
      </c>
      <c r="M2" s="56" t="s">
        <v>130</v>
      </c>
      <c r="N2" s="56">
        <v>0</v>
      </c>
      <c r="O2" s="56" t="s">
        <v>131</v>
      </c>
      <c r="P2" s="56">
        <v>3</v>
      </c>
      <c r="Q2" s="56">
        <v>3</v>
      </c>
      <c r="R2" s="56">
        <v>3</v>
      </c>
      <c r="S2" s="56">
        <v>100</v>
      </c>
      <c r="T2" s="56">
        <v>100</v>
      </c>
    </row>
    <row r="3" spans="1:20" x14ac:dyDescent="0.3">
      <c r="A3" s="1">
        <v>42893</v>
      </c>
      <c r="B3" s="56">
        <v>592948</v>
      </c>
      <c r="C3" s="56" t="s">
        <v>1066</v>
      </c>
      <c r="D3" s="1">
        <v>41008</v>
      </c>
      <c r="E3" s="1">
        <v>43465</v>
      </c>
      <c r="F3" s="56" t="s">
        <v>188</v>
      </c>
      <c r="G3" s="56" t="s">
        <v>239</v>
      </c>
      <c r="H3" s="56" t="s">
        <v>1074</v>
      </c>
      <c r="I3" s="56">
        <v>0</v>
      </c>
      <c r="J3" s="56">
        <v>0</v>
      </c>
      <c r="K3" s="56" t="s">
        <v>129</v>
      </c>
      <c r="L3" s="56">
        <v>0</v>
      </c>
      <c r="M3" s="56" t="s">
        <v>130</v>
      </c>
      <c r="N3" s="56">
        <v>1</v>
      </c>
      <c r="O3" s="56" t="s">
        <v>131</v>
      </c>
      <c r="P3" s="56">
        <v>16</v>
      </c>
      <c r="Q3" s="56">
        <v>15</v>
      </c>
      <c r="R3" s="56">
        <v>15</v>
      </c>
      <c r="S3" s="56">
        <v>106.7</v>
      </c>
      <c r="T3" s="56">
        <v>106.7</v>
      </c>
    </row>
    <row r="4" spans="1:20" x14ac:dyDescent="0.3">
      <c r="A4" s="1">
        <v>42893</v>
      </c>
      <c r="B4" s="56">
        <v>592948</v>
      </c>
      <c r="C4" s="56" t="s">
        <v>1066</v>
      </c>
      <c r="D4" s="1">
        <v>41008</v>
      </c>
      <c r="E4" s="1">
        <v>43465</v>
      </c>
      <c r="F4" s="56" t="s">
        <v>188</v>
      </c>
      <c r="G4" s="56" t="s">
        <v>239</v>
      </c>
      <c r="H4" s="56" t="s">
        <v>1100</v>
      </c>
      <c r="I4" s="56">
        <v>0</v>
      </c>
      <c r="J4" s="56">
        <v>101</v>
      </c>
      <c r="K4" s="56" t="s">
        <v>129</v>
      </c>
      <c r="L4" s="56">
        <v>0</v>
      </c>
      <c r="M4" s="56" t="s">
        <v>130</v>
      </c>
      <c r="N4" s="56">
        <v>0</v>
      </c>
      <c r="O4" s="56" t="s">
        <v>131</v>
      </c>
      <c r="P4" s="56">
        <v>1385</v>
      </c>
      <c r="Q4" s="56">
        <v>1500</v>
      </c>
      <c r="R4" s="56">
        <v>1500</v>
      </c>
      <c r="S4" s="56">
        <v>92.3</v>
      </c>
      <c r="T4" s="56">
        <v>92.3</v>
      </c>
    </row>
    <row r="5" spans="1:20" x14ac:dyDescent="0.3">
      <c r="A5" s="1">
        <v>42893</v>
      </c>
      <c r="B5" s="56">
        <v>592948</v>
      </c>
      <c r="C5" s="56" t="s">
        <v>1066</v>
      </c>
      <c r="D5" s="1">
        <v>41008</v>
      </c>
      <c r="E5" s="1">
        <v>43465</v>
      </c>
      <c r="F5" s="56" t="s">
        <v>188</v>
      </c>
      <c r="G5" s="56" t="s">
        <v>239</v>
      </c>
      <c r="H5" s="56" t="s">
        <v>190</v>
      </c>
      <c r="I5" s="56">
        <v>0</v>
      </c>
      <c r="J5" s="56">
        <v>35</v>
      </c>
      <c r="K5" s="56" t="s">
        <v>129</v>
      </c>
      <c r="L5" s="56">
        <v>0</v>
      </c>
      <c r="M5" s="56" t="s">
        <v>130</v>
      </c>
      <c r="N5" s="56">
        <v>0</v>
      </c>
      <c r="O5" s="56" t="s">
        <v>131</v>
      </c>
      <c r="P5" s="56">
        <v>259</v>
      </c>
      <c r="Q5" s="56">
        <v>200</v>
      </c>
      <c r="R5" s="56">
        <v>200</v>
      </c>
      <c r="S5" s="56">
        <v>129.5</v>
      </c>
      <c r="T5" s="56">
        <v>129.5</v>
      </c>
    </row>
    <row r="6" spans="1:20" x14ac:dyDescent="0.3">
      <c r="A6" s="1">
        <v>42893</v>
      </c>
      <c r="B6" s="56">
        <v>592948</v>
      </c>
      <c r="C6" s="56" t="s">
        <v>1066</v>
      </c>
      <c r="D6" s="1">
        <v>41008</v>
      </c>
      <c r="E6" s="1">
        <v>43465</v>
      </c>
      <c r="F6" s="56" t="s">
        <v>188</v>
      </c>
      <c r="G6" s="56" t="s">
        <v>239</v>
      </c>
      <c r="H6" s="56" t="s">
        <v>191</v>
      </c>
      <c r="I6" s="56">
        <v>0</v>
      </c>
      <c r="J6" s="56">
        <v>23</v>
      </c>
      <c r="K6" s="56" t="s">
        <v>129</v>
      </c>
      <c r="L6" s="56">
        <v>0</v>
      </c>
      <c r="M6" s="56" t="s">
        <v>130</v>
      </c>
      <c r="N6" s="56">
        <v>0</v>
      </c>
      <c r="O6" s="56" t="s">
        <v>131</v>
      </c>
      <c r="P6" s="56">
        <v>126</v>
      </c>
      <c r="Q6" s="56">
        <v>160</v>
      </c>
      <c r="R6" s="56">
        <v>160</v>
      </c>
      <c r="S6" s="56">
        <v>78.8</v>
      </c>
      <c r="T6" s="56">
        <v>78.8</v>
      </c>
    </row>
    <row r="7" spans="1:20" x14ac:dyDescent="0.3">
      <c r="A7" s="1">
        <v>42893</v>
      </c>
      <c r="B7" s="56">
        <v>592948</v>
      </c>
      <c r="C7" s="56" t="s">
        <v>1066</v>
      </c>
      <c r="D7" s="1">
        <v>41008</v>
      </c>
      <c r="E7" s="1">
        <v>43465</v>
      </c>
      <c r="F7" s="56" t="s">
        <v>188</v>
      </c>
      <c r="G7" s="56" t="s">
        <v>239</v>
      </c>
      <c r="H7" s="56" t="s">
        <v>192</v>
      </c>
      <c r="I7" s="56">
        <v>0</v>
      </c>
      <c r="J7" s="56">
        <v>15</v>
      </c>
      <c r="K7" s="56" t="s">
        <v>129</v>
      </c>
      <c r="L7" s="56">
        <v>79</v>
      </c>
      <c r="M7" s="56" t="s">
        <v>130</v>
      </c>
      <c r="N7" s="56">
        <v>0</v>
      </c>
      <c r="O7" s="56" t="s">
        <v>131</v>
      </c>
      <c r="P7" s="56">
        <v>213</v>
      </c>
      <c r="Q7" s="56">
        <v>140</v>
      </c>
      <c r="R7" s="56">
        <v>140</v>
      </c>
      <c r="S7" s="56">
        <v>152.1</v>
      </c>
      <c r="T7" s="56">
        <v>152.1</v>
      </c>
    </row>
    <row r="8" spans="1:20" x14ac:dyDescent="0.3">
      <c r="A8" s="1">
        <v>42893</v>
      </c>
      <c r="B8" s="56">
        <v>592948</v>
      </c>
      <c r="C8" s="56" t="s">
        <v>1066</v>
      </c>
      <c r="D8" s="1">
        <v>41008</v>
      </c>
      <c r="E8" s="1">
        <v>43465</v>
      </c>
      <c r="F8" s="56" t="s">
        <v>188</v>
      </c>
      <c r="G8" s="56" t="s">
        <v>239</v>
      </c>
      <c r="H8" s="56" t="s">
        <v>195</v>
      </c>
      <c r="I8" s="56">
        <v>0</v>
      </c>
      <c r="J8" s="56">
        <v>0</v>
      </c>
      <c r="K8" s="56" t="s">
        <v>129</v>
      </c>
      <c r="L8" s="56">
        <v>1</v>
      </c>
      <c r="M8" s="56" t="s">
        <v>130</v>
      </c>
      <c r="N8" s="56">
        <v>0</v>
      </c>
      <c r="O8" s="56" t="s">
        <v>131</v>
      </c>
      <c r="P8" s="56">
        <v>7</v>
      </c>
      <c r="Q8" s="56">
        <v>9</v>
      </c>
      <c r="R8" s="56">
        <v>9</v>
      </c>
      <c r="S8" s="56">
        <v>77.8</v>
      </c>
      <c r="T8" s="56">
        <v>77.8</v>
      </c>
    </row>
    <row r="9" spans="1:20" x14ac:dyDescent="0.3">
      <c r="A9" s="1">
        <v>42893</v>
      </c>
      <c r="B9" s="56">
        <v>592948</v>
      </c>
      <c r="C9" s="56" t="s">
        <v>1066</v>
      </c>
      <c r="D9" s="1">
        <v>41008</v>
      </c>
      <c r="E9" s="1">
        <v>43465</v>
      </c>
      <c r="F9" s="56" t="s">
        <v>188</v>
      </c>
      <c r="G9" s="56" t="s">
        <v>239</v>
      </c>
      <c r="H9" s="56" t="s">
        <v>1104</v>
      </c>
      <c r="I9" s="56">
        <v>0</v>
      </c>
      <c r="J9" s="56">
        <v>0</v>
      </c>
      <c r="K9" s="56" t="s">
        <v>129</v>
      </c>
      <c r="L9" s="56">
        <v>0</v>
      </c>
      <c r="M9" s="56" t="s">
        <v>130</v>
      </c>
      <c r="N9" s="56">
        <v>0</v>
      </c>
      <c r="O9" s="56" t="s">
        <v>131</v>
      </c>
      <c r="P9" s="56">
        <v>2</v>
      </c>
      <c r="Q9" s="56">
        <v>1</v>
      </c>
      <c r="R9" s="56">
        <v>1</v>
      </c>
      <c r="S9" s="56">
        <v>200</v>
      </c>
      <c r="T9" s="56">
        <v>200</v>
      </c>
    </row>
    <row r="10" spans="1:20" x14ac:dyDescent="0.3">
      <c r="A10" s="1">
        <v>42893</v>
      </c>
      <c r="B10" s="56">
        <v>592948</v>
      </c>
      <c r="C10" s="56" t="s">
        <v>1066</v>
      </c>
      <c r="D10" s="1">
        <v>41008</v>
      </c>
      <c r="E10" s="1">
        <v>43465</v>
      </c>
      <c r="F10" s="56" t="s">
        <v>188</v>
      </c>
      <c r="G10" s="56" t="s">
        <v>239</v>
      </c>
      <c r="H10" s="56" t="s">
        <v>1132</v>
      </c>
      <c r="I10" s="56">
        <v>0</v>
      </c>
      <c r="J10" s="56">
        <v>1</v>
      </c>
      <c r="K10" s="56" t="s">
        <v>129</v>
      </c>
      <c r="L10" s="56">
        <v>0</v>
      </c>
      <c r="M10" s="56" t="s">
        <v>130</v>
      </c>
      <c r="N10" s="56">
        <v>0</v>
      </c>
      <c r="O10" s="56" t="s">
        <v>131</v>
      </c>
      <c r="P10" s="56">
        <v>3</v>
      </c>
      <c r="Q10" s="56">
        <v>4</v>
      </c>
      <c r="R10" s="56">
        <v>4</v>
      </c>
      <c r="S10" s="56">
        <v>75</v>
      </c>
      <c r="T10" s="56">
        <v>75</v>
      </c>
    </row>
    <row r="11" spans="1:20" x14ac:dyDescent="0.3">
      <c r="A11" s="1">
        <v>42893</v>
      </c>
      <c r="B11" s="56">
        <v>592948</v>
      </c>
      <c r="C11" s="56" t="s">
        <v>1066</v>
      </c>
      <c r="D11" s="1">
        <v>41008</v>
      </c>
      <c r="E11" s="1">
        <v>43465</v>
      </c>
      <c r="F11" s="56" t="s">
        <v>188</v>
      </c>
      <c r="G11" s="56" t="s">
        <v>239</v>
      </c>
      <c r="H11" s="56" t="s">
        <v>238</v>
      </c>
      <c r="I11" s="56">
        <v>0</v>
      </c>
      <c r="J11" s="56">
        <v>1</v>
      </c>
      <c r="K11" s="56" t="s">
        <v>129</v>
      </c>
      <c r="L11" s="56">
        <v>4</v>
      </c>
      <c r="M11" s="56" t="s">
        <v>130</v>
      </c>
      <c r="N11" s="56">
        <v>0</v>
      </c>
      <c r="O11" s="56" t="s">
        <v>131</v>
      </c>
      <c r="P11" s="56">
        <v>15</v>
      </c>
      <c r="Q11" s="56">
        <v>4</v>
      </c>
      <c r="R11" s="56">
        <v>4</v>
      </c>
      <c r="S11" s="56">
        <v>375</v>
      </c>
      <c r="T11" s="56">
        <v>375</v>
      </c>
    </row>
    <row r="12" spans="1:20" x14ac:dyDescent="0.3">
      <c r="A12" s="1">
        <v>42893</v>
      </c>
      <c r="B12" s="56">
        <v>592948</v>
      </c>
      <c r="C12" s="56" t="s">
        <v>1066</v>
      </c>
      <c r="D12" s="1">
        <v>41008</v>
      </c>
      <c r="E12" s="1">
        <v>43465</v>
      </c>
      <c r="F12" s="56" t="s">
        <v>188</v>
      </c>
      <c r="G12" s="56" t="s">
        <v>239</v>
      </c>
      <c r="H12" s="56" t="s">
        <v>193</v>
      </c>
      <c r="I12" s="56">
        <v>0</v>
      </c>
      <c r="J12" s="56">
        <v>1</v>
      </c>
      <c r="K12" s="56" t="s">
        <v>129</v>
      </c>
      <c r="L12" s="56">
        <v>0</v>
      </c>
      <c r="M12" s="56" t="s">
        <v>130</v>
      </c>
      <c r="N12" s="56">
        <v>0</v>
      </c>
      <c r="O12" s="56" t="s">
        <v>131</v>
      </c>
      <c r="P12" s="56">
        <v>11</v>
      </c>
      <c r="Q12" s="56">
        <v>6</v>
      </c>
      <c r="R12" s="56">
        <v>6</v>
      </c>
      <c r="S12" s="56">
        <v>183.3</v>
      </c>
      <c r="T12" s="56">
        <v>183.3</v>
      </c>
    </row>
    <row r="13" spans="1:20" x14ac:dyDescent="0.3">
      <c r="A13" s="1">
        <v>42893</v>
      </c>
      <c r="B13" s="56">
        <v>592948</v>
      </c>
      <c r="C13" s="56" t="s">
        <v>1066</v>
      </c>
      <c r="D13" s="1">
        <v>41008</v>
      </c>
      <c r="E13" s="1">
        <v>43465</v>
      </c>
      <c r="F13" s="56" t="s">
        <v>110</v>
      </c>
      <c r="G13" s="56" t="s">
        <v>239</v>
      </c>
      <c r="H13" s="56" t="s">
        <v>252</v>
      </c>
      <c r="I13" s="56">
        <v>0</v>
      </c>
      <c r="J13" s="56">
        <v>0</v>
      </c>
      <c r="K13" s="56" t="s">
        <v>129</v>
      </c>
      <c r="L13" s="56">
        <v>0</v>
      </c>
      <c r="M13" s="56" t="s">
        <v>130</v>
      </c>
      <c r="N13" s="56">
        <v>0</v>
      </c>
      <c r="O13" s="56" t="s">
        <v>131</v>
      </c>
      <c r="P13" s="56">
        <v>2</v>
      </c>
      <c r="Q13" s="56">
        <v>2</v>
      </c>
      <c r="R13" s="56">
        <v>2</v>
      </c>
      <c r="S13" s="56">
        <v>100</v>
      </c>
      <c r="T13" s="56">
        <v>100</v>
      </c>
    </row>
    <row r="14" spans="1:20" x14ac:dyDescent="0.3">
      <c r="A14" s="1">
        <v>42893</v>
      </c>
      <c r="B14" s="56">
        <v>592948</v>
      </c>
      <c r="C14" s="56" t="s">
        <v>1066</v>
      </c>
      <c r="D14" s="1">
        <v>41008</v>
      </c>
      <c r="E14" s="1">
        <v>43465</v>
      </c>
      <c r="F14" s="56" t="s">
        <v>110</v>
      </c>
      <c r="G14" s="56" t="s">
        <v>239</v>
      </c>
      <c r="H14" s="56" t="s">
        <v>111</v>
      </c>
      <c r="I14" s="56">
        <v>0</v>
      </c>
      <c r="J14" s="56">
        <v>0</v>
      </c>
      <c r="K14" s="56" t="s">
        <v>129</v>
      </c>
      <c r="L14" s="56">
        <v>1</v>
      </c>
      <c r="M14" s="56" t="s">
        <v>130</v>
      </c>
      <c r="N14" s="56">
        <v>0</v>
      </c>
      <c r="O14" s="56" t="s">
        <v>131</v>
      </c>
      <c r="P14" s="56">
        <v>4</v>
      </c>
      <c r="Q14" s="56">
        <v>3</v>
      </c>
      <c r="R14" s="56">
        <v>3</v>
      </c>
      <c r="S14" s="56">
        <v>133.30000000000001</v>
      </c>
      <c r="T14" s="56">
        <v>133.30000000000001</v>
      </c>
    </row>
    <row r="15" spans="1:20" x14ac:dyDescent="0.3">
      <c r="A15" s="1">
        <v>42893</v>
      </c>
      <c r="B15" s="56">
        <v>592948</v>
      </c>
      <c r="C15" s="56" t="s">
        <v>1066</v>
      </c>
      <c r="D15" s="1">
        <v>41008</v>
      </c>
      <c r="E15" s="1">
        <v>43465</v>
      </c>
      <c r="F15" s="56" t="s">
        <v>110</v>
      </c>
      <c r="G15" s="56" t="s">
        <v>239</v>
      </c>
      <c r="H15" s="56" t="s">
        <v>112</v>
      </c>
      <c r="I15" s="56">
        <v>0</v>
      </c>
      <c r="J15" s="56">
        <v>0</v>
      </c>
      <c r="K15" s="56" t="s">
        <v>129</v>
      </c>
      <c r="L15" s="56">
        <v>1</v>
      </c>
      <c r="M15" s="56" t="s">
        <v>130</v>
      </c>
      <c r="N15" s="56">
        <v>0</v>
      </c>
      <c r="O15" s="56" t="s">
        <v>131</v>
      </c>
      <c r="P15" s="56">
        <v>5</v>
      </c>
      <c r="Q15" s="56">
        <v>9</v>
      </c>
      <c r="R15" s="56">
        <v>9</v>
      </c>
      <c r="S15" s="56">
        <v>55.6</v>
      </c>
      <c r="T15" s="56">
        <v>55.6</v>
      </c>
    </row>
    <row r="16" spans="1:20" x14ac:dyDescent="0.3">
      <c r="A16" s="1">
        <v>42893</v>
      </c>
      <c r="B16" s="56">
        <v>592948</v>
      </c>
      <c r="C16" s="56" t="s">
        <v>1066</v>
      </c>
      <c r="D16" s="1">
        <v>41008</v>
      </c>
      <c r="E16" s="1">
        <v>43465</v>
      </c>
      <c r="F16" s="56" t="s">
        <v>105</v>
      </c>
      <c r="G16" s="56" t="s">
        <v>236</v>
      </c>
      <c r="H16" s="56" t="s">
        <v>1057</v>
      </c>
      <c r="I16" s="56">
        <v>400000</v>
      </c>
      <c r="J16" s="56">
        <v>0</v>
      </c>
      <c r="K16" s="56" t="s">
        <v>129</v>
      </c>
      <c r="L16" s="56">
        <v>0</v>
      </c>
      <c r="M16" s="56" t="s">
        <v>130</v>
      </c>
      <c r="N16" s="56">
        <v>0</v>
      </c>
      <c r="O16" s="56" t="s">
        <v>131</v>
      </c>
      <c r="P16" s="56">
        <v>90000</v>
      </c>
      <c r="Q16" s="56">
        <v>600000</v>
      </c>
      <c r="R16" s="56">
        <v>600000</v>
      </c>
      <c r="S16" s="56">
        <v>15</v>
      </c>
      <c r="T16" s="56">
        <v>15</v>
      </c>
    </row>
    <row r="17" spans="1:20" x14ac:dyDescent="0.3">
      <c r="A17" s="1">
        <v>42893</v>
      </c>
      <c r="B17" s="56">
        <v>594527</v>
      </c>
      <c r="C17" s="56" t="s">
        <v>1178</v>
      </c>
      <c r="D17" s="1">
        <v>41153</v>
      </c>
      <c r="E17" s="1">
        <v>43465</v>
      </c>
      <c r="F17" s="56" t="s">
        <v>188</v>
      </c>
      <c r="G17" s="56" t="s">
        <v>239</v>
      </c>
      <c r="H17" s="56" t="s">
        <v>190</v>
      </c>
      <c r="I17" s="56">
        <v>0</v>
      </c>
      <c r="J17" s="56">
        <v>10</v>
      </c>
      <c r="K17" s="56" t="s">
        <v>129</v>
      </c>
      <c r="L17" s="56">
        <v>20</v>
      </c>
      <c r="M17" s="56" t="s">
        <v>130</v>
      </c>
      <c r="N17" s="56">
        <v>0</v>
      </c>
      <c r="O17" s="56"/>
      <c r="P17" s="56">
        <v>140</v>
      </c>
      <c r="Q17" s="56">
        <v>60</v>
      </c>
      <c r="R17" s="56">
        <v>60</v>
      </c>
      <c r="S17" s="56">
        <v>233.3</v>
      </c>
      <c r="T17" s="56">
        <v>233.3</v>
      </c>
    </row>
    <row r="18" spans="1:20" x14ac:dyDescent="0.3">
      <c r="A18" s="1">
        <v>42893</v>
      </c>
      <c r="B18" s="56">
        <v>594527</v>
      </c>
      <c r="C18" s="56" t="s">
        <v>1178</v>
      </c>
      <c r="D18" s="1">
        <v>41153</v>
      </c>
      <c r="E18" s="1">
        <v>43465</v>
      </c>
      <c r="F18" s="56" t="s">
        <v>188</v>
      </c>
      <c r="G18" s="56" t="s">
        <v>239</v>
      </c>
      <c r="H18" s="56" t="s">
        <v>1186</v>
      </c>
      <c r="I18" s="56">
        <v>0</v>
      </c>
      <c r="J18" s="56">
        <v>0</v>
      </c>
      <c r="K18" s="56" t="s">
        <v>129</v>
      </c>
      <c r="L18" s="56">
        <v>0</v>
      </c>
      <c r="M18" s="56"/>
      <c r="N18" s="56">
        <v>0</v>
      </c>
      <c r="O18" s="56" t="s">
        <v>131</v>
      </c>
      <c r="P18" s="56">
        <v>3</v>
      </c>
      <c r="Q18" s="56">
        <v>3</v>
      </c>
      <c r="R18" s="56">
        <v>3</v>
      </c>
      <c r="S18" s="56">
        <v>100</v>
      </c>
      <c r="T18" s="56">
        <v>100</v>
      </c>
    </row>
    <row r="19" spans="1:20" x14ac:dyDescent="0.3">
      <c r="A19" s="1">
        <v>42893</v>
      </c>
      <c r="B19" s="56">
        <v>594527</v>
      </c>
      <c r="C19" s="56" t="s">
        <v>1178</v>
      </c>
      <c r="D19" s="1">
        <v>41153</v>
      </c>
      <c r="E19" s="1">
        <v>43465</v>
      </c>
      <c r="F19" s="56" t="s">
        <v>188</v>
      </c>
      <c r="G19" s="56" t="s">
        <v>239</v>
      </c>
      <c r="H19" s="56" t="s">
        <v>238</v>
      </c>
      <c r="I19" s="56">
        <v>0</v>
      </c>
      <c r="J19" s="56">
        <v>2</v>
      </c>
      <c r="K19" s="56" t="s">
        <v>129</v>
      </c>
      <c r="L19" s="56">
        <v>0</v>
      </c>
      <c r="M19" s="56" t="s">
        <v>130</v>
      </c>
      <c r="N19" s="56">
        <v>0</v>
      </c>
      <c r="O19" s="56"/>
      <c r="P19" s="56">
        <v>10</v>
      </c>
      <c r="Q19" s="56">
        <v>4</v>
      </c>
      <c r="R19" s="56">
        <v>4</v>
      </c>
      <c r="S19" s="56">
        <v>250</v>
      </c>
      <c r="T19" s="56">
        <v>250</v>
      </c>
    </row>
    <row r="20" spans="1:20" x14ac:dyDescent="0.3">
      <c r="A20" s="1">
        <v>42893</v>
      </c>
      <c r="B20" s="56">
        <v>594527</v>
      </c>
      <c r="C20" s="56" t="s">
        <v>1178</v>
      </c>
      <c r="D20" s="1">
        <v>41153</v>
      </c>
      <c r="E20" s="1">
        <v>43465</v>
      </c>
      <c r="F20" s="56" t="s">
        <v>188</v>
      </c>
      <c r="G20" s="56" t="s">
        <v>239</v>
      </c>
      <c r="H20" s="56" t="s">
        <v>193</v>
      </c>
      <c r="I20" s="56">
        <v>0</v>
      </c>
      <c r="J20" s="56">
        <v>1</v>
      </c>
      <c r="K20" s="56" t="s">
        <v>129</v>
      </c>
      <c r="L20" s="56">
        <v>1</v>
      </c>
      <c r="M20" s="56" t="s">
        <v>130</v>
      </c>
      <c r="N20" s="56">
        <v>0</v>
      </c>
      <c r="O20" s="56"/>
      <c r="P20" s="56">
        <v>8</v>
      </c>
      <c r="Q20" s="56">
        <v>8</v>
      </c>
      <c r="R20" s="56">
        <v>8</v>
      </c>
      <c r="S20" s="56">
        <v>100</v>
      </c>
      <c r="T20" s="56">
        <v>100</v>
      </c>
    </row>
    <row r="21" spans="1:20" x14ac:dyDescent="0.3">
      <c r="A21" s="1">
        <v>42893</v>
      </c>
      <c r="B21" s="56">
        <v>594527</v>
      </c>
      <c r="C21" s="56" t="s">
        <v>1178</v>
      </c>
      <c r="D21" s="1">
        <v>41153</v>
      </c>
      <c r="E21" s="1">
        <v>43465</v>
      </c>
      <c r="F21" s="56" t="s">
        <v>188</v>
      </c>
      <c r="G21" s="56" t="s">
        <v>239</v>
      </c>
      <c r="H21" s="56" t="s">
        <v>1220</v>
      </c>
      <c r="I21" s="56">
        <v>0</v>
      </c>
      <c r="J21" s="56">
        <v>0</v>
      </c>
      <c r="K21" s="56" t="s">
        <v>129</v>
      </c>
      <c r="L21" s="56">
        <v>0</v>
      </c>
      <c r="M21" s="56" t="s">
        <v>130</v>
      </c>
      <c r="N21" s="56">
        <v>0</v>
      </c>
      <c r="O21" s="56" t="s">
        <v>131</v>
      </c>
      <c r="P21" s="56">
        <v>1</v>
      </c>
      <c r="Q21" s="56">
        <v>1</v>
      </c>
      <c r="R21" s="56">
        <v>1</v>
      </c>
      <c r="S21" s="56">
        <v>100</v>
      </c>
      <c r="T21" s="56">
        <v>100</v>
      </c>
    </row>
    <row r="22" spans="1:20" x14ac:dyDescent="0.3">
      <c r="A22" s="1">
        <v>42893</v>
      </c>
      <c r="B22" s="56">
        <v>594527</v>
      </c>
      <c r="C22" s="56" t="s">
        <v>1178</v>
      </c>
      <c r="D22" s="1">
        <v>41153</v>
      </c>
      <c r="E22" s="1">
        <v>43465</v>
      </c>
      <c r="F22" s="56" t="s">
        <v>110</v>
      </c>
      <c r="G22" s="56" t="s">
        <v>239</v>
      </c>
      <c r="H22" s="56" t="s">
        <v>252</v>
      </c>
      <c r="I22" s="56">
        <v>0</v>
      </c>
      <c r="J22" s="56">
        <v>0</v>
      </c>
      <c r="K22" s="56"/>
      <c r="L22" s="56">
        <v>2</v>
      </c>
      <c r="M22" s="56" t="s">
        <v>130</v>
      </c>
      <c r="N22" s="56">
        <v>0</v>
      </c>
      <c r="O22" s="56" t="s">
        <v>131</v>
      </c>
      <c r="P22" s="56">
        <v>6</v>
      </c>
      <c r="Q22" s="56">
        <v>8</v>
      </c>
      <c r="R22" s="56">
        <v>8</v>
      </c>
      <c r="S22" s="56">
        <v>75</v>
      </c>
      <c r="T22" s="56">
        <v>75</v>
      </c>
    </row>
    <row r="23" spans="1:20" x14ac:dyDescent="0.3">
      <c r="A23" s="1">
        <v>42893</v>
      </c>
      <c r="B23" s="56">
        <v>594527</v>
      </c>
      <c r="C23" s="56" t="s">
        <v>1178</v>
      </c>
      <c r="D23" s="1">
        <v>41153</v>
      </c>
      <c r="E23" s="1">
        <v>43465</v>
      </c>
      <c r="F23" s="56" t="s">
        <v>105</v>
      </c>
      <c r="G23" s="56" t="s">
        <v>236</v>
      </c>
      <c r="H23" s="56" t="s">
        <v>114</v>
      </c>
      <c r="I23" s="56">
        <v>0</v>
      </c>
      <c r="J23" s="56">
        <v>0</v>
      </c>
      <c r="K23" s="56" t="s">
        <v>129</v>
      </c>
      <c r="L23" s="56">
        <v>0</v>
      </c>
      <c r="M23" s="56"/>
      <c r="N23" s="56">
        <v>0</v>
      </c>
      <c r="O23" s="56" t="s">
        <v>131</v>
      </c>
      <c r="P23" s="56">
        <v>4</v>
      </c>
      <c r="Q23" s="56">
        <v>8</v>
      </c>
      <c r="R23" s="56">
        <v>8</v>
      </c>
      <c r="S23" s="56">
        <v>50</v>
      </c>
      <c r="T23" s="56">
        <v>50</v>
      </c>
    </row>
    <row r="24" spans="1:20" x14ac:dyDescent="0.3">
      <c r="A24" s="1">
        <v>42893</v>
      </c>
      <c r="B24" s="56">
        <v>599202</v>
      </c>
      <c r="C24" s="56" t="s">
        <v>358</v>
      </c>
      <c r="D24" s="1">
        <v>41416</v>
      </c>
      <c r="E24" s="1">
        <v>43100</v>
      </c>
      <c r="F24" s="56" t="s">
        <v>188</v>
      </c>
      <c r="G24" s="56" t="s">
        <v>239</v>
      </c>
      <c r="H24" s="56" t="s">
        <v>457</v>
      </c>
      <c r="I24" s="56">
        <v>0</v>
      </c>
      <c r="J24" s="56">
        <v>0</v>
      </c>
      <c r="K24" s="56" t="s">
        <v>129</v>
      </c>
      <c r="L24" s="56">
        <v>0</v>
      </c>
      <c r="M24" s="56"/>
      <c r="N24" s="56">
        <v>0</v>
      </c>
      <c r="O24" s="56"/>
      <c r="P24" s="56">
        <v>4</v>
      </c>
      <c r="Q24" s="56">
        <v>4</v>
      </c>
      <c r="R24" s="56">
        <v>4</v>
      </c>
      <c r="S24" s="56">
        <v>100</v>
      </c>
      <c r="T24" s="56">
        <v>100</v>
      </c>
    </row>
    <row r="25" spans="1:20" x14ac:dyDescent="0.3">
      <c r="A25" s="1">
        <v>42893</v>
      </c>
      <c r="B25" s="56">
        <v>599202</v>
      </c>
      <c r="C25" s="56" t="s">
        <v>358</v>
      </c>
      <c r="D25" s="1">
        <v>41416</v>
      </c>
      <c r="E25" s="1">
        <v>43100</v>
      </c>
      <c r="F25" s="56" t="s">
        <v>188</v>
      </c>
      <c r="G25" s="56" t="s">
        <v>239</v>
      </c>
      <c r="H25" s="56" t="s">
        <v>453</v>
      </c>
      <c r="I25" s="56">
        <v>0</v>
      </c>
      <c r="J25" s="56">
        <v>84</v>
      </c>
      <c r="K25" s="56" t="s">
        <v>129</v>
      </c>
      <c r="L25" s="56">
        <v>126</v>
      </c>
      <c r="M25" s="56" t="s">
        <v>130</v>
      </c>
      <c r="N25" s="56">
        <v>0</v>
      </c>
      <c r="O25" s="56" t="s">
        <v>131</v>
      </c>
      <c r="P25" s="56">
        <v>640</v>
      </c>
      <c r="Q25" s="56">
        <v>594</v>
      </c>
      <c r="R25" s="56">
        <v>594</v>
      </c>
      <c r="S25" s="56">
        <v>107.7</v>
      </c>
      <c r="T25" s="56">
        <v>107.7</v>
      </c>
    </row>
    <row r="26" spans="1:20" x14ac:dyDescent="0.3">
      <c r="A26" s="1">
        <v>42893</v>
      </c>
      <c r="B26" s="56">
        <v>599202</v>
      </c>
      <c r="C26" s="56" t="s">
        <v>358</v>
      </c>
      <c r="D26" s="1">
        <v>41416</v>
      </c>
      <c r="E26" s="1">
        <v>43100</v>
      </c>
      <c r="F26" s="56" t="s">
        <v>188</v>
      </c>
      <c r="G26" s="56" t="s">
        <v>839</v>
      </c>
      <c r="H26" s="56" t="s">
        <v>447</v>
      </c>
      <c r="I26" s="56">
        <v>0</v>
      </c>
      <c r="J26" s="56">
        <v>0</v>
      </c>
      <c r="K26" s="56"/>
      <c r="L26" s="56">
        <v>0</v>
      </c>
      <c r="M26" s="56" t="s">
        <v>130</v>
      </c>
      <c r="N26" s="56">
        <v>0</v>
      </c>
      <c r="O26" s="56"/>
      <c r="P26" s="56">
        <v>1</v>
      </c>
      <c r="Q26" s="56">
        <v>1</v>
      </c>
      <c r="R26" s="56">
        <v>1</v>
      </c>
      <c r="S26" s="56">
        <v>100</v>
      </c>
      <c r="T26" s="56">
        <v>100</v>
      </c>
    </row>
    <row r="27" spans="1:20" x14ac:dyDescent="0.3">
      <c r="A27" s="1">
        <v>42893</v>
      </c>
      <c r="B27" s="56">
        <v>599202</v>
      </c>
      <c r="C27" s="56" t="s">
        <v>358</v>
      </c>
      <c r="D27" s="1">
        <v>41416</v>
      </c>
      <c r="E27" s="1">
        <v>43100</v>
      </c>
      <c r="F27" s="56" t="s">
        <v>188</v>
      </c>
      <c r="G27" s="56" t="s">
        <v>839</v>
      </c>
      <c r="H27" s="56" t="s">
        <v>195</v>
      </c>
      <c r="I27" s="56">
        <v>0</v>
      </c>
      <c r="J27" s="56">
        <v>0</v>
      </c>
      <c r="K27" s="56"/>
      <c r="L27" s="56">
        <v>1</v>
      </c>
      <c r="M27" s="56" t="s">
        <v>130</v>
      </c>
      <c r="N27" s="56">
        <v>0</v>
      </c>
      <c r="O27" s="56"/>
      <c r="P27" s="56">
        <v>2</v>
      </c>
      <c r="Q27" s="56">
        <v>1</v>
      </c>
      <c r="R27" s="56">
        <v>1</v>
      </c>
      <c r="S27" s="56">
        <v>200</v>
      </c>
      <c r="T27" s="56">
        <v>200</v>
      </c>
    </row>
    <row r="28" spans="1:20" x14ac:dyDescent="0.3">
      <c r="A28" s="1">
        <v>42893</v>
      </c>
      <c r="B28" s="56">
        <v>599202</v>
      </c>
      <c r="C28" s="56" t="s">
        <v>358</v>
      </c>
      <c r="D28" s="1">
        <v>41416</v>
      </c>
      <c r="E28" s="1">
        <v>43100</v>
      </c>
      <c r="F28" s="56" t="s">
        <v>188</v>
      </c>
      <c r="G28" s="56" t="s">
        <v>840</v>
      </c>
      <c r="H28" s="56" t="s">
        <v>519</v>
      </c>
      <c r="I28" s="56">
        <v>0</v>
      </c>
      <c r="J28" s="56">
        <v>0</v>
      </c>
      <c r="K28" s="56" t="s">
        <v>129</v>
      </c>
      <c r="L28" s="56">
        <v>2</v>
      </c>
      <c r="M28" s="56" t="s">
        <v>130</v>
      </c>
      <c r="N28" s="56">
        <v>0</v>
      </c>
      <c r="O28" s="56" t="s">
        <v>131</v>
      </c>
      <c r="P28" s="56">
        <v>4</v>
      </c>
      <c r="Q28" s="56">
        <v>1</v>
      </c>
      <c r="R28" s="56">
        <v>1</v>
      </c>
      <c r="S28" s="56">
        <v>400</v>
      </c>
      <c r="T28" s="56">
        <v>400</v>
      </c>
    </row>
    <row r="29" spans="1:20" x14ac:dyDescent="0.3">
      <c r="A29" s="1">
        <v>42893</v>
      </c>
      <c r="B29" s="56">
        <v>599202</v>
      </c>
      <c r="C29" s="56" t="s">
        <v>358</v>
      </c>
      <c r="D29" s="1">
        <v>41416</v>
      </c>
      <c r="E29" s="1">
        <v>43100</v>
      </c>
      <c r="F29" s="56" t="s">
        <v>188</v>
      </c>
      <c r="G29" s="56" t="s">
        <v>840</v>
      </c>
      <c r="H29" s="56" t="s">
        <v>238</v>
      </c>
      <c r="I29" s="56">
        <v>0</v>
      </c>
      <c r="J29" s="56">
        <v>0</v>
      </c>
      <c r="K29" s="56"/>
      <c r="L29" s="56">
        <v>1</v>
      </c>
      <c r="M29" s="56" t="s">
        <v>130</v>
      </c>
      <c r="N29" s="56">
        <v>0</v>
      </c>
      <c r="O29" s="56"/>
      <c r="P29" s="56">
        <v>2</v>
      </c>
      <c r="Q29" s="56">
        <v>1</v>
      </c>
      <c r="R29" s="56">
        <v>1</v>
      </c>
      <c r="S29" s="56">
        <v>200</v>
      </c>
      <c r="T29" s="56">
        <v>200</v>
      </c>
    </row>
    <row r="30" spans="1:20" x14ac:dyDescent="0.3">
      <c r="A30" s="1">
        <v>42893</v>
      </c>
      <c r="B30" s="56">
        <v>599202</v>
      </c>
      <c r="C30" s="56" t="s">
        <v>358</v>
      </c>
      <c r="D30" s="1">
        <v>41416</v>
      </c>
      <c r="E30" s="1">
        <v>43100</v>
      </c>
      <c r="F30" s="56" t="s">
        <v>110</v>
      </c>
      <c r="G30" s="56" t="s">
        <v>841</v>
      </c>
      <c r="H30" s="56" t="s">
        <v>381</v>
      </c>
      <c r="I30" s="56">
        <v>0</v>
      </c>
      <c r="J30" s="56">
        <v>7.13</v>
      </c>
      <c r="K30" s="56" t="s">
        <v>129</v>
      </c>
      <c r="L30" s="56">
        <v>7.9</v>
      </c>
      <c r="M30" s="56" t="s">
        <v>130</v>
      </c>
      <c r="N30" s="56">
        <v>0</v>
      </c>
      <c r="O30" s="56" t="s">
        <v>131</v>
      </c>
      <c r="P30" s="56">
        <v>29.68</v>
      </c>
      <c r="Q30" s="56">
        <v>20</v>
      </c>
      <c r="R30" s="56">
        <v>20</v>
      </c>
      <c r="S30" s="56">
        <v>148.4</v>
      </c>
      <c r="T30" s="56">
        <v>148.4</v>
      </c>
    </row>
    <row r="31" spans="1:20" x14ac:dyDescent="0.3">
      <c r="A31" s="1">
        <v>42893</v>
      </c>
      <c r="B31" s="56">
        <v>599202</v>
      </c>
      <c r="C31" s="56" t="s">
        <v>358</v>
      </c>
      <c r="D31" s="1">
        <v>41416</v>
      </c>
      <c r="E31" s="1">
        <v>43100</v>
      </c>
      <c r="F31" s="56" t="s">
        <v>110</v>
      </c>
      <c r="G31" s="56" t="s">
        <v>239</v>
      </c>
      <c r="H31" s="56" t="s">
        <v>423</v>
      </c>
      <c r="I31" s="56">
        <v>0</v>
      </c>
      <c r="J31" s="56">
        <v>33.4</v>
      </c>
      <c r="K31" s="56" t="s">
        <v>129</v>
      </c>
      <c r="L31" s="56">
        <v>33.299999999999997</v>
      </c>
      <c r="M31" s="56" t="s">
        <v>130</v>
      </c>
      <c r="N31" s="56">
        <v>0</v>
      </c>
      <c r="O31" s="56" t="s">
        <v>131</v>
      </c>
      <c r="P31" s="56">
        <v>163.69999999999999</v>
      </c>
      <c r="Q31" s="56">
        <v>420</v>
      </c>
      <c r="R31" s="56">
        <v>490</v>
      </c>
      <c r="S31" s="56">
        <v>39</v>
      </c>
      <c r="T31" s="56">
        <v>33.4</v>
      </c>
    </row>
    <row r="32" spans="1:20" x14ac:dyDescent="0.3">
      <c r="A32" s="1">
        <v>42893</v>
      </c>
      <c r="B32" s="56">
        <v>599202</v>
      </c>
      <c r="C32" s="56" t="s">
        <v>358</v>
      </c>
      <c r="D32" s="1">
        <v>41416</v>
      </c>
      <c r="E32" s="1">
        <v>43100</v>
      </c>
      <c r="F32" s="56" t="s">
        <v>110</v>
      </c>
      <c r="G32" s="56" t="s">
        <v>239</v>
      </c>
      <c r="H32" s="56" t="s">
        <v>443</v>
      </c>
      <c r="I32" s="56">
        <v>0</v>
      </c>
      <c r="J32" s="56">
        <v>41610</v>
      </c>
      <c r="K32" s="56" t="s">
        <v>129</v>
      </c>
      <c r="L32" s="56">
        <v>2593</v>
      </c>
      <c r="M32" s="56" t="s">
        <v>130</v>
      </c>
      <c r="N32" s="56">
        <v>0</v>
      </c>
      <c r="O32" s="56" t="s">
        <v>131</v>
      </c>
      <c r="P32" s="56">
        <v>44203</v>
      </c>
      <c r="Q32" s="56">
        <v>42944</v>
      </c>
      <c r="R32" s="56">
        <v>42944</v>
      </c>
      <c r="S32" s="56">
        <v>102.9</v>
      </c>
      <c r="T32" s="56">
        <v>102.9</v>
      </c>
    </row>
    <row r="33" spans="1:20" x14ac:dyDescent="0.3">
      <c r="A33" s="1">
        <v>42893</v>
      </c>
      <c r="B33" s="56">
        <v>599202</v>
      </c>
      <c r="C33" s="56" t="s">
        <v>358</v>
      </c>
      <c r="D33" s="1">
        <v>41416</v>
      </c>
      <c r="E33" s="1">
        <v>43100</v>
      </c>
      <c r="F33" s="56" t="s">
        <v>110</v>
      </c>
      <c r="G33" s="56" t="s">
        <v>239</v>
      </c>
      <c r="H33" s="56" t="s">
        <v>418</v>
      </c>
      <c r="I33" s="56">
        <v>0</v>
      </c>
      <c r="J33" s="56">
        <v>259396</v>
      </c>
      <c r="K33" s="56" t="s">
        <v>129</v>
      </c>
      <c r="L33" s="56">
        <v>277398</v>
      </c>
      <c r="M33" s="56" t="s">
        <v>130</v>
      </c>
      <c r="N33" s="56">
        <v>0</v>
      </c>
      <c r="O33" s="56" t="s">
        <v>131</v>
      </c>
      <c r="P33" s="56">
        <v>1459253</v>
      </c>
      <c r="Q33" s="56">
        <v>3242313</v>
      </c>
      <c r="R33" s="56">
        <v>3912132</v>
      </c>
      <c r="S33" s="56">
        <v>45</v>
      </c>
      <c r="T33" s="56">
        <v>37.299999999999997</v>
      </c>
    </row>
    <row r="34" spans="1:20" x14ac:dyDescent="0.3">
      <c r="A34" s="1">
        <v>42893</v>
      </c>
      <c r="B34" s="56">
        <v>599202</v>
      </c>
      <c r="C34" s="56" t="s">
        <v>358</v>
      </c>
      <c r="D34" s="1">
        <v>41416</v>
      </c>
      <c r="E34" s="1">
        <v>43100</v>
      </c>
      <c r="F34" s="56" t="s">
        <v>110</v>
      </c>
      <c r="G34" s="56" t="s">
        <v>239</v>
      </c>
      <c r="H34" s="56" t="s">
        <v>466</v>
      </c>
      <c r="I34" s="56">
        <v>0</v>
      </c>
      <c r="J34" s="56">
        <v>0</v>
      </c>
      <c r="K34" s="56" t="s">
        <v>129</v>
      </c>
      <c r="L34" s="56">
        <v>1164</v>
      </c>
      <c r="M34" s="56" t="s">
        <v>130</v>
      </c>
      <c r="N34" s="56">
        <v>0</v>
      </c>
      <c r="O34" s="56" t="s">
        <v>131</v>
      </c>
      <c r="P34" s="56">
        <v>22328</v>
      </c>
      <c r="Q34" s="56">
        <v>22194</v>
      </c>
      <c r="R34" s="56">
        <v>26400</v>
      </c>
      <c r="S34" s="56">
        <v>100.6</v>
      </c>
      <c r="T34" s="56">
        <v>84.6</v>
      </c>
    </row>
    <row r="35" spans="1:20" x14ac:dyDescent="0.3">
      <c r="A35" s="1">
        <v>42893</v>
      </c>
      <c r="B35" s="56">
        <v>599202</v>
      </c>
      <c r="C35" s="56" t="s">
        <v>358</v>
      </c>
      <c r="D35" s="1">
        <v>41416</v>
      </c>
      <c r="E35" s="1">
        <v>43100</v>
      </c>
      <c r="F35" s="56" t="s">
        <v>110</v>
      </c>
      <c r="G35" s="56" t="s">
        <v>239</v>
      </c>
      <c r="H35" s="56" t="s">
        <v>472</v>
      </c>
      <c r="I35" s="56">
        <v>0</v>
      </c>
      <c r="J35" s="56">
        <v>7040</v>
      </c>
      <c r="K35" s="56" t="s">
        <v>129</v>
      </c>
      <c r="L35" s="56">
        <v>6932</v>
      </c>
      <c r="M35" s="56" t="s">
        <v>130</v>
      </c>
      <c r="N35" s="56">
        <v>0</v>
      </c>
      <c r="O35" s="56" t="s">
        <v>131</v>
      </c>
      <c r="P35" s="56">
        <v>32761</v>
      </c>
      <c r="Q35" s="56">
        <v>58926</v>
      </c>
      <c r="R35" s="56">
        <v>73257</v>
      </c>
      <c r="S35" s="56">
        <v>55.6</v>
      </c>
      <c r="T35" s="56">
        <v>44.7</v>
      </c>
    </row>
    <row r="36" spans="1:20" x14ac:dyDescent="0.3">
      <c r="A36" s="1">
        <v>42893</v>
      </c>
      <c r="B36" s="56">
        <v>599202</v>
      </c>
      <c r="C36" s="56" t="s">
        <v>358</v>
      </c>
      <c r="D36" s="1">
        <v>41416</v>
      </c>
      <c r="E36" s="1">
        <v>43100</v>
      </c>
      <c r="F36" s="56" t="s">
        <v>110</v>
      </c>
      <c r="G36" s="56" t="s">
        <v>239</v>
      </c>
      <c r="H36" s="56" t="s">
        <v>479</v>
      </c>
      <c r="I36" s="56">
        <v>0</v>
      </c>
      <c r="J36" s="56">
        <v>42879</v>
      </c>
      <c r="K36" s="56" t="s">
        <v>129</v>
      </c>
      <c r="L36" s="56">
        <v>24138</v>
      </c>
      <c r="M36" s="56" t="s">
        <v>130</v>
      </c>
      <c r="N36" s="56">
        <v>0</v>
      </c>
      <c r="O36" s="56" t="s">
        <v>131</v>
      </c>
      <c r="P36" s="56">
        <v>144199</v>
      </c>
      <c r="Q36" s="56">
        <v>375889</v>
      </c>
      <c r="R36" s="56">
        <v>461153</v>
      </c>
      <c r="S36" s="56">
        <v>38.4</v>
      </c>
      <c r="T36" s="56">
        <v>31.3</v>
      </c>
    </row>
    <row r="37" spans="1:20" x14ac:dyDescent="0.3">
      <c r="A37" s="1">
        <v>42893</v>
      </c>
      <c r="B37" s="56">
        <v>599202</v>
      </c>
      <c r="C37" s="56" t="s">
        <v>358</v>
      </c>
      <c r="D37" s="1">
        <v>41416</v>
      </c>
      <c r="E37" s="1">
        <v>43100</v>
      </c>
      <c r="F37" s="56" t="s">
        <v>110</v>
      </c>
      <c r="G37" s="56" t="s">
        <v>239</v>
      </c>
      <c r="H37" s="56" t="s">
        <v>428</v>
      </c>
      <c r="I37" s="56">
        <v>0</v>
      </c>
      <c r="J37" s="56">
        <v>338</v>
      </c>
      <c r="K37" s="56" t="s">
        <v>129</v>
      </c>
      <c r="L37" s="56">
        <v>303</v>
      </c>
      <c r="M37" s="56" t="s">
        <v>130</v>
      </c>
      <c r="N37" s="56">
        <v>0</v>
      </c>
      <c r="O37" s="56" t="s">
        <v>131</v>
      </c>
      <c r="P37" s="56">
        <v>660</v>
      </c>
      <c r="Q37" s="56">
        <v>1602</v>
      </c>
      <c r="R37" s="56">
        <v>2070</v>
      </c>
      <c r="S37" s="56">
        <v>41.2</v>
      </c>
      <c r="T37" s="56">
        <v>31.9</v>
      </c>
    </row>
    <row r="38" spans="1:20" x14ac:dyDescent="0.3">
      <c r="A38" s="1">
        <v>42893</v>
      </c>
      <c r="B38" s="56">
        <v>599202</v>
      </c>
      <c r="C38" s="56" t="s">
        <v>358</v>
      </c>
      <c r="D38" s="1">
        <v>41416</v>
      </c>
      <c r="E38" s="1">
        <v>43100</v>
      </c>
      <c r="F38" s="56" t="s">
        <v>110</v>
      </c>
      <c r="G38" s="56" t="s">
        <v>239</v>
      </c>
      <c r="H38" s="56" t="s">
        <v>381</v>
      </c>
      <c r="I38" s="56">
        <v>0</v>
      </c>
      <c r="J38" s="56">
        <v>5</v>
      </c>
      <c r="K38" s="56" t="s">
        <v>129</v>
      </c>
      <c r="L38" s="56">
        <v>5.26</v>
      </c>
      <c r="M38" s="56" t="s">
        <v>130</v>
      </c>
      <c r="N38" s="56">
        <v>0</v>
      </c>
      <c r="O38" s="56" t="s">
        <v>131</v>
      </c>
      <c r="P38" s="56">
        <v>22.79</v>
      </c>
      <c r="Q38" s="56">
        <v>70</v>
      </c>
      <c r="R38" s="56">
        <v>80</v>
      </c>
      <c r="S38" s="56">
        <v>32.6</v>
      </c>
      <c r="T38" s="56">
        <v>28.5</v>
      </c>
    </row>
    <row r="39" spans="1:20" x14ac:dyDescent="0.3">
      <c r="A39" s="1">
        <v>42893</v>
      </c>
      <c r="B39" s="56">
        <v>599202</v>
      </c>
      <c r="C39" s="56" t="s">
        <v>358</v>
      </c>
      <c r="D39" s="1">
        <v>41416</v>
      </c>
      <c r="E39" s="1">
        <v>43100</v>
      </c>
      <c r="F39" s="56" t="s">
        <v>110</v>
      </c>
      <c r="G39" s="56" t="s">
        <v>239</v>
      </c>
      <c r="H39" s="56" t="s">
        <v>387</v>
      </c>
      <c r="I39" s="56">
        <v>0</v>
      </c>
      <c r="J39" s="56">
        <v>0</v>
      </c>
      <c r="K39" s="56" t="s">
        <v>129</v>
      </c>
      <c r="L39" s="56">
        <v>3266051.88</v>
      </c>
      <c r="M39" s="56" t="s">
        <v>130</v>
      </c>
      <c r="N39" s="56">
        <v>0</v>
      </c>
      <c r="O39" s="56" t="s">
        <v>131</v>
      </c>
      <c r="P39" s="56">
        <v>20911151.879999999</v>
      </c>
      <c r="Q39" s="56">
        <v>36070446</v>
      </c>
      <c r="R39" s="56">
        <v>44852081</v>
      </c>
      <c r="S39" s="56">
        <v>58</v>
      </c>
      <c r="T39" s="56">
        <v>46.6</v>
      </c>
    </row>
    <row r="40" spans="1:20" x14ac:dyDescent="0.3">
      <c r="A40" s="1">
        <v>42893</v>
      </c>
      <c r="B40" s="56">
        <v>599202</v>
      </c>
      <c r="C40" s="56" t="s">
        <v>358</v>
      </c>
      <c r="D40" s="1">
        <v>41416</v>
      </c>
      <c r="E40" s="1">
        <v>43100</v>
      </c>
      <c r="F40" s="56" t="s">
        <v>110</v>
      </c>
      <c r="G40" s="56" t="s">
        <v>239</v>
      </c>
      <c r="H40" s="56" t="s">
        <v>372</v>
      </c>
      <c r="I40" s="56">
        <v>0</v>
      </c>
      <c r="J40" s="56">
        <v>4963508.09</v>
      </c>
      <c r="K40" s="56" t="s">
        <v>129</v>
      </c>
      <c r="L40" s="56">
        <v>-43785</v>
      </c>
      <c r="M40" s="56" t="s">
        <v>130</v>
      </c>
      <c r="N40" s="56">
        <v>0</v>
      </c>
      <c r="O40" s="56" t="s">
        <v>131</v>
      </c>
      <c r="P40" s="56">
        <v>10096727.129999999</v>
      </c>
      <c r="Q40" s="56">
        <v>7934753</v>
      </c>
      <c r="R40" s="56">
        <v>8539002</v>
      </c>
      <c r="S40" s="56">
        <v>127.2</v>
      </c>
      <c r="T40" s="56">
        <v>118.2</v>
      </c>
    </row>
    <row r="41" spans="1:20" x14ac:dyDescent="0.3">
      <c r="A41" s="1">
        <v>42893</v>
      </c>
      <c r="B41" s="56">
        <v>599202</v>
      </c>
      <c r="C41" s="56" t="s">
        <v>358</v>
      </c>
      <c r="D41" s="1">
        <v>41416</v>
      </c>
      <c r="E41" s="1">
        <v>43100</v>
      </c>
      <c r="F41" s="56" t="s">
        <v>110</v>
      </c>
      <c r="G41" s="56" t="s">
        <v>239</v>
      </c>
      <c r="H41" s="56" t="s">
        <v>379</v>
      </c>
      <c r="I41" s="56">
        <v>0</v>
      </c>
      <c r="J41" s="56">
        <v>14384237.58</v>
      </c>
      <c r="K41" s="56" t="s">
        <v>129</v>
      </c>
      <c r="L41" s="56">
        <v>-3800919.6</v>
      </c>
      <c r="M41" s="56" t="s">
        <v>130</v>
      </c>
      <c r="N41" s="56">
        <v>0</v>
      </c>
      <c r="O41" s="56" t="s">
        <v>131</v>
      </c>
      <c r="P41" s="56">
        <v>11043370.98</v>
      </c>
      <c r="Q41" s="56">
        <v>2378858</v>
      </c>
      <c r="R41" s="56">
        <v>2746389</v>
      </c>
      <c r="S41" s="56">
        <v>464.2</v>
      </c>
      <c r="T41" s="56">
        <v>402.1</v>
      </c>
    </row>
    <row r="42" spans="1:20" x14ac:dyDescent="0.3">
      <c r="A42" s="1">
        <v>42893</v>
      </c>
      <c r="B42" s="56">
        <v>599202</v>
      </c>
      <c r="C42" s="56" t="s">
        <v>358</v>
      </c>
      <c r="D42" s="1">
        <v>41416</v>
      </c>
      <c r="E42" s="1">
        <v>43100</v>
      </c>
      <c r="F42" s="56" t="s">
        <v>110</v>
      </c>
      <c r="G42" s="56" t="s">
        <v>839</v>
      </c>
      <c r="H42" s="56" t="s">
        <v>386</v>
      </c>
      <c r="I42" s="56">
        <v>0</v>
      </c>
      <c r="J42" s="56">
        <v>2.6</v>
      </c>
      <c r="K42" s="56" t="s">
        <v>129</v>
      </c>
      <c r="L42" s="56">
        <v>12.3</v>
      </c>
      <c r="M42" s="56" t="s">
        <v>130</v>
      </c>
      <c r="N42" s="56">
        <v>0</v>
      </c>
      <c r="O42" s="56" t="s">
        <v>131</v>
      </c>
      <c r="P42" s="56">
        <v>22.46</v>
      </c>
      <c r="Q42" s="56">
        <v>70</v>
      </c>
      <c r="R42" s="56">
        <v>80</v>
      </c>
      <c r="S42" s="56">
        <v>32.1</v>
      </c>
      <c r="T42" s="56">
        <v>28.1</v>
      </c>
    </row>
    <row r="43" spans="1:20" x14ac:dyDescent="0.3">
      <c r="A43" s="1">
        <v>42893</v>
      </c>
      <c r="B43" s="56">
        <v>599202</v>
      </c>
      <c r="C43" s="56" t="s">
        <v>358</v>
      </c>
      <c r="D43" s="1">
        <v>41416</v>
      </c>
      <c r="E43" s="1">
        <v>43100</v>
      </c>
      <c r="F43" s="56" t="s">
        <v>110</v>
      </c>
      <c r="G43" s="56" t="s">
        <v>839</v>
      </c>
      <c r="H43" s="56" t="s">
        <v>490</v>
      </c>
      <c r="I43" s="56">
        <v>0</v>
      </c>
      <c r="J43" s="56">
        <v>5233</v>
      </c>
      <c r="K43" s="56" t="s">
        <v>129</v>
      </c>
      <c r="L43" s="56">
        <v>5855</v>
      </c>
      <c r="M43" s="56" t="s">
        <v>130</v>
      </c>
      <c r="N43" s="56">
        <v>0</v>
      </c>
      <c r="O43" s="56" t="s">
        <v>131</v>
      </c>
      <c r="P43" s="56">
        <v>25231</v>
      </c>
      <c r="Q43" s="56">
        <v>28889</v>
      </c>
      <c r="R43" s="56">
        <v>38411</v>
      </c>
      <c r="S43" s="56">
        <v>87.3</v>
      </c>
      <c r="T43" s="56">
        <v>65.7</v>
      </c>
    </row>
    <row r="44" spans="1:20" x14ac:dyDescent="0.3">
      <c r="A44" s="1">
        <v>42893</v>
      </c>
      <c r="B44" s="56">
        <v>599202</v>
      </c>
      <c r="C44" s="56" t="s">
        <v>358</v>
      </c>
      <c r="D44" s="1">
        <v>41416</v>
      </c>
      <c r="E44" s="1">
        <v>43100</v>
      </c>
      <c r="F44" s="56" t="s">
        <v>110</v>
      </c>
      <c r="G44" s="56" t="s">
        <v>839</v>
      </c>
      <c r="H44" s="56" t="s">
        <v>375</v>
      </c>
      <c r="I44" s="56">
        <v>0</v>
      </c>
      <c r="J44" s="56">
        <v>0</v>
      </c>
      <c r="K44" s="56" t="s">
        <v>129</v>
      </c>
      <c r="L44" s="56">
        <v>615</v>
      </c>
      <c r="M44" s="56" t="s">
        <v>130</v>
      </c>
      <c r="N44" s="56">
        <v>0</v>
      </c>
      <c r="O44" s="56" t="s">
        <v>131</v>
      </c>
      <c r="P44" s="56">
        <v>9378</v>
      </c>
      <c r="Q44" s="56">
        <v>11867</v>
      </c>
      <c r="R44" s="56">
        <v>15233</v>
      </c>
      <c r="S44" s="56">
        <v>79</v>
      </c>
      <c r="T44" s="56">
        <v>61.6</v>
      </c>
    </row>
    <row r="45" spans="1:20" x14ac:dyDescent="0.3">
      <c r="A45" s="1">
        <v>42893</v>
      </c>
      <c r="B45" s="56">
        <v>599202</v>
      </c>
      <c r="C45" s="56" t="s">
        <v>358</v>
      </c>
      <c r="D45" s="1">
        <v>41416</v>
      </c>
      <c r="E45" s="1">
        <v>43100</v>
      </c>
      <c r="F45" s="56" t="s">
        <v>110</v>
      </c>
      <c r="G45" s="56" t="s">
        <v>839</v>
      </c>
      <c r="H45" s="56" t="s">
        <v>253</v>
      </c>
      <c r="I45" s="56">
        <v>0</v>
      </c>
      <c r="J45" s="56">
        <v>0</v>
      </c>
      <c r="K45" s="56"/>
      <c r="L45" s="56">
        <v>0</v>
      </c>
      <c r="M45" s="56" t="s">
        <v>130</v>
      </c>
      <c r="N45" s="56">
        <v>0</v>
      </c>
      <c r="O45" s="56"/>
      <c r="P45" s="56">
        <v>1</v>
      </c>
      <c r="Q45" s="56">
        <v>1</v>
      </c>
      <c r="R45" s="56">
        <v>1</v>
      </c>
      <c r="S45" s="56">
        <v>100</v>
      </c>
      <c r="T45" s="56">
        <v>100</v>
      </c>
    </row>
    <row r="46" spans="1:20" x14ac:dyDescent="0.3">
      <c r="A46" s="1">
        <v>42893</v>
      </c>
      <c r="B46" s="56">
        <v>599202</v>
      </c>
      <c r="C46" s="56" t="s">
        <v>358</v>
      </c>
      <c r="D46" s="1">
        <v>41416</v>
      </c>
      <c r="E46" s="1">
        <v>43100</v>
      </c>
      <c r="F46" s="56" t="s">
        <v>110</v>
      </c>
      <c r="G46" s="56" t="s">
        <v>839</v>
      </c>
      <c r="H46" s="56" t="s">
        <v>112</v>
      </c>
      <c r="I46" s="56">
        <v>0</v>
      </c>
      <c r="J46" s="56">
        <v>0</v>
      </c>
      <c r="K46" s="56"/>
      <c r="L46" s="56">
        <v>2</v>
      </c>
      <c r="M46" s="56" t="s">
        <v>130</v>
      </c>
      <c r="N46" s="56">
        <v>0</v>
      </c>
      <c r="O46" s="56"/>
      <c r="P46" s="56">
        <v>2</v>
      </c>
      <c r="Q46" s="56">
        <v>1</v>
      </c>
      <c r="R46" s="56">
        <v>1</v>
      </c>
      <c r="S46" s="56">
        <v>200</v>
      </c>
      <c r="T46" s="56">
        <v>200</v>
      </c>
    </row>
    <row r="47" spans="1:20" x14ac:dyDescent="0.3">
      <c r="A47" s="1">
        <v>42893</v>
      </c>
      <c r="B47" s="56">
        <v>599202</v>
      </c>
      <c r="C47" s="56" t="s">
        <v>358</v>
      </c>
      <c r="D47" s="1">
        <v>41416</v>
      </c>
      <c r="E47" s="1">
        <v>43100</v>
      </c>
      <c r="F47" s="56" t="s">
        <v>110</v>
      </c>
      <c r="G47" s="56" t="s">
        <v>839</v>
      </c>
      <c r="H47" s="56" t="s">
        <v>497</v>
      </c>
      <c r="I47" s="56">
        <v>0</v>
      </c>
      <c r="J47" s="56">
        <v>0</v>
      </c>
      <c r="K47" s="56" t="s">
        <v>129</v>
      </c>
      <c r="L47" s="56">
        <v>751333</v>
      </c>
      <c r="M47" s="56" t="s">
        <v>130</v>
      </c>
      <c r="N47" s="56">
        <v>0</v>
      </c>
      <c r="O47" s="56" t="s">
        <v>131</v>
      </c>
      <c r="P47" s="56">
        <v>8655163</v>
      </c>
      <c r="Q47" s="56">
        <v>16217858</v>
      </c>
      <c r="R47" s="56">
        <v>20839534</v>
      </c>
      <c r="S47" s="56">
        <v>53.4</v>
      </c>
      <c r="T47" s="56">
        <v>41.5</v>
      </c>
    </row>
    <row r="48" spans="1:20" x14ac:dyDescent="0.3">
      <c r="A48" s="1">
        <v>42893</v>
      </c>
      <c r="B48" s="56">
        <v>599202</v>
      </c>
      <c r="C48" s="56" t="s">
        <v>358</v>
      </c>
      <c r="D48" s="1">
        <v>41416</v>
      </c>
      <c r="E48" s="1">
        <v>43100</v>
      </c>
      <c r="F48" s="56" t="s">
        <v>110</v>
      </c>
      <c r="G48" s="56" t="s">
        <v>839</v>
      </c>
      <c r="H48" s="56" t="s">
        <v>371</v>
      </c>
      <c r="I48" s="56">
        <v>0</v>
      </c>
      <c r="J48" s="56">
        <v>2826827</v>
      </c>
      <c r="K48" s="56" t="s">
        <v>129</v>
      </c>
      <c r="L48" s="56">
        <v>-273266.64</v>
      </c>
      <c r="M48" s="56" t="s">
        <v>130</v>
      </c>
      <c r="N48" s="56">
        <v>0</v>
      </c>
      <c r="O48" s="56" t="s">
        <v>131</v>
      </c>
      <c r="P48" s="56">
        <v>5436510.3600000003</v>
      </c>
      <c r="Q48" s="56">
        <v>4746688</v>
      </c>
      <c r="R48" s="56">
        <v>5446416</v>
      </c>
      <c r="S48" s="56">
        <v>114.5</v>
      </c>
      <c r="T48" s="56">
        <v>99.8</v>
      </c>
    </row>
    <row r="49" spans="1:20" x14ac:dyDescent="0.3">
      <c r="A49" s="1">
        <v>42893</v>
      </c>
      <c r="B49" s="56">
        <v>599202</v>
      </c>
      <c r="C49" s="56" t="s">
        <v>358</v>
      </c>
      <c r="D49" s="1">
        <v>41416</v>
      </c>
      <c r="E49" s="1">
        <v>43100</v>
      </c>
      <c r="F49" s="56" t="s">
        <v>110</v>
      </c>
      <c r="G49" s="56" t="s">
        <v>840</v>
      </c>
      <c r="H49" s="56" t="s">
        <v>254</v>
      </c>
      <c r="I49" s="56">
        <v>0</v>
      </c>
      <c r="J49" s="56">
        <v>11216</v>
      </c>
      <c r="K49" s="56" t="s">
        <v>129</v>
      </c>
      <c r="L49" s="56">
        <v>11498</v>
      </c>
      <c r="M49" s="56" t="s">
        <v>130</v>
      </c>
      <c r="N49" s="56">
        <v>0</v>
      </c>
      <c r="O49" s="56" t="s">
        <v>131</v>
      </c>
      <c r="P49" s="56">
        <v>59477</v>
      </c>
      <c r="Q49" s="56">
        <v>60663</v>
      </c>
      <c r="R49" s="56">
        <v>77667</v>
      </c>
      <c r="S49" s="56">
        <v>98</v>
      </c>
      <c r="T49" s="56">
        <v>76.599999999999994</v>
      </c>
    </row>
    <row r="50" spans="1:20" x14ac:dyDescent="0.3">
      <c r="A50" s="1">
        <v>42893</v>
      </c>
      <c r="B50" s="56">
        <v>599202</v>
      </c>
      <c r="C50" s="56" t="s">
        <v>358</v>
      </c>
      <c r="D50" s="1">
        <v>41416</v>
      </c>
      <c r="E50" s="1">
        <v>43100</v>
      </c>
      <c r="F50" s="56" t="s">
        <v>110</v>
      </c>
      <c r="G50" s="56" t="s">
        <v>840</v>
      </c>
      <c r="H50" s="56" t="s">
        <v>420</v>
      </c>
      <c r="I50" s="56">
        <v>0</v>
      </c>
      <c r="J50" s="56">
        <v>100</v>
      </c>
      <c r="K50" s="56" t="s">
        <v>129</v>
      </c>
      <c r="L50" s="56">
        <v>104</v>
      </c>
      <c r="M50" s="56" t="s">
        <v>130</v>
      </c>
      <c r="N50" s="56">
        <v>0</v>
      </c>
      <c r="O50" s="56" t="s">
        <v>131</v>
      </c>
      <c r="P50" s="56">
        <v>262</v>
      </c>
      <c r="Q50" s="56">
        <v>1019</v>
      </c>
      <c r="R50" s="56">
        <v>1536</v>
      </c>
      <c r="S50" s="56">
        <v>25.7</v>
      </c>
      <c r="T50" s="56">
        <v>17.100000000000001</v>
      </c>
    </row>
    <row r="51" spans="1:20" x14ac:dyDescent="0.3">
      <c r="A51" s="1">
        <v>42893</v>
      </c>
      <c r="B51" s="56">
        <v>599202</v>
      </c>
      <c r="C51" s="56" t="s">
        <v>358</v>
      </c>
      <c r="D51" s="1">
        <v>41416</v>
      </c>
      <c r="E51" s="1">
        <v>43100</v>
      </c>
      <c r="F51" s="56" t="s">
        <v>110</v>
      </c>
      <c r="G51" s="56" t="s">
        <v>840</v>
      </c>
      <c r="H51" s="56" t="s">
        <v>111</v>
      </c>
      <c r="I51" s="56">
        <v>0</v>
      </c>
      <c r="J51" s="56">
        <v>0</v>
      </c>
      <c r="K51" s="56"/>
      <c r="L51" s="56">
        <v>0</v>
      </c>
      <c r="M51" s="56" t="s">
        <v>130</v>
      </c>
      <c r="N51" s="56">
        <v>0</v>
      </c>
      <c r="O51" s="56"/>
      <c r="P51" s="56">
        <v>1</v>
      </c>
      <c r="Q51" s="56">
        <v>1</v>
      </c>
      <c r="R51" s="56">
        <v>1</v>
      </c>
      <c r="S51" s="56">
        <v>100</v>
      </c>
      <c r="T51" s="56">
        <v>100</v>
      </c>
    </row>
    <row r="52" spans="1:20" x14ac:dyDescent="0.3">
      <c r="A52" s="1">
        <v>42893</v>
      </c>
      <c r="B52" s="56">
        <v>599202</v>
      </c>
      <c r="C52" s="56" t="s">
        <v>358</v>
      </c>
      <c r="D52" s="1">
        <v>41416</v>
      </c>
      <c r="E52" s="1">
        <v>43100</v>
      </c>
      <c r="F52" s="56" t="s">
        <v>110</v>
      </c>
      <c r="G52" s="56" t="s">
        <v>840</v>
      </c>
      <c r="H52" s="56" t="s">
        <v>440</v>
      </c>
      <c r="I52" s="56">
        <v>0</v>
      </c>
      <c r="J52" s="56">
        <v>0</v>
      </c>
      <c r="K52" s="56" t="s">
        <v>129</v>
      </c>
      <c r="L52" s="56">
        <v>2</v>
      </c>
      <c r="M52" s="56" t="s">
        <v>130</v>
      </c>
      <c r="N52" s="56">
        <v>0</v>
      </c>
      <c r="O52" s="56" t="s">
        <v>131</v>
      </c>
      <c r="P52" s="56">
        <v>4</v>
      </c>
      <c r="Q52" s="56">
        <v>1</v>
      </c>
      <c r="R52" s="56">
        <v>1</v>
      </c>
      <c r="S52" s="56">
        <v>400</v>
      </c>
      <c r="T52" s="56">
        <v>400</v>
      </c>
    </row>
    <row r="53" spans="1:20" x14ac:dyDescent="0.3">
      <c r="A53" s="1">
        <v>42893</v>
      </c>
      <c r="B53" s="56">
        <v>599202</v>
      </c>
      <c r="C53" s="56" t="s">
        <v>358</v>
      </c>
      <c r="D53" s="1">
        <v>41416</v>
      </c>
      <c r="E53" s="1">
        <v>43100</v>
      </c>
      <c r="F53" s="56" t="s">
        <v>110</v>
      </c>
      <c r="G53" s="56" t="s">
        <v>840</v>
      </c>
      <c r="H53" s="56" t="s">
        <v>439</v>
      </c>
      <c r="I53" s="56">
        <v>0</v>
      </c>
      <c r="J53" s="56">
        <v>4686</v>
      </c>
      <c r="K53" s="56" t="s">
        <v>129</v>
      </c>
      <c r="L53" s="56">
        <v>33917</v>
      </c>
      <c r="M53" s="56" t="s">
        <v>130</v>
      </c>
      <c r="N53" s="56">
        <v>0</v>
      </c>
      <c r="O53" s="56" t="s">
        <v>131</v>
      </c>
      <c r="P53" s="56">
        <v>91366</v>
      </c>
      <c r="Q53" s="56">
        <v>194426</v>
      </c>
      <c r="R53" s="56">
        <v>253800</v>
      </c>
      <c r="S53" s="56">
        <v>47</v>
      </c>
      <c r="T53" s="56">
        <v>36</v>
      </c>
    </row>
    <row r="54" spans="1:20" x14ac:dyDescent="0.3">
      <c r="A54" s="1">
        <v>42893</v>
      </c>
      <c r="B54" s="56">
        <v>599202</v>
      </c>
      <c r="C54" s="56" t="s">
        <v>358</v>
      </c>
      <c r="D54" s="1">
        <v>41416</v>
      </c>
      <c r="E54" s="1">
        <v>43100</v>
      </c>
      <c r="F54" s="56" t="s">
        <v>110</v>
      </c>
      <c r="G54" s="56" t="s">
        <v>840</v>
      </c>
      <c r="H54" s="56" t="s">
        <v>474</v>
      </c>
      <c r="I54" s="56">
        <v>0</v>
      </c>
      <c r="J54" s="56">
        <v>7.68</v>
      </c>
      <c r="K54" s="56" t="s">
        <v>129</v>
      </c>
      <c r="L54" s="56">
        <v>10.1</v>
      </c>
      <c r="M54" s="56" t="s">
        <v>130</v>
      </c>
      <c r="N54" s="56">
        <v>0</v>
      </c>
      <c r="O54" s="56" t="s">
        <v>131</v>
      </c>
      <c r="P54" s="56">
        <v>22.58</v>
      </c>
      <c r="Q54" s="56">
        <v>52</v>
      </c>
      <c r="R54" s="56">
        <v>75</v>
      </c>
      <c r="S54" s="56">
        <v>43.4</v>
      </c>
      <c r="T54" s="56">
        <v>30.1</v>
      </c>
    </row>
    <row r="55" spans="1:20" x14ac:dyDescent="0.3">
      <c r="A55" s="1">
        <v>42893</v>
      </c>
      <c r="B55" s="56">
        <v>599202</v>
      </c>
      <c r="C55" s="56" t="s">
        <v>358</v>
      </c>
      <c r="D55" s="1">
        <v>41416</v>
      </c>
      <c r="E55" s="1">
        <v>43100</v>
      </c>
      <c r="F55" s="56" t="s">
        <v>110</v>
      </c>
      <c r="G55" s="56" t="s">
        <v>840</v>
      </c>
      <c r="H55" s="56" t="s">
        <v>255</v>
      </c>
      <c r="I55" s="56">
        <v>10941348</v>
      </c>
      <c r="J55" s="56">
        <v>79266845</v>
      </c>
      <c r="K55" s="56" t="s">
        <v>129</v>
      </c>
      <c r="L55" s="56">
        <v>181200.45</v>
      </c>
      <c r="M55" s="56" t="s">
        <v>130</v>
      </c>
      <c r="N55" s="56">
        <v>0</v>
      </c>
      <c r="O55" s="56" t="s">
        <v>131</v>
      </c>
      <c r="P55" s="56">
        <v>83575745.450000003</v>
      </c>
      <c r="Q55" s="56">
        <v>26959827</v>
      </c>
      <c r="R55" s="56">
        <v>34869534</v>
      </c>
      <c r="S55" s="56">
        <v>310</v>
      </c>
      <c r="T55" s="56">
        <v>239.7</v>
      </c>
    </row>
    <row r="56" spans="1:20" x14ac:dyDescent="0.3">
      <c r="A56" s="1">
        <v>42893</v>
      </c>
      <c r="B56" s="56">
        <v>599202</v>
      </c>
      <c r="C56" s="56" t="s">
        <v>358</v>
      </c>
      <c r="D56" s="1">
        <v>41416</v>
      </c>
      <c r="E56" s="1">
        <v>43100</v>
      </c>
      <c r="F56" s="56" t="s">
        <v>110</v>
      </c>
      <c r="G56" s="56" t="s">
        <v>840</v>
      </c>
      <c r="H56" s="56" t="s">
        <v>487</v>
      </c>
      <c r="I56" s="56">
        <v>0</v>
      </c>
      <c r="J56" s="56">
        <v>1228749</v>
      </c>
      <c r="K56" s="56" t="s">
        <v>129</v>
      </c>
      <c r="L56" s="56">
        <v>581330.36</v>
      </c>
      <c r="M56" s="56" t="s">
        <v>130</v>
      </c>
      <c r="N56" s="56">
        <v>0</v>
      </c>
      <c r="O56" s="56" t="s">
        <v>131</v>
      </c>
      <c r="P56" s="56">
        <v>2144455.36</v>
      </c>
      <c r="Q56" s="56">
        <v>7189828</v>
      </c>
      <c r="R56" s="56">
        <v>9056785</v>
      </c>
      <c r="S56" s="56">
        <v>29.8</v>
      </c>
      <c r="T56" s="56">
        <v>23.7</v>
      </c>
    </row>
    <row r="57" spans="1:20" x14ac:dyDescent="0.3">
      <c r="A57" s="1">
        <v>42893</v>
      </c>
      <c r="B57" s="56">
        <v>599202</v>
      </c>
      <c r="C57" s="56" t="s">
        <v>358</v>
      </c>
      <c r="D57" s="1">
        <v>41416</v>
      </c>
      <c r="E57" s="1">
        <v>43100</v>
      </c>
      <c r="F57" s="56" t="s">
        <v>105</v>
      </c>
      <c r="G57" s="56" t="s">
        <v>236</v>
      </c>
      <c r="H57" s="56" t="s">
        <v>401</v>
      </c>
      <c r="I57" s="56">
        <v>93</v>
      </c>
      <c r="J57" s="56">
        <v>107.3</v>
      </c>
      <c r="K57" s="56" t="s">
        <v>129</v>
      </c>
      <c r="L57" s="56">
        <v>147</v>
      </c>
      <c r="M57" s="56" t="s">
        <v>130</v>
      </c>
      <c r="N57" s="56">
        <v>0</v>
      </c>
      <c r="O57" s="56"/>
      <c r="P57" s="56">
        <v>575.5</v>
      </c>
      <c r="Q57" s="56">
        <v>0</v>
      </c>
      <c r="R57" s="56">
        <v>120</v>
      </c>
      <c r="S57" s="56">
        <v>0</v>
      </c>
      <c r="T57" s="56">
        <v>479.6</v>
      </c>
    </row>
    <row r="58" spans="1:20" x14ac:dyDescent="0.3">
      <c r="A58" s="1">
        <v>42893</v>
      </c>
      <c r="B58" s="56">
        <v>599202</v>
      </c>
      <c r="C58" s="56" t="s">
        <v>358</v>
      </c>
      <c r="D58" s="1">
        <v>41416</v>
      </c>
      <c r="E58" s="1">
        <v>43100</v>
      </c>
      <c r="F58" s="56" t="s">
        <v>105</v>
      </c>
      <c r="G58" s="56" t="s">
        <v>236</v>
      </c>
      <c r="H58" s="56" t="s">
        <v>408</v>
      </c>
      <c r="I58" s="56">
        <v>0</v>
      </c>
      <c r="J58" s="56">
        <v>0</v>
      </c>
      <c r="K58" s="56" t="s">
        <v>129</v>
      </c>
      <c r="L58" s="56">
        <v>0</v>
      </c>
      <c r="M58" s="56" t="s">
        <v>130</v>
      </c>
      <c r="N58" s="56">
        <v>0</v>
      </c>
      <c r="O58" s="56"/>
      <c r="P58" s="56">
        <v>239.9</v>
      </c>
      <c r="Q58" s="56">
        <v>162</v>
      </c>
      <c r="R58" s="56">
        <v>162</v>
      </c>
      <c r="S58" s="56">
        <v>148.1</v>
      </c>
      <c r="T58" s="56">
        <v>148.1</v>
      </c>
    </row>
    <row r="59" spans="1:20" x14ac:dyDescent="0.3">
      <c r="A59" s="1">
        <v>42893</v>
      </c>
      <c r="B59" s="56">
        <v>599276</v>
      </c>
      <c r="C59" s="56" t="s">
        <v>543</v>
      </c>
      <c r="D59" s="1">
        <v>41416</v>
      </c>
      <c r="E59" s="1">
        <v>43099</v>
      </c>
      <c r="F59" s="56" t="s">
        <v>188</v>
      </c>
      <c r="G59" s="56" t="s">
        <v>239</v>
      </c>
      <c r="H59" s="56" t="s">
        <v>189</v>
      </c>
      <c r="I59" s="56">
        <v>0</v>
      </c>
      <c r="J59" s="56">
        <v>0</v>
      </c>
      <c r="K59" s="56" t="s">
        <v>129</v>
      </c>
      <c r="L59" s="56">
        <v>0</v>
      </c>
      <c r="M59" s="56" t="s">
        <v>130</v>
      </c>
      <c r="N59" s="56">
        <v>0</v>
      </c>
      <c r="O59" s="56"/>
      <c r="P59" s="56">
        <v>1</v>
      </c>
      <c r="Q59" s="56">
        <v>1</v>
      </c>
      <c r="R59" s="56">
        <v>1</v>
      </c>
      <c r="S59" s="56">
        <v>100</v>
      </c>
      <c r="T59" s="56">
        <v>100</v>
      </c>
    </row>
    <row r="60" spans="1:20" x14ac:dyDescent="0.3">
      <c r="A60" s="1">
        <v>42893</v>
      </c>
      <c r="B60" s="56">
        <v>599276</v>
      </c>
      <c r="C60" s="56" t="s">
        <v>543</v>
      </c>
      <c r="D60" s="1">
        <v>41416</v>
      </c>
      <c r="E60" s="1">
        <v>43099</v>
      </c>
      <c r="F60" s="56" t="s">
        <v>188</v>
      </c>
      <c r="G60" s="56" t="s">
        <v>239</v>
      </c>
      <c r="H60" s="56" t="s">
        <v>547</v>
      </c>
      <c r="I60" s="56">
        <v>0</v>
      </c>
      <c r="J60" s="56">
        <v>1</v>
      </c>
      <c r="K60" s="56" t="s">
        <v>129</v>
      </c>
      <c r="L60" s="56">
        <v>0</v>
      </c>
      <c r="M60" s="56" t="s">
        <v>130</v>
      </c>
      <c r="N60" s="56">
        <v>0</v>
      </c>
      <c r="O60" s="56"/>
      <c r="P60" s="56">
        <v>3</v>
      </c>
      <c r="Q60" s="56">
        <v>2</v>
      </c>
      <c r="R60" s="56">
        <v>2</v>
      </c>
      <c r="S60" s="56">
        <v>150</v>
      </c>
      <c r="T60" s="56">
        <v>150</v>
      </c>
    </row>
    <row r="61" spans="1:20" x14ac:dyDescent="0.3">
      <c r="A61" s="1">
        <v>42893</v>
      </c>
      <c r="B61" s="56">
        <v>599276</v>
      </c>
      <c r="C61" s="56" t="s">
        <v>543</v>
      </c>
      <c r="D61" s="1">
        <v>41416</v>
      </c>
      <c r="E61" s="1">
        <v>43099</v>
      </c>
      <c r="F61" s="56" t="s">
        <v>188</v>
      </c>
      <c r="G61" s="56" t="s">
        <v>239</v>
      </c>
      <c r="H61" s="56" t="s">
        <v>195</v>
      </c>
      <c r="I61" s="56">
        <v>0</v>
      </c>
      <c r="J61" s="56">
        <v>0</v>
      </c>
      <c r="K61" s="56" t="s">
        <v>129</v>
      </c>
      <c r="L61" s="56">
        <v>0</v>
      </c>
      <c r="M61" s="56" t="s">
        <v>130</v>
      </c>
      <c r="N61" s="56">
        <v>0</v>
      </c>
      <c r="O61" s="56"/>
      <c r="P61" s="56">
        <v>4</v>
      </c>
      <c r="Q61" s="56">
        <v>2</v>
      </c>
      <c r="R61" s="56">
        <v>2</v>
      </c>
      <c r="S61" s="56">
        <v>200</v>
      </c>
      <c r="T61" s="56">
        <v>200</v>
      </c>
    </row>
    <row r="62" spans="1:20" x14ac:dyDescent="0.3">
      <c r="A62" s="1">
        <v>42893</v>
      </c>
      <c r="B62" s="56">
        <v>599276</v>
      </c>
      <c r="C62" s="56" t="s">
        <v>543</v>
      </c>
      <c r="D62" s="1">
        <v>41416</v>
      </c>
      <c r="E62" s="1">
        <v>43099</v>
      </c>
      <c r="F62" s="56" t="s">
        <v>188</v>
      </c>
      <c r="G62" s="56" t="s">
        <v>842</v>
      </c>
      <c r="H62" s="56" t="s">
        <v>447</v>
      </c>
      <c r="I62" s="56">
        <v>0</v>
      </c>
      <c r="J62" s="56">
        <v>0</v>
      </c>
      <c r="K62" s="56" t="s">
        <v>129</v>
      </c>
      <c r="L62" s="56">
        <v>0</v>
      </c>
      <c r="M62" s="56" t="s">
        <v>130</v>
      </c>
      <c r="N62" s="56">
        <v>0</v>
      </c>
      <c r="O62" s="56"/>
      <c r="P62" s="56">
        <v>6</v>
      </c>
      <c r="Q62" s="56">
        <v>1</v>
      </c>
      <c r="R62" s="56">
        <v>1</v>
      </c>
      <c r="S62" s="56">
        <v>600</v>
      </c>
      <c r="T62" s="56">
        <v>600</v>
      </c>
    </row>
    <row r="63" spans="1:20" x14ac:dyDescent="0.3">
      <c r="A63" s="1">
        <v>42893</v>
      </c>
      <c r="B63" s="56">
        <v>599276</v>
      </c>
      <c r="C63" s="56" t="s">
        <v>543</v>
      </c>
      <c r="D63" s="1">
        <v>41416</v>
      </c>
      <c r="E63" s="1">
        <v>43099</v>
      </c>
      <c r="F63" s="56" t="s">
        <v>110</v>
      </c>
      <c r="G63" s="56" t="s">
        <v>239</v>
      </c>
      <c r="H63" s="56" t="s">
        <v>556</v>
      </c>
      <c r="I63" s="56">
        <v>0</v>
      </c>
      <c r="J63" s="56">
        <v>824</v>
      </c>
      <c r="K63" s="56" t="s">
        <v>129</v>
      </c>
      <c r="L63" s="56">
        <v>1020</v>
      </c>
      <c r="M63" s="56" t="s">
        <v>130</v>
      </c>
      <c r="N63" s="56">
        <v>0</v>
      </c>
      <c r="O63" s="56"/>
      <c r="P63" s="56">
        <v>4345</v>
      </c>
      <c r="Q63" s="56">
        <v>1661</v>
      </c>
      <c r="R63" s="56">
        <v>1661</v>
      </c>
      <c r="S63" s="56">
        <v>261.60000000000002</v>
      </c>
      <c r="T63" s="56">
        <v>261.60000000000002</v>
      </c>
    </row>
    <row r="64" spans="1:20" x14ac:dyDescent="0.3">
      <c r="A64" s="1">
        <v>42893</v>
      </c>
      <c r="B64" s="56">
        <v>599276</v>
      </c>
      <c r="C64" s="56" t="s">
        <v>543</v>
      </c>
      <c r="D64" s="1">
        <v>41416</v>
      </c>
      <c r="E64" s="1">
        <v>43099</v>
      </c>
      <c r="F64" s="56" t="s">
        <v>110</v>
      </c>
      <c r="G64" s="56" t="s">
        <v>239</v>
      </c>
      <c r="H64" s="56" t="s">
        <v>111</v>
      </c>
      <c r="I64" s="56">
        <v>0</v>
      </c>
      <c r="J64" s="56">
        <v>1</v>
      </c>
      <c r="K64" s="56" t="s">
        <v>129</v>
      </c>
      <c r="L64" s="56">
        <v>0</v>
      </c>
      <c r="M64" s="56" t="s">
        <v>130</v>
      </c>
      <c r="N64" s="56">
        <v>0</v>
      </c>
      <c r="O64" s="56"/>
      <c r="P64" s="56">
        <v>2</v>
      </c>
      <c r="Q64" s="56">
        <v>1</v>
      </c>
      <c r="R64" s="56">
        <v>1</v>
      </c>
      <c r="S64" s="56">
        <v>200</v>
      </c>
      <c r="T64" s="56">
        <v>200</v>
      </c>
    </row>
    <row r="65" spans="1:20" x14ac:dyDescent="0.3">
      <c r="A65" s="1">
        <v>42893</v>
      </c>
      <c r="B65" s="56">
        <v>599276</v>
      </c>
      <c r="C65" s="56" t="s">
        <v>543</v>
      </c>
      <c r="D65" s="1">
        <v>41416</v>
      </c>
      <c r="E65" s="1">
        <v>43099</v>
      </c>
      <c r="F65" s="56" t="s">
        <v>110</v>
      </c>
      <c r="G65" s="56" t="s">
        <v>239</v>
      </c>
      <c r="H65" s="56" t="s">
        <v>112</v>
      </c>
      <c r="I65" s="56">
        <v>0</v>
      </c>
      <c r="J65" s="56">
        <v>1</v>
      </c>
      <c r="K65" s="56" t="s">
        <v>129</v>
      </c>
      <c r="L65" s="56">
        <v>0</v>
      </c>
      <c r="M65" s="56" t="s">
        <v>130</v>
      </c>
      <c r="N65" s="56">
        <v>0</v>
      </c>
      <c r="O65" s="56"/>
      <c r="P65" s="56">
        <v>3</v>
      </c>
      <c r="Q65" s="56">
        <v>3</v>
      </c>
      <c r="R65" s="56">
        <v>3</v>
      </c>
      <c r="S65" s="56">
        <v>100</v>
      </c>
      <c r="T65" s="56">
        <v>100</v>
      </c>
    </row>
    <row r="66" spans="1:20" x14ac:dyDescent="0.3">
      <c r="A66" s="1">
        <v>42893</v>
      </c>
      <c r="B66" s="56">
        <v>599276</v>
      </c>
      <c r="C66" s="56" t="s">
        <v>543</v>
      </c>
      <c r="D66" s="1">
        <v>41416</v>
      </c>
      <c r="E66" s="1">
        <v>43099</v>
      </c>
      <c r="F66" s="56" t="s">
        <v>110</v>
      </c>
      <c r="G66" s="56" t="s">
        <v>239</v>
      </c>
      <c r="H66" s="56" t="s">
        <v>559</v>
      </c>
      <c r="I66" s="56">
        <v>18000</v>
      </c>
      <c r="J66" s="56">
        <v>0</v>
      </c>
      <c r="K66" s="56" t="s">
        <v>129</v>
      </c>
      <c r="L66" s="56">
        <v>-59071</v>
      </c>
      <c r="M66" s="56" t="s">
        <v>130</v>
      </c>
      <c r="N66" s="56">
        <v>0</v>
      </c>
      <c r="O66" s="56"/>
      <c r="P66" s="56">
        <v>205833</v>
      </c>
      <c r="Q66" s="56">
        <v>126235</v>
      </c>
      <c r="R66" s="56">
        <v>126235</v>
      </c>
      <c r="S66" s="56">
        <v>163.1</v>
      </c>
      <c r="T66" s="56">
        <v>163.1</v>
      </c>
    </row>
    <row r="67" spans="1:20" x14ac:dyDescent="0.3">
      <c r="A67" s="1">
        <v>42893</v>
      </c>
      <c r="B67" s="56">
        <v>599276</v>
      </c>
      <c r="C67" s="56" t="s">
        <v>543</v>
      </c>
      <c r="D67" s="1">
        <v>41416</v>
      </c>
      <c r="E67" s="1">
        <v>43099</v>
      </c>
      <c r="F67" s="56" t="s">
        <v>110</v>
      </c>
      <c r="G67" s="56" t="s">
        <v>239</v>
      </c>
      <c r="H67" s="56" t="s">
        <v>566</v>
      </c>
      <c r="I67" s="56">
        <v>9</v>
      </c>
      <c r="J67" s="56">
        <v>25</v>
      </c>
      <c r="K67" s="56" t="s">
        <v>129</v>
      </c>
      <c r="L67" s="56">
        <v>32.299999999999997</v>
      </c>
      <c r="M67" s="56" t="s">
        <v>130</v>
      </c>
      <c r="N67" s="56">
        <v>0</v>
      </c>
      <c r="O67" s="56"/>
      <c r="P67" s="56">
        <v>131.43</v>
      </c>
      <c r="Q67" s="56">
        <v>166</v>
      </c>
      <c r="R67" s="56">
        <v>166</v>
      </c>
      <c r="S67" s="56">
        <v>79.2</v>
      </c>
      <c r="T67" s="56">
        <v>79.2</v>
      </c>
    </row>
    <row r="68" spans="1:20" x14ac:dyDescent="0.3">
      <c r="A68" s="1">
        <v>42893</v>
      </c>
      <c r="B68" s="56">
        <v>599276</v>
      </c>
      <c r="C68" s="56" t="s">
        <v>543</v>
      </c>
      <c r="D68" s="1">
        <v>41416</v>
      </c>
      <c r="E68" s="1">
        <v>43099</v>
      </c>
      <c r="F68" s="56" t="s">
        <v>110</v>
      </c>
      <c r="G68" s="56" t="s">
        <v>239</v>
      </c>
      <c r="H68" s="56" t="s">
        <v>550</v>
      </c>
      <c r="I68" s="56">
        <v>1.18</v>
      </c>
      <c r="J68" s="56">
        <v>8.6999999999999993</v>
      </c>
      <c r="K68" s="56" t="s">
        <v>129</v>
      </c>
      <c r="L68" s="56">
        <v>5.94</v>
      </c>
      <c r="M68" s="56" t="s">
        <v>130</v>
      </c>
      <c r="N68" s="56">
        <v>0</v>
      </c>
      <c r="O68" s="56"/>
      <c r="P68" s="56">
        <v>26.040000000000003</v>
      </c>
      <c r="Q68" s="56">
        <v>40</v>
      </c>
      <c r="R68" s="56">
        <v>40</v>
      </c>
      <c r="S68" s="56">
        <v>65.099999999999994</v>
      </c>
      <c r="T68" s="56">
        <v>65.099999999999994</v>
      </c>
    </row>
    <row r="69" spans="1:20" x14ac:dyDescent="0.3">
      <c r="A69" s="1">
        <v>42893</v>
      </c>
      <c r="B69" s="56">
        <v>599276</v>
      </c>
      <c r="C69" s="56" t="s">
        <v>543</v>
      </c>
      <c r="D69" s="1">
        <v>41416</v>
      </c>
      <c r="E69" s="1">
        <v>43099</v>
      </c>
      <c r="F69" s="56" t="s">
        <v>110</v>
      </c>
      <c r="G69" s="56" t="s">
        <v>239</v>
      </c>
      <c r="H69" s="56" t="s">
        <v>446</v>
      </c>
      <c r="I69" s="56">
        <v>168581</v>
      </c>
      <c r="J69" s="56">
        <v>-15206</v>
      </c>
      <c r="K69" s="56" t="s">
        <v>129</v>
      </c>
      <c r="L69" s="56">
        <v>-35117</v>
      </c>
      <c r="M69" s="56" t="s">
        <v>130</v>
      </c>
      <c r="N69" s="56">
        <v>0</v>
      </c>
      <c r="O69" s="56"/>
      <c r="P69" s="56">
        <v>55252</v>
      </c>
      <c r="Q69" s="56">
        <v>57419</v>
      </c>
      <c r="R69" s="56">
        <v>57419</v>
      </c>
      <c r="S69" s="56">
        <v>96.2</v>
      </c>
      <c r="T69" s="56">
        <v>96.2</v>
      </c>
    </row>
    <row r="70" spans="1:20" x14ac:dyDescent="0.3">
      <c r="A70" s="1">
        <v>42893</v>
      </c>
      <c r="B70" s="56">
        <v>599276</v>
      </c>
      <c r="C70" s="56" t="s">
        <v>543</v>
      </c>
      <c r="D70" s="1">
        <v>41416</v>
      </c>
      <c r="E70" s="1">
        <v>43099</v>
      </c>
      <c r="F70" s="56" t="s">
        <v>110</v>
      </c>
      <c r="G70" s="56" t="s">
        <v>842</v>
      </c>
      <c r="H70" s="56" t="s">
        <v>465</v>
      </c>
      <c r="I70" s="56">
        <v>168581</v>
      </c>
      <c r="J70" s="56">
        <v>-15206</v>
      </c>
      <c r="K70" s="56" t="s">
        <v>129</v>
      </c>
      <c r="L70" s="56">
        <v>17713</v>
      </c>
      <c r="M70" s="56" t="s">
        <v>130</v>
      </c>
      <c r="N70" s="56">
        <v>0</v>
      </c>
      <c r="O70" s="56"/>
      <c r="P70" s="56">
        <v>108082</v>
      </c>
      <c r="Q70" s="56">
        <v>109714</v>
      </c>
      <c r="R70" s="56">
        <v>109714</v>
      </c>
      <c r="S70" s="56">
        <v>98.5</v>
      </c>
      <c r="T70" s="56">
        <v>98.5</v>
      </c>
    </row>
    <row r="71" spans="1:20" x14ac:dyDescent="0.3">
      <c r="A71" s="1">
        <v>42893</v>
      </c>
      <c r="B71" s="56">
        <v>599276</v>
      </c>
      <c r="C71" s="56" t="s">
        <v>543</v>
      </c>
      <c r="D71" s="1">
        <v>41416</v>
      </c>
      <c r="E71" s="1">
        <v>43099</v>
      </c>
      <c r="F71" s="56" t="s">
        <v>110</v>
      </c>
      <c r="G71" s="56" t="s">
        <v>842</v>
      </c>
      <c r="H71" s="56" t="s">
        <v>253</v>
      </c>
      <c r="I71" s="56">
        <v>0</v>
      </c>
      <c r="J71" s="56">
        <v>0</v>
      </c>
      <c r="K71" s="56" t="s">
        <v>129</v>
      </c>
      <c r="L71" s="56">
        <v>0</v>
      </c>
      <c r="M71" s="56" t="s">
        <v>130</v>
      </c>
      <c r="N71" s="56">
        <v>0</v>
      </c>
      <c r="O71" s="56"/>
      <c r="P71" s="56">
        <v>4</v>
      </c>
      <c r="Q71" s="56">
        <v>1</v>
      </c>
      <c r="R71" s="56">
        <v>1</v>
      </c>
      <c r="S71" s="56">
        <v>400</v>
      </c>
      <c r="T71" s="56">
        <v>400</v>
      </c>
    </row>
    <row r="72" spans="1:20" x14ac:dyDescent="0.3">
      <c r="A72" s="1">
        <v>42893</v>
      </c>
      <c r="B72" s="56">
        <v>599276</v>
      </c>
      <c r="C72" s="56" t="s">
        <v>543</v>
      </c>
      <c r="D72" s="1">
        <v>41416</v>
      </c>
      <c r="E72" s="1">
        <v>43099</v>
      </c>
      <c r="F72" s="56" t="s">
        <v>110</v>
      </c>
      <c r="G72" s="56" t="s">
        <v>842</v>
      </c>
      <c r="H72" s="56" t="s">
        <v>478</v>
      </c>
      <c r="I72" s="56">
        <v>108000</v>
      </c>
      <c r="J72" s="56">
        <v>-13663</v>
      </c>
      <c r="K72" s="56" t="s">
        <v>129</v>
      </c>
      <c r="L72" s="56">
        <v>-4952</v>
      </c>
      <c r="M72" s="56" t="s">
        <v>130</v>
      </c>
      <c r="N72" s="56">
        <v>0</v>
      </c>
      <c r="O72" s="56"/>
      <c r="P72" s="56">
        <v>-3967</v>
      </c>
      <c r="Q72" s="56">
        <v>82000</v>
      </c>
      <c r="R72" s="56">
        <v>82000</v>
      </c>
      <c r="S72" s="56">
        <v>-4.8</v>
      </c>
      <c r="T72" s="56">
        <v>-4.8</v>
      </c>
    </row>
    <row r="73" spans="1:20" x14ac:dyDescent="0.3">
      <c r="A73" s="1">
        <v>42893</v>
      </c>
      <c r="B73" s="56">
        <v>599276</v>
      </c>
      <c r="C73" s="56" t="s">
        <v>543</v>
      </c>
      <c r="D73" s="1">
        <v>41416</v>
      </c>
      <c r="E73" s="1">
        <v>43099</v>
      </c>
      <c r="F73" s="56" t="s">
        <v>110</v>
      </c>
      <c r="G73" s="56" t="s">
        <v>842</v>
      </c>
      <c r="H73" s="56" t="s">
        <v>255</v>
      </c>
      <c r="I73" s="56">
        <v>14700000</v>
      </c>
      <c r="J73" s="56">
        <v>1435751</v>
      </c>
      <c r="K73" s="56" t="s">
        <v>129</v>
      </c>
      <c r="L73" s="56">
        <v>10742262</v>
      </c>
      <c r="M73" s="56" t="s">
        <v>130</v>
      </c>
      <c r="N73" s="56">
        <v>0</v>
      </c>
      <c r="O73" s="56"/>
      <c r="P73" s="56">
        <v>29294863</v>
      </c>
      <c r="Q73" s="56">
        <v>28300000</v>
      </c>
      <c r="R73" s="56">
        <v>28300000</v>
      </c>
      <c r="S73" s="56">
        <v>103.5</v>
      </c>
      <c r="T73" s="56">
        <v>103.5</v>
      </c>
    </row>
    <row r="74" spans="1:20" x14ac:dyDescent="0.3">
      <c r="A74" s="1">
        <v>42893</v>
      </c>
      <c r="B74" s="56">
        <v>599276</v>
      </c>
      <c r="C74" s="56" t="s">
        <v>543</v>
      </c>
      <c r="D74" s="1">
        <v>41416</v>
      </c>
      <c r="E74" s="1">
        <v>43099</v>
      </c>
      <c r="F74" s="56" t="s">
        <v>110</v>
      </c>
      <c r="G74" s="56" t="s">
        <v>842</v>
      </c>
      <c r="H74" s="56" t="s">
        <v>374</v>
      </c>
      <c r="I74" s="56">
        <v>27087137</v>
      </c>
      <c r="J74" s="56">
        <v>-1034350</v>
      </c>
      <c r="K74" s="56" t="s">
        <v>129</v>
      </c>
      <c r="L74" s="56">
        <v>7190658</v>
      </c>
      <c r="M74" s="56" t="s">
        <v>130</v>
      </c>
      <c r="N74" s="56">
        <v>0</v>
      </c>
      <c r="O74" s="56"/>
      <c r="P74" s="56">
        <v>50450536</v>
      </c>
      <c r="Q74" s="56">
        <v>20936604</v>
      </c>
      <c r="R74" s="56">
        <v>20936604</v>
      </c>
      <c r="S74" s="56">
        <v>241</v>
      </c>
      <c r="T74" s="56">
        <v>241</v>
      </c>
    </row>
    <row r="75" spans="1:20" x14ac:dyDescent="0.3">
      <c r="A75" s="1">
        <v>42893</v>
      </c>
      <c r="B75" s="56">
        <v>599276</v>
      </c>
      <c r="C75" s="56" t="s">
        <v>543</v>
      </c>
      <c r="D75" s="1">
        <v>41416</v>
      </c>
      <c r="E75" s="1">
        <v>43099</v>
      </c>
      <c r="F75" s="56" t="s">
        <v>105</v>
      </c>
      <c r="G75" s="56" t="s">
        <v>236</v>
      </c>
      <c r="H75" s="56" t="s">
        <v>562</v>
      </c>
      <c r="I75" s="56">
        <v>0</v>
      </c>
      <c r="J75" s="56">
        <v>116.8</v>
      </c>
      <c r="K75" s="56" t="s">
        <v>129</v>
      </c>
      <c r="L75" s="56">
        <v>104.9</v>
      </c>
      <c r="M75" s="56" t="s">
        <v>130</v>
      </c>
      <c r="N75" s="56">
        <v>0</v>
      </c>
      <c r="O75" s="56"/>
      <c r="P75" s="56">
        <v>653</v>
      </c>
      <c r="Q75" s="56">
        <v>980</v>
      </c>
      <c r="R75" s="56">
        <v>980</v>
      </c>
      <c r="S75" s="56">
        <v>66.599999999999994</v>
      </c>
      <c r="T75" s="56">
        <v>66.599999999999994</v>
      </c>
    </row>
    <row r="76" spans="1:20" x14ac:dyDescent="0.3">
      <c r="A76" s="1">
        <v>42893</v>
      </c>
      <c r="B76" s="56">
        <v>599276</v>
      </c>
      <c r="C76" s="56" t="s">
        <v>543</v>
      </c>
      <c r="D76" s="1">
        <v>41416</v>
      </c>
      <c r="E76" s="1">
        <v>43099</v>
      </c>
      <c r="F76" s="56" t="s">
        <v>105</v>
      </c>
      <c r="G76" s="56" t="s">
        <v>236</v>
      </c>
      <c r="H76" s="56" t="s">
        <v>256</v>
      </c>
      <c r="I76" s="56">
        <v>6821</v>
      </c>
      <c r="J76" s="56">
        <v>192415</v>
      </c>
      <c r="K76" s="56" t="s">
        <v>129</v>
      </c>
      <c r="L76" s="56">
        <v>206821</v>
      </c>
      <c r="M76" s="56" t="s">
        <v>130</v>
      </c>
      <c r="N76" s="56">
        <v>0</v>
      </c>
      <c r="O76" s="56"/>
      <c r="P76" s="56">
        <v>920940</v>
      </c>
      <c r="Q76" s="56">
        <v>408225</v>
      </c>
      <c r="R76" s="56">
        <v>408225</v>
      </c>
      <c r="S76" s="56">
        <v>225.6</v>
      </c>
      <c r="T76" s="56">
        <v>225.6</v>
      </c>
    </row>
    <row r="77" spans="1:20" x14ac:dyDescent="0.3">
      <c r="A77" s="1">
        <v>42893</v>
      </c>
      <c r="B77" s="56">
        <v>599276</v>
      </c>
      <c r="C77" s="56" t="s">
        <v>543</v>
      </c>
      <c r="D77" s="1">
        <v>41416</v>
      </c>
      <c r="E77" s="1">
        <v>43099</v>
      </c>
      <c r="F77" s="56" t="s">
        <v>105</v>
      </c>
      <c r="G77" s="56" t="s">
        <v>236</v>
      </c>
      <c r="H77" s="56" t="s">
        <v>553</v>
      </c>
      <c r="I77" s="56">
        <v>1700000</v>
      </c>
      <c r="J77" s="56">
        <v>50781811</v>
      </c>
      <c r="K77" s="56" t="s">
        <v>129</v>
      </c>
      <c r="L77" s="56">
        <v>39023375</v>
      </c>
      <c r="M77" s="56" t="s">
        <v>130</v>
      </c>
      <c r="N77" s="56">
        <v>0</v>
      </c>
      <c r="O77" s="56"/>
      <c r="P77" s="56">
        <v>172349469</v>
      </c>
      <c r="Q77" s="56">
        <v>53715000</v>
      </c>
      <c r="R77" s="56">
        <v>53715000</v>
      </c>
      <c r="S77" s="56">
        <v>320.89999999999998</v>
      </c>
      <c r="T77" s="56">
        <v>320.89999999999998</v>
      </c>
    </row>
    <row r="78" spans="1:20" x14ac:dyDescent="0.3">
      <c r="A78" s="1">
        <v>42893</v>
      </c>
      <c r="B78" s="56">
        <v>599473</v>
      </c>
      <c r="C78" s="56" t="s">
        <v>588</v>
      </c>
      <c r="D78" s="1">
        <v>41456</v>
      </c>
      <c r="E78" s="1">
        <v>43465</v>
      </c>
      <c r="F78" s="56" t="s">
        <v>188</v>
      </c>
      <c r="G78" s="56" t="s">
        <v>239</v>
      </c>
      <c r="H78" s="56" t="s">
        <v>351</v>
      </c>
      <c r="I78" s="56">
        <v>0</v>
      </c>
      <c r="J78" s="56">
        <v>0</v>
      </c>
      <c r="K78" s="56" t="s">
        <v>129</v>
      </c>
      <c r="L78" s="56">
        <v>0</v>
      </c>
      <c r="M78" s="56" t="s">
        <v>130</v>
      </c>
      <c r="N78" s="56">
        <v>0</v>
      </c>
      <c r="O78" s="56"/>
      <c r="P78" s="56">
        <v>5</v>
      </c>
      <c r="Q78" s="56">
        <v>6</v>
      </c>
      <c r="R78" s="56">
        <v>6</v>
      </c>
      <c r="S78" s="56">
        <v>83.3</v>
      </c>
      <c r="T78" s="56">
        <v>83.3</v>
      </c>
    </row>
    <row r="79" spans="1:20" x14ac:dyDescent="0.3">
      <c r="A79" s="1">
        <v>42893</v>
      </c>
      <c r="B79" s="56">
        <v>599473</v>
      </c>
      <c r="C79" s="56" t="s">
        <v>588</v>
      </c>
      <c r="D79" s="1">
        <v>41456</v>
      </c>
      <c r="E79" s="1">
        <v>43465</v>
      </c>
      <c r="F79" s="56" t="s">
        <v>188</v>
      </c>
      <c r="G79" s="56" t="s">
        <v>239</v>
      </c>
      <c r="H79" s="56" t="s">
        <v>190</v>
      </c>
      <c r="I79" s="56">
        <v>0</v>
      </c>
      <c r="J79" s="56">
        <v>32</v>
      </c>
      <c r="K79" s="56" t="s">
        <v>129</v>
      </c>
      <c r="L79" s="56">
        <v>5</v>
      </c>
      <c r="M79" s="56" t="s">
        <v>130</v>
      </c>
      <c r="N79" s="56">
        <v>0</v>
      </c>
      <c r="O79" s="56"/>
      <c r="P79" s="56">
        <v>215</v>
      </c>
      <c r="Q79" s="56">
        <v>110</v>
      </c>
      <c r="R79" s="56">
        <v>110</v>
      </c>
      <c r="S79" s="56">
        <v>195.5</v>
      </c>
      <c r="T79" s="56">
        <v>195.5</v>
      </c>
    </row>
    <row r="80" spans="1:20" x14ac:dyDescent="0.3">
      <c r="A80" s="1">
        <v>42893</v>
      </c>
      <c r="B80" s="56">
        <v>599473</v>
      </c>
      <c r="C80" s="56" t="s">
        <v>588</v>
      </c>
      <c r="D80" s="1">
        <v>41456</v>
      </c>
      <c r="E80" s="1">
        <v>43465</v>
      </c>
      <c r="F80" s="56" t="s">
        <v>188</v>
      </c>
      <c r="G80" s="56" t="s">
        <v>239</v>
      </c>
      <c r="H80" s="56" t="s">
        <v>191</v>
      </c>
      <c r="I80" s="56">
        <v>0</v>
      </c>
      <c r="J80" s="56">
        <v>0</v>
      </c>
      <c r="K80" s="56" t="s">
        <v>129</v>
      </c>
      <c r="L80" s="56">
        <v>0</v>
      </c>
      <c r="M80" s="56" t="s">
        <v>130</v>
      </c>
      <c r="N80" s="56">
        <v>0</v>
      </c>
      <c r="O80" s="56"/>
      <c r="P80" s="56">
        <v>81</v>
      </c>
      <c r="Q80" s="56">
        <v>74</v>
      </c>
      <c r="R80" s="56">
        <v>74</v>
      </c>
      <c r="S80" s="56">
        <v>109.5</v>
      </c>
      <c r="T80" s="56">
        <v>109.5</v>
      </c>
    </row>
    <row r="81" spans="1:20" x14ac:dyDescent="0.3">
      <c r="A81" s="1">
        <v>42893</v>
      </c>
      <c r="B81" s="56">
        <v>599473</v>
      </c>
      <c r="C81" s="56" t="s">
        <v>588</v>
      </c>
      <c r="D81" s="1">
        <v>41456</v>
      </c>
      <c r="E81" s="1">
        <v>43465</v>
      </c>
      <c r="F81" s="56" t="s">
        <v>188</v>
      </c>
      <c r="G81" s="56" t="s">
        <v>239</v>
      </c>
      <c r="H81" s="56" t="s">
        <v>192</v>
      </c>
      <c r="I81" s="56">
        <v>0</v>
      </c>
      <c r="J81" s="56">
        <v>0</v>
      </c>
      <c r="K81" s="56" t="s">
        <v>129</v>
      </c>
      <c r="L81" s="56">
        <v>0</v>
      </c>
      <c r="M81" s="56" t="s">
        <v>130</v>
      </c>
      <c r="N81" s="56">
        <v>0</v>
      </c>
      <c r="O81" s="56"/>
      <c r="P81" s="56">
        <v>81</v>
      </c>
      <c r="Q81" s="56">
        <v>52</v>
      </c>
      <c r="R81" s="56">
        <v>52</v>
      </c>
      <c r="S81" s="56">
        <v>155.80000000000001</v>
      </c>
      <c r="T81" s="56">
        <v>155.80000000000001</v>
      </c>
    </row>
    <row r="82" spans="1:20" x14ac:dyDescent="0.3">
      <c r="A82" s="1">
        <v>42893</v>
      </c>
      <c r="B82" s="56">
        <v>599473</v>
      </c>
      <c r="C82" s="56" t="s">
        <v>588</v>
      </c>
      <c r="D82" s="1">
        <v>41456</v>
      </c>
      <c r="E82" s="1">
        <v>43465</v>
      </c>
      <c r="F82" s="56" t="s">
        <v>188</v>
      </c>
      <c r="G82" s="56" t="s">
        <v>239</v>
      </c>
      <c r="H82" s="56" t="s">
        <v>238</v>
      </c>
      <c r="I82" s="56">
        <v>0</v>
      </c>
      <c r="J82" s="56">
        <v>2</v>
      </c>
      <c r="K82" s="56" t="s">
        <v>129</v>
      </c>
      <c r="L82" s="56">
        <v>1</v>
      </c>
      <c r="M82" s="56" t="s">
        <v>130</v>
      </c>
      <c r="N82" s="56">
        <v>0</v>
      </c>
      <c r="O82" s="56"/>
      <c r="P82" s="56">
        <v>21</v>
      </c>
      <c r="Q82" s="56">
        <v>6</v>
      </c>
      <c r="R82" s="56">
        <v>6</v>
      </c>
      <c r="S82" s="56">
        <v>350</v>
      </c>
      <c r="T82" s="56">
        <v>350</v>
      </c>
    </row>
    <row r="83" spans="1:20" x14ac:dyDescent="0.3">
      <c r="A83" s="1">
        <v>42893</v>
      </c>
      <c r="B83" s="56">
        <v>599473</v>
      </c>
      <c r="C83" s="56" t="s">
        <v>588</v>
      </c>
      <c r="D83" s="1">
        <v>41456</v>
      </c>
      <c r="E83" s="1">
        <v>43465</v>
      </c>
      <c r="F83" s="56" t="s">
        <v>188</v>
      </c>
      <c r="G83" s="56" t="s">
        <v>239</v>
      </c>
      <c r="H83" s="56" t="s">
        <v>193</v>
      </c>
      <c r="I83" s="56">
        <v>0</v>
      </c>
      <c r="J83" s="56">
        <v>5</v>
      </c>
      <c r="K83" s="56" t="s">
        <v>129</v>
      </c>
      <c r="L83" s="56">
        <v>0</v>
      </c>
      <c r="M83" s="56" t="s">
        <v>130</v>
      </c>
      <c r="N83" s="56">
        <v>0</v>
      </c>
      <c r="O83" s="56"/>
      <c r="P83" s="56">
        <v>16</v>
      </c>
      <c r="Q83" s="56">
        <v>5</v>
      </c>
      <c r="R83" s="56">
        <v>5</v>
      </c>
      <c r="S83" s="56">
        <v>320</v>
      </c>
      <c r="T83" s="56">
        <v>320</v>
      </c>
    </row>
    <row r="84" spans="1:20" x14ac:dyDescent="0.3">
      <c r="A84" s="1">
        <v>42893</v>
      </c>
      <c r="B84" s="56">
        <v>599473</v>
      </c>
      <c r="C84" s="56" t="s">
        <v>588</v>
      </c>
      <c r="D84" s="1">
        <v>41456</v>
      </c>
      <c r="E84" s="1">
        <v>43465</v>
      </c>
      <c r="F84" s="56" t="s">
        <v>110</v>
      </c>
      <c r="G84" s="56" t="s">
        <v>239</v>
      </c>
      <c r="H84" s="56" t="s">
        <v>257</v>
      </c>
      <c r="I84" s="56">
        <v>2500</v>
      </c>
      <c r="J84" s="56">
        <v>0</v>
      </c>
      <c r="K84" s="56" t="s">
        <v>129</v>
      </c>
      <c r="L84" s="56">
        <v>38</v>
      </c>
      <c r="M84" s="56" t="s">
        <v>130</v>
      </c>
      <c r="N84" s="56">
        <v>0</v>
      </c>
      <c r="O84" s="56"/>
      <c r="P84" s="56">
        <v>31331</v>
      </c>
      <c r="Q84" s="56">
        <v>2200</v>
      </c>
      <c r="R84" s="56">
        <v>2200</v>
      </c>
      <c r="S84" s="56">
        <v>1424.1</v>
      </c>
      <c r="T84" s="56">
        <v>1424.1</v>
      </c>
    </row>
    <row r="85" spans="1:20" x14ac:dyDescent="0.3">
      <c r="A85" s="1">
        <v>42893</v>
      </c>
      <c r="B85" s="56">
        <v>599473</v>
      </c>
      <c r="C85" s="56" t="s">
        <v>588</v>
      </c>
      <c r="D85" s="1">
        <v>41456</v>
      </c>
      <c r="E85" s="1">
        <v>43465</v>
      </c>
      <c r="F85" s="56" t="s">
        <v>110</v>
      </c>
      <c r="G85" s="56" t="s">
        <v>239</v>
      </c>
      <c r="H85" s="56" t="s">
        <v>111</v>
      </c>
      <c r="I85" s="56">
        <v>0</v>
      </c>
      <c r="J85" s="56">
        <v>0</v>
      </c>
      <c r="K85" s="56" t="s">
        <v>129</v>
      </c>
      <c r="L85" s="56">
        <v>0</v>
      </c>
      <c r="M85" s="56" t="s">
        <v>130</v>
      </c>
      <c r="N85" s="56">
        <v>0</v>
      </c>
      <c r="O85" s="56"/>
      <c r="P85" s="56">
        <v>2</v>
      </c>
      <c r="Q85" s="56">
        <v>3</v>
      </c>
      <c r="R85" s="56">
        <v>3</v>
      </c>
      <c r="S85" s="56">
        <v>66.7</v>
      </c>
      <c r="T85" s="56">
        <v>66.7</v>
      </c>
    </row>
    <row r="86" spans="1:20" x14ac:dyDescent="0.3">
      <c r="A86" s="1">
        <v>42893</v>
      </c>
      <c r="B86" s="56">
        <v>599473</v>
      </c>
      <c r="C86" s="56" t="s">
        <v>588</v>
      </c>
      <c r="D86" s="1">
        <v>41456</v>
      </c>
      <c r="E86" s="1">
        <v>43465</v>
      </c>
      <c r="F86" s="56" t="s">
        <v>110</v>
      </c>
      <c r="G86" s="56" t="s">
        <v>239</v>
      </c>
      <c r="H86" s="56" t="s">
        <v>258</v>
      </c>
      <c r="I86" s="56">
        <v>68639172</v>
      </c>
      <c r="J86" s="56">
        <v>0</v>
      </c>
      <c r="K86" s="56" t="s">
        <v>129</v>
      </c>
      <c r="L86" s="56">
        <v>62487314</v>
      </c>
      <c r="M86" s="56" t="s">
        <v>130</v>
      </c>
      <c r="N86" s="56">
        <v>0</v>
      </c>
      <c r="O86" s="56"/>
      <c r="P86" s="56">
        <v>163829142</v>
      </c>
      <c r="Q86" s="56">
        <v>10932440</v>
      </c>
      <c r="R86" s="56">
        <v>10932440</v>
      </c>
      <c r="S86" s="56">
        <v>1498.6</v>
      </c>
      <c r="T86" s="56">
        <v>1498.6</v>
      </c>
    </row>
    <row r="87" spans="1:20" x14ac:dyDescent="0.3">
      <c r="A87" s="1">
        <v>42893</v>
      </c>
      <c r="B87" s="56">
        <v>599473</v>
      </c>
      <c r="C87" s="56" t="s">
        <v>588</v>
      </c>
      <c r="D87" s="1">
        <v>41456</v>
      </c>
      <c r="E87" s="1">
        <v>43465</v>
      </c>
      <c r="F87" s="56" t="s">
        <v>110</v>
      </c>
      <c r="G87" s="56" t="s">
        <v>239</v>
      </c>
      <c r="H87" s="56" t="s">
        <v>259</v>
      </c>
      <c r="I87" s="56">
        <v>3500000</v>
      </c>
      <c r="J87" s="56">
        <v>0</v>
      </c>
      <c r="K87" s="56" t="s">
        <v>129</v>
      </c>
      <c r="L87" s="56">
        <v>586541</v>
      </c>
      <c r="M87" s="56" t="s">
        <v>130</v>
      </c>
      <c r="N87" s="56">
        <v>0</v>
      </c>
      <c r="O87" s="56"/>
      <c r="P87" s="56">
        <v>6886541</v>
      </c>
      <c r="Q87" s="56">
        <v>2982430</v>
      </c>
      <c r="R87" s="56">
        <v>2982430</v>
      </c>
      <c r="S87" s="56">
        <v>230.9</v>
      </c>
      <c r="T87" s="56">
        <v>230.9</v>
      </c>
    </row>
    <row r="88" spans="1:20" x14ac:dyDescent="0.3">
      <c r="A88" s="1">
        <v>42893</v>
      </c>
      <c r="B88" s="56">
        <v>599473</v>
      </c>
      <c r="C88" s="56" t="s">
        <v>588</v>
      </c>
      <c r="D88" s="1">
        <v>41456</v>
      </c>
      <c r="E88" s="1">
        <v>43465</v>
      </c>
      <c r="F88" s="56" t="s">
        <v>110</v>
      </c>
      <c r="G88" s="56" t="s">
        <v>239</v>
      </c>
      <c r="H88" s="56" t="s">
        <v>260</v>
      </c>
      <c r="I88" s="56">
        <v>2.5</v>
      </c>
      <c r="J88" s="56">
        <v>0</v>
      </c>
      <c r="K88" s="56" t="s">
        <v>129</v>
      </c>
      <c r="L88" s="56">
        <v>1.56</v>
      </c>
      <c r="M88" s="56" t="s">
        <v>130</v>
      </c>
      <c r="N88" s="56">
        <v>0</v>
      </c>
      <c r="O88" s="56"/>
      <c r="P88" s="56">
        <v>3.66</v>
      </c>
      <c r="Q88" s="56">
        <v>0.4</v>
      </c>
      <c r="R88" s="56">
        <v>0.4</v>
      </c>
      <c r="S88" s="56">
        <v>915</v>
      </c>
      <c r="T88" s="56">
        <v>915</v>
      </c>
    </row>
    <row r="89" spans="1:20" x14ac:dyDescent="0.3">
      <c r="A89" s="1">
        <v>42893</v>
      </c>
      <c r="B89" s="56">
        <v>599473</v>
      </c>
      <c r="C89" s="56" t="s">
        <v>588</v>
      </c>
      <c r="D89" s="1">
        <v>41456</v>
      </c>
      <c r="E89" s="1">
        <v>43465</v>
      </c>
      <c r="F89" s="56" t="s">
        <v>105</v>
      </c>
      <c r="G89" s="56" t="s">
        <v>236</v>
      </c>
      <c r="H89" s="56" t="s">
        <v>597</v>
      </c>
      <c r="I89" s="56">
        <v>31</v>
      </c>
      <c r="J89" s="56">
        <v>0</v>
      </c>
      <c r="K89" s="56" t="s">
        <v>129</v>
      </c>
      <c r="L89" s="56">
        <v>0</v>
      </c>
      <c r="M89" s="56" t="s">
        <v>130</v>
      </c>
      <c r="N89" s="56">
        <v>0</v>
      </c>
      <c r="O89" s="56"/>
      <c r="P89" s="56">
        <v>10</v>
      </c>
      <c r="Q89" s="56">
        <v>12</v>
      </c>
      <c r="R89" s="56">
        <v>12</v>
      </c>
      <c r="S89" s="56">
        <v>83.3</v>
      </c>
      <c r="T89" s="56">
        <v>83.3</v>
      </c>
    </row>
    <row r="90" spans="1:20" x14ac:dyDescent="0.3">
      <c r="A90" s="1">
        <v>42893</v>
      </c>
      <c r="B90" s="56">
        <v>599765</v>
      </c>
      <c r="C90" s="56" t="s">
        <v>635</v>
      </c>
      <c r="D90" s="1">
        <v>41609</v>
      </c>
      <c r="E90" s="1">
        <v>43008</v>
      </c>
      <c r="F90" s="56" t="s">
        <v>188</v>
      </c>
      <c r="G90" s="56" t="s">
        <v>239</v>
      </c>
      <c r="H90" s="56" t="s">
        <v>257</v>
      </c>
      <c r="I90" s="56">
        <v>0</v>
      </c>
      <c r="J90" s="56">
        <v>-2</v>
      </c>
      <c r="K90" s="56" t="s">
        <v>129</v>
      </c>
      <c r="L90" s="56">
        <v>99</v>
      </c>
      <c r="M90" s="56" t="s">
        <v>130</v>
      </c>
      <c r="N90" s="56">
        <v>0</v>
      </c>
      <c r="O90" s="56" t="s">
        <v>131</v>
      </c>
      <c r="P90" s="56">
        <v>522</v>
      </c>
      <c r="Q90" s="56">
        <v>165</v>
      </c>
      <c r="R90" s="56">
        <v>165</v>
      </c>
      <c r="S90" s="56">
        <v>316.39999999999998</v>
      </c>
      <c r="T90" s="56">
        <v>316.39999999999998</v>
      </c>
    </row>
    <row r="91" spans="1:20" x14ac:dyDescent="0.3">
      <c r="A91" s="1">
        <v>42893</v>
      </c>
      <c r="B91" s="56">
        <v>599765</v>
      </c>
      <c r="C91" s="56" t="s">
        <v>635</v>
      </c>
      <c r="D91" s="1">
        <v>41609</v>
      </c>
      <c r="E91" s="1">
        <v>43008</v>
      </c>
      <c r="F91" s="56" t="s">
        <v>188</v>
      </c>
      <c r="G91" s="56" t="s">
        <v>239</v>
      </c>
      <c r="H91" s="56" t="s">
        <v>189</v>
      </c>
      <c r="I91" s="56">
        <v>0</v>
      </c>
      <c r="J91" s="56">
        <v>0</v>
      </c>
      <c r="K91" s="56" t="s">
        <v>129</v>
      </c>
      <c r="L91" s="56">
        <v>0</v>
      </c>
      <c r="M91" s="56" t="s">
        <v>130</v>
      </c>
      <c r="N91" s="56">
        <v>0</v>
      </c>
      <c r="O91" s="56" t="s">
        <v>131</v>
      </c>
      <c r="P91" s="56">
        <v>1</v>
      </c>
      <c r="Q91" s="56">
        <v>1</v>
      </c>
      <c r="R91" s="56">
        <v>1</v>
      </c>
      <c r="S91" s="56">
        <v>100</v>
      </c>
      <c r="T91" s="56">
        <v>100</v>
      </c>
    </row>
    <row r="92" spans="1:20" x14ac:dyDescent="0.3">
      <c r="A92" s="1">
        <v>42893</v>
      </c>
      <c r="B92" s="56">
        <v>599765</v>
      </c>
      <c r="C92" s="56" t="s">
        <v>635</v>
      </c>
      <c r="D92" s="1">
        <v>41609</v>
      </c>
      <c r="E92" s="1">
        <v>43008</v>
      </c>
      <c r="F92" s="56" t="s">
        <v>188</v>
      </c>
      <c r="G92" s="56" t="s">
        <v>239</v>
      </c>
      <c r="H92" s="56" t="s">
        <v>653</v>
      </c>
      <c r="I92" s="56">
        <v>0</v>
      </c>
      <c r="J92" s="56">
        <v>0</v>
      </c>
      <c r="K92" s="56" t="s">
        <v>129</v>
      </c>
      <c r="L92" s="56">
        <v>0</v>
      </c>
      <c r="M92" s="56" t="s">
        <v>130</v>
      </c>
      <c r="N92" s="56">
        <v>0</v>
      </c>
      <c r="O92" s="56" t="s">
        <v>131</v>
      </c>
      <c r="P92" s="56">
        <v>13</v>
      </c>
      <c r="Q92" s="56">
        <v>6</v>
      </c>
      <c r="R92" s="56">
        <v>6</v>
      </c>
      <c r="S92" s="56">
        <v>216.7</v>
      </c>
      <c r="T92" s="56">
        <v>216.7</v>
      </c>
    </row>
    <row r="93" spans="1:20" x14ac:dyDescent="0.3">
      <c r="A93" s="1">
        <v>42893</v>
      </c>
      <c r="B93" s="56">
        <v>599765</v>
      </c>
      <c r="C93" s="56" t="s">
        <v>635</v>
      </c>
      <c r="D93" s="1">
        <v>41609</v>
      </c>
      <c r="E93" s="1">
        <v>43008</v>
      </c>
      <c r="F93" s="56" t="s">
        <v>188</v>
      </c>
      <c r="G93" s="56" t="s">
        <v>239</v>
      </c>
      <c r="H93" s="56" t="s">
        <v>652</v>
      </c>
      <c r="I93" s="56">
        <v>0</v>
      </c>
      <c r="J93" s="56">
        <v>0</v>
      </c>
      <c r="K93" s="56" t="s">
        <v>129</v>
      </c>
      <c r="L93" s="56">
        <v>0</v>
      </c>
      <c r="M93" s="56" t="s">
        <v>130</v>
      </c>
      <c r="N93" s="56">
        <v>0</v>
      </c>
      <c r="O93" s="56" t="s">
        <v>131</v>
      </c>
      <c r="P93" s="56">
        <v>1</v>
      </c>
      <c r="Q93" s="56">
        <v>1</v>
      </c>
      <c r="R93" s="56">
        <v>1</v>
      </c>
      <c r="S93" s="56">
        <v>100</v>
      </c>
      <c r="T93" s="56">
        <v>100</v>
      </c>
    </row>
    <row r="94" spans="1:20" x14ac:dyDescent="0.3">
      <c r="A94" s="1">
        <v>42893</v>
      </c>
      <c r="B94" s="56">
        <v>599765</v>
      </c>
      <c r="C94" s="56" t="s">
        <v>635</v>
      </c>
      <c r="D94" s="1">
        <v>41609</v>
      </c>
      <c r="E94" s="1">
        <v>43008</v>
      </c>
      <c r="F94" s="56" t="s">
        <v>188</v>
      </c>
      <c r="G94" s="56" t="s">
        <v>239</v>
      </c>
      <c r="H94" s="56" t="s">
        <v>195</v>
      </c>
      <c r="I94" s="56">
        <v>0</v>
      </c>
      <c r="J94" s="56">
        <v>1</v>
      </c>
      <c r="K94" s="56" t="s">
        <v>129</v>
      </c>
      <c r="L94" s="56">
        <v>0</v>
      </c>
      <c r="M94" s="56" t="s">
        <v>130</v>
      </c>
      <c r="N94" s="56">
        <v>0</v>
      </c>
      <c r="O94" s="56" t="s">
        <v>131</v>
      </c>
      <c r="P94" s="56">
        <v>5</v>
      </c>
      <c r="Q94" s="56">
        <v>5</v>
      </c>
      <c r="R94" s="56">
        <v>5</v>
      </c>
      <c r="S94" s="56">
        <v>100</v>
      </c>
      <c r="T94" s="56">
        <v>100</v>
      </c>
    </row>
    <row r="95" spans="1:20" x14ac:dyDescent="0.3">
      <c r="A95" s="1">
        <v>42893</v>
      </c>
      <c r="B95" s="56">
        <v>599765</v>
      </c>
      <c r="C95" s="56" t="s">
        <v>635</v>
      </c>
      <c r="D95" s="1">
        <v>41609</v>
      </c>
      <c r="E95" s="1">
        <v>43008</v>
      </c>
      <c r="F95" s="56" t="s">
        <v>188</v>
      </c>
      <c r="G95" s="56" t="s">
        <v>842</v>
      </c>
      <c r="H95" s="56" t="s">
        <v>447</v>
      </c>
      <c r="I95" s="56">
        <v>0</v>
      </c>
      <c r="J95" s="56">
        <v>0</v>
      </c>
      <c r="K95" s="56" t="s">
        <v>129</v>
      </c>
      <c r="L95" s="56">
        <v>2</v>
      </c>
      <c r="M95" s="56" t="s">
        <v>130</v>
      </c>
      <c r="N95" s="56">
        <v>0</v>
      </c>
      <c r="O95" s="56"/>
      <c r="P95" s="56">
        <v>3</v>
      </c>
      <c r="Q95" s="56">
        <v>1</v>
      </c>
      <c r="R95" s="56">
        <v>1</v>
      </c>
      <c r="S95" s="56">
        <v>300</v>
      </c>
      <c r="T95" s="56">
        <v>300</v>
      </c>
    </row>
    <row r="96" spans="1:20" x14ac:dyDescent="0.3">
      <c r="A96" s="1">
        <v>42893</v>
      </c>
      <c r="B96" s="56">
        <v>599765</v>
      </c>
      <c r="C96" s="56" t="s">
        <v>635</v>
      </c>
      <c r="D96" s="1">
        <v>41609</v>
      </c>
      <c r="E96" s="1">
        <v>43008</v>
      </c>
      <c r="F96" s="56" t="s">
        <v>110</v>
      </c>
      <c r="G96" s="56" t="s">
        <v>239</v>
      </c>
      <c r="H96" s="56" t="s">
        <v>111</v>
      </c>
      <c r="I96" s="56">
        <v>0</v>
      </c>
      <c r="J96" s="56">
        <v>0</v>
      </c>
      <c r="K96" s="56" t="s">
        <v>129</v>
      </c>
      <c r="L96" s="56">
        <v>0</v>
      </c>
      <c r="M96" s="56" t="s">
        <v>130</v>
      </c>
      <c r="N96" s="56">
        <v>0</v>
      </c>
      <c r="O96" s="56" t="s">
        <v>131</v>
      </c>
      <c r="P96" s="56">
        <v>1</v>
      </c>
      <c r="Q96" s="56">
        <v>1</v>
      </c>
      <c r="R96" s="56">
        <v>1</v>
      </c>
      <c r="S96" s="56">
        <v>100</v>
      </c>
      <c r="T96" s="56">
        <v>100</v>
      </c>
    </row>
    <row r="97" spans="1:20" x14ac:dyDescent="0.3">
      <c r="A97" s="1">
        <v>42893</v>
      </c>
      <c r="B97" s="56">
        <v>599765</v>
      </c>
      <c r="C97" s="56" t="s">
        <v>635</v>
      </c>
      <c r="D97" s="1">
        <v>41609</v>
      </c>
      <c r="E97" s="1">
        <v>43008</v>
      </c>
      <c r="F97" s="56" t="s">
        <v>110</v>
      </c>
      <c r="G97" s="56" t="s">
        <v>239</v>
      </c>
      <c r="H97" s="56" t="s">
        <v>644</v>
      </c>
      <c r="I97" s="56">
        <v>0</v>
      </c>
      <c r="J97" s="56">
        <v>19473</v>
      </c>
      <c r="K97" s="56" t="s">
        <v>129</v>
      </c>
      <c r="L97" s="56">
        <v>15042</v>
      </c>
      <c r="M97" s="56" t="s">
        <v>130</v>
      </c>
      <c r="N97" s="56">
        <v>0</v>
      </c>
      <c r="O97" s="56" t="s">
        <v>131</v>
      </c>
      <c r="P97" s="56">
        <v>83973</v>
      </c>
      <c r="Q97" s="56">
        <v>43299</v>
      </c>
      <c r="R97" s="56">
        <v>43299</v>
      </c>
      <c r="S97" s="56">
        <v>193.9</v>
      </c>
      <c r="T97" s="56">
        <v>193.9</v>
      </c>
    </row>
    <row r="98" spans="1:20" x14ac:dyDescent="0.3">
      <c r="A98" s="1">
        <v>42893</v>
      </c>
      <c r="B98" s="56">
        <v>599765</v>
      </c>
      <c r="C98" s="56" t="s">
        <v>635</v>
      </c>
      <c r="D98" s="1">
        <v>41609</v>
      </c>
      <c r="E98" s="1">
        <v>43008</v>
      </c>
      <c r="F98" s="56" t="s">
        <v>110</v>
      </c>
      <c r="G98" s="56" t="s">
        <v>239</v>
      </c>
      <c r="H98" s="56" t="s">
        <v>641</v>
      </c>
      <c r="I98" s="56">
        <v>0</v>
      </c>
      <c r="J98" s="56">
        <v>55298</v>
      </c>
      <c r="K98" s="56" t="s">
        <v>129</v>
      </c>
      <c r="L98" s="56">
        <v>35604</v>
      </c>
      <c r="M98" s="56" t="s">
        <v>130</v>
      </c>
      <c r="N98" s="56">
        <v>0</v>
      </c>
      <c r="O98" s="56" t="s">
        <v>131</v>
      </c>
      <c r="P98" s="56">
        <v>198455</v>
      </c>
      <c r="Q98" s="56">
        <v>162776</v>
      </c>
      <c r="R98" s="56">
        <v>162776</v>
      </c>
      <c r="S98" s="56">
        <v>121.9</v>
      </c>
      <c r="T98" s="56">
        <v>121.9</v>
      </c>
    </row>
    <row r="99" spans="1:20" x14ac:dyDescent="0.3">
      <c r="A99" s="1">
        <v>42893</v>
      </c>
      <c r="B99" s="56">
        <v>599765</v>
      </c>
      <c r="C99" s="56" t="s">
        <v>635</v>
      </c>
      <c r="D99" s="1">
        <v>41609</v>
      </c>
      <c r="E99" s="1">
        <v>43008</v>
      </c>
      <c r="F99" s="56" t="s">
        <v>110</v>
      </c>
      <c r="G99" s="56" t="s">
        <v>239</v>
      </c>
      <c r="H99" s="56" t="s">
        <v>381</v>
      </c>
      <c r="I99" s="56">
        <v>3.66</v>
      </c>
      <c r="J99" s="56">
        <v>1.79</v>
      </c>
      <c r="K99" s="56" t="s">
        <v>129</v>
      </c>
      <c r="L99" s="56">
        <v>1.07</v>
      </c>
      <c r="M99" s="56" t="s">
        <v>130</v>
      </c>
      <c r="N99" s="56">
        <v>0</v>
      </c>
      <c r="O99" s="56" t="s">
        <v>131</v>
      </c>
      <c r="P99" s="56">
        <v>10.220000000000001</v>
      </c>
      <c r="Q99" s="56">
        <v>40</v>
      </c>
      <c r="R99" s="56">
        <v>40</v>
      </c>
      <c r="S99" s="56">
        <v>25.6</v>
      </c>
      <c r="T99" s="56">
        <v>25.6</v>
      </c>
    </row>
    <row r="100" spans="1:20" x14ac:dyDescent="0.3">
      <c r="A100" s="1">
        <v>42893</v>
      </c>
      <c r="B100" s="56">
        <v>599765</v>
      </c>
      <c r="C100" s="56" t="s">
        <v>635</v>
      </c>
      <c r="D100" s="1">
        <v>41609</v>
      </c>
      <c r="E100" s="1">
        <v>43008</v>
      </c>
      <c r="F100" s="56" t="s">
        <v>110</v>
      </c>
      <c r="G100" s="56" t="s">
        <v>239</v>
      </c>
      <c r="H100" s="56" t="s">
        <v>566</v>
      </c>
      <c r="I100" s="56">
        <v>0</v>
      </c>
      <c r="J100" s="56">
        <v>28</v>
      </c>
      <c r="K100" s="56" t="s">
        <v>129</v>
      </c>
      <c r="L100" s="56">
        <v>17</v>
      </c>
      <c r="M100" s="56" t="s">
        <v>130</v>
      </c>
      <c r="N100" s="56">
        <v>0</v>
      </c>
      <c r="O100" s="56" t="s">
        <v>131</v>
      </c>
      <c r="P100" s="56">
        <v>124</v>
      </c>
      <c r="Q100" s="56">
        <v>52</v>
      </c>
      <c r="R100" s="56">
        <v>52</v>
      </c>
      <c r="S100" s="56">
        <v>238.5</v>
      </c>
      <c r="T100" s="56">
        <v>238.5</v>
      </c>
    </row>
    <row r="101" spans="1:20" x14ac:dyDescent="0.3">
      <c r="A101" s="1">
        <v>42893</v>
      </c>
      <c r="B101" s="56">
        <v>599765</v>
      </c>
      <c r="C101" s="56" t="s">
        <v>635</v>
      </c>
      <c r="D101" s="1">
        <v>41609</v>
      </c>
      <c r="E101" s="1">
        <v>43008</v>
      </c>
      <c r="F101" s="56" t="s">
        <v>110</v>
      </c>
      <c r="G101" s="56" t="s">
        <v>239</v>
      </c>
      <c r="H101" s="56" t="s">
        <v>446</v>
      </c>
      <c r="I101" s="56">
        <v>92250</v>
      </c>
      <c r="J101" s="56">
        <v>9762</v>
      </c>
      <c r="K101" s="56" t="s">
        <v>129</v>
      </c>
      <c r="L101" s="56">
        <v>32504</v>
      </c>
      <c r="M101" s="56" t="s">
        <v>130</v>
      </c>
      <c r="N101" s="56">
        <v>0</v>
      </c>
      <c r="O101" s="56" t="s">
        <v>131</v>
      </c>
      <c r="P101" s="56">
        <v>123209</v>
      </c>
      <c r="Q101" s="56">
        <v>124246</v>
      </c>
      <c r="R101" s="56">
        <v>124246</v>
      </c>
      <c r="S101" s="56">
        <v>99.2</v>
      </c>
      <c r="T101" s="56">
        <v>99.2</v>
      </c>
    </row>
    <row r="102" spans="1:20" x14ac:dyDescent="0.3">
      <c r="A102" s="1">
        <v>42893</v>
      </c>
      <c r="B102" s="56">
        <v>599765</v>
      </c>
      <c r="C102" s="56" t="s">
        <v>635</v>
      </c>
      <c r="D102" s="1">
        <v>41609</v>
      </c>
      <c r="E102" s="1">
        <v>43008</v>
      </c>
      <c r="F102" s="56" t="s">
        <v>110</v>
      </c>
      <c r="G102" s="56" t="s">
        <v>239</v>
      </c>
      <c r="H102" s="56" t="s">
        <v>261</v>
      </c>
      <c r="I102" s="56">
        <v>0</v>
      </c>
      <c r="J102" s="56">
        <v>6552233</v>
      </c>
      <c r="K102" s="56" t="s">
        <v>129</v>
      </c>
      <c r="L102" s="56">
        <v>5129558</v>
      </c>
      <c r="M102" s="56" t="s">
        <v>130</v>
      </c>
      <c r="N102" s="56">
        <v>0</v>
      </c>
      <c r="O102" s="56" t="s">
        <v>131</v>
      </c>
      <c r="P102" s="56">
        <v>43098539</v>
      </c>
      <c r="Q102" s="56">
        <v>40670694</v>
      </c>
      <c r="R102" s="56">
        <v>40670694</v>
      </c>
      <c r="S102" s="56">
        <v>106</v>
      </c>
      <c r="T102" s="56">
        <v>106</v>
      </c>
    </row>
    <row r="103" spans="1:20" x14ac:dyDescent="0.3">
      <c r="A103" s="1">
        <v>42893</v>
      </c>
      <c r="B103" s="56">
        <v>599765</v>
      </c>
      <c r="C103" s="56" t="s">
        <v>635</v>
      </c>
      <c r="D103" s="1">
        <v>41609</v>
      </c>
      <c r="E103" s="1">
        <v>43008</v>
      </c>
      <c r="F103" s="56" t="s">
        <v>110</v>
      </c>
      <c r="G103" s="56" t="s">
        <v>842</v>
      </c>
      <c r="H103" s="56" t="s">
        <v>465</v>
      </c>
      <c r="I103" s="56">
        <v>92250</v>
      </c>
      <c r="J103" s="56">
        <v>81079</v>
      </c>
      <c r="K103" s="56" t="s">
        <v>129</v>
      </c>
      <c r="L103" s="56">
        <v>55086</v>
      </c>
      <c r="M103" s="56" t="s">
        <v>130</v>
      </c>
      <c r="N103" s="56">
        <v>0</v>
      </c>
      <c r="O103" s="56"/>
      <c r="P103" s="56">
        <v>296180</v>
      </c>
      <c r="Q103" s="56">
        <v>121338</v>
      </c>
      <c r="R103" s="56">
        <v>121338</v>
      </c>
      <c r="S103" s="56">
        <v>244.1</v>
      </c>
      <c r="T103" s="56">
        <v>244.1</v>
      </c>
    </row>
    <row r="104" spans="1:20" x14ac:dyDescent="0.3">
      <c r="A104" s="1">
        <v>42893</v>
      </c>
      <c r="B104" s="56">
        <v>599765</v>
      </c>
      <c r="C104" s="56" t="s">
        <v>635</v>
      </c>
      <c r="D104" s="1">
        <v>41609</v>
      </c>
      <c r="E104" s="1">
        <v>43008</v>
      </c>
      <c r="F104" s="56" t="s">
        <v>110</v>
      </c>
      <c r="G104" s="56" t="s">
        <v>842</v>
      </c>
      <c r="H104" s="56" t="s">
        <v>472</v>
      </c>
      <c r="I104" s="56">
        <v>31110</v>
      </c>
      <c r="J104" s="56">
        <v>43468</v>
      </c>
      <c r="K104" s="56" t="s">
        <v>129</v>
      </c>
      <c r="L104" s="56">
        <v>48416</v>
      </c>
      <c r="M104" s="56" t="s">
        <v>130</v>
      </c>
      <c r="N104" s="56">
        <v>0</v>
      </c>
      <c r="O104" s="56"/>
      <c r="P104" s="56">
        <v>238909</v>
      </c>
      <c r="Q104" s="56">
        <v>270080</v>
      </c>
      <c r="R104" s="56">
        <v>270080</v>
      </c>
      <c r="S104" s="56">
        <v>88.5</v>
      </c>
      <c r="T104" s="56">
        <v>88.5</v>
      </c>
    </row>
    <row r="105" spans="1:20" x14ac:dyDescent="0.3">
      <c r="A105" s="1">
        <v>42893</v>
      </c>
      <c r="B105" s="56">
        <v>599765</v>
      </c>
      <c r="C105" s="56" t="s">
        <v>635</v>
      </c>
      <c r="D105" s="1">
        <v>41609</v>
      </c>
      <c r="E105" s="1">
        <v>43008</v>
      </c>
      <c r="F105" s="56" t="s">
        <v>110</v>
      </c>
      <c r="G105" s="56" t="s">
        <v>842</v>
      </c>
      <c r="H105" s="56" t="s">
        <v>253</v>
      </c>
      <c r="I105" s="56">
        <v>0</v>
      </c>
      <c r="J105" s="56">
        <v>0</v>
      </c>
      <c r="K105" s="56" t="s">
        <v>129</v>
      </c>
      <c r="L105" s="56">
        <v>2</v>
      </c>
      <c r="M105" s="56" t="s">
        <v>130</v>
      </c>
      <c r="N105" s="56">
        <v>0</v>
      </c>
      <c r="O105" s="56"/>
      <c r="P105" s="56">
        <v>3</v>
      </c>
      <c r="Q105" s="56">
        <v>1</v>
      </c>
      <c r="R105" s="56">
        <v>1</v>
      </c>
      <c r="S105" s="56">
        <v>300</v>
      </c>
      <c r="T105" s="56">
        <v>300</v>
      </c>
    </row>
    <row r="106" spans="1:20" x14ac:dyDescent="0.3">
      <c r="A106" s="1">
        <v>42893</v>
      </c>
      <c r="B106" s="56">
        <v>599765</v>
      </c>
      <c r="C106" s="56" t="s">
        <v>635</v>
      </c>
      <c r="D106" s="1">
        <v>41609</v>
      </c>
      <c r="E106" s="1">
        <v>43008</v>
      </c>
      <c r="F106" s="56" t="s">
        <v>110</v>
      </c>
      <c r="G106" s="56" t="s">
        <v>842</v>
      </c>
      <c r="H106" s="56" t="s">
        <v>255</v>
      </c>
      <c r="I106" s="56">
        <v>23770636</v>
      </c>
      <c r="J106" s="56">
        <v>10834727</v>
      </c>
      <c r="K106" s="56" t="s">
        <v>129</v>
      </c>
      <c r="L106" s="56">
        <v>13133398</v>
      </c>
      <c r="M106" s="56" t="s">
        <v>130</v>
      </c>
      <c r="N106" s="56">
        <v>0</v>
      </c>
      <c r="O106" s="56"/>
      <c r="P106" s="56">
        <v>38925847</v>
      </c>
      <c r="Q106" s="56">
        <v>28131248</v>
      </c>
      <c r="R106" s="56">
        <v>28131248</v>
      </c>
      <c r="S106" s="56">
        <v>138.4</v>
      </c>
      <c r="T106" s="56">
        <v>138.4</v>
      </c>
    </row>
    <row r="107" spans="1:20" x14ac:dyDescent="0.3">
      <c r="A107" s="1">
        <v>42893</v>
      </c>
      <c r="B107" s="56">
        <v>599765</v>
      </c>
      <c r="C107" s="56" t="s">
        <v>635</v>
      </c>
      <c r="D107" s="1">
        <v>41609</v>
      </c>
      <c r="E107" s="1">
        <v>43008</v>
      </c>
      <c r="F107" s="56" t="s">
        <v>110</v>
      </c>
      <c r="G107" s="56" t="s">
        <v>842</v>
      </c>
      <c r="H107" s="56" t="s">
        <v>657</v>
      </c>
      <c r="I107" s="56">
        <v>56278270</v>
      </c>
      <c r="J107" s="56">
        <v>93768308</v>
      </c>
      <c r="K107" s="56" t="s">
        <v>129</v>
      </c>
      <c r="L107" s="56">
        <v>131316304</v>
      </c>
      <c r="M107" s="56" t="s">
        <v>130</v>
      </c>
      <c r="N107" s="56">
        <v>0</v>
      </c>
      <c r="O107" s="56"/>
      <c r="P107" s="56">
        <v>550640200</v>
      </c>
      <c r="Q107" s="56">
        <v>587364906</v>
      </c>
      <c r="R107" s="56">
        <v>587364906</v>
      </c>
      <c r="S107" s="56">
        <v>93.7</v>
      </c>
      <c r="T107" s="56">
        <v>93.7</v>
      </c>
    </row>
    <row r="108" spans="1:20" x14ac:dyDescent="0.3">
      <c r="A108" s="1">
        <v>42893</v>
      </c>
      <c r="B108" s="56">
        <v>599765</v>
      </c>
      <c r="C108" s="56" t="s">
        <v>635</v>
      </c>
      <c r="D108" s="1">
        <v>41609</v>
      </c>
      <c r="E108" s="1">
        <v>43008</v>
      </c>
      <c r="F108" s="56" t="s">
        <v>105</v>
      </c>
      <c r="G108" s="56" t="s">
        <v>236</v>
      </c>
      <c r="H108" s="56" t="s">
        <v>642</v>
      </c>
      <c r="I108" s="56">
        <v>135</v>
      </c>
      <c r="J108" s="56">
        <v>108</v>
      </c>
      <c r="K108" s="56" t="s">
        <v>129</v>
      </c>
      <c r="L108" s="56">
        <v>120</v>
      </c>
      <c r="M108" s="56" t="s">
        <v>130</v>
      </c>
      <c r="N108" s="56">
        <v>0</v>
      </c>
      <c r="O108" s="56" t="s">
        <v>131</v>
      </c>
      <c r="P108" s="56">
        <v>817</v>
      </c>
      <c r="Q108" s="56">
        <v>933</v>
      </c>
      <c r="R108" s="56">
        <v>933</v>
      </c>
      <c r="S108" s="56">
        <v>87.6</v>
      </c>
      <c r="T108" s="56">
        <v>87.6</v>
      </c>
    </row>
    <row r="109" spans="1:20" x14ac:dyDescent="0.3">
      <c r="A109" s="1">
        <v>42893</v>
      </c>
      <c r="B109" s="56">
        <v>599800</v>
      </c>
      <c r="C109" s="56" t="s">
        <v>669</v>
      </c>
      <c r="D109" s="1">
        <v>42005</v>
      </c>
      <c r="E109" s="1">
        <v>43465</v>
      </c>
      <c r="F109" s="56" t="s">
        <v>188</v>
      </c>
      <c r="G109" s="56" t="s">
        <v>843</v>
      </c>
      <c r="H109" s="56" t="s">
        <v>708</v>
      </c>
      <c r="I109" s="56">
        <v>0</v>
      </c>
      <c r="J109" s="56">
        <v>1</v>
      </c>
      <c r="K109" s="56" t="s">
        <v>129</v>
      </c>
      <c r="L109" s="56">
        <v>1</v>
      </c>
      <c r="M109" s="56" t="s">
        <v>130</v>
      </c>
      <c r="N109" s="56">
        <v>0</v>
      </c>
      <c r="O109" s="56"/>
      <c r="P109" s="56">
        <v>3</v>
      </c>
      <c r="Q109" s="56">
        <v>1</v>
      </c>
      <c r="R109" s="56">
        <v>1</v>
      </c>
      <c r="S109" s="56">
        <v>300</v>
      </c>
      <c r="T109" s="56">
        <v>300</v>
      </c>
    </row>
    <row r="110" spans="1:20" x14ac:dyDescent="0.3">
      <c r="A110" s="1">
        <v>42893</v>
      </c>
      <c r="B110" s="56">
        <v>599800</v>
      </c>
      <c r="C110" s="56" t="s">
        <v>669</v>
      </c>
      <c r="D110" s="1">
        <v>42005</v>
      </c>
      <c r="E110" s="1">
        <v>43465</v>
      </c>
      <c r="F110" s="56" t="s">
        <v>188</v>
      </c>
      <c r="G110" s="56" t="s">
        <v>843</v>
      </c>
      <c r="H110" s="56" t="s">
        <v>683</v>
      </c>
      <c r="I110" s="56">
        <v>0</v>
      </c>
      <c r="J110" s="56">
        <v>0</v>
      </c>
      <c r="K110" s="56" t="s">
        <v>129</v>
      </c>
      <c r="L110" s="56">
        <v>1</v>
      </c>
      <c r="M110" s="56" t="s">
        <v>130</v>
      </c>
      <c r="N110" s="56">
        <v>0</v>
      </c>
      <c r="O110" s="56"/>
      <c r="P110" s="56">
        <v>1</v>
      </c>
      <c r="Q110" s="56">
        <v>1</v>
      </c>
      <c r="R110" s="56">
        <v>1</v>
      </c>
      <c r="S110" s="56">
        <v>100</v>
      </c>
      <c r="T110" s="56">
        <v>100</v>
      </c>
    </row>
    <row r="111" spans="1:20" x14ac:dyDescent="0.3">
      <c r="A111" s="1">
        <v>42893</v>
      </c>
      <c r="B111" s="56">
        <v>599800</v>
      </c>
      <c r="C111" s="56" t="s">
        <v>669</v>
      </c>
      <c r="D111" s="1">
        <v>42005</v>
      </c>
      <c r="E111" s="1">
        <v>43465</v>
      </c>
      <c r="F111" s="56" t="s">
        <v>188</v>
      </c>
      <c r="G111" s="56" t="s">
        <v>843</v>
      </c>
      <c r="H111" s="56" t="s">
        <v>351</v>
      </c>
      <c r="I111" s="56">
        <v>0</v>
      </c>
      <c r="J111" s="56">
        <v>0</v>
      </c>
      <c r="K111" s="56" t="s">
        <v>129</v>
      </c>
      <c r="L111" s="56">
        <v>0</v>
      </c>
      <c r="M111" s="56" t="s">
        <v>130</v>
      </c>
      <c r="N111" s="56">
        <v>0</v>
      </c>
      <c r="O111" s="56" t="s">
        <v>131</v>
      </c>
      <c r="P111" s="56">
        <v>1</v>
      </c>
      <c r="Q111" s="56">
        <v>1</v>
      </c>
      <c r="R111" s="56">
        <v>1</v>
      </c>
      <c r="S111" s="56">
        <v>100</v>
      </c>
      <c r="T111" s="56">
        <v>100</v>
      </c>
    </row>
    <row r="112" spans="1:20" x14ac:dyDescent="0.3">
      <c r="A112" s="1">
        <v>42893</v>
      </c>
      <c r="B112" s="56">
        <v>599800</v>
      </c>
      <c r="C112" s="56" t="s">
        <v>669</v>
      </c>
      <c r="D112" s="1">
        <v>42005</v>
      </c>
      <c r="E112" s="1">
        <v>43465</v>
      </c>
      <c r="F112" s="56" t="s">
        <v>188</v>
      </c>
      <c r="G112" s="56" t="s">
        <v>843</v>
      </c>
      <c r="H112" s="56" t="s">
        <v>447</v>
      </c>
      <c r="I112" s="56">
        <v>0</v>
      </c>
      <c r="J112" s="56">
        <v>3</v>
      </c>
      <c r="K112" s="56" t="s">
        <v>129</v>
      </c>
      <c r="L112" s="56">
        <v>1</v>
      </c>
      <c r="M112" s="56" t="s">
        <v>130</v>
      </c>
      <c r="N112" s="56">
        <v>0</v>
      </c>
      <c r="O112" s="56" t="s">
        <v>131</v>
      </c>
      <c r="P112" s="56">
        <v>4</v>
      </c>
      <c r="Q112" s="56">
        <v>1</v>
      </c>
      <c r="R112" s="56">
        <v>2</v>
      </c>
      <c r="S112" s="56">
        <v>400</v>
      </c>
      <c r="T112" s="56">
        <v>200</v>
      </c>
    </row>
    <row r="113" spans="1:20" x14ac:dyDescent="0.3">
      <c r="A113" s="1">
        <v>42893</v>
      </c>
      <c r="B113" s="56">
        <v>599800</v>
      </c>
      <c r="C113" s="56" t="s">
        <v>669</v>
      </c>
      <c r="D113" s="1">
        <v>42005</v>
      </c>
      <c r="E113" s="1">
        <v>43465</v>
      </c>
      <c r="F113" s="56" t="s">
        <v>188</v>
      </c>
      <c r="G113" s="56" t="s">
        <v>843</v>
      </c>
      <c r="H113" s="56" t="s">
        <v>238</v>
      </c>
      <c r="I113" s="56">
        <v>0</v>
      </c>
      <c r="J113" s="56">
        <v>1</v>
      </c>
      <c r="K113" s="56" t="s">
        <v>129</v>
      </c>
      <c r="L113" s="56">
        <v>2</v>
      </c>
      <c r="M113" s="56" t="s">
        <v>130</v>
      </c>
      <c r="N113" s="56">
        <v>0</v>
      </c>
      <c r="O113" s="56"/>
      <c r="P113" s="56">
        <v>4</v>
      </c>
      <c r="Q113" s="56">
        <v>1</v>
      </c>
      <c r="R113" s="56">
        <v>1</v>
      </c>
      <c r="S113" s="56">
        <v>400</v>
      </c>
      <c r="T113" s="56">
        <v>400</v>
      </c>
    </row>
    <row r="114" spans="1:20" x14ac:dyDescent="0.3">
      <c r="A114" s="1">
        <v>42893</v>
      </c>
      <c r="B114" s="56">
        <v>599800</v>
      </c>
      <c r="C114" s="56" t="s">
        <v>669</v>
      </c>
      <c r="D114" s="1">
        <v>42005</v>
      </c>
      <c r="E114" s="1">
        <v>43465</v>
      </c>
      <c r="F114" s="56" t="s">
        <v>188</v>
      </c>
      <c r="G114" s="56" t="s">
        <v>843</v>
      </c>
      <c r="H114" s="56" t="s">
        <v>712</v>
      </c>
      <c r="I114" s="56">
        <v>0</v>
      </c>
      <c r="J114" s="56">
        <v>0</v>
      </c>
      <c r="K114" s="56" t="s">
        <v>129</v>
      </c>
      <c r="L114" s="56">
        <v>1</v>
      </c>
      <c r="M114" s="56" t="s">
        <v>130</v>
      </c>
      <c r="N114" s="56">
        <v>0</v>
      </c>
      <c r="O114" s="56"/>
      <c r="P114" s="56">
        <v>1</v>
      </c>
      <c r="Q114" s="56">
        <v>1</v>
      </c>
      <c r="R114" s="56">
        <v>1</v>
      </c>
      <c r="S114" s="56">
        <v>100</v>
      </c>
      <c r="T114" s="56">
        <v>100</v>
      </c>
    </row>
    <row r="115" spans="1:20" x14ac:dyDescent="0.3">
      <c r="A115" s="1">
        <v>42893</v>
      </c>
      <c r="B115" s="56">
        <v>599800</v>
      </c>
      <c r="C115" s="56" t="s">
        <v>669</v>
      </c>
      <c r="D115" s="1">
        <v>42005</v>
      </c>
      <c r="E115" s="1">
        <v>43465</v>
      </c>
      <c r="F115" s="56" t="s">
        <v>188</v>
      </c>
      <c r="G115" s="56" t="s">
        <v>843</v>
      </c>
      <c r="H115" s="56" t="s">
        <v>716</v>
      </c>
      <c r="I115" s="56">
        <v>0</v>
      </c>
      <c r="J115" s="56">
        <v>0</v>
      </c>
      <c r="K115" s="56" t="s">
        <v>129</v>
      </c>
      <c r="L115" s="56">
        <v>1</v>
      </c>
      <c r="M115" s="56" t="s">
        <v>130</v>
      </c>
      <c r="N115" s="56">
        <v>0</v>
      </c>
      <c r="O115" s="56"/>
      <c r="P115" s="56">
        <v>2</v>
      </c>
      <c r="Q115" s="56">
        <v>1</v>
      </c>
      <c r="R115" s="56">
        <v>1</v>
      </c>
      <c r="S115" s="56">
        <v>200</v>
      </c>
      <c r="T115" s="56">
        <v>200</v>
      </c>
    </row>
    <row r="116" spans="1:20" x14ac:dyDescent="0.3">
      <c r="A116" s="1">
        <v>42893</v>
      </c>
      <c r="B116" s="56">
        <v>599800</v>
      </c>
      <c r="C116" s="56" t="s">
        <v>669</v>
      </c>
      <c r="D116" s="1">
        <v>42005</v>
      </c>
      <c r="E116" s="1">
        <v>43465</v>
      </c>
      <c r="F116" s="56" t="s">
        <v>110</v>
      </c>
      <c r="G116" s="56" t="s">
        <v>844</v>
      </c>
      <c r="H116" s="56" t="s">
        <v>680</v>
      </c>
      <c r="I116" s="56">
        <v>0</v>
      </c>
      <c r="J116" s="56">
        <v>14062</v>
      </c>
      <c r="K116" s="56" t="s">
        <v>129</v>
      </c>
      <c r="L116" s="56">
        <v>10398</v>
      </c>
      <c r="M116" s="56" t="s">
        <v>130</v>
      </c>
      <c r="N116" s="56">
        <v>0</v>
      </c>
      <c r="O116" s="56"/>
      <c r="P116" s="56">
        <v>31915</v>
      </c>
      <c r="Q116" s="56">
        <v>38597</v>
      </c>
      <c r="R116" s="56">
        <v>174444</v>
      </c>
      <c r="S116" s="56">
        <v>82.7</v>
      </c>
      <c r="T116" s="56">
        <v>18.3</v>
      </c>
    </row>
    <row r="117" spans="1:20" x14ac:dyDescent="0.3">
      <c r="A117" s="1">
        <v>42893</v>
      </c>
      <c r="B117" s="56">
        <v>599800</v>
      </c>
      <c r="C117" s="56" t="s">
        <v>669</v>
      </c>
      <c r="D117" s="1">
        <v>42005</v>
      </c>
      <c r="E117" s="1">
        <v>43465</v>
      </c>
      <c r="F117" s="56" t="s">
        <v>110</v>
      </c>
      <c r="G117" s="56" t="s">
        <v>844</v>
      </c>
      <c r="H117" s="56" t="s">
        <v>677</v>
      </c>
      <c r="I117" s="56">
        <v>3053830</v>
      </c>
      <c r="J117" s="56">
        <v>2745875</v>
      </c>
      <c r="K117" s="56" t="s">
        <v>129</v>
      </c>
      <c r="L117" s="56">
        <v>0</v>
      </c>
      <c r="M117" s="56" t="s">
        <v>130</v>
      </c>
      <c r="N117" s="56">
        <v>0</v>
      </c>
      <c r="O117" s="56"/>
      <c r="P117" s="56">
        <v>4995654</v>
      </c>
      <c r="Q117" s="56">
        <v>9905382</v>
      </c>
      <c r="R117" s="56">
        <v>48831444</v>
      </c>
      <c r="S117" s="56">
        <v>50.4</v>
      </c>
      <c r="T117" s="56">
        <v>10.199999999999999</v>
      </c>
    </row>
    <row r="118" spans="1:20" x14ac:dyDescent="0.3">
      <c r="A118" s="1">
        <v>42893</v>
      </c>
      <c r="B118" s="56">
        <v>599800</v>
      </c>
      <c r="C118" s="56" t="s">
        <v>669</v>
      </c>
      <c r="D118" s="1">
        <v>42005</v>
      </c>
      <c r="E118" s="1">
        <v>43465</v>
      </c>
      <c r="F118" s="56" t="s">
        <v>110</v>
      </c>
      <c r="G118" s="56" t="s">
        <v>843</v>
      </c>
      <c r="H118" s="56" t="s">
        <v>262</v>
      </c>
      <c r="I118" s="56">
        <v>0</v>
      </c>
      <c r="J118" s="56">
        <v>917</v>
      </c>
      <c r="K118" s="56" t="s">
        <v>129</v>
      </c>
      <c r="L118" s="56">
        <v>1758</v>
      </c>
      <c r="M118" s="56" t="s">
        <v>130</v>
      </c>
      <c r="N118" s="56">
        <v>0</v>
      </c>
      <c r="O118" s="56"/>
      <c r="P118" s="56">
        <v>3611</v>
      </c>
      <c r="Q118" s="56">
        <v>6558</v>
      </c>
      <c r="R118" s="56">
        <v>50594</v>
      </c>
      <c r="S118" s="56">
        <v>55.1</v>
      </c>
      <c r="T118" s="56">
        <v>7.1</v>
      </c>
    </row>
    <row r="119" spans="1:20" x14ac:dyDescent="0.3">
      <c r="A119" s="1">
        <v>42893</v>
      </c>
      <c r="B119" s="56">
        <v>599800</v>
      </c>
      <c r="C119" s="56" t="s">
        <v>669</v>
      </c>
      <c r="D119" s="1">
        <v>42005</v>
      </c>
      <c r="E119" s="1">
        <v>43465</v>
      </c>
      <c r="F119" s="56" t="s">
        <v>110</v>
      </c>
      <c r="G119" s="56" t="s">
        <v>843</v>
      </c>
      <c r="H119" s="56" t="s">
        <v>681</v>
      </c>
      <c r="I119" s="56">
        <v>0</v>
      </c>
      <c r="J119" s="56">
        <v>0</v>
      </c>
      <c r="K119" s="56" t="s">
        <v>129</v>
      </c>
      <c r="L119" s="56">
        <v>130</v>
      </c>
      <c r="M119" s="56" t="s">
        <v>130</v>
      </c>
      <c r="N119" s="56">
        <v>0</v>
      </c>
      <c r="O119" s="56"/>
      <c r="P119" s="56">
        <v>130</v>
      </c>
      <c r="Q119" s="56">
        <v>200</v>
      </c>
      <c r="R119" s="56">
        <v>1168</v>
      </c>
      <c r="S119" s="56">
        <v>65</v>
      </c>
      <c r="T119" s="56">
        <v>11.1</v>
      </c>
    </row>
    <row r="120" spans="1:20" x14ac:dyDescent="0.3">
      <c r="A120" s="1">
        <v>42893</v>
      </c>
      <c r="B120" s="56">
        <v>599800</v>
      </c>
      <c r="C120" s="56" t="s">
        <v>669</v>
      </c>
      <c r="D120" s="1">
        <v>42005</v>
      </c>
      <c r="E120" s="1">
        <v>43465</v>
      </c>
      <c r="F120" s="56" t="s">
        <v>110</v>
      </c>
      <c r="G120" s="56" t="s">
        <v>843</v>
      </c>
      <c r="H120" s="56" t="s">
        <v>678</v>
      </c>
      <c r="I120" s="56">
        <v>0</v>
      </c>
      <c r="J120" s="56">
        <v>8</v>
      </c>
      <c r="K120" s="56" t="s">
        <v>129</v>
      </c>
      <c r="L120" s="56">
        <v>1</v>
      </c>
      <c r="M120" s="56" t="s">
        <v>130</v>
      </c>
      <c r="N120" s="56">
        <v>0</v>
      </c>
      <c r="O120" s="56"/>
      <c r="P120" s="56">
        <v>25</v>
      </c>
      <c r="Q120" s="56">
        <v>43</v>
      </c>
      <c r="R120" s="56">
        <v>119</v>
      </c>
      <c r="S120" s="56">
        <v>58.1</v>
      </c>
      <c r="T120" s="56">
        <v>21</v>
      </c>
    </row>
    <row r="121" spans="1:20" x14ac:dyDescent="0.3">
      <c r="A121" s="1">
        <v>42893</v>
      </c>
      <c r="B121" s="56">
        <v>599800</v>
      </c>
      <c r="C121" s="56" t="s">
        <v>669</v>
      </c>
      <c r="D121" s="1">
        <v>42005</v>
      </c>
      <c r="E121" s="1">
        <v>43465</v>
      </c>
      <c r="F121" s="56" t="s">
        <v>110</v>
      </c>
      <c r="G121" s="56" t="s">
        <v>843</v>
      </c>
      <c r="H121" s="56" t="s">
        <v>111</v>
      </c>
      <c r="I121" s="56">
        <v>0</v>
      </c>
      <c r="J121" s="56">
        <v>0</v>
      </c>
      <c r="K121" s="56" t="s">
        <v>129</v>
      </c>
      <c r="L121" s="56">
        <v>0</v>
      </c>
      <c r="M121" s="56" t="s">
        <v>130</v>
      </c>
      <c r="N121" s="56">
        <v>0</v>
      </c>
      <c r="O121" s="56" t="s">
        <v>131</v>
      </c>
      <c r="P121" s="56">
        <v>1</v>
      </c>
      <c r="Q121" s="56">
        <v>1</v>
      </c>
      <c r="R121" s="56">
        <v>1</v>
      </c>
      <c r="S121" s="56">
        <v>100</v>
      </c>
      <c r="T121" s="56">
        <v>100</v>
      </c>
    </row>
    <row r="122" spans="1:20" x14ac:dyDescent="0.3">
      <c r="A122" s="1">
        <v>42893</v>
      </c>
      <c r="B122" s="56">
        <v>599800</v>
      </c>
      <c r="C122" s="56" t="s">
        <v>669</v>
      </c>
      <c r="D122" s="1">
        <v>42005</v>
      </c>
      <c r="E122" s="1">
        <v>43465</v>
      </c>
      <c r="F122" s="56" t="s">
        <v>110</v>
      </c>
      <c r="G122" s="56" t="s">
        <v>843</v>
      </c>
      <c r="H122" s="56" t="s">
        <v>253</v>
      </c>
      <c r="I122" s="56">
        <v>0</v>
      </c>
      <c r="J122" s="56">
        <v>2</v>
      </c>
      <c r="K122" s="56" t="s">
        <v>129</v>
      </c>
      <c r="L122" s="56">
        <v>2</v>
      </c>
      <c r="M122" s="56" t="s">
        <v>130</v>
      </c>
      <c r="N122" s="56">
        <v>0</v>
      </c>
      <c r="O122" s="56"/>
      <c r="P122" s="56">
        <v>4</v>
      </c>
      <c r="Q122" s="56">
        <v>0</v>
      </c>
      <c r="R122" s="56">
        <v>2</v>
      </c>
      <c r="S122" s="56">
        <v>0</v>
      </c>
      <c r="T122" s="56">
        <v>200</v>
      </c>
    </row>
    <row r="123" spans="1:20" x14ac:dyDescent="0.3">
      <c r="A123" s="1">
        <v>42893</v>
      </c>
      <c r="B123" s="56">
        <v>599800</v>
      </c>
      <c r="C123" s="56" t="s">
        <v>669</v>
      </c>
      <c r="D123" s="1">
        <v>42005</v>
      </c>
      <c r="E123" s="1">
        <v>43465</v>
      </c>
      <c r="F123" s="56" t="s">
        <v>110</v>
      </c>
      <c r="G123" s="56" t="s">
        <v>843</v>
      </c>
      <c r="H123" s="56" t="s">
        <v>687</v>
      </c>
      <c r="I123" s="56">
        <v>1117</v>
      </c>
      <c r="J123" s="56">
        <v>1284</v>
      </c>
      <c r="K123" s="56" t="s">
        <v>129</v>
      </c>
      <c r="L123" s="56">
        <v>1024</v>
      </c>
      <c r="M123" s="56" t="s">
        <v>130</v>
      </c>
      <c r="N123" s="56">
        <v>0</v>
      </c>
      <c r="O123" s="56"/>
      <c r="P123" s="56">
        <v>3082</v>
      </c>
      <c r="Q123" s="56">
        <v>1144</v>
      </c>
      <c r="R123" s="56">
        <v>7634</v>
      </c>
      <c r="S123" s="56">
        <v>269.39999999999998</v>
      </c>
      <c r="T123" s="56">
        <v>40.4</v>
      </c>
    </row>
    <row r="124" spans="1:20" x14ac:dyDescent="0.3">
      <c r="A124" s="1">
        <v>42893</v>
      </c>
      <c r="B124" s="56">
        <v>599800</v>
      </c>
      <c r="C124" s="56" t="s">
        <v>669</v>
      </c>
      <c r="D124" s="1">
        <v>42005</v>
      </c>
      <c r="E124" s="1">
        <v>43465</v>
      </c>
      <c r="F124" s="56" t="s">
        <v>110</v>
      </c>
      <c r="G124" s="56" t="s">
        <v>843</v>
      </c>
      <c r="H124" s="56" t="s">
        <v>701</v>
      </c>
      <c r="I124" s="56">
        <v>0</v>
      </c>
      <c r="J124" s="56">
        <v>0</v>
      </c>
      <c r="K124" s="56" t="s">
        <v>129</v>
      </c>
      <c r="L124" s="56">
        <v>7</v>
      </c>
      <c r="M124" s="56" t="s">
        <v>130</v>
      </c>
      <c r="N124" s="56">
        <v>0</v>
      </c>
      <c r="O124" s="56"/>
      <c r="P124" s="56">
        <v>7</v>
      </c>
      <c r="Q124" s="56">
        <v>14</v>
      </c>
      <c r="R124" s="56">
        <v>42</v>
      </c>
      <c r="S124" s="56">
        <v>50</v>
      </c>
      <c r="T124" s="56">
        <v>16.7</v>
      </c>
    </row>
    <row r="125" spans="1:20" x14ac:dyDescent="0.3">
      <c r="A125" s="1">
        <v>42893</v>
      </c>
      <c r="B125" s="56">
        <v>599800</v>
      </c>
      <c r="C125" s="56" t="s">
        <v>669</v>
      </c>
      <c r="D125" s="1">
        <v>42005</v>
      </c>
      <c r="E125" s="1">
        <v>43465</v>
      </c>
      <c r="F125" s="56" t="s">
        <v>110</v>
      </c>
      <c r="G125" s="56" t="s">
        <v>843</v>
      </c>
      <c r="H125" s="56" t="s">
        <v>381</v>
      </c>
      <c r="I125" s="56">
        <v>4.3</v>
      </c>
      <c r="J125" s="56">
        <v>4.2</v>
      </c>
      <c r="K125" s="56" t="s">
        <v>129</v>
      </c>
      <c r="L125" s="56">
        <v>6</v>
      </c>
      <c r="M125" s="56" t="s">
        <v>130</v>
      </c>
      <c r="N125" s="56">
        <v>0</v>
      </c>
      <c r="O125" s="56" t="s">
        <v>131</v>
      </c>
      <c r="P125" s="56">
        <v>19.600000000000001</v>
      </c>
      <c r="Q125" s="56">
        <v>25</v>
      </c>
      <c r="R125" s="56">
        <v>40</v>
      </c>
      <c r="S125" s="56">
        <v>78.400000000000006</v>
      </c>
      <c r="T125" s="56">
        <v>49</v>
      </c>
    </row>
    <row r="126" spans="1:20" x14ac:dyDescent="0.3">
      <c r="A126" s="1">
        <v>42893</v>
      </c>
      <c r="B126" s="56">
        <v>599800</v>
      </c>
      <c r="C126" s="56" t="s">
        <v>669</v>
      </c>
      <c r="D126" s="1">
        <v>42005</v>
      </c>
      <c r="E126" s="1">
        <v>43465</v>
      </c>
      <c r="F126" s="56" t="s">
        <v>110</v>
      </c>
      <c r="G126" s="56" t="s">
        <v>843</v>
      </c>
      <c r="H126" s="56" t="s">
        <v>700</v>
      </c>
      <c r="I126" s="56">
        <v>3.4</v>
      </c>
      <c r="J126" s="56">
        <v>5.75</v>
      </c>
      <c r="K126" s="56" t="s">
        <v>129</v>
      </c>
      <c r="L126" s="56">
        <v>11.7</v>
      </c>
      <c r="M126" s="56" t="s">
        <v>130</v>
      </c>
      <c r="N126" s="56">
        <v>0</v>
      </c>
      <c r="O126" s="56" t="s">
        <v>131</v>
      </c>
      <c r="P126" s="56">
        <v>27.8</v>
      </c>
      <c r="Q126" s="56">
        <v>25</v>
      </c>
      <c r="R126" s="56">
        <v>40</v>
      </c>
      <c r="S126" s="56">
        <v>111.2</v>
      </c>
      <c r="T126" s="56">
        <v>69.5</v>
      </c>
    </row>
    <row r="127" spans="1:20" x14ac:dyDescent="0.3">
      <c r="A127" s="1">
        <v>42893</v>
      </c>
      <c r="B127" s="56">
        <v>599800</v>
      </c>
      <c r="C127" s="56" t="s">
        <v>669</v>
      </c>
      <c r="D127" s="1">
        <v>42005</v>
      </c>
      <c r="E127" s="1">
        <v>43465</v>
      </c>
      <c r="F127" s="56" t="s">
        <v>110</v>
      </c>
      <c r="G127" s="56" t="s">
        <v>843</v>
      </c>
      <c r="H127" s="56" t="s">
        <v>707</v>
      </c>
      <c r="I127" s="56">
        <v>40667</v>
      </c>
      <c r="J127" s="56">
        <v>3334</v>
      </c>
      <c r="K127" s="56" t="s">
        <v>129</v>
      </c>
      <c r="L127" s="56">
        <v>3952</v>
      </c>
      <c r="M127" s="56" t="s">
        <v>130</v>
      </c>
      <c r="N127" s="56">
        <v>0</v>
      </c>
      <c r="O127" s="56"/>
      <c r="P127" s="56">
        <v>15940</v>
      </c>
      <c r="Q127" s="56">
        <v>14039</v>
      </c>
      <c r="R127" s="56">
        <v>72939</v>
      </c>
      <c r="S127" s="56">
        <v>113.5</v>
      </c>
      <c r="T127" s="56">
        <v>21.9</v>
      </c>
    </row>
    <row r="128" spans="1:20" x14ac:dyDescent="0.3">
      <c r="A128" s="1">
        <v>42893</v>
      </c>
      <c r="B128" s="56">
        <v>599800</v>
      </c>
      <c r="C128" s="56" t="s">
        <v>669</v>
      </c>
      <c r="D128" s="1">
        <v>42005</v>
      </c>
      <c r="E128" s="1">
        <v>43465</v>
      </c>
      <c r="F128" s="56" t="s">
        <v>110</v>
      </c>
      <c r="G128" s="56" t="s">
        <v>843</v>
      </c>
      <c r="H128" s="56" t="s">
        <v>705</v>
      </c>
      <c r="I128" s="56">
        <v>23175552</v>
      </c>
      <c r="J128" s="56">
        <v>25627777</v>
      </c>
      <c r="K128" s="56" t="s">
        <v>129</v>
      </c>
      <c r="L128" s="56">
        <v>27809280</v>
      </c>
      <c r="M128" s="56" t="s">
        <v>130</v>
      </c>
      <c r="N128" s="56">
        <v>0</v>
      </c>
      <c r="O128" s="56"/>
      <c r="P128" s="56">
        <v>77909929</v>
      </c>
      <c r="Q128" s="56">
        <v>57000000</v>
      </c>
      <c r="R128" s="56">
        <v>142000000</v>
      </c>
      <c r="S128" s="56">
        <v>136.69999999999999</v>
      </c>
      <c r="T128" s="56">
        <v>54.9</v>
      </c>
    </row>
    <row r="129" spans="1:20" x14ac:dyDescent="0.3">
      <c r="A129" s="1">
        <v>42893</v>
      </c>
      <c r="B129" s="56">
        <v>599800</v>
      </c>
      <c r="C129" s="56" t="s">
        <v>669</v>
      </c>
      <c r="D129" s="1">
        <v>42005</v>
      </c>
      <c r="E129" s="1">
        <v>43465</v>
      </c>
      <c r="F129" s="56" t="s">
        <v>105</v>
      </c>
      <c r="G129" s="56" t="s">
        <v>236</v>
      </c>
      <c r="H129" s="56" t="s">
        <v>682</v>
      </c>
      <c r="I129" s="56">
        <v>17</v>
      </c>
      <c r="J129" s="56">
        <v>10.47</v>
      </c>
      <c r="K129" s="56" t="s">
        <v>129</v>
      </c>
      <c r="L129" s="56">
        <v>19.5</v>
      </c>
      <c r="M129" s="56" t="s">
        <v>130</v>
      </c>
      <c r="N129" s="56">
        <v>0</v>
      </c>
      <c r="O129" s="56"/>
      <c r="P129" s="56">
        <v>33.97</v>
      </c>
      <c r="Q129" s="56">
        <v>33.5</v>
      </c>
      <c r="R129" s="56">
        <v>64.5</v>
      </c>
      <c r="S129" s="56">
        <v>101.4</v>
      </c>
      <c r="T129" s="56">
        <v>52.7</v>
      </c>
    </row>
    <row r="130" spans="1:20" x14ac:dyDescent="0.3">
      <c r="A130" s="1">
        <v>42893</v>
      </c>
      <c r="B130" s="56">
        <v>599848</v>
      </c>
      <c r="C130" s="56" t="s">
        <v>723</v>
      </c>
      <c r="D130" s="1">
        <v>41650</v>
      </c>
      <c r="E130" s="1">
        <v>43008</v>
      </c>
      <c r="F130" s="56" t="s">
        <v>188</v>
      </c>
      <c r="G130" s="56" t="s">
        <v>239</v>
      </c>
      <c r="H130" s="56" t="s">
        <v>557</v>
      </c>
      <c r="I130" s="56">
        <v>0</v>
      </c>
      <c r="J130" s="56">
        <v>392</v>
      </c>
      <c r="K130" s="56" t="s">
        <v>129</v>
      </c>
      <c r="L130" s="56">
        <v>306</v>
      </c>
      <c r="M130" s="56" t="s">
        <v>130</v>
      </c>
      <c r="N130" s="56">
        <v>0</v>
      </c>
      <c r="O130" s="56" t="s">
        <v>131</v>
      </c>
      <c r="P130" s="56">
        <v>1160</v>
      </c>
      <c r="Q130" s="56">
        <v>1945</v>
      </c>
      <c r="R130" s="56">
        <v>1945</v>
      </c>
      <c r="S130" s="56">
        <v>59.6</v>
      </c>
      <c r="T130" s="56">
        <v>59.6</v>
      </c>
    </row>
    <row r="131" spans="1:20" x14ac:dyDescent="0.3">
      <c r="A131" s="1">
        <v>42893</v>
      </c>
      <c r="B131" s="56">
        <v>599848</v>
      </c>
      <c r="C131" s="56" t="s">
        <v>723</v>
      </c>
      <c r="D131" s="1">
        <v>41650</v>
      </c>
      <c r="E131" s="1">
        <v>43008</v>
      </c>
      <c r="F131" s="56" t="s">
        <v>188</v>
      </c>
      <c r="G131" s="56" t="s">
        <v>239</v>
      </c>
      <c r="H131" s="56" t="s">
        <v>725</v>
      </c>
      <c r="I131" s="56">
        <v>0</v>
      </c>
      <c r="J131" s="56">
        <v>0</v>
      </c>
      <c r="K131" s="56" t="s">
        <v>129</v>
      </c>
      <c r="L131" s="56">
        <v>0</v>
      </c>
      <c r="M131" s="56" t="s">
        <v>130</v>
      </c>
      <c r="N131" s="56">
        <v>0</v>
      </c>
      <c r="O131" s="56" t="s">
        <v>131</v>
      </c>
      <c r="P131" s="56">
        <v>1</v>
      </c>
      <c r="Q131" s="56">
        <v>1</v>
      </c>
      <c r="R131" s="56">
        <v>1</v>
      </c>
      <c r="S131" s="56">
        <v>100</v>
      </c>
      <c r="T131" s="56">
        <v>100</v>
      </c>
    </row>
    <row r="132" spans="1:20" x14ac:dyDescent="0.3">
      <c r="A132" s="1">
        <v>42893</v>
      </c>
      <c r="B132" s="56">
        <v>599848</v>
      </c>
      <c r="C132" s="56" t="s">
        <v>723</v>
      </c>
      <c r="D132" s="1">
        <v>41650</v>
      </c>
      <c r="E132" s="1">
        <v>43008</v>
      </c>
      <c r="F132" s="56" t="s">
        <v>188</v>
      </c>
      <c r="G132" s="56" t="s">
        <v>239</v>
      </c>
      <c r="H132" s="56" t="s">
        <v>189</v>
      </c>
      <c r="I132" s="56">
        <v>0</v>
      </c>
      <c r="J132" s="56">
        <v>0</v>
      </c>
      <c r="K132" s="56" t="s">
        <v>129</v>
      </c>
      <c r="L132" s="56">
        <v>0</v>
      </c>
      <c r="M132" s="56" t="s">
        <v>130</v>
      </c>
      <c r="N132" s="56">
        <v>0</v>
      </c>
      <c r="O132" s="56" t="s">
        <v>131</v>
      </c>
      <c r="P132" s="56">
        <v>1</v>
      </c>
      <c r="Q132" s="56">
        <v>1</v>
      </c>
      <c r="R132" s="56">
        <v>1</v>
      </c>
      <c r="S132" s="56">
        <v>100</v>
      </c>
      <c r="T132" s="56">
        <v>100</v>
      </c>
    </row>
    <row r="133" spans="1:20" x14ac:dyDescent="0.3">
      <c r="A133" s="1">
        <v>42893</v>
      </c>
      <c r="B133" s="56">
        <v>599848</v>
      </c>
      <c r="C133" s="56" t="s">
        <v>723</v>
      </c>
      <c r="D133" s="1">
        <v>41650</v>
      </c>
      <c r="E133" s="1">
        <v>43008</v>
      </c>
      <c r="F133" s="56" t="s">
        <v>188</v>
      </c>
      <c r="G133" s="56" t="s">
        <v>239</v>
      </c>
      <c r="H133" s="56" t="s">
        <v>547</v>
      </c>
      <c r="I133" s="56">
        <v>0</v>
      </c>
      <c r="J133" s="56">
        <v>0</v>
      </c>
      <c r="K133" s="56" t="s">
        <v>129</v>
      </c>
      <c r="L133" s="56">
        <v>0</v>
      </c>
      <c r="M133" s="56" t="s">
        <v>130</v>
      </c>
      <c r="N133" s="56">
        <v>0</v>
      </c>
      <c r="O133" s="56" t="s">
        <v>131</v>
      </c>
      <c r="P133" s="56">
        <v>1</v>
      </c>
      <c r="Q133" s="56">
        <v>1</v>
      </c>
      <c r="R133" s="56">
        <v>1</v>
      </c>
      <c r="S133" s="56">
        <v>100</v>
      </c>
      <c r="T133" s="56">
        <v>100</v>
      </c>
    </row>
    <row r="134" spans="1:20" x14ac:dyDescent="0.3">
      <c r="A134" s="1">
        <v>42893</v>
      </c>
      <c r="B134" s="56">
        <v>599848</v>
      </c>
      <c r="C134" s="56" t="s">
        <v>723</v>
      </c>
      <c r="D134" s="1">
        <v>41650</v>
      </c>
      <c r="E134" s="1">
        <v>43008</v>
      </c>
      <c r="F134" s="56" t="s">
        <v>188</v>
      </c>
      <c r="G134" s="56" t="s">
        <v>239</v>
      </c>
      <c r="H134" s="56" t="s">
        <v>195</v>
      </c>
      <c r="I134" s="56">
        <v>0</v>
      </c>
      <c r="J134" s="56">
        <v>1</v>
      </c>
      <c r="K134" s="56" t="s">
        <v>129</v>
      </c>
      <c r="L134" s="56">
        <v>1</v>
      </c>
      <c r="M134" s="56" t="s">
        <v>130</v>
      </c>
      <c r="N134" s="56">
        <v>0</v>
      </c>
      <c r="O134" s="56" t="s">
        <v>131</v>
      </c>
      <c r="P134" s="56">
        <v>5</v>
      </c>
      <c r="Q134" s="56">
        <v>4</v>
      </c>
      <c r="R134" s="56">
        <v>4</v>
      </c>
      <c r="S134" s="56">
        <v>125</v>
      </c>
      <c r="T134" s="56">
        <v>125</v>
      </c>
    </row>
    <row r="135" spans="1:20" x14ac:dyDescent="0.3">
      <c r="A135" s="1">
        <v>42893</v>
      </c>
      <c r="B135" s="56">
        <v>599848</v>
      </c>
      <c r="C135" s="56" t="s">
        <v>723</v>
      </c>
      <c r="D135" s="1">
        <v>41650</v>
      </c>
      <c r="E135" s="1">
        <v>43008</v>
      </c>
      <c r="F135" s="56" t="s">
        <v>110</v>
      </c>
      <c r="G135" s="56" t="s">
        <v>239</v>
      </c>
      <c r="H135" s="56" t="s">
        <v>754</v>
      </c>
      <c r="I135" s="56">
        <v>0</v>
      </c>
      <c r="J135" s="56">
        <v>0</v>
      </c>
      <c r="K135" s="56" t="s">
        <v>129</v>
      </c>
      <c r="L135" s="56">
        <v>0</v>
      </c>
      <c r="M135" s="56" t="s">
        <v>130</v>
      </c>
      <c r="N135" s="56">
        <v>0</v>
      </c>
      <c r="O135" s="56" t="s">
        <v>131</v>
      </c>
      <c r="P135" s="56">
        <v>1</v>
      </c>
      <c r="Q135" s="56">
        <v>1</v>
      </c>
      <c r="R135" s="56">
        <v>1</v>
      </c>
      <c r="S135" s="56">
        <v>100</v>
      </c>
      <c r="T135" s="56">
        <v>100</v>
      </c>
    </row>
    <row r="136" spans="1:20" x14ac:dyDescent="0.3">
      <c r="A136" s="1">
        <v>42893</v>
      </c>
      <c r="B136" s="56">
        <v>599848</v>
      </c>
      <c r="C136" s="56" t="s">
        <v>723</v>
      </c>
      <c r="D136" s="1">
        <v>41650</v>
      </c>
      <c r="E136" s="1">
        <v>43008</v>
      </c>
      <c r="F136" s="56" t="s">
        <v>110</v>
      </c>
      <c r="G136" s="56" t="s">
        <v>239</v>
      </c>
      <c r="H136" s="56" t="s">
        <v>465</v>
      </c>
      <c r="I136" s="56">
        <v>61000</v>
      </c>
      <c r="J136" s="56">
        <v>78751</v>
      </c>
      <c r="K136" s="56" t="s">
        <v>129</v>
      </c>
      <c r="L136" s="56">
        <v>33901</v>
      </c>
      <c r="M136" s="56" t="s">
        <v>130</v>
      </c>
      <c r="N136" s="56">
        <v>0</v>
      </c>
      <c r="O136" s="56" t="s">
        <v>131</v>
      </c>
      <c r="P136" s="56">
        <v>162821</v>
      </c>
      <c r="Q136" s="56">
        <v>134000</v>
      </c>
      <c r="R136" s="56">
        <v>134000</v>
      </c>
      <c r="S136" s="56">
        <v>121.5</v>
      </c>
      <c r="T136" s="56">
        <v>121.5</v>
      </c>
    </row>
    <row r="137" spans="1:20" x14ac:dyDescent="0.3">
      <c r="A137" s="1">
        <v>42893</v>
      </c>
      <c r="B137" s="56">
        <v>599848</v>
      </c>
      <c r="C137" s="56" t="s">
        <v>723</v>
      </c>
      <c r="D137" s="1">
        <v>41650</v>
      </c>
      <c r="E137" s="1">
        <v>43008</v>
      </c>
      <c r="F137" s="56" t="s">
        <v>110</v>
      </c>
      <c r="G137" s="56" t="s">
        <v>239</v>
      </c>
      <c r="H137" s="56" t="s">
        <v>111</v>
      </c>
      <c r="I137" s="56">
        <v>0</v>
      </c>
      <c r="J137" s="56">
        <v>0</v>
      </c>
      <c r="K137" s="56" t="s">
        <v>129</v>
      </c>
      <c r="L137" s="56">
        <v>0</v>
      </c>
      <c r="M137" s="56" t="s">
        <v>130</v>
      </c>
      <c r="N137" s="56">
        <v>0</v>
      </c>
      <c r="O137" s="56" t="s">
        <v>131</v>
      </c>
      <c r="P137" s="56">
        <v>1</v>
      </c>
      <c r="Q137" s="56">
        <v>1</v>
      </c>
      <c r="R137" s="56">
        <v>1</v>
      </c>
      <c r="S137" s="56">
        <v>100</v>
      </c>
      <c r="T137" s="56">
        <v>100</v>
      </c>
    </row>
    <row r="138" spans="1:20" x14ac:dyDescent="0.3">
      <c r="A138" s="1">
        <v>42893</v>
      </c>
      <c r="B138" s="56">
        <v>599848</v>
      </c>
      <c r="C138" s="56" t="s">
        <v>723</v>
      </c>
      <c r="D138" s="1">
        <v>41650</v>
      </c>
      <c r="E138" s="1">
        <v>43008</v>
      </c>
      <c r="F138" s="56" t="s">
        <v>110</v>
      </c>
      <c r="G138" s="56" t="s">
        <v>239</v>
      </c>
      <c r="H138" s="56" t="s">
        <v>478</v>
      </c>
      <c r="I138" s="56">
        <v>22000</v>
      </c>
      <c r="J138" s="56">
        <v>-917</v>
      </c>
      <c r="K138" s="56" t="s">
        <v>129</v>
      </c>
      <c r="L138" s="56">
        <v>2364</v>
      </c>
      <c r="M138" s="56" t="s">
        <v>130</v>
      </c>
      <c r="N138" s="56">
        <v>0</v>
      </c>
      <c r="O138" s="56" t="s">
        <v>131</v>
      </c>
      <c r="P138" s="56">
        <v>11528</v>
      </c>
      <c r="Q138" s="56">
        <v>25432</v>
      </c>
      <c r="R138" s="56">
        <v>25432</v>
      </c>
      <c r="S138" s="56">
        <v>45.3</v>
      </c>
      <c r="T138" s="56">
        <v>45.3</v>
      </c>
    </row>
    <row r="139" spans="1:20" x14ac:dyDescent="0.3">
      <c r="A139" s="1">
        <v>42893</v>
      </c>
      <c r="B139" s="56">
        <v>599848</v>
      </c>
      <c r="C139" s="56" t="s">
        <v>723</v>
      </c>
      <c r="D139" s="1">
        <v>41650</v>
      </c>
      <c r="E139" s="1">
        <v>43008</v>
      </c>
      <c r="F139" s="56" t="s">
        <v>110</v>
      </c>
      <c r="G139" s="56" t="s">
        <v>239</v>
      </c>
      <c r="H139" s="56" t="s">
        <v>559</v>
      </c>
      <c r="I139" s="56">
        <v>0</v>
      </c>
      <c r="J139" s="56">
        <v>8119</v>
      </c>
      <c r="K139" s="56" t="s">
        <v>129</v>
      </c>
      <c r="L139" s="56">
        <v>9815</v>
      </c>
      <c r="M139" s="56" t="s">
        <v>130</v>
      </c>
      <c r="N139" s="56">
        <v>0</v>
      </c>
      <c r="O139" s="56" t="s">
        <v>131</v>
      </c>
      <c r="P139" s="56">
        <v>58654</v>
      </c>
      <c r="Q139" s="56">
        <v>30000</v>
      </c>
      <c r="R139" s="56">
        <v>30000</v>
      </c>
      <c r="S139" s="56">
        <v>195.5</v>
      </c>
      <c r="T139" s="56">
        <v>195.5</v>
      </c>
    </row>
    <row r="140" spans="1:20" x14ac:dyDescent="0.3">
      <c r="A140" s="1">
        <v>42893</v>
      </c>
      <c r="B140" s="56">
        <v>599848</v>
      </c>
      <c r="C140" s="56" t="s">
        <v>723</v>
      </c>
      <c r="D140" s="1">
        <v>41650</v>
      </c>
      <c r="E140" s="1">
        <v>43008</v>
      </c>
      <c r="F140" s="56" t="s">
        <v>110</v>
      </c>
      <c r="G140" s="56" t="s">
        <v>239</v>
      </c>
      <c r="H140" s="56" t="s">
        <v>555</v>
      </c>
      <c r="I140" s="56">
        <v>0</v>
      </c>
      <c r="J140" s="56">
        <v>30801</v>
      </c>
      <c r="K140" s="56" t="s">
        <v>129</v>
      </c>
      <c r="L140" s="56">
        <v>27248</v>
      </c>
      <c r="M140" s="56" t="s">
        <v>130</v>
      </c>
      <c r="N140" s="56">
        <v>0</v>
      </c>
      <c r="O140" s="56" t="s">
        <v>131</v>
      </c>
      <c r="P140" s="56">
        <v>109336</v>
      </c>
      <c r="Q140" s="56">
        <v>232000</v>
      </c>
      <c r="R140" s="56">
        <v>232000</v>
      </c>
      <c r="S140" s="56">
        <v>47.1</v>
      </c>
      <c r="T140" s="56">
        <v>47.1</v>
      </c>
    </row>
    <row r="141" spans="1:20" x14ac:dyDescent="0.3">
      <c r="A141" s="1">
        <v>42893</v>
      </c>
      <c r="B141" s="56">
        <v>599848</v>
      </c>
      <c r="C141" s="56" t="s">
        <v>723</v>
      </c>
      <c r="D141" s="1">
        <v>41650</v>
      </c>
      <c r="E141" s="1">
        <v>43008</v>
      </c>
      <c r="F141" s="56" t="s">
        <v>110</v>
      </c>
      <c r="G141" s="56" t="s">
        <v>239</v>
      </c>
      <c r="H141" s="56" t="s">
        <v>381</v>
      </c>
      <c r="I141" s="56">
        <v>1.1000000000000001</v>
      </c>
      <c r="J141" s="56">
        <v>1.96</v>
      </c>
      <c r="K141" s="56" t="s">
        <v>129</v>
      </c>
      <c r="L141" s="56">
        <v>1.33</v>
      </c>
      <c r="M141" s="56" t="s">
        <v>130</v>
      </c>
      <c r="N141" s="56">
        <v>0</v>
      </c>
      <c r="O141" s="56" t="s">
        <v>131</v>
      </c>
      <c r="P141" s="56">
        <v>12.16</v>
      </c>
      <c r="Q141" s="56">
        <v>40</v>
      </c>
      <c r="R141" s="56">
        <v>40</v>
      </c>
      <c r="S141" s="56">
        <v>30.4</v>
      </c>
      <c r="T141" s="56">
        <v>30.4</v>
      </c>
    </row>
    <row r="142" spans="1:20" x14ac:dyDescent="0.3">
      <c r="A142" s="1">
        <v>42893</v>
      </c>
      <c r="B142" s="56">
        <v>599848</v>
      </c>
      <c r="C142" s="56" t="s">
        <v>723</v>
      </c>
      <c r="D142" s="1">
        <v>41650</v>
      </c>
      <c r="E142" s="1">
        <v>43008</v>
      </c>
      <c r="F142" s="56" t="s">
        <v>110</v>
      </c>
      <c r="G142" s="56" t="s">
        <v>239</v>
      </c>
      <c r="H142" s="56" t="s">
        <v>566</v>
      </c>
      <c r="I142" s="56">
        <v>0</v>
      </c>
      <c r="J142" s="56">
        <v>36</v>
      </c>
      <c r="K142" s="56" t="s">
        <v>129</v>
      </c>
      <c r="L142" s="56">
        <v>27</v>
      </c>
      <c r="M142" s="56" t="s">
        <v>130</v>
      </c>
      <c r="N142" s="56">
        <v>0</v>
      </c>
      <c r="O142" s="56" t="s">
        <v>131</v>
      </c>
      <c r="P142" s="56">
        <v>119.4</v>
      </c>
      <c r="Q142" s="56">
        <v>54</v>
      </c>
      <c r="R142" s="56">
        <v>54</v>
      </c>
      <c r="S142" s="56">
        <v>221.1</v>
      </c>
      <c r="T142" s="56">
        <v>221.1</v>
      </c>
    </row>
    <row r="143" spans="1:20" x14ac:dyDescent="0.3">
      <c r="A143" s="1">
        <v>42893</v>
      </c>
      <c r="B143" s="56">
        <v>599848</v>
      </c>
      <c r="C143" s="56" t="s">
        <v>723</v>
      </c>
      <c r="D143" s="1">
        <v>41650</v>
      </c>
      <c r="E143" s="1">
        <v>43008</v>
      </c>
      <c r="F143" s="56" t="s">
        <v>110</v>
      </c>
      <c r="G143" s="56" t="s">
        <v>239</v>
      </c>
      <c r="H143" s="56" t="s">
        <v>255</v>
      </c>
      <c r="I143" s="56">
        <v>27058747</v>
      </c>
      <c r="J143" s="56">
        <v>11907939</v>
      </c>
      <c r="K143" s="56" t="s">
        <v>129</v>
      </c>
      <c r="L143" s="56">
        <v>16943482</v>
      </c>
      <c r="M143" s="56" t="s">
        <v>130</v>
      </c>
      <c r="N143" s="56">
        <v>0</v>
      </c>
      <c r="O143" s="56" t="s">
        <v>131</v>
      </c>
      <c r="P143" s="56">
        <v>44618900</v>
      </c>
      <c r="Q143" s="56">
        <v>26813023</v>
      </c>
      <c r="R143" s="56">
        <v>26813023</v>
      </c>
      <c r="S143" s="56">
        <v>166.4</v>
      </c>
      <c r="T143" s="56">
        <v>166.4</v>
      </c>
    </row>
    <row r="144" spans="1:20" x14ac:dyDescent="0.3">
      <c r="A144" s="1">
        <v>42893</v>
      </c>
      <c r="B144" s="56">
        <v>599848</v>
      </c>
      <c r="C144" s="56" t="s">
        <v>723</v>
      </c>
      <c r="D144" s="1">
        <v>41650</v>
      </c>
      <c r="E144" s="1">
        <v>43008</v>
      </c>
      <c r="F144" s="56" t="s">
        <v>110</v>
      </c>
      <c r="G144" s="56" t="s">
        <v>239</v>
      </c>
      <c r="H144" s="56" t="s">
        <v>374</v>
      </c>
      <c r="I144" s="56">
        <v>32494700</v>
      </c>
      <c r="J144" s="56">
        <v>-7182322</v>
      </c>
      <c r="K144" s="56" t="s">
        <v>129</v>
      </c>
      <c r="L144" s="56">
        <v>26134307</v>
      </c>
      <c r="M144" s="56" t="s">
        <v>130</v>
      </c>
      <c r="N144" s="56">
        <v>0</v>
      </c>
      <c r="O144" s="56" t="s">
        <v>131</v>
      </c>
      <c r="P144" s="56">
        <v>39182947</v>
      </c>
      <c r="Q144" s="56">
        <v>20510630</v>
      </c>
      <c r="R144" s="56">
        <v>20510630</v>
      </c>
      <c r="S144" s="56">
        <v>191</v>
      </c>
      <c r="T144" s="56">
        <v>191</v>
      </c>
    </row>
    <row r="145" spans="1:20" x14ac:dyDescent="0.3">
      <c r="A145" s="1">
        <v>42893</v>
      </c>
      <c r="B145" s="56">
        <v>599848</v>
      </c>
      <c r="C145" s="56" t="s">
        <v>723</v>
      </c>
      <c r="D145" s="1">
        <v>41650</v>
      </c>
      <c r="E145" s="1">
        <v>43008</v>
      </c>
      <c r="F145" s="56" t="s">
        <v>110</v>
      </c>
      <c r="G145" s="56" t="s">
        <v>239</v>
      </c>
      <c r="H145" s="56" t="s">
        <v>261</v>
      </c>
      <c r="I145" s="56">
        <v>0</v>
      </c>
      <c r="J145" s="56">
        <v>4448216</v>
      </c>
      <c r="K145" s="56" t="s">
        <v>129</v>
      </c>
      <c r="L145" s="56">
        <v>5710291</v>
      </c>
      <c r="M145" s="56" t="s">
        <v>130</v>
      </c>
      <c r="N145" s="56">
        <v>0</v>
      </c>
      <c r="O145" s="56" t="s">
        <v>131</v>
      </c>
      <c r="P145" s="56">
        <v>16321449</v>
      </c>
      <c r="Q145" s="56">
        <v>51800000</v>
      </c>
      <c r="R145" s="56">
        <v>51800000</v>
      </c>
      <c r="S145" s="56">
        <v>31.5</v>
      </c>
      <c r="T145" s="56">
        <v>31.5</v>
      </c>
    </row>
    <row r="146" spans="1:20" x14ac:dyDescent="0.3">
      <c r="A146" s="1">
        <v>42893</v>
      </c>
      <c r="B146" s="56">
        <v>599848</v>
      </c>
      <c r="C146" s="56" t="s">
        <v>723</v>
      </c>
      <c r="D146" s="1">
        <v>41650</v>
      </c>
      <c r="E146" s="1">
        <v>43008</v>
      </c>
      <c r="F146" s="56" t="s">
        <v>105</v>
      </c>
      <c r="G146" s="56" t="s">
        <v>236</v>
      </c>
      <c r="H146" s="56" t="s">
        <v>753</v>
      </c>
      <c r="I146" s="56">
        <v>119</v>
      </c>
      <c r="J146" s="56">
        <v>111</v>
      </c>
      <c r="K146" s="56" t="s">
        <v>129</v>
      </c>
      <c r="L146" s="56">
        <v>118</v>
      </c>
      <c r="M146" s="56" t="s">
        <v>130</v>
      </c>
      <c r="N146" s="56">
        <v>0</v>
      </c>
      <c r="O146" s="56" t="s">
        <v>131</v>
      </c>
      <c r="P146" s="56">
        <v>675.1</v>
      </c>
      <c r="Q146" s="56">
        <v>993</v>
      </c>
      <c r="R146" s="56">
        <v>993</v>
      </c>
      <c r="S146" s="56">
        <v>68</v>
      </c>
      <c r="T146" s="56">
        <v>68</v>
      </c>
    </row>
    <row r="147" spans="1:20" x14ac:dyDescent="0.3">
      <c r="A147" s="1">
        <v>42893</v>
      </c>
      <c r="B147" s="56">
        <v>600351</v>
      </c>
      <c r="C147" s="56" t="s">
        <v>770</v>
      </c>
      <c r="D147" s="1">
        <v>41774</v>
      </c>
      <c r="E147" s="1">
        <v>43465</v>
      </c>
      <c r="F147" s="56" t="s">
        <v>188</v>
      </c>
      <c r="G147" s="56" t="s">
        <v>845</v>
      </c>
      <c r="H147" s="56" t="s">
        <v>798</v>
      </c>
      <c r="I147" s="56">
        <v>0</v>
      </c>
      <c r="J147" s="56">
        <v>1156</v>
      </c>
      <c r="K147" s="56" t="s">
        <v>129</v>
      </c>
      <c r="L147" s="56">
        <v>0</v>
      </c>
      <c r="M147" s="56" t="s">
        <v>130</v>
      </c>
      <c r="N147" s="56">
        <v>0</v>
      </c>
      <c r="O147" s="56"/>
      <c r="P147" s="56">
        <v>2684</v>
      </c>
      <c r="Q147" s="56">
        <v>2000</v>
      </c>
      <c r="R147" s="56">
        <v>2000</v>
      </c>
      <c r="S147" s="56">
        <v>134.19999999999999</v>
      </c>
      <c r="T147" s="56">
        <v>134.19999999999999</v>
      </c>
    </row>
    <row r="148" spans="1:20" x14ac:dyDescent="0.3">
      <c r="A148" s="1">
        <v>42893</v>
      </c>
      <c r="B148" s="56">
        <v>600351</v>
      </c>
      <c r="C148" s="56" t="s">
        <v>770</v>
      </c>
      <c r="D148" s="1">
        <v>41774</v>
      </c>
      <c r="E148" s="1">
        <v>43465</v>
      </c>
      <c r="F148" s="56" t="s">
        <v>188</v>
      </c>
      <c r="G148" s="56" t="s">
        <v>845</v>
      </c>
      <c r="H148" s="56" t="s">
        <v>190</v>
      </c>
      <c r="I148" s="56">
        <v>0</v>
      </c>
      <c r="J148" s="56">
        <v>0</v>
      </c>
      <c r="K148" s="56" t="s">
        <v>129</v>
      </c>
      <c r="L148" s="56">
        <v>0</v>
      </c>
      <c r="M148" s="56"/>
      <c r="N148" s="56">
        <v>0</v>
      </c>
      <c r="O148" s="56"/>
      <c r="P148" s="56">
        <v>6006</v>
      </c>
      <c r="Q148" s="56">
        <v>50</v>
      </c>
      <c r="R148" s="56">
        <v>50</v>
      </c>
      <c r="S148" s="56">
        <v>12012</v>
      </c>
      <c r="T148" s="56">
        <v>12012</v>
      </c>
    </row>
    <row r="149" spans="1:20" x14ac:dyDescent="0.3">
      <c r="A149" s="1">
        <v>42893</v>
      </c>
      <c r="B149" s="56">
        <v>600351</v>
      </c>
      <c r="C149" s="56" t="s">
        <v>770</v>
      </c>
      <c r="D149" s="1">
        <v>41774</v>
      </c>
      <c r="E149" s="1">
        <v>43465</v>
      </c>
      <c r="F149" s="56" t="s">
        <v>188</v>
      </c>
      <c r="G149" s="56" t="s">
        <v>845</v>
      </c>
      <c r="H149" s="56" t="s">
        <v>191</v>
      </c>
      <c r="I149" s="56">
        <v>0</v>
      </c>
      <c r="J149" s="56">
        <v>0</v>
      </c>
      <c r="K149" s="56" t="s">
        <v>129</v>
      </c>
      <c r="L149" s="56">
        <v>0</v>
      </c>
      <c r="M149" s="56"/>
      <c r="N149" s="56">
        <v>0</v>
      </c>
      <c r="O149" s="56"/>
      <c r="P149" s="56">
        <v>6006</v>
      </c>
      <c r="Q149" s="56">
        <v>45</v>
      </c>
      <c r="R149" s="56">
        <v>45</v>
      </c>
      <c r="S149" s="56">
        <v>13346.7</v>
      </c>
      <c r="T149" s="56">
        <v>13346.7</v>
      </c>
    </row>
    <row r="150" spans="1:20" x14ac:dyDescent="0.3">
      <c r="A150" s="1">
        <v>42893</v>
      </c>
      <c r="B150" s="56">
        <v>600351</v>
      </c>
      <c r="C150" s="56" t="s">
        <v>770</v>
      </c>
      <c r="D150" s="1">
        <v>41774</v>
      </c>
      <c r="E150" s="1">
        <v>43465</v>
      </c>
      <c r="F150" s="56" t="s">
        <v>188</v>
      </c>
      <c r="G150" s="56" t="s">
        <v>845</v>
      </c>
      <c r="H150" s="56" t="s">
        <v>192</v>
      </c>
      <c r="I150" s="56">
        <v>0</v>
      </c>
      <c r="J150" s="56">
        <v>0</v>
      </c>
      <c r="K150" s="56" t="s">
        <v>129</v>
      </c>
      <c r="L150" s="56">
        <v>0</v>
      </c>
      <c r="M150" s="56"/>
      <c r="N150" s="56">
        <v>0</v>
      </c>
      <c r="O150" s="56"/>
      <c r="P150" s="56">
        <v>6006</v>
      </c>
      <c r="Q150" s="56">
        <v>42</v>
      </c>
      <c r="R150" s="56">
        <v>42</v>
      </c>
      <c r="S150" s="56">
        <v>14300</v>
      </c>
      <c r="T150" s="56">
        <v>14300</v>
      </c>
    </row>
    <row r="151" spans="1:20" x14ac:dyDescent="0.3">
      <c r="A151" s="1">
        <v>42893</v>
      </c>
      <c r="B151" s="56">
        <v>600351</v>
      </c>
      <c r="C151" s="56" t="s">
        <v>770</v>
      </c>
      <c r="D151" s="1">
        <v>41774</v>
      </c>
      <c r="E151" s="1">
        <v>43465</v>
      </c>
      <c r="F151" s="56" t="s">
        <v>188</v>
      </c>
      <c r="G151" s="56" t="s">
        <v>239</v>
      </c>
      <c r="H151" s="56" t="s">
        <v>351</v>
      </c>
      <c r="I151" s="56">
        <v>0</v>
      </c>
      <c r="J151" s="56">
        <v>0</v>
      </c>
      <c r="K151" s="56"/>
      <c r="L151" s="56">
        <v>0</v>
      </c>
      <c r="M151" s="56"/>
      <c r="N151" s="56">
        <v>0</v>
      </c>
      <c r="O151" s="56"/>
      <c r="P151" s="56">
        <v>1</v>
      </c>
      <c r="Q151" s="56">
        <v>1</v>
      </c>
      <c r="R151" s="56">
        <v>1</v>
      </c>
      <c r="S151" s="56">
        <v>100</v>
      </c>
      <c r="T151" s="56">
        <v>100</v>
      </c>
    </row>
    <row r="152" spans="1:20" x14ac:dyDescent="0.3">
      <c r="A152" s="1">
        <v>42893</v>
      </c>
      <c r="B152" s="56">
        <v>600351</v>
      </c>
      <c r="C152" s="56" t="s">
        <v>770</v>
      </c>
      <c r="D152" s="1">
        <v>41774</v>
      </c>
      <c r="E152" s="1">
        <v>43465</v>
      </c>
      <c r="F152" s="56" t="s">
        <v>188</v>
      </c>
      <c r="G152" s="56" t="s">
        <v>239</v>
      </c>
      <c r="H152" s="56" t="s">
        <v>195</v>
      </c>
      <c r="I152" s="56">
        <v>0</v>
      </c>
      <c r="J152" s="56">
        <v>0</v>
      </c>
      <c r="K152" s="56" t="s">
        <v>129</v>
      </c>
      <c r="L152" s="56">
        <v>0</v>
      </c>
      <c r="M152" s="56"/>
      <c r="N152" s="56">
        <v>0</v>
      </c>
      <c r="O152" s="56"/>
      <c r="P152" s="56">
        <v>21</v>
      </c>
      <c r="Q152" s="56">
        <v>6</v>
      </c>
      <c r="R152" s="56">
        <v>6</v>
      </c>
      <c r="S152" s="56">
        <v>350</v>
      </c>
      <c r="T152" s="56">
        <v>350</v>
      </c>
    </row>
    <row r="153" spans="1:20" x14ac:dyDescent="0.3">
      <c r="A153" s="1">
        <v>42893</v>
      </c>
      <c r="B153" s="56">
        <v>600351</v>
      </c>
      <c r="C153" s="56" t="s">
        <v>770</v>
      </c>
      <c r="D153" s="1">
        <v>41774</v>
      </c>
      <c r="E153" s="1">
        <v>43465</v>
      </c>
      <c r="F153" s="56" t="s">
        <v>188</v>
      </c>
      <c r="G153" s="56" t="s">
        <v>239</v>
      </c>
      <c r="H153" s="56" t="s">
        <v>238</v>
      </c>
      <c r="I153" s="56">
        <v>0</v>
      </c>
      <c r="J153" s="56">
        <v>0</v>
      </c>
      <c r="K153" s="56" t="s">
        <v>129</v>
      </c>
      <c r="L153" s="56">
        <v>0</v>
      </c>
      <c r="M153" s="56"/>
      <c r="N153" s="56">
        <v>0</v>
      </c>
      <c r="O153" s="56"/>
      <c r="P153" s="56">
        <v>13</v>
      </c>
      <c r="Q153" s="56">
        <v>4</v>
      </c>
      <c r="R153" s="56">
        <v>4</v>
      </c>
      <c r="S153" s="56">
        <v>325</v>
      </c>
      <c r="T153" s="56">
        <v>325</v>
      </c>
    </row>
    <row r="154" spans="1:20" x14ac:dyDescent="0.3">
      <c r="A154" s="1">
        <v>42893</v>
      </c>
      <c r="B154" s="56">
        <v>600351</v>
      </c>
      <c r="C154" s="56" t="s">
        <v>770</v>
      </c>
      <c r="D154" s="1">
        <v>41774</v>
      </c>
      <c r="E154" s="1">
        <v>43465</v>
      </c>
      <c r="F154" s="56" t="s">
        <v>188</v>
      </c>
      <c r="G154" s="56" t="s">
        <v>846</v>
      </c>
      <c r="H154" s="56" t="s">
        <v>195</v>
      </c>
      <c r="I154" s="56">
        <v>0</v>
      </c>
      <c r="J154" s="56">
        <v>0</v>
      </c>
      <c r="K154" s="56"/>
      <c r="L154" s="56">
        <v>0</v>
      </c>
      <c r="M154" s="56"/>
      <c r="N154" s="56">
        <v>0</v>
      </c>
      <c r="O154" s="56"/>
      <c r="P154" s="56">
        <v>5</v>
      </c>
      <c r="Q154" s="56">
        <v>2</v>
      </c>
      <c r="R154" s="56">
        <v>2</v>
      </c>
      <c r="S154" s="56">
        <v>250</v>
      </c>
      <c r="T154" s="56">
        <v>250</v>
      </c>
    </row>
    <row r="155" spans="1:20" x14ac:dyDescent="0.3">
      <c r="A155" s="1">
        <v>42893</v>
      </c>
      <c r="B155" s="56">
        <v>600351</v>
      </c>
      <c r="C155" s="56" t="s">
        <v>770</v>
      </c>
      <c r="D155" s="1">
        <v>41774</v>
      </c>
      <c r="E155" s="1">
        <v>43465</v>
      </c>
      <c r="F155" s="56" t="s">
        <v>188</v>
      </c>
      <c r="G155" s="56" t="s">
        <v>846</v>
      </c>
      <c r="H155" s="56" t="s">
        <v>238</v>
      </c>
      <c r="I155" s="56">
        <v>0</v>
      </c>
      <c r="J155" s="56">
        <v>0</v>
      </c>
      <c r="K155" s="56"/>
      <c r="L155" s="56">
        <v>0</v>
      </c>
      <c r="M155" s="56"/>
      <c r="N155" s="56">
        <v>0</v>
      </c>
      <c r="O155" s="56"/>
      <c r="P155" s="56">
        <v>12</v>
      </c>
      <c r="Q155" s="56">
        <v>2</v>
      </c>
      <c r="R155" s="56">
        <v>2</v>
      </c>
      <c r="S155" s="56">
        <v>600</v>
      </c>
      <c r="T155" s="56">
        <v>600</v>
      </c>
    </row>
    <row r="156" spans="1:20" x14ac:dyDescent="0.3">
      <c r="A156" s="1">
        <v>42893</v>
      </c>
      <c r="B156" s="56">
        <v>600351</v>
      </c>
      <c r="C156" s="56" t="s">
        <v>770</v>
      </c>
      <c r="D156" s="1">
        <v>41774</v>
      </c>
      <c r="E156" s="1">
        <v>43465</v>
      </c>
      <c r="F156" s="56" t="s">
        <v>110</v>
      </c>
      <c r="G156" s="56" t="s">
        <v>845</v>
      </c>
      <c r="H156" s="56" t="s">
        <v>254</v>
      </c>
      <c r="I156" s="56">
        <v>0</v>
      </c>
      <c r="J156" s="56">
        <v>0</v>
      </c>
      <c r="K156" s="56" t="s">
        <v>129</v>
      </c>
      <c r="L156" s="56">
        <v>0</v>
      </c>
      <c r="M156" s="56"/>
      <c r="N156" s="56">
        <v>0</v>
      </c>
      <c r="O156" s="56"/>
      <c r="P156" s="56">
        <v>0</v>
      </c>
      <c r="Q156" s="56">
        <v>4000</v>
      </c>
      <c r="R156" s="56">
        <v>4000</v>
      </c>
      <c r="S156" s="56">
        <v>0</v>
      </c>
      <c r="T156" s="56">
        <v>0</v>
      </c>
    </row>
    <row r="157" spans="1:20" x14ac:dyDescent="0.3">
      <c r="A157" s="1">
        <v>42893</v>
      </c>
      <c r="B157" s="56">
        <v>600351</v>
      </c>
      <c r="C157" s="56" t="s">
        <v>770</v>
      </c>
      <c r="D157" s="1">
        <v>41774</v>
      </c>
      <c r="E157" s="1">
        <v>43465</v>
      </c>
      <c r="F157" s="56" t="s">
        <v>110</v>
      </c>
      <c r="G157" s="56" t="s">
        <v>845</v>
      </c>
      <c r="H157" s="56" t="s">
        <v>768</v>
      </c>
      <c r="I157" s="56">
        <v>30</v>
      </c>
      <c r="J157" s="56">
        <v>14.02</v>
      </c>
      <c r="K157" s="56" t="s">
        <v>129</v>
      </c>
      <c r="L157" s="56">
        <v>12</v>
      </c>
      <c r="M157" s="56" t="s">
        <v>130</v>
      </c>
      <c r="N157" s="56">
        <v>0</v>
      </c>
      <c r="O157" s="56" t="s">
        <v>131</v>
      </c>
      <c r="P157" s="56">
        <v>86.679999999999993</v>
      </c>
      <c r="Q157" s="56">
        <v>315</v>
      </c>
      <c r="R157" s="56">
        <v>315</v>
      </c>
      <c r="S157" s="56">
        <v>27.5</v>
      </c>
      <c r="T157" s="56">
        <v>27.5</v>
      </c>
    </row>
    <row r="158" spans="1:20" x14ac:dyDescent="0.3">
      <c r="A158" s="1">
        <v>42893</v>
      </c>
      <c r="B158" s="56">
        <v>600351</v>
      </c>
      <c r="C158" s="56" t="s">
        <v>770</v>
      </c>
      <c r="D158" s="1">
        <v>41774</v>
      </c>
      <c r="E158" s="1">
        <v>43465</v>
      </c>
      <c r="F158" s="56" t="s">
        <v>110</v>
      </c>
      <c r="G158" s="56" t="s">
        <v>845</v>
      </c>
      <c r="H158" s="56" t="s">
        <v>781</v>
      </c>
      <c r="I158" s="56">
        <v>246163</v>
      </c>
      <c r="J158" s="56">
        <v>21.47</v>
      </c>
      <c r="K158" s="56" t="s">
        <v>129</v>
      </c>
      <c r="L158" s="56">
        <v>0</v>
      </c>
      <c r="M158" s="56"/>
      <c r="N158" s="56">
        <v>0</v>
      </c>
      <c r="O158" s="56"/>
      <c r="P158" s="56">
        <v>98.34</v>
      </c>
      <c r="Q158" s="56">
        <v>215</v>
      </c>
      <c r="R158" s="56">
        <v>215</v>
      </c>
      <c r="S158" s="56">
        <v>45.7</v>
      </c>
      <c r="T158" s="56">
        <v>45.7</v>
      </c>
    </row>
    <row r="159" spans="1:20" x14ac:dyDescent="0.3">
      <c r="A159" s="1">
        <v>42893</v>
      </c>
      <c r="B159" s="56">
        <v>600351</v>
      </c>
      <c r="C159" s="56" t="s">
        <v>770</v>
      </c>
      <c r="D159" s="1">
        <v>41774</v>
      </c>
      <c r="E159" s="1">
        <v>43465</v>
      </c>
      <c r="F159" s="56" t="s">
        <v>110</v>
      </c>
      <c r="G159" s="56" t="s">
        <v>845</v>
      </c>
      <c r="H159" s="56" t="s">
        <v>782</v>
      </c>
      <c r="I159" s="56">
        <v>993350</v>
      </c>
      <c r="J159" s="56">
        <v>647726</v>
      </c>
      <c r="K159" s="56" t="s">
        <v>129</v>
      </c>
      <c r="L159" s="56">
        <v>638564</v>
      </c>
      <c r="M159" s="56" t="s">
        <v>130</v>
      </c>
      <c r="N159" s="56">
        <v>0</v>
      </c>
      <c r="O159" s="56" t="s">
        <v>131</v>
      </c>
      <c r="P159" s="56">
        <v>3895650</v>
      </c>
      <c r="Q159" s="56">
        <v>1180000</v>
      </c>
      <c r="R159" s="56">
        <v>1180000</v>
      </c>
      <c r="S159" s="56">
        <v>330.1</v>
      </c>
      <c r="T159" s="56">
        <v>330.1</v>
      </c>
    </row>
    <row r="160" spans="1:20" x14ac:dyDescent="0.3">
      <c r="A160" s="1">
        <v>42893</v>
      </c>
      <c r="B160" s="56">
        <v>600351</v>
      </c>
      <c r="C160" s="56" t="s">
        <v>770</v>
      </c>
      <c r="D160" s="1">
        <v>41774</v>
      </c>
      <c r="E160" s="1">
        <v>43465</v>
      </c>
      <c r="F160" s="56" t="s">
        <v>110</v>
      </c>
      <c r="G160" s="56" t="s">
        <v>845</v>
      </c>
      <c r="H160" s="56" t="s">
        <v>777</v>
      </c>
      <c r="I160" s="56">
        <v>21618</v>
      </c>
      <c r="J160" s="56">
        <v>25166</v>
      </c>
      <c r="K160" s="56" t="s">
        <v>129</v>
      </c>
      <c r="L160" s="56">
        <v>0</v>
      </c>
      <c r="M160" s="56"/>
      <c r="N160" s="56">
        <v>0</v>
      </c>
      <c r="O160" s="56"/>
      <c r="P160" s="56">
        <v>121214</v>
      </c>
      <c r="Q160" s="56">
        <v>180000</v>
      </c>
      <c r="R160" s="56">
        <v>180000</v>
      </c>
      <c r="S160" s="56">
        <v>67.3</v>
      </c>
      <c r="T160" s="56">
        <v>67.3</v>
      </c>
    </row>
    <row r="161" spans="1:20" x14ac:dyDescent="0.3">
      <c r="A161" s="1">
        <v>42893</v>
      </c>
      <c r="B161" s="56">
        <v>600351</v>
      </c>
      <c r="C161" s="56" t="s">
        <v>770</v>
      </c>
      <c r="D161" s="1">
        <v>41774</v>
      </c>
      <c r="E161" s="1">
        <v>43465</v>
      </c>
      <c r="F161" s="56" t="s">
        <v>110</v>
      </c>
      <c r="G161" s="56" t="s">
        <v>239</v>
      </c>
      <c r="H161" s="56" t="s">
        <v>767</v>
      </c>
      <c r="I161" s="56">
        <v>70</v>
      </c>
      <c r="J161" s="56">
        <v>100</v>
      </c>
      <c r="K161" s="56" t="s">
        <v>129</v>
      </c>
      <c r="L161" s="56">
        <v>70</v>
      </c>
      <c r="M161" s="56" t="s">
        <v>130</v>
      </c>
      <c r="N161" s="56">
        <v>0</v>
      </c>
      <c r="O161" s="56" t="s">
        <v>131</v>
      </c>
      <c r="P161" s="56">
        <v>470</v>
      </c>
      <c r="Q161" s="56">
        <v>580</v>
      </c>
      <c r="R161" s="56">
        <v>580</v>
      </c>
      <c r="S161" s="56">
        <v>81</v>
      </c>
      <c r="T161" s="56">
        <v>81</v>
      </c>
    </row>
    <row r="162" spans="1:20" x14ac:dyDescent="0.3">
      <c r="A162" s="1">
        <v>42893</v>
      </c>
      <c r="B162" s="56">
        <v>600351</v>
      </c>
      <c r="C162" s="56" t="s">
        <v>770</v>
      </c>
      <c r="D162" s="1">
        <v>41774</v>
      </c>
      <c r="E162" s="1">
        <v>43465</v>
      </c>
      <c r="F162" s="56" t="s">
        <v>110</v>
      </c>
      <c r="G162" s="56" t="s">
        <v>239</v>
      </c>
      <c r="H162" s="56" t="s">
        <v>257</v>
      </c>
      <c r="I162" s="56">
        <v>1627</v>
      </c>
      <c r="J162" s="56">
        <v>13646</v>
      </c>
      <c r="K162" s="56" t="s">
        <v>129</v>
      </c>
      <c r="L162" s="56">
        <v>23000</v>
      </c>
      <c r="M162" s="56" t="s">
        <v>130</v>
      </c>
      <c r="N162" s="56">
        <v>0</v>
      </c>
      <c r="O162" s="56" t="s">
        <v>131</v>
      </c>
      <c r="P162" s="56">
        <v>50551</v>
      </c>
      <c r="Q162" s="56">
        <v>3000</v>
      </c>
      <c r="R162" s="56">
        <v>3000</v>
      </c>
      <c r="S162" s="56">
        <v>1685</v>
      </c>
      <c r="T162" s="56">
        <v>1685</v>
      </c>
    </row>
    <row r="163" spans="1:20" x14ac:dyDescent="0.3">
      <c r="A163" s="1">
        <v>42893</v>
      </c>
      <c r="B163" s="56">
        <v>600351</v>
      </c>
      <c r="C163" s="56" t="s">
        <v>770</v>
      </c>
      <c r="D163" s="1">
        <v>41774</v>
      </c>
      <c r="E163" s="1">
        <v>43465</v>
      </c>
      <c r="F163" s="56" t="s">
        <v>110</v>
      </c>
      <c r="G163" s="56" t="s">
        <v>239</v>
      </c>
      <c r="H163" s="56" t="s">
        <v>111</v>
      </c>
      <c r="I163" s="56">
        <v>0</v>
      </c>
      <c r="J163" s="56">
        <v>0</v>
      </c>
      <c r="K163" s="56"/>
      <c r="L163" s="56">
        <v>0</v>
      </c>
      <c r="M163" s="56"/>
      <c r="N163" s="56">
        <v>0</v>
      </c>
      <c r="O163" s="56"/>
      <c r="P163" s="56">
        <v>1</v>
      </c>
      <c r="Q163" s="56">
        <v>1</v>
      </c>
      <c r="R163" s="56">
        <v>1</v>
      </c>
      <c r="S163" s="56">
        <v>100</v>
      </c>
      <c r="T163" s="56">
        <v>100</v>
      </c>
    </row>
    <row r="164" spans="1:20" x14ac:dyDescent="0.3">
      <c r="A164" s="1">
        <v>42893</v>
      </c>
      <c r="B164" s="56">
        <v>600351</v>
      </c>
      <c r="C164" s="56" t="s">
        <v>770</v>
      </c>
      <c r="D164" s="1">
        <v>41774</v>
      </c>
      <c r="E164" s="1">
        <v>43465</v>
      </c>
      <c r="F164" s="56" t="s">
        <v>110</v>
      </c>
      <c r="G164" s="56" t="s">
        <v>239</v>
      </c>
      <c r="H164" s="56" t="s">
        <v>112</v>
      </c>
      <c r="I164" s="56">
        <v>0</v>
      </c>
      <c r="J164" s="56">
        <v>0</v>
      </c>
      <c r="K164" s="56"/>
      <c r="L164" s="56">
        <v>0</v>
      </c>
      <c r="M164" s="56"/>
      <c r="N164" s="56">
        <v>0</v>
      </c>
      <c r="O164" s="56"/>
      <c r="P164" s="56">
        <v>21</v>
      </c>
      <c r="Q164" s="56">
        <v>6</v>
      </c>
      <c r="R164" s="56">
        <v>6</v>
      </c>
      <c r="S164" s="56">
        <v>350</v>
      </c>
      <c r="T164" s="56">
        <v>350</v>
      </c>
    </row>
    <row r="165" spans="1:20" x14ac:dyDescent="0.3">
      <c r="A165" s="1">
        <v>42893</v>
      </c>
      <c r="B165" s="56">
        <v>600351</v>
      </c>
      <c r="C165" s="56" t="s">
        <v>770</v>
      </c>
      <c r="D165" s="1">
        <v>41774</v>
      </c>
      <c r="E165" s="1">
        <v>43465</v>
      </c>
      <c r="F165" s="56" t="s">
        <v>110</v>
      </c>
      <c r="G165" s="56" t="s">
        <v>846</v>
      </c>
      <c r="H165" s="56" t="s">
        <v>112</v>
      </c>
      <c r="I165" s="56">
        <v>0</v>
      </c>
      <c r="J165" s="56">
        <v>0</v>
      </c>
      <c r="K165" s="56"/>
      <c r="L165" s="56">
        <v>0</v>
      </c>
      <c r="M165" s="56"/>
      <c r="N165" s="56">
        <v>0</v>
      </c>
      <c r="O165" s="56"/>
      <c r="P165" s="56">
        <v>5</v>
      </c>
      <c r="Q165" s="56">
        <v>2</v>
      </c>
      <c r="R165" s="56">
        <v>2</v>
      </c>
      <c r="S165" s="56">
        <v>250</v>
      </c>
      <c r="T165" s="56">
        <v>250</v>
      </c>
    </row>
    <row r="166" spans="1:20" x14ac:dyDescent="0.3">
      <c r="A166" s="1">
        <v>42893</v>
      </c>
      <c r="B166" s="56">
        <v>600351</v>
      </c>
      <c r="C166" s="56" t="s">
        <v>770</v>
      </c>
      <c r="D166" s="1">
        <v>41774</v>
      </c>
      <c r="E166" s="1">
        <v>43465</v>
      </c>
      <c r="F166" s="56" t="s">
        <v>105</v>
      </c>
      <c r="G166" s="56" t="s">
        <v>236</v>
      </c>
      <c r="H166" s="56" t="s">
        <v>762</v>
      </c>
      <c r="I166" s="56">
        <v>-266759</v>
      </c>
      <c r="J166" s="56">
        <v>365601</v>
      </c>
      <c r="K166" s="56" t="s">
        <v>129</v>
      </c>
      <c r="L166" s="56">
        <v>177213</v>
      </c>
      <c r="M166" s="56" t="s">
        <v>130</v>
      </c>
      <c r="N166" s="56">
        <v>0</v>
      </c>
      <c r="O166" s="56" t="s">
        <v>131</v>
      </c>
      <c r="P166" s="56">
        <v>710574</v>
      </c>
      <c r="Q166" s="56">
        <v>2150000</v>
      </c>
      <c r="R166" s="56">
        <v>2150000</v>
      </c>
      <c r="S166" s="56">
        <v>33</v>
      </c>
      <c r="T166" s="56">
        <v>33</v>
      </c>
    </row>
    <row r="167" spans="1:20" x14ac:dyDescent="0.3">
      <c r="A167" s="1">
        <v>42893</v>
      </c>
      <c r="B167" s="56">
        <v>600351</v>
      </c>
      <c r="C167" s="56" t="s">
        <v>770</v>
      </c>
      <c r="D167" s="1">
        <v>41774</v>
      </c>
      <c r="E167" s="1">
        <v>43465</v>
      </c>
      <c r="F167" s="56" t="s">
        <v>105</v>
      </c>
      <c r="G167" s="56" t="s">
        <v>236</v>
      </c>
      <c r="H167" s="56" t="s">
        <v>783</v>
      </c>
      <c r="I167" s="56">
        <v>812236</v>
      </c>
      <c r="J167" s="56">
        <v>1846053</v>
      </c>
      <c r="K167" s="56" t="s">
        <v>129</v>
      </c>
      <c r="L167" s="56">
        <v>1560658</v>
      </c>
      <c r="M167" s="56" t="s">
        <v>130</v>
      </c>
      <c r="N167" s="56">
        <v>0</v>
      </c>
      <c r="O167" s="56" t="s">
        <v>131</v>
      </c>
      <c r="P167" s="56">
        <v>8800797</v>
      </c>
      <c r="Q167" s="56">
        <v>18900000</v>
      </c>
      <c r="R167" s="56">
        <v>18900000</v>
      </c>
      <c r="S167" s="56">
        <v>46.6</v>
      </c>
      <c r="T167" s="56">
        <v>46.6</v>
      </c>
    </row>
    <row r="168" spans="1:20" x14ac:dyDescent="0.3">
      <c r="A168" s="1">
        <v>42893</v>
      </c>
      <c r="B168" s="56">
        <v>600351</v>
      </c>
      <c r="C168" s="56" t="s">
        <v>770</v>
      </c>
      <c r="D168" s="1">
        <v>41774</v>
      </c>
      <c r="E168" s="1">
        <v>43465</v>
      </c>
      <c r="F168" s="56" t="s">
        <v>105</v>
      </c>
      <c r="G168" s="56" t="s">
        <v>236</v>
      </c>
      <c r="H168" s="56" t="s">
        <v>778</v>
      </c>
      <c r="I168" s="56">
        <v>139475</v>
      </c>
      <c r="J168" s="56">
        <v>6704554</v>
      </c>
      <c r="K168" s="56" t="s">
        <v>129</v>
      </c>
      <c r="L168" s="56">
        <v>6134816</v>
      </c>
      <c r="M168" s="56" t="s">
        <v>130</v>
      </c>
      <c r="N168" s="56">
        <v>0</v>
      </c>
      <c r="O168" s="56" t="s">
        <v>131</v>
      </c>
      <c r="P168" s="56">
        <v>90407665</v>
      </c>
      <c r="Q168" s="56">
        <v>52500000</v>
      </c>
      <c r="R168" s="56">
        <v>69250000</v>
      </c>
      <c r="S168" s="56">
        <v>172.2</v>
      </c>
      <c r="T168" s="56">
        <v>130.6</v>
      </c>
    </row>
    <row r="169" spans="1:20" x14ac:dyDescent="0.3">
      <c r="A169" s="1">
        <v>42893</v>
      </c>
      <c r="B169" s="56">
        <v>600657</v>
      </c>
      <c r="C169" s="56" t="s">
        <v>809</v>
      </c>
      <c r="D169" s="1">
        <v>42186</v>
      </c>
      <c r="E169" s="1">
        <v>43100</v>
      </c>
      <c r="F169" s="56" t="s">
        <v>188</v>
      </c>
      <c r="G169" s="56" t="s">
        <v>239</v>
      </c>
      <c r="H169" s="56" t="s">
        <v>817</v>
      </c>
      <c r="I169" s="56">
        <v>0</v>
      </c>
      <c r="J169" s="56">
        <v>0</v>
      </c>
      <c r="K169" s="56" t="s">
        <v>129</v>
      </c>
      <c r="L169" s="56">
        <v>1</v>
      </c>
      <c r="M169" s="56" t="s">
        <v>130</v>
      </c>
      <c r="N169" s="56">
        <v>0</v>
      </c>
      <c r="O169" s="56"/>
      <c r="P169" s="56">
        <v>2</v>
      </c>
      <c r="Q169" s="56">
        <v>1</v>
      </c>
      <c r="R169" s="56">
        <v>1</v>
      </c>
      <c r="S169" s="56">
        <v>200</v>
      </c>
      <c r="T169" s="56">
        <v>200</v>
      </c>
    </row>
    <row r="170" spans="1:20" x14ac:dyDescent="0.3">
      <c r="A170" s="1">
        <v>42893</v>
      </c>
      <c r="B170" s="56">
        <v>600657</v>
      </c>
      <c r="C170" s="56" t="s">
        <v>809</v>
      </c>
      <c r="D170" s="1">
        <v>42186</v>
      </c>
      <c r="E170" s="1">
        <v>43100</v>
      </c>
      <c r="F170" s="56" t="s">
        <v>188</v>
      </c>
      <c r="G170" s="56" t="s">
        <v>239</v>
      </c>
      <c r="H170" s="56" t="s">
        <v>815</v>
      </c>
      <c r="I170" s="56">
        <v>0</v>
      </c>
      <c r="J170" s="56">
        <v>1</v>
      </c>
      <c r="K170" s="56" t="s">
        <v>129</v>
      </c>
      <c r="L170" s="56">
        <v>0</v>
      </c>
      <c r="M170" s="56"/>
      <c r="N170" s="56">
        <v>0</v>
      </c>
      <c r="O170" s="56"/>
      <c r="P170" s="56">
        <v>1</v>
      </c>
      <c r="Q170" s="56">
        <v>1</v>
      </c>
      <c r="R170" s="56">
        <v>1</v>
      </c>
      <c r="S170" s="56">
        <v>100</v>
      </c>
      <c r="T170" s="56">
        <v>100</v>
      </c>
    </row>
    <row r="171" spans="1:20" x14ac:dyDescent="0.3">
      <c r="A171" s="1">
        <v>42893</v>
      </c>
      <c r="B171" s="56">
        <v>600657</v>
      </c>
      <c r="C171" s="56" t="s">
        <v>809</v>
      </c>
      <c r="D171" s="1">
        <v>42186</v>
      </c>
      <c r="E171" s="1">
        <v>43100</v>
      </c>
      <c r="F171" s="56" t="s">
        <v>188</v>
      </c>
      <c r="G171" s="56" t="s">
        <v>239</v>
      </c>
      <c r="H171" s="56" t="s">
        <v>819</v>
      </c>
      <c r="I171" s="56">
        <v>0</v>
      </c>
      <c r="J171" s="56">
        <v>0</v>
      </c>
      <c r="K171" s="56" t="s">
        <v>129</v>
      </c>
      <c r="L171" s="56">
        <v>0</v>
      </c>
      <c r="M171" s="56"/>
      <c r="N171" s="56">
        <v>0</v>
      </c>
      <c r="O171" s="56"/>
      <c r="P171" s="56">
        <v>3</v>
      </c>
      <c r="Q171" s="56">
        <v>5</v>
      </c>
      <c r="R171" s="56">
        <v>5</v>
      </c>
      <c r="S171" s="56">
        <v>60</v>
      </c>
      <c r="T171" s="56">
        <v>60</v>
      </c>
    </row>
    <row r="172" spans="1:20" x14ac:dyDescent="0.3">
      <c r="A172" s="1">
        <v>42893</v>
      </c>
      <c r="B172" s="56">
        <v>600657</v>
      </c>
      <c r="C172" s="56" t="s">
        <v>809</v>
      </c>
      <c r="D172" s="1">
        <v>42186</v>
      </c>
      <c r="E172" s="1">
        <v>43100</v>
      </c>
      <c r="F172" s="56" t="s">
        <v>188</v>
      </c>
      <c r="G172" s="56" t="s">
        <v>239</v>
      </c>
      <c r="H172" s="56" t="s">
        <v>818</v>
      </c>
      <c r="I172" s="56">
        <v>0</v>
      </c>
      <c r="J172" s="56">
        <v>0</v>
      </c>
      <c r="K172" s="56" t="s">
        <v>129</v>
      </c>
      <c r="L172" s="56">
        <v>8</v>
      </c>
      <c r="M172" s="56" t="s">
        <v>130</v>
      </c>
      <c r="N172" s="56">
        <v>0</v>
      </c>
      <c r="O172" s="56"/>
      <c r="P172" s="56">
        <v>16</v>
      </c>
      <c r="Q172" s="56">
        <v>15</v>
      </c>
      <c r="R172" s="56">
        <v>15</v>
      </c>
      <c r="S172" s="56">
        <v>106.7</v>
      </c>
      <c r="T172" s="56">
        <v>106.7</v>
      </c>
    </row>
    <row r="173" spans="1:20" x14ac:dyDescent="0.3">
      <c r="A173" s="1">
        <v>42893</v>
      </c>
      <c r="B173" s="56">
        <v>600657</v>
      </c>
      <c r="C173" s="56" t="s">
        <v>809</v>
      </c>
      <c r="D173" s="1">
        <v>42186</v>
      </c>
      <c r="E173" s="1">
        <v>43100</v>
      </c>
      <c r="F173" s="56" t="s">
        <v>188</v>
      </c>
      <c r="G173" s="56" t="s">
        <v>239</v>
      </c>
      <c r="H173" s="56" t="s">
        <v>821</v>
      </c>
      <c r="I173" s="56">
        <v>0</v>
      </c>
      <c r="J173" s="56">
        <v>0</v>
      </c>
      <c r="K173" s="56" t="s">
        <v>129</v>
      </c>
      <c r="L173" s="56">
        <v>0</v>
      </c>
      <c r="M173" s="56"/>
      <c r="N173" s="56">
        <v>0</v>
      </c>
      <c r="O173" s="56"/>
      <c r="P173" s="56">
        <v>3</v>
      </c>
      <c r="Q173" s="56">
        <v>3</v>
      </c>
      <c r="R173" s="56">
        <v>3</v>
      </c>
      <c r="S173" s="56">
        <v>100</v>
      </c>
      <c r="T173" s="56">
        <v>100</v>
      </c>
    </row>
    <row r="174" spans="1:20" x14ac:dyDescent="0.3">
      <c r="A174" s="1">
        <v>42893</v>
      </c>
      <c r="B174" s="56">
        <v>600657</v>
      </c>
      <c r="C174" s="56" t="s">
        <v>809</v>
      </c>
      <c r="D174" s="1">
        <v>42186</v>
      </c>
      <c r="E174" s="1">
        <v>43100</v>
      </c>
      <c r="F174" s="56" t="s">
        <v>188</v>
      </c>
      <c r="G174" s="56" t="s">
        <v>239</v>
      </c>
      <c r="H174" s="56" t="s">
        <v>238</v>
      </c>
      <c r="I174" s="56">
        <v>0</v>
      </c>
      <c r="J174" s="56">
        <v>2</v>
      </c>
      <c r="K174" s="56" t="s">
        <v>129</v>
      </c>
      <c r="L174" s="56">
        <v>0</v>
      </c>
      <c r="M174" s="56"/>
      <c r="N174" s="56">
        <v>0</v>
      </c>
      <c r="O174" s="56"/>
      <c r="P174" s="56">
        <v>3</v>
      </c>
      <c r="Q174" s="56">
        <v>3</v>
      </c>
      <c r="R174" s="56">
        <v>3</v>
      </c>
      <c r="S174" s="56">
        <v>100</v>
      </c>
      <c r="T174" s="56">
        <v>100</v>
      </c>
    </row>
    <row r="175" spans="1:20" x14ac:dyDescent="0.3">
      <c r="A175" s="1">
        <v>42893</v>
      </c>
      <c r="B175" s="56">
        <v>600657</v>
      </c>
      <c r="C175" s="56" t="s">
        <v>809</v>
      </c>
      <c r="D175" s="1">
        <v>42186</v>
      </c>
      <c r="E175" s="1">
        <v>43100</v>
      </c>
      <c r="F175" s="56" t="s">
        <v>188</v>
      </c>
      <c r="G175" s="56" t="s">
        <v>239</v>
      </c>
      <c r="H175" s="56" t="s">
        <v>824</v>
      </c>
      <c r="I175" s="56">
        <v>0</v>
      </c>
      <c r="J175" s="56">
        <v>1</v>
      </c>
      <c r="K175" s="56" t="s">
        <v>129</v>
      </c>
      <c r="L175" s="56">
        <v>0</v>
      </c>
      <c r="M175" s="56"/>
      <c r="N175" s="56">
        <v>0</v>
      </c>
      <c r="O175" s="56"/>
      <c r="P175" s="56">
        <v>1</v>
      </c>
      <c r="Q175" s="56">
        <v>1</v>
      </c>
      <c r="R175" s="56">
        <v>1</v>
      </c>
      <c r="S175" s="56">
        <v>100</v>
      </c>
      <c r="T175" s="56">
        <v>100</v>
      </c>
    </row>
    <row r="176" spans="1:20" x14ac:dyDescent="0.3">
      <c r="A176" s="1">
        <v>42893</v>
      </c>
      <c r="B176" s="56">
        <v>600657</v>
      </c>
      <c r="C176" s="56" t="s">
        <v>809</v>
      </c>
      <c r="D176" s="1">
        <v>42186</v>
      </c>
      <c r="E176" s="1">
        <v>43100</v>
      </c>
      <c r="F176" s="56" t="s">
        <v>110</v>
      </c>
      <c r="G176" s="56" t="s">
        <v>239</v>
      </c>
      <c r="H176" s="56" t="s">
        <v>420</v>
      </c>
      <c r="I176" s="56">
        <v>0</v>
      </c>
      <c r="J176" s="56">
        <v>0</v>
      </c>
      <c r="K176" s="56" t="s">
        <v>129</v>
      </c>
      <c r="L176" s="56">
        <v>0</v>
      </c>
      <c r="M176" s="56"/>
      <c r="N176" s="56">
        <v>0</v>
      </c>
      <c r="O176" s="56"/>
      <c r="P176" s="56">
        <v>0</v>
      </c>
      <c r="Q176" s="56">
        <v>10</v>
      </c>
      <c r="R176" s="56">
        <v>10</v>
      </c>
      <c r="S176" s="56">
        <v>0</v>
      </c>
      <c r="T176" s="56">
        <v>0</v>
      </c>
    </row>
    <row r="177" spans="1:20" x14ac:dyDescent="0.3">
      <c r="A177" s="1">
        <v>42893</v>
      </c>
      <c r="B177" s="56">
        <v>600657</v>
      </c>
      <c r="C177" s="56" t="s">
        <v>809</v>
      </c>
      <c r="D177" s="1">
        <v>42186</v>
      </c>
      <c r="E177" s="1">
        <v>43100</v>
      </c>
      <c r="F177" s="56" t="s">
        <v>105</v>
      </c>
      <c r="G177" s="56" t="s">
        <v>236</v>
      </c>
      <c r="H177" s="56" t="s">
        <v>811</v>
      </c>
      <c r="I177" s="56">
        <v>0</v>
      </c>
      <c r="J177" s="56">
        <v>0</v>
      </c>
      <c r="K177" s="56" t="s">
        <v>129</v>
      </c>
      <c r="L177" s="56">
        <v>0</v>
      </c>
      <c r="M177" s="56"/>
      <c r="N177" s="56">
        <v>0</v>
      </c>
      <c r="O177" s="56"/>
      <c r="P177" s="56">
        <v>0</v>
      </c>
      <c r="Q177" s="56">
        <v>0</v>
      </c>
      <c r="R177" s="56">
        <v>0</v>
      </c>
      <c r="S177" s="56">
        <v>0</v>
      </c>
      <c r="T177" s="56">
        <v>0</v>
      </c>
    </row>
    <row r="178" spans="1:20" x14ac:dyDescent="0.3">
      <c r="A178" s="1">
        <v>42893</v>
      </c>
      <c r="B178" s="56">
        <v>600657</v>
      </c>
      <c r="C178" s="56" t="s">
        <v>809</v>
      </c>
      <c r="D178" s="1">
        <v>42186</v>
      </c>
      <c r="E178" s="1">
        <v>43100</v>
      </c>
      <c r="F178" s="56" t="s">
        <v>105</v>
      </c>
      <c r="G178" s="56" t="s">
        <v>236</v>
      </c>
      <c r="H178" s="56" t="s">
        <v>813</v>
      </c>
      <c r="I178" s="56">
        <v>0</v>
      </c>
      <c r="J178" s="56">
        <v>73834</v>
      </c>
      <c r="K178" s="56" t="s">
        <v>129</v>
      </c>
      <c r="L178" s="56">
        <v>0</v>
      </c>
      <c r="M178" s="56"/>
      <c r="N178" s="56">
        <v>0</v>
      </c>
      <c r="O178" s="56"/>
      <c r="P178" s="56">
        <v>86944</v>
      </c>
      <c r="Q178" s="56">
        <v>115907</v>
      </c>
      <c r="R178" s="56">
        <v>115907</v>
      </c>
      <c r="S178" s="56">
        <v>75</v>
      </c>
      <c r="T178" s="56">
        <v>75</v>
      </c>
    </row>
    <row r="179" spans="1:20" x14ac:dyDescent="0.3">
      <c r="A179" s="1">
        <v>42893</v>
      </c>
      <c r="B179" s="56">
        <v>600657</v>
      </c>
      <c r="C179" s="56" t="s">
        <v>809</v>
      </c>
      <c r="D179" s="1">
        <v>42186</v>
      </c>
      <c r="E179" s="1">
        <v>43100</v>
      </c>
      <c r="F179" s="56" t="s">
        <v>105</v>
      </c>
      <c r="G179" s="56" t="s">
        <v>236</v>
      </c>
      <c r="H179" s="56" t="s">
        <v>810</v>
      </c>
      <c r="I179" s="56">
        <v>0</v>
      </c>
      <c r="J179" s="56">
        <v>0</v>
      </c>
      <c r="K179" s="56" t="s">
        <v>129</v>
      </c>
      <c r="L179" s="56">
        <v>0</v>
      </c>
      <c r="M179" s="56"/>
      <c r="N179" s="56">
        <v>0</v>
      </c>
      <c r="O179" s="56"/>
      <c r="P179" s="56">
        <v>0</v>
      </c>
      <c r="Q179" s="56">
        <v>0</v>
      </c>
      <c r="R179" s="56">
        <v>0</v>
      </c>
      <c r="S179" s="56">
        <v>0</v>
      </c>
      <c r="T179" s="56">
        <v>0</v>
      </c>
    </row>
    <row r="180" spans="1:20" x14ac:dyDescent="0.3">
      <c r="A180" s="1">
        <v>42893</v>
      </c>
      <c r="B180" s="56">
        <v>601361</v>
      </c>
      <c r="C180" s="56" t="s">
        <v>831</v>
      </c>
      <c r="D180" s="1">
        <v>42430</v>
      </c>
      <c r="E180" s="1">
        <v>43465</v>
      </c>
      <c r="F180" s="56" t="s">
        <v>188</v>
      </c>
      <c r="G180" s="56" t="s">
        <v>847</v>
      </c>
      <c r="H180" s="56" t="s">
        <v>195</v>
      </c>
      <c r="I180" s="56">
        <v>0</v>
      </c>
      <c r="J180" s="56">
        <v>0</v>
      </c>
      <c r="K180" s="56" t="s">
        <v>129</v>
      </c>
      <c r="L180" s="56">
        <v>1</v>
      </c>
      <c r="M180" s="56" t="s">
        <v>130</v>
      </c>
      <c r="N180" s="56">
        <v>0</v>
      </c>
      <c r="O180" s="56" t="s">
        <v>131</v>
      </c>
      <c r="P180" s="56">
        <v>1</v>
      </c>
      <c r="Q180" s="56">
        <v>6</v>
      </c>
      <c r="R180" s="56">
        <v>6</v>
      </c>
      <c r="S180" s="56">
        <v>16.7</v>
      </c>
      <c r="T180" s="56">
        <v>16.7</v>
      </c>
    </row>
    <row r="181" spans="1:20" x14ac:dyDescent="0.3">
      <c r="A181" s="1">
        <v>42893</v>
      </c>
      <c r="B181" s="56">
        <v>601361</v>
      </c>
      <c r="C181" s="56" t="s">
        <v>831</v>
      </c>
      <c r="D181" s="1">
        <v>42430</v>
      </c>
      <c r="E181" s="1">
        <v>43465</v>
      </c>
      <c r="F181" s="56" t="s">
        <v>188</v>
      </c>
      <c r="G181" s="56" t="s">
        <v>847</v>
      </c>
      <c r="H181" s="56" t="s">
        <v>193</v>
      </c>
      <c r="I181" s="56">
        <v>0</v>
      </c>
      <c r="J181" s="56">
        <v>0</v>
      </c>
      <c r="K181" s="56" t="s">
        <v>129</v>
      </c>
      <c r="L181" s="56">
        <v>0</v>
      </c>
      <c r="M181" s="56" t="s">
        <v>130</v>
      </c>
      <c r="N181" s="56">
        <v>0</v>
      </c>
      <c r="O181" s="56"/>
      <c r="P181" s="56">
        <v>0</v>
      </c>
      <c r="Q181" s="56">
        <v>6</v>
      </c>
      <c r="R181" s="56">
        <v>6</v>
      </c>
      <c r="S181" s="56">
        <v>0</v>
      </c>
      <c r="T181" s="56">
        <v>0</v>
      </c>
    </row>
    <row r="182" spans="1:20" x14ac:dyDescent="0.3">
      <c r="A182" s="1">
        <v>42893</v>
      </c>
      <c r="B182" s="56">
        <v>601361</v>
      </c>
      <c r="C182" s="56" t="s">
        <v>831</v>
      </c>
      <c r="D182" s="1">
        <v>42430</v>
      </c>
      <c r="E182" s="1">
        <v>43465</v>
      </c>
      <c r="F182" s="56" t="s">
        <v>188</v>
      </c>
      <c r="G182" s="56" t="s">
        <v>848</v>
      </c>
      <c r="H182" s="56" t="s">
        <v>195</v>
      </c>
      <c r="I182" s="56">
        <v>0</v>
      </c>
      <c r="J182" s="56">
        <v>0</v>
      </c>
      <c r="K182" s="56" t="s">
        <v>129</v>
      </c>
      <c r="L182" s="56">
        <v>0</v>
      </c>
      <c r="M182" s="56" t="s">
        <v>130</v>
      </c>
      <c r="N182" s="56">
        <v>0</v>
      </c>
      <c r="O182" s="56"/>
      <c r="P182" s="56">
        <v>0</v>
      </c>
      <c r="Q182" s="56">
        <v>5</v>
      </c>
      <c r="R182" s="56">
        <v>5</v>
      </c>
      <c r="S182" s="56">
        <v>0</v>
      </c>
      <c r="T182" s="56">
        <v>0</v>
      </c>
    </row>
    <row r="183" spans="1:20" x14ac:dyDescent="0.3">
      <c r="A183" s="1">
        <v>42893</v>
      </c>
      <c r="B183" s="56">
        <v>601361</v>
      </c>
      <c r="C183" s="56" t="s">
        <v>831</v>
      </c>
      <c r="D183" s="1">
        <v>42430</v>
      </c>
      <c r="E183" s="1">
        <v>43465</v>
      </c>
      <c r="F183" s="56" t="s">
        <v>188</v>
      </c>
      <c r="G183" s="56" t="s">
        <v>848</v>
      </c>
      <c r="H183" s="56" t="s">
        <v>238</v>
      </c>
      <c r="I183" s="56">
        <v>0</v>
      </c>
      <c r="J183" s="56">
        <v>0</v>
      </c>
      <c r="K183" s="56" t="s">
        <v>129</v>
      </c>
      <c r="L183" s="56">
        <v>0</v>
      </c>
      <c r="M183" s="56" t="s">
        <v>130</v>
      </c>
      <c r="N183" s="56">
        <v>0</v>
      </c>
      <c r="O183" s="56" t="s">
        <v>131</v>
      </c>
      <c r="P183" s="56">
        <v>0</v>
      </c>
      <c r="Q183" s="56">
        <v>18</v>
      </c>
      <c r="R183" s="56">
        <v>18</v>
      </c>
      <c r="S183" s="56">
        <v>0</v>
      </c>
      <c r="T183" s="56">
        <v>0</v>
      </c>
    </row>
    <row r="184" spans="1:20" x14ac:dyDescent="0.3">
      <c r="A184" s="1">
        <v>42893</v>
      </c>
      <c r="B184" s="56">
        <v>601361</v>
      </c>
      <c r="C184" s="56" t="s">
        <v>831</v>
      </c>
      <c r="D184" s="1">
        <v>42430</v>
      </c>
      <c r="E184" s="1">
        <v>43465</v>
      </c>
      <c r="F184" s="56" t="s">
        <v>188</v>
      </c>
      <c r="G184" s="56" t="s">
        <v>849</v>
      </c>
      <c r="H184" s="56" t="s">
        <v>195</v>
      </c>
      <c r="I184" s="56">
        <v>0</v>
      </c>
      <c r="J184" s="56">
        <v>0</v>
      </c>
      <c r="K184" s="56" t="s">
        <v>129</v>
      </c>
      <c r="L184" s="56">
        <v>0</v>
      </c>
      <c r="M184" s="56" t="s">
        <v>130</v>
      </c>
      <c r="N184" s="56">
        <v>0</v>
      </c>
      <c r="O184" s="56"/>
      <c r="P184" s="56">
        <v>0</v>
      </c>
      <c r="Q184" s="56">
        <v>5</v>
      </c>
      <c r="R184" s="56">
        <v>5</v>
      </c>
      <c r="S184" s="56">
        <v>0</v>
      </c>
      <c r="T184" s="56">
        <v>0</v>
      </c>
    </row>
    <row r="185" spans="1:20" x14ac:dyDescent="0.3">
      <c r="A185" s="1">
        <v>42893</v>
      </c>
      <c r="B185" s="56">
        <v>601361</v>
      </c>
      <c r="C185" s="56" t="s">
        <v>831</v>
      </c>
      <c r="D185" s="1">
        <v>42430</v>
      </c>
      <c r="E185" s="1">
        <v>43465</v>
      </c>
      <c r="F185" s="56" t="s">
        <v>188</v>
      </c>
      <c r="G185" s="56" t="s">
        <v>849</v>
      </c>
      <c r="H185" s="56" t="s">
        <v>238</v>
      </c>
      <c r="I185" s="56">
        <v>0</v>
      </c>
      <c r="J185" s="56">
        <v>0</v>
      </c>
      <c r="K185" s="56" t="s">
        <v>129</v>
      </c>
      <c r="L185" s="56">
        <v>0</v>
      </c>
      <c r="M185" s="56" t="s">
        <v>130</v>
      </c>
      <c r="N185" s="56">
        <v>0</v>
      </c>
      <c r="O185" s="56"/>
      <c r="P185" s="56">
        <v>0</v>
      </c>
      <c r="Q185" s="56">
        <v>2</v>
      </c>
      <c r="R185" s="56">
        <v>2</v>
      </c>
      <c r="S185" s="56">
        <v>0</v>
      </c>
      <c r="T185" s="56">
        <v>0</v>
      </c>
    </row>
    <row r="186" spans="1:20" x14ac:dyDescent="0.3">
      <c r="A186" s="1">
        <v>42893</v>
      </c>
      <c r="B186" s="56">
        <v>601361</v>
      </c>
      <c r="C186" s="56" t="s">
        <v>831</v>
      </c>
      <c r="D186" s="1">
        <v>42430</v>
      </c>
      <c r="E186" s="1">
        <v>43465</v>
      </c>
      <c r="F186" s="56" t="s">
        <v>188</v>
      </c>
      <c r="G186" s="56" t="s">
        <v>849</v>
      </c>
      <c r="H186" s="56" t="s">
        <v>193</v>
      </c>
      <c r="I186" s="56">
        <v>0</v>
      </c>
      <c r="J186" s="56">
        <v>0</v>
      </c>
      <c r="K186" s="56" t="s">
        <v>129</v>
      </c>
      <c r="L186" s="56">
        <v>0</v>
      </c>
      <c r="M186" s="56" t="s">
        <v>130</v>
      </c>
      <c r="N186" s="56">
        <v>0</v>
      </c>
      <c r="O186" s="56"/>
      <c r="P186" s="56">
        <v>0</v>
      </c>
      <c r="Q186" s="56">
        <v>3</v>
      </c>
      <c r="R186" s="56">
        <v>3</v>
      </c>
      <c r="S186" s="56">
        <v>0</v>
      </c>
      <c r="T186" s="56">
        <v>0</v>
      </c>
    </row>
    <row r="187" spans="1:20" x14ac:dyDescent="0.3">
      <c r="A187" s="1">
        <v>42893</v>
      </c>
      <c r="B187" s="56">
        <v>601361</v>
      </c>
      <c r="C187" s="56" t="s">
        <v>831</v>
      </c>
      <c r="D187" s="1">
        <v>42430</v>
      </c>
      <c r="E187" s="1">
        <v>43465</v>
      </c>
      <c r="F187" s="56" t="s">
        <v>188</v>
      </c>
      <c r="G187" s="56" t="s">
        <v>850</v>
      </c>
      <c r="H187" s="56" t="s">
        <v>351</v>
      </c>
      <c r="I187" s="56">
        <v>0</v>
      </c>
      <c r="J187" s="56">
        <v>0</v>
      </c>
      <c r="K187" s="56" t="s">
        <v>129</v>
      </c>
      <c r="L187" s="56">
        <v>1</v>
      </c>
      <c r="M187" s="56" t="s">
        <v>130</v>
      </c>
      <c r="N187" s="56">
        <v>0</v>
      </c>
      <c r="O187" s="56"/>
      <c r="P187" s="56">
        <v>1</v>
      </c>
      <c r="Q187" s="56">
        <v>1</v>
      </c>
      <c r="R187" s="56">
        <v>1</v>
      </c>
      <c r="S187" s="56">
        <v>100</v>
      </c>
      <c r="T187" s="56">
        <v>100</v>
      </c>
    </row>
    <row r="188" spans="1:20" x14ac:dyDescent="0.3">
      <c r="A188" s="1">
        <v>42893</v>
      </c>
      <c r="B188" s="56">
        <v>601361</v>
      </c>
      <c r="C188" s="56" t="s">
        <v>831</v>
      </c>
      <c r="D188" s="1">
        <v>42430</v>
      </c>
      <c r="E188" s="1">
        <v>43465</v>
      </c>
      <c r="F188" s="56" t="s">
        <v>188</v>
      </c>
      <c r="G188" s="56" t="s">
        <v>850</v>
      </c>
      <c r="H188" s="56" t="s">
        <v>193</v>
      </c>
      <c r="I188" s="56">
        <v>0</v>
      </c>
      <c r="J188" s="56">
        <v>0</v>
      </c>
      <c r="K188" s="56" t="s">
        <v>129</v>
      </c>
      <c r="L188" s="56">
        <v>5</v>
      </c>
      <c r="M188" s="56" t="s">
        <v>130</v>
      </c>
      <c r="N188" s="56">
        <v>0</v>
      </c>
      <c r="O188" s="56" t="s">
        <v>131</v>
      </c>
      <c r="P188" s="56">
        <v>5</v>
      </c>
      <c r="Q188" s="56">
        <v>18</v>
      </c>
      <c r="R188" s="56">
        <v>18</v>
      </c>
      <c r="S188" s="56">
        <v>27.8</v>
      </c>
      <c r="T188" s="56">
        <v>27.8</v>
      </c>
    </row>
    <row r="189" spans="1:20" x14ac:dyDescent="0.3">
      <c r="A189" s="1">
        <v>42893</v>
      </c>
      <c r="B189" s="56">
        <v>601361</v>
      </c>
      <c r="C189" s="56" t="s">
        <v>831</v>
      </c>
      <c r="D189" s="1">
        <v>42430</v>
      </c>
      <c r="E189" s="1">
        <v>43465</v>
      </c>
      <c r="F189" s="56" t="s">
        <v>110</v>
      </c>
      <c r="G189" s="56" t="s">
        <v>847</v>
      </c>
      <c r="H189" s="56" t="s">
        <v>420</v>
      </c>
      <c r="I189" s="56">
        <v>650</v>
      </c>
      <c r="J189" s="56">
        <v>0</v>
      </c>
      <c r="K189" s="56" t="s">
        <v>129</v>
      </c>
      <c r="L189" s="56">
        <v>967</v>
      </c>
      <c r="M189" s="56" t="s">
        <v>130</v>
      </c>
      <c r="N189" s="56">
        <v>0</v>
      </c>
      <c r="O189" s="56" t="s">
        <v>131</v>
      </c>
      <c r="P189" s="56">
        <v>967</v>
      </c>
      <c r="Q189" s="56">
        <v>2250</v>
      </c>
      <c r="R189" s="56">
        <v>5950</v>
      </c>
      <c r="S189" s="56">
        <v>43</v>
      </c>
      <c r="T189" s="56">
        <v>16.3</v>
      </c>
    </row>
    <row r="190" spans="1:20" x14ac:dyDescent="0.3">
      <c r="A190" s="1">
        <v>42893</v>
      </c>
      <c r="B190" s="56">
        <v>601361</v>
      </c>
      <c r="C190" s="56" t="s">
        <v>831</v>
      </c>
      <c r="D190" s="1">
        <v>42430</v>
      </c>
      <c r="E190" s="1">
        <v>43465</v>
      </c>
      <c r="F190" s="56" t="s">
        <v>110</v>
      </c>
      <c r="G190" s="56" t="s">
        <v>847</v>
      </c>
      <c r="H190" s="56" t="s">
        <v>112</v>
      </c>
      <c r="I190" s="56">
        <v>0</v>
      </c>
      <c r="J190" s="56">
        <v>0</v>
      </c>
      <c r="K190" s="56" t="s">
        <v>129</v>
      </c>
      <c r="L190" s="56">
        <v>1</v>
      </c>
      <c r="M190" s="56" t="s">
        <v>130</v>
      </c>
      <c r="N190" s="56">
        <v>0</v>
      </c>
      <c r="O190" s="56" t="s">
        <v>131</v>
      </c>
      <c r="P190" s="56">
        <v>1</v>
      </c>
      <c r="Q190" s="56">
        <v>6</v>
      </c>
      <c r="R190" s="56">
        <v>6</v>
      </c>
      <c r="S190" s="56">
        <v>16.7</v>
      </c>
      <c r="T190" s="56">
        <v>16.7</v>
      </c>
    </row>
    <row r="191" spans="1:20" x14ac:dyDescent="0.3">
      <c r="A191" s="1">
        <v>42893</v>
      </c>
      <c r="B191" s="56">
        <v>601361</v>
      </c>
      <c r="C191" s="56" t="s">
        <v>831</v>
      </c>
      <c r="D191" s="1">
        <v>42430</v>
      </c>
      <c r="E191" s="1">
        <v>43465</v>
      </c>
      <c r="F191" s="56" t="s">
        <v>110</v>
      </c>
      <c r="G191" s="56" t="s">
        <v>848</v>
      </c>
      <c r="H191" s="56" t="s">
        <v>262</v>
      </c>
      <c r="I191" s="56">
        <v>112000</v>
      </c>
      <c r="J191" s="56">
        <v>0</v>
      </c>
      <c r="K191" s="56" t="s">
        <v>129</v>
      </c>
      <c r="L191" s="56">
        <v>120000</v>
      </c>
      <c r="M191" s="56" t="s">
        <v>130</v>
      </c>
      <c r="N191" s="56">
        <v>0</v>
      </c>
      <c r="O191" s="56" t="s">
        <v>131</v>
      </c>
      <c r="P191" s="56">
        <v>120000</v>
      </c>
      <c r="Q191" s="56">
        <v>600000</v>
      </c>
      <c r="R191" s="56">
        <v>2000000</v>
      </c>
      <c r="S191" s="56">
        <v>20</v>
      </c>
      <c r="T191" s="56">
        <v>6</v>
      </c>
    </row>
    <row r="192" spans="1:20" x14ac:dyDescent="0.3">
      <c r="A192" s="1">
        <v>42893</v>
      </c>
      <c r="B192" s="56">
        <v>601361</v>
      </c>
      <c r="C192" s="56" t="s">
        <v>831</v>
      </c>
      <c r="D192" s="1">
        <v>42430</v>
      </c>
      <c r="E192" s="1">
        <v>43465</v>
      </c>
      <c r="F192" s="56" t="s">
        <v>110</v>
      </c>
      <c r="G192" s="56" t="s">
        <v>848</v>
      </c>
      <c r="H192" s="56" t="s">
        <v>418</v>
      </c>
      <c r="I192" s="56">
        <v>280000</v>
      </c>
      <c r="J192" s="56">
        <v>0</v>
      </c>
      <c r="K192" s="56" t="s">
        <v>129</v>
      </c>
      <c r="L192" s="56">
        <v>294970</v>
      </c>
      <c r="M192" s="56" t="s">
        <v>130</v>
      </c>
      <c r="N192" s="56">
        <v>0</v>
      </c>
      <c r="O192" s="56" t="s">
        <v>131</v>
      </c>
      <c r="P192" s="56">
        <v>294970</v>
      </c>
      <c r="Q192" s="56">
        <v>360000</v>
      </c>
      <c r="R192" s="56">
        <v>1720000</v>
      </c>
      <c r="S192" s="56">
        <v>81.900000000000006</v>
      </c>
      <c r="T192" s="56">
        <v>17.100000000000001</v>
      </c>
    </row>
    <row r="193" spans="1:20" x14ac:dyDescent="0.3">
      <c r="A193" s="1">
        <v>42893</v>
      </c>
      <c r="B193" s="56">
        <v>601361</v>
      </c>
      <c r="C193" s="56" t="s">
        <v>831</v>
      </c>
      <c r="D193" s="1">
        <v>42430</v>
      </c>
      <c r="E193" s="1">
        <v>43465</v>
      </c>
      <c r="F193" s="56" t="s">
        <v>110</v>
      </c>
      <c r="G193" s="56" t="s">
        <v>848</v>
      </c>
      <c r="H193" s="56" t="s">
        <v>705</v>
      </c>
      <c r="I193" s="56">
        <v>3500000</v>
      </c>
      <c r="J193" s="56">
        <v>0</v>
      </c>
      <c r="K193" s="56" t="s">
        <v>129</v>
      </c>
      <c r="L193" s="56">
        <v>3462413</v>
      </c>
      <c r="M193" s="56" t="s">
        <v>130</v>
      </c>
      <c r="N193" s="56">
        <v>0</v>
      </c>
      <c r="O193" s="56" t="s">
        <v>131</v>
      </c>
      <c r="P193" s="56">
        <v>3462413</v>
      </c>
      <c r="Q193" s="56">
        <v>12200000</v>
      </c>
      <c r="R193" s="56">
        <v>31700000</v>
      </c>
      <c r="S193" s="56">
        <v>28.4</v>
      </c>
      <c r="T193" s="56">
        <v>10.9</v>
      </c>
    </row>
    <row r="194" spans="1:20" x14ac:dyDescent="0.3">
      <c r="A194" s="1">
        <v>42893</v>
      </c>
      <c r="B194" s="56">
        <v>601361</v>
      </c>
      <c r="C194" s="56" t="s">
        <v>831</v>
      </c>
      <c r="D194" s="1">
        <v>42430</v>
      </c>
      <c r="E194" s="1">
        <v>43465</v>
      </c>
      <c r="F194" s="56" t="s">
        <v>110</v>
      </c>
      <c r="G194" s="56" t="s">
        <v>849</v>
      </c>
      <c r="H194" s="56" t="s">
        <v>836</v>
      </c>
      <c r="I194" s="56">
        <v>0</v>
      </c>
      <c r="J194" s="56">
        <v>0</v>
      </c>
      <c r="K194" s="56" t="s">
        <v>129</v>
      </c>
      <c r="L194" s="56">
        <v>0</v>
      </c>
      <c r="M194" s="56" t="s">
        <v>130</v>
      </c>
      <c r="N194" s="56">
        <v>0</v>
      </c>
      <c r="O194" s="56"/>
      <c r="P194" s="56">
        <v>0</v>
      </c>
      <c r="Q194" s="56">
        <v>5</v>
      </c>
      <c r="R194" s="56">
        <v>5</v>
      </c>
      <c r="S194" s="56">
        <v>0</v>
      </c>
      <c r="T194" s="56">
        <v>0</v>
      </c>
    </row>
    <row r="195" spans="1:20" x14ac:dyDescent="0.3">
      <c r="A195" s="1">
        <v>42893</v>
      </c>
      <c r="B195" s="56">
        <v>601361</v>
      </c>
      <c r="C195" s="56" t="s">
        <v>831</v>
      </c>
      <c r="D195" s="1">
        <v>42430</v>
      </c>
      <c r="E195" s="1">
        <v>43465</v>
      </c>
      <c r="F195" s="56" t="s">
        <v>110</v>
      </c>
      <c r="G195" s="56" t="s">
        <v>850</v>
      </c>
      <c r="H195" s="56" t="s">
        <v>111</v>
      </c>
      <c r="I195" s="56">
        <v>0</v>
      </c>
      <c r="J195" s="56">
        <v>1</v>
      </c>
      <c r="K195" s="56" t="s">
        <v>129</v>
      </c>
      <c r="L195" s="56">
        <v>0</v>
      </c>
      <c r="M195" s="56"/>
      <c r="N195" s="56">
        <v>0</v>
      </c>
      <c r="O195" s="56"/>
      <c r="P195" s="56">
        <v>1</v>
      </c>
      <c r="Q195" s="56">
        <v>1</v>
      </c>
      <c r="R195" s="56">
        <v>1</v>
      </c>
      <c r="S195" s="56">
        <v>100</v>
      </c>
      <c r="T195" s="56">
        <v>100</v>
      </c>
    </row>
    <row r="196" spans="1:20" x14ac:dyDescent="0.3">
      <c r="A196" s="1">
        <v>42893</v>
      </c>
      <c r="B196" s="56">
        <v>601361</v>
      </c>
      <c r="C196" s="56" t="s">
        <v>831</v>
      </c>
      <c r="D196" s="1">
        <v>42430</v>
      </c>
      <c r="E196" s="1">
        <v>43465</v>
      </c>
      <c r="F196" s="56" t="s">
        <v>105</v>
      </c>
      <c r="G196" s="56" t="s">
        <v>236</v>
      </c>
      <c r="H196" s="56" t="s">
        <v>691</v>
      </c>
      <c r="I196" s="56">
        <v>110000</v>
      </c>
      <c r="J196" s="56">
        <v>0</v>
      </c>
      <c r="K196" s="56" t="s">
        <v>129</v>
      </c>
      <c r="L196" s="56">
        <v>72349</v>
      </c>
      <c r="M196" s="56" t="s">
        <v>130</v>
      </c>
      <c r="N196" s="56">
        <v>0</v>
      </c>
      <c r="O196" s="56" t="s">
        <v>131</v>
      </c>
      <c r="P196" s="56">
        <v>72349</v>
      </c>
      <c r="Q196" s="56">
        <v>85000</v>
      </c>
      <c r="R196" s="56">
        <v>255000</v>
      </c>
      <c r="S196" s="56">
        <v>85.1</v>
      </c>
      <c r="T196" s="56">
        <v>28.4</v>
      </c>
    </row>
    <row r="197" spans="1:20" x14ac:dyDescent="0.3">
      <c r="A197" s="1">
        <v>42893</v>
      </c>
      <c r="B197" s="56">
        <v>601361</v>
      </c>
      <c r="C197" s="56" t="s">
        <v>831</v>
      </c>
      <c r="D197" s="1">
        <v>42430</v>
      </c>
      <c r="E197" s="1">
        <v>43465</v>
      </c>
      <c r="F197" s="56" t="s">
        <v>105</v>
      </c>
      <c r="G197" s="56" t="s">
        <v>236</v>
      </c>
      <c r="H197" s="56" t="s">
        <v>760</v>
      </c>
      <c r="I197" s="56">
        <v>117849</v>
      </c>
      <c r="J197" s="56">
        <v>0</v>
      </c>
      <c r="K197" s="56" t="s">
        <v>129</v>
      </c>
      <c r="L197" s="56">
        <v>220345.89</v>
      </c>
      <c r="M197" s="56" t="s">
        <v>130</v>
      </c>
      <c r="N197" s="56">
        <v>0</v>
      </c>
      <c r="O197" s="56" t="s">
        <v>131</v>
      </c>
      <c r="P197" s="56">
        <v>220345.89</v>
      </c>
      <c r="Q197" s="56">
        <v>450000</v>
      </c>
      <c r="R197" s="56">
        <v>1420000</v>
      </c>
      <c r="S197" s="56">
        <v>49</v>
      </c>
      <c r="T197" s="56">
        <v>15.5</v>
      </c>
    </row>
    <row r="198" spans="1:20" x14ac:dyDescent="0.3">
      <c r="A198" s="1">
        <v>42893</v>
      </c>
      <c r="B198" s="56">
        <v>601566</v>
      </c>
      <c r="C198" s="56" t="s">
        <v>927</v>
      </c>
      <c r="D198" s="1">
        <v>42659</v>
      </c>
      <c r="E198" s="1">
        <v>43404</v>
      </c>
      <c r="F198" s="56" t="s">
        <v>188</v>
      </c>
      <c r="G198" s="56" t="s">
        <v>239</v>
      </c>
      <c r="H198" s="56" t="s">
        <v>447</v>
      </c>
      <c r="I198" s="56">
        <v>0</v>
      </c>
      <c r="J198" s="56">
        <v>0</v>
      </c>
      <c r="K198" s="56"/>
      <c r="L198" s="56">
        <v>0</v>
      </c>
      <c r="M198" s="56" t="s">
        <v>130</v>
      </c>
      <c r="N198" s="56">
        <v>0</v>
      </c>
      <c r="O198" s="56" t="s">
        <v>131</v>
      </c>
      <c r="P198" s="56">
        <v>0</v>
      </c>
      <c r="Q198" s="56">
        <v>1</v>
      </c>
      <c r="R198" s="56">
        <v>3</v>
      </c>
      <c r="S198" s="56">
        <v>0</v>
      </c>
      <c r="T198" s="56">
        <v>0</v>
      </c>
    </row>
    <row r="199" spans="1:20" x14ac:dyDescent="0.3">
      <c r="A199" s="1">
        <v>42893</v>
      </c>
      <c r="B199" s="56">
        <v>601566</v>
      </c>
      <c r="C199" s="56" t="s">
        <v>927</v>
      </c>
      <c r="D199" s="1">
        <v>42659</v>
      </c>
      <c r="E199" s="1">
        <v>43404</v>
      </c>
      <c r="F199" s="56" t="s">
        <v>188</v>
      </c>
      <c r="G199" s="56" t="s">
        <v>239</v>
      </c>
      <c r="H199" s="56" t="s">
        <v>195</v>
      </c>
      <c r="I199" s="56">
        <v>0</v>
      </c>
      <c r="J199" s="56">
        <v>0</v>
      </c>
      <c r="K199" s="56"/>
      <c r="L199" s="56">
        <v>0</v>
      </c>
      <c r="M199" s="56" t="s">
        <v>130</v>
      </c>
      <c r="N199" s="56">
        <v>0</v>
      </c>
      <c r="O199" s="56" t="s">
        <v>131</v>
      </c>
      <c r="P199" s="56">
        <v>0</v>
      </c>
      <c r="Q199" s="56">
        <v>1</v>
      </c>
      <c r="R199" s="56">
        <v>3</v>
      </c>
      <c r="S199" s="56">
        <v>0</v>
      </c>
      <c r="T199" s="56">
        <v>0</v>
      </c>
    </row>
    <row r="200" spans="1:20" x14ac:dyDescent="0.3">
      <c r="A200" s="1">
        <v>42893</v>
      </c>
      <c r="B200" s="56">
        <v>601566</v>
      </c>
      <c r="C200" s="56" t="s">
        <v>927</v>
      </c>
      <c r="D200" s="1">
        <v>42659</v>
      </c>
      <c r="E200" s="1">
        <v>43404</v>
      </c>
      <c r="F200" s="56" t="s">
        <v>188</v>
      </c>
      <c r="G200" s="56" t="s">
        <v>239</v>
      </c>
      <c r="H200" s="56" t="s">
        <v>238</v>
      </c>
      <c r="I200" s="56">
        <v>0</v>
      </c>
      <c r="J200" s="56">
        <v>0</v>
      </c>
      <c r="K200" s="56"/>
      <c r="L200" s="56">
        <v>0</v>
      </c>
      <c r="M200" s="56" t="s">
        <v>130</v>
      </c>
      <c r="N200" s="56">
        <v>0</v>
      </c>
      <c r="O200" s="56" t="s">
        <v>131</v>
      </c>
      <c r="P200" s="56">
        <v>0</v>
      </c>
      <c r="Q200" s="56">
        <v>1</v>
      </c>
      <c r="R200" s="56">
        <v>2</v>
      </c>
      <c r="S200" s="56">
        <v>0</v>
      </c>
      <c r="T200" s="56">
        <v>0</v>
      </c>
    </row>
    <row r="201" spans="1:20" x14ac:dyDescent="0.3">
      <c r="A201" s="1">
        <v>42893</v>
      </c>
      <c r="B201" s="56">
        <v>601566</v>
      </c>
      <c r="C201" s="56" t="s">
        <v>927</v>
      </c>
      <c r="D201" s="1">
        <v>42659</v>
      </c>
      <c r="E201" s="1">
        <v>43404</v>
      </c>
      <c r="F201" s="56" t="s">
        <v>188</v>
      </c>
      <c r="G201" s="56" t="s">
        <v>842</v>
      </c>
      <c r="H201" s="56" t="s">
        <v>238</v>
      </c>
      <c r="I201" s="56">
        <v>0</v>
      </c>
      <c r="J201" s="56">
        <v>0</v>
      </c>
      <c r="K201" s="56"/>
      <c r="L201" s="56">
        <v>0</v>
      </c>
      <c r="M201" s="56" t="s">
        <v>130</v>
      </c>
      <c r="N201" s="56">
        <v>0</v>
      </c>
      <c r="O201" s="56" t="s">
        <v>131</v>
      </c>
      <c r="P201" s="56">
        <v>0</v>
      </c>
      <c r="Q201" s="56">
        <v>1</v>
      </c>
      <c r="R201" s="56">
        <v>1</v>
      </c>
      <c r="S201" s="56">
        <v>0</v>
      </c>
      <c r="T201" s="56">
        <v>0</v>
      </c>
    </row>
    <row r="202" spans="1:20" x14ac:dyDescent="0.3">
      <c r="A202" s="1">
        <v>42893</v>
      </c>
      <c r="B202" s="56">
        <v>601566</v>
      </c>
      <c r="C202" s="56" t="s">
        <v>927</v>
      </c>
      <c r="D202" s="1">
        <v>42659</v>
      </c>
      <c r="E202" s="1">
        <v>43404</v>
      </c>
      <c r="F202" s="56" t="s">
        <v>188</v>
      </c>
      <c r="G202" s="56" t="s">
        <v>842</v>
      </c>
      <c r="H202" s="56" t="s">
        <v>930</v>
      </c>
      <c r="I202" s="56">
        <v>0</v>
      </c>
      <c r="J202" s="56">
        <v>0</v>
      </c>
      <c r="K202" s="56"/>
      <c r="L202" s="56">
        <v>0</v>
      </c>
      <c r="M202" s="56" t="s">
        <v>130</v>
      </c>
      <c r="N202" s="56">
        <v>0</v>
      </c>
      <c r="O202" s="56" t="s">
        <v>131</v>
      </c>
      <c r="P202" s="56">
        <v>0</v>
      </c>
      <c r="Q202" s="56">
        <v>0</v>
      </c>
      <c r="R202" s="56">
        <v>3</v>
      </c>
      <c r="S202" s="56">
        <v>0</v>
      </c>
      <c r="T202" s="56">
        <v>0</v>
      </c>
    </row>
    <row r="203" spans="1:20" x14ac:dyDescent="0.3">
      <c r="A203" s="1">
        <v>42893</v>
      </c>
      <c r="B203" s="56">
        <v>601566</v>
      </c>
      <c r="C203" s="56" t="s">
        <v>927</v>
      </c>
      <c r="D203" s="1">
        <v>42659</v>
      </c>
      <c r="E203" s="1">
        <v>43404</v>
      </c>
      <c r="F203" s="56" t="s">
        <v>188</v>
      </c>
      <c r="G203" s="56" t="s">
        <v>924</v>
      </c>
      <c r="H203" s="56" t="s">
        <v>238</v>
      </c>
      <c r="I203" s="56">
        <v>0</v>
      </c>
      <c r="J203" s="56">
        <v>0</v>
      </c>
      <c r="K203" s="56"/>
      <c r="L203" s="56">
        <v>0</v>
      </c>
      <c r="M203" s="56" t="s">
        <v>130</v>
      </c>
      <c r="N203" s="56">
        <v>0</v>
      </c>
      <c r="O203" s="56" t="s">
        <v>131</v>
      </c>
      <c r="P203" s="56">
        <v>0</v>
      </c>
      <c r="Q203" s="56">
        <v>0</v>
      </c>
      <c r="R203" s="56">
        <v>2</v>
      </c>
      <c r="S203" s="56">
        <v>0</v>
      </c>
      <c r="T203" s="56">
        <v>0</v>
      </c>
    </row>
    <row r="204" spans="1:20" x14ac:dyDescent="0.3">
      <c r="A204" s="1">
        <v>42893</v>
      </c>
      <c r="B204" s="56">
        <v>601566</v>
      </c>
      <c r="C204" s="56" t="s">
        <v>927</v>
      </c>
      <c r="D204" s="1">
        <v>42659</v>
      </c>
      <c r="E204" s="1">
        <v>43404</v>
      </c>
      <c r="F204" s="56" t="s">
        <v>188</v>
      </c>
      <c r="G204" s="56" t="s">
        <v>924</v>
      </c>
      <c r="H204" s="56" t="s">
        <v>930</v>
      </c>
      <c r="I204" s="56">
        <v>0</v>
      </c>
      <c r="J204" s="56">
        <v>0</v>
      </c>
      <c r="K204" s="56"/>
      <c r="L204" s="56">
        <v>0</v>
      </c>
      <c r="M204" s="56" t="s">
        <v>130</v>
      </c>
      <c r="N204" s="56">
        <v>0</v>
      </c>
      <c r="O204" s="56" t="s">
        <v>131</v>
      </c>
      <c r="P204" s="56">
        <v>0</v>
      </c>
      <c r="Q204" s="56">
        <v>0</v>
      </c>
      <c r="R204" s="56">
        <v>3</v>
      </c>
      <c r="S204" s="56">
        <v>0</v>
      </c>
      <c r="T204" s="56">
        <v>0</v>
      </c>
    </row>
    <row r="205" spans="1:20" x14ac:dyDescent="0.3">
      <c r="A205" s="1">
        <v>42893</v>
      </c>
      <c r="B205" s="56">
        <v>601566</v>
      </c>
      <c r="C205" s="56" t="s">
        <v>927</v>
      </c>
      <c r="D205" s="1">
        <v>42659</v>
      </c>
      <c r="E205" s="1">
        <v>43404</v>
      </c>
      <c r="F205" s="56" t="s">
        <v>110</v>
      </c>
      <c r="G205" s="56" t="s">
        <v>239</v>
      </c>
      <c r="H205" s="56" t="s">
        <v>253</v>
      </c>
      <c r="I205" s="56">
        <v>0</v>
      </c>
      <c r="J205" s="56">
        <v>0</v>
      </c>
      <c r="K205" s="56"/>
      <c r="L205" s="56">
        <v>0</v>
      </c>
      <c r="M205" s="56" t="s">
        <v>130</v>
      </c>
      <c r="N205" s="56">
        <v>0</v>
      </c>
      <c r="O205" s="56" t="s">
        <v>131</v>
      </c>
      <c r="P205" s="56">
        <v>0</v>
      </c>
      <c r="Q205" s="56">
        <v>0</v>
      </c>
      <c r="R205" s="56">
        <v>3</v>
      </c>
      <c r="S205" s="56">
        <v>0</v>
      </c>
      <c r="T205" s="56">
        <v>0</v>
      </c>
    </row>
    <row r="206" spans="1:20" x14ac:dyDescent="0.3">
      <c r="A206" s="1">
        <v>42893</v>
      </c>
      <c r="B206" s="56">
        <v>601566</v>
      </c>
      <c r="C206" s="56" t="s">
        <v>927</v>
      </c>
      <c r="D206" s="1">
        <v>42659</v>
      </c>
      <c r="E206" s="1">
        <v>43404</v>
      </c>
      <c r="F206" s="56" t="s">
        <v>110</v>
      </c>
      <c r="G206" s="56" t="s">
        <v>239</v>
      </c>
      <c r="H206" s="56" t="s">
        <v>478</v>
      </c>
      <c r="I206" s="56">
        <v>108985</v>
      </c>
      <c r="J206" s="56">
        <v>0</v>
      </c>
      <c r="K206" s="56"/>
      <c r="L206" s="56">
        <v>0</v>
      </c>
      <c r="M206" s="56" t="s">
        <v>130</v>
      </c>
      <c r="N206" s="56">
        <v>0</v>
      </c>
      <c r="O206" s="56" t="s">
        <v>131</v>
      </c>
      <c r="P206" s="56">
        <v>0</v>
      </c>
      <c r="Q206" s="56">
        <v>20000</v>
      </c>
      <c r="R206" s="56">
        <v>80000</v>
      </c>
      <c r="S206" s="56">
        <v>0</v>
      </c>
      <c r="T206" s="56">
        <v>0</v>
      </c>
    </row>
    <row r="207" spans="1:20" x14ac:dyDescent="0.3">
      <c r="A207" s="1">
        <v>42893</v>
      </c>
      <c r="B207" s="56">
        <v>601566</v>
      </c>
      <c r="C207" s="56" t="s">
        <v>927</v>
      </c>
      <c r="D207" s="1">
        <v>42659</v>
      </c>
      <c r="E207" s="1">
        <v>43404</v>
      </c>
      <c r="F207" s="56" t="s">
        <v>110</v>
      </c>
      <c r="G207" s="56" t="s">
        <v>239</v>
      </c>
      <c r="H207" s="56" t="s">
        <v>112</v>
      </c>
      <c r="I207" s="56">
        <v>0</v>
      </c>
      <c r="J207" s="56">
        <v>0</v>
      </c>
      <c r="K207" s="56"/>
      <c r="L207" s="56">
        <v>0</v>
      </c>
      <c r="M207" s="56" t="s">
        <v>130</v>
      </c>
      <c r="N207" s="56">
        <v>0</v>
      </c>
      <c r="O207" s="56" t="s">
        <v>131</v>
      </c>
      <c r="P207" s="56">
        <v>0</v>
      </c>
      <c r="Q207" s="56">
        <v>1</v>
      </c>
      <c r="R207" s="56">
        <v>2</v>
      </c>
      <c r="S207" s="56">
        <v>0</v>
      </c>
      <c r="T207" s="56">
        <v>0</v>
      </c>
    </row>
    <row r="208" spans="1:20" x14ac:dyDescent="0.3">
      <c r="A208" s="1">
        <v>42893</v>
      </c>
      <c r="B208" s="56">
        <v>601566</v>
      </c>
      <c r="C208" s="56" t="s">
        <v>927</v>
      </c>
      <c r="D208" s="1">
        <v>42659</v>
      </c>
      <c r="E208" s="1">
        <v>43404</v>
      </c>
      <c r="F208" s="56" t="s">
        <v>110</v>
      </c>
      <c r="G208" s="56" t="s">
        <v>239</v>
      </c>
      <c r="H208" s="56" t="s">
        <v>932</v>
      </c>
      <c r="I208" s="56">
        <v>0</v>
      </c>
      <c r="J208" s="56">
        <v>0</v>
      </c>
      <c r="K208" s="56"/>
      <c r="L208" s="56">
        <v>0</v>
      </c>
      <c r="M208" s="56" t="s">
        <v>130</v>
      </c>
      <c r="N208" s="56">
        <v>0</v>
      </c>
      <c r="O208" s="56" t="s">
        <v>131</v>
      </c>
      <c r="P208" s="56">
        <v>0</v>
      </c>
      <c r="Q208" s="56">
        <v>0</v>
      </c>
      <c r="R208" s="56">
        <v>1</v>
      </c>
      <c r="S208" s="56">
        <v>0</v>
      </c>
      <c r="T208" s="56">
        <v>0</v>
      </c>
    </row>
    <row r="209" spans="1:20" x14ac:dyDescent="0.3">
      <c r="A209" s="1">
        <v>42893</v>
      </c>
      <c r="B209" s="56">
        <v>601566</v>
      </c>
      <c r="C209" s="56" t="s">
        <v>927</v>
      </c>
      <c r="D209" s="1">
        <v>42659</v>
      </c>
      <c r="E209" s="1">
        <v>43404</v>
      </c>
      <c r="F209" s="56" t="s">
        <v>110</v>
      </c>
      <c r="G209" s="56" t="s">
        <v>239</v>
      </c>
      <c r="H209" s="56" t="s">
        <v>929</v>
      </c>
      <c r="I209" s="56">
        <v>258950</v>
      </c>
      <c r="J209" s="56">
        <v>0</v>
      </c>
      <c r="K209" s="56"/>
      <c r="L209" s="56">
        <v>0</v>
      </c>
      <c r="M209" s="56" t="s">
        <v>130</v>
      </c>
      <c r="N209" s="56">
        <v>0</v>
      </c>
      <c r="O209" s="56" t="s">
        <v>131</v>
      </c>
      <c r="P209" s="56">
        <v>0</v>
      </c>
      <c r="Q209" s="56">
        <v>70000</v>
      </c>
      <c r="R209" s="56">
        <v>200000</v>
      </c>
      <c r="S209" s="56">
        <v>0</v>
      </c>
      <c r="T209" s="56">
        <v>0</v>
      </c>
    </row>
    <row r="210" spans="1:20" x14ac:dyDescent="0.3">
      <c r="A210" s="1">
        <v>42893</v>
      </c>
      <c r="B210" s="56">
        <v>601566</v>
      </c>
      <c r="C210" s="56" t="s">
        <v>927</v>
      </c>
      <c r="D210" s="1">
        <v>42659</v>
      </c>
      <c r="E210" s="1">
        <v>43404</v>
      </c>
      <c r="F210" s="56" t="s">
        <v>110</v>
      </c>
      <c r="G210" s="56" t="s">
        <v>842</v>
      </c>
      <c r="H210" s="56" t="s">
        <v>836</v>
      </c>
      <c r="I210" s="56">
        <v>0</v>
      </c>
      <c r="J210" s="56">
        <v>0</v>
      </c>
      <c r="K210" s="56"/>
      <c r="L210" s="56">
        <v>0</v>
      </c>
      <c r="M210" s="56" t="s">
        <v>130</v>
      </c>
      <c r="N210" s="56">
        <v>0</v>
      </c>
      <c r="O210" s="56"/>
      <c r="P210" s="56">
        <v>0</v>
      </c>
      <c r="Q210" s="56">
        <v>0</v>
      </c>
      <c r="R210" s="56">
        <v>2</v>
      </c>
      <c r="S210" s="56">
        <v>0</v>
      </c>
      <c r="T210" s="56">
        <v>0</v>
      </c>
    </row>
    <row r="211" spans="1:20" x14ac:dyDescent="0.3">
      <c r="A211" s="1">
        <v>42893</v>
      </c>
      <c r="B211" s="56">
        <v>601566</v>
      </c>
      <c r="C211" s="56" t="s">
        <v>927</v>
      </c>
      <c r="D211" s="1">
        <v>42659</v>
      </c>
      <c r="E211" s="1">
        <v>43404</v>
      </c>
      <c r="F211" s="56" t="s">
        <v>110</v>
      </c>
      <c r="G211" s="56" t="s">
        <v>842</v>
      </c>
      <c r="H211" s="56" t="s">
        <v>381</v>
      </c>
      <c r="I211" s="56">
        <v>8.6999999999999993</v>
      </c>
      <c r="J211" s="56">
        <v>0</v>
      </c>
      <c r="K211" s="56"/>
      <c r="L211" s="56">
        <v>0</v>
      </c>
      <c r="M211" s="56" t="s">
        <v>130</v>
      </c>
      <c r="N211" s="56">
        <v>0</v>
      </c>
      <c r="O211" s="56" t="s">
        <v>131</v>
      </c>
      <c r="P211" s="56">
        <v>0</v>
      </c>
      <c r="Q211" s="56">
        <v>8.1999999999999993</v>
      </c>
      <c r="R211" s="56">
        <v>30.2</v>
      </c>
      <c r="S211" s="56">
        <v>0</v>
      </c>
      <c r="T211" s="56">
        <v>0</v>
      </c>
    </row>
    <row r="212" spans="1:20" x14ac:dyDescent="0.3">
      <c r="A212" s="1">
        <v>42893</v>
      </c>
      <c r="B212" s="56">
        <v>601566</v>
      </c>
      <c r="C212" s="56" t="s">
        <v>927</v>
      </c>
      <c r="D212" s="1">
        <v>42659</v>
      </c>
      <c r="E212" s="1">
        <v>43404</v>
      </c>
      <c r="F212" s="56" t="s">
        <v>110</v>
      </c>
      <c r="G212" s="56" t="s">
        <v>924</v>
      </c>
      <c r="H212" s="56" t="s">
        <v>836</v>
      </c>
      <c r="I212" s="56">
        <v>0</v>
      </c>
      <c r="J212" s="56">
        <v>0</v>
      </c>
      <c r="K212" s="56"/>
      <c r="L212" s="56">
        <v>0</v>
      </c>
      <c r="M212" s="56" t="s">
        <v>130</v>
      </c>
      <c r="N212" s="56">
        <v>0</v>
      </c>
      <c r="O212" s="56"/>
      <c r="P212" s="56">
        <v>0</v>
      </c>
      <c r="Q212" s="56">
        <v>0</v>
      </c>
      <c r="R212" s="56">
        <v>2</v>
      </c>
      <c r="S212" s="56">
        <v>0</v>
      </c>
      <c r="T212" s="56">
        <v>0</v>
      </c>
    </row>
    <row r="213" spans="1:20" x14ac:dyDescent="0.3">
      <c r="A213" s="1">
        <v>42893</v>
      </c>
      <c r="B213" s="56">
        <v>601566</v>
      </c>
      <c r="C213" s="56" t="s">
        <v>927</v>
      </c>
      <c r="D213" s="1">
        <v>42659</v>
      </c>
      <c r="E213" s="1">
        <v>43404</v>
      </c>
      <c r="F213" s="56" t="s">
        <v>110</v>
      </c>
      <c r="G213" s="56" t="s">
        <v>924</v>
      </c>
      <c r="H213" s="56" t="s">
        <v>933</v>
      </c>
      <c r="I213" s="56">
        <v>63</v>
      </c>
      <c r="J213" s="56">
        <v>0</v>
      </c>
      <c r="K213" s="56"/>
      <c r="L213" s="56">
        <v>0</v>
      </c>
      <c r="M213" s="56" t="s">
        <v>130</v>
      </c>
      <c r="N213" s="56">
        <v>0</v>
      </c>
      <c r="O213" s="56" t="s">
        <v>131</v>
      </c>
      <c r="P213" s="56">
        <v>0</v>
      </c>
      <c r="Q213" s="56">
        <v>68</v>
      </c>
      <c r="R213" s="56">
        <v>318</v>
      </c>
      <c r="S213" s="56">
        <v>0</v>
      </c>
      <c r="T213" s="56">
        <v>0</v>
      </c>
    </row>
    <row r="214" spans="1:20" x14ac:dyDescent="0.3">
      <c r="A214" s="1">
        <v>42893</v>
      </c>
      <c r="B214" s="56">
        <v>601566</v>
      </c>
      <c r="C214" s="56" t="s">
        <v>927</v>
      </c>
      <c r="D214" s="1">
        <v>42659</v>
      </c>
      <c r="E214" s="1">
        <v>43404</v>
      </c>
      <c r="F214" s="56" t="s">
        <v>105</v>
      </c>
      <c r="G214" s="56" t="s">
        <v>236</v>
      </c>
      <c r="H214" s="56" t="s">
        <v>931</v>
      </c>
      <c r="I214" s="56">
        <v>90</v>
      </c>
      <c r="J214" s="56">
        <v>0</v>
      </c>
      <c r="K214" s="56"/>
      <c r="L214" s="56">
        <v>0</v>
      </c>
      <c r="M214" s="56" t="s">
        <v>130</v>
      </c>
      <c r="N214" s="56">
        <v>0</v>
      </c>
      <c r="O214" s="56" t="s">
        <v>131</v>
      </c>
      <c r="P214" s="56">
        <v>0</v>
      </c>
      <c r="Q214" s="56">
        <v>267.5</v>
      </c>
      <c r="R214" s="56">
        <v>684</v>
      </c>
      <c r="S214" s="56">
        <v>0</v>
      </c>
      <c r="T214" s="56">
        <v>0</v>
      </c>
    </row>
    <row r="215" spans="1:20" x14ac:dyDescent="0.3">
      <c r="A215" s="1">
        <v>42893</v>
      </c>
      <c r="B215" s="56">
        <v>601707</v>
      </c>
      <c r="C215" s="56" t="s">
        <v>934</v>
      </c>
      <c r="D215" s="1">
        <v>42566</v>
      </c>
      <c r="E215" s="1">
        <v>43312</v>
      </c>
      <c r="F215" s="56" t="s">
        <v>188</v>
      </c>
      <c r="G215" s="56" t="s">
        <v>239</v>
      </c>
      <c r="H215" s="56" t="s">
        <v>939</v>
      </c>
      <c r="I215" s="56">
        <v>0</v>
      </c>
      <c r="J215" s="56">
        <v>0</v>
      </c>
      <c r="K215" s="56"/>
      <c r="L215" s="56">
        <v>20</v>
      </c>
      <c r="M215" s="56" t="s">
        <v>130</v>
      </c>
      <c r="N215" s="56">
        <v>0</v>
      </c>
      <c r="O215" s="56" t="s">
        <v>131</v>
      </c>
      <c r="P215" s="56">
        <v>20</v>
      </c>
      <c r="Q215" s="56">
        <v>50</v>
      </c>
      <c r="R215" s="56">
        <v>50</v>
      </c>
      <c r="S215" s="56">
        <v>40</v>
      </c>
      <c r="T215" s="56">
        <v>40</v>
      </c>
    </row>
    <row r="216" spans="1:20" x14ac:dyDescent="0.3">
      <c r="A216" s="1">
        <v>42893</v>
      </c>
      <c r="B216" s="56">
        <v>601707</v>
      </c>
      <c r="C216" s="56" t="s">
        <v>934</v>
      </c>
      <c r="D216" s="1">
        <v>42566</v>
      </c>
      <c r="E216" s="1">
        <v>43312</v>
      </c>
      <c r="F216" s="56" t="s">
        <v>188</v>
      </c>
      <c r="G216" s="56" t="s">
        <v>239</v>
      </c>
      <c r="H216" s="56" t="s">
        <v>351</v>
      </c>
      <c r="I216" s="56">
        <v>0</v>
      </c>
      <c r="J216" s="56">
        <v>0</v>
      </c>
      <c r="K216" s="56"/>
      <c r="L216" s="56">
        <v>1</v>
      </c>
      <c r="M216" s="56" t="s">
        <v>130</v>
      </c>
      <c r="N216" s="56">
        <v>0</v>
      </c>
      <c r="O216" s="56"/>
      <c r="P216" s="56">
        <v>1</v>
      </c>
      <c r="Q216" s="56">
        <v>1</v>
      </c>
      <c r="R216" s="56">
        <v>1</v>
      </c>
      <c r="S216" s="56">
        <v>100</v>
      </c>
      <c r="T216" s="56">
        <v>100</v>
      </c>
    </row>
    <row r="217" spans="1:20" x14ac:dyDescent="0.3">
      <c r="A217" s="1">
        <v>42893</v>
      </c>
      <c r="B217" s="56">
        <v>601707</v>
      </c>
      <c r="C217" s="56" t="s">
        <v>934</v>
      </c>
      <c r="D217" s="1">
        <v>42566</v>
      </c>
      <c r="E217" s="1">
        <v>43312</v>
      </c>
      <c r="F217" s="56" t="s">
        <v>188</v>
      </c>
      <c r="G217" s="56" t="s">
        <v>239</v>
      </c>
      <c r="H217" s="56" t="s">
        <v>447</v>
      </c>
      <c r="I217" s="56">
        <v>0</v>
      </c>
      <c r="J217" s="56">
        <v>0</v>
      </c>
      <c r="K217" s="56"/>
      <c r="L217" s="56">
        <v>1</v>
      </c>
      <c r="M217" s="56" t="s">
        <v>130</v>
      </c>
      <c r="N217" s="56">
        <v>0</v>
      </c>
      <c r="O217" s="56"/>
      <c r="P217" s="56">
        <v>1</v>
      </c>
      <c r="Q217" s="56">
        <v>1</v>
      </c>
      <c r="R217" s="56">
        <v>1</v>
      </c>
      <c r="S217" s="56">
        <v>100</v>
      </c>
      <c r="T217" s="56">
        <v>100</v>
      </c>
    </row>
    <row r="218" spans="1:20" x14ac:dyDescent="0.3">
      <c r="A218" s="1">
        <v>42893</v>
      </c>
      <c r="B218" s="56">
        <v>601707</v>
      </c>
      <c r="C218" s="56" t="s">
        <v>934</v>
      </c>
      <c r="D218" s="1">
        <v>42566</v>
      </c>
      <c r="E218" s="1">
        <v>43312</v>
      </c>
      <c r="F218" s="56" t="s">
        <v>188</v>
      </c>
      <c r="G218" s="56" t="s">
        <v>239</v>
      </c>
      <c r="H218" s="56" t="s">
        <v>190</v>
      </c>
      <c r="I218" s="56">
        <v>0</v>
      </c>
      <c r="J218" s="56">
        <v>0</v>
      </c>
      <c r="K218" s="56"/>
      <c r="L218" s="56">
        <v>126</v>
      </c>
      <c r="M218" s="56" t="s">
        <v>130</v>
      </c>
      <c r="N218" s="56">
        <v>0</v>
      </c>
      <c r="O218" s="56" t="s">
        <v>131</v>
      </c>
      <c r="P218" s="56">
        <v>126</v>
      </c>
      <c r="Q218" s="56">
        <v>100</v>
      </c>
      <c r="R218" s="56">
        <v>100</v>
      </c>
      <c r="S218" s="56">
        <v>126</v>
      </c>
      <c r="T218" s="56">
        <v>126</v>
      </c>
    </row>
    <row r="219" spans="1:20" x14ac:dyDescent="0.3">
      <c r="A219" s="1">
        <v>42893</v>
      </c>
      <c r="B219" s="56">
        <v>601707</v>
      </c>
      <c r="C219" s="56" t="s">
        <v>934</v>
      </c>
      <c r="D219" s="1">
        <v>42566</v>
      </c>
      <c r="E219" s="1">
        <v>43312</v>
      </c>
      <c r="F219" s="56" t="s">
        <v>188</v>
      </c>
      <c r="G219" s="56" t="s">
        <v>239</v>
      </c>
      <c r="H219" s="56" t="s">
        <v>195</v>
      </c>
      <c r="I219" s="56">
        <v>0</v>
      </c>
      <c r="J219" s="56">
        <v>0</v>
      </c>
      <c r="K219" s="56"/>
      <c r="L219" s="56">
        <v>3</v>
      </c>
      <c r="M219" s="56" t="s">
        <v>130</v>
      </c>
      <c r="N219" s="56">
        <v>0</v>
      </c>
      <c r="O219" s="56" t="s">
        <v>131</v>
      </c>
      <c r="P219" s="56">
        <v>3</v>
      </c>
      <c r="Q219" s="56">
        <v>5</v>
      </c>
      <c r="R219" s="56">
        <v>6</v>
      </c>
      <c r="S219" s="56">
        <v>60</v>
      </c>
      <c r="T219" s="56">
        <v>50</v>
      </c>
    </row>
    <row r="220" spans="1:20" x14ac:dyDescent="0.3">
      <c r="A220" s="1">
        <v>42893</v>
      </c>
      <c r="B220" s="56">
        <v>601707</v>
      </c>
      <c r="C220" s="56" t="s">
        <v>934</v>
      </c>
      <c r="D220" s="1">
        <v>42566</v>
      </c>
      <c r="E220" s="1">
        <v>43312</v>
      </c>
      <c r="F220" s="56" t="s">
        <v>188</v>
      </c>
      <c r="G220" s="56" t="s">
        <v>239</v>
      </c>
      <c r="H220" s="56" t="s">
        <v>193</v>
      </c>
      <c r="I220" s="56">
        <v>0</v>
      </c>
      <c r="J220" s="56">
        <v>0</v>
      </c>
      <c r="K220" s="56"/>
      <c r="L220" s="56">
        <v>6</v>
      </c>
      <c r="M220" s="56" t="s">
        <v>130</v>
      </c>
      <c r="N220" s="56">
        <v>0</v>
      </c>
      <c r="O220" s="56" t="s">
        <v>131</v>
      </c>
      <c r="P220" s="56">
        <v>6</v>
      </c>
      <c r="Q220" s="56">
        <v>10</v>
      </c>
      <c r="R220" s="56">
        <v>10</v>
      </c>
      <c r="S220" s="56">
        <v>60</v>
      </c>
      <c r="T220" s="56">
        <v>60</v>
      </c>
    </row>
    <row r="221" spans="1:20" x14ac:dyDescent="0.3">
      <c r="A221" s="1">
        <v>42893</v>
      </c>
      <c r="B221" s="56">
        <v>601707</v>
      </c>
      <c r="C221" s="56" t="s">
        <v>934</v>
      </c>
      <c r="D221" s="1">
        <v>42566</v>
      </c>
      <c r="E221" s="1">
        <v>43312</v>
      </c>
      <c r="F221" s="56" t="s">
        <v>110</v>
      </c>
      <c r="G221" s="56" t="s">
        <v>239</v>
      </c>
      <c r="H221" s="56" t="s">
        <v>937</v>
      </c>
      <c r="I221" s="56">
        <v>0</v>
      </c>
      <c r="J221" s="56">
        <v>0</v>
      </c>
      <c r="K221" s="56" t="s">
        <v>129</v>
      </c>
      <c r="L221" s="56">
        <v>38.6</v>
      </c>
      <c r="M221" s="56" t="s">
        <v>130</v>
      </c>
      <c r="N221" s="56">
        <v>0</v>
      </c>
      <c r="O221" s="56" t="s">
        <v>131</v>
      </c>
      <c r="P221" s="56">
        <v>38.6</v>
      </c>
      <c r="Q221" s="56">
        <v>30</v>
      </c>
      <c r="R221" s="56">
        <v>235</v>
      </c>
      <c r="S221" s="56">
        <v>128.69999999999999</v>
      </c>
      <c r="T221" s="56">
        <v>16.399999999999999</v>
      </c>
    </row>
    <row r="222" spans="1:20" x14ac:dyDescent="0.3">
      <c r="A222" s="1">
        <v>42893</v>
      </c>
      <c r="B222" s="56">
        <v>601707</v>
      </c>
      <c r="C222" s="56" t="s">
        <v>934</v>
      </c>
      <c r="D222" s="1">
        <v>42566</v>
      </c>
      <c r="E222" s="1">
        <v>43312</v>
      </c>
      <c r="F222" s="56" t="s">
        <v>110</v>
      </c>
      <c r="G222" s="56" t="s">
        <v>239</v>
      </c>
      <c r="H222" s="56" t="s">
        <v>253</v>
      </c>
      <c r="I222" s="56">
        <v>1</v>
      </c>
      <c r="J222" s="56">
        <v>0</v>
      </c>
      <c r="K222" s="56" t="s">
        <v>129</v>
      </c>
      <c r="L222" s="56">
        <v>1</v>
      </c>
      <c r="M222" s="56" t="s">
        <v>130</v>
      </c>
      <c r="N222" s="56">
        <v>0</v>
      </c>
      <c r="O222" s="56" t="s">
        <v>131</v>
      </c>
      <c r="P222" s="56">
        <v>1</v>
      </c>
      <c r="Q222" s="56">
        <v>1</v>
      </c>
      <c r="R222" s="56">
        <v>1</v>
      </c>
      <c r="S222" s="56">
        <v>100</v>
      </c>
      <c r="T222" s="56">
        <v>100</v>
      </c>
    </row>
    <row r="223" spans="1:20" x14ac:dyDescent="0.3">
      <c r="A223" s="1">
        <v>42893</v>
      </c>
      <c r="B223" s="56">
        <v>601707</v>
      </c>
      <c r="C223" s="56" t="s">
        <v>934</v>
      </c>
      <c r="D223" s="1">
        <v>42566</v>
      </c>
      <c r="E223" s="1">
        <v>43312</v>
      </c>
      <c r="F223" s="56" t="s">
        <v>110</v>
      </c>
      <c r="G223" s="56" t="s">
        <v>239</v>
      </c>
      <c r="H223" s="56" t="s">
        <v>761</v>
      </c>
      <c r="I223" s="56">
        <v>0</v>
      </c>
      <c r="J223" s="56">
        <v>0</v>
      </c>
      <c r="K223" s="56" t="s">
        <v>129</v>
      </c>
      <c r="L223" s="56">
        <v>3633</v>
      </c>
      <c r="M223" s="56" t="s">
        <v>130</v>
      </c>
      <c r="N223" s="56">
        <v>0</v>
      </c>
      <c r="O223" s="56" t="s">
        <v>131</v>
      </c>
      <c r="P223" s="56">
        <v>3633</v>
      </c>
      <c r="Q223" s="56">
        <v>100000</v>
      </c>
      <c r="R223" s="56">
        <v>350000</v>
      </c>
      <c r="S223" s="56">
        <v>3.6</v>
      </c>
      <c r="T223" s="56">
        <v>1</v>
      </c>
    </row>
    <row r="224" spans="1:20" x14ac:dyDescent="0.3">
      <c r="A224" s="1">
        <v>42893</v>
      </c>
      <c r="B224" s="56">
        <v>601707</v>
      </c>
      <c r="C224" s="56" t="s">
        <v>934</v>
      </c>
      <c r="D224" s="1">
        <v>42566</v>
      </c>
      <c r="E224" s="1">
        <v>43312</v>
      </c>
      <c r="F224" s="56" t="s">
        <v>110</v>
      </c>
      <c r="G224" s="56" t="s">
        <v>239</v>
      </c>
      <c r="H224" s="56" t="s">
        <v>112</v>
      </c>
      <c r="I224" s="56">
        <v>0</v>
      </c>
      <c r="J224" s="56">
        <v>0</v>
      </c>
      <c r="K224" s="56"/>
      <c r="L224" s="56">
        <v>3</v>
      </c>
      <c r="M224" s="56" t="s">
        <v>130</v>
      </c>
      <c r="N224" s="56">
        <v>0</v>
      </c>
      <c r="O224" s="56" t="s">
        <v>131</v>
      </c>
      <c r="P224" s="56">
        <v>3</v>
      </c>
      <c r="Q224" s="56">
        <v>5</v>
      </c>
      <c r="R224" s="56">
        <v>5</v>
      </c>
      <c r="S224" s="56">
        <v>60</v>
      </c>
      <c r="T224" s="56">
        <v>60</v>
      </c>
    </row>
    <row r="225" spans="1:20" x14ac:dyDescent="0.3">
      <c r="A225" s="1">
        <v>42893</v>
      </c>
      <c r="B225" s="56">
        <v>601707</v>
      </c>
      <c r="C225" s="56" t="s">
        <v>934</v>
      </c>
      <c r="D225" s="1">
        <v>42566</v>
      </c>
      <c r="E225" s="1">
        <v>43312</v>
      </c>
      <c r="F225" s="56" t="s">
        <v>110</v>
      </c>
      <c r="G225" s="56" t="s">
        <v>239</v>
      </c>
      <c r="H225" s="56" t="s">
        <v>938</v>
      </c>
      <c r="I225" s="56">
        <v>0</v>
      </c>
      <c r="J225" s="56">
        <v>0</v>
      </c>
      <c r="K225" s="56" t="s">
        <v>129</v>
      </c>
      <c r="L225" s="56">
        <v>0</v>
      </c>
      <c r="M225" s="56" t="s">
        <v>130</v>
      </c>
      <c r="N225" s="56">
        <v>0</v>
      </c>
      <c r="O225" s="56" t="s">
        <v>131</v>
      </c>
      <c r="P225" s="56">
        <v>0</v>
      </c>
      <c r="Q225" s="56">
        <v>1</v>
      </c>
      <c r="R225" s="56">
        <v>1</v>
      </c>
      <c r="S225" s="56">
        <v>0</v>
      </c>
      <c r="T225" s="56">
        <v>0</v>
      </c>
    </row>
    <row r="226" spans="1:20" x14ac:dyDescent="0.3">
      <c r="A226" s="1">
        <v>42893</v>
      </c>
      <c r="B226" s="56">
        <v>601707</v>
      </c>
      <c r="C226" s="56" t="s">
        <v>934</v>
      </c>
      <c r="D226" s="1">
        <v>42566</v>
      </c>
      <c r="E226" s="1">
        <v>43312</v>
      </c>
      <c r="F226" s="56" t="s">
        <v>105</v>
      </c>
      <c r="G226" s="56" t="s">
        <v>236</v>
      </c>
      <c r="H226" s="56" t="s">
        <v>691</v>
      </c>
      <c r="I226" s="56">
        <v>0</v>
      </c>
      <c r="J226" s="56">
        <v>0</v>
      </c>
      <c r="K226" s="56" t="s">
        <v>129</v>
      </c>
      <c r="L226" s="56">
        <v>15480</v>
      </c>
      <c r="M226" s="56" t="s">
        <v>130</v>
      </c>
      <c r="N226" s="56">
        <v>0</v>
      </c>
      <c r="O226" s="56" t="s">
        <v>131</v>
      </c>
      <c r="P226" s="56">
        <v>15480</v>
      </c>
      <c r="Q226" s="56">
        <v>50000</v>
      </c>
      <c r="R226" s="56">
        <v>695000</v>
      </c>
      <c r="S226" s="56">
        <v>31</v>
      </c>
      <c r="T226" s="56">
        <v>2.2000000000000002</v>
      </c>
    </row>
    <row r="227" spans="1:20" x14ac:dyDescent="0.3">
      <c r="A227" s="1">
        <v>42893</v>
      </c>
      <c r="B227" s="56">
        <v>601707</v>
      </c>
      <c r="C227" s="56" t="s">
        <v>934</v>
      </c>
      <c r="D227" s="1">
        <v>42566</v>
      </c>
      <c r="E227" s="1">
        <v>43312</v>
      </c>
      <c r="F227" s="56" t="s">
        <v>105</v>
      </c>
      <c r="G227" s="56" t="s">
        <v>236</v>
      </c>
      <c r="H227" s="56" t="s">
        <v>760</v>
      </c>
      <c r="I227" s="56">
        <v>0</v>
      </c>
      <c r="J227" s="56">
        <v>0</v>
      </c>
      <c r="K227" s="56" t="s">
        <v>129</v>
      </c>
      <c r="L227" s="56">
        <v>677.4</v>
      </c>
      <c r="M227" s="56" t="s">
        <v>130</v>
      </c>
      <c r="N227" s="56">
        <v>0</v>
      </c>
      <c r="O227" s="56" t="s">
        <v>131</v>
      </c>
      <c r="P227" s="56">
        <v>677.4</v>
      </c>
      <c r="Q227" s="56">
        <v>40000</v>
      </c>
      <c r="R227" s="56">
        <v>1000000</v>
      </c>
      <c r="S227" s="56">
        <v>1.7</v>
      </c>
      <c r="T227" s="56">
        <v>0.1</v>
      </c>
    </row>
    <row r="228" spans="1:20" x14ac:dyDescent="0.3">
      <c r="A228" s="1">
        <v>42893</v>
      </c>
      <c r="B228" s="56">
        <v>601709</v>
      </c>
      <c r="C228" s="56" t="s">
        <v>918</v>
      </c>
      <c r="D228" s="1">
        <v>42589</v>
      </c>
      <c r="E228" s="1">
        <v>43465</v>
      </c>
      <c r="F228" s="56" t="s">
        <v>188</v>
      </c>
      <c r="G228" s="56" t="s">
        <v>239</v>
      </c>
      <c r="H228" s="56" t="s">
        <v>195</v>
      </c>
      <c r="I228" s="56">
        <v>0</v>
      </c>
      <c r="J228" s="56">
        <v>0</v>
      </c>
      <c r="K228" s="56"/>
      <c r="L228" s="56">
        <v>0</v>
      </c>
      <c r="M228" s="56" t="s">
        <v>130</v>
      </c>
      <c r="N228" s="56">
        <v>0</v>
      </c>
      <c r="O228" s="56" t="s">
        <v>131</v>
      </c>
      <c r="P228" s="56">
        <v>0</v>
      </c>
      <c r="Q228" s="56">
        <v>5</v>
      </c>
      <c r="R228" s="56">
        <v>5</v>
      </c>
      <c r="S228" s="56">
        <v>0</v>
      </c>
      <c r="T228" s="56">
        <v>0</v>
      </c>
    </row>
    <row r="229" spans="1:20" x14ac:dyDescent="0.3">
      <c r="A229" s="1">
        <v>42893</v>
      </c>
      <c r="B229" s="56">
        <v>601709</v>
      </c>
      <c r="C229" s="56" t="s">
        <v>918</v>
      </c>
      <c r="D229" s="1">
        <v>42589</v>
      </c>
      <c r="E229" s="1">
        <v>43465</v>
      </c>
      <c r="F229" s="56" t="s">
        <v>188</v>
      </c>
      <c r="G229" s="56" t="s">
        <v>239</v>
      </c>
      <c r="H229" s="56" t="s">
        <v>238</v>
      </c>
      <c r="I229" s="56">
        <v>0</v>
      </c>
      <c r="J229" s="56">
        <v>0</v>
      </c>
      <c r="K229" s="56"/>
      <c r="L229" s="56">
        <v>0</v>
      </c>
      <c r="M229" s="56" t="s">
        <v>130</v>
      </c>
      <c r="N229" s="56">
        <v>0</v>
      </c>
      <c r="O229" s="56" t="s">
        <v>131</v>
      </c>
      <c r="P229" s="56">
        <v>0</v>
      </c>
      <c r="Q229" s="56">
        <v>4</v>
      </c>
      <c r="R229" s="56">
        <v>4</v>
      </c>
      <c r="S229" s="56">
        <v>0</v>
      </c>
      <c r="T229" s="56">
        <v>0</v>
      </c>
    </row>
    <row r="230" spans="1:20" x14ac:dyDescent="0.3">
      <c r="A230" s="1">
        <v>42893</v>
      </c>
      <c r="B230" s="56">
        <v>601709</v>
      </c>
      <c r="C230" s="56" t="s">
        <v>918</v>
      </c>
      <c r="D230" s="1">
        <v>42589</v>
      </c>
      <c r="E230" s="1">
        <v>43465</v>
      </c>
      <c r="F230" s="56" t="s">
        <v>188</v>
      </c>
      <c r="G230" s="56" t="s">
        <v>842</v>
      </c>
      <c r="H230" s="56" t="s">
        <v>195</v>
      </c>
      <c r="I230" s="56">
        <v>0</v>
      </c>
      <c r="J230" s="56">
        <v>0</v>
      </c>
      <c r="K230" s="56"/>
      <c r="L230" s="56">
        <v>0</v>
      </c>
      <c r="M230" s="56" t="s">
        <v>130</v>
      </c>
      <c r="N230" s="56">
        <v>0</v>
      </c>
      <c r="O230" s="56" t="s">
        <v>131</v>
      </c>
      <c r="P230" s="56">
        <v>0</v>
      </c>
      <c r="Q230" s="56">
        <v>10</v>
      </c>
      <c r="R230" s="56">
        <v>13</v>
      </c>
      <c r="S230" s="56">
        <v>0</v>
      </c>
      <c r="T230" s="56">
        <v>0</v>
      </c>
    </row>
    <row r="231" spans="1:20" x14ac:dyDescent="0.3">
      <c r="A231" s="1">
        <v>42893</v>
      </c>
      <c r="B231" s="56">
        <v>601709</v>
      </c>
      <c r="C231" s="56" t="s">
        <v>918</v>
      </c>
      <c r="D231" s="1">
        <v>42589</v>
      </c>
      <c r="E231" s="1">
        <v>43465</v>
      </c>
      <c r="F231" s="56" t="s">
        <v>188</v>
      </c>
      <c r="G231" s="56" t="s">
        <v>842</v>
      </c>
      <c r="H231" s="56" t="s">
        <v>238</v>
      </c>
      <c r="I231" s="56">
        <v>0</v>
      </c>
      <c r="J231" s="56">
        <v>0</v>
      </c>
      <c r="K231" s="56"/>
      <c r="L231" s="56">
        <v>0</v>
      </c>
      <c r="M231" s="56" t="s">
        <v>130</v>
      </c>
      <c r="N231" s="56">
        <v>0</v>
      </c>
      <c r="O231" s="56" t="s">
        <v>131</v>
      </c>
      <c r="P231" s="56">
        <v>0</v>
      </c>
      <c r="Q231" s="56">
        <v>6</v>
      </c>
      <c r="R231" s="56">
        <v>6</v>
      </c>
      <c r="S231" s="56">
        <v>0</v>
      </c>
      <c r="T231" s="56">
        <v>0</v>
      </c>
    </row>
    <row r="232" spans="1:20" x14ac:dyDescent="0.3">
      <c r="A232" s="1">
        <v>42893</v>
      </c>
      <c r="B232" s="56">
        <v>601709</v>
      </c>
      <c r="C232" s="56" t="s">
        <v>918</v>
      </c>
      <c r="D232" s="1">
        <v>42589</v>
      </c>
      <c r="E232" s="1">
        <v>43465</v>
      </c>
      <c r="F232" s="56" t="s">
        <v>188</v>
      </c>
      <c r="G232" s="56" t="s">
        <v>842</v>
      </c>
      <c r="H232" s="56" t="s">
        <v>193</v>
      </c>
      <c r="I232" s="56">
        <v>0</v>
      </c>
      <c r="J232" s="56">
        <v>0</v>
      </c>
      <c r="K232" s="56"/>
      <c r="L232" s="56">
        <v>0</v>
      </c>
      <c r="M232" s="56" t="s">
        <v>130</v>
      </c>
      <c r="N232" s="56">
        <v>0</v>
      </c>
      <c r="O232" s="56" t="s">
        <v>131</v>
      </c>
      <c r="P232" s="56">
        <v>0</v>
      </c>
      <c r="Q232" s="56">
        <v>11</v>
      </c>
      <c r="R232" s="56">
        <v>20</v>
      </c>
      <c r="S232" s="56">
        <v>0</v>
      </c>
      <c r="T232" s="56">
        <v>0</v>
      </c>
    </row>
    <row r="233" spans="1:20" x14ac:dyDescent="0.3">
      <c r="A233" s="1">
        <v>42893</v>
      </c>
      <c r="B233" s="56">
        <v>601709</v>
      </c>
      <c r="C233" s="56" t="s">
        <v>918</v>
      </c>
      <c r="D233" s="1">
        <v>42589</v>
      </c>
      <c r="E233" s="1">
        <v>43465</v>
      </c>
      <c r="F233" s="56" t="s">
        <v>188</v>
      </c>
      <c r="G233" s="56" t="s">
        <v>924</v>
      </c>
      <c r="H233" s="56" t="s">
        <v>923</v>
      </c>
      <c r="I233" s="56">
        <v>0</v>
      </c>
      <c r="J233" s="56">
        <v>0</v>
      </c>
      <c r="K233" s="56"/>
      <c r="L233" s="56">
        <v>0</v>
      </c>
      <c r="M233" s="56" t="s">
        <v>130</v>
      </c>
      <c r="N233" s="56">
        <v>0</v>
      </c>
      <c r="O233" s="56" t="s">
        <v>131</v>
      </c>
      <c r="P233" s="56">
        <v>0</v>
      </c>
      <c r="Q233" s="56">
        <v>40000</v>
      </c>
      <c r="R233" s="56">
        <v>100000</v>
      </c>
      <c r="S233" s="56">
        <v>0</v>
      </c>
      <c r="T233" s="56">
        <v>0</v>
      </c>
    </row>
    <row r="234" spans="1:20" x14ac:dyDescent="0.3">
      <c r="A234" s="1">
        <v>42893</v>
      </c>
      <c r="B234" s="56">
        <v>601709</v>
      </c>
      <c r="C234" s="56" t="s">
        <v>918</v>
      </c>
      <c r="D234" s="1">
        <v>42589</v>
      </c>
      <c r="E234" s="1">
        <v>43465</v>
      </c>
      <c r="F234" s="56" t="s">
        <v>188</v>
      </c>
      <c r="G234" s="56" t="s">
        <v>924</v>
      </c>
      <c r="H234" s="56" t="s">
        <v>193</v>
      </c>
      <c r="I234" s="56">
        <v>0</v>
      </c>
      <c r="J234" s="56">
        <v>0</v>
      </c>
      <c r="K234" s="56"/>
      <c r="L234" s="56">
        <v>0</v>
      </c>
      <c r="M234" s="56" t="s">
        <v>130</v>
      </c>
      <c r="N234" s="56">
        <v>0</v>
      </c>
      <c r="O234" s="56" t="s">
        <v>131</v>
      </c>
      <c r="P234" s="56">
        <v>0</v>
      </c>
      <c r="Q234" s="56">
        <v>700</v>
      </c>
      <c r="R234" s="56">
        <v>2000</v>
      </c>
      <c r="S234" s="56">
        <v>0</v>
      </c>
      <c r="T234" s="56">
        <v>0</v>
      </c>
    </row>
    <row r="235" spans="1:20" x14ac:dyDescent="0.3">
      <c r="A235" s="1">
        <v>42893</v>
      </c>
      <c r="B235" s="56">
        <v>601709</v>
      </c>
      <c r="C235" s="56" t="s">
        <v>918</v>
      </c>
      <c r="D235" s="1">
        <v>42589</v>
      </c>
      <c r="E235" s="1">
        <v>43465</v>
      </c>
      <c r="F235" s="56" t="s">
        <v>110</v>
      </c>
      <c r="G235" s="56" t="s">
        <v>239</v>
      </c>
      <c r="H235" s="56" t="s">
        <v>112</v>
      </c>
      <c r="I235" s="56">
        <v>0</v>
      </c>
      <c r="J235" s="56">
        <v>0</v>
      </c>
      <c r="K235" s="56" t="s">
        <v>129</v>
      </c>
      <c r="L235" s="56">
        <v>0</v>
      </c>
      <c r="M235" s="56" t="s">
        <v>130</v>
      </c>
      <c r="N235" s="56">
        <v>0</v>
      </c>
      <c r="O235" s="56" t="s">
        <v>131</v>
      </c>
      <c r="P235" s="56">
        <v>0</v>
      </c>
      <c r="Q235" s="56">
        <v>5</v>
      </c>
      <c r="R235" s="56">
        <v>5</v>
      </c>
      <c r="S235" s="56">
        <v>0</v>
      </c>
      <c r="T235" s="56">
        <v>0</v>
      </c>
    </row>
    <row r="236" spans="1:20" x14ac:dyDescent="0.3">
      <c r="A236" s="1">
        <v>42893</v>
      </c>
      <c r="B236" s="56">
        <v>601709</v>
      </c>
      <c r="C236" s="56" t="s">
        <v>918</v>
      </c>
      <c r="D236" s="1">
        <v>42589</v>
      </c>
      <c r="E236" s="1">
        <v>43465</v>
      </c>
      <c r="F236" s="56" t="s">
        <v>110</v>
      </c>
      <c r="G236" s="56" t="s">
        <v>842</v>
      </c>
      <c r="H236" s="56" t="s">
        <v>420</v>
      </c>
      <c r="I236" s="56">
        <v>1800</v>
      </c>
      <c r="J236" s="56">
        <v>0</v>
      </c>
      <c r="K236" s="56" t="s">
        <v>129</v>
      </c>
      <c r="L236" s="56">
        <v>0</v>
      </c>
      <c r="M236" s="56" t="s">
        <v>130</v>
      </c>
      <c r="N236" s="56">
        <v>0</v>
      </c>
      <c r="O236" s="56" t="s">
        <v>131</v>
      </c>
      <c r="P236" s="56">
        <v>0</v>
      </c>
      <c r="Q236" s="56">
        <v>3680</v>
      </c>
      <c r="R236" s="56">
        <v>9530</v>
      </c>
      <c r="S236" s="56">
        <v>0</v>
      </c>
      <c r="T236" s="56">
        <v>0</v>
      </c>
    </row>
    <row r="237" spans="1:20" x14ac:dyDescent="0.3">
      <c r="A237" s="1">
        <v>42893</v>
      </c>
      <c r="B237" s="56">
        <v>601709</v>
      </c>
      <c r="C237" s="56" t="s">
        <v>918</v>
      </c>
      <c r="D237" s="1">
        <v>42589</v>
      </c>
      <c r="E237" s="1">
        <v>43465</v>
      </c>
      <c r="F237" s="56" t="s">
        <v>110</v>
      </c>
      <c r="G237" s="56" t="s">
        <v>842</v>
      </c>
      <c r="H237" s="56" t="s">
        <v>112</v>
      </c>
      <c r="I237" s="56">
        <v>0</v>
      </c>
      <c r="J237" s="56">
        <v>0</v>
      </c>
      <c r="K237" s="56" t="s">
        <v>129</v>
      </c>
      <c r="L237" s="56">
        <v>0</v>
      </c>
      <c r="M237" s="56" t="s">
        <v>130</v>
      </c>
      <c r="N237" s="56">
        <v>0</v>
      </c>
      <c r="O237" s="56" t="s">
        <v>131</v>
      </c>
      <c r="P237" s="56">
        <v>0</v>
      </c>
      <c r="Q237" s="56">
        <v>10</v>
      </c>
      <c r="R237" s="56">
        <v>13</v>
      </c>
      <c r="S237" s="56">
        <v>0</v>
      </c>
      <c r="T237" s="56">
        <v>0</v>
      </c>
    </row>
    <row r="238" spans="1:20" x14ac:dyDescent="0.3">
      <c r="A238" s="1">
        <v>42893</v>
      </c>
      <c r="B238" s="56">
        <v>601709</v>
      </c>
      <c r="C238" s="56" t="s">
        <v>918</v>
      </c>
      <c r="D238" s="1">
        <v>42589</v>
      </c>
      <c r="E238" s="1">
        <v>43465</v>
      </c>
      <c r="F238" s="56" t="s">
        <v>110</v>
      </c>
      <c r="G238" s="56" t="s">
        <v>924</v>
      </c>
      <c r="H238" s="56" t="s">
        <v>262</v>
      </c>
      <c r="I238" s="56">
        <v>217000</v>
      </c>
      <c r="J238" s="56">
        <v>0</v>
      </c>
      <c r="K238" s="56" t="s">
        <v>129</v>
      </c>
      <c r="L238" s="56">
        <v>0</v>
      </c>
      <c r="M238" s="56" t="s">
        <v>130</v>
      </c>
      <c r="N238" s="56">
        <v>0</v>
      </c>
      <c r="O238" s="56" t="s">
        <v>131</v>
      </c>
      <c r="P238" s="56">
        <v>0</v>
      </c>
      <c r="Q238" s="56">
        <v>479000</v>
      </c>
      <c r="R238" s="56">
        <v>2829000</v>
      </c>
      <c r="S238" s="56">
        <v>0</v>
      </c>
      <c r="T238" s="56">
        <v>0</v>
      </c>
    </row>
    <row r="239" spans="1:20" x14ac:dyDescent="0.3">
      <c r="A239" s="1">
        <v>42893</v>
      </c>
      <c r="B239" s="56">
        <v>601709</v>
      </c>
      <c r="C239" s="56" t="s">
        <v>918</v>
      </c>
      <c r="D239" s="1">
        <v>42589</v>
      </c>
      <c r="E239" s="1">
        <v>43465</v>
      </c>
      <c r="F239" s="56" t="s">
        <v>110</v>
      </c>
      <c r="G239" s="56" t="s">
        <v>924</v>
      </c>
      <c r="H239" s="56" t="s">
        <v>761</v>
      </c>
      <c r="I239" s="56">
        <v>576000</v>
      </c>
      <c r="J239" s="56">
        <v>0</v>
      </c>
      <c r="K239" s="56" t="s">
        <v>129</v>
      </c>
      <c r="L239" s="56">
        <v>0</v>
      </c>
      <c r="M239" s="56" t="s">
        <v>130</v>
      </c>
      <c r="N239" s="56">
        <v>0</v>
      </c>
      <c r="O239" s="56" t="s">
        <v>131</v>
      </c>
      <c r="P239" s="56">
        <v>0</v>
      </c>
      <c r="Q239" s="56">
        <v>30000</v>
      </c>
      <c r="R239" s="56">
        <v>144000</v>
      </c>
      <c r="S239" s="56">
        <v>0</v>
      </c>
      <c r="T239" s="56">
        <v>0</v>
      </c>
    </row>
    <row r="240" spans="1:20" x14ac:dyDescent="0.3">
      <c r="A240" s="1">
        <v>42893</v>
      </c>
      <c r="B240" s="56">
        <v>601709</v>
      </c>
      <c r="C240" s="56" t="s">
        <v>918</v>
      </c>
      <c r="D240" s="1">
        <v>42589</v>
      </c>
      <c r="E240" s="1">
        <v>43465</v>
      </c>
      <c r="F240" s="56" t="s">
        <v>105</v>
      </c>
      <c r="G240" s="56" t="s">
        <v>236</v>
      </c>
      <c r="H240" s="56" t="s">
        <v>762</v>
      </c>
      <c r="I240" s="56">
        <v>80604</v>
      </c>
      <c r="J240" s="56">
        <v>0</v>
      </c>
      <c r="K240" s="56" t="s">
        <v>129</v>
      </c>
      <c r="L240" s="56">
        <v>0</v>
      </c>
      <c r="M240" s="56" t="s">
        <v>130</v>
      </c>
      <c r="N240" s="56">
        <v>0</v>
      </c>
      <c r="O240" s="56" t="s">
        <v>131</v>
      </c>
      <c r="P240" s="56">
        <v>0</v>
      </c>
      <c r="Q240" s="56">
        <v>230000</v>
      </c>
      <c r="R240" s="56">
        <v>910000</v>
      </c>
      <c r="S240" s="56">
        <v>0</v>
      </c>
      <c r="T240" s="56">
        <v>0</v>
      </c>
    </row>
    <row r="241" spans="1:20" x14ac:dyDescent="0.3">
      <c r="A241" s="1">
        <v>42893</v>
      </c>
      <c r="B241" s="56">
        <v>601709</v>
      </c>
      <c r="C241" s="56" t="s">
        <v>918</v>
      </c>
      <c r="D241" s="1">
        <v>42589</v>
      </c>
      <c r="E241" s="1">
        <v>43465</v>
      </c>
      <c r="F241" s="56" t="s">
        <v>105</v>
      </c>
      <c r="G241" s="56" t="s">
        <v>236</v>
      </c>
      <c r="H241" s="56" t="s">
        <v>691</v>
      </c>
      <c r="I241" s="56">
        <v>1000000</v>
      </c>
      <c r="J241" s="56">
        <v>0</v>
      </c>
      <c r="K241" s="56" t="s">
        <v>129</v>
      </c>
      <c r="L241" s="56">
        <v>0</v>
      </c>
      <c r="M241" s="56" t="s">
        <v>130</v>
      </c>
      <c r="N241" s="56">
        <v>0</v>
      </c>
      <c r="O241" s="56" t="s">
        <v>131</v>
      </c>
      <c r="P241" s="56">
        <v>0</v>
      </c>
      <c r="Q241" s="56">
        <v>120000</v>
      </c>
      <c r="R241" s="56">
        <v>1000000</v>
      </c>
      <c r="S241" s="56">
        <v>0</v>
      </c>
      <c r="T241" s="56">
        <v>0</v>
      </c>
    </row>
    <row r="242" spans="1:20" x14ac:dyDescent="0.3">
      <c r="A242" s="1">
        <v>42893</v>
      </c>
      <c r="B242" s="56">
        <v>601709</v>
      </c>
      <c r="C242" s="56" t="s">
        <v>918</v>
      </c>
      <c r="D242" s="1">
        <v>42589</v>
      </c>
      <c r="E242" s="1">
        <v>43465</v>
      </c>
      <c r="F242" s="56" t="s">
        <v>105</v>
      </c>
      <c r="G242" s="56" t="s">
        <v>236</v>
      </c>
      <c r="H242" s="56" t="s">
        <v>760</v>
      </c>
      <c r="I242" s="56">
        <v>5678000</v>
      </c>
      <c r="J242" s="56">
        <v>0</v>
      </c>
      <c r="K242" s="56" t="s">
        <v>129</v>
      </c>
      <c r="L242" s="56">
        <v>0</v>
      </c>
      <c r="M242" s="56" t="s">
        <v>130</v>
      </c>
      <c r="N242" s="56">
        <v>0</v>
      </c>
      <c r="O242" s="56" t="s">
        <v>131</v>
      </c>
      <c r="P242" s="56">
        <v>0</v>
      </c>
      <c r="Q242" s="56">
        <v>400000</v>
      </c>
      <c r="R242" s="56">
        <v>1700000</v>
      </c>
      <c r="S242" s="56">
        <v>0</v>
      </c>
      <c r="T242" s="56">
        <v>0</v>
      </c>
    </row>
    <row r="243" spans="1:20" x14ac:dyDescent="0.3">
      <c r="A243" s="1">
        <v>42893</v>
      </c>
      <c r="B243" s="56">
        <v>601872</v>
      </c>
      <c r="C243" s="56" t="s">
        <v>1015</v>
      </c>
      <c r="D243" s="1">
        <v>42736</v>
      </c>
      <c r="E243" s="1">
        <v>43281</v>
      </c>
      <c r="F243" s="56" t="s">
        <v>188</v>
      </c>
      <c r="G243" s="56" t="s">
        <v>1037</v>
      </c>
      <c r="H243" s="56" t="s">
        <v>195</v>
      </c>
      <c r="I243" s="56">
        <v>0</v>
      </c>
      <c r="J243" s="56">
        <v>0</v>
      </c>
      <c r="K243" s="56"/>
      <c r="L243" s="56">
        <v>0</v>
      </c>
      <c r="M243" s="56"/>
      <c r="N243" s="56">
        <v>0</v>
      </c>
      <c r="O243" s="56" t="s">
        <v>131</v>
      </c>
      <c r="P243" s="56">
        <v>0</v>
      </c>
      <c r="Q243" s="56">
        <v>2</v>
      </c>
      <c r="R243" s="56">
        <v>4</v>
      </c>
      <c r="S243" s="56">
        <v>0</v>
      </c>
      <c r="T243" s="56">
        <v>0</v>
      </c>
    </row>
    <row r="244" spans="1:20" x14ac:dyDescent="0.3">
      <c r="A244" s="1">
        <v>42893</v>
      </c>
      <c r="B244" s="56">
        <v>601872</v>
      </c>
      <c r="C244" s="56" t="s">
        <v>1015</v>
      </c>
      <c r="D244" s="1">
        <v>42736</v>
      </c>
      <c r="E244" s="1">
        <v>43281</v>
      </c>
      <c r="F244" s="56" t="s">
        <v>188</v>
      </c>
      <c r="G244" s="56" t="s">
        <v>1037</v>
      </c>
      <c r="H244" s="56" t="s">
        <v>238</v>
      </c>
      <c r="I244" s="56">
        <v>0</v>
      </c>
      <c r="J244" s="56">
        <v>0</v>
      </c>
      <c r="K244" s="56"/>
      <c r="L244" s="56">
        <v>0</v>
      </c>
      <c r="M244" s="56" t="s">
        <v>130</v>
      </c>
      <c r="N244" s="56">
        <v>0</v>
      </c>
      <c r="O244" s="56" t="s">
        <v>131</v>
      </c>
      <c r="P244" s="56">
        <v>0</v>
      </c>
      <c r="Q244" s="56">
        <v>2</v>
      </c>
      <c r="R244" s="56">
        <v>2</v>
      </c>
      <c r="S244" s="56">
        <v>0</v>
      </c>
      <c r="T244" s="56">
        <v>0</v>
      </c>
    </row>
    <row r="245" spans="1:20" x14ac:dyDescent="0.3">
      <c r="A245" s="1">
        <v>42893</v>
      </c>
      <c r="B245" s="56">
        <v>601872</v>
      </c>
      <c r="C245" s="56" t="s">
        <v>1015</v>
      </c>
      <c r="D245" s="1">
        <v>42736</v>
      </c>
      <c r="E245" s="1">
        <v>43281</v>
      </c>
      <c r="F245" s="56" t="s">
        <v>188</v>
      </c>
      <c r="G245" s="56" t="s">
        <v>1038</v>
      </c>
      <c r="H245" s="56" t="s">
        <v>238</v>
      </c>
      <c r="I245" s="56">
        <v>0</v>
      </c>
      <c r="J245" s="56">
        <v>0</v>
      </c>
      <c r="K245" s="56"/>
      <c r="L245" s="56">
        <v>0</v>
      </c>
      <c r="M245" s="56"/>
      <c r="N245" s="56">
        <v>0</v>
      </c>
      <c r="O245" s="56" t="s">
        <v>131</v>
      </c>
      <c r="P245" s="56">
        <v>0</v>
      </c>
      <c r="Q245" s="56">
        <v>2</v>
      </c>
      <c r="R245" s="56">
        <v>4</v>
      </c>
      <c r="S245" s="56">
        <v>0</v>
      </c>
      <c r="T245" s="56">
        <v>0</v>
      </c>
    </row>
    <row r="246" spans="1:20" x14ac:dyDescent="0.3">
      <c r="A246" s="1">
        <v>42893</v>
      </c>
      <c r="B246" s="56">
        <v>601872</v>
      </c>
      <c r="C246" s="56" t="s">
        <v>1015</v>
      </c>
      <c r="D246" s="1">
        <v>42736</v>
      </c>
      <c r="E246" s="1">
        <v>43281</v>
      </c>
      <c r="F246" s="56" t="s">
        <v>188</v>
      </c>
      <c r="G246" s="56" t="s">
        <v>1039</v>
      </c>
      <c r="H246" s="56" t="s">
        <v>1021</v>
      </c>
      <c r="I246" s="56">
        <v>0</v>
      </c>
      <c r="J246" s="56">
        <v>0</v>
      </c>
      <c r="K246" s="56"/>
      <c r="L246" s="56">
        <v>0</v>
      </c>
      <c r="M246" s="56"/>
      <c r="N246" s="56">
        <v>0</v>
      </c>
      <c r="O246" s="56"/>
      <c r="P246" s="56">
        <v>0</v>
      </c>
      <c r="Q246" s="56">
        <v>0</v>
      </c>
      <c r="R246" s="56">
        <v>4000</v>
      </c>
      <c r="S246" s="56">
        <v>0</v>
      </c>
      <c r="T246" s="56">
        <v>0</v>
      </c>
    </row>
    <row r="247" spans="1:20" x14ac:dyDescent="0.3">
      <c r="A247" s="1">
        <v>42893</v>
      </c>
      <c r="B247" s="56">
        <v>601872</v>
      </c>
      <c r="C247" s="56" t="s">
        <v>1015</v>
      </c>
      <c r="D247" s="1">
        <v>42736</v>
      </c>
      <c r="E247" s="1">
        <v>43281</v>
      </c>
      <c r="F247" s="56" t="s">
        <v>188</v>
      </c>
      <c r="G247" s="56" t="s">
        <v>1039</v>
      </c>
      <c r="H247" s="56" t="s">
        <v>238</v>
      </c>
      <c r="I247" s="56">
        <v>0</v>
      </c>
      <c r="J247" s="56">
        <v>0</v>
      </c>
      <c r="K247" s="56"/>
      <c r="L247" s="56">
        <v>0</v>
      </c>
      <c r="M247" s="56"/>
      <c r="N247" s="56">
        <v>0</v>
      </c>
      <c r="O247" s="56" t="s">
        <v>131</v>
      </c>
      <c r="P247" s="56">
        <v>0</v>
      </c>
      <c r="Q247" s="56">
        <v>4</v>
      </c>
      <c r="R247" s="56">
        <v>4</v>
      </c>
      <c r="S247" s="56">
        <v>0</v>
      </c>
      <c r="T247" s="56">
        <v>0</v>
      </c>
    </row>
    <row r="248" spans="1:20" x14ac:dyDescent="0.3">
      <c r="A248" s="1">
        <v>42893</v>
      </c>
      <c r="B248" s="56">
        <v>601872</v>
      </c>
      <c r="C248" s="56" t="s">
        <v>1015</v>
      </c>
      <c r="D248" s="1">
        <v>42736</v>
      </c>
      <c r="E248" s="1">
        <v>43281</v>
      </c>
      <c r="F248" s="56" t="s">
        <v>188</v>
      </c>
      <c r="G248" s="56" t="s">
        <v>1040</v>
      </c>
      <c r="H248" s="56" t="s">
        <v>351</v>
      </c>
      <c r="I248" s="56">
        <v>0</v>
      </c>
      <c r="J248" s="56">
        <v>0</v>
      </c>
      <c r="K248" s="56"/>
      <c r="L248" s="56">
        <v>0</v>
      </c>
      <c r="M248" s="56"/>
      <c r="N248" s="56">
        <v>0</v>
      </c>
      <c r="O248" s="56" t="s">
        <v>131</v>
      </c>
      <c r="P248" s="56">
        <v>0</v>
      </c>
      <c r="Q248" s="56">
        <v>2</v>
      </c>
      <c r="R248" s="56">
        <v>2</v>
      </c>
      <c r="S248" s="56">
        <v>0</v>
      </c>
      <c r="T248" s="56">
        <v>0</v>
      </c>
    </row>
    <row r="249" spans="1:20" x14ac:dyDescent="0.3">
      <c r="A249" s="1">
        <v>42893</v>
      </c>
      <c r="B249" s="56">
        <v>601872</v>
      </c>
      <c r="C249" s="56" t="s">
        <v>1015</v>
      </c>
      <c r="D249" s="1">
        <v>42736</v>
      </c>
      <c r="E249" s="1">
        <v>43281</v>
      </c>
      <c r="F249" s="56" t="s">
        <v>188</v>
      </c>
      <c r="G249" s="56" t="s">
        <v>1040</v>
      </c>
      <c r="H249" s="56" t="s">
        <v>195</v>
      </c>
      <c r="I249" s="56">
        <v>0</v>
      </c>
      <c r="J249" s="56">
        <v>0</v>
      </c>
      <c r="K249" s="56"/>
      <c r="L249" s="56">
        <v>0</v>
      </c>
      <c r="M249" s="56"/>
      <c r="N249" s="56">
        <v>0</v>
      </c>
      <c r="O249" s="56"/>
      <c r="P249" s="56">
        <v>0</v>
      </c>
      <c r="Q249" s="56">
        <v>0</v>
      </c>
      <c r="R249" s="56">
        <v>6</v>
      </c>
      <c r="S249" s="56">
        <v>0</v>
      </c>
      <c r="T249" s="56">
        <v>0</v>
      </c>
    </row>
    <row r="250" spans="1:20" x14ac:dyDescent="0.3">
      <c r="A250" s="1">
        <v>42893</v>
      </c>
      <c r="B250" s="56">
        <v>601872</v>
      </c>
      <c r="C250" s="56" t="s">
        <v>1015</v>
      </c>
      <c r="D250" s="1">
        <v>42736</v>
      </c>
      <c r="E250" s="1">
        <v>43281</v>
      </c>
      <c r="F250" s="56" t="s">
        <v>188</v>
      </c>
      <c r="G250" s="56" t="s">
        <v>1040</v>
      </c>
      <c r="H250" s="56" t="s">
        <v>238</v>
      </c>
      <c r="I250" s="56">
        <v>0</v>
      </c>
      <c r="J250" s="56">
        <v>0</v>
      </c>
      <c r="K250" s="56"/>
      <c r="L250" s="56">
        <v>0</v>
      </c>
      <c r="M250" s="56"/>
      <c r="N250" s="56">
        <v>0</v>
      </c>
      <c r="O250" s="56"/>
      <c r="P250" s="56">
        <v>0</v>
      </c>
      <c r="Q250" s="56">
        <v>0</v>
      </c>
      <c r="R250" s="56">
        <v>4</v>
      </c>
      <c r="S250" s="56">
        <v>0</v>
      </c>
      <c r="T250" s="56">
        <v>0</v>
      </c>
    </row>
    <row r="251" spans="1:20" x14ac:dyDescent="0.3">
      <c r="A251" s="1">
        <v>42893</v>
      </c>
      <c r="B251" s="56">
        <v>601872</v>
      </c>
      <c r="C251" s="56" t="s">
        <v>1015</v>
      </c>
      <c r="D251" s="1">
        <v>42736</v>
      </c>
      <c r="E251" s="1">
        <v>43281</v>
      </c>
      <c r="F251" s="56" t="s">
        <v>188</v>
      </c>
      <c r="G251" s="56" t="s">
        <v>1040</v>
      </c>
      <c r="H251" s="56" t="s">
        <v>930</v>
      </c>
      <c r="I251" s="56">
        <v>0</v>
      </c>
      <c r="J251" s="56">
        <v>0</v>
      </c>
      <c r="K251" s="56"/>
      <c r="L251" s="56">
        <v>0</v>
      </c>
      <c r="M251" s="56"/>
      <c r="N251" s="56">
        <v>0</v>
      </c>
      <c r="O251" s="56"/>
      <c r="P251" s="56">
        <v>0</v>
      </c>
      <c r="Q251" s="56">
        <v>0</v>
      </c>
      <c r="R251" s="56">
        <v>4</v>
      </c>
      <c r="S251" s="56">
        <v>0</v>
      </c>
      <c r="T251" s="56">
        <v>0</v>
      </c>
    </row>
    <row r="252" spans="1:20" x14ac:dyDescent="0.3">
      <c r="A252" s="1">
        <v>42893</v>
      </c>
      <c r="B252" s="56">
        <v>601872</v>
      </c>
      <c r="C252" s="56" t="s">
        <v>1015</v>
      </c>
      <c r="D252" s="1">
        <v>42736</v>
      </c>
      <c r="E252" s="1">
        <v>43281</v>
      </c>
      <c r="F252" s="56" t="s">
        <v>110</v>
      </c>
      <c r="G252" s="56" t="s">
        <v>1037</v>
      </c>
      <c r="H252" s="56" t="s">
        <v>112</v>
      </c>
      <c r="I252" s="56">
        <v>0</v>
      </c>
      <c r="J252" s="56">
        <v>0</v>
      </c>
      <c r="K252" s="56"/>
      <c r="L252" s="56">
        <v>0</v>
      </c>
      <c r="M252" s="56"/>
      <c r="N252" s="56">
        <v>0</v>
      </c>
      <c r="O252" s="56"/>
      <c r="P252" s="56">
        <v>0</v>
      </c>
      <c r="Q252" s="56">
        <v>0</v>
      </c>
      <c r="R252" s="56">
        <v>4</v>
      </c>
      <c r="S252" s="56">
        <v>0</v>
      </c>
      <c r="T252" s="56">
        <v>0</v>
      </c>
    </row>
    <row r="253" spans="1:20" x14ac:dyDescent="0.3">
      <c r="A253" s="1">
        <v>42893</v>
      </c>
      <c r="B253" s="56">
        <v>601872</v>
      </c>
      <c r="C253" s="56" t="s">
        <v>1015</v>
      </c>
      <c r="D253" s="1">
        <v>42736</v>
      </c>
      <c r="E253" s="1">
        <v>43281</v>
      </c>
      <c r="F253" s="56" t="s">
        <v>110</v>
      </c>
      <c r="G253" s="56" t="s">
        <v>1039</v>
      </c>
      <c r="H253" s="56" t="s">
        <v>1017</v>
      </c>
      <c r="I253" s="56">
        <v>24</v>
      </c>
      <c r="J253" s="56">
        <v>0</v>
      </c>
      <c r="K253" s="56"/>
      <c r="L253" s="56">
        <v>0</v>
      </c>
      <c r="M253" s="56"/>
      <c r="N253" s="56">
        <v>0</v>
      </c>
      <c r="O253" s="56" t="s">
        <v>131</v>
      </c>
      <c r="P253" s="56">
        <v>0</v>
      </c>
      <c r="Q253" s="56">
        <v>30</v>
      </c>
      <c r="R253" s="56">
        <v>114</v>
      </c>
      <c r="S253" s="56">
        <v>0</v>
      </c>
      <c r="T253" s="56">
        <v>0</v>
      </c>
    </row>
    <row r="254" spans="1:20" x14ac:dyDescent="0.3">
      <c r="A254" s="1">
        <v>42893</v>
      </c>
      <c r="B254" s="56">
        <v>601872</v>
      </c>
      <c r="C254" s="56" t="s">
        <v>1015</v>
      </c>
      <c r="D254" s="1">
        <v>42736</v>
      </c>
      <c r="E254" s="1">
        <v>43281</v>
      </c>
      <c r="F254" s="56" t="s">
        <v>110</v>
      </c>
      <c r="G254" s="56" t="s">
        <v>1039</v>
      </c>
      <c r="H254" s="56" t="s">
        <v>782</v>
      </c>
      <c r="I254" s="56">
        <v>6100000</v>
      </c>
      <c r="J254" s="56">
        <v>0</v>
      </c>
      <c r="K254" s="56"/>
      <c r="L254" s="56">
        <v>0</v>
      </c>
      <c r="M254" s="56" t="s">
        <v>130</v>
      </c>
      <c r="N254" s="56">
        <v>0</v>
      </c>
      <c r="O254" s="56" t="s">
        <v>131</v>
      </c>
      <c r="P254" s="56">
        <v>0</v>
      </c>
      <c r="Q254" s="56">
        <v>600000</v>
      </c>
      <c r="R254" s="56">
        <v>2000000</v>
      </c>
      <c r="S254" s="56">
        <v>0</v>
      </c>
      <c r="T254" s="56">
        <v>0</v>
      </c>
    </row>
    <row r="255" spans="1:20" x14ac:dyDescent="0.3">
      <c r="A255" s="1">
        <v>42893</v>
      </c>
      <c r="B255" s="56">
        <v>601872</v>
      </c>
      <c r="C255" s="56" t="s">
        <v>1015</v>
      </c>
      <c r="D255" s="1">
        <v>42736</v>
      </c>
      <c r="E255" s="1">
        <v>43281</v>
      </c>
      <c r="F255" s="56" t="s">
        <v>110</v>
      </c>
      <c r="G255" s="56" t="s">
        <v>1040</v>
      </c>
      <c r="H255" s="56" t="s">
        <v>767</v>
      </c>
      <c r="I255" s="56">
        <v>40</v>
      </c>
      <c r="J255" s="56">
        <v>0</v>
      </c>
      <c r="K255" s="56"/>
      <c r="L255" s="56">
        <v>0</v>
      </c>
      <c r="M255" s="56" t="s">
        <v>130</v>
      </c>
      <c r="N255" s="56">
        <v>0</v>
      </c>
      <c r="O255" s="56" t="s">
        <v>131</v>
      </c>
      <c r="P255" s="56">
        <v>0</v>
      </c>
      <c r="Q255" s="56">
        <v>50</v>
      </c>
      <c r="R255" s="56">
        <v>250</v>
      </c>
      <c r="S255" s="56">
        <v>0</v>
      </c>
      <c r="T255" s="56">
        <v>0</v>
      </c>
    </row>
    <row r="256" spans="1:20" x14ac:dyDescent="0.3">
      <c r="A256" s="1">
        <v>42893</v>
      </c>
      <c r="B256" s="56">
        <v>601872</v>
      </c>
      <c r="C256" s="56" t="s">
        <v>1015</v>
      </c>
      <c r="D256" s="1">
        <v>42736</v>
      </c>
      <c r="E256" s="1">
        <v>43281</v>
      </c>
      <c r="F256" s="56" t="s">
        <v>110</v>
      </c>
      <c r="G256" s="56" t="s">
        <v>1040</v>
      </c>
      <c r="H256" s="56" t="s">
        <v>557</v>
      </c>
      <c r="I256" s="56">
        <v>54000</v>
      </c>
      <c r="J256" s="56">
        <v>0</v>
      </c>
      <c r="K256" s="56"/>
      <c r="L256" s="56">
        <v>0</v>
      </c>
      <c r="M256" s="56" t="s">
        <v>130</v>
      </c>
      <c r="N256" s="56">
        <v>0</v>
      </c>
      <c r="O256" s="56" t="s">
        <v>131</v>
      </c>
      <c r="P256" s="56">
        <v>0</v>
      </c>
      <c r="Q256" s="56">
        <v>56000</v>
      </c>
      <c r="R256" s="56">
        <v>180000</v>
      </c>
      <c r="S256" s="56">
        <v>0</v>
      </c>
      <c r="T256" s="56">
        <v>0</v>
      </c>
    </row>
    <row r="257" spans="1:20" x14ac:dyDescent="0.3">
      <c r="A257" s="1">
        <v>42893</v>
      </c>
      <c r="B257" s="56">
        <v>601872</v>
      </c>
      <c r="C257" s="56" t="s">
        <v>1015</v>
      </c>
      <c r="D257" s="1">
        <v>42736</v>
      </c>
      <c r="E257" s="1">
        <v>43281</v>
      </c>
      <c r="F257" s="56" t="s">
        <v>110</v>
      </c>
      <c r="G257" s="56" t="s">
        <v>1040</v>
      </c>
      <c r="H257" s="56" t="s">
        <v>112</v>
      </c>
      <c r="I257" s="56">
        <v>0</v>
      </c>
      <c r="J257" s="56">
        <v>0</v>
      </c>
      <c r="K257" s="56"/>
      <c r="L257" s="56">
        <v>0</v>
      </c>
      <c r="M257" s="56"/>
      <c r="N257" s="56">
        <v>0</v>
      </c>
      <c r="O257" s="56"/>
      <c r="P257" s="56">
        <v>0</v>
      </c>
      <c r="Q257" s="56">
        <v>0</v>
      </c>
      <c r="R257" s="56">
        <v>4</v>
      </c>
      <c r="S257" s="56">
        <v>0</v>
      </c>
      <c r="T257" s="56">
        <v>0</v>
      </c>
    </row>
    <row r="258" spans="1:20" x14ac:dyDescent="0.3">
      <c r="A258" s="1">
        <v>42893</v>
      </c>
      <c r="B258" s="56">
        <v>601872</v>
      </c>
      <c r="C258" s="56" t="s">
        <v>1015</v>
      </c>
      <c r="D258" s="1">
        <v>42736</v>
      </c>
      <c r="E258" s="1">
        <v>43281</v>
      </c>
      <c r="F258" s="56" t="s">
        <v>110</v>
      </c>
      <c r="G258" s="56" t="s">
        <v>1040</v>
      </c>
      <c r="H258" s="56" t="s">
        <v>1023</v>
      </c>
      <c r="I258" s="56">
        <v>0</v>
      </c>
      <c r="J258" s="56">
        <v>0</v>
      </c>
      <c r="K258" s="56"/>
      <c r="L258" s="56">
        <v>0</v>
      </c>
      <c r="M258" s="56"/>
      <c r="N258" s="56">
        <v>0</v>
      </c>
      <c r="O258" s="56"/>
      <c r="P258" s="56">
        <v>0</v>
      </c>
      <c r="Q258" s="56">
        <v>0</v>
      </c>
      <c r="R258" s="56">
        <v>4</v>
      </c>
      <c r="S258" s="56">
        <v>0</v>
      </c>
      <c r="T258" s="56">
        <v>0</v>
      </c>
    </row>
    <row r="259" spans="1:20" x14ac:dyDescent="0.3">
      <c r="A259" s="1">
        <v>42893</v>
      </c>
      <c r="B259" s="56">
        <v>601872</v>
      </c>
      <c r="C259" s="56" t="s">
        <v>1015</v>
      </c>
      <c r="D259" s="1">
        <v>42736</v>
      </c>
      <c r="E259" s="1">
        <v>43281</v>
      </c>
      <c r="F259" s="56" t="s">
        <v>105</v>
      </c>
      <c r="G259" s="56" t="s">
        <v>236</v>
      </c>
      <c r="H259" s="56" t="s">
        <v>783</v>
      </c>
      <c r="I259" s="56">
        <v>5300000</v>
      </c>
      <c r="J259" s="56">
        <v>0</v>
      </c>
      <c r="K259" s="56"/>
      <c r="L259" s="56">
        <v>0</v>
      </c>
      <c r="M259" s="56" t="s">
        <v>130</v>
      </c>
      <c r="N259" s="56">
        <v>0</v>
      </c>
      <c r="O259" s="56" t="s">
        <v>131</v>
      </c>
      <c r="P259" s="56">
        <v>0</v>
      </c>
      <c r="Q259" s="56">
        <v>6000000</v>
      </c>
      <c r="R259" s="56">
        <v>21000000</v>
      </c>
      <c r="S259" s="56">
        <v>0</v>
      </c>
      <c r="T259" s="56">
        <v>0</v>
      </c>
    </row>
    <row r="260" spans="1:20" x14ac:dyDescent="0.3">
      <c r="A260" s="1">
        <v>42893</v>
      </c>
      <c r="B260" s="56">
        <v>601872</v>
      </c>
      <c r="C260" s="56" t="s">
        <v>1015</v>
      </c>
      <c r="D260" s="1">
        <v>42736</v>
      </c>
      <c r="E260" s="1">
        <v>43281</v>
      </c>
      <c r="F260" s="56" t="s">
        <v>105</v>
      </c>
      <c r="G260" s="56" t="s">
        <v>236</v>
      </c>
      <c r="H260" s="56" t="s">
        <v>1024</v>
      </c>
      <c r="I260" s="56">
        <v>65540800</v>
      </c>
      <c r="J260" s="56">
        <v>0</v>
      </c>
      <c r="K260" s="56"/>
      <c r="L260" s="56">
        <v>0</v>
      </c>
      <c r="M260" s="56"/>
      <c r="N260" s="56">
        <v>0</v>
      </c>
      <c r="O260" s="56" t="s">
        <v>131</v>
      </c>
      <c r="P260" s="56">
        <v>0</v>
      </c>
      <c r="Q260" s="56">
        <v>70000000</v>
      </c>
      <c r="R260" s="56">
        <v>250000000</v>
      </c>
      <c r="S260" s="56">
        <v>0</v>
      </c>
      <c r="T260" s="56">
        <v>0</v>
      </c>
    </row>
    <row r="261" spans="1:20" x14ac:dyDescent="0.3">
      <c r="A261" s="1">
        <v>42893</v>
      </c>
      <c r="B261" s="56">
        <v>601936</v>
      </c>
      <c r="C261" s="56" t="s">
        <v>1054</v>
      </c>
      <c r="D261" s="1">
        <v>42675</v>
      </c>
      <c r="E261" s="1">
        <v>43465</v>
      </c>
      <c r="F261" s="56" t="s">
        <v>188</v>
      </c>
      <c r="G261" s="56" t="s">
        <v>239</v>
      </c>
      <c r="H261" s="56" t="s">
        <v>195</v>
      </c>
      <c r="I261" s="56">
        <v>0</v>
      </c>
      <c r="J261" s="56">
        <v>0</v>
      </c>
      <c r="K261" s="56"/>
      <c r="L261" s="56">
        <v>0</v>
      </c>
      <c r="M261" s="56"/>
      <c r="N261" s="56">
        <v>0</v>
      </c>
      <c r="O261" s="56" t="s">
        <v>131</v>
      </c>
      <c r="P261" s="56">
        <v>0</v>
      </c>
      <c r="Q261" s="56">
        <v>4</v>
      </c>
      <c r="R261" s="56">
        <v>4</v>
      </c>
      <c r="S261" s="56">
        <v>0</v>
      </c>
      <c r="T261" s="56">
        <v>0</v>
      </c>
    </row>
    <row r="262" spans="1:20" x14ac:dyDescent="0.3">
      <c r="A262" s="1">
        <v>42893</v>
      </c>
      <c r="B262" s="56">
        <v>601936</v>
      </c>
      <c r="C262" s="56" t="s">
        <v>1054</v>
      </c>
      <c r="D262" s="1">
        <v>42675</v>
      </c>
      <c r="E262" s="1">
        <v>43465</v>
      </c>
      <c r="F262" s="56" t="s">
        <v>188</v>
      </c>
      <c r="G262" s="56" t="s">
        <v>239</v>
      </c>
      <c r="H262" s="56" t="s">
        <v>238</v>
      </c>
      <c r="I262" s="56">
        <v>0</v>
      </c>
      <c r="J262" s="56">
        <v>0</v>
      </c>
      <c r="K262" s="56"/>
      <c r="L262" s="56">
        <v>0</v>
      </c>
      <c r="M262" s="56" t="s">
        <v>130</v>
      </c>
      <c r="N262" s="56">
        <v>0</v>
      </c>
      <c r="O262" s="56" t="s">
        <v>131</v>
      </c>
      <c r="P262" s="56">
        <v>0</v>
      </c>
      <c r="Q262" s="56">
        <v>2</v>
      </c>
      <c r="R262" s="56">
        <v>2</v>
      </c>
      <c r="S262" s="56">
        <v>0</v>
      </c>
      <c r="T262" s="56">
        <v>0</v>
      </c>
    </row>
    <row r="263" spans="1:20" x14ac:dyDescent="0.3">
      <c r="A263" s="1">
        <v>42893</v>
      </c>
      <c r="B263" s="56">
        <v>601936</v>
      </c>
      <c r="C263" s="56" t="s">
        <v>1054</v>
      </c>
      <c r="D263" s="1">
        <v>42675</v>
      </c>
      <c r="E263" s="1">
        <v>43465</v>
      </c>
      <c r="F263" s="56" t="s">
        <v>188</v>
      </c>
      <c r="G263" s="56" t="s">
        <v>842</v>
      </c>
      <c r="H263" s="56" t="s">
        <v>447</v>
      </c>
      <c r="I263" s="56">
        <v>0</v>
      </c>
      <c r="J263" s="56">
        <v>0</v>
      </c>
      <c r="K263" s="56"/>
      <c r="L263" s="56">
        <v>0</v>
      </c>
      <c r="M263" s="56" t="s">
        <v>130</v>
      </c>
      <c r="N263" s="56">
        <v>0</v>
      </c>
      <c r="O263" s="56" t="s">
        <v>131</v>
      </c>
      <c r="P263" s="56">
        <v>0</v>
      </c>
      <c r="Q263" s="56">
        <v>4</v>
      </c>
      <c r="R263" s="56">
        <v>4</v>
      </c>
      <c r="S263" s="56">
        <v>0</v>
      </c>
      <c r="T263" s="56">
        <v>0</v>
      </c>
    </row>
    <row r="264" spans="1:20" x14ac:dyDescent="0.3">
      <c r="A264" s="1">
        <v>42893</v>
      </c>
      <c r="B264" s="56">
        <v>601936</v>
      </c>
      <c r="C264" s="56" t="s">
        <v>1054</v>
      </c>
      <c r="D264" s="1">
        <v>42675</v>
      </c>
      <c r="E264" s="1">
        <v>43465</v>
      </c>
      <c r="F264" s="56" t="s">
        <v>188</v>
      </c>
      <c r="G264" s="56" t="s">
        <v>842</v>
      </c>
      <c r="H264" s="56" t="s">
        <v>238</v>
      </c>
      <c r="I264" s="56">
        <v>0</v>
      </c>
      <c r="J264" s="56">
        <v>0</v>
      </c>
      <c r="K264" s="56"/>
      <c r="L264" s="56">
        <v>0</v>
      </c>
      <c r="M264" s="56"/>
      <c r="N264" s="56">
        <v>0</v>
      </c>
      <c r="O264" s="56" t="s">
        <v>131</v>
      </c>
      <c r="P264" s="56">
        <v>0</v>
      </c>
      <c r="Q264" s="56">
        <v>2</v>
      </c>
      <c r="R264" s="56">
        <v>4</v>
      </c>
      <c r="S264" s="56">
        <v>0</v>
      </c>
      <c r="T264" s="56">
        <v>0</v>
      </c>
    </row>
    <row r="265" spans="1:20" x14ac:dyDescent="0.3">
      <c r="A265" s="1">
        <v>42893</v>
      </c>
      <c r="B265" s="56">
        <v>601936</v>
      </c>
      <c r="C265" s="56" t="s">
        <v>1054</v>
      </c>
      <c r="D265" s="1">
        <v>42675</v>
      </c>
      <c r="E265" s="1">
        <v>43465</v>
      </c>
      <c r="F265" s="56" t="s">
        <v>188</v>
      </c>
      <c r="G265" s="56" t="s">
        <v>924</v>
      </c>
      <c r="H265" s="56" t="s">
        <v>195</v>
      </c>
      <c r="I265" s="56">
        <v>0</v>
      </c>
      <c r="J265" s="56">
        <v>0</v>
      </c>
      <c r="K265" s="56"/>
      <c r="L265" s="56">
        <v>0</v>
      </c>
      <c r="M265" s="56" t="s">
        <v>130</v>
      </c>
      <c r="N265" s="56">
        <v>0</v>
      </c>
      <c r="O265" s="56" t="s">
        <v>131</v>
      </c>
      <c r="P265" s="56">
        <v>0</v>
      </c>
      <c r="Q265" s="56">
        <v>4</v>
      </c>
      <c r="R265" s="56">
        <v>4</v>
      </c>
      <c r="S265" s="56">
        <v>0</v>
      </c>
      <c r="T265" s="56">
        <v>0</v>
      </c>
    </row>
    <row r="266" spans="1:20" x14ac:dyDescent="0.3">
      <c r="A266" s="1">
        <v>42893</v>
      </c>
      <c r="B266" s="56">
        <v>601936</v>
      </c>
      <c r="C266" s="56" t="s">
        <v>1054</v>
      </c>
      <c r="D266" s="1">
        <v>42675</v>
      </c>
      <c r="E266" s="1">
        <v>43465</v>
      </c>
      <c r="F266" s="56" t="s">
        <v>188</v>
      </c>
      <c r="G266" s="56" t="s">
        <v>924</v>
      </c>
      <c r="H266" s="56" t="s">
        <v>238</v>
      </c>
      <c r="I266" s="56">
        <v>0</v>
      </c>
      <c r="J266" s="56">
        <v>0</v>
      </c>
      <c r="K266" s="56"/>
      <c r="L266" s="56">
        <v>0</v>
      </c>
      <c r="M266" s="56" t="s">
        <v>130</v>
      </c>
      <c r="N266" s="56">
        <v>0</v>
      </c>
      <c r="O266" s="56"/>
      <c r="P266" s="56">
        <v>0</v>
      </c>
      <c r="Q266" s="56">
        <v>2</v>
      </c>
      <c r="R266" s="56">
        <v>2</v>
      </c>
      <c r="S266" s="56">
        <v>0</v>
      </c>
      <c r="T266" s="56">
        <v>0</v>
      </c>
    </row>
    <row r="267" spans="1:20" x14ac:dyDescent="0.3">
      <c r="A267" s="1">
        <v>42893</v>
      </c>
      <c r="B267" s="56">
        <v>601936</v>
      </c>
      <c r="C267" s="56" t="s">
        <v>1054</v>
      </c>
      <c r="D267" s="1">
        <v>42675</v>
      </c>
      <c r="E267" s="1">
        <v>43465</v>
      </c>
      <c r="F267" s="56" t="s">
        <v>188</v>
      </c>
      <c r="G267" s="56" t="s">
        <v>1061</v>
      </c>
      <c r="H267" s="56" t="s">
        <v>195</v>
      </c>
      <c r="I267" s="56">
        <v>0</v>
      </c>
      <c r="J267" s="56">
        <v>0</v>
      </c>
      <c r="K267" s="56"/>
      <c r="L267" s="56">
        <v>0</v>
      </c>
      <c r="M267" s="56" t="s">
        <v>130</v>
      </c>
      <c r="N267" s="56">
        <v>0</v>
      </c>
      <c r="O267" s="56" t="s">
        <v>131</v>
      </c>
      <c r="P267" s="56">
        <v>0</v>
      </c>
      <c r="Q267" s="56">
        <v>10</v>
      </c>
      <c r="R267" s="56">
        <v>12</v>
      </c>
      <c r="S267" s="56">
        <v>0</v>
      </c>
      <c r="T267" s="56">
        <v>0</v>
      </c>
    </row>
    <row r="268" spans="1:20" x14ac:dyDescent="0.3">
      <c r="A268" s="1">
        <v>42893</v>
      </c>
      <c r="B268" s="56">
        <v>601936</v>
      </c>
      <c r="C268" s="56" t="s">
        <v>1054</v>
      </c>
      <c r="D268" s="1">
        <v>42675</v>
      </c>
      <c r="E268" s="1">
        <v>43465</v>
      </c>
      <c r="F268" s="56" t="s">
        <v>188</v>
      </c>
      <c r="G268" s="56" t="s">
        <v>1061</v>
      </c>
      <c r="H268" s="56" t="s">
        <v>238</v>
      </c>
      <c r="I268" s="56">
        <v>0</v>
      </c>
      <c r="J268" s="56">
        <v>0</v>
      </c>
      <c r="K268" s="56"/>
      <c r="L268" s="56">
        <v>0</v>
      </c>
      <c r="M268" s="56" t="s">
        <v>130</v>
      </c>
      <c r="N268" s="56">
        <v>0</v>
      </c>
      <c r="O268" s="56" t="s">
        <v>131</v>
      </c>
      <c r="P268" s="56">
        <v>0</v>
      </c>
      <c r="Q268" s="56">
        <v>10</v>
      </c>
      <c r="R268" s="56">
        <v>12</v>
      </c>
      <c r="S268" s="56">
        <v>0</v>
      </c>
      <c r="T268" s="56">
        <v>0</v>
      </c>
    </row>
    <row r="269" spans="1:20" x14ac:dyDescent="0.3">
      <c r="A269" s="1">
        <v>42893</v>
      </c>
      <c r="B269" s="56">
        <v>601936</v>
      </c>
      <c r="C269" s="56" t="s">
        <v>1054</v>
      </c>
      <c r="D269" s="1">
        <v>42675</v>
      </c>
      <c r="E269" s="1">
        <v>43465</v>
      </c>
      <c r="F269" s="56" t="s">
        <v>188</v>
      </c>
      <c r="G269" s="56" t="s">
        <v>1062</v>
      </c>
      <c r="H269" s="56" t="s">
        <v>238</v>
      </c>
      <c r="I269" s="56">
        <v>0</v>
      </c>
      <c r="J269" s="56">
        <v>0</v>
      </c>
      <c r="K269" s="56"/>
      <c r="L269" s="56">
        <v>0</v>
      </c>
      <c r="M269" s="56" t="s">
        <v>130</v>
      </c>
      <c r="N269" s="56">
        <v>0</v>
      </c>
      <c r="O269" s="56" t="s">
        <v>131</v>
      </c>
      <c r="P269" s="56">
        <v>0</v>
      </c>
      <c r="Q269" s="56">
        <v>6</v>
      </c>
      <c r="R269" s="56">
        <v>6</v>
      </c>
      <c r="S269" s="56">
        <v>0</v>
      </c>
      <c r="T269" s="56">
        <v>0</v>
      </c>
    </row>
    <row r="270" spans="1:20" x14ac:dyDescent="0.3">
      <c r="A270" s="1">
        <v>42893</v>
      </c>
      <c r="B270" s="56">
        <v>601936</v>
      </c>
      <c r="C270" s="56" t="s">
        <v>1054</v>
      </c>
      <c r="D270" s="1">
        <v>42675</v>
      </c>
      <c r="E270" s="1">
        <v>43465</v>
      </c>
      <c r="F270" s="56" t="s">
        <v>188</v>
      </c>
      <c r="G270" s="56" t="s">
        <v>1063</v>
      </c>
      <c r="H270" s="56" t="s">
        <v>238</v>
      </c>
      <c r="I270" s="56">
        <v>0</v>
      </c>
      <c r="J270" s="56">
        <v>0</v>
      </c>
      <c r="K270" s="56"/>
      <c r="L270" s="56">
        <v>0</v>
      </c>
      <c r="M270" s="56"/>
      <c r="N270" s="56">
        <v>0</v>
      </c>
      <c r="O270" s="56" t="s">
        <v>131</v>
      </c>
      <c r="P270" s="56">
        <v>0</v>
      </c>
      <c r="Q270" s="56">
        <v>4</v>
      </c>
      <c r="R270" s="56">
        <v>4</v>
      </c>
      <c r="S270" s="56">
        <v>0</v>
      </c>
      <c r="T270" s="56">
        <v>0</v>
      </c>
    </row>
    <row r="271" spans="1:20" x14ac:dyDescent="0.3">
      <c r="A271" s="1">
        <v>42893</v>
      </c>
      <c r="B271" s="56">
        <v>601936</v>
      </c>
      <c r="C271" s="56" t="s">
        <v>1054</v>
      </c>
      <c r="D271" s="1">
        <v>42675</v>
      </c>
      <c r="E271" s="1">
        <v>43465</v>
      </c>
      <c r="F271" s="56" t="s">
        <v>188</v>
      </c>
      <c r="G271" s="56" t="s">
        <v>1063</v>
      </c>
      <c r="H271" s="56" t="s">
        <v>930</v>
      </c>
      <c r="I271" s="56">
        <v>0</v>
      </c>
      <c r="J271" s="56">
        <v>0</v>
      </c>
      <c r="K271" s="56"/>
      <c r="L271" s="56">
        <v>0</v>
      </c>
      <c r="M271" s="56" t="s">
        <v>130</v>
      </c>
      <c r="N271" s="56">
        <v>0</v>
      </c>
      <c r="O271" s="56" t="s">
        <v>131</v>
      </c>
      <c r="P271" s="56">
        <v>0</v>
      </c>
      <c r="Q271" s="56">
        <v>14</v>
      </c>
      <c r="R271" s="56">
        <v>14</v>
      </c>
      <c r="S271" s="56">
        <v>0</v>
      </c>
      <c r="T271" s="56">
        <v>0</v>
      </c>
    </row>
    <row r="272" spans="1:20" x14ac:dyDescent="0.3">
      <c r="A272" s="1">
        <v>42893</v>
      </c>
      <c r="B272" s="56">
        <v>601936</v>
      </c>
      <c r="C272" s="56" t="s">
        <v>1054</v>
      </c>
      <c r="D272" s="1">
        <v>42675</v>
      </c>
      <c r="E272" s="1">
        <v>43465</v>
      </c>
      <c r="F272" s="56" t="s">
        <v>110</v>
      </c>
      <c r="G272" s="56" t="s">
        <v>239</v>
      </c>
      <c r="H272" s="56" t="s">
        <v>112</v>
      </c>
      <c r="I272" s="56">
        <v>0</v>
      </c>
      <c r="J272" s="56">
        <v>0</v>
      </c>
      <c r="K272" s="56"/>
      <c r="L272" s="56">
        <v>0</v>
      </c>
      <c r="M272" s="56" t="s">
        <v>130</v>
      </c>
      <c r="N272" s="56">
        <v>0</v>
      </c>
      <c r="O272" s="56" t="s">
        <v>131</v>
      </c>
      <c r="P272" s="56">
        <v>0</v>
      </c>
      <c r="Q272" s="56">
        <v>2</v>
      </c>
      <c r="R272" s="56">
        <v>2</v>
      </c>
      <c r="S272" s="56">
        <v>0</v>
      </c>
      <c r="T272" s="56">
        <v>0</v>
      </c>
    </row>
    <row r="273" spans="1:20" x14ac:dyDescent="0.3">
      <c r="A273" s="1">
        <v>42893</v>
      </c>
      <c r="B273" s="56">
        <v>601936</v>
      </c>
      <c r="C273" s="56" t="s">
        <v>1054</v>
      </c>
      <c r="D273" s="1">
        <v>42675</v>
      </c>
      <c r="E273" s="1">
        <v>43465</v>
      </c>
      <c r="F273" s="56" t="s">
        <v>110</v>
      </c>
      <c r="G273" s="56" t="s">
        <v>842</v>
      </c>
      <c r="H273" s="56" t="s">
        <v>253</v>
      </c>
      <c r="I273" s="56">
        <v>0</v>
      </c>
      <c r="J273" s="56">
        <v>0</v>
      </c>
      <c r="K273" s="56"/>
      <c r="L273" s="56">
        <v>0</v>
      </c>
      <c r="M273" s="56" t="s">
        <v>130</v>
      </c>
      <c r="N273" s="56">
        <v>0</v>
      </c>
      <c r="O273" s="56" t="s">
        <v>131</v>
      </c>
      <c r="P273" s="56">
        <v>0</v>
      </c>
      <c r="Q273" s="56">
        <v>4</v>
      </c>
      <c r="R273" s="56">
        <v>4</v>
      </c>
      <c r="S273" s="56">
        <v>0</v>
      </c>
      <c r="T273" s="56">
        <v>0</v>
      </c>
    </row>
    <row r="274" spans="1:20" x14ac:dyDescent="0.3">
      <c r="A274" s="1">
        <v>42893</v>
      </c>
      <c r="B274" s="56">
        <v>601936</v>
      </c>
      <c r="C274" s="56" t="s">
        <v>1054</v>
      </c>
      <c r="D274" s="1">
        <v>42675</v>
      </c>
      <c r="E274" s="1">
        <v>43465</v>
      </c>
      <c r="F274" s="56" t="s">
        <v>110</v>
      </c>
      <c r="G274" s="56" t="s">
        <v>924</v>
      </c>
      <c r="H274" s="56" t="s">
        <v>754</v>
      </c>
      <c r="I274" s="56">
        <v>0</v>
      </c>
      <c r="J274" s="56">
        <v>0</v>
      </c>
      <c r="K274" s="56"/>
      <c r="L274" s="56">
        <v>0</v>
      </c>
      <c r="M274" s="56" t="s">
        <v>130</v>
      </c>
      <c r="N274" s="56">
        <v>0</v>
      </c>
      <c r="O274" s="56"/>
      <c r="P274" s="56">
        <v>0</v>
      </c>
      <c r="Q274" s="56">
        <v>2</v>
      </c>
      <c r="R274" s="56">
        <v>2</v>
      </c>
      <c r="S274" s="56">
        <v>0</v>
      </c>
      <c r="T274" s="56">
        <v>0</v>
      </c>
    </row>
    <row r="275" spans="1:20" x14ac:dyDescent="0.3">
      <c r="A275" s="1">
        <v>42893</v>
      </c>
      <c r="B275" s="56">
        <v>601936</v>
      </c>
      <c r="C275" s="56" t="s">
        <v>1054</v>
      </c>
      <c r="D275" s="1">
        <v>42675</v>
      </c>
      <c r="E275" s="1">
        <v>43465</v>
      </c>
      <c r="F275" s="56" t="s">
        <v>110</v>
      </c>
      <c r="G275" s="56" t="s">
        <v>1061</v>
      </c>
      <c r="H275" s="56" t="s">
        <v>557</v>
      </c>
      <c r="I275" s="56">
        <v>0</v>
      </c>
      <c r="J275" s="56">
        <v>0</v>
      </c>
      <c r="K275" s="56"/>
      <c r="L275" s="56">
        <v>0</v>
      </c>
      <c r="M275" s="56" t="s">
        <v>130</v>
      </c>
      <c r="N275" s="56">
        <v>0</v>
      </c>
      <c r="O275" s="56" t="s">
        <v>131</v>
      </c>
      <c r="P275" s="56">
        <v>0</v>
      </c>
      <c r="Q275" s="56">
        <v>600</v>
      </c>
      <c r="R275" s="56">
        <v>8100</v>
      </c>
      <c r="S275" s="56">
        <v>0</v>
      </c>
      <c r="T275" s="56">
        <v>0</v>
      </c>
    </row>
    <row r="276" spans="1:20" x14ac:dyDescent="0.3">
      <c r="A276" s="1">
        <v>42893</v>
      </c>
      <c r="B276" s="56">
        <v>601936</v>
      </c>
      <c r="C276" s="56" t="s">
        <v>1054</v>
      </c>
      <c r="D276" s="1">
        <v>42675</v>
      </c>
      <c r="E276" s="1">
        <v>43465</v>
      </c>
      <c r="F276" s="56" t="s">
        <v>110</v>
      </c>
      <c r="G276" s="56" t="s">
        <v>1062</v>
      </c>
      <c r="H276" s="56" t="s">
        <v>465</v>
      </c>
      <c r="I276" s="56">
        <v>0</v>
      </c>
      <c r="J276" s="56">
        <v>0</v>
      </c>
      <c r="K276" s="56"/>
      <c r="L276" s="56">
        <v>0</v>
      </c>
      <c r="M276" s="56" t="s">
        <v>130</v>
      </c>
      <c r="N276" s="56">
        <v>0</v>
      </c>
      <c r="O276" s="56" t="s">
        <v>131</v>
      </c>
      <c r="P276" s="56">
        <v>0</v>
      </c>
      <c r="Q276" s="56">
        <v>120000</v>
      </c>
      <c r="R276" s="56">
        <v>1000000</v>
      </c>
      <c r="S276" s="56">
        <v>0</v>
      </c>
      <c r="T276" s="56">
        <v>0</v>
      </c>
    </row>
    <row r="277" spans="1:20" x14ac:dyDescent="0.3">
      <c r="A277" s="1">
        <v>42893</v>
      </c>
      <c r="B277" s="56">
        <v>601936</v>
      </c>
      <c r="C277" s="56" t="s">
        <v>1054</v>
      </c>
      <c r="D277" s="1">
        <v>42675</v>
      </c>
      <c r="E277" s="1">
        <v>43465</v>
      </c>
      <c r="F277" s="56" t="s">
        <v>110</v>
      </c>
      <c r="G277" s="56" t="s">
        <v>1062</v>
      </c>
      <c r="H277" s="56" t="s">
        <v>255</v>
      </c>
      <c r="I277" s="56">
        <v>0</v>
      </c>
      <c r="J277" s="56">
        <v>0</v>
      </c>
      <c r="K277" s="56"/>
      <c r="L277" s="56">
        <v>0</v>
      </c>
      <c r="M277" s="56" t="s">
        <v>130</v>
      </c>
      <c r="N277" s="56">
        <v>0</v>
      </c>
      <c r="O277" s="56" t="s">
        <v>131</v>
      </c>
      <c r="P277" s="56">
        <v>0</v>
      </c>
      <c r="Q277" s="56">
        <v>2600000</v>
      </c>
      <c r="R277" s="56">
        <v>20000000</v>
      </c>
      <c r="S277" s="56">
        <v>0</v>
      </c>
      <c r="T277" s="56">
        <v>0</v>
      </c>
    </row>
    <row r="278" spans="1:20" x14ac:dyDescent="0.3">
      <c r="A278" s="1">
        <v>42893</v>
      </c>
      <c r="B278" s="56">
        <v>601936</v>
      </c>
      <c r="C278" s="56" t="s">
        <v>1054</v>
      </c>
      <c r="D278" s="1">
        <v>42675</v>
      </c>
      <c r="E278" s="1">
        <v>43465</v>
      </c>
      <c r="F278" s="56" t="s">
        <v>110</v>
      </c>
      <c r="G278" s="56" t="s">
        <v>1063</v>
      </c>
      <c r="H278" s="56" t="s">
        <v>836</v>
      </c>
      <c r="I278" s="56">
        <v>0</v>
      </c>
      <c r="J278" s="56">
        <v>0</v>
      </c>
      <c r="K278" s="56"/>
      <c r="L278" s="56">
        <v>0</v>
      </c>
      <c r="M278" s="56" t="s">
        <v>130</v>
      </c>
      <c r="N278" s="56">
        <v>0</v>
      </c>
      <c r="O278" s="56" t="s">
        <v>131</v>
      </c>
      <c r="P278" s="56">
        <v>0</v>
      </c>
      <c r="Q278" s="56">
        <v>8</v>
      </c>
      <c r="R278" s="56">
        <v>14</v>
      </c>
      <c r="S278" s="56">
        <v>0</v>
      </c>
      <c r="T278" s="56">
        <v>0</v>
      </c>
    </row>
    <row r="279" spans="1:20" x14ac:dyDescent="0.3">
      <c r="A279" s="1">
        <v>42893</v>
      </c>
      <c r="B279" s="56">
        <v>601936</v>
      </c>
      <c r="C279" s="56" t="s">
        <v>1054</v>
      </c>
      <c r="D279" s="1">
        <v>42675</v>
      </c>
      <c r="E279" s="1">
        <v>43465</v>
      </c>
      <c r="F279" s="56" t="s">
        <v>105</v>
      </c>
      <c r="G279" s="56" t="s">
        <v>236</v>
      </c>
      <c r="H279" s="56" t="s">
        <v>691</v>
      </c>
      <c r="I279" s="56">
        <v>0</v>
      </c>
      <c r="J279" s="56">
        <v>0</v>
      </c>
      <c r="K279" s="56"/>
      <c r="L279" s="56">
        <v>0</v>
      </c>
      <c r="M279" s="56" t="s">
        <v>130</v>
      </c>
      <c r="N279" s="56">
        <v>0</v>
      </c>
      <c r="O279" s="56" t="s">
        <v>131</v>
      </c>
      <c r="P279" s="56">
        <v>0</v>
      </c>
      <c r="Q279" s="56">
        <v>240000</v>
      </c>
      <c r="R279" s="56">
        <v>2000000</v>
      </c>
      <c r="S279" s="56">
        <v>0</v>
      </c>
      <c r="T279" s="56">
        <v>0</v>
      </c>
    </row>
    <row r="280" spans="1:20" x14ac:dyDescent="0.3">
      <c r="A280" s="1">
        <v>42893</v>
      </c>
      <c r="B280" s="56">
        <v>601936</v>
      </c>
      <c r="C280" s="56" t="s">
        <v>1054</v>
      </c>
      <c r="D280" s="1">
        <v>42675</v>
      </c>
      <c r="E280" s="1">
        <v>43465</v>
      </c>
      <c r="F280" s="56" t="s">
        <v>105</v>
      </c>
      <c r="G280" s="56" t="s">
        <v>236</v>
      </c>
      <c r="H280" s="56" t="s">
        <v>1057</v>
      </c>
      <c r="I280" s="56">
        <v>0</v>
      </c>
      <c r="J280" s="56">
        <v>0</v>
      </c>
      <c r="K280" s="56"/>
      <c r="L280" s="56">
        <v>0</v>
      </c>
      <c r="M280" s="56" t="s">
        <v>130</v>
      </c>
      <c r="N280" s="56">
        <v>0</v>
      </c>
      <c r="O280" s="56" t="s">
        <v>131</v>
      </c>
      <c r="P280" s="56">
        <v>0</v>
      </c>
      <c r="Q280" s="56">
        <v>120000</v>
      </c>
      <c r="R280" s="56">
        <v>1000000</v>
      </c>
      <c r="S280" s="56">
        <v>0</v>
      </c>
      <c r="T280" s="56">
        <v>0</v>
      </c>
    </row>
    <row r="281" spans="1:20" x14ac:dyDescent="0.3">
      <c r="A281" s="1">
        <v>42893</v>
      </c>
      <c r="B281" s="56">
        <v>601936</v>
      </c>
      <c r="C281" s="56" t="s">
        <v>1054</v>
      </c>
      <c r="D281" s="1">
        <v>42675</v>
      </c>
      <c r="E281" s="1">
        <v>43465</v>
      </c>
      <c r="F281" s="56" t="s">
        <v>105</v>
      </c>
      <c r="G281" s="56" t="s">
        <v>236</v>
      </c>
      <c r="H281" s="56" t="s">
        <v>760</v>
      </c>
      <c r="I281" s="56">
        <v>0</v>
      </c>
      <c r="J281" s="56">
        <v>0</v>
      </c>
      <c r="K281" s="56"/>
      <c r="L281" s="56">
        <v>0</v>
      </c>
      <c r="M281" s="56" t="s">
        <v>130</v>
      </c>
      <c r="N281" s="56">
        <v>0</v>
      </c>
      <c r="O281" s="56" t="s">
        <v>131</v>
      </c>
      <c r="P281" s="56">
        <v>0</v>
      </c>
      <c r="Q281" s="56">
        <v>1200000</v>
      </c>
      <c r="R281" s="56">
        <v>13800000</v>
      </c>
      <c r="S281" s="56">
        <v>0</v>
      </c>
      <c r="T281" s="56">
        <v>0</v>
      </c>
    </row>
    <row r="282" spans="1:20" x14ac:dyDescent="0.3">
      <c r="A282" s="1">
        <v>42893</v>
      </c>
      <c r="B282" s="56">
        <v>601987</v>
      </c>
      <c r="C282" s="56" t="s">
        <v>1026</v>
      </c>
      <c r="D282" s="1">
        <v>42736</v>
      </c>
      <c r="E282" s="1">
        <v>43373</v>
      </c>
      <c r="F282" s="56" t="s">
        <v>188</v>
      </c>
      <c r="G282" s="56" t="s">
        <v>239</v>
      </c>
      <c r="H282" s="56" t="s">
        <v>447</v>
      </c>
      <c r="I282" s="56">
        <v>0</v>
      </c>
      <c r="J282" s="56">
        <v>0</v>
      </c>
      <c r="K282" s="56"/>
      <c r="L282" s="56">
        <v>0</v>
      </c>
      <c r="M282" s="56"/>
      <c r="N282" s="56">
        <v>0</v>
      </c>
      <c r="O282" s="56" t="s">
        <v>131</v>
      </c>
      <c r="P282" s="56">
        <v>0</v>
      </c>
      <c r="Q282" s="56">
        <v>6</v>
      </c>
      <c r="R282" s="56">
        <v>6</v>
      </c>
      <c r="S282" s="56">
        <v>0</v>
      </c>
      <c r="T282" s="56">
        <v>0</v>
      </c>
    </row>
    <row r="283" spans="1:20" x14ac:dyDescent="0.3">
      <c r="A283" s="1">
        <v>42893</v>
      </c>
      <c r="B283" s="56">
        <v>601987</v>
      </c>
      <c r="C283" s="56" t="s">
        <v>1026</v>
      </c>
      <c r="D283" s="1">
        <v>42736</v>
      </c>
      <c r="E283" s="1">
        <v>43373</v>
      </c>
      <c r="F283" s="56" t="s">
        <v>188</v>
      </c>
      <c r="G283" s="56" t="s">
        <v>239</v>
      </c>
      <c r="H283" s="56" t="s">
        <v>238</v>
      </c>
      <c r="I283" s="56">
        <v>0</v>
      </c>
      <c r="J283" s="56">
        <v>0</v>
      </c>
      <c r="K283" s="56"/>
      <c r="L283" s="56">
        <v>0</v>
      </c>
      <c r="M283" s="56"/>
      <c r="N283" s="56">
        <v>0</v>
      </c>
      <c r="O283" s="56" t="s">
        <v>131</v>
      </c>
      <c r="P283" s="56">
        <v>0</v>
      </c>
      <c r="Q283" s="56">
        <v>4</v>
      </c>
      <c r="R283" s="56">
        <v>8</v>
      </c>
      <c r="S283" s="56">
        <v>0</v>
      </c>
      <c r="T283" s="56">
        <v>0</v>
      </c>
    </row>
    <row r="284" spans="1:20" x14ac:dyDescent="0.3">
      <c r="A284" s="1">
        <v>42893</v>
      </c>
      <c r="B284" s="56">
        <v>601987</v>
      </c>
      <c r="C284" s="56" t="s">
        <v>1026</v>
      </c>
      <c r="D284" s="1">
        <v>42736</v>
      </c>
      <c r="E284" s="1">
        <v>43373</v>
      </c>
      <c r="F284" s="56" t="s">
        <v>110</v>
      </c>
      <c r="G284" s="56" t="s">
        <v>239</v>
      </c>
      <c r="H284" s="56" t="s">
        <v>1028</v>
      </c>
      <c r="I284" s="56">
        <v>0</v>
      </c>
      <c r="J284" s="56">
        <v>0</v>
      </c>
      <c r="K284" s="56"/>
      <c r="L284" s="56">
        <v>0</v>
      </c>
      <c r="M284" s="56"/>
      <c r="N284" s="56">
        <v>0</v>
      </c>
      <c r="O284" s="56" t="s">
        <v>131</v>
      </c>
      <c r="P284" s="56">
        <v>0</v>
      </c>
      <c r="Q284" s="56">
        <v>33472</v>
      </c>
      <c r="R284" s="56">
        <v>88480</v>
      </c>
      <c r="S284" s="56">
        <v>0</v>
      </c>
      <c r="T284" s="56">
        <v>0</v>
      </c>
    </row>
    <row r="285" spans="1:20" x14ac:dyDescent="0.3">
      <c r="A285" s="1">
        <v>42893</v>
      </c>
      <c r="B285" s="56">
        <v>601987</v>
      </c>
      <c r="C285" s="56" t="s">
        <v>1026</v>
      </c>
      <c r="D285" s="1">
        <v>42736</v>
      </c>
      <c r="E285" s="1">
        <v>43373</v>
      </c>
      <c r="F285" s="56" t="s">
        <v>110</v>
      </c>
      <c r="G285" s="56" t="s">
        <v>239</v>
      </c>
      <c r="H285" s="56" t="s">
        <v>1031</v>
      </c>
      <c r="I285" s="56">
        <v>2400000</v>
      </c>
      <c r="J285" s="56">
        <v>0</v>
      </c>
      <c r="K285" s="56"/>
      <c r="L285" s="56">
        <v>0</v>
      </c>
      <c r="M285" s="56" t="s">
        <v>130</v>
      </c>
      <c r="N285" s="56">
        <v>0</v>
      </c>
      <c r="O285" s="56" t="s">
        <v>131</v>
      </c>
      <c r="P285" s="56">
        <v>0</v>
      </c>
      <c r="Q285" s="56">
        <v>370312</v>
      </c>
      <c r="R285" s="56">
        <v>1962812</v>
      </c>
      <c r="S285" s="56">
        <v>0</v>
      </c>
      <c r="T285" s="56">
        <v>0</v>
      </c>
    </row>
    <row r="286" spans="1:20" x14ac:dyDescent="0.3">
      <c r="A286" s="1">
        <v>42893</v>
      </c>
      <c r="B286" s="56">
        <v>601987</v>
      </c>
      <c r="C286" s="56" t="s">
        <v>1026</v>
      </c>
      <c r="D286" s="1">
        <v>42736</v>
      </c>
      <c r="E286" s="1">
        <v>43373</v>
      </c>
      <c r="F286" s="56" t="s">
        <v>110</v>
      </c>
      <c r="G286" s="56" t="s">
        <v>239</v>
      </c>
      <c r="H286" s="56" t="s">
        <v>1034</v>
      </c>
      <c r="I286" s="56">
        <v>0</v>
      </c>
      <c r="J286" s="56">
        <v>0</v>
      </c>
      <c r="K286" s="56"/>
      <c r="L286" s="56">
        <v>0</v>
      </c>
      <c r="M286" s="56" t="s">
        <v>130</v>
      </c>
      <c r="N286" s="56">
        <v>0</v>
      </c>
      <c r="O286" s="56" t="s">
        <v>131</v>
      </c>
      <c r="P286" s="56">
        <v>0</v>
      </c>
      <c r="Q286" s="56">
        <v>83110</v>
      </c>
      <c r="R286" s="56">
        <v>392654</v>
      </c>
      <c r="S286" s="56">
        <v>0</v>
      </c>
      <c r="T286" s="56">
        <v>0</v>
      </c>
    </row>
    <row r="287" spans="1:20" x14ac:dyDescent="0.3">
      <c r="A287" s="1">
        <v>42893</v>
      </c>
      <c r="B287" s="56">
        <v>601987</v>
      </c>
      <c r="C287" s="56" t="s">
        <v>1026</v>
      </c>
      <c r="D287" s="1">
        <v>42736</v>
      </c>
      <c r="E287" s="1">
        <v>43373</v>
      </c>
      <c r="F287" s="56" t="s">
        <v>110</v>
      </c>
      <c r="G287" s="56" t="s">
        <v>239</v>
      </c>
      <c r="H287" s="56" t="s">
        <v>1030</v>
      </c>
      <c r="I287" s="56">
        <v>0</v>
      </c>
      <c r="J287" s="56">
        <v>0</v>
      </c>
      <c r="K287" s="56"/>
      <c r="L287" s="56">
        <v>0</v>
      </c>
      <c r="M287" s="56" t="s">
        <v>130</v>
      </c>
      <c r="N287" s="56">
        <v>0</v>
      </c>
      <c r="O287" s="56" t="s">
        <v>131</v>
      </c>
      <c r="P287" s="56">
        <v>0</v>
      </c>
      <c r="Q287" s="56">
        <v>99732</v>
      </c>
      <c r="R287" s="56">
        <v>471184</v>
      </c>
      <c r="S287" s="56">
        <v>0</v>
      </c>
      <c r="T287" s="56">
        <v>0</v>
      </c>
    </row>
    <row r="288" spans="1:20" x14ac:dyDescent="0.3">
      <c r="A288" s="1">
        <v>42893</v>
      </c>
      <c r="B288" s="56">
        <v>601987</v>
      </c>
      <c r="C288" s="56" t="s">
        <v>1026</v>
      </c>
      <c r="D288" s="1">
        <v>42736</v>
      </c>
      <c r="E288" s="1">
        <v>43373</v>
      </c>
      <c r="F288" s="56" t="s">
        <v>110</v>
      </c>
      <c r="G288" s="56" t="s">
        <v>239</v>
      </c>
      <c r="H288" s="56" t="s">
        <v>1035</v>
      </c>
      <c r="I288" s="56">
        <v>90</v>
      </c>
      <c r="J288" s="56">
        <v>0</v>
      </c>
      <c r="K288" s="56"/>
      <c r="L288" s="56">
        <v>0</v>
      </c>
      <c r="M288" s="56" t="s">
        <v>130</v>
      </c>
      <c r="N288" s="56">
        <v>0</v>
      </c>
      <c r="O288" s="56" t="s">
        <v>131</v>
      </c>
      <c r="P288" s="56">
        <v>0</v>
      </c>
      <c r="Q288" s="56">
        <v>41750</v>
      </c>
      <c r="R288" s="56">
        <v>110510</v>
      </c>
      <c r="S288" s="56">
        <v>0</v>
      </c>
      <c r="T288" s="56">
        <v>0</v>
      </c>
    </row>
    <row r="289" spans="1:20" x14ac:dyDescent="0.3">
      <c r="A289" s="1">
        <v>42893</v>
      </c>
      <c r="B289" s="56">
        <v>601987</v>
      </c>
      <c r="C289" s="56" t="s">
        <v>1026</v>
      </c>
      <c r="D289" s="1">
        <v>42736</v>
      </c>
      <c r="E289" s="1">
        <v>43373</v>
      </c>
      <c r="F289" s="56" t="s">
        <v>110</v>
      </c>
      <c r="G289" s="56" t="s">
        <v>239</v>
      </c>
      <c r="H289" s="56" t="s">
        <v>253</v>
      </c>
      <c r="I289" s="56">
        <v>0</v>
      </c>
      <c r="J289" s="56">
        <v>0</v>
      </c>
      <c r="K289" s="56"/>
      <c r="L289" s="56">
        <v>0</v>
      </c>
      <c r="M289" s="56" t="s">
        <v>130</v>
      </c>
      <c r="N289" s="56">
        <v>0</v>
      </c>
      <c r="O289" s="56" t="s">
        <v>131</v>
      </c>
      <c r="P289" s="56">
        <v>0</v>
      </c>
      <c r="Q289" s="56">
        <v>6</v>
      </c>
      <c r="R289" s="56">
        <v>6</v>
      </c>
      <c r="S289" s="56">
        <v>0</v>
      </c>
      <c r="T289" s="56">
        <v>0</v>
      </c>
    </row>
    <row r="290" spans="1:20" x14ac:dyDescent="0.3">
      <c r="A290" s="1">
        <v>42893</v>
      </c>
      <c r="B290" s="56">
        <v>601987</v>
      </c>
      <c r="C290" s="56" t="s">
        <v>1026</v>
      </c>
      <c r="D290" s="1">
        <v>42736</v>
      </c>
      <c r="E290" s="1">
        <v>43373</v>
      </c>
      <c r="F290" s="56" t="s">
        <v>110</v>
      </c>
      <c r="G290" s="56" t="s">
        <v>239</v>
      </c>
      <c r="H290" s="56" t="s">
        <v>1033</v>
      </c>
      <c r="I290" s="56">
        <v>0</v>
      </c>
      <c r="J290" s="56">
        <v>0</v>
      </c>
      <c r="K290" s="56"/>
      <c r="L290" s="56">
        <v>0</v>
      </c>
      <c r="M290" s="56" t="s">
        <v>130</v>
      </c>
      <c r="N290" s="56">
        <v>0</v>
      </c>
      <c r="O290" s="56" t="s">
        <v>131</v>
      </c>
      <c r="P290" s="56">
        <v>0</v>
      </c>
      <c r="Q290" s="56">
        <v>496680</v>
      </c>
      <c r="R290" s="56">
        <v>1313592</v>
      </c>
      <c r="S290" s="56">
        <v>0</v>
      </c>
      <c r="T290" s="56">
        <v>0</v>
      </c>
    </row>
    <row r="291" spans="1:20" x14ac:dyDescent="0.3">
      <c r="A291" s="1">
        <v>42893</v>
      </c>
      <c r="B291" s="56">
        <v>601987</v>
      </c>
      <c r="C291" s="56" t="s">
        <v>1026</v>
      </c>
      <c r="D291" s="1">
        <v>42736</v>
      </c>
      <c r="E291" s="1">
        <v>43373</v>
      </c>
      <c r="F291" s="56" t="s">
        <v>110</v>
      </c>
      <c r="G291" s="56" t="s">
        <v>239</v>
      </c>
      <c r="H291" s="56" t="s">
        <v>1036</v>
      </c>
      <c r="I291" s="56">
        <v>0</v>
      </c>
      <c r="J291" s="56">
        <v>0</v>
      </c>
      <c r="K291" s="56"/>
      <c r="L291" s="56">
        <v>0</v>
      </c>
      <c r="M291" s="56" t="s">
        <v>130</v>
      </c>
      <c r="N291" s="56">
        <v>0</v>
      </c>
      <c r="O291" s="56" t="s">
        <v>131</v>
      </c>
      <c r="P291" s="56">
        <v>0</v>
      </c>
      <c r="Q291" s="56">
        <v>6233204</v>
      </c>
      <c r="R291" s="56">
        <v>31647844</v>
      </c>
      <c r="S291" s="56">
        <v>0</v>
      </c>
      <c r="T291" s="56">
        <v>0</v>
      </c>
    </row>
    <row r="292" spans="1:20" x14ac:dyDescent="0.3">
      <c r="A292" s="1">
        <v>42893</v>
      </c>
      <c r="B292" s="56">
        <v>601987</v>
      </c>
      <c r="C292" s="56" t="s">
        <v>1026</v>
      </c>
      <c r="D292" s="1">
        <v>42736</v>
      </c>
      <c r="E292" s="1">
        <v>43373</v>
      </c>
      <c r="F292" s="56" t="s">
        <v>110</v>
      </c>
      <c r="G292" s="56" t="s">
        <v>239</v>
      </c>
      <c r="H292" s="56" t="s">
        <v>1032</v>
      </c>
      <c r="I292" s="56">
        <v>0</v>
      </c>
      <c r="J292" s="56">
        <v>0</v>
      </c>
      <c r="K292" s="56"/>
      <c r="L292" s="56">
        <v>0</v>
      </c>
      <c r="M292" s="56" t="s">
        <v>130</v>
      </c>
      <c r="N292" s="56">
        <v>0</v>
      </c>
      <c r="O292" s="56" t="s">
        <v>131</v>
      </c>
      <c r="P292" s="56">
        <v>0</v>
      </c>
      <c r="Q292" s="56">
        <v>2991938</v>
      </c>
      <c r="R292" s="56">
        <v>28271026</v>
      </c>
      <c r="S292" s="56">
        <v>0</v>
      </c>
      <c r="T292" s="56">
        <v>0</v>
      </c>
    </row>
    <row r="293" spans="1:20" x14ac:dyDescent="0.3">
      <c r="A293" s="1">
        <v>42893</v>
      </c>
      <c r="B293" s="56">
        <v>601987</v>
      </c>
      <c r="C293" s="56" t="s">
        <v>1026</v>
      </c>
      <c r="D293" s="1">
        <v>42736</v>
      </c>
      <c r="E293" s="1">
        <v>43373</v>
      </c>
      <c r="F293" s="56" t="s">
        <v>105</v>
      </c>
      <c r="G293" s="56" t="s">
        <v>236</v>
      </c>
      <c r="H293" s="56" t="s">
        <v>691</v>
      </c>
      <c r="I293" s="56">
        <v>0</v>
      </c>
      <c r="J293" s="56">
        <v>0</v>
      </c>
      <c r="K293" s="56"/>
      <c r="L293" s="56">
        <v>0</v>
      </c>
      <c r="M293" s="56" t="s">
        <v>130</v>
      </c>
      <c r="N293" s="56">
        <v>0</v>
      </c>
      <c r="O293" s="56" t="s">
        <v>131</v>
      </c>
      <c r="P293" s="56">
        <v>0</v>
      </c>
      <c r="Q293" s="56">
        <v>12417000</v>
      </c>
      <c r="R293" s="56">
        <v>43639800</v>
      </c>
      <c r="S293" s="56">
        <v>0</v>
      </c>
      <c r="T293" s="56">
        <v>0</v>
      </c>
    </row>
    <row r="294" spans="1:20" x14ac:dyDescent="0.3">
      <c r="A294" s="1">
        <v>42893</v>
      </c>
      <c r="B294" s="56">
        <v>601987</v>
      </c>
      <c r="C294" s="56" t="s">
        <v>1026</v>
      </c>
      <c r="D294" s="1">
        <v>42736</v>
      </c>
      <c r="E294" s="1">
        <v>43373</v>
      </c>
      <c r="F294" s="56" t="s">
        <v>105</v>
      </c>
      <c r="G294" s="56" t="s">
        <v>236</v>
      </c>
      <c r="H294" s="56" t="s">
        <v>760</v>
      </c>
      <c r="I294" s="56">
        <v>0</v>
      </c>
      <c r="J294" s="56">
        <v>0</v>
      </c>
      <c r="K294" s="56"/>
      <c r="L294" s="56">
        <v>0</v>
      </c>
      <c r="M294" s="56" t="s">
        <v>130</v>
      </c>
      <c r="N294" s="56">
        <v>0</v>
      </c>
      <c r="O294" s="56" t="s">
        <v>131</v>
      </c>
      <c r="P294" s="56">
        <v>0</v>
      </c>
      <c r="Q294" s="56">
        <v>6208500</v>
      </c>
      <c r="R294" s="56">
        <v>70309950</v>
      </c>
      <c r="S294" s="56">
        <v>0</v>
      </c>
      <c r="T294" s="56">
        <v>0</v>
      </c>
    </row>
    <row r="295" spans="1:20" x14ac:dyDescent="0.3">
      <c r="A295" s="1">
        <v>42893</v>
      </c>
      <c r="B295" s="56">
        <v>602105</v>
      </c>
      <c r="C295" s="56" t="s">
        <v>991</v>
      </c>
      <c r="D295" s="1">
        <v>42856</v>
      </c>
      <c r="E295" s="1">
        <v>43312</v>
      </c>
      <c r="F295" s="56" t="s">
        <v>188</v>
      </c>
      <c r="G295" s="56" t="s">
        <v>1008</v>
      </c>
      <c r="H295" s="56" t="s">
        <v>725</v>
      </c>
      <c r="I295" s="56">
        <v>0</v>
      </c>
      <c r="J295" s="56">
        <v>0</v>
      </c>
      <c r="K295" s="56"/>
      <c r="L295" s="56">
        <v>0</v>
      </c>
      <c r="M295" s="56"/>
      <c r="N295" s="56">
        <v>0</v>
      </c>
      <c r="O295" s="56"/>
      <c r="P295" s="56">
        <v>0</v>
      </c>
      <c r="Q295" s="56">
        <v>0</v>
      </c>
      <c r="R295" s="56">
        <v>2</v>
      </c>
      <c r="S295" s="56">
        <v>0</v>
      </c>
      <c r="T295" s="56">
        <v>0</v>
      </c>
    </row>
    <row r="296" spans="1:20" x14ac:dyDescent="0.3">
      <c r="A296" s="1">
        <v>42893</v>
      </c>
      <c r="B296" s="56">
        <v>602105</v>
      </c>
      <c r="C296" s="56" t="s">
        <v>991</v>
      </c>
      <c r="D296" s="1">
        <v>42856</v>
      </c>
      <c r="E296" s="1">
        <v>43312</v>
      </c>
      <c r="F296" s="56" t="s">
        <v>188</v>
      </c>
      <c r="G296" s="56" t="s">
        <v>1008</v>
      </c>
      <c r="H296" s="56" t="s">
        <v>195</v>
      </c>
      <c r="I296" s="56">
        <v>0</v>
      </c>
      <c r="J296" s="56">
        <v>0</v>
      </c>
      <c r="K296" s="56"/>
      <c r="L296" s="56">
        <v>0</v>
      </c>
      <c r="M296" s="56"/>
      <c r="N296" s="56">
        <v>0</v>
      </c>
      <c r="O296" s="56"/>
      <c r="P296" s="56">
        <v>0</v>
      </c>
      <c r="Q296" s="56">
        <v>0</v>
      </c>
      <c r="R296" s="56">
        <v>6</v>
      </c>
      <c r="S296" s="56">
        <v>0</v>
      </c>
      <c r="T296" s="56">
        <v>0</v>
      </c>
    </row>
    <row r="297" spans="1:20" x14ac:dyDescent="0.3">
      <c r="A297" s="1">
        <v>42893</v>
      </c>
      <c r="B297" s="56">
        <v>602105</v>
      </c>
      <c r="C297" s="56" t="s">
        <v>991</v>
      </c>
      <c r="D297" s="1">
        <v>42856</v>
      </c>
      <c r="E297" s="1">
        <v>43312</v>
      </c>
      <c r="F297" s="56" t="s">
        <v>188</v>
      </c>
      <c r="G297" s="56" t="s">
        <v>1008</v>
      </c>
      <c r="H297" s="56" t="s">
        <v>238</v>
      </c>
      <c r="I297" s="56">
        <v>0</v>
      </c>
      <c r="J297" s="56">
        <v>0</v>
      </c>
      <c r="K297" s="56"/>
      <c r="L297" s="56">
        <v>0</v>
      </c>
      <c r="M297" s="56"/>
      <c r="N297" s="56">
        <v>0</v>
      </c>
      <c r="O297" s="56"/>
      <c r="P297" s="56">
        <v>0</v>
      </c>
      <c r="Q297" s="56">
        <v>0</v>
      </c>
      <c r="R297" s="56">
        <v>2</v>
      </c>
      <c r="S297" s="56">
        <v>0</v>
      </c>
      <c r="T297" s="56">
        <v>0</v>
      </c>
    </row>
    <row r="298" spans="1:20" x14ac:dyDescent="0.3">
      <c r="A298" s="1">
        <v>42893</v>
      </c>
      <c r="B298" s="56">
        <v>602105</v>
      </c>
      <c r="C298" s="56" t="s">
        <v>991</v>
      </c>
      <c r="D298" s="1">
        <v>42856</v>
      </c>
      <c r="E298" s="1">
        <v>43312</v>
      </c>
      <c r="F298" s="56" t="s">
        <v>188</v>
      </c>
      <c r="G298" s="56" t="s">
        <v>1009</v>
      </c>
      <c r="H298" s="56" t="s">
        <v>999</v>
      </c>
      <c r="I298" s="56">
        <v>0</v>
      </c>
      <c r="J298" s="56">
        <v>0</v>
      </c>
      <c r="K298" s="56"/>
      <c r="L298" s="56">
        <v>0</v>
      </c>
      <c r="M298" s="56"/>
      <c r="N298" s="56">
        <v>0</v>
      </c>
      <c r="O298" s="56"/>
      <c r="P298" s="56">
        <v>0</v>
      </c>
      <c r="Q298" s="56">
        <v>0</v>
      </c>
      <c r="R298" s="56">
        <v>2</v>
      </c>
      <c r="S298" s="56">
        <v>0</v>
      </c>
      <c r="T298" s="56">
        <v>0</v>
      </c>
    </row>
    <row r="299" spans="1:20" x14ac:dyDescent="0.3">
      <c r="A299" s="1">
        <v>42893</v>
      </c>
      <c r="B299" s="56">
        <v>602105</v>
      </c>
      <c r="C299" s="56" t="s">
        <v>991</v>
      </c>
      <c r="D299" s="1">
        <v>42856</v>
      </c>
      <c r="E299" s="1">
        <v>43312</v>
      </c>
      <c r="F299" s="56" t="s">
        <v>188</v>
      </c>
      <c r="G299" s="56" t="s">
        <v>1009</v>
      </c>
      <c r="H299" s="56" t="s">
        <v>238</v>
      </c>
      <c r="I299" s="56">
        <v>0</v>
      </c>
      <c r="J299" s="56">
        <v>0</v>
      </c>
      <c r="K299" s="56"/>
      <c r="L299" s="56">
        <v>0</v>
      </c>
      <c r="M299" s="56"/>
      <c r="N299" s="56">
        <v>0</v>
      </c>
      <c r="O299" s="56" t="s">
        <v>131</v>
      </c>
      <c r="P299" s="56">
        <v>0</v>
      </c>
      <c r="Q299" s="56">
        <v>4</v>
      </c>
      <c r="R299" s="56">
        <v>4</v>
      </c>
      <c r="S299" s="56">
        <v>0</v>
      </c>
      <c r="T299" s="56">
        <v>0</v>
      </c>
    </row>
    <row r="300" spans="1:20" x14ac:dyDescent="0.3">
      <c r="A300" s="1">
        <v>42893</v>
      </c>
      <c r="B300" s="56">
        <v>602105</v>
      </c>
      <c r="C300" s="56" t="s">
        <v>991</v>
      </c>
      <c r="D300" s="1">
        <v>42856</v>
      </c>
      <c r="E300" s="1">
        <v>43312</v>
      </c>
      <c r="F300" s="56" t="s">
        <v>188</v>
      </c>
      <c r="G300" s="56" t="s">
        <v>1010</v>
      </c>
      <c r="H300" s="56" t="s">
        <v>1004</v>
      </c>
      <c r="I300" s="56">
        <v>0</v>
      </c>
      <c r="J300" s="56">
        <v>0</v>
      </c>
      <c r="K300" s="56"/>
      <c r="L300" s="56">
        <v>0</v>
      </c>
      <c r="M300" s="56"/>
      <c r="N300" s="56">
        <v>0</v>
      </c>
      <c r="O300" s="56"/>
      <c r="P300" s="56">
        <v>0</v>
      </c>
      <c r="Q300" s="56">
        <v>0</v>
      </c>
      <c r="R300" s="56">
        <v>6</v>
      </c>
      <c r="S300" s="56">
        <v>0</v>
      </c>
      <c r="T300" s="56">
        <v>0</v>
      </c>
    </row>
    <row r="301" spans="1:20" x14ac:dyDescent="0.3">
      <c r="A301" s="1">
        <v>42893</v>
      </c>
      <c r="B301" s="56">
        <v>602105</v>
      </c>
      <c r="C301" s="56" t="s">
        <v>991</v>
      </c>
      <c r="D301" s="1">
        <v>42856</v>
      </c>
      <c r="E301" s="1">
        <v>43312</v>
      </c>
      <c r="F301" s="56" t="s">
        <v>188</v>
      </c>
      <c r="G301" s="56" t="s">
        <v>1010</v>
      </c>
      <c r="H301" s="56" t="s">
        <v>238</v>
      </c>
      <c r="I301" s="56">
        <v>0</v>
      </c>
      <c r="J301" s="56">
        <v>0</v>
      </c>
      <c r="K301" s="56"/>
      <c r="L301" s="56">
        <v>0</v>
      </c>
      <c r="M301" s="56"/>
      <c r="N301" s="56">
        <v>0</v>
      </c>
      <c r="O301" s="56"/>
      <c r="P301" s="56">
        <v>0</v>
      </c>
      <c r="Q301" s="56">
        <v>0</v>
      </c>
      <c r="R301" s="56">
        <v>4</v>
      </c>
      <c r="S301" s="56">
        <v>0</v>
      </c>
      <c r="T301" s="56">
        <v>0</v>
      </c>
    </row>
    <row r="302" spans="1:20" x14ac:dyDescent="0.3">
      <c r="A302" s="1">
        <v>42893</v>
      </c>
      <c r="B302" s="56">
        <v>602105</v>
      </c>
      <c r="C302" s="56" t="s">
        <v>991</v>
      </c>
      <c r="D302" s="1">
        <v>42856</v>
      </c>
      <c r="E302" s="1">
        <v>43312</v>
      </c>
      <c r="F302" s="56" t="s">
        <v>188</v>
      </c>
      <c r="G302" s="56" t="s">
        <v>1011</v>
      </c>
      <c r="H302" s="56" t="s">
        <v>238</v>
      </c>
      <c r="I302" s="56">
        <v>0</v>
      </c>
      <c r="J302" s="56">
        <v>0</v>
      </c>
      <c r="K302" s="56"/>
      <c r="L302" s="56">
        <v>0</v>
      </c>
      <c r="M302" s="56"/>
      <c r="N302" s="56">
        <v>0</v>
      </c>
      <c r="O302" s="56"/>
      <c r="P302" s="56">
        <v>0</v>
      </c>
      <c r="Q302" s="56">
        <v>0</v>
      </c>
      <c r="R302" s="56">
        <v>2</v>
      </c>
      <c r="S302" s="56">
        <v>0</v>
      </c>
      <c r="T302" s="56">
        <v>0</v>
      </c>
    </row>
    <row r="303" spans="1:20" x14ac:dyDescent="0.3">
      <c r="A303" s="1">
        <v>42893</v>
      </c>
      <c r="B303" s="56">
        <v>602105</v>
      </c>
      <c r="C303" s="56" t="s">
        <v>991</v>
      </c>
      <c r="D303" s="1">
        <v>42856</v>
      </c>
      <c r="E303" s="1">
        <v>43312</v>
      </c>
      <c r="F303" s="56" t="s">
        <v>188</v>
      </c>
      <c r="G303" s="56" t="s">
        <v>1011</v>
      </c>
      <c r="H303" s="56" t="s">
        <v>930</v>
      </c>
      <c r="I303" s="56">
        <v>0</v>
      </c>
      <c r="J303" s="56">
        <v>0</v>
      </c>
      <c r="K303" s="56"/>
      <c r="L303" s="56">
        <v>0</v>
      </c>
      <c r="M303" s="56"/>
      <c r="N303" s="56">
        <v>0</v>
      </c>
      <c r="O303" s="56"/>
      <c r="P303" s="56">
        <v>0</v>
      </c>
      <c r="Q303" s="56">
        <v>0</v>
      </c>
      <c r="R303" s="56">
        <v>10</v>
      </c>
      <c r="S303" s="56">
        <v>0</v>
      </c>
      <c r="T303" s="56">
        <v>0</v>
      </c>
    </row>
    <row r="304" spans="1:20" x14ac:dyDescent="0.3">
      <c r="A304" s="1">
        <v>42893</v>
      </c>
      <c r="B304" s="56">
        <v>602105</v>
      </c>
      <c r="C304" s="56" t="s">
        <v>991</v>
      </c>
      <c r="D304" s="1">
        <v>42856</v>
      </c>
      <c r="E304" s="1">
        <v>43312</v>
      </c>
      <c r="F304" s="56" t="s">
        <v>188</v>
      </c>
      <c r="G304" s="56" t="s">
        <v>1012</v>
      </c>
      <c r="H304" s="56" t="s">
        <v>997</v>
      </c>
      <c r="I304" s="56">
        <v>0</v>
      </c>
      <c r="J304" s="56">
        <v>0</v>
      </c>
      <c r="K304" s="56"/>
      <c r="L304" s="56">
        <v>0</v>
      </c>
      <c r="M304" s="56"/>
      <c r="N304" s="56">
        <v>0</v>
      </c>
      <c r="O304" s="56"/>
      <c r="P304" s="56">
        <v>0</v>
      </c>
      <c r="Q304" s="56">
        <v>0</v>
      </c>
      <c r="R304" s="56">
        <v>88000</v>
      </c>
      <c r="S304" s="56">
        <v>0</v>
      </c>
      <c r="T304" s="56">
        <v>0</v>
      </c>
    </row>
    <row r="305" spans="1:20" x14ac:dyDescent="0.3">
      <c r="A305" s="1">
        <v>42893</v>
      </c>
      <c r="B305" s="56">
        <v>602105</v>
      </c>
      <c r="C305" s="56" t="s">
        <v>991</v>
      </c>
      <c r="D305" s="1">
        <v>42856</v>
      </c>
      <c r="E305" s="1">
        <v>43312</v>
      </c>
      <c r="F305" s="56" t="s">
        <v>110</v>
      </c>
      <c r="G305" s="56" t="s">
        <v>1008</v>
      </c>
      <c r="H305" s="56" t="s">
        <v>1003</v>
      </c>
      <c r="I305" s="56">
        <v>0</v>
      </c>
      <c r="J305" s="56">
        <v>0</v>
      </c>
      <c r="K305" s="56"/>
      <c r="L305" s="56">
        <v>0</v>
      </c>
      <c r="M305" s="56"/>
      <c r="N305" s="56">
        <v>0</v>
      </c>
      <c r="O305" s="56"/>
      <c r="P305" s="56">
        <v>0</v>
      </c>
      <c r="Q305" s="56">
        <v>0</v>
      </c>
      <c r="R305" s="56">
        <v>2</v>
      </c>
      <c r="S305" s="56">
        <v>0</v>
      </c>
      <c r="T305" s="56">
        <v>0</v>
      </c>
    </row>
    <row r="306" spans="1:20" x14ac:dyDescent="0.3">
      <c r="A306" s="1">
        <v>42893</v>
      </c>
      <c r="B306" s="56">
        <v>602105</v>
      </c>
      <c r="C306" s="56" t="s">
        <v>991</v>
      </c>
      <c r="D306" s="1">
        <v>42856</v>
      </c>
      <c r="E306" s="1">
        <v>43312</v>
      </c>
      <c r="F306" s="56" t="s">
        <v>110</v>
      </c>
      <c r="G306" s="56" t="s">
        <v>1008</v>
      </c>
      <c r="H306" s="56" t="s">
        <v>1006</v>
      </c>
      <c r="I306" s="56">
        <v>0</v>
      </c>
      <c r="J306" s="56">
        <v>0</v>
      </c>
      <c r="K306" s="56"/>
      <c r="L306" s="56">
        <v>0</v>
      </c>
      <c r="M306" s="56"/>
      <c r="N306" s="56">
        <v>0</v>
      </c>
      <c r="O306" s="56"/>
      <c r="P306" s="56">
        <v>0</v>
      </c>
      <c r="Q306" s="56">
        <v>0</v>
      </c>
      <c r="R306" s="56">
        <v>6</v>
      </c>
      <c r="S306" s="56">
        <v>0</v>
      </c>
      <c r="T306" s="56">
        <v>0</v>
      </c>
    </row>
    <row r="307" spans="1:20" x14ac:dyDescent="0.3">
      <c r="A307" s="1">
        <v>42893</v>
      </c>
      <c r="B307" s="56">
        <v>602105</v>
      </c>
      <c r="C307" s="56" t="s">
        <v>991</v>
      </c>
      <c r="D307" s="1">
        <v>42856</v>
      </c>
      <c r="E307" s="1">
        <v>43312</v>
      </c>
      <c r="F307" s="56" t="s">
        <v>110</v>
      </c>
      <c r="G307" s="56" t="s">
        <v>1009</v>
      </c>
      <c r="H307" s="56" t="s">
        <v>1005</v>
      </c>
      <c r="I307" s="56">
        <v>0</v>
      </c>
      <c r="J307" s="56">
        <v>0</v>
      </c>
      <c r="K307" s="56"/>
      <c r="L307" s="56">
        <v>0</v>
      </c>
      <c r="M307" s="56"/>
      <c r="N307" s="56">
        <v>0</v>
      </c>
      <c r="O307" s="56"/>
      <c r="P307" s="56">
        <v>0</v>
      </c>
      <c r="Q307" s="56">
        <v>0</v>
      </c>
      <c r="R307" s="56">
        <v>4</v>
      </c>
      <c r="S307" s="56">
        <v>0</v>
      </c>
      <c r="T307" s="56">
        <v>0</v>
      </c>
    </row>
    <row r="308" spans="1:20" x14ac:dyDescent="0.3">
      <c r="A308" s="1">
        <v>42893</v>
      </c>
      <c r="B308" s="56">
        <v>602105</v>
      </c>
      <c r="C308" s="56" t="s">
        <v>991</v>
      </c>
      <c r="D308" s="1">
        <v>42856</v>
      </c>
      <c r="E308" s="1">
        <v>43312</v>
      </c>
      <c r="F308" s="56" t="s">
        <v>110</v>
      </c>
      <c r="G308" s="56" t="s">
        <v>1010</v>
      </c>
      <c r="H308" s="56" t="s">
        <v>995</v>
      </c>
      <c r="I308" s="56">
        <v>0</v>
      </c>
      <c r="J308" s="56">
        <v>0</v>
      </c>
      <c r="K308" s="56"/>
      <c r="L308" s="56">
        <v>0</v>
      </c>
      <c r="M308" s="56"/>
      <c r="N308" s="56">
        <v>0</v>
      </c>
      <c r="O308" s="56"/>
      <c r="P308" s="56">
        <v>0</v>
      </c>
      <c r="Q308" s="56">
        <v>0</v>
      </c>
      <c r="R308" s="56">
        <v>6</v>
      </c>
      <c r="S308" s="56">
        <v>0</v>
      </c>
      <c r="T308" s="56">
        <v>0</v>
      </c>
    </row>
    <row r="309" spans="1:20" x14ac:dyDescent="0.3">
      <c r="A309" s="1">
        <v>42893</v>
      </c>
      <c r="B309" s="56">
        <v>602105</v>
      </c>
      <c r="C309" s="56" t="s">
        <v>991</v>
      </c>
      <c r="D309" s="1">
        <v>42856</v>
      </c>
      <c r="E309" s="1">
        <v>43312</v>
      </c>
      <c r="F309" s="56" t="s">
        <v>110</v>
      </c>
      <c r="G309" s="56" t="s">
        <v>1010</v>
      </c>
      <c r="H309" s="56" t="s">
        <v>465</v>
      </c>
      <c r="I309" s="56">
        <v>0</v>
      </c>
      <c r="J309" s="56">
        <v>0</v>
      </c>
      <c r="K309" s="56"/>
      <c r="L309" s="56">
        <v>0</v>
      </c>
      <c r="M309" s="56"/>
      <c r="N309" s="56">
        <v>0</v>
      </c>
      <c r="O309" s="56"/>
      <c r="P309" s="56">
        <v>0</v>
      </c>
      <c r="Q309" s="56">
        <v>0</v>
      </c>
      <c r="R309" s="56">
        <v>280000</v>
      </c>
      <c r="S309" s="56">
        <v>0</v>
      </c>
      <c r="T309" s="56">
        <v>0</v>
      </c>
    </row>
    <row r="310" spans="1:20" x14ac:dyDescent="0.3">
      <c r="A310" s="1">
        <v>42893</v>
      </c>
      <c r="B310" s="56">
        <v>602105</v>
      </c>
      <c r="C310" s="56" t="s">
        <v>991</v>
      </c>
      <c r="D310" s="1">
        <v>42856</v>
      </c>
      <c r="E310" s="1">
        <v>43312</v>
      </c>
      <c r="F310" s="56" t="s">
        <v>110</v>
      </c>
      <c r="G310" s="56" t="s">
        <v>1010</v>
      </c>
      <c r="H310" s="56" t="s">
        <v>255</v>
      </c>
      <c r="I310" s="56">
        <v>0</v>
      </c>
      <c r="J310" s="56">
        <v>0</v>
      </c>
      <c r="K310" s="56"/>
      <c r="L310" s="56">
        <v>0</v>
      </c>
      <c r="M310" s="56"/>
      <c r="N310" s="56">
        <v>0</v>
      </c>
      <c r="O310" s="56"/>
      <c r="P310" s="56">
        <v>0</v>
      </c>
      <c r="Q310" s="56">
        <v>0</v>
      </c>
      <c r="R310" s="56">
        <v>600000</v>
      </c>
      <c r="S310" s="56">
        <v>0</v>
      </c>
      <c r="T310" s="56">
        <v>0</v>
      </c>
    </row>
    <row r="311" spans="1:20" x14ac:dyDescent="0.3">
      <c r="A311" s="1">
        <v>42893</v>
      </c>
      <c r="B311" s="56">
        <v>602105</v>
      </c>
      <c r="C311" s="56" t="s">
        <v>991</v>
      </c>
      <c r="D311" s="1">
        <v>42856</v>
      </c>
      <c r="E311" s="1">
        <v>43312</v>
      </c>
      <c r="F311" s="56" t="s">
        <v>110</v>
      </c>
      <c r="G311" s="56" t="s">
        <v>1011</v>
      </c>
      <c r="H311" s="56" t="s">
        <v>1001</v>
      </c>
      <c r="I311" s="56">
        <v>0</v>
      </c>
      <c r="J311" s="56">
        <v>0</v>
      </c>
      <c r="K311" s="56"/>
      <c r="L311" s="56">
        <v>0</v>
      </c>
      <c r="M311" s="56"/>
      <c r="N311" s="56">
        <v>0</v>
      </c>
      <c r="O311" s="56"/>
      <c r="P311" s="56">
        <v>0</v>
      </c>
      <c r="Q311" s="56">
        <v>0</v>
      </c>
      <c r="R311" s="56">
        <v>10</v>
      </c>
      <c r="S311" s="56">
        <v>0</v>
      </c>
      <c r="T311" s="56">
        <v>0</v>
      </c>
    </row>
    <row r="312" spans="1:20" x14ac:dyDescent="0.3">
      <c r="A312" s="1">
        <v>42893</v>
      </c>
      <c r="B312" s="56">
        <v>602105</v>
      </c>
      <c r="C312" s="56" t="s">
        <v>991</v>
      </c>
      <c r="D312" s="1">
        <v>42856</v>
      </c>
      <c r="E312" s="1">
        <v>43312</v>
      </c>
      <c r="F312" s="56" t="s">
        <v>110</v>
      </c>
      <c r="G312" s="56" t="s">
        <v>1012</v>
      </c>
      <c r="H312" s="56" t="s">
        <v>557</v>
      </c>
      <c r="I312" s="56">
        <v>0</v>
      </c>
      <c r="J312" s="56">
        <v>0</v>
      </c>
      <c r="K312" s="56"/>
      <c r="L312" s="56">
        <v>0</v>
      </c>
      <c r="M312" s="56"/>
      <c r="N312" s="56">
        <v>0</v>
      </c>
      <c r="O312" s="56"/>
      <c r="P312" s="56">
        <v>0</v>
      </c>
      <c r="Q312" s="56">
        <v>0</v>
      </c>
      <c r="R312" s="56">
        <v>3200</v>
      </c>
      <c r="S312" s="56">
        <v>0</v>
      </c>
      <c r="T312" s="56">
        <v>0</v>
      </c>
    </row>
    <row r="313" spans="1:20" x14ac:dyDescent="0.3">
      <c r="A313" s="1">
        <v>42893</v>
      </c>
      <c r="B313" s="56">
        <v>602105</v>
      </c>
      <c r="C313" s="56" t="s">
        <v>991</v>
      </c>
      <c r="D313" s="1">
        <v>42856</v>
      </c>
      <c r="E313" s="1">
        <v>43312</v>
      </c>
      <c r="F313" s="56" t="s">
        <v>105</v>
      </c>
      <c r="G313" s="56" t="s">
        <v>236</v>
      </c>
      <c r="H313" s="56" t="s">
        <v>811</v>
      </c>
      <c r="I313" s="56">
        <v>0</v>
      </c>
      <c r="J313" s="56">
        <v>0</v>
      </c>
      <c r="K313" s="56"/>
      <c r="L313" s="56">
        <v>0</v>
      </c>
      <c r="M313" s="56"/>
      <c r="N313" s="56">
        <v>0</v>
      </c>
      <c r="O313" s="56" t="s">
        <v>131</v>
      </c>
      <c r="P313" s="56">
        <v>0</v>
      </c>
      <c r="Q313" s="56">
        <v>0</v>
      </c>
      <c r="R313" s="56">
        <v>250000</v>
      </c>
      <c r="S313" s="56">
        <v>0</v>
      </c>
      <c r="T313" s="56">
        <v>0</v>
      </c>
    </row>
    <row r="314" spans="1:20" x14ac:dyDescent="0.3">
      <c r="A314" s="1">
        <v>42893</v>
      </c>
      <c r="B314" s="56">
        <v>602105</v>
      </c>
      <c r="C314" s="56" t="s">
        <v>991</v>
      </c>
      <c r="D314" s="1">
        <v>42856</v>
      </c>
      <c r="E314" s="1">
        <v>43312</v>
      </c>
      <c r="F314" s="56" t="s">
        <v>105</v>
      </c>
      <c r="G314" s="56" t="s">
        <v>236</v>
      </c>
      <c r="H314" s="56" t="s">
        <v>810</v>
      </c>
      <c r="I314" s="56">
        <v>0</v>
      </c>
      <c r="J314" s="56">
        <v>0</v>
      </c>
      <c r="K314" s="56"/>
      <c r="L314" s="56">
        <v>0</v>
      </c>
      <c r="M314" s="56"/>
      <c r="N314" s="56">
        <v>0</v>
      </c>
      <c r="O314" s="56" t="s">
        <v>131</v>
      </c>
      <c r="P314" s="56">
        <v>0</v>
      </c>
      <c r="Q314" s="56">
        <v>0</v>
      </c>
      <c r="R314" s="56">
        <v>420000</v>
      </c>
      <c r="S314" s="56">
        <v>0</v>
      </c>
      <c r="T314" s="56">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14999847407452621"/>
  </sheetPr>
  <dimension ref="A1:BJ119"/>
  <sheetViews>
    <sheetView showGridLines="0" topLeftCell="F1" workbookViewId="0">
      <selection activeCell="L4" sqref="L4"/>
    </sheetView>
  </sheetViews>
  <sheetFormatPr defaultColWidth="9.109375" defaultRowHeight="13.8" x14ac:dyDescent="0.3"/>
  <cols>
    <col min="1" max="1" width="10.44140625" style="9" bestFit="1" customWidth="1"/>
    <col min="2" max="9" width="9.109375" style="9"/>
    <col min="10" max="10" width="13.5546875" style="9" bestFit="1" customWidth="1"/>
    <col min="11" max="11" width="11.109375" style="9" customWidth="1"/>
    <col min="12" max="12" width="30.5546875" style="9" bestFit="1" customWidth="1"/>
    <col min="13" max="13" width="30.5546875" style="9" customWidth="1"/>
    <col min="14" max="14" width="18" style="9" bestFit="1" customWidth="1"/>
    <col min="15" max="15" width="17.33203125" style="9" bestFit="1" customWidth="1"/>
    <col min="16" max="16" width="15" style="9" bestFit="1" customWidth="1"/>
    <col min="17" max="17" width="12" style="9" bestFit="1" customWidth="1"/>
    <col min="18" max="18" width="21.6640625" style="9" bestFit="1" customWidth="1"/>
    <col min="19" max="19" width="12.88671875" style="9" bestFit="1" customWidth="1"/>
    <col min="20" max="20" width="13.5546875" style="9" bestFit="1" customWidth="1"/>
    <col min="21" max="21" width="15.5546875" style="9" bestFit="1" customWidth="1"/>
    <col min="22" max="22" width="24.6640625" style="9" bestFit="1" customWidth="1"/>
    <col min="23" max="23" width="27.88671875" style="9" bestFit="1" customWidth="1"/>
    <col min="24" max="24" width="23.33203125" style="9" bestFit="1" customWidth="1"/>
    <col min="25" max="25" width="26.44140625" style="9" customWidth="1"/>
    <col min="26" max="26" width="25.33203125" style="9" bestFit="1" customWidth="1"/>
    <col min="27" max="27" width="28.44140625" style="9" bestFit="1" customWidth="1"/>
    <col min="28" max="28" width="24.88671875" style="9" bestFit="1" customWidth="1"/>
    <col min="29" max="29" width="28" style="9" bestFit="1" customWidth="1"/>
    <col min="30" max="30" width="21.109375" style="9" bestFit="1" customWidth="1"/>
    <col min="31" max="37" width="31.6640625" style="9" customWidth="1"/>
    <col min="38" max="38" width="17.44140625" style="9" bestFit="1" customWidth="1"/>
    <col min="39" max="39" width="18.44140625" style="9" bestFit="1" customWidth="1"/>
    <col min="40" max="40" width="11.5546875" style="9" bestFit="1" customWidth="1"/>
    <col min="41" max="41" width="11.5546875" style="9" customWidth="1"/>
    <col min="42" max="42" width="11.5546875" style="39" customWidth="1"/>
    <col min="43" max="57" width="11.5546875" style="9" customWidth="1"/>
    <col min="58" max="58" width="12" style="9" customWidth="1"/>
    <col min="59" max="59" width="28.109375" style="18" customWidth="1"/>
    <col min="60" max="60" width="27.109375" style="9" bestFit="1" customWidth="1"/>
    <col min="61" max="62" width="29.109375" style="9" bestFit="1" customWidth="1"/>
    <col min="63" max="63" width="14.109375" style="9" customWidth="1"/>
    <col min="64" max="64" width="26.33203125" style="9" bestFit="1" customWidth="1"/>
    <col min="65" max="65" width="26.6640625" style="9" bestFit="1" customWidth="1"/>
    <col min="66" max="66" width="23.109375" style="9" bestFit="1" customWidth="1"/>
    <col min="67" max="67" width="26.44140625" style="9" bestFit="1" customWidth="1"/>
    <col min="68" max="68" width="9.5546875" style="9" bestFit="1" customWidth="1"/>
    <col min="69" max="69" width="28.88671875" style="9" bestFit="1" customWidth="1"/>
    <col min="70" max="70" width="28.109375" style="9" bestFit="1" customWidth="1"/>
    <col min="71" max="71" width="12.5546875" style="9" bestFit="1" customWidth="1"/>
    <col min="72" max="72" width="27.6640625" style="9" bestFit="1" customWidth="1"/>
    <col min="73" max="73" width="14.88671875" style="9" bestFit="1" customWidth="1"/>
    <col min="74" max="74" width="28.5546875" style="9" bestFit="1" customWidth="1"/>
    <col min="75" max="75" width="29" style="9" bestFit="1" customWidth="1"/>
    <col min="76" max="76" width="28" style="9" bestFit="1" customWidth="1"/>
    <col min="77" max="77" width="29.6640625" style="9" bestFit="1" customWidth="1"/>
    <col min="78" max="78" width="22.6640625" style="9" bestFit="1" customWidth="1"/>
    <col min="79" max="79" width="29.109375" style="9" bestFit="1" customWidth="1"/>
    <col min="80" max="80" width="23" style="9" bestFit="1" customWidth="1"/>
    <col min="81" max="81" width="26.33203125" style="9" bestFit="1" customWidth="1"/>
    <col min="82" max="82" width="21.44140625" style="9" bestFit="1" customWidth="1"/>
    <col min="83" max="83" width="28.33203125" style="9" bestFit="1" customWidth="1"/>
    <col min="84" max="84" width="30" style="9" bestFit="1" customWidth="1"/>
    <col min="85" max="85" width="30.109375" style="9" bestFit="1" customWidth="1"/>
    <col min="86" max="86" width="11.44140625" style="9" bestFit="1" customWidth="1"/>
    <col min="87" max="87" width="12" style="9" bestFit="1" customWidth="1"/>
    <col min="88" max="88" width="10.109375" style="9" bestFit="1" customWidth="1"/>
    <col min="89" max="89" width="14.33203125" style="9" bestFit="1" customWidth="1"/>
    <col min="90" max="90" width="13.88671875" style="9" bestFit="1" customWidth="1"/>
    <col min="91" max="91" width="12.33203125" style="9" bestFit="1" customWidth="1"/>
    <col min="92" max="92" width="14.88671875" style="9" bestFit="1" customWidth="1"/>
    <col min="93" max="93" width="16.109375" style="9" bestFit="1" customWidth="1"/>
    <col min="94" max="94" width="9.88671875" style="9" bestFit="1" customWidth="1"/>
    <col min="95" max="96" width="27.33203125" style="9" bestFit="1" customWidth="1"/>
    <col min="97" max="97" width="23.88671875" style="9" bestFit="1" customWidth="1"/>
    <col min="98" max="98" width="15.109375" style="9" bestFit="1" customWidth="1"/>
    <col min="99" max="99" width="13.109375" style="9" bestFit="1" customWidth="1"/>
    <col min="100" max="100" width="16.5546875" style="9" bestFit="1" customWidth="1"/>
    <col min="101" max="101" width="20.5546875" style="9" bestFit="1" customWidth="1"/>
    <col min="102" max="102" width="23.33203125" style="9" bestFit="1" customWidth="1"/>
    <col min="103" max="103" width="13.44140625" style="9" bestFit="1" customWidth="1"/>
    <col min="104" max="104" width="27.88671875" style="9" bestFit="1" customWidth="1"/>
    <col min="105" max="105" width="12.44140625" style="9" bestFit="1" customWidth="1"/>
    <col min="106" max="106" width="27.33203125" style="9" bestFit="1" customWidth="1"/>
    <col min="107" max="107" width="12.44140625" style="9" bestFit="1" customWidth="1"/>
    <col min="108" max="108" width="28.44140625" style="9" bestFit="1" customWidth="1"/>
    <col min="109" max="109" width="28.88671875" style="9" bestFit="1" customWidth="1"/>
    <col min="110" max="110" width="30.44140625" style="9" bestFit="1" customWidth="1"/>
    <col min="111" max="111" width="26.109375" style="9" bestFit="1" customWidth="1"/>
    <col min="112" max="112" width="26.5546875" style="9" bestFit="1" customWidth="1"/>
    <col min="113" max="113" width="26.6640625" style="9" bestFit="1" customWidth="1"/>
    <col min="114" max="114" width="21.5546875" style="9" bestFit="1" customWidth="1"/>
    <col min="115" max="115" width="28.88671875" style="9" bestFit="1" customWidth="1"/>
    <col min="116" max="116" width="20.88671875" style="9" bestFit="1" customWidth="1"/>
    <col min="117" max="117" width="25.88671875" style="9" bestFit="1" customWidth="1"/>
    <col min="118" max="118" width="27.109375" style="9" bestFit="1" customWidth="1"/>
    <col min="119" max="119" width="18.6640625" style="9" bestFit="1" customWidth="1"/>
    <col min="120" max="120" width="22" style="9" bestFit="1" customWidth="1"/>
    <col min="121" max="121" width="27.5546875" style="9" bestFit="1" customWidth="1"/>
    <col min="122" max="122" width="27.109375" style="9" bestFit="1" customWidth="1"/>
    <col min="123" max="123" width="26.109375" style="9" bestFit="1" customWidth="1"/>
    <col min="124" max="124" width="22.6640625" style="9" bestFit="1" customWidth="1"/>
    <col min="125" max="125" width="27.6640625" style="9" bestFit="1" customWidth="1"/>
    <col min="126" max="126" width="26.6640625" style="9" bestFit="1" customWidth="1"/>
    <col min="127" max="127" width="27.33203125" style="9" bestFit="1" customWidth="1"/>
    <col min="128" max="128" width="26.44140625" style="9" bestFit="1" customWidth="1"/>
    <col min="129" max="129" width="23.44140625" style="9" bestFit="1" customWidth="1"/>
    <col min="130" max="130" width="28.88671875" style="9" bestFit="1" customWidth="1"/>
    <col min="131" max="131" width="22.88671875" style="9" bestFit="1" customWidth="1"/>
    <col min="132" max="132" width="29.109375" style="9" bestFit="1" customWidth="1"/>
    <col min="133" max="133" width="29.88671875" style="9" bestFit="1" customWidth="1"/>
    <col min="134" max="134" width="28.33203125" style="9" bestFit="1" customWidth="1"/>
    <col min="135" max="135" width="28.44140625" style="9" bestFit="1" customWidth="1"/>
    <col min="136" max="136" width="26.44140625" style="9" bestFit="1" customWidth="1"/>
    <col min="137" max="137" width="27.44140625" style="9" bestFit="1" customWidth="1"/>
    <col min="138" max="138" width="24" style="9" bestFit="1" customWidth="1"/>
    <col min="139" max="139" width="27" style="9" bestFit="1" customWidth="1"/>
    <col min="140" max="140" width="20.109375" style="9" bestFit="1" customWidth="1"/>
    <col min="141" max="141" width="10" style="9" bestFit="1" customWidth="1"/>
    <col min="142" max="16384" width="9.109375" style="9"/>
  </cols>
  <sheetData>
    <row r="1" spans="1:62" x14ac:dyDescent="0.3">
      <c r="A1" s="105" t="s">
        <v>57</v>
      </c>
      <c r="B1" s="106"/>
      <c r="C1" s="106"/>
      <c r="D1" s="106"/>
      <c r="E1" s="106"/>
      <c r="F1" s="106"/>
      <c r="G1" s="106"/>
      <c r="H1" s="107"/>
      <c r="J1" s="9" t="s">
        <v>1</v>
      </c>
      <c r="K1" s="9" t="s">
        <v>0</v>
      </c>
      <c r="L1" s="9" t="s">
        <v>19</v>
      </c>
      <c r="M1" s="36" t="s">
        <v>3</v>
      </c>
      <c r="N1" s="9" t="s">
        <v>21</v>
      </c>
      <c r="O1" s="9" t="s">
        <v>2</v>
      </c>
      <c r="P1" s="9" t="s">
        <v>56</v>
      </c>
      <c r="Q1" s="9" t="s">
        <v>55</v>
      </c>
      <c r="R1" s="9" t="s">
        <v>54</v>
      </c>
      <c r="S1" s="9" t="s">
        <v>23</v>
      </c>
      <c r="T1" s="9" t="s">
        <v>18</v>
      </c>
      <c r="U1" s="9" t="s">
        <v>5</v>
      </c>
      <c r="V1" s="9" t="s">
        <v>66</v>
      </c>
      <c r="W1" s="9" t="s">
        <v>67</v>
      </c>
      <c r="X1" s="9" t="s">
        <v>68</v>
      </c>
      <c r="Y1" s="9" t="s">
        <v>69</v>
      </c>
      <c r="Z1" s="9" t="s">
        <v>70</v>
      </c>
      <c r="AA1" s="9" t="s">
        <v>71</v>
      </c>
      <c r="AB1" s="9" t="s">
        <v>72</v>
      </c>
      <c r="AC1" s="9" t="s">
        <v>73</v>
      </c>
      <c r="AD1" s="9" t="s">
        <v>74</v>
      </c>
      <c r="AE1" s="9" t="s">
        <v>75</v>
      </c>
      <c r="AF1" s="9" t="s">
        <v>76</v>
      </c>
      <c r="AG1" s="9" t="s">
        <v>77</v>
      </c>
      <c r="AH1" s="9" t="s">
        <v>78</v>
      </c>
      <c r="AI1" s="9" t="s">
        <v>79</v>
      </c>
      <c r="AJ1" s="9" t="s">
        <v>22</v>
      </c>
      <c r="AK1" s="9" t="s">
        <v>45</v>
      </c>
      <c r="AL1" s="9" t="s">
        <v>53</v>
      </c>
      <c r="AM1" s="9" t="s">
        <v>52</v>
      </c>
      <c r="AN1" s="9" t="s">
        <v>51</v>
      </c>
      <c r="AO1" s="36" t="s">
        <v>62</v>
      </c>
      <c r="AP1" s="37" t="s">
        <v>61</v>
      </c>
      <c r="AQ1" s="9" t="s">
        <v>50</v>
      </c>
      <c r="AR1" s="36" t="s">
        <v>86</v>
      </c>
      <c r="AS1" s="36" t="s">
        <v>87</v>
      </c>
      <c r="AT1" s="36" t="s">
        <v>88</v>
      </c>
      <c r="AU1" s="36" t="s">
        <v>89</v>
      </c>
      <c r="AV1" s="36" t="s">
        <v>90</v>
      </c>
      <c r="AW1" s="36" t="s">
        <v>91</v>
      </c>
      <c r="AX1" s="36" t="s">
        <v>92</v>
      </c>
      <c r="AY1" s="36" t="s">
        <v>93</v>
      </c>
      <c r="AZ1" s="36" t="s">
        <v>94</v>
      </c>
      <c r="BA1" s="36" t="s">
        <v>95</v>
      </c>
      <c r="BB1" s="36" t="s">
        <v>96</v>
      </c>
      <c r="BC1" s="36" t="s">
        <v>97</v>
      </c>
      <c r="BD1" s="36" t="s">
        <v>98</v>
      </c>
      <c r="BE1" s="36" t="s">
        <v>99</v>
      </c>
      <c r="BF1" s="36"/>
    </row>
    <row r="2" spans="1:62" x14ac:dyDescent="0.3">
      <c r="A2" s="25" t="s">
        <v>58</v>
      </c>
      <c r="B2" s="104" t="s">
        <v>59</v>
      </c>
      <c r="C2" s="104"/>
      <c r="D2" s="104" t="s">
        <v>60</v>
      </c>
      <c r="E2" s="104"/>
      <c r="F2" s="26"/>
      <c r="G2" s="26"/>
      <c r="H2" s="27"/>
      <c r="J2" s="11">
        <v>42931</v>
      </c>
      <c r="K2" s="9">
        <v>601361</v>
      </c>
      <c r="L2" s="9" t="s">
        <v>831</v>
      </c>
      <c r="M2" s="11">
        <v>42430</v>
      </c>
      <c r="N2" s="11">
        <v>42430</v>
      </c>
      <c r="O2" s="11">
        <v>43465</v>
      </c>
      <c r="P2" s="9">
        <v>48.405797101449274</v>
      </c>
      <c r="Q2" s="9">
        <v>13.702199999999999</v>
      </c>
      <c r="R2" s="9">
        <v>-34.703597101449276</v>
      </c>
      <c r="S2" s="9" t="s">
        <v>82</v>
      </c>
      <c r="T2" s="9" t="s">
        <v>263</v>
      </c>
      <c r="U2" s="9">
        <v>1035</v>
      </c>
      <c r="V2" s="9">
        <v>142</v>
      </c>
      <c r="W2" s="9">
        <v>893</v>
      </c>
      <c r="AJ2" s="9">
        <v>1000000</v>
      </c>
      <c r="AK2" s="9">
        <v>137022</v>
      </c>
      <c r="AL2" s="10">
        <f>('Auto - Spending'!B$17*Table_postgresql_IFC_data_connection_1[[#This Row],[pct_completed]]^6) + ('Auto - Spending'!C$17*Table_postgresql_IFC_data_connection_1[[#This Row],[pct_completed]]^5) + ('Auto - Spending'!D$17*Table_postgresql_IFC_data_connection_1[[#This Row],[pct_completed]]^4) + ('Auto - Spending'!E$17*Table_postgresql_IFC_data_connection_1[[#This Row],[pct_completed]]^3) + ('Auto - Spending'!F$17*Table_postgresql_IFC_data_connection_1[[#This Row],[pct_completed]]^2) + ('Auto - Spending'!G$17*Table_postgresql_IFC_data_connection_1[[#This Row],[pct_completed]]) + ('Auto - Spending'!H$17)</f>
        <v>11.623180244889525</v>
      </c>
      <c r="AM2" s="10">
        <f>('Auto - Spending'!B$16*Table_postgresql_IFC_data_connection_1[[#This Row],[pct_completed]]^6) + ('Auto - Spending'!C$16*Table_postgresql_IFC_data_connection_1[[#This Row],[pct_completed]]^5) + ('Auto - Spending'!D$16*Table_postgresql_IFC_data_connection_1[[#This Row],[pct_completed]]^4) + ('Auto - Spending'!E$16*Table_postgresql_IFC_data_connection_1[[#This Row],[pct_completed]]^3) + ('Auto - Spending'!F$16*Table_postgresql_IFC_data_connection_1[[#This Row],[pct_completed]]^2) + ('Auto - Spending'!G$16*Table_postgresql_IFC_data_connection_1[[#This Row],[pct_completed]]) + ('Auto - Spending'!H$16)</f>
        <v>-19.341123916323362</v>
      </c>
      <c r="AN2" s="10">
        <f>IF(OR(Table_postgresql_IFC_data_connection_1[[#This Row],[spend_time_difference]]&gt;=Table_postgresql_IFC_data_connection_1[[#This Row],[Overspend bound]],Table_postgresql_IFC_data_connection_1[[#This Row],[spend_time_difference]]&lt;=Table_postgresql_IFC_data_connection_1[[#This Row],[Underspend bound]]),1,0)</f>
        <v>1</v>
      </c>
      <c r="AO2" s="10">
        <f>IF(Table_postgresql_IFC_data_connection_1[[#This Row],[spend_time_difference]]&lt;0,(Table_postgresql_IFC_data_connection_1[[#This Row],[spend_time_difference]])-(Table_postgresql_IFC_data_connection_1[[#This Row],[Underspend bound]]),Table_postgresql_IFC_data_connection_1[[#This Row],[spend_time_difference]]-Table_postgresql_IFC_data_connection_1[[#This Row],[Overspend bound]])</f>
        <v>-15.362473185125914</v>
      </c>
      <c r="AP2" s="38" t="str">
        <f>IF(Table_postgresql_IFC_data_connection_1[[#This Row],[Boundary Gap]]&lt;-20,"- - -",IF(Table_postgresql_IFC_data_connection_1[[#This Row],[Boundary Gap]]&lt;-10," - - ",IF(Table_postgresql_IFC_data_connection_1[[#This Row],[Boundary Gap]]&lt;0,"  -  ",IF(Table_postgresql_IFC_data_connection_1[[#This Row],[Boundary Gap]]&gt;20,"+ + +",IF(Table_postgresql_IFC_data_connection_1[[#This Row],[Boundary Gap]]&gt;10," + + ",IF(Table_postgresql_IFC_data_connection_1[[#This Row],[Boundary Gap]]&gt;0,"  +  ",""))))))&amp;""&amp;IF(Table_postgresql_IFC_data_connection_1[[#This Row],[Spend Flag]]=1," (!)","")</f>
        <v xml:space="preserve"> - -  (!)</v>
      </c>
      <c r="AQ2" s="10">
        <f>IF(Table_postgresql_IFC_data_connection_1[[#This Row],[pct_completed]]&gt;=100,1,0)</f>
        <v>0</v>
      </c>
      <c r="AR2" s="10">
        <f>IF(Table_postgresql_IFC_data_connection_1[[#This Row],[region_code]]="SSA",Table_postgresql_IFC_data_connection_1[[#This Row],[pct_completed]],NA())</f>
        <v>48.405797101449274</v>
      </c>
      <c r="AS2" s="10">
        <f>IF(Table_postgresql_IFC_data_connection_1[[#This Row],[region_code]]="SSA",IF(Table_postgresql_IFC_data_connection_1[[#This Row],[spend_time_difference]]&gt;50,50,IF(Table_postgresql_IFC_data_connection_1[[#This Row],[spend_time_difference]]&lt;-50,-50,Table_postgresql_IFC_data_connection_1[[#This Row],[spend_time_difference]])),NA())</f>
        <v>-34.703597101449276</v>
      </c>
      <c r="AT2" s="10" t="e">
        <f>IF(Table_postgresql_IFC_data_connection_1[[#This Row],[region_code]]="SA",Table_postgresql_IFC_data_connection_1[[#This Row],[pct_completed]],NA())</f>
        <v>#N/A</v>
      </c>
      <c r="AU2" s="10" t="e">
        <f>IF(Table_postgresql_IFC_data_connection_1[[#This Row],[region_code]]="SA",IF(Table_postgresql_IFC_data_connection_1[[#This Row],[spend_time_difference]]&gt;50,50,IF(Table_postgresql_IFC_data_connection_1[[#This Row],[spend_time_difference]]&lt;-50,-50,Table_postgresql_IFC_data_connection_1[[#This Row],[spend_time_difference]])),NA())</f>
        <v>#N/A</v>
      </c>
      <c r="AV2" s="10" t="e">
        <f>IF(Table_postgresql_IFC_data_connection_1[[#This Row],[region_code]]="ECA",Table_postgresql_IFC_data_connection_1[[#This Row],[pct_completed]],NA())</f>
        <v>#N/A</v>
      </c>
      <c r="AW2" s="10" t="e">
        <f>IF(Table_postgresql_IFC_data_connection_1[[#This Row],[region_code]]="ECA",IF(Table_postgresql_IFC_data_connection_1[[#This Row],[spend_time_difference]]&gt;50,50,IF(Table_postgresql_IFC_data_connection_1[[#This Row],[spend_time_difference]]&lt;-50,-50,Table_postgresql_IFC_data_connection_1[[#This Row],[spend_time_difference]])),NA())</f>
        <v>#N/A</v>
      </c>
      <c r="AX2" s="10" t="e">
        <f>IF(Table_postgresql_IFC_data_connection_1[[#This Row],[region_code]]="EAP",Table_postgresql_IFC_data_connection_1[[#This Row],[pct_completed]],NA())</f>
        <v>#N/A</v>
      </c>
      <c r="AY2" s="10" t="e">
        <f>IF(Table_postgresql_IFC_data_connection_1[[#This Row],[region_code]]="EAP",IF(Table_postgresql_IFC_data_connection_1[[#This Row],[spend_time_difference]]&gt;50,50,IF(Table_postgresql_IFC_data_connection_1[[#This Row],[spend_time_difference]]&lt;-50,-50,Table_postgresql_IFC_data_connection_1[[#This Row],[spend_time_difference]])),NA())</f>
        <v>#N/A</v>
      </c>
      <c r="AZ2" s="10" t="e">
        <f>IF(Table_postgresql_IFC_data_connection_1[[#This Row],[region_code]]="MENA",Table_postgresql_IFC_data_connection_1[[#This Row],[pct_completed]],NA())</f>
        <v>#N/A</v>
      </c>
      <c r="BA2" s="10" t="e">
        <f>IF(Table_postgresql_IFC_data_connection_1[[#This Row],[region_code]]="MENA",IF(Table_postgresql_IFC_data_connection_1[[#This Row],[spend_time_difference]]&gt;50,50,IF(Table_postgresql_IFC_data_connection_1[[#This Row],[spend_time_difference]]&lt;-50,-50,Table_postgresql_IFC_data_connection_1[[#This Row],[spend_time_difference]])),NA())</f>
        <v>#N/A</v>
      </c>
      <c r="BB2" s="10" t="e">
        <f>IF(Table_postgresql_IFC_data_connection_1[[#This Row],[region_code]]="LAC",Table_postgresql_IFC_data_connection_1[[#This Row],[pct_completed]],NA())</f>
        <v>#N/A</v>
      </c>
      <c r="BC2" s="10" t="e">
        <f>IF(Table_postgresql_IFC_data_connection_1[[#This Row],[region_code]]="LAC",IF(Table_postgresql_IFC_data_connection_1[[#This Row],[spend_time_difference]]&gt;50,50,IF(Table_postgresql_IFC_data_connection_1[[#This Row],[spend_time_difference]]&lt;-50,-50,Table_postgresql_IFC_data_connection_1[[#This Row],[spend_time_difference]])),NA())</f>
        <v>#N/A</v>
      </c>
      <c r="BD2" s="10" t="e">
        <f>IF(Table_postgresql_IFC_data_connection_1[[#This Row],[region_code]]="WLD",Table_postgresql_IFC_data_connection_1[[#This Row],[pct_completed]],NA())</f>
        <v>#N/A</v>
      </c>
      <c r="BE2" s="10" t="e">
        <f>IF(Table_postgresql_IFC_data_connection_1[[#This Row],[region_code]]="WLD",IF(Table_postgresql_IFC_data_connection_1[[#This Row],[spend_time_difference]]&gt;50,50,IF(Table_postgresql_IFC_data_connection_1[[#This Row],[spend_time_difference]]&lt;-50,-50,Table_postgresql_IFC_data_connection_1[[#This Row],[spend_time_difference]])),NA())</f>
        <v>#N/A</v>
      </c>
      <c r="BF2" s="10"/>
    </row>
    <row r="3" spans="1:62" ht="14.4" x14ac:dyDescent="0.3">
      <c r="A3" s="25">
        <v>0</v>
      </c>
      <c r="B3" s="24">
        <v>20</v>
      </c>
      <c r="C3" s="28">
        <f>('Auto - Spending'!B$17*'Auto - Spending'!A3^6) + ('Auto - Spending'!C$17*'Auto - Spending'!A3^5) + ('Auto - Spending'!D$17*'Auto - Spending'!A3^4) + ('Auto - Spending'!E$17*'Auto - Spending'!A3^3) + ('Auto - Spending'!F$17*'Auto - Spending'!A3^2) + ('Auto - Spending'!G$17*'Auto - Spending'!A3) + ('Auto - Spending'!H$17)</f>
        <v>20.091526120937942</v>
      </c>
      <c r="D3" s="24">
        <v>-20</v>
      </c>
      <c r="E3" s="28">
        <f>('Auto - Spending'!B$16*'Auto - Spending'!A3^6) + ('Auto - Spending'!C$16*'Auto - Spending'!A3^5) + ('Auto - Spending'!D$16*'Auto - Spending'!A3^4) + ('Auto - Spending'!E$16*'Auto - Spending'!A3^3) + ('Auto - Spending'!F$16*'Auto - Spending'!A3^2) + ('Auto - Spending'!G$16*'Auto - Spending'!A3) + ('Auto - Spending'!H$16)</f>
        <v>-19.676264911559279</v>
      </c>
      <c r="F3" s="26"/>
      <c r="G3" s="26"/>
      <c r="H3" s="27"/>
      <c r="J3" s="56">
        <v>42931</v>
      </c>
      <c r="K3" s="56">
        <v>599800</v>
      </c>
      <c r="L3" s="56" t="s">
        <v>669</v>
      </c>
      <c r="M3" s="56">
        <v>42005</v>
      </c>
      <c r="N3" s="56">
        <v>42005</v>
      </c>
      <c r="O3" s="56">
        <v>43465</v>
      </c>
      <c r="P3" s="56">
        <v>63.424657534246577</v>
      </c>
      <c r="Q3" s="56">
        <v>51.765898864985559</v>
      </c>
      <c r="R3" s="56">
        <v>-11.658758669261019</v>
      </c>
      <c r="S3" s="56" t="s">
        <v>82</v>
      </c>
      <c r="T3" s="56" t="s">
        <v>263</v>
      </c>
      <c r="U3" s="56">
        <v>1460</v>
      </c>
      <c r="V3" s="56">
        <v>756</v>
      </c>
      <c r="W3" s="56">
        <v>704</v>
      </c>
      <c r="X3" s="56"/>
      <c r="Y3" s="56"/>
      <c r="Z3" s="56"/>
      <c r="AA3" s="56"/>
      <c r="AB3" s="56"/>
      <c r="AC3" s="56"/>
      <c r="AD3" s="56"/>
      <c r="AE3" s="56"/>
      <c r="AF3" s="56"/>
      <c r="AG3" s="56"/>
      <c r="AH3" s="56"/>
      <c r="AI3" s="56"/>
      <c r="AJ3" s="56">
        <v>1333287</v>
      </c>
      <c r="AK3" s="56">
        <v>690188</v>
      </c>
      <c r="AL3" s="56"/>
      <c r="AM3" s="56"/>
      <c r="AN3" s="56"/>
      <c r="AO3" s="56"/>
      <c r="AP3" s="56"/>
      <c r="AQ3" s="56"/>
      <c r="AR3" s="56"/>
      <c r="AS3" s="56"/>
      <c r="AT3" s="56"/>
      <c r="AU3" s="56"/>
      <c r="AV3" s="56"/>
      <c r="AW3" s="56"/>
      <c r="AX3" s="56"/>
      <c r="AY3" s="56"/>
      <c r="AZ3" s="56"/>
      <c r="BA3" s="56"/>
      <c r="BB3" s="56"/>
      <c r="BC3" s="56"/>
      <c r="BD3" s="56"/>
      <c r="BE3" s="56"/>
      <c r="BF3" s="10"/>
    </row>
    <row r="4" spans="1:62" ht="14.4" x14ac:dyDescent="0.3">
      <c r="A4" s="25">
        <v>10</v>
      </c>
      <c r="B4" s="24">
        <v>10</v>
      </c>
      <c r="C4" s="28">
        <f>('Auto - Spending'!B$17*'Auto - Spending'!A4^6) + ('Auto - Spending'!C$17*'Auto - Spending'!A4^5) + ('Auto - Spending'!D$17*'Auto - Spending'!A4^4) + ('Auto - Spending'!E$17*'Auto - Spending'!A4^3) + ('Auto - Spending'!F$17*'Auto - Spending'!A4^2) + ('Auto - Spending'!G$17*'Auto - Spending'!A4) + ('Auto - Spending'!H$17)</f>
        <v>9.5259975318792094</v>
      </c>
      <c r="D4" s="24">
        <v>-5</v>
      </c>
      <c r="E4" s="28">
        <f>('Auto - Spending'!B$16*'Auto - Spending'!A4^6) + ('Auto - Spending'!C$16*'Auto - Spending'!A4^5) + ('Auto - Spending'!D$16*'Auto - Spending'!A4^4) + ('Auto - Spending'!E$16*'Auto - Spending'!A4^3) + ('Auto - Spending'!F$16*'Auto - Spending'!A4^2) + ('Auto - Spending'!G$16*'Auto - Spending'!A4) + ('Auto - Spending'!H$16)</f>
        <v>-6.696092143150798</v>
      </c>
      <c r="F4" s="26"/>
      <c r="G4" s="26"/>
      <c r="H4" s="27"/>
      <c r="J4" s="1">
        <v>42931</v>
      </c>
      <c r="K4" s="56">
        <v>600351</v>
      </c>
      <c r="L4" s="56" t="s">
        <v>770</v>
      </c>
      <c r="M4" s="1">
        <v>41774</v>
      </c>
      <c r="N4" s="1">
        <v>41774</v>
      </c>
      <c r="O4" s="1">
        <v>43465</v>
      </c>
      <c r="P4" s="56">
        <v>68.421052631578945</v>
      </c>
      <c r="Q4" s="56">
        <v>54.172386989670002</v>
      </c>
      <c r="R4" s="56">
        <v>-14.248665641908943</v>
      </c>
      <c r="S4" s="56" t="s">
        <v>82</v>
      </c>
      <c r="T4" s="56" t="s">
        <v>263</v>
      </c>
      <c r="U4" s="56">
        <v>1691</v>
      </c>
      <c r="V4" s="56">
        <v>917</v>
      </c>
      <c r="W4" s="56">
        <v>774</v>
      </c>
      <c r="X4" s="56"/>
      <c r="Y4" s="56"/>
      <c r="Z4" s="56"/>
      <c r="AA4" s="56"/>
      <c r="AB4" s="56"/>
      <c r="AC4" s="56"/>
      <c r="AD4" s="56"/>
      <c r="AE4" s="56"/>
      <c r="AF4" s="56"/>
      <c r="AG4" s="56"/>
      <c r="AH4" s="56"/>
      <c r="AI4" s="56"/>
      <c r="AJ4" s="56">
        <v>1705906</v>
      </c>
      <c r="AK4" s="56">
        <v>924130</v>
      </c>
      <c r="AL4" s="56"/>
      <c r="AM4" s="56"/>
      <c r="AN4" s="56"/>
      <c r="AO4" s="56"/>
      <c r="AP4" s="56"/>
      <c r="AQ4" s="56"/>
      <c r="AR4" s="56"/>
      <c r="AS4" s="56"/>
      <c r="AT4" s="56"/>
      <c r="AU4" s="56"/>
      <c r="AV4" s="56"/>
      <c r="AW4" s="56"/>
      <c r="AX4" s="56"/>
      <c r="AY4" s="56"/>
      <c r="AZ4" s="56"/>
      <c r="BA4" s="56"/>
      <c r="BB4" s="56"/>
      <c r="BC4" s="56"/>
      <c r="BD4" s="56"/>
      <c r="BE4" s="56"/>
      <c r="BF4" s="10"/>
      <c r="BG4" s="40"/>
      <c r="BH4" s="98"/>
      <c r="BI4" s="99"/>
      <c r="BJ4" s="99"/>
    </row>
    <row r="5" spans="1:62" ht="14.4" x14ac:dyDescent="0.3">
      <c r="A5" s="25">
        <f t="shared" ref="A5:A13" si="0">A4+10</f>
        <v>20</v>
      </c>
      <c r="B5" s="24">
        <v>5</v>
      </c>
      <c r="C5" s="28">
        <f>('Auto - Spending'!B$17*'Auto - Spending'!A5^6) + ('Auto - Spending'!C$17*'Auto - Spending'!A5^5) + ('Auto - Spending'!D$17*'Auto - Spending'!A5^4) + ('Auto - Spending'!E$17*'Auto - Spending'!A5^3) + ('Auto - Spending'!F$17*'Auto - Spending'!A5^2) + ('Auto - Spending'!G$17*'Auto - Spending'!A5) + ('Auto - Spending'!H$17)</f>
        <v>5.9067873303162859</v>
      </c>
      <c r="D5" s="24">
        <v>-10</v>
      </c>
      <c r="E5" s="28">
        <f>('Auto - Spending'!B$16*'Auto - Spending'!A5^6) + ('Auto - Spending'!C$16*'Auto - Spending'!A5^5) + ('Auto - Spending'!D$16*'Auto - Spending'!A5^4) + ('Auto - Spending'!E$16*'Auto - Spending'!A5^3) + ('Auto - Spending'!F$16*'Auto - Spending'!A5^2) + ('Auto - Spending'!G$16*'Auto - Spending'!A5) + ('Auto - Spending'!H$16)</f>
        <v>-6.8389140271501603</v>
      </c>
      <c r="F5" s="26"/>
      <c r="G5" s="26"/>
      <c r="H5" s="29"/>
      <c r="I5" s="23"/>
      <c r="J5" s="1">
        <v>42931</v>
      </c>
      <c r="K5" s="56">
        <v>599473</v>
      </c>
      <c r="L5" s="56" t="s">
        <v>851</v>
      </c>
      <c r="M5" s="1">
        <v>41456</v>
      </c>
      <c r="N5" s="1">
        <v>41456</v>
      </c>
      <c r="O5" s="1">
        <v>43465</v>
      </c>
      <c r="P5" s="56">
        <v>73.419611747137878</v>
      </c>
      <c r="Q5" s="56">
        <v>71.817243454085229</v>
      </c>
      <c r="R5" s="56">
        <v>-1.6023682930526491</v>
      </c>
      <c r="S5" s="56" t="s">
        <v>82</v>
      </c>
      <c r="T5" s="56" t="s">
        <v>263</v>
      </c>
      <c r="U5" s="56">
        <v>2009</v>
      </c>
      <c r="V5" s="56">
        <v>1443</v>
      </c>
      <c r="W5" s="56">
        <v>566</v>
      </c>
      <c r="X5" s="56"/>
      <c r="Y5" s="56"/>
      <c r="Z5" s="56"/>
      <c r="AA5" s="56"/>
      <c r="AB5" s="56"/>
      <c r="AC5" s="56"/>
      <c r="AD5" s="56"/>
      <c r="AE5" s="56"/>
      <c r="AF5" s="56"/>
      <c r="AG5" s="56"/>
      <c r="AH5" s="56"/>
      <c r="AI5" s="56"/>
      <c r="AJ5" s="56">
        <v>1927920</v>
      </c>
      <c r="AK5" s="56">
        <v>1384579</v>
      </c>
      <c r="AL5" s="56"/>
      <c r="AM5" s="56"/>
      <c r="AN5" s="56"/>
      <c r="AO5" s="56"/>
      <c r="AP5" s="56"/>
      <c r="AQ5" s="56"/>
      <c r="AR5" s="56"/>
      <c r="AS5" s="56"/>
      <c r="AT5" s="56"/>
      <c r="AU5" s="56"/>
      <c r="AV5" s="56"/>
      <c r="AW5" s="56"/>
      <c r="AX5" s="56"/>
      <c r="AY5" s="56"/>
      <c r="AZ5" s="56"/>
      <c r="BA5" s="56"/>
      <c r="BB5" s="56"/>
      <c r="BC5" s="56"/>
      <c r="BD5" s="56"/>
      <c r="BE5" s="56"/>
      <c r="BF5" s="10"/>
      <c r="BG5" s="40"/>
      <c r="BH5" s="99"/>
      <c r="BI5" s="99"/>
      <c r="BJ5" s="99"/>
    </row>
    <row r="6" spans="1:62" ht="14.4" x14ac:dyDescent="0.3">
      <c r="A6" s="25">
        <f t="shared" si="0"/>
        <v>30</v>
      </c>
      <c r="B6" s="24">
        <v>8</v>
      </c>
      <c r="C6" s="28">
        <f>('Auto - Spending'!B$17*'Auto - Spending'!A6^6) + ('Auto - Spending'!C$17*'Auto - Spending'!A6^5) + ('Auto - Spending'!D$17*'Auto - Spending'!A6^4) + ('Auto - Spending'!E$17*'Auto - Spending'!A6^3) + ('Auto - Spending'!F$17*'Auto - Spending'!A6^2) + ('Auto - Spending'!G$17*'Auto - Spending'!A6) + ('Auto - Spending'!H$17)</f>
        <v>7.2881941587823285</v>
      </c>
      <c r="D6" s="24">
        <v>-10</v>
      </c>
      <c r="E6" s="28">
        <f>('Auto - Spending'!B$16*'Auto - Spending'!A6^6) + ('Auto - Spending'!C$16*'Auto - Spending'!A6^5) + ('Auto - Spending'!D$16*'Auto - Spending'!A6^4) + ('Auto - Spending'!E$16*'Auto - Spending'!A6^3) + ('Auto - Spending'!F$16*'Auto - Spending'!A6^2) + ('Auto - Spending'!G$16*'Auto - Spending'!A6) + ('Auto - Spending'!H$16)</f>
        <v>-11.755902920609529</v>
      </c>
      <c r="F6" s="26"/>
      <c r="G6" s="26"/>
      <c r="H6" s="27"/>
      <c r="J6" s="1">
        <v>42931</v>
      </c>
      <c r="K6" s="56">
        <v>601936</v>
      </c>
      <c r="L6" s="56" t="s">
        <v>1054</v>
      </c>
      <c r="M6" s="1">
        <v>42675</v>
      </c>
      <c r="N6" s="1">
        <v>42675</v>
      </c>
      <c r="O6" s="1">
        <v>43465</v>
      </c>
      <c r="P6" s="56">
        <v>32.405063291139243</v>
      </c>
      <c r="Q6" s="56">
        <v>7.7179500000000001</v>
      </c>
      <c r="R6" s="56">
        <v>-24.687113291139241</v>
      </c>
      <c r="S6" s="56" t="s">
        <v>82</v>
      </c>
      <c r="T6" s="56" t="s">
        <v>263</v>
      </c>
      <c r="U6" s="56">
        <v>790</v>
      </c>
      <c r="V6" s="56">
        <v>61</v>
      </c>
      <c r="W6" s="56">
        <v>729</v>
      </c>
      <c r="X6" s="56"/>
      <c r="Y6" s="56"/>
      <c r="Z6" s="56"/>
      <c r="AA6" s="56"/>
      <c r="AB6" s="56"/>
      <c r="AC6" s="56"/>
      <c r="AD6" s="56"/>
      <c r="AE6" s="56"/>
      <c r="AF6" s="56"/>
      <c r="AG6" s="56"/>
      <c r="AH6" s="56"/>
      <c r="AI6" s="56"/>
      <c r="AJ6" s="56">
        <v>2000000</v>
      </c>
      <c r="AK6" s="56">
        <v>154359</v>
      </c>
      <c r="AL6" s="56"/>
      <c r="AM6" s="56"/>
      <c r="AN6" s="56"/>
      <c r="AO6" s="56"/>
      <c r="AP6" s="56"/>
      <c r="AQ6" s="56"/>
      <c r="AR6" s="56"/>
      <c r="AS6" s="56"/>
      <c r="AT6" s="56"/>
      <c r="AU6" s="56"/>
      <c r="AV6" s="56"/>
      <c r="AW6" s="56"/>
      <c r="AX6" s="56"/>
      <c r="AY6" s="56"/>
      <c r="AZ6" s="56"/>
      <c r="BA6" s="56"/>
      <c r="BB6" s="56"/>
      <c r="BC6" s="56"/>
      <c r="BD6" s="56"/>
      <c r="BE6" s="56"/>
      <c r="BF6" s="10"/>
      <c r="BG6" s="40"/>
    </row>
    <row r="7" spans="1:62" ht="14.4" x14ac:dyDescent="0.3">
      <c r="A7" s="25">
        <f t="shared" si="0"/>
        <v>40</v>
      </c>
      <c r="B7" s="24">
        <v>10</v>
      </c>
      <c r="C7" s="28">
        <f>('Auto - Spending'!B$17*'Auto - Spending'!A7^6) + ('Auto - Spending'!C$17*'Auto - Spending'!A7^5) + ('Auto - Spending'!D$17*'Auto - Spending'!A7^4) + ('Auto - Spending'!E$17*'Auto - Spending'!A7^3) + ('Auto - Spending'!F$17*'Auto - Spending'!A7^2) + ('Auto - Spending'!G$17*'Auto - Spending'!A7) + ('Auto - Spending'!H$17)</f>
        <v>10.188317564788278</v>
      </c>
      <c r="D7" s="24">
        <v>-15</v>
      </c>
      <c r="E7" s="28">
        <f>('Auto - Spending'!B$16*'Auto - Spending'!A7^6) + ('Auto - Spending'!C$16*'Auto - Spending'!A7^5) + ('Auto - Spending'!D$16*'Auto - Spending'!A7^4) + ('Auto - Spending'!E$16*'Auto - Spending'!A7^3) + ('Auto - Spending'!F$16*'Auto - Spending'!A7^2) + ('Auto - Spending'!G$16*'Auto - Spending'!A7) + ('Auto - Spending'!H$16)</f>
        <v>-16.731715343479998</v>
      </c>
      <c r="F7" s="26"/>
      <c r="G7" s="26"/>
      <c r="H7" s="27"/>
      <c r="J7" s="1">
        <v>42931</v>
      </c>
      <c r="K7" s="56">
        <v>592948</v>
      </c>
      <c r="L7" s="56" t="s">
        <v>1065</v>
      </c>
      <c r="M7" s="1">
        <v>41091</v>
      </c>
      <c r="N7" s="1">
        <v>41008</v>
      </c>
      <c r="O7" s="1">
        <v>43465</v>
      </c>
      <c r="P7" s="56">
        <v>78.266178266178272</v>
      </c>
      <c r="Q7" s="56">
        <v>80.622587520934275</v>
      </c>
      <c r="R7" s="56">
        <v>2.3564092547560023</v>
      </c>
      <c r="S7" s="56" t="s">
        <v>82</v>
      </c>
      <c r="T7" s="56" t="s">
        <v>263</v>
      </c>
      <c r="U7" s="56">
        <v>2374</v>
      </c>
      <c r="V7" s="56">
        <v>1914</v>
      </c>
      <c r="W7" s="56">
        <v>460</v>
      </c>
      <c r="X7" s="56"/>
      <c r="Y7" s="56"/>
      <c r="Z7" s="56"/>
      <c r="AA7" s="56"/>
      <c r="AB7" s="56"/>
      <c r="AC7" s="56"/>
      <c r="AD7" s="56"/>
      <c r="AE7" s="56"/>
      <c r="AF7" s="56"/>
      <c r="AG7" s="56"/>
      <c r="AH7" s="56"/>
      <c r="AI7" s="56"/>
      <c r="AJ7" s="56">
        <v>3573088</v>
      </c>
      <c r="AK7" s="56">
        <v>2880716</v>
      </c>
      <c r="AL7" s="56"/>
      <c r="AM7" s="56"/>
      <c r="AN7" s="56"/>
      <c r="AO7" s="56"/>
      <c r="AP7" s="56"/>
      <c r="AQ7" s="56"/>
      <c r="AR7" s="56"/>
      <c r="AS7" s="56"/>
      <c r="AT7" s="56"/>
      <c r="AU7" s="56"/>
      <c r="AV7" s="56"/>
      <c r="AW7" s="56"/>
      <c r="AX7" s="56"/>
      <c r="AY7" s="56"/>
      <c r="AZ7" s="56"/>
      <c r="BA7" s="56"/>
      <c r="BB7" s="56"/>
      <c r="BC7" s="56"/>
      <c r="BD7" s="56"/>
      <c r="BE7" s="56"/>
      <c r="BF7" s="10"/>
      <c r="BG7" s="40"/>
    </row>
    <row r="8" spans="1:62" ht="14.4" x14ac:dyDescent="0.3">
      <c r="A8" s="25">
        <f t="shared" si="0"/>
        <v>50</v>
      </c>
      <c r="B8" s="24">
        <v>12</v>
      </c>
      <c r="C8" s="28">
        <f>('Auto - Spending'!B$17*'Auto - Spending'!A8^6) + ('Auto - Spending'!C$17*'Auto - Spending'!A8^5) + ('Auto - Spending'!D$17*'Auto - Spending'!A8^4) + ('Auto - Spending'!E$17*'Auto - Spending'!A8^3) + ('Auto - Spending'!F$17*'Auto - Spending'!A8^2) + ('Auto - Spending'!G$17*'Auto - Spending'!A8) + ('Auto - Spending'!H$17)</f>
        <v>11.697655285890662</v>
      </c>
      <c r="D8" s="24">
        <v>-22</v>
      </c>
      <c r="E8" s="28">
        <f>('Auto - Spending'!B$16*'Auto - Spending'!A8^6) + ('Auto - Spending'!C$16*'Auto - Spending'!A8^5) + ('Auto - Spending'!D$16*'Auto - Spending'!A8^4) + ('Auto - Spending'!E$16*'Auto - Spending'!A8^3) + ('Auto - Spending'!F$16*'Auto - Spending'!A8^2) + ('Auto - Spending'!G$16*'Auto - Spending'!A8) + ('Auto - Spending'!H$16)</f>
        <v>-19.630193336075244</v>
      </c>
      <c r="F8" s="26"/>
      <c r="G8" s="26"/>
      <c r="H8" s="27"/>
      <c r="J8" s="1">
        <v>42931</v>
      </c>
      <c r="K8" s="56">
        <v>601709</v>
      </c>
      <c r="L8" s="56" t="s">
        <v>918</v>
      </c>
      <c r="M8" s="1">
        <v>42589</v>
      </c>
      <c r="N8" s="1">
        <v>42589</v>
      </c>
      <c r="O8" s="1">
        <v>43465</v>
      </c>
      <c r="P8" s="56">
        <v>39.041095890410958</v>
      </c>
      <c r="Q8" s="56">
        <v>18.268799999999999</v>
      </c>
      <c r="R8" s="56">
        <v>-20.772295890410959</v>
      </c>
      <c r="S8" s="56" t="s">
        <v>82</v>
      </c>
      <c r="T8" s="56" t="s">
        <v>263</v>
      </c>
      <c r="U8" s="56">
        <v>876</v>
      </c>
      <c r="V8" s="56">
        <v>161</v>
      </c>
      <c r="W8" s="56">
        <v>715</v>
      </c>
      <c r="X8" s="56"/>
      <c r="Y8" s="56"/>
      <c r="Z8" s="56"/>
      <c r="AA8" s="56"/>
      <c r="AB8" s="56"/>
      <c r="AC8" s="56"/>
      <c r="AD8" s="56"/>
      <c r="AE8" s="56"/>
      <c r="AF8" s="56"/>
      <c r="AG8" s="56"/>
      <c r="AH8" s="56"/>
      <c r="AI8" s="56"/>
      <c r="AJ8" s="56">
        <v>1000000</v>
      </c>
      <c r="AK8" s="56">
        <v>182688</v>
      </c>
      <c r="AL8" s="56"/>
      <c r="AM8" s="56"/>
      <c r="AN8" s="56"/>
      <c r="AO8" s="56"/>
      <c r="AP8" s="56"/>
      <c r="AQ8" s="56"/>
      <c r="AR8" s="56"/>
      <c r="AS8" s="56"/>
      <c r="AT8" s="56"/>
      <c r="AU8" s="56"/>
      <c r="AV8" s="56"/>
      <c r="AW8" s="56"/>
      <c r="AX8" s="56"/>
      <c r="AY8" s="56"/>
      <c r="AZ8" s="56"/>
      <c r="BA8" s="56"/>
      <c r="BB8" s="56"/>
      <c r="BC8" s="56"/>
      <c r="BD8" s="56"/>
      <c r="BE8" s="56"/>
      <c r="BF8" s="10"/>
      <c r="BG8" s="40"/>
    </row>
    <row r="9" spans="1:62" ht="14.4" x14ac:dyDescent="0.3">
      <c r="A9" s="25">
        <f t="shared" si="0"/>
        <v>60</v>
      </c>
      <c r="B9" s="24">
        <v>10</v>
      </c>
      <c r="C9" s="28">
        <f>('Auto - Spending'!B$17*'Auto - Spending'!A9^6) + ('Auto - Spending'!C$17*'Auto - Spending'!A9^5) + ('Auto - Spending'!D$17*'Auto - Spending'!A9^4) + ('Auto - Spending'!E$17*'Auto - Spending'!A9^3) + ('Auto - Spending'!F$17*'Auto - Spending'!A9^2) + ('Auto - Spending'!G$17*'Auto - Spending'!A9) + ('Auto - Spending'!H$17)</f>
        <v>10.628877005347547</v>
      </c>
      <c r="D9" s="24">
        <v>-20</v>
      </c>
      <c r="E9" s="28">
        <f>('Auto - Spending'!B$16*'Auto - Spending'!A9^6) + ('Auto - Spending'!C$16*'Auto - Spending'!A9^5) + ('Auto - Spending'!D$16*'Auto - Spending'!A9^4) + ('Auto - Spending'!E$16*'Auto - Spending'!A9^3) + ('Auto - Spending'!F$16*'Auto - Spending'!A9^2) + ('Auto - Spending'!G$16*'Auto - Spending'!A9) + ('Auto - Spending'!H$16)</f>
        <v>-19.969477581242266</v>
      </c>
      <c r="F9" s="26"/>
      <c r="G9" s="26"/>
      <c r="H9" s="27"/>
      <c r="J9" s="1">
        <v>42931</v>
      </c>
      <c r="K9" s="56">
        <v>594527</v>
      </c>
      <c r="L9" s="56" t="s">
        <v>1178</v>
      </c>
      <c r="M9" s="1">
        <v>41153</v>
      </c>
      <c r="N9" s="1">
        <v>41153</v>
      </c>
      <c r="O9" s="1">
        <v>43465</v>
      </c>
      <c r="P9" s="56">
        <v>76.903114186851212</v>
      </c>
      <c r="Q9" s="56">
        <v>69.07810813167174</v>
      </c>
      <c r="R9" s="56">
        <v>-7.8250060551794718</v>
      </c>
      <c r="S9" s="56" t="s">
        <v>82</v>
      </c>
      <c r="T9" s="56" t="s">
        <v>263</v>
      </c>
      <c r="U9" s="56">
        <v>2312</v>
      </c>
      <c r="V9" s="56">
        <v>1598</v>
      </c>
      <c r="W9" s="56">
        <v>714</v>
      </c>
      <c r="X9" s="56"/>
      <c r="Y9" s="56"/>
      <c r="Z9" s="56"/>
      <c r="AA9" s="56"/>
      <c r="AB9" s="56"/>
      <c r="AC9" s="56"/>
      <c r="AD9" s="56"/>
      <c r="AE9" s="56"/>
      <c r="AF9" s="56"/>
      <c r="AG9" s="56"/>
      <c r="AH9" s="56"/>
      <c r="AI9" s="56"/>
      <c r="AJ9" s="56">
        <v>4977894</v>
      </c>
      <c r="AK9" s="56">
        <v>3438635</v>
      </c>
      <c r="AL9" s="56"/>
      <c r="AM9" s="56"/>
      <c r="AN9" s="56"/>
      <c r="AO9" s="56"/>
      <c r="AP9" s="56"/>
      <c r="AQ9" s="56"/>
      <c r="AR9" s="56"/>
      <c r="AS9" s="56"/>
      <c r="AT9" s="56"/>
      <c r="AU9" s="56"/>
      <c r="AV9" s="56"/>
      <c r="AW9" s="56"/>
      <c r="AX9" s="56"/>
      <c r="AY9" s="56"/>
      <c r="AZ9" s="56"/>
      <c r="BA9" s="56"/>
      <c r="BB9" s="56"/>
      <c r="BC9" s="56"/>
      <c r="BD9" s="56"/>
      <c r="BE9" s="56"/>
      <c r="BF9" s="10"/>
      <c r="BG9" s="40"/>
    </row>
    <row r="10" spans="1:62" ht="14.4" x14ac:dyDescent="0.3">
      <c r="A10" s="25">
        <f t="shared" si="0"/>
        <v>70</v>
      </c>
      <c r="B10" s="24">
        <v>8</v>
      </c>
      <c r="C10" s="28">
        <f>('Auto - Spending'!B$17*'Auto - Spending'!A10^6) + ('Auto - Spending'!C$17*'Auto - Spending'!A10^5) + ('Auto - Spending'!D$17*'Auto - Spending'!A10^4) + ('Auto - Spending'!E$17*'Auto - Spending'!A10^3) + ('Auto - Spending'!F$17*'Auto - Spending'!A10^2) + ('Auto - Spending'!G$17*'Auto - Spending'!A10) + ('Auto - Spending'!H$17)</f>
        <v>7.7077745783627165</v>
      </c>
      <c r="D10" s="24">
        <v>-17</v>
      </c>
      <c r="E10" s="28">
        <f>('Auto - Spending'!B$16*'Auto - Spending'!A10^6) + ('Auto - Spending'!C$16*'Auto - Spending'!A10^5) + ('Auto - Spending'!D$16*'Auto - Spending'!A10^4) + ('Auto - Spending'!E$16*'Auto - Spending'!A10^3) + ('Auto - Spending'!F$16*'Auto - Spending'!A10^2) + ('Auto - Spending'!G$16*'Auto - Spending'!A10) + ('Auto - Spending'!H$16)</f>
        <v>-18.126532291238867</v>
      </c>
      <c r="F10" s="26"/>
      <c r="G10" s="26"/>
      <c r="H10" s="27"/>
      <c r="J10" s="1">
        <v>42931</v>
      </c>
      <c r="K10" s="56">
        <v>601566</v>
      </c>
      <c r="L10" s="56" t="s">
        <v>927</v>
      </c>
      <c r="M10" s="1">
        <v>42659</v>
      </c>
      <c r="N10" s="1">
        <v>42659</v>
      </c>
      <c r="O10" s="1">
        <v>43404</v>
      </c>
      <c r="P10" s="56">
        <v>36.510067114093957</v>
      </c>
      <c r="Q10" s="56">
        <v>14.117923755086913</v>
      </c>
      <c r="R10" s="56">
        <v>-22.392143359007044</v>
      </c>
      <c r="S10" s="56" t="s">
        <v>82</v>
      </c>
      <c r="T10" s="56" t="s">
        <v>263</v>
      </c>
      <c r="U10" s="56">
        <v>745</v>
      </c>
      <c r="V10" s="56">
        <v>106</v>
      </c>
      <c r="W10" s="56">
        <v>639</v>
      </c>
      <c r="X10" s="56"/>
      <c r="Y10" s="56"/>
      <c r="Z10" s="56"/>
      <c r="AA10" s="56"/>
      <c r="AB10" s="56"/>
      <c r="AC10" s="56"/>
      <c r="AD10" s="56"/>
      <c r="AE10" s="56"/>
      <c r="AF10" s="56"/>
      <c r="AG10" s="56"/>
      <c r="AH10" s="56"/>
      <c r="AI10" s="56"/>
      <c r="AJ10" s="56">
        <v>982177</v>
      </c>
      <c r="AK10" s="56">
        <v>138663</v>
      </c>
      <c r="AL10" s="56"/>
      <c r="AM10" s="56"/>
      <c r="AN10" s="56"/>
      <c r="AO10" s="56"/>
      <c r="AP10" s="56"/>
      <c r="AQ10" s="56"/>
      <c r="AR10" s="56"/>
      <c r="AS10" s="56"/>
      <c r="AT10" s="56"/>
      <c r="AU10" s="56"/>
      <c r="AV10" s="56"/>
      <c r="AW10" s="56"/>
      <c r="AX10" s="56"/>
      <c r="AY10" s="56"/>
      <c r="AZ10" s="56"/>
      <c r="BA10" s="56"/>
      <c r="BB10" s="56"/>
      <c r="BC10" s="56"/>
      <c r="BD10" s="56"/>
      <c r="BE10" s="56"/>
      <c r="BF10" s="10"/>
      <c r="BG10" s="40"/>
    </row>
    <row r="11" spans="1:62" ht="14.4" x14ac:dyDescent="0.3">
      <c r="A11" s="25">
        <f t="shared" si="0"/>
        <v>80</v>
      </c>
      <c r="B11" s="24">
        <v>5</v>
      </c>
      <c r="C11" s="28">
        <f>('Auto - Spending'!B$17*'Auto - Spending'!A11^6) + ('Auto - Spending'!C$17*'Auto - Spending'!A11^5) + ('Auto - Spending'!D$17*'Auto - Spending'!A11^4) + ('Auto - Spending'!E$17*'Auto - Spending'!A11^3) + ('Auto - Spending'!F$17*'Auto - Spending'!A11^2) + ('Auto - Spending'!G$17*'Auto - Spending'!A11) + ('Auto - Spending'!H$17)</f>
        <v>4.8053887289180608</v>
      </c>
      <c r="D11" s="24">
        <v>-15</v>
      </c>
      <c r="E11" s="28">
        <f>('Auto - Spending'!B$16*'Auto - Spending'!A11^6) + ('Auto - Spending'!C$16*'Auto - Spending'!A11^5) + ('Auto - Spending'!D$16*'Auto - Spending'!A11^4) + ('Auto - Spending'!E$16*'Auto - Spending'!A11^3) + ('Auto - Spending'!F$16*'Auto - Spending'!A11^2) + ('Auto - Spending'!G$16*'Auto - Spending'!A11) + ('Auto - Spending'!H$16)</f>
        <v>-14.671081859317773</v>
      </c>
      <c r="F11" s="26"/>
      <c r="G11" s="26"/>
      <c r="H11" s="27"/>
      <c r="J11" s="1">
        <v>42931</v>
      </c>
      <c r="K11" s="56">
        <v>601987</v>
      </c>
      <c r="L11" s="56" t="s">
        <v>1026</v>
      </c>
      <c r="M11" s="1">
        <v>42736</v>
      </c>
      <c r="N11" s="1">
        <v>42736</v>
      </c>
      <c r="O11" s="1">
        <v>43373</v>
      </c>
      <c r="P11" s="56">
        <v>30.612244897959183</v>
      </c>
      <c r="Q11" s="56">
        <v>1.7610963444848764</v>
      </c>
      <c r="R11" s="56">
        <v>-28.851148553474307</v>
      </c>
      <c r="S11" s="56" t="s">
        <v>82</v>
      </c>
      <c r="T11" s="56" t="s">
        <v>263</v>
      </c>
      <c r="U11" s="56">
        <v>637</v>
      </c>
      <c r="V11" s="56">
        <v>12</v>
      </c>
      <c r="W11" s="56">
        <v>625</v>
      </c>
      <c r="X11" s="56"/>
      <c r="Y11" s="56"/>
      <c r="Z11" s="56"/>
      <c r="AA11" s="56"/>
      <c r="AB11" s="56"/>
      <c r="AC11" s="56"/>
      <c r="AD11" s="56"/>
      <c r="AE11" s="56"/>
      <c r="AF11" s="56"/>
      <c r="AG11" s="56"/>
      <c r="AH11" s="56"/>
      <c r="AI11" s="56"/>
      <c r="AJ11" s="56">
        <v>1064337</v>
      </c>
      <c r="AK11" s="56">
        <v>18744</v>
      </c>
      <c r="AL11" s="56"/>
      <c r="AM11" s="56"/>
      <c r="AN11" s="56"/>
      <c r="AO11" s="56"/>
      <c r="AP11" s="56"/>
      <c r="AQ11" s="56"/>
      <c r="AR11" s="56"/>
      <c r="AS11" s="56"/>
      <c r="AT11" s="56"/>
      <c r="AU11" s="56"/>
      <c r="AV11" s="56"/>
      <c r="AW11" s="56"/>
      <c r="AX11" s="56"/>
      <c r="AY11" s="56"/>
      <c r="AZ11" s="56"/>
      <c r="BA11" s="56"/>
      <c r="BB11" s="56"/>
      <c r="BC11" s="56"/>
      <c r="BD11" s="56"/>
      <c r="BE11" s="56"/>
      <c r="BF11" s="10"/>
      <c r="BG11" s="40"/>
    </row>
    <row r="12" spans="1:62" ht="14.4" x14ac:dyDescent="0.3">
      <c r="A12" s="25">
        <f t="shared" si="0"/>
        <v>90</v>
      </c>
      <c r="B12" s="24">
        <v>3</v>
      </c>
      <c r="C12" s="28">
        <f>('Auto - Spending'!B$17*'Auto - Spending'!A12^6) + ('Auto - Spending'!C$17*'Auto - Spending'!A12^5) + ('Auto - Spending'!D$17*'Auto - Spending'!A12^4) + ('Auto - Spending'!E$17*'Auto - Spending'!A12^3) + ('Auto - Spending'!F$17*'Auto - Spending'!A12^2) + ('Auto - Spending'!G$17*'Auto - Spending'!A12) + ('Auto - Spending'!H$17)</f>
        <v>3.2113122171948305</v>
      </c>
      <c r="D12" s="24">
        <v>-10</v>
      </c>
      <c r="E12" s="28">
        <f>('Auto - Spending'!B$16*'Auto - Spending'!A12^6) + ('Auto - Spending'!C$16*'Auto - Spending'!A12^5) + ('Auto - Spending'!D$16*'Auto - Spending'!A12^4) + ('Auto - Spending'!E$16*'Auto - Spending'!A12^3) + ('Auto - Spending'!F$16*'Auto - Spending'!A12^2) + ('Auto - Spending'!G$16*'Auto - Spending'!A12) + ('Auto - Spending'!H$16)</f>
        <v>-9.8289592760172226</v>
      </c>
      <c r="F12" s="26"/>
      <c r="G12" s="26"/>
      <c r="H12" s="27"/>
      <c r="J12" s="1">
        <v>42931</v>
      </c>
      <c r="K12" s="56">
        <v>602105</v>
      </c>
      <c r="L12" s="56" t="s">
        <v>991</v>
      </c>
      <c r="M12" s="1">
        <v>42856</v>
      </c>
      <c r="N12" s="1">
        <v>42856</v>
      </c>
      <c r="O12" s="1">
        <v>43312</v>
      </c>
      <c r="P12" s="56">
        <v>16.44736842105263</v>
      </c>
      <c r="Q12" s="56">
        <v>2.79419178454051</v>
      </c>
      <c r="R12" s="56">
        <v>-13.65317663651212</v>
      </c>
      <c r="S12" s="56" t="s">
        <v>82</v>
      </c>
      <c r="T12" s="56" t="s">
        <v>263</v>
      </c>
      <c r="U12" s="56">
        <v>456</v>
      </c>
      <c r="V12" s="56">
        <v>13</v>
      </c>
      <c r="W12" s="56">
        <v>443</v>
      </c>
      <c r="X12" s="56"/>
      <c r="Y12" s="56"/>
      <c r="Z12" s="56"/>
      <c r="AA12" s="56"/>
      <c r="AB12" s="56"/>
      <c r="AC12" s="56"/>
      <c r="AD12" s="56"/>
      <c r="AE12" s="56"/>
      <c r="AF12" s="56"/>
      <c r="AG12" s="56"/>
      <c r="AH12" s="56"/>
      <c r="AI12" s="56"/>
      <c r="AJ12" s="56">
        <v>825176</v>
      </c>
      <c r="AK12" s="56">
        <v>23057</v>
      </c>
      <c r="AL12" s="56"/>
      <c r="AM12" s="56"/>
      <c r="AN12" s="56"/>
      <c r="AO12" s="56"/>
      <c r="AP12" s="56"/>
      <c r="AQ12" s="56"/>
      <c r="AR12" s="56"/>
      <c r="AS12" s="56"/>
      <c r="AT12" s="56"/>
      <c r="AU12" s="56"/>
      <c r="AV12" s="56"/>
      <c r="AW12" s="56"/>
      <c r="AX12" s="56"/>
      <c r="AY12" s="56"/>
      <c r="AZ12" s="56"/>
      <c r="BA12" s="56"/>
      <c r="BB12" s="56"/>
      <c r="BC12" s="56"/>
      <c r="BD12" s="56"/>
      <c r="BE12" s="56"/>
      <c r="BF12" s="10"/>
      <c r="BG12" s="40"/>
    </row>
    <row r="13" spans="1:62" ht="14.4" x14ac:dyDescent="0.3">
      <c r="A13" s="25">
        <f t="shared" si="0"/>
        <v>100</v>
      </c>
      <c r="B13" s="24">
        <v>1</v>
      </c>
      <c r="C13" s="28">
        <f>('Auto - Spending'!B$17*'Auto - Spending'!A13^6) + ('Auto - Spending'!C$17*'Auto - Spending'!A13^5) + ('Auto - Spending'!D$17*'Auto - Spending'!A13^4) + ('Auto - Spending'!E$17*'Auto - Spending'!A13^3) + ('Auto - Spending'!F$17*'Auto - Spending'!A13^2) + ('Auto - Spending'!G$17*'Auto - Spending'!A13) + ('Auto - Spending'!H$17)</f>
        <v>0.94816947758172887</v>
      </c>
      <c r="D13" s="24">
        <v>-3</v>
      </c>
      <c r="E13" s="28">
        <f>('Auto - Spending'!B$16*'Auto - Spending'!A13^6) + ('Auto - Spending'!C$16*'Auto - Spending'!A13^5) + ('Auto - Spending'!D$16*'Auto - Spending'!A13^4) + ('Auto - Spending'!E$16*'Auto - Spending'!A13^3) + ('Auto - Spending'!F$16*'Auto - Spending'!A13^2) + ('Auto - Spending'!G$16*'Auto - Spending'!A13) + ('Auto - Spending'!H$16)</f>
        <v>-3.0748663101601537</v>
      </c>
      <c r="F13" s="26"/>
      <c r="G13" s="26"/>
      <c r="H13" s="27"/>
      <c r="J13" s="1">
        <v>42931</v>
      </c>
      <c r="K13" s="56">
        <v>601707</v>
      </c>
      <c r="L13" s="56" t="s">
        <v>934</v>
      </c>
      <c r="M13" s="1">
        <v>42566</v>
      </c>
      <c r="N13" s="1">
        <v>42566</v>
      </c>
      <c r="O13" s="1">
        <v>43312</v>
      </c>
      <c r="P13" s="56">
        <v>48.92761394101877</v>
      </c>
      <c r="Q13" s="56">
        <v>82.998999999999995</v>
      </c>
      <c r="R13" s="56">
        <v>34.071386058981226</v>
      </c>
      <c r="S13" s="56" t="s">
        <v>82</v>
      </c>
      <c r="T13" s="56" t="s">
        <v>263</v>
      </c>
      <c r="U13" s="56">
        <v>746</v>
      </c>
      <c r="V13" s="56">
        <v>620</v>
      </c>
      <c r="W13" s="56">
        <v>126</v>
      </c>
      <c r="X13" s="56"/>
      <c r="Y13" s="56"/>
      <c r="Z13" s="56"/>
      <c r="AA13" s="56"/>
      <c r="AB13" s="56"/>
      <c r="AC13" s="56"/>
      <c r="AD13" s="56"/>
      <c r="AE13" s="56"/>
      <c r="AF13" s="56"/>
      <c r="AG13" s="56"/>
      <c r="AH13" s="56"/>
      <c r="AI13" s="56"/>
      <c r="AJ13" s="56">
        <v>1000000</v>
      </c>
      <c r="AK13" s="56">
        <v>829990</v>
      </c>
      <c r="AL13" s="56"/>
      <c r="AM13" s="56"/>
      <c r="AN13" s="56"/>
      <c r="AO13" s="56"/>
      <c r="AP13" s="56"/>
      <c r="AQ13" s="56"/>
      <c r="AR13" s="56"/>
      <c r="AS13" s="56"/>
      <c r="AT13" s="56"/>
      <c r="AU13" s="56"/>
      <c r="AV13" s="56"/>
      <c r="AW13" s="56"/>
      <c r="AX13" s="56"/>
      <c r="AY13" s="56"/>
      <c r="AZ13" s="56"/>
      <c r="BA13" s="56"/>
      <c r="BB13" s="56"/>
      <c r="BC13" s="56"/>
      <c r="BD13" s="56"/>
      <c r="BE13" s="56"/>
      <c r="BF13" s="10"/>
      <c r="BG13" s="40"/>
    </row>
    <row r="14" spans="1:62" ht="14.4" x14ac:dyDescent="0.3">
      <c r="A14" s="22"/>
      <c r="B14" s="21"/>
      <c r="C14" s="21"/>
      <c r="D14" s="21"/>
      <c r="E14" s="21"/>
      <c r="F14" s="21"/>
      <c r="G14" s="21"/>
      <c r="H14" s="20"/>
      <c r="J14" s="1">
        <v>42931</v>
      </c>
      <c r="K14" s="56">
        <v>601872</v>
      </c>
      <c r="L14" s="56" t="s">
        <v>1015</v>
      </c>
      <c r="M14" s="1">
        <v>42736</v>
      </c>
      <c r="N14" s="1">
        <v>42736</v>
      </c>
      <c r="O14" s="1">
        <v>43281</v>
      </c>
      <c r="P14" s="56">
        <v>35.779816513761467</v>
      </c>
      <c r="Q14" s="56">
        <v>3.7823000000000002</v>
      </c>
      <c r="R14" s="56">
        <v>-31.997516513761468</v>
      </c>
      <c r="S14" s="56" t="s">
        <v>82</v>
      </c>
      <c r="T14" s="56" t="s">
        <v>263</v>
      </c>
      <c r="U14" s="56">
        <v>545</v>
      </c>
      <c r="V14" s="56">
        <v>21</v>
      </c>
      <c r="W14" s="56">
        <v>524</v>
      </c>
      <c r="X14" s="56"/>
      <c r="Y14" s="56"/>
      <c r="Z14" s="56"/>
      <c r="AA14" s="56"/>
      <c r="AB14" s="56"/>
      <c r="AC14" s="56"/>
      <c r="AD14" s="56"/>
      <c r="AE14" s="56"/>
      <c r="AF14" s="56"/>
      <c r="AG14" s="56"/>
      <c r="AH14" s="56"/>
      <c r="AI14" s="56"/>
      <c r="AJ14" s="56">
        <v>1000000</v>
      </c>
      <c r="AK14" s="56">
        <v>37823</v>
      </c>
      <c r="AL14" s="56"/>
      <c r="AM14" s="56"/>
      <c r="AN14" s="56"/>
      <c r="AO14" s="56"/>
      <c r="AP14" s="56"/>
      <c r="AQ14" s="56"/>
      <c r="AR14" s="56"/>
      <c r="AS14" s="56"/>
      <c r="AT14" s="56"/>
      <c r="AU14" s="56"/>
      <c r="AV14" s="56"/>
      <c r="AW14" s="56"/>
      <c r="AX14" s="56"/>
      <c r="AY14" s="56"/>
      <c r="AZ14" s="56"/>
      <c r="BA14" s="56"/>
      <c r="BB14" s="56"/>
      <c r="BC14" s="56"/>
      <c r="BD14" s="56"/>
      <c r="BE14" s="56"/>
      <c r="BF14" s="10"/>
      <c r="BG14" s="40"/>
    </row>
    <row r="15" spans="1:62" ht="14.4" x14ac:dyDescent="0.3">
      <c r="A15" s="19" t="s">
        <v>49</v>
      </c>
      <c r="B15" s="18">
        <v>6</v>
      </c>
      <c r="C15" s="18">
        <v>5</v>
      </c>
      <c r="D15" s="18">
        <v>4</v>
      </c>
      <c r="E15" s="18">
        <v>3</v>
      </c>
      <c r="F15" s="18">
        <v>2</v>
      </c>
      <c r="G15" s="18">
        <v>1</v>
      </c>
      <c r="H15" s="15">
        <v>0</v>
      </c>
      <c r="J15" s="1">
        <v>42931</v>
      </c>
      <c r="K15" s="56">
        <v>599202</v>
      </c>
      <c r="L15" s="56" t="s">
        <v>358</v>
      </c>
      <c r="M15" s="1">
        <v>41416</v>
      </c>
      <c r="N15" s="1">
        <v>41416</v>
      </c>
      <c r="O15" s="1">
        <v>43100</v>
      </c>
      <c r="P15" s="56">
        <v>89.964370546318293</v>
      </c>
      <c r="Q15" s="56">
        <v>71.573936849038745</v>
      </c>
      <c r="R15" s="56">
        <v>-18.390433697279548</v>
      </c>
      <c r="S15" s="56" t="s">
        <v>82</v>
      </c>
      <c r="T15" s="56" t="s">
        <v>263</v>
      </c>
      <c r="U15" s="56">
        <v>1684</v>
      </c>
      <c r="V15" s="56">
        <v>1206</v>
      </c>
      <c r="W15" s="56">
        <v>478</v>
      </c>
      <c r="X15" s="56"/>
      <c r="Y15" s="56"/>
      <c r="Z15" s="56"/>
      <c r="AA15" s="56"/>
      <c r="AB15" s="56"/>
      <c r="AC15" s="56"/>
      <c r="AD15" s="56"/>
      <c r="AE15" s="56"/>
      <c r="AF15" s="56"/>
      <c r="AG15" s="56"/>
      <c r="AH15" s="56"/>
      <c r="AI15" s="56"/>
      <c r="AJ15" s="56">
        <v>1943280</v>
      </c>
      <c r="AK15" s="56">
        <v>1390882</v>
      </c>
      <c r="AL15" s="56"/>
      <c r="AM15" s="56"/>
      <c r="AN15" s="56"/>
      <c r="AO15" s="56"/>
      <c r="AP15" s="56"/>
      <c r="AQ15" s="56"/>
      <c r="AR15" s="56"/>
      <c r="AS15" s="56"/>
      <c r="AT15" s="56"/>
      <c r="AU15" s="56"/>
      <c r="AV15" s="56"/>
      <c r="AW15" s="56"/>
      <c r="AX15" s="56"/>
      <c r="AY15" s="56"/>
      <c r="AZ15" s="56"/>
      <c r="BA15" s="56"/>
      <c r="BB15" s="56"/>
      <c r="BC15" s="56"/>
      <c r="BD15" s="56"/>
      <c r="BE15" s="56"/>
      <c r="BF15" s="10"/>
      <c r="BG15" s="40"/>
    </row>
    <row r="16" spans="1:62" ht="14.4" x14ac:dyDescent="0.3">
      <c r="A16" s="17" t="s">
        <v>48</v>
      </c>
      <c r="B16" s="16">
        <f t="array" ref="B16:H16">LINEST(D3:D13,A3:A13^{1,2,3,4,5,6})</f>
        <v>-1.7973856209278694E-10</v>
      </c>
      <c r="C16" s="16">
        <v>1.1481900452526756E-7</v>
      </c>
      <c r="D16" s="16">
        <v>-2.5453117144335605E-5</v>
      </c>
      <c r="E16" s="16">
        <v>2.6477872617599553E-3</v>
      </c>
      <c r="F16" s="16">
        <v>-0.12889797522743318</v>
      </c>
      <c r="G16" s="16">
        <v>2.3465412038944766</v>
      </c>
      <c r="H16" s="15">
        <v>-19.676264911559279</v>
      </c>
      <c r="J16" s="1">
        <v>42931</v>
      </c>
      <c r="K16" s="56">
        <v>600657</v>
      </c>
      <c r="L16" s="56" t="s">
        <v>809</v>
      </c>
      <c r="M16" s="1">
        <v>42186</v>
      </c>
      <c r="N16" s="1">
        <v>42186</v>
      </c>
      <c r="O16" s="1">
        <v>43100</v>
      </c>
      <c r="P16" s="56">
        <v>81.509846827133472</v>
      </c>
      <c r="Q16" s="56">
        <v>54.56088355244826</v>
      </c>
      <c r="R16" s="56">
        <v>-26.948963274685212</v>
      </c>
      <c r="S16" s="56" t="s">
        <v>82</v>
      </c>
      <c r="T16" s="56" t="s">
        <v>263</v>
      </c>
      <c r="U16" s="56">
        <v>914</v>
      </c>
      <c r="V16" s="56">
        <v>499</v>
      </c>
      <c r="W16" s="56">
        <v>415</v>
      </c>
      <c r="X16" s="56"/>
      <c r="Y16" s="56"/>
      <c r="Z16" s="56"/>
      <c r="AA16" s="56"/>
      <c r="AB16" s="56"/>
      <c r="AC16" s="56"/>
      <c r="AD16" s="56"/>
      <c r="AE16" s="56"/>
      <c r="AF16" s="56"/>
      <c r="AG16" s="56"/>
      <c r="AH16" s="56"/>
      <c r="AI16" s="56"/>
      <c r="AJ16" s="56">
        <v>157908</v>
      </c>
      <c r="AK16" s="56">
        <v>86156</v>
      </c>
      <c r="AL16" s="56"/>
      <c r="AM16" s="56"/>
      <c r="AN16" s="56"/>
      <c r="AO16" s="56"/>
      <c r="AP16" s="56"/>
      <c r="AQ16" s="56"/>
      <c r="AR16" s="56"/>
      <c r="AS16" s="56"/>
      <c r="AT16" s="56"/>
      <c r="AU16" s="56"/>
      <c r="AV16" s="56"/>
      <c r="AW16" s="56"/>
      <c r="AX16" s="56"/>
      <c r="AY16" s="56"/>
      <c r="AZ16" s="56"/>
      <c r="BA16" s="56"/>
      <c r="BB16" s="56"/>
      <c r="BC16" s="56"/>
      <c r="BD16" s="56"/>
      <c r="BE16" s="56"/>
      <c r="BF16" s="10"/>
      <c r="BG16" s="40"/>
    </row>
    <row r="17" spans="1:59" ht="14.4" x14ac:dyDescent="0.3">
      <c r="A17" s="14" t="s">
        <v>47</v>
      </c>
      <c r="B17" s="13">
        <f t="array" ref="B17:H17">LINEST(B3:B13,A3:A13^{1,2,3,4,5,6})</f>
        <v>-1.3316993464052398E-9</v>
      </c>
      <c r="C17" s="13">
        <v>3.7547134238309946E-7</v>
      </c>
      <c r="D17" s="13">
        <v>-3.5291918049268399E-5</v>
      </c>
      <c r="E17" s="13">
        <v>9.7440610859701922E-4</v>
      </c>
      <c r="F17" s="13">
        <v>2.4984507975695482E-2</v>
      </c>
      <c r="G17" s="13">
        <v>-1.3721681749624521</v>
      </c>
      <c r="H17" s="12">
        <v>20.091526120937942</v>
      </c>
      <c r="J17" s="1">
        <v>42931</v>
      </c>
      <c r="K17" s="56">
        <v>599276</v>
      </c>
      <c r="L17" s="56" t="s">
        <v>543</v>
      </c>
      <c r="M17" s="1">
        <v>41416</v>
      </c>
      <c r="N17" s="1">
        <v>41416</v>
      </c>
      <c r="O17" s="1">
        <v>43099</v>
      </c>
      <c r="P17" s="56">
        <v>90.017825311942957</v>
      </c>
      <c r="Q17" s="56">
        <v>91.355721110874171</v>
      </c>
      <c r="R17" s="56">
        <v>1.3378957989312141</v>
      </c>
      <c r="S17" s="56" t="s">
        <v>82</v>
      </c>
      <c r="T17" s="56" t="s">
        <v>263</v>
      </c>
      <c r="U17" s="56">
        <v>1683</v>
      </c>
      <c r="V17" s="56">
        <v>1538</v>
      </c>
      <c r="W17" s="56">
        <v>145</v>
      </c>
      <c r="X17" s="56"/>
      <c r="Y17" s="56"/>
      <c r="Z17" s="56"/>
      <c r="AA17" s="56"/>
      <c r="AB17" s="56"/>
      <c r="AC17" s="56"/>
      <c r="AD17" s="56"/>
      <c r="AE17" s="56"/>
      <c r="AF17" s="56"/>
      <c r="AG17" s="56"/>
      <c r="AH17" s="56"/>
      <c r="AI17" s="56"/>
      <c r="AJ17" s="56">
        <v>1763224</v>
      </c>
      <c r="AK17" s="56">
        <v>1610806</v>
      </c>
      <c r="AL17" s="56"/>
      <c r="AM17" s="56"/>
      <c r="AN17" s="56"/>
      <c r="AO17" s="56"/>
      <c r="AP17" s="56"/>
      <c r="AQ17" s="56"/>
      <c r="AR17" s="56"/>
      <c r="AS17" s="56"/>
      <c r="AT17" s="56"/>
      <c r="AU17" s="56"/>
      <c r="AV17" s="56"/>
      <c r="AW17" s="56"/>
      <c r="AX17" s="56"/>
      <c r="AY17" s="56"/>
      <c r="AZ17" s="56"/>
      <c r="BA17" s="56"/>
      <c r="BB17" s="56"/>
      <c r="BC17" s="56"/>
      <c r="BD17" s="56"/>
      <c r="BE17" s="56"/>
      <c r="BF17" s="10"/>
      <c r="BG17" s="40"/>
    </row>
    <row r="18" spans="1:59" ht="14.4" x14ac:dyDescent="0.3">
      <c r="J18" s="1">
        <v>42931</v>
      </c>
      <c r="K18" s="56">
        <v>599765</v>
      </c>
      <c r="L18" s="56" t="s">
        <v>635</v>
      </c>
      <c r="M18" s="1">
        <v>41609</v>
      </c>
      <c r="N18" s="1">
        <v>41609</v>
      </c>
      <c r="O18" s="1">
        <v>43008</v>
      </c>
      <c r="P18" s="56">
        <v>94.496068620443168</v>
      </c>
      <c r="Q18" s="56">
        <v>93.561532324936536</v>
      </c>
      <c r="R18" s="56">
        <v>-0.93453629550663209</v>
      </c>
      <c r="S18" s="56" t="s">
        <v>82</v>
      </c>
      <c r="T18" s="56" t="s">
        <v>263</v>
      </c>
      <c r="U18" s="56">
        <v>1399</v>
      </c>
      <c r="V18" s="56">
        <v>1309</v>
      </c>
      <c r="W18" s="56">
        <v>90</v>
      </c>
      <c r="X18" s="56"/>
      <c r="Y18" s="56"/>
      <c r="Z18" s="56"/>
      <c r="AA18" s="56"/>
      <c r="AB18" s="56"/>
      <c r="AC18" s="56"/>
      <c r="AD18" s="56"/>
      <c r="AE18" s="56"/>
      <c r="AF18" s="56"/>
      <c r="AG18" s="56"/>
      <c r="AH18" s="56"/>
      <c r="AI18" s="56"/>
      <c r="AJ18" s="56">
        <v>1843917</v>
      </c>
      <c r="AK18" s="56">
        <v>1725197</v>
      </c>
      <c r="AL18" s="56"/>
      <c r="AM18" s="56"/>
      <c r="AN18" s="56"/>
      <c r="AO18" s="56"/>
      <c r="AP18" s="56"/>
      <c r="AQ18" s="56"/>
      <c r="AR18" s="56"/>
      <c r="AS18" s="56"/>
      <c r="AT18" s="56"/>
      <c r="AU18" s="56"/>
      <c r="AV18" s="56"/>
      <c r="AW18" s="56"/>
      <c r="AX18" s="56"/>
      <c r="AY18" s="56"/>
      <c r="AZ18" s="56"/>
      <c r="BA18" s="56"/>
      <c r="BB18" s="56"/>
      <c r="BC18" s="56"/>
      <c r="BD18" s="56"/>
      <c r="BE18" s="56"/>
      <c r="BF18" s="10"/>
      <c r="BG18" s="40"/>
    </row>
    <row r="19" spans="1:59" ht="14.4" x14ac:dyDescent="0.3">
      <c r="A19" s="9">
        <v>0</v>
      </c>
      <c r="B19" s="9">
        <f>('Auto - Spending'!B$17*'Auto - Spending'!A19^6) + ('Auto - Spending'!C$17*'Auto - Spending'!A19^5) + ('Auto - Spending'!D$17*'Auto - Spending'!A19^4) + ('Auto - Spending'!E$17*'Auto - Spending'!A19^3) + ('Auto - Spending'!F$17*'Auto - Spending'!A19^2) + ('Auto - Spending'!G$17*'Auto - Spending'!A19) + ('Auto - Spending'!H$17)</f>
        <v>20.091526120937942</v>
      </c>
      <c r="C19" s="9">
        <f>('Auto - Spending'!B$16*'Auto - Spending'!A19^6) + ('Auto - Spending'!C$16*'Auto - Spending'!A19^5) + ('Auto - Spending'!D$16*'Auto - Spending'!A19^4) + ('Auto - Spending'!E$16*'Auto - Spending'!A19^3) + ('Auto - Spending'!F$16*'Auto - Spending'!A19^2) + ('Auto - Spending'!G$16*'Auto - Spending'!A19) + ('Auto - Spending'!H$16)</f>
        <v>-19.676264911559279</v>
      </c>
      <c r="J19" s="1">
        <v>42931</v>
      </c>
      <c r="K19" s="56">
        <v>599848</v>
      </c>
      <c r="L19" s="56" t="s">
        <v>723</v>
      </c>
      <c r="M19" s="1">
        <v>41650</v>
      </c>
      <c r="N19" s="1">
        <v>41650</v>
      </c>
      <c r="O19" s="1">
        <v>43008</v>
      </c>
      <c r="P19" s="56">
        <v>94.329896907216494</v>
      </c>
      <c r="Q19" s="56">
        <v>91.282244290135196</v>
      </c>
      <c r="R19" s="56">
        <v>-3.0476526170812974</v>
      </c>
      <c r="S19" s="56" t="s">
        <v>82</v>
      </c>
      <c r="T19" s="56" t="s">
        <v>263</v>
      </c>
      <c r="U19" s="56">
        <v>1358</v>
      </c>
      <c r="V19" s="56">
        <v>1240</v>
      </c>
      <c r="W19" s="56">
        <v>118</v>
      </c>
      <c r="X19" s="56"/>
      <c r="Y19" s="56"/>
      <c r="Z19" s="56"/>
      <c r="AA19" s="56"/>
      <c r="AB19" s="56"/>
      <c r="AC19" s="56"/>
      <c r="AD19" s="56"/>
      <c r="AE19" s="56"/>
      <c r="AF19" s="56"/>
      <c r="AG19" s="56"/>
      <c r="AH19" s="56"/>
      <c r="AI19" s="56"/>
      <c r="AJ19" s="56">
        <v>1564967</v>
      </c>
      <c r="AK19" s="56">
        <v>1428537</v>
      </c>
      <c r="AL19" s="56">
        <f>('Auto - Spending'!B$17*Table_postgresql_IFC_data_connection_1[[#This Row],[pct_completed]]^6) + ('Auto - Spending'!C$17*Table_postgresql_IFC_data_connection_1[[#This Row],[pct_completed]]^5) + ('Auto - Spending'!D$17*Table_postgresql_IFC_data_connection_1[[#This Row],[pct_completed]]^4) + ('Auto - Spending'!E$17*Table_postgresql_IFC_data_connection_1[[#This Row],[pct_completed]]^3) + ('Auto - Spending'!F$17*Table_postgresql_IFC_data_connection_1[[#This Row],[pct_completed]]^2) + ('Auto - Spending'!G$17*Table_postgresql_IFC_data_connection_1[[#This Row],[pct_completed]]) + ('Auto - Spending'!H$17)</f>
        <v>2.6290947427309845</v>
      </c>
      <c r="AM19" s="56">
        <f>('Auto - Spending'!B$16*Table_postgresql_IFC_data_connection_1[[#This Row],[pct_completed]]^6) + ('Auto - Spending'!C$16*Table_postgresql_IFC_data_connection_1[[#This Row],[pct_completed]]^5) + ('Auto - Spending'!D$16*Table_postgresql_IFC_data_connection_1[[#This Row],[pct_completed]]^4) + ('Auto - Spending'!E$16*Table_postgresql_IFC_data_connection_1[[#This Row],[pct_completed]]^3) + ('Auto - Spending'!F$16*Table_postgresql_IFC_data_connection_1[[#This Row],[pct_completed]]^2) + ('Auto - Spending'!G$16*Table_postgresql_IFC_data_connection_1[[#This Row],[pct_completed]]) + ('Auto - Spending'!H$16)</f>
        <v>-7.2044312344611612</v>
      </c>
      <c r="AN19" s="56">
        <f>IF(OR(Table_postgresql_IFC_data_connection_1[[#This Row],[spend_time_difference]]&gt;=Table_postgresql_IFC_data_connection_1[[#This Row],[Overspend bound]],Table_postgresql_IFC_data_connection_1[[#This Row],[spend_time_difference]]&lt;=Table_postgresql_IFC_data_connection_1[[#This Row],[Underspend bound]]),1,0)</f>
        <v>0</v>
      </c>
      <c r="AO19" s="56">
        <f>IF(Table_postgresql_IFC_data_connection_1[[#This Row],[spend_time_difference]]&lt;0,(Table_postgresql_IFC_data_connection_1[[#This Row],[spend_time_difference]])-(Table_postgresql_IFC_data_connection_1[[#This Row],[Underspend bound]]),Table_postgresql_IFC_data_connection_1[[#This Row],[spend_time_difference]]-Table_postgresql_IFC_data_connection_1[[#This Row],[Overspend bound]])</f>
        <v>4.1567786173798638</v>
      </c>
      <c r="AP19" s="56" t="str">
        <f>IF(Table_postgresql_IFC_data_connection_1[[#This Row],[Boundary Gap]]&lt;-20,"- - -",IF(Table_postgresql_IFC_data_connection_1[[#This Row],[Boundary Gap]]&lt;-10," - - ",IF(Table_postgresql_IFC_data_connection_1[[#This Row],[Boundary Gap]]&lt;0,"  -  ",IF(Table_postgresql_IFC_data_connection_1[[#This Row],[Boundary Gap]]&gt;20,"+ + +",IF(Table_postgresql_IFC_data_connection_1[[#This Row],[Boundary Gap]]&gt;10," + + ",IF(Table_postgresql_IFC_data_connection_1[[#This Row],[Boundary Gap]]&gt;0,"  +  ",""))))))&amp;""&amp;IF(Table_postgresql_IFC_data_connection_1[[#This Row],[Spend Flag]]=1," (!)","")</f>
        <v xml:space="preserve">  +  </v>
      </c>
      <c r="AQ19" s="56">
        <f>IF(Table_postgresql_IFC_data_connection_1[[#This Row],[pct_completed]]&gt;=100,1,0)</f>
        <v>0</v>
      </c>
      <c r="AR19" s="56">
        <f>IF(Table_postgresql_IFC_data_connection_1[[#This Row],[region_code]]="SSA",Table_postgresql_IFC_data_connection_1[[#This Row],[pct_completed]],NA())</f>
        <v>94.329896907216494</v>
      </c>
      <c r="AS19" s="56">
        <f>IF(Table_postgresql_IFC_data_connection_1[[#This Row],[region_code]]="SSA",IF(Table_postgresql_IFC_data_connection_1[[#This Row],[spend_time_difference]]&gt;50,50,IF(Table_postgresql_IFC_data_connection_1[[#This Row],[spend_time_difference]]&lt;-50,-50,Table_postgresql_IFC_data_connection_1[[#This Row],[spend_time_difference]])),NA())</f>
        <v>-3.0476526170812974</v>
      </c>
      <c r="AT19" s="56" t="e">
        <f>IF(Table_postgresql_IFC_data_connection_1[[#This Row],[region_code]]="SA",Table_postgresql_IFC_data_connection_1[[#This Row],[pct_completed]],NA())</f>
        <v>#N/A</v>
      </c>
      <c r="AU19" s="56" t="e">
        <f>IF(Table_postgresql_IFC_data_connection_1[[#This Row],[region_code]]="SA",IF(Table_postgresql_IFC_data_connection_1[[#This Row],[spend_time_difference]]&gt;50,50,IF(Table_postgresql_IFC_data_connection_1[[#This Row],[spend_time_difference]]&lt;-50,-50,Table_postgresql_IFC_data_connection_1[[#This Row],[spend_time_difference]])),NA())</f>
        <v>#N/A</v>
      </c>
      <c r="AV19" s="56" t="e">
        <f>IF(Table_postgresql_IFC_data_connection_1[[#This Row],[region_code]]="ECA",Table_postgresql_IFC_data_connection_1[[#This Row],[pct_completed]],NA())</f>
        <v>#N/A</v>
      </c>
      <c r="AW19" s="56" t="e">
        <f>IF(Table_postgresql_IFC_data_connection_1[[#This Row],[region_code]]="ECA",IF(Table_postgresql_IFC_data_connection_1[[#This Row],[spend_time_difference]]&gt;50,50,IF(Table_postgresql_IFC_data_connection_1[[#This Row],[spend_time_difference]]&lt;-50,-50,Table_postgresql_IFC_data_connection_1[[#This Row],[spend_time_difference]])),NA())</f>
        <v>#N/A</v>
      </c>
      <c r="AX19" s="56" t="e">
        <f>IF(Table_postgresql_IFC_data_connection_1[[#This Row],[region_code]]="EAP",Table_postgresql_IFC_data_connection_1[[#This Row],[pct_completed]],NA())</f>
        <v>#N/A</v>
      </c>
      <c r="AY19" s="56" t="e">
        <f>IF(Table_postgresql_IFC_data_connection_1[[#This Row],[region_code]]="EAP",IF(Table_postgresql_IFC_data_connection_1[[#This Row],[spend_time_difference]]&gt;50,50,IF(Table_postgresql_IFC_data_connection_1[[#This Row],[spend_time_difference]]&lt;-50,-50,Table_postgresql_IFC_data_connection_1[[#This Row],[spend_time_difference]])),NA())</f>
        <v>#N/A</v>
      </c>
      <c r="AZ19" s="56" t="e">
        <f>IF(Table_postgresql_IFC_data_connection_1[[#This Row],[region_code]]="MENA",Table_postgresql_IFC_data_connection_1[[#This Row],[pct_completed]],NA())</f>
        <v>#N/A</v>
      </c>
      <c r="BA19" s="56" t="e">
        <f>IF(Table_postgresql_IFC_data_connection_1[[#This Row],[region_code]]="MENA",IF(Table_postgresql_IFC_data_connection_1[[#This Row],[spend_time_difference]]&gt;50,50,IF(Table_postgresql_IFC_data_connection_1[[#This Row],[spend_time_difference]]&lt;-50,-50,Table_postgresql_IFC_data_connection_1[[#This Row],[spend_time_difference]])),NA())</f>
        <v>#N/A</v>
      </c>
      <c r="BB19" s="56" t="e">
        <f>IF(Table_postgresql_IFC_data_connection_1[[#This Row],[region_code]]="LAC",Table_postgresql_IFC_data_connection_1[[#This Row],[pct_completed]],NA())</f>
        <v>#N/A</v>
      </c>
      <c r="BC19" s="56" t="e">
        <f>IF(Table_postgresql_IFC_data_connection_1[[#This Row],[region_code]]="LAC",IF(Table_postgresql_IFC_data_connection_1[[#This Row],[spend_time_difference]]&gt;50,50,IF(Table_postgresql_IFC_data_connection_1[[#This Row],[spend_time_difference]]&lt;-50,-50,Table_postgresql_IFC_data_connection_1[[#This Row],[spend_time_difference]])),NA())</f>
        <v>#N/A</v>
      </c>
      <c r="BD19" s="56" t="e">
        <f>IF(Table_postgresql_IFC_data_connection_1[[#This Row],[region_code]]="WLD",Table_postgresql_IFC_data_connection_1[[#This Row],[pct_completed]],NA())</f>
        <v>#N/A</v>
      </c>
      <c r="BE19" s="56" t="e">
        <f>IF(Table_postgresql_IFC_data_connection_1[[#This Row],[region_code]]="WLD",IF(Table_postgresql_IFC_data_connection_1[[#This Row],[spend_time_difference]]&gt;50,50,IF(Table_postgresql_IFC_data_connection_1[[#This Row],[spend_time_difference]]&lt;-50,-50,Table_postgresql_IFC_data_connection_1[[#This Row],[spend_time_difference]])),NA())</f>
        <v>#N/A</v>
      </c>
      <c r="BF19" s="10"/>
      <c r="BG19" s="40"/>
    </row>
    <row r="20" spans="1:59" ht="14.4" x14ac:dyDescent="0.3">
      <c r="A20" s="9">
        <v>1</v>
      </c>
      <c r="B20" s="9">
        <f>('Auto - Spending'!B$17*'Auto - Spending'!A20^6) + ('Auto - Spending'!C$17*'Auto - Spending'!A20^5) + ('Auto - Spending'!D$17*'Auto - Spending'!A20^4) + ('Auto - Spending'!E$17*'Auto - Spending'!A20^3) + ('Auto - Spending'!F$17*'Auto - Spending'!A20^2) + ('Auto - Spending'!G$17*'Auto - Spending'!A20) + ('Auto - Spending'!H$17)</f>
        <v>18.745281942281377</v>
      </c>
      <c r="C20" s="9">
        <f>('Auto - Spending'!B$16*'Auto - Spending'!A20^6) + ('Auto - Spending'!C$16*'Auto - Spending'!A20^5) + ('Auto - Spending'!D$16*'Auto - Spending'!A20^4) + ('Auto - Spending'!E$16*'Auto - Spending'!A20^3) + ('Auto - Spending'!F$16*'Auto - Spending'!A20^2) + ('Auto - Spending'!G$16*'Auto - Spending'!A20) + ('Auto - Spending'!H$16)</f>
        <v>-17.455999234108354</v>
      </c>
      <c r="BF20" s="10"/>
      <c r="BG20" s="40"/>
    </row>
    <row r="21" spans="1:59" ht="14.4" x14ac:dyDescent="0.3">
      <c r="A21" s="9">
        <v>2</v>
      </c>
      <c r="B21" s="9">
        <f>('Auto - Spending'!B$17*'Auto - Spending'!A21^6) + ('Auto - Spending'!C$17*'Auto - Spending'!A21^5) + ('Auto - Spending'!D$17*'Auto - Spending'!A21^4) + ('Auto - Spending'!E$17*'Auto - Spending'!A21^3) + ('Auto - Spending'!F$17*'Auto - Spending'!A21^2) + ('Auto - Spending'!G$17*'Auto - Spending'!A21) + ('Auto - Spending'!H$17)</f>
        <v>17.454370310950004</v>
      </c>
      <c r="C21" s="9">
        <f>('Auto - Spending'!B$16*'Auto - Spending'!A21^6) + ('Auto - Spending'!C$16*'Auto - Spending'!A21^5) + ('Auto - Spending'!D$16*'Auto - Spending'!A21^4) + ('Auto - Spending'!E$16*'Auto - Spending'!A21^3) + ('Auto - Spending'!F$16*'Auto - Spending'!A21^2) + ('Auto - Spending'!G$16*'Auto - Spending'!A21) + ('Auto - Spending'!H$16)</f>
        <v>-15.477995693755412</v>
      </c>
      <c r="BF21" s="10"/>
      <c r="BG21" s="40"/>
    </row>
    <row r="22" spans="1:59" ht="14.4" x14ac:dyDescent="0.3">
      <c r="A22" s="9">
        <v>3</v>
      </c>
      <c r="B22" s="9">
        <f>('Auto - Spending'!B$17*'Auto - Spending'!A22^6) + ('Auto - Spending'!C$17*'Auto - Spending'!A22^5) + ('Auto - Spending'!D$17*'Auto - Spending'!A22^4) + ('Auto - Spending'!E$17*'Auto - Spending'!A22^3) + ('Auto - Spending'!F$17*'Auto - Spending'!A22^2) + ('Auto - Spending'!G$17*'Auto - Spending'!A22) + ('Auto - Spending'!H$17)</f>
        <v>16.223422756129349</v>
      </c>
      <c r="C22" s="9">
        <f>('Auto - Spending'!B$16*'Auto - Spending'!A22^6) + ('Auto - Spending'!C$16*'Auto - Spending'!A22^5) + ('Auto - Spending'!D$16*'Auto - Spending'!A22^4) + ('Auto - Spending'!E$16*'Auto - Spending'!A22^3) + ('Auto - Spending'!F$16*'Auto - Spending'!A22^2) + ('Auto - Spending'!G$16*'Auto - Spending'!A22) + ('Auto - Spending'!H$16)</f>
        <v>-13.727266753355233</v>
      </c>
      <c r="BF22" s="10"/>
      <c r="BG22" s="40"/>
    </row>
    <row r="23" spans="1:59" ht="14.4" x14ac:dyDescent="0.3">
      <c r="A23" s="9">
        <v>4</v>
      </c>
      <c r="B23" s="9">
        <f>('Auto - Spending'!B$17*'Auto - Spending'!A23^6) + ('Auto - Spending'!C$17*'Auto - Spending'!A23^5) + ('Auto - Spending'!D$17*'Auto - Spending'!A23^4) + ('Auto - Spending'!E$17*'Auto - Spending'!A23^3) + ('Auto - Spending'!F$17*'Auto - Spending'!A23^2) + ('Auto - Spending'!G$17*'Auto - Spending'!A23) + ('Auto - Spending'!H$17)</f>
        <v>15.056311836642935</v>
      </c>
      <c r="C23" s="9">
        <f>('Auto - Spending'!B$16*'Auto - Spending'!A23^6) + ('Auto - Spending'!C$16*'Auto - Spending'!A23^5) + ('Auto - Spending'!D$16*'Auto - Spending'!A23^4) + ('Auto - Spending'!E$16*'Auto - Spending'!A23^3) + ('Auto - Spending'!F$16*'Auto - Spending'!A23^2) + ('Auto - Spending'!G$16*'Auto - Spending'!A23) + ('Auto - Spending'!H$16)</f>
        <v>-12.189408474405134</v>
      </c>
      <c r="BF23" s="10"/>
      <c r="BG23" s="40"/>
    </row>
    <row r="24" spans="1:59" ht="14.4" x14ac:dyDescent="0.3">
      <c r="A24" s="9">
        <v>5</v>
      </c>
      <c r="B24" s="9">
        <f>('Auto - Spending'!B$17*'Auto - Spending'!A24^6) + ('Auto - Spending'!C$17*'Auto - Spending'!A24^5) + ('Auto - Spending'!D$17*'Auto - Spending'!A24^4) + ('Auto - Spending'!E$17*'Auto - Spending'!A24^3) + ('Auto - Spending'!F$17*'Auto - Spending'!A24^2) + ('Auto - Spending'!G$17*'Auto - Spending'!A24) + ('Auto - Spending'!H$17)</f>
        <v>13.956193800454564</v>
      </c>
      <c r="C24" s="9">
        <f>('Auto - Spending'!B$16*'Auto - Spending'!A24^6) + ('Auto - Spending'!C$16*'Auto - Spending'!A24^5) + ('Auto - Spending'!D$16*'Auto - Spending'!A24^4) + ('Auto - Spending'!E$16*'Auto - Spending'!A24^3) + ('Auto - Spending'!F$16*'Auto - Spending'!A24^2) + ('Auto - Spending'!G$16*'Auto - Spending'!A24) + ('Auto - Spending'!H$16)</f>
        <v>-10.850587062293833</v>
      </c>
      <c r="BF24" s="10"/>
      <c r="BG24" s="40"/>
    </row>
    <row r="25" spans="1:59" ht="14.4" x14ac:dyDescent="0.3">
      <c r="A25" s="9">
        <v>6</v>
      </c>
      <c r="B25" s="9">
        <f>('Auto - Spending'!B$17*'Auto - Spending'!A25^6) + ('Auto - Spending'!C$17*'Auto - Spending'!A25^5) + ('Auto - Spending'!D$17*'Auto - Spending'!A25^4) + ('Auto - Spending'!E$17*'Auto - Spending'!A25^3) + ('Auto - Spending'!F$17*'Auto - Spending'!A25^2) + ('Auto - Spending'!G$17*'Auto - Spending'!A25) + ('Auto - Spending'!H$17)</f>
        <v>12.925550285347036</v>
      </c>
      <c r="C25" s="9">
        <f>('Auto - Spending'!B$16*'Auto - Spending'!A25^6) + ('Auto - Spending'!C$16*'Auto - Spending'!A25^5) + ('Auto - Spending'!D$16*'Auto - Spending'!A25^4) + ('Auto - Spending'!E$16*'Auto - Spending'!A25^3) + ('Auto - Spending'!F$16*'Auto - Spending'!A25^2) + ('Auto - Spending'!G$16*'Auto - Spending'!A25) + ('Auto - Spending'!H$16)</f>
        <v>-9.6975255409620864</v>
      </c>
      <c r="BF25" s="10"/>
      <c r="BG25" s="40"/>
    </row>
    <row r="26" spans="1:59" ht="14.4" x14ac:dyDescent="0.3">
      <c r="A26" s="9">
        <v>7</v>
      </c>
      <c r="B26" s="9">
        <f>('Auto - Spending'!B$17*'Auto - Spending'!A26^6) + ('Auto - Spending'!C$17*'Auto - Spending'!A26^5) + ('Auto - Spending'!D$17*'Auto - Spending'!A26^4) + ('Auto - Spending'!E$17*'Auto - Spending'!A26^3) + ('Auto - Spending'!F$17*'Auto - Spending'!A26^2) + ('Auto - Spending'!G$17*'Auto - Spending'!A26) + ('Auto - Spending'!H$17)</f>
        <v>11.966229060777367</v>
      </c>
      <c r="C26" s="9">
        <f>('Auto - Spending'!B$16*'Auto - Spending'!A26^6) + ('Auto - Spending'!C$16*'Auto - Spending'!A26^5) + ('Auto - Spending'!D$16*'Auto - Spending'!A26^4) + ('Auto - Spending'!E$16*'Auto - Spending'!A26^3) + ('Auto - Spending'!F$16*'Auto - Spending'!A26^2) + ('Auto - Spending'!G$16*'Auto - Spending'!A26) + ('Auto - Spending'!H$16)</f>
        <v>-8.717490556975088</v>
      </c>
      <c r="BF26" s="10"/>
      <c r="BG26" s="40"/>
    </row>
    <row r="27" spans="1:59" ht="14.4" x14ac:dyDescent="0.3">
      <c r="A27" s="9">
        <v>8</v>
      </c>
      <c r="B27" s="9">
        <f>('Auto - Spending'!B$17*'Auto - Spending'!A27^6) + ('Auto - Spending'!C$17*'Auto - Spending'!A27^5) + ('Auto - Spending'!D$17*'Auto - Spending'!A27^4) + ('Auto - Spending'!E$17*'Auto - Spending'!A27^3) + ('Auto - Spending'!F$17*'Auto - Spending'!A27^2) + ('Auto - Spending'!G$17*'Auto - Spending'!A27) + ('Auto - Spending'!H$17)</f>
        <v>11.079483810908451</v>
      </c>
      <c r="C27" s="9">
        <f>('Auto - Spending'!B$16*'Auto - Spending'!A27^6) + ('Auto - Spending'!C$16*'Auto - Spending'!A27^5) + ('Auto - Spending'!D$16*'Auto - Spending'!A27^4) + ('Auto - Spending'!E$16*'Auto - Spending'!A27^3) + ('Auto - Spending'!F$16*'Auto - Spending'!A27^2) + ('Auto - Spending'!G$16*'Auto - Spending'!A27) + ('Auto - Spending'!H$16)</f>
        <v>-7.8982793130066291</v>
      </c>
      <c r="BF27" s="10"/>
      <c r="BG27" s="40"/>
    </row>
    <row r="28" spans="1:59" ht="14.4" x14ac:dyDescent="0.3">
      <c r="A28" s="9">
        <v>9</v>
      </c>
      <c r="B28" s="9">
        <f>('Auto - Spending'!B$17*'Auto - Spending'!A28^6) + ('Auto - Spending'!C$17*'Auto - Spending'!A28^5) + ('Auto - Spending'!D$17*'Auto - Spending'!A28^4) + ('Auto - Spending'!E$17*'Auto - Spending'!A28^3) + ('Auto - Spending'!F$17*'Auto - Spending'!A28^2) + ('Auto - Spending'!G$17*'Auto - Spending'!A28) + ('Auto - Spending'!H$17)</f>
        <v>10.26601295881721</v>
      </c>
      <c r="C28" s="9">
        <f>('Auto - Spending'!B$16*'Auto - Spending'!A28^6) + ('Auto - Spending'!C$16*'Auto - Spending'!A28^5) + ('Auto - Spending'!D$16*'Auto - Spending'!A28^4) + ('Auto - Spending'!E$16*'Auto - Spending'!A28^3) + ('Auto - Spending'!F$16*'Auto - Spending'!A28^2) + ('Auto - Spending'!G$16*'Auto - Spending'!A28) + ('Auto - Spending'!H$16)</f>
        <v>-7.2282066307350235</v>
      </c>
      <c r="BF28" s="10"/>
      <c r="BG28" s="40"/>
    </row>
    <row r="29" spans="1:59" ht="14.4" x14ac:dyDescent="0.3">
      <c r="A29" s="9">
        <v>10</v>
      </c>
      <c r="B29" s="9">
        <f>('Auto - Spending'!B$17*'Auto - Spending'!A29^6) + ('Auto - Spending'!C$17*'Auto - Spending'!A29^5) + ('Auto - Spending'!D$17*'Auto - Spending'!A29^4) + ('Auto - Spending'!E$17*'Auto - Spending'!A29^3) + ('Auto - Spending'!F$17*'Auto - Spending'!A29^2) + ('Auto - Spending'!G$17*'Auto - Spending'!A29) + ('Auto - Spending'!H$17)</f>
        <v>9.5259975318792094</v>
      </c>
      <c r="C29" s="9">
        <f>('Auto - Spending'!B$16*'Auto - Spending'!A29^6) + ('Auto - Spending'!C$16*'Auto - Spending'!A29^5) + ('Auto - Spending'!D$16*'Auto - Spending'!A29^4) + ('Auto - Spending'!E$16*'Auto - Spending'!A29^3) + ('Auto - Spending'!F$16*'Auto - Spending'!A29^2) + ('Auto - Spending'!G$16*'Auto - Spending'!A29) + ('Auto - Spending'!H$16)</f>
        <v>-6.696092143150798</v>
      </c>
      <c r="BF29" s="10"/>
      <c r="BG29" s="40"/>
    </row>
    <row r="30" spans="1:59" ht="14.4" x14ac:dyDescent="0.3">
      <c r="A30" s="9">
        <v>11</v>
      </c>
      <c r="B30" s="9">
        <f>('Auto - Spending'!B$17*'Auto - Spending'!A30^6) + ('Auto - Spending'!C$17*'Auto - Spending'!A30^5) + ('Auto - Spending'!D$17*'Auto - Spending'!A30^4) + ('Auto - Spending'!E$17*'Auto - Spending'!A30^3) + ('Auto - Spending'!F$17*'Auto - Spending'!A30^2) + ('Auto - Spending'!G$17*'Auto - Spending'!A30) + ('Auto - Spending'!H$17)</f>
        <v>8.8591380683297398</v>
      </c>
      <c r="C30" s="9">
        <f>('Auto - Spending'!B$16*'Auto - Spending'!A30^6) + ('Auto - Spending'!C$16*'Auto - Spending'!A30^5) + ('Auto - Spending'!D$16*'Auto - Spending'!A30^4) + ('Auto - Spending'!E$16*'Auto - Spending'!A30^3) + ('Auto - Spending'!F$16*'Auto - Spending'!A30^2) + ('Auto - Spending'!G$16*'Auto - Spending'!A30) + ('Auto - Spending'!H$16)</f>
        <v>-6.2912476162761664</v>
      </c>
      <c r="BF30" s="10"/>
      <c r="BG30" s="40"/>
    </row>
    <row r="31" spans="1:59" ht="14.4" x14ac:dyDescent="0.3">
      <c r="A31" s="9">
        <v>12</v>
      </c>
      <c r="B31" s="9">
        <f>('Auto - Spending'!B$17*'Auto - Spending'!A31^6) + ('Auto - Spending'!C$17*'Auto - Spending'!A31^5) + ('Auto - Spending'!D$17*'Auto - Spending'!A31^4) + ('Auto - Spending'!E$17*'Auto - Spending'!A31^3) + ('Auto - Spending'!F$17*'Auto - Spending'!A31^2) + ('Auto - Spending'!G$17*'Auto - Spending'!A31) + ('Auto - Spending'!H$17)</f>
        <v>8.2646905650013807</v>
      </c>
      <c r="C31" s="9">
        <f>('Auto - Spending'!B$16*'Auto - Spending'!A31^6) + ('Auto - Spending'!C$16*'Auto - Spending'!A31^5) + ('Auto - Spending'!D$16*'Auto - Spending'!A31^4) + ('Auto - Spending'!E$16*'Auto - Spending'!A31^3) + ('Auto - Spending'!F$16*'Auto - Spending'!A31^2) + ('Auto - Spending'!G$16*'Auto - Spending'!A31) + ('Auto - Spending'!H$16)</f>
        <v>-6.0034644002962416</v>
      </c>
      <c r="BF31" s="10"/>
      <c r="BG31" s="40"/>
    </row>
    <row r="32" spans="1:59" ht="14.4" x14ac:dyDescent="0.3">
      <c r="A32" s="9">
        <v>13</v>
      </c>
      <c r="B32" s="9">
        <f>('Auto - Spending'!B$17*'Auto - Spending'!A32^6) + ('Auto - Spending'!C$17*'Auto - Spending'!A32^5) + ('Auto - Spending'!D$17*'Auto - Spending'!A32^4) + ('Auto - Spending'!E$17*'Auto - Spending'!A32^3) + ('Auto - Spending'!F$17*'Auto - Spending'!A32^2) + ('Auto - Spending'!G$17*'Auto - Spending'!A32) + ('Auto - Spending'!H$17)</f>
        <v>7.7415014662380237</v>
      </c>
      <c r="C32" s="9">
        <f>('Auto - Spending'!B$16*'Auto - Spending'!A32^6) + ('Auto - Spending'!C$16*'Auto - Spending'!A32^5) + ('Auto - Spending'!D$16*'Auto - Spending'!A32^4) + ('Auto - Spending'!E$16*'Auto - Spending'!A32^3) + ('Auto - Spending'!F$16*'Auto - Spending'!A32^2) + ('Auto - Spending'!G$16*'Auto - Spending'!A32) + ('Auto - Spending'!H$16)</f>
        <v>-5.8230010101019971</v>
      </c>
      <c r="BF32" s="10"/>
      <c r="BG32" s="40"/>
    </row>
    <row r="33" spans="1:59" ht="14.4" x14ac:dyDescent="0.3">
      <c r="A33" s="9">
        <v>14</v>
      </c>
      <c r="B33" s="9">
        <f>('Auto - Spending'!B$17*'Auto - Spending'!A33^6) + ('Auto - Spending'!C$17*'Auto - Spending'!A33^5) + ('Auto - Spending'!D$17*'Auto - Spending'!A33^4) + ('Auto - Spending'!E$17*'Auto - Spending'!A33^3) + ('Auto - Spending'!F$17*'Auto - Spending'!A33^2) + ('Auto - Spending'!G$17*'Auto - Spending'!A33) + ('Auto - Spending'!H$17)</f>
        <v>7.2880416939853667</v>
      </c>
      <c r="C33" s="9">
        <f>('Auto - Spending'!B$16*'Auto - Spending'!A33^6) + ('Auto - Spending'!C$16*'Auto - Spending'!A33^5) + ('Auto - Spending'!D$16*'Auto - Spending'!A33^4) + ('Auto - Spending'!E$16*'Auto - Spending'!A33^3) + ('Auto - Spending'!F$16*'Auto - Spending'!A33^2) + ('Auto - Spending'!G$16*'Auto - Spending'!A33) + ('Auto - Spending'!H$16)</f>
        <v>-5.7405708352450553</v>
      </c>
      <c r="BF33" s="10"/>
      <c r="BG33" s="40"/>
    </row>
    <row r="34" spans="1:59" ht="14.4" x14ac:dyDescent="0.3">
      <c r="A34" s="9">
        <v>15</v>
      </c>
      <c r="B34" s="9">
        <f>('Auto - Spending'!B$17*'Auto - Spending'!A34^6) + ('Auto - Spending'!C$17*'Auto - Spending'!A34^5) + ('Auto - Spending'!D$17*'Auto - Spending'!A34^4) + ('Auto - Spending'!E$17*'Auto - Spending'!A34^3) + ('Auto - Spending'!F$17*'Auto - Spending'!A34^2) + ('Auto - Spending'!G$17*'Auto - Spending'!A34) + ('Auto - Spending'!H$17)</f>
        <v>6.9024397190578917</v>
      </c>
      <c r="C34" s="9">
        <f>('Auto - Spending'!B$16*'Auto - Spending'!A34^6) + ('Auto - Spending'!C$16*'Auto - Spending'!A34^5) + ('Auto - Spending'!D$16*'Auto - Spending'!A34^4) + ('Auto - Spending'!E$16*'Auto - Spending'!A34^3) + ('Auto - Spending'!F$16*'Auto - Spending'!A34^2) + ('Auto - Spending'!G$16*'Auto - Spending'!A34) + ('Auto - Spending'!H$16)</f>
        <v>-5.7473299793041974</v>
      </c>
      <c r="BF34" s="10"/>
      <c r="BG34" s="40"/>
    </row>
    <row r="35" spans="1:59" ht="14.4" x14ac:dyDescent="0.3">
      <c r="A35" s="9">
        <v>16</v>
      </c>
      <c r="B35" s="9">
        <f>('Auto - Spending'!B$17*'Auto - Spending'!A35^6) + ('Auto - Spending'!C$17*'Auto - Spending'!A35^5) + ('Auto - Spending'!D$17*'Auto - Spending'!A35^4) + ('Auto - Spending'!E$17*'Auto - Spending'!A35^3) + ('Auto - Spending'!F$17*'Auto - Spending'!A35^2) + ('Auto - Spending'!G$17*'Auto - Spending'!A35) + ('Auto - Spending'!H$17)</f>
        <v>6.5825136735822909</v>
      </c>
      <c r="C35" s="9">
        <f>('Auto - Spending'!B$16*'Auto - Spending'!A35^6) + ('Auto - Spending'!C$16*'Auto - Spending'!A35^5) + ('Auto - Spending'!D$16*'Auto - Spending'!A35^4) + ('Auto - Spending'!E$16*'Auto - Spending'!A35^3) + ('Auto - Spending'!F$16*'Auto - Spending'!A35^2) + ('Auto - Spending'!G$16*'Auto - Spending'!A35) + ('Auto - Spending'!H$16)</f>
        <v>-5.8348652286636238</v>
      </c>
      <c r="BF35" s="10"/>
      <c r="BG35" s="40"/>
    </row>
    <row r="36" spans="1:59" ht="14.4" x14ac:dyDescent="0.3">
      <c r="A36" s="9">
        <v>17</v>
      </c>
      <c r="B36" s="9">
        <f>('Auto - Spending'!B$17*'Auto - Spending'!A36^6) + ('Auto - Spending'!C$17*'Auto - Spending'!A36^5) + ('Auto - Spending'!D$17*'Auto - Spending'!A36^4) + ('Auto - Spending'!E$17*'Auto - Spending'!A36^3) + ('Auto - Spending'!F$17*'Auto - Spending'!A36^2) + ('Auto - Spending'!G$17*'Auto - Spending'!A36) + ('Auto - Spending'!H$17)</f>
        <v>6.3258025046173874</v>
      </c>
      <c r="C36" s="9">
        <f>('Auto - Spending'!B$16*'Auto - Spending'!A36^6) + ('Auto - Spending'!C$16*'Auto - Spending'!A36^5) + ('Auto - Spending'!D$16*'Auto - Spending'!A36^4) + ('Auto - Spending'!E$16*'Auto - Spending'!A36^3) + ('Auto - Spending'!F$16*'Auto - Spending'!A36^2) + ('Auto - Spending'!G$16*'Auto - Spending'!A36) + ('Auto - Spending'!H$16)</f>
        <v>-5.995182150703009</v>
      </c>
      <c r="BF36" s="10"/>
      <c r="BG36" s="40"/>
    </row>
    <row r="37" spans="1:59" ht="14.4" x14ac:dyDescent="0.3">
      <c r="A37" s="9">
        <v>18</v>
      </c>
      <c r="B37" s="9">
        <f>('Auto - Spending'!B$17*'Auto - Spending'!A37^6) + ('Auto - Spending'!C$17*'Auto - Spending'!A37^5) + ('Auto - Spending'!D$17*'Auto - Spending'!A37^4) + ('Auto - Spending'!E$17*'Auto - Spending'!A37^3) + ('Auto - Spending'!F$17*'Auto - Spending'!A37^2) + ('Auto - Spending'!G$17*'Auto - Spending'!A37) + ('Auto - Spending'!H$17)</f>
        <v>6.129596168950517</v>
      </c>
      <c r="C37" s="9">
        <f>('Auto - Spending'!B$16*'Auto - Spending'!A37^6) + ('Auto - Spending'!C$16*'Auto - Spending'!A37^5) + ('Auto - Spending'!D$16*'Auto - Spending'!A37^4) + ('Auto - Spending'!E$16*'Auto - Spending'!A37^3) + ('Auto - Spending'!F$16*'Auto - Spending'!A37^2) + ('Auto - Spending'!G$16*'Auto - Spending'!A37) + ('Auto - Spending'!H$16)</f>
        <v>-6.2206933213993096</v>
      </c>
      <c r="BF37" s="10"/>
      <c r="BG37"/>
    </row>
    <row r="38" spans="1:59" ht="14.4" x14ac:dyDescent="0.3">
      <c r="A38" s="9">
        <v>19</v>
      </c>
      <c r="B38" s="9">
        <f>('Auto - Spending'!B$17*'Auto - Spending'!A38^6) + ('Auto - Spending'!C$17*'Auto - Spending'!A38^5) + ('Auto - Spending'!D$17*'Auto - Spending'!A38^4) + ('Auto - Spending'!E$17*'Auto - Spending'!A38^3) + ('Auto - Spending'!F$17*'Auto - Spending'!A38^2) + ('Auto - Spending'!G$17*'Auto - Spending'!A38) + ('Auto - Spending'!H$17)</f>
        <v>5.9909648690703587</v>
      </c>
      <c r="C38" s="9">
        <f>('Auto - Spending'!B$16*'Auto - Spending'!A38^6) + ('Auto - Spending'!C$16*'Auto - Spending'!A38^5) + ('Auto - Spending'!D$16*'Auto - Spending'!A38^4) + ('Auto - Spending'!E$16*'Auto - Spending'!A38^3) + ('Auto - Spending'!F$16*'Auto - Spending'!A38^2) + ('Auto - Spending'!G$16*'Auto - Spending'!A38) + ('Auto - Spending'!H$16)</f>
        <v>-6.5042066823403459</v>
      </c>
      <c r="BF38" s="10"/>
      <c r="BG38"/>
    </row>
    <row r="39" spans="1:59" ht="14.4" x14ac:dyDescent="0.3">
      <c r="A39" s="9">
        <v>20</v>
      </c>
      <c r="B39" s="9">
        <f>('Auto - Spending'!B$17*'Auto - Spending'!A39^6) + ('Auto - Spending'!C$17*'Auto - Spending'!A39^5) + ('Auto - Spending'!D$17*'Auto - Spending'!A39^4) + ('Auto - Spending'!E$17*'Auto - Spending'!A39^3) + ('Auto - Spending'!F$17*'Auto - Spending'!A39^2) + ('Auto - Spending'!G$17*'Auto - Spending'!A39) + ('Auto - Spending'!H$17)</f>
        <v>5.9067873303162859</v>
      </c>
      <c r="C39" s="9">
        <f>('Auto - Spending'!B$16*'Auto - Spending'!A39^6) + ('Auto - Spending'!C$16*'Auto - Spending'!A39^5) + ('Auto - Spending'!D$16*'Auto - Spending'!A39^4) + ('Auto - Spending'!E$16*'Auto - Spending'!A39^3) + ('Auto - Spending'!F$16*'Auto - Spending'!A39^2) + ('Auto - Spending'!G$16*'Auto - Spending'!A39) + ('Auto - Spending'!H$16)</f>
        <v>-6.8389140271501603</v>
      </c>
      <c r="BF39" s="10"/>
      <c r="BG39"/>
    </row>
    <row r="40" spans="1:59" ht="14.4" x14ac:dyDescent="0.3">
      <c r="A40" s="9">
        <v>21</v>
      </c>
      <c r="B40" s="9">
        <f>('Auto - Spending'!B$17*'Auto - Spending'!A40^6) + ('Auto - Spending'!C$17*'Auto - Spending'!A40^5) + ('Auto - Spending'!D$17*'Auto - Spending'!A40^4) + ('Auto - Spending'!E$17*'Auto - Spending'!A40^3) + ('Auto - Spending'!F$17*'Auto - Spending'!A40^2) + ('Auto - Spending'!G$17*'Auto - Spending'!A40) + ('Auto - Spending'!H$17)</f>
        <v>5.873778119204129</v>
      </c>
      <c r="C40" s="9">
        <f>('Auto - Spending'!B$16*'Auto - Spending'!A40^6) + ('Auto - Spending'!C$16*'Auto - Spending'!A40^5) + ('Auto - Spending'!D$16*'Auto - Spending'!A40^4) + ('Auto - Spending'!E$16*'Auto - Spending'!A40^3) + ('Auto - Spending'!F$16*'Auto - Spending'!A40^2) + ('Auto - Spending'!G$16*'Auto - Spending'!A40) + ('Auto - Spending'!H$16)</f>
        <v>-7.2183796173260575</v>
      </c>
      <c r="BF40" s="10"/>
      <c r="BG40"/>
    </row>
    <row r="41" spans="1:59" x14ac:dyDescent="0.3">
      <c r="A41" s="9">
        <v>22</v>
      </c>
      <c r="B41" s="9">
        <f>('Auto - Spending'!B$17*'Auto - Spending'!A41^6) + ('Auto - Spending'!C$17*'Auto - Spending'!A41^5) + ('Auto - Spending'!D$17*'Auto - Spending'!A41^4) + ('Auto - Spending'!E$17*'Auto - Spending'!A41^3) + ('Auto - Spending'!F$17*'Auto - Spending'!A41^2) + ('Auto - Spending'!G$17*'Auto - Spending'!A41) + ('Auto - Spending'!H$17)</f>
        <v>5.8885140029284599</v>
      </c>
      <c r="C41" s="9">
        <f>('Auto - Spending'!B$16*'Auto - Spending'!A41^6) + ('Auto - Spending'!C$16*'Auto - Spending'!A41^5) + ('Auto - Spending'!D$16*'Auto - Spending'!A41^4) + ('Auto - Spending'!E$16*'Auto - Spending'!A41^3) + ('Auto - Spending'!F$16*'Auto - Spending'!A41^2) + ('Auto - Spending'!G$16*'Auto - Spending'!A41) + ('Auto - Spending'!H$16)</f>
        <v>-7.6365289274875394</v>
      </c>
      <c r="BF41" s="10"/>
    </row>
    <row r="42" spans="1:59" x14ac:dyDescent="0.3">
      <c r="A42" s="9">
        <v>23</v>
      </c>
      <c r="B42" s="9">
        <f>('Auto - Spending'!B$17*'Auto - Spending'!A42^6) + ('Auto - Spending'!C$17*'Auto - Spending'!A42^5) + ('Auto - Spending'!D$17*'Auto - Spending'!A42^4) + ('Auto - Spending'!E$17*'Auto - Spending'!A42^3) + ('Auto - Spending'!F$17*'Auto - Spending'!A42^2) + ('Auto - Spending'!G$17*'Auto - Spending'!A42) + ('Auto - Spending'!H$17)</f>
        <v>5.9474593500413135</v>
      </c>
      <c r="C42" s="9">
        <f>('Auto - Spending'!B$16*'Auto - Spending'!A42^6) + ('Auto - Spending'!C$16*'Auto - Spending'!A42^5) + ('Auto - Spending'!D$16*'Auto - Spending'!A42^4) + ('Auto - Spending'!E$16*'Auto - Spending'!A42^3) + ('Auto - Spending'!F$16*'Auto - Spending'!A42^2) + ('Auto - Spending'!G$16*'Auto - Spending'!A42) + ('Auto - Spending'!H$16)</f>
        <v>-8.0876375200369282</v>
      </c>
      <c r="BF42" s="10"/>
    </row>
    <row r="43" spans="1:59" x14ac:dyDescent="0.3">
      <c r="A43" s="9">
        <v>24</v>
      </c>
      <c r="B43" s="9">
        <f>('Auto - Spending'!B$17*'Auto - Spending'!A43^6) + ('Auto - Spending'!C$17*'Auto - Spending'!A43^5) + ('Auto - Spending'!D$17*'Auto - Spending'!A43^4) + ('Auto - Spending'!E$17*'Auto - Spending'!A43^3) + ('Auto - Spending'!F$17*'Auto - Spending'!A43^2) + ('Auto - Spending'!G$17*'Auto - Spending'!A43) + ('Auto - Spending'!H$17)</f>
        <v>6.0469905723073971</v>
      </c>
      <c r="C43" s="9">
        <f>('Auto - Spending'!B$16*'Auto - Spending'!A43^6) + ('Auto - Spending'!C$16*'Auto - Spending'!A43^5) + ('Auto - Spending'!D$16*'Auto - Spending'!A43^4) + ('Auto - Spending'!E$16*'Auto - Spending'!A43^3) + ('Auto - Spending'!F$16*'Auto - Spending'!A43^2) + ('Auto - Spending'!G$16*'Auto - Spending'!A43) + ('Auto - Spending'!H$16)</f>
        <v>-8.5663200492317131</v>
      </c>
      <c r="BF43" s="10"/>
    </row>
    <row r="44" spans="1:59" x14ac:dyDescent="0.3">
      <c r="A44" s="9">
        <v>25</v>
      </c>
      <c r="B44" s="9">
        <f>('Auto - Spending'!B$17*'Auto - Spending'!A44^6) + ('Auto - Spending'!C$17*'Auto - Spending'!A44^5) + ('Auto - Spending'!D$17*'Auto - Spending'!A44^4) + ('Auto - Spending'!E$17*'Auto - Spending'!A44^3) + ('Auto - Spending'!F$17*'Auto - Spending'!A44^2) + ('Auto - Spending'!G$17*'Auto - Spending'!A44) + ('Auto - Spending'!H$17)</f>
        <v>6.1834196077357575</v>
      </c>
      <c r="C44" s="9">
        <f>('Auto - Spending'!B$16*'Auto - Spending'!A44^6) + ('Auto - Spending'!C$16*'Auto - Spending'!A44^5) + ('Auto - Spending'!D$16*'Auto - Spending'!A44^4) + ('Auto - Spending'!E$16*'Auto - Spending'!A44^3) + ('Auto - Spending'!F$16*'Auto - Spending'!A44^2) + ('Auto - Spending'!G$16*'Auto - Spending'!A44) + ('Auto - Spending'!H$16)</f>
        <v>-9.0675193946687713</v>
      </c>
      <c r="BF44" s="10"/>
    </row>
    <row r="45" spans="1:59" x14ac:dyDescent="0.3">
      <c r="A45" s="9">
        <v>26</v>
      </c>
      <c r="B45" s="9">
        <f>('Auto - Spending'!B$17*'Auto - Spending'!A45^6) + ('Auto - Spending'!C$17*'Auto - Spending'!A45^5) + ('Auto - Spending'!D$17*'Auto - Spending'!A45^4) + ('Auto - Spending'!E$17*'Auto - Spending'!A45^3) + ('Auto - Spending'!F$17*'Auto - Spending'!A45^2) + ('Auto - Spending'!G$17*'Auto - Spending'!A45) + ('Auto - Spending'!H$17)</f>
        <v>6.35301644478794</v>
      </c>
      <c r="C45" s="9">
        <f>('Auto - Spending'!B$16*'Auto - Spending'!A45^6) + ('Auto - Spending'!C$16*'Auto - Spending'!A45^5) + ('Auto - Spending'!D$16*'Auto - Spending'!A45^4) + ('Auto - Spending'!E$16*'Auto - Spending'!A45^3) + ('Auto - Spending'!F$16*'Auto - Spending'!A45^2) + ('Auto - Spending'!G$16*'Auto - Spending'!A45) + ('Auto - Spending'!H$16)</f>
        <v>-9.5864959241802694</v>
      </c>
      <c r="BF45" s="10"/>
    </row>
    <row r="46" spans="1:59" x14ac:dyDescent="0.3">
      <c r="A46" s="9">
        <v>27</v>
      </c>
      <c r="B46" s="9">
        <f>('Auto - Spending'!B$17*'Auto - Spending'!A46^6) + ('Auto - Spending'!C$17*'Auto - Spending'!A46^5) + ('Auto - Spending'!D$17*'Auto - Spending'!A46^4) + ('Auto - Spending'!E$17*'Auto - Spending'!A46^3) + ('Auto - Spending'!F$17*'Auto - Spending'!A46^2) + ('Auto - Spending'!G$17*'Auto - Spending'!A46) + ('Auto - Spending'!H$17)</f>
        <v>6.5520306877625778</v>
      </c>
      <c r="C46" s="9">
        <f>('Auto - Spending'!B$16*'Auto - Spending'!A46^6) + ('Auto - Spending'!C$16*'Auto - Spending'!A46^5) + ('Auto - Spending'!D$16*'Auto - Spending'!A46^4) + ('Auto - Spending'!E$16*'Auto - Spending'!A46^3) + ('Auto - Spending'!F$16*'Auto - Spending'!A46^2) + ('Auto - Spending'!G$16*'Auto - Spending'!A46) + ('Auto - Spending'!H$16)</f>
        <v>-10.11881688614136</v>
      </c>
      <c r="BF46" s="10"/>
    </row>
    <row r="47" spans="1:59" x14ac:dyDescent="0.3">
      <c r="A47" s="9">
        <v>28</v>
      </c>
      <c r="B47" s="9">
        <f>('Auto - Spending'!B$17*'Auto - Spending'!A47^6) + ('Auto - Spending'!C$17*'Auto - Spending'!A47^5) + ('Auto - Spending'!D$17*'Auto - Spending'!A47^4) + ('Auto - Spending'!E$17*'Auto - Spending'!A47^3) + ('Auto - Spending'!F$17*'Auto - Spending'!A47^2) + ('Auto - Spending'!G$17*'Auto - Spending'!A47) + ('Auto - Spending'!H$17)</f>
        <v>6.7767121633565068</v>
      </c>
      <c r="C47" s="9">
        <f>('Auto - Spending'!B$16*'Auto - Spending'!A47^6) + ('Auto - Spending'!C$16*'Auto - Spending'!A47^5) + ('Auto - Spending'!D$16*'Auto - Spending'!A47^4) + ('Auto - Spending'!E$16*'Auto - Spending'!A47^3) + ('Auto - Spending'!F$16*'Auto - Spending'!A47^2) + ('Auto - Spending'!G$16*'Auto - Spending'!A47) + ('Auto - Spending'!H$16)</f>
        <v>-10.660345931189646</v>
      </c>
      <c r="BF47" s="10"/>
    </row>
    <row r="48" spans="1:59" x14ac:dyDescent="0.3">
      <c r="A48" s="9">
        <v>29</v>
      </c>
      <c r="B48" s="9">
        <f>('Auto - Spending'!B$17*'Auto - Spending'!A48^6) + ('Auto - Spending'!C$17*'Auto - Spending'!A48^5) + ('Auto - Spending'!D$17*'Auto - Spending'!A48^4) + ('Auto - Spending'!E$17*'Auto - Spending'!A48^3) + ('Auto - Spending'!F$17*'Auto - Spending'!A48^2) + ('Auto - Spending'!G$17*'Auto - Spending'!A48) + ('Auto - Spending'!H$17)</f>
        <v>7.0233305684023009</v>
      </c>
      <c r="C48" s="9">
        <f>('Auto - Spending'!B$16*'Auto - Spending'!A48^6) + ('Auto - Spending'!C$16*'Auto - Spending'!A48^5) + ('Auto - Spending'!D$16*'Auto - Spending'!A48^4) + ('Auto - Spending'!E$16*'Auto - Spending'!A48^3) + ('Auto - Spending'!F$16*'Auto - Spending'!A48^2) + ('Auto - Spending'!G$16*'Auto - Spending'!A48) + ('Auto - Spending'!H$16)</f>
        <v>-11.207232763356409</v>
      </c>
      <c r="BF48" s="10"/>
    </row>
    <row r="49" spans="1:58" x14ac:dyDescent="0.3">
      <c r="A49" s="9">
        <v>30</v>
      </c>
      <c r="B49" s="9">
        <f>('Auto - Spending'!B$17*'Auto - Spending'!A49^6) + ('Auto - Spending'!C$17*'Auto - Spending'!A49^5) + ('Auto - Spending'!D$17*'Auto - Spending'!A49^4) + ('Auto - Spending'!E$17*'Auto - Spending'!A49^3) + ('Auto - Spending'!F$17*'Auto - Spending'!A49^2) + ('Auto - Spending'!G$17*'Auto - Spending'!A49) + ('Auto - Spending'!H$17)</f>
        <v>7.2881941587823285</v>
      </c>
      <c r="C49" s="9">
        <f>('Auto - Spending'!B$16*'Auto - Spending'!A49^6) + ('Auto - Spending'!C$16*'Auto - Spending'!A49^5) + ('Auto - Spending'!D$16*'Auto - Spending'!A49^4) + ('Auto - Spending'!E$16*'Auto - Spending'!A49^3) + ('Auto - Spending'!F$16*'Auto - Spending'!A49^2) + ('Auto - Spending'!G$16*'Auto - Spending'!A49) + ('Auto - Spending'!H$16)</f>
        <v>-11.755902920609529</v>
      </c>
      <c r="BF49" s="10"/>
    </row>
    <row r="50" spans="1:58" x14ac:dyDescent="0.3">
      <c r="A50" s="9">
        <v>31</v>
      </c>
      <c r="B50" s="9">
        <f>('Auto - Spending'!B$17*'Auto - Spending'!A50^6) + ('Auto - Spending'!C$17*'Auto - Spending'!A50^5) + ('Auto - Spending'!D$17*'Auto - Spending'!A50^4) + ('Auto - Spending'!E$17*'Auto - Spending'!A50^3) + ('Auto - Spending'!F$17*'Auto - Spending'!A50^2) + ('Auto - Spending'!G$17*'Auto - Spending'!A50) + ('Auto - Spending'!H$17)</f>
        <v>7.5676674795191943</v>
      </c>
      <c r="C50" s="9">
        <f>('Auto - Spending'!B$16*'Auto - Spending'!A50^6) + ('Auto - Spending'!C$16*'Auto - Spending'!A50^5) + ('Auto - Spending'!D$16*'Auto - Spending'!A50^4) + ('Auto - Spending'!E$16*'Auto - Spending'!A50^3) + ('Auto - Spending'!F$16*'Auto - Spending'!A50^2) + ('Auto - Spending'!G$16*'Auto - Spending'!A50) + ('Auto - Spending'!H$16)</f>
        <v>-12.303047684808355</v>
      </c>
      <c r="BF50" s="10"/>
    </row>
    <row r="51" spans="1:58" x14ac:dyDescent="0.3">
      <c r="A51" s="9">
        <v>32</v>
      </c>
      <c r="B51" s="9">
        <f>('Auto - Spending'!B$17*'Auto - Spending'!A51^6) + ('Auto - Spending'!C$17*'Auto - Spending'!A51^5) + ('Auto - Spending'!D$17*'Auto - Spending'!A51^4) + ('Auto - Spending'!E$17*'Auto - Spending'!A51^3) + ('Auto - Spending'!F$17*'Auto - Spending'!A51^2) + ('Auto - Spending'!G$17*'Auto - Spending'!A51) + ('Auto - Spending'!H$17)</f>
        <v>7.8581881360427701</v>
      </c>
      <c r="C51" s="9">
        <f>('Auto - Spending'!B$16*'Auto - Spending'!A51^6) + ('Auto - Spending'!C$16*'Auto - Spending'!A51^5) + ('Auto - Spending'!D$16*'Auto - Spending'!A51^4) + ('Auto - Spending'!E$16*'Auto - Spending'!A51^3) + ('Auto - Spending'!F$16*'Auto - Spending'!A51^2) + ('Auto - Spending'!G$16*'Auto - Spending'!A51) + ('Auto - Spending'!H$16)</f>
        <v>-12.845614121070106</v>
      </c>
      <c r="BF51" s="10"/>
    </row>
    <row r="52" spans="1:58" x14ac:dyDescent="0.3">
      <c r="A52" s="9">
        <v>33</v>
      </c>
      <c r="B52" s="9">
        <f>('Auto - Spending'!B$17*'Auto - Spending'!A52^6) + ('Auto - Spending'!C$17*'Auto - Spending'!A52^5) + ('Auto - Spending'!D$17*'Auto - Spending'!A52^4) + ('Auto - Spending'!E$17*'Auto - Spending'!A52^3) + ('Auto - Spending'!F$17*'Auto - Spending'!A52^2) + ('Auto - Spending'!G$17*'Auto - Spending'!A52) + ('Auto - Spending'!H$17)</f>
        <v>8.1562826066336029</v>
      </c>
      <c r="C52" s="9">
        <f>('Auto - Spending'!B$16*'Auto - Spending'!A52^6) + ('Auto - Spending'!C$16*'Auto - Spending'!A52^5) + ('Auto - Spending'!D$16*'Auto - Spending'!A52^4) + ('Auto - Spending'!E$16*'Auto - Spending'!A52^3) + ('Auto - Spending'!F$16*'Auto - Spending'!A52^2) + ('Auto - Spending'!G$16*'Auto - Spending'!A52) + ('Auto - Spending'!H$16)</f>
        <v>-13.380795246548239</v>
      </c>
      <c r="BF52" s="10"/>
    </row>
    <row r="53" spans="1:58" x14ac:dyDescent="0.3">
      <c r="A53" s="9">
        <v>34</v>
      </c>
      <c r="B53" s="9">
        <f>('Auto - Spending'!B$17*'Auto - Spending'!A53^6) + ('Auto - Spending'!C$17*'Auto - Spending'!A53^5) + ('Auto - Spending'!D$17*'Auto - Spending'!A53^4) + ('Auto - Spending'!E$17*'Auto - Spending'!A53^3) + ('Auto - Spending'!F$17*'Auto - Spending'!A53^2) + ('Auto - Spending'!G$17*'Auto - Spending'!A53) + ('Auto - Spending'!H$17)</f>
        <v>8.4585810960428134</v>
      </c>
      <c r="C53" s="9">
        <f>('Auto - Spending'!B$16*'Auto - Spending'!A53^6) + ('Auto - Spending'!C$16*'Auto - Spending'!A53^5) + ('Auto - Spending'!D$16*'Auto - Spending'!A53^4) + ('Auto - Spending'!E$16*'Auto - Spending'!A53^3) + ('Auto - Spending'!F$16*'Auto - Spending'!A53^2) + ('Auto - Spending'!G$16*'Auto - Spending'!A53) + ('Auto - Spending'!H$16)</f>
        <v>-13.906020328622411</v>
      </c>
      <c r="H53" s="11">
        <v>41090</v>
      </c>
      <c r="BF53" s="10"/>
    </row>
    <row r="54" spans="1:58" x14ac:dyDescent="0.3">
      <c r="A54" s="9">
        <v>35</v>
      </c>
      <c r="B54" s="9">
        <f>('Auto - Spending'!B$17*'Auto - Spending'!A54^6) + ('Auto - Spending'!C$17*'Auto - Spending'!A54^5) + ('Auto - Spending'!D$17*'Auto - Spending'!A54^4) + ('Auto - Spending'!E$17*'Auto - Spending'!A54^3) + ('Auto - Spending'!F$17*'Auto - Spending'!A54^2) + ('Auto - Spending'!G$17*'Auto - Spending'!A54) + ('Auto - Spending'!H$17)</f>
        <v>8.7618314302885238</v>
      </c>
      <c r="C54" s="9">
        <f>('Auto - Spending'!B$16*'Auto - Spending'!A54^6) + ('Auto - Spending'!C$16*'Auto - Spending'!A54^5) + ('Auto - Spending'!D$16*'Auto - Spending'!A54^4) + ('Auto - Spending'!E$16*'Auto - Spending'!A54^3) + ('Auto - Spending'!F$16*'Auto - Spending'!A54^2) + ('Auto - Spending'!G$16*'Auto - Spending'!A54) + ('Auto - Spending'!H$16)</f>
        <v>-14.418945312500348</v>
      </c>
      <c r="H54" s="11" t="e">
        <f>Table_postgresql_IFC_data_connection_1[[#This Row],[project_start_date]]</f>
        <v>#VALUE!</v>
      </c>
      <c r="BF54" s="10"/>
    </row>
    <row r="55" spans="1:58" x14ac:dyDescent="0.3">
      <c r="A55" s="9">
        <v>36</v>
      </c>
      <c r="B55" s="9">
        <f>('Auto - Spending'!B$17*'Auto - Spending'!A55^6) + ('Auto - Spending'!C$17*'Auto - Spending'!A55^5) + ('Auto - Spending'!D$17*'Auto - Spending'!A55^4) + ('Auto - Spending'!E$17*'Auto - Spending'!A55^3) + ('Auto - Spending'!F$17*'Auto - Spending'!A55^2) + ('Auto - Spending'!G$17*'Auto - Spending'!A55) + ('Auto - Spending'!H$17)</f>
        <v>9.0629119926286279</v>
      </c>
      <c r="C55" s="9">
        <f>('Auto - Spending'!B$16*'Auto - Spending'!A55^6) + ('Auto - Spending'!C$16*'Auto - Spending'!A55^5) + ('Auto - Spending'!D$16*'Auto - Spending'!A55^4) + ('Auto - Spending'!E$16*'Auto - Spending'!A55^3) + ('Auto - Spending'!F$16*'Auto - Spending'!A55^2) + ('Auto - Spending'!G$16*'Auto - Spending'!A55) + ('Auto - Spending'!H$16)</f>
        <v>-14.917443378231461</v>
      </c>
      <c r="H55" s="35" t="e">
        <f>H53-H54</f>
        <v>#VALUE!</v>
      </c>
      <c r="BF55" s="10"/>
    </row>
    <row r="56" spans="1:58" x14ac:dyDescent="0.3">
      <c r="A56" s="9">
        <v>37</v>
      </c>
      <c r="B56" s="9">
        <f>('Auto - Spending'!B$17*'Auto - Spending'!A56^6) + ('Auto - Spending'!C$17*'Auto - Spending'!A56^5) + ('Auto - Spending'!D$17*'Auto - Spending'!A56^4) + ('Auto - Spending'!E$17*'Auto - Spending'!A56^3) + ('Auto - Spending'!F$17*'Auto - Spending'!A56^2) + ('Auto - Spending'!G$17*'Auto - Spending'!A56) + ('Auto - Spending'!H$17)</f>
        <v>9.3588437007101959</v>
      </c>
      <c r="C56" s="9">
        <f>('Auto - Spending'!B$16*'Auto - Spending'!A56^6) + ('Auto - Spending'!C$16*'Auto - Spending'!A56^5) + ('Auto - Spending'!D$16*'Auto - Spending'!A56^4) + ('Auto - Spending'!E$16*'Auto - Spending'!A56^3) + ('Auto - Spending'!F$16*'Auto - Spending'!A56^2) + ('Auto - Spending'!G$16*'Auto - Spending'!A56) + ('Auto - Spending'!H$16)</f>
        <v>-15.399595627131994</v>
      </c>
      <c r="H56" s="9" t="e">
        <f>#REF!-#REF!</f>
        <v>#REF!</v>
      </c>
      <c r="BF56" s="10"/>
    </row>
    <row r="57" spans="1:58" x14ac:dyDescent="0.3">
      <c r="A57" s="9">
        <v>38</v>
      </c>
      <c r="B57" s="9">
        <f>('Auto - Spending'!B$17*'Auto - Spending'!A57^6) + ('Auto - Spending'!C$17*'Auto - Spending'!A57^5) + ('Auto - Spending'!D$17*'Auto - Spending'!A57^4) + ('Auto - Spending'!E$17*'Auto - Spending'!A57^3) + ('Auto - Spending'!F$17*'Auto - Spending'!A57^2) + ('Auto - Spending'!G$17*'Auto - Spending'!A57) + ('Auto - Spending'!H$17)</f>
        <v>9.6468010248952112</v>
      </c>
      <c r="C57" s="9">
        <f>('Auto - Spending'!B$16*'Auto - Spending'!A57^6) + ('Auto - Spending'!C$16*'Auto - Spending'!A57^5) + ('Auto - Spending'!D$16*'Auto - Spending'!A57^4) + ('Auto - Spending'!E$16*'Auto - Spending'!A57^3) + ('Auto - Spending'!F$16*'Auto - Spending'!A57^2) + ('Auto - Spending'!G$16*'Auto - Spending'!A57) + ('Auto - Spending'!H$16)</f>
        <v>-15.863681897622463</v>
      </c>
      <c r="H57" s="9" t="e">
        <f>H55/H56</f>
        <v>#VALUE!</v>
      </c>
      <c r="BF57" s="10"/>
    </row>
    <row r="58" spans="1:58" x14ac:dyDescent="0.3">
      <c r="A58" s="9">
        <v>39</v>
      </c>
      <c r="B58" s="9">
        <f>('Auto - Spending'!B$17*'Auto - Spending'!A58^6) + ('Auto - Spending'!C$17*'Auto - Spending'!A58^5) + ('Auto - Spending'!D$17*'Auto - Spending'!A58^4) + ('Auto - Spending'!E$17*'Auto - Spending'!A58^3) + ('Auto - Spending'!F$17*'Auto - Spending'!A58^2) + ('Auto - Spending'!G$17*'Auto - Spending'!A58) + ('Auto - Spending'!H$17)</f>
        <v>9.9241220477628787</v>
      </c>
      <c r="C58" s="9">
        <f>('Auto - Spending'!B$16*'Auto - Spending'!A58^6) + ('Auto - Spending'!C$16*'Auto - Spending'!A58^5) + ('Auto - Spending'!D$16*'Auto - Spending'!A58^4) + ('Auto - Spending'!E$16*'Auto - Spending'!A58^3) + ('Auto - Spending'!F$16*'Auto - Spending'!A58^2) + ('Auto - Spending'!G$16*'Auto - Spending'!A58) + ('Auto - Spending'!H$16)</f>
        <v>-16.308171710476152</v>
      </c>
      <c r="BF58" s="10"/>
    </row>
    <row r="59" spans="1:58" x14ac:dyDescent="0.3">
      <c r="A59" s="9">
        <v>40</v>
      </c>
      <c r="B59" s="9">
        <f>('Auto - Spending'!B$17*'Auto - Spending'!A59^6) + ('Auto - Spending'!C$17*'Auto - Spending'!A59^5) + ('Auto - Spending'!D$17*'Auto - Spending'!A59^4) + ('Auto - Spending'!E$17*'Auto - Spending'!A59^3) + ('Auto - Spending'!F$17*'Auto - Spending'!A59^2) + ('Auto - Spending'!G$17*'Auto - Spending'!A59) + ('Auto - Spending'!H$17)</f>
        <v>10.188317564788278</v>
      </c>
      <c r="C59" s="9">
        <f>('Auto - Spending'!B$16*'Auto - Spending'!A59^6) + ('Auto - Spending'!C$16*'Auto - Spending'!A59^5) + ('Auto - Spending'!D$16*'Auto - Spending'!A59^4) + ('Auto - Spending'!E$16*'Auto - Spending'!A59^3) + ('Auto - Spending'!F$16*'Auto - Spending'!A59^2) + ('Auto - Spending'!G$16*'Auto - Spending'!A59) + ('Auto - Spending'!H$16)</f>
        <v>-16.731715343479998</v>
      </c>
      <c r="BF59" s="10"/>
    </row>
    <row r="60" spans="1:58" x14ac:dyDescent="0.3">
      <c r="A60" s="9">
        <v>41</v>
      </c>
      <c r="B60" s="9">
        <f>('Auto - Spending'!B$17*'Auto - Spending'!A60^6) + ('Auto - Spending'!C$17*'Auto - Spending'!A60^5) + ('Auto - Spending'!D$17*'Auto - Spending'!A60^4) + ('Auto - Spending'!E$17*'Auto - Spending'!A60^3) + ('Auto - Spending'!F$17*'Auto - Spending'!A60^2) + ('Auto - Spending'!G$17*'Auto - Spending'!A60) + ('Auto - Spending'!H$17)</f>
        <v>10.437079226197689</v>
      </c>
      <c r="C60" s="9">
        <f>('Auto - Spending'!B$16*'Auto - Spending'!A60^6) + ('Auto - Spending'!C$16*'Auto - Spending'!A60^5) + ('Auto - Spending'!D$16*'Auto - Spending'!A60^4) + ('Auto - Spending'!E$16*'Auto - Spending'!A60^3) + ('Auto - Spending'!F$16*'Auto - Spending'!A60^2) + ('Auto - Spending'!G$16*'Auto - Spending'!A60) + ('Auto - Spending'!H$16)</f>
        <v>-17.133135035506832</v>
      </c>
      <c r="BF60" s="10"/>
    </row>
    <row r="61" spans="1:58" x14ac:dyDescent="0.3">
      <c r="A61" s="9">
        <v>42</v>
      </c>
      <c r="B61" s="9">
        <f>('Auto - Spending'!B$17*'Auto - Spending'!A61^6) + ('Auto - Spending'!C$17*'Auto - Spending'!A61^5) + ('Auto - Spending'!D$17*'Auto - Spending'!A61^4) + ('Auto - Spending'!E$17*'Auto - Spending'!A61^3) + ('Auto - Spending'!F$17*'Auto - Spending'!A61^2) + ('Auto - Spending'!G$17*'Auto - Spending'!A61) + ('Auto - Spending'!H$17)</f>
        <v>10.66828672000014</v>
      </c>
      <c r="C61" s="9">
        <f>('Auto - Spending'!B$16*'Auto - Spending'!A61^6) + ('Auto - Spending'!C$16*'Auto - Spending'!A61^5) + ('Auto - Spending'!D$16*'Auto - Spending'!A61^4) + ('Auto - Spending'!E$16*'Auto - Spending'!A61^3) + ('Auto - Spending'!F$16*'Auto - Spending'!A61^2) + ('Auto - Spending'!G$16*'Auto - Spending'!A61) + ('Auto - Spending'!H$16)</f>
        <v>-17.511416319999775</v>
      </c>
      <c r="BF61" s="10"/>
    </row>
    <row r="62" spans="1:58" x14ac:dyDescent="0.3">
      <c r="A62" s="9">
        <v>43</v>
      </c>
      <c r="B62" s="9">
        <f>('Auto - Spending'!B$17*'Auto - Spending'!A62^6) + ('Auto - Spending'!C$17*'Auto - Spending'!A62^5) + ('Auto - Spending'!D$17*'Auto - Spending'!A62^4) + ('Auto - Spending'!E$17*'Auto - Spending'!A62^3) + ('Auto - Spending'!F$17*'Auto - Spending'!A62^2) + ('Auto - Spending'!G$17*'Auto - Spending'!A62) + ('Auto - Spending'!H$17)</f>
        <v>10.880013996195636</v>
      </c>
      <c r="C62" s="9">
        <f>('Auto - Spending'!B$16*'Auto - Spending'!A62^6) + ('Auto - Spending'!C$16*'Auto - Spending'!A62^5) + ('Auto - Spending'!D$16*'Auto - Spending'!A62^4) + ('Auto - Spending'!E$16*'Auto - Spending'!A62^3) + ('Auto - Spending'!F$16*'Auto - Spending'!A62^2) + ('Auto - Spending'!G$16*'Auto - Spending'!A62) + ('Auto - Spending'!H$16)</f>
        <v>-17.865699487867865</v>
      </c>
      <c r="BF62" s="10"/>
    </row>
    <row r="63" spans="1:58" x14ac:dyDescent="0.3">
      <c r="A63" s="9">
        <v>44</v>
      </c>
      <c r="B63" s="9">
        <f>('Auto - Spending'!B$17*'Auto - Spending'!A63^6) + ('Auto - Spending'!C$17*'Auto - Spending'!A63^5) + ('Auto - Spending'!D$17*'Auto - Spending'!A63^4) + ('Auto - Spending'!E$17*'Auto - Spending'!A63^3) + ('Auto - Spending'!F$17*'Auto - Spending'!A63^2) + ('Auto - Spending'!G$17*'Auto - Spending'!A63) + ('Auto - Spending'!H$17)</f>
        <v>11.070534532159726</v>
      </c>
      <c r="C63" s="9">
        <f>('Auto - Spending'!B$16*'Auto - Spending'!A63^6) + ('Auto - Spending'!C$16*'Auto - Spending'!A63^5) + ('Auto - Spending'!D$16*'Auto - Spending'!A63^4) + ('Auto - Spending'!E$16*'Auto - Spending'!A63^3) + ('Auto - Spending'!F$16*'Auto - Spending'!A63^2) + ('Auto - Spending'!G$16*'Auto - Spending'!A63) + ('Auto - Spending'!H$16)</f>
        <v>-18.195271179793956</v>
      </c>
      <c r="BF63" s="10"/>
    </row>
    <row r="64" spans="1:58" x14ac:dyDescent="0.3">
      <c r="A64" s="9">
        <v>45</v>
      </c>
      <c r="B64" s="9">
        <f>('Auto - Spending'!B$17*'Auto - Spending'!A64^6) + ('Auto - Spending'!C$17*'Auto - Spending'!A64^5) + ('Auto - Spending'!D$17*'Auto - Spending'!A64^4) + ('Auto - Spending'!E$17*'Auto - Spending'!A64^3) + ('Auto - Spending'!F$17*'Auto - Spending'!A64^2) + ('Auto - Spending'!G$17*'Auto - Spending'!A64) + ('Auto - Spending'!H$17)</f>
        <v>11.238325639204668</v>
      </c>
      <c r="C64" s="9">
        <f>('Auto - Spending'!B$16*'Auto - Spending'!A64^6) + ('Auto - Spending'!C$16*'Auto - Spending'!A64^5) + ('Auto - Spending'!D$16*'Auto - Spending'!A64^4) + ('Auto - Spending'!E$16*'Auto - Spending'!A64^3) + ('Auto - Spending'!F$16*'Auto - Spending'!A64^2) + ('Auto - Spending'!G$16*'Auto - Spending'!A64) + ('Auto - Spending'!H$16)</f>
        <v>-18.499556107954184</v>
      </c>
      <c r="BF64" s="10"/>
    </row>
    <row r="65" spans="1:58" x14ac:dyDescent="0.3">
      <c r="A65" s="9">
        <v>46</v>
      </c>
      <c r="B65" s="9">
        <f>('Auto - Spending'!B$17*'Auto - Spending'!A65^6) + ('Auto - Spending'!C$17*'Auto - Spending'!A65^5) + ('Auto - Spending'!D$17*'Auto - Spending'!A65^4) + ('Auto - Spending'!E$17*'Auto - Spending'!A65^3) + ('Auto - Spending'!F$17*'Auto - Spending'!A65^2) + ('Auto - Spending'!G$17*'Auto - Spending'!A65) + ('Auto - Spending'!H$17)</f>
        <v>11.382071810316873</v>
      </c>
      <c r="C65" s="9">
        <f>('Auto - Spending'!B$16*'Auto - Spending'!A65^6) + ('Auto - Spending'!C$16*'Auto - Spending'!A65^5) + ('Auto - Spending'!D$16*'Auto - Spending'!A65^4) + ('Auto - Spending'!E$16*'Auto - Spending'!A65^3) + ('Auto - Spending'!F$16*'Auto - Spending'!A65^2) + ('Auto - Spending'!G$16*'Auto - Spending'!A65) + ('Auto - Spending'!H$16)</f>
        <v>-18.778108907148912</v>
      </c>
      <c r="BF65" s="10"/>
    </row>
    <row r="66" spans="1:58" x14ac:dyDescent="0.3">
      <c r="A66" s="9">
        <v>47</v>
      </c>
      <c r="B66" s="9">
        <f>('Auto - Spending'!B$17*'Auto - Spending'!A66^6) + ('Auto - Spending'!C$17*'Auto - Spending'!A66^5) + ('Auto - Spending'!D$17*'Auto - Spending'!A66^4) + ('Auto - Spending'!E$17*'Auto - Spending'!A66^3) + ('Auto - Spending'!F$17*'Auto - Spending'!A66^2) + ('Auto - Spending'!G$17*'Auto - Spending'!A66) + ('Auto - Spending'!H$17)</f>
        <v>11.500667109070967</v>
      </c>
      <c r="C66" s="9">
        <f>('Auto - Spending'!B$16*'Auto - Spending'!A66^6) + ('Auto - Spending'!C$16*'Auto - Spending'!A66^5) + ('Auto - Spending'!D$16*'Auto - Spending'!A66^4) + ('Auto - Spending'!E$16*'Auto - Spending'!A66^3) + ('Auto - Spending'!F$16*'Auto - Spending'!A66^2) + ('Auto - Spending'!G$16*'Auto - Spending'!A66) + ('Auto - Spending'!H$16)</f>
        <v>-19.030606115346096</v>
      </c>
      <c r="BF66" s="10"/>
    </row>
    <row r="67" spans="1:58" x14ac:dyDescent="0.3">
      <c r="A67" s="9">
        <v>48</v>
      </c>
      <c r="B67" s="9">
        <f>('Auto - Spending'!B$17*'Auto - Spending'!A67^6) + ('Auto - Spending'!C$17*'Auto - Spending'!A67^5) + ('Auto - Spending'!D$17*'Auto - Spending'!A67^4) + ('Auto - Spending'!E$17*'Auto - Spending'!A67^3) + ('Auto - Spending'!F$17*'Auto - Spending'!A67^2) + ('Auto - Spending'!G$17*'Auto - Spending'!A67) + ('Auto - Spending'!H$17)</f>
        <v>11.593216599720378</v>
      </c>
      <c r="C67" s="9">
        <f>('Auto - Spending'!B$16*'Auto - Spending'!A67^6) + ('Auto - Spending'!C$16*'Auto - Spending'!A67^5) + ('Auto - Spending'!D$16*'Auto - Spending'!A67^4) + ('Auto - Spending'!E$16*'Auto - Spending'!A67^3) + ('Auto - Spending'!F$16*'Auto - Spending'!A67^2) + ('Auto - Spending'!G$16*'Auto - Spending'!A67) + ('Auto - Spending'!H$16)</f>
        <v>-19.256838283635908</v>
      </c>
      <c r="BF67" s="10"/>
    </row>
    <row r="68" spans="1:58" x14ac:dyDescent="0.3">
      <c r="A68" s="9">
        <v>49</v>
      </c>
      <c r="B68" s="9">
        <f>('Auto - Spending'!B$17*'Auto - Spending'!A68^6) + ('Auto - Spending'!C$17*'Auto - Spending'!A68^5) + ('Auto - Spending'!D$17*'Auto - Spending'!A68^4) + ('Auto - Spending'!E$17*'Auto - Spending'!A68^3) + ('Auto - Spending'!F$17*'Auto - Spending'!A68^2) + ('Auto - Spending'!G$17*'Auto - Spending'!A68) + ('Auto - Spending'!H$17)</f>
        <v>11.65903681846418</v>
      </c>
      <c r="C68" s="9">
        <f>('Auto - Spending'!B$16*'Auto - Spending'!A68^6) + ('Auto - Spending'!C$16*'Auto - Spending'!A68^5) + ('Auto - Spending'!D$16*'Auto - Spending'!A68^4) + ('Auto - Spending'!E$16*'Auto - Spending'!A68^3) + ('Auto - Spending'!F$16*'Auto - Spending'!A68^2) + ('Auto - Spending'!G$16*'Auto - Spending'!A68) + ('Auto - Spending'!H$16)</f>
        <v>-19.456702215597026</v>
      </c>
      <c r="BF68" s="10"/>
    </row>
    <row r="69" spans="1:58" x14ac:dyDescent="0.3">
      <c r="A69" s="9">
        <v>50</v>
      </c>
      <c r="B69" s="9">
        <f>('Auto - Spending'!B$17*'Auto - Spending'!A69^6) + ('Auto - Spending'!C$17*'Auto - Spending'!A69^5) + ('Auto - Spending'!D$17*'Auto - Spending'!A69^4) + ('Auto - Spending'!E$17*'Auto - Spending'!A69^3) + ('Auto - Spending'!F$17*'Auto - Spending'!A69^2) + ('Auto - Spending'!G$17*'Auto - Spending'!A69) + ('Auto - Spending'!H$17)</f>
        <v>11.697655285890662</v>
      </c>
      <c r="C69" s="9">
        <f>('Auto - Spending'!B$16*'Auto - Spending'!A69^6) + ('Auto - Spending'!C$16*'Auto - Spending'!A69^5) + ('Auto - Spending'!D$16*'Auto - Spending'!A69^4) + ('Auto - Spending'!E$16*'Auto - Spending'!A69^3) + ('Auto - Spending'!F$16*'Auto - Spending'!A69^2) + ('Auto - Spending'!G$16*'Auto - Spending'!A69) + ('Auto - Spending'!H$16)</f>
        <v>-19.630193336075244</v>
      </c>
      <c r="BF69" s="10"/>
    </row>
    <row r="70" spans="1:58" x14ac:dyDescent="0.3">
      <c r="A70" s="9">
        <v>51</v>
      </c>
      <c r="B70" s="9">
        <f>('Auto - Spending'!B$17*'Auto - Spending'!A70^6) + ('Auto - Spending'!C$17*'Auto - Spending'!A70^5) + ('Auto - Spending'!D$17*'Auto - Spending'!A70^4) + ('Auto - Spending'!E$17*'Auto - Spending'!A70^3) + ('Auto - Spending'!F$17*'Auto - Spending'!A70^2) + ('Auto - Spending'!G$17*'Auto - Spending'!A70) + ('Auto - Spending'!H$17)</f>
        <v>11.708809060597034</v>
      </c>
      <c r="C70" s="9">
        <f>('Auto - Spending'!B$16*'Auto - Spending'!A70^6) + ('Auto - Spending'!C$16*'Auto - Spending'!A70^5) + ('Auto - Spending'!D$16*'Auto - Spending'!A70^4) + ('Auto - Spending'!E$16*'Auto - Spending'!A70^3) + ('Auto - Spending'!F$16*'Auto - Spending'!A70^2) + ('Auto - Spending'!G$16*'Auto - Spending'!A70) + ('Auto - Spending'!H$16)</f>
        <v>-19.77739818937328</v>
      </c>
      <c r="BF70" s="10"/>
    </row>
    <row r="71" spans="1:58" x14ac:dyDescent="0.3">
      <c r="A71" s="9">
        <v>52</v>
      </c>
      <c r="B71" s="9">
        <f>('Auto - Spending'!B$17*'Auto - Spending'!A71^6) + ('Auto - Spending'!C$17*'Auto - Spending'!A71^5) + ('Auto - Spending'!D$17*'Auto - Spending'!A71^4) + ('Auto - Spending'!E$17*'Auto - Spending'!A71^3) + ('Auto - Spending'!F$17*'Auto - Spending'!A71^2) + ('Auto - Spending'!G$17*'Auto - Spending'!A71) + ('Auto - Spending'!H$17)</f>
        <v>11.692442333986051</v>
      </c>
      <c r="C71" s="9">
        <f>('Auto - Spending'!B$16*'Auto - Spending'!A71^6) + ('Auto - Spending'!C$16*'Auto - Spending'!A71^5) + ('Auto - Spending'!D$16*'Auto - Spending'!A71^4) + ('Auto - Spending'!E$16*'Auto - Spending'!A71^3) + ('Auto - Spending'!F$16*'Auto - Spending'!A71^2) + ('Auto - Spending'!G$16*'Auto - Spending'!A71) + ('Auto - Spending'!H$16)</f>
        <v>-19.898487066852731</v>
      </c>
      <c r="BF71" s="10"/>
    </row>
    <row r="72" spans="1:58" x14ac:dyDescent="0.3">
      <c r="A72" s="9">
        <v>53</v>
      </c>
      <c r="B72" s="9">
        <f>('Auto - Spending'!B$17*'Auto - Spending'!A72^6) + ('Auto - Spending'!C$17*'Auto - Spending'!A72^5) + ('Auto - Spending'!D$17*'Auto - Spending'!A72^4) + ('Auto - Spending'!E$17*'Auto - Spending'!A72^3) + ('Auto - Spending'!F$17*'Auto - Spending'!A72^2) + ('Auto - Spending'!G$17*'Auto - Spending'!A72) + ('Auto - Spending'!H$17)</f>
        <v>11.648703066238724</v>
      </c>
      <c r="C72" s="9">
        <f>('Auto - Spending'!B$16*'Auto - Spending'!A72^6) + ('Auto - Spending'!C$16*'Auto - Spending'!A72^5) + ('Auto - Spending'!D$16*'Auto - Spending'!A72^4) + ('Auto - Spending'!E$16*'Auto - Spending'!A72^3) + ('Auto - Spending'!F$16*'Auto - Spending'!A72^2) + ('Auto - Spending'!G$16*'Auto - Spending'!A72) + ('Auto - Spending'!H$16)</f>
        <v>-19.993706763947564</v>
      </c>
      <c r="BF72" s="10"/>
    </row>
    <row r="73" spans="1:58" x14ac:dyDescent="0.3">
      <c r="A73" s="9">
        <v>54</v>
      </c>
      <c r="B73" s="9">
        <f>('Auto - Spending'!B$17*'Auto - Spending'!A73^6) + ('Auto - Spending'!C$17*'Auto - Spending'!A73^5) + ('Auto - Spending'!D$17*'Auto - Spending'!A73^4) + ('Auto - Spending'!E$17*'Auto - Spending'!A73^3) + ('Auto - Spending'!F$17*'Auto - Spending'!A73^2) + ('Auto - Spending'!G$17*'Auto - Spending'!A73) + ('Auto - Spending'!H$17)</f>
        <v>11.577938663463613</v>
      </c>
      <c r="C73" s="9">
        <f>('Auto - Spending'!B$16*'Auto - Spending'!A73^6) + ('Auto - Spending'!C$16*'Auto - Spending'!A73^5) + ('Auto - Spending'!D$16*'Auto - Spending'!A73^4) + ('Auto - Spending'!E$16*'Auto - Spending'!A73^3) + ('Auto - Spending'!F$16*'Auto - Spending'!A73^2) + ('Auto - Spending'!G$16*'Auto - Spending'!A73) + ('Auto - Spending'!H$16)</f>
        <v>-20.063373466589503</v>
      </c>
      <c r="BF73" s="10"/>
    </row>
    <row r="74" spans="1:58" x14ac:dyDescent="0.3">
      <c r="A74" s="9">
        <v>55</v>
      </c>
      <c r="B74" s="9">
        <f>('Auto - Spending'!B$17*'Auto - Spending'!A74^6) + ('Auto - Spending'!C$17*'Auto - Spending'!A74^5) + ('Auto - Spending'!D$17*'Auto - Spending'!A74^4) + ('Auto - Spending'!E$17*'Auto - Spending'!A74^3) + ('Auto - Spending'!F$17*'Auto - Spending'!A74^2) + ('Auto - Spending'!G$17*'Auto - Spending'!A74) + ('Auto - Spending'!H$17)</f>
        <v>11.480690696022691</v>
      </c>
      <c r="C74" s="9">
        <f>('Auto - Spending'!B$16*'Auto - Spending'!A74^6) + ('Auto - Spending'!C$16*'Auto - Spending'!A74^5) + ('Auto - Spending'!D$16*'Auto - Spending'!A74^4) + ('Auto - Spending'!E$16*'Auto - Spending'!A74^3) + ('Auto - Spending'!F$16*'Auto - Spending'!A74^2) + ('Auto - Spending'!G$16*'Auto - Spending'!A74) + ('Auto - Spending'!H$16)</f>
        <v>-20.107865767045119</v>
      </c>
      <c r="BF74" s="10"/>
    </row>
    <row r="75" spans="1:58" ht="14.4" x14ac:dyDescent="0.3">
      <c r="A75" s="9">
        <v>56</v>
      </c>
      <c r="B75" s="9">
        <f>('Auto - Spending'!B$17*'Auto - Spending'!A75^6) + ('Auto - Spending'!C$17*'Auto - Spending'!A75^5) + ('Auto - Spending'!D$17*'Auto - Spending'!A75^4) + ('Auto - Spending'!E$17*'Auto - Spending'!A75^3) + ('Auto - Spending'!F$17*'Auto - Spending'!A75^2) + ('Auto - Spending'!G$17*'Auto - Spending'!A75) + ('Auto - Spending'!H$17)</f>
        <v>11.357688658033723</v>
      </c>
      <c r="C75" s="9">
        <f>('Auto - Spending'!B$16*'Auto - Spending'!A75^6) + ('Auto - Spending'!C$16*'Auto - Spending'!A75^5) + ('Auto - Spending'!D$16*'Auto - Spending'!A75^4) + ('Auto - Spending'!E$16*'Auto - Spending'!A75^3) + ('Auto - Spending'!F$16*'Auto - Spending'!A75^2) + ('Auto - Spending'!G$16*'Auto - Spending'!A75) + ('Auto - Spending'!H$16)</f>
        <v>-20.127617809164654</v>
      </c>
      <c r="BF75"/>
    </row>
    <row r="76" spans="1:58" ht="14.4" x14ac:dyDescent="0.3">
      <c r="A76" s="9">
        <v>57</v>
      </c>
      <c r="B76" s="9">
        <f>('Auto - Spending'!B$17*'Auto - Spending'!A76^6) + ('Auto - Spending'!C$17*'Auto - Spending'!A76^5) + ('Auto - Spending'!D$17*'Auto - Spending'!A76^4) + ('Auto - Spending'!E$17*'Auto - Spending'!A76^3) + ('Auto - Spending'!F$17*'Auto - Spending'!A76^2) + ('Auto - Spending'!G$17*'Auto - Spending'!A76) + ('Auto - Spending'!H$17)</f>
        <v>11.209842768048603</v>
      </c>
      <c r="C76" s="9">
        <f>('Auto - Spending'!B$16*'Auto - Spending'!A76^6) + ('Auto - Spending'!C$16*'Auto - Spending'!A76^5) + ('Auto - Spending'!D$16*'Auto - Spending'!A76^4) + ('Auto - Spending'!E$16*'Auto - Spending'!A76^3) + ('Auto - Spending'!F$16*'Auto - Spending'!A76^2) + ('Auto - Spending'!G$16*'Auto - Spending'!A76) + ('Auto - Spending'!H$16)</f>
        <v>-20.123112563042746</v>
      </c>
      <c r="BF76"/>
    </row>
    <row r="77" spans="1:58" ht="14.4" x14ac:dyDescent="0.3">
      <c r="A77" s="9">
        <v>58</v>
      </c>
      <c r="B77" s="9">
        <f>('Auto - Spending'!B$17*'Auto - Spending'!A77^6) + ('Auto - Spending'!C$17*'Auto - Spending'!A77^5) + ('Auto - Spending'!D$17*'Auto - Spending'!A77^4) + ('Auto - Spending'!E$17*'Auto - Spending'!A77^3) + ('Auto - Spending'!F$17*'Auto - Spending'!A77^2) + ('Auto - Spending'!G$17*'Auto - Spending'!A77) + ('Auto - Spending'!H$17)</f>
        <v>11.038235810909029</v>
      </c>
      <c r="C77" s="9">
        <f>('Auto - Spending'!B$16*'Auto - Spending'!A77^6) + ('Auto - Spending'!C$16*'Auto - Spending'!A77^5) + ('Auto - Spending'!D$16*'Auto - Spending'!A77^4) + ('Auto - Spending'!E$16*'Auto - Spending'!A77^3) + ('Auto - Spending'!F$16*'Auto - Spending'!A77^2) + ('Auto - Spending'!G$16*'Auto - Spending'!A77) + ('Auto - Spending'!H$16)</f>
        <v>-20.094875229090768</v>
      </c>
      <c r="BF77"/>
    </row>
    <row r="78" spans="1:58" ht="14.4" x14ac:dyDescent="0.3">
      <c r="A78" s="9">
        <v>59</v>
      </c>
      <c r="B78" s="9">
        <f>('Auto - Spending'!B$17*'Auto - Spending'!A78^6) + ('Auto - Spending'!C$17*'Auto - Spending'!A78^5) + ('Auto - Spending'!D$17*'Auto - Spending'!A78^4) + ('Auto - Spending'!E$17*'Auto - Spending'!A78^3) + ('Auto - Spending'!F$17*'Auto - Spending'!A78^2) + ('Auto - Spending'!G$17*'Auto - Spending'!A78) + ('Auto - Spending'!H$17)</f>
        <v>10.844114020777923</v>
      </c>
      <c r="C78" s="9">
        <f>('Auto - Spending'!B$16*'Auto - Spending'!A78^6) + ('Auto - Spending'!C$16*'Auto - Spending'!A78^5) + ('Auto - Spending'!D$16*'Auto - Spending'!A78^4) + ('Auto - Spending'!E$16*'Auto - Spending'!A78^3) + ('Auto - Spending'!F$16*'Auto - Spending'!A78^2) + ('Auto - Spending'!G$16*'Auto - Spending'!A78) + ('Auto - Spending'!H$16)</f>
        <v>-20.043466771520848</v>
      </c>
      <c r="BF78"/>
    </row>
    <row r="79" spans="1:58" x14ac:dyDescent="0.3">
      <c r="A79" s="9">
        <v>60</v>
      </c>
      <c r="B79" s="9">
        <f>('Auto - Spending'!B$17*'Auto - Spending'!A79^6) + ('Auto - Spending'!C$17*'Auto - Spending'!A79^5) + ('Auto - Spending'!D$17*'Auto - Spending'!A79^4) + ('Auto - Spending'!E$17*'Auto - Spending'!A79^3) + ('Auto - Spending'!F$17*'Auto - Spending'!A79^2) + ('Auto - Spending'!G$17*'Auto - Spending'!A79) + ('Auto - Spending'!H$17)</f>
        <v>10.628877005347547</v>
      </c>
      <c r="C79" s="9">
        <f>('Auto - Spending'!B$16*'Auto - Spending'!A79^6) + ('Auto - Spending'!C$16*'Auto - Spending'!A79^5) + ('Auto - Spending'!D$16*'Auto - Spending'!A79^4) + ('Auto - Spending'!E$16*'Auto - Spending'!A79^3) + ('Auto - Spending'!F$16*'Auto - Spending'!A79^2) + ('Auto - Spending'!G$16*'Auto - Spending'!A79) + ('Auto - Spending'!H$16)</f>
        <v>-19.969477581242266</v>
      </c>
    </row>
    <row r="80" spans="1:58" x14ac:dyDescent="0.3">
      <c r="A80" s="9">
        <v>61</v>
      </c>
      <c r="B80" s="9">
        <f>('Auto - Spending'!B$17*'Auto - Spending'!A80^6) + ('Auto - Spending'!C$17*'Auto - Spending'!A80^5) + ('Auto - Spending'!D$17*'Auto - Spending'!A80^4) + ('Auto - Spending'!E$17*'Auto - Spending'!A80^3) + ('Auto - Spending'!F$17*'Auto - Spending'!A80^2) + ('Auto - Spending'!G$17*'Auto - Spending'!A80) + ('Auto - Spending'!H$17)</f>
        <v>10.394066711224156</v>
      </c>
      <c r="C80" s="9">
        <f>('Auto - Spending'!B$16*'Auto - Spending'!A80^6) + ('Auto - Spending'!C$16*'Auto - Spending'!A80^5) + ('Auto - Spending'!D$16*'Auto - Spending'!A80^4) + ('Auto - Spending'!E$16*'Auto - Spending'!A80^3) + ('Auto - Spending'!F$16*'Auto - Spending'!A80^2) + ('Auto - Spending'!G$16*'Auto - Spending'!A80) + ('Auto - Spending'!H$16)</f>
        <v>-19.873521268168581</v>
      </c>
    </row>
    <row r="81" spans="1:3" x14ac:dyDescent="0.3">
      <c r="A81" s="9">
        <v>62</v>
      </c>
      <c r="B81" s="9">
        <f>('Auto - Spending'!B$17*'Auto - Spending'!A81^6) + ('Auto - Spending'!C$17*'Auto - Spending'!A81^5) + ('Auto - Spending'!D$17*'Auto - Spending'!A81^4) + ('Auto - Spending'!E$17*'Auto - Spending'!A81^3) + ('Auto - Spending'!F$17*'Auto - Spending'!A81^2) + ('Auto - Spending'!G$17*'Auto - Spending'!A81) + ('Auto - Spending'!H$17)</f>
        <v>10.141355430489412</v>
      </c>
      <c r="C81" s="9">
        <f>('Auto - Spending'!B$16*'Auto - Spending'!A81^6) + ('Auto - Spending'!C$16*'Auto - Spending'!A81^5) + ('Auto - Spending'!D$16*'Auto - Spending'!A81^4) + ('Auto - Spending'!E$16*'Auto - Spending'!A81^3) + ('Auto - Spending'!F$16*'Auto - Spending'!A81^2) + ('Auto - Spending'!G$16*'Auto - Spending'!A81) + ('Auto - Spending'!H$16)</f>
        <v>-19.756228582937204</v>
      </c>
    </row>
    <row r="82" spans="1:3" x14ac:dyDescent="0.3">
      <c r="A82" s="9">
        <v>63</v>
      </c>
      <c r="B82" s="9">
        <f>('Auto - Spending'!B$17*'Auto - Spending'!A82^6) + ('Auto - Spending'!C$17*'Auto - Spending'!A82^5) + ('Auto - Spending'!D$17*'Auto - Spending'!A82^4) + ('Auto - Spending'!E$17*'Auto - Spending'!A82^3) + ('Auto - Spending'!F$17*'Auto - Spending'!A82^2) + ('Auto - Spending'!G$17*'Auto - Spending'!A82) + ('Auto - Spending'!H$17)</f>
        <v>9.8725328484371886</v>
      </c>
      <c r="C82" s="9">
        <f>('Auto - Spending'!B$16*'Auto - Spending'!A82^6) + ('Auto - Spending'!C$16*'Auto - Spending'!A82^5) + ('Auto - Spending'!D$16*'Auto - Spending'!A82^4) + ('Auto - Spending'!E$16*'Auto - Spending'!A82^3) + ('Auto - Spending'!F$16*'Auto - Spending'!A82^2) + ('Auto - Spending'!G$16*'Auto - Spending'!A82) + ('Auto - Spending'!H$16)</f>
        <v>-19.618241468041155</v>
      </c>
    </row>
    <row r="83" spans="1:3" x14ac:dyDescent="0.3">
      <c r="A83" s="9">
        <v>64</v>
      </c>
      <c r="B83" s="9">
        <f>('Auto - Spending'!B$17*'Auto - Spending'!A83^6) + ('Auto - Spending'!C$17*'Auto - Spending'!A83^5) + ('Auto - Spending'!D$17*'Auto - Spending'!A83^4) + ('Auto - Spending'!E$17*'Auto - Spending'!A83^3) + ('Auto - Spending'!F$17*'Auto - Spending'!A83^2) + ('Auto - Spending'!G$17*'Auto - Spending'!A83) + ('Auto - Spending'!H$17)</f>
        <v>9.5894921324885445</v>
      </c>
      <c r="C83" s="9">
        <f>('Auto - Spending'!B$16*'Auto - Spending'!A83^6) + ('Auto - Spending'!C$16*'Auto - Spending'!A83^5) + ('Auto - Spending'!D$16*'Auto - Spending'!A83^4) + ('Auto - Spending'!E$16*'Auto - Spending'!A83^3) + ('Auto - Spending'!F$16*'Auto - Spending'!A83^2) + ('Auto - Spending'!G$16*'Auto - Spending'!A83) + ('Auto - Spending'!H$16)</f>
        <v>-19.460207238371332</v>
      </c>
    </row>
    <row r="84" spans="1:3" x14ac:dyDescent="0.3">
      <c r="A84" s="9">
        <v>65</v>
      </c>
      <c r="B84" s="9">
        <f>('Auto - Spending'!B$17*'Auto - Spending'!A84^6) + ('Auto - Spending'!C$17*'Auto - Spending'!A84^5) + ('Auto - Spending'!D$17*'Auto - Spending'!A84^4) + ('Auto - Spending'!E$17*'Auto - Spending'!A84^3) + ('Auto - Spending'!F$17*'Auto - Spending'!A84^2) + ('Auto - Spending'!G$17*'Auto - Spending'!A84) + ('Auto - Spending'!H$17)</f>
        <v>9.2942150622813244</v>
      </c>
      <c r="C84" s="9">
        <f>('Auto - Spending'!B$16*'Auto - Spending'!A84^6) + ('Auto - Spending'!C$16*'Auto - Spending'!A84^5) + ('Auto - Spending'!D$16*'Auto - Spending'!A84^4) + ('Auto - Spending'!E$16*'Auto - Spending'!A84^3) + ('Auto - Spending'!F$16*'Auto - Spending'!A84^2) + ('Auto - Spending'!G$16*'Auto - Spending'!A84) + ('Auto - Spending'!H$16)</f>
        <v>-19.282772891171753</v>
      </c>
    </row>
    <row r="85" spans="1:3" x14ac:dyDescent="0.3">
      <c r="A85" s="9">
        <v>66</v>
      </c>
      <c r="B85" s="9">
        <f>('Auto - Spending'!B$17*'Auto - Spending'!A85^6) + ('Auto - Spending'!C$17*'Auto - Spending'!A85^5) + ('Auto - Spending'!D$17*'Auto - Spending'!A85^4) + ('Auto - Spending'!E$17*'Auto - Spending'!A85^3) + ('Auto - Spending'!F$17*'Auto - Spending'!A85^2) + ('Auto - Spending'!G$17*'Auto - Spending'!A85) + ('Auto - Spending'!H$17)</f>
        <v>8.9887562009378144</v>
      </c>
      <c r="C85" s="9">
        <f>('Auto - Spending'!B$16*'Auto - Spending'!A85^6) + ('Auto - Spending'!C$16*'Auto - Spending'!A85^5) + ('Auto - Spending'!D$16*'Auto - Spending'!A85^4) + ('Auto - Spending'!E$16*'Auto - Spending'!A85^3) + ('Auto - Spending'!F$16*'Auto - Spending'!A85^2) + ('Auto - Spending'!G$16*'Auto - Spending'!A85) + ('Auto - Spending'!H$16)</f>
        <v>-19.086579545405719</v>
      </c>
    </row>
    <row r="86" spans="1:3" x14ac:dyDescent="0.3">
      <c r="A86" s="9">
        <v>67</v>
      </c>
      <c r="B86" s="9">
        <f>('Auto - Spending'!B$17*'Auto - Spending'!A86^6) + ('Auto - Spending'!C$17*'Auto - Spending'!A86^5) + ('Auto - Spending'!D$17*'Auto - Spending'!A86^4) + ('Auto - Spending'!E$17*'Auto - Spending'!A86^3) + ('Auto - Spending'!F$17*'Auto - Spending'!A86^2) + ('Auto - Spending'!G$17*'Auto - Spending'!A86) + ('Auto - Spending'!H$17)</f>
        <v>8.6752261075076547</v>
      </c>
      <c r="C86" s="9">
        <f>('Auto - Spending'!B$16*'Auto - Spending'!A86^6) + ('Auto - Spending'!C$16*'Auto - Spending'!A86^5) + ('Auto - Spending'!D$16*'Auto - Spending'!A86^4) + ('Auto - Spending'!E$16*'Auto - Spending'!A86^3) + ('Auto - Spending'!F$16*'Auto - Spending'!A86^2) + ('Auto - Spending'!G$16*'Auto - Spending'!A86) + ('Auto - Spending'!H$16)</f>
        <v>-18.872257010534319</v>
      </c>
    </row>
    <row r="87" spans="1:3" x14ac:dyDescent="0.3">
      <c r="A87" s="9">
        <v>68</v>
      </c>
      <c r="B87" s="9">
        <f>('Auto - Spending'!B$17*'Auto - Spending'!A87^6) + ('Auto - Spending'!C$17*'Auto - Spending'!A87^5) + ('Auto - Spending'!D$17*'Auto - Spending'!A87^4) + ('Auto - Spending'!E$17*'Auto - Spending'!A87^3) + ('Auto - Spending'!F$17*'Auto - Spending'!A87^2) + ('Auto - Spending'!G$17*'Auto - Spending'!A87) + ('Auto - Spending'!H$17)</f>
        <v>8.3557735905880719</v>
      </c>
      <c r="C87" s="9">
        <f>('Auto - Spending'!B$16*'Auto - Spending'!A87^6) + ('Auto - Spending'!C$16*'Auto - Spending'!A87^5) + ('Auto - Spending'!D$16*'Auto - Spending'!A87^4) + ('Auto - Spending'!E$16*'Auto - Spending'!A87^3) + ('Auto - Spending'!F$16*'Auto - Spending'!A87^2) + ('Auto - Spending'!G$16*'Auto - Spending'!A87) + ('Auto - Spending'!H$16)</f>
        <v>-18.64041848470648</v>
      </c>
    </row>
    <row r="88" spans="1:3" x14ac:dyDescent="0.3">
      <c r="A88" s="9">
        <v>69</v>
      </c>
      <c r="B88" s="9">
        <f>('Auto - Spending'!B$17*'Auto - Spending'!A88^6) + ('Auto - Spending'!C$17*'Auto - Spending'!A88^5) + ('Auto - Spending'!D$17*'Auto - Spending'!A88^4) + ('Auto - Spending'!E$17*'Auto - Spending'!A88^3) + ('Auto - Spending'!F$17*'Auto - Spending'!A88^2) + ('Auto - Spending'!G$17*'Auto - Spending'!A88) + ('Auto - Spending'!H$17)</f>
        <v>8.0325670031205476</v>
      </c>
      <c r="C88" s="9">
        <f>('Auto - Spending'!B$16*'Auto - Spending'!A88^6) + ('Auto - Spending'!C$16*'Auto - Spending'!A88^5) + ('Auto - Spending'!D$16*'Auto - Spending'!A88^4) + ('Auto - Spending'!E$16*'Auto - Spending'!A88^3) + ('Auto - Spending'!F$16*'Auto - Spending'!A88^2) + ('Auto - Spending'!G$16*'Auto - Spending'!A88) + ('Auto - Spending'!H$16)</f>
        <v>-18.391655382360732</v>
      </c>
    </row>
    <row r="89" spans="1:3" x14ac:dyDescent="0.3">
      <c r="A89" s="9">
        <v>70</v>
      </c>
      <c r="B89" s="9">
        <f>('Auto - Spending'!B$17*'Auto - Spending'!A89^6) + ('Auto - Spending'!C$17*'Auto - Spending'!A89^5) + ('Auto - Spending'!D$17*'Auto - Spending'!A89^4) + ('Auto - Spending'!E$17*'Auto - Spending'!A89^3) + ('Auto - Spending'!F$17*'Auto - Spending'!A89^2) + ('Auto - Spending'!G$17*'Auto - Spending'!A89) + ('Auto - Spending'!H$17)</f>
        <v>7.7077745783627165</v>
      </c>
      <c r="C89" s="9">
        <f>('Auto - Spending'!B$16*'Auto - Spending'!A89^6) + ('Auto - Spending'!C$16*'Auto - Spending'!A89^5) + ('Auto - Spending'!D$16*'Auto - Spending'!A89^4) + ('Auto - Spending'!E$16*'Auto - Spending'!A89^3) + ('Auto - Spending'!F$16*'Auto - Spending'!A89^2) + ('Auto - Spending'!G$16*'Auto - Spending'!A89) + ('Auto - Spending'!H$16)</f>
        <v>-18.126532291238867</v>
      </c>
    </row>
    <row r="90" spans="1:3" x14ac:dyDescent="0.3">
      <c r="A90" s="9">
        <v>71</v>
      </c>
      <c r="B90" s="9">
        <f>('Auto - Spending'!B$17*'Auto - Spending'!A90^6) + ('Auto - Spending'!C$17*'Auto - Spending'!A90^5) + ('Auto - Spending'!D$17*'Auto - Spending'!A90^4) + ('Auto - Spending'!E$17*'Auto - Spending'!A90^3) + ('Auto - Spending'!F$17*'Auto - Spending'!A90^2) + ('Auto - Spending'!G$17*'Auto - Spending'!A90) + ('Auto - Spending'!H$17)</f>
        <v>7.383543807038663</v>
      </c>
      <c r="C90" s="9">
        <f>('Auto - Spending'!B$16*'Auto - Spending'!A90^6) + ('Auto - Spending'!C$16*'Auto - Spending'!A90^5) + ('Auto - Spending'!D$16*'Auto - Spending'!A90^4) + ('Auto - Spending'!E$16*'Auto - Spending'!A90^3) + ('Auto - Spending'!F$16*'Auto - Spending'!A90^2) + ('Auto - Spending'!G$16*'Auto - Spending'!A90) + ('Auto - Spending'!H$16)</f>
        <v>-17.845582058810969</v>
      </c>
    </row>
    <row r="91" spans="1:3" x14ac:dyDescent="0.3">
      <c r="A91" s="9">
        <v>72</v>
      </c>
      <c r="B91" s="9">
        <f>('Auto - Spending'!B$17*'Auto - Spending'!A91^6) + ('Auto - Spending'!C$17*'Auto - Spending'!A91^5) + ('Auto - Spending'!D$17*'Auto - Spending'!A91^4) + ('Auto - Spending'!E$17*'Auto - Spending'!A91^3) + ('Auto - Spending'!F$17*'Auto - Spending'!A91^2) + ('Auto - Spending'!G$17*'Auto - Spending'!A91) + ('Auto - Spending'!H$17)</f>
        <v>7.0619798556643048</v>
      </c>
      <c r="C91" s="9">
        <f>('Auto - Spending'!B$16*'Auto - Spending'!A91^6) + ('Auto - Spending'!C$16*'Auto - Spending'!A91^5) + ('Auto - Spending'!D$16*'Auto - Spending'!A91^4) + ('Auto - Spending'!E$16*'Auto - Spending'!A91^3) + ('Auto - Spending'!F$16*'Auto - Spending'!A91^2) + ('Auto - Spending'!G$16*'Auto - Spending'!A91) + ('Auto - Spending'!H$16)</f>
        <v>-17.549301008112728</v>
      </c>
    </row>
    <row r="92" spans="1:3" x14ac:dyDescent="0.3">
      <c r="A92" s="9">
        <v>73</v>
      </c>
      <c r="B92" s="9">
        <f>('Auto - Spending'!B$17*'Auto - Spending'!A92^6) + ('Auto - Spending'!C$17*'Auto - Spending'!A92^5) + ('Auto - Spending'!D$17*'Auto - Spending'!A92^4) + ('Auto - Spending'!E$17*'Auto - Spending'!A92^3) + ('Auto - Spending'!F$17*'Auto - Spending'!A92^2) + ('Auto - Spending'!G$17*'Auto - Spending'!A92) + ('Auto - Spending'!H$17)</f>
        <v>6.7451230260494839</v>
      </c>
      <c r="C92" s="9">
        <f>('Auto - Spending'!B$16*'Auto - Spending'!A92^6) + ('Auto - Spending'!C$16*'Auto - Spending'!A92^5) + ('Auto - Spending'!D$16*'Auto - Spending'!A92^4) + ('Auto - Spending'!E$16*'Auto - Spending'!A92^3) + ('Auto - Spending'!F$16*'Auto - Spending'!A92^2) + ('Auto - Spending'!G$16*'Auto - Spending'!A92) + ('Auto - Spending'!H$16)</f>
        <v>-17.238144282994504</v>
      </c>
    </row>
    <row r="93" spans="1:3" x14ac:dyDescent="0.3">
      <c r="A93" s="9">
        <v>74</v>
      </c>
      <c r="B93" s="9">
        <f>('Auto - Spending'!B$17*'Auto - Spending'!A93^6) + ('Auto - Spending'!C$17*'Auto - Spending'!A93^5) + ('Auto - Spending'!D$17*'Auto - Spending'!A93^4) + ('Auto - Spending'!E$17*'Auto - Spending'!A93^3) + ('Auto - Spending'!F$17*'Auto - Spending'!A93^2) + ('Auto - Spending'!G$17*'Auto - Spending'!A93) + ('Auto - Spending'!H$17)</f>
        <v>6.4349252559770775</v>
      </c>
      <c r="C93" s="9">
        <f>('Auto - Spending'!B$16*'Auto - Spending'!A93^6) + ('Auto - Spending'!C$16*'Auto - Spending'!A93^5) + ('Auto - Spending'!D$16*'Auto - Spending'!A93^4) + ('Auto - Spending'!E$16*'Auto - Spending'!A93^3) + ('Auto - Spending'!F$16*'Auto - Spending'!A93^2) + ('Auto - Spending'!G$16*'Auto - Spending'!A93) + ('Auto - Spending'!H$16)</f>
        <v>-16.912521322781451</v>
      </c>
    </row>
    <row r="94" spans="1:3" x14ac:dyDescent="0.3">
      <c r="A94" s="9">
        <v>75</v>
      </c>
      <c r="B94" s="9">
        <f>('Auto - Spending'!B$17*'Auto - Spending'!A94^6) + ('Auto - Spending'!C$17*'Auto - Spending'!A94^5) + ('Auto - Spending'!D$17*'Auto - Spending'!A94^4) + ('Auto - Spending'!E$17*'Auto - Spending'!A94^3) + ('Auto - Spending'!F$17*'Auto - Spending'!A94^2) + ('Auto - Spending'!G$17*'Auto - Spending'!A94) + ('Auto - Spending'!H$17)</f>
        <v>6.133225661057665</v>
      </c>
      <c r="C94" s="9">
        <f>('Auto - Spending'!B$16*'Auto - Spending'!A94^6) + ('Auto - Spending'!C$16*'Auto - Spending'!A94^5) + ('Auto - Spending'!D$16*'Auto - Spending'!A94^4) + ('Auto - Spending'!E$16*'Auto - Spending'!A94^3) + ('Auto - Spending'!F$16*'Auto - Spending'!A94^2) + ('Auto - Spending'!G$16*'Auto - Spending'!A94) + ('Auto - Spending'!H$16)</f>
        <v>-16.572791466346892</v>
      </c>
    </row>
    <row r="95" spans="1:3" x14ac:dyDescent="0.3">
      <c r="A95" s="9">
        <v>76</v>
      </c>
      <c r="B95" s="9">
        <f>('Auto - Spending'!B$17*'Auto - Spending'!A95^6) + ('Auto - Spending'!C$17*'Auto - Spending'!A95^5) + ('Auto - Spending'!D$17*'Auto - Spending'!A95^4) + ('Auto - Spending'!E$17*'Auto - Spending'!A95^3) + ('Auto - Spending'!F$17*'Auto - Spending'!A95^2) + ('Auto - Spending'!G$17*'Auto - Spending'!A95) + ('Auto - Spending'!H$17)</f>
        <v>5.8417251177622518</v>
      </c>
      <c r="C95" s="9">
        <f>('Auto - Spending'!B$16*'Auto - Spending'!A95^6) + ('Auto - Spending'!C$16*'Auto - Spending'!A95^5) + ('Auto - Spending'!D$16*'Auto - Spending'!A95^4) + ('Auto - Spending'!E$16*'Auto - Spending'!A95^3) + ('Auto - Spending'!F$16*'Auto - Spending'!A95^2) + ('Auto - Spending'!G$16*'Auto - Spending'!A95) + ('Auto - Spending'!H$16)</f>
        <v>-16.219259685595198</v>
      </c>
    </row>
    <row r="96" spans="1:3" x14ac:dyDescent="0.3">
      <c r="A96" s="9">
        <v>77</v>
      </c>
      <c r="B96" s="9">
        <f>('Auto - Spending'!B$17*'Auto - Spending'!A96^6) + ('Auto - Spending'!C$17*'Auto - Spending'!A96^5) + ('Auto - Spending'!D$17*'Auto - Spending'!A96^4) + ('Auto - Spending'!E$17*'Auto - Spending'!A96^3) + ('Auto - Spending'!F$17*'Auto - Spending'!A96^2) + ('Auto - Spending'!G$17*'Auto - Spending'!A96) + ('Auto - Spending'!H$17)</f>
        <v>5.5619598876290723</v>
      </c>
      <c r="C96" s="9">
        <f>('Auto - Spending'!B$16*'Auto - Spending'!A96^6) + ('Auto - Spending'!C$16*'Auto - Spending'!A96^5) + ('Auto - Spending'!D$16*'Auto - Spending'!A96^4) + ('Auto - Spending'!E$16*'Auto - Spending'!A96^3) + ('Auto - Spending'!F$16*'Auto - Spending'!A96^2) + ('Auto - Spending'!G$16*'Auto - Spending'!A96) + ('Auto - Spending'!H$16)</f>
        <v>-15.852172448358338</v>
      </c>
    </row>
    <row r="97" spans="1:3" x14ac:dyDescent="0.3">
      <c r="A97" s="9">
        <v>78</v>
      </c>
      <c r="B97" s="9">
        <f>('Auto - Spending'!B$17*'Auto - Spending'!A97^6) + ('Auto - Spending'!C$17*'Auto - Spending'!A97^5) + ('Auto - Spending'!D$17*'Auto - Spending'!A97^4) + ('Auto - Spending'!E$17*'Auto - Spending'!A97^3) + ('Auto - Spending'!F$17*'Auto - Spending'!A97^2) + ('Auto - Spending'!G$17*'Auto - Spending'!A97) + ('Auto - Spending'!H$17)</f>
        <v>5.2952742826491175</v>
      </c>
      <c r="C97" s="9">
        <f>('Auto - Spending'!B$16*'Auto - Spending'!A97^6) + ('Auto - Spending'!C$16*'Auto - Spending'!A97^5) + ('Auto - Spending'!D$16*'Auto - Spending'!A97^4) + ('Auto - Spending'!E$16*'Auto - Spending'!A97^3) + ('Auto - Spending'!F$16*'Auto - Spending'!A97^2) + ('Auto - Spending'!G$16*'Auto - Spending'!A97) + ('Auto - Spending'!H$16)</f>
        <v>-15.471713710704186</v>
      </c>
    </row>
    <row r="98" spans="1:3" x14ac:dyDescent="0.3">
      <c r="A98" s="9">
        <v>79</v>
      </c>
      <c r="B98" s="9">
        <f>('Auto - Spending'!B$17*'Auto - Spending'!A98^6) + ('Auto - Spending'!C$17*'Auto - Spending'!A98^5) + ('Auto - Spending'!D$17*'Auto - Spending'!A98^4) + ('Auto - Spending'!E$17*'Auto - Spending'!A98^3) + ('Auto - Spending'!F$17*'Auto - Spending'!A98^2) + ('Auto - Spending'!G$17*'Auto - Spending'!A98) + ('Auto - Spending'!H$17)</f>
        <v>5.0427923718269483</v>
      </c>
      <c r="C98" s="9">
        <f>('Auto - Spending'!B$16*'Auto - Spending'!A98^6) + ('Auto - Spending'!C$16*'Auto - Spending'!A98^5) + ('Auto - Spending'!D$16*'Auto - Spending'!A98^4) + ('Auto - Spending'!E$16*'Auto - Spending'!A98^3) + ('Auto - Spending'!F$16*'Auto - Spending'!A98^2) + ('Auto - Spending'!G$16*'Auto - Spending'!A98) + ('Auto - Spending'!H$16)</f>
        <v>-15.078001038654314</v>
      </c>
    </row>
    <row r="99" spans="1:3" x14ac:dyDescent="0.3">
      <c r="A99" s="9">
        <v>80</v>
      </c>
      <c r="B99" s="9">
        <f>('Auto - Spending'!B$17*'Auto - Spending'!A99^6) + ('Auto - Spending'!C$17*'Auto - Spending'!A99^5) + ('Auto - Spending'!D$17*'Auto - Spending'!A99^4) + ('Auto - Spending'!E$17*'Auto - Spending'!A99^3) + ('Auto - Spending'!F$17*'Auto - Spending'!A99^2) + ('Auto - Spending'!G$17*'Auto - Spending'!A99) + ('Auto - Spending'!H$17)</f>
        <v>4.8053887289180608</v>
      </c>
      <c r="C99" s="9">
        <f>('Auto - Spending'!B$16*'Auto - Spending'!A99^6) + ('Auto - Spending'!C$16*'Auto - Spending'!A99^5) + ('Auto - Spending'!D$16*'Auto - Spending'!A99^4) + ('Auto - Spending'!E$16*'Auto - Spending'!A99^3) + ('Auto - Spending'!F$16*'Auto - Spending'!A99^2) + ('Auto - Spending'!G$16*'Auto - Spending'!A99) + ('Auto - Spending'!H$16)</f>
        <v>-14.671081859317773</v>
      </c>
    </row>
    <row r="100" spans="1:3" x14ac:dyDescent="0.3">
      <c r="A100" s="9">
        <v>81</v>
      </c>
      <c r="B100" s="9">
        <f>('Auto - Spending'!B$17*'Auto - Spending'!A100^6) + ('Auto - Spending'!C$17*'Auto - Spending'!A100^5) + ('Auto - Spending'!D$17*'Auto - Spending'!A100^4) + ('Auto - Spending'!E$17*'Auto - Spending'!A100^3) + ('Auto - Spending'!F$17*'Auto - Spending'!A100^2) + ('Auto - Spending'!G$17*'Auto - Spending'!A100) + ('Auto - Spending'!H$17)</f>
        <v>4.5836582213435975</v>
      </c>
      <c r="C100" s="9">
        <f>('Auto - Spending'!B$16*'Auto - Spending'!A100^6) + ('Auto - Spending'!C$16*'Auto - Spending'!A100^5) + ('Auto - Spending'!D$16*'Auto - Spending'!A100^4) + ('Auto - Spending'!E$16*'Auto - Spending'!A100^3) + ('Auto - Spending'!F$16*'Auto - Spending'!A100^2) + ('Auto - Spending'!G$16*'Auto - Spending'!A100) + ('Auto - Spending'!H$16)</f>
        <v>-14.250929841430967</v>
      </c>
    </row>
    <row r="101" spans="1:3" x14ac:dyDescent="0.3">
      <c r="A101" s="9">
        <v>82</v>
      </c>
      <c r="B101" s="9">
        <f>('Auto - Spending'!B$17*'Auto - Spending'!A101^6) + ('Auto - Spending'!C$17*'Auto - Spending'!A101^5) + ('Auto - Spending'!D$17*'Auto - Spending'!A101^4) + ('Auto - Spending'!E$17*'Auto - Spending'!A101^3) + ('Auto - Spending'!F$17*'Auto - Spending'!A101^2) + ('Auto - Spending'!G$17*'Auto - Spending'!A101) + ('Auto - Spending'!H$17)</f>
        <v>4.3778848402799753</v>
      </c>
      <c r="C101" s="9">
        <f>('Auto - Spending'!B$16*'Auto - Spending'!A101^6) + ('Auto - Spending'!C$16*'Auto - Spending'!A101^5) + ('Auto - Spending'!D$16*'Auto - Spending'!A101^4) + ('Auto - Spending'!E$16*'Auto - Spending'!A101^3) + ('Auto - Spending'!F$16*'Auto - Spending'!A101^2) + ('Auto - Spending'!G$16*'Auto - Spending'!A101) + ('Auto - Spending'!H$16)</f>
        <v>-13.817441405314973</v>
      </c>
    </row>
    <row r="102" spans="1:3" x14ac:dyDescent="0.3">
      <c r="A102" s="9">
        <v>83</v>
      </c>
      <c r="B102" s="9">
        <f>('Auto - Spending'!B$17*'Auto - Spending'!A102^6) + ('Auto - Spending'!C$17*'Auto - Spending'!A102^5) + ('Auto - Spending'!D$17*'Auto - Spending'!A102^4) + ('Auto - Spending'!E$17*'Auto - Spending'!A102^3) + ('Auto - Spending'!F$17*'Auto - Spending'!A102^2) + ('Auto - Spending'!G$17*'Auto - Spending'!A102) + ('Auto - Spending'!H$17)</f>
        <v>4.1880095719256758</v>
      </c>
      <c r="C102" s="9">
        <f>('Auto - Spending'!B$16*'Auto - Spending'!A102^6) + ('Auto - Spending'!C$16*'Auto - Spending'!A102^5) + ('Auto - Spending'!D$16*'Auto - Spending'!A102^4) + ('Auto - Spending'!E$16*'Auto - Spending'!A102^3) + ('Auto - Spending'!F$16*'Auto - Spending'!A102^2) + ('Auto - Spending'!G$16*'Auto - Spending'!A102) + ('Auto - Spending'!H$16)</f>
        <v>-13.370432362241012</v>
      </c>
    </row>
    <row r="103" spans="1:3" x14ac:dyDescent="0.3">
      <c r="A103" s="9">
        <v>84</v>
      </c>
      <c r="B103" s="9">
        <f>('Auto - Spending'!B$17*'Auto - Spending'!A103^6) + ('Auto - Spending'!C$17*'Auto - Spending'!A103^5) + ('Auto - Spending'!D$17*'Auto - Spending'!A103^4) + ('Auto - Spending'!E$17*'Auto - Spending'!A103^3) + ('Auto - Spending'!F$17*'Auto - Spending'!A103^2) + ('Auto - Spending'!G$17*'Auto - Spending'!A103) + ('Auto - Spending'!H$17)</f>
        <v>4.01359730994686</v>
      </c>
      <c r="C103" s="9">
        <f>('Auto - Spending'!B$16*'Auto - Spending'!A103^6) + ('Auto - Spending'!C$16*'Auto - Spending'!A103^5) + ('Auto - Spending'!D$16*'Auto - Spending'!A103^4) + ('Auto - Spending'!E$16*'Auto - Spending'!A103^3) + ('Auto - Spending'!F$16*'Auto - Spending'!A103^2) + ('Auto - Spending'!G$16*'Auto - Spending'!A103) + ('Auto - Spending'!H$16)</f>
        <v>-12.909634683208587</v>
      </c>
    </row>
    <row r="104" spans="1:3" x14ac:dyDescent="0.3">
      <c r="A104" s="9">
        <v>85</v>
      </c>
      <c r="B104" s="9">
        <f>('Auto - Spending'!B$17*'Auto - Spending'!A104^6) + ('Auto - Spending'!C$17*'Auto - Spending'!A104^5) + ('Auto - Spending'!D$17*'Auto - Spending'!A104^4) + ('Auto - Spending'!E$17*'Auto - Spending'!A104^3) + ('Auto - Spending'!F$17*'Auto - Spending'!A104^2) + ('Auto - Spending'!G$17*'Auto - Spending'!A104) + ('Auto - Spending'!H$17)</f>
        <v>3.8538028090935654</v>
      </c>
      <c r="C104" s="9">
        <f>('Auto - Spending'!B$16*'Auto - Spending'!A104^6) + ('Auto - Spending'!C$16*'Auto - Spending'!A104^5) + ('Auto - Spending'!D$16*'Auto - Spending'!A104^4) + ('Auto - Spending'!E$16*'Auto - Spending'!A104^3) + ('Auto - Spending'!F$16*'Auto - Spending'!A104^2) + ('Auto - Spending'!G$16*'Auto - Spending'!A104) + ('Auto - Spending'!H$16)</f>
        <v>-12.434693397135867</v>
      </c>
    </row>
    <row r="105" spans="1:3" x14ac:dyDescent="0.3">
      <c r="A105" s="9">
        <v>86</v>
      </c>
      <c r="B105" s="9">
        <f>('Auto - Spending'!B$17*'Auto - Spending'!A105^6) + ('Auto - Spending'!C$17*'Auto - Spending'!A105^5) + ('Auto - Spending'!D$17*'Auto - Spending'!A105^4) + ('Auto - Spending'!E$17*'Auto - Spending'!A105^3) + ('Auto - Spending'!F$17*'Auto - Spending'!A105^2) + ('Auto - Spending'!G$17*'Auto - Spending'!A105) + ('Auto - Spending'!H$17)</f>
        <v>3.7073356800001847</v>
      </c>
      <c r="C105" s="9">
        <f>('Auto - Spending'!B$16*'Auto - Spending'!A105^6) + ('Auto - Spending'!C$16*'Auto - Spending'!A105^5) + ('Auto - Spending'!D$16*'Auto - Spending'!A105^4) + ('Auto - Spending'!E$16*'Auto - Spending'!A105^3) + ('Auto - Spending'!F$16*'Auto - Spending'!A105^2) + ('Auto - Spending'!G$16*'Auto - Spending'!A105) + ('Auto - Spending'!H$16)</f>
        <v>-11.945163618461144</v>
      </c>
    </row>
    <row r="106" spans="1:3" x14ac:dyDescent="0.3">
      <c r="A106" s="9">
        <v>87</v>
      </c>
      <c r="B106" s="9">
        <f>('Auto - Spending'!B$17*'Auto - Spending'!A106^6) + ('Auto - Spending'!C$17*'Auto - Spending'!A106^5) + ('Auto - Spending'!D$17*'Auto - Spending'!A106^4) + ('Auto - Spending'!E$17*'Auto - Spending'!A106^3) + ('Auto - Spending'!F$17*'Auto - Spending'!A106^2) + ('Auto - Spending'!G$17*'Auto - Spending'!A106) + ('Auto - Spending'!H$17)</f>
        <v>3.5724244251549493</v>
      </c>
      <c r="C106" s="9">
        <f>('Auto - Spending'!B$16*'Auto - Spending'!A106^6) + ('Auto - Spending'!C$16*'Auto - Spending'!A106^5) + ('Auto - Spending'!D$16*'Auto - Spending'!A106^4) + ('Auto - Spending'!E$16*'Auto - Spending'!A106^3) + ('Auto - Spending'!F$16*'Auto - Spending'!A106^2) + ('Auto - Spending'!G$16*'Auto - Spending'!A106) + ('Auto - Spending'!H$16)</f>
        <v>-11.440507704157334</v>
      </c>
    </row>
    <row r="107" spans="1:3" x14ac:dyDescent="0.3">
      <c r="A107" s="9">
        <v>88</v>
      </c>
      <c r="B107" s="9">
        <f>('Auto - Spending'!B$17*'Auto - Spending'!A107^6) + ('Auto - Spending'!C$17*'Auto - Spending'!A107^5) + ('Auto - Spending'!D$17*'Auto - Spending'!A107^4) + ('Auto - Spending'!E$17*'Auto - Spending'!A107^3) + ('Auto - Spending'!F$17*'Auto - Spending'!A107^2) + ('Auto - Spending'!G$17*'Auto - Spending'!A107) + ('Auto - Spending'!H$17)</f>
        <v>3.4467795160512367</v>
      </c>
      <c r="C107" s="9">
        <f>('Auto - Spending'!B$16*'Auto - Spending'!A107^6) + ('Auto - Spending'!C$16*'Auto - Spending'!A107^5) + ('Auto - Spending'!D$16*'Auto - Spending'!A107^4) + ('Auto - Spending'!E$16*'Auto - Spending'!A107^3) + ('Auto - Spending'!F$16*'Auto - Spending'!A107^2) + ('Auto - Spending'!G$16*'Auto - Spending'!A107) + ('Auto - Spending'!H$16)</f>
        <v>-10.920092540155586</v>
      </c>
    </row>
    <row r="108" spans="1:3" x14ac:dyDescent="0.3">
      <c r="A108" s="9">
        <v>89</v>
      </c>
      <c r="B108" s="9">
        <f>('Auto - Spending'!B$17*'Auto - Spending'!A108^6) + ('Auto - Spending'!C$17*'Auto - Spending'!A108^5) + ('Auto - Spending'!D$17*'Auto - Spending'!A108^4) + ('Auto - Spending'!E$17*'Auto - Spending'!A108^3) + ('Auto - Spending'!F$17*'Auto - Spending'!A108^2) + ('Auto - Spending'!G$17*'Auto - Spending'!A108) + ('Auto - Spending'!H$17)</f>
        <v>3.3275555115127844</v>
      </c>
      <c r="C108" s="9">
        <f>('Auto - Spending'!B$16*'Auto - Spending'!A108^6) + ('Auto - Spending'!C$16*'Auto - Spending'!A108^5) + ('Auto - Spending'!D$16*'Auto - Spending'!A108^4) + ('Auto - Spending'!E$16*'Auto - Spending'!A108^3) + ('Auto - Spending'!F$16*'Auto - Spending'!A108^2) + ('Auto - Spending'!G$16*'Auto - Spending'!A108) + ('Auto - Spending'!H$16)</f>
        <v>-10.383186957184584</v>
      </c>
    </row>
    <row r="109" spans="1:3" x14ac:dyDescent="0.3">
      <c r="A109" s="9">
        <v>90</v>
      </c>
      <c r="B109" s="9">
        <f>('Auto - Spending'!B$17*'Auto - Spending'!A109^6) + ('Auto - Spending'!C$17*'Auto - Spending'!A109^5) + ('Auto - Spending'!D$17*'Auto - Spending'!A109^4) + ('Auto - Spending'!E$17*'Auto - Spending'!A109^3) + ('Auto - Spending'!F$17*'Auto - Spending'!A109^2) + ('Auto - Spending'!G$17*'Auto - Spending'!A109) + ('Auto - Spending'!H$17)</f>
        <v>3.2113122171948305</v>
      </c>
      <c r="C109" s="9">
        <f>('Auto - Spending'!B$16*'Auto - Spending'!A109^6) + ('Auto - Spending'!C$16*'Auto - Spending'!A109^5) + ('Auto - Spending'!D$16*'Auto - Spending'!A109^4) + ('Auto - Spending'!E$16*'Auto - Spending'!A109^3) + ('Auto - Spending'!F$16*'Auto - Spending'!A109^2) + ('Auto - Spending'!G$16*'Auto - Spending'!A109) + ('Auto - Spending'!H$16)</f>
        <v>-9.8289592760172226</v>
      </c>
    </row>
    <row r="110" spans="1:3" x14ac:dyDescent="0.3">
      <c r="A110" s="9">
        <v>91</v>
      </c>
      <c r="B110" s="9">
        <f>('Auto - Spending'!B$17*'Auto - Spending'!A110^6) + ('Auto - Spending'!C$17*'Auto - Spending'!A110^5) + ('Auto - Spending'!D$17*'Auto - Spending'!A110^4) + ('Auto - Spending'!E$17*'Auto - Spending'!A110^3) + ('Auto - Spending'!F$17*'Auto - Spending'!A110^2) + ('Auto - Spending'!G$17*'Auto - Spending'!A110) + ('Auto - Spending'!H$17)</f>
        <v>3.0939748862657126</v>
      </c>
      <c r="C110" s="9">
        <f>('Auto - Spending'!B$16*'Auto - Spending'!A110^6) + ('Auto - Spending'!C$16*'Auto - Spending'!A110^5) + ('Auto - Spending'!D$16*'Auto - Spending'!A110^4) + ('Auto - Spending'!E$16*'Auto - Spending'!A110^3) + ('Auto - Spending'!F$16*'Auto - Spending'!A110^2) + ('Auto - Spending'!G$16*'Auto - Spending'!A110) + ('Auto - Spending'!H$16)</f>
        <v>-9.2564749821328789</v>
      </c>
    </row>
    <row r="111" spans="1:3" x14ac:dyDescent="0.3">
      <c r="A111" s="9">
        <v>92</v>
      </c>
      <c r="B111" s="9">
        <f>('Auto - Spending'!B$17*'Auto - Spending'!A111^6) + ('Auto - Spending'!C$17*'Auto - Spending'!A111^5) + ('Auto - Spending'!D$17*'Auto - Spending'!A111^4) + ('Auto - Spending'!E$17*'Auto - Spending'!A111^3) + ('Auto - Spending'!F$17*'Auto - Spending'!A111^2) + ('Auto - Spending'!G$17*'Auto - Spending'!A111) + ('Auto - Spending'!H$17)</f>
        <v>2.9707934612590918</v>
      </c>
      <c r="C111" s="9">
        <f>('Auto - Spending'!B$16*'Auto - Spending'!A111^6) + ('Auto - Spending'!C$16*'Auto - Spending'!A111^5) + ('Auto - Spending'!D$16*'Auto - Spending'!A111^4) + ('Auto - Spending'!E$16*'Auto - Spending'!A111^3) + ('Auto - Spending'!F$16*'Auto - Spending'!A111^2) + ('Auto - Spending'!G$16*'Auto - Spending'!A111) + ('Auto - Spending'!H$16)</f>
        <v>-8.6646945297889246</v>
      </c>
    </row>
    <row r="112" spans="1:3" x14ac:dyDescent="0.3">
      <c r="A112" s="9">
        <v>93</v>
      </c>
      <c r="B112" s="9">
        <f>('Auto - Spending'!B$17*'Auto - Spending'!A112^6) + ('Auto - Spending'!C$17*'Auto - Spending'!A112^5) + ('Auto - Spending'!D$17*'Auto - Spending'!A112^4) + ('Auto - Spending'!E$17*'Auto - Spending'!A112^3) + ('Auto - Spending'!F$17*'Auto - Spending'!A112^2) + ('Auto - Spending'!G$17*'Auto - Spending'!A112) + ('Auto - Spending'!H$17)</f>
        <v>2.8363008571067638</v>
      </c>
      <c r="C112" s="9">
        <f>('Auto - Spending'!B$16*'Auto - Spending'!A112^6) + ('Auto - Spending'!C$16*'Auto - Spending'!A112^5) + ('Auto - Spending'!D$16*'Auto - Spending'!A112^4) + ('Auto - Spending'!E$16*'Auto - Spending'!A112^3) + ('Auto - Spending'!F$16*'Auto - Spending'!A112^2) + ('Auto - Spending'!G$16*'Auto - Spending'!A112) + ('Auto - Spending'!H$16)</f>
        <v>-8.052471275505745</v>
      </c>
    </row>
    <row r="113" spans="1:3" x14ac:dyDescent="0.3">
      <c r="A113" s="9">
        <v>94</v>
      </c>
      <c r="B113" s="9">
        <f>('Auto - Spending'!B$17*'Auto - Spending'!A113^6) + ('Auto - Spending'!C$17*'Auto - Spending'!A113^5) + ('Auto - Spending'!D$17*'Auto - Spending'!A113^4) + ('Auto - Spending'!E$17*'Auto - Spending'!A113^3) + ('Auto - Spending'!F$17*'Auto - Spending'!A113^2) + ('Auto - Spending'!G$17*'Auto - Spending'!A113) + ('Auto - Spending'!H$17)</f>
        <v>2.6842702853480489</v>
      </c>
      <c r="C113" s="9">
        <f>('Auto - Spending'!B$16*'Auto - Spending'!A113^6) + ('Auto - Spending'!C$16*'Auto - Spending'!A113^5) + ('Auto - Spending'!D$16*'Auto - Spending'!A113^4) + ('Auto - Spending'!E$16*'Auto - Spending'!A113^3) + ('Auto - Spending'!F$16*'Auto - Spending'!A113^2) + ('Auto - Spending'!G$16*'Auto - Spending'!A113) + ('Auto - Spending'!H$16)</f>
        <v>-7.4185495409611448</v>
      </c>
    </row>
    <row r="114" spans="1:3" x14ac:dyDescent="0.3">
      <c r="A114" s="9">
        <v>95</v>
      </c>
      <c r="B114" s="9">
        <f>('Auto - Spending'!B$17*'Auto - Spending'!A114^6) + ('Auto - Spending'!C$17*'Auto - Spending'!A114^5) + ('Auto - Spending'!D$17*'Auto - Spending'!A114^4) + ('Auto - Spending'!E$17*'Auto - Spending'!A114^3) + ('Auto - Spending'!F$17*'Auto - Spending'!A114^2) + ('Auto - Spending'!G$17*'Auto - Spending'!A114) + ('Auto - Spending'!H$17)</f>
        <v>2.507671619511342</v>
      </c>
      <c r="C114" s="9">
        <f>('Auto - Spending'!B$16*'Auto - Spending'!A114^6) + ('Auto - Spending'!C$16*'Auto - Spending'!A114^5) + ('Auto - Spending'!D$16*'Auto - Spending'!A114^4) + ('Auto - Spending'!E$16*'Auto - Spending'!A114^3) + ('Auto - Spending'!F$16*'Auto - Spending'!A114^2) + ('Auto - Spending'!G$16*'Auto - Spending'!A114) + ('Auto - Spending'!H$16)</f>
        <v>-6.761562805300052</v>
      </c>
    </row>
    <row r="115" spans="1:3" x14ac:dyDescent="0.3">
      <c r="A115" s="9">
        <v>96</v>
      </c>
      <c r="B115" s="9">
        <f>('Auto - Spending'!B$17*'Auto - Spending'!A115^6) + ('Auto - Spending'!C$17*'Auto - Spending'!A115^5) + ('Auto - Spending'!D$17*'Auto - Spending'!A115^4) + ('Auto - Spending'!E$17*'Auto - Spending'!A115^3) + ('Auto - Spending'!F$17*'Auto - Spending'!A115^2) + ('Auto - Spending'!G$17*'Auto - Spending'!A115) + ('Auto - Spending'!H$17)</f>
        <v>2.2986268016788642</v>
      </c>
      <c r="C115" s="9">
        <f>('Auto - Spending'!B$16*'Auto - Spending'!A115^6) + ('Auto - Spending'!C$16*'Auto - Spending'!A115^5) + ('Auto - Spending'!D$16*'Auto - Spending'!A115^4) + ('Auto - Spending'!E$16*'Auto - Spending'!A115^3) + ('Auto - Spending'!F$16*'Auto - Spending'!A115^2) + ('Auto - Spending'!G$16*'Auto - Spending'!A115) + ('Auto - Spending'!H$16)</f>
        <v>-6.0800320268521304</v>
      </c>
    </row>
    <row r="116" spans="1:3" x14ac:dyDescent="0.3">
      <c r="A116" s="9">
        <v>97</v>
      </c>
      <c r="B116" s="9">
        <f>('Auto - Spending'!B$17*'Auto - Spending'!A116^6) + ('Auto - Spending'!C$17*'Auto - Spending'!A116^5) + ('Auto - Spending'!D$17*'Auto - Spending'!A116^4) + ('Auto - Spending'!E$17*'Auto - Spending'!A116^3) + ('Auto - Spending'!F$17*'Auto - Spending'!A116^2) + ('Auto - Spending'!G$17*'Auto - Spending'!A116) + ('Auto - Spending'!H$17)</f>
        <v>2.0483642902209453</v>
      </c>
      <c r="C116" s="9">
        <f>('Auto - Spending'!B$16*'Auto - Spending'!A116^6) + ('Auto - Spending'!C$16*'Auto - Spending'!A116^5) + ('Auto - Spending'!D$16*'Auto - Spending'!A116^4) + ('Auto - Spending'!E$16*'Auto - Spending'!A116^3) + ('Auto - Spending'!F$16*'Auto - Spending'!A116^2) + ('Auto - Spending'!G$16*'Auto - Spending'!A116) + ('Auto - Spending'!H$16)</f>
        <v>-5.3723640942638937</v>
      </c>
    </row>
    <row r="117" spans="1:3" x14ac:dyDescent="0.3">
      <c r="A117" s="9">
        <v>98</v>
      </c>
      <c r="B117" s="9">
        <f>('Auto - Spending'!B$17*'Auto - Spending'!A117^6) + ('Auto - Spending'!C$17*'Auto - Spending'!A117^5) + ('Auto - Spending'!D$17*'Auto - Spending'!A117^4) + ('Auto - Spending'!E$17*'Auto - Spending'!A117^3) + ('Auto - Spending'!F$17*'Auto - Spending'!A117^2) + ('Auto - Spending'!G$17*'Auto - Spending'!A117) + ('Auto - Spending'!H$17)</f>
        <v>1.7471725487124274</v>
      </c>
      <c r="C117" s="9">
        <f>('Auto - Spending'!B$16*'Auto - Spending'!A117^6) + ('Auto - Spending'!C$16*'Auto - Spending'!A117^5) + ('Auto - Spending'!D$16*'Auto - Spending'!A117^4) + ('Auto - Spending'!E$16*'Auto - Spending'!A117^3) + ('Auto - Spending'!F$16*'Auto - Spending'!A117^2) + ('Auto - Spending'!G$16*'Auto - Spending'!A117) + ('Auto - Spending'!H$16)</f>
        <v>-4.6368504070414573</v>
      </c>
    </row>
    <row r="118" spans="1:3" x14ac:dyDescent="0.3">
      <c r="A118" s="9">
        <v>99</v>
      </c>
      <c r="B118" s="9">
        <f>('Auto - Spending'!B$17*'Auto - Spending'!A118^6) + ('Auto - Spending'!C$17*'Auto - Spending'!A118^5) + ('Auto - Spending'!D$17*'Auto - Spending'!A118^4) + ('Auto - Spending'!E$17*'Auto - Spending'!A118^3) + ('Auto - Spending'!F$17*'Auto - Spending'!A118^2) + ('Auto - Spending'!G$17*'Auto - Spending'!A118) + ('Auto - Spending'!H$17)</f>
        <v>1.3843525760233604</v>
      </c>
      <c r="C118" s="9">
        <f>('Auto - Spending'!B$16*'Auto - Spending'!A118^6) + ('Auto - Spending'!C$16*'Auto - Spending'!A118^5) + ('Auto - Spending'!D$16*'Auto - Spending'!A118^4) + ('Auto - Spending'!E$16*'Auto - Spending'!A118^3) + ('Auto - Spending'!F$16*'Auto - Spending'!A118^2) + ('Auto - Spending'!G$16*'Auto - Spending'!A118) + ('Auto - Spending'!H$16)</f>
        <v>-3.8716655855057454</v>
      </c>
    </row>
    <row r="119" spans="1:3" x14ac:dyDescent="0.3">
      <c r="A119" s="9">
        <v>100</v>
      </c>
      <c r="B119" s="9">
        <f>('Auto - Spending'!B$17*'Auto - Spending'!A119^6) + ('Auto - Spending'!C$17*'Auto - Spending'!A119^5) + ('Auto - Spending'!D$17*'Auto - Spending'!A119^4) + ('Auto - Spending'!E$17*'Auto - Spending'!A119^3) + ('Auto - Spending'!F$17*'Auto - Spending'!A119^2) + ('Auto - Spending'!G$17*'Auto - Spending'!A119) + ('Auto - Spending'!H$17)</f>
        <v>0.94816947758172887</v>
      </c>
      <c r="C119" s="9">
        <f>('Auto - Spending'!B$16*'Auto - Spending'!A119^6) + ('Auto - Spending'!C$16*'Auto - Spending'!A119^5) + ('Auto - Spending'!D$16*'Auto - Spending'!A119^4) + ('Auto - Spending'!E$16*'Auto - Spending'!A119^3) + ('Auto - Spending'!F$16*'Auto - Spending'!A119^2) + ('Auto - Spending'!G$16*'Auto - Spending'!A119) + ('Auto - Spending'!H$16)</f>
        <v>-3.0748663101601537</v>
      </c>
    </row>
  </sheetData>
  <mergeCells count="4">
    <mergeCell ref="B2:C2"/>
    <mergeCell ref="D2:E2"/>
    <mergeCell ref="A1:H1"/>
    <mergeCell ref="BH4:BJ5"/>
  </mergeCell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14999847407452621"/>
  </sheetPr>
  <dimension ref="A1:AN12050"/>
  <sheetViews>
    <sheetView showGridLines="0" topLeftCell="O1" zoomScaleNormal="100" workbookViewId="0">
      <selection activeCell="P4" sqref="P4"/>
    </sheetView>
  </sheetViews>
  <sheetFormatPr defaultRowHeight="14.4" x14ac:dyDescent="0.3"/>
  <cols>
    <col min="1" max="1" width="11.77734375" customWidth="1"/>
    <col min="2" max="2" width="14.21875" customWidth="1"/>
    <col min="3" max="3" width="14" customWidth="1"/>
    <col min="4" max="4" width="31.44140625" customWidth="1"/>
    <col min="5" max="5" width="18.33203125" customWidth="1"/>
    <col min="6" max="6" width="17.77734375" customWidth="1"/>
    <col min="7" max="7" width="16.88671875" customWidth="1"/>
    <col min="8" max="8" width="16.5546875" customWidth="1"/>
    <col min="9" max="9" width="18.21875" customWidth="1"/>
    <col min="10" max="10" width="19.44140625" customWidth="1"/>
    <col min="11" max="11" width="23" customWidth="1"/>
    <col min="12" max="12" width="33.6640625" customWidth="1"/>
    <col min="13" max="13" width="36.88671875" customWidth="1"/>
    <col min="14" max="14" width="11.5546875" customWidth="1"/>
    <col min="15" max="15" width="13.109375" customWidth="1"/>
    <col min="16" max="16" width="38.44140625" customWidth="1"/>
    <col min="17" max="17" width="14.88671875" customWidth="1"/>
    <col min="18" max="18" width="12.44140625" customWidth="1"/>
    <col min="19" max="19" width="14.33203125" customWidth="1"/>
    <col min="20" max="20" width="16.5546875" customWidth="1"/>
    <col min="21" max="21" width="17.5546875" customWidth="1"/>
    <col min="22" max="22" width="18.44140625" customWidth="1"/>
    <col min="23" max="23" width="17.109375" customWidth="1"/>
    <col min="24" max="24" width="28.44140625" bestFit="1" customWidth="1"/>
    <col min="25" max="25" width="14.21875" customWidth="1"/>
    <col min="26" max="26" width="59.33203125" customWidth="1"/>
    <col min="27" max="27" width="25.77734375" customWidth="1"/>
    <col min="28" max="28" width="25.33203125" customWidth="1"/>
    <col min="29" max="29" width="23.6640625" customWidth="1"/>
    <col min="30" max="30" width="33" customWidth="1"/>
    <col min="31" max="31" width="32.6640625" customWidth="1"/>
    <col min="32" max="32" width="26.77734375" customWidth="1"/>
    <col min="33" max="33" width="26.44140625" customWidth="1"/>
    <col min="34" max="34" width="17.5546875" customWidth="1"/>
    <col min="35" max="35" width="17.33203125" customWidth="1"/>
    <col min="36" max="36" width="12.5546875" customWidth="1"/>
    <col min="37" max="37" width="27.44140625" customWidth="1"/>
    <col min="38" max="38" width="25.109375" customWidth="1"/>
    <col min="39" max="39" width="31.44140625" bestFit="1" customWidth="1"/>
    <col min="40" max="40" width="30" customWidth="1"/>
    <col min="41" max="41" width="27.5546875" customWidth="1"/>
    <col min="42" max="42" width="23.109375" customWidth="1"/>
    <col min="43" max="43" width="24" customWidth="1"/>
    <col min="44" max="44" width="20.88671875" customWidth="1"/>
    <col min="45" max="45" width="33.88671875" customWidth="1"/>
    <col min="46" max="46" width="21.5546875" customWidth="1"/>
    <col min="47" max="47" width="33.6640625" customWidth="1"/>
    <col min="48" max="48" width="32.109375" customWidth="1"/>
    <col min="49" max="49" width="32.33203125" customWidth="1"/>
  </cols>
  <sheetData>
    <row r="1" spans="1:40" x14ac:dyDescent="0.3">
      <c r="X1" t="s">
        <v>171</v>
      </c>
      <c r="AJ1" s="6"/>
      <c r="AK1" s="6"/>
    </row>
    <row r="2" spans="1:40" x14ac:dyDescent="0.3">
      <c r="A2" s="56" t="s">
        <v>0</v>
      </c>
      <c r="B2" s="56" t="s">
        <v>1</v>
      </c>
      <c r="C2" s="56" t="s">
        <v>44</v>
      </c>
      <c r="D2" s="56" t="s">
        <v>19</v>
      </c>
      <c r="E2" s="56" t="s">
        <v>2</v>
      </c>
      <c r="F2" s="56" t="s">
        <v>3</v>
      </c>
      <c r="G2" s="56" t="s">
        <v>4</v>
      </c>
      <c r="H2" s="56" t="s">
        <v>5</v>
      </c>
      <c r="I2" s="56" t="s">
        <v>6</v>
      </c>
      <c r="J2" s="56" t="s">
        <v>7</v>
      </c>
      <c r="K2" s="56" t="s">
        <v>8</v>
      </c>
      <c r="L2" s="56" t="s">
        <v>45</v>
      </c>
      <c r="M2" s="56" t="s">
        <v>9</v>
      </c>
      <c r="N2" s="56" t="s">
        <v>41</v>
      </c>
      <c r="O2" s="56" t="s">
        <v>46</v>
      </c>
      <c r="Q2" s="56" t="s">
        <v>10</v>
      </c>
      <c r="R2" s="56" t="s">
        <v>64</v>
      </c>
      <c r="S2" s="56" t="s">
        <v>11</v>
      </c>
      <c r="T2" s="56" t="s">
        <v>12</v>
      </c>
      <c r="U2" s="56" t="s">
        <v>13</v>
      </c>
      <c r="V2" s="56" t="s">
        <v>14</v>
      </c>
      <c r="W2" s="7" t="s">
        <v>65</v>
      </c>
      <c r="X2" t="s">
        <v>171</v>
      </c>
      <c r="Y2" s="1" t="s">
        <v>1</v>
      </c>
      <c r="Z2" s="56" t="s">
        <v>18</v>
      </c>
      <c r="AA2" s="56" t="s">
        <v>23</v>
      </c>
      <c r="AB2" s="56" t="s">
        <v>36</v>
      </c>
      <c r="AC2" s="56" t="s">
        <v>37</v>
      </c>
      <c r="AD2" s="56" t="s">
        <v>24</v>
      </c>
      <c r="AE2" s="56" t="s">
        <v>25</v>
      </c>
      <c r="AF2" s="56" t="s">
        <v>27</v>
      </c>
      <c r="AG2" s="56" t="s">
        <v>26</v>
      </c>
      <c r="AH2" s="56" t="s">
        <v>28</v>
      </c>
      <c r="AI2" s="56" t="s">
        <v>29</v>
      </c>
      <c r="AJ2" s="6"/>
      <c r="AK2" s="1" t="str">
        <f>""&amp;TEXT(AK4,"mmm")&amp;" "&amp;DAY(AK4)&amp;", "&amp;YEAR(AK4)</f>
        <v>Jul 15, 2017</v>
      </c>
      <c r="AL2" t="str">
        <f>AK2&amp;" Dataset"</f>
        <v>Jul 15, 2017 Dataset</v>
      </c>
      <c r="AM2" s="7"/>
    </row>
    <row r="3" spans="1:40" x14ac:dyDescent="0.3">
      <c r="A3" s="56">
        <v>601361</v>
      </c>
      <c r="B3" s="1">
        <v>42931</v>
      </c>
      <c r="C3" s="56" t="s">
        <v>264</v>
      </c>
      <c r="D3" s="1" t="s">
        <v>831</v>
      </c>
      <c r="E3" s="1">
        <v>43465</v>
      </c>
      <c r="F3" s="1">
        <v>42430</v>
      </c>
      <c r="G3" s="56">
        <v>0</v>
      </c>
      <c r="H3" s="56">
        <v>1035</v>
      </c>
      <c r="I3" s="56">
        <v>0</v>
      </c>
      <c r="J3" s="56">
        <v>90</v>
      </c>
      <c r="K3" s="56">
        <v>275</v>
      </c>
      <c r="L3" s="56">
        <v>137022</v>
      </c>
      <c r="M3" s="56">
        <v>1000000</v>
      </c>
      <c r="N3" s="56">
        <v>14</v>
      </c>
      <c r="O3" s="56">
        <v>0</v>
      </c>
      <c r="Q3" s="2">
        <v>41091</v>
      </c>
      <c r="R3" s="2" t="s">
        <v>265</v>
      </c>
      <c r="S3" s="56">
        <v>8550982</v>
      </c>
      <c r="T3" s="56">
        <v>0</v>
      </c>
      <c r="U3" s="56">
        <v>0</v>
      </c>
      <c r="V3" s="56">
        <v>2</v>
      </c>
      <c r="W3" s="56" t="s">
        <v>1227</v>
      </c>
      <c r="X3" t="s">
        <v>171</v>
      </c>
      <c r="Y3" s="1">
        <v>42931</v>
      </c>
      <c r="Z3" s="56" t="s">
        <v>1226</v>
      </c>
      <c r="AA3" s="56" t="s">
        <v>82</v>
      </c>
      <c r="AB3" s="56">
        <v>0</v>
      </c>
      <c r="AC3" s="56">
        <v>18</v>
      </c>
      <c r="AD3" s="56"/>
      <c r="AE3" s="56">
        <v>17082172</v>
      </c>
      <c r="AF3" s="56"/>
      <c r="AG3" s="56">
        <v>29663081</v>
      </c>
      <c r="AH3" s="56">
        <v>12580909</v>
      </c>
      <c r="AI3" s="56"/>
      <c r="AJ3" s="6"/>
      <c r="AK3" s="1" t="s">
        <v>15</v>
      </c>
      <c r="AL3" t="s">
        <v>16</v>
      </c>
      <c r="AM3" s="4"/>
    </row>
    <row r="4" spans="1:40" x14ac:dyDescent="0.3">
      <c r="A4" s="56">
        <v>599800</v>
      </c>
      <c r="B4" s="1">
        <v>42931</v>
      </c>
      <c r="C4" s="56" t="s">
        <v>264</v>
      </c>
      <c r="D4" s="1" t="s">
        <v>669</v>
      </c>
      <c r="E4" s="1">
        <v>43465</v>
      </c>
      <c r="F4" s="1">
        <v>42005</v>
      </c>
      <c r="G4" s="56">
        <v>0</v>
      </c>
      <c r="H4" s="56">
        <v>1460</v>
      </c>
      <c r="I4" s="56">
        <v>0</v>
      </c>
      <c r="J4" s="56">
        <v>90</v>
      </c>
      <c r="K4" s="56">
        <v>91</v>
      </c>
      <c r="L4" s="56">
        <v>690188</v>
      </c>
      <c r="M4" s="56">
        <v>1333287</v>
      </c>
      <c r="N4" s="56">
        <v>52</v>
      </c>
      <c r="O4" s="56">
        <v>0</v>
      </c>
      <c r="Q4" s="2">
        <v>41183</v>
      </c>
      <c r="R4" s="2" t="s">
        <v>265</v>
      </c>
      <c r="S4" s="56">
        <v>8550982</v>
      </c>
      <c r="T4" s="56">
        <v>0</v>
      </c>
      <c r="U4" s="56">
        <v>0</v>
      </c>
      <c r="V4" s="56">
        <v>2</v>
      </c>
      <c r="W4" s="56" t="s">
        <v>1227</v>
      </c>
      <c r="X4" t="s">
        <v>171</v>
      </c>
      <c r="Y4" s="56"/>
      <c r="Z4" s="56"/>
      <c r="AA4" s="56"/>
      <c r="AB4" s="56"/>
      <c r="AC4" s="56"/>
      <c r="AD4" s="56"/>
      <c r="AE4" s="56"/>
      <c r="AF4" s="56"/>
      <c r="AG4" s="56"/>
      <c r="AH4" s="56"/>
      <c r="AI4" s="56"/>
      <c r="AJ4" s="6"/>
      <c r="AK4" s="1">
        <f>MAX(Table_ExternalData_11027[dataset_date])</f>
        <v>42931</v>
      </c>
      <c r="AL4">
        <v>0</v>
      </c>
    </row>
    <row r="5" spans="1:40" x14ac:dyDescent="0.3">
      <c r="A5" s="56">
        <v>600351</v>
      </c>
      <c r="B5" s="1">
        <v>42931</v>
      </c>
      <c r="C5" s="56" t="s">
        <v>264</v>
      </c>
      <c r="D5" s="1" t="s">
        <v>770</v>
      </c>
      <c r="E5" s="1">
        <v>43465</v>
      </c>
      <c r="F5" s="1">
        <v>41774</v>
      </c>
      <c r="G5" s="56">
        <v>0</v>
      </c>
      <c r="H5" s="56">
        <v>1691</v>
      </c>
      <c r="I5" s="56">
        <v>0</v>
      </c>
      <c r="J5" s="56">
        <v>90</v>
      </c>
      <c r="K5" s="56">
        <v>0</v>
      </c>
      <c r="L5" s="56">
        <v>924130</v>
      </c>
      <c r="M5" s="56">
        <v>1705906</v>
      </c>
      <c r="N5" s="56">
        <v>54</v>
      </c>
      <c r="O5" s="56">
        <v>0</v>
      </c>
      <c r="Q5" s="2">
        <v>41275</v>
      </c>
      <c r="R5" s="2" t="s">
        <v>265</v>
      </c>
      <c r="S5" s="56">
        <v>8550982</v>
      </c>
      <c r="T5" s="56">
        <v>0</v>
      </c>
      <c r="U5" s="56">
        <v>0</v>
      </c>
      <c r="V5" s="56">
        <v>2</v>
      </c>
      <c r="W5" s="56" t="s">
        <v>1227</v>
      </c>
      <c r="X5" t="s">
        <v>171</v>
      </c>
      <c r="Y5" s="8"/>
      <c r="Z5" s="8" t="s">
        <v>30</v>
      </c>
      <c r="AA5" s="8" t="s">
        <v>31</v>
      </c>
      <c r="AB5" s="8" t="s">
        <v>32</v>
      </c>
      <c r="AC5" s="8" t="s">
        <v>33</v>
      </c>
      <c r="AJ5" s="6"/>
      <c r="AK5" s="1">
        <f>MAX(Table_ExternalData_11027[dataset_date])</f>
        <v>42931</v>
      </c>
      <c r="AL5">
        <v>1</v>
      </c>
    </row>
    <row r="6" spans="1:40" x14ac:dyDescent="0.3">
      <c r="A6" s="56">
        <v>599473</v>
      </c>
      <c r="B6" s="1">
        <v>42931</v>
      </c>
      <c r="C6" s="56" t="s">
        <v>264</v>
      </c>
      <c r="D6" s="1" t="s">
        <v>851</v>
      </c>
      <c r="E6" s="1">
        <v>43465</v>
      </c>
      <c r="F6" s="1">
        <v>41456</v>
      </c>
      <c r="G6" s="56">
        <v>0</v>
      </c>
      <c r="H6" s="56">
        <v>2009</v>
      </c>
      <c r="I6" s="56">
        <v>0</v>
      </c>
      <c r="J6" s="56">
        <v>90</v>
      </c>
      <c r="K6" s="56">
        <v>91</v>
      </c>
      <c r="L6" s="56">
        <v>1384579</v>
      </c>
      <c r="M6" s="56">
        <v>1927920</v>
      </c>
      <c r="N6" s="56">
        <v>72</v>
      </c>
      <c r="O6" s="56">
        <v>0</v>
      </c>
      <c r="Q6" s="2">
        <v>41365</v>
      </c>
      <c r="R6" s="2" t="s">
        <v>265</v>
      </c>
      <c r="S6" s="56">
        <v>12257486</v>
      </c>
      <c r="T6" s="56">
        <v>0</v>
      </c>
      <c r="U6" s="56">
        <v>0</v>
      </c>
      <c r="V6" s="56">
        <v>4</v>
      </c>
      <c r="W6" s="56" t="s">
        <v>1228</v>
      </c>
      <c r="X6" t="s">
        <v>171</v>
      </c>
      <c r="Y6" t="s">
        <v>35</v>
      </c>
      <c r="Z6" s="5">
        <f>SUM(Table_postgresql_IFC_data_connection__RM_Server2[portfolio_cum_expenses_opclosed])</f>
        <v>0</v>
      </c>
      <c r="AA6" s="5">
        <f>SUM(Table_postgresql_IFC_data_connection__RM_Server2[portfolio_cum_expenses_opactive])</f>
        <v>17082172</v>
      </c>
      <c r="AB6" s="5">
        <f>SUM(Table_postgresql_IFC_data_connection__RM_Server2[remaining_funds])</f>
        <v>12580909</v>
      </c>
      <c r="AC6" s="5">
        <f>SUM(Table_postgresql_IFC_data_connection__RM_Server2[pipeline_volume])</f>
        <v>0</v>
      </c>
      <c r="AJ6" s="6"/>
      <c r="AK6" s="1" t="str">
        <f ca="1">"FY"&amp;RIGHT(YEAR(AK7)+1,2)</f>
        <v>FY19</v>
      </c>
    </row>
    <row r="7" spans="1:40" x14ac:dyDescent="0.3">
      <c r="A7" s="56">
        <v>601936</v>
      </c>
      <c r="B7" s="1">
        <v>42931</v>
      </c>
      <c r="C7" s="56" t="s">
        <v>264</v>
      </c>
      <c r="D7" s="1" t="s">
        <v>1054</v>
      </c>
      <c r="E7" s="1">
        <v>43465</v>
      </c>
      <c r="F7" s="1">
        <v>42675</v>
      </c>
      <c r="G7" s="56">
        <v>0</v>
      </c>
      <c r="H7" s="56">
        <v>790</v>
      </c>
      <c r="I7" s="56">
        <v>0</v>
      </c>
      <c r="J7" s="56">
        <v>90</v>
      </c>
      <c r="K7" s="56">
        <v>275</v>
      </c>
      <c r="L7" s="56">
        <v>154359</v>
      </c>
      <c r="M7" s="56">
        <v>2000000</v>
      </c>
      <c r="N7" s="56">
        <v>8</v>
      </c>
      <c r="O7" s="56">
        <v>0</v>
      </c>
      <c r="Q7" s="2">
        <v>41456</v>
      </c>
      <c r="R7" s="2" t="s">
        <v>265</v>
      </c>
      <c r="S7" s="56">
        <v>14185406</v>
      </c>
      <c r="T7" s="56">
        <v>0</v>
      </c>
      <c r="U7" s="56">
        <v>0</v>
      </c>
      <c r="V7" s="56">
        <v>5</v>
      </c>
      <c r="W7" s="56" t="s">
        <v>1229</v>
      </c>
      <c r="X7" t="s">
        <v>171</v>
      </c>
      <c r="Y7" t="s">
        <v>34</v>
      </c>
      <c r="Z7" s="5">
        <f>SUM(Table_postgresql_IFC_data_connection__RM_Server2[portfolio_cum_expenses_opclosed])</f>
        <v>0</v>
      </c>
      <c r="AA7" s="5">
        <f>SUM(Table_postgresql_IFC_data_connection__RM_Server2[portfolio_cum_expenses_opactive])</f>
        <v>17082172</v>
      </c>
      <c r="AB7" s="5"/>
      <c r="AC7" s="5"/>
      <c r="AJ7" s="6"/>
      <c r="AK7" s="1">
        <f ca="1">DATE(YEAR(TODAY())+IF(MONTH(DATE(YEAR(TODAY()),MONTH(TODAY())+6,1))&lt;7,1,0),7,1)</f>
        <v>43282</v>
      </c>
      <c r="AL7">
        <v>0</v>
      </c>
      <c r="AM7" s="1"/>
      <c r="AN7" s="86"/>
    </row>
    <row r="8" spans="1:40" x14ac:dyDescent="0.3">
      <c r="A8" s="56">
        <v>592948</v>
      </c>
      <c r="B8" s="1">
        <v>42931</v>
      </c>
      <c r="C8" s="56" t="s">
        <v>264</v>
      </c>
      <c r="D8" s="1" t="s">
        <v>1065</v>
      </c>
      <c r="E8" s="1">
        <v>43465</v>
      </c>
      <c r="F8" s="1">
        <v>41091</v>
      </c>
      <c r="G8" s="56">
        <v>0</v>
      </c>
      <c r="H8" s="56">
        <v>2374</v>
      </c>
      <c r="I8" s="56">
        <v>0</v>
      </c>
      <c r="J8" s="56">
        <v>90</v>
      </c>
      <c r="K8" s="56">
        <v>91</v>
      </c>
      <c r="L8" s="56">
        <v>2880716</v>
      </c>
      <c r="M8" s="56">
        <v>3573088</v>
      </c>
      <c r="N8" s="56">
        <v>81</v>
      </c>
      <c r="O8" s="56">
        <v>0</v>
      </c>
      <c r="Q8" s="2">
        <v>41548</v>
      </c>
      <c r="R8" s="2" t="s">
        <v>265</v>
      </c>
      <c r="S8" s="56">
        <v>16029323</v>
      </c>
      <c r="T8" s="56">
        <v>0</v>
      </c>
      <c r="U8" s="56">
        <v>0</v>
      </c>
      <c r="V8" s="56">
        <v>6</v>
      </c>
      <c r="W8" s="56" t="s">
        <v>1230</v>
      </c>
      <c r="X8" t="s">
        <v>171</v>
      </c>
      <c r="Y8" t="s">
        <v>43</v>
      </c>
      <c r="Z8" s="5">
        <f>SUM(Table_postgresql_IFC_data_connection__RM_Server2[portfolio_volume_opclosed])</f>
        <v>0</v>
      </c>
      <c r="AA8" s="5">
        <f>SUM(Table_postgresql_IFC_data_connection__RM_Server2[portfolio_volume_opactive])</f>
        <v>29663081</v>
      </c>
      <c r="AB8" s="5"/>
      <c r="AC8" s="5"/>
      <c r="AJ8" s="6"/>
      <c r="AK8" s="1">
        <f ca="1">DATE(YEAR(TODAY())+IF(MONTH(DATE(YEAR(TODAY()),MONTH(TODAY())+6,1))&lt;7,1,0),7,1)</f>
        <v>43282</v>
      </c>
      <c r="AL8">
        <v>1</v>
      </c>
      <c r="AM8" s="1"/>
      <c r="AN8" s="86"/>
    </row>
    <row r="9" spans="1:40" x14ac:dyDescent="0.3">
      <c r="A9" s="56">
        <v>601709</v>
      </c>
      <c r="B9" s="1">
        <v>42931</v>
      </c>
      <c r="C9" s="56" t="s">
        <v>264</v>
      </c>
      <c r="D9" s="1" t="s">
        <v>918</v>
      </c>
      <c r="E9" s="1">
        <v>43465</v>
      </c>
      <c r="F9" s="1">
        <v>42589</v>
      </c>
      <c r="G9" s="56">
        <v>0</v>
      </c>
      <c r="H9" s="56">
        <v>876</v>
      </c>
      <c r="I9" s="56">
        <v>0</v>
      </c>
      <c r="J9" s="56">
        <v>90</v>
      </c>
      <c r="K9" s="56">
        <v>0</v>
      </c>
      <c r="L9" s="56">
        <v>182688</v>
      </c>
      <c r="M9" s="56">
        <v>1000000</v>
      </c>
      <c r="N9" s="56">
        <v>18</v>
      </c>
      <c r="O9" s="56">
        <v>0</v>
      </c>
      <c r="Q9" s="2">
        <v>41640</v>
      </c>
      <c r="R9" s="2" t="s">
        <v>265</v>
      </c>
      <c r="S9" s="56">
        <v>17594290</v>
      </c>
      <c r="T9" s="56">
        <v>0</v>
      </c>
      <c r="U9" s="56">
        <v>0</v>
      </c>
      <c r="V9" s="56">
        <v>7</v>
      </c>
      <c r="W9" s="56" t="s">
        <v>1231</v>
      </c>
      <c r="X9" t="s">
        <v>171</v>
      </c>
      <c r="AJ9" s="6"/>
      <c r="AL9" t="s">
        <v>251</v>
      </c>
    </row>
    <row r="10" spans="1:40" x14ac:dyDescent="0.3">
      <c r="A10" s="56">
        <v>594527</v>
      </c>
      <c r="B10" s="1">
        <v>42931</v>
      </c>
      <c r="C10" s="56" t="s">
        <v>264</v>
      </c>
      <c r="D10" s="1" t="s">
        <v>1178</v>
      </c>
      <c r="E10" s="1">
        <v>43465</v>
      </c>
      <c r="F10" s="1">
        <v>41153</v>
      </c>
      <c r="G10" s="56">
        <v>0</v>
      </c>
      <c r="H10" s="56">
        <v>2312</v>
      </c>
      <c r="I10" s="56">
        <v>0</v>
      </c>
      <c r="J10" s="56">
        <v>90</v>
      </c>
      <c r="K10" s="56">
        <v>91</v>
      </c>
      <c r="L10" s="56">
        <v>3438635</v>
      </c>
      <c r="M10" s="56">
        <v>4977894</v>
      </c>
      <c r="N10" s="56">
        <v>69</v>
      </c>
      <c r="O10" s="56">
        <v>0</v>
      </c>
      <c r="Q10" s="2">
        <v>41730</v>
      </c>
      <c r="R10" s="2" t="s">
        <v>265</v>
      </c>
      <c r="S10" s="56">
        <v>19300196</v>
      </c>
      <c r="T10" s="56">
        <v>0</v>
      </c>
      <c r="U10" s="56">
        <v>0</v>
      </c>
      <c r="V10" s="56">
        <v>8</v>
      </c>
      <c r="W10" s="56" t="s">
        <v>1232</v>
      </c>
      <c r="X10" t="s">
        <v>171</v>
      </c>
      <c r="Z10" t="s">
        <v>38</v>
      </c>
      <c r="AA10" t="s">
        <v>39</v>
      </c>
      <c r="AB10" t="s">
        <v>40</v>
      </c>
      <c r="AD10" t="str">
        <f>"Financially Active Portfolio (#"&amp;AD18&amp;")"</f>
        <v>Financially Active Portfolio (#18)</v>
      </c>
      <c r="AE10" t="str">
        <f>"Active Portfolio Volume ($"&amp;ROUND(AE18/1000000,0)&amp;"M)"</f>
        <v>Active Portfolio Volume ($30M)</v>
      </c>
      <c r="AF10" t="str">
        <f>"Active Portfolio Spend ($"&amp;ROUND(AF18/1000000,0)&amp;"M)"</f>
        <v>Active Portfolio Spend ($17M)</v>
      </c>
      <c r="AJ10" s="6"/>
      <c r="AK10" s="1" t="s">
        <v>17</v>
      </c>
      <c r="AL10">
        <f>MIN(TABLE_FUNDING_ECA193524[qtr])</f>
        <v>41091</v>
      </c>
    </row>
    <row r="11" spans="1:40" x14ac:dyDescent="0.3">
      <c r="A11" s="56">
        <v>601566</v>
      </c>
      <c r="B11" s="1">
        <v>42931</v>
      </c>
      <c r="C11" s="56" t="s">
        <v>264</v>
      </c>
      <c r="D11" s="1" t="s">
        <v>927</v>
      </c>
      <c r="E11" s="1">
        <v>43404</v>
      </c>
      <c r="F11" s="1">
        <v>42659</v>
      </c>
      <c r="G11" s="56">
        <v>0</v>
      </c>
      <c r="H11" s="56">
        <v>745</v>
      </c>
      <c r="I11" s="56">
        <v>0</v>
      </c>
      <c r="J11" s="56">
        <v>90</v>
      </c>
      <c r="K11" s="56">
        <v>91</v>
      </c>
      <c r="L11" s="56">
        <v>138663</v>
      </c>
      <c r="M11" s="56">
        <v>982177</v>
      </c>
      <c r="N11" s="56">
        <v>14</v>
      </c>
      <c r="O11" s="56">
        <v>0</v>
      </c>
      <c r="Q11" s="2">
        <v>41821</v>
      </c>
      <c r="R11" s="2" t="s">
        <v>265</v>
      </c>
      <c r="S11" s="56">
        <v>19300196</v>
      </c>
      <c r="T11" s="56">
        <v>0</v>
      </c>
      <c r="U11" s="56">
        <v>0</v>
      </c>
      <c r="V11" s="56">
        <v>8</v>
      </c>
      <c r="W11" s="56" t="s">
        <v>1232</v>
      </c>
      <c r="X11" t="s">
        <v>171</v>
      </c>
      <c r="Y11" t="s">
        <v>83</v>
      </c>
      <c r="Z11" s="30">
        <f>SUMIFS(Table_postgresql_IFC_data_connection__RM_Server2[project_count_opclosed],Table_postgresql_IFC_data_connection__RM_Server2[region_code],$Y11)</f>
        <v>0</v>
      </c>
      <c r="AA11" s="30">
        <f>SUMIFS(Table_postgresql_IFC_data_connection__RM_Server2[portfolio_volume_opclosed],Table_postgresql_IFC_data_connection__RM_Server2[region_code],$Y11)</f>
        <v>0</v>
      </c>
      <c r="AB11" s="30">
        <f>SUMIFS(Table_postgresql_IFC_data_connection__RM_Server2[portfolio_cum_expenses_opclosed],Table_postgresql_IFC_data_connection__RM_Server2[region_code],$Y11)</f>
        <v>0</v>
      </c>
      <c r="AC11" s="31" t="str">
        <f>Y11</f>
        <v>EAP</v>
      </c>
      <c r="AD11" s="33">
        <f>Z11+Z12</f>
        <v>0</v>
      </c>
      <c r="AE11" s="34">
        <f>AA11+AA12</f>
        <v>0</v>
      </c>
      <c r="AF11" s="34">
        <f>AB11+AB12</f>
        <v>0</v>
      </c>
      <c r="AJ11" s="6"/>
      <c r="AK11" s="1" t="s">
        <v>170</v>
      </c>
      <c r="AL11">
        <f>MAX(TABLE_FUNDING_ECA193524[qtr])+32</f>
        <v>43406</v>
      </c>
    </row>
    <row r="12" spans="1:40" x14ac:dyDescent="0.3">
      <c r="A12" s="56">
        <v>601987</v>
      </c>
      <c r="B12" s="1">
        <v>42931</v>
      </c>
      <c r="C12" s="56" t="s">
        <v>264</v>
      </c>
      <c r="D12" s="1" t="s">
        <v>1026</v>
      </c>
      <c r="E12" s="1">
        <v>43373</v>
      </c>
      <c r="F12" s="1">
        <v>42736</v>
      </c>
      <c r="G12" s="56">
        <v>0</v>
      </c>
      <c r="H12" s="56">
        <v>637</v>
      </c>
      <c r="I12" s="56">
        <v>0</v>
      </c>
      <c r="J12" s="56">
        <v>90</v>
      </c>
      <c r="K12" s="56">
        <v>183</v>
      </c>
      <c r="L12" s="56">
        <v>18744</v>
      </c>
      <c r="M12" s="56">
        <v>1064337</v>
      </c>
      <c r="N12" s="56">
        <v>2</v>
      </c>
      <c r="O12" s="56">
        <v>0</v>
      </c>
      <c r="Q12" s="2">
        <v>41913</v>
      </c>
      <c r="R12" s="2" t="s">
        <v>265</v>
      </c>
      <c r="S12" s="56">
        <v>19300196</v>
      </c>
      <c r="T12" s="56">
        <v>0</v>
      </c>
      <c r="U12" s="56">
        <v>0</v>
      </c>
      <c r="V12" s="56">
        <v>8</v>
      </c>
      <c r="W12" s="56" t="s">
        <v>1232</v>
      </c>
      <c r="X12" t="s">
        <v>171</v>
      </c>
      <c r="Y12" s="32" t="s">
        <v>83</v>
      </c>
      <c r="Z12" s="30">
        <f>SUMIFS(Table_postgresql_IFC_data_connection__RM_Server2[project_count_opactive],Table_postgresql_IFC_data_connection__RM_Server2[region_code],$Y12)</f>
        <v>0</v>
      </c>
      <c r="AA12" s="30">
        <f>SUMIFS(Table_postgresql_IFC_data_connection__RM_Server2[portfolio_volume_opactive],Table_postgresql_IFC_data_connection__RM_Server2[region_code],$Y12)</f>
        <v>0</v>
      </c>
      <c r="AB12" s="30">
        <f>SUMIFS(Table_postgresql_IFC_data_connection__RM_Server2[portfolio_cum_expenses_opactive],Table_postgresql_IFC_data_connection__RM_Server2[region_code],$Y12)</f>
        <v>0</v>
      </c>
      <c r="AC12" s="31" t="str">
        <f>Y13</f>
        <v>LAC</v>
      </c>
      <c r="AD12" s="33">
        <f>Z13+Z14</f>
        <v>0</v>
      </c>
      <c r="AE12" s="34">
        <f>AA13+AA14</f>
        <v>0</v>
      </c>
      <c r="AF12" s="34">
        <f>AB13+AB14</f>
        <v>0</v>
      </c>
      <c r="AK12" s="1"/>
    </row>
    <row r="13" spans="1:40" x14ac:dyDescent="0.3">
      <c r="A13" s="56">
        <v>602105</v>
      </c>
      <c r="B13" s="1">
        <v>42931</v>
      </c>
      <c r="C13" s="56" t="s">
        <v>264</v>
      </c>
      <c r="D13" s="1" t="s">
        <v>991</v>
      </c>
      <c r="E13" s="1">
        <v>43312</v>
      </c>
      <c r="F13" s="1">
        <v>42856</v>
      </c>
      <c r="G13" s="56">
        <v>0</v>
      </c>
      <c r="H13" s="56">
        <v>456</v>
      </c>
      <c r="I13" s="56">
        <v>0</v>
      </c>
      <c r="J13" s="56">
        <v>90</v>
      </c>
      <c r="K13" s="56">
        <v>367</v>
      </c>
      <c r="L13" s="56">
        <v>23057</v>
      </c>
      <c r="M13" s="56">
        <v>825176</v>
      </c>
      <c r="N13" s="56">
        <v>3</v>
      </c>
      <c r="O13" s="56">
        <v>0</v>
      </c>
      <c r="Q13" s="2">
        <v>42005</v>
      </c>
      <c r="R13" s="2" t="s">
        <v>265</v>
      </c>
      <c r="S13" s="56">
        <v>20633483</v>
      </c>
      <c r="T13" s="56">
        <v>0</v>
      </c>
      <c r="U13" s="56">
        <v>0</v>
      </c>
      <c r="V13" s="56">
        <v>9</v>
      </c>
      <c r="W13" s="56" t="s">
        <v>1233</v>
      </c>
      <c r="X13" t="s">
        <v>171</v>
      </c>
      <c r="Y13" t="s">
        <v>84</v>
      </c>
      <c r="Z13" s="30">
        <f>SUMIFS(Table_postgresql_IFC_data_connection__RM_Server2[project_count_opclosed],Table_postgresql_IFC_data_connection__RM_Server2[region_code],$Y13)</f>
        <v>0</v>
      </c>
      <c r="AA13" s="30">
        <f>SUMIFS(Table_postgresql_IFC_data_connection__RM_Server2[portfolio_volume_opclosed],Table_postgresql_IFC_data_connection__RM_Server2[region_code],$Y13)</f>
        <v>0</v>
      </c>
      <c r="AB13" s="30">
        <f>SUMIFS(Table_postgresql_IFC_data_connection__RM_Server2[portfolio_cum_expenses_opclosed],Table_postgresql_IFC_data_connection__RM_Server2[region_code],$Y13)</f>
        <v>0</v>
      </c>
      <c r="AC13" s="31" t="str">
        <f>Y15</f>
        <v>MENA</v>
      </c>
      <c r="AD13" s="33">
        <f>Z15+Z16</f>
        <v>0</v>
      </c>
      <c r="AE13" s="34">
        <f>AA15+AA16</f>
        <v>0</v>
      </c>
      <c r="AF13" s="34">
        <f>AB15+AB16</f>
        <v>0</v>
      </c>
      <c r="AK13" s="1" t="s">
        <v>20</v>
      </c>
    </row>
    <row r="14" spans="1:40" x14ac:dyDescent="0.3">
      <c r="A14" s="56">
        <v>601707</v>
      </c>
      <c r="B14" s="1">
        <v>42931</v>
      </c>
      <c r="C14" s="56" t="s">
        <v>264</v>
      </c>
      <c r="D14" s="1" t="s">
        <v>934</v>
      </c>
      <c r="E14" s="1">
        <v>43312</v>
      </c>
      <c r="F14" s="1">
        <v>42566</v>
      </c>
      <c r="G14" s="56">
        <v>0</v>
      </c>
      <c r="H14" s="56">
        <v>746</v>
      </c>
      <c r="I14" s="56">
        <v>0</v>
      </c>
      <c r="J14" s="56">
        <v>90</v>
      </c>
      <c r="K14" s="56">
        <v>275</v>
      </c>
      <c r="L14" s="56">
        <v>829990</v>
      </c>
      <c r="M14" s="56">
        <v>1000000</v>
      </c>
      <c r="N14" s="56">
        <v>83</v>
      </c>
      <c r="O14" s="56">
        <v>0</v>
      </c>
      <c r="Q14" s="2">
        <v>42095</v>
      </c>
      <c r="R14" s="2" t="s">
        <v>265</v>
      </c>
      <c r="S14" s="56">
        <v>20633483</v>
      </c>
      <c r="T14" s="56">
        <v>0</v>
      </c>
      <c r="U14" s="56">
        <v>0</v>
      </c>
      <c r="V14" s="56">
        <v>9</v>
      </c>
      <c r="W14" s="56" t="s">
        <v>1233</v>
      </c>
      <c r="X14" t="s">
        <v>171</v>
      </c>
      <c r="Y14" s="32" t="s">
        <v>84</v>
      </c>
      <c r="Z14" s="30">
        <f>SUMIFS(Table_postgresql_IFC_data_connection__RM_Server2[project_count_opactive],Table_postgresql_IFC_data_connection__RM_Server2[region_code],$Y14)</f>
        <v>0</v>
      </c>
      <c r="AA14" s="30">
        <f>SUMIFS(Table_postgresql_IFC_data_connection__RM_Server2[portfolio_volume_opactive],Table_postgresql_IFC_data_connection__RM_Server2[region_code],$Y14)</f>
        <v>0</v>
      </c>
      <c r="AB14" s="30">
        <f>SUMIFS(Table_postgresql_IFC_data_connection__RM_Server2[portfolio_cum_expenses_opactive],Table_postgresql_IFC_data_connection__RM_Server2[region_code],$Y14)</f>
        <v>0</v>
      </c>
      <c r="AC14" s="31" t="str">
        <f>Y17</f>
        <v>SA</v>
      </c>
      <c r="AD14" s="33">
        <f>Z17+Z18</f>
        <v>0</v>
      </c>
      <c r="AE14" s="34">
        <f>AA17+AA18</f>
        <v>0</v>
      </c>
      <c r="AF14" s="34">
        <f>AB17+AB18</f>
        <v>0</v>
      </c>
      <c r="AK14" s="1">
        <f>DATE(YEAR($AK$4),ROUNDUP(MONTH($AK$4)/3,0)*3-2,1)</f>
        <v>42917</v>
      </c>
    </row>
    <row r="15" spans="1:40" x14ac:dyDescent="0.3">
      <c r="A15" s="56">
        <v>601872</v>
      </c>
      <c r="B15" s="1">
        <v>42931</v>
      </c>
      <c r="C15" s="56" t="s">
        <v>264</v>
      </c>
      <c r="D15" s="1" t="s">
        <v>1015</v>
      </c>
      <c r="E15" s="1">
        <v>43281</v>
      </c>
      <c r="F15" s="1">
        <v>42736</v>
      </c>
      <c r="G15" s="56">
        <v>0</v>
      </c>
      <c r="H15" s="56">
        <v>545</v>
      </c>
      <c r="I15" s="56">
        <v>0</v>
      </c>
      <c r="J15" s="56">
        <v>90</v>
      </c>
      <c r="K15" s="56">
        <v>0</v>
      </c>
      <c r="L15" s="56">
        <v>37823</v>
      </c>
      <c r="M15" s="56">
        <v>1000000</v>
      </c>
      <c r="N15" s="56">
        <v>4</v>
      </c>
      <c r="O15" s="56">
        <v>0</v>
      </c>
      <c r="Q15" s="2">
        <v>42186</v>
      </c>
      <c r="R15" s="2" t="s">
        <v>265</v>
      </c>
      <c r="S15" s="56">
        <v>20791391</v>
      </c>
      <c r="T15" s="56">
        <v>0</v>
      </c>
      <c r="U15" s="56">
        <v>0</v>
      </c>
      <c r="V15" s="56">
        <v>10</v>
      </c>
      <c r="W15" s="56" t="s">
        <v>1234</v>
      </c>
      <c r="X15" t="s">
        <v>171</v>
      </c>
      <c r="Y15" t="s">
        <v>81</v>
      </c>
      <c r="Z15" s="30">
        <f>SUMIFS(Table_postgresql_IFC_data_connection__RM_Server2[project_count_opclosed],Table_postgresql_IFC_data_connection__RM_Server2[region_code],$Y15)</f>
        <v>0</v>
      </c>
      <c r="AA15" s="30">
        <f>SUMIFS(Table_postgresql_IFC_data_connection__RM_Server2[portfolio_volume_opclosed],Table_postgresql_IFC_data_connection__RM_Server2[region_code],$Y15)</f>
        <v>0</v>
      </c>
      <c r="AB15" s="30">
        <f>SUMIFS(Table_postgresql_IFC_data_connection__RM_Server2[portfolio_cum_expenses_opclosed],Table_postgresql_IFC_data_connection__RM_Server2[region_code],$Y15)</f>
        <v>0</v>
      </c>
      <c r="AC15" s="31" t="str">
        <f>Y19</f>
        <v>SSA</v>
      </c>
      <c r="AD15" s="33">
        <f>Z19+Z20</f>
        <v>18</v>
      </c>
      <c r="AE15" s="34">
        <f>AA19+AA20</f>
        <v>29663081</v>
      </c>
      <c r="AF15" s="34">
        <f>AB19+AB20</f>
        <v>17082172</v>
      </c>
      <c r="AK15" s="3">
        <f>MATCH($AK$14,TABLE_FUNDING_ECA193524[qtr],0)</f>
        <v>21</v>
      </c>
    </row>
    <row r="16" spans="1:40" x14ac:dyDescent="0.3">
      <c r="A16" s="56">
        <v>599202</v>
      </c>
      <c r="B16" s="1">
        <v>42931</v>
      </c>
      <c r="C16" s="56" t="s">
        <v>264</v>
      </c>
      <c r="D16" s="1" t="s">
        <v>358</v>
      </c>
      <c r="E16" s="1">
        <v>43100</v>
      </c>
      <c r="F16" s="1">
        <v>41416</v>
      </c>
      <c r="G16" s="56">
        <v>0</v>
      </c>
      <c r="H16" s="56">
        <v>1684</v>
      </c>
      <c r="I16" s="56">
        <v>0</v>
      </c>
      <c r="J16" s="56">
        <v>90</v>
      </c>
      <c r="K16" s="56">
        <v>0</v>
      </c>
      <c r="L16" s="56">
        <v>1390882</v>
      </c>
      <c r="M16" s="56">
        <v>1943280</v>
      </c>
      <c r="N16" s="56">
        <v>72</v>
      </c>
      <c r="O16" s="56">
        <v>0</v>
      </c>
      <c r="Q16" s="2">
        <v>42278</v>
      </c>
      <c r="R16" s="2" t="s">
        <v>265</v>
      </c>
      <c r="S16" s="56">
        <v>20791391</v>
      </c>
      <c r="T16" s="56">
        <v>0</v>
      </c>
      <c r="U16" s="56">
        <v>0</v>
      </c>
      <c r="V16" s="56">
        <v>10</v>
      </c>
      <c r="W16" s="56" t="s">
        <v>1234</v>
      </c>
      <c r="X16" t="s">
        <v>171</v>
      </c>
      <c r="Y16" s="32" t="s">
        <v>81</v>
      </c>
      <c r="Z16" s="30">
        <f>SUMIFS(Table_postgresql_IFC_data_connection__RM_Server2[project_count_opactive],Table_postgresql_IFC_data_connection__RM_Server2[region_code],$Y16)</f>
        <v>0</v>
      </c>
      <c r="AA16" s="30">
        <f>SUMIFS(Table_postgresql_IFC_data_connection__RM_Server2[portfolio_volume_opactive],Table_postgresql_IFC_data_connection__RM_Server2[region_code],$Y16)</f>
        <v>0</v>
      </c>
      <c r="AB16" s="30">
        <f>SUMIFS(Table_postgresql_IFC_data_connection__RM_Server2[portfolio_cum_expenses_opactive],Table_postgresql_IFC_data_connection__RM_Server2[region_code],$Y16)</f>
        <v>0</v>
      </c>
      <c r="AC16" s="31" t="str">
        <f>Y21</f>
        <v>WLD</v>
      </c>
      <c r="AD16" s="33">
        <f>Z21+Z22</f>
        <v>0</v>
      </c>
      <c r="AE16" s="34">
        <f>AA21+AA22</f>
        <v>0</v>
      </c>
      <c r="AF16" s="34">
        <f>AB21+AB22</f>
        <v>0</v>
      </c>
      <c r="AK16" s="3">
        <v>1</v>
      </c>
    </row>
    <row r="17" spans="1:39" x14ac:dyDescent="0.3">
      <c r="A17" s="56">
        <v>600657</v>
      </c>
      <c r="B17" s="1">
        <v>42931</v>
      </c>
      <c r="C17" s="56" t="s">
        <v>264</v>
      </c>
      <c r="D17" s="1" t="s">
        <v>809</v>
      </c>
      <c r="E17" s="1">
        <v>43100</v>
      </c>
      <c r="F17" s="1">
        <v>42186</v>
      </c>
      <c r="G17" s="56">
        <v>0</v>
      </c>
      <c r="H17" s="56">
        <v>914</v>
      </c>
      <c r="I17" s="56">
        <v>0</v>
      </c>
      <c r="J17" s="56">
        <v>90</v>
      </c>
      <c r="K17" s="56">
        <v>0</v>
      </c>
      <c r="L17" s="56">
        <v>86156</v>
      </c>
      <c r="M17" s="56">
        <v>157908</v>
      </c>
      <c r="N17" s="56">
        <v>55</v>
      </c>
      <c r="O17" s="56">
        <v>0</v>
      </c>
      <c r="Q17" s="2">
        <v>42370</v>
      </c>
      <c r="R17" s="2" t="s">
        <v>265</v>
      </c>
      <c r="S17" s="56">
        <v>21791391</v>
      </c>
      <c r="T17" s="56">
        <v>0</v>
      </c>
      <c r="U17" s="56">
        <v>0</v>
      </c>
      <c r="V17" s="56">
        <v>11</v>
      </c>
      <c r="W17" s="56" t="s">
        <v>1235</v>
      </c>
      <c r="X17" t="s">
        <v>171</v>
      </c>
      <c r="Y17" t="s">
        <v>80</v>
      </c>
      <c r="Z17" s="30">
        <f>SUMIFS(Table_postgresql_IFC_data_connection__RM_Server2[project_count_opclosed],Table_postgresql_IFC_data_connection__RM_Server2[region_code],$Y17)</f>
        <v>0</v>
      </c>
      <c r="AA17" s="30">
        <f>SUMIFS(Table_postgresql_IFC_data_connection__RM_Server2[portfolio_volume_opclosed],Table_postgresql_IFC_data_connection__RM_Server2[region_code],$Y17)</f>
        <v>0</v>
      </c>
      <c r="AB17" s="30">
        <f>SUMIFS(Table_postgresql_IFC_data_connection__RM_Server2[portfolio_cum_expenses_opclosed],Table_postgresql_IFC_data_connection__RM_Server2[region_code],$Y17)</f>
        <v>0</v>
      </c>
      <c r="AC17" s="70" t="str">
        <f>Y23</f>
        <v>ECA</v>
      </c>
      <c r="AD17" s="31">
        <f>Z23+Z24</f>
        <v>0</v>
      </c>
      <c r="AE17" s="31">
        <f t="shared" ref="AE17:AF17" si="0">AA23+AA24</f>
        <v>0</v>
      </c>
      <c r="AF17" s="31">
        <f t="shared" si="0"/>
        <v>0</v>
      </c>
      <c r="AK17" s="1"/>
    </row>
    <row r="18" spans="1:39" x14ac:dyDescent="0.3">
      <c r="A18" s="56">
        <v>599276</v>
      </c>
      <c r="B18" s="1">
        <v>42931</v>
      </c>
      <c r="C18" s="56" t="s">
        <v>264</v>
      </c>
      <c r="D18" s="1" t="s">
        <v>543</v>
      </c>
      <c r="E18" s="1">
        <v>43099</v>
      </c>
      <c r="F18" s="1">
        <v>41416</v>
      </c>
      <c r="G18" s="56">
        <v>0</v>
      </c>
      <c r="H18" s="56">
        <v>1683</v>
      </c>
      <c r="I18" s="56">
        <v>0</v>
      </c>
      <c r="J18" s="56">
        <v>90</v>
      </c>
      <c r="K18" s="56">
        <v>0</v>
      </c>
      <c r="L18" s="56">
        <v>1610806</v>
      </c>
      <c r="M18" s="56">
        <v>1763224</v>
      </c>
      <c r="N18" s="56">
        <v>91</v>
      </c>
      <c r="O18" s="56">
        <v>0</v>
      </c>
      <c r="Q18" s="2">
        <v>42461</v>
      </c>
      <c r="R18" s="2" t="s">
        <v>265</v>
      </c>
      <c r="S18" s="56">
        <v>21791391</v>
      </c>
      <c r="T18" s="56">
        <v>0</v>
      </c>
      <c r="U18" s="56">
        <v>0</v>
      </c>
      <c r="V18" s="56">
        <v>11</v>
      </c>
      <c r="W18" s="56" t="s">
        <v>1235</v>
      </c>
      <c r="X18" t="s">
        <v>171</v>
      </c>
      <c r="Y18" s="32" t="s">
        <v>80</v>
      </c>
      <c r="Z18" s="30">
        <f>SUMIFS(Table_postgresql_IFC_data_connection__RM_Server2[project_count_opactive],Table_postgresql_IFC_data_connection__RM_Server2[region_code],$Y18)</f>
        <v>0</v>
      </c>
      <c r="AA18" s="30">
        <f>SUMIFS(Table_postgresql_IFC_data_connection__RM_Server2[portfolio_volume_opactive],Table_postgresql_IFC_data_connection__RM_Server2[region_code],$Y18)</f>
        <v>0</v>
      </c>
      <c r="AB18" s="30">
        <f>SUMIFS(Table_postgresql_IFC_data_connection__RM_Server2[portfolio_cum_expenses_opactive],Table_postgresql_IFC_data_connection__RM_Server2[region_code],$Y18)</f>
        <v>0</v>
      </c>
      <c r="AD18">
        <f>SUM(AD11:AD17)</f>
        <v>18</v>
      </c>
      <c r="AE18" s="34">
        <f>SUM(AE11:AE17)</f>
        <v>29663081</v>
      </c>
      <c r="AF18" s="34">
        <f>SUM(AF11:AF17)</f>
        <v>17082172</v>
      </c>
      <c r="AK18" s="1" t="str">
        <f>"Actual Portfolio Volume &amp; Expenditure as of "&amp;AK2</f>
        <v>Actual Portfolio Volume &amp; Expenditure as of Jul 15, 2017</v>
      </c>
    </row>
    <row r="19" spans="1:39" x14ac:dyDescent="0.3">
      <c r="A19" s="56">
        <v>599765</v>
      </c>
      <c r="B19" s="1">
        <v>42931</v>
      </c>
      <c r="C19" s="56" t="s">
        <v>264</v>
      </c>
      <c r="D19" s="1" t="s">
        <v>635</v>
      </c>
      <c r="E19" s="1">
        <v>43008</v>
      </c>
      <c r="F19" s="1">
        <v>41609</v>
      </c>
      <c r="G19" s="56">
        <v>0</v>
      </c>
      <c r="H19" s="56">
        <v>1399</v>
      </c>
      <c r="I19" s="56">
        <v>0</v>
      </c>
      <c r="J19" s="56">
        <v>90</v>
      </c>
      <c r="K19" s="56">
        <v>548</v>
      </c>
      <c r="L19" s="56">
        <v>1725197</v>
      </c>
      <c r="M19" s="56">
        <v>1843917</v>
      </c>
      <c r="N19" s="56">
        <v>94</v>
      </c>
      <c r="O19" s="56">
        <v>0</v>
      </c>
      <c r="Q19" s="2">
        <v>42552</v>
      </c>
      <c r="R19" s="2" t="s">
        <v>265</v>
      </c>
      <c r="S19" s="56">
        <v>23791391</v>
      </c>
      <c r="T19" s="56">
        <v>0</v>
      </c>
      <c r="U19" s="56">
        <v>0</v>
      </c>
      <c r="V19" s="56">
        <v>13</v>
      </c>
      <c r="W19" s="56" t="s">
        <v>1236</v>
      </c>
      <c r="X19" t="s">
        <v>171</v>
      </c>
      <c r="Y19" t="s">
        <v>82</v>
      </c>
      <c r="Z19" s="30">
        <f>SUMIFS(Table_postgresql_IFC_data_connection__RM_Server2[project_count_opclosed],Table_postgresql_IFC_data_connection__RM_Server2[region_code],$Y19)</f>
        <v>0</v>
      </c>
      <c r="AA19" s="30">
        <f>SUMIFS(Table_postgresql_IFC_data_connection__RM_Server2[portfolio_volume_opclosed],Table_postgresql_IFC_data_connection__RM_Server2[region_code],$Y19)</f>
        <v>0</v>
      </c>
      <c r="AB19" s="30">
        <f>SUMIFS(Table_postgresql_IFC_data_connection__RM_Server2[portfolio_cum_expenses_opclosed],Table_postgresql_IFC_data_connection__RM_Server2[region_code],$Y19)</f>
        <v>0</v>
      </c>
      <c r="AD19" s="31"/>
      <c r="AE19" s="31"/>
    </row>
    <row r="20" spans="1:39" x14ac:dyDescent="0.3">
      <c r="A20" s="56">
        <v>599848</v>
      </c>
      <c r="B20" s="1">
        <v>42931</v>
      </c>
      <c r="C20" s="56" t="s">
        <v>264</v>
      </c>
      <c r="D20" s="1" t="s">
        <v>723</v>
      </c>
      <c r="E20" s="1">
        <v>43008</v>
      </c>
      <c r="F20" s="1">
        <v>41650</v>
      </c>
      <c r="G20" s="56">
        <v>0</v>
      </c>
      <c r="H20" s="56">
        <v>1358</v>
      </c>
      <c r="I20" s="56">
        <v>0</v>
      </c>
      <c r="J20" s="56">
        <v>90</v>
      </c>
      <c r="K20" s="56">
        <v>183</v>
      </c>
      <c r="L20" s="56">
        <v>1428537</v>
      </c>
      <c r="M20" s="56">
        <v>1564967</v>
      </c>
      <c r="N20" s="56">
        <v>91</v>
      </c>
      <c r="O20" s="56">
        <v>0</v>
      </c>
      <c r="Q20" s="2">
        <v>42644</v>
      </c>
      <c r="R20" s="2" t="s">
        <v>265</v>
      </c>
      <c r="S20" s="56">
        <v>26773568</v>
      </c>
      <c r="T20" s="56">
        <v>0</v>
      </c>
      <c r="U20" s="56">
        <v>0</v>
      </c>
      <c r="V20" s="56">
        <v>15</v>
      </c>
      <c r="W20" s="56" t="s">
        <v>1237</v>
      </c>
      <c r="X20" t="s">
        <v>171</v>
      </c>
      <c r="Y20" s="32" t="s">
        <v>82</v>
      </c>
      <c r="Z20" s="30">
        <f>SUMIFS(Table_postgresql_IFC_data_connection__RM_Server2[project_count_opactive],Table_postgresql_IFC_data_connection__RM_Server2[region_code],$Y20)</f>
        <v>18</v>
      </c>
      <c r="AA20" s="30">
        <f>SUMIFS(Table_postgresql_IFC_data_connection__RM_Server2[portfolio_volume_opactive],Table_postgresql_IFC_data_connection__RM_Server2[region_code],$Y20)</f>
        <v>29663081</v>
      </c>
      <c r="AB20" s="30">
        <f>SUMIFS(Table_postgresql_IFC_data_connection__RM_Server2[portfolio_cum_expenses_opactive],Table_postgresql_IFC_data_connection__RM_Server2[region_code],$Y20)</f>
        <v>17082172</v>
      </c>
    </row>
    <row r="21" spans="1:39" x14ac:dyDescent="0.3">
      <c r="A21" s="56"/>
      <c r="B21" s="56"/>
      <c r="C21" s="56"/>
      <c r="D21" s="56"/>
      <c r="E21" s="56"/>
      <c r="F21" s="56"/>
      <c r="G21" s="56"/>
      <c r="H21" s="56"/>
      <c r="I21" s="56"/>
      <c r="J21" s="56"/>
      <c r="K21" s="56"/>
      <c r="L21" s="56"/>
      <c r="M21" s="56"/>
      <c r="N21" s="56"/>
      <c r="O21" s="56"/>
      <c r="Q21" s="2">
        <v>42736</v>
      </c>
      <c r="R21" s="2" t="s">
        <v>265</v>
      </c>
      <c r="S21" s="56">
        <v>28837905</v>
      </c>
      <c r="T21" s="56">
        <v>0</v>
      </c>
      <c r="U21" s="56">
        <v>0</v>
      </c>
      <c r="V21" s="56">
        <v>17</v>
      </c>
      <c r="W21" s="56" t="s">
        <v>1238</v>
      </c>
      <c r="X21" t="s">
        <v>171</v>
      </c>
      <c r="Y21" t="s">
        <v>85</v>
      </c>
      <c r="Z21" s="30">
        <f>SUMIFS(Table_postgresql_IFC_data_connection__RM_Server2[project_count_opclosed],Table_postgresql_IFC_data_connection__RM_Server2[region_code],$Y21)</f>
        <v>0</v>
      </c>
      <c r="AA21" s="30">
        <f>SUMIFS(Table_postgresql_IFC_data_connection__RM_Server2[portfolio_volume_opclosed],Table_postgresql_IFC_data_connection__RM_Server2[region_code],$Y21)</f>
        <v>0</v>
      </c>
      <c r="AB21" s="30">
        <f>SUMIFS(Table_postgresql_IFC_data_connection__RM_Server2[portfolio_cum_expenses_opclosed],Table_postgresql_IFC_data_connection__RM_Server2[region_code],$Y21)</f>
        <v>0</v>
      </c>
      <c r="AD21" s="31"/>
      <c r="AE21" s="31"/>
    </row>
    <row r="22" spans="1:39" x14ac:dyDescent="0.3">
      <c r="F22" s="1"/>
      <c r="Q22" s="2">
        <v>42826</v>
      </c>
      <c r="R22" s="2" t="s">
        <v>265</v>
      </c>
      <c r="S22" s="56">
        <v>29663081</v>
      </c>
      <c r="T22" s="56">
        <v>0</v>
      </c>
      <c r="U22" s="56">
        <v>0</v>
      </c>
      <c r="V22" s="56">
        <v>18</v>
      </c>
      <c r="W22" s="56" t="s">
        <v>1239</v>
      </c>
      <c r="X22" t="s">
        <v>171</v>
      </c>
      <c r="Y22" s="32" t="s">
        <v>85</v>
      </c>
      <c r="Z22" s="30">
        <f>SUMIFS(Table_postgresql_IFC_data_connection__RM_Server2[project_count_opactive],Table_postgresql_IFC_data_connection__RM_Server2[region_code],$Y22)</f>
        <v>0</v>
      </c>
      <c r="AA22" s="30">
        <f>SUMIFS(Table_postgresql_IFC_data_connection__RM_Server2[portfolio_volume_opactive],Table_postgresql_IFC_data_connection__RM_Server2[region_code],$Y22)</f>
        <v>0</v>
      </c>
      <c r="AB22" s="30">
        <f>SUMIFS(Table_postgresql_IFC_data_connection__RM_Server2[portfolio_cum_expenses_opactive],Table_postgresql_IFC_data_connection__RM_Server2[region_code],$Y22)</f>
        <v>0</v>
      </c>
      <c r="AJ22" s="2"/>
      <c r="AL22" s="1"/>
      <c r="AM22" s="1"/>
    </row>
    <row r="23" spans="1:39" x14ac:dyDescent="0.3">
      <c r="E23" s="1"/>
      <c r="Q23" s="2">
        <v>42917</v>
      </c>
      <c r="R23" s="2" t="s">
        <v>265</v>
      </c>
      <c r="S23" s="56">
        <v>29663081</v>
      </c>
      <c r="T23" s="56">
        <v>0</v>
      </c>
      <c r="U23" s="56">
        <v>0</v>
      </c>
      <c r="V23" s="56">
        <v>18</v>
      </c>
      <c r="W23" s="56" t="s">
        <v>1239</v>
      </c>
      <c r="X23" t="s">
        <v>171</v>
      </c>
      <c r="Y23" s="1" t="s">
        <v>149</v>
      </c>
      <c r="Z23" s="30">
        <f>SUMIFS(Table_postgresql_IFC_data_connection__RM_Server2[project_count_opclosed],Table_postgresql_IFC_data_connection__RM_Server2[region_code],$Y23)</f>
        <v>0</v>
      </c>
      <c r="AA23" s="30">
        <f>SUMIFS(Table_postgresql_IFC_data_connection__RM_Server2[portfolio_volume_opclosed],Table_postgresql_IFC_data_connection__RM_Server2[region_code],$Y23)</f>
        <v>0</v>
      </c>
      <c r="AB23" s="30">
        <f>SUMIFS(Table_postgresql_IFC_data_connection__RM_Server2[portfolio_cum_expenses_opclosed],Table_postgresql_IFC_data_connection__RM_Server2[region_code],$Y23)</f>
        <v>0</v>
      </c>
      <c r="AJ23" s="2"/>
      <c r="AL23" s="1"/>
      <c r="AM23" s="1"/>
    </row>
    <row r="24" spans="1:39" x14ac:dyDescent="0.3">
      <c r="Q24" s="2">
        <v>43009</v>
      </c>
      <c r="R24" s="2" t="s">
        <v>265</v>
      </c>
      <c r="S24" s="56">
        <v>26254197</v>
      </c>
      <c r="T24" s="56">
        <v>0</v>
      </c>
      <c r="U24" s="56">
        <v>0</v>
      </c>
      <c r="V24" s="56">
        <v>16</v>
      </c>
      <c r="W24" s="56" t="s">
        <v>1240</v>
      </c>
      <c r="X24" t="s">
        <v>171</v>
      </c>
      <c r="Y24" s="69" t="s">
        <v>149</v>
      </c>
      <c r="Z24" s="30">
        <f>SUMIFS(Table_postgresql_IFC_data_connection__RM_Server2[project_count_opactive],Table_postgresql_IFC_data_connection__RM_Server2[region_code],$Y24)</f>
        <v>0</v>
      </c>
      <c r="AA24" s="30">
        <f>SUMIFS(Table_postgresql_IFC_data_connection__RM_Server2[portfolio_volume_opactive],Table_postgresql_IFC_data_connection__RM_Server2[region_code],$Y24)</f>
        <v>0</v>
      </c>
      <c r="AB24" s="30">
        <f>SUMIFS(Table_postgresql_IFC_data_connection__RM_Server2[portfolio_cum_expenses_opactive],Table_postgresql_IFC_data_connection__RM_Server2[region_code],$Y24)</f>
        <v>0</v>
      </c>
      <c r="AJ24" s="2"/>
      <c r="AL24" s="1"/>
      <c r="AM24" s="1"/>
    </row>
    <row r="25" spans="1:39" x14ac:dyDescent="0.3">
      <c r="Q25" s="2">
        <v>43101</v>
      </c>
      <c r="R25" s="2" t="s">
        <v>265</v>
      </c>
      <c r="S25" s="56">
        <v>22389785</v>
      </c>
      <c r="T25" s="56">
        <v>0</v>
      </c>
      <c r="U25" s="56">
        <v>0</v>
      </c>
      <c r="V25" s="56">
        <v>13</v>
      </c>
      <c r="W25" s="56" t="s">
        <v>1241</v>
      </c>
      <c r="X25" t="s">
        <v>171</v>
      </c>
      <c r="AJ25" s="2"/>
      <c r="AL25" s="1"/>
      <c r="AM25" s="1"/>
    </row>
    <row r="26" spans="1:39" x14ac:dyDescent="0.3">
      <c r="Q26" s="2">
        <v>43191</v>
      </c>
      <c r="R26" s="2" t="s">
        <v>265</v>
      </c>
      <c r="S26" s="56">
        <v>22389785</v>
      </c>
      <c r="T26" s="56">
        <v>0</v>
      </c>
      <c r="U26" s="56">
        <v>0</v>
      </c>
      <c r="V26" s="56">
        <v>13</v>
      </c>
      <c r="W26" s="56" t="s">
        <v>1241</v>
      </c>
      <c r="X26" t="s">
        <v>171</v>
      </c>
      <c r="AJ26" s="2"/>
      <c r="AL26" s="1"/>
      <c r="AM26" s="1"/>
    </row>
    <row r="27" spans="1:39" x14ac:dyDescent="0.3">
      <c r="Q27" s="2">
        <v>43282</v>
      </c>
      <c r="R27" s="2" t="s">
        <v>265</v>
      </c>
      <c r="S27" s="56">
        <v>21389785</v>
      </c>
      <c r="T27" s="56">
        <v>0</v>
      </c>
      <c r="U27" s="56">
        <v>0</v>
      </c>
      <c r="V27" s="56">
        <v>12</v>
      </c>
      <c r="W27" s="56" t="s">
        <v>1242</v>
      </c>
      <c r="X27" t="s">
        <v>171</v>
      </c>
      <c r="AJ27" s="2"/>
      <c r="AL27" s="1"/>
      <c r="AM27" s="1"/>
    </row>
    <row r="28" spans="1:39" x14ac:dyDescent="0.3">
      <c r="Q28" s="2">
        <v>43374</v>
      </c>
      <c r="R28" s="2" t="s">
        <v>265</v>
      </c>
      <c r="S28" s="56">
        <v>18500272</v>
      </c>
      <c r="T28" s="56">
        <v>0</v>
      </c>
      <c r="U28" s="56">
        <v>0</v>
      </c>
      <c r="V28" s="56">
        <v>9</v>
      </c>
      <c r="W28" s="56" t="s">
        <v>1243</v>
      </c>
      <c r="X28" t="s">
        <v>171</v>
      </c>
      <c r="AJ28" s="2"/>
      <c r="AL28" s="1"/>
      <c r="AM28" s="1"/>
    </row>
    <row r="29" spans="1:39" x14ac:dyDescent="0.3">
      <c r="Q29" s="2"/>
      <c r="R29" s="2"/>
      <c r="S29" s="56"/>
      <c r="T29" s="56"/>
      <c r="U29" s="56"/>
      <c r="V29" s="56"/>
      <c r="W29" s="56"/>
      <c r="X29" t="s">
        <v>171</v>
      </c>
      <c r="AJ29" s="2"/>
      <c r="AL29" s="1"/>
      <c r="AM29" s="1"/>
    </row>
    <row r="30" spans="1:39" x14ac:dyDescent="0.3">
      <c r="Q30" s="2"/>
      <c r="R30" s="2"/>
      <c r="X30" t="s">
        <v>171</v>
      </c>
      <c r="AJ30" s="2"/>
      <c r="AL30" s="1"/>
      <c r="AM30" s="1"/>
    </row>
    <row r="31" spans="1:39" x14ac:dyDescent="0.3">
      <c r="Q31" s="2"/>
      <c r="R31" s="2"/>
      <c r="X31" t="s">
        <v>171</v>
      </c>
      <c r="AB31" s="6"/>
      <c r="AC31" s="6"/>
      <c r="AJ31" s="2"/>
      <c r="AL31" s="1"/>
      <c r="AM31" s="1"/>
    </row>
    <row r="32" spans="1:39" x14ac:dyDescent="0.3">
      <c r="Q32" s="2"/>
      <c r="R32" s="2"/>
      <c r="X32" t="s">
        <v>171</v>
      </c>
      <c r="AB32" s="6"/>
      <c r="AC32" s="6"/>
      <c r="AJ32" s="2"/>
      <c r="AL32" s="1"/>
      <c r="AM32" s="1"/>
    </row>
    <row r="33" spans="17:29" x14ac:dyDescent="0.3">
      <c r="X33" t="s">
        <v>171</v>
      </c>
      <c r="AB33" s="6"/>
      <c r="AC33" s="6"/>
    </row>
    <row r="34" spans="17:29" x14ac:dyDescent="0.3">
      <c r="Q34" s="2"/>
      <c r="R34" s="2"/>
      <c r="X34" t="s">
        <v>171</v>
      </c>
      <c r="AB34" s="6"/>
      <c r="AC34" s="6"/>
    </row>
    <row r="35" spans="17:29" x14ac:dyDescent="0.3">
      <c r="AB35" s="6"/>
      <c r="AC35" s="6"/>
    </row>
    <row r="57" spans="32:34" x14ac:dyDescent="0.3">
      <c r="AF57" s="1"/>
      <c r="AG57" s="1"/>
      <c r="AH57" s="1"/>
    </row>
    <row r="58" spans="32:34" x14ac:dyDescent="0.3">
      <c r="AF58" s="1"/>
      <c r="AG58" s="1"/>
      <c r="AH58" s="1"/>
    </row>
    <row r="59" spans="32:34" x14ac:dyDescent="0.3">
      <c r="AF59" s="1"/>
      <c r="AG59" s="1"/>
      <c r="AH59" s="1"/>
    </row>
    <row r="60" spans="32:34" x14ac:dyDescent="0.3">
      <c r="AF60" s="1"/>
      <c r="AG60" s="1"/>
      <c r="AH60" s="1"/>
    </row>
    <row r="61" spans="32:34" x14ac:dyDescent="0.3">
      <c r="AF61" s="1"/>
      <c r="AG61" s="1"/>
      <c r="AH61" s="1"/>
    </row>
    <row r="62" spans="32:34" x14ac:dyDescent="0.3">
      <c r="AF62" s="1"/>
      <c r="AG62" s="1"/>
      <c r="AH62" s="1"/>
    </row>
    <row r="63" spans="32:34" x14ac:dyDescent="0.3">
      <c r="AF63" s="1"/>
      <c r="AG63" s="1"/>
      <c r="AH63" s="1"/>
    </row>
    <row r="64" spans="32:34" x14ac:dyDescent="0.3">
      <c r="AF64" s="1"/>
      <c r="AG64" s="1"/>
      <c r="AH64" s="1"/>
    </row>
    <row r="65" spans="17:34" x14ac:dyDescent="0.3">
      <c r="AF65" s="1"/>
      <c r="AG65" s="1"/>
      <c r="AH65" s="1"/>
    </row>
    <row r="66" spans="17:34" x14ac:dyDescent="0.3">
      <c r="Q66" s="1"/>
      <c r="AF66" s="1"/>
      <c r="AG66" s="1"/>
      <c r="AH66" s="1"/>
    </row>
    <row r="67" spans="17:34" x14ac:dyDescent="0.3">
      <c r="Q67" s="1"/>
      <c r="AF67" s="1"/>
      <c r="AG67" s="1"/>
      <c r="AH67" s="1"/>
    </row>
    <row r="68" spans="17:34" x14ac:dyDescent="0.3">
      <c r="Q68" s="1"/>
      <c r="AB68" s="2"/>
      <c r="AD68" s="1"/>
      <c r="AE68" s="1"/>
      <c r="AF68" s="1"/>
      <c r="AG68" s="1"/>
      <c r="AH68" s="1"/>
    </row>
    <row r="69" spans="17:34" x14ac:dyDescent="0.3">
      <c r="Q69" s="1"/>
      <c r="AB69" s="2"/>
      <c r="AD69" s="1"/>
      <c r="AE69" s="1"/>
      <c r="AF69" s="1"/>
      <c r="AG69" s="1"/>
      <c r="AH69" s="1"/>
    </row>
    <row r="70" spans="17:34" x14ac:dyDescent="0.3">
      <c r="Q70" s="1"/>
      <c r="AB70" s="2"/>
      <c r="AD70" s="1"/>
      <c r="AE70" s="1"/>
      <c r="AF70" s="1"/>
      <c r="AG70" s="1"/>
      <c r="AH70" s="1"/>
    </row>
    <row r="71" spans="17:34" x14ac:dyDescent="0.3">
      <c r="Q71" s="1"/>
      <c r="AB71" s="2"/>
      <c r="AD71" s="1"/>
      <c r="AE71" s="1"/>
      <c r="AF71" s="1"/>
      <c r="AG71" s="1"/>
      <c r="AH71" s="1"/>
    </row>
    <row r="72" spans="17:34" x14ac:dyDescent="0.3">
      <c r="Q72" s="1"/>
      <c r="AB72" s="2"/>
      <c r="AD72" s="1"/>
      <c r="AE72" s="1"/>
      <c r="AF72" s="1"/>
      <c r="AG72" s="1"/>
      <c r="AH72" s="1"/>
    </row>
    <row r="73" spans="17:34" x14ac:dyDescent="0.3">
      <c r="Q73" s="1"/>
      <c r="AB73" s="2"/>
      <c r="AD73" s="1"/>
      <c r="AE73" s="1"/>
      <c r="AF73" s="1"/>
      <c r="AG73" s="1"/>
      <c r="AH73" s="1"/>
    </row>
    <row r="74" spans="17:34" x14ac:dyDescent="0.3">
      <c r="Q74" s="1"/>
      <c r="AB74" s="2"/>
      <c r="AD74" s="1"/>
      <c r="AE74" s="1"/>
      <c r="AF74" s="1"/>
      <c r="AG74" s="1"/>
      <c r="AH74" s="1"/>
    </row>
    <row r="75" spans="17:34" x14ac:dyDescent="0.3">
      <c r="Q75" s="1"/>
      <c r="AB75" s="2"/>
      <c r="AD75" s="1"/>
      <c r="AE75" s="1"/>
      <c r="AF75" s="1"/>
      <c r="AG75" s="1"/>
      <c r="AH75" s="1"/>
    </row>
    <row r="76" spans="17:34" x14ac:dyDescent="0.3">
      <c r="Q76" s="1"/>
      <c r="AB76" s="2"/>
      <c r="AD76" s="1"/>
      <c r="AE76" s="1"/>
      <c r="AF76" s="1"/>
      <c r="AG76" s="1"/>
      <c r="AH76" s="1"/>
    </row>
    <row r="77" spans="17:34" x14ac:dyDescent="0.3">
      <c r="Q77" s="1"/>
      <c r="AB77" s="2"/>
      <c r="AD77" s="1"/>
      <c r="AE77" s="1"/>
      <c r="AF77" s="1"/>
      <c r="AG77" s="1"/>
      <c r="AH77" s="1"/>
    </row>
    <row r="78" spans="17:34" x14ac:dyDescent="0.3">
      <c r="Q78" s="1"/>
      <c r="AB78" s="2"/>
      <c r="AD78" s="1"/>
      <c r="AE78" s="1"/>
      <c r="AF78" s="1"/>
      <c r="AG78" s="1"/>
      <c r="AH78" s="1"/>
    </row>
    <row r="79" spans="17:34" x14ac:dyDescent="0.3">
      <c r="Q79" s="1"/>
      <c r="AB79" s="2"/>
      <c r="AD79" s="1"/>
      <c r="AE79" s="1"/>
      <c r="AF79" s="1"/>
      <c r="AG79" s="1"/>
      <c r="AH79" s="1"/>
    </row>
    <row r="80" spans="17:34" x14ac:dyDescent="0.3">
      <c r="Q80" s="1"/>
      <c r="AB80" s="2"/>
      <c r="AD80" s="1"/>
      <c r="AE80" s="1"/>
      <c r="AF80" s="1"/>
      <c r="AG80" s="1"/>
      <c r="AH80" s="1"/>
    </row>
    <row r="81" spans="17:34" x14ac:dyDescent="0.3">
      <c r="Q81" s="1"/>
      <c r="AB81" s="2"/>
      <c r="AD81" s="1"/>
      <c r="AE81" s="1"/>
      <c r="AF81" s="1"/>
      <c r="AG81" s="1"/>
      <c r="AH81" s="1"/>
    </row>
    <row r="82" spans="17:34" x14ac:dyDescent="0.3">
      <c r="Q82" s="1"/>
      <c r="AB82" s="2"/>
      <c r="AD82" s="1"/>
      <c r="AE82" s="1"/>
      <c r="AF82" s="1"/>
      <c r="AG82" s="1"/>
      <c r="AH82" s="1"/>
    </row>
    <row r="83" spans="17:34" x14ac:dyDescent="0.3">
      <c r="Q83" s="1"/>
      <c r="AB83" s="2"/>
      <c r="AD83" s="1"/>
      <c r="AE83" s="1"/>
      <c r="AF83" s="1"/>
      <c r="AG83" s="1"/>
      <c r="AH83" s="1"/>
    </row>
    <row r="84" spans="17:34" x14ac:dyDescent="0.3">
      <c r="Q84" s="1"/>
      <c r="AB84" s="2"/>
      <c r="AD84" s="1"/>
      <c r="AE84" s="1"/>
      <c r="AF84" s="1"/>
      <c r="AG84" s="1"/>
      <c r="AH84" s="1"/>
    </row>
    <row r="85" spans="17:34" x14ac:dyDescent="0.3">
      <c r="Q85" s="1"/>
      <c r="AB85" s="2"/>
      <c r="AD85" s="1"/>
      <c r="AE85" s="1"/>
      <c r="AF85" s="1"/>
      <c r="AG85" s="1"/>
      <c r="AH85" s="1"/>
    </row>
    <row r="86" spans="17:34" x14ac:dyDescent="0.3">
      <c r="Q86" s="1"/>
      <c r="AB86" s="2"/>
      <c r="AD86" s="1"/>
      <c r="AE86" s="1"/>
      <c r="AF86" s="1"/>
      <c r="AG86" s="1"/>
      <c r="AH86" s="1"/>
    </row>
    <row r="87" spans="17:34" x14ac:dyDescent="0.3">
      <c r="Q87" s="1"/>
      <c r="AB87" s="2"/>
      <c r="AD87" s="1"/>
      <c r="AE87" s="1"/>
      <c r="AF87" s="1"/>
      <c r="AG87" s="1"/>
      <c r="AH87" s="1"/>
    </row>
    <row r="88" spans="17:34" x14ac:dyDescent="0.3">
      <c r="Q88" s="1"/>
      <c r="AB88" s="2"/>
      <c r="AD88" s="1"/>
      <c r="AE88" s="1"/>
      <c r="AF88" s="1"/>
      <c r="AG88" s="1"/>
      <c r="AH88" s="1"/>
    </row>
    <row r="89" spans="17:34" x14ac:dyDescent="0.3">
      <c r="Q89" s="1"/>
      <c r="AB89" s="2"/>
      <c r="AD89" s="1"/>
      <c r="AE89" s="1"/>
      <c r="AF89" s="1"/>
      <c r="AG89" s="1"/>
      <c r="AH89" s="1"/>
    </row>
    <row r="90" spans="17:34" x14ac:dyDescent="0.3">
      <c r="Q90" s="1"/>
      <c r="AB90" s="2"/>
      <c r="AD90" s="1"/>
      <c r="AE90" s="1"/>
      <c r="AF90" s="1"/>
      <c r="AG90" s="1"/>
      <c r="AH90" s="1"/>
    </row>
    <row r="91" spans="17:34" x14ac:dyDescent="0.3">
      <c r="Q91" s="1"/>
      <c r="AB91" s="2"/>
      <c r="AD91" s="1"/>
      <c r="AE91" s="1"/>
      <c r="AF91" s="1"/>
      <c r="AG91" s="1"/>
      <c r="AH91" s="1"/>
    </row>
    <row r="92" spans="17:34" x14ac:dyDescent="0.3">
      <c r="Q92" s="1"/>
      <c r="AB92" s="2"/>
      <c r="AD92" s="1"/>
      <c r="AE92" s="1"/>
      <c r="AF92" s="1"/>
      <c r="AG92" s="1"/>
      <c r="AH92" s="1"/>
    </row>
    <row r="93" spans="17:34" x14ac:dyDescent="0.3">
      <c r="Q93" s="1"/>
      <c r="AB93" s="2"/>
      <c r="AD93" s="1"/>
      <c r="AE93" s="1"/>
      <c r="AF93" s="1"/>
      <c r="AG93" s="1"/>
      <c r="AH93" s="1"/>
    </row>
    <row r="94" spans="17:34" x14ac:dyDescent="0.3">
      <c r="Q94" s="1"/>
      <c r="AB94" s="2"/>
      <c r="AD94" s="1"/>
      <c r="AE94" s="1"/>
      <c r="AF94" s="1"/>
      <c r="AG94" s="1"/>
      <c r="AH94" s="1"/>
    </row>
    <row r="95" spans="17:34" x14ac:dyDescent="0.3">
      <c r="Q95" s="1"/>
      <c r="AB95" s="2"/>
      <c r="AD95" s="1"/>
      <c r="AE95" s="1"/>
      <c r="AF95" s="1"/>
      <c r="AG95" s="1"/>
      <c r="AH95" s="1"/>
    </row>
    <row r="96" spans="17:34" x14ac:dyDescent="0.3">
      <c r="Q96" s="1"/>
      <c r="AB96" s="2"/>
      <c r="AD96" s="1"/>
      <c r="AE96" s="1"/>
      <c r="AF96" s="1"/>
      <c r="AG96" s="1"/>
      <c r="AH96" s="1"/>
    </row>
    <row r="97" spans="17:34" x14ac:dyDescent="0.3">
      <c r="Q97" s="1"/>
      <c r="AB97" s="2"/>
      <c r="AD97" s="1"/>
      <c r="AE97" s="1"/>
      <c r="AF97" s="1"/>
      <c r="AG97" s="1"/>
      <c r="AH97" s="1"/>
    </row>
    <row r="98" spans="17:34" x14ac:dyDescent="0.3">
      <c r="Q98" s="1"/>
      <c r="AB98" s="2"/>
      <c r="AD98" s="1"/>
      <c r="AE98" s="1"/>
      <c r="AF98" s="1"/>
      <c r="AG98" s="1"/>
      <c r="AH98" s="1"/>
    </row>
    <row r="99" spans="17:34" x14ac:dyDescent="0.3">
      <c r="Q99" s="1"/>
      <c r="AB99" s="2"/>
      <c r="AD99" s="1"/>
      <c r="AE99" s="1"/>
      <c r="AF99" s="1"/>
      <c r="AG99" s="1"/>
      <c r="AH99" s="1"/>
    </row>
    <row r="100" spans="17:34" x14ac:dyDescent="0.3">
      <c r="Q100" s="1"/>
      <c r="AB100" s="2"/>
      <c r="AD100" s="1"/>
      <c r="AE100" s="1"/>
      <c r="AF100" s="1"/>
      <c r="AG100" s="1"/>
      <c r="AH100" s="1"/>
    </row>
    <row r="101" spans="17:34" x14ac:dyDescent="0.3">
      <c r="Q101" s="1"/>
      <c r="AB101" s="2"/>
      <c r="AD101" s="1"/>
      <c r="AE101" s="1"/>
      <c r="AF101" s="1"/>
      <c r="AG101" s="1"/>
      <c r="AH101" s="1"/>
    </row>
    <row r="102" spans="17:34" x14ac:dyDescent="0.3">
      <c r="Q102" s="1"/>
      <c r="AB102" s="2"/>
      <c r="AD102" s="1"/>
      <c r="AE102" s="1"/>
      <c r="AF102" s="1"/>
      <c r="AG102" s="1"/>
      <c r="AH102" s="1"/>
    </row>
    <row r="103" spans="17:34" x14ac:dyDescent="0.3">
      <c r="Q103" s="1"/>
      <c r="AB103" s="2"/>
      <c r="AD103" s="1"/>
      <c r="AE103" s="1"/>
      <c r="AF103" s="1"/>
      <c r="AG103" s="1"/>
      <c r="AH103" s="1"/>
    </row>
    <row r="104" spans="17:34" x14ac:dyDescent="0.3">
      <c r="Q104" s="1"/>
      <c r="AB104" s="2"/>
      <c r="AD104" s="1"/>
      <c r="AE104" s="1"/>
      <c r="AF104" s="1"/>
      <c r="AG104" s="1"/>
      <c r="AH104" s="1"/>
    </row>
    <row r="105" spans="17:34" x14ac:dyDescent="0.3">
      <c r="Q105" s="1"/>
      <c r="AB105" s="2"/>
      <c r="AD105" s="1"/>
      <c r="AE105" s="1"/>
      <c r="AF105" s="1"/>
      <c r="AG105" s="1"/>
      <c r="AH105" s="1"/>
    </row>
    <row r="106" spans="17:34" x14ac:dyDescent="0.3">
      <c r="Q106" s="1"/>
      <c r="AB106" s="2"/>
      <c r="AD106" s="1"/>
      <c r="AE106" s="1"/>
      <c r="AF106" s="1"/>
      <c r="AG106" s="1"/>
      <c r="AH106" s="1"/>
    </row>
    <row r="107" spans="17:34" x14ac:dyDescent="0.3">
      <c r="Q107" s="1"/>
      <c r="AB107" s="2"/>
      <c r="AD107" s="1"/>
      <c r="AE107" s="1"/>
      <c r="AF107" s="1"/>
      <c r="AG107" s="1"/>
      <c r="AH107" s="1"/>
    </row>
    <row r="108" spans="17:34" x14ac:dyDescent="0.3">
      <c r="Q108" s="1"/>
      <c r="AB108" s="2"/>
      <c r="AD108" s="1"/>
      <c r="AE108" s="1"/>
      <c r="AF108" s="1"/>
      <c r="AG108" s="1"/>
      <c r="AH108" s="1"/>
    </row>
    <row r="109" spans="17:34" x14ac:dyDescent="0.3">
      <c r="Q109" s="1"/>
      <c r="AB109" s="2"/>
      <c r="AD109" s="1"/>
      <c r="AE109" s="1"/>
      <c r="AF109" s="1"/>
      <c r="AG109" s="1"/>
      <c r="AH109" s="1"/>
    </row>
    <row r="110" spans="17:34" x14ac:dyDescent="0.3">
      <c r="Q110" s="1"/>
      <c r="AB110" s="2"/>
      <c r="AD110" s="1"/>
      <c r="AE110" s="1"/>
      <c r="AF110" s="1"/>
      <c r="AG110" s="1"/>
      <c r="AH110" s="1"/>
    </row>
    <row r="111" spans="17:34" x14ac:dyDescent="0.3">
      <c r="Q111" s="1"/>
      <c r="AB111" s="2"/>
      <c r="AD111" s="1"/>
      <c r="AE111" s="1"/>
      <c r="AF111" s="1"/>
      <c r="AG111" s="1"/>
      <c r="AH111" s="1"/>
    </row>
    <row r="112" spans="17:34" x14ac:dyDescent="0.3">
      <c r="Q112" s="1"/>
      <c r="AB112" s="2"/>
      <c r="AD112" s="1"/>
      <c r="AE112" s="1"/>
      <c r="AF112" s="1"/>
      <c r="AG112" s="1"/>
      <c r="AH112" s="1"/>
    </row>
    <row r="113" spans="17:34" x14ac:dyDescent="0.3">
      <c r="Q113" s="1"/>
      <c r="AB113" s="2"/>
      <c r="AD113" s="1"/>
      <c r="AE113" s="1"/>
      <c r="AF113" s="1"/>
      <c r="AG113" s="1"/>
      <c r="AH113" s="1"/>
    </row>
    <row r="114" spans="17:34" x14ac:dyDescent="0.3">
      <c r="Q114" s="1"/>
      <c r="AB114" s="2"/>
      <c r="AD114" s="1"/>
      <c r="AE114" s="1"/>
      <c r="AF114" s="1"/>
      <c r="AG114" s="1"/>
      <c r="AH114" s="1"/>
    </row>
    <row r="115" spans="17:34" x14ac:dyDescent="0.3">
      <c r="Q115" s="1"/>
      <c r="AB115" s="2"/>
      <c r="AD115" s="1"/>
      <c r="AE115" s="1"/>
      <c r="AF115" s="1"/>
      <c r="AG115" s="1"/>
      <c r="AH115" s="1"/>
    </row>
    <row r="116" spans="17:34" x14ac:dyDescent="0.3">
      <c r="Q116" s="1"/>
      <c r="AB116" s="2"/>
      <c r="AD116" s="1"/>
      <c r="AE116" s="1"/>
      <c r="AF116" s="1"/>
      <c r="AG116" s="1"/>
      <c r="AH116" s="1"/>
    </row>
    <row r="117" spans="17:34" x14ac:dyDescent="0.3">
      <c r="Q117" s="1"/>
      <c r="AB117" s="2"/>
      <c r="AD117" s="1"/>
      <c r="AE117" s="1"/>
      <c r="AF117" s="1"/>
      <c r="AG117" s="1"/>
      <c r="AH117" s="1"/>
    </row>
    <row r="118" spans="17:34" x14ac:dyDescent="0.3">
      <c r="Q118" s="1"/>
      <c r="AB118" s="2"/>
      <c r="AD118" s="1"/>
      <c r="AE118" s="1"/>
      <c r="AF118" s="1"/>
      <c r="AG118" s="1"/>
      <c r="AH118" s="1"/>
    </row>
    <row r="119" spans="17:34" x14ac:dyDescent="0.3">
      <c r="Q119" s="1"/>
      <c r="AB119" s="2"/>
      <c r="AD119" s="1"/>
      <c r="AE119" s="1"/>
      <c r="AF119" s="1"/>
      <c r="AG119" s="1"/>
      <c r="AH119" s="1"/>
    </row>
    <row r="120" spans="17:34" x14ac:dyDescent="0.3">
      <c r="Q120" s="1"/>
      <c r="AB120" s="2"/>
      <c r="AD120" s="1"/>
      <c r="AE120" s="1"/>
      <c r="AF120" s="1"/>
      <c r="AG120" s="1"/>
      <c r="AH120" s="1"/>
    </row>
    <row r="121" spans="17:34" x14ac:dyDescent="0.3">
      <c r="Q121" s="1"/>
      <c r="AB121" s="2"/>
      <c r="AD121" s="1"/>
      <c r="AE121" s="1"/>
      <c r="AF121" s="1"/>
      <c r="AG121" s="1"/>
      <c r="AH121" s="1"/>
    </row>
    <row r="122" spans="17:34" x14ac:dyDescent="0.3">
      <c r="Q122" s="1"/>
      <c r="AB122" s="2"/>
      <c r="AD122" s="1"/>
      <c r="AE122" s="1"/>
      <c r="AF122" s="1"/>
      <c r="AG122" s="1"/>
      <c r="AH122" s="1"/>
    </row>
    <row r="123" spans="17:34" x14ac:dyDescent="0.3">
      <c r="Q123" s="1"/>
      <c r="AB123" s="2"/>
      <c r="AD123" s="1"/>
      <c r="AE123" s="1"/>
      <c r="AF123" s="1"/>
      <c r="AG123" s="1"/>
      <c r="AH123" s="1"/>
    </row>
    <row r="124" spans="17:34" x14ac:dyDescent="0.3">
      <c r="Q124" s="1"/>
      <c r="AB124" s="2"/>
      <c r="AD124" s="1"/>
      <c r="AE124" s="1"/>
      <c r="AF124" s="1"/>
      <c r="AG124" s="1"/>
      <c r="AH124" s="1"/>
    </row>
    <row r="125" spans="17:34" x14ac:dyDescent="0.3">
      <c r="Q125" s="1"/>
      <c r="AB125" s="2"/>
      <c r="AD125" s="1"/>
      <c r="AE125" s="1"/>
      <c r="AF125" s="1"/>
      <c r="AG125" s="1"/>
      <c r="AH125" s="1"/>
    </row>
    <row r="126" spans="17:34" x14ac:dyDescent="0.3">
      <c r="Q126" s="1"/>
      <c r="AB126" s="2"/>
      <c r="AD126" s="1"/>
      <c r="AE126" s="1"/>
      <c r="AF126" s="1"/>
      <c r="AG126" s="1"/>
      <c r="AH126" s="1"/>
    </row>
    <row r="127" spans="17:34" x14ac:dyDescent="0.3">
      <c r="Q127" s="1"/>
      <c r="AB127" s="2"/>
      <c r="AD127" s="1"/>
      <c r="AE127" s="1"/>
      <c r="AF127" s="1"/>
      <c r="AG127" s="1"/>
      <c r="AH127" s="1"/>
    </row>
    <row r="128" spans="17:34" x14ac:dyDescent="0.3">
      <c r="Q128" s="1"/>
      <c r="AB128" s="2"/>
      <c r="AD128" s="1"/>
      <c r="AE128" s="1"/>
      <c r="AF128" s="1"/>
      <c r="AG128" s="1"/>
      <c r="AH128" s="1"/>
    </row>
    <row r="129" spans="17:34" x14ac:dyDescent="0.3">
      <c r="Q129" s="1"/>
      <c r="AB129" s="2"/>
      <c r="AD129" s="1"/>
      <c r="AE129" s="1"/>
      <c r="AF129" s="1"/>
      <c r="AG129" s="1"/>
      <c r="AH129" s="1"/>
    </row>
    <row r="130" spans="17:34" x14ac:dyDescent="0.3">
      <c r="Q130" s="1"/>
      <c r="AB130" s="2"/>
      <c r="AD130" s="1"/>
      <c r="AE130" s="1"/>
      <c r="AF130" s="1"/>
      <c r="AG130" s="1"/>
      <c r="AH130" s="1"/>
    </row>
    <row r="131" spans="17:34" x14ac:dyDescent="0.3">
      <c r="Q131" s="1"/>
      <c r="AB131" s="2"/>
      <c r="AD131" s="1"/>
      <c r="AE131" s="1"/>
      <c r="AF131" s="1"/>
      <c r="AG131" s="1"/>
      <c r="AH131" s="1"/>
    </row>
    <row r="132" spans="17:34" x14ac:dyDescent="0.3">
      <c r="Q132" s="1"/>
      <c r="AB132" s="2"/>
      <c r="AD132" s="1"/>
      <c r="AE132" s="1"/>
      <c r="AF132" s="1"/>
      <c r="AG132" s="1"/>
      <c r="AH132" s="1"/>
    </row>
    <row r="133" spans="17:34" x14ac:dyDescent="0.3">
      <c r="Q133" s="1"/>
      <c r="AB133" s="2"/>
      <c r="AD133" s="1"/>
      <c r="AE133" s="1"/>
      <c r="AF133" s="1"/>
      <c r="AG133" s="1"/>
      <c r="AH133" s="1"/>
    </row>
    <row r="134" spans="17:34" x14ac:dyDescent="0.3">
      <c r="Q134" s="1"/>
      <c r="AB134" s="2"/>
      <c r="AD134" s="1"/>
      <c r="AE134" s="1"/>
      <c r="AF134" s="1"/>
      <c r="AG134" s="1"/>
      <c r="AH134" s="1"/>
    </row>
    <row r="135" spans="17:34" x14ac:dyDescent="0.3">
      <c r="Q135" s="1"/>
      <c r="AB135" s="2"/>
      <c r="AD135" s="1"/>
      <c r="AE135" s="1"/>
      <c r="AF135" s="1"/>
      <c r="AG135" s="1"/>
      <c r="AH135" s="1"/>
    </row>
    <row r="136" spans="17:34" x14ac:dyDescent="0.3">
      <c r="Q136" s="1"/>
      <c r="AB136" s="2"/>
      <c r="AD136" s="1"/>
      <c r="AE136" s="1"/>
      <c r="AF136" s="1"/>
      <c r="AG136" s="1"/>
      <c r="AH136" s="1"/>
    </row>
    <row r="137" spans="17:34" x14ac:dyDescent="0.3">
      <c r="Q137" s="1"/>
      <c r="AB137" s="2"/>
      <c r="AD137" s="1"/>
      <c r="AE137" s="1"/>
      <c r="AF137" s="1"/>
      <c r="AG137" s="1"/>
      <c r="AH137" s="1"/>
    </row>
    <row r="138" spans="17:34" x14ac:dyDescent="0.3">
      <c r="Q138" s="1"/>
      <c r="AB138" s="2"/>
      <c r="AD138" s="1"/>
      <c r="AE138" s="1"/>
      <c r="AF138" s="1"/>
      <c r="AG138" s="1"/>
      <c r="AH138" s="1"/>
    </row>
    <row r="139" spans="17:34" x14ac:dyDescent="0.3">
      <c r="Q139" s="1"/>
      <c r="AB139" s="2"/>
      <c r="AD139" s="1"/>
      <c r="AE139" s="1"/>
      <c r="AF139" s="1"/>
      <c r="AG139" s="1"/>
      <c r="AH139" s="1"/>
    </row>
    <row r="140" spans="17:34" x14ac:dyDescent="0.3">
      <c r="Q140" s="1"/>
      <c r="AB140" s="2"/>
      <c r="AD140" s="1"/>
      <c r="AE140" s="1"/>
      <c r="AF140" s="1"/>
      <c r="AG140" s="1"/>
      <c r="AH140" s="1"/>
    </row>
    <row r="141" spans="17:34" x14ac:dyDescent="0.3">
      <c r="Q141" s="1"/>
      <c r="AB141" s="2"/>
      <c r="AD141" s="1"/>
      <c r="AE141" s="1"/>
      <c r="AF141" s="1"/>
      <c r="AG141" s="1"/>
      <c r="AH141" s="1"/>
    </row>
    <row r="142" spans="17:34" x14ac:dyDescent="0.3">
      <c r="Q142" s="1"/>
      <c r="AB142" s="2"/>
      <c r="AD142" s="1"/>
      <c r="AE142" s="1"/>
      <c r="AF142" s="1"/>
      <c r="AG142" s="1"/>
      <c r="AH142" s="1"/>
    </row>
    <row r="143" spans="17:34" x14ac:dyDescent="0.3">
      <c r="Q143" s="1"/>
      <c r="AB143" s="2"/>
      <c r="AD143" s="1"/>
      <c r="AE143" s="1"/>
      <c r="AF143" s="1"/>
      <c r="AG143" s="1"/>
      <c r="AH143" s="1"/>
    </row>
    <row r="144" spans="17:34" x14ac:dyDescent="0.3">
      <c r="Q144" s="1"/>
      <c r="AB144" s="2"/>
      <c r="AD144" s="1"/>
      <c r="AE144" s="1"/>
      <c r="AF144" s="1"/>
      <c r="AG144" s="1"/>
      <c r="AH144" s="1"/>
    </row>
    <row r="145" spans="17:34" x14ac:dyDescent="0.3">
      <c r="Q145" s="1"/>
      <c r="AB145" s="2"/>
      <c r="AD145" s="1"/>
      <c r="AE145" s="1"/>
      <c r="AF145" s="1"/>
      <c r="AG145" s="1"/>
      <c r="AH145" s="1"/>
    </row>
    <row r="146" spans="17:34" x14ac:dyDescent="0.3">
      <c r="Q146" s="1"/>
      <c r="AB146" s="2"/>
      <c r="AD146" s="1"/>
      <c r="AE146" s="1"/>
      <c r="AF146" s="1"/>
      <c r="AG146" s="1"/>
      <c r="AH146" s="1"/>
    </row>
    <row r="147" spans="17:34" x14ac:dyDescent="0.3">
      <c r="Q147" s="1"/>
      <c r="AB147" s="2"/>
      <c r="AD147" s="1"/>
      <c r="AE147" s="1"/>
      <c r="AF147" s="1"/>
      <c r="AG147" s="1"/>
      <c r="AH147" s="1"/>
    </row>
    <row r="148" spans="17:34" x14ac:dyDescent="0.3">
      <c r="Q148" s="1"/>
      <c r="AB148" s="2"/>
      <c r="AD148" s="1"/>
      <c r="AE148" s="1"/>
      <c r="AF148" s="1"/>
      <c r="AG148" s="1"/>
      <c r="AH148" s="1"/>
    </row>
    <row r="149" spans="17:34" x14ac:dyDescent="0.3">
      <c r="Q149" s="1"/>
      <c r="AB149" s="2"/>
      <c r="AD149" s="1"/>
      <c r="AE149" s="1"/>
      <c r="AF149" s="1"/>
      <c r="AG149" s="1"/>
      <c r="AH149" s="1"/>
    </row>
    <row r="150" spans="17:34" x14ac:dyDescent="0.3">
      <c r="Q150" s="1"/>
      <c r="AB150" s="2"/>
      <c r="AD150" s="1"/>
      <c r="AE150" s="1"/>
      <c r="AF150" s="1"/>
      <c r="AG150" s="1"/>
      <c r="AH150" s="1"/>
    </row>
    <row r="151" spans="17:34" x14ac:dyDescent="0.3">
      <c r="Q151" s="1"/>
      <c r="AB151" s="2"/>
      <c r="AD151" s="1"/>
      <c r="AE151" s="1"/>
      <c r="AF151" s="1"/>
      <c r="AG151" s="1"/>
      <c r="AH151" s="1"/>
    </row>
    <row r="152" spans="17:34" x14ac:dyDescent="0.3">
      <c r="Q152" s="1"/>
      <c r="AB152" s="2"/>
      <c r="AD152" s="1"/>
      <c r="AE152" s="1"/>
      <c r="AF152" s="1"/>
      <c r="AG152" s="1"/>
      <c r="AH152" s="1"/>
    </row>
    <row r="153" spans="17:34" x14ac:dyDescent="0.3">
      <c r="Q153" s="1"/>
      <c r="AB153" s="2"/>
      <c r="AD153" s="1"/>
      <c r="AE153" s="1"/>
      <c r="AF153" s="1"/>
      <c r="AG153" s="1"/>
      <c r="AH153" s="1"/>
    </row>
    <row r="154" spans="17:34" x14ac:dyDescent="0.3">
      <c r="Q154" s="1"/>
      <c r="AB154" s="2"/>
      <c r="AD154" s="1"/>
      <c r="AE154" s="1"/>
      <c r="AF154" s="1"/>
      <c r="AG154" s="1"/>
      <c r="AH154" s="1"/>
    </row>
    <row r="155" spans="17:34" x14ac:dyDescent="0.3">
      <c r="Q155" s="1"/>
      <c r="AB155" s="2"/>
      <c r="AD155" s="1"/>
      <c r="AE155" s="1"/>
      <c r="AF155" s="1"/>
      <c r="AG155" s="1"/>
      <c r="AH155" s="1"/>
    </row>
    <row r="156" spans="17:34" x14ac:dyDescent="0.3">
      <c r="Q156" s="1"/>
      <c r="AB156" s="2"/>
      <c r="AD156" s="1"/>
      <c r="AE156" s="1"/>
      <c r="AF156" s="1"/>
      <c r="AG156" s="1"/>
      <c r="AH156" s="1"/>
    </row>
    <row r="157" spans="17:34" x14ac:dyDescent="0.3">
      <c r="Q157" s="1"/>
      <c r="AB157" s="2"/>
      <c r="AD157" s="1"/>
      <c r="AE157" s="1"/>
      <c r="AF157" s="1"/>
      <c r="AG157" s="1"/>
      <c r="AH157" s="1"/>
    </row>
    <row r="158" spans="17:34" x14ac:dyDescent="0.3">
      <c r="Q158" s="1"/>
      <c r="AB158" s="2"/>
      <c r="AD158" s="1"/>
      <c r="AE158" s="1"/>
      <c r="AF158" s="1"/>
      <c r="AG158" s="1"/>
      <c r="AH158" s="1"/>
    </row>
    <row r="159" spans="17:34" x14ac:dyDescent="0.3">
      <c r="Q159" s="1"/>
      <c r="AB159" s="2"/>
      <c r="AD159" s="1"/>
      <c r="AE159" s="1"/>
      <c r="AF159" s="1"/>
      <c r="AG159" s="1"/>
      <c r="AH159" s="1"/>
    </row>
    <row r="160" spans="17:34" x14ac:dyDescent="0.3">
      <c r="Q160" s="1"/>
      <c r="AB160" s="2"/>
      <c r="AD160" s="1"/>
      <c r="AE160" s="1"/>
      <c r="AF160" s="1"/>
      <c r="AG160" s="1"/>
      <c r="AH160" s="1"/>
    </row>
    <row r="161" spans="17:34" x14ac:dyDescent="0.3">
      <c r="Q161" s="1"/>
      <c r="AB161" s="2"/>
      <c r="AD161" s="1"/>
      <c r="AE161" s="1"/>
      <c r="AF161" s="1"/>
      <c r="AG161" s="1"/>
      <c r="AH161" s="1"/>
    </row>
    <row r="162" spans="17:34" x14ac:dyDescent="0.3">
      <c r="Q162" s="1"/>
      <c r="AB162" s="2"/>
      <c r="AD162" s="1"/>
      <c r="AE162" s="1"/>
      <c r="AF162" s="1"/>
      <c r="AG162" s="1"/>
      <c r="AH162" s="1"/>
    </row>
    <row r="163" spans="17:34" x14ac:dyDescent="0.3">
      <c r="Q163" s="1"/>
      <c r="AB163" s="2"/>
      <c r="AD163" s="1"/>
      <c r="AE163" s="1"/>
      <c r="AF163" s="1"/>
      <c r="AG163" s="1"/>
      <c r="AH163" s="1"/>
    </row>
    <row r="164" spans="17:34" x14ac:dyDescent="0.3">
      <c r="Q164" s="1"/>
      <c r="AB164" s="2"/>
      <c r="AD164" s="1"/>
      <c r="AE164" s="1"/>
      <c r="AF164" s="1"/>
      <c r="AG164" s="1"/>
      <c r="AH164" s="1"/>
    </row>
    <row r="165" spans="17:34" x14ac:dyDescent="0.3">
      <c r="Q165" s="1"/>
      <c r="AB165" s="2"/>
      <c r="AD165" s="1"/>
      <c r="AE165" s="1"/>
      <c r="AF165" s="1"/>
      <c r="AG165" s="1"/>
      <c r="AH165" s="1"/>
    </row>
    <row r="166" spans="17:34" x14ac:dyDescent="0.3">
      <c r="Q166" s="1"/>
      <c r="AB166" s="2"/>
      <c r="AD166" s="1"/>
      <c r="AE166" s="1"/>
      <c r="AF166" s="1"/>
      <c r="AG166" s="1"/>
      <c r="AH166" s="1"/>
    </row>
    <row r="167" spans="17:34" x14ac:dyDescent="0.3">
      <c r="Q167" s="1"/>
      <c r="AB167" s="2"/>
      <c r="AD167" s="1"/>
      <c r="AE167" s="1"/>
      <c r="AF167" s="1"/>
      <c r="AG167" s="1"/>
      <c r="AH167" s="1"/>
    </row>
    <row r="168" spans="17:34" x14ac:dyDescent="0.3">
      <c r="Q168" s="1"/>
      <c r="AB168" s="2"/>
      <c r="AD168" s="1"/>
      <c r="AE168" s="1"/>
      <c r="AF168" s="1"/>
      <c r="AG168" s="1"/>
      <c r="AH168" s="1"/>
    </row>
    <row r="169" spans="17:34" x14ac:dyDescent="0.3">
      <c r="Q169" s="1"/>
      <c r="AB169" s="2"/>
      <c r="AD169" s="1"/>
      <c r="AE169" s="1"/>
      <c r="AF169" s="1"/>
      <c r="AG169" s="1"/>
      <c r="AH169" s="1"/>
    </row>
    <row r="170" spans="17:34" x14ac:dyDescent="0.3">
      <c r="Q170" s="1"/>
      <c r="AB170" s="2"/>
      <c r="AD170" s="1"/>
      <c r="AE170" s="1"/>
      <c r="AF170" s="1"/>
      <c r="AG170" s="1"/>
      <c r="AH170" s="1"/>
    </row>
    <row r="171" spans="17:34" x14ac:dyDescent="0.3">
      <c r="Q171" s="1"/>
      <c r="AB171" s="2"/>
      <c r="AD171" s="1"/>
      <c r="AE171" s="1"/>
      <c r="AF171" s="1"/>
      <c r="AG171" s="1"/>
      <c r="AH171" s="1"/>
    </row>
    <row r="172" spans="17:34" x14ac:dyDescent="0.3">
      <c r="Q172" s="1"/>
      <c r="AB172" s="2"/>
      <c r="AD172" s="1"/>
      <c r="AE172" s="1"/>
      <c r="AF172" s="1"/>
      <c r="AG172" s="1"/>
      <c r="AH172" s="1"/>
    </row>
    <row r="173" spans="17:34" x14ac:dyDescent="0.3">
      <c r="Q173" s="1"/>
      <c r="AB173" s="2"/>
      <c r="AD173" s="1"/>
      <c r="AE173" s="1"/>
      <c r="AF173" s="1"/>
      <c r="AG173" s="1"/>
      <c r="AH173" s="1"/>
    </row>
    <row r="174" spans="17:34" x14ac:dyDescent="0.3">
      <c r="Q174" s="1"/>
      <c r="AB174" s="2"/>
      <c r="AD174" s="1"/>
      <c r="AE174" s="1"/>
      <c r="AF174" s="1"/>
      <c r="AG174" s="1"/>
      <c r="AH174" s="1"/>
    </row>
    <row r="175" spans="17:34" x14ac:dyDescent="0.3">
      <c r="Q175" s="1"/>
      <c r="AB175" s="2"/>
      <c r="AD175" s="1"/>
      <c r="AE175" s="1"/>
      <c r="AF175" s="1"/>
      <c r="AG175" s="1"/>
      <c r="AH175" s="1"/>
    </row>
    <row r="176" spans="17:34" x14ac:dyDescent="0.3">
      <c r="Q176" s="1"/>
      <c r="AB176" s="2"/>
      <c r="AD176" s="1"/>
      <c r="AE176" s="1"/>
      <c r="AF176" s="1"/>
      <c r="AG176" s="1"/>
      <c r="AH176" s="1"/>
    </row>
    <row r="177" spans="17:34" x14ac:dyDescent="0.3">
      <c r="Q177" s="1"/>
      <c r="AB177" s="2"/>
      <c r="AD177" s="1"/>
      <c r="AE177" s="1"/>
      <c r="AF177" s="1"/>
      <c r="AG177" s="1"/>
      <c r="AH177" s="1"/>
    </row>
    <row r="178" spans="17:34" x14ac:dyDescent="0.3">
      <c r="Q178" s="1"/>
      <c r="AB178" s="2"/>
      <c r="AD178" s="1"/>
      <c r="AE178" s="1"/>
      <c r="AF178" s="1"/>
      <c r="AG178" s="1"/>
      <c r="AH178" s="1"/>
    </row>
    <row r="179" spans="17:34" x14ac:dyDescent="0.3">
      <c r="Q179" s="1"/>
      <c r="AB179" s="2"/>
      <c r="AD179" s="1"/>
      <c r="AE179" s="1"/>
      <c r="AF179" s="1"/>
      <c r="AG179" s="1"/>
      <c r="AH179" s="1"/>
    </row>
    <row r="180" spans="17:34" x14ac:dyDescent="0.3">
      <c r="Q180" s="1"/>
      <c r="AB180" s="2"/>
      <c r="AD180" s="1"/>
      <c r="AE180" s="1"/>
      <c r="AF180" s="1"/>
      <c r="AG180" s="1"/>
      <c r="AH180" s="1"/>
    </row>
    <row r="181" spans="17:34" x14ac:dyDescent="0.3">
      <c r="Q181" s="1"/>
      <c r="AB181" s="2"/>
      <c r="AD181" s="1"/>
      <c r="AE181" s="1"/>
      <c r="AF181" s="1"/>
      <c r="AG181" s="1"/>
      <c r="AH181" s="1"/>
    </row>
    <row r="182" spans="17:34" x14ac:dyDescent="0.3">
      <c r="Q182" s="1"/>
      <c r="AB182" s="2"/>
      <c r="AD182" s="1"/>
      <c r="AE182" s="1"/>
      <c r="AF182" s="1"/>
      <c r="AG182" s="1"/>
      <c r="AH182" s="1"/>
    </row>
    <row r="183" spans="17:34" x14ac:dyDescent="0.3">
      <c r="Q183" s="1"/>
      <c r="AB183" s="2"/>
      <c r="AD183" s="1"/>
      <c r="AE183" s="1"/>
      <c r="AF183" s="1"/>
      <c r="AG183" s="1"/>
      <c r="AH183" s="1"/>
    </row>
    <row r="184" spans="17:34" x14ac:dyDescent="0.3">
      <c r="Q184" s="1"/>
      <c r="AB184" s="2"/>
      <c r="AD184" s="1"/>
      <c r="AE184" s="1"/>
      <c r="AF184" s="1"/>
      <c r="AG184" s="1"/>
      <c r="AH184" s="1"/>
    </row>
    <row r="185" spans="17:34" x14ac:dyDescent="0.3">
      <c r="Q185" s="1"/>
      <c r="AB185" s="2"/>
      <c r="AD185" s="1"/>
      <c r="AE185" s="1"/>
      <c r="AF185" s="1"/>
      <c r="AG185" s="1"/>
      <c r="AH185" s="1"/>
    </row>
    <row r="186" spans="17:34" x14ac:dyDescent="0.3">
      <c r="Q186" s="1"/>
      <c r="AB186" s="2"/>
      <c r="AD186" s="1"/>
      <c r="AE186" s="1"/>
      <c r="AF186" s="1"/>
      <c r="AG186" s="1"/>
      <c r="AH186" s="1"/>
    </row>
    <row r="187" spans="17:34" x14ac:dyDescent="0.3">
      <c r="Q187" s="1"/>
      <c r="AB187" s="2"/>
      <c r="AD187" s="1"/>
      <c r="AE187" s="1"/>
      <c r="AF187" s="1"/>
      <c r="AG187" s="1"/>
      <c r="AH187" s="1"/>
    </row>
    <row r="188" spans="17:34" x14ac:dyDescent="0.3">
      <c r="Q188" s="1"/>
      <c r="AB188" s="2"/>
      <c r="AD188" s="1"/>
      <c r="AE188" s="1"/>
      <c r="AF188" s="1"/>
      <c r="AG188" s="1"/>
      <c r="AH188" s="1"/>
    </row>
    <row r="189" spans="17:34" x14ac:dyDescent="0.3">
      <c r="Q189" s="1"/>
      <c r="AB189" s="2"/>
      <c r="AD189" s="1"/>
      <c r="AE189" s="1"/>
      <c r="AF189" s="1"/>
      <c r="AG189" s="1"/>
      <c r="AH189" s="1"/>
    </row>
    <row r="190" spans="17:34" x14ac:dyDescent="0.3">
      <c r="Q190" s="1"/>
      <c r="AB190" s="2"/>
      <c r="AD190" s="1"/>
      <c r="AE190" s="1"/>
      <c r="AF190" s="1"/>
      <c r="AG190" s="1"/>
      <c r="AH190" s="1"/>
    </row>
    <row r="191" spans="17:34" x14ac:dyDescent="0.3">
      <c r="Q191" s="1"/>
      <c r="AB191" s="2"/>
      <c r="AD191" s="1"/>
      <c r="AE191" s="1"/>
      <c r="AF191" s="1"/>
      <c r="AG191" s="1"/>
      <c r="AH191" s="1"/>
    </row>
    <row r="192" spans="17:34" x14ac:dyDescent="0.3">
      <c r="Q192" s="1"/>
      <c r="AB192" s="2"/>
      <c r="AD192" s="1"/>
      <c r="AE192" s="1"/>
      <c r="AF192" s="1"/>
      <c r="AG192" s="1"/>
      <c r="AH192" s="1"/>
    </row>
    <row r="193" spans="17:34" x14ac:dyDescent="0.3">
      <c r="Q193" s="1"/>
      <c r="AB193" s="2"/>
      <c r="AD193" s="1"/>
      <c r="AE193" s="1"/>
      <c r="AF193" s="1"/>
      <c r="AG193" s="1"/>
      <c r="AH193" s="1"/>
    </row>
    <row r="194" spans="17:34" x14ac:dyDescent="0.3">
      <c r="Q194" s="1"/>
      <c r="AB194" s="2"/>
      <c r="AD194" s="1"/>
      <c r="AE194" s="1"/>
      <c r="AF194" s="1"/>
      <c r="AG194" s="1"/>
      <c r="AH194" s="1"/>
    </row>
    <row r="195" spans="17:34" x14ac:dyDescent="0.3">
      <c r="Q195" s="1"/>
      <c r="AB195" s="2"/>
      <c r="AD195" s="1"/>
      <c r="AE195" s="1"/>
      <c r="AF195" s="1"/>
      <c r="AG195" s="1"/>
      <c r="AH195" s="1"/>
    </row>
    <row r="196" spans="17:34" x14ac:dyDescent="0.3">
      <c r="Q196" s="1"/>
      <c r="AB196" s="2"/>
      <c r="AD196" s="1"/>
      <c r="AE196" s="1"/>
      <c r="AF196" s="1"/>
      <c r="AG196" s="1"/>
      <c r="AH196" s="1"/>
    </row>
    <row r="197" spans="17:34" x14ac:dyDescent="0.3">
      <c r="Q197" s="1"/>
      <c r="AB197" s="2"/>
      <c r="AD197" s="1"/>
      <c r="AE197" s="1"/>
      <c r="AF197" s="1"/>
      <c r="AG197" s="1"/>
      <c r="AH197" s="1"/>
    </row>
    <row r="198" spans="17:34" x14ac:dyDescent="0.3">
      <c r="Q198" s="1"/>
      <c r="AB198" s="2"/>
      <c r="AD198" s="1"/>
      <c r="AE198" s="1"/>
      <c r="AF198" s="1"/>
      <c r="AG198" s="1"/>
      <c r="AH198" s="1"/>
    </row>
    <row r="199" spans="17:34" x14ac:dyDescent="0.3">
      <c r="Q199" s="1"/>
      <c r="AB199" s="2"/>
      <c r="AD199" s="1"/>
      <c r="AE199" s="1"/>
      <c r="AF199" s="1"/>
      <c r="AG199" s="1"/>
      <c r="AH199" s="1"/>
    </row>
    <row r="200" spans="17:34" x14ac:dyDescent="0.3">
      <c r="Q200" s="1"/>
      <c r="AB200" s="2"/>
      <c r="AD200" s="1"/>
      <c r="AE200" s="1"/>
      <c r="AF200" s="1"/>
      <c r="AG200" s="1"/>
      <c r="AH200" s="1"/>
    </row>
    <row r="201" spans="17:34" x14ac:dyDescent="0.3">
      <c r="Q201" s="1"/>
      <c r="AB201" s="2"/>
      <c r="AD201" s="1"/>
      <c r="AE201" s="1"/>
      <c r="AF201" s="1"/>
      <c r="AG201" s="1"/>
      <c r="AH201" s="1"/>
    </row>
    <row r="202" spans="17:34" x14ac:dyDescent="0.3">
      <c r="Q202" s="1"/>
      <c r="AB202" s="2"/>
      <c r="AD202" s="1"/>
      <c r="AE202" s="1"/>
      <c r="AF202" s="1"/>
      <c r="AG202" s="1"/>
      <c r="AH202" s="1"/>
    </row>
    <row r="203" spans="17:34" x14ac:dyDescent="0.3">
      <c r="Q203" s="1"/>
      <c r="AB203" s="2"/>
      <c r="AD203" s="1"/>
      <c r="AE203" s="1"/>
      <c r="AF203" s="1"/>
      <c r="AG203" s="1"/>
      <c r="AH203" s="1"/>
    </row>
    <row r="204" spans="17:34" x14ac:dyDescent="0.3">
      <c r="Q204" s="1"/>
      <c r="AB204" s="2"/>
      <c r="AD204" s="1"/>
      <c r="AE204" s="1"/>
      <c r="AF204" s="1"/>
      <c r="AG204" s="1"/>
      <c r="AH204" s="1"/>
    </row>
    <row r="205" spans="17:34" x14ac:dyDescent="0.3">
      <c r="Q205" s="1"/>
      <c r="AB205" s="2"/>
      <c r="AD205" s="1"/>
      <c r="AE205" s="1"/>
      <c r="AF205" s="1"/>
      <c r="AG205" s="1"/>
      <c r="AH205" s="1"/>
    </row>
    <row r="206" spans="17:34" x14ac:dyDescent="0.3">
      <c r="Q206" s="1"/>
      <c r="AB206" s="2"/>
      <c r="AD206" s="1"/>
      <c r="AE206" s="1"/>
      <c r="AF206" s="1"/>
      <c r="AG206" s="1"/>
      <c r="AH206" s="1"/>
    </row>
    <row r="207" spans="17:34" x14ac:dyDescent="0.3">
      <c r="Q207" s="1"/>
      <c r="AB207" s="2"/>
      <c r="AD207" s="1"/>
      <c r="AE207" s="1"/>
      <c r="AF207" s="1"/>
      <c r="AG207" s="1"/>
      <c r="AH207" s="1"/>
    </row>
    <row r="208" spans="17:34" x14ac:dyDescent="0.3">
      <c r="Q208" s="1"/>
      <c r="AB208" s="2"/>
      <c r="AD208" s="1"/>
      <c r="AE208" s="1"/>
      <c r="AF208" s="1"/>
      <c r="AG208" s="1"/>
      <c r="AH208" s="1"/>
    </row>
    <row r="209" spans="17:34" x14ac:dyDescent="0.3">
      <c r="Q209" s="1"/>
      <c r="AB209" s="2"/>
      <c r="AD209" s="1"/>
      <c r="AE209" s="1"/>
      <c r="AF209" s="1"/>
      <c r="AG209" s="1"/>
      <c r="AH209" s="1"/>
    </row>
    <row r="210" spans="17:34" x14ac:dyDescent="0.3">
      <c r="Q210" s="1"/>
      <c r="AB210" s="2"/>
      <c r="AD210" s="1"/>
      <c r="AE210" s="1"/>
      <c r="AF210" s="1"/>
      <c r="AG210" s="1"/>
      <c r="AH210" s="1"/>
    </row>
    <row r="211" spans="17:34" x14ac:dyDescent="0.3">
      <c r="Q211" s="1"/>
      <c r="AB211" s="2"/>
      <c r="AD211" s="1"/>
      <c r="AE211" s="1"/>
      <c r="AF211" s="1"/>
      <c r="AG211" s="1"/>
      <c r="AH211" s="1"/>
    </row>
    <row r="212" spans="17:34" x14ac:dyDescent="0.3">
      <c r="Q212" s="1"/>
      <c r="AB212" s="2"/>
      <c r="AD212" s="1"/>
      <c r="AE212" s="1"/>
      <c r="AF212" s="1"/>
      <c r="AG212" s="1"/>
      <c r="AH212" s="1"/>
    </row>
    <row r="213" spans="17:34" x14ac:dyDescent="0.3">
      <c r="Q213" s="1"/>
      <c r="AB213" s="2"/>
      <c r="AD213" s="1"/>
      <c r="AE213" s="1"/>
      <c r="AF213" s="1"/>
      <c r="AG213" s="1"/>
      <c r="AH213" s="1"/>
    </row>
    <row r="214" spans="17:34" x14ac:dyDescent="0.3">
      <c r="Q214" s="1"/>
      <c r="AB214" s="2"/>
      <c r="AD214" s="1"/>
      <c r="AE214" s="1"/>
      <c r="AF214" s="1"/>
      <c r="AG214" s="1"/>
      <c r="AH214" s="1"/>
    </row>
    <row r="215" spans="17:34" x14ac:dyDescent="0.3">
      <c r="Q215" s="1"/>
      <c r="AB215" s="2"/>
      <c r="AD215" s="1"/>
      <c r="AE215" s="1"/>
      <c r="AF215" s="1"/>
      <c r="AG215" s="1"/>
      <c r="AH215" s="1"/>
    </row>
    <row r="216" spans="17:34" x14ac:dyDescent="0.3">
      <c r="Q216" s="1"/>
      <c r="AB216" s="2"/>
      <c r="AD216" s="1"/>
      <c r="AE216" s="1"/>
      <c r="AF216" s="1"/>
      <c r="AG216" s="1"/>
      <c r="AH216" s="1"/>
    </row>
    <row r="217" spans="17:34" x14ac:dyDescent="0.3">
      <c r="Q217" s="1"/>
      <c r="AB217" s="2"/>
      <c r="AD217" s="1"/>
      <c r="AE217" s="1"/>
      <c r="AF217" s="1"/>
      <c r="AG217" s="1"/>
      <c r="AH217" s="1"/>
    </row>
    <row r="218" spans="17:34" x14ac:dyDescent="0.3">
      <c r="Q218" s="1"/>
      <c r="AB218" s="2"/>
      <c r="AD218" s="1"/>
      <c r="AE218" s="1"/>
      <c r="AF218" s="1"/>
      <c r="AG218" s="1"/>
      <c r="AH218" s="1"/>
    </row>
    <row r="219" spans="17:34" x14ac:dyDescent="0.3">
      <c r="Q219" s="1"/>
      <c r="AB219" s="2"/>
      <c r="AD219" s="1"/>
      <c r="AE219" s="1"/>
      <c r="AF219" s="1"/>
      <c r="AG219" s="1"/>
      <c r="AH219" s="1"/>
    </row>
    <row r="220" spans="17:34" x14ac:dyDescent="0.3">
      <c r="Q220" s="1"/>
      <c r="AB220" s="2"/>
      <c r="AD220" s="1"/>
      <c r="AE220" s="1"/>
      <c r="AF220" s="1"/>
      <c r="AG220" s="1"/>
      <c r="AH220" s="1"/>
    </row>
    <row r="221" spans="17:34" x14ac:dyDescent="0.3">
      <c r="Q221" s="1"/>
      <c r="AB221" s="2"/>
      <c r="AD221" s="1"/>
      <c r="AE221" s="1"/>
      <c r="AF221" s="1"/>
      <c r="AG221" s="1"/>
      <c r="AH221" s="1"/>
    </row>
    <row r="222" spans="17:34" x14ac:dyDescent="0.3">
      <c r="Q222" s="1"/>
      <c r="AB222" s="2"/>
      <c r="AD222" s="1"/>
      <c r="AE222" s="1"/>
      <c r="AF222" s="1"/>
      <c r="AG222" s="1"/>
      <c r="AH222" s="1"/>
    </row>
    <row r="223" spans="17:34" x14ac:dyDescent="0.3">
      <c r="Q223" s="1"/>
      <c r="AB223" s="2"/>
      <c r="AD223" s="1"/>
      <c r="AE223" s="1"/>
      <c r="AF223" s="1"/>
      <c r="AG223" s="1"/>
      <c r="AH223" s="1"/>
    </row>
    <row r="224" spans="17:34" x14ac:dyDescent="0.3">
      <c r="Q224" s="1"/>
      <c r="AB224" s="2"/>
      <c r="AD224" s="1"/>
      <c r="AE224" s="1"/>
      <c r="AF224" s="1"/>
      <c r="AG224" s="1"/>
      <c r="AH224" s="1"/>
    </row>
    <row r="225" spans="17:34" x14ac:dyDescent="0.3">
      <c r="Q225" s="1"/>
      <c r="AB225" s="2"/>
      <c r="AD225" s="1"/>
      <c r="AE225" s="1"/>
      <c r="AF225" s="1"/>
      <c r="AG225" s="1"/>
      <c r="AH225" s="1"/>
    </row>
    <row r="226" spans="17:34" x14ac:dyDescent="0.3">
      <c r="Q226" s="1"/>
      <c r="AB226" s="2"/>
      <c r="AD226" s="1"/>
      <c r="AE226" s="1"/>
      <c r="AF226" s="1"/>
      <c r="AG226" s="1"/>
      <c r="AH226" s="1"/>
    </row>
    <row r="227" spans="17:34" x14ac:dyDescent="0.3">
      <c r="Q227" s="1"/>
      <c r="AB227" s="2"/>
      <c r="AD227" s="1"/>
      <c r="AE227" s="1"/>
      <c r="AF227" s="1"/>
      <c r="AG227" s="1"/>
      <c r="AH227" s="1"/>
    </row>
    <row r="228" spans="17:34" x14ac:dyDescent="0.3">
      <c r="Q228" s="1"/>
      <c r="AB228" s="2"/>
      <c r="AD228" s="1"/>
      <c r="AE228" s="1"/>
      <c r="AF228" s="1"/>
      <c r="AG228" s="1"/>
      <c r="AH228" s="1"/>
    </row>
    <row r="229" spans="17:34" x14ac:dyDescent="0.3">
      <c r="Q229" s="1"/>
      <c r="AB229" s="2"/>
      <c r="AD229" s="1"/>
      <c r="AE229" s="1"/>
      <c r="AF229" s="1"/>
      <c r="AG229" s="1"/>
      <c r="AH229" s="1"/>
    </row>
    <row r="230" spans="17:34" x14ac:dyDescent="0.3">
      <c r="Q230" s="1"/>
      <c r="AB230" s="2"/>
      <c r="AD230" s="1"/>
      <c r="AE230" s="1"/>
      <c r="AF230" s="1"/>
      <c r="AG230" s="1"/>
      <c r="AH230" s="1"/>
    </row>
    <row r="231" spans="17:34" x14ac:dyDescent="0.3">
      <c r="Q231" s="1"/>
      <c r="AB231" s="2"/>
      <c r="AD231" s="1"/>
      <c r="AE231" s="1"/>
      <c r="AF231" s="1"/>
      <c r="AG231" s="1"/>
      <c r="AH231" s="1"/>
    </row>
    <row r="232" spans="17:34" x14ac:dyDescent="0.3">
      <c r="Q232" s="1"/>
      <c r="AB232" s="2"/>
      <c r="AD232" s="1"/>
      <c r="AE232" s="1"/>
      <c r="AF232" s="1"/>
      <c r="AG232" s="1"/>
      <c r="AH232" s="1"/>
    </row>
    <row r="233" spans="17:34" x14ac:dyDescent="0.3">
      <c r="Q233" s="1"/>
      <c r="AB233" s="2"/>
      <c r="AD233" s="1"/>
      <c r="AE233" s="1"/>
      <c r="AF233" s="1"/>
      <c r="AG233" s="1"/>
      <c r="AH233" s="1"/>
    </row>
    <row r="234" spans="17:34" x14ac:dyDescent="0.3">
      <c r="Q234" s="1"/>
      <c r="AB234" s="2"/>
      <c r="AD234" s="1"/>
      <c r="AE234" s="1"/>
      <c r="AF234" s="1"/>
      <c r="AG234" s="1"/>
      <c r="AH234" s="1"/>
    </row>
    <row r="235" spans="17:34" x14ac:dyDescent="0.3">
      <c r="Q235" s="1"/>
      <c r="AB235" s="2"/>
      <c r="AD235" s="1"/>
      <c r="AE235" s="1"/>
      <c r="AF235" s="1"/>
      <c r="AG235" s="1"/>
      <c r="AH235" s="1"/>
    </row>
    <row r="236" spans="17:34" x14ac:dyDescent="0.3">
      <c r="Q236" s="1"/>
      <c r="AB236" s="2"/>
      <c r="AD236" s="1"/>
      <c r="AE236" s="1"/>
      <c r="AF236" s="1"/>
      <c r="AG236" s="1"/>
      <c r="AH236" s="1"/>
    </row>
    <row r="237" spans="17:34" x14ac:dyDescent="0.3">
      <c r="Q237" s="1"/>
      <c r="AB237" s="2"/>
      <c r="AD237" s="1"/>
      <c r="AE237" s="1"/>
      <c r="AF237" s="1"/>
      <c r="AG237" s="1"/>
      <c r="AH237" s="1"/>
    </row>
    <row r="238" spans="17:34" x14ac:dyDescent="0.3">
      <c r="Q238" s="1"/>
      <c r="AB238" s="2"/>
      <c r="AD238" s="1"/>
      <c r="AE238" s="1"/>
      <c r="AF238" s="1"/>
      <c r="AG238" s="1"/>
      <c r="AH238" s="1"/>
    </row>
    <row r="239" spans="17:34" x14ac:dyDescent="0.3">
      <c r="Q239" s="1"/>
      <c r="AB239" s="2"/>
      <c r="AD239" s="1"/>
      <c r="AE239" s="1"/>
      <c r="AF239" s="1"/>
      <c r="AG239" s="1"/>
      <c r="AH239" s="1"/>
    </row>
    <row r="240" spans="17:34" x14ac:dyDescent="0.3">
      <c r="Q240" s="1"/>
      <c r="AB240" s="2"/>
      <c r="AD240" s="1"/>
      <c r="AE240" s="1"/>
      <c r="AF240" s="1"/>
      <c r="AG240" s="1"/>
      <c r="AH240" s="1"/>
    </row>
    <row r="241" spans="17:34" x14ac:dyDescent="0.3">
      <c r="Q241" s="1"/>
      <c r="AB241" s="2"/>
      <c r="AD241" s="1"/>
      <c r="AE241" s="1"/>
      <c r="AF241" s="1"/>
      <c r="AG241" s="1"/>
      <c r="AH241" s="1"/>
    </row>
    <row r="242" spans="17:34" x14ac:dyDescent="0.3">
      <c r="Q242" s="1"/>
      <c r="AB242" s="2"/>
      <c r="AD242" s="1"/>
      <c r="AE242" s="1"/>
      <c r="AF242" s="1"/>
      <c r="AG242" s="1"/>
      <c r="AH242" s="1"/>
    </row>
    <row r="243" spans="17:34" x14ac:dyDescent="0.3">
      <c r="Q243" s="1"/>
      <c r="AB243" s="2"/>
      <c r="AD243" s="1"/>
      <c r="AE243" s="1"/>
      <c r="AF243" s="1"/>
      <c r="AG243" s="1"/>
      <c r="AH243" s="1"/>
    </row>
    <row r="244" spans="17:34" x14ac:dyDescent="0.3">
      <c r="Q244" s="1"/>
      <c r="AB244" s="2"/>
      <c r="AD244" s="1"/>
      <c r="AE244" s="1"/>
      <c r="AF244" s="1"/>
      <c r="AG244" s="1"/>
      <c r="AH244" s="1"/>
    </row>
    <row r="245" spans="17:34" x14ac:dyDescent="0.3">
      <c r="Q245" s="1"/>
      <c r="AB245" s="2"/>
      <c r="AD245" s="1"/>
      <c r="AE245" s="1"/>
      <c r="AF245" s="1"/>
      <c r="AG245" s="1"/>
      <c r="AH245" s="1"/>
    </row>
    <row r="246" spans="17:34" x14ac:dyDescent="0.3">
      <c r="Q246" s="1"/>
      <c r="AB246" s="2"/>
      <c r="AD246" s="1"/>
      <c r="AE246" s="1"/>
      <c r="AF246" s="1"/>
      <c r="AG246" s="1"/>
      <c r="AH246" s="1"/>
    </row>
    <row r="247" spans="17:34" x14ac:dyDescent="0.3">
      <c r="Q247" s="1"/>
      <c r="AB247" s="2"/>
      <c r="AD247" s="1"/>
      <c r="AE247" s="1"/>
      <c r="AF247" s="1"/>
      <c r="AG247" s="1"/>
      <c r="AH247" s="1"/>
    </row>
    <row r="248" spans="17:34" x14ac:dyDescent="0.3">
      <c r="Q248" s="1"/>
      <c r="AB248" s="2"/>
      <c r="AD248" s="1"/>
      <c r="AE248" s="1"/>
      <c r="AF248" s="1"/>
      <c r="AG248" s="1"/>
      <c r="AH248" s="1"/>
    </row>
    <row r="249" spans="17:34" x14ac:dyDescent="0.3">
      <c r="Q249" s="1"/>
      <c r="AB249" s="2"/>
      <c r="AD249" s="1"/>
      <c r="AE249" s="1"/>
      <c r="AF249" s="1"/>
      <c r="AG249" s="1"/>
      <c r="AH249" s="1"/>
    </row>
    <row r="250" spans="17:34" x14ac:dyDescent="0.3">
      <c r="Q250" s="1"/>
      <c r="AB250" s="2"/>
      <c r="AD250" s="1"/>
      <c r="AE250" s="1"/>
      <c r="AF250" s="1"/>
      <c r="AG250" s="1"/>
      <c r="AH250" s="1"/>
    </row>
    <row r="251" spans="17:34" x14ac:dyDescent="0.3">
      <c r="Q251" s="1"/>
      <c r="AB251" s="2"/>
      <c r="AD251" s="1"/>
      <c r="AE251" s="1"/>
      <c r="AF251" s="1"/>
      <c r="AG251" s="1"/>
      <c r="AH251" s="1"/>
    </row>
    <row r="252" spans="17:34" x14ac:dyDescent="0.3">
      <c r="Q252" s="1"/>
      <c r="AB252" s="2"/>
      <c r="AD252" s="1"/>
      <c r="AE252" s="1"/>
      <c r="AF252" s="1"/>
      <c r="AG252" s="1"/>
      <c r="AH252" s="1"/>
    </row>
    <row r="253" spans="17:34" x14ac:dyDescent="0.3">
      <c r="Q253" s="1"/>
      <c r="AB253" s="2"/>
      <c r="AD253" s="1"/>
      <c r="AE253" s="1"/>
      <c r="AF253" s="1"/>
      <c r="AG253" s="1"/>
      <c r="AH253" s="1"/>
    </row>
    <row r="254" spans="17:34" x14ac:dyDescent="0.3">
      <c r="Q254" s="1"/>
      <c r="AB254" s="2"/>
      <c r="AD254" s="1"/>
      <c r="AE254" s="1"/>
      <c r="AF254" s="1"/>
      <c r="AG254" s="1"/>
      <c r="AH254" s="1"/>
    </row>
    <row r="255" spans="17:34" x14ac:dyDescent="0.3">
      <c r="Q255" s="1"/>
      <c r="AB255" s="2"/>
      <c r="AD255" s="1"/>
      <c r="AE255" s="1"/>
      <c r="AF255" s="1"/>
      <c r="AG255" s="1"/>
      <c r="AH255" s="1"/>
    </row>
    <row r="256" spans="17:34" x14ac:dyDescent="0.3">
      <c r="Q256" s="1"/>
      <c r="AB256" s="2"/>
      <c r="AD256" s="1"/>
      <c r="AE256" s="1"/>
      <c r="AF256" s="1"/>
      <c r="AG256" s="1"/>
      <c r="AH256" s="1"/>
    </row>
    <row r="257" spans="17:34" x14ac:dyDescent="0.3">
      <c r="Q257" s="1"/>
      <c r="AB257" s="2"/>
      <c r="AD257" s="1"/>
      <c r="AE257" s="1"/>
      <c r="AF257" s="1"/>
      <c r="AG257" s="1"/>
      <c r="AH257" s="1"/>
    </row>
    <row r="258" spans="17:34" x14ac:dyDescent="0.3">
      <c r="Q258" s="1"/>
      <c r="AB258" s="2"/>
      <c r="AD258" s="1"/>
      <c r="AE258" s="1"/>
      <c r="AF258" s="1"/>
      <c r="AG258" s="1"/>
      <c r="AH258" s="1"/>
    </row>
    <row r="259" spans="17:34" x14ac:dyDescent="0.3">
      <c r="Q259" s="1"/>
      <c r="AB259" s="2"/>
      <c r="AD259" s="1"/>
      <c r="AE259" s="1"/>
      <c r="AF259" s="1"/>
      <c r="AG259" s="1"/>
      <c r="AH259" s="1"/>
    </row>
    <row r="260" spans="17:34" x14ac:dyDescent="0.3">
      <c r="Q260" s="1"/>
      <c r="AB260" s="2"/>
      <c r="AD260" s="1"/>
      <c r="AE260" s="1"/>
      <c r="AF260" s="1"/>
      <c r="AG260" s="1"/>
      <c r="AH260" s="1"/>
    </row>
    <row r="261" spans="17:34" x14ac:dyDescent="0.3">
      <c r="Q261" s="1"/>
      <c r="AB261" s="2"/>
      <c r="AD261" s="1"/>
      <c r="AE261" s="1"/>
      <c r="AF261" s="1"/>
      <c r="AG261" s="1"/>
      <c r="AH261" s="1"/>
    </row>
    <row r="262" spans="17:34" x14ac:dyDescent="0.3">
      <c r="Q262" s="1"/>
      <c r="AB262" s="2"/>
      <c r="AD262" s="1"/>
      <c r="AE262" s="1"/>
      <c r="AF262" s="1"/>
      <c r="AG262" s="1"/>
      <c r="AH262" s="1"/>
    </row>
    <row r="263" spans="17:34" x14ac:dyDescent="0.3">
      <c r="Q263" s="1"/>
      <c r="AB263" s="2"/>
      <c r="AD263" s="1"/>
      <c r="AE263" s="1"/>
      <c r="AF263" s="1"/>
      <c r="AG263" s="1"/>
      <c r="AH263" s="1"/>
    </row>
    <row r="264" spans="17:34" x14ac:dyDescent="0.3">
      <c r="Q264" s="1"/>
      <c r="AB264" s="2"/>
      <c r="AD264" s="1"/>
      <c r="AE264" s="1"/>
      <c r="AF264" s="1"/>
      <c r="AG264" s="1"/>
      <c r="AH264" s="1"/>
    </row>
    <row r="265" spans="17:34" x14ac:dyDescent="0.3">
      <c r="Q265" s="1"/>
      <c r="AB265" s="2"/>
      <c r="AD265" s="1"/>
      <c r="AE265" s="1"/>
      <c r="AF265" s="1"/>
      <c r="AG265" s="1"/>
      <c r="AH265" s="1"/>
    </row>
    <row r="266" spans="17:34" x14ac:dyDescent="0.3">
      <c r="Q266" s="1"/>
      <c r="AB266" s="2"/>
      <c r="AD266" s="1"/>
      <c r="AE266" s="1"/>
      <c r="AF266" s="1"/>
      <c r="AG266" s="1"/>
      <c r="AH266" s="1"/>
    </row>
    <row r="267" spans="17:34" x14ac:dyDescent="0.3">
      <c r="Q267" s="1"/>
      <c r="AB267" s="2"/>
      <c r="AD267" s="1"/>
      <c r="AE267" s="1"/>
      <c r="AF267" s="1"/>
      <c r="AG267" s="1"/>
      <c r="AH267" s="1"/>
    </row>
    <row r="268" spans="17:34" x14ac:dyDescent="0.3">
      <c r="Q268" s="1"/>
      <c r="AB268" s="2"/>
      <c r="AD268" s="1"/>
      <c r="AE268" s="1"/>
      <c r="AF268" s="1"/>
      <c r="AG268" s="1"/>
      <c r="AH268" s="1"/>
    </row>
    <row r="269" spans="17:34" x14ac:dyDescent="0.3">
      <c r="Q269" s="1"/>
      <c r="AB269" s="2"/>
      <c r="AD269" s="1"/>
      <c r="AE269" s="1"/>
      <c r="AF269" s="1"/>
      <c r="AG269" s="1"/>
      <c r="AH269" s="1"/>
    </row>
    <row r="270" spans="17:34" x14ac:dyDescent="0.3">
      <c r="Q270" s="1"/>
      <c r="AB270" s="2"/>
      <c r="AD270" s="1"/>
      <c r="AE270" s="1"/>
      <c r="AF270" s="1"/>
      <c r="AG270" s="1"/>
      <c r="AH270" s="1"/>
    </row>
    <row r="271" spans="17:34" x14ac:dyDescent="0.3">
      <c r="Q271" s="1"/>
      <c r="AB271" s="2"/>
      <c r="AD271" s="1"/>
      <c r="AE271" s="1"/>
      <c r="AF271" s="1"/>
      <c r="AG271" s="1"/>
      <c r="AH271" s="1"/>
    </row>
    <row r="272" spans="17:34" x14ac:dyDescent="0.3">
      <c r="Q272" s="1"/>
      <c r="AB272" s="2"/>
      <c r="AD272" s="1"/>
      <c r="AE272" s="1"/>
      <c r="AF272" s="1"/>
      <c r="AG272" s="1"/>
      <c r="AH272" s="1"/>
    </row>
    <row r="273" spans="17:34" x14ac:dyDescent="0.3">
      <c r="Q273" s="1"/>
      <c r="AB273" s="2"/>
      <c r="AD273" s="1"/>
      <c r="AE273" s="1"/>
      <c r="AF273" s="1"/>
      <c r="AG273" s="1"/>
      <c r="AH273" s="1"/>
    </row>
    <row r="274" spans="17:34" x14ac:dyDescent="0.3">
      <c r="Q274" s="1"/>
      <c r="AB274" s="2"/>
      <c r="AD274" s="1"/>
      <c r="AE274" s="1"/>
      <c r="AF274" s="1"/>
      <c r="AG274" s="1"/>
      <c r="AH274" s="1"/>
    </row>
    <row r="275" spans="17:34" x14ac:dyDescent="0.3">
      <c r="Q275" s="1"/>
      <c r="AB275" s="2"/>
      <c r="AD275" s="1"/>
      <c r="AE275" s="1"/>
      <c r="AF275" s="1"/>
      <c r="AG275" s="1"/>
      <c r="AH275" s="1"/>
    </row>
    <row r="276" spans="17:34" x14ac:dyDescent="0.3">
      <c r="Q276" s="1"/>
      <c r="AB276" s="2"/>
      <c r="AD276" s="1"/>
      <c r="AE276" s="1"/>
      <c r="AF276" s="1"/>
      <c r="AG276" s="1"/>
      <c r="AH276" s="1"/>
    </row>
    <row r="277" spans="17:34" x14ac:dyDescent="0.3">
      <c r="Q277" s="1"/>
      <c r="AB277" s="2"/>
      <c r="AD277" s="1"/>
      <c r="AE277" s="1"/>
      <c r="AF277" s="1"/>
      <c r="AG277" s="1"/>
      <c r="AH277" s="1"/>
    </row>
    <row r="278" spans="17:34" x14ac:dyDescent="0.3">
      <c r="Q278" s="1"/>
      <c r="AB278" s="2"/>
      <c r="AD278" s="1"/>
      <c r="AE278" s="1"/>
      <c r="AF278" s="1"/>
      <c r="AG278" s="1"/>
      <c r="AH278" s="1"/>
    </row>
    <row r="279" spans="17:34" x14ac:dyDescent="0.3">
      <c r="Q279" s="1"/>
      <c r="AB279" s="2"/>
      <c r="AD279" s="1"/>
      <c r="AE279" s="1"/>
      <c r="AF279" s="1"/>
      <c r="AG279" s="1"/>
      <c r="AH279" s="1"/>
    </row>
    <row r="280" spans="17:34" x14ac:dyDescent="0.3">
      <c r="Q280" s="1"/>
      <c r="AB280" s="2"/>
      <c r="AD280" s="1"/>
      <c r="AE280" s="1"/>
      <c r="AF280" s="1"/>
      <c r="AG280" s="1"/>
      <c r="AH280" s="1"/>
    </row>
    <row r="281" spans="17:34" x14ac:dyDescent="0.3">
      <c r="Q281" s="1"/>
      <c r="AB281" s="2"/>
      <c r="AD281" s="1"/>
      <c r="AE281" s="1"/>
      <c r="AF281" s="1"/>
      <c r="AG281" s="1"/>
      <c r="AH281" s="1"/>
    </row>
    <row r="282" spans="17:34" x14ac:dyDescent="0.3">
      <c r="Q282" s="1"/>
      <c r="AB282" s="2"/>
      <c r="AD282" s="1"/>
      <c r="AE282" s="1"/>
      <c r="AF282" s="1"/>
      <c r="AG282" s="1"/>
      <c r="AH282" s="1"/>
    </row>
    <row r="283" spans="17:34" x14ac:dyDescent="0.3">
      <c r="Q283" s="1"/>
      <c r="AB283" s="2"/>
      <c r="AD283" s="1"/>
      <c r="AE283" s="1"/>
      <c r="AF283" s="1"/>
      <c r="AG283" s="1"/>
      <c r="AH283" s="1"/>
    </row>
    <row r="284" spans="17:34" x14ac:dyDescent="0.3">
      <c r="Q284" s="1"/>
      <c r="AB284" s="2"/>
      <c r="AD284" s="1"/>
      <c r="AE284" s="1"/>
      <c r="AF284" s="1"/>
      <c r="AG284" s="1"/>
      <c r="AH284" s="1"/>
    </row>
    <row r="285" spans="17:34" x14ac:dyDescent="0.3">
      <c r="Q285" s="1"/>
      <c r="AB285" s="2"/>
      <c r="AD285" s="1"/>
      <c r="AE285" s="1"/>
      <c r="AF285" s="1"/>
      <c r="AG285" s="1"/>
      <c r="AH285" s="1"/>
    </row>
    <row r="286" spans="17:34" x14ac:dyDescent="0.3">
      <c r="Q286" s="1"/>
      <c r="AB286" s="2"/>
      <c r="AD286" s="1"/>
      <c r="AE286" s="1"/>
      <c r="AF286" s="1"/>
      <c r="AG286" s="1"/>
      <c r="AH286" s="1"/>
    </row>
    <row r="287" spans="17:34" x14ac:dyDescent="0.3">
      <c r="Q287" s="1"/>
      <c r="AB287" s="2"/>
      <c r="AD287" s="1"/>
      <c r="AE287" s="1"/>
      <c r="AF287" s="1"/>
      <c r="AG287" s="1"/>
      <c r="AH287" s="1"/>
    </row>
    <row r="288" spans="17:34" x14ac:dyDescent="0.3">
      <c r="Q288" s="1"/>
      <c r="AB288" s="2"/>
      <c r="AD288" s="1"/>
      <c r="AE288" s="1"/>
      <c r="AF288" s="1"/>
      <c r="AG288" s="1"/>
      <c r="AH288" s="1"/>
    </row>
    <row r="289" spans="17:34" x14ac:dyDescent="0.3">
      <c r="Q289" s="1"/>
      <c r="AB289" s="2"/>
      <c r="AD289" s="1"/>
      <c r="AE289" s="1"/>
      <c r="AF289" s="1"/>
      <c r="AG289" s="1"/>
      <c r="AH289" s="1"/>
    </row>
    <row r="290" spans="17:34" x14ac:dyDescent="0.3">
      <c r="Q290" s="1"/>
      <c r="AB290" s="2"/>
      <c r="AD290" s="1"/>
      <c r="AE290" s="1"/>
      <c r="AF290" s="1"/>
      <c r="AG290" s="1"/>
      <c r="AH290" s="1"/>
    </row>
    <row r="291" spans="17:34" x14ac:dyDescent="0.3">
      <c r="Q291" s="1"/>
      <c r="AB291" s="2"/>
      <c r="AD291" s="1"/>
      <c r="AE291" s="1"/>
      <c r="AF291" s="1"/>
      <c r="AG291" s="1"/>
      <c r="AH291" s="1"/>
    </row>
    <row r="292" spans="17:34" x14ac:dyDescent="0.3">
      <c r="Q292" s="1"/>
      <c r="AB292" s="2"/>
      <c r="AD292" s="1"/>
      <c r="AE292" s="1"/>
      <c r="AF292" s="1"/>
      <c r="AG292" s="1"/>
      <c r="AH292" s="1"/>
    </row>
    <row r="293" spans="17:34" x14ac:dyDescent="0.3">
      <c r="Q293" s="1"/>
      <c r="AB293" s="2"/>
      <c r="AD293" s="1"/>
      <c r="AE293" s="1"/>
      <c r="AF293" s="1"/>
      <c r="AG293" s="1"/>
      <c r="AH293" s="1"/>
    </row>
    <row r="294" spans="17:34" x14ac:dyDescent="0.3">
      <c r="Q294" s="1"/>
      <c r="AB294" s="2"/>
      <c r="AD294" s="1"/>
      <c r="AE294" s="1"/>
      <c r="AF294" s="1"/>
      <c r="AG294" s="1"/>
      <c r="AH294" s="1"/>
    </row>
    <row r="295" spans="17:34" x14ac:dyDescent="0.3">
      <c r="Q295" s="1"/>
      <c r="AB295" s="2"/>
      <c r="AD295" s="1"/>
      <c r="AE295" s="1"/>
      <c r="AF295" s="1"/>
      <c r="AG295" s="1"/>
      <c r="AH295" s="1"/>
    </row>
    <row r="296" spans="17:34" x14ac:dyDescent="0.3">
      <c r="Q296" s="1"/>
      <c r="AB296" s="2"/>
      <c r="AD296" s="1"/>
      <c r="AE296" s="1"/>
      <c r="AF296" s="1"/>
      <c r="AG296" s="1"/>
      <c r="AH296" s="1"/>
    </row>
    <row r="297" spans="17:34" x14ac:dyDescent="0.3">
      <c r="Q297" s="1"/>
      <c r="AB297" s="2"/>
      <c r="AD297" s="1"/>
      <c r="AE297" s="1"/>
      <c r="AF297" s="1"/>
      <c r="AG297" s="1"/>
      <c r="AH297" s="1"/>
    </row>
    <row r="298" spans="17:34" x14ac:dyDescent="0.3">
      <c r="Q298" s="1"/>
      <c r="AB298" s="2"/>
      <c r="AD298" s="1"/>
      <c r="AE298" s="1"/>
      <c r="AF298" s="1"/>
      <c r="AG298" s="1"/>
      <c r="AH298" s="1"/>
    </row>
    <row r="299" spans="17:34" x14ac:dyDescent="0.3">
      <c r="Q299" s="1"/>
      <c r="AB299" s="2"/>
      <c r="AD299" s="1"/>
      <c r="AE299" s="1"/>
      <c r="AF299" s="1"/>
      <c r="AG299" s="1"/>
      <c r="AH299" s="1"/>
    </row>
    <row r="300" spans="17:34" x14ac:dyDescent="0.3">
      <c r="Q300" s="1"/>
      <c r="AB300" s="2"/>
      <c r="AD300" s="1"/>
      <c r="AE300" s="1"/>
      <c r="AF300" s="1"/>
      <c r="AG300" s="1"/>
      <c r="AH300" s="1"/>
    </row>
    <row r="301" spans="17:34" x14ac:dyDescent="0.3">
      <c r="Q301" s="1"/>
      <c r="AB301" s="2"/>
      <c r="AD301" s="1"/>
      <c r="AE301" s="1"/>
      <c r="AF301" s="1"/>
      <c r="AG301" s="1"/>
      <c r="AH301" s="1"/>
    </row>
    <row r="302" spans="17:34" x14ac:dyDescent="0.3">
      <c r="Q302" s="1"/>
      <c r="AB302" s="2"/>
      <c r="AD302" s="1"/>
      <c r="AE302" s="1"/>
      <c r="AF302" s="1"/>
      <c r="AG302" s="1"/>
      <c r="AH302" s="1"/>
    </row>
    <row r="303" spans="17:34" x14ac:dyDescent="0.3">
      <c r="Q303" s="1"/>
      <c r="AB303" s="2"/>
      <c r="AD303" s="1"/>
      <c r="AE303" s="1"/>
      <c r="AF303" s="1"/>
      <c r="AG303" s="1"/>
      <c r="AH303" s="1"/>
    </row>
    <row r="304" spans="17:34" x14ac:dyDescent="0.3">
      <c r="Q304" s="1"/>
      <c r="AB304" s="2"/>
      <c r="AD304" s="1"/>
      <c r="AE304" s="1"/>
      <c r="AF304" s="1"/>
      <c r="AG304" s="1"/>
      <c r="AH304" s="1"/>
    </row>
    <row r="305" spans="17:34" x14ac:dyDescent="0.3">
      <c r="Q305" s="1"/>
      <c r="AB305" s="2"/>
      <c r="AD305" s="1"/>
      <c r="AE305" s="1"/>
      <c r="AF305" s="1"/>
      <c r="AG305" s="1"/>
      <c r="AH305" s="1"/>
    </row>
    <row r="306" spans="17:34" x14ac:dyDescent="0.3">
      <c r="Q306" s="1"/>
      <c r="AB306" s="2"/>
      <c r="AD306" s="1"/>
      <c r="AE306" s="1"/>
      <c r="AF306" s="1"/>
      <c r="AG306" s="1"/>
      <c r="AH306" s="1"/>
    </row>
    <row r="307" spans="17:34" x14ac:dyDescent="0.3">
      <c r="Q307" s="1"/>
      <c r="AB307" s="2"/>
      <c r="AD307" s="1"/>
      <c r="AE307" s="1"/>
      <c r="AF307" s="1"/>
      <c r="AG307" s="1"/>
      <c r="AH307" s="1"/>
    </row>
    <row r="308" spans="17:34" x14ac:dyDescent="0.3">
      <c r="Q308" s="1"/>
      <c r="AB308" s="2"/>
      <c r="AD308" s="1"/>
      <c r="AE308" s="1"/>
      <c r="AF308" s="1"/>
      <c r="AG308" s="1"/>
      <c r="AH308" s="1"/>
    </row>
    <row r="309" spans="17:34" x14ac:dyDescent="0.3">
      <c r="Q309" s="1"/>
      <c r="AB309" s="2"/>
      <c r="AD309" s="1"/>
      <c r="AE309" s="1"/>
      <c r="AF309" s="1"/>
      <c r="AG309" s="1"/>
      <c r="AH309" s="1"/>
    </row>
    <row r="310" spans="17:34" x14ac:dyDescent="0.3">
      <c r="Q310" s="1"/>
      <c r="AB310" s="2"/>
      <c r="AD310" s="1"/>
      <c r="AE310" s="1"/>
      <c r="AF310" s="1"/>
      <c r="AG310" s="1"/>
      <c r="AH310" s="1"/>
    </row>
    <row r="311" spans="17:34" x14ac:dyDescent="0.3">
      <c r="Q311" s="1"/>
      <c r="AB311" s="2"/>
      <c r="AD311" s="1"/>
      <c r="AE311" s="1"/>
      <c r="AF311" s="1"/>
      <c r="AG311" s="1"/>
      <c r="AH311" s="1"/>
    </row>
    <row r="312" spans="17:34" x14ac:dyDescent="0.3">
      <c r="Q312" s="1"/>
      <c r="AB312" s="2"/>
      <c r="AD312" s="1"/>
      <c r="AE312" s="1"/>
      <c r="AF312" s="1"/>
      <c r="AG312" s="1"/>
      <c r="AH312" s="1"/>
    </row>
    <row r="313" spans="17:34" x14ac:dyDescent="0.3">
      <c r="Q313" s="1"/>
      <c r="AB313" s="2"/>
      <c r="AD313" s="1"/>
      <c r="AE313" s="1"/>
      <c r="AF313" s="1"/>
      <c r="AG313" s="1"/>
      <c r="AH313" s="1"/>
    </row>
    <row r="314" spans="17:34" x14ac:dyDescent="0.3">
      <c r="Q314" s="1"/>
      <c r="AB314" s="2"/>
      <c r="AD314" s="1"/>
      <c r="AE314" s="1"/>
      <c r="AF314" s="1"/>
      <c r="AG314" s="1"/>
      <c r="AH314" s="1"/>
    </row>
    <row r="315" spans="17:34" x14ac:dyDescent="0.3">
      <c r="Q315" s="1"/>
      <c r="AB315" s="2"/>
      <c r="AD315" s="1"/>
      <c r="AE315" s="1"/>
      <c r="AF315" s="1"/>
      <c r="AG315" s="1"/>
      <c r="AH315" s="1"/>
    </row>
    <row r="316" spans="17:34" x14ac:dyDescent="0.3">
      <c r="Q316" s="1"/>
      <c r="AB316" s="2"/>
      <c r="AD316" s="1"/>
      <c r="AE316" s="1"/>
      <c r="AF316" s="1"/>
      <c r="AG316" s="1"/>
      <c r="AH316" s="1"/>
    </row>
    <row r="317" spans="17:34" x14ac:dyDescent="0.3">
      <c r="Q317" s="1"/>
      <c r="AB317" s="2"/>
      <c r="AD317" s="1"/>
      <c r="AE317" s="1"/>
      <c r="AF317" s="1"/>
      <c r="AG317" s="1"/>
      <c r="AH317" s="1"/>
    </row>
    <row r="318" spans="17:34" x14ac:dyDescent="0.3">
      <c r="Q318" s="1"/>
      <c r="AB318" s="2"/>
      <c r="AD318" s="1"/>
      <c r="AE318" s="1"/>
      <c r="AF318" s="1"/>
      <c r="AG318" s="1"/>
      <c r="AH318" s="1"/>
    </row>
    <row r="319" spans="17:34" x14ac:dyDescent="0.3">
      <c r="Q319" s="1"/>
      <c r="AB319" s="2"/>
      <c r="AD319" s="1"/>
      <c r="AE319" s="1"/>
      <c r="AF319" s="1"/>
      <c r="AG319" s="1"/>
      <c r="AH319" s="1"/>
    </row>
    <row r="320" spans="17:34" x14ac:dyDescent="0.3">
      <c r="Q320" s="1"/>
      <c r="AB320" s="2"/>
      <c r="AD320" s="1"/>
      <c r="AE320" s="1"/>
      <c r="AF320" s="1"/>
      <c r="AG320" s="1"/>
      <c r="AH320" s="1"/>
    </row>
    <row r="321" spans="17:34" x14ac:dyDescent="0.3">
      <c r="Q321" s="1"/>
      <c r="AB321" s="2"/>
      <c r="AD321" s="1"/>
      <c r="AE321" s="1"/>
      <c r="AF321" s="1"/>
      <c r="AG321" s="1"/>
      <c r="AH321" s="1"/>
    </row>
    <row r="322" spans="17:34" x14ac:dyDescent="0.3">
      <c r="Q322" s="1"/>
      <c r="AB322" s="2"/>
      <c r="AD322" s="1"/>
      <c r="AE322" s="1"/>
      <c r="AF322" s="1"/>
      <c r="AG322" s="1"/>
      <c r="AH322" s="1"/>
    </row>
    <row r="323" spans="17:34" x14ac:dyDescent="0.3">
      <c r="Q323" s="1"/>
      <c r="AB323" s="2"/>
      <c r="AD323" s="1"/>
      <c r="AE323" s="1"/>
      <c r="AF323" s="1"/>
      <c r="AG323" s="1"/>
      <c r="AH323" s="1"/>
    </row>
    <row r="324" spans="17:34" x14ac:dyDescent="0.3">
      <c r="Q324" s="1"/>
      <c r="AB324" s="2"/>
      <c r="AD324" s="1"/>
      <c r="AE324" s="1"/>
      <c r="AF324" s="1"/>
      <c r="AG324" s="1"/>
      <c r="AH324" s="1"/>
    </row>
    <row r="325" spans="17:34" x14ac:dyDescent="0.3">
      <c r="Q325" s="1"/>
      <c r="AB325" s="2"/>
      <c r="AD325" s="1"/>
      <c r="AE325" s="1"/>
      <c r="AF325" s="1"/>
      <c r="AG325" s="1"/>
      <c r="AH325" s="1"/>
    </row>
    <row r="326" spans="17:34" x14ac:dyDescent="0.3">
      <c r="Q326" s="1"/>
      <c r="AB326" s="2"/>
      <c r="AD326" s="1"/>
      <c r="AE326" s="1"/>
      <c r="AF326" s="1"/>
      <c r="AG326" s="1"/>
      <c r="AH326" s="1"/>
    </row>
    <row r="327" spans="17:34" x14ac:dyDescent="0.3">
      <c r="Q327" s="1"/>
      <c r="AB327" s="2"/>
      <c r="AD327" s="1"/>
      <c r="AE327" s="1"/>
      <c r="AF327" s="1"/>
      <c r="AG327" s="1"/>
      <c r="AH327" s="1"/>
    </row>
    <row r="328" spans="17:34" x14ac:dyDescent="0.3">
      <c r="Q328" s="1"/>
      <c r="AB328" s="2"/>
      <c r="AD328" s="1"/>
      <c r="AE328" s="1"/>
      <c r="AF328" s="1"/>
      <c r="AG328" s="1"/>
      <c r="AH328" s="1"/>
    </row>
    <row r="329" spans="17:34" x14ac:dyDescent="0.3">
      <c r="Q329" s="1"/>
      <c r="AB329" s="2"/>
      <c r="AD329" s="1"/>
      <c r="AE329" s="1"/>
      <c r="AF329" s="1"/>
      <c r="AG329" s="1"/>
      <c r="AH329" s="1"/>
    </row>
    <row r="330" spans="17:34" x14ac:dyDescent="0.3">
      <c r="Q330" s="1"/>
      <c r="AB330" s="2"/>
      <c r="AD330" s="1"/>
      <c r="AE330" s="1"/>
      <c r="AF330" s="1"/>
      <c r="AG330" s="1"/>
      <c r="AH330" s="1"/>
    </row>
    <row r="331" spans="17:34" x14ac:dyDescent="0.3">
      <c r="Q331" s="1"/>
      <c r="AB331" s="2"/>
      <c r="AD331" s="1"/>
      <c r="AE331" s="1"/>
      <c r="AF331" s="1"/>
      <c r="AG331" s="1"/>
      <c r="AH331" s="1"/>
    </row>
    <row r="332" spans="17:34" x14ac:dyDescent="0.3">
      <c r="Q332" s="1"/>
      <c r="AB332" s="2"/>
      <c r="AD332" s="1"/>
      <c r="AE332" s="1"/>
      <c r="AF332" s="1"/>
      <c r="AG332" s="1"/>
      <c r="AH332" s="1"/>
    </row>
    <row r="333" spans="17:34" x14ac:dyDescent="0.3">
      <c r="Q333" s="1"/>
      <c r="AB333" s="2"/>
      <c r="AD333" s="1"/>
      <c r="AE333" s="1"/>
      <c r="AF333" s="1"/>
      <c r="AG333" s="1"/>
      <c r="AH333" s="1"/>
    </row>
    <row r="334" spans="17:34" x14ac:dyDescent="0.3">
      <c r="Q334" s="1"/>
      <c r="AB334" s="2"/>
      <c r="AD334" s="1"/>
      <c r="AE334" s="1"/>
      <c r="AF334" s="1"/>
      <c r="AG334" s="1"/>
      <c r="AH334" s="1"/>
    </row>
    <row r="335" spans="17:34" x14ac:dyDescent="0.3">
      <c r="Q335" s="1"/>
      <c r="AB335" s="2"/>
      <c r="AD335" s="1"/>
      <c r="AE335" s="1"/>
      <c r="AF335" s="1"/>
      <c r="AG335" s="1"/>
      <c r="AH335" s="1"/>
    </row>
    <row r="336" spans="17:34" x14ac:dyDescent="0.3">
      <c r="Q336" s="1"/>
      <c r="AB336" s="2"/>
      <c r="AD336" s="1"/>
      <c r="AE336" s="1"/>
      <c r="AF336" s="1"/>
      <c r="AG336" s="1"/>
      <c r="AH336" s="1"/>
    </row>
    <row r="337" spans="17:34" x14ac:dyDescent="0.3">
      <c r="Q337" s="1"/>
      <c r="AB337" s="2"/>
      <c r="AD337" s="1"/>
      <c r="AE337" s="1"/>
      <c r="AF337" s="1"/>
      <c r="AG337" s="1"/>
      <c r="AH337" s="1"/>
    </row>
    <row r="338" spans="17:34" x14ac:dyDescent="0.3">
      <c r="Q338" s="1"/>
      <c r="AB338" s="2"/>
      <c r="AD338" s="1"/>
      <c r="AE338" s="1"/>
      <c r="AF338" s="1"/>
      <c r="AG338" s="1"/>
      <c r="AH338" s="1"/>
    </row>
    <row r="339" spans="17:34" x14ac:dyDescent="0.3">
      <c r="Q339" s="1"/>
      <c r="AB339" s="2"/>
      <c r="AD339" s="1"/>
      <c r="AE339" s="1"/>
      <c r="AF339" s="1"/>
      <c r="AG339" s="1"/>
      <c r="AH339" s="1"/>
    </row>
    <row r="340" spans="17:34" x14ac:dyDescent="0.3">
      <c r="Q340" s="1"/>
      <c r="AB340" s="2"/>
      <c r="AD340" s="1"/>
      <c r="AE340" s="1"/>
      <c r="AF340" s="1"/>
      <c r="AG340" s="1"/>
      <c r="AH340" s="1"/>
    </row>
    <row r="341" spans="17:34" x14ac:dyDescent="0.3">
      <c r="Q341" s="1"/>
      <c r="AB341" s="2"/>
      <c r="AD341" s="1"/>
      <c r="AE341" s="1"/>
      <c r="AF341" s="1"/>
      <c r="AG341" s="1"/>
      <c r="AH341" s="1"/>
    </row>
    <row r="342" spans="17:34" x14ac:dyDescent="0.3">
      <c r="Q342" s="1"/>
      <c r="AB342" s="2"/>
      <c r="AD342" s="1"/>
      <c r="AE342" s="1"/>
      <c r="AF342" s="1"/>
      <c r="AG342" s="1"/>
      <c r="AH342" s="1"/>
    </row>
    <row r="343" spans="17:34" x14ac:dyDescent="0.3">
      <c r="Q343" s="1"/>
      <c r="AB343" s="2"/>
      <c r="AD343" s="1"/>
      <c r="AE343" s="1"/>
      <c r="AF343" s="1"/>
      <c r="AG343" s="1"/>
      <c r="AH343" s="1"/>
    </row>
    <row r="344" spans="17:34" x14ac:dyDescent="0.3">
      <c r="Q344" s="1"/>
      <c r="AB344" s="2"/>
      <c r="AD344" s="1"/>
      <c r="AE344" s="1"/>
      <c r="AF344" s="1"/>
      <c r="AG344" s="1"/>
      <c r="AH344" s="1"/>
    </row>
    <row r="345" spans="17:34" x14ac:dyDescent="0.3">
      <c r="Q345" s="1"/>
      <c r="AB345" s="2"/>
      <c r="AD345" s="1"/>
      <c r="AE345" s="1"/>
      <c r="AF345" s="1"/>
      <c r="AG345" s="1"/>
      <c r="AH345" s="1"/>
    </row>
    <row r="346" spans="17:34" x14ac:dyDescent="0.3">
      <c r="Q346" s="1"/>
      <c r="AB346" s="2"/>
      <c r="AD346" s="1"/>
      <c r="AE346" s="1"/>
      <c r="AF346" s="1"/>
      <c r="AG346" s="1"/>
      <c r="AH346" s="1"/>
    </row>
    <row r="347" spans="17:34" x14ac:dyDescent="0.3">
      <c r="Q347" s="1"/>
      <c r="AB347" s="2"/>
      <c r="AD347" s="1"/>
      <c r="AE347" s="1"/>
      <c r="AF347" s="1"/>
      <c r="AG347" s="1"/>
      <c r="AH347" s="1"/>
    </row>
    <row r="348" spans="17:34" x14ac:dyDescent="0.3">
      <c r="Q348" s="1"/>
      <c r="AB348" s="2"/>
      <c r="AD348" s="1"/>
      <c r="AE348" s="1"/>
      <c r="AF348" s="1"/>
      <c r="AG348" s="1"/>
      <c r="AH348" s="1"/>
    </row>
    <row r="349" spans="17:34" x14ac:dyDescent="0.3">
      <c r="Q349" s="1"/>
      <c r="AB349" s="2"/>
      <c r="AD349" s="1"/>
      <c r="AE349" s="1"/>
      <c r="AF349" s="1"/>
      <c r="AG349" s="1"/>
      <c r="AH349" s="1"/>
    </row>
    <row r="350" spans="17:34" x14ac:dyDescent="0.3">
      <c r="Q350" s="1"/>
      <c r="AB350" s="2"/>
      <c r="AD350" s="1"/>
      <c r="AE350" s="1"/>
      <c r="AF350" s="1"/>
      <c r="AG350" s="1"/>
      <c r="AH350" s="1"/>
    </row>
    <row r="351" spans="17:34" x14ac:dyDescent="0.3">
      <c r="Q351" s="1"/>
      <c r="AB351" s="2"/>
      <c r="AD351" s="1"/>
      <c r="AE351" s="1"/>
      <c r="AF351" s="1"/>
      <c r="AG351" s="1"/>
      <c r="AH351" s="1"/>
    </row>
    <row r="352" spans="17:34" x14ac:dyDescent="0.3">
      <c r="Q352" s="1"/>
      <c r="AB352" s="2"/>
      <c r="AD352" s="1"/>
      <c r="AE352" s="1"/>
      <c r="AF352" s="1"/>
      <c r="AG352" s="1"/>
      <c r="AH352" s="1"/>
    </row>
    <row r="353" spans="17:34" x14ac:dyDescent="0.3">
      <c r="Q353" s="1"/>
      <c r="AB353" s="2"/>
      <c r="AD353" s="1"/>
      <c r="AE353" s="1"/>
      <c r="AF353" s="1"/>
      <c r="AG353" s="1"/>
      <c r="AH353" s="1"/>
    </row>
    <row r="354" spans="17:34" x14ac:dyDescent="0.3">
      <c r="Q354" s="1"/>
      <c r="AB354" s="2"/>
      <c r="AD354" s="1"/>
      <c r="AE354" s="1"/>
      <c r="AF354" s="1"/>
      <c r="AG354" s="1"/>
      <c r="AH354" s="1"/>
    </row>
    <row r="355" spans="17:34" x14ac:dyDescent="0.3">
      <c r="Q355" s="1"/>
      <c r="AB355" s="2"/>
      <c r="AD355" s="1"/>
      <c r="AE355" s="1"/>
      <c r="AF355" s="1"/>
      <c r="AG355" s="1"/>
      <c r="AH355" s="1"/>
    </row>
    <row r="356" spans="17:34" x14ac:dyDescent="0.3">
      <c r="Q356" s="1"/>
      <c r="AB356" s="2"/>
      <c r="AD356" s="1"/>
      <c r="AE356" s="1"/>
      <c r="AF356" s="1"/>
      <c r="AG356" s="1"/>
      <c r="AH356" s="1"/>
    </row>
    <row r="357" spans="17:34" x14ac:dyDescent="0.3">
      <c r="Q357" s="1"/>
      <c r="AB357" s="2"/>
      <c r="AD357" s="1"/>
      <c r="AE357" s="1"/>
      <c r="AF357" s="1"/>
      <c r="AG357" s="1"/>
      <c r="AH357" s="1"/>
    </row>
    <row r="358" spans="17:34" x14ac:dyDescent="0.3">
      <c r="Q358" s="1"/>
      <c r="AB358" s="2"/>
      <c r="AD358" s="1"/>
      <c r="AE358" s="1"/>
      <c r="AF358" s="1"/>
      <c r="AG358" s="1"/>
      <c r="AH358" s="1"/>
    </row>
    <row r="359" spans="17:34" x14ac:dyDescent="0.3">
      <c r="Q359" s="1"/>
      <c r="AB359" s="2"/>
      <c r="AD359" s="1"/>
      <c r="AE359" s="1"/>
      <c r="AF359" s="1"/>
      <c r="AG359" s="1"/>
      <c r="AH359" s="1"/>
    </row>
    <row r="360" spans="17:34" x14ac:dyDescent="0.3">
      <c r="Q360" s="1"/>
      <c r="AB360" s="2"/>
      <c r="AD360" s="1"/>
      <c r="AE360" s="1"/>
      <c r="AF360" s="1"/>
      <c r="AG360" s="1"/>
      <c r="AH360" s="1"/>
    </row>
    <row r="361" spans="17:34" x14ac:dyDescent="0.3">
      <c r="Q361" s="1"/>
      <c r="AB361" s="2"/>
      <c r="AD361" s="1"/>
      <c r="AE361" s="1"/>
      <c r="AF361" s="1"/>
      <c r="AG361" s="1"/>
      <c r="AH361" s="1"/>
    </row>
    <row r="362" spans="17:34" x14ac:dyDescent="0.3">
      <c r="Q362" s="1"/>
      <c r="AB362" s="2"/>
      <c r="AD362" s="1"/>
      <c r="AE362" s="1"/>
      <c r="AF362" s="1"/>
      <c r="AG362" s="1"/>
      <c r="AH362" s="1"/>
    </row>
    <row r="363" spans="17:34" x14ac:dyDescent="0.3">
      <c r="Q363" s="1"/>
      <c r="AB363" s="2"/>
      <c r="AD363" s="1"/>
      <c r="AE363" s="1"/>
      <c r="AF363" s="1"/>
      <c r="AG363" s="1"/>
      <c r="AH363" s="1"/>
    </row>
    <row r="364" spans="17:34" x14ac:dyDescent="0.3">
      <c r="Q364" s="1"/>
      <c r="AB364" s="2"/>
      <c r="AD364" s="1"/>
      <c r="AE364" s="1"/>
      <c r="AF364" s="1"/>
      <c r="AG364" s="1"/>
      <c r="AH364" s="1"/>
    </row>
    <row r="365" spans="17:34" x14ac:dyDescent="0.3">
      <c r="Q365" s="1"/>
      <c r="AB365" s="2"/>
      <c r="AD365" s="1"/>
      <c r="AE365" s="1"/>
      <c r="AF365" s="1"/>
      <c r="AG365" s="1"/>
      <c r="AH365" s="1"/>
    </row>
    <row r="366" spans="17:34" x14ac:dyDescent="0.3">
      <c r="Q366" s="1"/>
      <c r="AB366" s="2"/>
      <c r="AD366" s="1"/>
      <c r="AE366" s="1"/>
      <c r="AF366" s="1"/>
      <c r="AG366" s="1"/>
      <c r="AH366" s="1"/>
    </row>
    <row r="367" spans="17:34" x14ac:dyDescent="0.3">
      <c r="Q367" s="1"/>
      <c r="AB367" s="2"/>
      <c r="AD367" s="1"/>
      <c r="AE367" s="1"/>
      <c r="AF367" s="1"/>
      <c r="AG367" s="1"/>
      <c r="AH367" s="1"/>
    </row>
    <row r="368" spans="17:34" x14ac:dyDescent="0.3">
      <c r="Q368" s="1"/>
      <c r="AB368" s="2"/>
      <c r="AD368" s="1"/>
      <c r="AE368" s="1"/>
      <c r="AF368" s="1"/>
      <c r="AG368" s="1"/>
      <c r="AH368" s="1"/>
    </row>
    <row r="369" spans="17:34" x14ac:dyDescent="0.3">
      <c r="Q369" s="1"/>
      <c r="AB369" s="2"/>
      <c r="AD369" s="1"/>
      <c r="AE369" s="1"/>
      <c r="AF369" s="1"/>
      <c r="AG369" s="1"/>
      <c r="AH369" s="1"/>
    </row>
    <row r="370" spans="17:34" x14ac:dyDescent="0.3">
      <c r="Q370" s="1"/>
      <c r="AB370" s="2"/>
      <c r="AD370" s="1"/>
      <c r="AE370" s="1"/>
      <c r="AF370" s="1"/>
      <c r="AG370" s="1"/>
      <c r="AH370" s="1"/>
    </row>
    <row r="371" spans="17:34" x14ac:dyDescent="0.3">
      <c r="Q371" s="1"/>
      <c r="AB371" s="2"/>
      <c r="AD371" s="1"/>
      <c r="AE371" s="1"/>
      <c r="AF371" s="1"/>
      <c r="AG371" s="1"/>
      <c r="AH371" s="1"/>
    </row>
    <row r="372" spans="17:34" x14ac:dyDescent="0.3">
      <c r="Q372" s="1"/>
      <c r="AB372" s="2"/>
      <c r="AD372" s="1"/>
      <c r="AE372" s="1"/>
      <c r="AF372" s="1"/>
      <c r="AG372" s="1"/>
      <c r="AH372" s="1"/>
    </row>
    <row r="373" spans="17:34" x14ac:dyDescent="0.3">
      <c r="Q373" s="1"/>
      <c r="AB373" s="2"/>
      <c r="AD373" s="1"/>
      <c r="AE373" s="1"/>
      <c r="AF373" s="1"/>
      <c r="AG373" s="1"/>
      <c r="AH373" s="1"/>
    </row>
    <row r="374" spans="17:34" x14ac:dyDescent="0.3">
      <c r="Q374" s="1"/>
      <c r="AB374" s="2"/>
      <c r="AD374" s="1"/>
      <c r="AE374" s="1"/>
      <c r="AF374" s="1"/>
      <c r="AG374" s="1"/>
      <c r="AH374" s="1"/>
    </row>
    <row r="375" spans="17:34" x14ac:dyDescent="0.3">
      <c r="Q375" s="1"/>
      <c r="AB375" s="2"/>
      <c r="AD375" s="1"/>
      <c r="AE375" s="1"/>
      <c r="AF375" s="1"/>
      <c r="AG375" s="1"/>
      <c r="AH375" s="1"/>
    </row>
    <row r="376" spans="17:34" x14ac:dyDescent="0.3">
      <c r="Q376" s="1"/>
      <c r="AB376" s="2"/>
      <c r="AD376" s="1"/>
      <c r="AE376" s="1"/>
      <c r="AF376" s="1"/>
      <c r="AG376" s="1"/>
      <c r="AH376" s="1"/>
    </row>
    <row r="377" spans="17:34" x14ac:dyDescent="0.3">
      <c r="Q377" s="1"/>
      <c r="AB377" s="2"/>
      <c r="AD377" s="1"/>
      <c r="AE377" s="1"/>
      <c r="AF377" s="1"/>
      <c r="AG377" s="1"/>
      <c r="AH377" s="1"/>
    </row>
    <row r="378" spans="17:34" x14ac:dyDescent="0.3">
      <c r="Q378" s="1"/>
      <c r="AB378" s="2"/>
      <c r="AD378" s="1"/>
      <c r="AE378" s="1"/>
      <c r="AF378" s="1"/>
      <c r="AG378" s="1"/>
      <c r="AH378" s="1"/>
    </row>
    <row r="379" spans="17:34" x14ac:dyDescent="0.3">
      <c r="Q379" s="1"/>
      <c r="AB379" s="2"/>
      <c r="AD379" s="1"/>
      <c r="AE379" s="1"/>
      <c r="AF379" s="1"/>
      <c r="AG379" s="1"/>
      <c r="AH379" s="1"/>
    </row>
    <row r="380" spans="17:34" x14ac:dyDescent="0.3">
      <c r="Q380" s="1"/>
      <c r="AB380" s="2"/>
      <c r="AD380" s="1"/>
      <c r="AE380" s="1"/>
      <c r="AF380" s="1"/>
      <c r="AG380" s="1"/>
      <c r="AH380" s="1"/>
    </row>
    <row r="381" spans="17:34" x14ac:dyDescent="0.3">
      <c r="Q381" s="1"/>
      <c r="AB381" s="2"/>
      <c r="AD381" s="1"/>
      <c r="AE381" s="1"/>
      <c r="AF381" s="1"/>
      <c r="AG381" s="1"/>
      <c r="AH381" s="1"/>
    </row>
    <row r="382" spans="17:34" x14ac:dyDescent="0.3">
      <c r="Q382" s="1"/>
      <c r="AB382" s="2"/>
      <c r="AD382" s="1"/>
      <c r="AE382" s="1"/>
      <c r="AF382" s="1"/>
      <c r="AG382" s="1"/>
      <c r="AH382" s="1"/>
    </row>
    <row r="383" spans="17:34" x14ac:dyDescent="0.3">
      <c r="Q383" s="1"/>
      <c r="AB383" s="2"/>
      <c r="AD383" s="1"/>
      <c r="AE383" s="1"/>
      <c r="AF383" s="1"/>
      <c r="AG383" s="1"/>
      <c r="AH383" s="1"/>
    </row>
    <row r="384" spans="17:34" x14ac:dyDescent="0.3">
      <c r="Q384" s="1"/>
      <c r="AB384" s="2"/>
      <c r="AD384" s="1"/>
      <c r="AE384" s="1"/>
      <c r="AF384" s="1"/>
      <c r="AG384" s="1"/>
      <c r="AH384" s="1"/>
    </row>
    <row r="385" spans="17:34" x14ac:dyDescent="0.3">
      <c r="Q385" s="1"/>
      <c r="AB385" s="2"/>
      <c r="AD385" s="1"/>
      <c r="AE385" s="1"/>
      <c r="AF385" s="1"/>
      <c r="AG385" s="1"/>
      <c r="AH385" s="1"/>
    </row>
    <row r="386" spans="17:34" x14ac:dyDescent="0.3">
      <c r="Q386" s="1"/>
      <c r="AB386" s="2"/>
      <c r="AD386" s="1"/>
      <c r="AE386" s="1"/>
      <c r="AF386" s="1"/>
      <c r="AG386" s="1"/>
      <c r="AH386" s="1"/>
    </row>
    <row r="387" spans="17:34" x14ac:dyDescent="0.3">
      <c r="Q387" s="1"/>
      <c r="AB387" s="2"/>
      <c r="AD387" s="1"/>
      <c r="AE387" s="1"/>
      <c r="AF387" s="1"/>
      <c r="AG387" s="1"/>
      <c r="AH387" s="1"/>
    </row>
    <row r="388" spans="17:34" x14ac:dyDescent="0.3">
      <c r="Q388" s="1"/>
      <c r="AB388" s="2"/>
      <c r="AD388" s="1"/>
      <c r="AE388" s="1"/>
      <c r="AF388" s="1"/>
      <c r="AG388" s="1"/>
      <c r="AH388" s="1"/>
    </row>
    <row r="389" spans="17:34" x14ac:dyDescent="0.3">
      <c r="Q389" s="1"/>
      <c r="AB389" s="2"/>
      <c r="AD389" s="1"/>
      <c r="AE389" s="1"/>
      <c r="AF389" s="1"/>
      <c r="AG389" s="1"/>
      <c r="AH389" s="1"/>
    </row>
    <row r="390" spans="17:34" x14ac:dyDescent="0.3">
      <c r="Q390" s="1"/>
      <c r="AB390" s="2"/>
      <c r="AD390" s="1"/>
      <c r="AE390" s="1"/>
      <c r="AF390" s="1"/>
      <c r="AG390" s="1"/>
      <c r="AH390" s="1"/>
    </row>
    <row r="391" spans="17:34" x14ac:dyDescent="0.3">
      <c r="Q391" s="1"/>
      <c r="AB391" s="2"/>
      <c r="AD391" s="1"/>
      <c r="AE391" s="1"/>
      <c r="AF391" s="1"/>
      <c r="AG391" s="1"/>
      <c r="AH391" s="1"/>
    </row>
    <row r="392" spans="17:34" x14ac:dyDescent="0.3">
      <c r="Q392" s="1"/>
      <c r="AB392" s="2"/>
      <c r="AD392" s="1"/>
      <c r="AE392" s="1"/>
      <c r="AF392" s="1"/>
      <c r="AG392" s="1"/>
      <c r="AH392" s="1"/>
    </row>
    <row r="393" spans="17:34" x14ac:dyDescent="0.3">
      <c r="Q393" s="1"/>
      <c r="AB393" s="2"/>
      <c r="AD393" s="1"/>
      <c r="AE393" s="1"/>
      <c r="AF393" s="1"/>
      <c r="AG393" s="1"/>
      <c r="AH393" s="1"/>
    </row>
    <row r="394" spans="17:34" x14ac:dyDescent="0.3">
      <c r="Q394" s="1"/>
      <c r="AB394" s="2"/>
      <c r="AD394" s="1"/>
      <c r="AE394" s="1"/>
      <c r="AF394" s="1"/>
      <c r="AG394" s="1"/>
      <c r="AH394" s="1"/>
    </row>
    <row r="395" spans="17:34" x14ac:dyDescent="0.3">
      <c r="Q395" s="1"/>
      <c r="AB395" s="2"/>
      <c r="AD395" s="1"/>
      <c r="AE395" s="1"/>
      <c r="AF395" s="1"/>
      <c r="AG395" s="1"/>
      <c r="AH395" s="1"/>
    </row>
    <row r="396" spans="17:34" x14ac:dyDescent="0.3">
      <c r="Q396" s="1"/>
      <c r="AB396" s="2"/>
      <c r="AD396" s="1"/>
      <c r="AE396" s="1"/>
      <c r="AF396" s="1"/>
      <c r="AG396" s="1"/>
      <c r="AH396" s="1"/>
    </row>
    <row r="397" spans="17:34" x14ac:dyDescent="0.3">
      <c r="Q397" s="1"/>
      <c r="AB397" s="2"/>
      <c r="AD397" s="1"/>
      <c r="AE397" s="1"/>
      <c r="AF397" s="1"/>
      <c r="AG397" s="1"/>
      <c r="AH397" s="1"/>
    </row>
    <row r="398" spans="17:34" x14ac:dyDescent="0.3">
      <c r="Q398" s="1"/>
      <c r="AB398" s="2"/>
      <c r="AD398" s="1"/>
      <c r="AE398" s="1"/>
      <c r="AF398" s="1"/>
      <c r="AG398" s="1"/>
      <c r="AH398" s="1"/>
    </row>
    <row r="399" spans="17:34" x14ac:dyDescent="0.3">
      <c r="Q399" s="1"/>
      <c r="AB399" s="2"/>
      <c r="AD399" s="1"/>
      <c r="AE399" s="1"/>
      <c r="AF399" s="1"/>
      <c r="AG399" s="1"/>
      <c r="AH399" s="1"/>
    </row>
    <row r="400" spans="17:34" x14ac:dyDescent="0.3">
      <c r="Q400" s="1"/>
      <c r="AB400" s="2"/>
      <c r="AD400" s="1"/>
      <c r="AE400" s="1"/>
      <c r="AF400" s="1"/>
      <c r="AG400" s="1"/>
      <c r="AH400" s="1"/>
    </row>
    <row r="401" spans="17:34" x14ac:dyDescent="0.3">
      <c r="Q401" s="1"/>
      <c r="AB401" s="2"/>
      <c r="AD401" s="1"/>
      <c r="AE401" s="1"/>
      <c r="AF401" s="1"/>
      <c r="AG401" s="1"/>
      <c r="AH401" s="1"/>
    </row>
    <row r="402" spans="17:34" x14ac:dyDescent="0.3">
      <c r="Q402" s="1"/>
      <c r="AB402" s="2"/>
      <c r="AD402" s="1"/>
      <c r="AE402" s="1"/>
      <c r="AF402" s="1"/>
      <c r="AG402" s="1"/>
      <c r="AH402" s="1"/>
    </row>
    <row r="403" spans="17:34" x14ac:dyDescent="0.3">
      <c r="Q403" s="1"/>
      <c r="AB403" s="2"/>
      <c r="AD403" s="1"/>
      <c r="AE403" s="1"/>
      <c r="AF403" s="1"/>
      <c r="AG403" s="1"/>
      <c r="AH403" s="1"/>
    </row>
    <row r="404" spans="17:34" x14ac:dyDescent="0.3">
      <c r="Q404" s="1"/>
      <c r="AB404" s="2"/>
      <c r="AD404" s="1"/>
      <c r="AE404" s="1"/>
      <c r="AF404" s="1"/>
      <c r="AG404" s="1"/>
      <c r="AH404" s="1"/>
    </row>
    <row r="405" spans="17:34" x14ac:dyDescent="0.3">
      <c r="Q405" s="1"/>
      <c r="AB405" s="2"/>
      <c r="AD405" s="1"/>
      <c r="AE405" s="1"/>
      <c r="AF405" s="1"/>
      <c r="AG405" s="1"/>
      <c r="AH405" s="1"/>
    </row>
    <row r="406" spans="17:34" x14ac:dyDescent="0.3">
      <c r="Q406" s="1"/>
      <c r="AB406" s="2"/>
      <c r="AD406" s="1"/>
      <c r="AE406" s="1"/>
      <c r="AF406" s="1"/>
      <c r="AG406" s="1"/>
      <c r="AH406" s="1"/>
    </row>
    <row r="407" spans="17:34" x14ac:dyDescent="0.3">
      <c r="Q407" s="1"/>
      <c r="AB407" s="2"/>
      <c r="AD407" s="1"/>
      <c r="AE407" s="1"/>
      <c r="AF407" s="1"/>
      <c r="AG407" s="1"/>
      <c r="AH407" s="1"/>
    </row>
    <row r="408" spans="17:34" x14ac:dyDescent="0.3">
      <c r="Q408" s="1"/>
      <c r="AB408" s="2"/>
      <c r="AD408" s="1"/>
      <c r="AE408" s="1"/>
      <c r="AF408" s="1"/>
      <c r="AG408" s="1"/>
      <c r="AH408" s="1"/>
    </row>
    <row r="409" spans="17:34" x14ac:dyDescent="0.3">
      <c r="Q409" s="1"/>
      <c r="AB409" s="2"/>
      <c r="AD409" s="1"/>
      <c r="AE409" s="1"/>
      <c r="AF409" s="1"/>
      <c r="AG409" s="1"/>
      <c r="AH409" s="1"/>
    </row>
    <row r="410" spans="17:34" x14ac:dyDescent="0.3">
      <c r="Q410" s="1"/>
      <c r="AB410" s="2"/>
      <c r="AD410" s="1"/>
      <c r="AE410" s="1"/>
      <c r="AF410" s="1"/>
      <c r="AG410" s="1"/>
      <c r="AH410" s="1"/>
    </row>
    <row r="411" spans="17:34" x14ac:dyDescent="0.3">
      <c r="Q411" s="1"/>
      <c r="AB411" s="2"/>
      <c r="AD411" s="1"/>
      <c r="AE411" s="1"/>
      <c r="AF411" s="1"/>
      <c r="AG411" s="1"/>
      <c r="AH411" s="1"/>
    </row>
    <row r="412" spans="17:34" x14ac:dyDescent="0.3">
      <c r="Q412" s="1"/>
      <c r="AB412" s="2"/>
      <c r="AD412" s="1"/>
      <c r="AE412" s="1"/>
      <c r="AF412" s="1"/>
      <c r="AG412" s="1"/>
      <c r="AH412" s="1"/>
    </row>
    <row r="413" spans="17:34" x14ac:dyDescent="0.3">
      <c r="Q413" s="1"/>
      <c r="AB413" s="2"/>
      <c r="AD413" s="1"/>
      <c r="AE413" s="1"/>
      <c r="AF413" s="1"/>
      <c r="AG413" s="1"/>
      <c r="AH413" s="1"/>
    </row>
    <row r="414" spans="17:34" x14ac:dyDescent="0.3">
      <c r="Q414" s="1"/>
      <c r="AB414" s="2"/>
      <c r="AD414" s="1"/>
      <c r="AE414" s="1"/>
      <c r="AF414" s="1"/>
      <c r="AG414" s="1"/>
      <c r="AH414" s="1"/>
    </row>
    <row r="415" spans="17:34" x14ac:dyDescent="0.3">
      <c r="Q415" s="1"/>
      <c r="AB415" s="2"/>
      <c r="AD415" s="1"/>
      <c r="AE415" s="1"/>
      <c r="AF415" s="1"/>
      <c r="AG415" s="1"/>
      <c r="AH415" s="1"/>
    </row>
    <row r="416" spans="17:34" x14ac:dyDescent="0.3">
      <c r="Q416" s="1"/>
      <c r="AB416" s="2"/>
      <c r="AD416" s="1"/>
      <c r="AE416" s="1"/>
      <c r="AF416" s="1"/>
      <c r="AG416" s="1"/>
      <c r="AH416" s="1"/>
    </row>
    <row r="417" spans="17:34" x14ac:dyDescent="0.3">
      <c r="Q417" s="1"/>
      <c r="AB417" s="2"/>
      <c r="AD417" s="1"/>
      <c r="AE417" s="1"/>
      <c r="AF417" s="1"/>
      <c r="AG417" s="1"/>
      <c r="AH417" s="1"/>
    </row>
    <row r="418" spans="17:34" x14ac:dyDescent="0.3">
      <c r="Q418" s="1"/>
      <c r="AB418" s="2"/>
      <c r="AD418" s="1"/>
      <c r="AE418" s="1"/>
      <c r="AF418" s="1"/>
      <c r="AG418" s="1"/>
      <c r="AH418" s="1"/>
    </row>
    <row r="419" spans="17:34" x14ac:dyDescent="0.3">
      <c r="Q419" s="1"/>
      <c r="AB419" s="2"/>
      <c r="AD419" s="1"/>
      <c r="AE419" s="1"/>
      <c r="AF419" s="1"/>
      <c r="AG419" s="1"/>
      <c r="AH419" s="1"/>
    </row>
    <row r="420" spans="17:34" x14ac:dyDescent="0.3">
      <c r="Q420" s="1"/>
      <c r="AB420" s="2"/>
      <c r="AD420" s="1"/>
      <c r="AE420" s="1"/>
      <c r="AF420" s="1"/>
      <c r="AG420" s="1"/>
      <c r="AH420" s="1"/>
    </row>
    <row r="421" spans="17:34" x14ac:dyDescent="0.3">
      <c r="Q421" s="1"/>
      <c r="AB421" s="2"/>
      <c r="AD421" s="1"/>
      <c r="AE421" s="1"/>
      <c r="AF421" s="1"/>
      <c r="AG421" s="1"/>
      <c r="AH421" s="1"/>
    </row>
    <row r="422" spans="17:34" x14ac:dyDescent="0.3">
      <c r="Q422" s="1"/>
      <c r="AB422" s="2"/>
      <c r="AD422" s="1"/>
      <c r="AE422" s="1"/>
      <c r="AF422" s="1"/>
      <c r="AG422" s="1"/>
      <c r="AH422" s="1"/>
    </row>
    <row r="423" spans="17:34" x14ac:dyDescent="0.3">
      <c r="Q423" s="1"/>
      <c r="AB423" s="2"/>
      <c r="AD423" s="1"/>
      <c r="AE423" s="1"/>
      <c r="AF423" s="1"/>
      <c r="AG423" s="1"/>
      <c r="AH423" s="1"/>
    </row>
    <row r="424" spans="17:34" x14ac:dyDescent="0.3">
      <c r="Q424" s="1"/>
      <c r="AB424" s="2"/>
      <c r="AD424" s="1"/>
      <c r="AE424" s="1"/>
      <c r="AF424" s="1"/>
      <c r="AG424" s="1"/>
      <c r="AH424" s="1"/>
    </row>
    <row r="425" spans="17:34" x14ac:dyDescent="0.3">
      <c r="Q425" s="1"/>
      <c r="AB425" s="2"/>
      <c r="AD425" s="1"/>
      <c r="AE425" s="1"/>
      <c r="AF425" s="1"/>
      <c r="AG425" s="1"/>
      <c r="AH425" s="1"/>
    </row>
    <row r="426" spans="17:34" x14ac:dyDescent="0.3">
      <c r="Q426" s="1"/>
      <c r="AB426" s="2"/>
      <c r="AD426" s="1"/>
      <c r="AE426" s="1"/>
      <c r="AF426" s="1"/>
      <c r="AG426" s="1"/>
      <c r="AH426" s="1"/>
    </row>
    <row r="427" spans="17:34" x14ac:dyDescent="0.3">
      <c r="Q427" s="1"/>
      <c r="AB427" s="2"/>
      <c r="AD427" s="1"/>
      <c r="AE427" s="1"/>
      <c r="AF427" s="1"/>
      <c r="AG427" s="1"/>
      <c r="AH427" s="1"/>
    </row>
    <row r="428" spans="17:34" x14ac:dyDescent="0.3">
      <c r="Q428" s="1"/>
      <c r="AB428" s="2"/>
      <c r="AD428" s="1"/>
      <c r="AE428" s="1"/>
      <c r="AF428" s="1"/>
      <c r="AG428" s="1"/>
      <c r="AH428" s="1"/>
    </row>
    <row r="429" spans="17:34" x14ac:dyDescent="0.3">
      <c r="Q429" s="1"/>
      <c r="AB429" s="2"/>
      <c r="AD429" s="1"/>
      <c r="AE429" s="1"/>
      <c r="AF429" s="1"/>
      <c r="AG429" s="1"/>
      <c r="AH429" s="1"/>
    </row>
    <row r="430" spans="17:34" x14ac:dyDescent="0.3">
      <c r="Q430" s="1"/>
      <c r="AB430" s="2"/>
      <c r="AD430" s="1"/>
      <c r="AE430" s="1"/>
      <c r="AF430" s="1"/>
      <c r="AG430" s="1"/>
      <c r="AH430" s="1"/>
    </row>
    <row r="431" spans="17:34" x14ac:dyDescent="0.3">
      <c r="Q431" s="1"/>
      <c r="AB431" s="2"/>
      <c r="AD431" s="1"/>
      <c r="AE431" s="1"/>
      <c r="AF431" s="1"/>
      <c r="AG431" s="1"/>
      <c r="AH431" s="1"/>
    </row>
    <row r="432" spans="17:34" x14ac:dyDescent="0.3">
      <c r="Q432" s="1"/>
      <c r="AB432" s="2"/>
      <c r="AD432" s="1"/>
      <c r="AE432" s="1"/>
      <c r="AF432" s="1"/>
      <c r="AG432" s="1"/>
      <c r="AH432" s="1"/>
    </row>
    <row r="433" spans="17:34" x14ac:dyDescent="0.3">
      <c r="Q433" s="1"/>
      <c r="AB433" s="2"/>
      <c r="AD433" s="1"/>
      <c r="AE433" s="1"/>
      <c r="AF433" s="1"/>
      <c r="AG433" s="1"/>
      <c r="AH433" s="1"/>
    </row>
    <row r="434" spans="17:34" x14ac:dyDescent="0.3">
      <c r="Q434" s="1"/>
      <c r="AB434" s="2"/>
      <c r="AD434" s="1"/>
      <c r="AE434" s="1"/>
      <c r="AF434" s="1"/>
      <c r="AG434" s="1"/>
      <c r="AH434" s="1"/>
    </row>
    <row r="435" spans="17:34" x14ac:dyDescent="0.3">
      <c r="Q435" s="1"/>
      <c r="AB435" s="2"/>
      <c r="AD435" s="1"/>
      <c r="AE435" s="1"/>
      <c r="AF435" s="1"/>
      <c r="AG435" s="1"/>
      <c r="AH435" s="1"/>
    </row>
    <row r="436" spans="17:34" x14ac:dyDescent="0.3">
      <c r="Q436" s="1"/>
      <c r="AB436" s="2"/>
      <c r="AD436" s="1"/>
      <c r="AE436" s="1"/>
      <c r="AF436" s="1"/>
      <c r="AG436" s="1"/>
      <c r="AH436" s="1"/>
    </row>
    <row r="437" spans="17:34" x14ac:dyDescent="0.3">
      <c r="Q437" s="1"/>
      <c r="AB437" s="2"/>
      <c r="AD437" s="1"/>
      <c r="AE437" s="1"/>
      <c r="AF437" s="1"/>
      <c r="AG437" s="1"/>
      <c r="AH437" s="1"/>
    </row>
    <row r="438" spans="17:34" x14ac:dyDescent="0.3">
      <c r="Q438" s="1"/>
      <c r="AB438" s="2"/>
      <c r="AD438" s="1"/>
      <c r="AE438" s="1"/>
      <c r="AF438" s="1"/>
      <c r="AG438" s="1"/>
      <c r="AH438" s="1"/>
    </row>
    <row r="439" spans="17:34" x14ac:dyDescent="0.3">
      <c r="Q439" s="1"/>
      <c r="AB439" s="2"/>
      <c r="AD439" s="1"/>
      <c r="AE439" s="1"/>
      <c r="AF439" s="1"/>
      <c r="AG439" s="1"/>
      <c r="AH439" s="1"/>
    </row>
    <row r="440" spans="17:34" x14ac:dyDescent="0.3">
      <c r="Q440" s="1"/>
      <c r="AB440" s="2"/>
      <c r="AD440" s="1"/>
      <c r="AE440" s="1"/>
      <c r="AF440" s="1"/>
      <c r="AG440" s="1"/>
      <c r="AH440" s="1"/>
    </row>
    <row r="441" spans="17:34" x14ac:dyDescent="0.3">
      <c r="Q441" s="1"/>
      <c r="AB441" s="2"/>
      <c r="AD441" s="1"/>
      <c r="AE441" s="1"/>
      <c r="AF441" s="1"/>
      <c r="AG441" s="1"/>
      <c r="AH441" s="1"/>
    </row>
    <row r="442" spans="17:34" x14ac:dyDescent="0.3">
      <c r="Q442" s="1"/>
      <c r="AB442" s="2"/>
      <c r="AD442" s="1"/>
      <c r="AE442" s="1"/>
      <c r="AF442" s="1"/>
      <c r="AG442" s="1"/>
      <c r="AH442" s="1"/>
    </row>
    <row r="443" spans="17:34" x14ac:dyDescent="0.3">
      <c r="Q443" s="1"/>
      <c r="AB443" s="2"/>
      <c r="AD443" s="1"/>
      <c r="AE443" s="1"/>
      <c r="AF443" s="1"/>
      <c r="AG443" s="1"/>
      <c r="AH443" s="1"/>
    </row>
    <row r="444" spans="17:34" x14ac:dyDescent="0.3">
      <c r="Q444" s="1"/>
      <c r="AB444" s="2"/>
      <c r="AD444" s="1"/>
      <c r="AE444" s="1"/>
      <c r="AF444" s="1"/>
      <c r="AG444" s="1"/>
      <c r="AH444" s="1"/>
    </row>
    <row r="445" spans="17:34" x14ac:dyDescent="0.3">
      <c r="Q445" s="1"/>
      <c r="AB445" s="2"/>
      <c r="AD445" s="1"/>
      <c r="AE445" s="1"/>
      <c r="AF445" s="1"/>
      <c r="AG445" s="1"/>
      <c r="AH445" s="1"/>
    </row>
    <row r="446" spans="17:34" x14ac:dyDescent="0.3">
      <c r="Q446" s="1"/>
      <c r="AB446" s="2"/>
      <c r="AD446" s="1"/>
      <c r="AE446" s="1"/>
      <c r="AF446" s="1"/>
      <c r="AG446" s="1"/>
      <c r="AH446" s="1"/>
    </row>
    <row r="447" spans="17:34" x14ac:dyDescent="0.3">
      <c r="Q447" s="1"/>
      <c r="AB447" s="2"/>
      <c r="AD447" s="1"/>
      <c r="AE447" s="1"/>
      <c r="AF447" s="1"/>
      <c r="AG447" s="1"/>
      <c r="AH447" s="1"/>
    </row>
    <row r="448" spans="17:34" x14ac:dyDescent="0.3">
      <c r="Q448" s="1"/>
      <c r="AB448" s="2"/>
      <c r="AD448" s="1"/>
      <c r="AE448" s="1"/>
      <c r="AF448" s="1"/>
      <c r="AG448" s="1"/>
      <c r="AH448" s="1"/>
    </row>
    <row r="449" spans="17:34" x14ac:dyDescent="0.3">
      <c r="Q449" s="1"/>
      <c r="AB449" s="2"/>
      <c r="AD449" s="1"/>
      <c r="AE449" s="1"/>
      <c r="AF449" s="1"/>
      <c r="AG449" s="1"/>
      <c r="AH449" s="1"/>
    </row>
    <row r="450" spans="17:34" x14ac:dyDescent="0.3">
      <c r="Q450" s="1"/>
      <c r="AB450" s="2"/>
      <c r="AD450" s="1"/>
      <c r="AE450" s="1"/>
      <c r="AF450" s="1"/>
      <c r="AG450" s="1"/>
      <c r="AH450" s="1"/>
    </row>
    <row r="451" spans="17:34" x14ac:dyDescent="0.3">
      <c r="Q451" s="1"/>
      <c r="AB451" s="2"/>
      <c r="AD451" s="1"/>
      <c r="AE451" s="1"/>
      <c r="AF451" s="1"/>
      <c r="AG451" s="1"/>
      <c r="AH451" s="1"/>
    </row>
    <row r="452" spans="17:34" x14ac:dyDescent="0.3">
      <c r="Q452" s="1"/>
      <c r="AB452" s="2"/>
      <c r="AD452" s="1"/>
      <c r="AE452" s="1"/>
      <c r="AF452" s="1"/>
      <c r="AG452" s="1"/>
      <c r="AH452" s="1"/>
    </row>
    <row r="453" spans="17:34" x14ac:dyDescent="0.3">
      <c r="Q453" s="1"/>
      <c r="AB453" s="2"/>
      <c r="AD453" s="1"/>
      <c r="AE453" s="1"/>
      <c r="AF453" s="1"/>
      <c r="AG453" s="1"/>
      <c r="AH453" s="1"/>
    </row>
    <row r="454" spans="17:34" x14ac:dyDescent="0.3">
      <c r="Q454" s="1"/>
      <c r="AB454" s="2"/>
      <c r="AD454" s="1"/>
      <c r="AE454" s="1"/>
      <c r="AF454" s="1"/>
      <c r="AG454" s="1"/>
      <c r="AH454" s="1"/>
    </row>
    <row r="455" spans="17:34" x14ac:dyDescent="0.3">
      <c r="Q455" s="1"/>
      <c r="AB455" s="2"/>
      <c r="AD455" s="1"/>
      <c r="AE455" s="1"/>
      <c r="AF455" s="1"/>
      <c r="AG455" s="1"/>
      <c r="AH455" s="1"/>
    </row>
    <row r="456" spans="17:34" x14ac:dyDescent="0.3">
      <c r="Q456" s="1"/>
      <c r="AB456" s="2"/>
      <c r="AD456" s="1"/>
      <c r="AE456" s="1"/>
      <c r="AF456" s="1"/>
      <c r="AG456" s="1"/>
      <c r="AH456" s="1"/>
    </row>
    <row r="457" spans="17:34" x14ac:dyDescent="0.3">
      <c r="Q457" s="1"/>
      <c r="AB457" s="2"/>
      <c r="AD457" s="1"/>
      <c r="AE457" s="1"/>
      <c r="AF457" s="1"/>
      <c r="AG457" s="1"/>
      <c r="AH457" s="1"/>
    </row>
    <row r="458" spans="17:34" x14ac:dyDescent="0.3">
      <c r="Q458" s="1"/>
      <c r="AB458" s="2"/>
      <c r="AD458" s="1"/>
      <c r="AE458" s="1"/>
      <c r="AF458" s="1"/>
      <c r="AG458" s="1"/>
      <c r="AH458" s="1"/>
    </row>
    <row r="459" spans="17:34" x14ac:dyDescent="0.3">
      <c r="Q459" s="1"/>
      <c r="AB459" s="2"/>
      <c r="AD459" s="1"/>
      <c r="AE459" s="1"/>
      <c r="AF459" s="1"/>
      <c r="AG459" s="1"/>
      <c r="AH459" s="1"/>
    </row>
    <row r="460" spans="17:34" x14ac:dyDescent="0.3">
      <c r="Q460" s="1"/>
      <c r="AB460" s="2"/>
      <c r="AD460" s="1"/>
      <c r="AE460" s="1"/>
      <c r="AF460" s="1"/>
      <c r="AG460" s="1"/>
      <c r="AH460" s="1"/>
    </row>
    <row r="461" spans="17:34" x14ac:dyDescent="0.3">
      <c r="Q461" s="1"/>
      <c r="AB461" s="2"/>
      <c r="AD461" s="1"/>
      <c r="AE461" s="1"/>
      <c r="AF461" s="1"/>
      <c r="AG461" s="1"/>
      <c r="AH461" s="1"/>
    </row>
    <row r="462" spans="17:34" x14ac:dyDescent="0.3">
      <c r="Q462" s="1"/>
      <c r="AB462" s="2"/>
      <c r="AD462" s="1"/>
      <c r="AE462" s="1"/>
      <c r="AF462" s="1"/>
      <c r="AG462" s="1"/>
      <c r="AH462" s="1"/>
    </row>
    <row r="463" spans="17:34" x14ac:dyDescent="0.3">
      <c r="Q463" s="1"/>
      <c r="AB463" s="2"/>
      <c r="AD463" s="1"/>
      <c r="AE463" s="1"/>
      <c r="AF463" s="1"/>
      <c r="AG463" s="1"/>
      <c r="AH463" s="1"/>
    </row>
    <row r="464" spans="17:34" x14ac:dyDescent="0.3">
      <c r="Q464" s="1"/>
      <c r="AB464" s="2"/>
      <c r="AD464" s="1"/>
      <c r="AE464" s="1"/>
      <c r="AF464" s="1"/>
      <c r="AG464" s="1"/>
      <c r="AH464" s="1"/>
    </row>
    <row r="465" spans="17:34" x14ac:dyDescent="0.3">
      <c r="Q465" s="1"/>
      <c r="AB465" s="2"/>
      <c r="AD465" s="1"/>
      <c r="AE465" s="1"/>
      <c r="AF465" s="1"/>
      <c r="AG465" s="1"/>
      <c r="AH465" s="1"/>
    </row>
    <row r="466" spans="17:34" x14ac:dyDescent="0.3">
      <c r="Q466" s="1"/>
      <c r="AB466" s="2"/>
      <c r="AD466" s="1"/>
      <c r="AE466" s="1"/>
      <c r="AF466" s="1"/>
      <c r="AG466" s="1"/>
      <c r="AH466" s="1"/>
    </row>
    <row r="467" spans="17:34" x14ac:dyDescent="0.3">
      <c r="Q467" s="1"/>
      <c r="AB467" s="2"/>
      <c r="AD467" s="1"/>
      <c r="AE467" s="1"/>
      <c r="AF467" s="1"/>
      <c r="AG467" s="1"/>
      <c r="AH467" s="1"/>
    </row>
    <row r="468" spans="17:34" x14ac:dyDescent="0.3">
      <c r="Q468" s="1"/>
      <c r="AB468" s="2"/>
      <c r="AD468" s="1"/>
      <c r="AE468" s="1"/>
      <c r="AF468" s="1"/>
      <c r="AG468" s="1"/>
      <c r="AH468" s="1"/>
    </row>
    <row r="469" spans="17:34" x14ac:dyDescent="0.3">
      <c r="Q469" s="1"/>
      <c r="AB469" s="2"/>
      <c r="AD469" s="1"/>
      <c r="AE469" s="1"/>
      <c r="AF469" s="1"/>
      <c r="AG469" s="1"/>
      <c r="AH469" s="1"/>
    </row>
    <row r="470" spans="17:34" x14ac:dyDescent="0.3">
      <c r="Q470" s="1"/>
      <c r="AB470" s="2"/>
      <c r="AD470" s="1"/>
      <c r="AE470" s="1"/>
      <c r="AF470" s="1"/>
      <c r="AG470" s="1"/>
      <c r="AH470" s="1"/>
    </row>
    <row r="471" spans="17:34" x14ac:dyDescent="0.3">
      <c r="Q471" s="1"/>
      <c r="AB471" s="2"/>
      <c r="AD471" s="1"/>
      <c r="AE471" s="1"/>
      <c r="AF471" s="1"/>
      <c r="AG471" s="1"/>
      <c r="AH471" s="1"/>
    </row>
    <row r="472" spans="17:34" x14ac:dyDescent="0.3">
      <c r="Q472" s="1"/>
      <c r="AB472" s="2"/>
      <c r="AD472" s="1"/>
      <c r="AE472" s="1"/>
      <c r="AF472" s="1"/>
      <c r="AG472" s="1"/>
      <c r="AH472" s="1"/>
    </row>
    <row r="473" spans="17:34" x14ac:dyDescent="0.3">
      <c r="Q473" s="1"/>
      <c r="AB473" s="2"/>
      <c r="AD473" s="1"/>
      <c r="AE473" s="1"/>
      <c r="AF473" s="1"/>
      <c r="AG473" s="1"/>
      <c r="AH473" s="1"/>
    </row>
    <row r="474" spans="17:34" x14ac:dyDescent="0.3">
      <c r="Q474" s="1"/>
      <c r="AB474" s="2"/>
      <c r="AD474" s="1"/>
      <c r="AE474" s="1"/>
      <c r="AF474" s="1"/>
      <c r="AG474" s="1"/>
      <c r="AH474" s="1"/>
    </row>
    <row r="475" spans="17:34" x14ac:dyDescent="0.3">
      <c r="Q475" s="1"/>
      <c r="AB475" s="2"/>
      <c r="AD475" s="1"/>
      <c r="AE475" s="1"/>
      <c r="AF475" s="1"/>
      <c r="AG475" s="1"/>
      <c r="AH475" s="1"/>
    </row>
    <row r="476" spans="17:34" x14ac:dyDescent="0.3">
      <c r="Q476" s="1"/>
      <c r="AB476" s="2"/>
      <c r="AD476" s="1"/>
      <c r="AE476" s="1"/>
      <c r="AF476" s="1"/>
      <c r="AG476" s="1"/>
      <c r="AH476" s="1"/>
    </row>
    <row r="477" spans="17:34" x14ac:dyDescent="0.3">
      <c r="Q477" s="1"/>
      <c r="AB477" s="2"/>
      <c r="AD477" s="1"/>
      <c r="AE477" s="1"/>
      <c r="AF477" s="1"/>
      <c r="AG477" s="1"/>
      <c r="AH477" s="1"/>
    </row>
    <row r="478" spans="17:34" x14ac:dyDescent="0.3">
      <c r="Q478" s="1"/>
      <c r="AB478" s="2"/>
      <c r="AD478" s="1"/>
      <c r="AE478" s="1"/>
      <c r="AF478" s="1"/>
      <c r="AG478" s="1"/>
      <c r="AH478" s="1"/>
    </row>
    <row r="479" spans="17:34" x14ac:dyDescent="0.3">
      <c r="Q479" s="1"/>
      <c r="AB479" s="2"/>
      <c r="AD479" s="1"/>
      <c r="AE479" s="1"/>
      <c r="AF479" s="1"/>
      <c r="AG479" s="1"/>
      <c r="AH479" s="1"/>
    </row>
    <row r="480" spans="17:34" x14ac:dyDescent="0.3">
      <c r="Q480" s="1"/>
      <c r="AB480" s="2"/>
      <c r="AD480" s="1"/>
      <c r="AE480" s="1"/>
      <c r="AF480" s="1"/>
      <c r="AG480" s="1"/>
      <c r="AH480" s="1"/>
    </row>
    <row r="481" spans="17:34" x14ac:dyDescent="0.3">
      <c r="Q481" s="1"/>
      <c r="AB481" s="2"/>
      <c r="AD481" s="1"/>
      <c r="AE481" s="1"/>
      <c r="AF481" s="1"/>
      <c r="AG481" s="1"/>
      <c r="AH481" s="1"/>
    </row>
    <row r="482" spans="17:34" x14ac:dyDescent="0.3">
      <c r="Q482" s="1"/>
      <c r="AB482" s="2"/>
      <c r="AD482" s="1"/>
      <c r="AE482" s="1"/>
      <c r="AF482" s="1"/>
      <c r="AG482" s="1"/>
      <c r="AH482" s="1"/>
    </row>
    <row r="483" spans="17:34" x14ac:dyDescent="0.3">
      <c r="Q483" s="1"/>
      <c r="AB483" s="2"/>
      <c r="AD483" s="1"/>
      <c r="AE483" s="1"/>
      <c r="AF483" s="1"/>
      <c r="AG483" s="1"/>
      <c r="AH483" s="1"/>
    </row>
    <row r="484" spans="17:34" x14ac:dyDescent="0.3">
      <c r="Q484" s="1"/>
      <c r="AB484" s="2"/>
      <c r="AD484" s="1"/>
      <c r="AE484" s="1"/>
      <c r="AF484" s="1"/>
      <c r="AG484" s="1"/>
      <c r="AH484" s="1"/>
    </row>
    <row r="485" spans="17:34" x14ac:dyDescent="0.3">
      <c r="Q485" s="1"/>
      <c r="AB485" s="2"/>
      <c r="AD485" s="1"/>
      <c r="AE485" s="1"/>
      <c r="AF485" s="1"/>
      <c r="AG485" s="1"/>
      <c r="AH485" s="1"/>
    </row>
    <row r="486" spans="17:34" x14ac:dyDescent="0.3">
      <c r="Q486" s="1"/>
      <c r="AB486" s="2"/>
      <c r="AD486" s="1"/>
      <c r="AE486" s="1"/>
      <c r="AF486" s="1"/>
      <c r="AG486" s="1"/>
      <c r="AH486" s="1"/>
    </row>
    <row r="487" spans="17:34" x14ac:dyDescent="0.3">
      <c r="Q487" s="1"/>
      <c r="AB487" s="2"/>
      <c r="AD487" s="1"/>
      <c r="AE487" s="1"/>
      <c r="AF487" s="1"/>
      <c r="AG487" s="1"/>
      <c r="AH487" s="1"/>
    </row>
    <row r="488" spans="17:34" x14ac:dyDescent="0.3">
      <c r="Q488" s="1"/>
      <c r="AB488" s="2"/>
      <c r="AD488" s="1"/>
      <c r="AE488" s="1"/>
      <c r="AF488" s="1"/>
      <c r="AG488" s="1"/>
      <c r="AH488" s="1"/>
    </row>
    <row r="489" spans="17:34" x14ac:dyDescent="0.3">
      <c r="Q489" s="1"/>
      <c r="AB489" s="2"/>
      <c r="AD489" s="1"/>
      <c r="AE489" s="1"/>
      <c r="AF489" s="1"/>
      <c r="AG489" s="1"/>
      <c r="AH489" s="1"/>
    </row>
    <row r="490" spans="17:34" x14ac:dyDescent="0.3">
      <c r="Q490" s="1"/>
      <c r="AB490" s="2"/>
      <c r="AD490" s="1"/>
      <c r="AE490" s="1"/>
      <c r="AF490" s="1"/>
      <c r="AG490" s="1"/>
      <c r="AH490" s="1"/>
    </row>
    <row r="491" spans="17:34" x14ac:dyDescent="0.3">
      <c r="Q491" s="1"/>
      <c r="AB491" s="2"/>
      <c r="AD491" s="1"/>
      <c r="AE491" s="1"/>
      <c r="AF491" s="1"/>
      <c r="AG491" s="1"/>
      <c r="AH491" s="1"/>
    </row>
    <row r="492" spans="17:34" x14ac:dyDescent="0.3">
      <c r="Q492" s="1"/>
      <c r="AB492" s="2"/>
      <c r="AD492" s="1"/>
      <c r="AE492" s="1"/>
      <c r="AF492" s="1"/>
      <c r="AG492" s="1"/>
      <c r="AH492" s="1"/>
    </row>
    <row r="493" spans="17:34" x14ac:dyDescent="0.3">
      <c r="Q493" s="1"/>
      <c r="AB493" s="2"/>
      <c r="AD493" s="1"/>
      <c r="AE493" s="1"/>
      <c r="AF493" s="1"/>
      <c r="AG493" s="1"/>
      <c r="AH493" s="1"/>
    </row>
    <row r="494" spans="17:34" x14ac:dyDescent="0.3">
      <c r="Q494" s="1"/>
      <c r="AB494" s="2"/>
      <c r="AD494" s="1"/>
      <c r="AE494" s="1"/>
      <c r="AF494" s="1"/>
      <c r="AG494" s="1"/>
      <c r="AH494" s="1"/>
    </row>
    <row r="495" spans="17:34" x14ac:dyDescent="0.3">
      <c r="Q495" s="1"/>
      <c r="AB495" s="2"/>
      <c r="AD495" s="1"/>
      <c r="AE495" s="1"/>
      <c r="AF495" s="1"/>
      <c r="AG495" s="1"/>
      <c r="AH495" s="1"/>
    </row>
    <row r="496" spans="17:34" x14ac:dyDescent="0.3">
      <c r="Q496" s="1"/>
      <c r="AB496" s="2"/>
      <c r="AD496" s="1"/>
      <c r="AE496" s="1"/>
      <c r="AF496" s="1"/>
      <c r="AG496" s="1"/>
      <c r="AH496" s="1"/>
    </row>
    <row r="497" spans="17:34" x14ac:dyDescent="0.3">
      <c r="Q497" s="1"/>
      <c r="AB497" s="2"/>
      <c r="AD497" s="1"/>
      <c r="AE497" s="1"/>
      <c r="AF497" s="1"/>
      <c r="AG497" s="1"/>
      <c r="AH497" s="1"/>
    </row>
    <row r="498" spans="17:34" x14ac:dyDescent="0.3">
      <c r="Q498" s="1"/>
      <c r="AB498" s="2"/>
      <c r="AD498" s="1"/>
      <c r="AE498" s="1"/>
      <c r="AF498" s="1"/>
      <c r="AG498" s="1"/>
      <c r="AH498" s="1"/>
    </row>
    <row r="499" spans="17:34" x14ac:dyDescent="0.3">
      <c r="Q499" s="1"/>
      <c r="AB499" s="2"/>
      <c r="AD499" s="1"/>
      <c r="AE499" s="1"/>
      <c r="AF499" s="1"/>
      <c r="AG499" s="1"/>
      <c r="AH499" s="1"/>
    </row>
    <row r="500" spans="17:34" x14ac:dyDescent="0.3">
      <c r="Q500" s="1"/>
      <c r="AB500" s="2"/>
      <c r="AD500" s="1"/>
      <c r="AE500" s="1"/>
      <c r="AF500" s="1"/>
      <c r="AG500" s="1"/>
      <c r="AH500" s="1"/>
    </row>
    <row r="501" spans="17:34" x14ac:dyDescent="0.3">
      <c r="Q501" s="1"/>
      <c r="AB501" s="2"/>
      <c r="AD501" s="1"/>
      <c r="AE501" s="1"/>
      <c r="AF501" s="1"/>
      <c r="AG501" s="1"/>
      <c r="AH501" s="1"/>
    </row>
    <row r="502" spans="17:34" x14ac:dyDescent="0.3">
      <c r="Q502" s="1"/>
      <c r="AB502" s="2"/>
      <c r="AD502" s="1"/>
      <c r="AE502" s="1"/>
      <c r="AF502" s="1"/>
      <c r="AG502" s="1"/>
      <c r="AH502" s="1"/>
    </row>
    <row r="503" spans="17:34" x14ac:dyDescent="0.3">
      <c r="Q503" s="1"/>
      <c r="AB503" s="2"/>
      <c r="AD503" s="1"/>
      <c r="AE503" s="1"/>
      <c r="AF503" s="1"/>
      <c r="AG503" s="1"/>
      <c r="AH503" s="1"/>
    </row>
    <row r="504" spans="17:34" x14ac:dyDescent="0.3">
      <c r="Q504" s="1"/>
      <c r="AB504" s="2"/>
      <c r="AD504" s="1"/>
      <c r="AE504" s="1"/>
      <c r="AF504" s="1"/>
      <c r="AG504" s="1"/>
      <c r="AH504" s="1"/>
    </row>
    <row r="505" spans="17:34" x14ac:dyDescent="0.3">
      <c r="Q505" s="1"/>
      <c r="AB505" s="2"/>
      <c r="AD505" s="1"/>
      <c r="AE505" s="1"/>
      <c r="AF505" s="1"/>
      <c r="AG505" s="1"/>
      <c r="AH505" s="1"/>
    </row>
    <row r="506" spans="17:34" x14ac:dyDescent="0.3">
      <c r="Q506" s="1"/>
      <c r="AB506" s="2"/>
      <c r="AD506" s="1"/>
      <c r="AE506" s="1"/>
      <c r="AF506" s="1"/>
      <c r="AG506" s="1"/>
      <c r="AH506" s="1"/>
    </row>
    <row r="507" spans="17:34" x14ac:dyDescent="0.3">
      <c r="Q507" s="1"/>
      <c r="AB507" s="2"/>
      <c r="AD507" s="1"/>
      <c r="AE507" s="1"/>
      <c r="AF507" s="1"/>
      <c r="AG507" s="1"/>
      <c r="AH507" s="1"/>
    </row>
    <row r="508" spans="17:34" x14ac:dyDescent="0.3">
      <c r="Q508" s="1"/>
      <c r="AB508" s="2"/>
      <c r="AD508" s="1"/>
      <c r="AE508" s="1"/>
      <c r="AF508" s="1"/>
      <c r="AG508" s="1"/>
      <c r="AH508" s="1"/>
    </row>
    <row r="509" spans="17:34" x14ac:dyDescent="0.3">
      <c r="Q509" s="1"/>
      <c r="AB509" s="2"/>
      <c r="AD509" s="1"/>
      <c r="AE509" s="1"/>
      <c r="AF509" s="1"/>
      <c r="AG509" s="1"/>
      <c r="AH509" s="1"/>
    </row>
    <row r="510" spans="17:34" x14ac:dyDescent="0.3">
      <c r="Q510" s="1"/>
      <c r="AB510" s="2"/>
      <c r="AD510" s="1"/>
      <c r="AE510" s="1"/>
      <c r="AF510" s="1"/>
      <c r="AG510" s="1"/>
      <c r="AH510" s="1"/>
    </row>
    <row r="511" spans="17:34" x14ac:dyDescent="0.3">
      <c r="Q511" s="1"/>
      <c r="AB511" s="2"/>
      <c r="AD511" s="1"/>
      <c r="AE511" s="1"/>
      <c r="AF511" s="1"/>
      <c r="AG511" s="1"/>
      <c r="AH511" s="1"/>
    </row>
    <row r="512" spans="17:34" x14ac:dyDescent="0.3">
      <c r="Q512" s="1"/>
      <c r="AB512" s="2"/>
      <c r="AD512" s="1"/>
      <c r="AE512" s="1"/>
      <c r="AF512" s="1"/>
      <c r="AG512" s="1"/>
      <c r="AH512" s="1"/>
    </row>
    <row r="513" spans="17:34" x14ac:dyDescent="0.3">
      <c r="Q513" s="1"/>
      <c r="AB513" s="2"/>
      <c r="AD513" s="1"/>
      <c r="AE513" s="1"/>
      <c r="AF513" s="1"/>
      <c r="AG513" s="1"/>
      <c r="AH513" s="1"/>
    </row>
    <row r="514" spans="17:34" x14ac:dyDescent="0.3">
      <c r="Q514" s="1"/>
      <c r="AB514" s="2"/>
      <c r="AD514" s="1"/>
      <c r="AE514" s="1"/>
      <c r="AF514" s="1"/>
      <c r="AG514" s="1"/>
      <c r="AH514" s="1"/>
    </row>
    <row r="515" spans="17:34" x14ac:dyDescent="0.3">
      <c r="Q515" s="1"/>
      <c r="AB515" s="2"/>
      <c r="AD515" s="1"/>
      <c r="AE515" s="1"/>
      <c r="AF515" s="1"/>
      <c r="AG515" s="1"/>
      <c r="AH515" s="1"/>
    </row>
    <row r="516" spans="17:34" x14ac:dyDescent="0.3">
      <c r="Q516" s="1"/>
      <c r="AB516" s="2"/>
      <c r="AD516" s="1"/>
      <c r="AE516" s="1"/>
      <c r="AF516" s="1"/>
      <c r="AG516" s="1"/>
      <c r="AH516" s="1"/>
    </row>
    <row r="517" spans="17:34" x14ac:dyDescent="0.3">
      <c r="Q517" s="1"/>
      <c r="AB517" s="2"/>
      <c r="AD517" s="1"/>
      <c r="AE517" s="1"/>
      <c r="AF517" s="1"/>
      <c r="AG517" s="1"/>
      <c r="AH517" s="1"/>
    </row>
    <row r="518" spans="17:34" x14ac:dyDescent="0.3">
      <c r="Q518" s="1"/>
      <c r="AB518" s="2"/>
      <c r="AD518" s="1"/>
      <c r="AE518" s="1"/>
      <c r="AF518" s="1"/>
      <c r="AG518" s="1"/>
      <c r="AH518" s="1"/>
    </row>
    <row r="519" spans="17:34" x14ac:dyDescent="0.3">
      <c r="Q519" s="1"/>
      <c r="AB519" s="2"/>
      <c r="AD519" s="1"/>
      <c r="AE519" s="1"/>
      <c r="AF519" s="1"/>
      <c r="AG519" s="1"/>
      <c r="AH519" s="1"/>
    </row>
    <row r="520" spans="17:34" x14ac:dyDescent="0.3">
      <c r="Q520" s="1"/>
      <c r="AB520" s="2"/>
      <c r="AD520" s="1"/>
      <c r="AE520" s="1"/>
      <c r="AF520" s="1"/>
      <c r="AG520" s="1"/>
      <c r="AH520" s="1"/>
    </row>
    <row r="521" spans="17:34" x14ac:dyDescent="0.3">
      <c r="Q521" s="1"/>
      <c r="AB521" s="2"/>
      <c r="AD521" s="1"/>
      <c r="AE521" s="1"/>
      <c r="AF521" s="1"/>
      <c r="AG521" s="1"/>
      <c r="AH521" s="1"/>
    </row>
    <row r="522" spans="17:34" x14ac:dyDescent="0.3">
      <c r="Q522" s="1"/>
      <c r="AB522" s="2"/>
      <c r="AD522" s="1"/>
      <c r="AE522" s="1"/>
      <c r="AF522" s="1"/>
      <c r="AG522" s="1"/>
      <c r="AH522" s="1"/>
    </row>
    <row r="523" spans="17:34" x14ac:dyDescent="0.3">
      <c r="Q523" s="1"/>
      <c r="AB523" s="2"/>
      <c r="AD523" s="1"/>
      <c r="AE523" s="1"/>
      <c r="AF523" s="1"/>
      <c r="AG523" s="1"/>
      <c r="AH523" s="1"/>
    </row>
    <row r="524" spans="17:34" x14ac:dyDescent="0.3">
      <c r="Q524" s="1"/>
      <c r="AB524" s="2"/>
      <c r="AD524" s="1"/>
      <c r="AE524" s="1"/>
      <c r="AF524" s="1"/>
      <c r="AG524" s="1"/>
      <c r="AH524" s="1"/>
    </row>
    <row r="525" spans="17:34" x14ac:dyDescent="0.3">
      <c r="Q525" s="1"/>
      <c r="AB525" s="2"/>
      <c r="AD525" s="1"/>
      <c r="AE525" s="1"/>
      <c r="AF525" s="1"/>
      <c r="AG525" s="1"/>
      <c r="AH525" s="1"/>
    </row>
    <row r="526" spans="17:34" x14ac:dyDescent="0.3">
      <c r="Q526" s="1"/>
      <c r="AB526" s="2"/>
      <c r="AD526" s="1"/>
      <c r="AE526" s="1"/>
      <c r="AF526" s="1"/>
      <c r="AG526" s="1"/>
      <c r="AH526" s="1"/>
    </row>
    <row r="527" spans="17:34" x14ac:dyDescent="0.3">
      <c r="Q527" s="1"/>
      <c r="AB527" s="2"/>
      <c r="AD527" s="1"/>
      <c r="AE527" s="1"/>
      <c r="AF527" s="1"/>
      <c r="AG527" s="1"/>
      <c r="AH527" s="1"/>
    </row>
    <row r="528" spans="17:34" x14ac:dyDescent="0.3">
      <c r="Q528" s="1"/>
      <c r="AB528" s="2"/>
      <c r="AD528" s="1"/>
      <c r="AE528" s="1"/>
      <c r="AF528" s="1"/>
      <c r="AG528" s="1"/>
      <c r="AH528" s="1"/>
    </row>
    <row r="529" spans="17:34" x14ac:dyDescent="0.3">
      <c r="Q529" s="1"/>
      <c r="AB529" s="2"/>
      <c r="AD529" s="1"/>
      <c r="AE529" s="1"/>
      <c r="AF529" s="1"/>
      <c r="AG529" s="1"/>
      <c r="AH529" s="1"/>
    </row>
    <row r="530" spans="17:34" x14ac:dyDescent="0.3">
      <c r="Q530" s="1"/>
      <c r="AB530" s="2"/>
      <c r="AD530" s="1"/>
      <c r="AE530" s="1"/>
      <c r="AF530" s="1"/>
      <c r="AG530" s="1"/>
      <c r="AH530" s="1"/>
    </row>
    <row r="531" spans="17:34" x14ac:dyDescent="0.3">
      <c r="Q531" s="1"/>
      <c r="AB531" s="2"/>
      <c r="AD531" s="1"/>
      <c r="AE531" s="1"/>
      <c r="AF531" s="1"/>
      <c r="AG531" s="1"/>
      <c r="AH531" s="1"/>
    </row>
    <row r="532" spans="17:34" x14ac:dyDescent="0.3">
      <c r="Q532" s="1"/>
      <c r="AB532" s="2"/>
      <c r="AD532" s="1"/>
      <c r="AE532" s="1"/>
      <c r="AF532" s="1"/>
      <c r="AG532" s="1"/>
      <c r="AH532" s="1"/>
    </row>
    <row r="533" spans="17:34" x14ac:dyDescent="0.3">
      <c r="Q533" s="1"/>
      <c r="AB533" s="2"/>
      <c r="AD533" s="1"/>
      <c r="AE533" s="1"/>
      <c r="AF533" s="1"/>
      <c r="AG533" s="1"/>
      <c r="AH533" s="1"/>
    </row>
    <row r="534" spans="17:34" x14ac:dyDescent="0.3">
      <c r="Q534" s="1"/>
      <c r="AB534" s="2"/>
      <c r="AD534" s="1"/>
      <c r="AE534" s="1"/>
      <c r="AF534" s="1"/>
      <c r="AG534" s="1"/>
      <c r="AH534" s="1"/>
    </row>
    <row r="535" spans="17:34" x14ac:dyDescent="0.3">
      <c r="Q535" s="1"/>
      <c r="AB535" s="2"/>
      <c r="AD535" s="1"/>
      <c r="AE535" s="1"/>
      <c r="AF535" s="1"/>
      <c r="AG535" s="1"/>
      <c r="AH535" s="1"/>
    </row>
    <row r="536" spans="17:34" x14ac:dyDescent="0.3">
      <c r="Q536" s="1"/>
      <c r="AB536" s="2"/>
      <c r="AD536" s="1"/>
      <c r="AE536" s="1"/>
      <c r="AF536" s="1"/>
      <c r="AG536" s="1"/>
      <c r="AH536" s="1"/>
    </row>
    <row r="537" spans="17:34" x14ac:dyDescent="0.3">
      <c r="Q537" s="1"/>
      <c r="AB537" s="2"/>
      <c r="AD537" s="1"/>
      <c r="AE537" s="1"/>
      <c r="AF537" s="1"/>
      <c r="AG537" s="1"/>
      <c r="AH537" s="1"/>
    </row>
    <row r="538" spans="17:34" x14ac:dyDescent="0.3">
      <c r="Q538" s="1"/>
      <c r="AB538" s="2"/>
      <c r="AD538" s="1"/>
      <c r="AE538" s="1"/>
      <c r="AF538" s="1"/>
      <c r="AG538" s="1"/>
      <c r="AH538" s="1"/>
    </row>
    <row r="539" spans="17:34" x14ac:dyDescent="0.3">
      <c r="Q539" s="1"/>
      <c r="AB539" s="2"/>
      <c r="AD539" s="1"/>
      <c r="AE539" s="1"/>
      <c r="AF539" s="1"/>
      <c r="AG539" s="1"/>
      <c r="AH539" s="1"/>
    </row>
    <row r="540" spans="17:34" x14ac:dyDescent="0.3">
      <c r="Q540" s="1"/>
      <c r="AB540" s="2"/>
      <c r="AD540" s="1"/>
      <c r="AE540" s="1"/>
      <c r="AF540" s="1"/>
      <c r="AG540" s="1"/>
      <c r="AH540" s="1"/>
    </row>
    <row r="541" spans="17:34" x14ac:dyDescent="0.3">
      <c r="Q541" s="1"/>
      <c r="AB541" s="2"/>
      <c r="AD541" s="1"/>
      <c r="AE541" s="1"/>
      <c r="AF541" s="1"/>
      <c r="AG541" s="1"/>
      <c r="AH541" s="1"/>
    </row>
    <row r="542" spans="17:34" x14ac:dyDescent="0.3">
      <c r="Q542" s="1"/>
      <c r="AB542" s="2"/>
      <c r="AD542" s="1"/>
      <c r="AE542" s="1"/>
      <c r="AF542" s="1"/>
      <c r="AG542" s="1"/>
      <c r="AH542" s="1"/>
    </row>
    <row r="543" spans="17:34" x14ac:dyDescent="0.3">
      <c r="Q543" s="1"/>
      <c r="AB543" s="2"/>
      <c r="AD543" s="1"/>
      <c r="AE543" s="1"/>
      <c r="AF543" s="1"/>
      <c r="AG543" s="1"/>
      <c r="AH543" s="1"/>
    </row>
    <row r="544" spans="17:34" x14ac:dyDescent="0.3">
      <c r="Q544" s="1"/>
      <c r="AB544" s="2"/>
      <c r="AD544" s="1"/>
      <c r="AE544" s="1"/>
      <c r="AF544" s="1"/>
      <c r="AG544" s="1"/>
      <c r="AH544" s="1"/>
    </row>
    <row r="545" spans="17:34" x14ac:dyDescent="0.3">
      <c r="Q545" s="1"/>
      <c r="AB545" s="2"/>
      <c r="AD545" s="1"/>
      <c r="AE545" s="1"/>
      <c r="AF545" s="1"/>
      <c r="AG545" s="1"/>
      <c r="AH545" s="1"/>
    </row>
    <row r="546" spans="17:34" x14ac:dyDescent="0.3">
      <c r="Q546" s="1"/>
      <c r="AB546" s="2"/>
      <c r="AD546" s="1"/>
      <c r="AE546" s="1"/>
      <c r="AF546" s="1"/>
      <c r="AG546" s="1"/>
      <c r="AH546" s="1"/>
    </row>
    <row r="547" spans="17:34" x14ac:dyDescent="0.3">
      <c r="Q547" s="1"/>
      <c r="AB547" s="2"/>
      <c r="AD547" s="1"/>
      <c r="AE547" s="1"/>
      <c r="AF547" s="1"/>
      <c r="AG547" s="1"/>
      <c r="AH547" s="1"/>
    </row>
    <row r="548" spans="17:34" x14ac:dyDescent="0.3">
      <c r="Q548" s="1"/>
      <c r="AB548" s="2"/>
      <c r="AD548" s="1"/>
      <c r="AE548" s="1"/>
      <c r="AF548" s="1"/>
      <c r="AG548" s="1"/>
      <c r="AH548" s="1"/>
    </row>
    <row r="549" spans="17:34" x14ac:dyDescent="0.3">
      <c r="Q549" s="1"/>
      <c r="AB549" s="2"/>
      <c r="AD549" s="1"/>
      <c r="AE549" s="1"/>
      <c r="AF549" s="1"/>
      <c r="AG549" s="1"/>
      <c r="AH549" s="1"/>
    </row>
    <row r="550" spans="17:34" x14ac:dyDescent="0.3">
      <c r="Q550" s="1"/>
      <c r="AB550" s="2"/>
      <c r="AD550" s="1"/>
      <c r="AE550" s="1"/>
      <c r="AF550" s="1"/>
      <c r="AG550" s="1"/>
      <c r="AH550" s="1"/>
    </row>
    <row r="551" spans="17:34" x14ac:dyDescent="0.3">
      <c r="Q551" s="1"/>
      <c r="AB551" s="2"/>
      <c r="AD551" s="1"/>
      <c r="AE551" s="1"/>
      <c r="AF551" s="1"/>
      <c r="AG551" s="1"/>
      <c r="AH551" s="1"/>
    </row>
    <row r="552" spans="17:34" x14ac:dyDescent="0.3">
      <c r="Q552" s="1"/>
      <c r="AB552" s="2"/>
      <c r="AD552" s="1"/>
      <c r="AE552" s="1"/>
      <c r="AF552" s="1"/>
      <c r="AG552" s="1"/>
      <c r="AH552" s="1"/>
    </row>
    <row r="553" spans="17:34" x14ac:dyDescent="0.3">
      <c r="Q553" s="1"/>
      <c r="AB553" s="2"/>
      <c r="AD553" s="1"/>
      <c r="AE553" s="1"/>
      <c r="AF553" s="1"/>
      <c r="AG553" s="1"/>
      <c r="AH553" s="1"/>
    </row>
    <row r="554" spans="17:34" x14ac:dyDescent="0.3">
      <c r="Q554" s="1"/>
      <c r="AB554" s="2"/>
      <c r="AD554" s="1"/>
      <c r="AE554" s="1"/>
      <c r="AF554" s="1"/>
      <c r="AG554" s="1"/>
      <c r="AH554" s="1"/>
    </row>
    <row r="555" spans="17:34" x14ac:dyDescent="0.3">
      <c r="Q555" s="1"/>
      <c r="AB555" s="2"/>
      <c r="AD555" s="1"/>
      <c r="AE555" s="1"/>
      <c r="AF555" s="1"/>
      <c r="AG555" s="1"/>
      <c r="AH555" s="1"/>
    </row>
    <row r="556" spans="17:34" x14ac:dyDescent="0.3">
      <c r="Q556" s="1"/>
      <c r="AB556" s="2"/>
      <c r="AD556" s="1"/>
      <c r="AE556" s="1"/>
      <c r="AF556" s="1"/>
      <c r="AG556" s="1"/>
      <c r="AH556" s="1"/>
    </row>
    <row r="557" spans="17:34" x14ac:dyDescent="0.3">
      <c r="Q557" s="1"/>
      <c r="AB557" s="2"/>
      <c r="AD557" s="1"/>
      <c r="AE557" s="1"/>
      <c r="AF557" s="1"/>
      <c r="AG557" s="1"/>
      <c r="AH557" s="1"/>
    </row>
    <row r="558" spans="17:34" x14ac:dyDescent="0.3">
      <c r="Q558" s="1"/>
      <c r="AB558" s="2"/>
      <c r="AD558" s="1"/>
      <c r="AE558" s="1"/>
      <c r="AF558" s="1"/>
      <c r="AG558" s="1"/>
      <c r="AH558" s="1"/>
    </row>
    <row r="559" spans="17:34" x14ac:dyDescent="0.3">
      <c r="Q559" s="1"/>
      <c r="AB559" s="2"/>
      <c r="AD559" s="1"/>
      <c r="AE559" s="1"/>
      <c r="AF559" s="1"/>
      <c r="AG559" s="1"/>
      <c r="AH559" s="1"/>
    </row>
    <row r="560" spans="17:34" x14ac:dyDescent="0.3">
      <c r="Q560" s="1"/>
      <c r="AB560" s="2"/>
      <c r="AD560" s="1"/>
      <c r="AE560" s="1"/>
      <c r="AF560" s="1"/>
      <c r="AG560" s="1"/>
      <c r="AH560" s="1"/>
    </row>
    <row r="561" spans="17:34" x14ac:dyDescent="0.3">
      <c r="Q561" s="1"/>
      <c r="AB561" s="2"/>
      <c r="AD561" s="1"/>
      <c r="AE561" s="1"/>
      <c r="AF561" s="1"/>
      <c r="AG561" s="1"/>
      <c r="AH561" s="1"/>
    </row>
    <row r="562" spans="17:34" x14ac:dyDescent="0.3">
      <c r="Q562" s="1"/>
      <c r="AB562" s="2"/>
      <c r="AD562" s="1"/>
      <c r="AE562" s="1"/>
      <c r="AF562" s="1"/>
      <c r="AG562" s="1"/>
      <c r="AH562" s="1"/>
    </row>
    <row r="563" spans="17:34" x14ac:dyDescent="0.3">
      <c r="Q563" s="1"/>
      <c r="AB563" s="2"/>
      <c r="AD563" s="1"/>
      <c r="AE563" s="1"/>
      <c r="AF563" s="1"/>
      <c r="AG563" s="1"/>
      <c r="AH563" s="1"/>
    </row>
    <row r="564" spans="17:34" x14ac:dyDescent="0.3">
      <c r="Q564" s="1"/>
      <c r="AB564" s="2"/>
      <c r="AD564" s="1"/>
      <c r="AE564" s="1"/>
      <c r="AF564" s="1"/>
      <c r="AG564" s="1"/>
      <c r="AH564" s="1"/>
    </row>
    <row r="565" spans="17:34" x14ac:dyDescent="0.3">
      <c r="Q565" s="1"/>
      <c r="AB565" s="2"/>
      <c r="AD565" s="1"/>
      <c r="AE565" s="1"/>
      <c r="AF565" s="1"/>
      <c r="AG565" s="1"/>
      <c r="AH565" s="1"/>
    </row>
    <row r="566" spans="17:34" x14ac:dyDescent="0.3">
      <c r="Q566" s="1"/>
      <c r="AB566" s="2"/>
      <c r="AD566" s="1"/>
      <c r="AE566" s="1"/>
      <c r="AF566" s="1"/>
      <c r="AG566" s="1"/>
      <c r="AH566" s="1"/>
    </row>
    <row r="567" spans="17:34" x14ac:dyDescent="0.3">
      <c r="Q567" s="1"/>
      <c r="AB567" s="2"/>
      <c r="AD567" s="1"/>
      <c r="AE567" s="1"/>
      <c r="AF567" s="1"/>
      <c r="AG567" s="1"/>
      <c r="AH567" s="1"/>
    </row>
    <row r="568" spans="17:34" x14ac:dyDescent="0.3">
      <c r="Q568" s="1"/>
      <c r="AB568" s="2"/>
      <c r="AD568" s="1"/>
      <c r="AE568" s="1"/>
      <c r="AF568" s="1"/>
      <c r="AG568" s="1"/>
      <c r="AH568" s="1"/>
    </row>
    <row r="569" spans="17:34" x14ac:dyDescent="0.3">
      <c r="Q569" s="1"/>
      <c r="AB569" s="2"/>
      <c r="AD569" s="1"/>
      <c r="AE569" s="1"/>
      <c r="AF569" s="1"/>
      <c r="AG569" s="1"/>
      <c r="AH569" s="1"/>
    </row>
    <row r="570" spans="17:34" x14ac:dyDescent="0.3">
      <c r="Q570" s="1"/>
      <c r="AB570" s="2"/>
      <c r="AD570" s="1"/>
      <c r="AE570" s="1"/>
      <c r="AF570" s="1"/>
      <c r="AG570" s="1"/>
      <c r="AH570" s="1"/>
    </row>
    <row r="571" spans="17:34" x14ac:dyDescent="0.3">
      <c r="Q571" s="1"/>
      <c r="AB571" s="2"/>
      <c r="AD571" s="1"/>
      <c r="AE571" s="1"/>
      <c r="AF571" s="1"/>
      <c r="AG571" s="1"/>
      <c r="AH571" s="1"/>
    </row>
    <row r="572" spans="17:34" x14ac:dyDescent="0.3">
      <c r="Q572" s="1"/>
      <c r="AB572" s="2"/>
      <c r="AD572" s="1"/>
      <c r="AE572" s="1"/>
      <c r="AF572" s="1"/>
      <c r="AG572" s="1"/>
      <c r="AH572" s="1"/>
    </row>
    <row r="573" spans="17:34" x14ac:dyDescent="0.3">
      <c r="Q573" s="1"/>
      <c r="AB573" s="2"/>
      <c r="AD573" s="1"/>
      <c r="AE573" s="1"/>
      <c r="AF573" s="1"/>
      <c r="AG573" s="1"/>
      <c r="AH573" s="1"/>
    </row>
    <row r="574" spans="17:34" x14ac:dyDescent="0.3">
      <c r="Q574" s="1"/>
      <c r="AB574" s="2"/>
      <c r="AD574" s="1"/>
      <c r="AE574" s="1"/>
      <c r="AF574" s="1"/>
      <c r="AG574" s="1"/>
      <c r="AH574" s="1"/>
    </row>
    <row r="575" spans="17:34" x14ac:dyDescent="0.3">
      <c r="Q575" s="1"/>
      <c r="AB575" s="2"/>
      <c r="AD575" s="1"/>
      <c r="AE575" s="1"/>
      <c r="AF575" s="1"/>
      <c r="AG575" s="1"/>
      <c r="AH575" s="1"/>
    </row>
    <row r="576" spans="17:34" x14ac:dyDescent="0.3">
      <c r="Q576" s="1"/>
      <c r="AB576" s="2"/>
      <c r="AD576" s="1"/>
      <c r="AE576" s="1"/>
      <c r="AF576" s="1"/>
      <c r="AG576" s="1"/>
      <c r="AH576" s="1"/>
    </row>
    <row r="577" spans="17:34" x14ac:dyDescent="0.3">
      <c r="Q577" s="1"/>
      <c r="AB577" s="2"/>
      <c r="AD577" s="1"/>
      <c r="AE577" s="1"/>
      <c r="AF577" s="1"/>
      <c r="AG577" s="1"/>
      <c r="AH577" s="1"/>
    </row>
    <row r="578" spans="17:34" x14ac:dyDescent="0.3">
      <c r="Q578" s="1"/>
      <c r="AB578" s="2"/>
      <c r="AD578" s="1"/>
      <c r="AE578" s="1"/>
      <c r="AF578" s="1"/>
      <c r="AG578" s="1"/>
      <c r="AH578" s="1"/>
    </row>
    <row r="579" spans="17:34" x14ac:dyDescent="0.3">
      <c r="Q579" s="1"/>
      <c r="AB579" s="2"/>
      <c r="AD579" s="1"/>
      <c r="AE579" s="1"/>
      <c r="AF579" s="1"/>
      <c r="AG579" s="1"/>
      <c r="AH579" s="1"/>
    </row>
    <row r="580" spans="17:34" x14ac:dyDescent="0.3">
      <c r="Q580" s="1"/>
      <c r="AB580" s="2"/>
      <c r="AD580" s="1"/>
      <c r="AE580" s="1"/>
      <c r="AF580" s="1"/>
      <c r="AG580" s="1"/>
      <c r="AH580" s="1"/>
    </row>
    <row r="581" spans="17:34" x14ac:dyDescent="0.3">
      <c r="Q581" s="1"/>
      <c r="AB581" s="2"/>
      <c r="AD581" s="1"/>
      <c r="AE581" s="1"/>
      <c r="AF581" s="1"/>
      <c r="AG581" s="1"/>
      <c r="AH581" s="1"/>
    </row>
    <row r="582" spans="17:34" x14ac:dyDescent="0.3">
      <c r="Q582" s="1"/>
      <c r="AB582" s="2"/>
      <c r="AD582" s="1"/>
      <c r="AE582" s="1"/>
      <c r="AF582" s="1"/>
      <c r="AG582" s="1"/>
      <c r="AH582" s="1"/>
    </row>
    <row r="583" spans="17:34" x14ac:dyDescent="0.3">
      <c r="Q583" s="1"/>
      <c r="AB583" s="2"/>
      <c r="AD583" s="1"/>
      <c r="AE583" s="1"/>
      <c r="AF583" s="1"/>
      <c r="AG583" s="1"/>
      <c r="AH583" s="1"/>
    </row>
    <row r="584" spans="17:34" x14ac:dyDescent="0.3">
      <c r="Q584" s="1"/>
      <c r="AB584" s="2"/>
      <c r="AD584" s="1"/>
      <c r="AE584" s="1"/>
      <c r="AF584" s="1"/>
      <c r="AG584" s="1"/>
      <c r="AH584" s="1"/>
    </row>
    <row r="585" spans="17:34" x14ac:dyDescent="0.3">
      <c r="Q585" s="1"/>
      <c r="AB585" s="2"/>
      <c r="AD585" s="1"/>
      <c r="AE585" s="1"/>
      <c r="AF585" s="1"/>
      <c r="AG585" s="1"/>
      <c r="AH585" s="1"/>
    </row>
    <row r="586" spans="17:34" x14ac:dyDescent="0.3">
      <c r="Q586" s="1"/>
      <c r="AB586" s="2"/>
      <c r="AD586" s="1"/>
      <c r="AE586" s="1"/>
      <c r="AF586" s="1"/>
      <c r="AG586" s="1"/>
      <c r="AH586" s="1"/>
    </row>
    <row r="587" spans="17:34" x14ac:dyDescent="0.3">
      <c r="Q587" s="1"/>
      <c r="AB587" s="2"/>
      <c r="AD587" s="1"/>
      <c r="AE587" s="1"/>
      <c r="AF587" s="1"/>
      <c r="AG587" s="1"/>
      <c r="AH587" s="1"/>
    </row>
    <row r="588" spans="17:34" x14ac:dyDescent="0.3">
      <c r="Q588" s="1"/>
      <c r="AB588" s="2"/>
      <c r="AD588" s="1"/>
      <c r="AE588" s="1"/>
      <c r="AF588" s="1"/>
      <c r="AG588" s="1"/>
      <c r="AH588" s="1"/>
    </row>
    <row r="589" spans="17:34" x14ac:dyDescent="0.3">
      <c r="Q589" s="1"/>
      <c r="AB589" s="2"/>
      <c r="AD589" s="1"/>
      <c r="AE589" s="1"/>
      <c r="AF589" s="1"/>
      <c r="AG589" s="1"/>
      <c r="AH589" s="1"/>
    </row>
    <row r="590" spans="17:34" x14ac:dyDescent="0.3">
      <c r="Q590" s="1"/>
      <c r="AB590" s="2"/>
      <c r="AD590" s="1"/>
      <c r="AE590" s="1"/>
      <c r="AF590" s="1"/>
      <c r="AG590" s="1"/>
      <c r="AH590" s="1"/>
    </row>
    <row r="591" spans="17:34" x14ac:dyDescent="0.3">
      <c r="Q591" s="1"/>
      <c r="AB591" s="2"/>
      <c r="AD591" s="1"/>
      <c r="AE591" s="1"/>
      <c r="AF591" s="1"/>
      <c r="AG591" s="1"/>
      <c r="AH591" s="1"/>
    </row>
    <row r="592" spans="17:34" x14ac:dyDescent="0.3">
      <c r="Q592" s="1"/>
      <c r="AB592" s="2"/>
      <c r="AD592" s="1"/>
      <c r="AE592" s="1"/>
      <c r="AF592" s="1"/>
      <c r="AG592" s="1"/>
      <c r="AH592" s="1"/>
    </row>
    <row r="593" spans="17:34" x14ac:dyDescent="0.3">
      <c r="Q593" s="1"/>
      <c r="AB593" s="2"/>
      <c r="AD593" s="1"/>
      <c r="AE593" s="1"/>
      <c r="AF593" s="1"/>
      <c r="AG593" s="1"/>
      <c r="AH593" s="1"/>
    </row>
    <row r="594" spans="17:34" x14ac:dyDescent="0.3">
      <c r="Q594" s="1"/>
      <c r="AB594" s="2"/>
      <c r="AD594" s="1"/>
      <c r="AE594" s="1"/>
      <c r="AF594" s="1"/>
      <c r="AG594" s="1"/>
      <c r="AH594" s="1"/>
    </row>
    <row r="595" spans="17:34" x14ac:dyDescent="0.3">
      <c r="Q595" s="1"/>
      <c r="AB595" s="2"/>
      <c r="AD595" s="1"/>
      <c r="AE595" s="1"/>
      <c r="AF595" s="1"/>
      <c r="AG595" s="1"/>
      <c r="AH595" s="1"/>
    </row>
    <row r="596" spans="17:34" x14ac:dyDescent="0.3">
      <c r="Q596" s="1"/>
      <c r="AB596" s="2"/>
      <c r="AD596" s="1"/>
      <c r="AE596" s="1"/>
      <c r="AF596" s="1"/>
      <c r="AG596" s="1"/>
      <c r="AH596" s="1"/>
    </row>
    <row r="597" spans="17:34" x14ac:dyDescent="0.3">
      <c r="Q597" s="1"/>
      <c r="AB597" s="2"/>
      <c r="AD597" s="1"/>
      <c r="AE597" s="1"/>
      <c r="AF597" s="1"/>
      <c r="AG597" s="1"/>
      <c r="AH597" s="1"/>
    </row>
    <row r="598" spans="17:34" x14ac:dyDescent="0.3">
      <c r="Q598" s="1"/>
      <c r="AB598" s="2"/>
      <c r="AD598" s="1"/>
      <c r="AE598" s="1"/>
      <c r="AF598" s="1"/>
      <c r="AG598" s="1"/>
      <c r="AH598" s="1"/>
    </row>
    <row r="599" spans="17:34" x14ac:dyDescent="0.3">
      <c r="Q599" s="1"/>
      <c r="AB599" s="2"/>
      <c r="AD599" s="1"/>
      <c r="AE599" s="1"/>
      <c r="AF599" s="1"/>
      <c r="AG599" s="1"/>
      <c r="AH599" s="1"/>
    </row>
    <row r="600" spans="17:34" x14ac:dyDescent="0.3">
      <c r="Q600" s="1"/>
      <c r="AB600" s="2"/>
      <c r="AD600" s="1"/>
      <c r="AE600" s="1"/>
      <c r="AF600" s="1"/>
      <c r="AG600" s="1"/>
      <c r="AH600" s="1"/>
    </row>
    <row r="601" spans="17:34" x14ac:dyDescent="0.3">
      <c r="Q601" s="1"/>
      <c r="AB601" s="2"/>
      <c r="AD601" s="1"/>
      <c r="AE601" s="1"/>
      <c r="AF601" s="1"/>
      <c r="AG601" s="1"/>
      <c r="AH601" s="1"/>
    </row>
    <row r="602" spans="17:34" x14ac:dyDescent="0.3">
      <c r="Q602" s="1"/>
      <c r="AB602" s="2"/>
      <c r="AD602" s="1"/>
      <c r="AE602" s="1"/>
      <c r="AF602" s="1"/>
      <c r="AG602" s="1"/>
      <c r="AH602" s="1"/>
    </row>
    <row r="603" spans="17:34" x14ac:dyDescent="0.3">
      <c r="Q603" s="1"/>
      <c r="AB603" s="2"/>
      <c r="AD603" s="1"/>
      <c r="AE603" s="1"/>
      <c r="AF603" s="1"/>
      <c r="AG603" s="1"/>
      <c r="AH603" s="1"/>
    </row>
    <row r="604" spans="17:34" x14ac:dyDescent="0.3">
      <c r="Q604" s="1"/>
      <c r="AB604" s="2"/>
      <c r="AD604" s="1"/>
      <c r="AE604" s="1"/>
      <c r="AF604" s="1"/>
      <c r="AG604" s="1"/>
      <c r="AH604" s="1"/>
    </row>
    <row r="605" spans="17:34" x14ac:dyDescent="0.3">
      <c r="Q605" s="1"/>
      <c r="AB605" s="2"/>
      <c r="AD605" s="1"/>
      <c r="AE605" s="1"/>
      <c r="AF605" s="1"/>
      <c r="AG605" s="1"/>
      <c r="AH605" s="1"/>
    </row>
    <row r="606" spans="17:34" x14ac:dyDescent="0.3">
      <c r="Q606" s="1"/>
      <c r="AB606" s="2"/>
      <c r="AD606" s="1"/>
      <c r="AE606" s="1"/>
      <c r="AF606" s="1"/>
      <c r="AG606" s="1"/>
      <c r="AH606" s="1"/>
    </row>
    <row r="607" spans="17:34" x14ac:dyDescent="0.3">
      <c r="Q607" s="1"/>
      <c r="AB607" s="2"/>
      <c r="AD607" s="1"/>
      <c r="AE607" s="1"/>
      <c r="AF607" s="1"/>
      <c r="AG607" s="1"/>
      <c r="AH607" s="1"/>
    </row>
    <row r="608" spans="17:34" x14ac:dyDescent="0.3">
      <c r="Q608" s="1"/>
      <c r="AB608" s="2"/>
      <c r="AD608" s="1"/>
      <c r="AE608" s="1"/>
      <c r="AF608" s="1"/>
      <c r="AG608" s="1"/>
      <c r="AH608" s="1"/>
    </row>
    <row r="609" spans="17:34" x14ac:dyDescent="0.3">
      <c r="Q609" s="1"/>
      <c r="AB609" s="2"/>
      <c r="AD609" s="1"/>
      <c r="AE609" s="1"/>
      <c r="AF609" s="1"/>
      <c r="AG609" s="1"/>
      <c r="AH609" s="1"/>
    </row>
    <row r="610" spans="17:34" x14ac:dyDescent="0.3">
      <c r="Q610" s="1"/>
      <c r="AB610" s="2"/>
      <c r="AD610" s="1"/>
      <c r="AE610" s="1"/>
      <c r="AF610" s="1"/>
      <c r="AG610" s="1"/>
      <c r="AH610" s="1"/>
    </row>
    <row r="611" spans="17:34" x14ac:dyDescent="0.3">
      <c r="Q611" s="1"/>
      <c r="AB611" s="2"/>
      <c r="AD611" s="1"/>
      <c r="AE611" s="1"/>
      <c r="AF611" s="1"/>
      <c r="AG611" s="1"/>
      <c r="AH611" s="1"/>
    </row>
    <row r="612" spans="17:34" x14ac:dyDescent="0.3">
      <c r="Q612" s="1"/>
      <c r="AB612" s="2"/>
      <c r="AD612" s="1"/>
      <c r="AE612" s="1"/>
      <c r="AF612" s="1"/>
      <c r="AG612" s="1"/>
      <c r="AH612" s="1"/>
    </row>
    <row r="613" spans="17:34" x14ac:dyDescent="0.3">
      <c r="Q613" s="1"/>
      <c r="AB613" s="2"/>
      <c r="AD613" s="1"/>
      <c r="AE613" s="1"/>
      <c r="AF613" s="1"/>
      <c r="AG613" s="1"/>
      <c r="AH613" s="1"/>
    </row>
    <row r="614" spans="17:34" x14ac:dyDescent="0.3">
      <c r="Q614" s="1"/>
      <c r="AB614" s="2"/>
      <c r="AD614" s="1"/>
      <c r="AE614" s="1"/>
      <c r="AF614" s="1"/>
      <c r="AG614" s="1"/>
      <c r="AH614" s="1"/>
    </row>
    <row r="615" spans="17:34" x14ac:dyDescent="0.3">
      <c r="Q615" s="1"/>
      <c r="AB615" s="2"/>
      <c r="AD615" s="1"/>
      <c r="AE615" s="1"/>
      <c r="AF615" s="1"/>
      <c r="AG615" s="1"/>
      <c r="AH615" s="1"/>
    </row>
    <row r="616" spans="17:34" x14ac:dyDescent="0.3">
      <c r="Q616" s="1"/>
      <c r="AB616" s="2"/>
      <c r="AD616" s="1"/>
      <c r="AE616" s="1"/>
      <c r="AF616" s="1"/>
      <c r="AG616" s="1"/>
      <c r="AH616" s="1"/>
    </row>
    <row r="617" spans="17:34" x14ac:dyDescent="0.3">
      <c r="Q617" s="1"/>
      <c r="AB617" s="2"/>
      <c r="AD617" s="1"/>
      <c r="AE617" s="1"/>
      <c r="AF617" s="1"/>
      <c r="AG617" s="1"/>
      <c r="AH617" s="1"/>
    </row>
    <row r="618" spans="17:34" x14ac:dyDescent="0.3">
      <c r="Q618" s="1"/>
      <c r="AB618" s="2"/>
      <c r="AD618" s="1"/>
      <c r="AE618" s="1"/>
      <c r="AF618" s="1"/>
      <c r="AG618" s="1"/>
      <c r="AH618" s="1"/>
    </row>
    <row r="619" spans="17:34" x14ac:dyDescent="0.3">
      <c r="Q619" s="1"/>
      <c r="AB619" s="2"/>
      <c r="AD619" s="1"/>
      <c r="AE619" s="1"/>
      <c r="AF619" s="1"/>
      <c r="AG619" s="1"/>
      <c r="AH619" s="1"/>
    </row>
    <row r="620" spans="17:34" x14ac:dyDescent="0.3">
      <c r="Q620" s="1"/>
      <c r="AB620" s="2"/>
      <c r="AD620" s="1"/>
      <c r="AE620" s="1"/>
      <c r="AF620" s="1"/>
      <c r="AG620" s="1"/>
      <c r="AH620" s="1"/>
    </row>
    <row r="621" spans="17:34" x14ac:dyDescent="0.3">
      <c r="Q621" s="1"/>
      <c r="AB621" s="2"/>
      <c r="AD621" s="1"/>
      <c r="AE621" s="1"/>
      <c r="AF621" s="1"/>
      <c r="AG621" s="1"/>
      <c r="AH621" s="1"/>
    </row>
    <row r="622" spans="17:34" x14ac:dyDescent="0.3">
      <c r="Q622" s="1"/>
      <c r="AB622" s="2"/>
      <c r="AD622" s="1"/>
      <c r="AE622" s="1"/>
      <c r="AF622" s="1"/>
      <c r="AG622" s="1"/>
      <c r="AH622" s="1"/>
    </row>
    <row r="623" spans="17:34" x14ac:dyDescent="0.3">
      <c r="Q623" s="1"/>
      <c r="AB623" s="2"/>
      <c r="AD623" s="1"/>
      <c r="AE623" s="1"/>
      <c r="AF623" s="1"/>
      <c r="AG623" s="1"/>
      <c r="AH623" s="1"/>
    </row>
    <row r="624" spans="17:34" x14ac:dyDescent="0.3">
      <c r="Q624" s="1"/>
      <c r="AB624" s="2"/>
      <c r="AD624" s="1"/>
      <c r="AE624" s="1"/>
      <c r="AF624" s="1"/>
      <c r="AG624" s="1"/>
      <c r="AH624" s="1"/>
    </row>
    <row r="625" spans="17:34" x14ac:dyDescent="0.3">
      <c r="Q625" s="1"/>
      <c r="AB625" s="2"/>
      <c r="AD625" s="1"/>
      <c r="AE625" s="1"/>
      <c r="AF625" s="1"/>
      <c r="AG625" s="1"/>
      <c r="AH625" s="1"/>
    </row>
    <row r="626" spans="17:34" x14ac:dyDescent="0.3">
      <c r="Q626" s="1"/>
      <c r="AB626" s="2"/>
      <c r="AD626" s="1"/>
      <c r="AE626" s="1"/>
      <c r="AF626" s="1"/>
      <c r="AG626" s="1"/>
      <c r="AH626" s="1"/>
    </row>
    <row r="627" spans="17:34" x14ac:dyDescent="0.3">
      <c r="Q627" s="1"/>
      <c r="AB627" s="2"/>
      <c r="AD627" s="1"/>
      <c r="AE627" s="1"/>
      <c r="AF627" s="1"/>
      <c r="AG627" s="1"/>
      <c r="AH627" s="1"/>
    </row>
    <row r="628" spans="17:34" x14ac:dyDescent="0.3">
      <c r="Q628" s="1"/>
      <c r="AB628" s="2"/>
      <c r="AD628" s="1"/>
      <c r="AE628" s="1"/>
      <c r="AF628" s="1"/>
      <c r="AG628" s="1"/>
      <c r="AH628" s="1"/>
    </row>
    <row r="629" spans="17:34" x14ac:dyDescent="0.3">
      <c r="Q629" s="1"/>
      <c r="AB629" s="2"/>
      <c r="AD629" s="1"/>
      <c r="AE629" s="1"/>
      <c r="AF629" s="1"/>
      <c r="AG629" s="1"/>
      <c r="AH629" s="1"/>
    </row>
    <row r="630" spans="17:34" x14ac:dyDescent="0.3">
      <c r="Q630" s="1"/>
      <c r="AB630" s="2"/>
      <c r="AD630" s="1"/>
      <c r="AE630" s="1"/>
      <c r="AF630" s="1"/>
      <c r="AG630" s="1"/>
      <c r="AH630" s="1"/>
    </row>
    <row r="631" spans="17:34" x14ac:dyDescent="0.3">
      <c r="Q631" s="1"/>
      <c r="AB631" s="2"/>
      <c r="AD631" s="1"/>
      <c r="AE631" s="1"/>
      <c r="AF631" s="1"/>
      <c r="AG631" s="1"/>
      <c r="AH631" s="1"/>
    </row>
    <row r="632" spans="17:34" x14ac:dyDescent="0.3">
      <c r="Q632" s="1"/>
      <c r="AB632" s="2"/>
      <c r="AD632" s="1"/>
      <c r="AE632" s="1"/>
      <c r="AF632" s="1"/>
      <c r="AG632" s="1"/>
      <c r="AH632" s="1"/>
    </row>
    <row r="633" spans="17:34" x14ac:dyDescent="0.3">
      <c r="Q633" s="1"/>
      <c r="AB633" s="2"/>
      <c r="AD633" s="1"/>
      <c r="AE633" s="1"/>
      <c r="AF633" s="1"/>
      <c r="AG633" s="1"/>
      <c r="AH633" s="1"/>
    </row>
    <row r="634" spans="17:34" x14ac:dyDescent="0.3">
      <c r="Q634" s="1"/>
      <c r="AB634" s="2"/>
      <c r="AD634" s="1"/>
      <c r="AE634" s="1"/>
      <c r="AF634" s="1"/>
      <c r="AG634" s="1"/>
      <c r="AH634" s="1"/>
    </row>
    <row r="635" spans="17:34" x14ac:dyDescent="0.3">
      <c r="Q635" s="1"/>
      <c r="AB635" s="2"/>
      <c r="AD635" s="1"/>
      <c r="AE635" s="1"/>
      <c r="AF635" s="1"/>
      <c r="AG635" s="1"/>
      <c r="AH635" s="1"/>
    </row>
    <row r="636" spans="17:34" x14ac:dyDescent="0.3">
      <c r="Q636" s="1"/>
      <c r="AB636" s="2"/>
      <c r="AD636" s="1"/>
      <c r="AE636" s="1"/>
      <c r="AF636" s="1"/>
      <c r="AG636" s="1"/>
      <c r="AH636" s="1"/>
    </row>
    <row r="637" spans="17:34" x14ac:dyDescent="0.3">
      <c r="Q637" s="1"/>
      <c r="AB637" s="2"/>
      <c r="AD637" s="1"/>
      <c r="AE637" s="1"/>
      <c r="AF637" s="1"/>
      <c r="AG637" s="1"/>
      <c r="AH637" s="1"/>
    </row>
    <row r="638" spans="17:34" x14ac:dyDescent="0.3">
      <c r="Q638" s="1"/>
      <c r="AB638" s="2"/>
      <c r="AD638" s="1"/>
      <c r="AE638" s="1"/>
      <c r="AF638" s="1"/>
      <c r="AG638" s="1"/>
      <c r="AH638" s="1"/>
    </row>
    <row r="639" spans="17:34" x14ac:dyDescent="0.3">
      <c r="Q639" s="1"/>
      <c r="AB639" s="2"/>
      <c r="AD639" s="1"/>
      <c r="AE639" s="1"/>
      <c r="AF639" s="1"/>
      <c r="AG639" s="1"/>
      <c r="AH639" s="1"/>
    </row>
    <row r="640" spans="17:34" x14ac:dyDescent="0.3">
      <c r="Q640" s="1"/>
      <c r="AB640" s="2"/>
      <c r="AD640" s="1"/>
      <c r="AE640" s="1"/>
      <c r="AF640" s="1"/>
      <c r="AG640" s="1"/>
      <c r="AH640" s="1"/>
    </row>
    <row r="641" spans="17:34" x14ac:dyDescent="0.3">
      <c r="Q641" s="1"/>
      <c r="AB641" s="2"/>
      <c r="AD641" s="1"/>
      <c r="AE641" s="1"/>
      <c r="AF641" s="1"/>
      <c r="AG641" s="1"/>
      <c r="AH641" s="1"/>
    </row>
    <row r="642" spans="17:34" x14ac:dyDescent="0.3">
      <c r="Q642" s="1"/>
      <c r="AB642" s="2"/>
      <c r="AD642" s="1"/>
      <c r="AE642" s="1"/>
      <c r="AF642" s="1"/>
      <c r="AG642" s="1"/>
      <c r="AH642" s="1"/>
    </row>
    <row r="643" spans="17:34" x14ac:dyDescent="0.3">
      <c r="Q643" s="1"/>
      <c r="AB643" s="2"/>
      <c r="AD643" s="1"/>
      <c r="AE643" s="1"/>
      <c r="AF643" s="1"/>
      <c r="AG643" s="1"/>
      <c r="AH643" s="1"/>
    </row>
    <row r="644" spans="17:34" x14ac:dyDescent="0.3">
      <c r="Q644" s="1"/>
      <c r="AB644" s="2"/>
      <c r="AD644" s="1"/>
      <c r="AE644" s="1"/>
      <c r="AF644" s="1"/>
      <c r="AG644" s="1"/>
      <c r="AH644" s="1"/>
    </row>
    <row r="645" spans="17:34" x14ac:dyDescent="0.3">
      <c r="Q645" s="1"/>
      <c r="AB645" s="2"/>
      <c r="AD645" s="1"/>
      <c r="AE645" s="1"/>
      <c r="AF645" s="1"/>
      <c r="AG645" s="1"/>
      <c r="AH645" s="1"/>
    </row>
    <row r="646" spans="17:34" x14ac:dyDescent="0.3">
      <c r="Q646" s="1"/>
      <c r="AB646" s="2"/>
      <c r="AD646" s="1"/>
      <c r="AE646" s="1"/>
      <c r="AF646" s="1"/>
      <c r="AG646" s="1"/>
      <c r="AH646" s="1"/>
    </row>
    <row r="647" spans="17:34" x14ac:dyDescent="0.3">
      <c r="Q647" s="1"/>
      <c r="AB647" s="2"/>
      <c r="AD647" s="1"/>
      <c r="AE647" s="1"/>
      <c r="AF647" s="1"/>
      <c r="AG647" s="1"/>
      <c r="AH647" s="1"/>
    </row>
    <row r="648" spans="17:34" x14ac:dyDescent="0.3">
      <c r="Q648" s="1"/>
      <c r="AB648" s="2"/>
      <c r="AD648" s="1"/>
      <c r="AE648" s="1"/>
      <c r="AF648" s="1"/>
      <c r="AG648" s="1"/>
      <c r="AH648" s="1"/>
    </row>
    <row r="649" spans="17:34" x14ac:dyDescent="0.3">
      <c r="Q649" s="1"/>
      <c r="AB649" s="2"/>
      <c r="AD649" s="1"/>
      <c r="AE649" s="1"/>
      <c r="AF649" s="1"/>
      <c r="AG649" s="1"/>
      <c r="AH649" s="1"/>
    </row>
    <row r="650" spans="17:34" x14ac:dyDescent="0.3">
      <c r="Q650" s="1"/>
      <c r="AB650" s="2"/>
      <c r="AD650" s="1"/>
      <c r="AE650" s="1"/>
      <c r="AF650" s="1"/>
      <c r="AG650" s="1"/>
      <c r="AH650" s="1"/>
    </row>
    <row r="651" spans="17:34" x14ac:dyDescent="0.3">
      <c r="Q651" s="1"/>
      <c r="AB651" s="2"/>
      <c r="AD651" s="1"/>
      <c r="AE651" s="1"/>
      <c r="AF651" s="1"/>
      <c r="AG651" s="1"/>
      <c r="AH651" s="1"/>
    </row>
    <row r="652" spans="17:34" x14ac:dyDescent="0.3">
      <c r="Q652" s="1"/>
      <c r="AB652" s="2"/>
      <c r="AD652" s="1"/>
      <c r="AE652" s="1"/>
      <c r="AF652" s="1"/>
      <c r="AG652" s="1"/>
      <c r="AH652" s="1"/>
    </row>
    <row r="653" spans="17:34" x14ac:dyDescent="0.3">
      <c r="Q653" s="1"/>
      <c r="AB653" s="2"/>
      <c r="AD653" s="1"/>
      <c r="AE653" s="1"/>
      <c r="AF653" s="1"/>
      <c r="AG653" s="1"/>
      <c r="AH653" s="1"/>
    </row>
    <row r="654" spans="17:34" x14ac:dyDescent="0.3">
      <c r="Q654" s="1"/>
      <c r="AB654" s="2"/>
      <c r="AD654" s="1"/>
      <c r="AE654" s="1"/>
      <c r="AF654" s="1"/>
      <c r="AG654" s="1"/>
      <c r="AH654" s="1"/>
    </row>
    <row r="655" spans="17:34" x14ac:dyDescent="0.3">
      <c r="Q655" s="1"/>
      <c r="AB655" s="2"/>
      <c r="AD655" s="1"/>
      <c r="AE655" s="1"/>
      <c r="AF655" s="1"/>
      <c r="AG655" s="1"/>
      <c r="AH655" s="1"/>
    </row>
    <row r="656" spans="17:34" x14ac:dyDescent="0.3">
      <c r="Q656" s="1"/>
      <c r="AB656" s="2"/>
      <c r="AD656" s="1"/>
      <c r="AE656" s="1"/>
      <c r="AF656" s="1"/>
      <c r="AG656" s="1"/>
      <c r="AH656" s="1"/>
    </row>
    <row r="657" spans="17:34" x14ac:dyDescent="0.3">
      <c r="Q657" s="1"/>
      <c r="AB657" s="2"/>
      <c r="AD657" s="1"/>
      <c r="AE657" s="1"/>
      <c r="AF657" s="1"/>
      <c r="AG657" s="1"/>
      <c r="AH657" s="1"/>
    </row>
    <row r="658" spans="17:34" x14ac:dyDescent="0.3">
      <c r="Q658" s="1"/>
      <c r="AB658" s="2"/>
      <c r="AD658" s="1"/>
      <c r="AE658" s="1"/>
      <c r="AF658" s="1"/>
      <c r="AG658" s="1"/>
      <c r="AH658" s="1"/>
    </row>
    <row r="659" spans="17:34" x14ac:dyDescent="0.3">
      <c r="Q659" s="1"/>
      <c r="AB659" s="2"/>
      <c r="AD659" s="1"/>
      <c r="AE659" s="1"/>
      <c r="AF659" s="1"/>
      <c r="AG659" s="1"/>
      <c r="AH659" s="1"/>
    </row>
    <row r="660" spans="17:34" x14ac:dyDescent="0.3">
      <c r="Q660" s="1"/>
      <c r="AB660" s="2"/>
      <c r="AD660" s="1"/>
      <c r="AE660" s="1"/>
      <c r="AF660" s="1"/>
      <c r="AG660" s="1"/>
      <c r="AH660" s="1"/>
    </row>
    <row r="661" spans="17:34" x14ac:dyDescent="0.3">
      <c r="Q661" s="1"/>
      <c r="AB661" s="2"/>
      <c r="AD661" s="1"/>
      <c r="AE661" s="1"/>
      <c r="AF661" s="1"/>
      <c r="AG661" s="1"/>
      <c r="AH661" s="1"/>
    </row>
    <row r="662" spans="17:34" x14ac:dyDescent="0.3">
      <c r="Q662" s="1"/>
      <c r="AB662" s="2"/>
      <c r="AD662" s="1"/>
      <c r="AE662" s="1"/>
      <c r="AF662" s="1"/>
      <c r="AG662" s="1"/>
      <c r="AH662" s="1"/>
    </row>
    <row r="663" spans="17:34" x14ac:dyDescent="0.3">
      <c r="Q663" s="1"/>
      <c r="AB663" s="2"/>
      <c r="AD663" s="1"/>
      <c r="AE663" s="1"/>
      <c r="AF663" s="1"/>
      <c r="AG663" s="1"/>
      <c r="AH663" s="1"/>
    </row>
    <row r="664" spans="17:34" x14ac:dyDescent="0.3">
      <c r="Q664" s="1"/>
      <c r="AB664" s="2"/>
      <c r="AD664" s="1"/>
      <c r="AE664" s="1"/>
      <c r="AF664" s="1"/>
      <c r="AG664" s="1"/>
      <c r="AH664" s="1"/>
    </row>
    <row r="665" spans="17:34" x14ac:dyDescent="0.3">
      <c r="Q665" s="1"/>
      <c r="AB665" s="2"/>
      <c r="AD665" s="1"/>
      <c r="AE665" s="1"/>
      <c r="AF665" s="1"/>
      <c r="AG665" s="1"/>
      <c r="AH665" s="1"/>
    </row>
    <row r="666" spans="17:34" x14ac:dyDescent="0.3">
      <c r="Q666" s="1"/>
      <c r="AB666" s="2"/>
      <c r="AD666" s="1"/>
      <c r="AE666" s="1"/>
      <c r="AF666" s="1"/>
      <c r="AG666" s="1"/>
      <c r="AH666" s="1"/>
    </row>
    <row r="667" spans="17:34" x14ac:dyDescent="0.3">
      <c r="Q667" s="1"/>
      <c r="AB667" s="2"/>
      <c r="AD667" s="1"/>
      <c r="AE667" s="1"/>
      <c r="AF667" s="1"/>
      <c r="AG667" s="1"/>
      <c r="AH667" s="1"/>
    </row>
    <row r="668" spans="17:34" x14ac:dyDescent="0.3">
      <c r="Q668" s="1"/>
      <c r="AB668" s="2"/>
      <c r="AD668" s="1"/>
      <c r="AE668" s="1"/>
      <c r="AF668" s="1"/>
      <c r="AG668" s="1"/>
      <c r="AH668" s="1"/>
    </row>
    <row r="669" spans="17:34" x14ac:dyDescent="0.3">
      <c r="Q669" s="1"/>
      <c r="AB669" s="2"/>
      <c r="AD669" s="1"/>
      <c r="AE669" s="1"/>
      <c r="AF669" s="1"/>
      <c r="AG669" s="1"/>
      <c r="AH669" s="1"/>
    </row>
    <row r="670" spans="17:34" x14ac:dyDescent="0.3">
      <c r="Q670" s="1"/>
      <c r="AB670" s="2"/>
      <c r="AD670" s="1"/>
      <c r="AE670" s="1"/>
      <c r="AF670" s="1"/>
      <c r="AG670" s="1"/>
      <c r="AH670" s="1"/>
    </row>
    <row r="671" spans="17:34" x14ac:dyDescent="0.3">
      <c r="Q671" s="1"/>
      <c r="AB671" s="2"/>
      <c r="AD671" s="1"/>
      <c r="AE671" s="1"/>
      <c r="AF671" s="1"/>
      <c r="AG671" s="1"/>
      <c r="AH671" s="1"/>
    </row>
    <row r="672" spans="17:34" x14ac:dyDescent="0.3">
      <c r="Q672" s="1"/>
      <c r="AB672" s="2"/>
      <c r="AD672" s="1"/>
      <c r="AE672" s="1"/>
      <c r="AF672" s="1"/>
      <c r="AG672" s="1"/>
      <c r="AH672" s="1"/>
    </row>
    <row r="673" spans="17:34" x14ac:dyDescent="0.3">
      <c r="Q673" s="1"/>
      <c r="AB673" s="2"/>
      <c r="AD673" s="1"/>
      <c r="AE673" s="1"/>
      <c r="AF673" s="1"/>
      <c r="AG673" s="1"/>
      <c r="AH673" s="1"/>
    </row>
    <row r="674" spans="17:34" x14ac:dyDescent="0.3">
      <c r="Q674" s="1"/>
      <c r="AB674" s="2"/>
      <c r="AD674" s="1"/>
      <c r="AE674" s="1"/>
      <c r="AF674" s="1"/>
      <c r="AG674" s="1"/>
      <c r="AH674" s="1"/>
    </row>
    <row r="675" spans="17:34" x14ac:dyDescent="0.3">
      <c r="Q675" s="1"/>
      <c r="AB675" s="2"/>
      <c r="AD675" s="1"/>
      <c r="AE675" s="1"/>
      <c r="AF675" s="1"/>
      <c r="AG675" s="1"/>
      <c r="AH675" s="1"/>
    </row>
    <row r="676" spans="17:34" x14ac:dyDescent="0.3">
      <c r="Q676" s="1"/>
      <c r="AB676" s="2"/>
      <c r="AD676" s="1"/>
      <c r="AE676" s="1"/>
      <c r="AF676" s="1"/>
      <c r="AG676" s="1"/>
      <c r="AH676" s="1"/>
    </row>
    <row r="677" spans="17:34" x14ac:dyDescent="0.3">
      <c r="Q677" s="1"/>
      <c r="AB677" s="2"/>
      <c r="AD677" s="1"/>
      <c r="AE677" s="1"/>
      <c r="AF677" s="1"/>
      <c r="AG677" s="1"/>
      <c r="AH677" s="1"/>
    </row>
    <row r="678" spans="17:34" x14ac:dyDescent="0.3">
      <c r="Q678" s="1"/>
      <c r="AB678" s="2"/>
      <c r="AD678" s="1"/>
      <c r="AE678" s="1"/>
      <c r="AF678" s="1"/>
      <c r="AG678" s="1"/>
      <c r="AH678" s="1"/>
    </row>
    <row r="679" spans="17:34" x14ac:dyDescent="0.3">
      <c r="Q679" s="1"/>
      <c r="AB679" s="2"/>
      <c r="AD679" s="1"/>
      <c r="AE679" s="1"/>
      <c r="AF679" s="1"/>
      <c r="AG679" s="1"/>
      <c r="AH679" s="1"/>
    </row>
    <row r="680" spans="17:34" x14ac:dyDescent="0.3">
      <c r="Q680" s="1"/>
      <c r="AB680" s="2"/>
      <c r="AD680" s="1"/>
      <c r="AE680" s="1"/>
      <c r="AF680" s="1"/>
      <c r="AG680" s="1"/>
      <c r="AH680" s="1"/>
    </row>
    <row r="681" spans="17:34" x14ac:dyDescent="0.3">
      <c r="Q681" s="1"/>
      <c r="AB681" s="2"/>
      <c r="AD681" s="1"/>
      <c r="AE681" s="1"/>
      <c r="AF681" s="1"/>
      <c r="AG681" s="1"/>
      <c r="AH681" s="1"/>
    </row>
    <row r="682" spans="17:34" x14ac:dyDescent="0.3">
      <c r="Q682" s="1"/>
      <c r="AB682" s="2"/>
      <c r="AD682" s="1"/>
      <c r="AE682" s="1"/>
      <c r="AF682" s="1"/>
      <c r="AG682" s="1"/>
      <c r="AH682" s="1"/>
    </row>
    <row r="683" spans="17:34" x14ac:dyDescent="0.3">
      <c r="Q683" s="1"/>
      <c r="AB683" s="2"/>
      <c r="AD683" s="1"/>
      <c r="AE683" s="1"/>
      <c r="AF683" s="1"/>
      <c r="AG683" s="1"/>
      <c r="AH683" s="1"/>
    </row>
    <row r="684" spans="17:34" x14ac:dyDescent="0.3">
      <c r="Q684" s="1"/>
      <c r="AB684" s="2"/>
      <c r="AD684" s="1"/>
      <c r="AE684" s="1"/>
      <c r="AF684" s="1"/>
      <c r="AG684" s="1"/>
      <c r="AH684" s="1"/>
    </row>
    <row r="685" spans="17:34" x14ac:dyDescent="0.3">
      <c r="Q685" s="1"/>
      <c r="AB685" s="2"/>
      <c r="AD685" s="1"/>
      <c r="AE685" s="1"/>
      <c r="AF685" s="1"/>
      <c r="AG685" s="1"/>
      <c r="AH685" s="1"/>
    </row>
    <row r="686" spans="17:34" x14ac:dyDescent="0.3">
      <c r="Q686" s="1"/>
      <c r="AB686" s="2"/>
      <c r="AD686" s="1"/>
      <c r="AE686" s="1"/>
      <c r="AF686" s="1"/>
      <c r="AG686" s="1"/>
      <c r="AH686" s="1"/>
    </row>
    <row r="687" spans="17:34" x14ac:dyDescent="0.3">
      <c r="Q687" s="1"/>
      <c r="AB687" s="2"/>
      <c r="AD687" s="1"/>
      <c r="AE687" s="1"/>
      <c r="AF687" s="1"/>
      <c r="AG687" s="1"/>
      <c r="AH687" s="1"/>
    </row>
    <row r="688" spans="17:34" x14ac:dyDescent="0.3">
      <c r="Q688" s="1"/>
      <c r="AB688" s="2"/>
      <c r="AD688" s="1"/>
      <c r="AE688" s="1"/>
      <c r="AF688" s="1"/>
      <c r="AG688" s="1"/>
      <c r="AH688" s="1"/>
    </row>
    <row r="689" spans="17:34" x14ac:dyDescent="0.3">
      <c r="Q689" s="1"/>
      <c r="AB689" s="2"/>
      <c r="AD689" s="1"/>
      <c r="AE689" s="1"/>
      <c r="AF689" s="1"/>
      <c r="AG689" s="1"/>
      <c r="AH689" s="1"/>
    </row>
    <row r="690" spans="17:34" x14ac:dyDescent="0.3">
      <c r="Q690" s="1"/>
      <c r="AB690" s="2"/>
      <c r="AD690" s="1"/>
      <c r="AE690" s="1"/>
      <c r="AF690" s="1"/>
      <c r="AG690" s="1"/>
      <c r="AH690" s="1"/>
    </row>
    <row r="691" spans="17:34" x14ac:dyDescent="0.3">
      <c r="Q691" s="1"/>
      <c r="AB691" s="2"/>
      <c r="AD691" s="1"/>
      <c r="AE691" s="1"/>
      <c r="AF691" s="1"/>
      <c r="AG691" s="1"/>
      <c r="AH691" s="1"/>
    </row>
    <row r="692" spans="17:34" x14ac:dyDescent="0.3">
      <c r="Q692" s="1"/>
      <c r="AB692" s="2"/>
      <c r="AD692" s="1"/>
      <c r="AE692" s="1"/>
      <c r="AF692" s="1"/>
      <c r="AG692" s="1"/>
      <c r="AH692" s="1"/>
    </row>
    <row r="693" spans="17:34" x14ac:dyDescent="0.3">
      <c r="Q693" s="1"/>
      <c r="AB693" s="2"/>
      <c r="AD693" s="1"/>
      <c r="AE693" s="1"/>
      <c r="AF693" s="1"/>
      <c r="AG693" s="1"/>
      <c r="AH693" s="1"/>
    </row>
    <row r="694" spans="17:34" x14ac:dyDescent="0.3">
      <c r="Q694" s="1"/>
      <c r="AB694" s="2"/>
      <c r="AD694" s="1"/>
      <c r="AE694" s="1"/>
      <c r="AF694" s="1"/>
      <c r="AG694" s="1"/>
      <c r="AH694" s="1"/>
    </row>
    <row r="695" spans="17:34" x14ac:dyDescent="0.3">
      <c r="Q695" s="1"/>
      <c r="AB695" s="2"/>
      <c r="AD695" s="1"/>
      <c r="AE695" s="1"/>
      <c r="AF695" s="1"/>
      <c r="AG695" s="1"/>
      <c r="AH695" s="1"/>
    </row>
    <row r="696" spans="17:34" x14ac:dyDescent="0.3">
      <c r="Q696" s="1"/>
      <c r="AB696" s="2"/>
      <c r="AD696" s="1"/>
      <c r="AE696" s="1"/>
      <c r="AF696" s="1"/>
      <c r="AG696" s="1"/>
      <c r="AH696" s="1"/>
    </row>
    <row r="697" spans="17:34" x14ac:dyDescent="0.3">
      <c r="Q697" s="1"/>
      <c r="AB697" s="2"/>
      <c r="AD697" s="1"/>
      <c r="AE697" s="1"/>
      <c r="AF697" s="1"/>
      <c r="AG697" s="1"/>
      <c r="AH697" s="1"/>
    </row>
    <row r="698" spans="17:34" x14ac:dyDescent="0.3">
      <c r="Q698" s="1"/>
      <c r="AB698" s="2"/>
      <c r="AD698" s="1"/>
      <c r="AE698" s="1"/>
      <c r="AF698" s="1"/>
      <c r="AG698" s="1"/>
      <c r="AH698" s="1"/>
    </row>
    <row r="699" spans="17:34" x14ac:dyDescent="0.3">
      <c r="Q699" s="1"/>
      <c r="AB699" s="2"/>
      <c r="AD699" s="1"/>
      <c r="AE699" s="1"/>
      <c r="AF699" s="1"/>
      <c r="AG699" s="1"/>
      <c r="AH699" s="1"/>
    </row>
    <row r="700" spans="17:34" x14ac:dyDescent="0.3">
      <c r="Q700" s="1"/>
      <c r="AB700" s="2"/>
      <c r="AD700" s="1"/>
      <c r="AE700" s="1"/>
      <c r="AF700" s="1"/>
      <c r="AG700" s="1"/>
      <c r="AH700" s="1"/>
    </row>
    <row r="701" spans="17:34" x14ac:dyDescent="0.3">
      <c r="Q701" s="1"/>
      <c r="AB701" s="2"/>
      <c r="AD701" s="1"/>
      <c r="AE701" s="1"/>
      <c r="AF701" s="1"/>
      <c r="AG701" s="1"/>
      <c r="AH701" s="1"/>
    </row>
    <row r="702" spans="17:34" x14ac:dyDescent="0.3">
      <c r="Q702" s="1"/>
      <c r="AB702" s="2"/>
      <c r="AD702" s="1"/>
      <c r="AE702" s="1"/>
      <c r="AF702" s="1"/>
      <c r="AG702" s="1"/>
      <c r="AH702" s="1"/>
    </row>
    <row r="703" spans="17:34" x14ac:dyDescent="0.3">
      <c r="Q703" s="1"/>
      <c r="AB703" s="2"/>
      <c r="AD703" s="1"/>
      <c r="AE703" s="1"/>
      <c r="AF703" s="1"/>
      <c r="AG703" s="1"/>
      <c r="AH703" s="1"/>
    </row>
    <row r="704" spans="17:34" x14ac:dyDescent="0.3">
      <c r="Q704" s="1"/>
      <c r="AB704" s="2"/>
      <c r="AD704" s="1"/>
      <c r="AE704" s="1"/>
      <c r="AF704" s="1"/>
      <c r="AG704" s="1"/>
      <c r="AH704" s="1"/>
    </row>
    <row r="705" spans="17:34" x14ac:dyDescent="0.3">
      <c r="Q705" s="1"/>
      <c r="AB705" s="2"/>
      <c r="AD705" s="1"/>
      <c r="AE705" s="1"/>
      <c r="AF705" s="1"/>
      <c r="AG705" s="1"/>
      <c r="AH705" s="1"/>
    </row>
    <row r="706" spans="17:34" x14ac:dyDescent="0.3">
      <c r="Q706" s="1"/>
      <c r="AB706" s="2"/>
      <c r="AD706" s="1"/>
      <c r="AE706" s="1"/>
      <c r="AF706" s="1"/>
      <c r="AG706" s="1"/>
      <c r="AH706" s="1"/>
    </row>
    <row r="707" spans="17:34" x14ac:dyDescent="0.3">
      <c r="Q707" s="1"/>
      <c r="AB707" s="2"/>
      <c r="AD707" s="1"/>
      <c r="AE707" s="1"/>
      <c r="AF707" s="1"/>
      <c r="AG707" s="1"/>
      <c r="AH707" s="1"/>
    </row>
    <row r="708" spans="17:34" x14ac:dyDescent="0.3">
      <c r="Q708" s="1"/>
      <c r="AB708" s="2"/>
      <c r="AD708" s="1"/>
      <c r="AE708" s="1"/>
      <c r="AF708" s="1"/>
      <c r="AG708" s="1"/>
      <c r="AH708" s="1"/>
    </row>
    <row r="709" spans="17:34" x14ac:dyDescent="0.3">
      <c r="Q709" s="1"/>
      <c r="AB709" s="2"/>
      <c r="AD709" s="1"/>
      <c r="AE709" s="1"/>
      <c r="AF709" s="1"/>
      <c r="AG709" s="1"/>
      <c r="AH709" s="1"/>
    </row>
    <row r="710" spans="17:34" x14ac:dyDescent="0.3">
      <c r="Q710" s="1"/>
      <c r="AB710" s="2"/>
      <c r="AD710" s="1"/>
      <c r="AE710" s="1"/>
      <c r="AF710" s="1"/>
      <c r="AG710" s="1"/>
      <c r="AH710" s="1"/>
    </row>
    <row r="711" spans="17:34" x14ac:dyDescent="0.3">
      <c r="Q711" s="1"/>
      <c r="AB711" s="2"/>
      <c r="AD711" s="1"/>
      <c r="AE711" s="1"/>
      <c r="AF711" s="1"/>
      <c r="AG711" s="1"/>
      <c r="AH711" s="1"/>
    </row>
    <row r="712" spans="17:34" x14ac:dyDescent="0.3">
      <c r="Q712" s="1"/>
      <c r="AB712" s="2"/>
      <c r="AD712" s="1"/>
      <c r="AE712" s="1"/>
      <c r="AF712" s="1"/>
      <c r="AG712" s="1"/>
      <c r="AH712" s="1"/>
    </row>
    <row r="713" spans="17:34" x14ac:dyDescent="0.3">
      <c r="Q713" s="1"/>
      <c r="AB713" s="2"/>
      <c r="AD713" s="1"/>
      <c r="AE713" s="1"/>
      <c r="AF713" s="1"/>
      <c r="AG713" s="1"/>
      <c r="AH713" s="1"/>
    </row>
    <row r="714" spans="17:34" x14ac:dyDescent="0.3">
      <c r="Q714" s="1"/>
      <c r="AB714" s="2"/>
      <c r="AD714" s="1"/>
      <c r="AE714" s="1"/>
      <c r="AF714" s="1"/>
      <c r="AG714" s="1"/>
      <c r="AH714" s="1"/>
    </row>
    <row r="715" spans="17:34" x14ac:dyDescent="0.3">
      <c r="Q715" s="1"/>
      <c r="AB715" s="2"/>
      <c r="AD715" s="1"/>
      <c r="AE715" s="1"/>
      <c r="AF715" s="1"/>
      <c r="AG715" s="1"/>
      <c r="AH715" s="1"/>
    </row>
    <row r="716" spans="17:34" x14ac:dyDescent="0.3">
      <c r="Q716" s="1"/>
      <c r="AB716" s="2"/>
      <c r="AD716" s="1"/>
      <c r="AE716" s="1"/>
      <c r="AF716" s="1"/>
      <c r="AG716" s="1"/>
      <c r="AH716" s="1"/>
    </row>
    <row r="717" spans="17:34" x14ac:dyDescent="0.3">
      <c r="Q717" s="1"/>
      <c r="AB717" s="2"/>
      <c r="AD717" s="1"/>
      <c r="AE717" s="1"/>
      <c r="AF717" s="1"/>
      <c r="AG717" s="1"/>
      <c r="AH717" s="1"/>
    </row>
    <row r="718" spans="17:34" x14ac:dyDescent="0.3">
      <c r="Q718" s="1"/>
      <c r="AB718" s="2"/>
      <c r="AD718" s="1"/>
      <c r="AE718" s="1"/>
      <c r="AF718" s="1"/>
      <c r="AG718" s="1"/>
      <c r="AH718" s="1"/>
    </row>
    <row r="719" spans="17:34" x14ac:dyDescent="0.3">
      <c r="Q719" s="1"/>
      <c r="AB719" s="2"/>
      <c r="AD719" s="1"/>
      <c r="AE719" s="1"/>
      <c r="AF719" s="1"/>
      <c r="AG719" s="1"/>
      <c r="AH719" s="1"/>
    </row>
    <row r="720" spans="17:34" x14ac:dyDescent="0.3">
      <c r="Q720" s="1"/>
      <c r="AB720" s="2"/>
      <c r="AD720" s="1"/>
      <c r="AE720" s="1"/>
      <c r="AF720" s="1"/>
      <c r="AG720" s="1"/>
      <c r="AH720" s="1"/>
    </row>
    <row r="721" spans="17:34" x14ac:dyDescent="0.3">
      <c r="Q721" s="1"/>
      <c r="AB721" s="2"/>
      <c r="AD721" s="1"/>
      <c r="AE721" s="1"/>
      <c r="AF721" s="1"/>
      <c r="AG721" s="1"/>
      <c r="AH721" s="1"/>
    </row>
    <row r="722" spans="17:34" x14ac:dyDescent="0.3">
      <c r="Q722" s="1"/>
      <c r="AB722" s="2"/>
      <c r="AD722" s="1"/>
      <c r="AE722" s="1"/>
      <c r="AF722" s="1"/>
      <c r="AG722" s="1"/>
      <c r="AH722" s="1"/>
    </row>
    <row r="723" spans="17:34" x14ac:dyDescent="0.3">
      <c r="Q723" s="1"/>
      <c r="AB723" s="2"/>
      <c r="AD723" s="1"/>
      <c r="AE723" s="1"/>
      <c r="AF723" s="1"/>
      <c r="AG723" s="1"/>
      <c r="AH723" s="1"/>
    </row>
    <row r="724" spans="17:34" x14ac:dyDescent="0.3">
      <c r="Q724" s="1"/>
      <c r="AB724" s="2"/>
      <c r="AD724" s="1"/>
      <c r="AE724" s="1"/>
      <c r="AF724" s="1"/>
      <c r="AG724" s="1"/>
      <c r="AH724" s="1"/>
    </row>
    <row r="725" spans="17:34" x14ac:dyDescent="0.3">
      <c r="Q725" s="1"/>
      <c r="AB725" s="2"/>
      <c r="AD725" s="1"/>
      <c r="AE725" s="1"/>
      <c r="AF725" s="1"/>
      <c r="AG725" s="1"/>
      <c r="AH725" s="1"/>
    </row>
    <row r="726" spans="17:34" x14ac:dyDescent="0.3">
      <c r="Q726" s="1"/>
      <c r="AB726" s="2"/>
      <c r="AD726" s="1"/>
      <c r="AE726" s="1"/>
      <c r="AF726" s="1"/>
      <c r="AG726" s="1"/>
      <c r="AH726" s="1"/>
    </row>
    <row r="727" spans="17:34" x14ac:dyDescent="0.3">
      <c r="Q727" s="1"/>
      <c r="AB727" s="2"/>
      <c r="AD727" s="1"/>
      <c r="AE727" s="1"/>
      <c r="AF727" s="1"/>
      <c r="AG727" s="1"/>
      <c r="AH727" s="1"/>
    </row>
    <row r="728" spans="17:34" x14ac:dyDescent="0.3">
      <c r="Q728" s="1"/>
      <c r="AB728" s="2"/>
      <c r="AD728" s="1"/>
      <c r="AE728" s="1"/>
      <c r="AF728" s="1"/>
      <c r="AG728" s="1"/>
      <c r="AH728" s="1"/>
    </row>
    <row r="729" spans="17:34" x14ac:dyDescent="0.3">
      <c r="Q729" s="1"/>
      <c r="AB729" s="2"/>
      <c r="AD729" s="1"/>
      <c r="AE729" s="1"/>
      <c r="AF729" s="1"/>
      <c r="AG729" s="1"/>
      <c r="AH729" s="1"/>
    </row>
    <row r="730" spans="17:34" x14ac:dyDescent="0.3">
      <c r="Q730" s="1"/>
      <c r="AB730" s="2"/>
      <c r="AD730" s="1"/>
      <c r="AE730" s="1"/>
      <c r="AF730" s="1"/>
      <c r="AG730" s="1"/>
      <c r="AH730" s="1"/>
    </row>
    <row r="731" spans="17:34" x14ac:dyDescent="0.3">
      <c r="Q731" s="1"/>
      <c r="AB731" s="2"/>
      <c r="AD731" s="1"/>
      <c r="AE731" s="1"/>
      <c r="AF731" s="1"/>
      <c r="AG731" s="1"/>
      <c r="AH731" s="1"/>
    </row>
    <row r="732" spans="17:34" x14ac:dyDescent="0.3">
      <c r="Q732" s="1"/>
      <c r="AB732" s="2"/>
      <c r="AD732" s="1"/>
      <c r="AE732" s="1"/>
      <c r="AF732" s="1"/>
      <c r="AG732" s="1"/>
      <c r="AH732" s="1"/>
    </row>
    <row r="733" spans="17:34" x14ac:dyDescent="0.3">
      <c r="Q733" s="1"/>
      <c r="AB733" s="2"/>
      <c r="AD733" s="1"/>
      <c r="AE733" s="1"/>
      <c r="AF733" s="1"/>
      <c r="AG733" s="1"/>
      <c r="AH733" s="1"/>
    </row>
    <row r="734" spans="17:34" x14ac:dyDescent="0.3">
      <c r="Q734" s="1"/>
      <c r="AB734" s="2"/>
      <c r="AD734" s="1"/>
      <c r="AE734" s="1"/>
      <c r="AF734" s="1"/>
      <c r="AG734" s="1"/>
      <c r="AH734" s="1"/>
    </row>
    <row r="735" spans="17:34" x14ac:dyDescent="0.3">
      <c r="Q735" s="1"/>
      <c r="AB735" s="2"/>
      <c r="AD735" s="1"/>
      <c r="AE735" s="1"/>
      <c r="AF735" s="1"/>
      <c r="AG735" s="1"/>
      <c r="AH735" s="1"/>
    </row>
    <row r="736" spans="17:34" x14ac:dyDescent="0.3">
      <c r="Q736" s="1"/>
      <c r="AB736" s="2"/>
      <c r="AD736" s="1"/>
      <c r="AE736" s="1"/>
      <c r="AF736" s="1"/>
      <c r="AG736" s="1"/>
      <c r="AH736" s="1"/>
    </row>
    <row r="737" spans="17:34" x14ac:dyDescent="0.3">
      <c r="Q737" s="1"/>
      <c r="AB737" s="2"/>
      <c r="AD737" s="1"/>
      <c r="AE737" s="1"/>
      <c r="AF737" s="1"/>
      <c r="AG737" s="1"/>
      <c r="AH737" s="1"/>
    </row>
    <row r="738" spans="17:34" x14ac:dyDescent="0.3">
      <c r="Q738" s="1"/>
      <c r="AB738" s="2"/>
      <c r="AD738" s="1"/>
      <c r="AE738" s="1"/>
      <c r="AF738" s="1"/>
      <c r="AG738" s="1"/>
      <c r="AH738" s="1"/>
    </row>
    <row r="739" spans="17:34" x14ac:dyDescent="0.3">
      <c r="Q739" s="1"/>
      <c r="AB739" s="2"/>
      <c r="AD739" s="1"/>
      <c r="AE739" s="1"/>
      <c r="AF739" s="1"/>
      <c r="AG739" s="1"/>
      <c r="AH739" s="1"/>
    </row>
    <row r="740" spans="17:34" x14ac:dyDescent="0.3">
      <c r="Q740" s="1"/>
      <c r="AB740" s="2"/>
      <c r="AD740" s="1"/>
      <c r="AE740" s="1"/>
      <c r="AF740" s="1"/>
      <c r="AG740" s="1"/>
      <c r="AH740" s="1"/>
    </row>
    <row r="741" spans="17:34" x14ac:dyDescent="0.3">
      <c r="Q741" s="1"/>
      <c r="AB741" s="2"/>
      <c r="AD741" s="1"/>
      <c r="AE741" s="1"/>
      <c r="AF741" s="1"/>
      <c r="AG741" s="1"/>
      <c r="AH741" s="1"/>
    </row>
    <row r="742" spans="17:34" x14ac:dyDescent="0.3">
      <c r="Q742" s="1"/>
      <c r="AB742" s="2"/>
      <c r="AD742" s="1"/>
      <c r="AE742" s="1"/>
      <c r="AF742" s="1"/>
      <c r="AG742" s="1"/>
      <c r="AH742" s="1"/>
    </row>
    <row r="743" spans="17:34" x14ac:dyDescent="0.3">
      <c r="Q743" s="1"/>
      <c r="AB743" s="2"/>
      <c r="AD743" s="1"/>
      <c r="AE743" s="1"/>
      <c r="AF743" s="1"/>
      <c r="AG743" s="1"/>
      <c r="AH743" s="1"/>
    </row>
    <row r="744" spans="17:34" x14ac:dyDescent="0.3">
      <c r="Q744" s="1"/>
      <c r="AB744" s="2"/>
      <c r="AD744" s="1"/>
      <c r="AE744" s="1"/>
      <c r="AF744" s="1"/>
      <c r="AG744" s="1"/>
      <c r="AH744" s="1"/>
    </row>
    <row r="745" spans="17:34" x14ac:dyDescent="0.3">
      <c r="Q745" s="1"/>
      <c r="AB745" s="2"/>
      <c r="AD745" s="1"/>
      <c r="AE745" s="1"/>
      <c r="AF745" s="1"/>
      <c r="AG745" s="1"/>
      <c r="AH745" s="1"/>
    </row>
    <row r="746" spans="17:34" x14ac:dyDescent="0.3">
      <c r="Q746" s="1"/>
      <c r="AB746" s="2"/>
      <c r="AD746" s="1"/>
      <c r="AE746" s="1"/>
      <c r="AF746" s="1"/>
      <c r="AG746" s="1"/>
      <c r="AH746" s="1"/>
    </row>
    <row r="747" spans="17:34" x14ac:dyDescent="0.3">
      <c r="Q747" s="1"/>
      <c r="AB747" s="2"/>
      <c r="AD747" s="1"/>
      <c r="AE747" s="1"/>
      <c r="AF747" s="1"/>
      <c r="AG747" s="1"/>
      <c r="AH747" s="1"/>
    </row>
    <row r="748" spans="17:34" x14ac:dyDescent="0.3">
      <c r="Q748" s="1"/>
      <c r="AB748" s="2"/>
      <c r="AD748" s="1"/>
      <c r="AE748" s="1"/>
      <c r="AF748" s="1"/>
      <c r="AG748" s="1"/>
      <c r="AH748" s="1"/>
    </row>
    <row r="749" spans="17:34" x14ac:dyDescent="0.3">
      <c r="Q749" s="1"/>
      <c r="AB749" s="2"/>
      <c r="AD749" s="1"/>
      <c r="AE749" s="1"/>
      <c r="AF749" s="1"/>
      <c r="AG749" s="1"/>
      <c r="AH749" s="1"/>
    </row>
    <row r="750" spans="17:34" x14ac:dyDescent="0.3">
      <c r="Q750" s="1"/>
      <c r="AB750" s="2"/>
      <c r="AD750" s="1"/>
      <c r="AE750" s="1"/>
      <c r="AF750" s="1"/>
      <c r="AG750" s="1"/>
      <c r="AH750" s="1"/>
    </row>
    <row r="751" spans="17:34" x14ac:dyDescent="0.3">
      <c r="Q751" s="1"/>
      <c r="AB751" s="2"/>
      <c r="AD751" s="1"/>
      <c r="AE751" s="1"/>
      <c r="AF751" s="1"/>
      <c r="AG751" s="1"/>
      <c r="AH751" s="1"/>
    </row>
    <row r="752" spans="17:34" x14ac:dyDescent="0.3">
      <c r="Q752" s="1"/>
      <c r="AB752" s="2"/>
      <c r="AD752" s="1"/>
      <c r="AE752" s="1"/>
      <c r="AF752" s="1"/>
      <c r="AG752" s="1"/>
      <c r="AH752" s="1"/>
    </row>
    <row r="753" spans="17:34" x14ac:dyDescent="0.3">
      <c r="Q753" s="1"/>
      <c r="AB753" s="2"/>
      <c r="AD753" s="1"/>
      <c r="AE753" s="1"/>
      <c r="AF753" s="1"/>
      <c r="AG753" s="1"/>
      <c r="AH753" s="1"/>
    </row>
    <row r="754" spans="17:34" x14ac:dyDescent="0.3">
      <c r="Q754" s="1"/>
      <c r="AB754" s="2"/>
      <c r="AD754" s="1"/>
      <c r="AE754" s="1"/>
      <c r="AF754" s="1"/>
      <c r="AG754" s="1"/>
      <c r="AH754" s="1"/>
    </row>
    <row r="755" spans="17:34" x14ac:dyDescent="0.3">
      <c r="Q755" s="1"/>
      <c r="AB755" s="2"/>
      <c r="AD755" s="1"/>
      <c r="AE755" s="1"/>
      <c r="AF755" s="1"/>
      <c r="AG755" s="1"/>
      <c r="AH755" s="1"/>
    </row>
    <row r="756" spans="17:34" x14ac:dyDescent="0.3">
      <c r="Q756" s="1"/>
      <c r="AB756" s="2"/>
      <c r="AD756" s="1"/>
      <c r="AE756" s="1"/>
      <c r="AF756" s="1"/>
      <c r="AG756" s="1"/>
      <c r="AH756" s="1"/>
    </row>
    <row r="757" spans="17:34" x14ac:dyDescent="0.3">
      <c r="Q757" s="1"/>
      <c r="AB757" s="2"/>
      <c r="AD757" s="1"/>
      <c r="AE757" s="1"/>
      <c r="AF757" s="1"/>
      <c r="AG757" s="1"/>
      <c r="AH757" s="1"/>
    </row>
    <row r="758" spans="17:34" x14ac:dyDescent="0.3">
      <c r="Q758" s="1"/>
      <c r="AB758" s="2"/>
      <c r="AD758" s="1"/>
      <c r="AE758" s="1"/>
      <c r="AF758" s="1"/>
      <c r="AG758" s="1"/>
      <c r="AH758" s="1"/>
    </row>
    <row r="759" spans="17:34" x14ac:dyDescent="0.3">
      <c r="Q759" s="1"/>
      <c r="AB759" s="2"/>
      <c r="AD759" s="1"/>
      <c r="AE759" s="1"/>
      <c r="AF759" s="1"/>
      <c r="AG759" s="1"/>
      <c r="AH759" s="1"/>
    </row>
    <row r="760" spans="17:34" x14ac:dyDescent="0.3">
      <c r="Q760" s="1"/>
      <c r="AB760" s="2"/>
      <c r="AD760" s="1"/>
      <c r="AE760" s="1"/>
      <c r="AF760" s="1"/>
      <c r="AG760" s="1"/>
      <c r="AH760" s="1"/>
    </row>
    <row r="761" spans="17:34" x14ac:dyDescent="0.3">
      <c r="Q761" s="1"/>
      <c r="AB761" s="2"/>
      <c r="AD761" s="1"/>
      <c r="AE761" s="1"/>
      <c r="AF761" s="1"/>
      <c r="AG761" s="1"/>
      <c r="AH761" s="1"/>
    </row>
    <row r="762" spans="17:34" x14ac:dyDescent="0.3">
      <c r="Q762" s="1"/>
      <c r="AB762" s="2"/>
      <c r="AD762" s="1"/>
      <c r="AE762" s="1"/>
      <c r="AF762" s="1"/>
      <c r="AG762" s="1"/>
      <c r="AH762" s="1"/>
    </row>
    <row r="763" spans="17:34" x14ac:dyDescent="0.3">
      <c r="Q763" s="1"/>
      <c r="AB763" s="2"/>
      <c r="AD763" s="1"/>
      <c r="AE763" s="1"/>
      <c r="AF763" s="1"/>
      <c r="AG763" s="1"/>
      <c r="AH763" s="1"/>
    </row>
    <row r="764" spans="17:34" x14ac:dyDescent="0.3">
      <c r="Q764" s="1"/>
      <c r="AB764" s="2"/>
      <c r="AD764" s="1"/>
      <c r="AE764" s="1"/>
      <c r="AF764" s="1"/>
      <c r="AG764" s="1"/>
      <c r="AH764" s="1"/>
    </row>
    <row r="765" spans="17:34" x14ac:dyDescent="0.3">
      <c r="Q765" s="1"/>
      <c r="AB765" s="2"/>
      <c r="AD765" s="1"/>
      <c r="AE765" s="1"/>
      <c r="AF765" s="1"/>
      <c r="AG765" s="1"/>
      <c r="AH765" s="1"/>
    </row>
    <row r="766" spans="17:34" x14ac:dyDescent="0.3">
      <c r="Q766" s="1"/>
      <c r="AB766" s="2"/>
      <c r="AD766" s="1"/>
      <c r="AE766" s="1"/>
      <c r="AF766" s="1"/>
      <c r="AG766" s="1"/>
      <c r="AH766" s="1"/>
    </row>
    <row r="767" spans="17:34" x14ac:dyDescent="0.3">
      <c r="Q767" s="1"/>
      <c r="AB767" s="2"/>
      <c r="AD767" s="1"/>
      <c r="AE767" s="1"/>
      <c r="AF767" s="1"/>
      <c r="AG767" s="1"/>
      <c r="AH767" s="1"/>
    </row>
    <row r="768" spans="17:34" x14ac:dyDescent="0.3">
      <c r="Q768" s="1"/>
      <c r="AB768" s="2"/>
      <c r="AD768" s="1"/>
      <c r="AE768" s="1"/>
      <c r="AF768" s="1"/>
      <c r="AG768" s="1"/>
      <c r="AH768" s="1"/>
    </row>
    <row r="769" spans="17:34" x14ac:dyDescent="0.3">
      <c r="Q769" s="1"/>
      <c r="AB769" s="2"/>
      <c r="AD769" s="1"/>
      <c r="AE769" s="1"/>
      <c r="AF769" s="1"/>
      <c r="AG769" s="1"/>
      <c r="AH769" s="1"/>
    </row>
    <row r="770" spans="17:34" x14ac:dyDescent="0.3">
      <c r="Q770" s="1"/>
      <c r="AB770" s="2"/>
      <c r="AD770" s="1"/>
      <c r="AE770" s="1"/>
      <c r="AF770" s="1"/>
      <c r="AG770" s="1"/>
      <c r="AH770" s="1"/>
    </row>
    <row r="771" spans="17:34" x14ac:dyDescent="0.3">
      <c r="Q771" s="1"/>
      <c r="AB771" s="2"/>
      <c r="AD771" s="1"/>
      <c r="AE771" s="1"/>
      <c r="AF771" s="1"/>
      <c r="AG771" s="1"/>
      <c r="AH771" s="1"/>
    </row>
    <row r="772" spans="17:34" x14ac:dyDescent="0.3">
      <c r="Q772" s="1"/>
      <c r="AB772" s="2"/>
      <c r="AD772" s="1"/>
      <c r="AE772" s="1"/>
      <c r="AF772" s="1"/>
      <c r="AG772" s="1"/>
      <c r="AH772" s="1"/>
    </row>
    <row r="773" spans="17:34" x14ac:dyDescent="0.3">
      <c r="Q773" s="1"/>
      <c r="AB773" s="2"/>
      <c r="AD773" s="1"/>
      <c r="AE773" s="1"/>
      <c r="AF773" s="1"/>
      <c r="AG773" s="1"/>
      <c r="AH773" s="1"/>
    </row>
    <row r="774" spans="17:34" x14ac:dyDescent="0.3">
      <c r="Q774" s="1"/>
      <c r="AB774" s="2"/>
      <c r="AD774" s="1"/>
      <c r="AE774" s="1"/>
      <c r="AF774" s="1"/>
      <c r="AG774" s="1"/>
      <c r="AH774" s="1"/>
    </row>
    <row r="775" spans="17:34" x14ac:dyDescent="0.3">
      <c r="Q775" s="1"/>
      <c r="AB775" s="2"/>
      <c r="AD775" s="1"/>
      <c r="AE775" s="1"/>
      <c r="AF775" s="1"/>
      <c r="AG775" s="1"/>
      <c r="AH775" s="1"/>
    </row>
    <row r="776" spans="17:34" x14ac:dyDescent="0.3">
      <c r="Q776" s="1"/>
      <c r="AB776" s="2"/>
      <c r="AD776" s="1"/>
      <c r="AE776" s="1"/>
      <c r="AF776" s="1"/>
      <c r="AG776" s="1"/>
      <c r="AH776" s="1"/>
    </row>
    <row r="777" spans="17:34" x14ac:dyDescent="0.3">
      <c r="Q777" s="1"/>
      <c r="AB777" s="2"/>
      <c r="AD777" s="1"/>
      <c r="AE777" s="1"/>
      <c r="AF777" s="1"/>
      <c r="AG777" s="1"/>
      <c r="AH777" s="1"/>
    </row>
    <row r="778" spans="17:34" x14ac:dyDescent="0.3">
      <c r="Q778" s="1"/>
      <c r="AB778" s="2"/>
      <c r="AD778" s="1"/>
      <c r="AE778" s="1"/>
      <c r="AF778" s="1"/>
      <c r="AG778" s="1"/>
      <c r="AH778" s="1"/>
    </row>
    <row r="779" spans="17:34" x14ac:dyDescent="0.3">
      <c r="Q779" s="1"/>
      <c r="AB779" s="2"/>
      <c r="AD779" s="1"/>
      <c r="AE779" s="1"/>
      <c r="AF779" s="1"/>
      <c r="AG779" s="1"/>
      <c r="AH779" s="1"/>
    </row>
    <row r="780" spans="17:34" x14ac:dyDescent="0.3">
      <c r="Q780" s="1"/>
      <c r="AB780" s="2"/>
      <c r="AD780" s="1"/>
      <c r="AE780" s="1"/>
      <c r="AF780" s="1"/>
      <c r="AG780" s="1"/>
      <c r="AH780" s="1"/>
    </row>
    <row r="781" spans="17:34" x14ac:dyDescent="0.3">
      <c r="Q781" s="1"/>
      <c r="AB781" s="2"/>
      <c r="AD781" s="1"/>
      <c r="AE781" s="1"/>
      <c r="AF781" s="1"/>
      <c r="AG781" s="1"/>
      <c r="AH781" s="1"/>
    </row>
    <row r="782" spans="17:34" x14ac:dyDescent="0.3">
      <c r="Q782" s="1"/>
      <c r="AB782" s="2"/>
      <c r="AD782" s="1"/>
      <c r="AE782" s="1"/>
      <c r="AF782" s="1"/>
      <c r="AG782" s="1"/>
      <c r="AH782" s="1"/>
    </row>
    <row r="783" spans="17:34" x14ac:dyDescent="0.3">
      <c r="Q783" s="1"/>
      <c r="AB783" s="2"/>
      <c r="AD783" s="1"/>
      <c r="AE783" s="1"/>
      <c r="AF783" s="1"/>
      <c r="AG783" s="1"/>
      <c r="AH783" s="1"/>
    </row>
    <row r="784" spans="17:34" x14ac:dyDescent="0.3">
      <c r="Q784" s="1"/>
      <c r="AB784" s="2"/>
      <c r="AD784" s="1"/>
      <c r="AE784" s="1"/>
      <c r="AF784" s="1"/>
      <c r="AG784" s="1"/>
      <c r="AH784" s="1"/>
    </row>
    <row r="785" spans="17:34" x14ac:dyDescent="0.3">
      <c r="Q785" s="1"/>
      <c r="AB785" s="2"/>
      <c r="AD785" s="1"/>
      <c r="AE785" s="1"/>
      <c r="AF785" s="1"/>
      <c r="AG785" s="1"/>
      <c r="AH785" s="1"/>
    </row>
    <row r="786" spans="17:34" x14ac:dyDescent="0.3">
      <c r="Q786" s="1"/>
      <c r="AB786" s="2"/>
      <c r="AD786" s="1"/>
      <c r="AE786" s="1"/>
      <c r="AF786" s="1"/>
      <c r="AG786" s="1"/>
      <c r="AH786" s="1"/>
    </row>
    <row r="787" spans="17:34" x14ac:dyDescent="0.3">
      <c r="Q787" s="1"/>
      <c r="AB787" s="2"/>
      <c r="AD787" s="1"/>
      <c r="AE787" s="1"/>
      <c r="AF787" s="1"/>
      <c r="AG787" s="1"/>
      <c r="AH787" s="1"/>
    </row>
    <row r="788" spans="17:34" x14ac:dyDescent="0.3">
      <c r="Q788" s="1"/>
      <c r="AB788" s="2"/>
      <c r="AD788" s="1"/>
      <c r="AE788" s="1"/>
      <c r="AF788" s="1"/>
      <c r="AG788" s="1"/>
      <c r="AH788" s="1"/>
    </row>
    <row r="789" spans="17:34" x14ac:dyDescent="0.3">
      <c r="Q789" s="1"/>
      <c r="AB789" s="2"/>
      <c r="AD789" s="1"/>
      <c r="AE789" s="1"/>
      <c r="AF789" s="1"/>
      <c r="AG789" s="1"/>
      <c r="AH789" s="1"/>
    </row>
    <row r="790" spans="17:34" x14ac:dyDescent="0.3">
      <c r="Q790" s="1"/>
      <c r="AB790" s="2"/>
      <c r="AD790" s="1"/>
      <c r="AE790" s="1"/>
      <c r="AF790" s="1"/>
      <c r="AG790" s="1"/>
      <c r="AH790" s="1"/>
    </row>
    <row r="791" spans="17:34" x14ac:dyDescent="0.3">
      <c r="Q791" s="1"/>
      <c r="AB791" s="2"/>
      <c r="AD791" s="1"/>
      <c r="AE791" s="1"/>
      <c r="AF791" s="1"/>
      <c r="AG791" s="1"/>
      <c r="AH791" s="1"/>
    </row>
    <row r="792" spans="17:34" x14ac:dyDescent="0.3">
      <c r="Q792" s="1"/>
      <c r="AB792" s="2"/>
      <c r="AD792" s="1"/>
      <c r="AE792" s="1"/>
      <c r="AF792" s="1"/>
      <c r="AG792" s="1"/>
      <c r="AH792" s="1"/>
    </row>
    <row r="793" spans="17:34" x14ac:dyDescent="0.3">
      <c r="Q793" s="1"/>
      <c r="AB793" s="2"/>
      <c r="AD793" s="1"/>
      <c r="AE793" s="1"/>
      <c r="AF793" s="1"/>
      <c r="AG793" s="1"/>
      <c r="AH793" s="1"/>
    </row>
    <row r="794" spans="17:34" x14ac:dyDescent="0.3">
      <c r="Q794" s="1"/>
      <c r="AB794" s="2"/>
      <c r="AD794" s="1"/>
      <c r="AE794" s="1"/>
      <c r="AF794" s="1"/>
      <c r="AG794" s="1"/>
      <c r="AH794" s="1"/>
    </row>
    <row r="795" spans="17:34" x14ac:dyDescent="0.3">
      <c r="Q795" s="1"/>
      <c r="AB795" s="2"/>
      <c r="AD795" s="1"/>
      <c r="AE795" s="1"/>
      <c r="AF795" s="1"/>
      <c r="AG795" s="1"/>
      <c r="AH795" s="1"/>
    </row>
    <row r="796" spans="17:34" x14ac:dyDescent="0.3">
      <c r="Q796" s="1"/>
      <c r="AB796" s="2"/>
      <c r="AD796" s="1"/>
      <c r="AE796" s="1"/>
      <c r="AF796" s="1"/>
      <c r="AG796" s="1"/>
      <c r="AH796" s="1"/>
    </row>
    <row r="797" spans="17:34" x14ac:dyDescent="0.3">
      <c r="Q797" s="1"/>
      <c r="AB797" s="2"/>
      <c r="AD797" s="1"/>
      <c r="AE797" s="1"/>
      <c r="AF797" s="1"/>
      <c r="AG797" s="1"/>
      <c r="AH797" s="1"/>
    </row>
    <row r="798" spans="17:34" x14ac:dyDescent="0.3">
      <c r="Q798" s="1"/>
      <c r="AB798" s="2"/>
      <c r="AD798" s="1"/>
      <c r="AE798" s="1"/>
      <c r="AF798" s="1"/>
      <c r="AG798" s="1"/>
      <c r="AH798" s="1"/>
    </row>
    <row r="799" spans="17:34" x14ac:dyDescent="0.3">
      <c r="Q799" s="1"/>
      <c r="AB799" s="2"/>
      <c r="AD799" s="1"/>
      <c r="AE799" s="1"/>
      <c r="AF799" s="1"/>
      <c r="AG799" s="1"/>
      <c r="AH799" s="1"/>
    </row>
    <row r="800" spans="17:34" x14ac:dyDescent="0.3">
      <c r="Q800" s="1"/>
      <c r="AB800" s="2"/>
      <c r="AD800" s="1"/>
      <c r="AE800" s="1"/>
      <c r="AF800" s="1"/>
      <c r="AG800" s="1"/>
      <c r="AH800" s="1"/>
    </row>
    <row r="801" spans="17:34" x14ac:dyDescent="0.3">
      <c r="Q801" s="1"/>
      <c r="AB801" s="2"/>
      <c r="AD801" s="1"/>
      <c r="AE801" s="1"/>
      <c r="AF801" s="1"/>
      <c r="AG801" s="1"/>
      <c r="AH801" s="1"/>
    </row>
    <row r="802" spans="17:34" x14ac:dyDescent="0.3">
      <c r="Q802" s="1"/>
      <c r="AB802" s="2"/>
      <c r="AD802" s="1"/>
      <c r="AE802" s="1"/>
      <c r="AF802" s="1"/>
      <c r="AG802" s="1"/>
      <c r="AH802" s="1"/>
    </row>
    <row r="803" spans="17:34" x14ac:dyDescent="0.3">
      <c r="Q803" s="1"/>
      <c r="AB803" s="2"/>
      <c r="AD803" s="1"/>
      <c r="AE803" s="1"/>
      <c r="AF803" s="1"/>
      <c r="AG803" s="1"/>
      <c r="AH803" s="1"/>
    </row>
    <row r="804" spans="17:34" x14ac:dyDescent="0.3">
      <c r="Q804" s="1"/>
      <c r="AB804" s="2"/>
      <c r="AD804" s="1"/>
      <c r="AE804" s="1"/>
      <c r="AF804" s="1"/>
      <c r="AG804" s="1"/>
      <c r="AH804" s="1"/>
    </row>
    <row r="805" spans="17:34" x14ac:dyDescent="0.3">
      <c r="Q805" s="1"/>
      <c r="AB805" s="2"/>
      <c r="AD805" s="1"/>
      <c r="AE805" s="1"/>
      <c r="AF805" s="1"/>
      <c r="AG805" s="1"/>
      <c r="AH805" s="1"/>
    </row>
    <row r="806" spans="17:34" x14ac:dyDescent="0.3">
      <c r="Q806" s="1"/>
      <c r="AB806" s="2"/>
      <c r="AD806" s="1"/>
      <c r="AE806" s="1"/>
      <c r="AF806" s="1"/>
      <c r="AG806" s="1"/>
      <c r="AH806" s="1"/>
    </row>
    <row r="807" spans="17:34" x14ac:dyDescent="0.3">
      <c r="Q807" s="1"/>
      <c r="AB807" s="2"/>
      <c r="AD807" s="1"/>
      <c r="AE807" s="1"/>
      <c r="AF807" s="1"/>
      <c r="AG807" s="1"/>
      <c r="AH807" s="1"/>
    </row>
    <row r="808" spans="17:34" x14ac:dyDescent="0.3">
      <c r="Q808" s="1"/>
      <c r="AB808" s="2"/>
      <c r="AD808" s="1"/>
      <c r="AE808" s="1"/>
      <c r="AF808" s="1"/>
      <c r="AG808" s="1"/>
      <c r="AH808" s="1"/>
    </row>
    <row r="809" spans="17:34" x14ac:dyDescent="0.3">
      <c r="Q809" s="1"/>
      <c r="AB809" s="2"/>
      <c r="AD809" s="1"/>
      <c r="AE809" s="1"/>
      <c r="AF809" s="1"/>
      <c r="AG809" s="1"/>
      <c r="AH809" s="1"/>
    </row>
    <row r="810" spans="17:34" x14ac:dyDescent="0.3">
      <c r="Q810" s="1"/>
      <c r="AB810" s="2"/>
      <c r="AD810" s="1"/>
      <c r="AE810" s="1"/>
      <c r="AF810" s="1"/>
      <c r="AG810" s="1"/>
      <c r="AH810" s="1"/>
    </row>
    <row r="811" spans="17:34" x14ac:dyDescent="0.3">
      <c r="Q811" s="1"/>
      <c r="AB811" s="2"/>
      <c r="AD811" s="1"/>
      <c r="AE811" s="1"/>
      <c r="AF811" s="1"/>
      <c r="AG811" s="1"/>
      <c r="AH811" s="1"/>
    </row>
    <row r="812" spans="17:34" x14ac:dyDescent="0.3">
      <c r="Q812" s="1"/>
      <c r="AB812" s="2"/>
      <c r="AD812" s="1"/>
      <c r="AE812" s="1"/>
      <c r="AF812" s="1"/>
      <c r="AG812" s="1"/>
      <c r="AH812" s="1"/>
    </row>
    <row r="813" spans="17:34" x14ac:dyDescent="0.3">
      <c r="Q813" s="1"/>
      <c r="AB813" s="2"/>
      <c r="AD813" s="1"/>
      <c r="AE813" s="1"/>
      <c r="AF813" s="1"/>
      <c r="AG813" s="1"/>
      <c r="AH813" s="1"/>
    </row>
    <row r="814" spans="17:34" x14ac:dyDescent="0.3">
      <c r="Q814" s="1"/>
      <c r="AB814" s="2"/>
      <c r="AD814" s="1"/>
      <c r="AE814" s="1"/>
      <c r="AF814" s="1"/>
      <c r="AG814" s="1"/>
      <c r="AH814" s="1"/>
    </row>
    <row r="815" spans="17:34" x14ac:dyDescent="0.3">
      <c r="Q815" s="1"/>
      <c r="AB815" s="2"/>
      <c r="AD815" s="1"/>
      <c r="AE815" s="1"/>
      <c r="AF815" s="1"/>
      <c r="AG815" s="1"/>
      <c r="AH815" s="1"/>
    </row>
    <row r="816" spans="17:34" x14ac:dyDescent="0.3">
      <c r="Q816" s="1"/>
      <c r="AB816" s="2"/>
      <c r="AD816" s="1"/>
      <c r="AE816" s="1"/>
      <c r="AF816" s="1"/>
      <c r="AG816" s="1"/>
      <c r="AH816" s="1"/>
    </row>
    <row r="817" spans="17:34" x14ac:dyDescent="0.3">
      <c r="Q817" s="1"/>
      <c r="AB817" s="2"/>
      <c r="AD817" s="1"/>
      <c r="AE817" s="1"/>
      <c r="AF817" s="1"/>
      <c r="AG817" s="1"/>
      <c r="AH817" s="1"/>
    </row>
    <row r="818" spans="17:34" x14ac:dyDescent="0.3">
      <c r="Q818" s="1"/>
      <c r="AB818" s="2"/>
      <c r="AD818" s="1"/>
      <c r="AE818" s="1"/>
      <c r="AF818" s="1"/>
      <c r="AG818" s="1"/>
      <c r="AH818" s="1"/>
    </row>
    <row r="819" spans="17:34" x14ac:dyDescent="0.3">
      <c r="Q819" s="1"/>
      <c r="AB819" s="2"/>
      <c r="AD819" s="1"/>
      <c r="AE819" s="1"/>
      <c r="AF819" s="1"/>
      <c r="AG819" s="1"/>
      <c r="AH819" s="1"/>
    </row>
    <row r="820" spans="17:34" x14ac:dyDescent="0.3">
      <c r="Q820" s="1"/>
      <c r="AB820" s="2"/>
      <c r="AD820" s="1"/>
      <c r="AE820" s="1"/>
      <c r="AF820" s="1"/>
      <c r="AG820" s="1"/>
      <c r="AH820" s="1"/>
    </row>
    <row r="821" spans="17:34" x14ac:dyDescent="0.3">
      <c r="Q821" s="1"/>
      <c r="AB821" s="2"/>
      <c r="AD821" s="1"/>
      <c r="AE821" s="1"/>
      <c r="AF821" s="1"/>
      <c r="AG821" s="1"/>
      <c r="AH821" s="1"/>
    </row>
    <row r="822" spans="17:34" x14ac:dyDescent="0.3">
      <c r="Q822" s="1"/>
      <c r="AB822" s="2"/>
      <c r="AD822" s="1"/>
      <c r="AE822" s="1"/>
      <c r="AF822" s="1"/>
      <c r="AG822" s="1"/>
      <c r="AH822" s="1"/>
    </row>
    <row r="823" spans="17:34" x14ac:dyDescent="0.3">
      <c r="Q823" s="1"/>
      <c r="AB823" s="2"/>
      <c r="AD823" s="1"/>
      <c r="AE823" s="1"/>
      <c r="AF823" s="1"/>
      <c r="AG823" s="1"/>
      <c r="AH823" s="1"/>
    </row>
    <row r="824" spans="17:34" x14ac:dyDescent="0.3">
      <c r="Q824" s="1"/>
      <c r="AB824" s="2"/>
      <c r="AD824" s="1"/>
      <c r="AE824" s="1"/>
      <c r="AF824" s="1"/>
      <c r="AG824" s="1"/>
      <c r="AH824" s="1"/>
    </row>
    <row r="825" spans="17:34" x14ac:dyDescent="0.3">
      <c r="Q825" s="1"/>
      <c r="AB825" s="2"/>
      <c r="AD825" s="1"/>
      <c r="AE825" s="1"/>
      <c r="AF825" s="1"/>
      <c r="AG825" s="1"/>
      <c r="AH825" s="1"/>
    </row>
    <row r="826" spans="17:34" x14ac:dyDescent="0.3">
      <c r="Q826" s="1"/>
      <c r="AB826" s="2"/>
      <c r="AD826" s="1"/>
      <c r="AE826" s="1"/>
      <c r="AF826" s="1"/>
      <c r="AG826" s="1"/>
      <c r="AH826" s="1"/>
    </row>
    <row r="827" spans="17:34" x14ac:dyDescent="0.3">
      <c r="Q827" s="1"/>
      <c r="AB827" s="2"/>
      <c r="AD827" s="1"/>
      <c r="AE827" s="1"/>
      <c r="AF827" s="1"/>
      <c r="AG827" s="1"/>
      <c r="AH827" s="1"/>
    </row>
    <row r="828" spans="17:34" x14ac:dyDescent="0.3">
      <c r="Q828" s="1"/>
      <c r="AB828" s="2"/>
      <c r="AD828" s="1"/>
      <c r="AE828" s="1"/>
      <c r="AF828" s="1"/>
      <c r="AG828" s="1"/>
      <c r="AH828" s="1"/>
    </row>
    <row r="829" spans="17:34" x14ac:dyDescent="0.3">
      <c r="Q829" s="1"/>
      <c r="AB829" s="2"/>
      <c r="AD829" s="1"/>
      <c r="AE829" s="1"/>
      <c r="AF829" s="1"/>
      <c r="AG829" s="1"/>
      <c r="AH829" s="1"/>
    </row>
    <row r="830" spans="17:34" x14ac:dyDescent="0.3">
      <c r="Q830" s="1"/>
      <c r="AB830" s="2"/>
      <c r="AD830" s="1"/>
      <c r="AE830" s="1"/>
      <c r="AF830" s="1"/>
      <c r="AG830" s="1"/>
      <c r="AH830" s="1"/>
    </row>
    <row r="831" spans="17:34" x14ac:dyDescent="0.3">
      <c r="Q831" s="1"/>
      <c r="AB831" s="2"/>
      <c r="AD831" s="1"/>
      <c r="AE831" s="1"/>
      <c r="AF831" s="1"/>
      <c r="AG831" s="1"/>
      <c r="AH831" s="1"/>
    </row>
    <row r="832" spans="17:34" x14ac:dyDescent="0.3">
      <c r="Q832" s="1"/>
      <c r="AB832" s="2"/>
      <c r="AD832" s="1"/>
      <c r="AE832" s="1"/>
      <c r="AF832" s="1"/>
      <c r="AG832" s="1"/>
      <c r="AH832" s="1"/>
    </row>
    <row r="833" spans="17:34" x14ac:dyDescent="0.3">
      <c r="Q833" s="1"/>
      <c r="AB833" s="2"/>
      <c r="AD833" s="1"/>
      <c r="AE833" s="1"/>
      <c r="AF833" s="1"/>
      <c r="AG833" s="1"/>
      <c r="AH833" s="1"/>
    </row>
    <row r="834" spans="17:34" x14ac:dyDescent="0.3">
      <c r="Q834" s="1"/>
      <c r="AB834" s="2"/>
      <c r="AD834" s="1"/>
      <c r="AE834" s="1"/>
      <c r="AF834" s="1"/>
      <c r="AG834" s="1"/>
      <c r="AH834" s="1"/>
    </row>
    <row r="835" spans="17:34" x14ac:dyDescent="0.3">
      <c r="Q835" s="1"/>
      <c r="AB835" s="2"/>
      <c r="AD835" s="1"/>
      <c r="AE835" s="1"/>
      <c r="AF835" s="1"/>
      <c r="AG835" s="1"/>
      <c r="AH835" s="1"/>
    </row>
    <row r="836" spans="17:34" x14ac:dyDescent="0.3">
      <c r="Q836" s="1"/>
      <c r="AB836" s="2"/>
      <c r="AD836" s="1"/>
      <c r="AE836" s="1"/>
      <c r="AF836" s="1"/>
      <c r="AG836" s="1"/>
      <c r="AH836" s="1"/>
    </row>
    <row r="837" spans="17:34" x14ac:dyDescent="0.3">
      <c r="Q837" s="1"/>
      <c r="AB837" s="2"/>
      <c r="AD837" s="1"/>
      <c r="AE837" s="1"/>
      <c r="AF837" s="1"/>
      <c r="AG837" s="1"/>
      <c r="AH837" s="1"/>
    </row>
    <row r="838" spans="17:34" x14ac:dyDescent="0.3">
      <c r="Q838" s="1"/>
      <c r="AB838" s="2"/>
      <c r="AD838" s="1"/>
      <c r="AE838" s="1"/>
      <c r="AF838" s="1"/>
      <c r="AG838" s="1"/>
      <c r="AH838" s="1"/>
    </row>
    <row r="839" spans="17:34" x14ac:dyDescent="0.3">
      <c r="Q839" s="1"/>
      <c r="AB839" s="2"/>
      <c r="AD839" s="1"/>
      <c r="AE839" s="1"/>
      <c r="AF839" s="1"/>
      <c r="AG839" s="1"/>
      <c r="AH839" s="1"/>
    </row>
    <row r="840" spans="17:34" x14ac:dyDescent="0.3">
      <c r="Q840" s="1"/>
      <c r="AB840" s="2"/>
      <c r="AD840" s="1"/>
      <c r="AE840" s="1"/>
      <c r="AF840" s="1"/>
      <c r="AG840" s="1"/>
      <c r="AH840" s="1"/>
    </row>
    <row r="841" spans="17:34" x14ac:dyDescent="0.3">
      <c r="Q841" s="1"/>
      <c r="AB841" s="2"/>
      <c r="AD841" s="1"/>
      <c r="AE841" s="1"/>
      <c r="AF841" s="1"/>
      <c r="AG841" s="1"/>
      <c r="AH841" s="1"/>
    </row>
    <row r="842" spans="17:34" x14ac:dyDescent="0.3">
      <c r="Q842" s="1"/>
      <c r="AB842" s="2"/>
      <c r="AD842" s="1"/>
      <c r="AE842" s="1"/>
      <c r="AF842" s="1"/>
      <c r="AG842" s="1"/>
      <c r="AH842" s="1"/>
    </row>
    <row r="843" spans="17:34" x14ac:dyDescent="0.3">
      <c r="Q843" s="1"/>
      <c r="AB843" s="2"/>
      <c r="AD843" s="1"/>
      <c r="AE843" s="1"/>
      <c r="AF843" s="1"/>
      <c r="AG843" s="1"/>
      <c r="AH843" s="1"/>
    </row>
    <row r="844" spans="17:34" x14ac:dyDescent="0.3">
      <c r="Q844" s="1"/>
      <c r="AB844" s="2"/>
      <c r="AD844" s="1"/>
      <c r="AE844" s="1"/>
      <c r="AF844" s="1"/>
      <c r="AG844" s="1"/>
      <c r="AH844" s="1"/>
    </row>
    <row r="845" spans="17:34" x14ac:dyDescent="0.3">
      <c r="Q845" s="1"/>
      <c r="AB845" s="2"/>
      <c r="AD845" s="1"/>
      <c r="AE845" s="1"/>
      <c r="AF845" s="1"/>
      <c r="AG845" s="1"/>
      <c r="AH845" s="1"/>
    </row>
    <row r="846" spans="17:34" x14ac:dyDescent="0.3">
      <c r="Q846" s="1"/>
      <c r="AB846" s="2"/>
      <c r="AD846" s="1"/>
      <c r="AE846" s="1"/>
      <c r="AF846" s="1"/>
      <c r="AG846" s="1"/>
      <c r="AH846" s="1"/>
    </row>
    <row r="847" spans="17:34" x14ac:dyDescent="0.3">
      <c r="Q847" s="1"/>
      <c r="AB847" s="2"/>
      <c r="AD847" s="1"/>
      <c r="AE847" s="1"/>
      <c r="AF847" s="1"/>
      <c r="AG847" s="1"/>
      <c r="AH847" s="1"/>
    </row>
    <row r="848" spans="17:34" x14ac:dyDescent="0.3">
      <c r="Q848" s="1"/>
      <c r="AB848" s="2"/>
      <c r="AD848" s="1"/>
      <c r="AE848" s="1"/>
      <c r="AF848" s="1"/>
      <c r="AG848" s="1"/>
      <c r="AH848" s="1"/>
    </row>
    <row r="849" spans="17:34" x14ac:dyDescent="0.3">
      <c r="Q849" s="1"/>
      <c r="AB849" s="2"/>
      <c r="AD849" s="1"/>
      <c r="AE849" s="1"/>
      <c r="AF849" s="1"/>
      <c r="AG849" s="1"/>
      <c r="AH849" s="1"/>
    </row>
    <row r="850" spans="17:34" x14ac:dyDescent="0.3">
      <c r="Q850" s="1"/>
      <c r="AB850" s="2"/>
      <c r="AD850" s="1"/>
      <c r="AE850" s="1"/>
      <c r="AF850" s="1"/>
      <c r="AG850" s="1"/>
      <c r="AH850" s="1"/>
    </row>
    <row r="851" spans="17:34" x14ac:dyDescent="0.3">
      <c r="Q851" s="1"/>
      <c r="AB851" s="2"/>
      <c r="AD851" s="1"/>
      <c r="AE851" s="1"/>
      <c r="AF851" s="1"/>
      <c r="AG851" s="1"/>
      <c r="AH851" s="1"/>
    </row>
    <row r="852" spans="17:34" x14ac:dyDescent="0.3">
      <c r="Q852" s="1"/>
      <c r="AB852" s="2"/>
      <c r="AD852" s="1"/>
      <c r="AE852" s="1"/>
      <c r="AF852" s="1"/>
      <c r="AG852" s="1"/>
      <c r="AH852" s="1"/>
    </row>
    <row r="853" spans="17:34" x14ac:dyDescent="0.3">
      <c r="Q853" s="1"/>
      <c r="AB853" s="2"/>
      <c r="AD853" s="1"/>
      <c r="AE853" s="1"/>
      <c r="AF853" s="1"/>
      <c r="AG853" s="1"/>
      <c r="AH853" s="1"/>
    </row>
    <row r="854" spans="17:34" x14ac:dyDescent="0.3">
      <c r="Q854" s="1"/>
      <c r="AB854" s="2"/>
      <c r="AD854" s="1"/>
      <c r="AE854" s="1"/>
      <c r="AF854" s="1"/>
      <c r="AG854" s="1"/>
      <c r="AH854" s="1"/>
    </row>
    <row r="855" spans="17:34" x14ac:dyDescent="0.3">
      <c r="Q855" s="1"/>
      <c r="AB855" s="2"/>
      <c r="AD855" s="1"/>
      <c r="AE855" s="1"/>
      <c r="AF855" s="1"/>
      <c r="AG855" s="1"/>
      <c r="AH855" s="1"/>
    </row>
    <row r="856" spans="17:34" x14ac:dyDescent="0.3">
      <c r="Q856" s="1"/>
      <c r="AB856" s="2"/>
      <c r="AD856" s="1"/>
      <c r="AE856" s="1"/>
      <c r="AF856" s="1"/>
      <c r="AG856" s="1"/>
      <c r="AH856" s="1"/>
    </row>
    <row r="857" spans="17:34" x14ac:dyDescent="0.3">
      <c r="Q857" s="1"/>
      <c r="AB857" s="2"/>
      <c r="AD857" s="1"/>
      <c r="AE857" s="1"/>
      <c r="AF857" s="1"/>
      <c r="AG857" s="1"/>
      <c r="AH857" s="1"/>
    </row>
    <row r="858" spans="17:34" x14ac:dyDescent="0.3">
      <c r="Q858" s="1"/>
      <c r="AB858" s="2"/>
      <c r="AD858" s="1"/>
      <c r="AE858" s="1"/>
      <c r="AF858" s="1"/>
      <c r="AG858" s="1"/>
      <c r="AH858" s="1"/>
    </row>
    <row r="859" spans="17:34" x14ac:dyDescent="0.3">
      <c r="Q859" s="1"/>
      <c r="AB859" s="2"/>
      <c r="AD859" s="1"/>
      <c r="AE859" s="1"/>
      <c r="AF859" s="1"/>
      <c r="AG859" s="1"/>
      <c r="AH859" s="1"/>
    </row>
    <row r="860" spans="17:34" x14ac:dyDescent="0.3">
      <c r="Q860" s="1"/>
      <c r="AB860" s="2"/>
      <c r="AD860" s="1"/>
      <c r="AE860" s="1"/>
      <c r="AF860" s="1"/>
      <c r="AG860" s="1"/>
      <c r="AH860" s="1"/>
    </row>
    <row r="861" spans="17:34" x14ac:dyDescent="0.3">
      <c r="Q861" s="1"/>
      <c r="AB861" s="2"/>
      <c r="AD861" s="1"/>
      <c r="AE861" s="1"/>
      <c r="AF861" s="1"/>
      <c r="AG861" s="1"/>
      <c r="AH861" s="1"/>
    </row>
    <row r="862" spans="17:34" x14ac:dyDescent="0.3">
      <c r="Q862" s="1"/>
      <c r="AB862" s="2"/>
      <c r="AD862" s="1"/>
      <c r="AE862" s="1"/>
      <c r="AF862" s="1"/>
      <c r="AG862" s="1"/>
      <c r="AH862" s="1"/>
    </row>
    <row r="863" spans="17:34" x14ac:dyDescent="0.3">
      <c r="Q863" s="1"/>
      <c r="AB863" s="2"/>
      <c r="AD863" s="1"/>
      <c r="AE863" s="1"/>
      <c r="AF863" s="1"/>
      <c r="AG863" s="1"/>
      <c r="AH863" s="1"/>
    </row>
    <row r="864" spans="17:34" x14ac:dyDescent="0.3">
      <c r="Q864" s="1"/>
      <c r="AB864" s="2"/>
      <c r="AD864" s="1"/>
      <c r="AE864" s="1"/>
      <c r="AF864" s="1"/>
      <c r="AG864" s="1"/>
      <c r="AH864" s="1"/>
    </row>
    <row r="865" spans="17:34" x14ac:dyDescent="0.3">
      <c r="Q865" s="1"/>
      <c r="AB865" s="2"/>
      <c r="AD865" s="1"/>
      <c r="AE865" s="1"/>
      <c r="AF865" s="1"/>
      <c r="AG865" s="1"/>
      <c r="AH865" s="1"/>
    </row>
    <row r="866" spans="17:34" x14ac:dyDescent="0.3">
      <c r="Q866" s="1"/>
      <c r="AB866" s="2"/>
      <c r="AD866" s="1"/>
      <c r="AE866" s="1"/>
      <c r="AF866" s="1"/>
      <c r="AG866" s="1"/>
      <c r="AH866" s="1"/>
    </row>
    <row r="867" spans="17:34" x14ac:dyDescent="0.3">
      <c r="Q867" s="1"/>
      <c r="AB867" s="2"/>
      <c r="AD867" s="1"/>
      <c r="AE867" s="1"/>
      <c r="AF867" s="1"/>
      <c r="AG867" s="1"/>
      <c r="AH867" s="1"/>
    </row>
    <row r="868" spans="17:34" x14ac:dyDescent="0.3">
      <c r="Q868" s="1"/>
      <c r="AB868" s="2"/>
      <c r="AD868" s="1"/>
      <c r="AE868" s="1"/>
      <c r="AF868" s="1"/>
      <c r="AG868" s="1"/>
      <c r="AH868" s="1"/>
    </row>
    <row r="869" spans="17:34" x14ac:dyDescent="0.3">
      <c r="Q869" s="1"/>
      <c r="AB869" s="2"/>
      <c r="AD869" s="1"/>
      <c r="AE869" s="1"/>
      <c r="AF869" s="1"/>
      <c r="AG869" s="1"/>
      <c r="AH869" s="1"/>
    </row>
    <row r="870" spans="17:34" x14ac:dyDescent="0.3">
      <c r="Q870" s="1"/>
      <c r="AB870" s="2"/>
      <c r="AD870" s="1"/>
      <c r="AE870" s="1"/>
      <c r="AF870" s="1"/>
      <c r="AG870" s="1"/>
      <c r="AH870" s="1"/>
    </row>
    <row r="871" spans="17:34" x14ac:dyDescent="0.3">
      <c r="Q871" s="1"/>
      <c r="AB871" s="2"/>
      <c r="AD871" s="1"/>
      <c r="AE871" s="1"/>
      <c r="AF871" s="1"/>
      <c r="AG871" s="1"/>
      <c r="AH871" s="1"/>
    </row>
    <row r="872" spans="17:34" x14ac:dyDescent="0.3">
      <c r="Q872" s="1"/>
      <c r="AB872" s="2"/>
      <c r="AD872" s="1"/>
      <c r="AE872" s="1"/>
      <c r="AF872" s="1"/>
      <c r="AG872" s="1"/>
      <c r="AH872" s="1"/>
    </row>
    <row r="873" spans="17:34" x14ac:dyDescent="0.3">
      <c r="Q873" s="1"/>
      <c r="AB873" s="2"/>
      <c r="AD873" s="1"/>
      <c r="AE873" s="1"/>
      <c r="AF873" s="1"/>
      <c r="AG873" s="1"/>
      <c r="AH873" s="1"/>
    </row>
    <row r="874" spans="17:34" x14ac:dyDescent="0.3">
      <c r="Q874" s="1"/>
      <c r="AB874" s="2"/>
      <c r="AD874" s="1"/>
      <c r="AE874" s="1"/>
      <c r="AF874" s="1"/>
      <c r="AG874" s="1"/>
      <c r="AH874" s="1"/>
    </row>
    <row r="875" spans="17:34" x14ac:dyDescent="0.3">
      <c r="Q875" s="1"/>
      <c r="AB875" s="2"/>
      <c r="AD875" s="1"/>
      <c r="AE875" s="1"/>
      <c r="AF875" s="1"/>
      <c r="AG875" s="1"/>
      <c r="AH875" s="1"/>
    </row>
    <row r="876" spans="17:34" x14ac:dyDescent="0.3">
      <c r="Q876" s="1"/>
      <c r="AB876" s="2"/>
      <c r="AD876" s="1"/>
      <c r="AE876" s="1"/>
      <c r="AF876" s="1"/>
      <c r="AG876" s="1"/>
      <c r="AH876" s="1"/>
    </row>
    <row r="877" spans="17:34" x14ac:dyDescent="0.3">
      <c r="Q877" s="1"/>
      <c r="AB877" s="2"/>
      <c r="AD877" s="1"/>
      <c r="AE877" s="1"/>
      <c r="AF877" s="1"/>
      <c r="AG877" s="1"/>
      <c r="AH877" s="1"/>
    </row>
    <row r="878" spans="17:34" x14ac:dyDescent="0.3">
      <c r="Q878" s="1"/>
      <c r="AB878" s="2"/>
      <c r="AD878" s="1"/>
      <c r="AE878" s="1"/>
      <c r="AF878" s="1"/>
      <c r="AG878" s="1"/>
      <c r="AH878" s="1"/>
    </row>
    <row r="879" spans="17:34" x14ac:dyDescent="0.3">
      <c r="Q879" s="1"/>
      <c r="AB879" s="2"/>
      <c r="AD879" s="1"/>
      <c r="AE879" s="1"/>
      <c r="AF879" s="1"/>
      <c r="AG879" s="1"/>
      <c r="AH879" s="1"/>
    </row>
    <row r="880" spans="17:34" x14ac:dyDescent="0.3">
      <c r="Q880" s="1"/>
      <c r="AB880" s="2"/>
      <c r="AD880" s="1"/>
      <c r="AE880" s="1"/>
      <c r="AF880" s="1"/>
      <c r="AG880" s="1"/>
      <c r="AH880" s="1"/>
    </row>
    <row r="881" spans="17:34" x14ac:dyDescent="0.3">
      <c r="Q881" s="1"/>
      <c r="AB881" s="2"/>
      <c r="AD881" s="1"/>
      <c r="AE881" s="1"/>
      <c r="AF881" s="1"/>
      <c r="AG881" s="1"/>
      <c r="AH881" s="1"/>
    </row>
    <row r="882" spans="17:34" x14ac:dyDescent="0.3">
      <c r="Q882" s="1"/>
      <c r="AB882" s="2"/>
      <c r="AD882" s="1"/>
      <c r="AE882" s="1"/>
      <c r="AF882" s="1"/>
      <c r="AG882" s="1"/>
      <c r="AH882" s="1"/>
    </row>
    <row r="883" spans="17:34" x14ac:dyDescent="0.3">
      <c r="Q883" s="1"/>
      <c r="AB883" s="2"/>
      <c r="AD883" s="1"/>
      <c r="AE883" s="1"/>
      <c r="AF883" s="1"/>
      <c r="AG883" s="1"/>
      <c r="AH883" s="1"/>
    </row>
    <row r="884" spans="17:34" x14ac:dyDescent="0.3">
      <c r="Q884" s="1"/>
      <c r="AB884" s="2"/>
      <c r="AD884" s="1"/>
      <c r="AE884" s="1"/>
      <c r="AF884" s="1"/>
      <c r="AG884" s="1"/>
      <c r="AH884" s="1"/>
    </row>
    <row r="885" spans="17:34" x14ac:dyDescent="0.3">
      <c r="Q885" s="1"/>
      <c r="AB885" s="2"/>
      <c r="AD885" s="1"/>
      <c r="AE885" s="1"/>
      <c r="AF885" s="1"/>
      <c r="AG885" s="1"/>
      <c r="AH885" s="1"/>
    </row>
    <row r="886" spans="17:34" x14ac:dyDescent="0.3">
      <c r="Q886" s="1"/>
      <c r="AB886" s="2"/>
      <c r="AD886" s="1"/>
      <c r="AE886" s="1"/>
      <c r="AF886" s="1"/>
      <c r="AG886" s="1"/>
      <c r="AH886" s="1"/>
    </row>
    <row r="887" spans="17:34" x14ac:dyDescent="0.3">
      <c r="Q887" s="1"/>
      <c r="AB887" s="2"/>
      <c r="AD887" s="1"/>
      <c r="AE887" s="1"/>
      <c r="AF887" s="1"/>
      <c r="AG887" s="1"/>
      <c r="AH887" s="1"/>
    </row>
    <row r="888" spans="17:34" x14ac:dyDescent="0.3">
      <c r="Q888" s="1"/>
      <c r="AB888" s="2"/>
      <c r="AD888" s="1"/>
      <c r="AE888" s="1"/>
      <c r="AF888" s="1"/>
      <c r="AG888" s="1"/>
      <c r="AH888" s="1"/>
    </row>
    <row r="889" spans="17:34" x14ac:dyDescent="0.3">
      <c r="Q889" s="1"/>
      <c r="AB889" s="2"/>
      <c r="AD889" s="1"/>
      <c r="AE889" s="1"/>
      <c r="AF889" s="1"/>
      <c r="AG889" s="1"/>
      <c r="AH889" s="1"/>
    </row>
    <row r="890" spans="17:34" x14ac:dyDescent="0.3">
      <c r="Q890" s="1"/>
      <c r="AB890" s="2"/>
      <c r="AD890" s="1"/>
      <c r="AE890" s="1"/>
      <c r="AF890" s="1"/>
      <c r="AG890" s="1"/>
      <c r="AH890" s="1"/>
    </row>
    <row r="891" spans="17:34" x14ac:dyDescent="0.3">
      <c r="Q891" s="1"/>
      <c r="AB891" s="2"/>
      <c r="AD891" s="1"/>
      <c r="AE891" s="1"/>
      <c r="AF891" s="1"/>
      <c r="AG891" s="1"/>
      <c r="AH891" s="1"/>
    </row>
    <row r="892" spans="17:34" x14ac:dyDescent="0.3">
      <c r="Q892" s="1"/>
      <c r="AB892" s="2"/>
      <c r="AD892" s="1"/>
      <c r="AE892" s="1"/>
      <c r="AF892" s="1"/>
      <c r="AG892" s="1"/>
      <c r="AH892" s="1"/>
    </row>
    <row r="893" spans="17:34" x14ac:dyDescent="0.3">
      <c r="Q893" s="1"/>
      <c r="AB893" s="2"/>
      <c r="AD893" s="1"/>
      <c r="AE893" s="1"/>
      <c r="AF893" s="1"/>
      <c r="AG893" s="1"/>
      <c r="AH893" s="1"/>
    </row>
    <row r="894" spans="17:34" x14ac:dyDescent="0.3">
      <c r="Q894" s="1"/>
      <c r="AB894" s="2"/>
      <c r="AD894" s="1"/>
      <c r="AE894" s="1"/>
      <c r="AF894" s="1"/>
      <c r="AG894" s="1"/>
      <c r="AH894" s="1"/>
    </row>
    <row r="895" spans="17:34" x14ac:dyDescent="0.3">
      <c r="Q895" s="1"/>
      <c r="AB895" s="2"/>
      <c r="AD895" s="1"/>
      <c r="AE895" s="1"/>
      <c r="AF895" s="1"/>
      <c r="AG895" s="1"/>
      <c r="AH895" s="1"/>
    </row>
    <row r="896" spans="17:34" x14ac:dyDescent="0.3">
      <c r="Q896" s="1"/>
      <c r="AB896" s="2"/>
      <c r="AD896" s="1"/>
      <c r="AE896" s="1"/>
      <c r="AF896" s="1"/>
      <c r="AG896" s="1"/>
      <c r="AH896" s="1"/>
    </row>
    <row r="897" spans="17:34" x14ac:dyDescent="0.3">
      <c r="Q897" s="1"/>
      <c r="AB897" s="2"/>
      <c r="AD897" s="1"/>
      <c r="AE897" s="1"/>
      <c r="AF897" s="1"/>
      <c r="AG897" s="1"/>
      <c r="AH897" s="1"/>
    </row>
    <row r="898" spans="17:34" x14ac:dyDescent="0.3">
      <c r="Q898" s="1"/>
      <c r="AB898" s="2"/>
      <c r="AD898" s="1"/>
      <c r="AE898" s="1"/>
      <c r="AF898" s="1"/>
      <c r="AG898" s="1"/>
      <c r="AH898" s="1"/>
    </row>
    <row r="899" spans="17:34" x14ac:dyDescent="0.3">
      <c r="Q899" s="1"/>
      <c r="AB899" s="2"/>
      <c r="AD899" s="1"/>
      <c r="AE899" s="1"/>
      <c r="AF899" s="1"/>
      <c r="AG899" s="1"/>
      <c r="AH899" s="1"/>
    </row>
    <row r="900" spans="17:34" x14ac:dyDescent="0.3">
      <c r="Q900" s="1"/>
      <c r="AB900" s="2"/>
      <c r="AD900" s="1"/>
      <c r="AE900" s="1"/>
      <c r="AF900" s="1"/>
      <c r="AG900" s="1"/>
      <c r="AH900" s="1"/>
    </row>
    <row r="901" spans="17:34" x14ac:dyDescent="0.3">
      <c r="Q901" s="1"/>
      <c r="AB901" s="2"/>
      <c r="AD901" s="1"/>
      <c r="AE901" s="1"/>
      <c r="AF901" s="1"/>
      <c r="AG901" s="1"/>
      <c r="AH901" s="1"/>
    </row>
    <row r="902" spans="17:34" x14ac:dyDescent="0.3">
      <c r="Q902" s="1"/>
      <c r="AB902" s="2"/>
      <c r="AD902" s="1"/>
      <c r="AE902" s="1"/>
      <c r="AF902" s="1"/>
      <c r="AG902" s="1"/>
      <c r="AH902" s="1"/>
    </row>
    <row r="903" spans="17:34" x14ac:dyDescent="0.3">
      <c r="Q903" s="1"/>
      <c r="AB903" s="2"/>
      <c r="AD903" s="1"/>
      <c r="AE903" s="1"/>
      <c r="AF903" s="1"/>
      <c r="AG903" s="1"/>
      <c r="AH903" s="1"/>
    </row>
    <row r="904" spans="17:34" x14ac:dyDescent="0.3">
      <c r="Q904" s="1"/>
      <c r="AB904" s="2"/>
      <c r="AD904" s="1"/>
      <c r="AE904" s="1"/>
      <c r="AF904" s="1"/>
      <c r="AG904" s="1"/>
      <c r="AH904" s="1"/>
    </row>
    <row r="905" spans="17:34" x14ac:dyDescent="0.3">
      <c r="Q905" s="1"/>
      <c r="AB905" s="2"/>
      <c r="AD905" s="1"/>
      <c r="AE905" s="1"/>
      <c r="AF905" s="1"/>
      <c r="AG905" s="1"/>
      <c r="AH905" s="1"/>
    </row>
    <row r="906" spans="17:34" x14ac:dyDescent="0.3">
      <c r="Q906" s="1"/>
      <c r="AB906" s="2"/>
      <c r="AD906" s="1"/>
      <c r="AE906" s="1"/>
      <c r="AF906" s="1"/>
      <c r="AG906" s="1"/>
      <c r="AH906" s="1"/>
    </row>
    <row r="907" spans="17:34" x14ac:dyDescent="0.3">
      <c r="Q907" s="1"/>
      <c r="AB907" s="2"/>
      <c r="AD907" s="1"/>
      <c r="AE907" s="1"/>
      <c r="AF907" s="1"/>
      <c r="AG907" s="1"/>
      <c r="AH907" s="1"/>
    </row>
    <row r="908" spans="17:34" x14ac:dyDescent="0.3">
      <c r="Q908" s="1"/>
      <c r="AB908" s="2"/>
      <c r="AD908" s="1"/>
      <c r="AE908" s="1"/>
      <c r="AF908" s="1"/>
      <c r="AG908" s="1"/>
      <c r="AH908" s="1"/>
    </row>
    <row r="909" spans="17:34" x14ac:dyDescent="0.3">
      <c r="Q909" s="1"/>
      <c r="AB909" s="2"/>
      <c r="AD909" s="1"/>
      <c r="AE909" s="1"/>
      <c r="AF909" s="1"/>
      <c r="AG909" s="1"/>
      <c r="AH909" s="1"/>
    </row>
    <row r="910" spans="17:34" x14ac:dyDescent="0.3">
      <c r="Q910" s="1"/>
      <c r="AB910" s="2"/>
      <c r="AD910" s="1"/>
      <c r="AE910" s="1"/>
      <c r="AF910" s="1"/>
      <c r="AG910" s="1"/>
      <c r="AH910" s="1"/>
    </row>
    <row r="911" spans="17:34" x14ac:dyDescent="0.3">
      <c r="Q911" s="1"/>
      <c r="AB911" s="2"/>
      <c r="AD911" s="1"/>
      <c r="AE911" s="1"/>
      <c r="AF911" s="1"/>
      <c r="AG911" s="1"/>
      <c r="AH911" s="1"/>
    </row>
    <row r="912" spans="17:34" x14ac:dyDescent="0.3">
      <c r="Q912" s="1"/>
      <c r="AB912" s="2"/>
      <c r="AD912" s="1"/>
      <c r="AE912" s="1"/>
      <c r="AF912" s="1"/>
      <c r="AG912" s="1"/>
      <c r="AH912" s="1"/>
    </row>
    <row r="913" spans="17:34" x14ac:dyDescent="0.3">
      <c r="Q913" s="1"/>
      <c r="AB913" s="2"/>
      <c r="AD913" s="1"/>
      <c r="AE913" s="1"/>
      <c r="AF913" s="1"/>
      <c r="AG913" s="1"/>
      <c r="AH913" s="1"/>
    </row>
    <row r="914" spans="17:34" x14ac:dyDescent="0.3">
      <c r="Q914" s="1"/>
      <c r="AB914" s="2"/>
      <c r="AD914" s="1"/>
      <c r="AE914" s="1"/>
      <c r="AF914" s="1"/>
      <c r="AG914" s="1"/>
      <c r="AH914" s="1"/>
    </row>
    <row r="915" spans="17:34" x14ac:dyDescent="0.3">
      <c r="Q915" s="1"/>
      <c r="AB915" s="2"/>
      <c r="AD915" s="1"/>
      <c r="AE915" s="1"/>
      <c r="AF915" s="1"/>
      <c r="AG915" s="1"/>
      <c r="AH915" s="1"/>
    </row>
    <row r="916" spans="17:34" x14ac:dyDescent="0.3">
      <c r="Q916" s="1"/>
      <c r="AB916" s="2"/>
      <c r="AD916" s="1"/>
      <c r="AE916" s="1"/>
      <c r="AF916" s="1"/>
      <c r="AG916" s="1"/>
      <c r="AH916" s="1"/>
    </row>
    <row r="917" spans="17:34" x14ac:dyDescent="0.3">
      <c r="Q917" s="1"/>
      <c r="AB917" s="2"/>
      <c r="AD917" s="1"/>
      <c r="AE917" s="1"/>
      <c r="AF917" s="1"/>
      <c r="AG917" s="1"/>
      <c r="AH917" s="1"/>
    </row>
    <row r="918" spans="17:34" x14ac:dyDescent="0.3">
      <c r="Q918" s="1"/>
      <c r="AB918" s="2"/>
      <c r="AD918" s="1"/>
      <c r="AE918" s="1"/>
      <c r="AF918" s="1"/>
      <c r="AG918" s="1"/>
      <c r="AH918" s="1"/>
    </row>
    <row r="919" spans="17:34" x14ac:dyDescent="0.3">
      <c r="Q919" s="1"/>
      <c r="AB919" s="2"/>
      <c r="AD919" s="1"/>
      <c r="AE919" s="1"/>
      <c r="AF919" s="1"/>
      <c r="AG919" s="1"/>
      <c r="AH919" s="1"/>
    </row>
    <row r="920" spans="17:34" x14ac:dyDescent="0.3">
      <c r="Q920" s="1"/>
      <c r="AB920" s="2"/>
      <c r="AD920" s="1"/>
      <c r="AE920" s="1"/>
      <c r="AF920" s="1"/>
      <c r="AG920" s="1"/>
      <c r="AH920" s="1"/>
    </row>
    <row r="921" spans="17:34" x14ac:dyDescent="0.3">
      <c r="Q921" s="1"/>
      <c r="AB921" s="2"/>
      <c r="AD921" s="1"/>
      <c r="AE921" s="1"/>
      <c r="AF921" s="1"/>
      <c r="AG921" s="1"/>
      <c r="AH921" s="1"/>
    </row>
    <row r="922" spans="17:34" x14ac:dyDescent="0.3">
      <c r="Q922" s="1"/>
      <c r="AB922" s="2"/>
      <c r="AD922" s="1"/>
      <c r="AE922" s="1"/>
      <c r="AF922" s="1"/>
      <c r="AG922" s="1"/>
      <c r="AH922" s="1"/>
    </row>
    <row r="923" spans="17:34" x14ac:dyDescent="0.3">
      <c r="Q923" s="1"/>
      <c r="AB923" s="2"/>
      <c r="AD923" s="1"/>
      <c r="AE923" s="1"/>
      <c r="AF923" s="1"/>
      <c r="AG923" s="1"/>
      <c r="AH923" s="1"/>
    </row>
    <row r="924" spans="17:34" x14ac:dyDescent="0.3">
      <c r="Q924" s="1"/>
      <c r="AB924" s="2"/>
      <c r="AD924" s="1"/>
      <c r="AE924" s="1"/>
      <c r="AF924" s="1"/>
      <c r="AG924" s="1"/>
      <c r="AH924" s="1"/>
    </row>
    <row r="925" spans="17:34" x14ac:dyDescent="0.3">
      <c r="Q925" s="1"/>
      <c r="AB925" s="2"/>
      <c r="AD925" s="1"/>
      <c r="AE925" s="1"/>
      <c r="AF925" s="1"/>
      <c r="AG925" s="1"/>
      <c r="AH925" s="1"/>
    </row>
    <row r="926" spans="17:34" x14ac:dyDescent="0.3">
      <c r="Q926" s="1"/>
      <c r="AB926" s="2"/>
      <c r="AD926" s="1"/>
      <c r="AE926" s="1"/>
      <c r="AF926" s="1"/>
      <c r="AG926" s="1"/>
      <c r="AH926" s="1"/>
    </row>
    <row r="927" spans="17:34" x14ac:dyDescent="0.3">
      <c r="Q927" s="1"/>
      <c r="AB927" s="2"/>
      <c r="AD927" s="1"/>
      <c r="AE927" s="1"/>
      <c r="AF927" s="1"/>
      <c r="AG927" s="1"/>
      <c r="AH927" s="1"/>
    </row>
    <row r="928" spans="17:34" x14ac:dyDescent="0.3">
      <c r="Q928" s="1"/>
      <c r="AB928" s="2"/>
      <c r="AD928" s="1"/>
      <c r="AE928" s="1"/>
      <c r="AF928" s="1"/>
      <c r="AG928" s="1"/>
      <c r="AH928" s="1"/>
    </row>
    <row r="929" spans="17:34" x14ac:dyDescent="0.3">
      <c r="Q929" s="1"/>
      <c r="AB929" s="2"/>
      <c r="AD929" s="1"/>
      <c r="AE929" s="1"/>
      <c r="AF929" s="1"/>
      <c r="AG929" s="1"/>
      <c r="AH929" s="1"/>
    </row>
    <row r="930" spans="17:34" x14ac:dyDescent="0.3">
      <c r="Q930" s="1"/>
      <c r="AB930" s="2"/>
      <c r="AD930" s="1"/>
      <c r="AE930" s="1"/>
      <c r="AF930" s="1"/>
      <c r="AG930" s="1"/>
      <c r="AH930" s="1"/>
    </row>
    <row r="931" spans="17:34" x14ac:dyDescent="0.3">
      <c r="Q931" s="1"/>
      <c r="AB931" s="2"/>
      <c r="AD931" s="1"/>
      <c r="AE931" s="1"/>
      <c r="AF931" s="1"/>
      <c r="AG931" s="1"/>
      <c r="AH931" s="1"/>
    </row>
    <row r="932" spans="17:34" x14ac:dyDescent="0.3">
      <c r="Q932" s="1"/>
      <c r="AB932" s="2"/>
      <c r="AD932" s="1"/>
      <c r="AE932" s="1"/>
      <c r="AF932" s="1"/>
      <c r="AG932" s="1"/>
      <c r="AH932" s="1"/>
    </row>
    <row r="933" spans="17:34" x14ac:dyDescent="0.3">
      <c r="Q933" s="1"/>
      <c r="AB933" s="2"/>
      <c r="AD933" s="1"/>
      <c r="AE933" s="1"/>
      <c r="AF933" s="1"/>
      <c r="AG933" s="1"/>
      <c r="AH933" s="1"/>
    </row>
    <row r="934" spans="17:34" x14ac:dyDescent="0.3">
      <c r="Q934" s="1"/>
      <c r="AB934" s="2"/>
      <c r="AD934" s="1"/>
      <c r="AE934" s="1"/>
      <c r="AF934" s="1"/>
      <c r="AG934" s="1"/>
      <c r="AH934" s="1"/>
    </row>
    <row r="935" spans="17:34" x14ac:dyDescent="0.3">
      <c r="Q935" s="1"/>
      <c r="AB935" s="2"/>
      <c r="AD935" s="1"/>
      <c r="AE935" s="1"/>
      <c r="AF935" s="1"/>
      <c r="AG935" s="1"/>
      <c r="AH935" s="1"/>
    </row>
    <row r="936" spans="17:34" x14ac:dyDescent="0.3">
      <c r="Q936" s="1"/>
      <c r="AB936" s="2"/>
      <c r="AD936" s="1"/>
      <c r="AE936" s="1"/>
      <c r="AF936" s="1"/>
      <c r="AG936" s="1"/>
      <c r="AH936" s="1"/>
    </row>
    <row r="937" spans="17:34" x14ac:dyDescent="0.3">
      <c r="Q937" s="1"/>
      <c r="AB937" s="2"/>
      <c r="AD937" s="1"/>
      <c r="AE937" s="1"/>
      <c r="AF937" s="1"/>
      <c r="AG937" s="1"/>
      <c r="AH937" s="1"/>
    </row>
    <row r="938" spans="17:34" x14ac:dyDescent="0.3">
      <c r="Q938" s="1"/>
      <c r="AB938" s="2"/>
      <c r="AD938" s="1"/>
      <c r="AE938" s="1"/>
      <c r="AF938" s="1"/>
      <c r="AG938" s="1"/>
      <c r="AH938" s="1"/>
    </row>
    <row r="939" spans="17:34" x14ac:dyDescent="0.3">
      <c r="Q939" s="1"/>
      <c r="AB939" s="2"/>
      <c r="AD939" s="1"/>
      <c r="AE939" s="1"/>
      <c r="AF939" s="1"/>
      <c r="AG939" s="1"/>
      <c r="AH939" s="1"/>
    </row>
    <row r="940" spans="17:34" x14ac:dyDescent="0.3">
      <c r="Q940" s="1"/>
      <c r="AB940" s="2"/>
      <c r="AD940" s="1"/>
      <c r="AE940" s="1"/>
      <c r="AF940" s="1"/>
      <c r="AG940" s="1"/>
      <c r="AH940" s="1"/>
    </row>
    <row r="941" spans="17:34" x14ac:dyDescent="0.3">
      <c r="Q941" s="1"/>
      <c r="AB941" s="2"/>
      <c r="AD941" s="1"/>
      <c r="AE941" s="1"/>
      <c r="AF941" s="1"/>
      <c r="AG941" s="1"/>
      <c r="AH941" s="1"/>
    </row>
    <row r="942" spans="17:34" x14ac:dyDescent="0.3">
      <c r="Q942" s="1"/>
      <c r="AB942" s="2"/>
      <c r="AD942" s="1"/>
      <c r="AE942" s="1"/>
      <c r="AF942" s="1"/>
      <c r="AG942" s="1"/>
      <c r="AH942" s="1"/>
    </row>
    <row r="943" spans="17:34" x14ac:dyDescent="0.3">
      <c r="Q943" s="1"/>
      <c r="AB943" s="2"/>
      <c r="AD943" s="1"/>
      <c r="AE943" s="1"/>
      <c r="AF943" s="1"/>
      <c r="AG943" s="1"/>
      <c r="AH943" s="1"/>
    </row>
    <row r="944" spans="17:34" x14ac:dyDescent="0.3">
      <c r="Q944" s="1"/>
      <c r="AB944" s="2"/>
      <c r="AD944" s="1"/>
      <c r="AE944" s="1"/>
      <c r="AF944" s="1"/>
      <c r="AG944" s="1"/>
      <c r="AH944" s="1"/>
    </row>
    <row r="945" spans="17:34" x14ac:dyDescent="0.3">
      <c r="Q945" s="1"/>
      <c r="AB945" s="2"/>
      <c r="AD945" s="1"/>
      <c r="AE945" s="1"/>
      <c r="AF945" s="1"/>
      <c r="AG945" s="1"/>
      <c r="AH945" s="1"/>
    </row>
    <row r="946" spans="17:34" x14ac:dyDescent="0.3">
      <c r="Q946" s="1"/>
      <c r="AB946" s="2"/>
      <c r="AD946" s="1"/>
      <c r="AE946" s="1"/>
      <c r="AF946" s="1"/>
      <c r="AG946" s="1"/>
      <c r="AH946" s="1"/>
    </row>
    <row r="947" spans="17:34" x14ac:dyDescent="0.3">
      <c r="Q947" s="1"/>
      <c r="AB947" s="2"/>
      <c r="AD947" s="1"/>
      <c r="AE947" s="1"/>
      <c r="AF947" s="1"/>
      <c r="AG947" s="1"/>
      <c r="AH947" s="1"/>
    </row>
    <row r="948" spans="17:34" x14ac:dyDescent="0.3">
      <c r="Q948" s="1"/>
      <c r="AB948" s="2"/>
      <c r="AD948" s="1"/>
      <c r="AE948" s="1"/>
      <c r="AF948" s="1"/>
      <c r="AG948" s="1"/>
      <c r="AH948" s="1"/>
    </row>
    <row r="949" spans="17:34" x14ac:dyDescent="0.3">
      <c r="Q949" s="1"/>
      <c r="AB949" s="2"/>
      <c r="AD949" s="1"/>
      <c r="AE949" s="1"/>
      <c r="AF949" s="1"/>
      <c r="AG949" s="1"/>
      <c r="AH949" s="1"/>
    </row>
    <row r="950" spans="17:34" x14ac:dyDescent="0.3">
      <c r="Q950" s="1"/>
      <c r="AB950" s="2"/>
      <c r="AD950" s="1"/>
      <c r="AE950" s="1"/>
      <c r="AF950" s="1"/>
      <c r="AG950" s="1"/>
      <c r="AH950" s="1"/>
    </row>
    <row r="951" spans="17:34" x14ac:dyDescent="0.3">
      <c r="Q951" s="1"/>
      <c r="AB951" s="2"/>
      <c r="AD951" s="1"/>
      <c r="AE951" s="1"/>
      <c r="AF951" s="1"/>
      <c r="AG951" s="1"/>
      <c r="AH951" s="1"/>
    </row>
    <row r="952" spans="17:34" x14ac:dyDescent="0.3">
      <c r="Q952" s="1"/>
      <c r="AB952" s="2"/>
      <c r="AD952" s="1"/>
      <c r="AE952" s="1"/>
      <c r="AF952" s="1"/>
      <c r="AG952" s="1"/>
      <c r="AH952" s="1"/>
    </row>
    <row r="953" spans="17:34" x14ac:dyDescent="0.3">
      <c r="Q953" s="1"/>
      <c r="AB953" s="2"/>
      <c r="AD953" s="1"/>
      <c r="AE953" s="1"/>
      <c r="AF953" s="1"/>
      <c r="AG953" s="1"/>
      <c r="AH953" s="1"/>
    </row>
    <row r="954" spans="17:34" x14ac:dyDescent="0.3">
      <c r="Q954" s="1"/>
      <c r="AB954" s="2"/>
      <c r="AD954" s="1"/>
      <c r="AE954" s="1"/>
      <c r="AF954" s="1"/>
      <c r="AG954" s="1"/>
      <c r="AH954" s="1"/>
    </row>
    <row r="955" spans="17:34" x14ac:dyDescent="0.3">
      <c r="Q955" s="1"/>
      <c r="AB955" s="2"/>
      <c r="AD955" s="1"/>
      <c r="AE955" s="1"/>
      <c r="AF955" s="1"/>
      <c r="AG955" s="1"/>
      <c r="AH955" s="1"/>
    </row>
    <row r="956" spans="17:34" x14ac:dyDescent="0.3">
      <c r="Q956" s="1"/>
      <c r="AB956" s="2"/>
      <c r="AD956" s="1"/>
      <c r="AE956" s="1"/>
      <c r="AF956" s="1"/>
      <c r="AG956" s="1"/>
      <c r="AH956" s="1"/>
    </row>
    <row r="957" spans="17:34" x14ac:dyDescent="0.3">
      <c r="Q957" s="1"/>
      <c r="AB957" s="2"/>
      <c r="AD957" s="1"/>
      <c r="AE957" s="1"/>
      <c r="AF957" s="1"/>
      <c r="AG957" s="1"/>
      <c r="AH957" s="1"/>
    </row>
    <row r="958" spans="17:34" x14ac:dyDescent="0.3">
      <c r="Q958" s="1"/>
      <c r="AB958" s="2"/>
      <c r="AD958" s="1"/>
      <c r="AE958" s="1"/>
      <c r="AF958" s="1"/>
      <c r="AG958" s="1"/>
      <c r="AH958" s="1"/>
    </row>
    <row r="959" spans="17:34" x14ac:dyDescent="0.3">
      <c r="Q959" s="1"/>
      <c r="AB959" s="2"/>
      <c r="AD959" s="1"/>
      <c r="AE959" s="1"/>
      <c r="AF959" s="1"/>
      <c r="AG959" s="1"/>
      <c r="AH959" s="1"/>
    </row>
    <row r="960" spans="17:34" x14ac:dyDescent="0.3">
      <c r="Q960" s="1"/>
      <c r="AB960" s="2"/>
      <c r="AD960" s="1"/>
      <c r="AE960" s="1"/>
      <c r="AF960" s="1"/>
      <c r="AG960" s="1"/>
      <c r="AH960" s="1"/>
    </row>
    <row r="961" spans="17:34" x14ac:dyDescent="0.3">
      <c r="Q961" s="1"/>
      <c r="AB961" s="2"/>
      <c r="AD961" s="1"/>
      <c r="AE961" s="1"/>
      <c r="AF961" s="1"/>
      <c r="AG961" s="1"/>
      <c r="AH961" s="1"/>
    </row>
    <row r="962" spans="17:34" x14ac:dyDescent="0.3">
      <c r="Q962" s="1"/>
      <c r="AB962" s="2"/>
      <c r="AD962" s="1"/>
      <c r="AE962" s="1"/>
      <c r="AF962" s="1"/>
      <c r="AG962" s="1"/>
      <c r="AH962" s="1"/>
    </row>
    <row r="963" spans="17:34" x14ac:dyDescent="0.3">
      <c r="Q963" s="1"/>
      <c r="AB963" s="2"/>
      <c r="AD963" s="1"/>
      <c r="AE963" s="1"/>
      <c r="AF963" s="1"/>
      <c r="AG963" s="1"/>
      <c r="AH963" s="1"/>
    </row>
    <row r="964" spans="17:34" x14ac:dyDescent="0.3">
      <c r="Q964" s="1"/>
      <c r="AB964" s="2"/>
      <c r="AD964" s="1"/>
      <c r="AE964" s="1"/>
      <c r="AF964" s="1"/>
      <c r="AG964" s="1"/>
      <c r="AH964" s="1"/>
    </row>
    <row r="965" spans="17:34" x14ac:dyDescent="0.3">
      <c r="Q965" s="1"/>
      <c r="AB965" s="2"/>
      <c r="AD965" s="1"/>
      <c r="AE965" s="1"/>
      <c r="AF965" s="1"/>
      <c r="AG965" s="1"/>
      <c r="AH965" s="1"/>
    </row>
    <row r="966" spans="17:34" x14ac:dyDescent="0.3">
      <c r="Q966" s="1"/>
      <c r="AB966" s="2"/>
      <c r="AD966" s="1"/>
      <c r="AE966" s="1"/>
      <c r="AF966" s="1"/>
      <c r="AG966" s="1"/>
      <c r="AH966" s="1"/>
    </row>
    <row r="967" spans="17:34" x14ac:dyDescent="0.3">
      <c r="Q967" s="1"/>
      <c r="AB967" s="2"/>
      <c r="AD967" s="1"/>
      <c r="AE967" s="1"/>
      <c r="AF967" s="1"/>
      <c r="AG967" s="1"/>
      <c r="AH967" s="1"/>
    </row>
    <row r="968" spans="17:34" x14ac:dyDescent="0.3">
      <c r="Q968" s="1"/>
      <c r="AB968" s="2"/>
      <c r="AD968" s="1"/>
      <c r="AE968" s="1"/>
      <c r="AF968" s="1"/>
      <c r="AG968" s="1"/>
      <c r="AH968" s="1"/>
    </row>
    <row r="969" spans="17:34" x14ac:dyDescent="0.3">
      <c r="Q969" s="1"/>
      <c r="AB969" s="2"/>
      <c r="AD969" s="1"/>
      <c r="AE969" s="1"/>
      <c r="AF969" s="1"/>
      <c r="AG969" s="1"/>
      <c r="AH969" s="1"/>
    </row>
    <row r="970" spans="17:34" x14ac:dyDescent="0.3">
      <c r="Q970" s="1"/>
      <c r="AB970" s="2"/>
      <c r="AD970" s="1"/>
      <c r="AE970" s="1"/>
      <c r="AF970" s="1"/>
      <c r="AG970" s="1"/>
      <c r="AH970" s="1"/>
    </row>
    <row r="971" spans="17:34" x14ac:dyDescent="0.3">
      <c r="Q971" s="1"/>
      <c r="AB971" s="2"/>
      <c r="AD971" s="1"/>
      <c r="AE971" s="1"/>
      <c r="AF971" s="1"/>
      <c r="AG971" s="1"/>
      <c r="AH971" s="1"/>
    </row>
    <row r="972" spans="17:34" x14ac:dyDescent="0.3">
      <c r="Q972" s="1"/>
      <c r="AB972" s="2"/>
      <c r="AD972" s="1"/>
      <c r="AE972" s="1"/>
      <c r="AF972" s="1"/>
      <c r="AG972" s="1"/>
      <c r="AH972" s="1"/>
    </row>
    <row r="973" spans="17:34" x14ac:dyDescent="0.3">
      <c r="Q973" s="1"/>
      <c r="AB973" s="2"/>
      <c r="AD973" s="1"/>
      <c r="AE973" s="1"/>
      <c r="AF973" s="1"/>
      <c r="AG973" s="1"/>
      <c r="AH973" s="1"/>
    </row>
    <row r="974" spans="17:34" x14ac:dyDescent="0.3">
      <c r="Q974" s="1"/>
      <c r="AB974" s="2"/>
      <c r="AD974" s="1"/>
      <c r="AE974" s="1"/>
      <c r="AF974" s="1"/>
      <c r="AG974" s="1"/>
      <c r="AH974" s="1"/>
    </row>
    <row r="975" spans="17:34" x14ac:dyDescent="0.3">
      <c r="Q975" s="1"/>
      <c r="AB975" s="2"/>
      <c r="AD975" s="1"/>
      <c r="AE975" s="1"/>
      <c r="AF975" s="1"/>
      <c r="AG975" s="1"/>
      <c r="AH975" s="1"/>
    </row>
    <row r="976" spans="17:34" x14ac:dyDescent="0.3">
      <c r="Q976" s="1"/>
      <c r="AB976" s="2"/>
      <c r="AD976" s="1"/>
      <c r="AE976" s="1"/>
      <c r="AF976" s="1"/>
      <c r="AG976" s="1"/>
      <c r="AH976" s="1"/>
    </row>
    <row r="977" spans="17:34" x14ac:dyDescent="0.3">
      <c r="Q977" s="1"/>
      <c r="AB977" s="2"/>
      <c r="AD977" s="1"/>
      <c r="AE977" s="1"/>
      <c r="AF977" s="1"/>
      <c r="AG977" s="1"/>
      <c r="AH977" s="1"/>
    </row>
    <row r="978" spans="17:34" x14ac:dyDescent="0.3">
      <c r="Q978" s="1"/>
      <c r="AB978" s="2"/>
      <c r="AD978" s="1"/>
      <c r="AE978" s="1"/>
      <c r="AF978" s="1"/>
      <c r="AG978" s="1"/>
      <c r="AH978" s="1"/>
    </row>
    <row r="979" spans="17:34" x14ac:dyDescent="0.3">
      <c r="Q979" s="1"/>
      <c r="AB979" s="2"/>
      <c r="AD979" s="1"/>
      <c r="AE979" s="1"/>
      <c r="AF979" s="1"/>
      <c r="AG979" s="1"/>
      <c r="AH979" s="1"/>
    </row>
    <row r="980" spans="17:34" x14ac:dyDescent="0.3">
      <c r="Q980" s="1"/>
      <c r="AB980" s="2"/>
      <c r="AD980" s="1"/>
      <c r="AE980" s="1"/>
      <c r="AF980" s="1"/>
      <c r="AG980" s="1"/>
      <c r="AH980" s="1"/>
    </row>
    <row r="981" spans="17:34" x14ac:dyDescent="0.3">
      <c r="Q981" s="1"/>
      <c r="AB981" s="2"/>
      <c r="AD981" s="1"/>
      <c r="AE981" s="1"/>
      <c r="AF981" s="1"/>
      <c r="AG981" s="1"/>
      <c r="AH981" s="1"/>
    </row>
    <row r="982" spans="17:34" x14ac:dyDescent="0.3">
      <c r="Q982" s="1"/>
      <c r="AB982" s="2"/>
      <c r="AD982" s="1"/>
      <c r="AE982" s="1"/>
      <c r="AF982" s="1"/>
      <c r="AG982" s="1"/>
      <c r="AH982" s="1"/>
    </row>
    <row r="983" spans="17:34" x14ac:dyDescent="0.3">
      <c r="Q983" s="1"/>
      <c r="AB983" s="2"/>
      <c r="AD983" s="1"/>
      <c r="AE983" s="1"/>
      <c r="AF983" s="1"/>
      <c r="AG983" s="1"/>
      <c r="AH983" s="1"/>
    </row>
    <row r="984" spans="17:34" x14ac:dyDescent="0.3">
      <c r="Q984" s="1"/>
      <c r="AB984" s="2"/>
      <c r="AD984" s="1"/>
      <c r="AE984" s="1"/>
      <c r="AF984" s="1"/>
      <c r="AG984" s="1"/>
      <c r="AH984" s="1"/>
    </row>
    <row r="985" spans="17:34" x14ac:dyDescent="0.3">
      <c r="Q985" s="1"/>
      <c r="AB985" s="2"/>
      <c r="AD985" s="1"/>
      <c r="AE985" s="1"/>
      <c r="AF985" s="1"/>
      <c r="AG985" s="1"/>
      <c r="AH985" s="1"/>
    </row>
    <row r="986" spans="17:34" x14ac:dyDescent="0.3">
      <c r="Q986" s="1"/>
      <c r="AB986" s="2"/>
      <c r="AD986" s="1"/>
      <c r="AE986" s="1"/>
      <c r="AF986" s="1"/>
      <c r="AG986" s="1"/>
      <c r="AH986" s="1"/>
    </row>
    <row r="987" spans="17:34" x14ac:dyDescent="0.3">
      <c r="Q987" s="1"/>
      <c r="AB987" s="2"/>
      <c r="AD987" s="1"/>
      <c r="AE987" s="1"/>
      <c r="AF987" s="1"/>
      <c r="AG987" s="1"/>
      <c r="AH987" s="1"/>
    </row>
    <row r="988" spans="17:34" x14ac:dyDescent="0.3">
      <c r="Q988" s="1"/>
      <c r="AB988" s="2"/>
      <c r="AD988" s="1"/>
      <c r="AE988" s="1"/>
      <c r="AF988" s="1"/>
      <c r="AG988" s="1"/>
      <c r="AH988" s="1"/>
    </row>
    <row r="989" spans="17:34" x14ac:dyDescent="0.3">
      <c r="Q989" s="1"/>
      <c r="AB989" s="2"/>
      <c r="AD989" s="1"/>
      <c r="AE989" s="1"/>
      <c r="AF989" s="1"/>
      <c r="AG989" s="1"/>
      <c r="AH989" s="1"/>
    </row>
    <row r="990" spans="17:34" x14ac:dyDescent="0.3">
      <c r="Q990" s="1"/>
      <c r="AB990" s="2"/>
      <c r="AD990" s="1"/>
      <c r="AE990" s="1"/>
      <c r="AF990" s="1"/>
      <c r="AG990" s="1"/>
      <c r="AH990" s="1"/>
    </row>
    <row r="991" spans="17:34" x14ac:dyDescent="0.3">
      <c r="Q991" s="1"/>
      <c r="AB991" s="2"/>
      <c r="AD991" s="1"/>
      <c r="AE991" s="1"/>
      <c r="AF991" s="1"/>
      <c r="AG991" s="1"/>
      <c r="AH991" s="1"/>
    </row>
    <row r="992" spans="17:34" x14ac:dyDescent="0.3">
      <c r="Q992" s="1"/>
      <c r="AB992" s="2"/>
      <c r="AD992" s="1"/>
      <c r="AE992" s="1"/>
      <c r="AF992" s="1"/>
      <c r="AG992" s="1"/>
      <c r="AH992" s="1"/>
    </row>
    <row r="993" spans="17:34" x14ac:dyDescent="0.3">
      <c r="Q993" s="1"/>
      <c r="AB993" s="2"/>
      <c r="AD993" s="1"/>
      <c r="AE993" s="1"/>
      <c r="AF993" s="1"/>
      <c r="AG993" s="1"/>
      <c r="AH993" s="1"/>
    </row>
    <row r="994" spans="17:34" x14ac:dyDescent="0.3">
      <c r="Q994" s="1"/>
      <c r="AB994" s="2"/>
      <c r="AD994" s="1"/>
      <c r="AE994" s="1"/>
      <c r="AF994" s="1"/>
      <c r="AG994" s="1"/>
      <c r="AH994" s="1"/>
    </row>
    <row r="995" spans="17:34" x14ac:dyDescent="0.3">
      <c r="Q995" s="1"/>
      <c r="AB995" s="2"/>
      <c r="AD995" s="1"/>
      <c r="AE995" s="1"/>
      <c r="AF995" s="1"/>
      <c r="AG995" s="1"/>
      <c r="AH995" s="1"/>
    </row>
    <row r="996" spans="17:34" x14ac:dyDescent="0.3">
      <c r="Q996" s="1"/>
      <c r="AB996" s="2"/>
      <c r="AD996" s="1"/>
      <c r="AE996" s="1"/>
      <c r="AF996" s="1"/>
      <c r="AG996" s="1"/>
      <c r="AH996" s="1"/>
    </row>
    <row r="997" spans="17:34" x14ac:dyDescent="0.3">
      <c r="Q997" s="1"/>
      <c r="AB997" s="2"/>
      <c r="AD997" s="1"/>
      <c r="AE997" s="1"/>
      <c r="AF997" s="1"/>
      <c r="AG997" s="1"/>
      <c r="AH997" s="1"/>
    </row>
    <row r="998" spans="17:34" x14ac:dyDescent="0.3">
      <c r="Q998" s="1"/>
      <c r="AB998" s="2"/>
      <c r="AD998" s="1"/>
      <c r="AE998" s="1"/>
      <c r="AF998" s="1"/>
      <c r="AG998" s="1"/>
      <c r="AH998" s="1"/>
    </row>
    <row r="999" spans="17:34" x14ac:dyDescent="0.3">
      <c r="Q999" s="1"/>
      <c r="AB999" s="2"/>
      <c r="AD999" s="1"/>
      <c r="AE999" s="1"/>
      <c r="AF999" s="1"/>
      <c r="AG999" s="1"/>
      <c r="AH999" s="1"/>
    </row>
    <row r="1000" spans="17:34" x14ac:dyDescent="0.3">
      <c r="Q1000" s="1"/>
      <c r="AB1000" s="2"/>
      <c r="AD1000" s="1"/>
      <c r="AE1000" s="1"/>
      <c r="AF1000" s="1"/>
      <c r="AG1000" s="1"/>
      <c r="AH1000" s="1"/>
    </row>
    <row r="1001" spans="17:34" x14ac:dyDescent="0.3">
      <c r="Q1001" s="1"/>
      <c r="AB1001" s="2"/>
      <c r="AD1001" s="1"/>
      <c r="AE1001" s="1"/>
      <c r="AF1001" s="1"/>
      <c r="AG1001" s="1"/>
      <c r="AH1001" s="1"/>
    </row>
    <row r="1002" spans="17:34" x14ac:dyDescent="0.3">
      <c r="Q1002" s="1"/>
      <c r="AB1002" s="2"/>
      <c r="AD1002" s="1"/>
      <c r="AE1002" s="1"/>
      <c r="AF1002" s="1"/>
      <c r="AG1002" s="1"/>
      <c r="AH1002" s="1"/>
    </row>
    <row r="1003" spans="17:34" x14ac:dyDescent="0.3">
      <c r="Q1003" s="1"/>
      <c r="AB1003" s="2"/>
      <c r="AD1003" s="1"/>
      <c r="AE1003" s="1"/>
      <c r="AF1003" s="1"/>
      <c r="AG1003" s="1"/>
      <c r="AH1003" s="1"/>
    </row>
    <row r="1004" spans="17:34" x14ac:dyDescent="0.3">
      <c r="Q1004" s="1"/>
      <c r="AB1004" s="2"/>
      <c r="AD1004" s="1"/>
      <c r="AE1004" s="1"/>
      <c r="AF1004" s="1"/>
      <c r="AG1004" s="1"/>
      <c r="AH1004" s="1"/>
    </row>
    <row r="1005" spans="17:34" x14ac:dyDescent="0.3">
      <c r="Q1005" s="1"/>
      <c r="AB1005" s="2"/>
      <c r="AD1005" s="1"/>
      <c r="AE1005" s="1"/>
      <c r="AF1005" s="1"/>
      <c r="AG1005" s="1"/>
      <c r="AH1005" s="1"/>
    </row>
    <row r="1006" spans="17:34" x14ac:dyDescent="0.3">
      <c r="Q1006" s="1"/>
      <c r="AB1006" s="2"/>
      <c r="AD1006" s="1"/>
      <c r="AE1006" s="1"/>
      <c r="AF1006" s="1"/>
      <c r="AG1006" s="1"/>
      <c r="AH1006" s="1"/>
    </row>
    <row r="1007" spans="17:34" x14ac:dyDescent="0.3">
      <c r="Q1007" s="1"/>
      <c r="AB1007" s="2"/>
      <c r="AD1007" s="1"/>
      <c r="AE1007" s="1"/>
      <c r="AF1007" s="1"/>
      <c r="AG1007" s="1"/>
      <c r="AH1007" s="1"/>
    </row>
    <row r="1008" spans="17:34" x14ac:dyDescent="0.3">
      <c r="Q1008" s="1"/>
      <c r="AB1008" s="2"/>
      <c r="AD1008" s="1"/>
      <c r="AE1008" s="1"/>
      <c r="AF1008" s="1"/>
      <c r="AG1008" s="1"/>
      <c r="AH1008" s="1"/>
    </row>
    <row r="1009" spans="17:34" x14ac:dyDescent="0.3">
      <c r="Q1009" s="1"/>
      <c r="AB1009" s="2"/>
      <c r="AD1009" s="1"/>
      <c r="AE1009" s="1"/>
      <c r="AF1009" s="1"/>
      <c r="AG1009" s="1"/>
      <c r="AH1009" s="1"/>
    </row>
    <row r="1010" spans="17:34" x14ac:dyDescent="0.3">
      <c r="Q1010" s="1"/>
      <c r="AB1010" s="2"/>
      <c r="AD1010" s="1"/>
      <c r="AE1010" s="1"/>
      <c r="AF1010" s="1"/>
      <c r="AG1010" s="1"/>
      <c r="AH1010" s="1"/>
    </row>
    <row r="1011" spans="17:34" x14ac:dyDescent="0.3">
      <c r="Q1011" s="1"/>
      <c r="AB1011" s="2"/>
      <c r="AD1011" s="1"/>
      <c r="AE1011" s="1"/>
      <c r="AF1011" s="1"/>
      <c r="AG1011" s="1"/>
      <c r="AH1011" s="1"/>
    </row>
    <row r="1012" spans="17:34" x14ac:dyDescent="0.3">
      <c r="Q1012" s="1"/>
      <c r="AB1012" s="2"/>
      <c r="AD1012" s="1"/>
      <c r="AE1012" s="1"/>
      <c r="AF1012" s="1"/>
      <c r="AG1012" s="1"/>
      <c r="AH1012" s="1"/>
    </row>
    <row r="1013" spans="17:34" x14ac:dyDescent="0.3">
      <c r="Q1013" s="1"/>
      <c r="AB1013" s="2"/>
      <c r="AD1013" s="1"/>
      <c r="AE1013" s="1"/>
      <c r="AF1013" s="1"/>
      <c r="AG1013" s="1"/>
      <c r="AH1013" s="1"/>
    </row>
    <row r="1014" spans="17:34" x14ac:dyDescent="0.3">
      <c r="Q1014" s="1"/>
      <c r="AB1014" s="2"/>
      <c r="AD1014" s="1"/>
      <c r="AE1014" s="1"/>
      <c r="AF1014" s="1"/>
      <c r="AG1014" s="1"/>
      <c r="AH1014" s="1"/>
    </row>
    <row r="1015" spans="17:34" x14ac:dyDescent="0.3">
      <c r="Q1015" s="1"/>
      <c r="AB1015" s="2"/>
      <c r="AD1015" s="1"/>
      <c r="AE1015" s="1"/>
      <c r="AF1015" s="1"/>
      <c r="AG1015" s="1"/>
      <c r="AH1015" s="1"/>
    </row>
    <row r="1016" spans="17:34" x14ac:dyDescent="0.3">
      <c r="Q1016" s="1"/>
      <c r="AB1016" s="2"/>
      <c r="AD1016" s="1"/>
      <c r="AE1016" s="1"/>
      <c r="AF1016" s="1"/>
      <c r="AG1016" s="1"/>
      <c r="AH1016" s="1"/>
    </row>
    <row r="1017" spans="17:34" x14ac:dyDescent="0.3">
      <c r="Q1017" s="1"/>
      <c r="AB1017" s="2"/>
      <c r="AD1017" s="1"/>
      <c r="AE1017" s="1"/>
      <c r="AF1017" s="1"/>
      <c r="AG1017" s="1"/>
      <c r="AH1017" s="1"/>
    </row>
    <row r="1018" spans="17:34" x14ac:dyDescent="0.3">
      <c r="Q1018" s="1"/>
      <c r="AB1018" s="2"/>
      <c r="AD1018" s="1"/>
      <c r="AE1018" s="1"/>
      <c r="AF1018" s="1"/>
      <c r="AG1018" s="1"/>
      <c r="AH1018" s="1"/>
    </row>
    <row r="1019" spans="17:34" x14ac:dyDescent="0.3">
      <c r="Q1019" s="1"/>
      <c r="AB1019" s="2"/>
      <c r="AD1019" s="1"/>
      <c r="AE1019" s="1"/>
      <c r="AF1019" s="1"/>
      <c r="AG1019" s="1"/>
      <c r="AH1019" s="1"/>
    </row>
    <row r="1020" spans="17:34" x14ac:dyDescent="0.3">
      <c r="Q1020" s="1"/>
      <c r="AB1020" s="2"/>
      <c r="AD1020" s="1"/>
      <c r="AE1020" s="1"/>
      <c r="AF1020" s="1"/>
      <c r="AG1020" s="1"/>
      <c r="AH1020" s="1"/>
    </row>
    <row r="1021" spans="17:34" x14ac:dyDescent="0.3">
      <c r="Q1021" s="1"/>
      <c r="AB1021" s="2"/>
      <c r="AD1021" s="1"/>
      <c r="AE1021" s="1"/>
      <c r="AF1021" s="1"/>
      <c r="AG1021" s="1"/>
      <c r="AH1021" s="1"/>
    </row>
    <row r="1022" spans="17:34" x14ac:dyDescent="0.3">
      <c r="Q1022" s="1"/>
      <c r="AB1022" s="2"/>
      <c r="AD1022" s="1"/>
      <c r="AE1022" s="1"/>
      <c r="AF1022" s="1"/>
      <c r="AG1022" s="1"/>
      <c r="AH1022" s="1"/>
    </row>
    <row r="1023" spans="17:34" x14ac:dyDescent="0.3">
      <c r="Q1023" s="1"/>
      <c r="AB1023" s="2"/>
      <c r="AD1023" s="1"/>
      <c r="AE1023" s="1"/>
      <c r="AF1023" s="1"/>
      <c r="AG1023" s="1"/>
      <c r="AH1023" s="1"/>
    </row>
    <row r="1024" spans="17:34" x14ac:dyDescent="0.3">
      <c r="Q1024" s="1"/>
      <c r="AB1024" s="2"/>
      <c r="AD1024" s="1"/>
      <c r="AE1024" s="1"/>
      <c r="AF1024" s="1"/>
      <c r="AG1024" s="1"/>
      <c r="AH1024" s="1"/>
    </row>
    <row r="1025" spans="17:34" x14ac:dyDescent="0.3">
      <c r="Q1025" s="1"/>
      <c r="AB1025" s="2"/>
      <c r="AD1025" s="1"/>
      <c r="AE1025" s="1"/>
      <c r="AF1025" s="1"/>
      <c r="AG1025" s="1"/>
      <c r="AH1025" s="1"/>
    </row>
    <row r="1026" spans="17:34" x14ac:dyDescent="0.3">
      <c r="Q1026" s="1"/>
      <c r="AB1026" s="2"/>
      <c r="AD1026" s="1"/>
      <c r="AE1026" s="1"/>
      <c r="AF1026" s="1"/>
      <c r="AG1026" s="1"/>
      <c r="AH1026" s="1"/>
    </row>
    <row r="1027" spans="17:34" x14ac:dyDescent="0.3">
      <c r="Q1027" s="1"/>
      <c r="AB1027" s="2"/>
      <c r="AD1027" s="1"/>
      <c r="AE1027" s="1"/>
      <c r="AF1027" s="1"/>
      <c r="AG1027" s="1"/>
      <c r="AH1027" s="1"/>
    </row>
    <row r="1028" spans="17:34" x14ac:dyDescent="0.3">
      <c r="Q1028" s="1"/>
      <c r="AB1028" s="2"/>
      <c r="AD1028" s="1"/>
      <c r="AE1028" s="1"/>
      <c r="AF1028" s="1"/>
      <c r="AG1028" s="1"/>
      <c r="AH1028" s="1"/>
    </row>
    <row r="1029" spans="17:34" x14ac:dyDescent="0.3">
      <c r="Q1029" s="1"/>
      <c r="AB1029" s="2"/>
      <c r="AD1029" s="1"/>
      <c r="AE1029" s="1"/>
      <c r="AF1029" s="1"/>
      <c r="AG1029" s="1"/>
      <c r="AH1029" s="1"/>
    </row>
    <row r="1030" spans="17:34" x14ac:dyDescent="0.3">
      <c r="Q1030" s="1"/>
      <c r="AB1030" s="2"/>
      <c r="AD1030" s="1"/>
      <c r="AE1030" s="1"/>
      <c r="AF1030" s="1"/>
      <c r="AG1030" s="1"/>
      <c r="AH1030" s="1"/>
    </row>
    <row r="1031" spans="17:34" x14ac:dyDescent="0.3">
      <c r="Q1031" s="1"/>
      <c r="AB1031" s="2"/>
      <c r="AD1031" s="1"/>
      <c r="AE1031" s="1"/>
      <c r="AF1031" s="1"/>
      <c r="AG1031" s="1"/>
      <c r="AH1031" s="1"/>
    </row>
    <row r="1032" spans="17:34" x14ac:dyDescent="0.3">
      <c r="Q1032" s="1"/>
      <c r="AB1032" s="2"/>
      <c r="AD1032" s="1"/>
      <c r="AE1032" s="1"/>
      <c r="AF1032" s="1"/>
      <c r="AG1032" s="1"/>
      <c r="AH1032" s="1"/>
    </row>
    <row r="1033" spans="17:34" x14ac:dyDescent="0.3">
      <c r="Q1033" s="1"/>
      <c r="AB1033" s="2"/>
      <c r="AD1033" s="1"/>
      <c r="AE1033" s="1"/>
      <c r="AF1033" s="1"/>
      <c r="AG1033" s="1"/>
      <c r="AH1033" s="1"/>
    </row>
    <row r="1034" spans="17:34" x14ac:dyDescent="0.3">
      <c r="Q1034" s="1"/>
      <c r="AB1034" s="2"/>
      <c r="AD1034" s="1"/>
      <c r="AE1034" s="1"/>
      <c r="AF1034" s="1"/>
      <c r="AG1034" s="1"/>
      <c r="AH1034" s="1"/>
    </row>
    <row r="1035" spans="17:34" x14ac:dyDescent="0.3">
      <c r="Q1035" s="1"/>
      <c r="AB1035" s="2"/>
      <c r="AD1035" s="1"/>
      <c r="AE1035" s="1"/>
      <c r="AF1035" s="1"/>
      <c r="AG1035" s="1"/>
      <c r="AH1035" s="1"/>
    </row>
    <row r="1036" spans="17:34" x14ac:dyDescent="0.3">
      <c r="Q1036" s="1"/>
      <c r="AB1036" s="2"/>
      <c r="AD1036" s="1"/>
      <c r="AE1036" s="1"/>
      <c r="AF1036" s="1"/>
      <c r="AG1036" s="1"/>
      <c r="AH1036" s="1"/>
    </row>
    <row r="1037" spans="17:34" x14ac:dyDescent="0.3">
      <c r="Q1037" s="1"/>
      <c r="AB1037" s="2"/>
      <c r="AD1037" s="1"/>
      <c r="AE1037" s="1"/>
      <c r="AF1037" s="1"/>
      <c r="AG1037" s="1"/>
      <c r="AH1037" s="1"/>
    </row>
    <row r="1038" spans="17:34" x14ac:dyDescent="0.3">
      <c r="Q1038" s="1"/>
      <c r="AB1038" s="2"/>
      <c r="AD1038" s="1"/>
      <c r="AE1038" s="1"/>
      <c r="AF1038" s="1"/>
      <c r="AG1038" s="1"/>
      <c r="AH1038" s="1"/>
    </row>
    <row r="1039" spans="17:34" x14ac:dyDescent="0.3">
      <c r="Q1039" s="1"/>
      <c r="AB1039" s="2"/>
      <c r="AD1039" s="1"/>
      <c r="AE1039" s="1"/>
      <c r="AF1039" s="1"/>
      <c r="AG1039" s="1"/>
      <c r="AH1039" s="1"/>
    </row>
    <row r="1040" spans="17:34" x14ac:dyDescent="0.3">
      <c r="Q1040" s="1"/>
      <c r="AB1040" s="2"/>
      <c r="AD1040" s="1"/>
      <c r="AE1040" s="1"/>
      <c r="AF1040" s="1"/>
      <c r="AG1040" s="1"/>
      <c r="AH1040" s="1"/>
    </row>
    <row r="1041" spans="17:34" x14ac:dyDescent="0.3">
      <c r="Q1041" s="1"/>
      <c r="AB1041" s="2"/>
      <c r="AD1041" s="1"/>
      <c r="AE1041" s="1"/>
      <c r="AF1041" s="1"/>
      <c r="AG1041" s="1"/>
      <c r="AH1041" s="1"/>
    </row>
    <row r="1042" spans="17:34" x14ac:dyDescent="0.3">
      <c r="Q1042" s="1"/>
      <c r="AB1042" s="2"/>
      <c r="AD1042" s="1"/>
      <c r="AE1042" s="1"/>
      <c r="AF1042" s="1"/>
      <c r="AG1042" s="1"/>
      <c r="AH1042" s="1"/>
    </row>
    <row r="1043" spans="17:34" x14ac:dyDescent="0.3">
      <c r="Q1043" s="1"/>
      <c r="AB1043" s="2"/>
      <c r="AD1043" s="1"/>
      <c r="AE1043" s="1"/>
      <c r="AF1043" s="1"/>
      <c r="AG1043" s="1"/>
      <c r="AH1043" s="1"/>
    </row>
    <row r="1044" spans="17:34" x14ac:dyDescent="0.3">
      <c r="Q1044" s="1"/>
      <c r="AB1044" s="2"/>
      <c r="AD1044" s="1"/>
      <c r="AE1044" s="1"/>
      <c r="AF1044" s="1"/>
      <c r="AG1044" s="1"/>
      <c r="AH1044" s="1"/>
    </row>
    <row r="1045" spans="17:34" x14ac:dyDescent="0.3">
      <c r="Q1045" s="1"/>
      <c r="AB1045" s="2"/>
      <c r="AD1045" s="1"/>
      <c r="AE1045" s="1"/>
      <c r="AF1045" s="1"/>
      <c r="AG1045" s="1"/>
      <c r="AH1045" s="1"/>
    </row>
    <row r="1046" spans="17:34" x14ac:dyDescent="0.3">
      <c r="Q1046" s="1"/>
      <c r="AB1046" s="2"/>
      <c r="AD1046" s="1"/>
      <c r="AE1046" s="1"/>
      <c r="AF1046" s="1"/>
      <c r="AG1046" s="1"/>
      <c r="AH1046" s="1"/>
    </row>
    <row r="1047" spans="17:34" x14ac:dyDescent="0.3">
      <c r="Q1047" s="1"/>
      <c r="AB1047" s="2"/>
      <c r="AD1047" s="1"/>
      <c r="AE1047" s="1"/>
      <c r="AF1047" s="1"/>
      <c r="AG1047" s="1"/>
      <c r="AH1047" s="1"/>
    </row>
    <row r="1048" spans="17:34" x14ac:dyDescent="0.3">
      <c r="Q1048" s="1"/>
      <c r="AB1048" s="2"/>
      <c r="AD1048" s="1"/>
      <c r="AE1048" s="1"/>
      <c r="AF1048" s="1"/>
      <c r="AG1048" s="1"/>
      <c r="AH1048" s="1"/>
    </row>
    <row r="1049" spans="17:34" x14ac:dyDescent="0.3">
      <c r="Q1049" s="1"/>
      <c r="AB1049" s="2"/>
      <c r="AD1049" s="1"/>
      <c r="AE1049" s="1"/>
      <c r="AF1049" s="1"/>
      <c r="AG1049" s="1"/>
      <c r="AH1049" s="1"/>
    </row>
    <row r="1050" spans="17:34" x14ac:dyDescent="0.3">
      <c r="Q1050" s="1"/>
      <c r="AB1050" s="2"/>
      <c r="AD1050" s="1"/>
      <c r="AE1050" s="1"/>
      <c r="AF1050" s="1"/>
      <c r="AG1050" s="1"/>
      <c r="AH1050" s="1"/>
    </row>
    <row r="1051" spans="17:34" x14ac:dyDescent="0.3">
      <c r="Q1051" s="1"/>
      <c r="AB1051" s="2"/>
      <c r="AD1051" s="1"/>
      <c r="AE1051" s="1"/>
      <c r="AF1051" s="1"/>
      <c r="AG1051" s="1"/>
      <c r="AH1051" s="1"/>
    </row>
    <row r="1052" spans="17:34" x14ac:dyDescent="0.3">
      <c r="Q1052" s="1"/>
      <c r="AB1052" s="2"/>
      <c r="AD1052" s="1"/>
      <c r="AE1052" s="1"/>
      <c r="AF1052" s="1"/>
      <c r="AG1052" s="1"/>
      <c r="AH1052" s="1"/>
    </row>
    <row r="1053" spans="17:34" x14ac:dyDescent="0.3">
      <c r="Q1053" s="1"/>
      <c r="AB1053" s="2"/>
      <c r="AD1053" s="1"/>
      <c r="AE1053" s="1"/>
      <c r="AF1053" s="1"/>
      <c r="AG1053" s="1"/>
      <c r="AH1053" s="1"/>
    </row>
    <row r="1054" spans="17:34" x14ac:dyDescent="0.3">
      <c r="Q1054" s="1"/>
      <c r="AB1054" s="2"/>
      <c r="AD1054" s="1"/>
      <c r="AE1054" s="1"/>
      <c r="AF1054" s="1"/>
      <c r="AG1054" s="1"/>
      <c r="AH1054" s="1"/>
    </row>
    <row r="1055" spans="17:34" x14ac:dyDescent="0.3">
      <c r="Q1055" s="1"/>
      <c r="AB1055" s="2"/>
      <c r="AD1055" s="1"/>
      <c r="AE1055" s="1"/>
      <c r="AF1055" s="1"/>
      <c r="AG1055" s="1"/>
      <c r="AH1055" s="1"/>
    </row>
    <row r="1056" spans="17:34" x14ac:dyDescent="0.3">
      <c r="Q1056" s="1"/>
      <c r="AB1056" s="2"/>
      <c r="AD1056" s="1"/>
      <c r="AE1056" s="1"/>
      <c r="AF1056" s="1"/>
      <c r="AG1056" s="1"/>
      <c r="AH1056" s="1"/>
    </row>
    <row r="1057" spans="17:34" x14ac:dyDescent="0.3">
      <c r="Q1057" s="1"/>
      <c r="AB1057" s="2"/>
      <c r="AD1057" s="1"/>
      <c r="AE1057" s="1"/>
      <c r="AF1057" s="1"/>
      <c r="AG1057" s="1"/>
      <c r="AH1057" s="1"/>
    </row>
    <row r="1058" spans="17:34" x14ac:dyDescent="0.3">
      <c r="Q1058" s="1"/>
      <c r="AB1058" s="2"/>
      <c r="AD1058" s="1"/>
      <c r="AE1058" s="1"/>
      <c r="AF1058" s="1"/>
      <c r="AG1058" s="1"/>
      <c r="AH1058" s="1"/>
    </row>
    <row r="1059" spans="17:34" x14ac:dyDescent="0.3">
      <c r="Q1059" s="1"/>
      <c r="AB1059" s="2"/>
      <c r="AD1059" s="1"/>
      <c r="AE1059" s="1"/>
      <c r="AF1059" s="1"/>
      <c r="AG1059" s="1"/>
      <c r="AH1059" s="1"/>
    </row>
    <row r="1060" spans="17:34" x14ac:dyDescent="0.3">
      <c r="Q1060" s="1"/>
      <c r="AB1060" s="2"/>
      <c r="AD1060" s="1"/>
      <c r="AE1060" s="1"/>
      <c r="AF1060" s="1"/>
      <c r="AG1060" s="1"/>
      <c r="AH1060" s="1"/>
    </row>
    <row r="1061" spans="17:34" x14ac:dyDescent="0.3">
      <c r="Q1061" s="1"/>
      <c r="AB1061" s="2"/>
      <c r="AD1061" s="1"/>
      <c r="AE1061" s="1"/>
      <c r="AF1061" s="1"/>
      <c r="AG1061" s="1"/>
      <c r="AH1061" s="1"/>
    </row>
    <row r="1062" spans="17:34" x14ac:dyDescent="0.3">
      <c r="Q1062" s="1"/>
      <c r="AB1062" s="2"/>
      <c r="AD1062" s="1"/>
      <c r="AE1062" s="1"/>
      <c r="AF1062" s="1"/>
      <c r="AG1062" s="1"/>
      <c r="AH1062" s="1"/>
    </row>
    <row r="1063" spans="17:34" x14ac:dyDescent="0.3">
      <c r="Q1063" s="1"/>
      <c r="AB1063" s="2"/>
      <c r="AD1063" s="1"/>
      <c r="AE1063" s="1"/>
      <c r="AF1063" s="1"/>
      <c r="AG1063" s="1"/>
      <c r="AH1063" s="1"/>
    </row>
    <row r="1064" spans="17:34" x14ac:dyDescent="0.3">
      <c r="Q1064" s="1"/>
      <c r="AB1064" s="2"/>
      <c r="AD1064" s="1"/>
      <c r="AE1064" s="1"/>
      <c r="AF1064" s="1"/>
      <c r="AG1064" s="1"/>
      <c r="AH1064" s="1"/>
    </row>
    <row r="1065" spans="17:34" x14ac:dyDescent="0.3">
      <c r="Q1065" s="1"/>
      <c r="AB1065" s="2"/>
      <c r="AD1065" s="1"/>
      <c r="AE1065" s="1"/>
      <c r="AF1065" s="1"/>
      <c r="AG1065" s="1"/>
      <c r="AH1065" s="1"/>
    </row>
    <row r="1066" spans="17:34" x14ac:dyDescent="0.3">
      <c r="Q1066" s="1"/>
      <c r="AB1066" s="2"/>
      <c r="AD1066" s="1"/>
      <c r="AE1066" s="1"/>
      <c r="AF1066" s="1"/>
      <c r="AG1066" s="1"/>
      <c r="AH1066" s="1"/>
    </row>
    <row r="1067" spans="17:34" x14ac:dyDescent="0.3">
      <c r="Q1067" s="1"/>
      <c r="AB1067" s="2"/>
      <c r="AD1067" s="1"/>
      <c r="AE1067" s="1"/>
      <c r="AF1067" s="1"/>
      <c r="AG1067" s="1"/>
      <c r="AH1067" s="1"/>
    </row>
    <row r="1068" spans="17:34" x14ac:dyDescent="0.3">
      <c r="Q1068" s="1"/>
      <c r="AB1068" s="2"/>
      <c r="AD1068" s="1"/>
      <c r="AE1068" s="1"/>
      <c r="AF1068" s="1"/>
      <c r="AG1068" s="1"/>
      <c r="AH1068" s="1"/>
    </row>
    <row r="1069" spans="17:34" x14ac:dyDescent="0.3">
      <c r="Q1069" s="1"/>
      <c r="AB1069" s="2"/>
      <c r="AD1069" s="1"/>
      <c r="AE1069" s="1"/>
      <c r="AF1069" s="1"/>
      <c r="AG1069" s="1"/>
      <c r="AH1069" s="1"/>
    </row>
    <row r="1070" spans="17:34" x14ac:dyDescent="0.3">
      <c r="Q1070" s="1"/>
      <c r="AB1070" s="2"/>
      <c r="AD1070" s="1"/>
      <c r="AE1070" s="1"/>
      <c r="AF1070" s="1"/>
      <c r="AG1070" s="1"/>
      <c r="AH1070" s="1"/>
    </row>
    <row r="1071" spans="17:34" x14ac:dyDescent="0.3">
      <c r="Q1071" s="1"/>
      <c r="AB1071" s="2"/>
      <c r="AD1071" s="1"/>
      <c r="AE1071" s="1"/>
      <c r="AF1071" s="1"/>
      <c r="AG1071" s="1"/>
      <c r="AH1071" s="1"/>
    </row>
    <row r="1072" spans="17:34" x14ac:dyDescent="0.3">
      <c r="Q1072" s="1"/>
      <c r="AB1072" s="2"/>
      <c r="AD1072" s="1"/>
      <c r="AE1072" s="1"/>
      <c r="AF1072" s="1"/>
      <c r="AG1072" s="1"/>
      <c r="AH1072" s="1"/>
    </row>
    <row r="1073" spans="17:34" x14ac:dyDescent="0.3">
      <c r="Q1073" s="1"/>
      <c r="AB1073" s="2"/>
      <c r="AD1073" s="1"/>
      <c r="AE1073" s="1"/>
      <c r="AF1073" s="1"/>
      <c r="AG1073" s="1"/>
      <c r="AH1073" s="1"/>
    </row>
    <row r="1074" spans="17:34" x14ac:dyDescent="0.3">
      <c r="Q1074" s="1"/>
      <c r="AB1074" s="2"/>
      <c r="AD1074" s="1"/>
      <c r="AE1074" s="1"/>
      <c r="AF1074" s="1"/>
      <c r="AG1074" s="1"/>
      <c r="AH1074" s="1"/>
    </row>
    <row r="1075" spans="17:34" x14ac:dyDescent="0.3">
      <c r="Q1075" s="1"/>
      <c r="AB1075" s="2"/>
      <c r="AD1075" s="1"/>
      <c r="AE1075" s="1"/>
      <c r="AF1075" s="1"/>
      <c r="AG1075" s="1"/>
      <c r="AH1075" s="1"/>
    </row>
    <row r="1076" spans="17:34" x14ac:dyDescent="0.3">
      <c r="Q1076" s="1"/>
      <c r="AB1076" s="2"/>
      <c r="AD1076" s="1"/>
      <c r="AE1076" s="1"/>
      <c r="AF1076" s="1"/>
      <c r="AG1076" s="1"/>
      <c r="AH1076" s="1"/>
    </row>
    <row r="1077" spans="17:34" x14ac:dyDescent="0.3">
      <c r="Q1077" s="1"/>
      <c r="AB1077" s="2"/>
      <c r="AD1077" s="1"/>
      <c r="AE1077" s="1"/>
      <c r="AF1077" s="1"/>
      <c r="AG1077" s="1"/>
      <c r="AH1077" s="1"/>
    </row>
    <row r="1078" spans="17:34" x14ac:dyDescent="0.3">
      <c r="Q1078" s="1"/>
      <c r="AB1078" s="2"/>
      <c r="AD1078" s="1"/>
      <c r="AE1078" s="1"/>
      <c r="AF1078" s="1"/>
      <c r="AG1078" s="1"/>
      <c r="AH1078" s="1"/>
    </row>
    <row r="1079" spans="17:34" x14ac:dyDescent="0.3">
      <c r="Q1079" s="1"/>
      <c r="AB1079" s="2"/>
      <c r="AD1079" s="1"/>
      <c r="AE1079" s="1"/>
      <c r="AF1079" s="1"/>
      <c r="AG1079" s="1"/>
      <c r="AH1079" s="1"/>
    </row>
    <row r="1080" spans="17:34" x14ac:dyDescent="0.3">
      <c r="Q1080" s="1"/>
      <c r="AB1080" s="2"/>
      <c r="AD1080" s="1"/>
      <c r="AE1080" s="1"/>
      <c r="AF1080" s="1"/>
      <c r="AG1080" s="1"/>
      <c r="AH1080" s="1"/>
    </row>
    <row r="1081" spans="17:34" x14ac:dyDescent="0.3">
      <c r="Q1081" s="1"/>
      <c r="AB1081" s="2"/>
      <c r="AD1081" s="1"/>
      <c r="AE1081" s="1"/>
      <c r="AF1081" s="1"/>
      <c r="AG1081" s="1"/>
      <c r="AH1081" s="1"/>
    </row>
    <row r="1082" spans="17:34" x14ac:dyDescent="0.3">
      <c r="Q1082" s="1"/>
      <c r="AB1082" s="2"/>
      <c r="AD1082" s="1"/>
      <c r="AE1082" s="1"/>
      <c r="AF1082" s="1"/>
      <c r="AG1082" s="1"/>
      <c r="AH1082" s="1"/>
    </row>
    <row r="1083" spans="17:34" x14ac:dyDescent="0.3">
      <c r="Q1083" s="1"/>
      <c r="AB1083" s="2"/>
      <c r="AD1083" s="1"/>
      <c r="AE1083" s="1"/>
      <c r="AF1083" s="1"/>
      <c r="AG1083" s="1"/>
      <c r="AH1083" s="1"/>
    </row>
    <row r="1084" spans="17:34" x14ac:dyDescent="0.3">
      <c r="Q1084" s="1"/>
      <c r="AB1084" s="2"/>
      <c r="AD1084" s="1"/>
      <c r="AE1084" s="1"/>
      <c r="AF1084" s="1"/>
      <c r="AG1084" s="1"/>
      <c r="AH1084" s="1"/>
    </row>
    <row r="1085" spans="17:34" x14ac:dyDescent="0.3">
      <c r="Q1085" s="1"/>
      <c r="AB1085" s="2"/>
      <c r="AD1085" s="1"/>
      <c r="AE1085" s="1"/>
      <c r="AF1085" s="1"/>
      <c r="AG1085" s="1"/>
      <c r="AH1085" s="1"/>
    </row>
    <row r="1086" spans="17:34" x14ac:dyDescent="0.3">
      <c r="Q1086" s="1"/>
      <c r="AB1086" s="2"/>
      <c r="AD1086" s="1"/>
      <c r="AE1086" s="1"/>
      <c r="AF1086" s="1"/>
      <c r="AG1086" s="1"/>
      <c r="AH1086" s="1"/>
    </row>
    <row r="1087" spans="17:34" x14ac:dyDescent="0.3">
      <c r="Q1087" s="1"/>
      <c r="AB1087" s="2"/>
      <c r="AD1087" s="1"/>
      <c r="AE1087" s="1"/>
      <c r="AF1087" s="1"/>
      <c r="AG1087" s="1"/>
      <c r="AH1087" s="1"/>
    </row>
    <row r="1088" spans="17:34" x14ac:dyDescent="0.3">
      <c r="Q1088" s="1"/>
      <c r="AB1088" s="2"/>
      <c r="AD1088" s="1"/>
      <c r="AE1088" s="1"/>
      <c r="AF1088" s="1"/>
      <c r="AG1088" s="1"/>
      <c r="AH1088" s="1"/>
    </row>
    <row r="1089" spans="17:34" x14ac:dyDescent="0.3">
      <c r="Q1089" s="1"/>
      <c r="AB1089" s="2"/>
      <c r="AD1089" s="1"/>
      <c r="AE1089" s="1"/>
      <c r="AF1089" s="1"/>
      <c r="AG1089" s="1"/>
      <c r="AH1089" s="1"/>
    </row>
    <row r="1090" spans="17:34" x14ac:dyDescent="0.3">
      <c r="Q1090" s="1"/>
      <c r="AB1090" s="2"/>
      <c r="AD1090" s="1"/>
      <c r="AE1090" s="1"/>
      <c r="AF1090" s="1"/>
      <c r="AG1090" s="1"/>
      <c r="AH1090" s="1"/>
    </row>
    <row r="1091" spans="17:34" x14ac:dyDescent="0.3">
      <c r="Q1091" s="1"/>
      <c r="AB1091" s="2"/>
      <c r="AD1091" s="1"/>
      <c r="AE1091" s="1"/>
      <c r="AF1091" s="1"/>
      <c r="AG1091" s="1"/>
      <c r="AH1091" s="1"/>
    </row>
    <row r="1092" spans="17:34" x14ac:dyDescent="0.3">
      <c r="Q1092" s="1"/>
      <c r="AB1092" s="2"/>
      <c r="AD1092" s="1"/>
      <c r="AE1092" s="1"/>
      <c r="AF1092" s="1"/>
      <c r="AG1092" s="1"/>
      <c r="AH1092" s="1"/>
    </row>
    <row r="1093" spans="17:34" x14ac:dyDescent="0.3">
      <c r="Q1093" s="1"/>
      <c r="AB1093" s="2"/>
      <c r="AD1093" s="1"/>
      <c r="AE1093" s="1"/>
      <c r="AF1093" s="1"/>
      <c r="AG1093" s="1"/>
      <c r="AH1093" s="1"/>
    </row>
    <row r="1094" spans="17:34" x14ac:dyDescent="0.3">
      <c r="Q1094" s="1"/>
      <c r="AB1094" s="2"/>
      <c r="AD1094" s="1"/>
      <c r="AE1094" s="1"/>
      <c r="AF1094" s="1"/>
      <c r="AG1094" s="1"/>
      <c r="AH1094" s="1"/>
    </row>
    <row r="1095" spans="17:34" x14ac:dyDescent="0.3">
      <c r="Q1095" s="1"/>
      <c r="AB1095" s="2"/>
      <c r="AD1095" s="1"/>
      <c r="AE1095" s="1"/>
      <c r="AF1095" s="1"/>
      <c r="AG1095" s="1"/>
      <c r="AH1095" s="1"/>
    </row>
    <row r="1096" spans="17:34" x14ac:dyDescent="0.3">
      <c r="Q1096" s="1"/>
      <c r="AB1096" s="2"/>
      <c r="AD1096" s="1"/>
      <c r="AE1096" s="1"/>
      <c r="AF1096" s="1"/>
      <c r="AG1096" s="1"/>
      <c r="AH1096" s="1"/>
    </row>
    <row r="1097" spans="17:34" x14ac:dyDescent="0.3">
      <c r="Q1097" s="1"/>
      <c r="AB1097" s="2"/>
      <c r="AD1097" s="1"/>
      <c r="AE1097" s="1"/>
      <c r="AF1097" s="1"/>
      <c r="AG1097" s="1"/>
      <c r="AH1097" s="1"/>
    </row>
    <row r="1098" spans="17:34" x14ac:dyDescent="0.3">
      <c r="Q1098" s="1"/>
      <c r="AB1098" s="2"/>
      <c r="AD1098" s="1"/>
      <c r="AE1098" s="1"/>
      <c r="AF1098" s="1"/>
      <c r="AG1098" s="1"/>
      <c r="AH1098" s="1"/>
    </row>
    <row r="1099" spans="17:34" x14ac:dyDescent="0.3">
      <c r="Q1099" s="1"/>
      <c r="AB1099" s="2"/>
      <c r="AD1099" s="1"/>
      <c r="AE1099" s="1"/>
      <c r="AF1099" s="1"/>
      <c r="AG1099" s="1"/>
      <c r="AH1099" s="1"/>
    </row>
    <row r="1100" spans="17:34" x14ac:dyDescent="0.3">
      <c r="Q1100" s="1"/>
      <c r="AB1100" s="2"/>
      <c r="AD1100" s="1"/>
      <c r="AE1100" s="1"/>
      <c r="AF1100" s="1"/>
      <c r="AG1100" s="1"/>
      <c r="AH1100" s="1"/>
    </row>
    <row r="1101" spans="17:34" x14ac:dyDescent="0.3">
      <c r="Q1101" s="1"/>
      <c r="AB1101" s="2"/>
      <c r="AD1101" s="1"/>
      <c r="AE1101" s="1"/>
      <c r="AF1101" s="1"/>
      <c r="AG1101" s="1"/>
      <c r="AH1101" s="1"/>
    </row>
    <row r="1102" spans="17:34" x14ac:dyDescent="0.3">
      <c r="Q1102" s="1"/>
      <c r="AB1102" s="2"/>
      <c r="AD1102" s="1"/>
      <c r="AE1102" s="1"/>
      <c r="AF1102" s="1"/>
      <c r="AG1102" s="1"/>
      <c r="AH1102" s="1"/>
    </row>
    <row r="1103" spans="17:34" x14ac:dyDescent="0.3">
      <c r="Q1103" s="1"/>
      <c r="AB1103" s="2"/>
      <c r="AD1103" s="1"/>
      <c r="AE1103" s="1"/>
      <c r="AF1103" s="1"/>
      <c r="AG1103" s="1"/>
      <c r="AH1103" s="1"/>
    </row>
    <row r="1104" spans="17:34" x14ac:dyDescent="0.3">
      <c r="Q1104" s="1"/>
      <c r="AB1104" s="2"/>
      <c r="AD1104" s="1"/>
      <c r="AE1104" s="1"/>
      <c r="AF1104" s="1"/>
      <c r="AG1104" s="1"/>
      <c r="AH1104" s="1"/>
    </row>
    <row r="1105" spans="17:34" x14ac:dyDescent="0.3">
      <c r="Q1105" s="1"/>
      <c r="AB1105" s="2"/>
      <c r="AD1105" s="1"/>
      <c r="AE1105" s="1"/>
      <c r="AF1105" s="1"/>
      <c r="AG1105" s="1"/>
      <c r="AH1105" s="1"/>
    </row>
    <row r="1106" spans="17:34" x14ac:dyDescent="0.3">
      <c r="Q1106" s="1"/>
      <c r="AB1106" s="2"/>
      <c r="AD1106" s="1"/>
      <c r="AE1106" s="1"/>
      <c r="AF1106" s="1"/>
      <c r="AG1106" s="1"/>
      <c r="AH1106" s="1"/>
    </row>
    <row r="1107" spans="17:34" x14ac:dyDescent="0.3">
      <c r="Q1107" s="1"/>
      <c r="AB1107" s="2"/>
      <c r="AD1107" s="1"/>
      <c r="AE1107" s="1"/>
      <c r="AF1107" s="1"/>
      <c r="AG1107" s="1"/>
      <c r="AH1107" s="1"/>
    </row>
    <row r="1108" spans="17:34" x14ac:dyDescent="0.3">
      <c r="Q1108" s="1"/>
      <c r="AB1108" s="2"/>
      <c r="AD1108" s="1"/>
      <c r="AE1108" s="1"/>
      <c r="AF1108" s="1"/>
      <c r="AG1108" s="1"/>
      <c r="AH1108" s="1"/>
    </row>
    <row r="1109" spans="17:34" x14ac:dyDescent="0.3">
      <c r="Q1109" s="1"/>
      <c r="AB1109" s="2"/>
      <c r="AD1109" s="1"/>
      <c r="AE1109" s="1"/>
      <c r="AF1109" s="1"/>
      <c r="AG1109" s="1"/>
      <c r="AH1109" s="1"/>
    </row>
    <row r="1110" spans="17:34" x14ac:dyDescent="0.3">
      <c r="Q1110" s="1"/>
      <c r="AB1110" s="2"/>
      <c r="AD1110" s="1"/>
      <c r="AE1110" s="1"/>
      <c r="AF1110" s="1"/>
      <c r="AG1110" s="1"/>
      <c r="AH1110" s="1"/>
    </row>
    <row r="1111" spans="17:34" x14ac:dyDescent="0.3">
      <c r="Q1111" s="1"/>
      <c r="AB1111" s="2"/>
      <c r="AD1111" s="1"/>
      <c r="AE1111" s="1"/>
      <c r="AF1111" s="1"/>
      <c r="AG1111" s="1"/>
      <c r="AH1111" s="1"/>
    </row>
    <row r="1112" spans="17:34" x14ac:dyDescent="0.3">
      <c r="Q1112" s="1"/>
      <c r="AB1112" s="2"/>
      <c r="AD1112" s="1"/>
      <c r="AE1112" s="1"/>
      <c r="AF1112" s="1"/>
      <c r="AG1112" s="1"/>
      <c r="AH1112" s="1"/>
    </row>
    <row r="1113" spans="17:34" x14ac:dyDescent="0.3">
      <c r="Q1113" s="1"/>
      <c r="AB1113" s="2"/>
      <c r="AD1113" s="1"/>
      <c r="AE1113" s="1"/>
      <c r="AF1113" s="1"/>
      <c r="AG1113" s="1"/>
      <c r="AH1113" s="1"/>
    </row>
    <row r="1114" spans="17:34" x14ac:dyDescent="0.3">
      <c r="Q1114" s="1"/>
      <c r="AB1114" s="2"/>
      <c r="AD1114" s="1"/>
      <c r="AE1114" s="1"/>
      <c r="AF1114" s="1"/>
      <c r="AG1114" s="1"/>
      <c r="AH1114" s="1"/>
    </row>
    <row r="1115" spans="17:34" x14ac:dyDescent="0.3">
      <c r="Q1115" s="1"/>
      <c r="AB1115" s="2"/>
      <c r="AD1115" s="1"/>
      <c r="AE1115" s="1"/>
      <c r="AF1115" s="1"/>
      <c r="AG1115" s="1"/>
      <c r="AH1115" s="1"/>
    </row>
    <row r="1116" spans="17:34" x14ac:dyDescent="0.3">
      <c r="Q1116" s="1"/>
      <c r="AB1116" s="2"/>
      <c r="AD1116" s="1"/>
      <c r="AE1116" s="1"/>
      <c r="AF1116" s="1"/>
      <c r="AG1116" s="1"/>
      <c r="AH1116" s="1"/>
    </row>
    <row r="1117" spans="17:34" x14ac:dyDescent="0.3">
      <c r="Q1117" s="1"/>
      <c r="AB1117" s="2"/>
      <c r="AD1117" s="1"/>
      <c r="AE1117" s="1"/>
      <c r="AF1117" s="1"/>
      <c r="AG1117" s="1"/>
      <c r="AH1117" s="1"/>
    </row>
    <row r="1118" spans="17:34" x14ac:dyDescent="0.3">
      <c r="Q1118" s="1"/>
      <c r="AB1118" s="2"/>
      <c r="AD1118" s="1"/>
      <c r="AE1118" s="1"/>
      <c r="AF1118" s="1"/>
      <c r="AG1118" s="1"/>
      <c r="AH1118" s="1"/>
    </row>
    <row r="1119" spans="17:34" x14ac:dyDescent="0.3">
      <c r="Q1119" s="1"/>
      <c r="AB1119" s="2"/>
      <c r="AD1119" s="1"/>
      <c r="AE1119" s="1"/>
      <c r="AF1119" s="1"/>
      <c r="AG1119" s="1"/>
      <c r="AH1119" s="1"/>
    </row>
    <row r="1120" spans="17:34" x14ac:dyDescent="0.3">
      <c r="Q1120" s="1"/>
      <c r="AB1120" s="2"/>
      <c r="AD1120" s="1"/>
      <c r="AE1120" s="1"/>
      <c r="AF1120" s="1"/>
      <c r="AG1120" s="1"/>
      <c r="AH1120" s="1"/>
    </row>
    <row r="1121" spans="17:34" x14ac:dyDescent="0.3">
      <c r="Q1121" s="1"/>
      <c r="AB1121" s="2"/>
      <c r="AD1121" s="1"/>
      <c r="AE1121" s="1"/>
      <c r="AF1121" s="1"/>
      <c r="AG1121" s="1"/>
      <c r="AH1121" s="1"/>
    </row>
    <row r="1122" spans="17:34" x14ac:dyDescent="0.3">
      <c r="Q1122" s="1"/>
      <c r="AB1122" s="2"/>
      <c r="AD1122" s="1"/>
      <c r="AE1122" s="1"/>
      <c r="AF1122" s="1"/>
      <c r="AG1122" s="1"/>
      <c r="AH1122" s="1"/>
    </row>
    <row r="1123" spans="17:34" x14ac:dyDescent="0.3">
      <c r="Q1123" s="1"/>
      <c r="AB1123" s="2"/>
      <c r="AD1123" s="1"/>
      <c r="AE1123" s="1"/>
      <c r="AF1123" s="1"/>
      <c r="AG1123" s="1"/>
      <c r="AH1123" s="1"/>
    </row>
    <row r="1124" spans="17:34" x14ac:dyDescent="0.3">
      <c r="Q1124" s="1"/>
      <c r="AB1124" s="2"/>
      <c r="AD1124" s="1"/>
      <c r="AE1124" s="1"/>
      <c r="AF1124" s="1"/>
      <c r="AG1124" s="1"/>
      <c r="AH1124" s="1"/>
    </row>
    <row r="1125" spans="17:34" x14ac:dyDescent="0.3">
      <c r="Q1125" s="1"/>
      <c r="AB1125" s="2"/>
      <c r="AD1125" s="1"/>
      <c r="AE1125" s="1"/>
      <c r="AF1125" s="1"/>
      <c r="AG1125" s="1"/>
      <c r="AH1125" s="1"/>
    </row>
    <row r="1126" spans="17:34" x14ac:dyDescent="0.3">
      <c r="Q1126" s="1"/>
      <c r="AB1126" s="2"/>
      <c r="AD1126" s="1"/>
      <c r="AE1126" s="1"/>
      <c r="AF1126" s="1"/>
      <c r="AG1126" s="1"/>
      <c r="AH1126" s="1"/>
    </row>
    <row r="1127" spans="17:34" x14ac:dyDescent="0.3">
      <c r="Q1127" s="1"/>
      <c r="AB1127" s="2"/>
      <c r="AD1127" s="1"/>
      <c r="AE1127" s="1"/>
      <c r="AF1127" s="1"/>
      <c r="AG1127" s="1"/>
      <c r="AH1127" s="1"/>
    </row>
    <row r="1128" spans="17:34" x14ac:dyDescent="0.3">
      <c r="Q1128" s="1"/>
      <c r="AB1128" s="2"/>
      <c r="AD1128" s="1"/>
      <c r="AE1128" s="1"/>
      <c r="AF1128" s="1"/>
      <c r="AG1128" s="1"/>
      <c r="AH1128" s="1"/>
    </row>
    <row r="1129" spans="17:34" x14ac:dyDescent="0.3">
      <c r="Q1129" s="1"/>
      <c r="AB1129" s="2"/>
      <c r="AD1129" s="1"/>
      <c r="AE1129" s="1"/>
      <c r="AF1129" s="1"/>
      <c r="AG1129" s="1"/>
      <c r="AH1129" s="1"/>
    </row>
    <row r="1130" spans="17:34" x14ac:dyDescent="0.3">
      <c r="Q1130" s="1"/>
      <c r="AB1130" s="2"/>
      <c r="AD1130" s="1"/>
      <c r="AE1130" s="1"/>
      <c r="AF1130" s="1"/>
      <c r="AG1130" s="1"/>
      <c r="AH1130" s="1"/>
    </row>
    <row r="1131" spans="17:34" x14ac:dyDescent="0.3">
      <c r="Q1131" s="1"/>
      <c r="AB1131" s="2"/>
      <c r="AD1131" s="1"/>
      <c r="AE1131" s="1"/>
      <c r="AF1131" s="1"/>
      <c r="AG1131" s="1"/>
      <c r="AH1131" s="1"/>
    </row>
    <row r="1132" spans="17:34" x14ac:dyDescent="0.3">
      <c r="Q1132" s="1"/>
      <c r="AB1132" s="2"/>
      <c r="AD1132" s="1"/>
      <c r="AE1132" s="1"/>
      <c r="AF1132" s="1"/>
      <c r="AG1132" s="1"/>
      <c r="AH1132" s="1"/>
    </row>
    <row r="1133" spans="17:34" x14ac:dyDescent="0.3">
      <c r="Q1133" s="1"/>
      <c r="AB1133" s="2"/>
      <c r="AD1133" s="1"/>
      <c r="AE1133" s="1"/>
      <c r="AF1133" s="1"/>
      <c r="AG1133" s="1"/>
      <c r="AH1133" s="1"/>
    </row>
    <row r="1134" spans="17:34" x14ac:dyDescent="0.3">
      <c r="Q1134" s="1"/>
      <c r="AB1134" s="2"/>
      <c r="AD1134" s="1"/>
      <c r="AE1134" s="1"/>
      <c r="AF1134" s="1"/>
      <c r="AG1134" s="1"/>
      <c r="AH1134" s="1"/>
    </row>
    <row r="1135" spans="17:34" x14ac:dyDescent="0.3">
      <c r="Q1135" s="1"/>
      <c r="AB1135" s="2"/>
      <c r="AD1135" s="1"/>
      <c r="AE1135" s="1"/>
      <c r="AF1135" s="1"/>
      <c r="AG1135" s="1"/>
      <c r="AH1135" s="1"/>
    </row>
    <row r="1136" spans="17:34" x14ac:dyDescent="0.3">
      <c r="Q1136" s="1"/>
      <c r="AB1136" s="2"/>
      <c r="AD1136" s="1"/>
      <c r="AE1136" s="1"/>
      <c r="AF1136" s="1"/>
      <c r="AG1136" s="1"/>
      <c r="AH1136" s="1"/>
    </row>
    <row r="1137" spans="17:34" x14ac:dyDescent="0.3">
      <c r="Q1137" s="1"/>
      <c r="AB1137" s="2"/>
      <c r="AD1137" s="1"/>
      <c r="AE1137" s="1"/>
      <c r="AF1137" s="1"/>
      <c r="AG1137" s="1"/>
      <c r="AH1137" s="1"/>
    </row>
    <row r="1138" spans="17:34" x14ac:dyDescent="0.3">
      <c r="Q1138" s="1"/>
      <c r="AB1138" s="2"/>
      <c r="AD1138" s="1"/>
      <c r="AE1138" s="1"/>
      <c r="AF1138" s="1"/>
      <c r="AG1138" s="1"/>
      <c r="AH1138" s="1"/>
    </row>
    <row r="1139" spans="17:34" x14ac:dyDescent="0.3">
      <c r="Q1139" s="1"/>
      <c r="AB1139" s="2"/>
      <c r="AD1139" s="1"/>
      <c r="AE1139" s="1"/>
      <c r="AF1139" s="1"/>
      <c r="AG1139" s="1"/>
      <c r="AH1139" s="1"/>
    </row>
    <row r="1140" spans="17:34" x14ac:dyDescent="0.3">
      <c r="Q1140" s="1"/>
      <c r="AB1140" s="2"/>
      <c r="AD1140" s="1"/>
      <c r="AE1140" s="1"/>
      <c r="AF1140" s="1"/>
      <c r="AG1140" s="1"/>
      <c r="AH1140" s="1"/>
    </row>
    <row r="1141" spans="17:34" x14ac:dyDescent="0.3">
      <c r="Q1141" s="1"/>
      <c r="AB1141" s="2"/>
      <c r="AD1141" s="1"/>
      <c r="AE1141" s="1"/>
      <c r="AF1141" s="1"/>
      <c r="AG1141" s="1"/>
      <c r="AH1141" s="1"/>
    </row>
    <row r="1142" spans="17:34" x14ac:dyDescent="0.3">
      <c r="Q1142" s="1"/>
      <c r="AB1142" s="2"/>
      <c r="AD1142" s="1"/>
      <c r="AE1142" s="1"/>
      <c r="AF1142" s="1"/>
      <c r="AG1142" s="1"/>
      <c r="AH1142" s="1"/>
    </row>
    <row r="1143" spans="17:34" x14ac:dyDescent="0.3">
      <c r="Q1143" s="1"/>
      <c r="AB1143" s="2"/>
      <c r="AD1143" s="1"/>
      <c r="AE1143" s="1"/>
      <c r="AF1143" s="1"/>
      <c r="AG1143" s="1"/>
      <c r="AH1143" s="1"/>
    </row>
    <row r="1144" spans="17:34" x14ac:dyDescent="0.3">
      <c r="Q1144" s="1"/>
      <c r="AB1144" s="2"/>
      <c r="AD1144" s="1"/>
      <c r="AE1144" s="1"/>
      <c r="AF1144" s="1"/>
      <c r="AG1144" s="1"/>
      <c r="AH1144" s="1"/>
    </row>
    <row r="1145" spans="17:34" x14ac:dyDescent="0.3">
      <c r="Q1145" s="1"/>
      <c r="AB1145" s="2"/>
      <c r="AD1145" s="1"/>
      <c r="AE1145" s="1"/>
      <c r="AF1145" s="1"/>
      <c r="AG1145" s="1"/>
      <c r="AH1145" s="1"/>
    </row>
    <row r="1146" spans="17:34" x14ac:dyDescent="0.3">
      <c r="Q1146" s="1"/>
      <c r="AB1146" s="2"/>
      <c r="AD1146" s="1"/>
      <c r="AE1146" s="1"/>
      <c r="AF1146" s="1"/>
      <c r="AG1146" s="1"/>
      <c r="AH1146" s="1"/>
    </row>
    <row r="1147" spans="17:34" x14ac:dyDescent="0.3">
      <c r="Q1147" s="1"/>
      <c r="AB1147" s="2"/>
      <c r="AD1147" s="1"/>
      <c r="AE1147" s="1"/>
      <c r="AF1147" s="1"/>
      <c r="AG1147" s="1"/>
      <c r="AH1147" s="1"/>
    </row>
    <row r="1148" spans="17:34" x14ac:dyDescent="0.3">
      <c r="Q1148" s="1"/>
      <c r="AB1148" s="2"/>
      <c r="AD1148" s="1"/>
      <c r="AE1148" s="1"/>
      <c r="AF1148" s="1"/>
      <c r="AG1148" s="1"/>
      <c r="AH1148" s="1"/>
    </row>
    <row r="1149" spans="17:34" x14ac:dyDescent="0.3">
      <c r="Q1149" s="1"/>
      <c r="AB1149" s="2"/>
      <c r="AD1149" s="1"/>
      <c r="AE1149" s="1"/>
      <c r="AF1149" s="1"/>
      <c r="AG1149" s="1"/>
      <c r="AH1149" s="1"/>
    </row>
    <row r="1150" spans="17:34" x14ac:dyDescent="0.3">
      <c r="Q1150" s="1"/>
      <c r="AB1150" s="2"/>
      <c r="AD1150" s="1"/>
      <c r="AE1150" s="1"/>
      <c r="AF1150" s="1"/>
      <c r="AG1150" s="1"/>
      <c r="AH1150" s="1"/>
    </row>
    <row r="1151" spans="17:34" x14ac:dyDescent="0.3">
      <c r="Q1151" s="1"/>
      <c r="AB1151" s="2"/>
      <c r="AD1151" s="1"/>
      <c r="AE1151" s="1"/>
      <c r="AF1151" s="1"/>
      <c r="AG1151" s="1"/>
      <c r="AH1151" s="1"/>
    </row>
    <row r="1152" spans="17:34" x14ac:dyDescent="0.3">
      <c r="Q1152" s="1"/>
      <c r="AB1152" s="2"/>
      <c r="AD1152" s="1"/>
      <c r="AE1152" s="1"/>
      <c r="AF1152" s="1"/>
      <c r="AG1152" s="1"/>
      <c r="AH1152" s="1"/>
    </row>
    <row r="1153" spans="17:34" x14ac:dyDescent="0.3">
      <c r="Q1153" s="1"/>
      <c r="AB1153" s="2"/>
      <c r="AD1153" s="1"/>
      <c r="AE1153" s="1"/>
      <c r="AF1153" s="1"/>
      <c r="AG1153" s="1"/>
      <c r="AH1153" s="1"/>
    </row>
    <row r="1154" spans="17:34" x14ac:dyDescent="0.3">
      <c r="Q1154" s="1"/>
      <c r="AB1154" s="2"/>
      <c r="AD1154" s="1"/>
      <c r="AE1154" s="1"/>
      <c r="AF1154" s="1"/>
      <c r="AG1154" s="1"/>
      <c r="AH1154" s="1"/>
    </row>
    <row r="1155" spans="17:34" x14ac:dyDescent="0.3">
      <c r="Q1155" s="1"/>
      <c r="AB1155" s="2"/>
      <c r="AD1155" s="1"/>
      <c r="AE1155" s="1"/>
      <c r="AF1155" s="1"/>
      <c r="AG1155" s="1"/>
      <c r="AH1155" s="1"/>
    </row>
    <row r="1156" spans="17:34" x14ac:dyDescent="0.3">
      <c r="Q1156" s="1"/>
      <c r="AB1156" s="2"/>
      <c r="AD1156" s="1"/>
      <c r="AE1156" s="1"/>
      <c r="AF1156" s="1"/>
      <c r="AG1156" s="1"/>
      <c r="AH1156" s="1"/>
    </row>
    <row r="1157" spans="17:34" x14ac:dyDescent="0.3">
      <c r="Q1157" s="1"/>
      <c r="AB1157" s="2"/>
      <c r="AD1157" s="1"/>
      <c r="AE1157" s="1"/>
      <c r="AF1157" s="1"/>
      <c r="AG1157" s="1"/>
      <c r="AH1157" s="1"/>
    </row>
    <row r="1158" spans="17:34" x14ac:dyDescent="0.3">
      <c r="Q1158" s="1"/>
      <c r="AB1158" s="2"/>
      <c r="AD1158" s="1"/>
      <c r="AE1158" s="1"/>
      <c r="AF1158" s="1"/>
      <c r="AG1158" s="1"/>
      <c r="AH1158" s="1"/>
    </row>
    <row r="1159" spans="17:34" x14ac:dyDescent="0.3">
      <c r="Q1159" s="1"/>
      <c r="AB1159" s="2"/>
      <c r="AD1159" s="1"/>
      <c r="AE1159" s="1"/>
      <c r="AF1159" s="1"/>
      <c r="AG1159" s="1"/>
      <c r="AH1159" s="1"/>
    </row>
    <row r="1160" spans="17:34" x14ac:dyDescent="0.3">
      <c r="Q1160" s="1"/>
      <c r="AB1160" s="2"/>
      <c r="AD1160" s="1"/>
      <c r="AE1160" s="1"/>
      <c r="AF1160" s="1"/>
      <c r="AG1160" s="1"/>
      <c r="AH1160" s="1"/>
    </row>
    <row r="1161" spans="17:34" x14ac:dyDescent="0.3">
      <c r="Q1161" s="1"/>
      <c r="AB1161" s="2"/>
      <c r="AD1161" s="1"/>
      <c r="AE1161" s="1"/>
      <c r="AF1161" s="1"/>
      <c r="AG1161" s="1"/>
      <c r="AH1161" s="1"/>
    </row>
    <row r="1162" spans="17:34" x14ac:dyDescent="0.3">
      <c r="Q1162" s="1"/>
      <c r="AB1162" s="2"/>
      <c r="AD1162" s="1"/>
      <c r="AE1162" s="1"/>
      <c r="AF1162" s="1"/>
      <c r="AG1162" s="1"/>
      <c r="AH1162" s="1"/>
    </row>
    <row r="1163" spans="17:34" x14ac:dyDescent="0.3">
      <c r="Q1163" s="1"/>
      <c r="AB1163" s="2"/>
      <c r="AD1163" s="1"/>
      <c r="AE1163" s="1"/>
      <c r="AF1163" s="1"/>
      <c r="AG1163" s="1"/>
      <c r="AH1163" s="1"/>
    </row>
    <row r="1164" spans="17:34" x14ac:dyDescent="0.3">
      <c r="Q1164" s="1"/>
      <c r="AB1164" s="2"/>
      <c r="AD1164" s="1"/>
      <c r="AE1164" s="1"/>
      <c r="AF1164" s="1"/>
      <c r="AG1164" s="1"/>
      <c r="AH1164" s="1"/>
    </row>
    <row r="1165" spans="17:34" x14ac:dyDescent="0.3">
      <c r="Q1165" s="1"/>
      <c r="AB1165" s="2"/>
      <c r="AD1165" s="1"/>
      <c r="AE1165" s="1"/>
      <c r="AF1165" s="1"/>
      <c r="AG1165" s="1"/>
      <c r="AH1165" s="1"/>
    </row>
    <row r="1166" spans="17:34" x14ac:dyDescent="0.3">
      <c r="Q1166" s="1"/>
      <c r="AB1166" s="2"/>
      <c r="AD1166" s="1"/>
      <c r="AE1166" s="1"/>
      <c r="AF1166" s="1"/>
      <c r="AG1166" s="1"/>
      <c r="AH1166" s="1"/>
    </row>
    <row r="1167" spans="17:34" x14ac:dyDescent="0.3">
      <c r="Q1167" s="1"/>
      <c r="AB1167" s="2"/>
      <c r="AD1167" s="1"/>
      <c r="AE1167" s="1"/>
      <c r="AF1167" s="1"/>
      <c r="AG1167" s="1"/>
      <c r="AH1167" s="1"/>
    </row>
    <row r="1168" spans="17:34" x14ac:dyDescent="0.3">
      <c r="Q1168" s="1"/>
      <c r="AB1168" s="2"/>
      <c r="AD1168" s="1"/>
      <c r="AE1168" s="1"/>
      <c r="AF1168" s="1"/>
      <c r="AG1168" s="1"/>
      <c r="AH1168" s="1"/>
    </row>
    <row r="1169" spans="17:34" x14ac:dyDescent="0.3">
      <c r="Q1169" s="1"/>
      <c r="AB1169" s="2"/>
      <c r="AD1169" s="1"/>
      <c r="AE1169" s="1"/>
      <c r="AF1169" s="1"/>
      <c r="AG1169" s="1"/>
      <c r="AH1169" s="1"/>
    </row>
    <row r="1170" spans="17:34" x14ac:dyDescent="0.3">
      <c r="Q1170" s="1"/>
      <c r="AB1170" s="2"/>
      <c r="AD1170" s="1"/>
      <c r="AE1170" s="1"/>
      <c r="AF1170" s="1"/>
      <c r="AG1170" s="1"/>
      <c r="AH1170" s="1"/>
    </row>
    <row r="1171" spans="17:34" x14ac:dyDescent="0.3">
      <c r="Q1171" s="1"/>
      <c r="AB1171" s="2"/>
      <c r="AD1171" s="1"/>
      <c r="AE1171" s="1"/>
      <c r="AF1171" s="1"/>
      <c r="AG1171" s="1"/>
      <c r="AH1171" s="1"/>
    </row>
    <row r="1172" spans="17:34" x14ac:dyDescent="0.3">
      <c r="Q1172" s="1"/>
      <c r="AB1172" s="2"/>
      <c r="AD1172" s="1"/>
      <c r="AE1172" s="1"/>
      <c r="AF1172" s="1"/>
      <c r="AG1172" s="1"/>
      <c r="AH1172" s="1"/>
    </row>
    <row r="1173" spans="17:34" x14ac:dyDescent="0.3">
      <c r="Q1173" s="1"/>
      <c r="AB1173" s="2"/>
      <c r="AD1173" s="1"/>
      <c r="AE1173" s="1"/>
      <c r="AF1173" s="1"/>
      <c r="AG1173" s="1"/>
      <c r="AH1173" s="1"/>
    </row>
    <row r="1174" spans="17:34" x14ac:dyDescent="0.3">
      <c r="Q1174" s="1"/>
      <c r="AB1174" s="2"/>
      <c r="AD1174" s="1"/>
      <c r="AE1174" s="1"/>
      <c r="AF1174" s="1"/>
      <c r="AG1174" s="1"/>
      <c r="AH1174" s="1"/>
    </row>
    <row r="1175" spans="17:34" x14ac:dyDescent="0.3">
      <c r="Q1175" s="1"/>
      <c r="AB1175" s="2"/>
      <c r="AD1175" s="1"/>
      <c r="AE1175" s="1"/>
      <c r="AF1175" s="1"/>
      <c r="AG1175" s="1"/>
      <c r="AH1175" s="1"/>
    </row>
    <row r="1176" spans="17:34" x14ac:dyDescent="0.3">
      <c r="Q1176" s="1"/>
      <c r="AB1176" s="2"/>
      <c r="AD1176" s="1"/>
      <c r="AE1176" s="1"/>
      <c r="AF1176" s="1"/>
      <c r="AG1176" s="1"/>
      <c r="AH1176" s="1"/>
    </row>
    <row r="1177" spans="17:34" x14ac:dyDescent="0.3">
      <c r="Q1177" s="1"/>
      <c r="AB1177" s="2"/>
      <c r="AD1177" s="1"/>
      <c r="AE1177" s="1"/>
      <c r="AF1177" s="1"/>
      <c r="AG1177" s="1"/>
      <c r="AH1177" s="1"/>
    </row>
    <row r="1178" spans="17:34" x14ac:dyDescent="0.3">
      <c r="Q1178" s="1"/>
      <c r="AB1178" s="2"/>
      <c r="AD1178" s="1"/>
      <c r="AE1178" s="1"/>
      <c r="AF1178" s="1"/>
      <c r="AG1178" s="1"/>
      <c r="AH1178" s="1"/>
    </row>
    <row r="1179" spans="17:34" x14ac:dyDescent="0.3">
      <c r="Q1179" s="1"/>
      <c r="AB1179" s="2"/>
      <c r="AD1179" s="1"/>
      <c r="AE1179" s="1"/>
      <c r="AF1179" s="1"/>
      <c r="AG1179" s="1"/>
      <c r="AH1179" s="1"/>
    </row>
    <row r="1180" spans="17:34" x14ac:dyDescent="0.3">
      <c r="Q1180" s="1"/>
      <c r="AB1180" s="2"/>
      <c r="AD1180" s="1"/>
      <c r="AE1180" s="1"/>
      <c r="AF1180" s="1"/>
      <c r="AG1180" s="1"/>
      <c r="AH1180" s="1"/>
    </row>
    <row r="1181" spans="17:34" x14ac:dyDescent="0.3">
      <c r="Q1181" s="1"/>
      <c r="AB1181" s="2"/>
      <c r="AD1181" s="1"/>
      <c r="AE1181" s="1"/>
      <c r="AF1181" s="1"/>
      <c r="AG1181" s="1"/>
      <c r="AH1181" s="1"/>
    </row>
    <row r="1182" spans="17:34" x14ac:dyDescent="0.3">
      <c r="Q1182" s="1"/>
      <c r="AB1182" s="2"/>
      <c r="AD1182" s="1"/>
      <c r="AE1182" s="1"/>
      <c r="AF1182" s="1"/>
      <c r="AG1182" s="1"/>
      <c r="AH1182" s="1"/>
    </row>
    <row r="1183" spans="17:34" x14ac:dyDescent="0.3">
      <c r="Q1183" s="1"/>
      <c r="AB1183" s="2"/>
      <c r="AD1183" s="1"/>
      <c r="AE1183" s="1"/>
      <c r="AF1183" s="1"/>
      <c r="AG1183" s="1"/>
      <c r="AH1183" s="1"/>
    </row>
    <row r="1184" spans="17:34" x14ac:dyDescent="0.3">
      <c r="Q1184" s="1"/>
      <c r="AB1184" s="2"/>
      <c r="AD1184" s="1"/>
      <c r="AE1184" s="1"/>
      <c r="AF1184" s="1"/>
      <c r="AG1184" s="1"/>
      <c r="AH1184" s="1"/>
    </row>
    <row r="1185" spans="17:34" x14ac:dyDescent="0.3">
      <c r="Q1185" s="1"/>
      <c r="AB1185" s="2"/>
      <c r="AD1185" s="1"/>
      <c r="AE1185" s="1"/>
      <c r="AF1185" s="1"/>
      <c r="AG1185" s="1"/>
      <c r="AH1185" s="1"/>
    </row>
    <row r="1186" spans="17:34" x14ac:dyDescent="0.3">
      <c r="Q1186" s="1"/>
      <c r="AB1186" s="2"/>
      <c r="AD1186" s="1"/>
      <c r="AE1186" s="1"/>
      <c r="AF1186" s="1"/>
      <c r="AG1186" s="1"/>
      <c r="AH1186" s="1"/>
    </row>
    <row r="1187" spans="17:34" x14ac:dyDescent="0.3">
      <c r="Q1187" s="1"/>
      <c r="AB1187" s="2"/>
      <c r="AD1187" s="1"/>
      <c r="AE1187" s="1"/>
      <c r="AF1187" s="1"/>
      <c r="AG1187" s="1"/>
      <c r="AH1187" s="1"/>
    </row>
    <row r="1188" spans="17:34" x14ac:dyDescent="0.3">
      <c r="Q1188" s="1"/>
      <c r="AB1188" s="2"/>
      <c r="AD1188" s="1"/>
      <c r="AE1188" s="1"/>
      <c r="AF1188" s="1"/>
      <c r="AG1188" s="1"/>
      <c r="AH1188" s="1"/>
    </row>
    <row r="1189" spans="17:34" x14ac:dyDescent="0.3">
      <c r="Q1189" s="1"/>
      <c r="AB1189" s="2"/>
      <c r="AD1189" s="1"/>
      <c r="AE1189" s="1"/>
      <c r="AF1189" s="1"/>
      <c r="AG1189" s="1"/>
      <c r="AH1189" s="1"/>
    </row>
    <row r="1190" spans="17:34" x14ac:dyDescent="0.3">
      <c r="Q1190" s="1"/>
      <c r="AB1190" s="2"/>
      <c r="AD1190" s="1"/>
      <c r="AE1190" s="1"/>
      <c r="AF1190" s="1"/>
      <c r="AG1190" s="1"/>
      <c r="AH1190" s="1"/>
    </row>
    <row r="1191" spans="17:34" x14ac:dyDescent="0.3">
      <c r="Q1191" s="1"/>
      <c r="AB1191" s="2"/>
      <c r="AD1191" s="1"/>
      <c r="AE1191" s="1"/>
      <c r="AF1191" s="1"/>
      <c r="AG1191" s="1"/>
      <c r="AH1191" s="1"/>
    </row>
    <row r="1192" spans="17:34" x14ac:dyDescent="0.3">
      <c r="Q1192" s="1"/>
      <c r="AB1192" s="2"/>
      <c r="AD1192" s="1"/>
      <c r="AE1192" s="1"/>
      <c r="AF1192" s="1"/>
      <c r="AG1192" s="1"/>
      <c r="AH1192" s="1"/>
    </row>
    <row r="1193" spans="17:34" x14ac:dyDescent="0.3">
      <c r="Q1193" s="1"/>
      <c r="AB1193" s="2"/>
      <c r="AD1193" s="1"/>
      <c r="AE1193" s="1"/>
      <c r="AF1193" s="1"/>
      <c r="AG1193" s="1"/>
      <c r="AH1193" s="1"/>
    </row>
    <row r="1194" spans="17:34" x14ac:dyDescent="0.3">
      <c r="Q1194" s="1"/>
      <c r="AB1194" s="2"/>
      <c r="AD1194" s="1"/>
      <c r="AE1194" s="1"/>
      <c r="AF1194" s="1"/>
      <c r="AG1194" s="1"/>
      <c r="AH1194" s="1"/>
    </row>
    <row r="1195" spans="17:34" x14ac:dyDescent="0.3">
      <c r="Q1195" s="1"/>
      <c r="AB1195" s="2"/>
      <c r="AD1195" s="1"/>
      <c r="AE1195" s="1"/>
      <c r="AF1195" s="1"/>
      <c r="AG1195" s="1"/>
      <c r="AH1195" s="1"/>
    </row>
    <row r="1196" spans="17:34" x14ac:dyDescent="0.3">
      <c r="Q1196" s="1"/>
      <c r="AB1196" s="2"/>
      <c r="AD1196" s="1"/>
      <c r="AE1196" s="1"/>
      <c r="AF1196" s="1"/>
      <c r="AG1196" s="1"/>
      <c r="AH1196" s="1"/>
    </row>
    <row r="1197" spans="17:34" x14ac:dyDescent="0.3">
      <c r="Q1197" s="1"/>
      <c r="AB1197" s="2"/>
      <c r="AD1197" s="1"/>
      <c r="AE1197" s="1"/>
      <c r="AF1197" s="1"/>
      <c r="AG1197" s="1"/>
      <c r="AH1197" s="1"/>
    </row>
    <row r="1198" spans="17:34" x14ac:dyDescent="0.3">
      <c r="Q1198" s="1"/>
      <c r="AB1198" s="2"/>
      <c r="AD1198" s="1"/>
      <c r="AE1198" s="1"/>
      <c r="AF1198" s="1"/>
      <c r="AG1198" s="1"/>
      <c r="AH1198" s="1"/>
    </row>
    <row r="1199" spans="17:34" x14ac:dyDescent="0.3">
      <c r="Q1199" s="1"/>
      <c r="AB1199" s="2"/>
      <c r="AD1199" s="1"/>
      <c r="AE1199" s="1"/>
      <c r="AF1199" s="1"/>
      <c r="AG1199" s="1"/>
      <c r="AH1199" s="1"/>
    </row>
    <row r="1200" spans="17:34" x14ac:dyDescent="0.3">
      <c r="Q1200" s="1"/>
      <c r="AB1200" s="2"/>
      <c r="AD1200" s="1"/>
      <c r="AE1200" s="1"/>
      <c r="AF1200" s="1"/>
      <c r="AG1200" s="1"/>
      <c r="AH1200" s="1"/>
    </row>
    <row r="1201" spans="17:34" x14ac:dyDescent="0.3">
      <c r="Q1201" s="1"/>
      <c r="AB1201" s="2"/>
      <c r="AD1201" s="1"/>
      <c r="AE1201" s="1"/>
      <c r="AF1201" s="1"/>
      <c r="AG1201" s="1"/>
      <c r="AH1201" s="1"/>
    </row>
    <row r="1202" spans="17:34" x14ac:dyDescent="0.3">
      <c r="Q1202" s="1"/>
      <c r="AB1202" s="2"/>
      <c r="AD1202" s="1"/>
      <c r="AE1202" s="1"/>
      <c r="AF1202" s="1"/>
      <c r="AG1202" s="1"/>
      <c r="AH1202" s="1"/>
    </row>
    <row r="1203" spans="17:34" x14ac:dyDescent="0.3">
      <c r="Q1203" s="1"/>
      <c r="AB1203" s="2"/>
      <c r="AD1203" s="1"/>
      <c r="AE1203" s="1"/>
      <c r="AF1203" s="1"/>
      <c r="AG1203" s="1"/>
      <c r="AH1203" s="1"/>
    </row>
    <row r="1204" spans="17:34" x14ac:dyDescent="0.3">
      <c r="Q1204" s="1"/>
      <c r="AB1204" s="2"/>
      <c r="AD1204" s="1"/>
      <c r="AE1204" s="1"/>
      <c r="AF1204" s="1"/>
      <c r="AG1204" s="1"/>
      <c r="AH1204" s="1"/>
    </row>
    <row r="1205" spans="17:34" x14ac:dyDescent="0.3">
      <c r="Q1205" s="1"/>
      <c r="AB1205" s="2"/>
      <c r="AD1205" s="1"/>
      <c r="AE1205" s="1"/>
      <c r="AF1205" s="1"/>
      <c r="AG1205" s="1"/>
      <c r="AH1205" s="1"/>
    </row>
    <row r="1206" spans="17:34" x14ac:dyDescent="0.3">
      <c r="Q1206" s="1"/>
      <c r="AB1206" s="2"/>
      <c r="AD1206" s="1"/>
      <c r="AE1206" s="1"/>
      <c r="AF1206" s="1"/>
      <c r="AG1206" s="1"/>
      <c r="AH1206" s="1"/>
    </row>
    <row r="1207" spans="17:34" x14ac:dyDescent="0.3">
      <c r="Q1207" s="1"/>
      <c r="AB1207" s="2"/>
      <c r="AD1207" s="1"/>
      <c r="AE1207" s="1"/>
      <c r="AF1207" s="1"/>
      <c r="AG1207" s="1"/>
      <c r="AH1207" s="1"/>
    </row>
    <row r="1208" spans="17:34" x14ac:dyDescent="0.3">
      <c r="Q1208" s="1"/>
      <c r="AB1208" s="2"/>
      <c r="AD1208" s="1"/>
      <c r="AE1208" s="1"/>
      <c r="AF1208" s="1"/>
      <c r="AG1208" s="1"/>
      <c r="AH1208" s="1"/>
    </row>
    <row r="1209" spans="17:34" x14ac:dyDescent="0.3">
      <c r="Q1209" s="1"/>
      <c r="AB1209" s="2"/>
      <c r="AD1209" s="1"/>
      <c r="AE1209" s="1"/>
      <c r="AF1209" s="1"/>
      <c r="AG1209" s="1"/>
      <c r="AH1209" s="1"/>
    </row>
    <row r="1210" spans="17:34" x14ac:dyDescent="0.3">
      <c r="Q1210" s="1"/>
      <c r="AB1210" s="2"/>
      <c r="AD1210" s="1"/>
      <c r="AE1210" s="1"/>
      <c r="AF1210" s="1"/>
      <c r="AG1210" s="1"/>
      <c r="AH1210" s="1"/>
    </row>
    <row r="1211" spans="17:34" x14ac:dyDescent="0.3">
      <c r="Q1211" s="1"/>
      <c r="AB1211" s="2"/>
      <c r="AD1211" s="1"/>
      <c r="AE1211" s="1"/>
      <c r="AF1211" s="1"/>
      <c r="AG1211" s="1"/>
      <c r="AH1211" s="1"/>
    </row>
    <row r="1212" spans="17:34" x14ac:dyDescent="0.3">
      <c r="Q1212" s="1"/>
      <c r="AB1212" s="2"/>
      <c r="AD1212" s="1"/>
      <c r="AE1212" s="1"/>
      <c r="AF1212" s="1"/>
      <c r="AG1212" s="1"/>
      <c r="AH1212" s="1"/>
    </row>
    <row r="1213" spans="17:34" x14ac:dyDescent="0.3">
      <c r="Q1213" s="1"/>
      <c r="AB1213" s="2"/>
      <c r="AD1213" s="1"/>
      <c r="AE1213" s="1"/>
      <c r="AF1213" s="1"/>
      <c r="AG1213" s="1"/>
      <c r="AH1213" s="1"/>
    </row>
    <row r="1214" spans="17:34" x14ac:dyDescent="0.3">
      <c r="Q1214" s="1"/>
      <c r="AB1214" s="2"/>
      <c r="AD1214" s="1"/>
      <c r="AE1214" s="1"/>
      <c r="AF1214" s="1"/>
      <c r="AG1214" s="1"/>
      <c r="AH1214" s="1"/>
    </row>
    <row r="1215" spans="17:34" x14ac:dyDescent="0.3">
      <c r="Q1215" s="1"/>
      <c r="AB1215" s="2"/>
      <c r="AD1215" s="1"/>
      <c r="AE1215" s="1"/>
      <c r="AF1215" s="1"/>
      <c r="AG1215" s="1"/>
      <c r="AH1215" s="1"/>
    </row>
    <row r="1216" spans="17:34" x14ac:dyDescent="0.3">
      <c r="Q1216" s="1"/>
      <c r="AB1216" s="2"/>
      <c r="AD1216" s="1"/>
      <c r="AE1216" s="1"/>
      <c r="AF1216" s="1"/>
      <c r="AG1216" s="1"/>
      <c r="AH1216" s="1"/>
    </row>
    <row r="1217" spans="17:34" x14ac:dyDescent="0.3">
      <c r="Q1217" s="1"/>
      <c r="AB1217" s="2"/>
      <c r="AD1217" s="1"/>
      <c r="AE1217" s="1"/>
      <c r="AF1217" s="1"/>
      <c r="AG1217" s="1"/>
      <c r="AH1217" s="1"/>
    </row>
    <row r="1218" spans="17:34" x14ac:dyDescent="0.3">
      <c r="Q1218" s="1"/>
      <c r="AB1218" s="2"/>
      <c r="AD1218" s="1"/>
      <c r="AE1218" s="1"/>
      <c r="AF1218" s="1"/>
      <c r="AG1218" s="1"/>
      <c r="AH1218" s="1"/>
    </row>
    <row r="1219" spans="17:34" x14ac:dyDescent="0.3">
      <c r="Q1219" s="1"/>
      <c r="AB1219" s="2"/>
      <c r="AD1219" s="1"/>
      <c r="AE1219" s="1"/>
      <c r="AF1219" s="1"/>
      <c r="AG1219" s="1"/>
      <c r="AH1219" s="1"/>
    </row>
    <row r="1220" spans="17:34" x14ac:dyDescent="0.3">
      <c r="Q1220" s="1"/>
      <c r="AB1220" s="2"/>
      <c r="AD1220" s="1"/>
      <c r="AE1220" s="1"/>
      <c r="AF1220" s="1"/>
      <c r="AG1220" s="1"/>
      <c r="AH1220" s="1"/>
    </row>
    <row r="1221" spans="17:34" x14ac:dyDescent="0.3">
      <c r="Q1221" s="1"/>
      <c r="AB1221" s="2"/>
      <c r="AD1221" s="1"/>
      <c r="AE1221" s="1"/>
      <c r="AF1221" s="1"/>
      <c r="AG1221" s="1"/>
      <c r="AH1221" s="1"/>
    </row>
    <row r="1222" spans="17:34" x14ac:dyDescent="0.3">
      <c r="Q1222" s="1"/>
      <c r="AB1222" s="2"/>
      <c r="AD1222" s="1"/>
      <c r="AE1222" s="1"/>
      <c r="AF1222" s="1"/>
      <c r="AG1222" s="1"/>
      <c r="AH1222" s="1"/>
    </row>
    <row r="1223" spans="17:34" x14ac:dyDescent="0.3">
      <c r="Q1223" s="1"/>
      <c r="AB1223" s="2"/>
      <c r="AD1223" s="1"/>
      <c r="AE1223" s="1"/>
      <c r="AF1223" s="1"/>
      <c r="AG1223" s="1"/>
      <c r="AH1223" s="1"/>
    </row>
    <row r="1224" spans="17:34" x14ac:dyDescent="0.3">
      <c r="Q1224" s="1"/>
      <c r="AB1224" s="2"/>
      <c r="AD1224" s="1"/>
      <c r="AE1224" s="1"/>
      <c r="AF1224" s="1"/>
      <c r="AG1224" s="1"/>
      <c r="AH1224" s="1"/>
    </row>
    <row r="1225" spans="17:34" x14ac:dyDescent="0.3">
      <c r="Q1225" s="1"/>
      <c r="AB1225" s="2"/>
      <c r="AD1225" s="1"/>
      <c r="AE1225" s="1"/>
      <c r="AF1225" s="1"/>
      <c r="AG1225" s="1"/>
      <c r="AH1225" s="1"/>
    </row>
    <row r="1226" spans="17:34" x14ac:dyDescent="0.3">
      <c r="Q1226" s="1"/>
      <c r="AB1226" s="2"/>
      <c r="AD1226" s="1"/>
      <c r="AE1226" s="1"/>
      <c r="AF1226" s="1"/>
      <c r="AG1226" s="1"/>
      <c r="AH1226" s="1"/>
    </row>
    <row r="1227" spans="17:34" x14ac:dyDescent="0.3">
      <c r="Q1227" s="1"/>
      <c r="AB1227" s="2"/>
      <c r="AD1227" s="1"/>
      <c r="AE1227" s="1"/>
      <c r="AF1227" s="1"/>
      <c r="AG1227" s="1"/>
      <c r="AH1227" s="1"/>
    </row>
    <row r="1228" spans="17:34" x14ac:dyDescent="0.3">
      <c r="Q1228" s="1"/>
      <c r="AB1228" s="2"/>
      <c r="AD1228" s="1"/>
      <c r="AE1228" s="1"/>
      <c r="AF1228" s="1"/>
      <c r="AG1228" s="1"/>
      <c r="AH1228" s="1"/>
    </row>
    <row r="1229" spans="17:34" x14ac:dyDescent="0.3">
      <c r="Q1229" s="1"/>
      <c r="AB1229" s="2"/>
      <c r="AD1229" s="1"/>
      <c r="AE1229" s="1"/>
      <c r="AF1229" s="1"/>
      <c r="AG1229" s="1"/>
      <c r="AH1229" s="1"/>
    </row>
    <row r="1230" spans="17:34" x14ac:dyDescent="0.3">
      <c r="Q1230" s="1"/>
      <c r="AB1230" s="2"/>
      <c r="AD1230" s="1"/>
      <c r="AE1230" s="1"/>
      <c r="AF1230" s="1"/>
      <c r="AG1230" s="1"/>
      <c r="AH1230" s="1"/>
    </row>
    <row r="1231" spans="17:34" x14ac:dyDescent="0.3">
      <c r="Q1231" s="1"/>
      <c r="AB1231" s="2"/>
      <c r="AD1231" s="1"/>
      <c r="AE1231" s="1"/>
      <c r="AF1231" s="1"/>
      <c r="AG1231" s="1"/>
      <c r="AH1231" s="1"/>
    </row>
    <row r="1232" spans="17:34" x14ac:dyDescent="0.3">
      <c r="Q1232" s="1"/>
      <c r="AB1232" s="2"/>
      <c r="AD1232" s="1"/>
      <c r="AE1232" s="1"/>
      <c r="AF1232" s="1"/>
      <c r="AG1232" s="1"/>
      <c r="AH1232" s="1"/>
    </row>
    <row r="1233" spans="17:34" x14ac:dyDescent="0.3">
      <c r="Q1233" s="1"/>
      <c r="AB1233" s="2"/>
      <c r="AD1233" s="1"/>
      <c r="AE1233" s="1"/>
      <c r="AF1233" s="1"/>
      <c r="AG1233" s="1"/>
      <c r="AH1233" s="1"/>
    </row>
    <row r="1234" spans="17:34" x14ac:dyDescent="0.3">
      <c r="Q1234" s="1"/>
      <c r="AB1234" s="2"/>
      <c r="AD1234" s="1"/>
      <c r="AE1234" s="1"/>
      <c r="AF1234" s="1"/>
      <c r="AG1234" s="1"/>
      <c r="AH1234" s="1"/>
    </row>
    <row r="1235" spans="17:34" x14ac:dyDescent="0.3">
      <c r="Q1235" s="1"/>
      <c r="AB1235" s="2"/>
      <c r="AD1235" s="1"/>
      <c r="AE1235" s="1"/>
      <c r="AF1235" s="1"/>
      <c r="AG1235" s="1"/>
      <c r="AH1235" s="1"/>
    </row>
    <row r="1236" spans="17:34" x14ac:dyDescent="0.3">
      <c r="Q1236" s="1"/>
      <c r="AB1236" s="2"/>
      <c r="AD1236" s="1"/>
      <c r="AE1236" s="1"/>
      <c r="AF1236" s="1"/>
      <c r="AG1236" s="1"/>
      <c r="AH1236" s="1"/>
    </row>
    <row r="1237" spans="17:34" x14ac:dyDescent="0.3">
      <c r="Q1237" s="1"/>
      <c r="AB1237" s="2"/>
      <c r="AD1237" s="1"/>
      <c r="AE1237" s="1"/>
      <c r="AF1237" s="1"/>
      <c r="AG1237" s="1"/>
      <c r="AH1237" s="1"/>
    </row>
    <row r="1238" spans="17:34" x14ac:dyDescent="0.3">
      <c r="Q1238" s="1"/>
      <c r="AB1238" s="2"/>
      <c r="AD1238" s="1"/>
      <c r="AE1238" s="1"/>
      <c r="AF1238" s="1"/>
      <c r="AG1238" s="1"/>
      <c r="AH1238" s="1"/>
    </row>
    <row r="1239" spans="17:34" x14ac:dyDescent="0.3">
      <c r="Q1239" s="1"/>
      <c r="AB1239" s="2"/>
      <c r="AD1239" s="1"/>
      <c r="AE1239" s="1"/>
      <c r="AF1239" s="1"/>
      <c r="AG1239" s="1"/>
      <c r="AH1239" s="1"/>
    </row>
    <row r="1240" spans="17:34" x14ac:dyDescent="0.3">
      <c r="Q1240" s="1"/>
      <c r="AB1240" s="2"/>
      <c r="AD1240" s="1"/>
      <c r="AE1240" s="1"/>
      <c r="AF1240" s="1"/>
      <c r="AG1240" s="1"/>
      <c r="AH1240" s="1"/>
    </row>
    <row r="1241" spans="17:34" x14ac:dyDescent="0.3">
      <c r="Q1241" s="1"/>
      <c r="AB1241" s="2"/>
      <c r="AD1241" s="1"/>
      <c r="AE1241" s="1"/>
      <c r="AF1241" s="1"/>
      <c r="AG1241" s="1"/>
      <c r="AH1241" s="1"/>
    </row>
    <row r="1242" spans="17:34" x14ac:dyDescent="0.3">
      <c r="Q1242" s="1"/>
      <c r="AB1242" s="2"/>
      <c r="AD1242" s="1"/>
      <c r="AE1242" s="1"/>
      <c r="AF1242" s="1"/>
      <c r="AG1242" s="1"/>
      <c r="AH1242" s="1"/>
    </row>
    <row r="1243" spans="17:34" x14ac:dyDescent="0.3">
      <c r="Q1243" s="1"/>
      <c r="AB1243" s="2"/>
      <c r="AD1243" s="1"/>
      <c r="AE1243" s="1"/>
      <c r="AF1243" s="1"/>
      <c r="AG1243" s="1"/>
      <c r="AH1243" s="1"/>
    </row>
    <row r="1244" spans="17:34" x14ac:dyDescent="0.3">
      <c r="Q1244" s="1"/>
      <c r="AB1244" s="2"/>
      <c r="AD1244" s="1"/>
      <c r="AE1244" s="1"/>
      <c r="AF1244" s="1"/>
      <c r="AG1244" s="1"/>
      <c r="AH1244" s="1"/>
    </row>
    <row r="1245" spans="17:34" x14ac:dyDescent="0.3">
      <c r="Q1245" s="1"/>
      <c r="AB1245" s="2"/>
      <c r="AD1245" s="1"/>
      <c r="AE1245" s="1"/>
      <c r="AF1245" s="1"/>
      <c r="AG1245" s="1"/>
      <c r="AH1245" s="1"/>
    </row>
    <row r="1246" spans="17:34" x14ac:dyDescent="0.3">
      <c r="Q1246" s="1"/>
      <c r="AB1246" s="2"/>
      <c r="AD1246" s="1"/>
      <c r="AE1246" s="1"/>
      <c r="AF1246" s="1"/>
      <c r="AG1246" s="1"/>
      <c r="AH1246" s="1"/>
    </row>
    <row r="1247" spans="17:34" x14ac:dyDescent="0.3">
      <c r="Q1247" s="1"/>
      <c r="AB1247" s="2"/>
      <c r="AD1247" s="1"/>
      <c r="AE1247" s="1"/>
      <c r="AF1247" s="1"/>
      <c r="AG1247" s="1"/>
      <c r="AH1247" s="1"/>
    </row>
    <row r="1248" spans="17:34" x14ac:dyDescent="0.3">
      <c r="Q1248" s="1"/>
      <c r="AB1248" s="2"/>
      <c r="AD1248" s="1"/>
      <c r="AE1248" s="1"/>
      <c r="AF1248" s="1"/>
      <c r="AG1248" s="1"/>
      <c r="AH1248" s="1"/>
    </row>
    <row r="1249" spans="17:34" x14ac:dyDescent="0.3">
      <c r="Q1249" s="1"/>
      <c r="AB1249" s="2"/>
      <c r="AD1249" s="1"/>
      <c r="AE1249" s="1"/>
      <c r="AF1249" s="1"/>
      <c r="AG1249" s="1"/>
      <c r="AH1249" s="1"/>
    </row>
    <row r="1250" spans="17:34" x14ac:dyDescent="0.3">
      <c r="Q1250" s="1"/>
      <c r="AB1250" s="2"/>
      <c r="AD1250" s="1"/>
      <c r="AE1250" s="1"/>
      <c r="AF1250" s="1"/>
      <c r="AG1250" s="1"/>
      <c r="AH1250" s="1"/>
    </row>
    <row r="1251" spans="17:34" x14ac:dyDescent="0.3">
      <c r="Q1251" s="1"/>
      <c r="AB1251" s="2"/>
      <c r="AD1251" s="1"/>
      <c r="AE1251" s="1"/>
      <c r="AF1251" s="1"/>
      <c r="AG1251" s="1"/>
      <c r="AH1251" s="1"/>
    </row>
    <row r="1252" spans="17:34" x14ac:dyDescent="0.3">
      <c r="Q1252" s="1"/>
      <c r="AB1252" s="2"/>
      <c r="AD1252" s="1"/>
      <c r="AE1252" s="1"/>
      <c r="AF1252" s="1"/>
      <c r="AG1252" s="1"/>
      <c r="AH1252" s="1"/>
    </row>
    <row r="1253" spans="17:34" x14ac:dyDescent="0.3">
      <c r="Q1253" s="1"/>
      <c r="AB1253" s="2"/>
      <c r="AD1253" s="1"/>
      <c r="AE1253" s="1"/>
      <c r="AF1253" s="1"/>
      <c r="AG1253" s="1"/>
      <c r="AH1253" s="1"/>
    </row>
    <row r="1254" spans="17:34" x14ac:dyDescent="0.3">
      <c r="Q1254" s="1"/>
      <c r="AB1254" s="2"/>
      <c r="AD1254" s="1"/>
      <c r="AE1254" s="1"/>
      <c r="AF1254" s="1"/>
      <c r="AG1254" s="1"/>
      <c r="AH1254" s="1"/>
    </row>
    <row r="1255" spans="17:34" x14ac:dyDescent="0.3">
      <c r="Q1255" s="1"/>
      <c r="AB1255" s="2"/>
      <c r="AD1255" s="1"/>
      <c r="AE1255" s="1"/>
      <c r="AF1255" s="1"/>
      <c r="AG1255" s="1"/>
      <c r="AH1255" s="1"/>
    </row>
    <row r="1256" spans="17:34" x14ac:dyDescent="0.3">
      <c r="Q1256" s="1"/>
      <c r="AB1256" s="2"/>
      <c r="AD1256" s="1"/>
      <c r="AE1256" s="1"/>
      <c r="AF1256" s="1"/>
      <c r="AG1256" s="1"/>
      <c r="AH1256" s="1"/>
    </row>
    <row r="1257" spans="17:34" x14ac:dyDescent="0.3">
      <c r="Q1257" s="1"/>
      <c r="AB1257" s="2"/>
      <c r="AD1257" s="1"/>
      <c r="AE1257" s="1"/>
      <c r="AF1257" s="1"/>
      <c r="AG1257" s="1"/>
      <c r="AH1257" s="1"/>
    </row>
    <row r="1258" spans="17:34" x14ac:dyDescent="0.3">
      <c r="Q1258" s="1"/>
      <c r="AB1258" s="2"/>
      <c r="AD1258" s="1"/>
      <c r="AE1258" s="1"/>
      <c r="AF1258" s="1"/>
      <c r="AG1258" s="1"/>
      <c r="AH1258" s="1"/>
    </row>
    <row r="1259" spans="17:34" x14ac:dyDescent="0.3">
      <c r="Q1259" s="1"/>
      <c r="AB1259" s="2"/>
      <c r="AD1259" s="1"/>
      <c r="AE1259" s="1"/>
      <c r="AF1259" s="1"/>
      <c r="AG1259" s="1"/>
      <c r="AH1259" s="1"/>
    </row>
    <row r="1260" spans="17:34" x14ac:dyDescent="0.3">
      <c r="Q1260" s="1"/>
      <c r="AB1260" s="2"/>
      <c r="AD1260" s="1"/>
      <c r="AE1260" s="1"/>
      <c r="AF1260" s="1"/>
      <c r="AG1260" s="1"/>
      <c r="AH1260" s="1"/>
    </row>
    <row r="1261" spans="17:34" x14ac:dyDescent="0.3">
      <c r="Q1261" s="1"/>
      <c r="AB1261" s="2"/>
      <c r="AD1261" s="1"/>
      <c r="AE1261" s="1"/>
      <c r="AF1261" s="1"/>
      <c r="AG1261" s="1"/>
      <c r="AH1261" s="1"/>
    </row>
    <row r="1262" spans="17:34" x14ac:dyDescent="0.3">
      <c r="Q1262" s="1"/>
      <c r="AB1262" s="2"/>
      <c r="AD1262" s="1"/>
      <c r="AE1262" s="1"/>
      <c r="AF1262" s="1"/>
      <c r="AG1262" s="1"/>
      <c r="AH1262" s="1"/>
    </row>
    <row r="1263" spans="17:34" x14ac:dyDescent="0.3">
      <c r="Q1263" s="1"/>
      <c r="AB1263" s="2"/>
      <c r="AD1263" s="1"/>
      <c r="AE1263" s="1"/>
      <c r="AF1263" s="1"/>
      <c r="AG1263" s="1"/>
      <c r="AH1263" s="1"/>
    </row>
    <row r="1264" spans="17:34" x14ac:dyDescent="0.3">
      <c r="Q1264" s="1"/>
      <c r="AB1264" s="2"/>
      <c r="AD1264" s="1"/>
      <c r="AE1264" s="1"/>
      <c r="AF1264" s="1"/>
      <c r="AG1264" s="1"/>
      <c r="AH1264" s="1"/>
    </row>
    <row r="1265" spans="17:34" x14ac:dyDescent="0.3">
      <c r="Q1265" s="1"/>
      <c r="AB1265" s="2"/>
      <c r="AD1265" s="1"/>
      <c r="AE1265" s="1"/>
      <c r="AF1265" s="1"/>
      <c r="AG1265" s="1"/>
      <c r="AH1265" s="1"/>
    </row>
    <row r="1266" spans="17:34" x14ac:dyDescent="0.3">
      <c r="Q1266" s="1"/>
      <c r="AB1266" s="2"/>
      <c r="AD1266" s="1"/>
      <c r="AE1266" s="1"/>
      <c r="AF1266" s="1"/>
      <c r="AG1266" s="1"/>
      <c r="AH1266" s="1"/>
    </row>
    <row r="1267" spans="17:34" x14ac:dyDescent="0.3">
      <c r="Q1267" s="1"/>
      <c r="AB1267" s="2"/>
      <c r="AD1267" s="1"/>
      <c r="AE1267" s="1"/>
      <c r="AF1267" s="1"/>
      <c r="AG1267" s="1"/>
      <c r="AH1267" s="1"/>
    </row>
    <row r="1268" spans="17:34" x14ac:dyDescent="0.3">
      <c r="Q1268" s="1"/>
      <c r="AB1268" s="2"/>
      <c r="AD1268" s="1"/>
      <c r="AE1268" s="1"/>
      <c r="AF1268" s="1"/>
      <c r="AG1268" s="1"/>
      <c r="AH1268" s="1"/>
    </row>
    <row r="1269" spans="17:34" x14ac:dyDescent="0.3">
      <c r="Q1269" s="1"/>
      <c r="AB1269" s="2"/>
      <c r="AD1269" s="1"/>
      <c r="AE1269" s="1"/>
      <c r="AF1269" s="1"/>
      <c r="AG1269" s="1"/>
      <c r="AH1269" s="1"/>
    </row>
    <row r="1270" spans="17:34" x14ac:dyDescent="0.3">
      <c r="Q1270" s="1"/>
      <c r="AB1270" s="2"/>
      <c r="AD1270" s="1"/>
      <c r="AE1270" s="1"/>
      <c r="AF1270" s="1"/>
      <c r="AG1270" s="1"/>
      <c r="AH1270" s="1"/>
    </row>
    <row r="1271" spans="17:34" x14ac:dyDescent="0.3">
      <c r="Q1271" s="1"/>
      <c r="AB1271" s="2"/>
      <c r="AD1271" s="1"/>
      <c r="AE1271" s="1"/>
      <c r="AF1271" s="1"/>
      <c r="AG1271" s="1"/>
      <c r="AH1271" s="1"/>
    </row>
    <row r="1272" spans="17:34" x14ac:dyDescent="0.3">
      <c r="Q1272" s="1"/>
      <c r="AB1272" s="2"/>
      <c r="AD1272" s="1"/>
      <c r="AE1272" s="1"/>
      <c r="AF1272" s="1"/>
      <c r="AG1272" s="1"/>
      <c r="AH1272" s="1"/>
    </row>
    <row r="1273" spans="17:34" x14ac:dyDescent="0.3">
      <c r="Q1273" s="1"/>
      <c r="AB1273" s="2"/>
      <c r="AD1273" s="1"/>
      <c r="AE1273" s="1"/>
      <c r="AF1273" s="1"/>
      <c r="AG1273" s="1"/>
      <c r="AH1273" s="1"/>
    </row>
    <row r="1274" spans="17:34" x14ac:dyDescent="0.3">
      <c r="Q1274" s="1"/>
      <c r="AB1274" s="2"/>
      <c r="AD1274" s="1"/>
      <c r="AE1274" s="1"/>
      <c r="AF1274" s="1"/>
      <c r="AG1274" s="1"/>
      <c r="AH1274" s="1"/>
    </row>
    <row r="1275" spans="17:34" x14ac:dyDescent="0.3">
      <c r="Q1275" s="1"/>
      <c r="AB1275" s="2"/>
      <c r="AD1275" s="1"/>
      <c r="AE1275" s="1"/>
      <c r="AF1275" s="1"/>
      <c r="AG1275" s="1"/>
      <c r="AH1275" s="1"/>
    </row>
    <row r="1276" spans="17:34" x14ac:dyDescent="0.3">
      <c r="Q1276" s="1"/>
      <c r="AB1276" s="2"/>
      <c r="AD1276" s="1"/>
      <c r="AE1276" s="1"/>
      <c r="AF1276" s="1"/>
      <c r="AG1276" s="1"/>
      <c r="AH1276" s="1"/>
    </row>
    <row r="1277" spans="17:34" x14ac:dyDescent="0.3">
      <c r="Q1277" s="1"/>
      <c r="AB1277" s="2"/>
      <c r="AD1277" s="1"/>
      <c r="AE1277" s="1"/>
      <c r="AF1277" s="1"/>
      <c r="AG1277" s="1"/>
      <c r="AH1277" s="1"/>
    </row>
    <row r="1278" spans="17:34" x14ac:dyDescent="0.3">
      <c r="Q1278" s="1"/>
      <c r="AB1278" s="2"/>
      <c r="AD1278" s="1"/>
      <c r="AE1278" s="1"/>
      <c r="AF1278" s="1"/>
      <c r="AG1278" s="1"/>
      <c r="AH1278" s="1"/>
    </row>
    <row r="1279" spans="17:34" x14ac:dyDescent="0.3">
      <c r="Q1279" s="1"/>
      <c r="AB1279" s="2"/>
      <c r="AD1279" s="1"/>
      <c r="AE1279" s="1"/>
      <c r="AF1279" s="1"/>
      <c r="AG1279" s="1"/>
      <c r="AH1279" s="1"/>
    </row>
    <row r="1280" spans="17:34" x14ac:dyDescent="0.3">
      <c r="Q1280" s="1"/>
      <c r="AB1280" s="2"/>
      <c r="AD1280" s="1"/>
      <c r="AE1280" s="1"/>
      <c r="AF1280" s="1"/>
      <c r="AG1280" s="1"/>
      <c r="AH1280" s="1"/>
    </row>
    <row r="1281" spans="17:34" x14ac:dyDescent="0.3">
      <c r="Q1281" s="1"/>
      <c r="AB1281" s="2"/>
      <c r="AD1281" s="1"/>
      <c r="AE1281" s="1"/>
      <c r="AF1281" s="1"/>
      <c r="AG1281" s="1"/>
      <c r="AH1281" s="1"/>
    </row>
    <row r="1282" spans="17:34" x14ac:dyDescent="0.3">
      <c r="Q1282" s="1"/>
      <c r="AB1282" s="2"/>
      <c r="AD1282" s="1"/>
      <c r="AE1282" s="1"/>
      <c r="AF1282" s="1"/>
      <c r="AG1282" s="1"/>
      <c r="AH1282" s="1"/>
    </row>
    <row r="1283" spans="17:34" x14ac:dyDescent="0.3">
      <c r="Q1283" s="1"/>
      <c r="AB1283" s="2"/>
      <c r="AD1283" s="1"/>
      <c r="AE1283" s="1"/>
      <c r="AF1283" s="1"/>
      <c r="AG1283" s="1"/>
      <c r="AH1283" s="1"/>
    </row>
    <row r="1284" spans="17:34" x14ac:dyDescent="0.3">
      <c r="Q1284" s="1"/>
      <c r="AB1284" s="2"/>
      <c r="AD1284" s="1"/>
      <c r="AE1284" s="1"/>
      <c r="AF1284" s="1"/>
      <c r="AG1284" s="1"/>
      <c r="AH1284" s="1"/>
    </row>
    <row r="1285" spans="17:34" x14ac:dyDescent="0.3">
      <c r="Q1285" s="1"/>
      <c r="AB1285" s="2"/>
      <c r="AD1285" s="1"/>
      <c r="AE1285" s="1"/>
      <c r="AF1285" s="1"/>
      <c r="AG1285" s="1"/>
      <c r="AH1285" s="1"/>
    </row>
    <row r="1286" spans="17:34" x14ac:dyDescent="0.3">
      <c r="Q1286" s="1"/>
      <c r="AB1286" s="2"/>
      <c r="AD1286" s="1"/>
      <c r="AE1286" s="1"/>
      <c r="AF1286" s="1"/>
      <c r="AG1286" s="1"/>
      <c r="AH1286" s="1"/>
    </row>
    <row r="1287" spans="17:34" x14ac:dyDescent="0.3">
      <c r="Q1287" s="1"/>
      <c r="AB1287" s="2"/>
      <c r="AD1287" s="1"/>
      <c r="AE1287" s="1"/>
      <c r="AF1287" s="1"/>
      <c r="AG1287" s="1"/>
      <c r="AH1287" s="1"/>
    </row>
    <row r="1288" spans="17:34" x14ac:dyDescent="0.3">
      <c r="Q1288" s="1"/>
      <c r="AB1288" s="2"/>
      <c r="AD1288" s="1"/>
      <c r="AE1288" s="1"/>
      <c r="AF1288" s="1"/>
      <c r="AG1288" s="1"/>
      <c r="AH1288" s="1"/>
    </row>
    <row r="1289" spans="17:34" x14ac:dyDescent="0.3">
      <c r="Q1289" s="1"/>
      <c r="AB1289" s="2"/>
      <c r="AD1289" s="1"/>
      <c r="AE1289" s="1"/>
      <c r="AF1289" s="1"/>
      <c r="AG1289" s="1"/>
      <c r="AH1289" s="1"/>
    </row>
    <row r="1290" spans="17:34" x14ac:dyDescent="0.3">
      <c r="Q1290" s="1"/>
      <c r="AB1290" s="2"/>
      <c r="AD1290" s="1"/>
      <c r="AE1290" s="1"/>
      <c r="AF1290" s="1"/>
      <c r="AG1290" s="1"/>
      <c r="AH1290" s="1"/>
    </row>
    <row r="1291" spans="17:34" x14ac:dyDescent="0.3">
      <c r="Q1291" s="1"/>
      <c r="AB1291" s="2"/>
      <c r="AD1291" s="1"/>
      <c r="AE1291" s="1"/>
      <c r="AF1291" s="1"/>
      <c r="AG1291" s="1"/>
      <c r="AH1291" s="1"/>
    </row>
    <row r="1292" spans="17:34" x14ac:dyDescent="0.3">
      <c r="Q1292" s="1"/>
      <c r="AB1292" s="2"/>
      <c r="AD1292" s="1"/>
      <c r="AE1292" s="1"/>
      <c r="AF1292" s="1"/>
      <c r="AG1292" s="1"/>
      <c r="AH1292" s="1"/>
    </row>
    <row r="1293" spans="17:34" x14ac:dyDescent="0.3">
      <c r="Q1293" s="1"/>
      <c r="AB1293" s="2"/>
      <c r="AD1293" s="1"/>
      <c r="AE1293" s="1"/>
      <c r="AF1293" s="1"/>
      <c r="AG1293" s="1"/>
      <c r="AH1293" s="1"/>
    </row>
    <row r="1294" spans="17:34" x14ac:dyDescent="0.3">
      <c r="Q1294" s="1"/>
      <c r="AB1294" s="2"/>
      <c r="AD1294" s="1"/>
      <c r="AE1294" s="1"/>
      <c r="AF1294" s="1"/>
      <c r="AG1294" s="1"/>
      <c r="AH1294" s="1"/>
    </row>
    <row r="1295" spans="17:34" x14ac:dyDescent="0.3">
      <c r="Q1295" s="1"/>
      <c r="AB1295" s="2"/>
      <c r="AD1295" s="1"/>
      <c r="AE1295" s="1"/>
      <c r="AF1295" s="1"/>
      <c r="AG1295" s="1"/>
      <c r="AH1295" s="1"/>
    </row>
    <row r="1296" spans="17:34" x14ac:dyDescent="0.3">
      <c r="Q1296" s="1"/>
      <c r="AB1296" s="2"/>
      <c r="AD1296" s="1"/>
      <c r="AE1296" s="1"/>
      <c r="AF1296" s="1"/>
      <c r="AG1296" s="1"/>
      <c r="AH1296" s="1"/>
    </row>
    <row r="1297" spans="17:34" x14ac:dyDescent="0.3">
      <c r="Q1297" s="1"/>
      <c r="AB1297" s="2"/>
      <c r="AD1297" s="1"/>
      <c r="AE1297" s="1"/>
      <c r="AF1297" s="1"/>
      <c r="AG1297" s="1"/>
      <c r="AH1297" s="1"/>
    </row>
    <row r="1298" spans="17:34" x14ac:dyDescent="0.3">
      <c r="Q1298" s="1"/>
      <c r="AB1298" s="2"/>
      <c r="AD1298" s="1"/>
      <c r="AE1298" s="1"/>
      <c r="AF1298" s="1"/>
      <c r="AG1298" s="1"/>
      <c r="AH1298" s="1"/>
    </row>
    <row r="1299" spans="17:34" x14ac:dyDescent="0.3">
      <c r="Q1299" s="1"/>
      <c r="AB1299" s="2"/>
      <c r="AD1299" s="1"/>
      <c r="AE1299" s="1"/>
      <c r="AF1299" s="1"/>
      <c r="AG1299" s="1"/>
      <c r="AH1299" s="1"/>
    </row>
    <row r="1300" spans="17:34" x14ac:dyDescent="0.3">
      <c r="Q1300" s="1"/>
      <c r="AB1300" s="2"/>
      <c r="AD1300" s="1"/>
      <c r="AE1300" s="1"/>
      <c r="AF1300" s="1"/>
      <c r="AG1300" s="1"/>
      <c r="AH1300" s="1"/>
    </row>
    <row r="1301" spans="17:34" x14ac:dyDescent="0.3">
      <c r="Q1301" s="1"/>
      <c r="AB1301" s="2"/>
      <c r="AD1301" s="1"/>
      <c r="AE1301" s="1"/>
      <c r="AF1301" s="1"/>
      <c r="AG1301" s="1"/>
      <c r="AH1301" s="1"/>
    </row>
    <row r="1302" spans="17:34" x14ac:dyDescent="0.3">
      <c r="Q1302" s="1"/>
      <c r="AB1302" s="2"/>
      <c r="AD1302" s="1"/>
      <c r="AE1302" s="1"/>
      <c r="AF1302" s="1"/>
      <c r="AG1302" s="1"/>
      <c r="AH1302" s="1"/>
    </row>
    <row r="1303" spans="17:34" x14ac:dyDescent="0.3">
      <c r="Q1303" s="1"/>
      <c r="AB1303" s="2"/>
      <c r="AD1303" s="1"/>
      <c r="AE1303" s="1"/>
      <c r="AF1303" s="1"/>
      <c r="AG1303" s="1"/>
      <c r="AH1303" s="1"/>
    </row>
    <row r="1304" spans="17:34" x14ac:dyDescent="0.3">
      <c r="Q1304" s="1"/>
      <c r="AB1304" s="2"/>
      <c r="AD1304" s="1"/>
      <c r="AE1304" s="1"/>
      <c r="AF1304" s="1"/>
      <c r="AG1304" s="1"/>
      <c r="AH1304" s="1"/>
    </row>
    <row r="1305" spans="17:34" x14ac:dyDescent="0.3">
      <c r="Q1305" s="1"/>
      <c r="AB1305" s="2"/>
      <c r="AD1305" s="1"/>
      <c r="AE1305" s="1"/>
      <c r="AF1305" s="1"/>
      <c r="AG1305" s="1"/>
      <c r="AH1305" s="1"/>
    </row>
    <row r="1306" spans="17:34" x14ac:dyDescent="0.3">
      <c r="Q1306" s="1"/>
      <c r="AB1306" s="2"/>
      <c r="AD1306" s="1"/>
      <c r="AE1306" s="1"/>
      <c r="AF1306" s="1"/>
      <c r="AG1306" s="1"/>
      <c r="AH1306" s="1"/>
    </row>
    <row r="1307" spans="17:34" x14ac:dyDescent="0.3">
      <c r="Q1307" s="1"/>
      <c r="AB1307" s="2"/>
      <c r="AD1307" s="1"/>
      <c r="AE1307" s="1"/>
      <c r="AF1307" s="1"/>
      <c r="AG1307" s="1"/>
      <c r="AH1307" s="1"/>
    </row>
    <row r="1308" spans="17:34" x14ac:dyDescent="0.3">
      <c r="Q1308" s="1"/>
      <c r="AB1308" s="2"/>
      <c r="AD1308" s="1"/>
      <c r="AE1308" s="1"/>
      <c r="AF1308" s="1"/>
      <c r="AG1308" s="1"/>
      <c r="AH1308" s="1"/>
    </row>
    <row r="1309" spans="17:34" x14ac:dyDescent="0.3">
      <c r="Q1309" s="1"/>
      <c r="AB1309" s="2"/>
      <c r="AD1309" s="1"/>
      <c r="AE1309" s="1"/>
      <c r="AF1309" s="1"/>
      <c r="AG1309" s="1"/>
      <c r="AH1309" s="1"/>
    </row>
    <row r="1310" spans="17:34" x14ac:dyDescent="0.3">
      <c r="Q1310" s="1"/>
      <c r="AB1310" s="2"/>
      <c r="AD1310" s="1"/>
      <c r="AE1310" s="1"/>
      <c r="AF1310" s="1"/>
      <c r="AG1310" s="1"/>
      <c r="AH1310" s="1"/>
    </row>
    <row r="1311" spans="17:34" x14ac:dyDescent="0.3">
      <c r="Q1311" s="1"/>
      <c r="AB1311" s="2"/>
      <c r="AD1311" s="1"/>
      <c r="AE1311" s="1"/>
      <c r="AF1311" s="1"/>
      <c r="AG1311" s="1"/>
      <c r="AH1311" s="1"/>
    </row>
    <row r="1312" spans="17:34" x14ac:dyDescent="0.3">
      <c r="Q1312" s="1"/>
      <c r="AB1312" s="2"/>
      <c r="AD1312" s="1"/>
      <c r="AE1312" s="1"/>
      <c r="AF1312" s="1"/>
      <c r="AG1312" s="1"/>
      <c r="AH1312" s="1"/>
    </row>
    <row r="1313" spans="17:34" x14ac:dyDescent="0.3">
      <c r="Q1313" s="1"/>
      <c r="AB1313" s="2"/>
      <c r="AD1313" s="1"/>
      <c r="AE1313" s="1"/>
      <c r="AF1313" s="1"/>
      <c r="AG1313" s="1"/>
      <c r="AH1313" s="1"/>
    </row>
    <row r="1314" spans="17:34" x14ac:dyDescent="0.3">
      <c r="Q1314" s="1"/>
      <c r="AB1314" s="2"/>
      <c r="AD1314" s="1"/>
      <c r="AE1314" s="1"/>
      <c r="AF1314" s="1"/>
      <c r="AG1314" s="1"/>
      <c r="AH1314" s="1"/>
    </row>
    <row r="1315" spans="17:34" x14ac:dyDescent="0.3">
      <c r="Q1315" s="1"/>
      <c r="AB1315" s="2"/>
      <c r="AD1315" s="1"/>
      <c r="AE1315" s="1"/>
      <c r="AF1315" s="1"/>
      <c r="AG1315" s="1"/>
      <c r="AH1315" s="1"/>
    </row>
    <row r="1316" spans="17:34" x14ac:dyDescent="0.3">
      <c r="Q1316" s="1"/>
      <c r="AB1316" s="2"/>
      <c r="AD1316" s="1"/>
      <c r="AE1316" s="1"/>
      <c r="AF1316" s="1"/>
      <c r="AG1316" s="1"/>
      <c r="AH1316" s="1"/>
    </row>
    <row r="1317" spans="17:34" x14ac:dyDescent="0.3">
      <c r="Q1317" s="1"/>
      <c r="AB1317" s="2"/>
      <c r="AD1317" s="1"/>
      <c r="AE1317" s="1"/>
      <c r="AF1317" s="1"/>
      <c r="AG1317" s="1"/>
      <c r="AH1317" s="1"/>
    </row>
    <row r="1318" spans="17:34" x14ac:dyDescent="0.3">
      <c r="Q1318" s="1"/>
      <c r="AB1318" s="2"/>
      <c r="AD1318" s="1"/>
      <c r="AE1318" s="1"/>
      <c r="AF1318" s="1"/>
      <c r="AG1318" s="1"/>
      <c r="AH1318" s="1"/>
    </row>
    <row r="1319" spans="17:34" x14ac:dyDescent="0.3">
      <c r="Q1319" s="1"/>
      <c r="AB1319" s="2"/>
      <c r="AD1319" s="1"/>
      <c r="AE1319" s="1"/>
      <c r="AF1319" s="1"/>
      <c r="AG1319" s="1"/>
      <c r="AH1319" s="1"/>
    </row>
    <row r="1320" spans="17:34" x14ac:dyDescent="0.3">
      <c r="Q1320" s="1"/>
      <c r="AB1320" s="2"/>
      <c r="AD1320" s="1"/>
      <c r="AE1320" s="1"/>
      <c r="AF1320" s="1"/>
      <c r="AG1320" s="1"/>
      <c r="AH1320" s="1"/>
    </row>
    <row r="1321" spans="17:34" x14ac:dyDescent="0.3">
      <c r="Q1321" s="1"/>
      <c r="AB1321" s="2"/>
      <c r="AD1321" s="1"/>
      <c r="AE1321" s="1"/>
      <c r="AF1321" s="1"/>
      <c r="AG1321" s="1"/>
      <c r="AH1321" s="1"/>
    </row>
    <row r="1322" spans="17:34" x14ac:dyDescent="0.3">
      <c r="Q1322" s="1"/>
      <c r="AB1322" s="2"/>
      <c r="AD1322" s="1"/>
      <c r="AE1322" s="1"/>
      <c r="AF1322" s="1"/>
      <c r="AG1322" s="1"/>
      <c r="AH1322" s="1"/>
    </row>
    <row r="1323" spans="17:34" x14ac:dyDescent="0.3">
      <c r="Q1323" s="1"/>
      <c r="AB1323" s="2"/>
      <c r="AD1323" s="1"/>
      <c r="AE1323" s="1"/>
      <c r="AF1323" s="1"/>
      <c r="AG1323" s="1"/>
      <c r="AH1323" s="1"/>
    </row>
    <row r="1324" spans="17:34" x14ac:dyDescent="0.3">
      <c r="Q1324" s="1"/>
      <c r="AB1324" s="2"/>
      <c r="AD1324" s="1"/>
      <c r="AE1324" s="1"/>
      <c r="AF1324" s="1"/>
      <c r="AG1324" s="1"/>
      <c r="AH1324" s="1"/>
    </row>
    <row r="1325" spans="17:34" x14ac:dyDescent="0.3">
      <c r="Q1325" s="1"/>
      <c r="AB1325" s="2"/>
      <c r="AD1325" s="1"/>
      <c r="AE1325" s="1"/>
      <c r="AF1325" s="1"/>
      <c r="AG1325" s="1"/>
      <c r="AH1325" s="1"/>
    </row>
    <row r="1326" spans="17:34" x14ac:dyDescent="0.3">
      <c r="Q1326" s="1"/>
      <c r="AB1326" s="2"/>
      <c r="AD1326" s="1"/>
      <c r="AE1326" s="1"/>
      <c r="AF1326" s="1"/>
      <c r="AG1326" s="1"/>
      <c r="AH1326" s="1"/>
    </row>
    <row r="1327" spans="17:34" x14ac:dyDescent="0.3">
      <c r="Q1327" s="1"/>
      <c r="AB1327" s="2"/>
      <c r="AD1327" s="1"/>
      <c r="AE1327" s="1"/>
      <c r="AF1327" s="1"/>
      <c r="AG1327" s="1"/>
      <c r="AH1327" s="1"/>
    </row>
    <row r="1328" spans="17:34" x14ac:dyDescent="0.3">
      <c r="Q1328" s="1"/>
      <c r="AB1328" s="2"/>
      <c r="AD1328" s="1"/>
      <c r="AE1328" s="1"/>
      <c r="AF1328" s="1"/>
      <c r="AG1328" s="1"/>
      <c r="AH1328" s="1"/>
    </row>
    <row r="1329" spans="17:34" x14ac:dyDescent="0.3">
      <c r="Q1329" s="1"/>
      <c r="AB1329" s="2"/>
      <c r="AD1329" s="1"/>
      <c r="AE1329" s="1"/>
      <c r="AF1329" s="1"/>
      <c r="AG1329" s="1"/>
      <c r="AH1329" s="1"/>
    </row>
    <row r="1330" spans="17:34" x14ac:dyDescent="0.3">
      <c r="Q1330" s="1"/>
      <c r="AB1330" s="2"/>
      <c r="AD1330" s="1"/>
      <c r="AE1330" s="1"/>
      <c r="AF1330" s="1"/>
      <c r="AG1330" s="1"/>
      <c r="AH1330" s="1"/>
    </row>
    <row r="1331" spans="17:34" x14ac:dyDescent="0.3">
      <c r="Q1331" s="1"/>
      <c r="AB1331" s="2"/>
      <c r="AD1331" s="1"/>
      <c r="AE1331" s="1"/>
      <c r="AF1331" s="1"/>
      <c r="AG1331" s="1"/>
      <c r="AH1331" s="1"/>
    </row>
    <row r="1332" spans="17:34" x14ac:dyDescent="0.3">
      <c r="Q1332" s="1"/>
      <c r="AB1332" s="2"/>
      <c r="AD1332" s="1"/>
      <c r="AE1332" s="1"/>
      <c r="AF1332" s="1"/>
      <c r="AG1332" s="1"/>
      <c r="AH1332" s="1"/>
    </row>
    <row r="1333" spans="17:34" x14ac:dyDescent="0.3">
      <c r="Q1333" s="1"/>
      <c r="AB1333" s="2"/>
      <c r="AD1333" s="1"/>
      <c r="AE1333" s="1"/>
      <c r="AF1333" s="1"/>
      <c r="AG1333" s="1"/>
      <c r="AH1333" s="1"/>
    </row>
    <row r="1334" spans="17:34" x14ac:dyDescent="0.3">
      <c r="Q1334" s="1"/>
      <c r="AB1334" s="2"/>
      <c r="AD1334" s="1"/>
      <c r="AE1334" s="1"/>
      <c r="AF1334" s="1"/>
      <c r="AG1334" s="1"/>
      <c r="AH1334" s="1"/>
    </row>
    <row r="1335" spans="17:34" x14ac:dyDescent="0.3">
      <c r="Q1335" s="1"/>
      <c r="AB1335" s="2"/>
      <c r="AD1335" s="1"/>
      <c r="AE1335" s="1"/>
      <c r="AF1335" s="1"/>
      <c r="AG1335" s="1"/>
      <c r="AH1335" s="1"/>
    </row>
    <row r="1336" spans="17:34" x14ac:dyDescent="0.3">
      <c r="Q1336" s="1"/>
      <c r="AB1336" s="2"/>
      <c r="AD1336" s="1"/>
      <c r="AE1336" s="1"/>
      <c r="AF1336" s="1"/>
      <c r="AG1336" s="1"/>
      <c r="AH1336" s="1"/>
    </row>
    <row r="1337" spans="17:34" x14ac:dyDescent="0.3">
      <c r="Q1337" s="1"/>
      <c r="AB1337" s="2"/>
      <c r="AD1337" s="1"/>
      <c r="AE1337" s="1"/>
      <c r="AF1337" s="1"/>
      <c r="AG1337" s="1"/>
      <c r="AH1337" s="1"/>
    </row>
    <row r="1338" spans="17:34" x14ac:dyDescent="0.3">
      <c r="Q1338" s="1"/>
      <c r="AB1338" s="2"/>
      <c r="AD1338" s="1"/>
      <c r="AE1338" s="1"/>
      <c r="AF1338" s="1"/>
      <c r="AG1338" s="1"/>
      <c r="AH1338" s="1"/>
    </row>
    <row r="1339" spans="17:34" x14ac:dyDescent="0.3">
      <c r="Q1339" s="1"/>
      <c r="AB1339" s="2"/>
      <c r="AD1339" s="1"/>
      <c r="AE1339" s="1"/>
      <c r="AF1339" s="1"/>
      <c r="AG1339" s="1"/>
      <c r="AH1339" s="1"/>
    </row>
    <row r="1340" spans="17:34" x14ac:dyDescent="0.3">
      <c r="Q1340" s="1"/>
      <c r="AB1340" s="2"/>
      <c r="AD1340" s="1"/>
      <c r="AE1340" s="1"/>
      <c r="AF1340" s="1"/>
      <c r="AG1340" s="1"/>
      <c r="AH1340" s="1"/>
    </row>
    <row r="1341" spans="17:34" x14ac:dyDescent="0.3">
      <c r="Q1341" s="1"/>
      <c r="AB1341" s="2"/>
      <c r="AD1341" s="1"/>
      <c r="AE1341" s="1"/>
      <c r="AF1341" s="1"/>
      <c r="AG1341" s="1"/>
      <c r="AH1341" s="1"/>
    </row>
    <row r="1342" spans="17:34" x14ac:dyDescent="0.3">
      <c r="Q1342" s="1"/>
      <c r="AB1342" s="2"/>
      <c r="AD1342" s="1"/>
      <c r="AE1342" s="1"/>
      <c r="AF1342" s="1"/>
      <c r="AG1342" s="1"/>
      <c r="AH1342" s="1"/>
    </row>
    <row r="1343" spans="17:34" x14ac:dyDescent="0.3">
      <c r="Q1343" s="1"/>
      <c r="AB1343" s="2"/>
      <c r="AD1343" s="1"/>
      <c r="AE1343" s="1"/>
      <c r="AF1343" s="1"/>
      <c r="AG1343" s="1"/>
      <c r="AH1343" s="1"/>
    </row>
    <row r="1344" spans="17:34" x14ac:dyDescent="0.3">
      <c r="Q1344" s="1"/>
      <c r="AB1344" s="2"/>
      <c r="AD1344" s="1"/>
      <c r="AE1344" s="1"/>
      <c r="AF1344" s="1"/>
      <c r="AG1344" s="1"/>
      <c r="AH1344" s="1"/>
    </row>
    <row r="1345" spans="17:34" x14ac:dyDescent="0.3">
      <c r="Q1345" s="1"/>
      <c r="AB1345" s="2"/>
      <c r="AD1345" s="1"/>
      <c r="AE1345" s="1"/>
      <c r="AF1345" s="1"/>
      <c r="AG1345" s="1"/>
      <c r="AH1345" s="1"/>
    </row>
    <row r="1346" spans="17:34" x14ac:dyDescent="0.3">
      <c r="Q1346" s="1"/>
      <c r="AB1346" s="2"/>
      <c r="AD1346" s="1"/>
      <c r="AE1346" s="1"/>
      <c r="AF1346" s="1"/>
      <c r="AG1346" s="1"/>
      <c r="AH1346" s="1"/>
    </row>
    <row r="1347" spans="17:34" x14ac:dyDescent="0.3">
      <c r="Q1347" s="1"/>
      <c r="AB1347" s="2"/>
      <c r="AD1347" s="1"/>
      <c r="AE1347" s="1"/>
      <c r="AF1347" s="1"/>
      <c r="AG1347" s="1"/>
      <c r="AH1347" s="1"/>
    </row>
    <row r="1348" spans="17:34" x14ac:dyDescent="0.3">
      <c r="Q1348" s="1"/>
      <c r="AB1348" s="2"/>
      <c r="AD1348" s="1"/>
      <c r="AE1348" s="1"/>
      <c r="AF1348" s="1"/>
      <c r="AG1348" s="1"/>
      <c r="AH1348" s="1"/>
    </row>
    <row r="1349" spans="17:34" x14ac:dyDescent="0.3">
      <c r="Q1349" s="1"/>
      <c r="AB1349" s="2"/>
      <c r="AD1349" s="1"/>
      <c r="AE1349" s="1"/>
      <c r="AF1349" s="1"/>
      <c r="AG1349" s="1"/>
      <c r="AH1349" s="1"/>
    </row>
    <row r="1350" spans="17:34" x14ac:dyDescent="0.3">
      <c r="Q1350" s="1"/>
      <c r="AB1350" s="2"/>
      <c r="AD1350" s="1"/>
      <c r="AE1350" s="1"/>
      <c r="AF1350" s="1"/>
      <c r="AG1350" s="1"/>
      <c r="AH1350" s="1"/>
    </row>
    <row r="1351" spans="17:34" x14ac:dyDescent="0.3">
      <c r="Q1351" s="1"/>
      <c r="AB1351" s="2"/>
      <c r="AD1351" s="1"/>
      <c r="AE1351" s="1"/>
      <c r="AF1351" s="1"/>
      <c r="AG1351" s="1"/>
      <c r="AH1351" s="1"/>
    </row>
    <row r="1352" spans="17:34" x14ac:dyDescent="0.3">
      <c r="Q1352" s="1"/>
      <c r="AB1352" s="2"/>
      <c r="AD1352" s="1"/>
      <c r="AE1352" s="1"/>
      <c r="AF1352" s="1"/>
      <c r="AG1352" s="1"/>
      <c r="AH1352" s="1"/>
    </row>
    <row r="1353" spans="17:34" x14ac:dyDescent="0.3">
      <c r="Q1353" s="1"/>
      <c r="AB1353" s="2"/>
      <c r="AD1353" s="1"/>
      <c r="AE1353" s="1"/>
      <c r="AF1353" s="1"/>
      <c r="AG1353" s="1"/>
      <c r="AH1353" s="1"/>
    </row>
    <row r="1354" spans="17:34" x14ac:dyDescent="0.3">
      <c r="Q1354" s="1"/>
      <c r="AB1354" s="2"/>
      <c r="AD1354" s="1"/>
      <c r="AE1354" s="1"/>
      <c r="AF1354" s="1"/>
      <c r="AG1354" s="1"/>
      <c r="AH1354" s="1"/>
    </row>
    <row r="1355" spans="17:34" x14ac:dyDescent="0.3">
      <c r="Q1355" s="1"/>
      <c r="AB1355" s="2"/>
      <c r="AD1355" s="1"/>
      <c r="AE1355" s="1"/>
      <c r="AF1355" s="1"/>
      <c r="AG1355" s="1"/>
      <c r="AH1355" s="1"/>
    </row>
    <row r="1356" spans="17:34" x14ac:dyDescent="0.3">
      <c r="Q1356" s="1"/>
      <c r="AB1356" s="2"/>
      <c r="AD1356" s="1"/>
      <c r="AE1356" s="1"/>
      <c r="AF1356" s="1"/>
      <c r="AG1356" s="1"/>
      <c r="AH1356" s="1"/>
    </row>
    <row r="1357" spans="17:34" x14ac:dyDescent="0.3">
      <c r="Q1357" s="1"/>
      <c r="AB1357" s="2"/>
      <c r="AD1357" s="1"/>
      <c r="AE1357" s="1"/>
      <c r="AF1357" s="1"/>
      <c r="AG1357" s="1"/>
      <c r="AH1357" s="1"/>
    </row>
    <row r="1358" spans="17:34" x14ac:dyDescent="0.3">
      <c r="Q1358" s="1"/>
      <c r="AB1358" s="2"/>
      <c r="AD1358" s="1"/>
      <c r="AE1358" s="1"/>
      <c r="AF1358" s="1"/>
      <c r="AG1358" s="1"/>
      <c r="AH1358" s="1"/>
    </row>
    <row r="1359" spans="17:34" x14ac:dyDescent="0.3">
      <c r="Q1359" s="1"/>
      <c r="AB1359" s="2"/>
      <c r="AD1359" s="1"/>
      <c r="AE1359" s="1"/>
      <c r="AF1359" s="1"/>
      <c r="AG1359" s="1"/>
      <c r="AH1359" s="1"/>
    </row>
    <row r="1360" spans="17:34" x14ac:dyDescent="0.3">
      <c r="Q1360" s="1"/>
      <c r="AB1360" s="2"/>
      <c r="AD1360" s="1"/>
      <c r="AE1360" s="1"/>
      <c r="AF1360" s="1"/>
      <c r="AG1360" s="1"/>
      <c r="AH1360" s="1"/>
    </row>
    <row r="1361" spans="17:34" x14ac:dyDescent="0.3">
      <c r="Q1361" s="1"/>
      <c r="AB1361" s="2"/>
      <c r="AD1361" s="1"/>
      <c r="AE1361" s="1"/>
      <c r="AF1361" s="1"/>
      <c r="AG1361" s="1"/>
      <c r="AH1361" s="1"/>
    </row>
    <row r="1362" spans="17:34" x14ac:dyDescent="0.3">
      <c r="Q1362" s="1"/>
      <c r="AB1362" s="2"/>
      <c r="AD1362" s="1"/>
      <c r="AE1362" s="1"/>
      <c r="AF1362" s="1"/>
      <c r="AG1362" s="1"/>
      <c r="AH1362" s="1"/>
    </row>
    <row r="1363" spans="17:34" x14ac:dyDescent="0.3">
      <c r="Q1363" s="1"/>
      <c r="AB1363" s="2"/>
      <c r="AD1363" s="1"/>
      <c r="AE1363" s="1"/>
      <c r="AF1363" s="1"/>
      <c r="AG1363" s="1"/>
      <c r="AH1363" s="1"/>
    </row>
    <row r="1364" spans="17:34" x14ac:dyDescent="0.3">
      <c r="Q1364" s="1"/>
      <c r="AB1364" s="2"/>
      <c r="AD1364" s="1"/>
      <c r="AE1364" s="1"/>
      <c r="AF1364" s="1"/>
      <c r="AG1364" s="1"/>
      <c r="AH1364" s="1"/>
    </row>
    <row r="1365" spans="17:34" x14ac:dyDescent="0.3">
      <c r="Q1365" s="1"/>
      <c r="AB1365" s="2"/>
      <c r="AD1365" s="1"/>
      <c r="AE1365" s="1"/>
      <c r="AF1365" s="1"/>
      <c r="AG1365" s="1"/>
      <c r="AH1365" s="1"/>
    </row>
    <row r="1366" spans="17:34" x14ac:dyDescent="0.3">
      <c r="Q1366" s="1"/>
      <c r="AB1366" s="2"/>
      <c r="AD1366" s="1"/>
      <c r="AE1366" s="1"/>
      <c r="AF1366" s="1"/>
      <c r="AG1366" s="1"/>
      <c r="AH1366" s="1"/>
    </row>
    <row r="1367" spans="17:34" x14ac:dyDescent="0.3">
      <c r="Q1367" s="1"/>
      <c r="AB1367" s="2"/>
      <c r="AD1367" s="1"/>
      <c r="AE1367" s="1"/>
      <c r="AF1367" s="1"/>
      <c r="AG1367" s="1"/>
      <c r="AH1367" s="1"/>
    </row>
    <row r="1368" spans="17:34" x14ac:dyDescent="0.3">
      <c r="Q1368" s="1"/>
      <c r="AB1368" s="2"/>
      <c r="AD1368" s="1"/>
      <c r="AE1368" s="1"/>
      <c r="AF1368" s="1"/>
      <c r="AG1368" s="1"/>
      <c r="AH1368" s="1"/>
    </row>
    <row r="1369" spans="17:34" x14ac:dyDescent="0.3">
      <c r="Q1369" s="1"/>
      <c r="AB1369" s="2"/>
      <c r="AD1369" s="1"/>
      <c r="AE1369" s="1"/>
      <c r="AF1369" s="1"/>
      <c r="AG1369" s="1"/>
      <c r="AH1369" s="1"/>
    </row>
    <row r="1370" spans="17:34" x14ac:dyDescent="0.3">
      <c r="Q1370" s="1"/>
      <c r="AB1370" s="2"/>
      <c r="AD1370" s="1"/>
      <c r="AE1370" s="1"/>
      <c r="AF1370" s="1"/>
      <c r="AG1370" s="1"/>
      <c r="AH1370" s="1"/>
    </row>
    <row r="1371" spans="17:34" x14ac:dyDescent="0.3">
      <c r="Q1371" s="1"/>
      <c r="AB1371" s="2"/>
      <c r="AD1371" s="1"/>
      <c r="AE1371" s="1"/>
      <c r="AF1371" s="1"/>
      <c r="AG1371" s="1"/>
      <c r="AH1371" s="1"/>
    </row>
    <row r="1372" spans="17:34" x14ac:dyDescent="0.3">
      <c r="Q1372" s="1"/>
      <c r="AB1372" s="2"/>
      <c r="AD1372" s="1"/>
      <c r="AE1372" s="1"/>
      <c r="AF1372" s="1"/>
      <c r="AG1372" s="1"/>
      <c r="AH1372" s="1"/>
    </row>
    <row r="1373" spans="17:34" x14ac:dyDescent="0.3">
      <c r="Q1373" s="1"/>
      <c r="AB1373" s="2"/>
      <c r="AD1373" s="1"/>
      <c r="AE1373" s="1"/>
      <c r="AF1373" s="1"/>
      <c r="AG1373" s="1"/>
      <c r="AH1373" s="1"/>
    </row>
    <row r="1374" spans="17:34" x14ac:dyDescent="0.3">
      <c r="Q1374" s="1"/>
      <c r="AB1374" s="2"/>
      <c r="AD1374" s="1"/>
      <c r="AE1374" s="1"/>
      <c r="AF1374" s="1"/>
      <c r="AG1374" s="1"/>
      <c r="AH1374" s="1"/>
    </row>
    <row r="1375" spans="17:34" x14ac:dyDescent="0.3">
      <c r="Q1375" s="1"/>
      <c r="AB1375" s="2"/>
      <c r="AD1375" s="1"/>
      <c r="AE1375" s="1"/>
      <c r="AF1375" s="1"/>
      <c r="AG1375" s="1"/>
      <c r="AH1375" s="1"/>
    </row>
    <row r="1376" spans="17:34" x14ac:dyDescent="0.3">
      <c r="Q1376" s="1"/>
      <c r="AB1376" s="2"/>
      <c r="AD1376" s="1"/>
      <c r="AE1376" s="1"/>
      <c r="AF1376" s="1"/>
      <c r="AG1376" s="1"/>
      <c r="AH1376" s="1"/>
    </row>
    <row r="1377" spans="17:34" x14ac:dyDescent="0.3">
      <c r="Q1377" s="1"/>
      <c r="AB1377" s="2"/>
      <c r="AD1377" s="1"/>
      <c r="AE1377" s="1"/>
      <c r="AF1377" s="1"/>
      <c r="AG1377" s="1"/>
      <c r="AH1377" s="1"/>
    </row>
    <row r="1378" spans="17:34" x14ac:dyDescent="0.3">
      <c r="Q1378" s="1"/>
      <c r="AB1378" s="2"/>
      <c r="AD1378" s="1"/>
      <c r="AE1378" s="1"/>
      <c r="AF1378" s="1"/>
      <c r="AG1378" s="1"/>
      <c r="AH1378" s="1"/>
    </row>
    <row r="1379" spans="17:34" x14ac:dyDescent="0.3">
      <c r="Q1379" s="1"/>
      <c r="AB1379" s="2"/>
      <c r="AD1379" s="1"/>
      <c r="AE1379" s="1"/>
      <c r="AF1379" s="1"/>
      <c r="AG1379" s="1"/>
      <c r="AH1379" s="1"/>
    </row>
    <row r="1380" spans="17:34" x14ac:dyDescent="0.3">
      <c r="Q1380" s="1"/>
      <c r="AB1380" s="2"/>
      <c r="AD1380" s="1"/>
      <c r="AE1380" s="1"/>
      <c r="AF1380" s="1"/>
      <c r="AG1380" s="1"/>
      <c r="AH1380" s="1"/>
    </row>
    <row r="1381" spans="17:34" x14ac:dyDescent="0.3">
      <c r="Q1381" s="1"/>
      <c r="AB1381" s="2"/>
      <c r="AD1381" s="1"/>
      <c r="AE1381" s="1"/>
      <c r="AF1381" s="1"/>
      <c r="AG1381" s="1"/>
      <c r="AH1381" s="1"/>
    </row>
    <row r="1382" spans="17:34" x14ac:dyDescent="0.3">
      <c r="Q1382" s="1"/>
      <c r="AB1382" s="2"/>
      <c r="AD1382" s="1"/>
      <c r="AE1382" s="1"/>
      <c r="AF1382" s="1"/>
      <c r="AG1382" s="1"/>
      <c r="AH1382" s="1"/>
    </row>
    <row r="1383" spans="17:34" x14ac:dyDescent="0.3">
      <c r="Q1383" s="1"/>
      <c r="AB1383" s="2"/>
      <c r="AD1383" s="1"/>
      <c r="AE1383" s="1"/>
      <c r="AF1383" s="1"/>
      <c r="AG1383" s="1"/>
      <c r="AH1383" s="1"/>
    </row>
    <row r="1384" spans="17:34" x14ac:dyDescent="0.3">
      <c r="Q1384" s="1"/>
      <c r="AB1384" s="2"/>
      <c r="AD1384" s="1"/>
      <c r="AE1384" s="1"/>
      <c r="AF1384" s="1"/>
      <c r="AG1384" s="1"/>
      <c r="AH1384" s="1"/>
    </row>
    <row r="1385" spans="17:34" x14ac:dyDescent="0.3">
      <c r="Q1385" s="1"/>
      <c r="AB1385" s="2"/>
      <c r="AD1385" s="1"/>
      <c r="AE1385" s="1"/>
      <c r="AF1385" s="1"/>
      <c r="AG1385" s="1"/>
      <c r="AH1385" s="1"/>
    </row>
    <row r="1386" spans="17:34" x14ac:dyDescent="0.3">
      <c r="Q1386" s="1"/>
      <c r="AB1386" s="2"/>
      <c r="AD1386" s="1"/>
      <c r="AE1386" s="1"/>
      <c r="AF1386" s="1"/>
      <c r="AG1386" s="1"/>
      <c r="AH1386" s="1"/>
    </row>
    <row r="1387" spans="17:34" x14ac:dyDescent="0.3">
      <c r="Q1387" s="1"/>
      <c r="AB1387" s="2"/>
      <c r="AD1387" s="1"/>
      <c r="AE1387" s="1"/>
      <c r="AF1387" s="1"/>
      <c r="AG1387" s="1"/>
      <c r="AH1387" s="1"/>
    </row>
    <row r="1388" spans="17:34" x14ac:dyDescent="0.3">
      <c r="Q1388" s="1"/>
      <c r="AB1388" s="2"/>
      <c r="AD1388" s="1"/>
      <c r="AE1388" s="1"/>
      <c r="AF1388" s="1"/>
      <c r="AG1388" s="1"/>
      <c r="AH1388" s="1"/>
    </row>
    <row r="1389" spans="17:34" x14ac:dyDescent="0.3">
      <c r="Q1389" s="1"/>
      <c r="AB1389" s="2"/>
      <c r="AD1389" s="1"/>
      <c r="AE1389" s="1"/>
      <c r="AF1389" s="1"/>
      <c r="AG1389" s="1"/>
      <c r="AH1389" s="1"/>
    </row>
    <row r="1390" spans="17:34" x14ac:dyDescent="0.3">
      <c r="Q1390" s="1"/>
      <c r="AB1390" s="2"/>
      <c r="AD1390" s="1"/>
      <c r="AE1390" s="1"/>
      <c r="AF1390" s="1"/>
      <c r="AG1390" s="1"/>
      <c r="AH1390" s="1"/>
    </row>
    <row r="1391" spans="17:34" x14ac:dyDescent="0.3">
      <c r="Q1391" s="1"/>
      <c r="AB1391" s="2"/>
      <c r="AD1391" s="1"/>
      <c r="AE1391" s="1"/>
      <c r="AF1391" s="1"/>
      <c r="AG1391" s="1"/>
      <c r="AH1391" s="1"/>
    </row>
    <row r="1392" spans="17:34" x14ac:dyDescent="0.3">
      <c r="Q1392" s="1"/>
      <c r="AB1392" s="2"/>
      <c r="AD1392" s="1"/>
      <c r="AE1392" s="1"/>
      <c r="AF1392" s="1"/>
      <c r="AG1392" s="1"/>
      <c r="AH1392" s="1"/>
    </row>
    <row r="1393" spans="17:34" x14ac:dyDescent="0.3">
      <c r="Q1393" s="1"/>
      <c r="AB1393" s="2"/>
      <c r="AD1393" s="1"/>
      <c r="AE1393" s="1"/>
      <c r="AF1393" s="1"/>
      <c r="AG1393" s="1"/>
      <c r="AH1393" s="1"/>
    </row>
    <row r="1394" spans="17:34" x14ac:dyDescent="0.3">
      <c r="Q1394" s="1"/>
      <c r="AB1394" s="2"/>
      <c r="AD1394" s="1"/>
      <c r="AE1394" s="1"/>
      <c r="AF1394" s="1"/>
      <c r="AG1394" s="1"/>
      <c r="AH1394" s="1"/>
    </row>
    <row r="1395" spans="17:34" x14ac:dyDescent="0.3">
      <c r="Q1395" s="1"/>
      <c r="AB1395" s="2"/>
      <c r="AD1395" s="1"/>
      <c r="AE1395" s="1"/>
      <c r="AF1395" s="1"/>
      <c r="AG1395" s="1"/>
      <c r="AH1395" s="1"/>
    </row>
    <row r="1396" spans="17:34" x14ac:dyDescent="0.3">
      <c r="Q1396" s="1"/>
      <c r="AB1396" s="2"/>
      <c r="AD1396" s="1"/>
      <c r="AE1396" s="1"/>
      <c r="AF1396" s="1"/>
      <c r="AG1396" s="1"/>
      <c r="AH1396" s="1"/>
    </row>
    <row r="1397" spans="17:34" x14ac:dyDescent="0.3">
      <c r="Q1397" s="1"/>
      <c r="AB1397" s="2"/>
      <c r="AD1397" s="1"/>
      <c r="AE1397" s="1"/>
      <c r="AF1397" s="1"/>
      <c r="AG1397" s="1"/>
      <c r="AH1397" s="1"/>
    </row>
    <row r="1398" spans="17:34" x14ac:dyDescent="0.3">
      <c r="Q1398" s="1"/>
      <c r="AB1398" s="2"/>
      <c r="AD1398" s="1"/>
      <c r="AE1398" s="1"/>
      <c r="AF1398" s="1"/>
      <c r="AG1398" s="1"/>
      <c r="AH1398" s="1"/>
    </row>
    <row r="1399" spans="17:34" x14ac:dyDescent="0.3">
      <c r="Q1399" s="1"/>
      <c r="AB1399" s="2"/>
      <c r="AD1399" s="1"/>
      <c r="AE1399" s="1"/>
      <c r="AF1399" s="1"/>
      <c r="AG1399" s="1"/>
      <c r="AH1399" s="1"/>
    </row>
    <row r="1400" spans="17:34" x14ac:dyDescent="0.3">
      <c r="Q1400" s="1"/>
      <c r="AB1400" s="2"/>
      <c r="AD1400" s="1"/>
      <c r="AE1400" s="1"/>
      <c r="AF1400" s="1"/>
      <c r="AG1400" s="1"/>
      <c r="AH1400" s="1"/>
    </row>
    <row r="1401" spans="17:34" x14ac:dyDescent="0.3">
      <c r="Q1401" s="1"/>
      <c r="AB1401" s="2"/>
      <c r="AD1401" s="1"/>
      <c r="AE1401" s="1"/>
      <c r="AF1401" s="1"/>
      <c r="AG1401" s="1"/>
      <c r="AH1401" s="1"/>
    </row>
    <row r="1402" spans="17:34" x14ac:dyDescent="0.3">
      <c r="Q1402" s="1"/>
      <c r="AB1402" s="2"/>
      <c r="AD1402" s="1"/>
      <c r="AE1402" s="1"/>
      <c r="AF1402" s="1"/>
      <c r="AG1402" s="1"/>
      <c r="AH1402" s="1"/>
    </row>
    <row r="1403" spans="17:34" x14ac:dyDescent="0.3">
      <c r="Q1403" s="1"/>
      <c r="AB1403" s="2"/>
      <c r="AD1403" s="1"/>
      <c r="AE1403" s="1"/>
      <c r="AF1403" s="1"/>
      <c r="AG1403" s="1"/>
      <c r="AH1403" s="1"/>
    </row>
    <row r="1404" spans="17:34" x14ac:dyDescent="0.3">
      <c r="Q1404" s="1"/>
      <c r="AB1404" s="2"/>
      <c r="AD1404" s="1"/>
      <c r="AE1404" s="1"/>
      <c r="AF1404" s="1"/>
      <c r="AG1404" s="1"/>
      <c r="AH1404" s="1"/>
    </row>
    <row r="1405" spans="17:34" x14ac:dyDescent="0.3">
      <c r="Q1405" s="1"/>
      <c r="AB1405" s="2"/>
      <c r="AD1405" s="1"/>
      <c r="AE1405" s="1"/>
      <c r="AF1405" s="1"/>
      <c r="AG1405" s="1"/>
      <c r="AH1405" s="1"/>
    </row>
    <row r="1406" spans="17:34" x14ac:dyDescent="0.3">
      <c r="Q1406" s="1"/>
      <c r="AB1406" s="2"/>
      <c r="AD1406" s="1"/>
      <c r="AE1406" s="1"/>
      <c r="AF1406" s="1"/>
      <c r="AG1406" s="1"/>
      <c r="AH1406" s="1"/>
    </row>
    <row r="1407" spans="17:34" x14ac:dyDescent="0.3">
      <c r="Q1407" s="1"/>
      <c r="AB1407" s="2"/>
      <c r="AD1407" s="1"/>
      <c r="AE1407" s="1"/>
      <c r="AF1407" s="1"/>
      <c r="AG1407" s="1"/>
      <c r="AH1407" s="1"/>
    </row>
    <row r="1408" spans="17:34" x14ac:dyDescent="0.3">
      <c r="Q1408" s="1"/>
      <c r="AB1408" s="2"/>
      <c r="AD1408" s="1"/>
      <c r="AE1408" s="1"/>
      <c r="AF1408" s="1"/>
      <c r="AG1408" s="1"/>
      <c r="AH1408" s="1"/>
    </row>
    <row r="1409" spans="17:34" x14ac:dyDescent="0.3">
      <c r="Q1409" s="1"/>
      <c r="AB1409" s="2"/>
      <c r="AD1409" s="1"/>
      <c r="AE1409" s="1"/>
      <c r="AF1409" s="1"/>
      <c r="AG1409" s="1"/>
      <c r="AH1409" s="1"/>
    </row>
    <row r="1410" spans="17:34" x14ac:dyDescent="0.3">
      <c r="Q1410" s="1"/>
      <c r="AB1410" s="2"/>
      <c r="AD1410" s="1"/>
      <c r="AE1410" s="1"/>
      <c r="AF1410" s="1"/>
      <c r="AG1410" s="1"/>
      <c r="AH1410" s="1"/>
    </row>
    <row r="1411" spans="17:34" x14ac:dyDescent="0.3">
      <c r="Q1411" s="1"/>
      <c r="AB1411" s="2"/>
      <c r="AD1411" s="1"/>
      <c r="AE1411" s="1"/>
      <c r="AF1411" s="1"/>
      <c r="AG1411" s="1"/>
      <c r="AH1411" s="1"/>
    </row>
    <row r="1412" spans="17:34" x14ac:dyDescent="0.3">
      <c r="Q1412" s="1"/>
      <c r="AB1412" s="2"/>
      <c r="AD1412" s="1"/>
      <c r="AE1412" s="1"/>
      <c r="AF1412" s="1"/>
      <c r="AG1412" s="1"/>
      <c r="AH1412" s="1"/>
    </row>
    <row r="1413" spans="17:34" x14ac:dyDescent="0.3">
      <c r="Q1413" s="1"/>
      <c r="AB1413" s="2"/>
      <c r="AD1413" s="1"/>
      <c r="AE1413" s="1"/>
      <c r="AF1413" s="1"/>
      <c r="AG1413" s="1"/>
      <c r="AH1413" s="1"/>
    </row>
    <row r="1414" spans="17:34" x14ac:dyDescent="0.3">
      <c r="Q1414" s="1"/>
      <c r="AB1414" s="2"/>
      <c r="AD1414" s="1"/>
      <c r="AE1414" s="1"/>
      <c r="AF1414" s="1"/>
      <c r="AG1414" s="1"/>
      <c r="AH1414" s="1"/>
    </row>
    <row r="1415" spans="17:34" x14ac:dyDescent="0.3">
      <c r="Q1415" s="1"/>
      <c r="AB1415" s="2"/>
      <c r="AD1415" s="1"/>
      <c r="AE1415" s="1"/>
      <c r="AF1415" s="1"/>
      <c r="AG1415" s="1"/>
      <c r="AH1415" s="1"/>
    </row>
    <row r="1416" spans="17:34" x14ac:dyDescent="0.3">
      <c r="Q1416" s="1"/>
      <c r="AB1416" s="2"/>
      <c r="AD1416" s="1"/>
      <c r="AE1416" s="1"/>
      <c r="AF1416" s="1"/>
      <c r="AG1416" s="1"/>
      <c r="AH1416" s="1"/>
    </row>
    <row r="1417" spans="17:34" x14ac:dyDescent="0.3">
      <c r="Q1417" s="1"/>
      <c r="AB1417" s="2"/>
      <c r="AD1417" s="1"/>
      <c r="AE1417" s="1"/>
      <c r="AF1417" s="1"/>
      <c r="AG1417" s="1"/>
      <c r="AH1417" s="1"/>
    </row>
    <row r="1418" spans="17:34" x14ac:dyDescent="0.3">
      <c r="Q1418" s="1"/>
      <c r="AB1418" s="2"/>
      <c r="AD1418" s="1"/>
      <c r="AE1418" s="1"/>
      <c r="AF1418" s="1"/>
      <c r="AG1418" s="1"/>
      <c r="AH1418" s="1"/>
    </row>
    <row r="1419" spans="17:34" x14ac:dyDescent="0.3">
      <c r="Q1419" s="1"/>
      <c r="AB1419" s="2"/>
      <c r="AD1419" s="1"/>
      <c r="AE1419" s="1"/>
      <c r="AF1419" s="1"/>
      <c r="AG1419" s="1"/>
      <c r="AH1419" s="1"/>
    </row>
    <row r="1420" spans="17:34" x14ac:dyDescent="0.3">
      <c r="Q1420" s="1"/>
      <c r="AB1420" s="2"/>
      <c r="AD1420" s="1"/>
      <c r="AE1420" s="1"/>
      <c r="AF1420" s="1"/>
      <c r="AG1420" s="1"/>
      <c r="AH1420" s="1"/>
    </row>
    <row r="1421" spans="17:34" x14ac:dyDescent="0.3">
      <c r="Q1421" s="1"/>
      <c r="AB1421" s="2"/>
      <c r="AD1421" s="1"/>
      <c r="AE1421" s="1"/>
      <c r="AF1421" s="1"/>
      <c r="AG1421" s="1"/>
      <c r="AH1421" s="1"/>
    </row>
    <row r="1422" spans="17:34" x14ac:dyDescent="0.3">
      <c r="Q1422" s="1"/>
      <c r="AB1422" s="2"/>
      <c r="AD1422" s="1"/>
      <c r="AE1422" s="1"/>
      <c r="AF1422" s="1"/>
      <c r="AG1422" s="1"/>
      <c r="AH1422" s="1"/>
    </row>
    <row r="1423" spans="17:34" x14ac:dyDescent="0.3">
      <c r="Q1423" s="1"/>
      <c r="AB1423" s="2"/>
      <c r="AD1423" s="1"/>
      <c r="AE1423" s="1"/>
      <c r="AF1423" s="1"/>
      <c r="AG1423" s="1"/>
      <c r="AH1423" s="1"/>
    </row>
    <row r="1424" spans="17:34" x14ac:dyDescent="0.3">
      <c r="Q1424" s="1"/>
      <c r="AB1424" s="2"/>
      <c r="AD1424" s="1"/>
      <c r="AE1424" s="1"/>
      <c r="AF1424" s="1"/>
      <c r="AG1424" s="1"/>
      <c r="AH1424" s="1"/>
    </row>
    <row r="1425" spans="17:34" x14ac:dyDescent="0.3">
      <c r="Q1425" s="1"/>
      <c r="AB1425" s="2"/>
      <c r="AD1425" s="1"/>
      <c r="AE1425" s="1"/>
      <c r="AF1425" s="1"/>
      <c r="AG1425" s="1"/>
      <c r="AH1425" s="1"/>
    </row>
    <row r="1426" spans="17:34" x14ac:dyDescent="0.3">
      <c r="Q1426" s="1"/>
      <c r="AB1426" s="2"/>
      <c r="AD1426" s="1"/>
      <c r="AE1426" s="1"/>
      <c r="AF1426" s="1"/>
      <c r="AG1426" s="1"/>
      <c r="AH1426" s="1"/>
    </row>
    <row r="1427" spans="17:34" x14ac:dyDescent="0.3">
      <c r="Q1427" s="1"/>
      <c r="AB1427" s="2"/>
      <c r="AD1427" s="1"/>
      <c r="AE1427" s="1"/>
      <c r="AF1427" s="1"/>
      <c r="AG1427" s="1"/>
      <c r="AH1427" s="1"/>
    </row>
    <row r="1428" spans="17:34" x14ac:dyDescent="0.3">
      <c r="Q1428" s="1"/>
      <c r="AB1428" s="2"/>
      <c r="AD1428" s="1"/>
      <c r="AE1428" s="1"/>
      <c r="AF1428" s="1"/>
      <c r="AG1428" s="1"/>
      <c r="AH1428" s="1"/>
    </row>
    <row r="1429" spans="17:34" x14ac:dyDescent="0.3">
      <c r="Q1429" s="1"/>
      <c r="AB1429" s="2"/>
      <c r="AD1429" s="1"/>
      <c r="AE1429" s="1"/>
      <c r="AF1429" s="1"/>
      <c r="AG1429" s="1"/>
      <c r="AH1429" s="1"/>
    </row>
    <row r="1430" spans="17:34" x14ac:dyDescent="0.3">
      <c r="Q1430" s="1"/>
      <c r="AB1430" s="2"/>
      <c r="AD1430" s="1"/>
      <c r="AE1430" s="1"/>
      <c r="AF1430" s="1"/>
      <c r="AG1430" s="1"/>
      <c r="AH1430" s="1"/>
    </row>
    <row r="1431" spans="17:34" x14ac:dyDescent="0.3">
      <c r="Q1431" s="1"/>
      <c r="AB1431" s="2"/>
      <c r="AD1431" s="1"/>
      <c r="AE1431" s="1"/>
      <c r="AF1431" s="1"/>
      <c r="AG1431" s="1"/>
      <c r="AH1431" s="1"/>
    </row>
    <row r="1432" spans="17:34" x14ac:dyDescent="0.3">
      <c r="Q1432" s="1"/>
      <c r="AB1432" s="2"/>
      <c r="AD1432" s="1"/>
      <c r="AE1432" s="1"/>
      <c r="AF1432" s="1"/>
      <c r="AG1432" s="1"/>
      <c r="AH1432" s="1"/>
    </row>
    <row r="1433" spans="17:34" x14ac:dyDescent="0.3">
      <c r="Q1433" s="1"/>
      <c r="AB1433" s="2"/>
      <c r="AD1433" s="1"/>
      <c r="AE1433" s="1"/>
      <c r="AF1433" s="1"/>
      <c r="AG1433" s="1"/>
      <c r="AH1433" s="1"/>
    </row>
    <row r="1434" spans="17:34" x14ac:dyDescent="0.3">
      <c r="Q1434" s="1"/>
      <c r="AB1434" s="2"/>
      <c r="AD1434" s="1"/>
      <c r="AE1434" s="1"/>
      <c r="AF1434" s="1"/>
      <c r="AG1434" s="1"/>
      <c r="AH1434" s="1"/>
    </row>
    <row r="1435" spans="17:34" x14ac:dyDescent="0.3">
      <c r="Q1435" s="1"/>
      <c r="AB1435" s="2"/>
      <c r="AD1435" s="1"/>
      <c r="AE1435" s="1"/>
      <c r="AF1435" s="1"/>
      <c r="AG1435" s="1"/>
      <c r="AH1435" s="1"/>
    </row>
    <row r="1436" spans="17:34" x14ac:dyDescent="0.3">
      <c r="Q1436" s="1"/>
      <c r="AB1436" s="2"/>
      <c r="AD1436" s="1"/>
      <c r="AE1436" s="1"/>
      <c r="AF1436" s="1"/>
      <c r="AG1436" s="1"/>
      <c r="AH1436" s="1"/>
    </row>
    <row r="1437" spans="17:34" x14ac:dyDescent="0.3">
      <c r="Q1437" s="1"/>
      <c r="AB1437" s="2"/>
      <c r="AD1437" s="1"/>
      <c r="AE1437" s="1"/>
      <c r="AF1437" s="1"/>
      <c r="AG1437" s="1"/>
      <c r="AH1437" s="1"/>
    </row>
    <row r="1438" spans="17:34" x14ac:dyDescent="0.3">
      <c r="Q1438" s="1"/>
      <c r="AB1438" s="2"/>
      <c r="AD1438" s="1"/>
      <c r="AE1438" s="1"/>
      <c r="AF1438" s="1"/>
      <c r="AG1438" s="1"/>
      <c r="AH1438" s="1"/>
    </row>
    <row r="1439" spans="17:34" x14ac:dyDescent="0.3">
      <c r="Q1439" s="1"/>
      <c r="AB1439" s="2"/>
      <c r="AD1439" s="1"/>
      <c r="AE1439" s="1"/>
      <c r="AF1439" s="1"/>
      <c r="AG1439" s="1"/>
      <c r="AH1439" s="1"/>
    </row>
    <row r="1440" spans="17:34" x14ac:dyDescent="0.3">
      <c r="Q1440" s="1"/>
      <c r="AB1440" s="2"/>
      <c r="AD1440" s="1"/>
      <c r="AE1440" s="1"/>
      <c r="AF1440" s="1"/>
      <c r="AG1440" s="1"/>
      <c r="AH1440" s="1"/>
    </row>
    <row r="1441" spans="17:34" x14ac:dyDescent="0.3">
      <c r="Q1441" s="1"/>
      <c r="AB1441" s="2"/>
      <c r="AD1441" s="1"/>
      <c r="AE1441" s="1"/>
      <c r="AF1441" s="1"/>
      <c r="AG1441" s="1"/>
      <c r="AH1441" s="1"/>
    </row>
    <row r="1442" spans="17:34" x14ac:dyDescent="0.3">
      <c r="Q1442" s="1"/>
      <c r="AB1442" s="2"/>
      <c r="AD1442" s="1"/>
      <c r="AE1442" s="1"/>
      <c r="AF1442" s="1"/>
      <c r="AG1442" s="1"/>
      <c r="AH1442" s="1"/>
    </row>
    <row r="1443" spans="17:34" x14ac:dyDescent="0.3">
      <c r="Q1443" s="1"/>
      <c r="AB1443" s="2"/>
      <c r="AD1443" s="1"/>
      <c r="AE1443" s="1"/>
      <c r="AF1443" s="1"/>
      <c r="AG1443" s="1"/>
      <c r="AH1443" s="1"/>
    </row>
    <row r="1444" spans="17:34" x14ac:dyDescent="0.3">
      <c r="Q1444" s="1"/>
      <c r="AB1444" s="2"/>
      <c r="AD1444" s="1"/>
      <c r="AE1444" s="1"/>
      <c r="AF1444" s="1"/>
      <c r="AG1444" s="1"/>
      <c r="AH1444" s="1"/>
    </row>
    <row r="1445" spans="17:34" x14ac:dyDescent="0.3">
      <c r="Q1445" s="1"/>
      <c r="AB1445" s="2"/>
      <c r="AD1445" s="1"/>
      <c r="AE1445" s="1"/>
      <c r="AF1445" s="1"/>
      <c r="AG1445" s="1"/>
      <c r="AH1445" s="1"/>
    </row>
    <row r="1446" spans="17:34" x14ac:dyDescent="0.3">
      <c r="Q1446" s="1"/>
      <c r="AB1446" s="2"/>
      <c r="AD1446" s="1"/>
      <c r="AE1446" s="1"/>
      <c r="AF1446" s="1"/>
      <c r="AG1446" s="1"/>
      <c r="AH1446" s="1"/>
    </row>
    <row r="1447" spans="17:34" x14ac:dyDescent="0.3">
      <c r="Q1447" s="1"/>
      <c r="AB1447" s="2"/>
      <c r="AD1447" s="1"/>
      <c r="AE1447" s="1"/>
      <c r="AF1447" s="1"/>
      <c r="AG1447" s="1"/>
      <c r="AH1447" s="1"/>
    </row>
    <row r="1448" spans="17:34" x14ac:dyDescent="0.3">
      <c r="Q1448" s="1"/>
      <c r="AB1448" s="2"/>
      <c r="AD1448" s="1"/>
      <c r="AE1448" s="1"/>
      <c r="AF1448" s="1"/>
      <c r="AG1448" s="1"/>
      <c r="AH1448" s="1"/>
    </row>
    <row r="1449" spans="17:34" x14ac:dyDescent="0.3">
      <c r="Q1449" s="1"/>
      <c r="AB1449" s="2"/>
      <c r="AD1449" s="1"/>
      <c r="AE1449" s="1"/>
      <c r="AF1449" s="1"/>
      <c r="AG1449" s="1"/>
      <c r="AH1449" s="1"/>
    </row>
    <row r="1450" spans="17:34" x14ac:dyDescent="0.3">
      <c r="Q1450" s="1"/>
      <c r="AB1450" s="2"/>
      <c r="AD1450" s="1"/>
      <c r="AE1450" s="1"/>
      <c r="AF1450" s="1"/>
      <c r="AG1450" s="1"/>
      <c r="AH1450" s="1"/>
    </row>
    <row r="1451" spans="17:34" x14ac:dyDescent="0.3">
      <c r="Q1451" s="1"/>
      <c r="AB1451" s="2"/>
      <c r="AD1451" s="1"/>
      <c r="AE1451" s="1"/>
      <c r="AF1451" s="1"/>
      <c r="AG1451" s="1"/>
      <c r="AH1451" s="1"/>
    </row>
    <row r="1452" spans="17:34" x14ac:dyDescent="0.3">
      <c r="Q1452" s="1"/>
      <c r="AB1452" s="2"/>
      <c r="AD1452" s="1"/>
      <c r="AE1452" s="1"/>
      <c r="AF1452" s="1"/>
      <c r="AG1452" s="1"/>
      <c r="AH1452" s="1"/>
    </row>
    <row r="1453" spans="17:34" x14ac:dyDescent="0.3">
      <c r="Q1453" s="1"/>
      <c r="AB1453" s="2"/>
      <c r="AD1453" s="1"/>
      <c r="AE1453" s="1"/>
      <c r="AF1453" s="1"/>
      <c r="AG1453" s="1"/>
      <c r="AH1453" s="1"/>
    </row>
    <row r="1454" spans="17:34" x14ac:dyDescent="0.3">
      <c r="Q1454" s="1"/>
      <c r="AB1454" s="2"/>
      <c r="AD1454" s="1"/>
      <c r="AE1454" s="1"/>
      <c r="AF1454" s="1"/>
      <c r="AG1454" s="1"/>
      <c r="AH1454" s="1"/>
    </row>
    <row r="1455" spans="17:34" x14ac:dyDescent="0.3">
      <c r="Q1455" s="1"/>
      <c r="AB1455" s="2"/>
      <c r="AD1455" s="1"/>
      <c r="AE1455" s="1"/>
      <c r="AF1455" s="1"/>
      <c r="AG1455" s="1"/>
      <c r="AH1455" s="1"/>
    </row>
    <row r="1456" spans="17:34" x14ac:dyDescent="0.3">
      <c r="Q1456" s="1"/>
      <c r="AB1456" s="2"/>
      <c r="AD1456" s="1"/>
      <c r="AE1456" s="1"/>
      <c r="AF1456" s="1"/>
      <c r="AG1456" s="1"/>
      <c r="AH1456" s="1"/>
    </row>
    <row r="1457" spans="17:34" x14ac:dyDescent="0.3">
      <c r="Q1457" s="1"/>
      <c r="AB1457" s="2"/>
      <c r="AD1457" s="1"/>
      <c r="AE1457" s="1"/>
      <c r="AF1457" s="1"/>
      <c r="AG1457" s="1"/>
      <c r="AH1457" s="1"/>
    </row>
    <row r="1458" spans="17:34" x14ac:dyDescent="0.3">
      <c r="Q1458" s="1"/>
      <c r="AB1458" s="2"/>
      <c r="AD1458" s="1"/>
      <c r="AE1458" s="1"/>
      <c r="AF1458" s="1"/>
      <c r="AG1458" s="1"/>
      <c r="AH1458" s="1"/>
    </row>
    <row r="1459" spans="17:34" x14ac:dyDescent="0.3">
      <c r="Q1459" s="1"/>
      <c r="AB1459" s="2"/>
      <c r="AD1459" s="1"/>
      <c r="AE1459" s="1"/>
      <c r="AF1459" s="1"/>
      <c r="AG1459" s="1"/>
      <c r="AH1459" s="1"/>
    </row>
    <row r="1460" spans="17:34" x14ac:dyDescent="0.3">
      <c r="Q1460" s="1"/>
      <c r="AB1460" s="2"/>
      <c r="AD1460" s="1"/>
      <c r="AE1460" s="1"/>
      <c r="AF1460" s="1"/>
      <c r="AG1460" s="1"/>
      <c r="AH1460" s="1"/>
    </row>
    <row r="1461" spans="17:34" x14ac:dyDescent="0.3">
      <c r="Q1461" s="1"/>
      <c r="AB1461" s="2"/>
      <c r="AD1461" s="1"/>
      <c r="AE1461" s="1"/>
      <c r="AF1461" s="1"/>
      <c r="AG1461" s="1"/>
      <c r="AH1461" s="1"/>
    </row>
    <row r="1462" spans="17:34" x14ac:dyDescent="0.3">
      <c r="Q1462" s="1"/>
      <c r="AB1462" s="2"/>
      <c r="AD1462" s="1"/>
      <c r="AE1462" s="1"/>
      <c r="AF1462" s="1"/>
      <c r="AG1462" s="1"/>
      <c r="AH1462" s="1"/>
    </row>
    <row r="1463" spans="17:34" x14ac:dyDescent="0.3">
      <c r="Q1463" s="1"/>
      <c r="AB1463" s="2"/>
      <c r="AD1463" s="1"/>
      <c r="AE1463" s="1"/>
      <c r="AF1463" s="1"/>
      <c r="AG1463" s="1"/>
      <c r="AH1463" s="1"/>
    </row>
    <row r="1464" spans="17:34" x14ac:dyDescent="0.3">
      <c r="Q1464" s="1"/>
      <c r="AB1464" s="2"/>
      <c r="AD1464" s="1"/>
      <c r="AE1464" s="1"/>
      <c r="AF1464" s="1"/>
      <c r="AG1464" s="1"/>
      <c r="AH1464" s="1"/>
    </row>
    <row r="1465" spans="17:34" x14ac:dyDescent="0.3">
      <c r="Q1465" s="1"/>
      <c r="AB1465" s="2"/>
      <c r="AD1465" s="1"/>
      <c r="AE1465" s="1"/>
      <c r="AF1465" s="1"/>
      <c r="AG1465" s="1"/>
      <c r="AH1465" s="1"/>
    </row>
    <row r="1466" spans="17:34" x14ac:dyDescent="0.3">
      <c r="Q1466" s="1"/>
      <c r="AB1466" s="2"/>
      <c r="AD1466" s="1"/>
      <c r="AE1466" s="1"/>
      <c r="AF1466" s="1"/>
      <c r="AG1466" s="1"/>
      <c r="AH1466" s="1"/>
    </row>
    <row r="1467" spans="17:34" x14ac:dyDescent="0.3">
      <c r="Q1467" s="1"/>
      <c r="AB1467" s="2"/>
      <c r="AD1467" s="1"/>
      <c r="AE1467" s="1"/>
      <c r="AF1467" s="1"/>
      <c r="AG1467" s="1"/>
      <c r="AH1467" s="1"/>
    </row>
    <row r="1468" spans="17:34" x14ac:dyDescent="0.3">
      <c r="Q1468" s="1"/>
      <c r="AB1468" s="2"/>
      <c r="AD1468" s="1"/>
      <c r="AE1468" s="1"/>
      <c r="AF1468" s="1"/>
      <c r="AG1468" s="1"/>
      <c r="AH1468" s="1"/>
    </row>
    <row r="1469" spans="17:34" x14ac:dyDescent="0.3">
      <c r="Q1469" s="1"/>
      <c r="AB1469" s="2"/>
      <c r="AD1469" s="1"/>
      <c r="AE1469" s="1"/>
      <c r="AF1469" s="1"/>
      <c r="AG1469" s="1"/>
      <c r="AH1469" s="1"/>
    </row>
    <row r="1470" spans="17:34" x14ac:dyDescent="0.3">
      <c r="Q1470" s="1"/>
      <c r="AB1470" s="2"/>
      <c r="AD1470" s="1"/>
      <c r="AE1470" s="1"/>
      <c r="AF1470" s="1"/>
      <c r="AG1470" s="1"/>
      <c r="AH1470" s="1"/>
    </row>
    <row r="1471" spans="17:34" x14ac:dyDescent="0.3">
      <c r="Q1471" s="1"/>
      <c r="AB1471" s="2"/>
      <c r="AD1471" s="1"/>
      <c r="AE1471" s="1"/>
      <c r="AF1471" s="1"/>
      <c r="AG1471" s="1"/>
      <c r="AH1471" s="1"/>
    </row>
    <row r="1472" spans="17:34" x14ac:dyDescent="0.3">
      <c r="Q1472" s="1"/>
      <c r="AB1472" s="2"/>
      <c r="AD1472" s="1"/>
      <c r="AE1472" s="1"/>
      <c r="AF1472" s="1"/>
      <c r="AG1472" s="1"/>
      <c r="AH1472" s="1"/>
    </row>
    <row r="1473" spans="17:34" x14ac:dyDescent="0.3">
      <c r="Q1473" s="1"/>
      <c r="AB1473" s="2"/>
      <c r="AD1473" s="1"/>
      <c r="AE1473" s="1"/>
      <c r="AF1473" s="1"/>
      <c r="AG1473" s="1"/>
      <c r="AH1473" s="1"/>
    </row>
    <row r="1474" spans="17:34" x14ac:dyDescent="0.3">
      <c r="Q1474" s="1"/>
      <c r="AB1474" s="2"/>
      <c r="AD1474" s="1"/>
      <c r="AE1474" s="1"/>
      <c r="AF1474" s="1"/>
      <c r="AG1474" s="1"/>
      <c r="AH1474" s="1"/>
    </row>
    <row r="1475" spans="17:34" x14ac:dyDescent="0.3">
      <c r="Q1475" s="1"/>
      <c r="AB1475" s="2"/>
      <c r="AD1475" s="1"/>
      <c r="AE1475" s="1"/>
      <c r="AF1475" s="1"/>
      <c r="AG1475" s="1"/>
      <c r="AH1475" s="1"/>
    </row>
    <row r="1476" spans="17:34" x14ac:dyDescent="0.3">
      <c r="Q1476" s="1"/>
      <c r="AB1476" s="2"/>
      <c r="AD1476" s="1"/>
      <c r="AE1476" s="1"/>
      <c r="AF1476" s="1"/>
      <c r="AG1476" s="1"/>
      <c r="AH1476" s="1"/>
    </row>
    <row r="1477" spans="17:34" x14ac:dyDescent="0.3">
      <c r="Q1477" s="1"/>
      <c r="AB1477" s="2"/>
      <c r="AD1477" s="1"/>
      <c r="AE1477" s="1"/>
      <c r="AF1477" s="1"/>
      <c r="AG1477" s="1"/>
      <c r="AH1477" s="1"/>
    </row>
    <row r="1478" spans="17:34" x14ac:dyDescent="0.3">
      <c r="Q1478" s="1"/>
      <c r="AB1478" s="2"/>
      <c r="AD1478" s="1"/>
      <c r="AE1478" s="1"/>
      <c r="AF1478" s="1"/>
      <c r="AG1478" s="1"/>
      <c r="AH1478" s="1"/>
    </row>
    <row r="1479" spans="17:34" x14ac:dyDescent="0.3">
      <c r="Q1479" s="1"/>
      <c r="AB1479" s="2"/>
      <c r="AD1479" s="1"/>
      <c r="AE1479" s="1"/>
      <c r="AF1479" s="1"/>
      <c r="AG1479" s="1"/>
      <c r="AH1479" s="1"/>
    </row>
    <row r="1480" spans="17:34" x14ac:dyDescent="0.3">
      <c r="Q1480" s="1"/>
      <c r="AB1480" s="2"/>
      <c r="AD1480" s="1"/>
      <c r="AE1480" s="1"/>
      <c r="AF1480" s="1"/>
      <c r="AG1480" s="1"/>
      <c r="AH1480" s="1"/>
    </row>
    <row r="1481" spans="17:34" x14ac:dyDescent="0.3">
      <c r="Q1481" s="1"/>
      <c r="AB1481" s="2"/>
      <c r="AD1481" s="1"/>
      <c r="AE1481" s="1"/>
      <c r="AF1481" s="1"/>
      <c r="AG1481" s="1"/>
      <c r="AH1481" s="1"/>
    </row>
    <row r="1482" spans="17:34" x14ac:dyDescent="0.3">
      <c r="Q1482" s="1"/>
      <c r="AB1482" s="2"/>
      <c r="AD1482" s="1"/>
      <c r="AE1482" s="1"/>
      <c r="AF1482" s="1"/>
      <c r="AG1482" s="1"/>
      <c r="AH1482" s="1"/>
    </row>
    <row r="1483" spans="17:34" x14ac:dyDescent="0.3">
      <c r="Q1483" s="1"/>
      <c r="AB1483" s="2"/>
      <c r="AD1483" s="1"/>
      <c r="AE1483" s="1"/>
      <c r="AF1483" s="1"/>
      <c r="AG1483" s="1"/>
      <c r="AH1483" s="1"/>
    </row>
    <row r="1484" spans="17:34" x14ac:dyDescent="0.3">
      <c r="Q1484" s="1"/>
      <c r="AB1484" s="2"/>
      <c r="AD1484" s="1"/>
      <c r="AE1484" s="1"/>
      <c r="AF1484" s="1"/>
      <c r="AG1484" s="1"/>
      <c r="AH1484" s="1"/>
    </row>
    <row r="1485" spans="17:34" x14ac:dyDescent="0.3">
      <c r="Q1485" s="1"/>
      <c r="AB1485" s="2"/>
      <c r="AD1485" s="1"/>
      <c r="AE1485" s="1"/>
      <c r="AF1485" s="1"/>
      <c r="AG1485" s="1"/>
      <c r="AH1485" s="1"/>
    </row>
    <row r="1486" spans="17:34" x14ac:dyDescent="0.3">
      <c r="Q1486" s="1"/>
      <c r="AB1486" s="2"/>
      <c r="AD1486" s="1"/>
      <c r="AE1486" s="1"/>
      <c r="AF1486" s="1"/>
      <c r="AG1486" s="1"/>
      <c r="AH1486" s="1"/>
    </row>
    <row r="1487" spans="17:34" x14ac:dyDescent="0.3">
      <c r="Q1487" s="1"/>
      <c r="AB1487" s="2"/>
      <c r="AD1487" s="1"/>
      <c r="AE1487" s="1"/>
      <c r="AF1487" s="1"/>
      <c r="AG1487" s="1"/>
      <c r="AH1487" s="1"/>
    </row>
    <row r="1488" spans="17:34" x14ac:dyDescent="0.3">
      <c r="Q1488" s="1"/>
      <c r="AB1488" s="2"/>
      <c r="AD1488" s="1"/>
      <c r="AE1488" s="1"/>
      <c r="AF1488" s="1"/>
      <c r="AG1488" s="1"/>
      <c r="AH1488" s="1"/>
    </row>
    <row r="1489" spans="17:34" x14ac:dyDescent="0.3">
      <c r="Q1489" s="1"/>
      <c r="AB1489" s="2"/>
      <c r="AD1489" s="1"/>
      <c r="AE1489" s="1"/>
      <c r="AF1489" s="1"/>
      <c r="AG1489" s="1"/>
      <c r="AH1489" s="1"/>
    </row>
    <row r="1490" spans="17:34" x14ac:dyDescent="0.3">
      <c r="Q1490" s="1"/>
      <c r="AB1490" s="2"/>
      <c r="AD1490" s="1"/>
      <c r="AE1490" s="1"/>
      <c r="AF1490" s="1"/>
      <c r="AG1490" s="1"/>
      <c r="AH1490" s="1"/>
    </row>
    <row r="1491" spans="17:34" x14ac:dyDescent="0.3">
      <c r="Q1491" s="1"/>
      <c r="AB1491" s="2"/>
      <c r="AD1491" s="1"/>
      <c r="AE1491" s="1"/>
      <c r="AF1491" s="1"/>
      <c r="AG1491" s="1"/>
      <c r="AH1491" s="1"/>
    </row>
    <row r="1492" spans="17:34" x14ac:dyDescent="0.3">
      <c r="Q1492" s="1"/>
      <c r="AB1492" s="2"/>
      <c r="AD1492" s="1"/>
      <c r="AE1492" s="1"/>
      <c r="AF1492" s="1"/>
      <c r="AG1492" s="1"/>
      <c r="AH1492" s="1"/>
    </row>
    <row r="1493" spans="17:34" x14ac:dyDescent="0.3">
      <c r="Q1493" s="1"/>
      <c r="AB1493" s="2"/>
      <c r="AD1493" s="1"/>
      <c r="AE1493" s="1"/>
      <c r="AF1493" s="1"/>
      <c r="AG1493" s="1"/>
      <c r="AH1493" s="1"/>
    </row>
    <row r="1494" spans="17:34" x14ac:dyDescent="0.3">
      <c r="Q1494" s="1"/>
      <c r="AB1494" s="2"/>
      <c r="AD1494" s="1"/>
      <c r="AE1494" s="1"/>
      <c r="AF1494" s="1"/>
      <c r="AG1494" s="1"/>
      <c r="AH1494" s="1"/>
    </row>
    <row r="1495" spans="17:34" x14ac:dyDescent="0.3">
      <c r="Q1495" s="1"/>
      <c r="AB1495" s="2"/>
      <c r="AD1495" s="1"/>
      <c r="AE1495" s="1"/>
      <c r="AF1495" s="1"/>
      <c r="AG1495" s="1"/>
      <c r="AH1495" s="1"/>
    </row>
    <row r="1496" spans="17:34" x14ac:dyDescent="0.3">
      <c r="Q1496" s="1"/>
      <c r="AB1496" s="2"/>
      <c r="AD1496" s="1"/>
      <c r="AE1496" s="1"/>
      <c r="AF1496" s="1"/>
      <c r="AG1496" s="1"/>
      <c r="AH1496" s="1"/>
    </row>
    <row r="1497" spans="17:34" x14ac:dyDescent="0.3">
      <c r="Q1497" s="1"/>
      <c r="AB1497" s="2"/>
      <c r="AD1497" s="1"/>
      <c r="AE1497" s="1"/>
      <c r="AF1497" s="1"/>
      <c r="AG1497" s="1"/>
      <c r="AH1497" s="1"/>
    </row>
    <row r="1498" spans="17:34" x14ac:dyDescent="0.3">
      <c r="Q1498" s="1"/>
      <c r="AB1498" s="2"/>
      <c r="AD1498" s="1"/>
      <c r="AE1498" s="1"/>
      <c r="AF1498" s="1"/>
      <c r="AG1498" s="1"/>
      <c r="AH1498" s="1"/>
    </row>
    <row r="1499" spans="17:34" x14ac:dyDescent="0.3">
      <c r="Q1499" s="1"/>
      <c r="AB1499" s="2"/>
      <c r="AD1499" s="1"/>
      <c r="AE1499" s="1"/>
      <c r="AF1499" s="1"/>
      <c r="AG1499" s="1"/>
      <c r="AH1499" s="1"/>
    </row>
    <row r="1500" spans="17:34" x14ac:dyDescent="0.3">
      <c r="Q1500" s="1"/>
      <c r="AB1500" s="2"/>
      <c r="AD1500" s="1"/>
      <c r="AE1500" s="1"/>
      <c r="AF1500" s="1"/>
      <c r="AG1500" s="1"/>
      <c r="AH1500" s="1"/>
    </row>
    <row r="1501" spans="17:34" x14ac:dyDescent="0.3">
      <c r="Q1501" s="1"/>
      <c r="AB1501" s="2"/>
      <c r="AD1501" s="1"/>
      <c r="AE1501" s="1"/>
      <c r="AF1501" s="1"/>
      <c r="AG1501" s="1"/>
      <c r="AH1501" s="1"/>
    </row>
    <row r="1502" spans="17:34" x14ac:dyDescent="0.3">
      <c r="Q1502" s="1"/>
      <c r="AB1502" s="2"/>
      <c r="AD1502" s="1"/>
      <c r="AE1502" s="1"/>
      <c r="AF1502" s="1"/>
      <c r="AG1502" s="1"/>
      <c r="AH1502" s="1"/>
    </row>
    <row r="1503" spans="17:34" x14ac:dyDescent="0.3">
      <c r="Q1503" s="1"/>
      <c r="AB1503" s="2"/>
      <c r="AD1503" s="1"/>
      <c r="AE1503" s="1"/>
      <c r="AF1503" s="1"/>
      <c r="AG1503" s="1"/>
      <c r="AH1503" s="1"/>
    </row>
    <row r="1504" spans="17:34" x14ac:dyDescent="0.3">
      <c r="Q1504" s="1"/>
      <c r="AB1504" s="2"/>
      <c r="AD1504" s="1"/>
      <c r="AE1504" s="1"/>
      <c r="AF1504" s="1"/>
      <c r="AG1504" s="1"/>
      <c r="AH1504" s="1"/>
    </row>
    <row r="1505" spans="17:34" x14ac:dyDescent="0.3">
      <c r="Q1505" s="1"/>
      <c r="AB1505" s="2"/>
      <c r="AD1505" s="1"/>
      <c r="AE1505" s="1"/>
      <c r="AF1505" s="1"/>
      <c r="AG1505" s="1"/>
      <c r="AH1505" s="1"/>
    </row>
    <row r="1506" spans="17:34" x14ac:dyDescent="0.3">
      <c r="Q1506" s="1"/>
      <c r="AB1506" s="2"/>
      <c r="AD1506" s="1"/>
      <c r="AE1506" s="1"/>
      <c r="AF1506" s="1"/>
      <c r="AG1506" s="1"/>
      <c r="AH1506" s="1"/>
    </row>
    <row r="1507" spans="17:34" x14ac:dyDescent="0.3">
      <c r="Q1507" s="1"/>
      <c r="AB1507" s="2"/>
      <c r="AD1507" s="1"/>
      <c r="AE1507" s="1"/>
      <c r="AF1507" s="1"/>
      <c r="AG1507" s="1"/>
      <c r="AH1507" s="1"/>
    </row>
    <row r="1508" spans="17:34" x14ac:dyDescent="0.3">
      <c r="Q1508" s="1"/>
      <c r="AB1508" s="2"/>
      <c r="AD1508" s="1"/>
      <c r="AE1508" s="1"/>
      <c r="AF1508" s="1"/>
      <c r="AG1508" s="1"/>
      <c r="AH1508" s="1"/>
    </row>
    <row r="1509" spans="17:34" x14ac:dyDescent="0.3">
      <c r="Q1509" s="1"/>
      <c r="AB1509" s="2"/>
      <c r="AD1509" s="1"/>
      <c r="AE1509" s="1"/>
      <c r="AF1509" s="1"/>
      <c r="AG1509" s="1"/>
      <c r="AH1509" s="1"/>
    </row>
    <row r="1510" spans="17:34" x14ac:dyDescent="0.3">
      <c r="Q1510" s="1"/>
      <c r="AB1510" s="2"/>
      <c r="AD1510" s="1"/>
      <c r="AE1510" s="1"/>
      <c r="AF1510" s="1"/>
      <c r="AG1510" s="1"/>
      <c r="AH1510" s="1"/>
    </row>
    <row r="1511" spans="17:34" x14ac:dyDescent="0.3">
      <c r="Q1511" s="1"/>
      <c r="AB1511" s="2"/>
      <c r="AD1511" s="1"/>
      <c r="AE1511" s="1"/>
      <c r="AF1511" s="1"/>
      <c r="AG1511" s="1"/>
      <c r="AH1511" s="1"/>
    </row>
    <row r="1512" spans="17:34" x14ac:dyDescent="0.3">
      <c r="Q1512" s="1"/>
      <c r="AB1512" s="2"/>
      <c r="AD1512" s="1"/>
      <c r="AE1512" s="1"/>
      <c r="AF1512" s="1"/>
      <c r="AG1512" s="1"/>
      <c r="AH1512" s="1"/>
    </row>
    <row r="1513" spans="17:34" x14ac:dyDescent="0.3">
      <c r="Q1513" s="1"/>
      <c r="AB1513" s="2"/>
      <c r="AD1513" s="1"/>
      <c r="AE1513" s="1"/>
      <c r="AF1513" s="1"/>
      <c r="AG1513" s="1"/>
      <c r="AH1513" s="1"/>
    </row>
    <row r="1514" spans="17:34" x14ac:dyDescent="0.3">
      <c r="Q1514" s="1"/>
      <c r="AB1514" s="2"/>
      <c r="AD1514" s="1"/>
      <c r="AE1514" s="1"/>
      <c r="AF1514" s="1"/>
      <c r="AG1514" s="1"/>
      <c r="AH1514" s="1"/>
    </row>
    <row r="1515" spans="17:34" x14ac:dyDescent="0.3">
      <c r="Q1515" s="1"/>
      <c r="AB1515" s="2"/>
      <c r="AD1515" s="1"/>
      <c r="AE1515" s="1"/>
      <c r="AF1515" s="1"/>
      <c r="AG1515" s="1"/>
      <c r="AH1515" s="1"/>
    </row>
    <row r="1516" spans="17:34" x14ac:dyDescent="0.3">
      <c r="Q1516" s="1"/>
      <c r="AB1516" s="2"/>
      <c r="AD1516" s="1"/>
      <c r="AE1516" s="1"/>
      <c r="AF1516" s="1"/>
      <c r="AG1516" s="1"/>
      <c r="AH1516" s="1"/>
    </row>
    <row r="1517" spans="17:34" x14ac:dyDescent="0.3">
      <c r="Q1517" s="1"/>
      <c r="AB1517" s="2"/>
      <c r="AD1517" s="1"/>
      <c r="AE1517" s="1"/>
      <c r="AF1517" s="1"/>
      <c r="AG1517" s="1"/>
      <c r="AH1517" s="1"/>
    </row>
    <row r="1518" spans="17:34" x14ac:dyDescent="0.3">
      <c r="Q1518" s="1"/>
      <c r="AB1518" s="2"/>
      <c r="AD1518" s="1"/>
      <c r="AE1518" s="1"/>
      <c r="AF1518" s="1"/>
      <c r="AG1518" s="1"/>
      <c r="AH1518" s="1"/>
    </row>
    <row r="1519" spans="17:34" x14ac:dyDescent="0.3">
      <c r="Q1519" s="1"/>
      <c r="AB1519" s="2"/>
      <c r="AD1519" s="1"/>
      <c r="AE1519" s="1"/>
      <c r="AF1519" s="1"/>
      <c r="AG1519" s="1"/>
      <c r="AH1519" s="1"/>
    </row>
    <row r="1520" spans="17:34" x14ac:dyDescent="0.3">
      <c r="Q1520" s="1"/>
      <c r="AB1520" s="2"/>
      <c r="AD1520" s="1"/>
      <c r="AE1520" s="1"/>
      <c r="AF1520" s="1"/>
      <c r="AG1520" s="1"/>
      <c r="AH1520" s="1"/>
    </row>
    <row r="1521" spans="17:34" x14ac:dyDescent="0.3">
      <c r="Q1521" s="1"/>
      <c r="AB1521" s="2"/>
      <c r="AD1521" s="1"/>
      <c r="AE1521" s="1"/>
      <c r="AF1521" s="1"/>
      <c r="AG1521" s="1"/>
      <c r="AH1521" s="1"/>
    </row>
    <row r="1522" spans="17:34" x14ac:dyDescent="0.3">
      <c r="Q1522" s="1"/>
      <c r="AB1522" s="2"/>
      <c r="AD1522" s="1"/>
      <c r="AE1522" s="1"/>
      <c r="AF1522" s="1"/>
      <c r="AG1522" s="1"/>
      <c r="AH1522" s="1"/>
    </row>
    <row r="1523" spans="17:34" x14ac:dyDescent="0.3">
      <c r="Q1523" s="1"/>
      <c r="AB1523" s="2"/>
      <c r="AD1523" s="1"/>
      <c r="AE1523" s="1"/>
      <c r="AF1523" s="1"/>
      <c r="AG1523" s="1"/>
      <c r="AH1523" s="1"/>
    </row>
    <row r="1524" spans="17:34" x14ac:dyDescent="0.3">
      <c r="Q1524" s="1"/>
      <c r="AB1524" s="2"/>
      <c r="AD1524" s="1"/>
      <c r="AE1524" s="1"/>
      <c r="AF1524" s="1"/>
      <c r="AG1524" s="1"/>
      <c r="AH1524" s="1"/>
    </row>
    <row r="1525" spans="17:34" x14ac:dyDescent="0.3">
      <c r="Q1525" s="1"/>
      <c r="AB1525" s="2"/>
      <c r="AD1525" s="1"/>
      <c r="AE1525" s="1"/>
      <c r="AF1525" s="1"/>
      <c r="AG1525" s="1"/>
      <c r="AH1525" s="1"/>
    </row>
    <row r="1526" spans="17:34" x14ac:dyDescent="0.3">
      <c r="Q1526" s="1"/>
      <c r="AB1526" s="2"/>
      <c r="AD1526" s="1"/>
      <c r="AE1526" s="1"/>
      <c r="AF1526" s="1"/>
      <c r="AG1526" s="1"/>
      <c r="AH1526" s="1"/>
    </row>
    <row r="1527" spans="17:34" x14ac:dyDescent="0.3">
      <c r="Q1527" s="1"/>
      <c r="AB1527" s="2"/>
      <c r="AD1527" s="1"/>
      <c r="AE1527" s="1"/>
      <c r="AF1527" s="1"/>
      <c r="AG1527" s="1"/>
      <c r="AH1527" s="1"/>
    </row>
    <row r="1528" spans="17:34" x14ac:dyDescent="0.3">
      <c r="Q1528" s="1"/>
      <c r="AB1528" s="2"/>
      <c r="AD1528" s="1"/>
      <c r="AE1528" s="1"/>
      <c r="AF1528" s="1"/>
      <c r="AG1528" s="1"/>
      <c r="AH1528" s="1"/>
    </row>
    <row r="1529" spans="17:34" x14ac:dyDescent="0.3">
      <c r="Q1529" s="1"/>
      <c r="AB1529" s="2"/>
      <c r="AD1529" s="1"/>
      <c r="AE1529" s="1"/>
      <c r="AF1529" s="1"/>
      <c r="AG1529" s="1"/>
      <c r="AH1529" s="1"/>
    </row>
    <row r="1530" spans="17:34" x14ac:dyDescent="0.3">
      <c r="Q1530" s="1"/>
      <c r="AB1530" s="2"/>
      <c r="AD1530" s="1"/>
      <c r="AE1530" s="1"/>
      <c r="AF1530" s="1"/>
      <c r="AG1530" s="1"/>
      <c r="AH1530" s="1"/>
    </row>
    <row r="1531" spans="17:34" x14ac:dyDescent="0.3">
      <c r="Q1531" s="1"/>
      <c r="AB1531" s="2"/>
      <c r="AD1531" s="1"/>
      <c r="AE1531" s="1"/>
      <c r="AF1531" s="1"/>
      <c r="AG1531" s="1"/>
      <c r="AH1531" s="1"/>
    </row>
    <row r="1532" spans="17:34" x14ac:dyDescent="0.3">
      <c r="Q1532" s="1"/>
      <c r="AB1532" s="2"/>
      <c r="AD1532" s="1"/>
      <c r="AE1532" s="1"/>
      <c r="AF1532" s="1"/>
      <c r="AG1532" s="1"/>
      <c r="AH1532" s="1"/>
    </row>
    <row r="1533" spans="17:34" x14ac:dyDescent="0.3">
      <c r="Q1533" s="1"/>
      <c r="AB1533" s="2"/>
      <c r="AD1533" s="1"/>
      <c r="AE1533" s="1"/>
      <c r="AF1533" s="1"/>
      <c r="AG1533" s="1"/>
      <c r="AH1533" s="1"/>
    </row>
    <row r="1534" spans="17:34" x14ac:dyDescent="0.3">
      <c r="Q1534" s="1"/>
      <c r="AB1534" s="2"/>
      <c r="AD1534" s="1"/>
      <c r="AE1534" s="1"/>
      <c r="AF1534" s="1"/>
      <c r="AG1534" s="1"/>
      <c r="AH1534" s="1"/>
    </row>
    <row r="1535" spans="17:34" x14ac:dyDescent="0.3">
      <c r="Q1535" s="1"/>
      <c r="AB1535" s="2"/>
      <c r="AD1535" s="1"/>
      <c r="AE1535" s="1"/>
      <c r="AF1535" s="1"/>
      <c r="AG1535" s="1"/>
      <c r="AH1535" s="1"/>
    </row>
    <row r="1536" spans="17:34" x14ac:dyDescent="0.3">
      <c r="Q1536" s="1"/>
      <c r="AB1536" s="2"/>
      <c r="AD1536" s="1"/>
      <c r="AE1536" s="1"/>
      <c r="AF1536" s="1"/>
      <c r="AG1536" s="1"/>
      <c r="AH1536" s="1"/>
    </row>
    <row r="1537" spans="17:34" x14ac:dyDescent="0.3">
      <c r="Q1537" s="1"/>
      <c r="AB1537" s="2"/>
      <c r="AD1537" s="1"/>
      <c r="AE1537" s="1"/>
      <c r="AF1537" s="1"/>
      <c r="AG1537" s="1"/>
      <c r="AH1537" s="1"/>
    </row>
    <row r="1538" spans="17:34" x14ac:dyDescent="0.3">
      <c r="Q1538" s="1"/>
      <c r="AB1538" s="2"/>
      <c r="AD1538" s="1"/>
      <c r="AE1538" s="1"/>
      <c r="AF1538" s="1"/>
      <c r="AG1538" s="1"/>
      <c r="AH1538" s="1"/>
    </row>
    <row r="1539" spans="17:34" x14ac:dyDescent="0.3">
      <c r="Q1539" s="1"/>
      <c r="AB1539" s="2"/>
      <c r="AD1539" s="1"/>
      <c r="AE1539" s="1"/>
      <c r="AF1539" s="1"/>
      <c r="AG1539" s="1"/>
      <c r="AH1539" s="1"/>
    </row>
    <row r="1540" spans="17:34" x14ac:dyDescent="0.3">
      <c r="Q1540" s="1"/>
      <c r="AB1540" s="2"/>
      <c r="AD1540" s="1"/>
      <c r="AE1540" s="1"/>
      <c r="AF1540" s="1"/>
      <c r="AG1540" s="1"/>
      <c r="AH1540" s="1"/>
    </row>
    <row r="1541" spans="17:34" x14ac:dyDescent="0.3">
      <c r="Q1541" s="1"/>
      <c r="AB1541" s="2"/>
      <c r="AD1541" s="1"/>
      <c r="AE1541" s="1"/>
      <c r="AF1541" s="1"/>
      <c r="AG1541" s="1"/>
      <c r="AH1541" s="1"/>
    </row>
    <row r="1542" spans="17:34" x14ac:dyDescent="0.3">
      <c r="Q1542" s="1"/>
      <c r="AB1542" s="2"/>
      <c r="AD1542" s="1"/>
      <c r="AE1542" s="1"/>
      <c r="AF1542" s="1"/>
      <c r="AG1542" s="1"/>
      <c r="AH1542" s="1"/>
    </row>
    <row r="1543" spans="17:34" x14ac:dyDescent="0.3">
      <c r="Q1543" s="1"/>
      <c r="AB1543" s="2"/>
      <c r="AD1543" s="1"/>
      <c r="AE1543" s="1"/>
      <c r="AF1543" s="1"/>
      <c r="AG1543" s="1"/>
      <c r="AH1543" s="1"/>
    </row>
    <row r="1544" spans="17:34" x14ac:dyDescent="0.3">
      <c r="Q1544" s="1"/>
      <c r="AB1544" s="2"/>
      <c r="AD1544" s="1"/>
      <c r="AE1544" s="1"/>
      <c r="AF1544" s="1"/>
      <c r="AG1544" s="1"/>
      <c r="AH1544" s="1"/>
    </row>
    <row r="1545" spans="17:34" x14ac:dyDescent="0.3">
      <c r="Q1545" s="1"/>
      <c r="AB1545" s="2"/>
      <c r="AD1545" s="1"/>
      <c r="AE1545" s="1"/>
      <c r="AF1545" s="1"/>
      <c r="AG1545" s="1"/>
      <c r="AH1545" s="1"/>
    </row>
    <row r="1546" spans="17:34" x14ac:dyDescent="0.3">
      <c r="Q1546" s="1"/>
      <c r="AB1546" s="2"/>
      <c r="AD1546" s="1"/>
      <c r="AE1546" s="1"/>
      <c r="AF1546" s="1"/>
      <c r="AG1546" s="1"/>
      <c r="AH1546" s="1"/>
    </row>
    <row r="1547" spans="17:34" x14ac:dyDescent="0.3">
      <c r="Q1547" s="1"/>
      <c r="AB1547" s="2"/>
      <c r="AD1547" s="1"/>
      <c r="AE1547" s="1"/>
      <c r="AF1547" s="1"/>
      <c r="AG1547" s="1"/>
      <c r="AH1547" s="1"/>
    </row>
    <row r="1548" spans="17:34" x14ac:dyDescent="0.3">
      <c r="Q1548" s="1"/>
      <c r="AB1548" s="2"/>
      <c r="AD1548" s="1"/>
      <c r="AE1548" s="1"/>
      <c r="AF1548" s="1"/>
      <c r="AG1548" s="1"/>
      <c r="AH1548" s="1"/>
    </row>
    <row r="1549" spans="17:34" x14ac:dyDescent="0.3">
      <c r="Q1549" s="1"/>
      <c r="AB1549" s="2"/>
      <c r="AD1549" s="1"/>
      <c r="AE1549" s="1"/>
      <c r="AF1549" s="1"/>
      <c r="AG1549" s="1"/>
      <c r="AH1549" s="1"/>
    </row>
    <row r="1550" spans="17:34" x14ac:dyDescent="0.3">
      <c r="Q1550" s="1"/>
      <c r="AB1550" s="2"/>
      <c r="AD1550" s="1"/>
      <c r="AE1550" s="1"/>
      <c r="AF1550" s="1"/>
      <c r="AG1550" s="1"/>
      <c r="AH1550" s="1"/>
    </row>
    <row r="1551" spans="17:34" x14ac:dyDescent="0.3">
      <c r="Q1551" s="1"/>
      <c r="AB1551" s="2"/>
      <c r="AD1551" s="1"/>
      <c r="AE1551" s="1"/>
      <c r="AF1551" s="1"/>
      <c r="AG1551" s="1"/>
      <c r="AH1551" s="1"/>
    </row>
    <row r="1552" spans="17:34" x14ac:dyDescent="0.3">
      <c r="Q1552" s="1"/>
      <c r="AB1552" s="2"/>
      <c r="AD1552" s="1"/>
      <c r="AE1552" s="1"/>
      <c r="AF1552" s="1"/>
      <c r="AG1552" s="1"/>
      <c r="AH1552" s="1"/>
    </row>
    <row r="1553" spans="17:34" x14ac:dyDescent="0.3">
      <c r="Q1553" s="1"/>
      <c r="AB1553" s="2"/>
      <c r="AD1553" s="1"/>
      <c r="AE1553" s="1"/>
      <c r="AF1553" s="1"/>
      <c r="AG1553" s="1"/>
      <c r="AH1553" s="1"/>
    </row>
    <row r="1554" spans="17:34" x14ac:dyDescent="0.3">
      <c r="Q1554" s="1"/>
      <c r="AB1554" s="2"/>
      <c r="AD1554" s="1"/>
      <c r="AE1554" s="1"/>
      <c r="AF1554" s="1"/>
      <c r="AG1554" s="1"/>
      <c r="AH1554" s="1"/>
    </row>
    <row r="1555" spans="17:34" x14ac:dyDescent="0.3">
      <c r="Q1555" s="1"/>
      <c r="AB1555" s="2"/>
      <c r="AD1555" s="1"/>
      <c r="AE1555" s="1"/>
      <c r="AF1555" s="1"/>
      <c r="AG1555" s="1"/>
      <c r="AH1555" s="1"/>
    </row>
    <row r="1556" spans="17:34" x14ac:dyDescent="0.3">
      <c r="Q1556" s="1"/>
      <c r="AB1556" s="2"/>
      <c r="AD1556" s="1"/>
      <c r="AE1556" s="1"/>
      <c r="AF1556" s="1"/>
      <c r="AG1556" s="1"/>
      <c r="AH1556" s="1"/>
    </row>
    <row r="1557" spans="17:34" x14ac:dyDescent="0.3">
      <c r="Q1557" s="1"/>
      <c r="AB1557" s="2"/>
      <c r="AD1557" s="1"/>
      <c r="AE1557" s="1"/>
      <c r="AF1557" s="1"/>
      <c r="AG1557" s="1"/>
      <c r="AH1557" s="1"/>
    </row>
    <row r="1558" spans="17:34" x14ac:dyDescent="0.3">
      <c r="Q1558" s="1"/>
      <c r="AB1558" s="2"/>
      <c r="AD1558" s="1"/>
      <c r="AE1558" s="1"/>
      <c r="AF1558" s="1"/>
      <c r="AG1558" s="1"/>
      <c r="AH1558" s="1"/>
    </row>
    <row r="1559" spans="17:34" x14ac:dyDescent="0.3">
      <c r="Q1559" s="1"/>
      <c r="AB1559" s="2"/>
      <c r="AD1559" s="1"/>
      <c r="AE1559" s="1"/>
      <c r="AF1559" s="1"/>
      <c r="AG1559" s="1"/>
      <c r="AH1559" s="1"/>
    </row>
    <row r="1560" spans="17:34" x14ac:dyDescent="0.3">
      <c r="Q1560" s="1"/>
      <c r="AB1560" s="2"/>
      <c r="AD1560" s="1"/>
      <c r="AE1560" s="1"/>
      <c r="AF1560" s="1"/>
      <c r="AG1560" s="1"/>
      <c r="AH1560" s="1"/>
    </row>
    <row r="1561" spans="17:34" x14ac:dyDescent="0.3">
      <c r="Q1561" s="1"/>
      <c r="AB1561" s="2"/>
      <c r="AD1561" s="1"/>
      <c r="AE1561" s="1"/>
      <c r="AF1561" s="1"/>
      <c r="AG1561" s="1"/>
      <c r="AH1561" s="1"/>
    </row>
    <row r="1562" spans="17:34" x14ac:dyDescent="0.3">
      <c r="Q1562" s="1"/>
      <c r="AB1562" s="2"/>
      <c r="AD1562" s="1"/>
      <c r="AE1562" s="1"/>
      <c r="AF1562" s="1"/>
      <c r="AG1562" s="1"/>
      <c r="AH1562" s="1"/>
    </row>
    <row r="1563" spans="17:34" x14ac:dyDescent="0.3">
      <c r="Q1563" s="1"/>
      <c r="AB1563" s="2"/>
      <c r="AD1563" s="1"/>
      <c r="AE1563" s="1"/>
      <c r="AF1563" s="1"/>
      <c r="AG1563" s="1"/>
      <c r="AH1563" s="1"/>
    </row>
    <row r="1564" spans="17:34" x14ac:dyDescent="0.3">
      <c r="Q1564" s="1"/>
      <c r="AB1564" s="2"/>
      <c r="AD1564" s="1"/>
      <c r="AE1564" s="1"/>
      <c r="AF1564" s="1"/>
      <c r="AG1564" s="1"/>
      <c r="AH1564" s="1"/>
    </row>
    <row r="1565" spans="17:34" x14ac:dyDescent="0.3">
      <c r="Q1565" s="1"/>
      <c r="AB1565" s="2"/>
      <c r="AD1565" s="1"/>
      <c r="AE1565" s="1"/>
      <c r="AF1565" s="1"/>
      <c r="AG1565" s="1"/>
      <c r="AH1565" s="1"/>
    </row>
    <row r="1566" spans="17:34" x14ac:dyDescent="0.3">
      <c r="Q1566" s="1"/>
      <c r="AB1566" s="2"/>
      <c r="AD1566" s="1"/>
      <c r="AE1566" s="1"/>
      <c r="AF1566" s="1"/>
      <c r="AG1566" s="1"/>
      <c r="AH1566" s="1"/>
    </row>
    <row r="1567" spans="17:34" x14ac:dyDescent="0.3">
      <c r="Q1567" s="1"/>
      <c r="AB1567" s="2"/>
      <c r="AD1567" s="1"/>
      <c r="AE1567" s="1"/>
      <c r="AF1567" s="1"/>
      <c r="AG1567" s="1"/>
      <c r="AH1567" s="1"/>
    </row>
    <row r="1568" spans="17:34" x14ac:dyDescent="0.3">
      <c r="Q1568" s="1"/>
      <c r="AB1568" s="2"/>
      <c r="AD1568" s="1"/>
      <c r="AE1568" s="1"/>
      <c r="AF1568" s="1"/>
      <c r="AG1568" s="1"/>
      <c r="AH1568" s="1"/>
    </row>
    <row r="1569" spans="17:34" x14ac:dyDescent="0.3">
      <c r="Q1569" s="1"/>
      <c r="AB1569" s="2"/>
      <c r="AD1569" s="1"/>
      <c r="AE1569" s="1"/>
      <c r="AF1569" s="1"/>
      <c r="AG1569" s="1"/>
      <c r="AH1569" s="1"/>
    </row>
    <row r="1570" spans="17:34" x14ac:dyDescent="0.3">
      <c r="Q1570" s="1"/>
      <c r="AB1570" s="2"/>
      <c r="AD1570" s="1"/>
      <c r="AE1570" s="1"/>
      <c r="AF1570" s="1"/>
      <c r="AG1570" s="1"/>
      <c r="AH1570" s="1"/>
    </row>
    <row r="1571" spans="17:34" x14ac:dyDescent="0.3">
      <c r="Q1571" s="1"/>
      <c r="AB1571" s="2"/>
      <c r="AD1571" s="1"/>
      <c r="AE1571" s="1"/>
      <c r="AF1571" s="1"/>
      <c r="AG1571" s="1"/>
      <c r="AH1571" s="1"/>
    </row>
    <row r="1572" spans="17:34" x14ac:dyDescent="0.3">
      <c r="Q1572" s="1"/>
      <c r="AB1572" s="2"/>
      <c r="AD1572" s="1"/>
      <c r="AE1572" s="1"/>
      <c r="AF1572" s="1"/>
      <c r="AG1572" s="1"/>
      <c r="AH1572" s="1"/>
    </row>
    <row r="1573" spans="17:34" x14ac:dyDescent="0.3">
      <c r="Q1573" s="1"/>
      <c r="AB1573" s="2"/>
      <c r="AD1573" s="1"/>
      <c r="AE1573" s="1"/>
      <c r="AF1573" s="1"/>
      <c r="AG1573" s="1"/>
      <c r="AH1573" s="1"/>
    </row>
    <row r="1574" spans="17:34" x14ac:dyDescent="0.3">
      <c r="Q1574" s="1"/>
      <c r="AB1574" s="2"/>
      <c r="AD1574" s="1"/>
      <c r="AE1574" s="1"/>
      <c r="AF1574" s="1"/>
      <c r="AG1574" s="1"/>
      <c r="AH1574" s="1"/>
    </row>
    <row r="1575" spans="17:34" x14ac:dyDescent="0.3">
      <c r="Q1575" s="1"/>
      <c r="AB1575" s="2"/>
      <c r="AD1575" s="1"/>
      <c r="AE1575" s="1"/>
      <c r="AF1575" s="1"/>
      <c r="AG1575" s="1"/>
      <c r="AH1575" s="1"/>
    </row>
    <row r="1576" spans="17:34" x14ac:dyDescent="0.3">
      <c r="Q1576" s="1"/>
      <c r="AB1576" s="2"/>
      <c r="AD1576" s="1"/>
      <c r="AE1576" s="1"/>
      <c r="AF1576" s="1"/>
      <c r="AG1576" s="1"/>
      <c r="AH1576" s="1"/>
    </row>
    <row r="1577" spans="17:34" x14ac:dyDescent="0.3">
      <c r="Q1577" s="1"/>
      <c r="AB1577" s="2"/>
      <c r="AD1577" s="1"/>
      <c r="AE1577" s="1"/>
      <c r="AF1577" s="1"/>
      <c r="AG1577" s="1"/>
      <c r="AH1577" s="1"/>
    </row>
    <row r="1578" spans="17:34" x14ac:dyDescent="0.3">
      <c r="Q1578" s="1"/>
      <c r="AB1578" s="2"/>
      <c r="AD1578" s="1"/>
      <c r="AE1578" s="1"/>
      <c r="AF1578" s="1"/>
      <c r="AG1578" s="1"/>
      <c r="AH1578" s="1"/>
    </row>
    <row r="1579" spans="17:34" x14ac:dyDescent="0.3">
      <c r="Q1579" s="1"/>
      <c r="AB1579" s="2"/>
      <c r="AD1579" s="1"/>
      <c r="AE1579" s="1"/>
      <c r="AF1579" s="1"/>
      <c r="AG1579" s="1"/>
      <c r="AH1579" s="1"/>
    </row>
    <row r="1580" spans="17:34" x14ac:dyDescent="0.3">
      <c r="Q1580" s="1"/>
      <c r="AB1580" s="2"/>
      <c r="AD1580" s="1"/>
      <c r="AE1580" s="1"/>
      <c r="AF1580" s="1"/>
      <c r="AG1580" s="1"/>
      <c r="AH1580" s="1"/>
    </row>
    <row r="1581" spans="17:34" x14ac:dyDescent="0.3">
      <c r="Q1581" s="1"/>
      <c r="AB1581" s="2"/>
      <c r="AD1581" s="1"/>
      <c r="AE1581" s="1"/>
      <c r="AF1581" s="1"/>
      <c r="AG1581" s="1"/>
      <c r="AH1581" s="1"/>
    </row>
    <row r="1582" spans="17:34" x14ac:dyDescent="0.3">
      <c r="Q1582" s="1"/>
      <c r="AB1582" s="2"/>
      <c r="AD1582" s="1"/>
      <c r="AE1582" s="1"/>
      <c r="AF1582" s="1"/>
      <c r="AG1582" s="1"/>
      <c r="AH1582" s="1"/>
    </row>
    <row r="1583" spans="17:34" x14ac:dyDescent="0.3">
      <c r="Q1583" s="1"/>
      <c r="AB1583" s="2"/>
      <c r="AD1583" s="1"/>
      <c r="AE1583" s="1"/>
      <c r="AF1583" s="1"/>
      <c r="AG1583" s="1"/>
      <c r="AH1583" s="1"/>
    </row>
    <row r="1584" spans="17:34" x14ac:dyDescent="0.3">
      <c r="Q1584" s="1"/>
      <c r="AB1584" s="2"/>
      <c r="AD1584" s="1"/>
      <c r="AE1584" s="1"/>
      <c r="AF1584" s="1"/>
      <c r="AG1584" s="1"/>
      <c r="AH1584" s="1"/>
    </row>
    <row r="1585" spans="17:34" x14ac:dyDescent="0.3">
      <c r="Q1585" s="1"/>
      <c r="AB1585" s="2"/>
      <c r="AD1585" s="1"/>
      <c r="AE1585" s="1"/>
      <c r="AF1585" s="1"/>
      <c r="AG1585" s="1"/>
      <c r="AH1585" s="1"/>
    </row>
    <row r="1586" spans="17:34" x14ac:dyDescent="0.3">
      <c r="Q1586" s="1"/>
      <c r="AB1586" s="2"/>
      <c r="AD1586" s="1"/>
      <c r="AE1586" s="1"/>
      <c r="AF1586" s="1"/>
      <c r="AG1586" s="1"/>
      <c r="AH1586" s="1"/>
    </row>
    <row r="1587" spans="17:34" x14ac:dyDescent="0.3">
      <c r="Q1587" s="1"/>
      <c r="AB1587" s="2"/>
      <c r="AD1587" s="1"/>
      <c r="AE1587" s="1"/>
      <c r="AF1587" s="1"/>
      <c r="AG1587" s="1"/>
      <c r="AH1587" s="1"/>
    </row>
    <row r="1588" spans="17:34" x14ac:dyDescent="0.3">
      <c r="Q1588" s="1"/>
      <c r="AB1588" s="2"/>
      <c r="AD1588" s="1"/>
      <c r="AE1588" s="1"/>
      <c r="AF1588" s="1"/>
      <c r="AG1588" s="1"/>
      <c r="AH1588" s="1"/>
    </row>
    <row r="1589" spans="17:34" x14ac:dyDescent="0.3">
      <c r="Q1589" s="1"/>
      <c r="AB1589" s="2"/>
      <c r="AD1589" s="1"/>
      <c r="AE1589" s="1"/>
      <c r="AF1589" s="1"/>
      <c r="AG1589" s="1"/>
      <c r="AH1589" s="1"/>
    </row>
    <row r="1590" spans="17:34" x14ac:dyDescent="0.3">
      <c r="Q1590" s="1"/>
      <c r="AB1590" s="2"/>
      <c r="AD1590" s="1"/>
      <c r="AE1590" s="1"/>
      <c r="AF1590" s="1"/>
      <c r="AG1590" s="1"/>
      <c r="AH1590" s="1"/>
    </row>
    <row r="1591" spans="17:34" x14ac:dyDescent="0.3">
      <c r="Q1591" s="1"/>
      <c r="AB1591" s="2"/>
      <c r="AD1591" s="1"/>
      <c r="AE1591" s="1"/>
      <c r="AF1591" s="1"/>
      <c r="AG1591" s="1"/>
      <c r="AH1591" s="1"/>
    </row>
    <row r="1592" spans="17:34" x14ac:dyDescent="0.3">
      <c r="Q1592" s="1"/>
      <c r="AB1592" s="2"/>
      <c r="AD1592" s="1"/>
      <c r="AE1592" s="1"/>
      <c r="AF1592" s="1"/>
      <c r="AG1592" s="1"/>
      <c r="AH1592" s="1"/>
    </row>
    <row r="1593" spans="17:34" x14ac:dyDescent="0.3">
      <c r="Q1593" s="1"/>
      <c r="AB1593" s="2"/>
      <c r="AD1593" s="1"/>
      <c r="AE1593" s="1"/>
      <c r="AF1593" s="1"/>
      <c r="AG1593" s="1"/>
      <c r="AH1593" s="1"/>
    </row>
    <row r="1594" spans="17:34" x14ac:dyDescent="0.3">
      <c r="Q1594" s="1"/>
      <c r="AB1594" s="2"/>
      <c r="AD1594" s="1"/>
      <c r="AE1594" s="1"/>
      <c r="AF1594" s="1"/>
      <c r="AG1594" s="1"/>
      <c r="AH1594" s="1"/>
    </row>
    <row r="1595" spans="17:34" x14ac:dyDescent="0.3">
      <c r="Q1595" s="1"/>
      <c r="AB1595" s="2"/>
      <c r="AD1595" s="1"/>
      <c r="AE1595" s="1"/>
      <c r="AF1595" s="1"/>
      <c r="AG1595" s="1"/>
      <c r="AH1595" s="1"/>
    </row>
    <row r="1596" spans="17:34" x14ac:dyDescent="0.3">
      <c r="Q1596" s="1"/>
      <c r="AB1596" s="2"/>
      <c r="AD1596" s="1"/>
      <c r="AE1596" s="1"/>
      <c r="AF1596" s="1"/>
      <c r="AG1596" s="1"/>
      <c r="AH1596" s="1"/>
    </row>
    <row r="1597" spans="17:34" x14ac:dyDescent="0.3">
      <c r="Q1597" s="1"/>
      <c r="AB1597" s="2"/>
      <c r="AD1597" s="1"/>
      <c r="AE1597" s="1"/>
      <c r="AF1597" s="1"/>
      <c r="AG1597" s="1"/>
      <c r="AH1597" s="1"/>
    </row>
    <row r="1598" spans="17:34" x14ac:dyDescent="0.3">
      <c r="Q1598" s="1"/>
      <c r="AB1598" s="2"/>
      <c r="AD1598" s="1"/>
      <c r="AE1598" s="1"/>
      <c r="AF1598" s="1"/>
      <c r="AG1598" s="1"/>
      <c r="AH1598" s="1"/>
    </row>
    <row r="1599" spans="17:34" x14ac:dyDescent="0.3">
      <c r="Q1599" s="1"/>
      <c r="AB1599" s="2"/>
      <c r="AD1599" s="1"/>
      <c r="AE1599" s="1"/>
      <c r="AF1599" s="1"/>
      <c r="AG1599" s="1"/>
      <c r="AH1599" s="1"/>
    </row>
    <row r="1600" spans="17:34" x14ac:dyDescent="0.3">
      <c r="Q1600" s="1"/>
      <c r="AB1600" s="2"/>
      <c r="AD1600" s="1"/>
      <c r="AE1600" s="1"/>
      <c r="AF1600" s="1"/>
      <c r="AG1600" s="1"/>
      <c r="AH1600" s="1"/>
    </row>
    <row r="1601" spans="17:34" x14ac:dyDescent="0.3">
      <c r="Q1601" s="1"/>
      <c r="AB1601" s="2"/>
      <c r="AD1601" s="1"/>
      <c r="AE1601" s="1"/>
      <c r="AF1601" s="1"/>
      <c r="AG1601" s="1"/>
      <c r="AH1601" s="1"/>
    </row>
    <row r="1602" spans="17:34" x14ac:dyDescent="0.3">
      <c r="Q1602" s="1"/>
      <c r="AB1602" s="2"/>
      <c r="AD1602" s="1"/>
      <c r="AE1602" s="1"/>
      <c r="AF1602" s="1"/>
      <c r="AG1602" s="1"/>
      <c r="AH1602" s="1"/>
    </row>
    <row r="1603" spans="17:34" x14ac:dyDescent="0.3">
      <c r="Q1603" s="1"/>
      <c r="AB1603" s="2"/>
      <c r="AD1603" s="1"/>
      <c r="AE1603" s="1"/>
      <c r="AF1603" s="1"/>
      <c r="AG1603" s="1"/>
      <c r="AH1603" s="1"/>
    </row>
    <row r="1604" spans="17:34" x14ac:dyDescent="0.3">
      <c r="Q1604" s="1"/>
      <c r="AB1604" s="2"/>
      <c r="AD1604" s="1"/>
      <c r="AE1604" s="1"/>
      <c r="AF1604" s="1"/>
      <c r="AG1604" s="1"/>
      <c r="AH1604" s="1"/>
    </row>
    <row r="1605" spans="17:34" x14ac:dyDescent="0.3">
      <c r="Q1605" s="1"/>
      <c r="AB1605" s="2"/>
      <c r="AD1605" s="1"/>
      <c r="AE1605" s="1"/>
      <c r="AF1605" s="1"/>
      <c r="AG1605" s="1"/>
      <c r="AH1605" s="1"/>
    </row>
    <row r="1606" spans="17:34" x14ac:dyDescent="0.3">
      <c r="Q1606" s="1"/>
      <c r="AB1606" s="2"/>
      <c r="AD1606" s="1"/>
      <c r="AE1606" s="1"/>
      <c r="AF1606" s="1"/>
      <c r="AG1606" s="1"/>
      <c r="AH1606" s="1"/>
    </row>
    <row r="1607" spans="17:34" x14ac:dyDescent="0.3">
      <c r="Q1607" s="1"/>
      <c r="AB1607" s="2"/>
      <c r="AD1607" s="1"/>
      <c r="AE1607" s="1"/>
      <c r="AF1607" s="1"/>
      <c r="AG1607" s="1"/>
      <c r="AH1607" s="1"/>
    </row>
    <row r="1608" spans="17:34" x14ac:dyDescent="0.3">
      <c r="Q1608" s="1"/>
      <c r="AB1608" s="2"/>
      <c r="AD1608" s="1"/>
      <c r="AE1608" s="1"/>
      <c r="AF1608" s="1"/>
      <c r="AG1608" s="1"/>
      <c r="AH1608" s="1"/>
    </row>
    <row r="1609" spans="17:34" x14ac:dyDescent="0.3">
      <c r="Q1609" s="1"/>
      <c r="AB1609" s="2"/>
      <c r="AD1609" s="1"/>
      <c r="AE1609" s="1"/>
      <c r="AF1609" s="1"/>
      <c r="AG1609" s="1"/>
      <c r="AH1609" s="1"/>
    </row>
    <row r="1610" spans="17:34" x14ac:dyDescent="0.3">
      <c r="Q1610" s="1"/>
      <c r="AB1610" s="2"/>
      <c r="AD1610" s="1"/>
      <c r="AE1610" s="1"/>
      <c r="AF1610" s="1"/>
      <c r="AG1610" s="1"/>
      <c r="AH1610" s="1"/>
    </row>
    <row r="1611" spans="17:34" x14ac:dyDescent="0.3">
      <c r="Q1611" s="1"/>
      <c r="AB1611" s="2"/>
      <c r="AD1611" s="1"/>
      <c r="AE1611" s="1"/>
      <c r="AF1611" s="1"/>
      <c r="AG1611" s="1"/>
      <c r="AH1611" s="1"/>
    </row>
    <row r="1612" spans="17:34" x14ac:dyDescent="0.3">
      <c r="Q1612" s="1"/>
      <c r="AB1612" s="2"/>
      <c r="AD1612" s="1"/>
      <c r="AE1612" s="1"/>
      <c r="AF1612" s="1"/>
      <c r="AG1612" s="1"/>
      <c r="AH1612" s="1"/>
    </row>
    <row r="1613" spans="17:34" x14ac:dyDescent="0.3">
      <c r="Q1613" s="1"/>
      <c r="AB1613" s="2"/>
      <c r="AD1613" s="1"/>
      <c r="AE1613" s="1"/>
      <c r="AF1613" s="1"/>
      <c r="AG1613" s="1"/>
      <c r="AH1613" s="1"/>
    </row>
    <row r="1614" spans="17:34" x14ac:dyDescent="0.3">
      <c r="Q1614" s="1"/>
      <c r="AB1614" s="2"/>
      <c r="AD1614" s="1"/>
      <c r="AE1614" s="1"/>
      <c r="AF1614" s="1"/>
      <c r="AG1614" s="1"/>
      <c r="AH1614" s="1"/>
    </row>
    <row r="1615" spans="17:34" x14ac:dyDescent="0.3">
      <c r="Q1615" s="1"/>
      <c r="AB1615" s="2"/>
      <c r="AD1615" s="1"/>
      <c r="AE1615" s="1"/>
      <c r="AF1615" s="1"/>
      <c r="AG1615" s="1"/>
      <c r="AH1615" s="1"/>
    </row>
    <row r="1616" spans="17:34" x14ac:dyDescent="0.3">
      <c r="Q1616" s="1"/>
      <c r="AB1616" s="2"/>
      <c r="AD1616" s="1"/>
      <c r="AE1616" s="1"/>
      <c r="AF1616" s="1"/>
      <c r="AG1616" s="1"/>
      <c r="AH1616" s="1"/>
    </row>
    <row r="1617" spans="17:34" x14ac:dyDescent="0.3">
      <c r="Q1617" s="1"/>
      <c r="AB1617" s="2"/>
      <c r="AD1617" s="1"/>
      <c r="AE1617" s="1"/>
      <c r="AF1617" s="1"/>
      <c r="AG1617" s="1"/>
      <c r="AH1617" s="1"/>
    </row>
    <row r="1618" spans="17:34" x14ac:dyDescent="0.3">
      <c r="Q1618" s="1"/>
      <c r="AB1618" s="2"/>
      <c r="AD1618" s="1"/>
      <c r="AE1618" s="1"/>
      <c r="AF1618" s="1"/>
      <c r="AG1618" s="1"/>
      <c r="AH1618" s="1"/>
    </row>
    <row r="1619" spans="17:34" x14ac:dyDescent="0.3">
      <c r="Q1619" s="1"/>
      <c r="AB1619" s="2"/>
      <c r="AD1619" s="1"/>
      <c r="AE1619" s="1"/>
      <c r="AF1619" s="1"/>
      <c r="AG1619" s="1"/>
      <c r="AH1619" s="1"/>
    </row>
    <row r="1620" spans="17:34" x14ac:dyDescent="0.3">
      <c r="Q1620" s="1"/>
      <c r="AB1620" s="2"/>
      <c r="AD1620" s="1"/>
      <c r="AE1620" s="1"/>
      <c r="AF1620" s="1"/>
      <c r="AG1620" s="1"/>
      <c r="AH1620" s="1"/>
    </row>
    <row r="1621" spans="17:34" x14ac:dyDescent="0.3">
      <c r="Q1621" s="1"/>
      <c r="AB1621" s="2"/>
      <c r="AD1621" s="1"/>
      <c r="AE1621" s="1"/>
      <c r="AF1621" s="1"/>
      <c r="AG1621" s="1"/>
      <c r="AH1621" s="1"/>
    </row>
    <row r="1622" spans="17:34" x14ac:dyDescent="0.3">
      <c r="Q1622" s="1"/>
      <c r="AB1622" s="2"/>
      <c r="AD1622" s="1"/>
      <c r="AE1622" s="1"/>
      <c r="AF1622" s="1"/>
      <c r="AG1622" s="1"/>
      <c r="AH1622" s="1"/>
    </row>
    <row r="1623" spans="17:34" x14ac:dyDescent="0.3">
      <c r="Q1623" s="1"/>
      <c r="AB1623" s="2"/>
      <c r="AD1623" s="1"/>
      <c r="AE1623" s="1"/>
      <c r="AF1623" s="1"/>
      <c r="AG1623" s="1"/>
      <c r="AH1623" s="1"/>
    </row>
    <row r="1624" spans="17:34" x14ac:dyDescent="0.3">
      <c r="Q1624" s="1"/>
      <c r="AB1624" s="2"/>
      <c r="AD1624" s="1"/>
      <c r="AE1624" s="1"/>
      <c r="AF1624" s="1"/>
      <c r="AG1624" s="1"/>
      <c r="AH1624" s="1"/>
    </row>
    <row r="1625" spans="17:34" x14ac:dyDescent="0.3">
      <c r="Q1625" s="1"/>
      <c r="AB1625" s="2"/>
      <c r="AD1625" s="1"/>
      <c r="AE1625" s="1"/>
      <c r="AF1625" s="1"/>
      <c r="AG1625" s="1"/>
      <c r="AH1625" s="1"/>
    </row>
    <row r="1626" spans="17:34" x14ac:dyDescent="0.3">
      <c r="Q1626" s="1"/>
      <c r="AB1626" s="2"/>
      <c r="AD1626" s="1"/>
      <c r="AE1626" s="1"/>
      <c r="AF1626" s="1"/>
      <c r="AG1626" s="1"/>
      <c r="AH1626" s="1"/>
    </row>
    <row r="1627" spans="17:34" x14ac:dyDescent="0.3">
      <c r="Q1627" s="1"/>
      <c r="AB1627" s="2"/>
      <c r="AD1627" s="1"/>
      <c r="AE1627" s="1"/>
      <c r="AF1627" s="1"/>
      <c r="AG1627" s="1"/>
      <c r="AH1627" s="1"/>
    </row>
    <row r="1628" spans="17:34" x14ac:dyDescent="0.3">
      <c r="Q1628" s="1"/>
      <c r="AB1628" s="2"/>
      <c r="AD1628" s="1"/>
      <c r="AE1628" s="1"/>
      <c r="AF1628" s="1"/>
      <c r="AG1628" s="1"/>
      <c r="AH1628" s="1"/>
    </row>
    <row r="1629" spans="17:34" x14ac:dyDescent="0.3">
      <c r="Q1629" s="1"/>
      <c r="AB1629" s="2"/>
      <c r="AD1629" s="1"/>
      <c r="AE1629" s="1"/>
      <c r="AF1629" s="1"/>
      <c r="AG1629" s="1"/>
      <c r="AH1629" s="1"/>
    </row>
    <row r="1630" spans="17:34" x14ac:dyDescent="0.3">
      <c r="Q1630" s="1"/>
      <c r="AB1630" s="2"/>
      <c r="AD1630" s="1"/>
      <c r="AE1630" s="1"/>
      <c r="AF1630" s="1"/>
      <c r="AG1630" s="1"/>
      <c r="AH1630" s="1"/>
    </row>
    <row r="1631" spans="17:34" x14ac:dyDescent="0.3">
      <c r="Q1631" s="1"/>
      <c r="AB1631" s="2"/>
      <c r="AD1631" s="1"/>
      <c r="AE1631" s="1"/>
      <c r="AF1631" s="1"/>
      <c r="AG1631" s="1"/>
      <c r="AH1631" s="1"/>
    </row>
    <row r="1632" spans="17:34" x14ac:dyDescent="0.3">
      <c r="Q1632" s="1"/>
      <c r="AB1632" s="2"/>
      <c r="AD1632" s="1"/>
      <c r="AE1632" s="1"/>
      <c r="AF1632" s="1"/>
      <c r="AG1632" s="1"/>
      <c r="AH1632" s="1"/>
    </row>
    <row r="1633" spans="17:34" x14ac:dyDescent="0.3">
      <c r="Q1633" s="1"/>
      <c r="AB1633" s="2"/>
      <c r="AD1633" s="1"/>
      <c r="AE1633" s="1"/>
      <c r="AF1633" s="1"/>
      <c r="AG1633" s="1"/>
      <c r="AH1633" s="1"/>
    </row>
    <row r="1634" spans="17:34" x14ac:dyDescent="0.3">
      <c r="Q1634" s="1"/>
      <c r="AB1634" s="2"/>
      <c r="AD1634" s="1"/>
      <c r="AE1634" s="1"/>
      <c r="AF1634" s="1"/>
      <c r="AG1634" s="1"/>
      <c r="AH1634" s="1"/>
    </row>
    <row r="1635" spans="17:34" x14ac:dyDescent="0.3">
      <c r="Q1635" s="1"/>
      <c r="AB1635" s="2"/>
      <c r="AD1635" s="1"/>
      <c r="AE1635" s="1"/>
      <c r="AF1635" s="1"/>
      <c r="AG1635" s="1"/>
      <c r="AH1635" s="1"/>
    </row>
    <row r="1636" spans="17:34" x14ac:dyDescent="0.3">
      <c r="Q1636" s="1"/>
      <c r="AB1636" s="2"/>
      <c r="AD1636" s="1"/>
      <c r="AE1636" s="1"/>
      <c r="AF1636" s="1"/>
      <c r="AG1636" s="1"/>
      <c r="AH1636" s="1"/>
    </row>
    <row r="1637" spans="17:34" x14ac:dyDescent="0.3">
      <c r="Q1637" s="1"/>
      <c r="AB1637" s="2"/>
      <c r="AD1637" s="1"/>
      <c r="AE1637" s="1"/>
      <c r="AF1637" s="1"/>
      <c r="AG1637" s="1"/>
      <c r="AH1637" s="1"/>
    </row>
    <row r="1638" spans="17:34" x14ac:dyDescent="0.3">
      <c r="Q1638" s="1"/>
      <c r="AB1638" s="2"/>
      <c r="AD1638" s="1"/>
      <c r="AE1638" s="1"/>
      <c r="AF1638" s="1"/>
      <c r="AG1638" s="1"/>
      <c r="AH1638" s="1"/>
    </row>
    <row r="1639" spans="17:34" x14ac:dyDescent="0.3">
      <c r="Q1639" s="1"/>
      <c r="AB1639" s="2"/>
      <c r="AD1639" s="1"/>
      <c r="AE1639" s="1"/>
      <c r="AF1639" s="1"/>
      <c r="AG1639" s="1"/>
      <c r="AH1639" s="1"/>
    </row>
    <row r="1640" spans="17:34" x14ac:dyDescent="0.3">
      <c r="Q1640" s="1"/>
      <c r="AB1640" s="2"/>
      <c r="AD1640" s="1"/>
      <c r="AE1640" s="1"/>
      <c r="AF1640" s="1"/>
      <c r="AG1640" s="1"/>
      <c r="AH1640" s="1"/>
    </row>
    <row r="1641" spans="17:34" x14ac:dyDescent="0.3">
      <c r="Q1641" s="1"/>
      <c r="AB1641" s="2"/>
      <c r="AD1641" s="1"/>
      <c r="AE1641" s="1"/>
      <c r="AF1641" s="1"/>
      <c r="AG1641" s="1"/>
      <c r="AH1641" s="1"/>
    </row>
    <row r="1642" spans="17:34" x14ac:dyDescent="0.3">
      <c r="Q1642" s="1"/>
      <c r="AB1642" s="2"/>
      <c r="AD1642" s="1"/>
      <c r="AE1642" s="1"/>
      <c r="AF1642" s="1"/>
      <c r="AG1642" s="1"/>
      <c r="AH1642" s="1"/>
    </row>
    <row r="1643" spans="17:34" x14ac:dyDescent="0.3">
      <c r="Q1643" s="1"/>
      <c r="AB1643" s="2"/>
      <c r="AD1643" s="1"/>
      <c r="AE1643" s="1"/>
      <c r="AF1643" s="1"/>
      <c r="AG1643" s="1"/>
      <c r="AH1643" s="1"/>
    </row>
    <row r="1644" spans="17:34" x14ac:dyDescent="0.3">
      <c r="Q1644" s="1"/>
      <c r="AB1644" s="2"/>
      <c r="AD1644" s="1"/>
      <c r="AE1644" s="1"/>
      <c r="AF1644" s="1"/>
      <c r="AG1644" s="1"/>
      <c r="AH1644" s="1"/>
    </row>
    <row r="1645" spans="17:34" x14ac:dyDescent="0.3">
      <c r="Q1645" s="1"/>
      <c r="AB1645" s="2"/>
      <c r="AD1645" s="1"/>
      <c r="AE1645" s="1"/>
      <c r="AF1645" s="1"/>
      <c r="AG1645" s="1"/>
      <c r="AH1645" s="1"/>
    </row>
    <row r="1646" spans="17:34" x14ac:dyDescent="0.3">
      <c r="Q1646" s="1"/>
      <c r="AB1646" s="2"/>
      <c r="AD1646" s="1"/>
      <c r="AE1646" s="1"/>
      <c r="AF1646" s="1"/>
      <c r="AG1646" s="1"/>
      <c r="AH1646" s="1"/>
    </row>
    <row r="1647" spans="17:34" x14ac:dyDescent="0.3">
      <c r="Q1647" s="1"/>
      <c r="AB1647" s="2"/>
      <c r="AD1647" s="1"/>
      <c r="AE1647" s="1"/>
      <c r="AF1647" s="1"/>
      <c r="AG1647" s="1"/>
      <c r="AH1647" s="1"/>
    </row>
    <row r="1648" spans="17:34" x14ac:dyDescent="0.3">
      <c r="Q1648" s="1"/>
      <c r="AB1648" s="2"/>
      <c r="AD1648" s="1"/>
      <c r="AE1648" s="1"/>
      <c r="AF1648" s="1"/>
      <c r="AG1648" s="1"/>
      <c r="AH1648" s="1"/>
    </row>
    <row r="1649" spans="17:34" x14ac:dyDescent="0.3">
      <c r="Q1649" s="1"/>
      <c r="AB1649" s="2"/>
      <c r="AD1649" s="1"/>
      <c r="AE1649" s="1"/>
      <c r="AF1649" s="1"/>
      <c r="AG1649" s="1"/>
      <c r="AH1649" s="1"/>
    </row>
    <row r="1650" spans="17:34" x14ac:dyDescent="0.3">
      <c r="Q1650" s="1"/>
      <c r="AB1650" s="2"/>
      <c r="AD1650" s="1"/>
      <c r="AE1650" s="1"/>
      <c r="AF1650" s="1"/>
      <c r="AG1650" s="1"/>
      <c r="AH1650" s="1"/>
    </row>
    <row r="1651" spans="17:34" x14ac:dyDescent="0.3">
      <c r="Q1651" s="1"/>
      <c r="AB1651" s="2"/>
      <c r="AD1651" s="1"/>
      <c r="AE1651" s="1"/>
      <c r="AF1651" s="1"/>
      <c r="AG1651" s="1"/>
      <c r="AH1651" s="1"/>
    </row>
    <row r="1652" spans="17:34" x14ac:dyDescent="0.3">
      <c r="Q1652" s="1"/>
      <c r="AB1652" s="2"/>
      <c r="AD1652" s="1"/>
      <c r="AE1652" s="1"/>
      <c r="AF1652" s="1"/>
      <c r="AG1652" s="1"/>
      <c r="AH1652" s="1"/>
    </row>
    <row r="1653" spans="17:34" x14ac:dyDescent="0.3">
      <c r="Q1653" s="1"/>
      <c r="AB1653" s="2"/>
      <c r="AD1653" s="1"/>
      <c r="AE1653" s="1"/>
      <c r="AF1653" s="1"/>
      <c r="AG1653" s="1"/>
      <c r="AH1653" s="1"/>
    </row>
    <row r="1654" spans="17:34" x14ac:dyDescent="0.3">
      <c r="Q1654" s="1"/>
      <c r="AB1654" s="2"/>
      <c r="AD1654" s="1"/>
      <c r="AE1654" s="1"/>
      <c r="AF1654" s="1"/>
      <c r="AG1654" s="1"/>
      <c r="AH1654" s="1"/>
    </row>
    <row r="1655" spans="17:34" x14ac:dyDescent="0.3">
      <c r="Q1655" s="1"/>
      <c r="AB1655" s="2"/>
      <c r="AD1655" s="1"/>
      <c r="AE1655" s="1"/>
      <c r="AF1655" s="1"/>
      <c r="AG1655" s="1"/>
      <c r="AH1655" s="1"/>
    </row>
    <row r="1656" spans="17:34" x14ac:dyDescent="0.3">
      <c r="Q1656" s="1"/>
      <c r="AB1656" s="2"/>
      <c r="AD1656" s="1"/>
      <c r="AE1656" s="1"/>
      <c r="AF1656" s="1"/>
      <c r="AG1656" s="1"/>
      <c r="AH1656" s="1"/>
    </row>
    <row r="1657" spans="17:34" x14ac:dyDescent="0.3">
      <c r="Q1657" s="1"/>
      <c r="AB1657" s="2"/>
      <c r="AD1657" s="1"/>
      <c r="AE1657" s="1"/>
      <c r="AF1657" s="1"/>
      <c r="AG1657" s="1"/>
      <c r="AH1657" s="1"/>
    </row>
    <row r="1658" spans="17:34" x14ac:dyDescent="0.3">
      <c r="Q1658" s="1"/>
      <c r="AB1658" s="2"/>
      <c r="AD1658" s="1"/>
      <c r="AE1658" s="1"/>
      <c r="AF1658" s="1"/>
      <c r="AG1658" s="1"/>
      <c r="AH1658" s="1"/>
    </row>
    <row r="1659" spans="17:34" x14ac:dyDescent="0.3">
      <c r="Q1659" s="1"/>
      <c r="AB1659" s="2"/>
      <c r="AD1659" s="1"/>
      <c r="AE1659" s="1"/>
      <c r="AF1659" s="1"/>
      <c r="AG1659" s="1"/>
      <c r="AH1659" s="1"/>
    </row>
    <row r="1660" spans="17:34" x14ac:dyDescent="0.3">
      <c r="Q1660" s="1"/>
      <c r="AB1660" s="2"/>
      <c r="AD1660" s="1"/>
      <c r="AE1660" s="1"/>
      <c r="AF1660" s="1"/>
      <c r="AG1660" s="1"/>
      <c r="AH1660" s="1"/>
    </row>
    <row r="1661" spans="17:34" x14ac:dyDescent="0.3">
      <c r="Q1661" s="1"/>
      <c r="AB1661" s="2"/>
      <c r="AD1661" s="1"/>
      <c r="AE1661" s="1"/>
      <c r="AF1661" s="1"/>
      <c r="AG1661" s="1"/>
      <c r="AH1661" s="1"/>
    </row>
    <row r="1662" spans="17:34" x14ac:dyDescent="0.3">
      <c r="Q1662" s="1"/>
      <c r="AB1662" s="2"/>
      <c r="AD1662" s="1"/>
      <c r="AE1662" s="1"/>
      <c r="AF1662" s="1"/>
      <c r="AG1662" s="1"/>
      <c r="AH1662" s="1"/>
    </row>
    <row r="1663" spans="17:34" x14ac:dyDescent="0.3">
      <c r="Q1663" s="1"/>
      <c r="AB1663" s="2"/>
      <c r="AD1663" s="1"/>
      <c r="AE1663" s="1"/>
      <c r="AF1663" s="1"/>
      <c r="AG1663" s="1"/>
      <c r="AH1663" s="1"/>
    </row>
    <row r="1664" spans="17:34" x14ac:dyDescent="0.3">
      <c r="Q1664" s="1"/>
      <c r="AB1664" s="2"/>
      <c r="AD1664" s="1"/>
      <c r="AE1664" s="1"/>
      <c r="AF1664" s="1"/>
      <c r="AG1664" s="1"/>
      <c r="AH1664" s="1"/>
    </row>
    <row r="1665" spans="17:34" x14ac:dyDescent="0.3">
      <c r="Q1665" s="1"/>
      <c r="AB1665" s="2"/>
      <c r="AD1665" s="1"/>
      <c r="AE1665" s="1"/>
      <c r="AF1665" s="1"/>
      <c r="AG1665" s="1"/>
      <c r="AH1665" s="1"/>
    </row>
    <row r="1666" spans="17:34" x14ac:dyDescent="0.3">
      <c r="Q1666" s="1"/>
      <c r="AB1666" s="2"/>
      <c r="AD1666" s="1"/>
      <c r="AE1666" s="1"/>
      <c r="AF1666" s="1"/>
      <c r="AG1666" s="1"/>
      <c r="AH1666" s="1"/>
    </row>
    <row r="1667" spans="17:34" x14ac:dyDescent="0.3">
      <c r="Q1667" s="1"/>
      <c r="AB1667" s="2"/>
      <c r="AD1667" s="1"/>
      <c r="AE1667" s="1"/>
      <c r="AF1667" s="1"/>
      <c r="AG1667" s="1"/>
      <c r="AH1667" s="1"/>
    </row>
    <row r="1668" spans="17:34" x14ac:dyDescent="0.3">
      <c r="Q1668" s="1"/>
      <c r="AB1668" s="2"/>
      <c r="AD1668" s="1"/>
      <c r="AE1668" s="1"/>
      <c r="AF1668" s="1"/>
      <c r="AG1668" s="1"/>
      <c r="AH1668" s="1"/>
    </row>
    <row r="1669" spans="17:34" x14ac:dyDescent="0.3">
      <c r="Q1669" s="1"/>
      <c r="AB1669" s="2"/>
      <c r="AD1669" s="1"/>
      <c r="AE1669" s="1"/>
      <c r="AF1669" s="1"/>
      <c r="AG1669" s="1"/>
      <c r="AH1669" s="1"/>
    </row>
    <row r="1670" spans="17:34" x14ac:dyDescent="0.3">
      <c r="Q1670" s="1"/>
      <c r="AB1670" s="2"/>
      <c r="AD1670" s="1"/>
      <c r="AE1670" s="1"/>
      <c r="AF1670" s="1"/>
      <c r="AG1670" s="1"/>
      <c r="AH1670" s="1"/>
    </row>
    <row r="1671" spans="17:34" x14ac:dyDescent="0.3">
      <c r="Q1671" s="1"/>
      <c r="AB1671" s="2"/>
      <c r="AD1671" s="1"/>
      <c r="AE1671" s="1"/>
      <c r="AF1671" s="1"/>
      <c r="AG1671" s="1"/>
      <c r="AH1671" s="1"/>
    </row>
    <row r="1672" spans="17:34" x14ac:dyDescent="0.3">
      <c r="Q1672" s="1"/>
      <c r="AB1672" s="2"/>
      <c r="AD1672" s="1"/>
      <c r="AE1672" s="1"/>
      <c r="AF1672" s="1"/>
      <c r="AG1672" s="1"/>
      <c r="AH1672" s="1"/>
    </row>
    <row r="1673" spans="17:34" x14ac:dyDescent="0.3">
      <c r="Q1673" s="1"/>
      <c r="AB1673" s="2"/>
      <c r="AD1673" s="1"/>
      <c r="AE1673" s="1"/>
      <c r="AF1673" s="1"/>
      <c r="AG1673" s="1"/>
      <c r="AH1673" s="1"/>
    </row>
    <row r="1674" spans="17:34" x14ac:dyDescent="0.3">
      <c r="Q1674" s="1"/>
      <c r="AB1674" s="2"/>
      <c r="AD1674" s="1"/>
      <c r="AE1674" s="1"/>
      <c r="AF1674" s="1"/>
      <c r="AG1674" s="1"/>
      <c r="AH1674" s="1"/>
    </row>
    <row r="1675" spans="17:34" x14ac:dyDescent="0.3">
      <c r="Q1675" s="1"/>
      <c r="AB1675" s="2"/>
      <c r="AD1675" s="1"/>
      <c r="AE1675" s="1"/>
      <c r="AF1675" s="1"/>
      <c r="AG1675" s="1"/>
      <c r="AH1675" s="1"/>
    </row>
    <row r="1676" spans="17:34" x14ac:dyDescent="0.3">
      <c r="Q1676" s="1"/>
      <c r="AB1676" s="2"/>
      <c r="AD1676" s="1"/>
      <c r="AE1676" s="1"/>
      <c r="AF1676" s="1"/>
      <c r="AG1676" s="1"/>
      <c r="AH1676" s="1"/>
    </row>
    <row r="1677" spans="17:34" x14ac:dyDescent="0.3">
      <c r="Q1677" s="1"/>
      <c r="AB1677" s="2"/>
      <c r="AD1677" s="1"/>
      <c r="AE1677" s="1"/>
      <c r="AF1677" s="1"/>
      <c r="AG1677" s="1"/>
      <c r="AH1677" s="1"/>
    </row>
    <row r="1678" spans="17:34" x14ac:dyDescent="0.3">
      <c r="Q1678" s="1"/>
      <c r="AB1678" s="2"/>
      <c r="AD1678" s="1"/>
      <c r="AE1678" s="1"/>
      <c r="AF1678" s="1"/>
      <c r="AG1678" s="1"/>
      <c r="AH1678" s="1"/>
    </row>
    <row r="1679" spans="17:34" x14ac:dyDescent="0.3">
      <c r="Q1679" s="1"/>
      <c r="AB1679" s="2"/>
      <c r="AD1679" s="1"/>
      <c r="AE1679" s="1"/>
      <c r="AF1679" s="1"/>
      <c r="AG1679" s="1"/>
      <c r="AH1679" s="1"/>
    </row>
    <row r="1680" spans="17:34" x14ac:dyDescent="0.3">
      <c r="Q1680" s="1"/>
      <c r="AB1680" s="2"/>
      <c r="AD1680" s="1"/>
      <c r="AE1680" s="1"/>
      <c r="AF1680" s="1"/>
      <c r="AG1680" s="1"/>
      <c r="AH1680" s="1"/>
    </row>
    <row r="1681" spans="17:34" x14ac:dyDescent="0.3">
      <c r="Q1681" s="1"/>
      <c r="AB1681" s="2"/>
      <c r="AD1681" s="1"/>
      <c r="AE1681" s="1"/>
      <c r="AF1681" s="1"/>
      <c r="AG1681" s="1"/>
      <c r="AH1681" s="1"/>
    </row>
    <row r="1682" spans="17:34" x14ac:dyDescent="0.3">
      <c r="Q1682" s="1"/>
      <c r="AB1682" s="2"/>
      <c r="AD1682" s="1"/>
      <c r="AE1682" s="1"/>
      <c r="AF1682" s="1"/>
      <c r="AG1682" s="1"/>
      <c r="AH1682" s="1"/>
    </row>
    <row r="1683" spans="17:34" x14ac:dyDescent="0.3">
      <c r="Q1683" s="1"/>
      <c r="AB1683" s="2"/>
      <c r="AD1683" s="1"/>
      <c r="AE1683" s="1"/>
      <c r="AF1683" s="1"/>
      <c r="AG1683" s="1"/>
      <c r="AH1683" s="1"/>
    </row>
    <row r="1684" spans="17:34" x14ac:dyDescent="0.3">
      <c r="Q1684" s="1"/>
      <c r="AB1684" s="2"/>
      <c r="AD1684" s="1"/>
      <c r="AE1684" s="1"/>
      <c r="AF1684" s="1"/>
      <c r="AG1684" s="1"/>
      <c r="AH1684" s="1"/>
    </row>
    <row r="1685" spans="17:34" x14ac:dyDescent="0.3">
      <c r="Q1685" s="1"/>
      <c r="AB1685" s="2"/>
      <c r="AD1685" s="1"/>
      <c r="AE1685" s="1"/>
      <c r="AF1685" s="1"/>
      <c r="AG1685" s="1"/>
      <c r="AH1685" s="1"/>
    </row>
    <row r="1686" spans="17:34" x14ac:dyDescent="0.3">
      <c r="Q1686" s="1"/>
      <c r="AB1686" s="2"/>
      <c r="AD1686" s="1"/>
      <c r="AE1686" s="1"/>
      <c r="AF1686" s="1"/>
      <c r="AG1686" s="1"/>
      <c r="AH1686" s="1"/>
    </row>
    <row r="1687" spans="17:34" x14ac:dyDescent="0.3">
      <c r="Q1687" s="1"/>
      <c r="AB1687" s="2"/>
      <c r="AD1687" s="1"/>
      <c r="AE1687" s="1"/>
      <c r="AF1687" s="1"/>
      <c r="AG1687" s="1"/>
      <c r="AH1687" s="1"/>
    </row>
    <row r="1688" spans="17:34" x14ac:dyDescent="0.3">
      <c r="Q1688" s="1"/>
      <c r="AB1688" s="2"/>
      <c r="AD1688" s="1"/>
      <c r="AE1688" s="1"/>
      <c r="AF1688" s="1"/>
      <c r="AG1688" s="1"/>
      <c r="AH1688" s="1"/>
    </row>
    <row r="1689" spans="17:34" x14ac:dyDescent="0.3">
      <c r="Q1689" s="1"/>
      <c r="AB1689" s="2"/>
      <c r="AD1689" s="1"/>
      <c r="AE1689" s="1"/>
      <c r="AF1689" s="1"/>
      <c r="AG1689" s="1"/>
      <c r="AH1689" s="1"/>
    </row>
    <row r="1690" spans="17:34" x14ac:dyDescent="0.3">
      <c r="Q1690" s="1"/>
      <c r="AB1690" s="2"/>
      <c r="AD1690" s="1"/>
      <c r="AE1690" s="1"/>
      <c r="AF1690" s="1"/>
      <c r="AG1690" s="1"/>
      <c r="AH1690" s="1"/>
    </row>
    <row r="1691" spans="17:34" x14ac:dyDescent="0.3">
      <c r="Q1691" s="1"/>
      <c r="AB1691" s="2"/>
      <c r="AD1691" s="1"/>
      <c r="AE1691" s="1"/>
      <c r="AF1691" s="1"/>
      <c r="AG1691" s="1"/>
      <c r="AH1691" s="1"/>
    </row>
    <row r="1692" spans="17:34" x14ac:dyDescent="0.3">
      <c r="Q1692" s="1"/>
      <c r="AB1692" s="2"/>
      <c r="AD1692" s="1"/>
      <c r="AE1692" s="1"/>
      <c r="AF1692" s="1"/>
      <c r="AG1692" s="1"/>
      <c r="AH1692" s="1"/>
    </row>
    <row r="1693" spans="17:34" x14ac:dyDescent="0.3">
      <c r="Q1693" s="1"/>
      <c r="AB1693" s="2"/>
      <c r="AD1693" s="1"/>
      <c r="AE1693" s="1"/>
      <c r="AF1693" s="1"/>
      <c r="AG1693" s="1"/>
      <c r="AH1693" s="1"/>
    </row>
    <row r="1694" spans="17:34" x14ac:dyDescent="0.3">
      <c r="Q1694" s="1"/>
      <c r="AB1694" s="2"/>
      <c r="AD1694" s="1"/>
      <c r="AE1694" s="1"/>
      <c r="AF1694" s="1"/>
      <c r="AG1694" s="1"/>
      <c r="AH1694" s="1"/>
    </row>
    <row r="1695" spans="17:34" x14ac:dyDescent="0.3">
      <c r="Q1695" s="1"/>
      <c r="AB1695" s="2"/>
      <c r="AD1695" s="1"/>
      <c r="AE1695" s="1"/>
      <c r="AF1695" s="1"/>
      <c r="AG1695" s="1"/>
      <c r="AH1695" s="1"/>
    </row>
    <row r="1696" spans="17:34" x14ac:dyDescent="0.3">
      <c r="Q1696" s="1"/>
      <c r="AB1696" s="2"/>
      <c r="AD1696" s="1"/>
      <c r="AE1696" s="1"/>
      <c r="AF1696" s="1"/>
      <c r="AG1696" s="1"/>
      <c r="AH1696" s="1"/>
    </row>
    <row r="1697" spans="17:34" x14ac:dyDescent="0.3">
      <c r="Q1697" s="1"/>
      <c r="AB1697" s="2"/>
      <c r="AD1697" s="1"/>
      <c r="AE1697" s="1"/>
      <c r="AF1697" s="1"/>
      <c r="AG1697" s="1"/>
      <c r="AH1697" s="1"/>
    </row>
    <row r="1698" spans="17:34" x14ac:dyDescent="0.3">
      <c r="Q1698" s="1"/>
      <c r="AB1698" s="2"/>
      <c r="AD1698" s="1"/>
      <c r="AE1698" s="1"/>
      <c r="AF1698" s="1"/>
      <c r="AG1698" s="1"/>
      <c r="AH1698" s="1"/>
    </row>
    <row r="1699" spans="17:34" x14ac:dyDescent="0.3">
      <c r="Q1699" s="1"/>
      <c r="AB1699" s="2"/>
      <c r="AD1699" s="1"/>
      <c r="AE1699" s="1"/>
      <c r="AF1699" s="1"/>
      <c r="AG1699" s="1"/>
      <c r="AH1699" s="1"/>
    </row>
    <row r="1700" spans="17:34" x14ac:dyDescent="0.3">
      <c r="Q1700" s="1"/>
      <c r="AB1700" s="2"/>
      <c r="AD1700" s="1"/>
      <c r="AE1700" s="1"/>
      <c r="AF1700" s="1"/>
      <c r="AG1700" s="1"/>
      <c r="AH1700" s="1"/>
    </row>
    <row r="1701" spans="17:34" x14ac:dyDescent="0.3">
      <c r="Q1701" s="1"/>
      <c r="AB1701" s="2"/>
      <c r="AD1701" s="1"/>
      <c r="AE1701" s="1"/>
      <c r="AF1701" s="1"/>
      <c r="AG1701" s="1"/>
      <c r="AH1701" s="1"/>
    </row>
    <row r="1702" spans="17:34" x14ac:dyDescent="0.3">
      <c r="Q1702" s="1"/>
      <c r="AB1702" s="2"/>
      <c r="AD1702" s="1"/>
      <c r="AE1702" s="1"/>
      <c r="AF1702" s="1"/>
      <c r="AG1702" s="1"/>
      <c r="AH1702" s="1"/>
    </row>
    <row r="1703" spans="17:34" x14ac:dyDescent="0.3">
      <c r="Q1703" s="1"/>
      <c r="AB1703" s="2"/>
      <c r="AD1703" s="1"/>
      <c r="AE1703" s="1"/>
      <c r="AF1703" s="1"/>
      <c r="AG1703" s="1"/>
      <c r="AH1703" s="1"/>
    </row>
    <row r="1704" spans="17:34" x14ac:dyDescent="0.3">
      <c r="Q1704" s="1"/>
      <c r="AB1704" s="2"/>
      <c r="AD1704" s="1"/>
      <c r="AE1704" s="1"/>
      <c r="AF1704" s="1"/>
      <c r="AG1704" s="1"/>
      <c r="AH1704" s="1"/>
    </row>
    <row r="1705" spans="17:34" x14ac:dyDescent="0.3">
      <c r="Q1705" s="1"/>
      <c r="AB1705" s="2"/>
      <c r="AD1705" s="1"/>
      <c r="AE1705" s="1"/>
      <c r="AF1705" s="1"/>
      <c r="AG1705" s="1"/>
      <c r="AH1705" s="1"/>
    </row>
    <row r="1706" spans="17:34" x14ac:dyDescent="0.3">
      <c r="Q1706" s="1"/>
      <c r="AB1706" s="2"/>
      <c r="AD1706" s="1"/>
      <c r="AE1706" s="1"/>
      <c r="AF1706" s="1"/>
      <c r="AG1706" s="1"/>
      <c r="AH1706" s="1"/>
    </row>
    <row r="1707" spans="17:34" x14ac:dyDescent="0.3">
      <c r="Q1707" s="1"/>
      <c r="AB1707" s="2"/>
      <c r="AD1707" s="1"/>
      <c r="AE1707" s="1"/>
      <c r="AF1707" s="1"/>
      <c r="AG1707" s="1"/>
      <c r="AH1707" s="1"/>
    </row>
    <row r="1708" spans="17:34" x14ac:dyDescent="0.3">
      <c r="Q1708" s="1"/>
      <c r="AB1708" s="2"/>
      <c r="AD1708" s="1"/>
      <c r="AE1708" s="1"/>
      <c r="AF1708" s="1"/>
      <c r="AG1708" s="1"/>
      <c r="AH1708" s="1"/>
    </row>
    <row r="1709" spans="17:34" x14ac:dyDescent="0.3">
      <c r="Q1709" s="1"/>
      <c r="AB1709" s="2"/>
      <c r="AD1709" s="1"/>
      <c r="AE1709" s="1"/>
      <c r="AF1709" s="1"/>
      <c r="AG1709" s="1"/>
      <c r="AH1709" s="1"/>
    </row>
    <row r="1710" spans="17:34" x14ac:dyDescent="0.3">
      <c r="Q1710" s="1"/>
      <c r="AB1710" s="2"/>
      <c r="AD1710" s="1"/>
      <c r="AE1710" s="1"/>
      <c r="AF1710" s="1"/>
      <c r="AG1710" s="1"/>
      <c r="AH1710" s="1"/>
    </row>
    <row r="1711" spans="17:34" x14ac:dyDescent="0.3">
      <c r="Q1711" s="1"/>
      <c r="AB1711" s="2"/>
      <c r="AD1711" s="1"/>
      <c r="AE1711" s="1"/>
      <c r="AF1711" s="1"/>
      <c r="AG1711" s="1"/>
      <c r="AH1711" s="1"/>
    </row>
    <row r="1712" spans="17:34" x14ac:dyDescent="0.3">
      <c r="Q1712" s="1"/>
      <c r="AB1712" s="2"/>
      <c r="AD1712" s="1"/>
      <c r="AE1712" s="1"/>
      <c r="AF1712" s="1"/>
      <c r="AG1712" s="1"/>
      <c r="AH1712" s="1"/>
    </row>
    <row r="1713" spans="17:34" x14ac:dyDescent="0.3">
      <c r="Q1713" s="1"/>
      <c r="AB1713" s="2"/>
      <c r="AD1713" s="1"/>
      <c r="AE1713" s="1"/>
      <c r="AF1713" s="1"/>
      <c r="AG1713" s="1"/>
      <c r="AH1713" s="1"/>
    </row>
    <row r="1714" spans="17:34" x14ac:dyDescent="0.3">
      <c r="Q1714" s="1"/>
      <c r="AB1714" s="2"/>
      <c r="AD1714" s="1"/>
      <c r="AE1714" s="1"/>
      <c r="AF1714" s="1"/>
      <c r="AG1714" s="1"/>
      <c r="AH1714" s="1"/>
    </row>
    <row r="1715" spans="17:34" x14ac:dyDescent="0.3">
      <c r="Q1715" s="1"/>
      <c r="AB1715" s="2"/>
      <c r="AD1715" s="1"/>
      <c r="AE1715" s="1"/>
      <c r="AF1715" s="1"/>
      <c r="AG1715" s="1"/>
      <c r="AH1715" s="1"/>
    </row>
    <row r="1716" spans="17:34" x14ac:dyDescent="0.3">
      <c r="Q1716" s="1"/>
      <c r="AB1716" s="2"/>
      <c r="AD1716" s="1"/>
      <c r="AE1716" s="1"/>
      <c r="AF1716" s="1"/>
      <c r="AG1716" s="1"/>
      <c r="AH1716" s="1"/>
    </row>
    <row r="1717" spans="17:34" x14ac:dyDescent="0.3">
      <c r="Q1717" s="1"/>
      <c r="AB1717" s="2"/>
      <c r="AD1717" s="1"/>
      <c r="AE1717" s="1"/>
      <c r="AF1717" s="1"/>
      <c r="AG1717" s="1"/>
      <c r="AH1717" s="1"/>
    </row>
    <row r="1718" spans="17:34" x14ac:dyDescent="0.3">
      <c r="Q1718" s="1"/>
      <c r="AB1718" s="2"/>
      <c r="AD1718" s="1"/>
      <c r="AE1718" s="1"/>
      <c r="AF1718" s="1"/>
      <c r="AG1718" s="1"/>
      <c r="AH1718" s="1"/>
    </row>
    <row r="1719" spans="17:34" x14ac:dyDescent="0.3">
      <c r="Q1719" s="1"/>
      <c r="AB1719" s="2"/>
      <c r="AD1719" s="1"/>
      <c r="AE1719" s="1"/>
      <c r="AF1719" s="1"/>
      <c r="AG1719" s="1"/>
      <c r="AH1719" s="1"/>
    </row>
    <row r="1720" spans="17:34" x14ac:dyDescent="0.3">
      <c r="Q1720" s="1"/>
      <c r="AB1720" s="2"/>
      <c r="AD1720" s="1"/>
      <c r="AE1720" s="1"/>
      <c r="AF1720" s="1"/>
      <c r="AG1720" s="1"/>
      <c r="AH1720" s="1"/>
    </row>
    <row r="1721" spans="17:34" x14ac:dyDescent="0.3">
      <c r="Q1721" s="1"/>
      <c r="AB1721" s="2"/>
      <c r="AD1721" s="1"/>
      <c r="AE1721" s="1"/>
      <c r="AF1721" s="1"/>
      <c r="AG1721" s="1"/>
      <c r="AH1721" s="1"/>
    </row>
    <row r="1722" spans="17:34" x14ac:dyDescent="0.3">
      <c r="Q1722" s="1"/>
      <c r="AB1722" s="2"/>
      <c r="AD1722" s="1"/>
      <c r="AE1722" s="1"/>
      <c r="AF1722" s="1"/>
      <c r="AG1722" s="1"/>
      <c r="AH1722" s="1"/>
    </row>
    <row r="1723" spans="17:34" x14ac:dyDescent="0.3">
      <c r="Q1723" s="1"/>
      <c r="AB1723" s="2"/>
      <c r="AD1723" s="1"/>
      <c r="AE1723" s="1"/>
      <c r="AF1723" s="1"/>
      <c r="AG1723" s="1"/>
      <c r="AH1723" s="1"/>
    </row>
    <row r="1724" spans="17:34" x14ac:dyDescent="0.3">
      <c r="Q1724" s="1"/>
      <c r="AB1724" s="2"/>
      <c r="AD1724" s="1"/>
      <c r="AE1724" s="1"/>
      <c r="AF1724" s="1"/>
      <c r="AG1724" s="1"/>
      <c r="AH1724" s="1"/>
    </row>
    <row r="1725" spans="17:34" x14ac:dyDescent="0.3">
      <c r="Q1725" s="1"/>
      <c r="AB1725" s="2"/>
      <c r="AD1725" s="1"/>
      <c r="AE1725" s="1"/>
      <c r="AF1725" s="1"/>
      <c r="AG1725" s="1"/>
      <c r="AH1725" s="1"/>
    </row>
    <row r="1726" spans="17:34" x14ac:dyDescent="0.3">
      <c r="Q1726" s="1"/>
      <c r="AB1726" s="2"/>
      <c r="AD1726" s="1"/>
      <c r="AE1726" s="1"/>
      <c r="AF1726" s="1"/>
      <c r="AG1726" s="1"/>
      <c r="AH1726" s="1"/>
    </row>
    <row r="1727" spans="17:34" x14ac:dyDescent="0.3">
      <c r="Q1727" s="1"/>
      <c r="AB1727" s="2"/>
      <c r="AD1727" s="1"/>
      <c r="AE1727" s="1"/>
      <c r="AF1727" s="1"/>
      <c r="AG1727" s="1"/>
      <c r="AH1727" s="1"/>
    </row>
    <row r="1728" spans="17:34" x14ac:dyDescent="0.3">
      <c r="Q1728" s="1"/>
      <c r="AB1728" s="2"/>
      <c r="AD1728" s="1"/>
      <c r="AE1728" s="1"/>
      <c r="AF1728" s="1"/>
      <c r="AG1728" s="1"/>
      <c r="AH1728" s="1"/>
    </row>
    <row r="1729" spans="17:34" x14ac:dyDescent="0.3">
      <c r="Q1729" s="1"/>
      <c r="AB1729" s="2"/>
      <c r="AD1729" s="1"/>
      <c r="AE1729" s="1"/>
      <c r="AF1729" s="1"/>
      <c r="AG1729" s="1"/>
      <c r="AH1729" s="1"/>
    </row>
    <row r="1730" spans="17:34" x14ac:dyDescent="0.3">
      <c r="Q1730" s="1"/>
      <c r="AB1730" s="2"/>
      <c r="AD1730" s="1"/>
      <c r="AE1730" s="1"/>
      <c r="AF1730" s="1"/>
      <c r="AG1730" s="1"/>
      <c r="AH1730" s="1"/>
    </row>
    <row r="1731" spans="17:34" x14ac:dyDescent="0.3">
      <c r="Q1731" s="1"/>
      <c r="AB1731" s="2"/>
      <c r="AD1731" s="1"/>
      <c r="AE1731" s="1"/>
      <c r="AF1731" s="1"/>
      <c r="AG1731" s="1"/>
      <c r="AH1731" s="1"/>
    </row>
    <row r="1732" spans="17:34" x14ac:dyDescent="0.3">
      <c r="Q1732" s="1"/>
      <c r="AB1732" s="2"/>
      <c r="AD1732" s="1"/>
      <c r="AE1732" s="1"/>
      <c r="AF1732" s="1"/>
      <c r="AG1732" s="1"/>
      <c r="AH1732" s="1"/>
    </row>
    <row r="1733" spans="17:34" x14ac:dyDescent="0.3">
      <c r="Q1733" s="1"/>
      <c r="AB1733" s="2"/>
      <c r="AD1733" s="1"/>
      <c r="AE1733" s="1"/>
      <c r="AF1733" s="1"/>
      <c r="AG1733" s="1"/>
      <c r="AH1733" s="1"/>
    </row>
    <row r="1734" spans="17:34" x14ac:dyDescent="0.3">
      <c r="Q1734" s="1"/>
      <c r="AB1734" s="2"/>
      <c r="AD1734" s="1"/>
      <c r="AE1734" s="1"/>
      <c r="AF1734" s="1"/>
      <c r="AG1734" s="1"/>
      <c r="AH1734" s="1"/>
    </row>
    <row r="1735" spans="17:34" x14ac:dyDescent="0.3">
      <c r="Q1735" s="1"/>
      <c r="AB1735" s="2"/>
      <c r="AD1735" s="1"/>
      <c r="AE1735" s="1"/>
      <c r="AF1735" s="1"/>
      <c r="AG1735" s="1"/>
      <c r="AH1735" s="1"/>
    </row>
    <row r="1736" spans="17:34" x14ac:dyDescent="0.3">
      <c r="Q1736" s="1"/>
      <c r="AB1736" s="2"/>
      <c r="AD1736" s="1"/>
      <c r="AE1736" s="1"/>
      <c r="AF1736" s="1"/>
      <c r="AG1736" s="1"/>
      <c r="AH1736" s="1"/>
    </row>
    <row r="1737" spans="17:34" x14ac:dyDescent="0.3">
      <c r="Q1737" s="1"/>
      <c r="AB1737" s="2"/>
      <c r="AD1737" s="1"/>
      <c r="AE1737" s="1"/>
      <c r="AF1737" s="1"/>
      <c r="AG1737" s="1"/>
      <c r="AH1737" s="1"/>
    </row>
    <row r="1738" spans="17:34" x14ac:dyDescent="0.3">
      <c r="Q1738" s="1"/>
      <c r="AB1738" s="2"/>
      <c r="AD1738" s="1"/>
      <c r="AE1738" s="1"/>
      <c r="AF1738" s="1"/>
      <c r="AG1738" s="1"/>
      <c r="AH1738" s="1"/>
    </row>
    <row r="1739" spans="17:34" x14ac:dyDescent="0.3">
      <c r="Q1739" s="1"/>
      <c r="AB1739" s="2"/>
      <c r="AD1739" s="1"/>
      <c r="AE1739" s="1"/>
      <c r="AF1739" s="1"/>
      <c r="AG1739" s="1"/>
      <c r="AH1739" s="1"/>
    </row>
    <row r="1740" spans="17:34" x14ac:dyDescent="0.3">
      <c r="Q1740" s="1"/>
      <c r="AB1740" s="2"/>
      <c r="AD1740" s="1"/>
      <c r="AE1740" s="1"/>
      <c r="AF1740" s="1"/>
      <c r="AG1740" s="1"/>
      <c r="AH1740" s="1"/>
    </row>
    <row r="1741" spans="17:34" x14ac:dyDescent="0.3">
      <c r="Q1741" s="1"/>
      <c r="AB1741" s="2"/>
      <c r="AD1741" s="1"/>
      <c r="AE1741" s="1"/>
      <c r="AF1741" s="1"/>
      <c r="AG1741" s="1"/>
      <c r="AH1741" s="1"/>
    </row>
    <row r="1742" spans="17:34" x14ac:dyDescent="0.3">
      <c r="Q1742" s="1"/>
      <c r="AB1742" s="2"/>
      <c r="AD1742" s="1"/>
      <c r="AE1742" s="1"/>
      <c r="AF1742" s="1"/>
      <c r="AG1742" s="1"/>
      <c r="AH1742" s="1"/>
    </row>
    <row r="1743" spans="17:34" x14ac:dyDescent="0.3">
      <c r="Q1743" s="1"/>
      <c r="AB1743" s="2"/>
      <c r="AD1743" s="1"/>
      <c r="AE1743" s="1"/>
      <c r="AF1743" s="1"/>
      <c r="AG1743" s="1"/>
      <c r="AH1743" s="1"/>
    </row>
    <row r="1744" spans="17:34" x14ac:dyDescent="0.3">
      <c r="Q1744" s="1"/>
      <c r="AB1744" s="2"/>
      <c r="AD1744" s="1"/>
      <c r="AE1744" s="1"/>
      <c r="AF1744" s="1"/>
      <c r="AG1744" s="1"/>
      <c r="AH1744" s="1"/>
    </row>
    <row r="1745" spans="17:34" x14ac:dyDescent="0.3">
      <c r="Q1745" s="1"/>
      <c r="AB1745" s="2"/>
      <c r="AD1745" s="1"/>
      <c r="AE1745" s="1"/>
      <c r="AF1745" s="1"/>
      <c r="AG1745" s="1"/>
      <c r="AH1745" s="1"/>
    </row>
    <row r="1746" spans="17:34" x14ac:dyDescent="0.3">
      <c r="Q1746" s="1"/>
      <c r="AB1746" s="2"/>
      <c r="AD1746" s="1"/>
      <c r="AE1746" s="1"/>
      <c r="AF1746" s="1"/>
      <c r="AG1746" s="1"/>
      <c r="AH1746" s="1"/>
    </row>
    <row r="1747" spans="17:34" x14ac:dyDescent="0.3">
      <c r="Q1747" s="1"/>
      <c r="AB1747" s="2"/>
      <c r="AD1747" s="1"/>
      <c r="AE1747" s="1"/>
      <c r="AF1747" s="1"/>
      <c r="AG1747" s="1"/>
      <c r="AH1747" s="1"/>
    </row>
    <row r="1748" spans="17:34" x14ac:dyDescent="0.3">
      <c r="Q1748" s="1"/>
      <c r="AB1748" s="2"/>
      <c r="AD1748" s="1"/>
      <c r="AE1748" s="1"/>
      <c r="AF1748" s="1"/>
      <c r="AG1748" s="1"/>
      <c r="AH1748" s="1"/>
    </row>
    <row r="1749" spans="17:34" x14ac:dyDescent="0.3">
      <c r="Q1749" s="1"/>
      <c r="AB1749" s="2"/>
      <c r="AD1749" s="1"/>
      <c r="AE1749" s="1"/>
      <c r="AF1749" s="1"/>
      <c r="AG1749" s="1"/>
      <c r="AH1749" s="1"/>
    </row>
    <row r="1750" spans="17:34" x14ac:dyDescent="0.3">
      <c r="Q1750" s="1"/>
      <c r="AB1750" s="2"/>
      <c r="AD1750" s="1"/>
      <c r="AE1750" s="1"/>
      <c r="AF1750" s="1"/>
      <c r="AG1750" s="1"/>
      <c r="AH1750" s="1"/>
    </row>
    <row r="1751" spans="17:34" x14ac:dyDescent="0.3">
      <c r="Q1751" s="1"/>
      <c r="AB1751" s="2"/>
      <c r="AD1751" s="1"/>
      <c r="AE1751" s="1"/>
      <c r="AF1751" s="1"/>
      <c r="AG1751" s="1"/>
      <c r="AH1751" s="1"/>
    </row>
    <row r="1752" spans="17:34" x14ac:dyDescent="0.3">
      <c r="Q1752" s="1"/>
      <c r="AB1752" s="2"/>
      <c r="AD1752" s="1"/>
      <c r="AE1752" s="1"/>
      <c r="AF1752" s="1"/>
      <c r="AG1752" s="1"/>
      <c r="AH1752" s="1"/>
    </row>
    <row r="1753" spans="17:34" x14ac:dyDescent="0.3">
      <c r="Q1753" s="1"/>
      <c r="AB1753" s="2"/>
      <c r="AD1753" s="1"/>
      <c r="AE1753" s="1"/>
      <c r="AF1753" s="1"/>
      <c r="AG1753" s="1"/>
      <c r="AH1753" s="1"/>
    </row>
    <row r="1754" spans="17:34" x14ac:dyDescent="0.3">
      <c r="Q1754" s="1"/>
      <c r="AB1754" s="2"/>
      <c r="AD1754" s="1"/>
      <c r="AE1754" s="1"/>
      <c r="AF1754" s="1"/>
      <c r="AG1754" s="1"/>
      <c r="AH1754" s="1"/>
    </row>
    <row r="1755" spans="17:34" x14ac:dyDescent="0.3">
      <c r="Q1755" s="1"/>
      <c r="AB1755" s="2"/>
      <c r="AD1755" s="1"/>
      <c r="AE1755" s="1"/>
      <c r="AF1755" s="1"/>
      <c r="AG1755" s="1"/>
      <c r="AH1755" s="1"/>
    </row>
    <row r="1756" spans="17:34" x14ac:dyDescent="0.3">
      <c r="Q1756" s="1"/>
      <c r="AB1756" s="2"/>
      <c r="AD1756" s="1"/>
      <c r="AE1756" s="1"/>
      <c r="AF1756" s="1"/>
      <c r="AG1756" s="1"/>
      <c r="AH1756" s="1"/>
    </row>
    <row r="1757" spans="17:34" x14ac:dyDescent="0.3">
      <c r="Q1757" s="1"/>
      <c r="AB1757" s="2"/>
      <c r="AD1757" s="1"/>
      <c r="AE1757" s="1"/>
      <c r="AF1757" s="1"/>
      <c r="AG1757" s="1"/>
      <c r="AH1757" s="1"/>
    </row>
    <row r="1758" spans="17:34" x14ac:dyDescent="0.3">
      <c r="Q1758" s="1"/>
      <c r="AB1758" s="2"/>
      <c r="AD1758" s="1"/>
      <c r="AE1758" s="1"/>
      <c r="AF1758" s="1"/>
      <c r="AG1758" s="1"/>
      <c r="AH1758" s="1"/>
    </row>
    <row r="1759" spans="17:34" x14ac:dyDescent="0.3">
      <c r="Q1759" s="1"/>
      <c r="AB1759" s="2"/>
      <c r="AD1759" s="1"/>
      <c r="AE1759" s="1"/>
      <c r="AF1759" s="1"/>
      <c r="AG1759" s="1"/>
      <c r="AH1759" s="1"/>
    </row>
    <row r="1760" spans="17:34" x14ac:dyDescent="0.3">
      <c r="Q1760" s="1"/>
      <c r="AB1760" s="2"/>
      <c r="AD1760" s="1"/>
      <c r="AE1760" s="1"/>
      <c r="AF1760" s="1"/>
      <c r="AG1760" s="1"/>
      <c r="AH1760" s="1"/>
    </row>
    <row r="1761" spans="17:34" x14ac:dyDescent="0.3">
      <c r="Q1761" s="1"/>
      <c r="AB1761" s="2"/>
      <c r="AD1761" s="1"/>
      <c r="AE1761" s="1"/>
      <c r="AF1761" s="1"/>
      <c r="AG1761" s="1"/>
      <c r="AH1761" s="1"/>
    </row>
    <row r="1762" spans="17:34" x14ac:dyDescent="0.3">
      <c r="Q1762" s="1"/>
      <c r="AB1762" s="2"/>
      <c r="AD1762" s="1"/>
      <c r="AE1762" s="1"/>
      <c r="AF1762" s="1"/>
      <c r="AG1762" s="1"/>
      <c r="AH1762" s="1"/>
    </row>
    <row r="1763" spans="17:34" x14ac:dyDescent="0.3">
      <c r="Q1763" s="1"/>
      <c r="AB1763" s="2"/>
      <c r="AD1763" s="1"/>
      <c r="AE1763" s="1"/>
      <c r="AF1763" s="1"/>
      <c r="AG1763" s="1"/>
      <c r="AH1763" s="1"/>
    </row>
    <row r="1764" spans="17:34" x14ac:dyDescent="0.3">
      <c r="Q1764" s="1"/>
      <c r="AB1764" s="2"/>
      <c r="AD1764" s="1"/>
      <c r="AE1764" s="1"/>
      <c r="AF1764" s="1"/>
      <c r="AG1764" s="1"/>
      <c r="AH1764" s="1"/>
    </row>
    <row r="1765" spans="17:34" x14ac:dyDescent="0.3">
      <c r="Q1765" s="1"/>
      <c r="AB1765" s="2"/>
      <c r="AD1765" s="1"/>
      <c r="AE1765" s="1"/>
      <c r="AF1765" s="1"/>
      <c r="AG1765" s="1"/>
      <c r="AH1765" s="1"/>
    </row>
    <row r="1766" spans="17:34" x14ac:dyDescent="0.3">
      <c r="Q1766" s="1"/>
      <c r="AB1766" s="2"/>
      <c r="AD1766" s="1"/>
      <c r="AE1766" s="1"/>
      <c r="AF1766" s="1"/>
      <c r="AG1766" s="1"/>
      <c r="AH1766" s="1"/>
    </row>
    <row r="1767" spans="17:34" x14ac:dyDescent="0.3">
      <c r="Q1767" s="1"/>
      <c r="AB1767" s="2"/>
      <c r="AD1767" s="1"/>
      <c r="AE1767" s="1"/>
      <c r="AF1767" s="1"/>
      <c r="AG1767" s="1"/>
      <c r="AH1767" s="1"/>
    </row>
    <row r="1768" spans="17:34" x14ac:dyDescent="0.3">
      <c r="Q1768" s="1"/>
      <c r="AB1768" s="2"/>
      <c r="AD1768" s="1"/>
      <c r="AE1768" s="1"/>
      <c r="AF1768" s="1"/>
      <c r="AG1768" s="1"/>
      <c r="AH1768" s="1"/>
    </row>
    <row r="1769" spans="17:34" x14ac:dyDescent="0.3">
      <c r="Q1769" s="1"/>
      <c r="AB1769" s="2"/>
      <c r="AD1769" s="1"/>
      <c r="AE1769" s="1"/>
      <c r="AF1769" s="1"/>
      <c r="AG1769" s="1"/>
      <c r="AH1769" s="1"/>
    </row>
    <row r="1770" spans="17:34" x14ac:dyDescent="0.3">
      <c r="Q1770" s="1"/>
      <c r="AB1770" s="2"/>
      <c r="AD1770" s="1"/>
      <c r="AE1770" s="1"/>
      <c r="AF1770" s="1"/>
      <c r="AG1770" s="1"/>
      <c r="AH1770" s="1"/>
    </row>
    <row r="1771" spans="17:34" x14ac:dyDescent="0.3">
      <c r="Q1771" s="1"/>
      <c r="AB1771" s="2"/>
      <c r="AD1771" s="1"/>
      <c r="AE1771" s="1"/>
      <c r="AF1771" s="1"/>
      <c r="AG1771" s="1"/>
      <c r="AH1771" s="1"/>
    </row>
    <row r="1772" spans="17:34" x14ac:dyDescent="0.3">
      <c r="Q1772" s="1"/>
      <c r="AB1772" s="2"/>
      <c r="AD1772" s="1"/>
      <c r="AE1772" s="1"/>
      <c r="AF1772" s="1"/>
      <c r="AG1772" s="1"/>
      <c r="AH1772" s="1"/>
    </row>
    <row r="1773" spans="17:34" x14ac:dyDescent="0.3">
      <c r="Q1773" s="1"/>
      <c r="AB1773" s="2"/>
      <c r="AD1773" s="1"/>
      <c r="AE1773" s="1"/>
      <c r="AF1773" s="1"/>
      <c r="AG1773" s="1"/>
      <c r="AH1773" s="1"/>
    </row>
    <row r="1774" spans="17:34" x14ac:dyDescent="0.3">
      <c r="Q1774" s="1"/>
      <c r="AB1774" s="2"/>
      <c r="AD1774" s="1"/>
      <c r="AE1774" s="1"/>
      <c r="AF1774" s="1"/>
      <c r="AG1774" s="1"/>
      <c r="AH1774" s="1"/>
    </row>
    <row r="1775" spans="17:34" x14ac:dyDescent="0.3">
      <c r="Q1775" s="1"/>
      <c r="AB1775" s="2"/>
      <c r="AD1775" s="1"/>
      <c r="AE1775" s="1"/>
      <c r="AF1775" s="1"/>
      <c r="AG1775" s="1"/>
      <c r="AH1775" s="1"/>
    </row>
    <row r="1776" spans="17:34" x14ac:dyDescent="0.3">
      <c r="Q1776" s="1"/>
      <c r="AB1776" s="2"/>
      <c r="AD1776" s="1"/>
      <c r="AE1776" s="1"/>
      <c r="AF1776" s="1"/>
      <c r="AG1776" s="1"/>
      <c r="AH1776" s="1"/>
    </row>
    <row r="1777" spans="17:34" x14ac:dyDescent="0.3">
      <c r="Q1777" s="1"/>
      <c r="AB1777" s="2"/>
      <c r="AD1777" s="1"/>
      <c r="AE1777" s="1"/>
      <c r="AF1777" s="1"/>
      <c r="AG1777" s="1"/>
      <c r="AH1777" s="1"/>
    </row>
    <row r="1778" spans="17:34" x14ac:dyDescent="0.3">
      <c r="Q1778" s="1"/>
      <c r="AB1778" s="2"/>
      <c r="AD1778" s="1"/>
      <c r="AE1778" s="1"/>
      <c r="AF1778" s="1"/>
      <c r="AG1778" s="1"/>
      <c r="AH1778" s="1"/>
    </row>
    <row r="1779" spans="17:34" x14ac:dyDescent="0.3">
      <c r="Q1779" s="1"/>
      <c r="AB1779" s="2"/>
      <c r="AD1779" s="1"/>
      <c r="AE1779" s="1"/>
      <c r="AF1779" s="1"/>
      <c r="AG1779" s="1"/>
      <c r="AH1779" s="1"/>
    </row>
    <row r="1780" spans="17:34" x14ac:dyDescent="0.3">
      <c r="Q1780" s="1"/>
      <c r="AB1780" s="2"/>
      <c r="AD1780" s="1"/>
      <c r="AE1780" s="1"/>
      <c r="AF1780" s="1"/>
      <c r="AG1780" s="1"/>
      <c r="AH1780" s="1"/>
    </row>
    <row r="1781" spans="17:34" x14ac:dyDescent="0.3">
      <c r="Q1781" s="1"/>
      <c r="AB1781" s="2"/>
      <c r="AD1781" s="1"/>
      <c r="AE1781" s="1"/>
      <c r="AF1781" s="1"/>
      <c r="AG1781" s="1"/>
      <c r="AH1781" s="1"/>
    </row>
    <row r="1782" spans="17:34" x14ac:dyDescent="0.3">
      <c r="Q1782" s="1"/>
      <c r="AB1782" s="2"/>
      <c r="AD1782" s="1"/>
      <c r="AE1782" s="1"/>
      <c r="AF1782" s="1"/>
      <c r="AG1782" s="1"/>
      <c r="AH1782" s="1"/>
    </row>
    <row r="1783" spans="17:34" x14ac:dyDescent="0.3">
      <c r="Q1783" s="1"/>
      <c r="AB1783" s="2"/>
      <c r="AD1783" s="1"/>
      <c r="AE1783" s="1"/>
      <c r="AF1783" s="1"/>
      <c r="AG1783" s="1"/>
      <c r="AH1783" s="1"/>
    </row>
    <row r="1784" spans="17:34" x14ac:dyDescent="0.3">
      <c r="Q1784" s="1"/>
      <c r="AB1784" s="2"/>
      <c r="AD1784" s="1"/>
      <c r="AE1784" s="1"/>
      <c r="AF1784" s="1"/>
      <c r="AG1784" s="1"/>
      <c r="AH1784" s="1"/>
    </row>
    <row r="1785" spans="17:34" x14ac:dyDescent="0.3">
      <c r="Q1785" s="1"/>
      <c r="AB1785" s="2"/>
      <c r="AD1785" s="1"/>
      <c r="AE1785" s="1"/>
      <c r="AF1785" s="1"/>
      <c r="AG1785" s="1"/>
      <c r="AH1785" s="1"/>
    </row>
    <row r="1786" spans="17:34" x14ac:dyDescent="0.3">
      <c r="Q1786" s="1"/>
      <c r="AB1786" s="2"/>
      <c r="AD1786" s="1"/>
      <c r="AE1786" s="1"/>
      <c r="AF1786" s="1"/>
      <c r="AG1786" s="1"/>
      <c r="AH1786" s="1"/>
    </row>
    <row r="1787" spans="17:34" x14ac:dyDescent="0.3">
      <c r="Q1787" s="1"/>
      <c r="AB1787" s="2"/>
      <c r="AD1787" s="1"/>
      <c r="AE1787" s="1"/>
      <c r="AF1787" s="1"/>
      <c r="AG1787" s="1"/>
      <c r="AH1787" s="1"/>
    </row>
    <row r="1788" spans="17:34" x14ac:dyDescent="0.3">
      <c r="Q1788" s="1"/>
      <c r="AB1788" s="2"/>
      <c r="AD1788" s="1"/>
      <c r="AE1788" s="1"/>
      <c r="AF1788" s="1"/>
      <c r="AG1788" s="1"/>
      <c r="AH1788" s="1"/>
    </row>
    <row r="1789" spans="17:34" x14ac:dyDescent="0.3">
      <c r="Q1789" s="1"/>
      <c r="AB1789" s="2"/>
      <c r="AD1789" s="1"/>
      <c r="AE1789" s="1"/>
      <c r="AF1789" s="1"/>
      <c r="AG1789" s="1"/>
      <c r="AH1789" s="1"/>
    </row>
    <row r="1790" spans="17:34" x14ac:dyDescent="0.3">
      <c r="Q1790" s="1"/>
      <c r="AB1790" s="2"/>
      <c r="AD1790" s="1"/>
      <c r="AE1790" s="1"/>
      <c r="AF1790" s="1"/>
      <c r="AG1790" s="1"/>
      <c r="AH1790" s="1"/>
    </row>
    <row r="1791" spans="17:34" x14ac:dyDescent="0.3">
      <c r="Q1791" s="1"/>
      <c r="AB1791" s="2"/>
      <c r="AD1791" s="1"/>
      <c r="AE1791" s="1"/>
      <c r="AF1791" s="1"/>
      <c r="AG1791" s="1"/>
      <c r="AH1791" s="1"/>
    </row>
    <row r="1792" spans="17:34" x14ac:dyDescent="0.3">
      <c r="Q1792" s="1"/>
      <c r="AB1792" s="2"/>
      <c r="AD1792" s="1"/>
      <c r="AE1792" s="1"/>
      <c r="AF1792" s="1"/>
      <c r="AG1792" s="1"/>
      <c r="AH1792" s="1"/>
    </row>
    <row r="1793" spans="17:34" x14ac:dyDescent="0.3">
      <c r="Q1793" s="1"/>
      <c r="AB1793" s="2"/>
      <c r="AD1793" s="1"/>
      <c r="AE1793" s="1"/>
      <c r="AF1793" s="1"/>
      <c r="AG1793" s="1"/>
      <c r="AH1793" s="1"/>
    </row>
    <row r="1794" spans="17:34" x14ac:dyDescent="0.3">
      <c r="Q1794" s="1"/>
      <c r="AB1794" s="2"/>
      <c r="AD1794" s="1"/>
      <c r="AE1794" s="1"/>
      <c r="AF1794" s="1"/>
      <c r="AG1794" s="1"/>
      <c r="AH1794" s="1"/>
    </row>
    <row r="1795" spans="17:34" x14ac:dyDescent="0.3">
      <c r="Q1795" s="1"/>
      <c r="AB1795" s="2"/>
      <c r="AD1795" s="1"/>
      <c r="AE1795" s="1"/>
      <c r="AF1795" s="1"/>
      <c r="AG1795" s="1"/>
      <c r="AH1795" s="1"/>
    </row>
    <row r="1796" spans="17:34" x14ac:dyDescent="0.3">
      <c r="Q1796" s="1"/>
      <c r="AB1796" s="2"/>
      <c r="AD1796" s="1"/>
      <c r="AE1796" s="1"/>
      <c r="AF1796" s="1"/>
      <c r="AG1796" s="1"/>
      <c r="AH1796" s="1"/>
    </row>
    <row r="1797" spans="17:34" x14ac:dyDescent="0.3">
      <c r="Q1797" s="1"/>
      <c r="AB1797" s="2"/>
      <c r="AD1797" s="1"/>
      <c r="AE1797" s="1"/>
      <c r="AF1797" s="1"/>
      <c r="AG1797" s="1"/>
      <c r="AH1797" s="1"/>
    </row>
    <row r="1798" spans="17:34" x14ac:dyDescent="0.3">
      <c r="Q1798" s="1"/>
      <c r="AB1798" s="2"/>
      <c r="AD1798" s="1"/>
      <c r="AE1798" s="1"/>
      <c r="AF1798" s="1"/>
      <c r="AG1798" s="1"/>
      <c r="AH1798" s="1"/>
    </row>
    <row r="1799" spans="17:34" x14ac:dyDescent="0.3">
      <c r="Q1799" s="1"/>
      <c r="AB1799" s="2"/>
      <c r="AD1799" s="1"/>
      <c r="AE1799" s="1"/>
      <c r="AF1799" s="1"/>
      <c r="AG1799" s="1"/>
      <c r="AH1799" s="1"/>
    </row>
    <row r="1800" spans="17:34" x14ac:dyDescent="0.3">
      <c r="Q1800" s="1"/>
      <c r="AB1800" s="2"/>
      <c r="AD1800" s="1"/>
      <c r="AE1800" s="1"/>
      <c r="AF1800" s="1"/>
      <c r="AG1800" s="1"/>
      <c r="AH1800" s="1"/>
    </row>
    <row r="1801" spans="17:34" x14ac:dyDescent="0.3">
      <c r="Q1801" s="1"/>
      <c r="AB1801" s="2"/>
      <c r="AD1801" s="1"/>
      <c r="AE1801" s="1"/>
      <c r="AF1801" s="1"/>
      <c r="AG1801" s="1"/>
      <c r="AH1801" s="1"/>
    </row>
    <row r="1802" spans="17:34" x14ac:dyDescent="0.3">
      <c r="Q1802" s="1"/>
      <c r="AB1802" s="2"/>
      <c r="AD1802" s="1"/>
      <c r="AE1802" s="1"/>
      <c r="AF1802" s="1"/>
      <c r="AG1802" s="1"/>
      <c r="AH1802" s="1"/>
    </row>
    <row r="1803" spans="17:34" x14ac:dyDescent="0.3">
      <c r="Q1803" s="1"/>
      <c r="AB1803" s="2"/>
      <c r="AD1803" s="1"/>
      <c r="AE1803" s="1"/>
      <c r="AF1803" s="1"/>
      <c r="AG1803" s="1"/>
      <c r="AH1803" s="1"/>
    </row>
    <row r="1804" spans="17:34" x14ac:dyDescent="0.3">
      <c r="Q1804" s="1"/>
      <c r="AB1804" s="2"/>
      <c r="AD1804" s="1"/>
      <c r="AE1804" s="1"/>
      <c r="AF1804" s="1"/>
      <c r="AG1804" s="1"/>
      <c r="AH1804" s="1"/>
    </row>
    <row r="1805" spans="17:34" x14ac:dyDescent="0.3">
      <c r="Q1805" s="1"/>
      <c r="AB1805" s="2"/>
      <c r="AD1805" s="1"/>
      <c r="AE1805" s="1"/>
      <c r="AF1805" s="1"/>
      <c r="AG1805" s="1"/>
      <c r="AH1805" s="1"/>
    </row>
    <row r="1806" spans="17:34" x14ac:dyDescent="0.3">
      <c r="Q1806" s="1"/>
      <c r="AB1806" s="2"/>
      <c r="AD1806" s="1"/>
      <c r="AE1806" s="1"/>
      <c r="AF1806" s="1"/>
      <c r="AG1806" s="1"/>
      <c r="AH1806" s="1"/>
    </row>
    <row r="1807" spans="17:34" x14ac:dyDescent="0.3">
      <c r="Q1807" s="1"/>
      <c r="AB1807" s="2"/>
      <c r="AD1807" s="1"/>
      <c r="AE1807" s="1"/>
      <c r="AF1807" s="1"/>
      <c r="AG1807" s="1"/>
      <c r="AH1807" s="1"/>
    </row>
    <row r="1808" spans="17:34" x14ac:dyDescent="0.3">
      <c r="Q1808" s="1"/>
      <c r="AB1808" s="2"/>
      <c r="AD1808" s="1"/>
      <c r="AE1808" s="1"/>
      <c r="AF1808" s="1"/>
      <c r="AG1808" s="1"/>
      <c r="AH1808" s="1"/>
    </row>
    <row r="1809" spans="17:34" x14ac:dyDescent="0.3">
      <c r="Q1809" s="1"/>
      <c r="AB1809" s="2"/>
      <c r="AD1809" s="1"/>
      <c r="AE1809" s="1"/>
      <c r="AF1809" s="1"/>
      <c r="AG1809" s="1"/>
      <c r="AH1809" s="1"/>
    </row>
    <row r="1810" spans="17:34" x14ac:dyDescent="0.3">
      <c r="Q1810" s="1"/>
      <c r="AB1810" s="2"/>
      <c r="AD1810" s="1"/>
      <c r="AE1810" s="1"/>
      <c r="AF1810" s="1"/>
      <c r="AG1810" s="1"/>
      <c r="AH1810" s="1"/>
    </row>
    <row r="1811" spans="17:34" x14ac:dyDescent="0.3">
      <c r="Q1811" s="1"/>
      <c r="AB1811" s="2"/>
      <c r="AD1811" s="1"/>
      <c r="AE1811" s="1"/>
      <c r="AF1811" s="1"/>
      <c r="AG1811" s="1"/>
      <c r="AH1811" s="1"/>
    </row>
    <row r="1812" spans="17:34" x14ac:dyDescent="0.3">
      <c r="Q1812" s="1"/>
      <c r="AB1812" s="2"/>
      <c r="AD1812" s="1"/>
      <c r="AE1812" s="1"/>
      <c r="AF1812" s="1"/>
      <c r="AG1812" s="1"/>
      <c r="AH1812" s="1"/>
    </row>
    <row r="1813" spans="17:34" x14ac:dyDescent="0.3">
      <c r="Q1813" s="1"/>
      <c r="AB1813" s="2"/>
      <c r="AD1813" s="1"/>
      <c r="AE1813" s="1"/>
      <c r="AF1813" s="1"/>
      <c r="AG1813" s="1"/>
      <c r="AH1813" s="1"/>
    </row>
    <row r="1814" spans="17:34" x14ac:dyDescent="0.3">
      <c r="Q1814" s="1"/>
      <c r="AB1814" s="2"/>
      <c r="AD1814" s="1"/>
      <c r="AE1814" s="1"/>
      <c r="AF1814" s="1"/>
      <c r="AG1814" s="1"/>
      <c r="AH1814" s="1"/>
    </row>
    <row r="1815" spans="17:34" x14ac:dyDescent="0.3">
      <c r="Q1815" s="1"/>
      <c r="AB1815" s="2"/>
      <c r="AD1815" s="1"/>
      <c r="AE1815" s="1"/>
      <c r="AF1815" s="1"/>
      <c r="AG1815" s="1"/>
      <c r="AH1815" s="1"/>
    </row>
    <row r="1816" spans="17:34" x14ac:dyDescent="0.3">
      <c r="Q1816" s="1"/>
      <c r="AB1816" s="2"/>
      <c r="AD1816" s="1"/>
      <c r="AE1816" s="1"/>
      <c r="AF1816" s="1"/>
      <c r="AG1816" s="1"/>
      <c r="AH1816" s="1"/>
    </row>
    <row r="1817" spans="17:34" x14ac:dyDescent="0.3">
      <c r="Q1817" s="1"/>
      <c r="AB1817" s="2"/>
      <c r="AD1817" s="1"/>
      <c r="AE1817" s="1"/>
      <c r="AF1817" s="1"/>
      <c r="AG1817" s="1"/>
      <c r="AH1817" s="1"/>
    </row>
    <row r="1818" spans="17:34" x14ac:dyDescent="0.3">
      <c r="Q1818" s="1"/>
      <c r="AB1818" s="2"/>
      <c r="AD1818" s="1"/>
      <c r="AE1818" s="1"/>
      <c r="AF1818" s="1"/>
      <c r="AG1818" s="1"/>
      <c r="AH1818" s="1"/>
    </row>
    <row r="1819" spans="17:34" x14ac:dyDescent="0.3">
      <c r="Q1819" s="1"/>
      <c r="AB1819" s="2"/>
      <c r="AD1819" s="1"/>
      <c r="AE1819" s="1"/>
      <c r="AF1819" s="1"/>
      <c r="AG1819" s="1"/>
      <c r="AH1819" s="1"/>
    </row>
    <row r="1820" spans="17:34" x14ac:dyDescent="0.3">
      <c r="Q1820" s="1"/>
      <c r="AB1820" s="2"/>
      <c r="AD1820" s="1"/>
      <c r="AE1820" s="1"/>
      <c r="AF1820" s="1"/>
      <c r="AG1820" s="1"/>
      <c r="AH1820" s="1"/>
    </row>
    <row r="1821" spans="17:34" x14ac:dyDescent="0.3">
      <c r="Q1821" s="1"/>
      <c r="AB1821" s="2"/>
      <c r="AD1821" s="1"/>
      <c r="AE1821" s="1"/>
      <c r="AF1821" s="1"/>
      <c r="AG1821" s="1"/>
      <c r="AH1821" s="1"/>
    </row>
    <row r="1822" spans="17:34" x14ac:dyDescent="0.3">
      <c r="Q1822" s="1"/>
      <c r="AB1822" s="2"/>
      <c r="AD1822" s="1"/>
      <c r="AE1822" s="1"/>
      <c r="AF1822" s="1"/>
      <c r="AG1822" s="1"/>
      <c r="AH1822" s="1"/>
    </row>
    <row r="1823" spans="17:34" x14ac:dyDescent="0.3">
      <c r="Q1823" s="1"/>
      <c r="AB1823" s="2"/>
      <c r="AD1823" s="1"/>
      <c r="AE1823" s="1"/>
      <c r="AF1823" s="1"/>
      <c r="AG1823" s="1"/>
      <c r="AH1823" s="1"/>
    </row>
    <row r="1824" spans="17:34" x14ac:dyDescent="0.3">
      <c r="Q1824" s="1"/>
      <c r="AB1824" s="2"/>
      <c r="AD1824" s="1"/>
      <c r="AE1824" s="1"/>
      <c r="AF1824" s="1"/>
      <c r="AG1824" s="1"/>
      <c r="AH1824" s="1"/>
    </row>
    <row r="1825" spans="17:34" x14ac:dyDescent="0.3">
      <c r="Q1825" s="1"/>
      <c r="AB1825" s="2"/>
      <c r="AD1825" s="1"/>
      <c r="AE1825" s="1"/>
      <c r="AF1825" s="1"/>
      <c r="AG1825" s="1"/>
      <c r="AH1825" s="1"/>
    </row>
    <row r="1826" spans="17:34" x14ac:dyDescent="0.3">
      <c r="Q1826" s="1"/>
      <c r="AB1826" s="2"/>
      <c r="AD1826" s="1"/>
      <c r="AE1826" s="1"/>
      <c r="AF1826" s="1"/>
      <c r="AG1826" s="1"/>
      <c r="AH1826" s="1"/>
    </row>
    <row r="1827" spans="17:34" x14ac:dyDescent="0.3">
      <c r="Q1827" s="1"/>
      <c r="AB1827" s="2"/>
      <c r="AD1827" s="1"/>
      <c r="AE1827" s="1"/>
      <c r="AF1827" s="1"/>
      <c r="AG1827" s="1"/>
      <c r="AH1827" s="1"/>
    </row>
    <row r="1828" spans="17:34" x14ac:dyDescent="0.3">
      <c r="Q1828" s="1"/>
      <c r="AB1828" s="2"/>
      <c r="AD1828" s="1"/>
      <c r="AE1828" s="1"/>
      <c r="AF1828" s="1"/>
      <c r="AG1828" s="1"/>
      <c r="AH1828" s="1"/>
    </row>
    <row r="1829" spans="17:34" x14ac:dyDescent="0.3">
      <c r="Q1829" s="1"/>
      <c r="AB1829" s="2"/>
      <c r="AD1829" s="1"/>
      <c r="AE1829" s="1"/>
      <c r="AF1829" s="1"/>
      <c r="AG1829" s="1"/>
      <c r="AH1829" s="1"/>
    </row>
    <row r="1830" spans="17:34" x14ac:dyDescent="0.3">
      <c r="Q1830" s="1"/>
      <c r="AB1830" s="2"/>
      <c r="AD1830" s="1"/>
      <c r="AE1830" s="1"/>
      <c r="AF1830" s="1"/>
      <c r="AG1830" s="1"/>
      <c r="AH1830" s="1"/>
    </row>
    <row r="1831" spans="17:34" x14ac:dyDescent="0.3">
      <c r="Q1831" s="1"/>
      <c r="AB1831" s="2"/>
      <c r="AD1831" s="1"/>
      <c r="AE1831" s="1"/>
      <c r="AF1831" s="1"/>
      <c r="AG1831" s="1"/>
      <c r="AH1831" s="1"/>
    </row>
    <row r="1832" spans="17:34" x14ac:dyDescent="0.3">
      <c r="Q1832" s="1"/>
      <c r="AB1832" s="2"/>
      <c r="AD1832" s="1"/>
      <c r="AE1832" s="1"/>
      <c r="AF1832" s="1"/>
      <c r="AG1832" s="1"/>
      <c r="AH1832" s="1"/>
    </row>
    <row r="1833" spans="17:34" x14ac:dyDescent="0.3">
      <c r="Q1833" s="1"/>
      <c r="AB1833" s="2"/>
      <c r="AD1833" s="1"/>
      <c r="AE1833" s="1"/>
      <c r="AF1833" s="1"/>
      <c r="AG1833" s="1"/>
      <c r="AH1833" s="1"/>
    </row>
    <row r="1834" spans="17:34" x14ac:dyDescent="0.3">
      <c r="Q1834" s="1"/>
      <c r="AB1834" s="2"/>
      <c r="AD1834" s="1"/>
      <c r="AE1834" s="1"/>
      <c r="AF1834" s="1"/>
      <c r="AG1834" s="1"/>
      <c r="AH1834" s="1"/>
    </row>
    <row r="1835" spans="17:34" x14ac:dyDescent="0.3">
      <c r="Q1835" s="1"/>
      <c r="AB1835" s="2"/>
      <c r="AD1835" s="1"/>
      <c r="AE1835" s="1"/>
      <c r="AF1835" s="1"/>
      <c r="AG1835" s="1"/>
      <c r="AH1835" s="1"/>
    </row>
    <row r="1836" spans="17:34" x14ac:dyDescent="0.3">
      <c r="Q1836" s="1"/>
      <c r="AB1836" s="2"/>
      <c r="AD1836" s="1"/>
      <c r="AE1836" s="1"/>
      <c r="AF1836" s="1"/>
      <c r="AG1836" s="1"/>
      <c r="AH1836" s="1"/>
    </row>
    <row r="1837" spans="17:34" x14ac:dyDescent="0.3">
      <c r="Q1837" s="1"/>
      <c r="AB1837" s="2"/>
      <c r="AD1837" s="1"/>
      <c r="AE1837" s="1"/>
      <c r="AF1837" s="1"/>
      <c r="AG1837" s="1"/>
      <c r="AH1837" s="1"/>
    </row>
    <row r="1838" spans="17:34" x14ac:dyDescent="0.3">
      <c r="Q1838" s="1"/>
      <c r="AB1838" s="2"/>
      <c r="AD1838" s="1"/>
      <c r="AE1838" s="1"/>
      <c r="AF1838" s="1"/>
      <c r="AG1838" s="1"/>
      <c r="AH1838" s="1"/>
    </row>
    <row r="1839" spans="17:34" x14ac:dyDescent="0.3">
      <c r="Q1839" s="1"/>
      <c r="AB1839" s="2"/>
      <c r="AD1839" s="1"/>
      <c r="AE1839" s="1"/>
      <c r="AF1839" s="1"/>
      <c r="AG1839" s="1"/>
      <c r="AH1839" s="1"/>
    </row>
    <row r="1840" spans="17:34" x14ac:dyDescent="0.3">
      <c r="Q1840" s="1"/>
      <c r="AB1840" s="2"/>
      <c r="AD1840" s="1"/>
      <c r="AE1840" s="1"/>
      <c r="AF1840" s="1"/>
      <c r="AG1840" s="1"/>
      <c r="AH1840" s="1"/>
    </row>
    <row r="1841" spans="17:34" x14ac:dyDescent="0.3">
      <c r="Q1841" s="1"/>
      <c r="AB1841" s="2"/>
      <c r="AD1841" s="1"/>
      <c r="AE1841" s="1"/>
      <c r="AF1841" s="1"/>
      <c r="AG1841" s="1"/>
      <c r="AH1841" s="1"/>
    </row>
    <row r="1842" spans="17:34" x14ac:dyDescent="0.3">
      <c r="Q1842" s="1"/>
      <c r="AB1842" s="2"/>
      <c r="AD1842" s="1"/>
      <c r="AE1842" s="1"/>
      <c r="AF1842" s="1"/>
      <c r="AG1842" s="1"/>
      <c r="AH1842" s="1"/>
    </row>
    <row r="1843" spans="17:34" x14ac:dyDescent="0.3">
      <c r="Q1843" s="1"/>
      <c r="AB1843" s="2"/>
      <c r="AD1843" s="1"/>
      <c r="AE1843" s="1"/>
      <c r="AF1843" s="1"/>
      <c r="AG1843" s="1"/>
      <c r="AH1843" s="1"/>
    </row>
    <row r="1844" spans="17:34" x14ac:dyDescent="0.3">
      <c r="Q1844" s="1"/>
      <c r="AB1844" s="2"/>
      <c r="AD1844" s="1"/>
      <c r="AE1844" s="1"/>
      <c r="AF1844" s="1"/>
      <c r="AG1844" s="1"/>
      <c r="AH1844" s="1"/>
    </row>
    <row r="1845" spans="17:34" x14ac:dyDescent="0.3">
      <c r="Q1845" s="1"/>
      <c r="AB1845" s="2"/>
      <c r="AD1845" s="1"/>
      <c r="AE1845" s="1"/>
      <c r="AF1845" s="1"/>
      <c r="AG1845" s="1"/>
      <c r="AH1845" s="1"/>
    </row>
    <row r="1846" spans="17:34" x14ac:dyDescent="0.3">
      <c r="Q1846" s="1"/>
      <c r="AB1846" s="2"/>
      <c r="AD1846" s="1"/>
      <c r="AE1846" s="1"/>
      <c r="AF1846" s="1"/>
      <c r="AG1846" s="1"/>
      <c r="AH1846" s="1"/>
    </row>
    <row r="1847" spans="17:34" x14ac:dyDescent="0.3">
      <c r="Q1847" s="1"/>
      <c r="AB1847" s="2"/>
      <c r="AD1847" s="1"/>
      <c r="AE1847" s="1"/>
      <c r="AF1847" s="1"/>
      <c r="AG1847" s="1"/>
      <c r="AH1847" s="1"/>
    </row>
    <row r="1848" spans="17:34" x14ac:dyDescent="0.3">
      <c r="Q1848" s="1"/>
      <c r="AB1848" s="2"/>
      <c r="AD1848" s="1"/>
      <c r="AE1848" s="1"/>
      <c r="AF1848" s="1"/>
      <c r="AG1848" s="1"/>
      <c r="AH1848" s="1"/>
    </row>
    <row r="1849" spans="17:34" x14ac:dyDescent="0.3">
      <c r="Q1849" s="1"/>
      <c r="AB1849" s="2"/>
      <c r="AD1849" s="1"/>
      <c r="AE1849" s="1"/>
      <c r="AF1849" s="1"/>
      <c r="AG1849" s="1"/>
      <c r="AH1849" s="1"/>
    </row>
    <row r="1850" spans="17:34" x14ac:dyDescent="0.3">
      <c r="Q1850" s="1"/>
      <c r="AB1850" s="2"/>
      <c r="AD1850" s="1"/>
      <c r="AE1850" s="1"/>
      <c r="AF1850" s="1"/>
      <c r="AG1850" s="1"/>
      <c r="AH1850" s="1"/>
    </row>
    <row r="1851" spans="17:34" x14ac:dyDescent="0.3">
      <c r="Q1851" s="1"/>
      <c r="AB1851" s="2"/>
      <c r="AD1851" s="1"/>
      <c r="AE1851" s="1"/>
      <c r="AF1851" s="1"/>
      <c r="AG1851" s="1"/>
      <c r="AH1851" s="1"/>
    </row>
    <row r="1852" spans="17:34" x14ac:dyDescent="0.3">
      <c r="Q1852" s="1"/>
      <c r="AB1852" s="2"/>
      <c r="AD1852" s="1"/>
      <c r="AE1852" s="1"/>
      <c r="AF1852" s="1"/>
      <c r="AG1852" s="1"/>
      <c r="AH1852" s="1"/>
    </row>
    <row r="1853" spans="17:34" x14ac:dyDescent="0.3">
      <c r="Q1853" s="1"/>
      <c r="AB1853" s="2"/>
      <c r="AD1853" s="1"/>
      <c r="AE1853" s="1"/>
      <c r="AF1853" s="1"/>
      <c r="AG1853" s="1"/>
      <c r="AH1853" s="1"/>
    </row>
    <row r="1854" spans="17:34" x14ac:dyDescent="0.3">
      <c r="Q1854" s="1"/>
      <c r="AB1854" s="2"/>
      <c r="AD1854" s="1"/>
      <c r="AE1854" s="1"/>
      <c r="AF1854" s="1"/>
      <c r="AG1854" s="1"/>
      <c r="AH1854" s="1"/>
    </row>
    <row r="1855" spans="17:34" x14ac:dyDescent="0.3">
      <c r="Q1855" s="1"/>
      <c r="AB1855" s="2"/>
      <c r="AD1855" s="1"/>
      <c r="AE1855" s="1"/>
      <c r="AF1855" s="1"/>
      <c r="AG1855" s="1"/>
      <c r="AH1855" s="1"/>
    </row>
    <row r="1856" spans="17:34" x14ac:dyDescent="0.3">
      <c r="Q1856" s="1"/>
      <c r="AB1856" s="2"/>
      <c r="AD1856" s="1"/>
      <c r="AE1856" s="1"/>
      <c r="AF1856" s="1"/>
      <c r="AG1856" s="1"/>
      <c r="AH1856" s="1"/>
    </row>
    <row r="1857" spans="17:34" x14ac:dyDescent="0.3">
      <c r="Q1857" s="1"/>
      <c r="AB1857" s="2"/>
      <c r="AD1857" s="1"/>
      <c r="AE1857" s="1"/>
      <c r="AF1857" s="1"/>
      <c r="AG1857" s="1"/>
      <c r="AH1857" s="1"/>
    </row>
    <row r="1858" spans="17:34" x14ac:dyDescent="0.3">
      <c r="Q1858" s="1"/>
      <c r="AB1858" s="2"/>
      <c r="AD1858" s="1"/>
      <c r="AE1858" s="1"/>
      <c r="AF1858" s="1"/>
      <c r="AG1858" s="1"/>
      <c r="AH1858" s="1"/>
    </row>
    <row r="1859" spans="17:34" x14ac:dyDescent="0.3">
      <c r="Q1859" s="1"/>
      <c r="AB1859" s="2"/>
      <c r="AD1859" s="1"/>
      <c r="AE1859" s="1"/>
      <c r="AF1859" s="1"/>
      <c r="AG1859" s="1"/>
      <c r="AH1859" s="1"/>
    </row>
    <row r="1860" spans="17:34" x14ac:dyDescent="0.3">
      <c r="Q1860" s="1"/>
      <c r="AB1860" s="2"/>
      <c r="AD1860" s="1"/>
      <c r="AE1860" s="1"/>
      <c r="AF1860" s="1"/>
      <c r="AG1860" s="1"/>
      <c r="AH1860" s="1"/>
    </row>
    <row r="1861" spans="17:34" x14ac:dyDescent="0.3">
      <c r="Q1861" s="1"/>
      <c r="AB1861" s="2"/>
      <c r="AD1861" s="1"/>
      <c r="AE1861" s="1"/>
      <c r="AF1861" s="1"/>
      <c r="AG1861" s="1"/>
      <c r="AH1861" s="1"/>
    </row>
    <row r="1862" spans="17:34" x14ac:dyDescent="0.3">
      <c r="Q1862" s="1"/>
      <c r="AB1862" s="2"/>
      <c r="AD1862" s="1"/>
      <c r="AE1862" s="1"/>
      <c r="AF1862" s="1"/>
      <c r="AG1862" s="1"/>
      <c r="AH1862" s="1"/>
    </row>
    <row r="1863" spans="17:34" x14ac:dyDescent="0.3">
      <c r="Q1863" s="1"/>
      <c r="AB1863" s="2"/>
      <c r="AD1863" s="1"/>
      <c r="AE1863" s="1"/>
      <c r="AF1863" s="1"/>
      <c r="AG1863" s="1"/>
      <c r="AH1863" s="1"/>
    </row>
    <row r="1864" spans="17:34" x14ac:dyDescent="0.3">
      <c r="Q1864" s="1"/>
      <c r="AB1864" s="2"/>
      <c r="AD1864" s="1"/>
      <c r="AE1864" s="1"/>
      <c r="AF1864" s="1"/>
      <c r="AG1864" s="1"/>
      <c r="AH1864" s="1"/>
    </row>
    <row r="1865" spans="17:34" x14ac:dyDescent="0.3">
      <c r="Q1865" s="1"/>
      <c r="AB1865" s="2"/>
      <c r="AD1865" s="1"/>
      <c r="AE1865" s="1"/>
      <c r="AF1865" s="1"/>
      <c r="AG1865" s="1"/>
      <c r="AH1865" s="1"/>
    </row>
    <row r="1866" spans="17:34" x14ac:dyDescent="0.3">
      <c r="Q1866" s="1"/>
      <c r="AB1866" s="2"/>
      <c r="AD1866" s="1"/>
      <c r="AE1866" s="1"/>
      <c r="AF1866" s="1"/>
      <c r="AG1866" s="1"/>
      <c r="AH1866" s="1"/>
    </row>
    <row r="1867" spans="17:34" x14ac:dyDescent="0.3">
      <c r="Q1867" s="1"/>
      <c r="AB1867" s="2"/>
      <c r="AD1867" s="1"/>
      <c r="AE1867" s="1"/>
      <c r="AF1867" s="1"/>
      <c r="AG1867" s="1"/>
      <c r="AH1867" s="1"/>
    </row>
    <row r="1868" spans="17:34" x14ac:dyDescent="0.3">
      <c r="Q1868" s="1"/>
      <c r="AB1868" s="2"/>
      <c r="AD1868" s="1"/>
      <c r="AE1868" s="1"/>
      <c r="AF1868" s="1"/>
      <c r="AG1868" s="1"/>
      <c r="AH1868" s="1"/>
    </row>
    <row r="1869" spans="17:34" x14ac:dyDescent="0.3">
      <c r="Q1869" s="1"/>
      <c r="AB1869" s="2"/>
      <c r="AD1869" s="1"/>
      <c r="AE1869" s="1"/>
      <c r="AF1869" s="1"/>
      <c r="AG1869" s="1"/>
      <c r="AH1869" s="1"/>
    </row>
    <row r="1870" spans="17:34" x14ac:dyDescent="0.3">
      <c r="Q1870" s="1"/>
      <c r="AB1870" s="2"/>
      <c r="AD1870" s="1"/>
      <c r="AE1870" s="1"/>
      <c r="AF1870" s="1"/>
      <c r="AG1870" s="1"/>
      <c r="AH1870" s="1"/>
    </row>
    <row r="1871" spans="17:34" x14ac:dyDescent="0.3">
      <c r="Q1871" s="1"/>
      <c r="AB1871" s="2"/>
      <c r="AD1871" s="1"/>
      <c r="AE1871" s="1"/>
      <c r="AF1871" s="1"/>
      <c r="AG1871" s="1"/>
      <c r="AH1871" s="1"/>
    </row>
    <row r="1872" spans="17:34" x14ac:dyDescent="0.3">
      <c r="Q1872" s="1"/>
      <c r="AB1872" s="2"/>
      <c r="AD1872" s="1"/>
      <c r="AE1872" s="1"/>
      <c r="AF1872" s="1"/>
      <c r="AG1872" s="1"/>
      <c r="AH1872" s="1"/>
    </row>
    <row r="1873" spans="17:34" x14ac:dyDescent="0.3">
      <c r="Q1873" s="1"/>
      <c r="AB1873" s="2"/>
      <c r="AD1873" s="1"/>
      <c r="AE1873" s="1"/>
      <c r="AF1873" s="1"/>
      <c r="AG1873" s="1"/>
      <c r="AH1873" s="1"/>
    </row>
    <row r="1874" spans="17:34" x14ac:dyDescent="0.3">
      <c r="Q1874" s="1"/>
      <c r="AB1874" s="2"/>
      <c r="AD1874" s="1"/>
      <c r="AE1874" s="1"/>
      <c r="AF1874" s="1"/>
      <c r="AG1874" s="1"/>
      <c r="AH1874" s="1"/>
    </row>
    <row r="1875" spans="17:34" x14ac:dyDescent="0.3">
      <c r="Q1875" s="1"/>
      <c r="AB1875" s="2"/>
      <c r="AD1875" s="1"/>
      <c r="AE1875" s="1"/>
      <c r="AF1875" s="1"/>
      <c r="AG1875" s="1"/>
      <c r="AH1875" s="1"/>
    </row>
    <row r="1876" spans="17:34" x14ac:dyDescent="0.3">
      <c r="Q1876" s="1"/>
      <c r="AB1876" s="2"/>
      <c r="AD1876" s="1"/>
      <c r="AE1876" s="1"/>
      <c r="AF1876" s="1"/>
      <c r="AG1876" s="1"/>
      <c r="AH1876" s="1"/>
    </row>
    <row r="1877" spans="17:34" x14ac:dyDescent="0.3">
      <c r="Q1877" s="1"/>
      <c r="AB1877" s="2"/>
      <c r="AD1877" s="1"/>
      <c r="AE1877" s="1"/>
      <c r="AF1877" s="1"/>
      <c r="AG1877" s="1"/>
      <c r="AH1877" s="1"/>
    </row>
    <row r="1878" spans="17:34" x14ac:dyDescent="0.3">
      <c r="Q1878" s="1"/>
      <c r="AB1878" s="2"/>
      <c r="AD1878" s="1"/>
      <c r="AE1878" s="1"/>
      <c r="AF1878" s="1"/>
      <c r="AG1878" s="1"/>
      <c r="AH1878" s="1"/>
    </row>
    <row r="1879" spans="17:34" x14ac:dyDescent="0.3">
      <c r="Q1879" s="1"/>
      <c r="AB1879" s="2"/>
      <c r="AD1879" s="1"/>
      <c r="AE1879" s="1"/>
      <c r="AF1879" s="1"/>
      <c r="AG1879" s="1"/>
      <c r="AH1879" s="1"/>
    </row>
    <row r="1880" spans="17:34" x14ac:dyDescent="0.3">
      <c r="Q1880" s="1"/>
      <c r="AB1880" s="2"/>
      <c r="AD1880" s="1"/>
      <c r="AE1880" s="1"/>
      <c r="AF1880" s="1"/>
      <c r="AG1880" s="1"/>
      <c r="AH1880" s="1"/>
    </row>
    <row r="1881" spans="17:34" x14ac:dyDescent="0.3">
      <c r="Q1881" s="1"/>
      <c r="AB1881" s="2"/>
      <c r="AD1881" s="1"/>
      <c r="AE1881" s="1"/>
      <c r="AF1881" s="1"/>
      <c r="AG1881" s="1"/>
      <c r="AH1881" s="1"/>
    </row>
    <row r="1882" spans="17:34" x14ac:dyDescent="0.3">
      <c r="Q1882" s="1"/>
      <c r="AB1882" s="2"/>
      <c r="AD1882" s="1"/>
      <c r="AE1882" s="1"/>
      <c r="AF1882" s="1"/>
      <c r="AG1882" s="1"/>
      <c r="AH1882" s="1"/>
    </row>
    <row r="1883" spans="17:34" x14ac:dyDescent="0.3">
      <c r="Q1883" s="1"/>
      <c r="AB1883" s="2"/>
      <c r="AD1883" s="1"/>
      <c r="AE1883" s="1"/>
      <c r="AF1883" s="1"/>
      <c r="AG1883" s="1"/>
      <c r="AH1883" s="1"/>
    </row>
    <row r="1884" spans="17:34" x14ac:dyDescent="0.3">
      <c r="Q1884" s="1"/>
      <c r="AB1884" s="2"/>
      <c r="AD1884" s="1"/>
      <c r="AE1884" s="1"/>
      <c r="AF1884" s="1"/>
      <c r="AG1884" s="1"/>
      <c r="AH1884" s="1"/>
    </row>
    <row r="1885" spans="17:34" x14ac:dyDescent="0.3">
      <c r="Q1885" s="1"/>
      <c r="AB1885" s="2"/>
      <c r="AD1885" s="1"/>
      <c r="AE1885" s="1"/>
      <c r="AF1885" s="1"/>
      <c r="AG1885" s="1"/>
      <c r="AH1885" s="1"/>
    </row>
    <row r="1886" spans="17:34" x14ac:dyDescent="0.3">
      <c r="Q1886" s="1"/>
      <c r="AB1886" s="2"/>
      <c r="AD1886" s="1"/>
      <c r="AE1886" s="1"/>
      <c r="AF1886" s="1"/>
      <c r="AG1886" s="1"/>
      <c r="AH1886" s="1"/>
    </row>
    <row r="1887" spans="17:34" x14ac:dyDescent="0.3">
      <c r="Q1887" s="1"/>
      <c r="AB1887" s="2"/>
      <c r="AD1887" s="1"/>
      <c r="AE1887" s="1"/>
      <c r="AF1887" s="1"/>
      <c r="AG1887" s="1"/>
      <c r="AH1887" s="1"/>
    </row>
    <row r="1888" spans="17:34" x14ac:dyDescent="0.3">
      <c r="Q1888" s="1"/>
      <c r="AB1888" s="2"/>
      <c r="AD1888" s="1"/>
      <c r="AE1888" s="1"/>
      <c r="AF1888" s="1"/>
      <c r="AG1888" s="1"/>
      <c r="AH1888" s="1"/>
    </row>
    <row r="1889" spans="17:34" x14ac:dyDescent="0.3">
      <c r="Q1889" s="1"/>
      <c r="AB1889" s="2"/>
      <c r="AD1889" s="1"/>
      <c r="AE1889" s="1"/>
      <c r="AF1889" s="1"/>
      <c r="AG1889" s="1"/>
      <c r="AH1889" s="1"/>
    </row>
    <row r="1890" spans="17:34" x14ac:dyDescent="0.3">
      <c r="Q1890" s="1"/>
      <c r="AB1890" s="2"/>
      <c r="AD1890" s="1"/>
      <c r="AE1890" s="1"/>
      <c r="AF1890" s="1"/>
      <c r="AG1890" s="1"/>
      <c r="AH1890" s="1"/>
    </row>
    <row r="1891" spans="17:34" x14ac:dyDescent="0.3">
      <c r="Q1891" s="1"/>
      <c r="AB1891" s="2"/>
      <c r="AD1891" s="1"/>
      <c r="AE1891" s="1"/>
      <c r="AF1891" s="1"/>
      <c r="AG1891" s="1"/>
      <c r="AH1891" s="1"/>
    </row>
    <row r="1892" spans="17:34" x14ac:dyDescent="0.3">
      <c r="Q1892" s="1"/>
      <c r="AB1892" s="2"/>
      <c r="AD1892" s="1"/>
      <c r="AE1892" s="1"/>
      <c r="AF1892" s="1"/>
      <c r="AG1892" s="1"/>
      <c r="AH1892" s="1"/>
    </row>
    <row r="1893" spans="17:34" x14ac:dyDescent="0.3">
      <c r="Q1893" s="1"/>
      <c r="AB1893" s="2"/>
      <c r="AD1893" s="1"/>
      <c r="AE1893" s="1"/>
      <c r="AF1893" s="1"/>
      <c r="AG1893" s="1"/>
      <c r="AH1893" s="1"/>
    </row>
    <row r="1894" spans="17:34" x14ac:dyDescent="0.3">
      <c r="Q1894" s="1"/>
      <c r="AB1894" s="2"/>
      <c r="AD1894" s="1"/>
      <c r="AE1894" s="1"/>
      <c r="AF1894" s="1"/>
      <c r="AG1894" s="1"/>
      <c r="AH1894" s="1"/>
    </row>
    <row r="1895" spans="17:34" x14ac:dyDescent="0.3">
      <c r="Q1895" s="1"/>
      <c r="AB1895" s="2"/>
      <c r="AD1895" s="1"/>
      <c r="AE1895" s="1"/>
      <c r="AF1895" s="1"/>
      <c r="AG1895" s="1"/>
      <c r="AH1895" s="1"/>
    </row>
    <row r="1896" spans="17:34" x14ac:dyDescent="0.3">
      <c r="Q1896" s="1"/>
      <c r="AB1896" s="2"/>
      <c r="AD1896" s="1"/>
      <c r="AE1896" s="1"/>
      <c r="AF1896" s="1"/>
      <c r="AG1896" s="1"/>
      <c r="AH1896" s="1"/>
    </row>
    <row r="1897" spans="17:34" x14ac:dyDescent="0.3">
      <c r="Q1897" s="1"/>
      <c r="AB1897" s="2"/>
      <c r="AD1897" s="1"/>
      <c r="AE1897" s="1"/>
      <c r="AF1897" s="1"/>
      <c r="AG1897" s="1"/>
      <c r="AH1897" s="1"/>
    </row>
    <row r="1898" spans="17:34" x14ac:dyDescent="0.3">
      <c r="Q1898" s="1"/>
      <c r="AB1898" s="2"/>
      <c r="AD1898" s="1"/>
      <c r="AE1898" s="1"/>
      <c r="AF1898" s="1"/>
      <c r="AG1898" s="1"/>
      <c r="AH1898" s="1"/>
    </row>
    <row r="1899" spans="17:34" x14ac:dyDescent="0.3">
      <c r="Q1899" s="1"/>
      <c r="AB1899" s="2"/>
      <c r="AD1899" s="1"/>
      <c r="AE1899" s="1"/>
      <c r="AF1899" s="1"/>
      <c r="AG1899" s="1"/>
      <c r="AH1899" s="1"/>
    </row>
    <row r="1900" spans="17:34" x14ac:dyDescent="0.3">
      <c r="Q1900" s="1"/>
      <c r="AB1900" s="2"/>
      <c r="AD1900" s="1"/>
      <c r="AE1900" s="1"/>
      <c r="AF1900" s="1"/>
      <c r="AG1900" s="1"/>
      <c r="AH1900" s="1"/>
    </row>
    <row r="1901" spans="17:34" x14ac:dyDescent="0.3">
      <c r="Q1901" s="1"/>
      <c r="AB1901" s="2"/>
      <c r="AD1901" s="1"/>
      <c r="AE1901" s="1"/>
      <c r="AF1901" s="1"/>
      <c r="AG1901" s="1"/>
      <c r="AH1901" s="1"/>
    </row>
    <row r="1902" spans="17:34" x14ac:dyDescent="0.3">
      <c r="Q1902" s="1"/>
      <c r="AB1902" s="2"/>
      <c r="AD1902" s="1"/>
      <c r="AE1902" s="1"/>
      <c r="AF1902" s="1"/>
      <c r="AG1902" s="1"/>
      <c r="AH1902" s="1"/>
    </row>
    <row r="1903" spans="17:34" x14ac:dyDescent="0.3">
      <c r="Q1903" s="1"/>
      <c r="AB1903" s="2"/>
      <c r="AD1903" s="1"/>
      <c r="AE1903" s="1"/>
      <c r="AF1903" s="1"/>
      <c r="AG1903" s="1"/>
      <c r="AH1903" s="1"/>
    </row>
    <row r="1904" spans="17:34" x14ac:dyDescent="0.3">
      <c r="Q1904" s="1"/>
      <c r="AB1904" s="2"/>
      <c r="AD1904" s="1"/>
      <c r="AE1904" s="1"/>
      <c r="AF1904" s="1"/>
      <c r="AG1904" s="1"/>
      <c r="AH1904" s="1"/>
    </row>
    <row r="1905" spans="17:34" x14ac:dyDescent="0.3">
      <c r="Q1905" s="1"/>
      <c r="AB1905" s="2"/>
      <c r="AD1905" s="1"/>
      <c r="AE1905" s="1"/>
      <c r="AF1905" s="1"/>
      <c r="AG1905" s="1"/>
      <c r="AH1905" s="1"/>
    </row>
    <row r="1906" spans="17:34" x14ac:dyDescent="0.3">
      <c r="Q1906" s="1"/>
      <c r="AB1906" s="2"/>
      <c r="AD1906" s="1"/>
      <c r="AE1906" s="1"/>
      <c r="AF1906" s="1"/>
      <c r="AG1906" s="1"/>
      <c r="AH1906" s="1"/>
    </row>
    <row r="1907" spans="17:34" x14ac:dyDescent="0.3">
      <c r="Q1907" s="1"/>
      <c r="AB1907" s="2"/>
      <c r="AD1907" s="1"/>
      <c r="AE1907" s="1"/>
      <c r="AF1907" s="1"/>
      <c r="AG1907" s="1"/>
      <c r="AH1907" s="1"/>
    </row>
    <row r="1908" spans="17:34" x14ac:dyDescent="0.3">
      <c r="Q1908" s="1"/>
      <c r="AB1908" s="2"/>
      <c r="AD1908" s="1"/>
      <c r="AE1908" s="1"/>
      <c r="AF1908" s="1"/>
      <c r="AG1908" s="1"/>
      <c r="AH1908" s="1"/>
    </row>
    <row r="1909" spans="17:34" x14ac:dyDescent="0.3">
      <c r="Q1909" s="1"/>
      <c r="AB1909" s="2"/>
      <c r="AD1909" s="1"/>
      <c r="AE1909" s="1"/>
      <c r="AF1909" s="1"/>
      <c r="AG1909" s="1"/>
      <c r="AH1909" s="1"/>
    </row>
    <row r="1910" spans="17:34" x14ac:dyDescent="0.3">
      <c r="Q1910" s="1"/>
      <c r="AB1910" s="2"/>
      <c r="AD1910" s="1"/>
      <c r="AE1910" s="1"/>
      <c r="AF1910" s="1"/>
      <c r="AG1910" s="1"/>
      <c r="AH1910" s="1"/>
    </row>
    <row r="1911" spans="17:34" x14ac:dyDescent="0.3">
      <c r="Q1911" s="1"/>
      <c r="AB1911" s="2"/>
      <c r="AD1911" s="1"/>
      <c r="AE1911" s="1"/>
      <c r="AF1911" s="1"/>
      <c r="AG1911" s="1"/>
      <c r="AH1911" s="1"/>
    </row>
    <row r="1912" spans="17:34" x14ac:dyDescent="0.3">
      <c r="Q1912" s="1"/>
      <c r="AB1912" s="2"/>
      <c r="AD1912" s="1"/>
      <c r="AE1912" s="1"/>
      <c r="AF1912" s="1"/>
      <c r="AG1912" s="1"/>
      <c r="AH1912" s="1"/>
    </row>
    <row r="1913" spans="17:34" x14ac:dyDescent="0.3">
      <c r="Q1913" s="1"/>
      <c r="AB1913" s="2"/>
      <c r="AD1913" s="1"/>
      <c r="AE1913" s="1"/>
      <c r="AF1913" s="1"/>
      <c r="AG1913" s="1"/>
      <c r="AH1913" s="1"/>
    </row>
    <row r="1914" spans="17:34" x14ac:dyDescent="0.3">
      <c r="Q1914" s="1"/>
      <c r="AB1914" s="2"/>
      <c r="AD1914" s="1"/>
      <c r="AE1914" s="1"/>
      <c r="AF1914" s="1"/>
      <c r="AG1914" s="1"/>
      <c r="AH1914" s="1"/>
    </row>
    <row r="1915" spans="17:34" x14ac:dyDescent="0.3">
      <c r="Q1915" s="1"/>
      <c r="AB1915" s="2"/>
      <c r="AD1915" s="1"/>
      <c r="AE1915" s="1"/>
      <c r="AF1915" s="1"/>
      <c r="AG1915" s="1"/>
      <c r="AH1915" s="1"/>
    </row>
    <row r="1916" spans="17:34" x14ac:dyDescent="0.3">
      <c r="Q1916" s="1"/>
      <c r="AB1916" s="2"/>
      <c r="AD1916" s="1"/>
      <c r="AE1916" s="1"/>
      <c r="AF1916" s="1"/>
      <c r="AG1916" s="1"/>
      <c r="AH1916" s="1"/>
    </row>
    <row r="1917" spans="17:34" x14ac:dyDescent="0.3">
      <c r="Q1917" s="1"/>
      <c r="AB1917" s="2"/>
      <c r="AD1917" s="1"/>
      <c r="AE1917" s="1"/>
      <c r="AF1917" s="1"/>
      <c r="AG1917" s="1"/>
      <c r="AH1917" s="1"/>
    </row>
    <row r="1918" spans="17:34" x14ac:dyDescent="0.3">
      <c r="Q1918" s="1"/>
      <c r="AB1918" s="2"/>
      <c r="AD1918" s="1"/>
      <c r="AE1918" s="1"/>
      <c r="AF1918" s="1"/>
      <c r="AG1918" s="1"/>
      <c r="AH1918" s="1"/>
    </row>
    <row r="1919" spans="17:34" x14ac:dyDescent="0.3">
      <c r="Q1919" s="1"/>
      <c r="AB1919" s="2"/>
      <c r="AD1919" s="1"/>
      <c r="AE1919" s="1"/>
      <c r="AF1919" s="1"/>
      <c r="AG1919" s="1"/>
      <c r="AH1919" s="1"/>
    </row>
    <row r="1920" spans="17:34" x14ac:dyDescent="0.3">
      <c r="Q1920" s="1"/>
      <c r="AB1920" s="2"/>
      <c r="AD1920" s="1"/>
      <c r="AE1920" s="1"/>
      <c r="AF1920" s="1"/>
      <c r="AG1920" s="1"/>
      <c r="AH1920" s="1"/>
    </row>
    <row r="1921" spans="17:34" x14ac:dyDescent="0.3">
      <c r="Q1921" s="1"/>
      <c r="AB1921" s="2"/>
      <c r="AD1921" s="1"/>
      <c r="AE1921" s="1"/>
      <c r="AF1921" s="1"/>
      <c r="AG1921" s="1"/>
      <c r="AH1921" s="1"/>
    </row>
    <row r="1922" spans="17:34" x14ac:dyDescent="0.3">
      <c r="Q1922" s="1"/>
      <c r="AB1922" s="2"/>
      <c r="AD1922" s="1"/>
      <c r="AE1922" s="1"/>
      <c r="AF1922" s="1"/>
      <c r="AG1922" s="1"/>
      <c r="AH1922" s="1"/>
    </row>
    <row r="1923" spans="17:34" x14ac:dyDescent="0.3">
      <c r="Q1923" s="1"/>
      <c r="AB1923" s="2"/>
      <c r="AD1923" s="1"/>
      <c r="AE1923" s="1"/>
      <c r="AF1923" s="1"/>
      <c r="AG1923" s="1"/>
      <c r="AH1923" s="1"/>
    </row>
    <row r="1924" spans="17:34" x14ac:dyDescent="0.3">
      <c r="Q1924" s="1"/>
      <c r="AB1924" s="2"/>
      <c r="AD1924" s="1"/>
      <c r="AE1924" s="1"/>
      <c r="AF1924" s="1"/>
      <c r="AG1924" s="1"/>
      <c r="AH1924" s="1"/>
    </row>
    <row r="1925" spans="17:34" x14ac:dyDescent="0.3">
      <c r="Q1925" s="1"/>
      <c r="AB1925" s="2"/>
      <c r="AD1925" s="1"/>
      <c r="AE1925" s="1"/>
      <c r="AF1925" s="1"/>
      <c r="AG1925" s="1"/>
      <c r="AH1925" s="1"/>
    </row>
    <row r="1926" spans="17:34" x14ac:dyDescent="0.3">
      <c r="Q1926" s="1"/>
      <c r="AB1926" s="2"/>
      <c r="AD1926" s="1"/>
      <c r="AE1926" s="1"/>
      <c r="AF1926" s="1"/>
      <c r="AG1926" s="1"/>
      <c r="AH1926" s="1"/>
    </row>
    <row r="1927" spans="17:34" x14ac:dyDescent="0.3">
      <c r="Q1927" s="1"/>
      <c r="AB1927" s="2"/>
      <c r="AD1927" s="1"/>
      <c r="AE1927" s="1"/>
      <c r="AF1927" s="1"/>
      <c r="AG1927" s="1"/>
      <c r="AH1927" s="1"/>
    </row>
    <row r="1928" spans="17:34" x14ac:dyDescent="0.3">
      <c r="Q1928" s="1"/>
      <c r="AB1928" s="2"/>
      <c r="AD1928" s="1"/>
      <c r="AE1928" s="1"/>
      <c r="AF1928" s="1"/>
      <c r="AG1928" s="1"/>
      <c r="AH1928" s="1"/>
    </row>
    <row r="1929" spans="17:34" x14ac:dyDescent="0.3">
      <c r="Q1929" s="1"/>
      <c r="AB1929" s="2"/>
      <c r="AD1929" s="1"/>
      <c r="AE1929" s="1"/>
      <c r="AF1929" s="1"/>
      <c r="AG1929" s="1"/>
      <c r="AH1929" s="1"/>
    </row>
    <row r="1930" spans="17:34" x14ac:dyDescent="0.3">
      <c r="Q1930" s="1"/>
      <c r="AB1930" s="2"/>
      <c r="AD1930" s="1"/>
      <c r="AE1930" s="1"/>
      <c r="AF1930" s="1"/>
      <c r="AG1930" s="1"/>
      <c r="AH1930" s="1"/>
    </row>
    <row r="1931" spans="17:34" x14ac:dyDescent="0.3">
      <c r="Q1931" s="1"/>
      <c r="AB1931" s="2"/>
      <c r="AD1931" s="1"/>
      <c r="AE1931" s="1"/>
      <c r="AF1931" s="1"/>
      <c r="AG1931" s="1"/>
      <c r="AH1931" s="1"/>
    </row>
    <row r="1932" spans="17:34" x14ac:dyDescent="0.3">
      <c r="Q1932" s="1"/>
      <c r="AB1932" s="2"/>
      <c r="AD1932" s="1"/>
      <c r="AE1932" s="1"/>
      <c r="AF1932" s="1"/>
      <c r="AG1932" s="1"/>
      <c r="AH1932" s="1"/>
    </row>
    <row r="1933" spans="17:34" x14ac:dyDescent="0.3">
      <c r="Q1933" s="1"/>
      <c r="AB1933" s="2"/>
      <c r="AD1933" s="1"/>
      <c r="AE1933" s="1"/>
      <c r="AF1933" s="1"/>
      <c r="AG1933" s="1"/>
      <c r="AH1933" s="1"/>
    </row>
    <row r="1934" spans="17:34" x14ac:dyDescent="0.3">
      <c r="Q1934" s="1"/>
      <c r="AB1934" s="2"/>
      <c r="AD1934" s="1"/>
      <c r="AE1934" s="1"/>
      <c r="AF1934" s="1"/>
      <c r="AG1934" s="1"/>
      <c r="AH1934" s="1"/>
    </row>
    <row r="1935" spans="17:34" x14ac:dyDescent="0.3">
      <c r="Q1935" s="1"/>
      <c r="AB1935" s="2"/>
      <c r="AD1935" s="1"/>
      <c r="AE1935" s="1"/>
      <c r="AF1935" s="1"/>
      <c r="AG1935" s="1"/>
      <c r="AH1935" s="1"/>
    </row>
    <row r="1936" spans="17:34" x14ac:dyDescent="0.3">
      <c r="Q1936" s="1"/>
      <c r="AB1936" s="2"/>
      <c r="AD1936" s="1"/>
      <c r="AE1936" s="1"/>
      <c r="AF1936" s="1"/>
      <c r="AG1936" s="1"/>
      <c r="AH1936" s="1"/>
    </row>
    <row r="1937" spans="17:34" x14ac:dyDescent="0.3">
      <c r="Q1937" s="1"/>
      <c r="AB1937" s="2"/>
      <c r="AD1937" s="1"/>
      <c r="AE1937" s="1"/>
      <c r="AF1937" s="1"/>
      <c r="AG1937" s="1"/>
      <c r="AH1937" s="1"/>
    </row>
    <row r="1938" spans="17:34" x14ac:dyDescent="0.3">
      <c r="Q1938" s="1"/>
      <c r="AB1938" s="2"/>
      <c r="AD1938" s="1"/>
      <c r="AE1938" s="1"/>
      <c r="AF1938" s="1"/>
      <c r="AG1938" s="1"/>
      <c r="AH1938" s="1"/>
    </row>
    <row r="1939" spans="17:34" x14ac:dyDescent="0.3">
      <c r="Q1939" s="1"/>
      <c r="AB1939" s="2"/>
      <c r="AD1939" s="1"/>
      <c r="AE1939" s="1"/>
      <c r="AF1939" s="1"/>
      <c r="AG1939" s="1"/>
      <c r="AH1939" s="1"/>
    </row>
    <row r="1940" spans="17:34" x14ac:dyDescent="0.3">
      <c r="Q1940" s="1"/>
      <c r="AB1940" s="2"/>
      <c r="AD1940" s="1"/>
      <c r="AE1940" s="1"/>
      <c r="AF1940" s="1"/>
      <c r="AG1940" s="1"/>
      <c r="AH1940" s="1"/>
    </row>
    <row r="1941" spans="17:34" x14ac:dyDescent="0.3">
      <c r="Q1941" s="1"/>
      <c r="AB1941" s="2"/>
      <c r="AD1941" s="1"/>
      <c r="AE1941" s="1"/>
      <c r="AF1941" s="1"/>
      <c r="AG1941" s="1"/>
      <c r="AH1941" s="1"/>
    </row>
    <row r="1942" spans="17:34" x14ac:dyDescent="0.3">
      <c r="Q1942" s="1"/>
      <c r="AB1942" s="2"/>
      <c r="AD1942" s="1"/>
      <c r="AE1942" s="1"/>
      <c r="AF1942" s="1"/>
      <c r="AG1942" s="1"/>
      <c r="AH1942" s="1"/>
    </row>
    <row r="1943" spans="17:34" x14ac:dyDescent="0.3">
      <c r="Q1943" s="1"/>
      <c r="AB1943" s="2"/>
      <c r="AD1943" s="1"/>
      <c r="AE1943" s="1"/>
      <c r="AF1943" s="1"/>
      <c r="AG1943" s="1"/>
      <c r="AH1943" s="1"/>
    </row>
    <row r="1944" spans="17:34" x14ac:dyDescent="0.3">
      <c r="Q1944" s="1"/>
      <c r="AB1944" s="2"/>
      <c r="AD1944" s="1"/>
      <c r="AE1944" s="1"/>
      <c r="AF1944" s="1"/>
      <c r="AG1944" s="1"/>
      <c r="AH1944" s="1"/>
    </row>
    <row r="1945" spans="17:34" x14ac:dyDescent="0.3">
      <c r="Q1945" s="1"/>
      <c r="AB1945" s="2"/>
      <c r="AD1945" s="1"/>
      <c r="AE1945" s="1"/>
      <c r="AF1945" s="1"/>
      <c r="AG1945" s="1"/>
      <c r="AH1945" s="1"/>
    </row>
    <row r="1946" spans="17:34" x14ac:dyDescent="0.3">
      <c r="Q1946" s="1"/>
      <c r="AB1946" s="2"/>
      <c r="AD1946" s="1"/>
      <c r="AE1946" s="1"/>
      <c r="AF1946" s="1"/>
      <c r="AG1946" s="1"/>
      <c r="AH1946" s="1"/>
    </row>
    <row r="1947" spans="17:34" x14ac:dyDescent="0.3">
      <c r="Q1947" s="1"/>
      <c r="AB1947" s="2"/>
      <c r="AD1947" s="1"/>
      <c r="AE1947" s="1"/>
      <c r="AF1947" s="1"/>
      <c r="AG1947" s="1"/>
      <c r="AH1947" s="1"/>
    </row>
    <row r="1948" spans="17:34" x14ac:dyDescent="0.3">
      <c r="Q1948" s="1"/>
      <c r="AB1948" s="2"/>
      <c r="AD1948" s="1"/>
      <c r="AE1948" s="1"/>
      <c r="AF1948" s="1"/>
      <c r="AG1948" s="1"/>
      <c r="AH1948" s="1"/>
    </row>
    <row r="1949" spans="17:34" x14ac:dyDescent="0.3">
      <c r="Q1949" s="1"/>
      <c r="AB1949" s="2"/>
      <c r="AD1949" s="1"/>
      <c r="AE1949" s="1"/>
      <c r="AF1949" s="1"/>
      <c r="AG1949" s="1"/>
      <c r="AH1949" s="1"/>
    </row>
    <row r="1950" spans="17:34" x14ac:dyDescent="0.3">
      <c r="Q1950" s="1"/>
      <c r="AB1950" s="2"/>
      <c r="AD1950" s="1"/>
      <c r="AE1950" s="1"/>
      <c r="AF1950" s="1"/>
      <c r="AG1950" s="1"/>
      <c r="AH1950" s="1"/>
    </row>
    <row r="1951" spans="17:34" x14ac:dyDescent="0.3">
      <c r="Q1951" s="1"/>
      <c r="AB1951" s="2"/>
      <c r="AD1951" s="1"/>
      <c r="AE1951" s="1"/>
      <c r="AF1951" s="1"/>
      <c r="AG1951" s="1"/>
      <c r="AH1951" s="1"/>
    </row>
    <row r="1952" spans="17:34" x14ac:dyDescent="0.3">
      <c r="Q1952" s="1"/>
      <c r="AB1952" s="2"/>
      <c r="AD1952" s="1"/>
      <c r="AE1952" s="1"/>
      <c r="AF1952" s="1"/>
      <c r="AG1952" s="1"/>
      <c r="AH1952" s="1"/>
    </row>
    <row r="1953" spans="17:34" x14ac:dyDescent="0.3">
      <c r="Q1953" s="1"/>
      <c r="AB1953" s="2"/>
      <c r="AD1953" s="1"/>
      <c r="AE1953" s="1"/>
      <c r="AF1953" s="1"/>
      <c r="AG1953" s="1"/>
      <c r="AH1953" s="1"/>
    </row>
    <row r="1954" spans="17:34" x14ac:dyDescent="0.3">
      <c r="Q1954" s="1"/>
      <c r="AB1954" s="2"/>
      <c r="AD1954" s="1"/>
      <c r="AE1954" s="1"/>
      <c r="AF1954" s="1"/>
      <c r="AG1954" s="1"/>
      <c r="AH1954" s="1"/>
    </row>
    <row r="1955" spans="17:34" x14ac:dyDescent="0.3">
      <c r="Q1955" s="1"/>
      <c r="AB1955" s="2"/>
      <c r="AD1955" s="1"/>
      <c r="AE1955" s="1"/>
      <c r="AF1955" s="1"/>
      <c r="AG1955" s="1"/>
      <c r="AH1955" s="1"/>
    </row>
    <row r="1956" spans="17:34" x14ac:dyDescent="0.3">
      <c r="Q1956" s="1"/>
      <c r="AB1956" s="2"/>
      <c r="AD1956" s="1"/>
      <c r="AE1956" s="1"/>
      <c r="AF1956" s="1"/>
      <c r="AG1956" s="1"/>
      <c r="AH1956" s="1"/>
    </row>
    <row r="1957" spans="17:34" x14ac:dyDescent="0.3">
      <c r="Q1957" s="1"/>
      <c r="AB1957" s="2"/>
      <c r="AD1957" s="1"/>
      <c r="AE1957" s="1"/>
      <c r="AF1957" s="1"/>
      <c r="AG1957" s="1"/>
      <c r="AH1957" s="1"/>
    </row>
    <row r="1958" spans="17:34" x14ac:dyDescent="0.3">
      <c r="Q1958" s="1"/>
      <c r="AB1958" s="2"/>
      <c r="AD1958" s="1"/>
      <c r="AE1958" s="1"/>
      <c r="AF1958" s="1"/>
      <c r="AG1958" s="1"/>
      <c r="AH1958" s="1"/>
    </row>
    <row r="1959" spans="17:34" x14ac:dyDescent="0.3">
      <c r="Q1959" s="1"/>
      <c r="AB1959" s="2"/>
      <c r="AD1959" s="1"/>
      <c r="AE1959" s="1"/>
      <c r="AF1959" s="1"/>
      <c r="AG1959" s="1"/>
      <c r="AH1959" s="1"/>
    </row>
    <row r="1960" spans="17:34" x14ac:dyDescent="0.3">
      <c r="Q1960" s="1"/>
      <c r="AB1960" s="2"/>
      <c r="AD1960" s="1"/>
      <c r="AE1960" s="1"/>
      <c r="AF1960" s="1"/>
      <c r="AG1960" s="1"/>
      <c r="AH1960" s="1"/>
    </row>
    <row r="1961" spans="17:34" x14ac:dyDescent="0.3">
      <c r="Q1961" s="1"/>
      <c r="AB1961" s="2"/>
      <c r="AD1961" s="1"/>
      <c r="AE1961" s="1"/>
      <c r="AF1961" s="1"/>
      <c r="AG1961" s="1"/>
      <c r="AH1961" s="1"/>
    </row>
    <row r="1962" spans="17:34" x14ac:dyDescent="0.3">
      <c r="Q1962" s="1"/>
      <c r="AB1962" s="2"/>
      <c r="AD1962" s="1"/>
      <c r="AE1962" s="1"/>
      <c r="AF1962" s="1"/>
      <c r="AG1962" s="1"/>
      <c r="AH1962" s="1"/>
    </row>
    <row r="1963" spans="17:34" x14ac:dyDescent="0.3">
      <c r="Q1963" s="1"/>
      <c r="AB1963" s="2"/>
      <c r="AD1963" s="1"/>
      <c r="AE1963" s="1"/>
      <c r="AF1963" s="1"/>
      <c r="AG1963" s="1"/>
      <c r="AH1963" s="1"/>
    </row>
    <row r="1964" spans="17:34" x14ac:dyDescent="0.3">
      <c r="Q1964" s="1"/>
      <c r="AB1964" s="2"/>
      <c r="AD1964" s="1"/>
      <c r="AE1964" s="1"/>
      <c r="AF1964" s="1"/>
      <c r="AG1964" s="1"/>
      <c r="AH1964" s="1"/>
    </row>
    <row r="1965" spans="17:34" x14ac:dyDescent="0.3">
      <c r="Q1965" s="1"/>
      <c r="AB1965" s="2"/>
      <c r="AD1965" s="1"/>
      <c r="AE1965" s="1"/>
      <c r="AF1965" s="1"/>
      <c r="AG1965" s="1"/>
      <c r="AH1965" s="1"/>
    </row>
    <row r="1966" spans="17:34" x14ac:dyDescent="0.3">
      <c r="Q1966" s="1"/>
      <c r="AB1966" s="2"/>
      <c r="AD1966" s="1"/>
      <c r="AE1966" s="1"/>
      <c r="AF1966" s="1"/>
      <c r="AG1966" s="1"/>
      <c r="AH1966" s="1"/>
    </row>
    <row r="1967" spans="17:34" x14ac:dyDescent="0.3">
      <c r="Q1967" s="1"/>
      <c r="AB1967" s="2"/>
      <c r="AD1967" s="1"/>
      <c r="AE1967" s="1"/>
      <c r="AF1967" s="1"/>
      <c r="AG1967" s="1"/>
      <c r="AH1967" s="1"/>
    </row>
    <row r="1968" spans="17:34" x14ac:dyDescent="0.3">
      <c r="Q1968" s="1"/>
      <c r="AB1968" s="2"/>
      <c r="AD1968" s="1"/>
      <c r="AE1968" s="1"/>
      <c r="AF1968" s="1"/>
      <c r="AG1968" s="1"/>
      <c r="AH1968" s="1"/>
    </row>
    <row r="1969" spans="17:34" x14ac:dyDescent="0.3">
      <c r="Q1969" s="1"/>
      <c r="AB1969" s="2"/>
      <c r="AD1969" s="1"/>
      <c r="AE1969" s="1"/>
      <c r="AF1969" s="1"/>
      <c r="AG1969" s="1"/>
      <c r="AH1969" s="1"/>
    </row>
    <row r="1970" spans="17:34" x14ac:dyDescent="0.3">
      <c r="Q1970" s="1"/>
      <c r="AB1970" s="2"/>
      <c r="AD1970" s="1"/>
      <c r="AE1970" s="1"/>
      <c r="AF1970" s="1"/>
      <c r="AG1970" s="1"/>
      <c r="AH1970" s="1"/>
    </row>
    <row r="1971" spans="17:34" x14ac:dyDescent="0.3">
      <c r="Q1971" s="1"/>
      <c r="AB1971" s="2"/>
      <c r="AD1971" s="1"/>
      <c r="AE1971" s="1"/>
      <c r="AF1971" s="1"/>
      <c r="AG1971" s="1"/>
      <c r="AH1971" s="1"/>
    </row>
    <row r="1972" spans="17:34" x14ac:dyDescent="0.3">
      <c r="Q1972" s="1"/>
      <c r="AB1972" s="2"/>
      <c r="AD1972" s="1"/>
      <c r="AE1972" s="1"/>
      <c r="AF1972" s="1"/>
      <c r="AG1972" s="1"/>
      <c r="AH1972" s="1"/>
    </row>
    <row r="1973" spans="17:34" x14ac:dyDescent="0.3">
      <c r="Q1973" s="1"/>
      <c r="AB1973" s="2"/>
      <c r="AD1973" s="1"/>
      <c r="AE1973" s="1"/>
      <c r="AF1973" s="1"/>
      <c r="AG1973" s="1"/>
      <c r="AH1973" s="1"/>
    </row>
    <row r="1974" spans="17:34" x14ac:dyDescent="0.3">
      <c r="Q1974" s="1"/>
      <c r="AB1974" s="2"/>
      <c r="AD1974" s="1"/>
      <c r="AE1974" s="1"/>
      <c r="AF1974" s="1"/>
      <c r="AG1974" s="1"/>
      <c r="AH1974" s="1"/>
    </row>
    <row r="1975" spans="17:34" x14ac:dyDescent="0.3">
      <c r="Q1975" s="1"/>
      <c r="AB1975" s="2"/>
      <c r="AD1975" s="1"/>
      <c r="AE1975" s="1"/>
      <c r="AF1975" s="1"/>
      <c r="AG1975" s="1"/>
      <c r="AH1975" s="1"/>
    </row>
    <row r="1976" spans="17:34" x14ac:dyDescent="0.3">
      <c r="Q1976" s="1"/>
      <c r="AB1976" s="2"/>
      <c r="AD1976" s="1"/>
      <c r="AE1976" s="1"/>
      <c r="AF1976" s="1"/>
      <c r="AG1976" s="1"/>
      <c r="AH1976" s="1"/>
    </row>
    <row r="1977" spans="17:34" x14ac:dyDescent="0.3">
      <c r="Q1977" s="1"/>
      <c r="AB1977" s="2"/>
      <c r="AD1977" s="1"/>
      <c r="AE1977" s="1"/>
      <c r="AF1977" s="1"/>
      <c r="AG1977" s="1"/>
      <c r="AH1977" s="1"/>
    </row>
    <row r="1978" spans="17:34" x14ac:dyDescent="0.3">
      <c r="Q1978" s="1"/>
      <c r="AB1978" s="2"/>
      <c r="AD1978" s="1"/>
      <c r="AE1978" s="1"/>
      <c r="AF1978" s="1"/>
      <c r="AG1978" s="1"/>
      <c r="AH1978" s="1"/>
    </row>
    <row r="1979" spans="17:34" x14ac:dyDescent="0.3">
      <c r="Q1979" s="1"/>
      <c r="AB1979" s="2"/>
      <c r="AD1979" s="1"/>
      <c r="AE1979" s="1"/>
      <c r="AF1979" s="1"/>
      <c r="AG1979" s="1"/>
      <c r="AH1979" s="1"/>
    </row>
    <row r="1980" spans="17:34" x14ac:dyDescent="0.3">
      <c r="Q1980" s="1"/>
      <c r="AB1980" s="2"/>
      <c r="AD1980" s="1"/>
      <c r="AE1980" s="1"/>
      <c r="AF1980" s="1"/>
      <c r="AG1980" s="1"/>
      <c r="AH1980" s="1"/>
    </row>
    <row r="1981" spans="17:34" x14ac:dyDescent="0.3">
      <c r="Q1981" s="1"/>
      <c r="AB1981" s="2"/>
      <c r="AD1981" s="1"/>
      <c r="AE1981" s="1"/>
      <c r="AF1981" s="1"/>
      <c r="AG1981" s="1"/>
      <c r="AH1981" s="1"/>
    </row>
    <row r="1982" spans="17:34" x14ac:dyDescent="0.3">
      <c r="Q1982" s="1"/>
      <c r="AB1982" s="2"/>
      <c r="AD1982" s="1"/>
      <c r="AE1982" s="1"/>
      <c r="AF1982" s="1"/>
      <c r="AG1982" s="1"/>
      <c r="AH1982" s="1"/>
    </row>
    <row r="1983" spans="17:34" x14ac:dyDescent="0.3">
      <c r="Q1983" s="1"/>
      <c r="AB1983" s="2"/>
      <c r="AD1983" s="1"/>
      <c r="AE1983" s="1"/>
      <c r="AF1983" s="1"/>
      <c r="AG1983" s="1"/>
      <c r="AH1983" s="1"/>
    </row>
    <row r="1984" spans="17:34" x14ac:dyDescent="0.3">
      <c r="Q1984" s="1"/>
      <c r="AB1984" s="2"/>
      <c r="AD1984" s="1"/>
      <c r="AE1984" s="1"/>
      <c r="AF1984" s="1"/>
      <c r="AG1984" s="1"/>
      <c r="AH1984" s="1"/>
    </row>
    <row r="1985" spans="17:34" x14ac:dyDescent="0.3">
      <c r="Q1985" s="1"/>
      <c r="AB1985" s="2"/>
      <c r="AD1985" s="1"/>
      <c r="AE1985" s="1"/>
      <c r="AF1985" s="1"/>
      <c r="AG1985" s="1"/>
      <c r="AH1985" s="1"/>
    </row>
    <row r="1986" spans="17:34" x14ac:dyDescent="0.3">
      <c r="Q1986" s="1"/>
      <c r="AB1986" s="2"/>
      <c r="AD1986" s="1"/>
      <c r="AE1986" s="1"/>
      <c r="AF1986" s="1"/>
      <c r="AG1986" s="1"/>
      <c r="AH1986" s="1"/>
    </row>
    <row r="1987" spans="17:34" x14ac:dyDescent="0.3">
      <c r="Q1987" s="1"/>
      <c r="AB1987" s="2"/>
      <c r="AD1987" s="1"/>
      <c r="AE1987" s="1"/>
      <c r="AF1987" s="1"/>
      <c r="AG1987" s="1"/>
      <c r="AH1987" s="1"/>
    </row>
    <row r="1988" spans="17:34" x14ac:dyDescent="0.3">
      <c r="Q1988" s="1"/>
      <c r="AB1988" s="2"/>
      <c r="AD1988" s="1"/>
      <c r="AE1988" s="1"/>
      <c r="AF1988" s="1"/>
      <c r="AG1988" s="1"/>
      <c r="AH1988" s="1"/>
    </row>
    <row r="1989" spans="17:34" x14ac:dyDescent="0.3">
      <c r="Q1989" s="1"/>
      <c r="AB1989" s="2"/>
      <c r="AD1989" s="1"/>
      <c r="AE1989" s="1"/>
      <c r="AF1989" s="1"/>
      <c r="AG1989" s="1"/>
      <c r="AH1989" s="1"/>
    </row>
    <row r="1990" spans="17:34" x14ac:dyDescent="0.3">
      <c r="Q1990" s="1"/>
      <c r="AB1990" s="2"/>
      <c r="AD1990" s="1"/>
      <c r="AE1990" s="1"/>
      <c r="AF1990" s="1"/>
      <c r="AG1990" s="1"/>
      <c r="AH1990" s="1"/>
    </row>
    <row r="1991" spans="17:34" x14ac:dyDescent="0.3">
      <c r="Q1991" s="1"/>
      <c r="AB1991" s="2"/>
      <c r="AD1991" s="1"/>
      <c r="AE1991" s="1"/>
      <c r="AF1991" s="1"/>
      <c r="AG1991" s="1"/>
      <c r="AH1991" s="1"/>
    </row>
    <row r="1992" spans="17:34" x14ac:dyDescent="0.3">
      <c r="Q1992" s="1"/>
      <c r="AB1992" s="2"/>
      <c r="AD1992" s="1"/>
      <c r="AE1992" s="1"/>
      <c r="AF1992" s="1"/>
      <c r="AG1992" s="1"/>
      <c r="AH1992" s="1"/>
    </row>
    <row r="1993" spans="17:34" x14ac:dyDescent="0.3">
      <c r="Q1993" s="1"/>
      <c r="AB1993" s="2"/>
      <c r="AD1993" s="1"/>
      <c r="AE1993" s="1"/>
      <c r="AF1993" s="1"/>
      <c r="AG1993" s="1"/>
      <c r="AH1993" s="1"/>
    </row>
    <row r="1994" spans="17:34" x14ac:dyDescent="0.3">
      <c r="Q1994" s="1"/>
      <c r="AB1994" s="2"/>
      <c r="AD1994" s="1"/>
      <c r="AE1994" s="1"/>
      <c r="AF1994" s="1"/>
      <c r="AG1994" s="1"/>
      <c r="AH1994" s="1"/>
    </row>
    <row r="1995" spans="17:34" x14ac:dyDescent="0.3">
      <c r="Q1995" s="1"/>
      <c r="AB1995" s="2"/>
      <c r="AD1995" s="1"/>
      <c r="AE1995" s="1"/>
      <c r="AF1995" s="1"/>
      <c r="AG1995" s="1"/>
      <c r="AH1995" s="1"/>
    </row>
    <row r="1996" spans="17:34" x14ac:dyDescent="0.3">
      <c r="Q1996" s="1"/>
      <c r="AB1996" s="2"/>
      <c r="AD1996" s="1"/>
      <c r="AE1996" s="1"/>
      <c r="AF1996" s="1"/>
      <c r="AG1996" s="1"/>
      <c r="AH1996" s="1"/>
    </row>
    <row r="1997" spans="17:34" x14ac:dyDescent="0.3">
      <c r="Q1997" s="1"/>
      <c r="AB1997" s="2"/>
      <c r="AD1997" s="1"/>
      <c r="AE1997" s="1"/>
      <c r="AF1997" s="1"/>
      <c r="AG1997" s="1"/>
      <c r="AH1997" s="1"/>
    </row>
    <row r="1998" spans="17:34" x14ac:dyDescent="0.3">
      <c r="Q1998" s="1"/>
      <c r="AB1998" s="2"/>
      <c r="AD1998" s="1"/>
      <c r="AE1998" s="1"/>
      <c r="AF1998" s="1"/>
      <c r="AG1998" s="1"/>
      <c r="AH1998" s="1"/>
    </row>
    <row r="1999" spans="17:34" x14ac:dyDescent="0.3">
      <c r="Q1999" s="1"/>
      <c r="AB1999" s="2"/>
      <c r="AD1999" s="1"/>
      <c r="AE1999" s="1"/>
      <c r="AF1999" s="1"/>
      <c r="AG1999" s="1"/>
      <c r="AH1999" s="1"/>
    </row>
    <row r="2000" spans="17:34" x14ac:dyDescent="0.3">
      <c r="Q2000" s="1"/>
      <c r="AB2000" s="2"/>
      <c r="AD2000" s="1"/>
      <c r="AE2000" s="1"/>
      <c r="AF2000" s="1"/>
      <c r="AG2000" s="1"/>
      <c r="AH2000" s="1"/>
    </row>
    <row r="2001" spans="17:34" x14ac:dyDescent="0.3">
      <c r="Q2001" s="1"/>
      <c r="AB2001" s="2"/>
      <c r="AD2001" s="1"/>
      <c r="AE2001" s="1"/>
      <c r="AF2001" s="1"/>
      <c r="AG2001" s="1"/>
      <c r="AH2001" s="1"/>
    </row>
    <row r="2002" spans="17:34" x14ac:dyDescent="0.3">
      <c r="Q2002" s="1"/>
      <c r="AB2002" s="2"/>
      <c r="AD2002" s="1"/>
      <c r="AE2002" s="1"/>
      <c r="AF2002" s="1"/>
      <c r="AG2002" s="1"/>
      <c r="AH2002" s="1"/>
    </row>
    <row r="2003" spans="17:34" x14ac:dyDescent="0.3">
      <c r="Q2003" s="1"/>
      <c r="AB2003" s="2"/>
      <c r="AD2003" s="1"/>
      <c r="AE2003" s="1"/>
      <c r="AF2003" s="1"/>
      <c r="AG2003" s="1"/>
      <c r="AH2003" s="1"/>
    </row>
    <row r="2004" spans="17:34" x14ac:dyDescent="0.3">
      <c r="Q2004" s="1"/>
      <c r="AB2004" s="2"/>
      <c r="AD2004" s="1"/>
      <c r="AE2004" s="1"/>
      <c r="AF2004" s="1"/>
      <c r="AG2004" s="1"/>
      <c r="AH2004" s="1"/>
    </row>
    <row r="2005" spans="17:34" x14ac:dyDescent="0.3">
      <c r="Q2005" s="1"/>
      <c r="AB2005" s="2"/>
      <c r="AD2005" s="1"/>
      <c r="AE2005" s="1"/>
      <c r="AF2005" s="1"/>
      <c r="AG2005" s="1"/>
      <c r="AH2005" s="1"/>
    </row>
    <row r="2006" spans="17:34" x14ac:dyDescent="0.3">
      <c r="Q2006" s="1"/>
      <c r="AB2006" s="2"/>
      <c r="AD2006" s="1"/>
      <c r="AE2006" s="1"/>
      <c r="AF2006" s="1"/>
      <c r="AG2006" s="1"/>
      <c r="AH2006" s="1"/>
    </row>
    <row r="2007" spans="17:34" x14ac:dyDescent="0.3">
      <c r="Q2007" s="1"/>
      <c r="AB2007" s="2"/>
      <c r="AD2007" s="1"/>
      <c r="AE2007" s="1"/>
      <c r="AF2007" s="1"/>
      <c r="AG2007" s="1"/>
      <c r="AH2007" s="1"/>
    </row>
    <row r="2008" spans="17:34" x14ac:dyDescent="0.3">
      <c r="Q2008" s="1"/>
      <c r="AB2008" s="2"/>
      <c r="AD2008" s="1"/>
      <c r="AE2008" s="1"/>
      <c r="AF2008" s="1"/>
      <c r="AG2008" s="1"/>
      <c r="AH2008" s="1"/>
    </row>
    <row r="2009" spans="17:34" x14ac:dyDescent="0.3">
      <c r="Q2009" s="1"/>
      <c r="AB2009" s="2"/>
      <c r="AD2009" s="1"/>
      <c r="AE2009" s="1"/>
      <c r="AF2009" s="1"/>
      <c r="AG2009" s="1"/>
      <c r="AH2009" s="1"/>
    </row>
    <row r="2010" spans="17:34" x14ac:dyDescent="0.3">
      <c r="Q2010" s="1"/>
      <c r="AB2010" s="2"/>
      <c r="AD2010" s="1"/>
      <c r="AE2010" s="1"/>
      <c r="AF2010" s="1"/>
      <c r="AG2010" s="1"/>
      <c r="AH2010" s="1"/>
    </row>
    <row r="2011" spans="17:34" x14ac:dyDescent="0.3">
      <c r="Q2011" s="1"/>
      <c r="AB2011" s="2"/>
      <c r="AD2011" s="1"/>
      <c r="AE2011" s="1"/>
      <c r="AF2011" s="1"/>
      <c r="AG2011" s="1"/>
      <c r="AH2011" s="1"/>
    </row>
    <row r="2012" spans="17:34" x14ac:dyDescent="0.3">
      <c r="Q2012" s="1"/>
      <c r="AB2012" s="2"/>
      <c r="AD2012" s="1"/>
      <c r="AE2012" s="1"/>
      <c r="AF2012" s="1"/>
      <c r="AG2012" s="1"/>
      <c r="AH2012" s="1"/>
    </row>
    <row r="2013" spans="17:34" x14ac:dyDescent="0.3">
      <c r="Q2013" s="1"/>
      <c r="AB2013" s="2"/>
      <c r="AD2013" s="1"/>
      <c r="AE2013" s="1"/>
      <c r="AF2013" s="1"/>
      <c r="AG2013" s="1"/>
      <c r="AH2013" s="1"/>
    </row>
    <row r="2014" spans="17:34" x14ac:dyDescent="0.3">
      <c r="Q2014" s="1"/>
      <c r="AB2014" s="2"/>
      <c r="AD2014" s="1"/>
      <c r="AE2014" s="1"/>
      <c r="AF2014" s="1"/>
      <c r="AG2014" s="1"/>
      <c r="AH2014" s="1"/>
    </row>
    <row r="2015" spans="17:34" x14ac:dyDescent="0.3">
      <c r="Q2015" s="1"/>
      <c r="AB2015" s="2"/>
      <c r="AD2015" s="1"/>
      <c r="AE2015" s="1"/>
      <c r="AF2015" s="1"/>
      <c r="AG2015" s="1"/>
      <c r="AH2015" s="1"/>
    </row>
    <row r="2016" spans="17:34" x14ac:dyDescent="0.3">
      <c r="Q2016" s="1"/>
      <c r="AB2016" s="2"/>
      <c r="AD2016" s="1"/>
      <c r="AE2016" s="1"/>
      <c r="AF2016" s="1"/>
      <c r="AG2016" s="1"/>
      <c r="AH2016" s="1"/>
    </row>
    <row r="2017" spans="17:34" x14ac:dyDescent="0.3">
      <c r="Q2017" s="1"/>
      <c r="AB2017" s="2"/>
      <c r="AD2017" s="1"/>
      <c r="AE2017" s="1"/>
      <c r="AF2017" s="1"/>
      <c r="AG2017" s="1"/>
      <c r="AH2017" s="1"/>
    </row>
    <row r="2018" spans="17:34" x14ac:dyDescent="0.3">
      <c r="Q2018" s="1"/>
      <c r="AB2018" s="2"/>
      <c r="AD2018" s="1"/>
      <c r="AE2018" s="1"/>
      <c r="AF2018" s="1"/>
      <c r="AG2018" s="1"/>
      <c r="AH2018" s="1"/>
    </row>
    <row r="2019" spans="17:34" x14ac:dyDescent="0.3">
      <c r="Q2019" s="1"/>
      <c r="AB2019" s="2"/>
      <c r="AD2019" s="1"/>
      <c r="AE2019" s="1"/>
      <c r="AF2019" s="1"/>
      <c r="AG2019" s="1"/>
      <c r="AH2019" s="1"/>
    </row>
    <row r="2020" spans="17:34" x14ac:dyDescent="0.3">
      <c r="Q2020" s="1"/>
      <c r="AB2020" s="2"/>
      <c r="AD2020" s="1"/>
      <c r="AE2020" s="1"/>
      <c r="AF2020" s="1"/>
      <c r="AG2020" s="1"/>
      <c r="AH2020" s="1"/>
    </row>
    <row r="2021" spans="17:34" x14ac:dyDescent="0.3">
      <c r="Q2021" s="1"/>
      <c r="AB2021" s="2"/>
      <c r="AD2021" s="1"/>
      <c r="AE2021" s="1"/>
      <c r="AF2021" s="1"/>
      <c r="AG2021" s="1"/>
      <c r="AH2021" s="1"/>
    </row>
    <row r="2022" spans="17:34" x14ac:dyDescent="0.3">
      <c r="Q2022" s="1"/>
      <c r="AB2022" s="2"/>
      <c r="AD2022" s="1"/>
      <c r="AE2022" s="1"/>
      <c r="AF2022" s="1"/>
      <c r="AG2022" s="1"/>
      <c r="AH2022" s="1"/>
    </row>
    <row r="2023" spans="17:34" x14ac:dyDescent="0.3">
      <c r="Q2023" s="1"/>
      <c r="AB2023" s="2"/>
      <c r="AD2023" s="1"/>
      <c r="AE2023" s="1"/>
      <c r="AF2023" s="1"/>
      <c r="AG2023" s="1"/>
      <c r="AH2023" s="1"/>
    </row>
    <row r="2024" spans="17:34" x14ac:dyDescent="0.3">
      <c r="Q2024" s="1"/>
      <c r="AB2024" s="2"/>
      <c r="AD2024" s="1"/>
      <c r="AE2024" s="1"/>
      <c r="AF2024" s="1"/>
      <c r="AG2024" s="1"/>
      <c r="AH2024" s="1"/>
    </row>
    <row r="2025" spans="17:34" x14ac:dyDescent="0.3">
      <c r="Q2025" s="1"/>
      <c r="AB2025" s="2"/>
      <c r="AD2025" s="1"/>
      <c r="AE2025" s="1"/>
      <c r="AF2025" s="1"/>
      <c r="AG2025" s="1"/>
      <c r="AH2025" s="1"/>
    </row>
    <row r="2026" spans="17:34" x14ac:dyDescent="0.3">
      <c r="Q2026" s="1"/>
      <c r="AB2026" s="2"/>
      <c r="AD2026" s="1"/>
      <c r="AE2026" s="1"/>
      <c r="AF2026" s="1"/>
      <c r="AG2026" s="1"/>
      <c r="AH2026" s="1"/>
    </row>
    <row r="2027" spans="17:34" x14ac:dyDescent="0.3">
      <c r="Q2027" s="1"/>
      <c r="AB2027" s="2"/>
      <c r="AD2027" s="1"/>
      <c r="AE2027" s="1"/>
      <c r="AF2027" s="1"/>
      <c r="AG2027" s="1"/>
      <c r="AH2027" s="1"/>
    </row>
    <row r="2028" spans="17:34" x14ac:dyDescent="0.3">
      <c r="Q2028" s="1"/>
      <c r="AB2028" s="2"/>
      <c r="AD2028" s="1"/>
      <c r="AE2028" s="1"/>
      <c r="AF2028" s="1"/>
      <c r="AG2028" s="1"/>
      <c r="AH2028" s="1"/>
    </row>
    <row r="2029" spans="17:34" x14ac:dyDescent="0.3">
      <c r="Q2029" s="1"/>
      <c r="AB2029" s="2"/>
      <c r="AD2029" s="1"/>
      <c r="AE2029" s="1"/>
      <c r="AF2029" s="1"/>
      <c r="AG2029" s="1"/>
      <c r="AH2029" s="1"/>
    </row>
    <row r="2030" spans="17:34" x14ac:dyDescent="0.3">
      <c r="Q2030" s="1"/>
      <c r="AB2030" s="2"/>
      <c r="AD2030" s="1"/>
      <c r="AE2030" s="1"/>
      <c r="AF2030" s="1"/>
      <c r="AG2030" s="1"/>
      <c r="AH2030" s="1"/>
    </row>
    <row r="2031" spans="17:34" x14ac:dyDescent="0.3">
      <c r="Q2031" s="1"/>
      <c r="AB2031" s="2"/>
      <c r="AD2031" s="1"/>
      <c r="AE2031" s="1"/>
      <c r="AF2031" s="1"/>
      <c r="AG2031" s="1"/>
      <c r="AH2031" s="1"/>
    </row>
    <row r="2032" spans="17:34" x14ac:dyDescent="0.3">
      <c r="Q2032" s="1"/>
      <c r="AB2032" s="2"/>
      <c r="AD2032" s="1"/>
      <c r="AE2032" s="1"/>
      <c r="AF2032" s="1"/>
      <c r="AG2032" s="1"/>
      <c r="AH2032" s="1"/>
    </row>
    <row r="2033" spans="17:34" x14ac:dyDescent="0.3">
      <c r="Q2033" s="1"/>
      <c r="AB2033" s="2"/>
      <c r="AD2033" s="1"/>
      <c r="AE2033" s="1"/>
      <c r="AF2033" s="1"/>
      <c r="AG2033" s="1"/>
      <c r="AH2033" s="1"/>
    </row>
    <row r="2034" spans="17:34" x14ac:dyDescent="0.3">
      <c r="Q2034" s="1"/>
      <c r="AB2034" s="2"/>
      <c r="AD2034" s="1"/>
      <c r="AE2034" s="1"/>
      <c r="AF2034" s="1"/>
      <c r="AG2034" s="1"/>
      <c r="AH2034" s="1"/>
    </row>
    <row r="2035" spans="17:34" x14ac:dyDescent="0.3">
      <c r="Q2035" s="1"/>
      <c r="AB2035" s="2"/>
      <c r="AD2035" s="1"/>
      <c r="AE2035" s="1"/>
      <c r="AF2035" s="1"/>
      <c r="AG2035" s="1"/>
      <c r="AH2035" s="1"/>
    </row>
    <row r="2036" spans="17:34" x14ac:dyDescent="0.3">
      <c r="Q2036" s="1"/>
      <c r="AB2036" s="2"/>
      <c r="AD2036" s="1"/>
      <c r="AE2036" s="1"/>
      <c r="AF2036" s="1"/>
      <c r="AG2036" s="1"/>
      <c r="AH2036" s="1"/>
    </row>
    <row r="2037" spans="17:34" x14ac:dyDescent="0.3">
      <c r="Q2037" s="1"/>
      <c r="AB2037" s="2"/>
      <c r="AD2037" s="1"/>
      <c r="AE2037" s="1"/>
      <c r="AF2037" s="1"/>
      <c r="AG2037" s="1"/>
      <c r="AH2037" s="1"/>
    </row>
    <row r="2038" spans="17:34" x14ac:dyDescent="0.3">
      <c r="Q2038" s="1"/>
      <c r="AB2038" s="2"/>
      <c r="AD2038" s="1"/>
      <c r="AE2038" s="1"/>
      <c r="AF2038" s="1"/>
      <c r="AG2038" s="1"/>
      <c r="AH2038" s="1"/>
    </row>
    <row r="2039" spans="17:34" x14ac:dyDescent="0.3">
      <c r="Q2039" s="1"/>
      <c r="AB2039" s="2"/>
      <c r="AD2039" s="1"/>
      <c r="AE2039" s="1"/>
      <c r="AF2039" s="1"/>
      <c r="AG2039" s="1"/>
      <c r="AH2039" s="1"/>
    </row>
    <row r="2040" spans="17:34" x14ac:dyDescent="0.3">
      <c r="Q2040" s="1"/>
      <c r="AB2040" s="2"/>
      <c r="AD2040" s="1"/>
      <c r="AE2040" s="1"/>
      <c r="AF2040" s="1"/>
      <c r="AG2040" s="1"/>
      <c r="AH2040" s="1"/>
    </row>
    <row r="2041" spans="17:34" x14ac:dyDescent="0.3">
      <c r="Q2041" s="1"/>
      <c r="AB2041" s="2"/>
      <c r="AD2041" s="1"/>
      <c r="AE2041" s="1"/>
      <c r="AF2041" s="1"/>
      <c r="AG2041" s="1"/>
      <c r="AH2041" s="1"/>
    </row>
    <row r="2042" spans="17:34" x14ac:dyDescent="0.3">
      <c r="Q2042" s="1"/>
      <c r="AB2042" s="2"/>
      <c r="AD2042" s="1"/>
      <c r="AE2042" s="1"/>
      <c r="AF2042" s="1"/>
      <c r="AG2042" s="1"/>
      <c r="AH2042" s="1"/>
    </row>
    <row r="2043" spans="17:34" x14ac:dyDescent="0.3">
      <c r="Q2043" s="1"/>
      <c r="AB2043" s="2"/>
      <c r="AD2043" s="1"/>
      <c r="AE2043" s="1"/>
      <c r="AF2043" s="1"/>
      <c r="AG2043" s="1"/>
      <c r="AH2043" s="1"/>
    </row>
    <row r="2044" spans="17:34" x14ac:dyDescent="0.3">
      <c r="Q2044" s="1"/>
      <c r="AB2044" s="2"/>
      <c r="AD2044" s="1"/>
      <c r="AE2044" s="1"/>
      <c r="AF2044" s="1"/>
      <c r="AG2044" s="1"/>
      <c r="AH2044" s="1"/>
    </row>
    <row r="2045" spans="17:34" x14ac:dyDescent="0.3">
      <c r="Q2045" s="1"/>
      <c r="AB2045" s="2"/>
      <c r="AD2045" s="1"/>
      <c r="AE2045" s="1"/>
      <c r="AF2045" s="1"/>
      <c r="AG2045" s="1"/>
      <c r="AH2045" s="1"/>
    </row>
    <row r="2046" spans="17:34" x14ac:dyDescent="0.3">
      <c r="Q2046" s="1"/>
      <c r="AB2046" s="2"/>
      <c r="AD2046" s="1"/>
      <c r="AE2046" s="1"/>
      <c r="AF2046" s="1"/>
      <c r="AG2046" s="1"/>
      <c r="AH2046" s="1"/>
    </row>
    <row r="2047" spans="17:34" x14ac:dyDescent="0.3">
      <c r="Q2047" s="1"/>
      <c r="AB2047" s="2"/>
      <c r="AD2047" s="1"/>
      <c r="AE2047" s="1"/>
      <c r="AF2047" s="1"/>
      <c r="AG2047" s="1"/>
      <c r="AH2047" s="1"/>
    </row>
    <row r="2048" spans="17:34" x14ac:dyDescent="0.3">
      <c r="Q2048" s="1"/>
      <c r="AB2048" s="2"/>
      <c r="AD2048" s="1"/>
      <c r="AE2048" s="1"/>
      <c r="AF2048" s="1"/>
      <c r="AG2048" s="1"/>
      <c r="AH2048" s="1"/>
    </row>
    <row r="2049" spans="17:34" x14ac:dyDescent="0.3">
      <c r="Q2049" s="1"/>
      <c r="AB2049" s="2"/>
      <c r="AD2049" s="1"/>
      <c r="AE2049" s="1"/>
      <c r="AF2049" s="1"/>
      <c r="AG2049" s="1"/>
      <c r="AH2049" s="1"/>
    </row>
    <row r="2050" spans="17:34" x14ac:dyDescent="0.3">
      <c r="Q2050" s="1"/>
      <c r="AB2050" s="2"/>
      <c r="AD2050" s="1"/>
      <c r="AE2050" s="1"/>
      <c r="AF2050" s="1"/>
      <c r="AG2050" s="1"/>
      <c r="AH2050" s="1"/>
    </row>
    <row r="2051" spans="17:34" x14ac:dyDescent="0.3">
      <c r="Q2051" s="1"/>
      <c r="AB2051" s="2"/>
      <c r="AD2051" s="1"/>
      <c r="AE2051" s="1"/>
      <c r="AF2051" s="1"/>
      <c r="AG2051" s="1"/>
      <c r="AH2051" s="1"/>
    </row>
    <row r="2052" spans="17:34" x14ac:dyDescent="0.3">
      <c r="Q2052" s="1"/>
      <c r="AB2052" s="2"/>
      <c r="AD2052" s="1"/>
      <c r="AE2052" s="1"/>
      <c r="AF2052" s="1"/>
      <c r="AG2052" s="1"/>
      <c r="AH2052" s="1"/>
    </row>
    <row r="2053" spans="17:34" x14ac:dyDescent="0.3">
      <c r="Q2053" s="1"/>
      <c r="AB2053" s="2"/>
      <c r="AD2053" s="1"/>
      <c r="AE2053" s="1"/>
      <c r="AF2053" s="1"/>
      <c r="AG2053" s="1"/>
      <c r="AH2053" s="1"/>
    </row>
    <row r="2054" spans="17:34" x14ac:dyDescent="0.3">
      <c r="Q2054" s="1"/>
      <c r="AB2054" s="2"/>
      <c r="AD2054" s="1"/>
      <c r="AE2054" s="1"/>
      <c r="AF2054" s="1"/>
      <c r="AG2054" s="1"/>
      <c r="AH2054" s="1"/>
    </row>
    <row r="2055" spans="17:34" x14ac:dyDescent="0.3">
      <c r="Q2055" s="1"/>
      <c r="AB2055" s="2"/>
      <c r="AD2055" s="1"/>
      <c r="AE2055" s="1"/>
      <c r="AF2055" s="1"/>
      <c r="AG2055" s="1"/>
      <c r="AH2055" s="1"/>
    </row>
    <row r="2056" spans="17:34" x14ac:dyDescent="0.3">
      <c r="Q2056" s="1"/>
      <c r="AB2056" s="2"/>
      <c r="AD2056" s="1"/>
      <c r="AE2056" s="1"/>
      <c r="AF2056" s="1"/>
      <c r="AG2056" s="1"/>
      <c r="AH2056" s="1"/>
    </row>
    <row r="2057" spans="17:34" x14ac:dyDescent="0.3">
      <c r="Q2057" s="1"/>
      <c r="AB2057" s="2"/>
      <c r="AD2057" s="1"/>
      <c r="AE2057" s="1"/>
      <c r="AF2057" s="1"/>
      <c r="AG2057" s="1"/>
      <c r="AH2057" s="1"/>
    </row>
    <row r="2058" spans="17:34" x14ac:dyDescent="0.3">
      <c r="Q2058" s="1"/>
      <c r="AB2058" s="2"/>
      <c r="AD2058" s="1"/>
      <c r="AE2058" s="1"/>
      <c r="AF2058" s="1"/>
      <c r="AG2058" s="1"/>
      <c r="AH2058" s="1"/>
    </row>
    <row r="2059" spans="17:34" x14ac:dyDescent="0.3">
      <c r="Q2059" s="1"/>
      <c r="AB2059" s="2"/>
      <c r="AD2059" s="1"/>
      <c r="AE2059" s="1"/>
      <c r="AF2059" s="1"/>
      <c r="AG2059" s="1"/>
      <c r="AH2059" s="1"/>
    </row>
    <row r="2060" spans="17:34" x14ac:dyDescent="0.3">
      <c r="Q2060" s="1"/>
      <c r="AB2060" s="2"/>
      <c r="AD2060" s="1"/>
      <c r="AE2060" s="1"/>
      <c r="AF2060" s="1"/>
      <c r="AG2060" s="1"/>
      <c r="AH2060" s="1"/>
    </row>
    <row r="2061" spans="17:34" x14ac:dyDescent="0.3">
      <c r="Q2061" s="1"/>
      <c r="AB2061" s="2"/>
      <c r="AD2061" s="1"/>
      <c r="AE2061" s="1"/>
      <c r="AF2061" s="1"/>
      <c r="AG2061" s="1"/>
      <c r="AH2061" s="1"/>
    </row>
    <row r="2062" spans="17:34" x14ac:dyDescent="0.3">
      <c r="Q2062" s="1"/>
      <c r="AB2062" s="2"/>
      <c r="AD2062" s="1"/>
      <c r="AE2062" s="1"/>
      <c r="AF2062" s="1"/>
      <c r="AG2062" s="1"/>
      <c r="AH2062" s="1"/>
    </row>
    <row r="2063" spans="17:34" x14ac:dyDescent="0.3">
      <c r="Q2063" s="1"/>
      <c r="AB2063" s="2"/>
      <c r="AD2063" s="1"/>
      <c r="AE2063" s="1"/>
      <c r="AF2063" s="1"/>
      <c r="AG2063" s="1"/>
      <c r="AH2063" s="1"/>
    </row>
    <row r="2064" spans="17:34" x14ac:dyDescent="0.3">
      <c r="Q2064" s="1"/>
      <c r="AB2064" s="2"/>
      <c r="AD2064" s="1"/>
      <c r="AE2064" s="1"/>
      <c r="AF2064" s="1"/>
      <c r="AG2064" s="1"/>
      <c r="AH2064" s="1"/>
    </row>
    <row r="2065" spans="17:34" x14ac:dyDescent="0.3">
      <c r="Q2065" s="1"/>
      <c r="AB2065" s="2"/>
      <c r="AD2065" s="1"/>
      <c r="AE2065" s="1"/>
      <c r="AF2065" s="1"/>
      <c r="AG2065" s="1"/>
      <c r="AH2065" s="1"/>
    </row>
    <row r="2066" spans="17:34" x14ac:dyDescent="0.3">
      <c r="Q2066" s="1"/>
      <c r="AB2066" s="2"/>
      <c r="AD2066" s="1"/>
      <c r="AE2066" s="1"/>
      <c r="AF2066" s="1"/>
      <c r="AG2066" s="1"/>
      <c r="AH2066" s="1"/>
    </row>
    <row r="2067" spans="17:34" x14ac:dyDescent="0.3">
      <c r="Q2067" s="1"/>
      <c r="AB2067" s="2"/>
      <c r="AD2067" s="1"/>
      <c r="AE2067" s="1"/>
      <c r="AF2067" s="1"/>
      <c r="AG2067" s="1"/>
      <c r="AH2067" s="1"/>
    </row>
    <row r="2068" spans="17:34" x14ac:dyDescent="0.3">
      <c r="Q2068" s="1"/>
      <c r="AB2068" s="2"/>
      <c r="AD2068" s="1"/>
      <c r="AE2068" s="1"/>
      <c r="AF2068" s="1"/>
      <c r="AG2068" s="1"/>
      <c r="AH2068" s="1"/>
    </row>
    <row r="2069" spans="17:34" x14ac:dyDescent="0.3">
      <c r="Q2069" s="1"/>
      <c r="AB2069" s="2"/>
      <c r="AD2069" s="1"/>
      <c r="AE2069" s="1"/>
      <c r="AF2069" s="1"/>
      <c r="AG2069" s="1"/>
      <c r="AH2069" s="1"/>
    </row>
    <row r="2070" spans="17:34" x14ac:dyDescent="0.3">
      <c r="Q2070" s="1"/>
      <c r="AB2070" s="2"/>
      <c r="AD2070" s="1"/>
      <c r="AE2070" s="1"/>
      <c r="AF2070" s="1"/>
      <c r="AG2070" s="1"/>
      <c r="AH2070" s="1"/>
    </row>
    <row r="2071" spans="17:34" x14ac:dyDescent="0.3">
      <c r="Q2071" s="1"/>
      <c r="AB2071" s="2"/>
      <c r="AD2071" s="1"/>
      <c r="AE2071" s="1"/>
      <c r="AF2071" s="1"/>
      <c r="AG2071" s="1"/>
      <c r="AH2071" s="1"/>
    </row>
    <row r="2072" spans="17:34" x14ac:dyDescent="0.3">
      <c r="Q2072" s="1"/>
      <c r="AB2072" s="2"/>
      <c r="AD2072" s="1"/>
      <c r="AE2072" s="1"/>
      <c r="AF2072" s="1"/>
      <c r="AG2072" s="1"/>
      <c r="AH2072" s="1"/>
    </row>
    <row r="2073" spans="17:34" x14ac:dyDescent="0.3">
      <c r="Q2073" s="1"/>
      <c r="AB2073" s="2"/>
      <c r="AD2073" s="1"/>
      <c r="AE2073" s="1"/>
      <c r="AF2073" s="1"/>
      <c r="AG2073" s="1"/>
      <c r="AH2073" s="1"/>
    </row>
    <row r="2074" spans="17:34" x14ac:dyDescent="0.3">
      <c r="Q2074" s="1"/>
      <c r="AB2074" s="2"/>
      <c r="AD2074" s="1"/>
      <c r="AE2074" s="1"/>
      <c r="AF2074" s="1"/>
      <c r="AG2074" s="1"/>
      <c r="AH2074" s="1"/>
    </row>
    <row r="2075" spans="17:34" x14ac:dyDescent="0.3">
      <c r="Q2075" s="1"/>
      <c r="AB2075" s="2"/>
      <c r="AD2075" s="1"/>
      <c r="AE2075" s="1"/>
      <c r="AF2075" s="1"/>
      <c r="AG2075" s="1"/>
      <c r="AH2075" s="1"/>
    </row>
    <row r="2076" spans="17:34" x14ac:dyDescent="0.3">
      <c r="Q2076" s="1"/>
      <c r="AB2076" s="2"/>
      <c r="AD2076" s="1"/>
      <c r="AE2076" s="1"/>
      <c r="AF2076" s="1"/>
      <c r="AG2076" s="1"/>
      <c r="AH2076" s="1"/>
    </row>
    <row r="2077" spans="17:34" x14ac:dyDescent="0.3">
      <c r="Q2077" s="1"/>
      <c r="AB2077" s="2"/>
      <c r="AD2077" s="1"/>
      <c r="AE2077" s="1"/>
      <c r="AF2077" s="1"/>
      <c r="AG2077" s="1"/>
      <c r="AH2077" s="1"/>
    </row>
    <row r="2078" spans="17:34" x14ac:dyDescent="0.3">
      <c r="Q2078" s="1"/>
      <c r="AB2078" s="2"/>
      <c r="AD2078" s="1"/>
      <c r="AE2078" s="1"/>
      <c r="AF2078" s="1"/>
      <c r="AG2078" s="1"/>
      <c r="AH2078" s="1"/>
    </row>
    <row r="2079" spans="17:34" x14ac:dyDescent="0.3">
      <c r="Q2079" s="1"/>
      <c r="AB2079" s="2"/>
      <c r="AD2079" s="1"/>
      <c r="AE2079" s="1"/>
      <c r="AF2079" s="1"/>
      <c r="AG2079" s="1"/>
      <c r="AH2079" s="1"/>
    </row>
    <row r="2080" spans="17:34" x14ac:dyDescent="0.3">
      <c r="Q2080" s="1"/>
      <c r="AB2080" s="2"/>
      <c r="AD2080" s="1"/>
      <c r="AE2080" s="1"/>
      <c r="AF2080" s="1"/>
      <c r="AG2080" s="1"/>
      <c r="AH2080" s="1"/>
    </row>
    <row r="2081" spans="17:34" x14ac:dyDescent="0.3">
      <c r="Q2081" s="1"/>
      <c r="AB2081" s="2"/>
      <c r="AD2081" s="1"/>
      <c r="AE2081" s="1"/>
      <c r="AF2081" s="1"/>
      <c r="AG2081" s="1"/>
      <c r="AH2081" s="1"/>
    </row>
    <row r="2082" spans="17:34" x14ac:dyDescent="0.3">
      <c r="Q2082" s="1"/>
      <c r="AB2082" s="2"/>
      <c r="AD2082" s="1"/>
      <c r="AE2082" s="1"/>
      <c r="AF2082" s="1"/>
      <c r="AG2082" s="1"/>
      <c r="AH2082" s="1"/>
    </row>
    <row r="2083" spans="17:34" x14ac:dyDescent="0.3">
      <c r="Q2083" s="1"/>
      <c r="AB2083" s="2"/>
      <c r="AD2083" s="1"/>
      <c r="AE2083" s="1"/>
      <c r="AF2083" s="1"/>
      <c r="AG2083" s="1"/>
      <c r="AH2083" s="1"/>
    </row>
    <row r="2084" spans="17:34" x14ac:dyDescent="0.3">
      <c r="Q2084" s="1"/>
      <c r="AB2084" s="2"/>
      <c r="AD2084" s="1"/>
      <c r="AE2084" s="1"/>
      <c r="AF2084" s="1"/>
      <c r="AG2084" s="1"/>
      <c r="AH2084" s="1"/>
    </row>
    <row r="2085" spans="17:34" x14ac:dyDescent="0.3">
      <c r="Q2085" s="1"/>
      <c r="AB2085" s="2"/>
      <c r="AD2085" s="1"/>
      <c r="AE2085" s="1"/>
      <c r="AF2085" s="1"/>
      <c r="AG2085" s="1"/>
      <c r="AH2085" s="1"/>
    </row>
    <row r="2086" spans="17:34" x14ac:dyDescent="0.3">
      <c r="Q2086" s="1"/>
      <c r="AB2086" s="2"/>
      <c r="AD2086" s="1"/>
      <c r="AE2086" s="1"/>
      <c r="AF2086" s="1"/>
      <c r="AG2086" s="1"/>
      <c r="AH2086" s="1"/>
    </row>
    <row r="2087" spans="17:34" x14ac:dyDescent="0.3">
      <c r="Q2087" s="1"/>
      <c r="AB2087" s="2"/>
      <c r="AD2087" s="1"/>
      <c r="AE2087" s="1"/>
      <c r="AF2087" s="1"/>
      <c r="AG2087" s="1"/>
      <c r="AH2087" s="1"/>
    </row>
    <row r="2088" spans="17:34" x14ac:dyDescent="0.3">
      <c r="Q2088" s="1"/>
      <c r="AB2088" s="2"/>
      <c r="AD2088" s="1"/>
      <c r="AE2088" s="1"/>
      <c r="AF2088" s="1"/>
      <c r="AG2088" s="1"/>
      <c r="AH2088" s="1"/>
    </row>
    <row r="2089" spans="17:34" x14ac:dyDescent="0.3">
      <c r="Q2089" s="1"/>
      <c r="AB2089" s="2"/>
      <c r="AD2089" s="1"/>
      <c r="AE2089" s="1"/>
      <c r="AF2089" s="1"/>
      <c r="AG2089" s="1"/>
      <c r="AH2089" s="1"/>
    </row>
    <row r="2090" spans="17:34" x14ac:dyDescent="0.3">
      <c r="Q2090" s="1"/>
      <c r="AB2090" s="2"/>
      <c r="AD2090" s="1"/>
      <c r="AE2090" s="1"/>
      <c r="AF2090" s="1"/>
      <c r="AG2090" s="1"/>
      <c r="AH2090" s="1"/>
    </row>
    <row r="2091" spans="17:34" x14ac:dyDescent="0.3">
      <c r="Q2091" s="1"/>
      <c r="AB2091" s="2"/>
      <c r="AD2091" s="1"/>
      <c r="AE2091" s="1"/>
      <c r="AF2091" s="1"/>
      <c r="AG2091" s="1"/>
      <c r="AH2091" s="1"/>
    </row>
    <row r="2092" spans="17:34" x14ac:dyDescent="0.3">
      <c r="Q2092" s="1"/>
      <c r="AB2092" s="2"/>
      <c r="AD2092" s="1"/>
      <c r="AE2092" s="1"/>
      <c r="AF2092" s="1"/>
      <c r="AG2092" s="1"/>
      <c r="AH2092" s="1"/>
    </row>
    <row r="2093" spans="17:34" x14ac:dyDescent="0.3">
      <c r="Q2093" s="1"/>
      <c r="AB2093" s="2"/>
      <c r="AD2093" s="1"/>
      <c r="AE2093" s="1"/>
      <c r="AF2093" s="1"/>
      <c r="AG2093" s="1"/>
      <c r="AH2093" s="1"/>
    </row>
    <row r="2094" spans="17:34" x14ac:dyDescent="0.3">
      <c r="Q2094" s="1"/>
      <c r="AB2094" s="2"/>
      <c r="AD2094" s="1"/>
      <c r="AE2094" s="1"/>
      <c r="AF2094" s="1"/>
      <c r="AG2094" s="1"/>
      <c r="AH2094" s="1"/>
    </row>
    <row r="2095" spans="17:34" x14ac:dyDescent="0.3">
      <c r="Q2095" s="1"/>
      <c r="AB2095" s="2"/>
      <c r="AD2095" s="1"/>
      <c r="AE2095" s="1"/>
      <c r="AF2095" s="1"/>
      <c r="AG2095" s="1"/>
      <c r="AH2095" s="1"/>
    </row>
    <row r="2096" spans="17:34" x14ac:dyDescent="0.3">
      <c r="Q2096" s="1"/>
      <c r="AB2096" s="2"/>
      <c r="AD2096" s="1"/>
      <c r="AE2096" s="1"/>
      <c r="AF2096" s="1"/>
      <c r="AG2096" s="1"/>
      <c r="AH2096" s="1"/>
    </row>
    <row r="2097" spans="17:34" x14ac:dyDescent="0.3">
      <c r="Q2097" s="1"/>
      <c r="AB2097" s="2"/>
      <c r="AD2097" s="1"/>
      <c r="AE2097" s="1"/>
      <c r="AF2097" s="1"/>
      <c r="AG2097" s="1"/>
      <c r="AH2097" s="1"/>
    </row>
    <row r="2098" spans="17:34" x14ac:dyDescent="0.3">
      <c r="Q2098" s="1"/>
      <c r="AB2098" s="2"/>
      <c r="AD2098" s="1"/>
      <c r="AE2098" s="1"/>
      <c r="AF2098" s="1"/>
      <c r="AG2098" s="1"/>
      <c r="AH2098" s="1"/>
    </row>
    <row r="2099" spans="17:34" x14ac:dyDescent="0.3">
      <c r="Q2099" s="1"/>
      <c r="AB2099" s="2"/>
      <c r="AD2099" s="1"/>
      <c r="AE2099" s="1"/>
      <c r="AF2099" s="1"/>
      <c r="AG2099" s="1"/>
      <c r="AH2099" s="1"/>
    </row>
    <row r="2100" spans="17:34" x14ac:dyDescent="0.3">
      <c r="Q2100" s="1"/>
      <c r="AB2100" s="2"/>
      <c r="AD2100" s="1"/>
      <c r="AE2100" s="1"/>
      <c r="AF2100" s="1"/>
      <c r="AG2100" s="1"/>
      <c r="AH2100" s="1"/>
    </row>
    <row r="2101" spans="17:34" x14ac:dyDescent="0.3">
      <c r="Q2101" s="1"/>
      <c r="AB2101" s="2"/>
      <c r="AD2101" s="1"/>
      <c r="AE2101" s="1"/>
      <c r="AF2101" s="1"/>
      <c r="AG2101" s="1"/>
      <c r="AH2101" s="1"/>
    </row>
    <row r="2102" spans="17:34" x14ac:dyDescent="0.3">
      <c r="Q2102" s="1"/>
      <c r="AB2102" s="2"/>
      <c r="AD2102" s="1"/>
      <c r="AE2102" s="1"/>
      <c r="AF2102" s="1"/>
      <c r="AG2102" s="1"/>
      <c r="AH2102" s="1"/>
    </row>
    <row r="2103" spans="17:34" x14ac:dyDescent="0.3">
      <c r="Q2103" s="1"/>
      <c r="AB2103" s="2"/>
      <c r="AD2103" s="1"/>
      <c r="AE2103" s="1"/>
      <c r="AF2103" s="1"/>
      <c r="AG2103" s="1"/>
      <c r="AH2103" s="1"/>
    </row>
    <row r="2104" spans="17:34" x14ac:dyDescent="0.3">
      <c r="Q2104" s="1"/>
      <c r="AB2104" s="2"/>
      <c r="AD2104" s="1"/>
      <c r="AE2104" s="1"/>
      <c r="AF2104" s="1"/>
      <c r="AG2104" s="1"/>
      <c r="AH2104" s="1"/>
    </row>
    <row r="2105" spans="17:34" x14ac:dyDescent="0.3">
      <c r="Q2105" s="1"/>
      <c r="AB2105" s="2"/>
      <c r="AD2105" s="1"/>
      <c r="AE2105" s="1"/>
      <c r="AF2105" s="1"/>
      <c r="AG2105" s="1"/>
      <c r="AH2105" s="1"/>
    </row>
    <row r="2106" spans="17:34" x14ac:dyDescent="0.3">
      <c r="Q2106" s="1"/>
      <c r="AB2106" s="2"/>
      <c r="AD2106" s="1"/>
      <c r="AE2106" s="1"/>
      <c r="AF2106" s="1"/>
      <c r="AG2106" s="1"/>
      <c r="AH2106" s="1"/>
    </row>
    <row r="2107" spans="17:34" x14ac:dyDescent="0.3">
      <c r="Q2107" s="1"/>
      <c r="AB2107" s="2"/>
      <c r="AD2107" s="1"/>
      <c r="AE2107" s="1"/>
      <c r="AF2107" s="1"/>
      <c r="AG2107" s="1"/>
      <c r="AH2107" s="1"/>
    </row>
    <row r="2108" spans="17:34" x14ac:dyDescent="0.3">
      <c r="Q2108" s="1"/>
      <c r="AB2108" s="2"/>
      <c r="AD2108" s="1"/>
      <c r="AE2108" s="1"/>
      <c r="AF2108" s="1"/>
      <c r="AG2108" s="1"/>
      <c r="AH2108" s="1"/>
    </row>
    <row r="2109" spans="17:34" x14ac:dyDescent="0.3">
      <c r="Q2109" s="1"/>
      <c r="AB2109" s="2"/>
      <c r="AD2109" s="1"/>
      <c r="AE2109" s="1"/>
      <c r="AF2109" s="1"/>
      <c r="AG2109" s="1"/>
      <c r="AH2109" s="1"/>
    </row>
    <row r="2110" spans="17:34" x14ac:dyDescent="0.3">
      <c r="Q2110" s="1"/>
      <c r="AB2110" s="2"/>
      <c r="AD2110" s="1"/>
      <c r="AE2110" s="1"/>
      <c r="AF2110" s="1"/>
      <c r="AG2110" s="1"/>
      <c r="AH2110" s="1"/>
    </row>
    <row r="2111" spans="17:34" x14ac:dyDescent="0.3">
      <c r="Q2111" s="1"/>
      <c r="AB2111" s="2"/>
      <c r="AD2111" s="1"/>
      <c r="AE2111" s="1"/>
      <c r="AF2111" s="1"/>
      <c r="AG2111" s="1"/>
      <c r="AH2111" s="1"/>
    </row>
    <row r="2112" spans="17:34" x14ac:dyDescent="0.3">
      <c r="Q2112" s="1"/>
      <c r="AB2112" s="2"/>
      <c r="AD2112" s="1"/>
      <c r="AE2112" s="1"/>
      <c r="AF2112" s="1"/>
      <c r="AG2112" s="1"/>
      <c r="AH2112" s="1"/>
    </row>
    <row r="2113" spans="17:34" x14ac:dyDescent="0.3">
      <c r="Q2113" s="1"/>
      <c r="AB2113" s="2"/>
      <c r="AD2113" s="1"/>
      <c r="AE2113" s="1"/>
      <c r="AF2113" s="1"/>
      <c r="AG2113" s="1"/>
      <c r="AH2113" s="1"/>
    </row>
    <row r="2114" spans="17:34" x14ac:dyDescent="0.3">
      <c r="Q2114" s="1"/>
      <c r="AB2114" s="2"/>
      <c r="AD2114" s="1"/>
      <c r="AE2114" s="1"/>
      <c r="AF2114" s="1"/>
      <c r="AG2114" s="1"/>
      <c r="AH2114" s="1"/>
    </row>
    <row r="2115" spans="17:34" x14ac:dyDescent="0.3">
      <c r="Q2115" s="1"/>
      <c r="AB2115" s="2"/>
      <c r="AD2115" s="1"/>
      <c r="AE2115" s="1"/>
      <c r="AF2115" s="1"/>
      <c r="AG2115" s="1"/>
      <c r="AH2115" s="1"/>
    </row>
    <row r="2116" spans="17:34" x14ac:dyDescent="0.3">
      <c r="Q2116" s="1"/>
      <c r="AB2116" s="2"/>
      <c r="AD2116" s="1"/>
      <c r="AE2116" s="1"/>
      <c r="AF2116" s="1"/>
      <c r="AG2116" s="1"/>
      <c r="AH2116" s="1"/>
    </row>
    <row r="2117" spans="17:34" x14ac:dyDescent="0.3">
      <c r="Q2117" s="1"/>
      <c r="AB2117" s="2"/>
      <c r="AD2117" s="1"/>
      <c r="AE2117" s="1"/>
      <c r="AF2117" s="1"/>
      <c r="AG2117" s="1"/>
      <c r="AH2117" s="1"/>
    </row>
    <row r="2118" spans="17:34" x14ac:dyDescent="0.3">
      <c r="Q2118" s="1"/>
      <c r="AB2118" s="2"/>
      <c r="AD2118" s="1"/>
      <c r="AE2118" s="1"/>
      <c r="AF2118" s="1"/>
      <c r="AG2118" s="1"/>
      <c r="AH2118" s="1"/>
    </row>
    <row r="2119" spans="17:34" x14ac:dyDescent="0.3">
      <c r="Q2119" s="1"/>
      <c r="AB2119" s="2"/>
      <c r="AD2119" s="1"/>
      <c r="AE2119" s="1"/>
      <c r="AF2119" s="1"/>
      <c r="AG2119" s="1"/>
      <c r="AH2119" s="1"/>
    </row>
    <row r="2120" spans="17:34" x14ac:dyDescent="0.3">
      <c r="Q2120" s="1"/>
      <c r="AB2120" s="2"/>
      <c r="AD2120" s="1"/>
      <c r="AE2120" s="1"/>
      <c r="AF2120" s="1"/>
      <c r="AG2120" s="1"/>
      <c r="AH2120" s="1"/>
    </row>
    <row r="2121" spans="17:34" x14ac:dyDescent="0.3">
      <c r="Q2121" s="1"/>
      <c r="AB2121" s="2"/>
      <c r="AD2121" s="1"/>
      <c r="AE2121" s="1"/>
      <c r="AF2121" s="1"/>
      <c r="AG2121" s="1"/>
      <c r="AH2121" s="1"/>
    </row>
    <row r="2122" spans="17:34" x14ac:dyDescent="0.3">
      <c r="Q2122" s="1"/>
      <c r="AB2122" s="2"/>
      <c r="AD2122" s="1"/>
      <c r="AE2122" s="1"/>
      <c r="AF2122" s="1"/>
      <c r="AG2122" s="1"/>
      <c r="AH2122" s="1"/>
    </row>
    <row r="2123" spans="17:34" x14ac:dyDescent="0.3">
      <c r="Q2123" s="1"/>
      <c r="AB2123" s="2"/>
      <c r="AD2123" s="1"/>
      <c r="AE2123" s="1"/>
      <c r="AF2123" s="1"/>
      <c r="AG2123" s="1"/>
      <c r="AH2123" s="1"/>
    </row>
    <row r="2124" spans="17:34" x14ac:dyDescent="0.3">
      <c r="Q2124" s="1"/>
      <c r="AB2124" s="2"/>
      <c r="AD2124" s="1"/>
      <c r="AE2124" s="1"/>
      <c r="AF2124" s="1"/>
      <c r="AG2124" s="1"/>
      <c r="AH2124" s="1"/>
    </row>
    <row r="2125" spans="17:34" x14ac:dyDescent="0.3">
      <c r="Q2125" s="1"/>
      <c r="AB2125" s="2"/>
      <c r="AD2125" s="1"/>
      <c r="AE2125" s="1"/>
      <c r="AF2125" s="1"/>
      <c r="AG2125" s="1"/>
      <c r="AH2125" s="1"/>
    </row>
    <row r="2126" spans="17:34" x14ac:dyDescent="0.3">
      <c r="Q2126" s="1"/>
      <c r="AB2126" s="2"/>
      <c r="AD2126" s="1"/>
      <c r="AE2126" s="1"/>
      <c r="AF2126" s="1"/>
      <c r="AG2126" s="1"/>
      <c r="AH2126" s="1"/>
    </row>
    <row r="2127" spans="17:34" x14ac:dyDescent="0.3">
      <c r="Q2127" s="1"/>
      <c r="AB2127" s="2"/>
      <c r="AD2127" s="1"/>
      <c r="AE2127" s="1"/>
      <c r="AF2127" s="1"/>
      <c r="AG2127" s="1"/>
      <c r="AH2127" s="1"/>
    </row>
    <row r="2128" spans="17:34" x14ac:dyDescent="0.3">
      <c r="Q2128" s="1"/>
      <c r="AB2128" s="2"/>
      <c r="AD2128" s="1"/>
      <c r="AE2128" s="1"/>
      <c r="AF2128" s="1"/>
      <c r="AG2128" s="1"/>
      <c r="AH2128" s="1"/>
    </row>
    <row r="2129" spans="17:34" x14ac:dyDescent="0.3">
      <c r="Q2129" s="1"/>
      <c r="AB2129" s="2"/>
      <c r="AD2129" s="1"/>
      <c r="AE2129" s="1"/>
      <c r="AF2129" s="1"/>
      <c r="AG2129" s="1"/>
      <c r="AH2129" s="1"/>
    </row>
    <row r="2130" spans="17:34" x14ac:dyDescent="0.3">
      <c r="Q2130" s="1"/>
      <c r="AB2130" s="2"/>
      <c r="AD2130" s="1"/>
      <c r="AE2130" s="1"/>
      <c r="AF2130" s="1"/>
      <c r="AG2130" s="1"/>
      <c r="AH2130" s="1"/>
    </row>
    <row r="2131" spans="17:34" x14ac:dyDescent="0.3">
      <c r="Q2131" s="1"/>
      <c r="AB2131" s="2"/>
      <c r="AD2131" s="1"/>
      <c r="AE2131" s="1"/>
      <c r="AF2131" s="1"/>
      <c r="AG2131" s="1"/>
      <c r="AH2131" s="1"/>
    </row>
    <row r="2132" spans="17:34" x14ac:dyDescent="0.3">
      <c r="Q2132" s="1"/>
      <c r="AB2132" s="2"/>
      <c r="AD2132" s="1"/>
      <c r="AE2132" s="1"/>
      <c r="AF2132" s="1"/>
      <c r="AG2132" s="1"/>
      <c r="AH2132" s="1"/>
    </row>
    <row r="2133" spans="17:34" x14ac:dyDescent="0.3">
      <c r="Q2133" s="1"/>
      <c r="AB2133" s="2"/>
      <c r="AD2133" s="1"/>
      <c r="AE2133" s="1"/>
      <c r="AF2133" s="1"/>
      <c r="AG2133" s="1"/>
      <c r="AH2133" s="1"/>
    </row>
    <row r="2134" spans="17:34" x14ac:dyDescent="0.3">
      <c r="Q2134" s="1"/>
      <c r="AB2134" s="2"/>
      <c r="AD2134" s="1"/>
      <c r="AE2134" s="1"/>
      <c r="AF2134" s="1"/>
      <c r="AG2134" s="1"/>
      <c r="AH2134" s="1"/>
    </row>
    <row r="2135" spans="17:34" x14ac:dyDescent="0.3">
      <c r="Q2135" s="1"/>
      <c r="AB2135" s="2"/>
      <c r="AD2135" s="1"/>
      <c r="AE2135" s="1"/>
      <c r="AF2135" s="1"/>
      <c r="AG2135" s="1"/>
      <c r="AH2135" s="1"/>
    </row>
    <row r="2136" spans="17:34" x14ac:dyDescent="0.3">
      <c r="Q2136" s="1"/>
      <c r="AB2136" s="2"/>
      <c r="AD2136" s="1"/>
      <c r="AE2136" s="1"/>
      <c r="AF2136" s="1"/>
      <c r="AG2136" s="1"/>
      <c r="AH2136" s="1"/>
    </row>
    <row r="2137" spans="17:34" x14ac:dyDescent="0.3">
      <c r="Q2137" s="1"/>
      <c r="AB2137" s="2"/>
      <c r="AD2137" s="1"/>
      <c r="AE2137" s="1"/>
      <c r="AF2137" s="1"/>
      <c r="AG2137" s="1"/>
      <c r="AH2137" s="1"/>
    </row>
    <row r="2138" spans="17:34" x14ac:dyDescent="0.3">
      <c r="Q2138" s="1"/>
      <c r="AB2138" s="2"/>
      <c r="AD2138" s="1"/>
      <c r="AE2138" s="1"/>
      <c r="AF2138" s="1"/>
      <c r="AG2138" s="1"/>
      <c r="AH2138" s="1"/>
    </row>
    <row r="2139" spans="17:34" x14ac:dyDescent="0.3">
      <c r="Q2139" s="1"/>
      <c r="AB2139" s="2"/>
      <c r="AD2139" s="1"/>
      <c r="AE2139" s="1"/>
      <c r="AF2139" s="1"/>
      <c r="AG2139" s="1"/>
      <c r="AH2139" s="1"/>
    </row>
    <row r="2140" spans="17:34" x14ac:dyDescent="0.3">
      <c r="Q2140" s="1"/>
      <c r="AB2140" s="2"/>
      <c r="AD2140" s="1"/>
      <c r="AE2140" s="1"/>
      <c r="AF2140" s="1"/>
      <c r="AG2140" s="1"/>
      <c r="AH2140" s="1"/>
    </row>
    <row r="2141" spans="17:34" x14ac:dyDescent="0.3">
      <c r="Q2141" s="1"/>
      <c r="AB2141" s="2"/>
      <c r="AD2141" s="1"/>
      <c r="AE2141" s="1"/>
      <c r="AF2141" s="1"/>
      <c r="AG2141" s="1"/>
      <c r="AH2141" s="1"/>
    </row>
    <row r="2142" spans="17:34" x14ac:dyDescent="0.3">
      <c r="Q2142" s="1"/>
      <c r="AB2142" s="2"/>
      <c r="AD2142" s="1"/>
      <c r="AE2142" s="1"/>
      <c r="AF2142" s="1"/>
      <c r="AG2142" s="1"/>
      <c r="AH2142" s="1"/>
    </row>
    <row r="2143" spans="17:34" x14ac:dyDescent="0.3">
      <c r="Q2143" s="1"/>
      <c r="AB2143" s="2"/>
      <c r="AD2143" s="1"/>
      <c r="AE2143" s="1"/>
      <c r="AF2143" s="1"/>
      <c r="AG2143" s="1"/>
      <c r="AH2143" s="1"/>
    </row>
    <row r="2144" spans="17:34" x14ac:dyDescent="0.3">
      <c r="Q2144" s="1"/>
      <c r="AB2144" s="2"/>
      <c r="AD2144" s="1"/>
      <c r="AE2144" s="1"/>
      <c r="AF2144" s="1"/>
      <c r="AG2144" s="1"/>
      <c r="AH2144" s="1"/>
    </row>
    <row r="2145" spans="17:34" x14ac:dyDescent="0.3">
      <c r="Q2145" s="1"/>
      <c r="AB2145" s="2"/>
      <c r="AD2145" s="1"/>
      <c r="AE2145" s="1"/>
      <c r="AF2145" s="1"/>
      <c r="AG2145" s="1"/>
      <c r="AH2145" s="1"/>
    </row>
    <row r="2146" spans="17:34" x14ac:dyDescent="0.3">
      <c r="Q2146" s="1"/>
      <c r="AB2146" s="2"/>
      <c r="AD2146" s="1"/>
      <c r="AE2146" s="1"/>
      <c r="AF2146" s="1"/>
      <c r="AG2146" s="1"/>
      <c r="AH2146" s="1"/>
    </row>
    <row r="2147" spans="17:34" x14ac:dyDescent="0.3">
      <c r="Q2147" s="1"/>
      <c r="AB2147" s="2"/>
      <c r="AD2147" s="1"/>
      <c r="AE2147" s="1"/>
      <c r="AF2147" s="1"/>
      <c r="AG2147" s="1"/>
      <c r="AH2147" s="1"/>
    </row>
    <row r="2148" spans="17:34" x14ac:dyDescent="0.3">
      <c r="Q2148" s="1"/>
      <c r="AB2148" s="2"/>
      <c r="AD2148" s="1"/>
      <c r="AE2148" s="1"/>
      <c r="AF2148" s="1"/>
      <c r="AG2148" s="1"/>
      <c r="AH2148" s="1"/>
    </row>
    <row r="2149" spans="17:34" x14ac:dyDescent="0.3">
      <c r="Q2149" s="1"/>
      <c r="AB2149" s="2"/>
      <c r="AD2149" s="1"/>
      <c r="AE2149" s="1"/>
      <c r="AF2149" s="1"/>
      <c r="AG2149" s="1"/>
      <c r="AH2149" s="1"/>
    </row>
    <row r="2150" spans="17:34" x14ac:dyDescent="0.3">
      <c r="Q2150" s="1"/>
      <c r="AB2150" s="2"/>
      <c r="AD2150" s="1"/>
      <c r="AE2150" s="1"/>
      <c r="AF2150" s="1"/>
      <c r="AG2150" s="1"/>
      <c r="AH2150" s="1"/>
    </row>
    <row r="2151" spans="17:34" x14ac:dyDescent="0.3">
      <c r="Q2151" s="1"/>
      <c r="AB2151" s="2"/>
      <c r="AD2151" s="1"/>
      <c r="AE2151" s="1"/>
      <c r="AF2151" s="1"/>
      <c r="AG2151" s="1"/>
      <c r="AH2151" s="1"/>
    </row>
    <row r="2152" spans="17:34" x14ac:dyDescent="0.3">
      <c r="Q2152" s="1"/>
      <c r="AB2152" s="2"/>
      <c r="AD2152" s="1"/>
      <c r="AE2152" s="1"/>
      <c r="AF2152" s="1"/>
      <c r="AG2152" s="1"/>
      <c r="AH2152" s="1"/>
    </row>
    <row r="2153" spans="17:34" x14ac:dyDescent="0.3">
      <c r="Q2153" s="1"/>
      <c r="AB2153" s="2"/>
      <c r="AD2153" s="1"/>
      <c r="AE2153" s="1"/>
      <c r="AF2153" s="1"/>
      <c r="AG2153" s="1"/>
      <c r="AH2153" s="1"/>
    </row>
    <row r="2154" spans="17:34" x14ac:dyDescent="0.3">
      <c r="Q2154" s="1"/>
      <c r="AB2154" s="2"/>
      <c r="AD2154" s="1"/>
      <c r="AE2154" s="1"/>
      <c r="AF2154" s="1"/>
      <c r="AG2154" s="1"/>
      <c r="AH2154" s="1"/>
    </row>
    <row r="2155" spans="17:34" x14ac:dyDescent="0.3">
      <c r="Q2155" s="1"/>
      <c r="AB2155" s="2"/>
      <c r="AD2155" s="1"/>
      <c r="AE2155" s="1"/>
      <c r="AF2155" s="1"/>
      <c r="AG2155" s="1"/>
      <c r="AH2155" s="1"/>
    </row>
    <row r="2156" spans="17:34" x14ac:dyDescent="0.3">
      <c r="Q2156" s="1"/>
      <c r="AB2156" s="2"/>
      <c r="AD2156" s="1"/>
      <c r="AE2156" s="1"/>
      <c r="AF2156" s="1"/>
      <c r="AG2156" s="1"/>
      <c r="AH2156" s="1"/>
    </row>
    <row r="2157" spans="17:34" x14ac:dyDescent="0.3">
      <c r="Q2157" s="1"/>
      <c r="AB2157" s="2"/>
      <c r="AD2157" s="1"/>
      <c r="AE2157" s="1"/>
      <c r="AF2157" s="1"/>
      <c r="AG2157" s="1"/>
      <c r="AH2157" s="1"/>
    </row>
    <row r="2158" spans="17:34" x14ac:dyDescent="0.3">
      <c r="Q2158" s="1"/>
      <c r="AB2158" s="2"/>
      <c r="AD2158" s="1"/>
      <c r="AE2158" s="1"/>
      <c r="AF2158" s="1"/>
      <c r="AG2158" s="1"/>
      <c r="AH2158" s="1"/>
    </row>
    <row r="2159" spans="17:34" x14ac:dyDescent="0.3">
      <c r="Q2159" s="1"/>
      <c r="AB2159" s="2"/>
      <c r="AD2159" s="1"/>
      <c r="AE2159" s="1"/>
      <c r="AF2159" s="1"/>
      <c r="AG2159" s="1"/>
      <c r="AH2159" s="1"/>
    </row>
    <row r="2160" spans="17:34" x14ac:dyDescent="0.3">
      <c r="Q2160" s="1"/>
      <c r="AB2160" s="2"/>
      <c r="AD2160" s="1"/>
      <c r="AE2160" s="1"/>
      <c r="AF2160" s="1"/>
      <c r="AG2160" s="1"/>
      <c r="AH2160" s="1"/>
    </row>
    <row r="2161" spans="17:34" x14ac:dyDescent="0.3">
      <c r="Q2161" s="1"/>
      <c r="AB2161" s="2"/>
      <c r="AD2161" s="1"/>
      <c r="AE2161" s="1"/>
      <c r="AF2161" s="1"/>
      <c r="AG2161" s="1"/>
      <c r="AH2161" s="1"/>
    </row>
    <row r="2162" spans="17:34" x14ac:dyDescent="0.3">
      <c r="Q2162" s="1"/>
      <c r="AB2162" s="2"/>
      <c r="AD2162" s="1"/>
      <c r="AE2162" s="1"/>
      <c r="AF2162" s="1"/>
      <c r="AG2162" s="1"/>
      <c r="AH2162" s="1"/>
    </row>
    <row r="2163" spans="17:34" x14ac:dyDescent="0.3">
      <c r="Q2163" s="1"/>
      <c r="AB2163" s="2"/>
      <c r="AD2163" s="1"/>
      <c r="AE2163" s="1"/>
      <c r="AF2163" s="1"/>
      <c r="AG2163" s="1"/>
      <c r="AH2163" s="1"/>
    </row>
    <row r="2164" spans="17:34" x14ac:dyDescent="0.3">
      <c r="Q2164" s="1"/>
      <c r="AB2164" s="2"/>
      <c r="AD2164" s="1"/>
      <c r="AE2164" s="1"/>
      <c r="AF2164" s="1"/>
      <c r="AG2164" s="1"/>
      <c r="AH2164" s="1"/>
    </row>
    <row r="2165" spans="17:34" x14ac:dyDescent="0.3">
      <c r="Q2165" s="1"/>
      <c r="AB2165" s="2"/>
      <c r="AD2165" s="1"/>
      <c r="AE2165" s="1"/>
      <c r="AF2165" s="1"/>
      <c r="AG2165" s="1"/>
      <c r="AH2165" s="1"/>
    </row>
    <row r="2166" spans="17:34" x14ac:dyDescent="0.3">
      <c r="Q2166" s="1"/>
      <c r="AB2166" s="2"/>
      <c r="AD2166" s="1"/>
      <c r="AE2166" s="1"/>
      <c r="AF2166" s="1"/>
      <c r="AG2166" s="1"/>
      <c r="AH2166" s="1"/>
    </row>
    <row r="2167" spans="17:34" x14ac:dyDescent="0.3">
      <c r="Q2167" s="1"/>
      <c r="AB2167" s="2"/>
      <c r="AD2167" s="1"/>
      <c r="AE2167" s="1"/>
      <c r="AF2167" s="1"/>
      <c r="AG2167" s="1"/>
      <c r="AH2167" s="1"/>
    </row>
    <row r="2168" spans="17:34" x14ac:dyDescent="0.3">
      <c r="Q2168" s="1"/>
      <c r="AB2168" s="2"/>
      <c r="AD2168" s="1"/>
      <c r="AE2168" s="1"/>
      <c r="AF2168" s="1"/>
      <c r="AG2168" s="1"/>
      <c r="AH2168" s="1"/>
    </row>
    <row r="2169" spans="17:34" x14ac:dyDescent="0.3">
      <c r="Q2169" s="1"/>
      <c r="AB2169" s="2"/>
      <c r="AD2169" s="1"/>
      <c r="AE2169" s="1"/>
      <c r="AF2169" s="1"/>
      <c r="AG2169" s="1"/>
      <c r="AH2169" s="1"/>
    </row>
    <row r="2170" spans="17:34" x14ac:dyDescent="0.3">
      <c r="Q2170" s="1"/>
      <c r="AB2170" s="2"/>
      <c r="AD2170" s="1"/>
      <c r="AE2170" s="1"/>
      <c r="AF2170" s="1"/>
      <c r="AG2170" s="1"/>
      <c r="AH2170" s="1"/>
    </row>
    <row r="2171" spans="17:34" x14ac:dyDescent="0.3">
      <c r="Q2171" s="1"/>
      <c r="AB2171" s="2"/>
      <c r="AD2171" s="1"/>
      <c r="AE2171" s="1"/>
      <c r="AF2171" s="1"/>
      <c r="AG2171" s="1"/>
      <c r="AH2171" s="1"/>
    </row>
    <row r="2172" spans="17:34" x14ac:dyDescent="0.3">
      <c r="Q2172" s="1"/>
      <c r="AB2172" s="2"/>
      <c r="AD2172" s="1"/>
      <c r="AE2172" s="1"/>
      <c r="AF2172" s="1"/>
      <c r="AG2172" s="1"/>
      <c r="AH2172" s="1"/>
    </row>
    <row r="2173" spans="17:34" x14ac:dyDescent="0.3">
      <c r="Q2173" s="1"/>
      <c r="AB2173" s="2"/>
      <c r="AD2173" s="1"/>
      <c r="AE2173" s="1"/>
      <c r="AF2173" s="1"/>
      <c r="AG2173" s="1"/>
      <c r="AH2173" s="1"/>
    </row>
    <row r="2174" spans="17:34" x14ac:dyDescent="0.3">
      <c r="Q2174" s="1"/>
      <c r="AB2174" s="2"/>
      <c r="AD2174" s="1"/>
      <c r="AE2174" s="1"/>
      <c r="AF2174" s="1"/>
      <c r="AG2174" s="1"/>
      <c r="AH2174" s="1"/>
    </row>
    <row r="2175" spans="17:34" x14ac:dyDescent="0.3">
      <c r="Q2175" s="1"/>
      <c r="AB2175" s="2"/>
      <c r="AD2175" s="1"/>
      <c r="AE2175" s="1"/>
      <c r="AF2175" s="1"/>
      <c r="AG2175" s="1"/>
      <c r="AH2175" s="1"/>
    </row>
    <row r="2176" spans="17:34" x14ac:dyDescent="0.3">
      <c r="Q2176" s="1"/>
      <c r="AB2176" s="2"/>
      <c r="AD2176" s="1"/>
      <c r="AE2176" s="1"/>
      <c r="AF2176" s="1"/>
      <c r="AG2176" s="1"/>
      <c r="AH2176" s="1"/>
    </row>
    <row r="2177" spans="17:34" x14ac:dyDescent="0.3">
      <c r="Q2177" s="1"/>
      <c r="AB2177" s="2"/>
      <c r="AD2177" s="1"/>
      <c r="AE2177" s="1"/>
      <c r="AF2177" s="1"/>
      <c r="AG2177" s="1"/>
      <c r="AH2177" s="1"/>
    </row>
    <row r="2178" spans="17:34" x14ac:dyDescent="0.3">
      <c r="Q2178" s="1"/>
      <c r="AB2178" s="2"/>
      <c r="AD2178" s="1"/>
      <c r="AE2178" s="1"/>
      <c r="AF2178" s="1"/>
      <c r="AG2178" s="1"/>
      <c r="AH2178" s="1"/>
    </row>
    <row r="2179" spans="17:34" x14ac:dyDescent="0.3">
      <c r="Q2179" s="1"/>
      <c r="AB2179" s="2"/>
      <c r="AD2179" s="1"/>
      <c r="AE2179" s="1"/>
      <c r="AF2179" s="1"/>
      <c r="AG2179" s="1"/>
      <c r="AH2179" s="1"/>
    </row>
    <row r="2180" spans="17:34" x14ac:dyDescent="0.3">
      <c r="Q2180" s="1"/>
      <c r="AB2180" s="2"/>
      <c r="AD2180" s="1"/>
      <c r="AE2180" s="1"/>
      <c r="AF2180" s="1"/>
      <c r="AG2180" s="1"/>
      <c r="AH2180" s="1"/>
    </row>
    <row r="2181" spans="17:34" x14ac:dyDescent="0.3">
      <c r="Q2181" s="1"/>
      <c r="AB2181" s="2"/>
      <c r="AD2181" s="1"/>
      <c r="AE2181" s="1"/>
      <c r="AF2181" s="1"/>
      <c r="AG2181" s="1"/>
      <c r="AH2181" s="1"/>
    </row>
    <row r="2182" spans="17:34" x14ac:dyDescent="0.3">
      <c r="Q2182" s="1"/>
      <c r="AB2182" s="2"/>
      <c r="AD2182" s="1"/>
      <c r="AE2182" s="1"/>
      <c r="AF2182" s="1"/>
      <c r="AG2182" s="1"/>
      <c r="AH2182" s="1"/>
    </row>
    <row r="2183" spans="17:34" x14ac:dyDescent="0.3">
      <c r="Q2183" s="1"/>
      <c r="AB2183" s="2"/>
      <c r="AD2183" s="1"/>
      <c r="AE2183" s="1"/>
      <c r="AF2183" s="1"/>
      <c r="AG2183" s="1"/>
      <c r="AH2183" s="1"/>
    </row>
    <row r="2184" spans="17:34" x14ac:dyDescent="0.3">
      <c r="Q2184" s="1"/>
      <c r="AB2184" s="2"/>
      <c r="AD2184" s="1"/>
      <c r="AE2184" s="1"/>
      <c r="AF2184" s="1"/>
      <c r="AG2184" s="1"/>
      <c r="AH2184" s="1"/>
    </row>
    <row r="2185" spans="17:34" x14ac:dyDescent="0.3">
      <c r="Q2185" s="1"/>
      <c r="AB2185" s="2"/>
      <c r="AD2185" s="1"/>
      <c r="AE2185" s="1"/>
      <c r="AF2185" s="1"/>
      <c r="AG2185" s="1"/>
      <c r="AH2185" s="1"/>
    </row>
    <row r="2186" spans="17:34" x14ac:dyDescent="0.3">
      <c r="Q2186" s="1"/>
      <c r="AB2186" s="2"/>
      <c r="AD2186" s="1"/>
      <c r="AE2186" s="1"/>
      <c r="AF2186" s="1"/>
      <c r="AG2186" s="1"/>
      <c r="AH2186" s="1"/>
    </row>
    <row r="2187" spans="17:34" x14ac:dyDescent="0.3">
      <c r="Q2187" s="1"/>
      <c r="AB2187" s="2"/>
      <c r="AD2187" s="1"/>
      <c r="AE2187" s="1"/>
      <c r="AF2187" s="1"/>
      <c r="AG2187" s="1"/>
      <c r="AH2187" s="1"/>
    </row>
    <row r="2188" spans="17:34" x14ac:dyDescent="0.3">
      <c r="Q2188" s="1"/>
      <c r="AB2188" s="2"/>
      <c r="AD2188" s="1"/>
      <c r="AE2188" s="1"/>
      <c r="AF2188" s="1"/>
      <c r="AG2188" s="1"/>
      <c r="AH2188" s="1"/>
    </row>
    <row r="2189" spans="17:34" x14ac:dyDescent="0.3">
      <c r="Q2189" s="1"/>
      <c r="AB2189" s="2"/>
      <c r="AD2189" s="1"/>
      <c r="AE2189" s="1"/>
      <c r="AF2189" s="1"/>
      <c r="AG2189" s="1"/>
      <c r="AH2189" s="1"/>
    </row>
    <row r="2190" spans="17:34" x14ac:dyDescent="0.3">
      <c r="Q2190" s="1"/>
      <c r="AB2190" s="2"/>
      <c r="AD2190" s="1"/>
      <c r="AE2190" s="1"/>
      <c r="AF2190" s="1"/>
      <c r="AG2190" s="1"/>
      <c r="AH2190" s="1"/>
    </row>
    <row r="2191" spans="17:34" x14ac:dyDescent="0.3">
      <c r="Q2191" s="1"/>
      <c r="AB2191" s="2"/>
      <c r="AD2191" s="1"/>
      <c r="AE2191" s="1"/>
      <c r="AF2191" s="1"/>
      <c r="AG2191" s="1"/>
      <c r="AH2191" s="1"/>
    </row>
    <row r="2192" spans="17:34" x14ac:dyDescent="0.3">
      <c r="Q2192" s="1"/>
      <c r="AB2192" s="2"/>
      <c r="AD2192" s="1"/>
      <c r="AE2192" s="1"/>
      <c r="AF2192" s="1"/>
      <c r="AG2192" s="1"/>
      <c r="AH2192" s="1"/>
    </row>
    <row r="2193" spans="17:34" x14ac:dyDescent="0.3">
      <c r="Q2193" s="1"/>
      <c r="AB2193" s="2"/>
      <c r="AD2193" s="1"/>
      <c r="AE2193" s="1"/>
      <c r="AF2193" s="1"/>
      <c r="AG2193" s="1"/>
      <c r="AH2193" s="1"/>
    </row>
    <row r="2194" spans="17:34" x14ac:dyDescent="0.3">
      <c r="Q2194" s="1"/>
      <c r="AB2194" s="2"/>
      <c r="AD2194" s="1"/>
      <c r="AE2194" s="1"/>
      <c r="AF2194" s="1"/>
      <c r="AG2194" s="1"/>
      <c r="AH2194" s="1"/>
    </row>
    <row r="2195" spans="17:34" x14ac:dyDescent="0.3">
      <c r="Q2195" s="1"/>
      <c r="AB2195" s="2"/>
      <c r="AD2195" s="1"/>
      <c r="AE2195" s="1"/>
      <c r="AF2195" s="1"/>
      <c r="AG2195" s="1"/>
      <c r="AH2195" s="1"/>
    </row>
    <row r="2196" spans="17:34" x14ac:dyDescent="0.3">
      <c r="Q2196" s="1"/>
      <c r="AB2196" s="2"/>
      <c r="AD2196" s="1"/>
      <c r="AE2196" s="1"/>
      <c r="AF2196" s="1"/>
      <c r="AG2196" s="1"/>
      <c r="AH2196" s="1"/>
    </row>
    <row r="2197" spans="17:34" x14ac:dyDescent="0.3">
      <c r="Q2197" s="1"/>
      <c r="AB2197" s="2"/>
      <c r="AD2197" s="1"/>
      <c r="AE2197" s="1"/>
      <c r="AF2197" s="1"/>
      <c r="AG2197" s="1"/>
      <c r="AH2197" s="1"/>
    </row>
    <row r="2198" spans="17:34" x14ac:dyDescent="0.3">
      <c r="Q2198" s="1"/>
      <c r="AB2198" s="2"/>
      <c r="AD2198" s="1"/>
      <c r="AE2198" s="1"/>
      <c r="AF2198" s="1"/>
      <c r="AG2198" s="1"/>
      <c r="AH2198" s="1"/>
    </row>
    <row r="2199" spans="17:34" x14ac:dyDescent="0.3">
      <c r="Q2199" s="1"/>
      <c r="AB2199" s="2"/>
      <c r="AD2199" s="1"/>
      <c r="AE2199" s="1"/>
      <c r="AF2199" s="1"/>
      <c r="AG2199" s="1"/>
      <c r="AH2199" s="1"/>
    </row>
    <row r="2200" spans="17:34" x14ac:dyDescent="0.3">
      <c r="Q2200" s="1"/>
      <c r="AB2200" s="2"/>
      <c r="AD2200" s="1"/>
      <c r="AE2200" s="1"/>
      <c r="AF2200" s="1"/>
      <c r="AG2200" s="1"/>
      <c r="AH2200" s="1"/>
    </row>
    <row r="2201" spans="17:34" x14ac:dyDescent="0.3">
      <c r="Q2201" s="1"/>
      <c r="AB2201" s="2"/>
      <c r="AD2201" s="1"/>
      <c r="AE2201" s="1"/>
      <c r="AF2201" s="1"/>
      <c r="AG2201" s="1"/>
      <c r="AH2201" s="1"/>
    </row>
    <row r="2202" spans="17:34" x14ac:dyDescent="0.3">
      <c r="Q2202" s="1"/>
      <c r="AB2202" s="2"/>
      <c r="AD2202" s="1"/>
      <c r="AE2202" s="1"/>
      <c r="AF2202" s="1"/>
      <c r="AG2202" s="1"/>
      <c r="AH2202" s="1"/>
    </row>
    <row r="2203" spans="17:34" x14ac:dyDescent="0.3">
      <c r="Q2203" s="1"/>
      <c r="AB2203" s="2"/>
      <c r="AD2203" s="1"/>
      <c r="AE2203" s="1"/>
      <c r="AF2203" s="1"/>
      <c r="AG2203" s="1"/>
      <c r="AH2203" s="1"/>
    </row>
    <row r="2204" spans="17:34" x14ac:dyDescent="0.3">
      <c r="Q2204" s="1"/>
      <c r="AB2204" s="2"/>
      <c r="AD2204" s="1"/>
      <c r="AE2204" s="1"/>
      <c r="AF2204" s="1"/>
      <c r="AG2204" s="1"/>
      <c r="AH2204" s="1"/>
    </row>
    <row r="2205" spans="17:34" x14ac:dyDescent="0.3">
      <c r="Q2205" s="1"/>
      <c r="AB2205" s="2"/>
      <c r="AD2205" s="1"/>
      <c r="AE2205" s="1"/>
      <c r="AF2205" s="1"/>
      <c r="AG2205" s="1"/>
      <c r="AH2205" s="1"/>
    </row>
    <row r="2206" spans="17:34" x14ac:dyDescent="0.3">
      <c r="Q2206" s="1"/>
      <c r="AB2206" s="2"/>
      <c r="AD2206" s="1"/>
      <c r="AE2206" s="1"/>
      <c r="AF2206" s="1"/>
      <c r="AG2206" s="1"/>
      <c r="AH2206" s="1"/>
    </row>
    <row r="2207" spans="17:34" x14ac:dyDescent="0.3">
      <c r="Q2207" s="1"/>
      <c r="AB2207" s="2"/>
      <c r="AD2207" s="1"/>
      <c r="AE2207" s="1"/>
      <c r="AF2207" s="1"/>
      <c r="AG2207" s="1"/>
      <c r="AH2207" s="1"/>
    </row>
    <row r="2208" spans="17:34" x14ac:dyDescent="0.3">
      <c r="Q2208" s="1"/>
      <c r="AB2208" s="2"/>
      <c r="AD2208" s="1"/>
      <c r="AE2208" s="1"/>
      <c r="AF2208" s="1"/>
      <c r="AG2208" s="1"/>
      <c r="AH2208" s="1"/>
    </row>
    <row r="2209" spans="17:34" x14ac:dyDescent="0.3">
      <c r="Q2209" s="1"/>
      <c r="AB2209" s="2"/>
      <c r="AD2209" s="1"/>
      <c r="AE2209" s="1"/>
      <c r="AF2209" s="1"/>
      <c r="AG2209" s="1"/>
      <c r="AH2209" s="1"/>
    </row>
    <row r="2210" spans="17:34" x14ac:dyDescent="0.3">
      <c r="Q2210" s="1"/>
      <c r="AB2210" s="2"/>
      <c r="AD2210" s="1"/>
      <c r="AE2210" s="1"/>
      <c r="AF2210" s="1"/>
      <c r="AG2210" s="1"/>
      <c r="AH2210" s="1"/>
    </row>
    <row r="2211" spans="17:34" x14ac:dyDescent="0.3">
      <c r="Q2211" s="1"/>
      <c r="AB2211" s="2"/>
      <c r="AD2211" s="1"/>
      <c r="AE2211" s="1"/>
      <c r="AF2211" s="1"/>
      <c r="AG2211" s="1"/>
      <c r="AH2211" s="1"/>
    </row>
    <row r="2212" spans="17:34" x14ac:dyDescent="0.3">
      <c r="Q2212" s="1"/>
      <c r="AB2212" s="2"/>
      <c r="AD2212" s="1"/>
      <c r="AE2212" s="1"/>
      <c r="AF2212" s="1"/>
      <c r="AG2212" s="1"/>
      <c r="AH2212" s="1"/>
    </row>
    <row r="2213" spans="17:34" x14ac:dyDescent="0.3">
      <c r="Q2213" s="1"/>
      <c r="AB2213" s="2"/>
      <c r="AD2213" s="1"/>
      <c r="AE2213" s="1"/>
      <c r="AF2213" s="1"/>
      <c r="AG2213" s="1"/>
      <c r="AH2213" s="1"/>
    </row>
    <row r="2214" spans="17:34" x14ac:dyDescent="0.3">
      <c r="Q2214" s="1"/>
      <c r="AB2214" s="2"/>
      <c r="AD2214" s="1"/>
      <c r="AE2214" s="1"/>
      <c r="AF2214" s="1"/>
      <c r="AG2214" s="1"/>
      <c r="AH2214" s="1"/>
    </row>
    <row r="2215" spans="17:34" x14ac:dyDescent="0.3">
      <c r="Q2215" s="1"/>
      <c r="AB2215" s="2"/>
      <c r="AD2215" s="1"/>
      <c r="AE2215" s="1"/>
      <c r="AF2215" s="1"/>
      <c r="AG2215" s="1"/>
      <c r="AH2215" s="1"/>
    </row>
    <row r="2216" spans="17:34" x14ac:dyDescent="0.3">
      <c r="Q2216" s="1"/>
      <c r="AB2216" s="2"/>
      <c r="AD2216" s="1"/>
      <c r="AE2216" s="1"/>
      <c r="AF2216" s="1"/>
      <c r="AG2216" s="1"/>
      <c r="AH2216" s="1"/>
    </row>
    <row r="2217" spans="17:34" x14ac:dyDescent="0.3">
      <c r="Q2217" s="1"/>
      <c r="AB2217" s="2"/>
      <c r="AD2217" s="1"/>
      <c r="AE2217" s="1"/>
      <c r="AF2217" s="1"/>
      <c r="AG2217" s="1"/>
      <c r="AH2217" s="1"/>
    </row>
    <row r="2218" spans="17:34" x14ac:dyDescent="0.3">
      <c r="Q2218" s="1"/>
      <c r="AB2218" s="2"/>
      <c r="AD2218" s="1"/>
      <c r="AE2218" s="1"/>
      <c r="AF2218" s="1"/>
      <c r="AG2218" s="1"/>
      <c r="AH2218" s="1"/>
    </row>
    <row r="2219" spans="17:34" x14ac:dyDescent="0.3">
      <c r="Q2219" s="1"/>
      <c r="AB2219" s="2"/>
      <c r="AD2219" s="1"/>
      <c r="AE2219" s="1"/>
      <c r="AF2219" s="1"/>
      <c r="AG2219" s="1"/>
      <c r="AH2219" s="1"/>
    </row>
    <row r="2220" spans="17:34" x14ac:dyDescent="0.3">
      <c r="Q2220" s="1"/>
      <c r="AB2220" s="2"/>
      <c r="AD2220" s="1"/>
      <c r="AE2220" s="1"/>
      <c r="AF2220" s="1"/>
      <c r="AG2220" s="1"/>
      <c r="AH2220" s="1"/>
    </row>
    <row r="2221" spans="17:34" x14ac:dyDescent="0.3">
      <c r="Q2221" s="1"/>
      <c r="AB2221" s="2"/>
      <c r="AD2221" s="1"/>
      <c r="AE2221" s="1"/>
      <c r="AF2221" s="1"/>
      <c r="AG2221" s="1"/>
      <c r="AH2221" s="1"/>
    </row>
    <row r="2222" spans="17:34" x14ac:dyDescent="0.3">
      <c r="Q2222" s="1"/>
      <c r="AB2222" s="2"/>
      <c r="AD2222" s="1"/>
      <c r="AE2222" s="1"/>
      <c r="AF2222" s="1"/>
      <c r="AG2222" s="1"/>
      <c r="AH2222" s="1"/>
    </row>
    <row r="2223" spans="17:34" x14ac:dyDescent="0.3">
      <c r="Q2223" s="1"/>
      <c r="AB2223" s="2"/>
      <c r="AD2223" s="1"/>
      <c r="AE2223" s="1"/>
      <c r="AF2223" s="1"/>
      <c r="AG2223" s="1"/>
      <c r="AH2223" s="1"/>
    </row>
    <row r="2224" spans="17:34" x14ac:dyDescent="0.3">
      <c r="Q2224" s="1"/>
      <c r="AB2224" s="2"/>
      <c r="AD2224" s="1"/>
      <c r="AE2224" s="1"/>
      <c r="AF2224" s="1"/>
      <c r="AG2224" s="1"/>
      <c r="AH2224" s="1"/>
    </row>
    <row r="2225" spans="17:34" x14ac:dyDescent="0.3">
      <c r="Q2225" s="1"/>
      <c r="AB2225" s="2"/>
      <c r="AD2225" s="1"/>
      <c r="AE2225" s="1"/>
      <c r="AF2225" s="1"/>
      <c r="AG2225" s="1"/>
      <c r="AH2225" s="1"/>
    </row>
    <row r="2226" spans="17:34" x14ac:dyDescent="0.3">
      <c r="Q2226" s="1"/>
      <c r="AB2226" s="2"/>
      <c r="AD2226" s="1"/>
      <c r="AE2226" s="1"/>
      <c r="AF2226" s="1"/>
      <c r="AG2226" s="1"/>
      <c r="AH2226" s="1"/>
    </row>
    <row r="2227" spans="17:34" x14ac:dyDescent="0.3">
      <c r="Q2227" s="1"/>
      <c r="AB2227" s="2"/>
      <c r="AD2227" s="1"/>
      <c r="AE2227" s="1"/>
      <c r="AF2227" s="1"/>
      <c r="AG2227" s="1"/>
      <c r="AH2227" s="1"/>
    </row>
    <row r="2228" spans="17:34" x14ac:dyDescent="0.3">
      <c r="Q2228" s="1"/>
      <c r="AB2228" s="2"/>
      <c r="AD2228" s="1"/>
      <c r="AE2228" s="1"/>
      <c r="AF2228" s="1"/>
      <c r="AG2228" s="1"/>
      <c r="AH2228" s="1"/>
    </row>
    <row r="2229" spans="17:34" x14ac:dyDescent="0.3">
      <c r="Q2229" s="1"/>
      <c r="AB2229" s="2"/>
      <c r="AD2229" s="1"/>
      <c r="AE2229" s="1"/>
      <c r="AF2229" s="1"/>
      <c r="AG2229" s="1"/>
      <c r="AH2229" s="1"/>
    </row>
    <row r="2230" spans="17:34" x14ac:dyDescent="0.3">
      <c r="Q2230" s="1"/>
      <c r="AB2230" s="2"/>
      <c r="AD2230" s="1"/>
      <c r="AE2230" s="1"/>
      <c r="AF2230" s="1"/>
      <c r="AG2230" s="1"/>
      <c r="AH2230" s="1"/>
    </row>
    <row r="2231" spans="17:34" x14ac:dyDescent="0.3">
      <c r="Q2231" s="1"/>
      <c r="AB2231" s="2"/>
      <c r="AD2231" s="1"/>
      <c r="AE2231" s="1"/>
      <c r="AF2231" s="1"/>
      <c r="AG2231" s="1"/>
      <c r="AH2231" s="1"/>
    </row>
    <row r="2232" spans="17:34" x14ac:dyDescent="0.3">
      <c r="Q2232" s="1"/>
      <c r="AB2232" s="2"/>
      <c r="AD2232" s="1"/>
      <c r="AE2232" s="1"/>
      <c r="AF2232" s="1"/>
      <c r="AG2232" s="1"/>
      <c r="AH2232" s="1"/>
    </row>
    <row r="2233" spans="17:34" x14ac:dyDescent="0.3">
      <c r="Q2233" s="1"/>
      <c r="AB2233" s="2"/>
      <c r="AD2233" s="1"/>
      <c r="AE2233" s="1"/>
      <c r="AF2233" s="1"/>
      <c r="AG2233" s="1"/>
      <c r="AH2233" s="1"/>
    </row>
    <row r="2234" spans="17:34" x14ac:dyDescent="0.3">
      <c r="Q2234" s="1"/>
      <c r="AB2234" s="2"/>
      <c r="AD2234" s="1"/>
      <c r="AE2234" s="1"/>
      <c r="AF2234" s="1"/>
      <c r="AG2234" s="1"/>
      <c r="AH2234" s="1"/>
    </row>
    <row r="2235" spans="17:34" x14ac:dyDescent="0.3">
      <c r="Q2235" s="1"/>
      <c r="AB2235" s="2"/>
      <c r="AD2235" s="1"/>
      <c r="AE2235" s="1"/>
      <c r="AF2235" s="1"/>
      <c r="AG2235" s="1"/>
      <c r="AH2235" s="1"/>
    </row>
    <row r="2236" spans="17:34" x14ac:dyDescent="0.3">
      <c r="Q2236" s="1"/>
      <c r="AB2236" s="2"/>
      <c r="AD2236" s="1"/>
      <c r="AE2236" s="1"/>
      <c r="AF2236" s="1"/>
      <c r="AG2236" s="1"/>
      <c r="AH2236" s="1"/>
    </row>
    <row r="2237" spans="17:34" x14ac:dyDescent="0.3">
      <c r="Q2237" s="1"/>
      <c r="AB2237" s="2"/>
      <c r="AD2237" s="1"/>
      <c r="AE2237" s="1"/>
      <c r="AF2237" s="1"/>
      <c r="AG2237" s="1"/>
      <c r="AH2237" s="1"/>
    </row>
    <row r="2238" spans="17:34" x14ac:dyDescent="0.3">
      <c r="Q2238" s="1"/>
      <c r="AB2238" s="2"/>
      <c r="AD2238" s="1"/>
      <c r="AE2238" s="1"/>
      <c r="AF2238" s="1"/>
      <c r="AG2238" s="1"/>
      <c r="AH2238" s="1"/>
    </row>
    <row r="2239" spans="17:34" x14ac:dyDescent="0.3">
      <c r="Q2239" s="1"/>
      <c r="AB2239" s="2"/>
      <c r="AD2239" s="1"/>
      <c r="AE2239" s="1"/>
      <c r="AF2239" s="1"/>
      <c r="AG2239" s="1"/>
      <c r="AH2239" s="1"/>
    </row>
    <row r="2240" spans="17:34" x14ac:dyDescent="0.3">
      <c r="Q2240" s="1"/>
      <c r="AB2240" s="2"/>
      <c r="AD2240" s="1"/>
      <c r="AE2240" s="1"/>
      <c r="AF2240" s="1"/>
      <c r="AG2240" s="1"/>
      <c r="AH2240" s="1"/>
    </row>
    <row r="2241" spans="17:34" x14ac:dyDescent="0.3">
      <c r="Q2241" s="1"/>
      <c r="AB2241" s="2"/>
      <c r="AD2241" s="1"/>
      <c r="AE2241" s="1"/>
      <c r="AF2241" s="1"/>
      <c r="AG2241" s="1"/>
      <c r="AH2241" s="1"/>
    </row>
    <row r="2242" spans="17:34" x14ac:dyDescent="0.3">
      <c r="Q2242" s="1"/>
      <c r="AB2242" s="2"/>
      <c r="AD2242" s="1"/>
      <c r="AE2242" s="1"/>
      <c r="AF2242" s="1"/>
      <c r="AG2242" s="1"/>
      <c r="AH2242" s="1"/>
    </row>
    <row r="2243" spans="17:34" x14ac:dyDescent="0.3">
      <c r="Q2243" s="1"/>
      <c r="AB2243" s="2"/>
      <c r="AD2243" s="1"/>
      <c r="AE2243" s="1"/>
      <c r="AF2243" s="1"/>
      <c r="AG2243" s="1"/>
      <c r="AH2243" s="1"/>
    </row>
    <row r="2244" spans="17:34" x14ac:dyDescent="0.3">
      <c r="Q2244" s="1"/>
      <c r="AB2244" s="2"/>
      <c r="AD2244" s="1"/>
      <c r="AE2244" s="1"/>
      <c r="AF2244" s="1"/>
      <c r="AG2244" s="1"/>
      <c r="AH2244" s="1"/>
    </row>
    <row r="2245" spans="17:34" x14ac:dyDescent="0.3">
      <c r="Q2245" s="1"/>
      <c r="AB2245" s="2"/>
      <c r="AD2245" s="1"/>
      <c r="AE2245" s="1"/>
      <c r="AF2245" s="1"/>
      <c r="AG2245" s="1"/>
      <c r="AH2245" s="1"/>
    </row>
    <row r="2246" spans="17:34" x14ac:dyDescent="0.3">
      <c r="Q2246" s="1"/>
      <c r="AB2246" s="2"/>
      <c r="AD2246" s="1"/>
      <c r="AE2246" s="1"/>
      <c r="AF2246" s="1"/>
      <c r="AG2246" s="1"/>
      <c r="AH2246" s="1"/>
    </row>
    <row r="2247" spans="17:34" x14ac:dyDescent="0.3">
      <c r="Q2247" s="1"/>
      <c r="AB2247" s="2"/>
      <c r="AD2247" s="1"/>
      <c r="AE2247" s="1"/>
      <c r="AF2247" s="1"/>
      <c r="AG2247" s="1"/>
      <c r="AH2247" s="1"/>
    </row>
    <row r="2248" spans="17:34" x14ac:dyDescent="0.3">
      <c r="Q2248" s="1"/>
      <c r="AB2248" s="2"/>
      <c r="AD2248" s="1"/>
      <c r="AE2248" s="1"/>
      <c r="AF2248" s="1"/>
      <c r="AG2248" s="1"/>
      <c r="AH2248" s="1"/>
    </row>
    <row r="2249" spans="17:34" x14ac:dyDescent="0.3">
      <c r="Q2249" s="1"/>
      <c r="AB2249" s="2"/>
      <c r="AD2249" s="1"/>
      <c r="AE2249" s="1"/>
      <c r="AF2249" s="1"/>
      <c r="AG2249" s="1"/>
      <c r="AH2249" s="1"/>
    </row>
    <row r="2250" spans="17:34" x14ac:dyDescent="0.3">
      <c r="Q2250" s="1"/>
      <c r="AB2250" s="2"/>
      <c r="AD2250" s="1"/>
      <c r="AE2250" s="1"/>
      <c r="AF2250" s="1"/>
      <c r="AG2250" s="1"/>
      <c r="AH2250" s="1"/>
    </row>
    <row r="2251" spans="17:34" x14ac:dyDescent="0.3">
      <c r="Q2251" s="1"/>
      <c r="AB2251" s="2"/>
      <c r="AD2251" s="1"/>
      <c r="AE2251" s="1"/>
      <c r="AF2251" s="1"/>
      <c r="AG2251" s="1"/>
      <c r="AH2251" s="1"/>
    </row>
    <row r="2252" spans="17:34" x14ac:dyDescent="0.3">
      <c r="Q2252" s="1"/>
      <c r="AB2252" s="2"/>
      <c r="AD2252" s="1"/>
      <c r="AE2252" s="1"/>
      <c r="AF2252" s="1"/>
      <c r="AG2252" s="1"/>
      <c r="AH2252" s="1"/>
    </row>
    <row r="2253" spans="17:34" x14ac:dyDescent="0.3">
      <c r="Q2253" s="1"/>
      <c r="AB2253" s="2"/>
      <c r="AD2253" s="1"/>
      <c r="AE2253" s="1"/>
      <c r="AF2253" s="1"/>
      <c r="AG2253" s="1"/>
      <c r="AH2253" s="1"/>
    </row>
    <row r="2254" spans="17:34" x14ac:dyDescent="0.3">
      <c r="Q2254" s="1"/>
      <c r="AB2254" s="2"/>
      <c r="AD2254" s="1"/>
      <c r="AE2254" s="1"/>
      <c r="AF2254" s="1"/>
      <c r="AG2254" s="1"/>
      <c r="AH2254" s="1"/>
    </row>
    <row r="2255" spans="17:34" x14ac:dyDescent="0.3">
      <c r="Q2255" s="1"/>
      <c r="AB2255" s="2"/>
      <c r="AD2255" s="1"/>
      <c r="AE2255" s="1"/>
      <c r="AF2255" s="1"/>
      <c r="AG2255" s="1"/>
      <c r="AH2255" s="1"/>
    </row>
    <row r="2256" spans="17:34" x14ac:dyDescent="0.3">
      <c r="Q2256" s="1"/>
      <c r="AB2256" s="2"/>
      <c r="AD2256" s="1"/>
      <c r="AE2256" s="1"/>
      <c r="AF2256" s="1"/>
      <c r="AG2256" s="1"/>
      <c r="AH2256" s="1"/>
    </row>
    <row r="2257" spans="17:34" x14ac:dyDescent="0.3">
      <c r="Q2257" s="1"/>
      <c r="AB2257" s="2"/>
      <c r="AD2257" s="1"/>
      <c r="AE2257" s="1"/>
      <c r="AF2257" s="1"/>
      <c r="AG2257" s="1"/>
      <c r="AH2257" s="1"/>
    </row>
    <row r="2258" spans="17:34" x14ac:dyDescent="0.3">
      <c r="Q2258" s="1"/>
      <c r="AB2258" s="2"/>
      <c r="AD2258" s="1"/>
      <c r="AE2258" s="1"/>
      <c r="AF2258" s="1"/>
      <c r="AG2258" s="1"/>
      <c r="AH2258" s="1"/>
    </row>
    <row r="2259" spans="17:34" x14ac:dyDescent="0.3">
      <c r="Q2259" s="1"/>
      <c r="AB2259" s="2"/>
      <c r="AD2259" s="1"/>
      <c r="AE2259" s="1"/>
      <c r="AF2259" s="1"/>
      <c r="AG2259" s="1"/>
      <c r="AH2259" s="1"/>
    </row>
    <row r="2260" spans="17:34" x14ac:dyDescent="0.3">
      <c r="Q2260" s="1"/>
      <c r="AB2260" s="2"/>
      <c r="AD2260" s="1"/>
      <c r="AE2260" s="1"/>
      <c r="AF2260" s="1"/>
      <c r="AG2260" s="1"/>
      <c r="AH2260" s="1"/>
    </row>
    <row r="2261" spans="17:34" x14ac:dyDescent="0.3">
      <c r="Q2261" s="1"/>
      <c r="AB2261" s="2"/>
      <c r="AD2261" s="1"/>
      <c r="AE2261" s="1"/>
      <c r="AF2261" s="1"/>
      <c r="AG2261" s="1"/>
      <c r="AH2261" s="1"/>
    </row>
    <row r="2262" spans="17:34" x14ac:dyDescent="0.3">
      <c r="Q2262" s="1"/>
      <c r="AB2262" s="2"/>
      <c r="AD2262" s="1"/>
      <c r="AE2262" s="1"/>
      <c r="AF2262" s="1"/>
      <c r="AG2262" s="1"/>
      <c r="AH2262" s="1"/>
    </row>
    <row r="2263" spans="17:34" x14ac:dyDescent="0.3">
      <c r="Q2263" s="1"/>
      <c r="AB2263" s="2"/>
      <c r="AD2263" s="1"/>
      <c r="AE2263" s="1"/>
      <c r="AF2263" s="1"/>
      <c r="AG2263" s="1"/>
      <c r="AH2263" s="1"/>
    </row>
    <row r="2264" spans="17:34" x14ac:dyDescent="0.3">
      <c r="Q2264" s="1"/>
      <c r="AB2264" s="2"/>
      <c r="AD2264" s="1"/>
      <c r="AE2264" s="1"/>
      <c r="AF2264" s="1"/>
      <c r="AG2264" s="1"/>
      <c r="AH2264" s="1"/>
    </row>
    <row r="2265" spans="17:34" x14ac:dyDescent="0.3">
      <c r="Q2265" s="1"/>
      <c r="AB2265" s="2"/>
      <c r="AD2265" s="1"/>
      <c r="AE2265" s="1"/>
      <c r="AF2265" s="1"/>
      <c r="AG2265" s="1"/>
      <c r="AH2265" s="1"/>
    </row>
    <row r="2266" spans="17:34" x14ac:dyDescent="0.3">
      <c r="Q2266" s="1"/>
      <c r="AB2266" s="2"/>
      <c r="AD2266" s="1"/>
      <c r="AE2266" s="1"/>
      <c r="AF2266" s="1"/>
      <c r="AG2266" s="1"/>
      <c r="AH2266" s="1"/>
    </row>
    <row r="2267" spans="17:34" x14ac:dyDescent="0.3">
      <c r="Q2267" s="1"/>
      <c r="AB2267" s="2"/>
      <c r="AD2267" s="1"/>
      <c r="AE2267" s="1"/>
      <c r="AF2267" s="1"/>
      <c r="AG2267" s="1"/>
      <c r="AH2267" s="1"/>
    </row>
    <row r="2268" spans="17:34" x14ac:dyDescent="0.3">
      <c r="Q2268" s="1"/>
      <c r="AB2268" s="2"/>
      <c r="AD2268" s="1"/>
      <c r="AE2268" s="1"/>
      <c r="AF2268" s="1"/>
      <c r="AG2268" s="1"/>
      <c r="AH2268" s="1"/>
    </row>
    <row r="2269" spans="17:34" x14ac:dyDescent="0.3">
      <c r="Q2269" s="1"/>
      <c r="AB2269" s="2"/>
      <c r="AD2269" s="1"/>
      <c r="AE2269" s="1"/>
      <c r="AF2269" s="1"/>
      <c r="AG2269" s="1"/>
      <c r="AH2269" s="1"/>
    </row>
    <row r="2270" spans="17:34" x14ac:dyDescent="0.3">
      <c r="Q2270" s="1"/>
      <c r="AB2270" s="2"/>
      <c r="AD2270" s="1"/>
      <c r="AE2270" s="1"/>
      <c r="AF2270" s="1"/>
      <c r="AG2270" s="1"/>
      <c r="AH2270" s="1"/>
    </row>
    <row r="2271" spans="17:34" x14ac:dyDescent="0.3">
      <c r="Q2271" s="1"/>
      <c r="AB2271" s="2"/>
      <c r="AD2271" s="1"/>
      <c r="AE2271" s="1"/>
      <c r="AF2271" s="1"/>
      <c r="AG2271" s="1"/>
      <c r="AH2271" s="1"/>
    </row>
    <row r="2272" spans="17:34" x14ac:dyDescent="0.3">
      <c r="Q2272" s="1"/>
      <c r="AB2272" s="2"/>
      <c r="AD2272" s="1"/>
      <c r="AE2272" s="1"/>
      <c r="AF2272" s="1"/>
      <c r="AG2272" s="1"/>
      <c r="AH2272" s="1"/>
    </row>
    <row r="2273" spans="17:34" x14ac:dyDescent="0.3">
      <c r="Q2273" s="1"/>
      <c r="AB2273" s="2"/>
      <c r="AD2273" s="1"/>
      <c r="AE2273" s="1"/>
      <c r="AF2273" s="1"/>
      <c r="AG2273" s="1"/>
      <c r="AH2273" s="1"/>
    </row>
    <row r="2274" spans="17:34" x14ac:dyDescent="0.3">
      <c r="Q2274" s="1"/>
      <c r="AB2274" s="2"/>
      <c r="AD2274" s="1"/>
      <c r="AE2274" s="1"/>
      <c r="AF2274" s="1"/>
      <c r="AG2274" s="1"/>
      <c r="AH2274" s="1"/>
    </row>
    <row r="2275" spans="17:34" x14ac:dyDescent="0.3">
      <c r="Q2275" s="1"/>
      <c r="AB2275" s="2"/>
      <c r="AD2275" s="1"/>
      <c r="AE2275" s="1"/>
      <c r="AF2275" s="1"/>
      <c r="AG2275" s="1"/>
      <c r="AH2275" s="1"/>
    </row>
    <row r="2276" spans="17:34" x14ac:dyDescent="0.3">
      <c r="Q2276" s="1"/>
      <c r="AB2276" s="2"/>
      <c r="AD2276" s="1"/>
      <c r="AE2276" s="1"/>
      <c r="AF2276" s="1"/>
      <c r="AG2276" s="1"/>
      <c r="AH2276" s="1"/>
    </row>
    <row r="2277" spans="17:34" x14ac:dyDescent="0.3">
      <c r="Q2277" s="1"/>
      <c r="AB2277" s="2"/>
      <c r="AD2277" s="1"/>
      <c r="AE2277" s="1"/>
      <c r="AF2277" s="1"/>
      <c r="AG2277" s="1"/>
      <c r="AH2277" s="1"/>
    </row>
    <row r="2278" spans="17:34" x14ac:dyDescent="0.3">
      <c r="Q2278" s="1"/>
      <c r="AB2278" s="2"/>
      <c r="AD2278" s="1"/>
      <c r="AE2278" s="1"/>
      <c r="AF2278" s="1"/>
      <c r="AG2278" s="1"/>
      <c r="AH2278" s="1"/>
    </row>
    <row r="2279" spans="17:34" x14ac:dyDescent="0.3">
      <c r="Q2279" s="1"/>
      <c r="AB2279" s="2"/>
      <c r="AD2279" s="1"/>
      <c r="AE2279" s="1"/>
      <c r="AF2279" s="1"/>
      <c r="AG2279" s="1"/>
      <c r="AH2279" s="1"/>
    </row>
    <row r="2280" spans="17:34" x14ac:dyDescent="0.3">
      <c r="Q2280" s="1"/>
      <c r="AB2280" s="2"/>
      <c r="AD2280" s="1"/>
      <c r="AE2280" s="1"/>
      <c r="AF2280" s="1"/>
      <c r="AG2280" s="1"/>
      <c r="AH2280" s="1"/>
    </row>
    <row r="2281" spans="17:34" x14ac:dyDescent="0.3">
      <c r="Q2281" s="1"/>
      <c r="AB2281" s="2"/>
      <c r="AD2281" s="1"/>
      <c r="AE2281" s="1"/>
      <c r="AF2281" s="1"/>
      <c r="AG2281" s="1"/>
      <c r="AH2281" s="1"/>
    </row>
    <row r="2282" spans="17:34" x14ac:dyDescent="0.3">
      <c r="Q2282" s="1"/>
      <c r="AB2282" s="2"/>
      <c r="AD2282" s="1"/>
      <c r="AE2282" s="1"/>
      <c r="AF2282" s="1"/>
      <c r="AG2282" s="1"/>
      <c r="AH2282" s="1"/>
    </row>
    <row r="2283" spans="17:34" x14ac:dyDescent="0.3">
      <c r="Q2283" s="1"/>
      <c r="AB2283" s="2"/>
      <c r="AD2283" s="1"/>
      <c r="AE2283" s="1"/>
      <c r="AF2283" s="1"/>
      <c r="AG2283" s="1"/>
      <c r="AH2283" s="1"/>
    </row>
    <row r="2284" spans="17:34" x14ac:dyDescent="0.3">
      <c r="Q2284" s="1"/>
      <c r="AB2284" s="2"/>
      <c r="AD2284" s="1"/>
      <c r="AE2284" s="1"/>
      <c r="AF2284" s="1"/>
      <c r="AG2284" s="1"/>
      <c r="AH2284" s="1"/>
    </row>
    <row r="2285" spans="17:34" x14ac:dyDescent="0.3">
      <c r="Q2285" s="1"/>
      <c r="AB2285" s="2"/>
      <c r="AD2285" s="1"/>
      <c r="AE2285" s="1"/>
      <c r="AF2285" s="1"/>
      <c r="AG2285" s="1"/>
      <c r="AH2285" s="1"/>
    </row>
    <row r="2286" spans="17:34" x14ac:dyDescent="0.3">
      <c r="Q2286" s="1"/>
      <c r="AB2286" s="2"/>
      <c r="AD2286" s="1"/>
      <c r="AE2286" s="1"/>
      <c r="AF2286" s="1"/>
      <c r="AG2286" s="1"/>
      <c r="AH2286" s="1"/>
    </row>
    <row r="2287" spans="17:34" x14ac:dyDescent="0.3">
      <c r="Q2287" s="1"/>
      <c r="AB2287" s="2"/>
      <c r="AD2287" s="1"/>
      <c r="AE2287" s="1"/>
      <c r="AF2287" s="1"/>
      <c r="AG2287" s="1"/>
      <c r="AH2287" s="1"/>
    </row>
    <row r="2288" spans="17:34" x14ac:dyDescent="0.3">
      <c r="Q2288" s="1"/>
      <c r="AB2288" s="2"/>
      <c r="AD2288" s="1"/>
      <c r="AE2288" s="1"/>
      <c r="AF2288" s="1"/>
      <c r="AG2288" s="1"/>
      <c r="AH2288" s="1"/>
    </row>
    <row r="2289" spans="17:34" x14ac:dyDescent="0.3">
      <c r="Q2289" s="1"/>
      <c r="AB2289" s="2"/>
      <c r="AD2289" s="1"/>
      <c r="AE2289" s="1"/>
      <c r="AF2289" s="1"/>
      <c r="AG2289" s="1"/>
      <c r="AH2289" s="1"/>
    </row>
    <row r="2290" spans="17:34" x14ac:dyDescent="0.3">
      <c r="Q2290" s="1"/>
      <c r="AB2290" s="2"/>
      <c r="AD2290" s="1"/>
      <c r="AE2290" s="1"/>
      <c r="AF2290" s="1"/>
      <c r="AG2290" s="1"/>
      <c r="AH2290" s="1"/>
    </row>
    <row r="2291" spans="17:34" x14ac:dyDescent="0.3">
      <c r="Q2291" s="1"/>
      <c r="AB2291" s="2"/>
      <c r="AD2291" s="1"/>
      <c r="AE2291" s="1"/>
      <c r="AF2291" s="1"/>
      <c r="AG2291" s="1"/>
      <c r="AH2291" s="1"/>
    </row>
    <row r="2292" spans="17:34" x14ac:dyDescent="0.3">
      <c r="Q2292" s="1"/>
      <c r="AB2292" s="2"/>
      <c r="AD2292" s="1"/>
      <c r="AE2292" s="1"/>
      <c r="AF2292" s="1"/>
      <c r="AG2292" s="1"/>
      <c r="AH2292" s="1"/>
    </row>
    <row r="2293" spans="17:34" x14ac:dyDescent="0.3">
      <c r="Q2293" s="1"/>
      <c r="AB2293" s="2"/>
      <c r="AD2293" s="1"/>
      <c r="AE2293" s="1"/>
      <c r="AF2293" s="1"/>
      <c r="AG2293" s="1"/>
      <c r="AH2293" s="1"/>
    </row>
    <row r="2294" spans="17:34" x14ac:dyDescent="0.3">
      <c r="Q2294" s="1"/>
      <c r="AB2294" s="2"/>
      <c r="AD2294" s="1"/>
      <c r="AE2294" s="1"/>
      <c r="AF2294" s="1"/>
      <c r="AG2294" s="1"/>
      <c r="AH2294" s="1"/>
    </row>
    <row r="2295" spans="17:34" x14ac:dyDescent="0.3">
      <c r="Q2295" s="1"/>
      <c r="AB2295" s="2"/>
      <c r="AD2295" s="1"/>
      <c r="AE2295" s="1"/>
      <c r="AF2295" s="1"/>
      <c r="AG2295" s="1"/>
      <c r="AH2295" s="1"/>
    </row>
    <row r="2296" spans="17:34" x14ac:dyDescent="0.3">
      <c r="Q2296" s="1"/>
      <c r="AB2296" s="2"/>
      <c r="AD2296" s="1"/>
      <c r="AE2296" s="1"/>
      <c r="AF2296" s="1"/>
      <c r="AG2296" s="1"/>
      <c r="AH2296" s="1"/>
    </row>
    <row r="2297" spans="17:34" x14ac:dyDescent="0.3">
      <c r="Q2297" s="1"/>
      <c r="AB2297" s="2"/>
      <c r="AD2297" s="1"/>
      <c r="AE2297" s="1"/>
      <c r="AF2297" s="1"/>
      <c r="AG2297" s="1"/>
      <c r="AH2297" s="1"/>
    </row>
    <row r="2298" spans="17:34" x14ac:dyDescent="0.3">
      <c r="Q2298" s="1"/>
      <c r="AB2298" s="2"/>
      <c r="AD2298" s="1"/>
      <c r="AE2298" s="1"/>
      <c r="AF2298" s="1"/>
      <c r="AG2298" s="1"/>
      <c r="AH2298" s="1"/>
    </row>
    <row r="2299" spans="17:34" x14ac:dyDescent="0.3">
      <c r="Q2299" s="1"/>
      <c r="AB2299" s="2"/>
      <c r="AD2299" s="1"/>
      <c r="AE2299" s="1"/>
      <c r="AF2299" s="1"/>
      <c r="AG2299" s="1"/>
      <c r="AH2299" s="1"/>
    </row>
    <row r="2300" spans="17:34" x14ac:dyDescent="0.3">
      <c r="Q2300" s="1"/>
      <c r="AB2300" s="2"/>
      <c r="AD2300" s="1"/>
      <c r="AE2300" s="1"/>
      <c r="AF2300" s="1"/>
      <c r="AG2300" s="1"/>
      <c r="AH2300" s="1"/>
    </row>
    <row r="2301" spans="17:34" x14ac:dyDescent="0.3">
      <c r="Q2301" s="1"/>
      <c r="AB2301" s="2"/>
      <c r="AD2301" s="1"/>
      <c r="AE2301" s="1"/>
      <c r="AF2301" s="1"/>
      <c r="AG2301" s="1"/>
      <c r="AH2301" s="1"/>
    </row>
    <row r="2302" spans="17:34" x14ac:dyDescent="0.3">
      <c r="Q2302" s="1"/>
      <c r="AB2302" s="2"/>
      <c r="AD2302" s="1"/>
      <c r="AE2302" s="1"/>
      <c r="AF2302" s="1"/>
      <c r="AG2302" s="1"/>
      <c r="AH2302" s="1"/>
    </row>
    <row r="2303" spans="17:34" x14ac:dyDescent="0.3">
      <c r="Q2303" s="1"/>
      <c r="AB2303" s="2"/>
      <c r="AD2303" s="1"/>
      <c r="AE2303" s="1"/>
      <c r="AF2303" s="1"/>
      <c r="AG2303" s="1"/>
      <c r="AH2303" s="1"/>
    </row>
    <row r="2304" spans="17:34" x14ac:dyDescent="0.3">
      <c r="Q2304" s="1"/>
      <c r="AB2304" s="2"/>
      <c r="AD2304" s="1"/>
      <c r="AE2304" s="1"/>
      <c r="AF2304" s="1"/>
      <c r="AG2304" s="1"/>
      <c r="AH2304" s="1"/>
    </row>
    <row r="2305" spans="17:34" x14ac:dyDescent="0.3">
      <c r="Q2305" s="1"/>
      <c r="AB2305" s="2"/>
      <c r="AD2305" s="1"/>
      <c r="AE2305" s="1"/>
      <c r="AF2305" s="1"/>
      <c r="AG2305" s="1"/>
      <c r="AH2305" s="1"/>
    </row>
    <row r="2306" spans="17:34" x14ac:dyDescent="0.3">
      <c r="Q2306" s="1"/>
      <c r="AB2306" s="2"/>
      <c r="AD2306" s="1"/>
      <c r="AE2306" s="1"/>
      <c r="AF2306" s="1"/>
      <c r="AG2306" s="1"/>
      <c r="AH2306" s="1"/>
    </row>
    <row r="2307" spans="17:34" x14ac:dyDescent="0.3">
      <c r="Q2307" s="1"/>
      <c r="AB2307" s="2"/>
      <c r="AD2307" s="1"/>
      <c r="AE2307" s="1"/>
      <c r="AF2307" s="1"/>
      <c r="AG2307" s="1"/>
      <c r="AH2307" s="1"/>
    </row>
    <row r="2308" spans="17:34" x14ac:dyDescent="0.3">
      <c r="Q2308" s="1"/>
      <c r="AB2308" s="2"/>
      <c r="AD2308" s="1"/>
      <c r="AE2308" s="1"/>
      <c r="AF2308" s="1"/>
      <c r="AG2308" s="1"/>
      <c r="AH2308" s="1"/>
    </row>
    <row r="2309" spans="17:34" x14ac:dyDescent="0.3">
      <c r="Q2309" s="1"/>
      <c r="AB2309" s="2"/>
      <c r="AD2309" s="1"/>
      <c r="AE2309" s="1"/>
      <c r="AF2309" s="1"/>
      <c r="AG2309" s="1"/>
      <c r="AH2309" s="1"/>
    </row>
    <row r="2310" spans="17:34" x14ac:dyDescent="0.3">
      <c r="Q2310" s="1"/>
      <c r="AB2310" s="2"/>
      <c r="AD2310" s="1"/>
      <c r="AE2310" s="1"/>
      <c r="AF2310" s="1"/>
      <c r="AG2310" s="1"/>
      <c r="AH2310" s="1"/>
    </row>
    <row r="2311" spans="17:34" x14ac:dyDescent="0.3">
      <c r="Q2311" s="1"/>
      <c r="AB2311" s="2"/>
      <c r="AD2311" s="1"/>
      <c r="AE2311" s="1"/>
      <c r="AF2311" s="1"/>
      <c r="AG2311" s="1"/>
      <c r="AH2311" s="1"/>
    </row>
    <row r="2312" spans="17:34" x14ac:dyDescent="0.3">
      <c r="Q2312" s="1"/>
      <c r="AB2312" s="2"/>
      <c r="AD2312" s="1"/>
      <c r="AE2312" s="1"/>
      <c r="AF2312" s="1"/>
      <c r="AG2312" s="1"/>
      <c r="AH2312" s="1"/>
    </row>
    <row r="2313" spans="17:34" x14ac:dyDescent="0.3">
      <c r="Q2313" s="1"/>
      <c r="AB2313" s="2"/>
      <c r="AD2313" s="1"/>
      <c r="AE2313" s="1"/>
      <c r="AF2313" s="1"/>
      <c r="AG2313" s="1"/>
      <c r="AH2313" s="1"/>
    </row>
    <row r="2314" spans="17:34" x14ac:dyDescent="0.3">
      <c r="Q2314" s="1"/>
      <c r="AB2314" s="2"/>
      <c r="AD2314" s="1"/>
      <c r="AE2314" s="1"/>
      <c r="AF2314" s="1"/>
      <c r="AG2314" s="1"/>
      <c r="AH2314" s="1"/>
    </row>
    <row r="2315" spans="17:34" x14ac:dyDescent="0.3">
      <c r="Q2315" s="1"/>
      <c r="AB2315" s="2"/>
      <c r="AD2315" s="1"/>
      <c r="AE2315" s="1"/>
      <c r="AF2315" s="1"/>
      <c r="AG2315" s="1"/>
      <c r="AH2315" s="1"/>
    </row>
    <row r="2316" spans="17:34" x14ac:dyDescent="0.3">
      <c r="Q2316" s="1"/>
      <c r="AB2316" s="2"/>
      <c r="AD2316" s="1"/>
      <c r="AE2316" s="1"/>
      <c r="AF2316" s="1"/>
      <c r="AG2316" s="1"/>
      <c r="AH2316" s="1"/>
    </row>
    <row r="2317" spans="17:34" x14ac:dyDescent="0.3">
      <c r="Q2317" s="1"/>
      <c r="AB2317" s="2"/>
      <c r="AD2317" s="1"/>
      <c r="AE2317" s="1"/>
      <c r="AF2317" s="1"/>
      <c r="AG2317" s="1"/>
      <c r="AH2317" s="1"/>
    </row>
    <row r="2318" spans="17:34" x14ac:dyDescent="0.3">
      <c r="Q2318" s="1"/>
      <c r="AB2318" s="2"/>
      <c r="AD2318" s="1"/>
      <c r="AE2318" s="1"/>
      <c r="AF2318" s="1"/>
      <c r="AG2318" s="1"/>
      <c r="AH2318" s="1"/>
    </row>
    <row r="2319" spans="17:34" x14ac:dyDescent="0.3">
      <c r="Q2319" s="1"/>
      <c r="AB2319" s="2"/>
      <c r="AD2319" s="1"/>
      <c r="AE2319" s="1"/>
      <c r="AF2319" s="1"/>
      <c r="AG2319" s="1"/>
      <c r="AH2319" s="1"/>
    </row>
    <row r="2320" spans="17:34" x14ac:dyDescent="0.3">
      <c r="Q2320" s="1"/>
      <c r="AB2320" s="2"/>
      <c r="AD2320" s="1"/>
      <c r="AE2320" s="1"/>
      <c r="AF2320" s="1"/>
      <c r="AG2320" s="1"/>
      <c r="AH2320" s="1"/>
    </row>
    <row r="2321" spans="17:34" x14ac:dyDescent="0.3">
      <c r="Q2321" s="1"/>
      <c r="AB2321" s="2"/>
      <c r="AD2321" s="1"/>
      <c r="AE2321" s="1"/>
      <c r="AF2321" s="1"/>
      <c r="AG2321" s="1"/>
      <c r="AH2321" s="1"/>
    </row>
    <row r="2322" spans="17:34" x14ac:dyDescent="0.3">
      <c r="Q2322" s="1"/>
      <c r="AB2322" s="2"/>
      <c r="AD2322" s="1"/>
      <c r="AE2322" s="1"/>
      <c r="AF2322" s="1"/>
      <c r="AG2322" s="1"/>
      <c r="AH2322" s="1"/>
    </row>
    <row r="2323" spans="17:34" x14ac:dyDescent="0.3">
      <c r="Q2323" s="1"/>
      <c r="AB2323" s="2"/>
      <c r="AD2323" s="1"/>
      <c r="AE2323" s="1"/>
      <c r="AF2323" s="1"/>
      <c r="AG2323" s="1"/>
      <c r="AH2323" s="1"/>
    </row>
    <row r="2324" spans="17:34" x14ac:dyDescent="0.3">
      <c r="Q2324" s="1"/>
      <c r="AB2324" s="2"/>
      <c r="AD2324" s="1"/>
      <c r="AE2324" s="1"/>
      <c r="AF2324" s="1"/>
      <c r="AG2324" s="1"/>
      <c r="AH2324" s="1"/>
    </row>
    <row r="2325" spans="17:34" x14ac:dyDescent="0.3">
      <c r="Q2325" s="1"/>
      <c r="AB2325" s="2"/>
      <c r="AD2325" s="1"/>
      <c r="AE2325" s="1"/>
      <c r="AF2325" s="1"/>
      <c r="AG2325" s="1"/>
      <c r="AH2325" s="1"/>
    </row>
    <row r="2326" spans="17:34" x14ac:dyDescent="0.3">
      <c r="Q2326" s="1"/>
      <c r="AB2326" s="2"/>
      <c r="AD2326" s="1"/>
      <c r="AE2326" s="1"/>
      <c r="AF2326" s="1"/>
      <c r="AG2326" s="1"/>
      <c r="AH2326" s="1"/>
    </row>
    <row r="2327" spans="17:34" x14ac:dyDescent="0.3">
      <c r="Q2327" s="1"/>
      <c r="AB2327" s="2"/>
      <c r="AD2327" s="1"/>
      <c r="AE2327" s="1"/>
      <c r="AF2327" s="1"/>
      <c r="AG2327" s="1"/>
      <c r="AH2327" s="1"/>
    </row>
    <row r="2328" spans="17:34" x14ac:dyDescent="0.3">
      <c r="Q2328" s="1"/>
      <c r="AB2328" s="2"/>
      <c r="AD2328" s="1"/>
      <c r="AE2328" s="1"/>
      <c r="AF2328" s="1"/>
      <c r="AG2328" s="1"/>
      <c r="AH2328" s="1"/>
    </row>
    <row r="2329" spans="17:34" x14ac:dyDescent="0.3">
      <c r="Q2329" s="1"/>
      <c r="AB2329" s="2"/>
      <c r="AD2329" s="1"/>
      <c r="AE2329" s="1"/>
      <c r="AF2329" s="1"/>
      <c r="AG2329" s="1"/>
      <c r="AH2329" s="1"/>
    </row>
    <row r="2330" spans="17:34" x14ac:dyDescent="0.3">
      <c r="Q2330" s="1"/>
      <c r="AB2330" s="2"/>
      <c r="AD2330" s="1"/>
      <c r="AE2330" s="1"/>
      <c r="AF2330" s="1"/>
      <c r="AG2330" s="1"/>
      <c r="AH2330" s="1"/>
    </row>
    <row r="2331" spans="17:34" x14ac:dyDescent="0.3">
      <c r="Q2331" s="1"/>
      <c r="AB2331" s="2"/>
      <c r="AD2331" s="1"/>
      <c r="AE2331" s="1"/>
      <c r="AF2331" s="1"/>
      <c r="AG2331" s="1"/>
      <c r="AH2331" s="1"/>
    </row>
    <row r="2332" spans="17:34" x14ac:dyDescent="0.3">
      <c r="Q2332" s="1"/>
      <c r="AB2332" s="2"/>
      <c r="AD2332" s="1"/>
      <c r="AE2332" s="1"/>
      <c r="AF2332" s="1"/>
      <c r="AG2332" s="1"/>
      <c r="AH2332" s="1"/>
    </row>
    <row r="2333" spans="17:34" x14ac:dyDescent="0.3">
      <c r="Q2333" s="1"/>
      <c r="AB2333" s="2"/>
      <c r="AD2333" s="1"/>
      <c r="AE2333" s="1"/>
      <c r="AF2333" s="1"/>
      <c r="AG2333" s="1"/>
      <c r="AH2333" s="1"/>
    </row>
    <row r="2334" spans="17:34" x14ac:dyDescent="0.3">
      <c r="Q2334" s="1"/>
      <c r="AB2334" s="2"/>
      <c r="AD2334" s="1"/>
      <c r="AE2334" s="1"/>
      <c r="AF2334" s="1"/>
      <c r="AG2334" s="1"/>
      <c r="AH2334" s="1"/>
    </row>
    <row r="2335" spans="17:34" x14ac:dyDescent="0.3">
      <c r="Q2335" s="1"/>
      <c r="AB2335" s="2"/>
      <c r="AD2335" s="1"/>
      <c r="AE2335" s="1"/>
      <c r="AF2335" s="1"/>
      <c r="AG2335" s="1"/>
      <c r="AH2335" s="1"/>
    </row>
    <row r="2336" spans="17:34" x14ac:dyDescent="0.3">
      <c r="Q2336" s="1"/>
      <c r="AB2336" s="2"/>
      <c r="AD2336" s="1"/>
      <c r="AE2336" s="1"/>
      <c r="AF2336" s="1"/>
      <c r="AG2336" s="1"/>
      <c r="AH2336" s="1"/>
    </row>
    <row r="2337" spans="17:34" x14ac:dyDescent="0.3">
      <c r="Q2337" s="1"/>
      <c r="AB2337" s="2"/>
      <c r="AD2337" s="1"/>
      <c r="AE2337" s="1"/>
      <c r="AF2337" s="1"/>
      <c r="AG2337" s="1"/>
      <c r="AH2337" s="1"/>
    </row>
    <row r="2338" spans="17:34" x14ac:dyDescent="0.3">
      <c r="Q2338" s="1"/>
      <c r="AB2338" s="2"/>
      <c r="AD2338" s="1"/>
      <c r="AE2338" s="1"/>
      <c r="AF2338" s="1"/>
      <c r="AG2338" s="1"/>
      <c r="AH2338" s="1"/>
    </row>
    <row r="2339" spans="17:34" x14ac:dyDescent="0.3">
      <c r="Q2339" s="1"/>
      <c r="AB2339" s="2"/>
      <c r="AD2339" s="1"/>
      <c r="AE2339" s="1"/>
      <c r="AF2339" s="1"/>
      <c r="AG2339" s="1"/>
      <c r="AH2339" s="1"/>
    </row>
    <row r="2340" spans="17:34" x14ac:dyDescent="0.3">
      <c r="Q2340" s="1"/>
      <c r="AB2340" s="2"/>
      <c r="AD2340" s="1"/>
      <c r="AE2340" s="1"/>
      <c r="AF2340" s="1"/>
      <c r="AG2340" s="1"/>
      <c r="AH2340" s="1"/>
    </row>
    <row r="2341" spans="17:34" x14ac:dyDescent="0.3">
      <c r="Q2341" s="1"/>
      <c r="AB2341" s="2"/>
      <c r="AD2341" s="1"/>
      <c r="AE2341" s="1"/>
      <c r="AF2341" s="1"/>
      <c r="AG2341" s="1"/>
      <c r="AH2341" s="1"/>
    </row>
    <row r="2342" spans="17:34" x14ac:dyDescent="0.3">
      <c r="Q2342" s="1"/>
      <c r="AB2342" s="2"/>
      <c r="AD2342" s="1"/>
      <c r="AE2342" s="1"/>
      <c r="AF2342" s="1"/>
      <c r="AG2342" s="1"/>
      <c r="AH2342" s="1"/>
    </row>
    <row r="2343" spans="17:34" x14ac:dyDescent="0.3">
      <c r="Q2343" s="1"/>
      <c r="AB2343" s="2"/>
      <c r="AD2343" s="1"/>
      <c r="AE2343" s="1"/>
      <c r="AF2343" s="1"/>
      <c r="AG2343" s="1"/>
      <c r="AH2343" s="1"/>
    </row>
    <row r="2344" spans="17:34" x14ac:dyDescent="0.3">
      <c r="Q2344" s="1"/>
      <c r="AB2344" s="2"/>
      <c r="AD2344" s="1"/>
      <c r="AE2344" s="1"/>
      <c r="AF2344" s="1"/>
      <c r="AG2344" s="1"/>
      <c r="AH2344" s="1"/>
    </row>
    <row r="2345" spans="17:34" x14ac:dyDescent="0.3">
      <c r="Q2345" s="1"/>
      <c r="AB2345" s="2"/>
      <c r="AD2345" s="1"/>
      <c r="AE2345" s="1"/>
      <c r="AF2345" s="1"/>
      <c r="AG2345" s="1"/>
      <c r="AH2345" s="1"/>
    </row>
    <row r="2346" spans="17:34" x14ac:dyDescent="0.3">
      <c r="Q2346" s="1"/>
      <c r="AB2346" s="2"/>
      <c r="AD2346" s="1"/>
      <c r="AE2346" s="1"/>
      <c r="AF2346" s="1"/>
      <c r="AG2346" s="1"/>
      <c r="AH2346" s="1"/>
    </row>
    <row r="2347" spans="17:34" x14ac:dyDescent="0.3">
      <c r="Q2347" s="1"/>
      <c r="AB2347" s="2"/>
      <c r="AD2347" s="1"/>
      <c r="AE2347" s="1"/>
      <c r="AF2347" s="1"/>
      <c r="AG2347" s="1"/>
      <c r="AH2347" s="1"/>
    </row>
    <row r="2348" spans="17:34" x14ac:dyDescent="0.3">
      <c r="Q2348" s="1"/>
      <c r="AB2348" s="2"/>
      <c r="AD2348" s="1"/>
      <c r="AE2348" s="1"/>
      <c r="AF2348" s="1"/>
      <c r="AG2348" s="1"/>
      <c r="AH2348" s="1"/>
    </row>
    <row r="2349" spans="17:34" x14ac:dyDescent="0.3">
      <c r="Q2349" s="1"/>
      <c r="AB2349" s="2"/>
      <c r="AD2349" s="1"/>
      <c r="AE2349" s="1"/>
      <c r="AF2349" s="1"/>
      <c r="AG2349" s="1"/>
      <c r="AH2349" s="1"/>
    </row>
    <row r="2350" spans="17:34" x14ac:dyDescent="0.3">
      <c r="Q2350" s="1"/>
      <c r="AB2350" s="2"/>
      <c r="AD2350" s="1"/>
      <c r="AE2350" s="1"/>
      <c r="AF2350" s="1"/>
      <c r="AG2350" s="1"/>
      <c r="AH2350" s="1"/>
    </row>
    <row r="2351" spans="17:34" x14ac:dyDescent="0.3">
      <c r="Q2351" s="1"/>
      <c r="AB2351" s="2"/>
      <c r="AD2351" s="1"/>
      <c r="AE2351" s="1"/>
      <c r="AF2351" s="1"/>
      <c r="AG2351" s="1"/>
      <c r="AH2351" s="1"/>
    </row>
    <row r="2352" spans="17:34" x14ac:dyDescent="0.3">
      <c r="Q2352" s="1"/>
      <c r="AB2352" s="2"/>
      <c r="AD2352" s="1"/>
      <c r="AE2352" s="1"/>
      <c r="AF2352" s="1"/>
      <c r="AG2352" s="1"/>
      <c r="AH2352" s="1"/>
    </row>
    <row r="2353" spans="17:34" x14ac:dyDescent="0.3">
      <c r="Q2353" s="1"/>
      <c r="AB2353" s="2"/>
      <c r="AD2353" s="1"/>
      <c r="AE2353" s="1"/>
      <c r="AF2353" s="1"/>
      <c r="AG2353" s="1"/>
      <c r="AH2353" s="1"/>
    </row>
    <row r="2354" spans="17:34" x14ac:dyDescent="0.3">
      <c r="Q2354" s="1"/>
      <c r="AB2354" s="2"/>
      <c r="AD2354" s="1"/>
      <c r="AE2354" s="1"/>
      <c r="AF2354" s="1"/>
      <c r="AG2354" s="1"/>
      <c r="AH2354" s="1"/>
    </row>
    <row r="2355" spans="17:34" x14ac:dyDescent="0.3">
      <c r="Q2355" s="1"/>
      <c r="AB2355" s="2"/>
      <c r="AD2355" s="1"/>
      <c r="AE2355" s="1"/>
      <c r="AF2355" s="1"/>
      <c r="AG2355" s="1"/>
      <c r="AH2355" s="1"/>
    </row>
    <row r="2356" spans="17:34" x14ac:dyDescent="0.3">
      <c r="Q2356" s="1"/>
      <c r="AB2356" s="2"/>
      <c r="AD2356" s="1"/>
      <c r="AE2356" s="1"/>
      <c r="AF2356" s="1"/>
      <c r="AG2356" s="1"/>
      <c r="AH2356" s="1"/>
    </row>
    <row r="2357" spans="17:34" x14ac:dyDescent="0.3">
      <c r="Q2357" s="1"/>
      <c r="AB2357" s="2"/>
      <c r="AD2357" s="1"/>
      <c r="AE2357" s="1"/>
      <c r="AF2357" s="1"/>
      <c r="AG2357" s="1"/>
      <c r="AH2357" s="1"/>
    </row>
    <row r="2358" spans="17:34" x14ac:dyDescent="0.3">
      <c r="Q2358" s="1"/>
      <c r="AB2358" s="2"/>
      <c r="AD2358" s="1"/>
      <c r="AE2358" s="1"/>
      <c r="AF2358" s="1"/>
      <c r="AG2358" s="1"/>
      <c r="AH2358" s="1"/>
    </row>
    <row r="2359" spans="17:34" x14ac:dyDescent="0.3">
      <c r="Q2359" s="1"/>
      <c r="AB2359" s="2"/>
      <c r="AD2359" s="1"/>
      <c r="AE2359" s="1"/>
      <c r="AF2359" s="1"/>
      <c r="AG2359" s="1"/>
      <c r="AH2359" s="1"/>
    </row>
    <row r="2360" spans="17:34" x14ac:dyDescent="0.3">
      <c r="Q2360" s="1"/>
      <c r="AB2360" s="2"/>
      <c r="AD2360" s="1"/>
      <c r="AE2360" s="1"/>
      <c r="AF2360" s="1"/>
      <c r="AG2360" s="1"/>
      <c r="AH2360" s="1"/>
    </row>
    <row r="2361" spans="17:34" x14ac:dyDescent="0.3">
      <c r="Q2361" s="1"/>
      <c r="AB2361" s="2"/>
      <c r="AD2361" s="1"/>
      <c r="AE2361" s="1"/>
      <c r="AF2361" s="1"/>
      <c r="AG2361" s="1"/>
      <c r="AH2361" s="1"/>
    </row>
    <row r="2362" spans="17:34" x14ac:dyDescent="0.3">
      <c r="Q2362" s="1"/>
      <c r="AB2362" s="2"/>
      <c r="AD2362" s="1"/>
      <c r="AE2362" s="1"/>
      <c r="AF2362" s="1"/>
      <c r="AG2362" s="1"/>
      <c r="AH2362" s="1"/>
    </row>
    <row r="2363" spans="17:34" x14ac:dyDescent="0.3">
      <c r="Q2363" s="1"/>
      <c r="AB2363" s="2"/>
      <c r="AD2363" s="1"/>
      <c r="AE2363" s="1"/>
      <c r="AF2363" s="1"/>
      <c r="AG2363" s="1"/>
      <c r="AH2363" s="1"/>
    </row>
    <row r="2364" spans="17:34" x14ac:dyDescent="0.3">
      <c r="Q2364" s="1"/>
      <c r="AB2364" s="2"/>
      <c r="AD2364" s="1"/>
      <c r="AE2364" s="1"/>
      <c r="AF2364" s="1"/>
      <c r="AG2364" s="1"/>
      <c r="AH2364" s="1"/>
    </row>
    <row r="2365" spans="17:34" x14ac:dyDescent="0.3">
      <c r="Q2365" s="1"/>
      <c r="AB2365" s="2"/>
      <c r="AD2365" s="1"/>
      <c r="AE2365" s="1"/>
      <c r="AF2365" s="1"/>
      <c r="AG2365" s="1"/>
      <c r="AH2365" s="1"/>
    </row>
    <row r="2366" spans="17:34" x14ac:dyDescent="0.3">
      <c r="Q2366" s="1"/>
      <c r="AB2366" s="2"/>
      <c r="AD2366" s="1"/>
      <c r="AE2366" s="1"/>
      <c r="AF2366" s="1"/>
      <c r="AG2366" s="1"/>
      <c r="AH2366" s="1"/>
    </row>
    <row r="2367" spans="17:34" x14ac:dyDescent="0.3">
      <c r="Q2367" s="1"/>
      <c r="AB2367" s="2"/>
      <c r="AD2367" s="1"/>
      <c r="AE2367" s="1"/>
      <c r="AF2367" s="1"/>
      <c r="AG2367" s="1"/>
      <c r="AH2367" s="1"/>
    </row>
    <row r="2368" spans="17:34" x14ac:dyDescent="0.3">
      <c r="Q2368" s="1"/>
      <c r="AB2368" s="2"/>
      <c r="AD2368" s="1"/>
      <c r="AE2368" s="1"/>
      <c r="AF2368" s="1"/>
      <c r="AG2368" s="1"/>
      <c r="AH2368" s="1"/>
    </row>
    <row r="2369" spans="17:34" x14ac:dyDescent="0.3">
      <c r="Q2369" s="1"/>
      <c r="AB2369" s="2"/>
      <c r="AD2369" s="1"/>
      <c r="AE2369" s="1"/>
      <c r="AF2369" s="1"/>
      <c r="AG2369" s="1"/>
      <c r="AH2369" s="1"/>
    </row>
    <row r="2370" spans="17:34" x14ac:dyDescent="0.3">
      <c r="Q2370" s="1"/>
      <c r="AB2370" s="2"/>
      <c r="AD2370" s="1"/>
      <c r="AE2370" s="1"/>
      <c r="AF2370" s="1"/>
      <c r="AG2370" s="1"/>
      <c r="AH2370" s="1"/>
    </row>
    <row r="2371" spans="17:34" x14ac:dyDescent="0.3">
      <c r="Q2371" s="1"/>
      <c r="AB2371" s="2"/>
      <c r="AD2371" s="1"/>
      <c r="AE2371" s="1"/>
      <c r="AF2371" s="1"/>
      <c r="AG2371" s="1"/>
      <c r="AH2371" s="1"/>
    </row>
    <row r="2372" spans="17:34" x14ac:dyDescent="0.3">
      <c r="Q2372" s="1"/>
      <c r="AB2372" s="2"/>
      <c r="AD2372" s="1"/>
      <c r="AE2372" s="1"/>
      <c r="AF2372" s="1"/>
      <c r="AG2372" s="1"/>
      <c r="AH2372" s="1"/>
    </row>
    <row r="2373" spans="17:34" x14ac:dyDescent="0.3">
      <c r="Q2373" s="1"/>
      <c r="AB2373" s="2"/>
      <c r="AD2373" s="1"/>
      <c r="AE2373" s="1"/>
      <c r="AF2373" s="1"/>
      <c r="AG2373" s="1"/>
      <c r="AH2373" s="1"/>
    </row>
    <row r="2374" spans="17:34" x14ac:dyDescent="0.3">
      <c r="Q2374" s="1"/>
      <c r="AB2374" s="2"/>
      <c r="AD2374" s="1"/>
      <c r="AE2374" s="1"/>
      <c r="AF2374" s="1"/>
      <c r="AG2374" s="1"/>
      <c r="AH2374" s="1"/>
    </row>
    <row r="2375" spans="17:34" x14ac:dyDescent="0.3">
      <c r="Q2375" s="1"/>
      <c r="AB2375" s="2"/>
      <c r="AD2375" s="1"/>
      <c r="AE2375" s="1"/>
      <c r="AF2375" s="1"/>
      <c r="AG2375" s="1"/>
      <c r="AH2375" s="1"/>
    </row>
    <row r="2376" spans="17:34" x14ac:dyDescent="0.3">
      <c r="Q2376" s="1"/>
      <c r="AB2376" s="2"/>
      <c r="AD2376" s="1"/>
      <c r="AE2376" s="1"/>
      <c r="AF2376" s="1"/>
      <c r="AG2376" s="1"/>
      <c r="AH2376" s="1"/>
    </row>
    <row r="2377" spans="17:34" x14ac:dyDescent="0.3">
      <c r="Q2377" s="1"/>
      <c r="AB2377" s="2"/>
      <c r="AD2377" s="1"/>
      <c r="AE2377" s="1"/>
      <c r="AF2377" s="1"/>
      <c r="AG2377" s="1"/>
      <c r="AH2377" s="1"/>
    </row>
    <row r="2378" spans="17:34" x14ac:dyDescent="0.3">
      <c r="Q2378" s="1"/>
      <c r="AB2378" s="2"/>
      <c r="AD2378" s="1"/>
      <c r="AE2378" s="1"/>
      <c r="AF2378" s="1"/>
      <c r="AG2378" s="1"/>
      <c r="AH2378" s="1"/>
    </row>
    <row r="2379" spans="17:34" x14ac:dyDescent="0.3">
      <c r="Q2379" s="1"/>
      <c r="AB2379" s="2"/>
      <c r="AD2379" s="1"/>
      <c r="AE2379" s="1"/>
      <c r="AF2379" s="1"/>
      <c r="AG2379" s="1"/>
      <c r="AH2379" s="1"/>
    </row>
    <row r="2380" spans="17:34" x14ac:dyDescent="0.3">
      <c r="Q2380" s="1"/>
      <c r="AB2380" s="2"/>
      <c r="AD2380" s="1"/>
      <c r="AE2380" s="1"/>
      <c r="AF2380" s="1"/>
      <c r="AG2380" s="1"/>
      <c r="AH2380" s="1"/>
    </row>
    <row r="2381" spans="17:34" x14ac:dyDescent="0.3">
      <c r="Q2381" s="1"/>
      <c r="AB2381" s="2"/>
      <c r="AD2381" s="1"/>
      <c r="AE2381" s="1"/>
      <c r="AF2381" s="1"/>
      <c r="AG2381" s="1"/>
      <c r="AH2381" s="1"/>
    </row>
    <row r="2382" spans="17:34" x14ac:dyDescent="0.3">
      <c r="Q2382" s="1"/>
      <c r="AB2382" s="2"/>
      <c r="AD2382" s="1"/>
      <c r="AE2382" s="1"/>
      <c r="AF2382" s="1"/>
      <c r="AG2382" s="1"/>
      <c r="AH2382" s="1"/>
    </row>
    <row r="2383" spans="17:34" x14ac:dyDescent="0.3">
      <c r="Q2383" s="1"/>
      <c r="AB2383" s="2"/>
      <c r="AD2383" s="1"/>
      <c r="AE2383" s="1"/>
      <c r="AF2383" s="1"/>
      <c r="AG2383" s="1"/>
      <c r="AH2383" s="1"/>
    </row>
    <row r="2384" spans="17:34" x14ac:dyDescent="0.3">
      <c r="Q2384" s="1"/>
      <c r="AB2384" s="2"/>
      <c r="AD2384" s="1"/>
      <c r="AE2384" s="1"/>
      <c r="AF2384" s="1"/>
      <c r="AG2384" s="1"/>
      <c r="AH2384" s="1"/>
    </row>
    <row r="2385" spans="17:34" x14ac:dyDescent="0.3">
      <c r="Q2385" s="1"/>
      <c r="AB2385" s="2"/>
      <c r="AD2385" s="1"/>
      <c r="AE2385" s="1"/>
      <c r="AF2385" s="1"/>
      <c r="AG2385" s="1"/>
      <c r="AH2385" s="1"/>
    </row>
    <row r="2386" spans="17:34" x14ac:dyDescent="0.3">
      <c r="Q2386" s="1"/>
      <c r="AB2386" s="2"/>
      <c r="AD2386" s="1"/>
      <c r="AE2386" s="1"/>
      <c r="AF2386" s="1"/>
      <c r="AG2386" s="1"/>
      <c r="AH2386" s="1"/>
    </row>
    <row r="2387" spans="17:34" x14ac:dyDescent="0.3">
      <c r="Q2387" s="1"/>
      <c r="AB2387" s="2"/>
      <c r="AD2387" s="1"/>
      <c r="AE2387" s="1"/>
      <c r="AF2387" s="1"/>
      <c r="AG2387" s="1"/>
      <c r="AH2387" s="1"/>
    </row>
    <row r="2388" spans="17:34" x14ac:dyDescent="0.3">
      <c r="Q2388" s="1"/>
      <c r="AB2388" s="2"/>
      <c r="AD2388" s="1"/>
      <c r="AE2388" s="1"/>
      <c r="AF2388" s="1"/>
      <c r="AG2388" s="1"/>
      <c r="AH2388" s="1"/>
    </row>
    <row r="2389" spans="17:34" x14ac:dyDescent="0.3">
      <c r="Q2389" s="1"/>
      <c r="AB2389" s="2"/>
      <c r="AD2389" s="1"/>
      <c r="AE2389" s="1"/>
      <c r="AF2389" s="1"/>
      <c r="AG2389" s="1"/>
      <c r="AH2389" s="1"/>
    </row>
    <row r="2390" spans="17:34" x14ac:dyDescent="0.3">
      <c r="Q2390" s="1"/>
      <c r="AB2390" s="2"/>
      <c r="AD2390" s="1"/>
      <c r="AE2390" s="1"/>
      <c r="AF2390" s="1"/>
      <c r="AG2390" s="1"/>
      <c r="AH2390" s="1"/>
    </row>
    <row r="2391" spans="17:34" x14ac:dyDescent="0.3">
      <c r="Q2391" s="1"/>
      <c r="AB2391" s="2"/>
      <c r="AD2391" s="1"/>
      <c r="AE2391" s="1"/>
      <c r="AF2391" s="1"/>
      <c r="AG2391" s="1"/>
      <c r="AH2391" s="1"/>
    </row>
    <row r="2392" spans="17:34" x14ac:dyDescent="0.3">
      <c r="Q2392" s="1"/>
      <c r="AB2392" s="2"/>
      <c r="AD2392" s="1"/>
      <c r="AE2392" s="1"/>
      <c r="AF2392" s="1"/>
      <c r="AG2392" s="1"/>
      <c r="AH2392" s="1"/>
    </row>
    <row r="2393" spans="17:34" x14ac:dyDescent="0.3">
      <c r="Q2393" s="1"/>
      <c r="AB2393" s="2"/>
      <c r="AD2393" s="1"/>
      <c r="AE2393" s="1"/>
      <c r="AF2393" s="1"/>
      <c r="AG2393" s="1"/>
      <c r="AH2393" s="1"/>
    </row>
    <row r="2394" spans="17:34" x14ac:dyDescent="0.3">
      <c r="Q2394" s="1"/>
      <c r="AB2394" s="2"/>
      <c r="AD2394" s="1"/>
      <c r="AE2394" s="1"/>
      <c r="AF2394" s="1"/>
      <c r="AG2394" s="1"/>
      <c r="AH2394" s="1"/>
    </row>
    <row r="2395" spans="17:34" x14ac:dyDescent="0.3">
      <c r="Q2395" s="1"/>
      <c r="AB2395" s="2"/>
      <c r="AD2395" s="1"/>
      <c r="AE2395" s="1"/>
      <c r="AF2395" s="1"/>
      <c r="AG2395" s="1"/>
      <c r="AH2395" s="1"/>
    </row>
    <row r="2396" spans="17:34" x14ac:dyDescent="0.3">
      <c r="Q2396" s="1"/>
      <c r="AB2396" s="2"/>
      <c r="AD2396" s="1"/>
      <c r="AE2396" s="1"/>
      <c r="AF2396" s="1"/>
      <c r="AG2396" s="1"/>
      <c r="AH2396" s="1"/>
    </row>
    <row r="2397" spans="17:34" x14ac:dyDescent="0.3">
      <c r="Q2397" s="1"/>
      <c r="AB2397" s="2"/>
      <c r="AD2397" s="1"/>
      <c r="AE2397" s="1"/>
      <c r="AF2397" s="1"/>
      <c r="AG2397" s="1"/>
      <c r="AH2397" s="1"/>
    </row>
    <row r="2398" spans="17:34" x14ac:dyDescent="0.3">
      <c r="Q2398" s="1"/>
      <c r="AB2398" s="2"/>
      <c r="AD2398" s="1"/>
      <c r="AE2398" s="1"/>
      <c r="AF2398" s="1"/>
      <c r="AG2398" s="1"/>
      <c r="AH2398" s="1"/>
    </row>
    <row r="2399" spans="17:34" x14ac:dyDescent="0.3">
      <c r="Q2399" s="1"/>
      <c r="AB2399" s="2"/>
      <c r="AD2399" s="1"/>
      <c r="AE2399" s="1"/>
      <c r="AF2399" s="1"/>
      <c r="AG2399" s="1"/>
      <c r="AH2399" s="1"/>
    </row>
    <row r="2400" spans="17:34" x14ac:dyDescent="0.3">
      <c r="Q2400" s="1"/>
      <c r="AB2400" s="2"/>
      <c r="AD2400" s="1"/>
      <c r="AE2400" s="1"/>
      <c r="AF2400" s="1"/>
      <c r="AG2400" s="1"/>
      <c r="AH2400" s="1"/>
    </row>
    <row r="2401" spans="17:34" x14ac:dyDescent="0.3">
      <c r="Q2401" s="1"/>
      <c r="AB2401" s="2"/>
      <c r="AD2401" s="1"/>
      <c r="AE2401" s="1"/>
      <c r="AF2401" s="1"/>
      <c r="AG2401" s="1"/>
      <c r="AH2401" s="1"/>
    </row>
    <row r="2402" spans="17:34" x14ac:dyDescent="0.3">
      <c r="Q2402" s="1"/>
      <c r="AB2402" s="2"/>
      <c r="AD2402" s="1"/>
      <c r="AE2402" s="1"/>
      <c r="AF2402" s="1"/>
      <c r="AG2402" s="1"/>
      <c r="AH2402" s="1"/>
    </row>
    <row r="2403" spans="17:34" x14ac:dyDescent="0.3">
      <c r="Q2403" s="1"/>
      <c r="AB2403" s="2"/>
      <c r="AD2403" s="1"/>
      <c r="AE2403" s="1"/>
      <c r="AF2403" s="1"/>
      <c r="AG2403" s="1"/>
      <c r="AH2403" s="1"/>
    </row>
    <row r="2404" spans="17:34" x14ac:dyDescent="0.3">
      <c r="Q2404" s="1"/>
      <c r="AB2404" s="2"/>
      <c r="AD2404" s="1"/>
      <c r="AE2404" s="1"/>
      <c r="AF2404" s="1"/>
      <c r="AG2404" s="1"/>
      <c r="AH2404" s="1"/>
    </row>
    <row r="2405" spans="17:34" x14ac:dyDescent="0.3">
      <c r="Q2405" s="1"/>
      <c r="AB2405" s="2"/>
      <c r="AD2405" s="1"/>
      <c r="AE2405" s="1"/>
      <c r="AF2405" s="1"/>
      <c r="AG2405" s="1"/>
      <c r="AH2405" s="1"/>
    </row>
    <row r="2406" spans="17:34" x14ac:dyDescent="0.3">
      <c r="Q2406" s="1"/>
      <c r="AB2406" s="2"/>
      <c r="AD2406" s="1"/>
      <c r="AE2406" s="1"/>
      <c r="AF2406" s="1"/>
      <c r="AG2406" s="1"/>
      <c r="AH2406" s="1"/>
    </row>
    <row r="2407" spans="17:34" x14ac:dyDescent="0.3">
      <c r="Q2407" s="1"/>
      <c r="AB2407" s="2"/>
      <c r="AD2407" s="1"/>
      <c r="AE2407" s="1"/>
      <c r="AF2407" s="1"/>
      <c r="AG2407" s="1"/>
      <c r="AH2407" s="1"/>
    </row>
    <row r="2408" spans="17:34" x14ac:dyDescent="0.3">
      <c r="Q2408" s="1"/>
      <c r="AB2408" s="2"/>
      <c r="AD2408" s="1"/>
      <c r="AE2408" s="1"/>
      <c r="AF2408" s="1"/>
      <c r="AG2408" s="1"/>
      <c r="AH2408" s="1"/>
    </row>
    <row r="2409" spans="17:34" x14ac:dyDescent="0.3">
      <c r="Q2409" s="1"/>
      <c r="AB2409" s="2"/>
      <c r="AD2409" s="1"/>
      <c r="AE2409" s="1"/>
      <c r="AF2409" s="1"/>
      <c r="AG2409" s="1"/>
      <c r="AH2409" s="1"/>
    </row>
    <row r="2410" spans="17:34" x14ac:dyDescent="0.3">
      <c r="Q2410" s="1"/>
      <c r="AB2410" s="2"/>
      <c r="AD2410" s="1"/>
      <c r="AE2410" s="1"/>
      <c r="AF2410" s="1"/>
      <c r="AG2410" s="1"/>
      <c r="AH2410" s="1"/>
    </row>
    <row r="2411" spans="17:34" x14ac:dyDescent="0.3">
      <c r="Q2411" s="1"/>
      <c r="AB2411" s="2"/>
      <c r="AD2411" s="1"/>
      <c r="AE2411" s="1"/>
      <c r="AF2411" s="1"/>
      <c r="AG2411" s="1"/>
      <c r="AH2411" s="1"/>
    </row>
    <row r="2412" spans="17:34" x14ac:dyDescent="0.3">
      <c r="Q2412" s="1"/>
      <c r="AB2412" s="2"/>
      <c r="AD2412" s="1"/>
      <c r="AE2412" s="1"/>
      <c r="AF2412" s="1"/>
      <c r="AG2412" s="1"/>
      <c r="AH2412" s="1"/>
    </row>
    <row r="2413" spans="17:34" x14ac:dyDescent="0.3">
      <c r="Q2413" s="1"/>
      <c r="AB2413" s="2"/>
      <c r="AD2413" s="1"/>
      <c r="AE2413" s="1"/>
      <c r="AF2413" s="1"/>
      <c r="AG2413" s="1"/>
      <c r="AH2413" s="1"/>
    </row>
    <row r="2414" spans="17:34" x14ac:dyDescent="0.3">
      <c r="Q2414" s="1"/>
      <c r="AB2414" s="2"/>
      <c r="AD2414" s="1"/>
      <c r="AE2414" s="1"/>
      <c r="AF2414" s="1"/>
      <c r="AG2414" s="1"/>
      <c r="AH2414" s="1"/>
    </row>
    <row r="2415" spans="17:34" x14ac:dyDescent="0.3">
      <c r="Q2415" s="1"/>
      <c r="AB2415" s="2"/>
      <c r="AD2415" s="1"/>
      <c r="AE2415" s="1"/>
      <c r="AF2415" s="1"/>
      <c r="AG2415" s="1"/>
      <c r="AH2415" s="1"/>
    </row>
    <row r="2416" spans="17:34" x14ac:dyDescent="0.3">
      <c r="Q2416" s="1"/>
      <c r="AB2416" s="2"/>
      <c r="AD2416" s="1"/>
      <c r="AE2416" s="1"/>
      <c r="AF2416" s="1"/>
      <c r="AG2416" s="1"/>
      <c r="AH2416" s="1"/>
    </row>
    <row r="2417" spans="17:34" x14ac:dyDescent="0.3">
      <c r="Q2417" s="1"/>
      <c r="AB2417" s="2"/>
      <c r="AD2417" s="1"/>
      <c r="AE2417" s="1"/>
      <c r="AF2417" s="1"/>
      <c r="AG2417" s="1"/>
      <c r="AH2417" s="1"/>
    </row>
    <row r="2418" spans="17:34" x14ac:dyDescent="0.3">
      <c r="Q2418" s="1"/>
      <c r="AB2418" s="2"/>
      <c r="AD2418" s="1"/>
      <c r="AE2418" s="1"/>
      <c r="AF2418" s="1"/>
      <c r="AG2418" s="1"/>
      <c r="AH2418" s="1"/>
    </row>
    <row r="2419" spans="17:34" x14ac:dyDescent="0.3">
      <c r="Q2419" s="1"/>
      <c r="AB2419" s="2"/>
      <c r="AD2419" s="1"/>
      <c r="AE2419" s="1"/>
      <c r="AF2419" s="1"/>
      <c r="AG2419" s="1"/>
      <c r="AH2419" s="1"/>
    </row>
    <row r="2420" spans="17:34" x14ac:dyDescent="0.3">
      <c r="Q2420" s="1"/>
      <c r="AB2420" s="2"/>
      <c r="AD2420" s="1"/>
      <c r="AE2420" s="1"/>
      <c r="AF2420" s="1"/>
      <c r="AG2420" s="1"/>
      <c r="AH2420" s="1"/>
    </row>
    <row r="2421" spans="17:34" x14ac:dyDescent="0.3">
      <c r="Q2421" s="1"/>
      <c r="AB2421" s="2"/>
      <c r="AD2421" s="1"/>
      <c r="AE2421" s="1"/>
      <c r="AF2421" s="1"/>
      <c r="AG2421" s="1"/>
      <c r="AH2421" s="1"/>
    </row>
    <row r="2422" spans="17:34" x14ac:dyDescent="0.3">
      <c r="Q2422" s="1"/>
      <c r="AB2422" s="2"/>
      <c r="AD2422" s="1"/>
      <c r="AE2422" s="1"/>
      <c r="AF2422" s="1"/>
      <c r="AG2422" s="1"/>
      <c r="AH2422" s="1"/>
    </row>
    <row r="2423" spans="17:34" x14ac:dyDescent="0.3">
      <c r="Q2423" s="1"/>
      <c r="AB2423" s="2"/>
      <c r="AD2423" s="1"/>
      <c r="AE2423" s="1"/>
      <c r="AF2423" s="1"/>
      <c r="AG2423" s="1"/>
      <c r="AH2423" s="1"/>
    </row>
    <row r="2424" spans="17:34" x14ac:dyDescent="0.3">
      <c r="Q2424" s="1"/>
      <c r="AB2424" s="2"/>
      <c r="AD2424" s="1"/>
      <c r="AE2424" s="1"/>
      <c r="AF2424" s="1"/>
      <c r="AG2424" s="1"/>
      <c r="AH2424" s="1"/>
    </row>
    <row r="2425" spans="17:34" x14ac:dyDescent="0.3">
      <c r="Q2425" s="1"/>
      <c r="AB2425" s="2"/>
      <c r="AD2425" s="1"/>
      <c r="AE2425" s="1"/>
      <c r="AF2425" s="1"/>
      <c r="AG2425" s="1"/>
      <c r="AH2425" s="1"/>
    </row>
    <row r="2426" spans="17:34" x14ac:dyDescent="0.3">
      <c r="Q2426" s="1"/>
      <c r="AB2426" s="2"/>
      <c r="AD2426" s="1"/>
      <c r="AE2426" s="1"/>
      <c r="AF2426" s="1"/>
      <c r="AG2426" s="1"/>
      <c r="AH2426" s="1"/>
    </row>
    <row r="2427" spans="17:34" x14ac:dyDescent="0.3">
      <c r="Q2427" s="1"/>
      <c r="AB2427" s="2"/>
      <c r="AD2427" s="1"/>
      <c r="AE2427" s="1"/>
      <c r="AF2427" s="1"/>
      <c r="AG2427" s="1"/>
      <c r="AH2427" s="1"/>
    </row>
    <row r="2428" spans="17:34" x14ac:dyDescent="0.3">
      <c r="Q2428" s="1"/>
      <c r="AB2428" s="2"/>
      <c r="AD2428" s="1"/>
      <c r="AE2428" s="1"/>
      <c r="AF2428" s="1"/>
      <c r="AG2428" s="1"/>
      <c r="AH2428" s="1"/>
    </row>
    <row r="2429" spans="17:34" x14ac:dyDescent="0.3">
      <c r="Q2429" s="1"/>
      <c r="AB2429" s="2"/>
      <c r="AD2429" s="1"/>
      <c r="AE2429" s="1"/>
      <c r="AF2429" s="1"/>
      <c r="AG2429" s="1"/>
      <c r="AH2429" s="1"/>
    </row>
    <row r="2430" spans="17:34" x14ac:dyDescent="0.3">
      <c r="Q2430" s="1"/>
      <c r="AB2430" s="2"/>
      <c r="AD2430" s="1"/>
      <c r="AE2430" s="1"/>
      <c r="AF2430" s="1"/>
      <c r="AG2430" s="1"/>
      <c r="AH2430" s="1"/>
    </row>
    <row r="2431" spans="17:34" x14ac:dyDescent="0.3">
      <c r="Q2431" s="1"/>
      <c r="AB2431" s="2"/>
      <c r="AD2431" s="1"/>
      <c r="AE2431" s="1"/>
      <c r="AF2431" s="1"/>
      <c r="AG2431" s="1"/>
      <c r="AH2431" s="1"/>
    </row>
    <row r="2432" spans="17:34" x14ac:dyDescent="0.3">
      <c r="Q2432" s="1"/>
      <c r="AB2432" s="2"/>
      <c r="AD2432" s="1"/>
      <c r="AE2432" s="1"/>
      <c r="AF2432" s="1"/>
      <c r="AG2432" s="1"/>
      <c r="AH2432" s="1"/>
    </row>
    <row r="2433" spans="17:34" x14ac:dyDescent="0.3">
      <c r="Q2433" s="1"/>
      <c r="AB2433" s="2"/>
      <c r="AD2433" s="1"/>
      <c r="AE2433" s="1"/>
      <c r="AF2433" s="1"/>
      <c r="AG2433" s="1"/>
      <c r="AH2433" s="1"/>
    </row>
    <row r="2434" spans="17:34" x14ac:dyDescent="0.3">
      <c r="Q2434" s="1"/>
      <c r="AB2434" s="2"/>
      <c r="AD2434" s="1"/>
      <c r="AE2434" s="1"/>
      <c r="AF2434" s="1"/>
      <c r="AG2434" s="1"/>
      <c r="AH2434" s="1"/>
    </row>
    <row r="2435" spans="17:34" x14ac:dyDescent="0.3">
      <c r="Q2435" s="1"/>
      <c r="AB2435" s="2"/>
      <c r="AD2435" s="1"/>
      <c r="AE2435" s="1"/>
      <c r="AF2435" s="1"/>
      <c r="AG2435" s="1"/>
      <c r="AH2435" s="1"/>
    </row>
    <row r="2436" spans="17:34" x14ac:dyDescent="0.3">
      <c r="Q2436" s="1"/>
      <c r="AB2436" s="2"/>
      <c r="AD2436" s="1"/>
      <c r="AE2436" s="1"/>
      <c r="AF2436" s="1"/>
      <c r="AG2436" s="1"/>
      <c r="AH2436" s="1"/>
    </row>
    <row r="2437" spans="17:34" x14ac:dyDescent="0.3">
      <c r="Q2437" s="1"/>
      <c r="AB2437" s="2"/>
      <c r="AD2437" s="1"/>
      <c r="AE2437" s="1"/>
      <c r="AF2437" s="1"/>
      <c r="AG2437" s="1"/>
      <c r="AH2437" s="1"/>
    </row>
    <row r="2438" spans="17:34" x14ac:dyDescent="0.3">
      <c r="Q2438" s="1"/>
      <c r="AB2438" s="2"/>
      <c r="AD2438" s="1"/>
      <c r="AE2438" s="1"/>
      <c r="AF2438" s="1"/>
      <c r="AG2438" s="1"/>
      <c r="AH2438" s="1"/>
    </row>
    <row r="2439" spans="17:34" x14ac:dyDescent="0.3">
      <c r="Q2439" s="1"/>
      <c r="AB2439" s="2"/>
      <c r="AD2439" s="1"/>
      <c r="AE2439" s="1"/>
      <c r="AF2439" s="1"/>
      <c r="AG2439" s="1"/>
      <c r="AH2439" s="1"/>
    </row>
    <row r="2440" spans="17:34" x14ac:dyDescent="0.3">
      <c r="Q2440" s="1"/>
      <c r="AB2440" s="2"/>
      <c r="AD2440" s="1"/>
      <c r="AE2440" s="1"/>
      <c r="AF2440" s="1"/>
      <c r="AG2440" s="1"/>
      <c r="AH2440" s="1"/>
    </row>
    <row r="2441" spans="17:34" x14ac:dyDescent="0.3">
      <c r="Q2441" s="1"/>
      <c r="AB2441" s="2"/>
      <c r="AD2441" s="1"/>
      <c r="AE2441" s="1"/>
      <c r="AF2441" s="1"/>
      <c r="AG2441" s="1"/>
      <c r="AH2441" s="1"/>
    </row>
    <row r="2442" spans="17:34" x14ac:dyDescent="0.3">
      <c r="Q2442" s="1"/>
      <c r="AB2442" s="2"/>
      <c r="AD2442" s="1"/>
      <c r="AE2442" s="1"/>
      <c r="AF2442" s="1"/>
      <c r="AG2442" s="1"/>
      <c r="AH2442" s="1"/>
    </row>
    <row r="2443" spans="17:34" x14ac:dyDescent="0.3">
      <c r="Q2443" s="1"/>
      <c r="AB2443" s="2"/>
      <c r="AD2443" s="1"/>
      <c r="AE2443" s="1"/>
      <c r="AF2443" s="1"/>
      <c r="AG2443" s="1"/>
      <c r="AH2443" s="1"/>
    </row>
    <row r="2444" spans="17:34" x14ac:dyDescent="0.3">
      <c r="Q2444" s="1"/>
      <c r="AB2444" s="2"/>
      <c r="AD2444" s="1"/>
      <c r="AE2444" s="1"/>
      <c r="AF2444" s="1"/>
      <c r="AG2444" s="1"/>
      <c r="AH2444" s="1"/>
    </row>
    <row r="2445" spans="17:34" x14ac:dyDescent="0.3">
      <c r="Q2445" s="1"/>
      <c r="AB2445" s="2"/>
      <c r="AD2445" s="1"/>
      <c r="AE2445" s="1"/>
      <c r="AF2445" s="1"/>
      <c r="AG2445" s="1"/>
      <c r="AH2445" s="1"/>
    </row>
    <row r="2446" spans="17:34" x14ac:dyDescent="0.3">
      <c r="Q2446" s="1"/>
      <c r="AB2446" s="2"/>
      <c r="AD2446" s="1"/>
      <c r="AE2446" s="1"/>
      <c r="AF2446" s="1"/>
      <c r="AG2446" s="1"/>
      <c r="AH2446" s="1"/>
    </row>
    <row r="2447" spans="17:34" x14ac:dyDescent="0.3">
      <c r="Q2447" s="1"/>
      <c r="AB2447" s="2"/>
      <c r="AD2447" s="1"/>
      <c r="AE2447" s="1"/>
      <c r="AF2447" s="1"/>
      <c r="AG2447" s="1"/>
      <c r="AH2447" s="1"/>
    </row>
    <row r="2448" spans="17:34" x14ac:dyDescent="0.3">
      <c r="Q2448" s="1"/>
      <c r="AB2448" s="2"/>
      <c r="AD2448" s="1"/>
      <c r="AE2448" s="1"/>
      <c r="AF2448" s="1"/>
      <c r="AG2448" s="1"/>
      <c r="AH2448" s="1"/>
    </row>
    <row r="2449" spans="17:34" x14ac:dyDescent="0.3">
      <c r="Q2449" s="1"/>
      <c r="AB2449" s="2"/>
      <c r="AD2449" s="1"/>
      <c r="AE2449" s="1"/>
      <c r="AF2449" s="1"/>
      <c r="AG2449" s="1"/>
      <c r="AH2449" s="1"/>
    </row>
    <row r="2450" spans="17:34" x14ac:dyDescent="0.3">
      <c r="Q2450" s="1"/>
      <c r="AB2450" s="2"/>
      <c r="AD2450" s="1"/>
      <c r="AE2450" s="1"/>
      <c r="AF2450" s="1"/>
      <c r="AG2450" s="1"/>
      <c r="AH2450" s="1"/>
    </row>
    <row r="2451" spans="17:34" x14ac:dyDescent="0.3">
      <c r="Q2451" s="1"/>
      <c r="AB2451" s="2"/>
      <c r="AD2451" s="1"/>
      <c r="AE2451" s="1"/>
      <c r="AF2451" s="1"/>
      <c r="AG2451" s="1"/>
      <c r="AH2451" s="1"/>
    </row>
    <row r="2452" spans="17:34" x14ac:dyDescent="0.3">
      <c r="Q2452" s="1"/>
      <c r="AB2452" s="2"/>
      <c r="AD2452" s="1"/>
      <c r="AE2452" s="1"/>
      <c r="AF2452" s="1"/>
      <c r="AG2452" s="1"/>
      <c r="AH2452" s="1"/>
    </row>
    <row r="2453" spans="17:34" x14ac:dyDescent="0.3">
      <c r="Q2453" s="1"/>
      <c r="AB2453" s="2"/>
      <c r="AD2453" s="1"/>
      <c r="AE2453" s="1"/>
      <c r="AF2453" s="1"/>
      <c r="AG2453" s="1"/>
      <c r="AH2453" s="1"/>
    </row>
    <row r="2454" spans="17:34" x14ac:dyDescent="0.3">
      <c r="Q2454" s="1"/>
      <c r="AB2454" s="2"/>
      <c r="AD2454" s="1"/>
      <c r="AE2454" s="1"/>
      <c r="AF2454" s="1"/>
      <c r="AG2454" s="1"/>
      <c r="AH2454" s="1"/>
    </row>
    <row r="2455" spans="17:34" x14ac:dyDescent="0.3">
      <c r="Q2455" s="1"/>
      <c r="AB2455" s="2"/>
      <c r="AD2455" s="1"/>
      <c r="AE2455" s="1"/>
      <c r="AF2455" s="1"/>
      <c r="AG2455" s="1"/>
      <c r="AH2455" s="1"/>
    </row>
    <row r="2456" spans="17:34" x14ac:dyDescent="0.3">
      <c r="Q2456" s="1"/>
      <c r="AB2456" s="2"/>
      <c r="AD2456" s="1"/>
      <c r="AE2456" s="1"/>
      <c r="AF2456" s="1"/>
      <c r="AG2456" s="1"/>
      <c r="AH2456" s="1"/>
    </row>
    <row r="2457" spans="17:34" x14ac:dyDescent="0.3">
      <c r="Q2457" s="1"/>
      <c r="AB2457" s="2"/>
      <c r="AD2457" s="1"/>
      <c r="AE2457" s="1"/>
      <c r="AF2457" s="1"/>
      <c r="AG2457" s="1"/>
      <c r="AH2457" s="1"/>
    </row>
    <row r="2458" spans="17:34" x14ac:dyDescent="0.3">
      <c r="Q2458" s="1"/>
      <c r="AB2458" s="2"/>
      <c r="AD2458" s="1"/>
      <c r="AE2458" s="1"/>
      <c r="AF2458" s="1"/>
      <c r="AG2458" s="1"/>
      <c r="AH2458" s="1"/>
    </row>
    <row r="2459" spans="17:34" x14ac:dyDescent="0.3">
      <c r="Q2459" s="1"/>
      <c r="AB2459" s="2"/>
      <c r="AD2459" s="1"/>
      <c r="AE2459" s="1"/>
      <c r="AF2459" s="1"/>
      <c r="AG2459" s="1"/>
      <c r="AH2459" s="1"/>
    </row>
    <row r="2460" spans="17:34" x14ac:dyDescent="0.3">
      <c r="Q2460" s="1"/>
      <c r="AB2460" s="2"/>
      <c r="AD2460" s="1"/>
      <c r="AE2460" s="1"/>
      <c r="AF2460" s="1"/>
      <c r="AG2460" s="1"/>
      <c r="AH2460" s="1"/>
    </row>
    <row r="2461" spans="17:34" x14ac:dyDescent="0.3">
      <c r="Q2461" s="1"/>
      <c r="AB2461" s="2"/>
      <c r="AD2461" s="1"/>
      <c r="AE2461" s="1"/>
      <c r="AF2461" s="1"/>
      <c r="AG2461" s="1"/>
      <c r="AH2461" s="1"/>
    </row>
    <row r="2462" spans="17:34" x14ac:dyDescent="0.3">
      <c r="Q2462" s="1"/>
      <c r="AB2462" s="2"/>
      <c r="AD2462" s="1"/>
      <c r="AE2462" s="1"/>
      <c r="AF2462" s="1"/>
      <c r="AG2462" s="1"/>
      <c r="AH2462" s="1"/>
    </row>
    <row r="2463" spans="17:34" x14ac:dyDescent="0.3">
      <c r="Q2463" s="1"/>
      <c r="AB2463" s="2"/>
      <c r="AD2463" s="1"/>
      <c r="AE2463" s="1"/>
      <c r="AF2463" s="1"/>
      <c r="AG2463" s="1"/>
      <c r="AH2463" s="1"/>
    </row>
    <row r="2464" spans="17:34" x14ac:dyDescent="0.3">
      <c r="Q2464" s="1"/>
      <c r="AB2464" s="2"/>
      <c r="AD2464" s="1"/>
      <c r="AE2464" s="1"/>
      <c r="AF2464" s="1"/>
      <c r="AG2464" s="1"/>
      <c r="AH2464" s="1"/>
    </row>
    <row r="2465" spans="17:34" x14ac:dyDescent="0.3">
      <c r="Q2465" s="1"/>
      <c r="AB2465" s="2"/>
      <c r="AD2465" s="1"/>
      <c r="AE2465" s="1"/>
      <c r="AF2465" s="1"/>
      <c r="AG2465" s="1"/>
      <c r="AH2465" s="1"/>
    </row>
    <row r="2466" spans="17:34" x14ac:dyDescent="0.3">
      <c r="Q2466" s="1"/>
      <c r="AB2466" s="2"/>
      <c r="AD2466" s="1"/>
      <c r="AE2466" s="1"/>
      <c r="AF2466" s="1"/>
      <c r="AG2466" s="1"/>
      <c r="AH2466" s="1"/>
    </row>
    <row r="2467" spans="17:34" x14ac:dyDescent="0.3">
      <c r="Q2467" s="1"/>
      <c r="AB2467" s="2"/>
      <c r="AD2467" s="1"/>
      <c r="AE2467" s="1"/>
      <c r="AF2467" s="1"/>
      <c r="AG2467" s="1"/>
      <c r="AH2467" s="1"/>
    </row>
    <row r="2468" spans="17:34" x14ac:dyDescent="0.3">
      <c r="Q2468" s="1"/>
      <c r="AB2468" s="2"/>
      <c r="AD2468" s="1"/>
      <c r="AE2468" s="1"/>
      <c r="AF2468" s="1"/>
      <c r="AG2468" s="1"/>
      <c r="AH2468" s="1"/>
    </row>
    <row r="2469" spans="17:34" x14ac:dyDescent="0.3">
      <c r="Q2469" s="1"/>
      <c r="AB2469" s="2"/>
      <c r="AD2469" s="1"/>
      <c r="AE2469" s="1"/>
      <c r="AF2469" s="1"/>
      <c r="AG2469" s="1"/>
      <c r="AH2469" s="1"/>
    </row>
    <row r="2470" spans="17:34" x14ac:dyDescent="0.3">
      <c r="Q2470" s="1"/>
      <c r="AB2470" s="2"/>
      <c r="AD2470" s="1"/>
      <c r="AE2470" s="1"/>
      <c r="AF2470" s="1"/>
      <c r="AG2470" s="1"/>
      <c r="AH2470" s="1"/>
    </row>
    <row r="2471" spans="17:34" x14ac:dyDescent="0.3">
      <c r="Q2471" s="1"/>
      <c r="AB2471" s="2"/>
      <c r="AD2471" s="1"/>
      <c r="AE2471" s="1"/>
      <c r="AF2471" s="1"/>
      <c r="AG2471" s="1"/>
      <c r="AH2471" s="1"/>
    </row>
    <row r="2472" spans="17:34" x14ac:dyDescent="0.3">
      <c r="Q2472" s="1"/>
      <c r="AB2472" s="2"/>
      <c r="AD2472" s="1"/>
      <c r="AE2472" s="1"/>
      <c r="AF2472" s="1"/>
      <c r="AG2472" s="1"/>
      <c r="AH2472" s="1"/>
    </row>
    <row r="2473" spans="17:34" x14ac:dyDescent="0.3">
      <c r="Q2473" s="1"/>
      <c r="AB2473" s="2"/>
      <c r="AD2473" s="1"/>
      <c r="AE2473" s="1"/>
      <c r="AF2473" s="1"/>
      <c r="AG2473" s="1"/>
      <c r="AH2473" s="1"/>
    </row>
    <row r="2474" spans="17:34" x14ac:dyDescent="0.3">
      <c r="Q2474" s="1"/>
      <c r="AB2474" s="2"/>
      <c r="AD2474" s="1"/>
      <c r="AE2474" s="1"/>
      <c r="AF2474" s="1"/>
      <c r="AG2474" s="1"/>
      <c r="AH2474" s="1"/>
    </row>
    <row r="2475" spans="17:34" x14ac:dyDescent="0.3">
      <c r="Q2475" s="1"/>
      <c r="AB2475" s="2"/>
      <c r="AD2475" s="1"/>
      <c r="AE2475" s="1"/>
      <c r="AF2475" s="1"/>
      <c r="AG2475" s="1"/>
      <c r="AH2475" s="1"/>
    </row>
    <row r="2476" spans="17:34" x14ac:dyDescent="0.3">
      <c r="Q2476" s="1"/>
      <c r="AB2476" s="2"/>
      <c r="AD2476" s="1"/>
      <c r="AE2476" s="1"/>
      <c r="AF2476" s="1"/>
      <c r="AG2476" s="1"/>
      <c r="AH2476" s="1"/>
    </row>
    <row r="2477" spans="17:34" x14ac:dyDescent="0.3">
      <c r="Q2477" s="1"/>
      <c r="AB2477" s="2"/>
      <c r="AD2477" s="1"/>
      <c r="AE2477" s="1"/>
      <c r="AF2477" s="1"/>
      <c r="AG2477" s="1"/>
      <c r="AH2477" s="1"/>
    </row>
    <row r="2478" spans="17:34" x14ac:dyDescent="0.3">
      <c r="Q2478" s="1"/>
      <c r="AB2478" s="2"/>
      <c r="AD2478" s="1"/>
      <c r="AE2478" s="1"/>
      <c r="AF2478" s="1"/>
      <c r="AG2478" s="1"/>
      <c r="AH2478" s="1"/>
    </row>
    <row r="2479" spans="17:34" x14ac:dyDescent="0.3">
      <c r="Q2479" s="1"/>
      <c r="AB2479" s="2"/>
      <c r="AD2479" s="1"/>
      <c r="AE2479" s="1"/>
      <c r="AF2479" s="1"/>
      <c r="AG2479" s="1"/>
      <c r="AH2479" s="1"/>
    </row>
    <row r="2480" spans="17:34" x14ac:dyDescent="0.3">
      <c r="Q2480" s="1"/>
      <c r="AB2480" s="2"/>
      <c r="AD2480" s="1"/>
      <c r="AE2480" s="1"/>
      <c r="AF2480" s="1"/>
      <c r="AG2480" s="1"/>
      <c r="AH2480" s="1"/>
    </row>
    <row r="2481" spans="17:34" x14ac:dyDescent="0.3">
      <c r="Q2481" s="1"/>
      <c r="AB2481" s="2"/>
      <c r="AD2481" s="1"/>
      <c r="AE2481" s="1"/>
      <c r="AF2481" s="1"/>
      <c r="AG2481" s="1"/>
      <c r="AH2481" s="1"/>
    </row>
    <row r="2482" spans="17:34" x14ac:dyDescent="0.3">
      <c r="Q2482" s="1"/>
      <c r="AB2482" s="2"/>
      <c r="AD2482" s="1"/>
      <c r="AE2482" s="1"/>
      <c r="AF2482" s="1"/>
      <c r="AG2482" s="1"/>
      <c r="AH2482" s="1"/>
    </row>
    <row r="2483" spans="17:34" x14ac:dyDescent="0.3">
      <c r="Q2483" s="1"/>
      <c r="AB2483" s="2"/>
      <c r="AD2483" s="1"/>
      <c r="AE2483" s="1"/>
      <c r="AF2483" s="1"/>
      <c r="AG2483" s="1"/>
      <c r="AH2483" s="1"/>
    </row>
    <row r="2484" spans="17:34" x14ac:dyDescent="0.3">
      <c r="Q2484" s="1"/>
      <c r="AB2484" s="2"/>
      <c r="AD2484" s="1"/>
      <c r="AE2484" s="1"/>
      <c r="AF2484" s="1"/>
      <c r="AG2484" s="1"/>
      <c r="AH2484" s="1"/>
    </row>
    <row r="2485" spans="17:34" x14ac:dyDescent="0.3">
      <c r="Q2485" s="1"/>
      <c r="AB2485" s="2"/>
      <c r="AD2485" s="1"/>
      <c r="AE2485" s="1"/>
      <c r="AF2485" s="1"/>
      <c r="AG2485" s="1"/>
      <c r="AH2485" s="1"/>
    </row>
    <row r="2486" spans="17:34" x14ac:dyDescent="0.3">
      <c r="Q2486" s="1"/>
      <c r="AB2486" s="2"/>
      <c r="AD2486" s="1"/>
      <c r="AE2486" s="1"/>
      <c r="AF2486" s="1"/>
      <c r="AG2486" s="1"/>
      <c r="AH2486" s="1"/>
    </row>
    <row r="2487" spans="17:34" x14ac:dyDescent="0.3">
      <c r="Q2487" s="1"/>
      <c r="AB2487" s="2"/>
      <c r="AD2487" s="1"/>
      <c r="AE2487" s="1"/>
      <c r="AF2487" s="1"/>
      <c r="AG2487" s="1"/>
      <c r="AH2487" s="1"/>
    </row>
    <row r="2488" spans="17:34" x14ac:dyDescent="0.3">
      <c r="Q2488" s="1"/>
      <c r="AB2488" s="2"/>
      <c r="AD2488" s="1"/>
      <c r="AE2488" s="1"/>
      <c r="AF2488" s="1"/>
      <c r="AG2488" s="1"/>
      <c r="AH2488" s="1"/>
    </row>
    <row r="2489" spans="17:34" x14ac:dyDescent="0.3">
      <c r="Q2489" s="1"/>
      <c r="AB2489" s="2"/>
      <c r="AD2489" s="1"/>
      <c r="AE2489" s="1"/>
      <c r="AF2489" s="1"/>
      <c r="AG2489" s="1"/>
      <c r="AH2489" s="1"/>
    </row>
    <row r="2490" spans="17:34" x14ac:dyDescent="0.3">
      <c r="Q2490" s="1"/>
      <c r="AB2490" s="2"/>
      <c r="AD2490" s="1"/>
      <c r="AE2490" s="1"/>
      <c r="AF2490" s="1"/>
      <c r="AG2490" s="1"/>
      <c r="AH2490" s="1"/>
    </row>
    <row r="2491" spans="17:34" x14ac:dyDescent="0.3">
      <c r="Q2491" s="1"/>
      <c r="AB2491" s="2"/>
      <c r="AD2491" s="1"/>
      <c r="AE2491" s="1"/>
      <c r="AF2491" s="1"/>
      <c r="AG2491" s="1"/>
      <c r="AH2491" s="1"/>
    </row>
    <row r="2492" spans="17:34" x14ac:dyDescent="0.3">
      <c r="Q2492" s="1"/>
      <c r="AB2492" s="2"/>
      <c r="AD2492" s="1"/>
      <c r="AE2492" s="1"/>
      <c r="AF2492" s="1"/>
      <c r="AG2492" s="1"/>
      <c r="AH2492" s="1"/>
    </row>
    <row r="2493" spans="17:34" x14ac:dyDescent="0.3">
      <c r="Q2493" s="1"/>
      <c r="AB2493" s="2"/>
      <c r="AD2493" s="1"/>
      <c r="AE2493" s="1"/>
      <c r="AF2493" s="1"/>
      <c r="AG2493" s="1"/>
      <c r="AH2493" s="1"/>
    </row>
    <row r="2494" spans="17:34" x14ac:dyDescent="0.3">
      <c r="Q2494" s="1"/>
      <c r="AB2494" s="2"/>
      <c r="AD2494" s="1"/>
      <c r="AE2494" s="1"/>
      <c r="AF2494" s="1"/>
      <c r="AG2494" s="1"/>
      <c r="AH2494" s="1"/>
    </row>
    <row r="2495" spans="17:34" x14ac:dyDescent="0.3">
      <c r="Q2495" s="1"/>
      <c r="AB2495" s="2"/>
      <c r="AD2495" s="1"/>
      <c r="AE2495" s="1"/>
      <c r="AF2495" s="1"/>
      <c r="AG2495" s="1"/>
      <c r="AH2495" s="1"/>
    </row>
    <row r="2496" spans="17:34" x14ac:dyDescent="0.3">
      <c r="Q2496" s="1"/>
      <c r="AB2496" s="2"/>
      <c r="AD2496" s="1"/>
      <c r="AE2496" s="1"/>
      <c r="AF2496" s="1"/>
      <c r="AG2496" s="1"/>
      <c r="AH2496" s="1"/>
    </row>
    <row r="2497" spans="17:34" x14ac:dyDescent="0.3">
      <c r="Q2497" s="1"/>
      <c r="AB2497" s="2"/>
      <c r="AD2497" s="1"/>
      <c r="AE2497" s="1"/>
      <c r="AF2497" s="1"/>
      <c r="AG2497" s="1"/>
      <c r="AH2497" s="1"/>
    </row>
    <row r="2498" spans="17:34" x14ac:dyDescent="0.3">
      <c r="Q2498" s="1"/>
      <c r="AB2498" s="2"/>
      <c r="AD2498" s="1"/>
      <c r="AE2498" s="1"/>
      <c r="AF2498" s="1"/>
      <c r="AG2498" s="1"/>
      <c r="AH2498" s="1"/>
    </row>
    <row r="2499" spans="17:34" x14ac:dyDescent="0.3">
      <c r="Q2499" s="1"/>
      <c r="AB2499" s="2"/>
      <c r="AD2499" s="1"/>
      <c r="AE2499" s="1"/>
      <c r="AF2499" s="1"/>
      <c r="AG2499" s="1"/>
      <c r="AH2499" s="1"/>
    </row>
    <row r="2500" spans="17:34" x14ac:dyDescent="0.3">
      <c r="Q2500" s="1"/>
      <c r="AB2500" s="2"/>
      <c r="AD2500" s="1"/>
      <c r="AE2500" s="1"/>
      <c r="AF2500" s="1"/>
      <c r="AG2500" s="1"/>
      <c r="AH2500" s="1"/>
    </row>
    <row r="2501" spans="17:34" x14ac:dyDescent="0.3">
      <c r="Q2501" s="1"/>
      <c r="AB2501" s="2"/>
      <c r="AD2501" s="1"/>
      <c r="AE2501" s="1"/>
      <c r="AF2501" s="1"/>
      <c r="AG2501" s="1"/>
      <c r="AH2501" s="1"/>
    </row>
    <row r="2502" spans="17:34" x14ac:dyDescent="0.3">
      <c r="Q2502" s="1"/>
      <c r="AB2502" s="2"/>
      <c r="AD2502" s="1"/>
      <c r="AE2502" s="1"/>
      <c r="AF2502" s="1"/>
      <c r="AG2502" s="1"/>
      <c r="AH2502" s="1"/>
    </row>
    <row r="2503" spans="17:34" x14ac:dyDescent="0.3">
      <c r="Q2503" s="1"/>
      <c r="AB2503" s="2"/>
      <c r="AD2503" s="1"/>
      <c r="AE2503" s="1"/>
      <c r="AF2503" s="1"/>
      <c r="AG2503" s="1"/>
      <c r="AH2503" s="1"/>
    </row>
    <row r="2504" spans="17:34" x14ac:dyDescent="0.3">
      <c r="Q2504" s="1"/>
      <c r="AB2504" s="2"/>
      <c r="AD2504" s="1"/>
      <c r="AE2504" s="1"/>
      <c r="AF2504" s="1"/>
      <c r="AG2504" s="1"/>
      <c r="AH2504" s="1"/>
    </row>
    <row r="2505" spans="17:34" x14ac:dyDescent="0.3">
      <c r="Q2505" s="1"/>
      <c r="AB2505" s="2"/>
      <c r="AD2505" s="1"/>
      <c r="AE2505" s="1"/>
      <c r="AF2505" s="1"/>
      <c r="AG2505" s="1"/>
      <c r="AH2505" s="1"/>
    </row>
    <row r="2506" spans="17:34" x14ac:dyDescent="0.3">
      <c r="Q2506" s="1"/>
      <c r="AB2506" s="2"/>
      <c r="AD2506" s="1"/>
      <c r="AE2506" s="1"/>
      <c r="AF2506" s="1"/>
      <c r="AG2506" s="1"/>
      <c r="AH2506" s="1"/>
    </row>
    <row r="2507" spans="17:34" x14ac:dyDescent="0.3">
      <c r="Q2507" s="1"/>
      <c r="AB2507" s="2"/>
      <c r="AD2507" s="1"/>
      <c r="AE2507" s="1"/>
      <c r="AF2507" s="1"/>
      <c r="AG2507" s="1"/>
      <c r="AH2507" s="1"/>
    </row>
    <row r="2508" spans="17:34" x14ac:dyDescent="0.3">
      <c r="Q2508" s="1"/>
      <c r="AB2508" s="2"/>
      <c r="AD2508" s="1"/>
      <c r="AE2508" s="1"/>
      <c r="AF2508" s="1"/>
      <c r="AG2508" s="1"/>
      <c r="AH2508" s="1"/>
    </row>
    <row r="2509" spans="17:34" x14ac:dyDescent="0.3">
      <c r="Q2509" s="1"/>
      <c r="AB2509" s="2"/>
      <c r="AD2509" s="1"/>
      <c r="AE2509" s="1"/>
      <c r="AF2509" s="1"/>
      <c r="AG2509" s="1"/>
      <c r="AH2509" s="1"/>
    </row>
    <row r="2510" spans="17:34" x14ac:dyDescent="0.3">
      <c r="Q2510" s="1"/>
      <c r="AB2510" s="2"/>
      <c r="AD2510" s="1"/>
      <c r="AE2510" s="1"/>
      <c r="AF2510" s="1"/>
      <c r="AG2510" s="1"/>
      <c r="AH2510" s="1"/>
    </row>
    <row r="2511" spans="17:34" x14ac:dyDescent="0.3">
      <c r="Q2511" s="1"/>
      <c r="AB2511" s="2"/>
      <c r="AD2511" s="1"/>
      <c r="AE2511" s="1"/>
      <c r="AF2511" s="1"/>
      <c r="AG2511" s="1"/>
      <c r="AH2511" s="1"/>
    </row>
    <row r="2512" spans="17:34" x14ac:dyDescent="0.3">
      <c r="Q2512" s="1"/>
      <c r="AB2512" s="2"/>
      <c r="AD2512" s="1"/>
      <c r="AE2512" s="1"/>
      <c r="AF2512" s="1"/>
      <c r="AG2512" s="1"/>
      <c r="AH2512" s="1"/>
    </row>
    <row r="2513" spans="17:34" x14ac:dyDescent="0.3">
      <c r="Q2513" s="1"/>
      <c r="AB2513" s="2"/>
      <c r="AD2513" s="1"/>
      <c r="AE2513" s="1"/>
      <c r="AF2513" s="1"/>
      <c r="AG2513" s="1"/>
      <c r="AH2513" s="1"/>
    </row>
    <row r="2514" spans="17:34" x14ac:dyDescent="0.3">
      <c r="Q2514" s="1"/>
      <c r="AB2514" s="2"/>
      <c r="AD2514" s="1"/>
      <c r="AE2514" s="1"/>
      <c r="AF2514" s="1"/>
      <c r="AG2514" s="1"/>
      <c r="AH2514" s="1"/>
    </row>
    <row r="2515" spans="17:34" x14ac:dyDescent="0.3">
      <c r="Q2515" s="1"/>
      <c r="AB2515" s="2"/>
      <c r="AD2515" s="1"/>
      <c r="AE2515" s="1"/>
      <c r="AF2515" s="1"/>
      <c r="AG2515" s="1"/>
      <c r="AH2515" s="1"/>
    </row>
    <row r="2516" spans="17:34" x14ac:dyDescent="0.3">
      <c r="Q2516" s="1"/>
      <c r="AB2516" s="2"/>
      <c r="AD2516" s="1"/>
      <c r="AE2516" s="1"/>
      <c r="AF2516" s="1"/>
      <c r="AG2516" s="1"/>
      <c r="AH2516" s="1"/>
    </row>
    <row r="2517" spans="17:34" x14ac:dyDescent="0.3">
      <c r="Q2517" s="1"/>
      <c r="AB2517" s="2"/>
      <c r="AD2517" s="1"/>
      <c r="AE2517" s="1"/>
      <c r="AF2517" s="1"/>
      <c r="AG2517" s="1"/>
      <c r="AH2517" s="1"/>
    </row>
    <row r="2518" spans="17:34" x14ac:dyDescent="0.3">
      <c r="Q2518" s="1"/>
      <c r="AB2518" s="2"/>
      <c r="AD2518" s="1"/>
      <c r="AE2518" s="1"/>
      <c r="AF2518" s="1"/>
      <c r="AG2518" s="1"/>
      <c r="AH2518" s="1"/>
    </row>
    <row r="2519" spans="17:34" x14ac:dyDescent="0.3">
      <c r="Q2519" s="1"/>
      <c r="AB2519" s="2"/>
      <c r="AD2519" s="1"/>
      <c r="AE2519" s="1"/>
      <c r="AF2519" s="1"/>
      <c r="AG2519" s="1"/>
      <c r="AH2519" s="1"/>
    </row>
    <row r="2520" spans="17:34" x14ac:dyDescent="0.3">
      <c r="Q2520" s="1"/>
      <c r="AB2520" s="2"/>
      <c r="AD2520" s="1"/>
      <c r="AE2520" s="1"/>
      <c r="AF2520" s="1"/>
      <c r="AG2520" s="1"/>
      <c r="AH2520" s="1"/>
    </row>
    <row r="2521" spans="17:34" x14ac:dyDescent="0.3">
      <c r="Q2521" s="1"/>
      <c r="AB2521" s="2"/>
      <c r="AD2521" s="1"/>
      <c r="AE2521" s="1"/>
      <c r="AF2521" s="1"/>
      <c r="AG2521" s="1"/>
      <c r="AH2521" s="1"/>
    </row>
    <row r="2522" spans="17:34" x14ac:dyDescent="0.3">
      <c r="Q2522" s="1"/>
      <c r="AB2522" s="2"/>
      <c r="AD2522" s="1"/>
      <c r="AE2522" s="1"/>
      <c r="AF2522" s="1"/>
      <c r="AG2522" s="1"/>
      <c r="AH2522" s="1"/>
    </row>
    <row r="2523" spans="17:34" x14ac:dyDescent="0.3">
      <c r="Q2523" s="1"/>
      <c r="AB2523" s="2"/>
      <c r="AD2523" s="1"/>
      <c r="AE2523" s="1"/>
      <c r="AF2523" s="1"/>
      <c r="AG2523" s="1"/>
      <c r="AH2523" s="1"/>
    </row>
    <row r="2524" spans="17:34" x14ac:dyDescent="0.3">
      <c r="Q2524" s="1"/>
      <c r="AB2524" s="2"/>
      <c r="AD2524" s="1"/>
      <c r="AE2524" s="1"/>
      <c r="AF2524" s="1"/>
      <c r="AG2524" s="1"/>
      <c r="AH2524" s="1"/>
    </row>
    <row r="2525" spans="17:34" x14ac:dyDescent="0.3">
      <c r="Q2525" s="1"/>
      <c r="AB2525" s="2"/>
      <c r="AD2525" s="1"/>
      <c r="AE2525" s="1"/>
      <c r="AF2525" s="1"/>
      <c r="AG2525" s="1"/>
      <c r="AH2525" s="1"/>
    </row>
    <row r="2526" spans="17:34" x14ac:dyDescent="0.3">
      <c r="Q2526" s="1"/>
      <c r="AB2526" s="2"/>
      <c r="AD2526" s="1"/>
      <c r="AE2526" s="1"/>
      <c r="AF2526" s="1"/>
      <c r="AG2526" s="1"/>
      <c r="AH2526" s="1"/>
    </row>
    <row r="2527" spans="17:34" x14ac:dyDescent="0.3">
      <c r="Q2527" s="1"/>
      <c r="AB2527" s="2"/>
      <c r="AD2527" s="1"/>
      <c r="AE2527" s="1"/>
      <c r="AF2527" s="1"/>
      <c r="AG2527" s="1"/>
      <c r="AH2527" s="1"/>
    </row>
    <row r="2528" spans="17:34" x14ac:dyDescent="0.3">
      <c r="Q2528" s="1"/>
      <c r="AB2528" s="2"/>
      <c r="AD2528" s="1"/>
      <c r="AE2528" s="1"/>
      <c r="AF2528" s="1"/>
      <c r="AG2528" s="1"/>
      <c r="AH2528" s="1"/>
    </row>
    <row r="2529" spans="17:34" x14ac:dyDescent="0.3">
      <c r="Q2529" s="1"/>
      <c r="AB2529" s="2"/>
      <c r="AD2529" s="1"/>
      <c r="AE2529" s="1"/>
      <c r="AF2529" s="1"/>
      <c r="AG2529" s="1"/>
      <c r="AH2529" s="1"/>
    </row>
    <row r="2530" spans="17:34" x14ac:dyDescent="0.3">
      <c r="Q2530" s="1"/>
      <c r="AB2530" s="2"/>
      <c r="AD2530" s="1"/>
      <c r="AE2530" s="1"/>
      <c r="AF2530" s="1"/>
      <c r="AG2530" s="1"/>
      <c r="AH2530" s="1"/>
    </row>
    <row r="2531" spans="17:34" x14ac:dyDescent="0.3">
      <c r="Q2531" s="1"/>
      <c r="AB2531" s="2"/>
      <c r="AD2531" s="1"/>
      <c r="AE2531" s="1"/>
      <c r="AF2531" s="1"/>
      <c r="AG2531" s="1"/>
      <c r="AH2531" s="1"/>
    </row>
    <row r="2532" spans="17:34" x14ac:dyDescent="0.3">
      <c r="Q2532" s="1"/>
      <c r="AB2532" s="2"/>
      <c r="AD2532" s="1"/>
      <c r="AE2532" s="1"/>
      <c r="AF2532" s="1"/>
      <c r="AG2532" s="1"/>
      <c r="AH2532" s="1"/>
    </row>
    <row r="2533" spans="17:34" x14ac:dyDescent="0.3">
      <c r="Q2533" s="1"/>
      <c r="AB2533" s="2"/>
      <c r="AD2533" s="1"/>
      <c r="AE2533" s="1"/>
      <c r="AF2533" s="1"/>
      <c r="AG2533" s="1"/>
      <c r="AH2533" s="1"/>
    </row>
    <row r="2534" spans="17:34" x14ac:dyDescent="0.3">
      <c r="Q2534" s="1"/>
      <c r="AB2534" s="2"/>
      <c r="AD2534" s="1"/>
      <c r="AE2534" s="1"/>
      <c r="AF2534" s="1"/>
      <c r="AG2534" s="1"/>
      <c r="AH2534" s="1"/>
    </row>
    <row r="2535" spans="17:34" x14ac:dyDescent="0.3">
      <c r="Q2535" s="1"/>
      <c r="AB2535" s="2"/>
      <c r="AD2535" s="1"/>
      <c r="AE2535" s="1"/>
      <c r="AF2535" s="1"/>
      <c r="AG2535" s="1"/>
      <c r="AH2535" s="1"/>
    </row>
    <row r="2536" spans="17:34" x14ac:dyDescent="0.3">
      <c r="Q2536" s="1"/>
      <c r="AB2536" s="2"/>
      <c r="AD2536" s="1"/>
      <c r="AE2536" s="1"/>
      <c r="AF2536" s="1"/>
      <c r="AG2536" s="1"/>
      <c r="AH2536" s="1"/>
    </row>
    <row r="2537" spans="17:34" x14ac:dyDescent="0.3">
      <c r="Q2537" s="1"/>
      <c r="AB2537" s="2"/>
      <c r="AD2537" s="1"/>
      <c r="AE2537" s="1"/>
      <c r="AF2537" s="1"/>
      <c r="AG2537" s="1"/>
      <c r="AH2537" s="1"/>
    </row>
    <row r="2538" spans="17:34" x14ac:dyDescent="0.3">
      <c r="Q2538" s="1"/>
      <c r="AB2538" s="2"/>
      <c r="AD2538" s="1"/>
      <c r="AE2538" s="1"/>
      <c r="AF2538" s="1"/>
      <c r="AG2538" s="1"/>
      <c r="AH2538" s="1"/>
    </row>
    <row r="2539" spans="17:34" x14ac:dyDescent="0.3">
      <c r="Q2539" s="1"/>
      <c r="AB2539" s="2"/>
      <c r="AD2539" s="1"/>
      <c r="AE2539" s="1"/>
      <c r="AF2539" s="1"/>
      <c r="AG2539" s="1"/>
      <c r="AH2539" s="1"/>
    </row>
    <row r="2540" spans="17:34" x14ac:dyDescent="0.3">
      <c r="Q2540" s="1"/>
      <c r="AB2540" s="2"/>
      <c r="AD2540" s="1"/>
      <c r="AE2540" s="1"/>
      <c r="AF2540" s="1"/>
      <c r="AG2540" s="1"/>
      <c r="AH2540" s="1"/>
    </row>
    <row r="2541" spans="17:34" x14ac:dyDescent="0.3">
      <c r="Q2541" s="1"/>
      <c r="AB2541" s="2"/>
      <c r="AD2541" s="1"/>
      <c r="AE2541" s="1"/>
      <c r="AF2541" s="1"/>
      <c r="AG2541" s="1"/>
      <c r="AH2541" s="1"/>
    </row>
    <row r="2542" spans="17:34" x14ac:dyDescent="0.3">
      <c r="Q2542" s="1"/>
      <c r="AB2542" s="2"/>
      <c r="AD2542" s="1"/>
      <c r="AE2542" s="1"/>
      <c r="AF2542" s="1"/>
      <c r="AG2542" s="1"/>
      <c r="AH2542" s="1"/>
    </row>
    <row r="2543" spans="17:34" x14ac:dyDescent="0.3">
      <c r="Q2543" s="1"/>
      <c r="AB2543" s="2"/>
      <c r="AD2543" s="1"/>
      <c r="AE2543" s="1"/>
      <c r="AF2543" s="1"/>
      <c r="AG2543" s="1"/>
      <c r="AH2543" s="1"/>
    </row>
    <row r="2544" spans="17:34" x14ac:dyDescent="0.3">
      <c r="Q2544" s="1"/>
      <c r="AB2544" s="2"/>
      <c r="AD2544" s="1"/>
      <c r="AE2544" s="1"/>
      <c r="AF2544" s="1"/>
      <c r="AG2544" s="1"/>
      <c r="AH2544" s="1"/>
    </row>
    <row r="2545" spans="17:34" x14ac:dyDescent="0.3">
      <c r="Q2545" s="1"/>
      <c r="AB2545" s="2"/>
      <c r="AD2545" s="1"/>
      <c r="AE2545" s="1"/>
      <c r="AF2545" s="1"/>
      <c r="AG2545" s="1"/>
      <c r="AH2545" s="1"/>
    </row>
    <row r="2546" spans="17:34" x14ac:dyDescent="0.3">
      <c r="Q2546" s="1"/>
      <c r="AB2546" s="2"/>
      <c r="AD2546" s="1"/>
      <c r="AE2546" s="1"/>
      <c r="AF2546" s="1"/>
      <c r="AG2546" s="1"/>
      <c r="AH2546" s="1"/>
    </row>
    <row r="2547" spans="17:34" x14ac:dyDescent="0.3">
      <c r="Q2547" s="1"/>
      <c r="AB2547" s="2"/>
      <c r="AD2547" s="1"/>
      <c r="AE2547" s="1"/>
      <c r="AF2547" s="1"/>
      <c r="AG2547" s="1"/>
      <c r="AH2547" s="1"/>
    </row>
    <row r="2548" spans="17:34" x14ac:dyDescent="0.3">
      <c r="Q2548" s="1"/>
      <c r="AB2548" s="2"/>
      <c r="AD2548" s="1"/>
      <c r="AE2548" s="1"/>
      <c r="AF2548" s="1"/>
      <c r="AG2548" s="1"/>
      <c r="AH2548" s="1"/>
    </row>
    <row r="2549" spans="17:34" x14ac:dyDescent="0.3">
      <c r="Q2549" s="1"/>
      <c r="AB2549" s="2"/>
      <c r="AD2549" s="1"/>
      <c r="AE2549" s="1"/>
      <c r="AF2549" s="1"/>
      <c r="AG2549" s="1"/>
      <c r="AH2549" s="1"/>
    </row>
    <row r="2550" spans="17:34" x14ac:dyDescent="0.3">
      <c r="Q2550" s="1"/>
      <c r="AB2550" s="2"/>
      <c r="AD2550" s="1"/>
      <c r="AE2550" s="1"/>
      <c r="AF2550" s="1"/>
      <c r="AG2550" s="1"/>
      <c r="AH2550" s="1"/>
    </row>
    <row r="2551" spans="17:34" x14ac:dyDescent="0.3">
      <c r="Q2551" s="1"/>
      <c r="AB2551" s="2"/>
      <c r="AD2551" s="1"/>
      <c r="AE2551" s="1"/>
      <c r="AF2551" s="1"/>
      <c r="AG2551" s="1"/>
      <c r="AH2551" s="1"/>
    </row>
    <row r="2552" spans="17:34" x14ac:dyDescent="0.3">
      <c r="Q2552" s="1"/>
      <c r="AB2552" s="2"/>
      <c r="AD2552" s="1"/>
      <c r="AE2552" s="1"/>
      <c r="AF2552" s="1"/>
      <c r="AG2552" s="1"/>
      <c r="AH2552" s="1"/>
    </row>
    <row r="2553" spans="17:34" x14ac:dyDescent="0.3">
      <c r="Q2553" s="1"/>
      <c r="AB2553" s="2"/>
      <c r="AD2553" s="1"/>
      <c r="AE2553" s="1"/>
      <c r="AF2553" s="1"/>
      <c r="AG2553" s="1"/>
      <c r="AH2553" s="1"/>
    </row>
    <row r="2554" spans="17:34" x14ac:dyDescent="0.3">
      <c r="Q2554" s="1"/>
      <c r="AB2554" s="2"/>
      <c r="AD2554" s="1"/>
      <c r="AE2554" s="1"/>
      <c r="AF2554" s="1"/>
      <c r="AG2554" s="1"/>
      <c r="AH2554" s="1"/>
    </row>
    <row r="2555" spans="17:34" x14ac:dyDescent="0.3">
      <c r="Q2555" s="1"/>
      <c r="AB2555" s="2"/>
      <c r="AD2555" s="1"/>
      <c r="AE2555" s="1"/>
      <c r="AF2555" s="1"/>
      <c r="AG2555" s="1"/>
      <c r="AH2555" s="1"/>
    </row>
    <row r="2556" spans="17:34" x14ac:dyDescent="0.3">
      <c r="Q2556" s="1"/>
      <c r="AB2556" s="2"/>
      <c r="AD2556" s="1"/>
      <c r="AE2556" s="1"/>
      <c r="AF2556" s="1"/>
      <c r="AG2556" s="1"/>
      <c r="AH2556" s="1"/>
    </row>
    <row r="2557" spans="17:34" x14ac:dyDescent="0.3">
      <c r="Q2557" s="1"/>
      <c r="AB2557" s="2"/>
      <c r="AD2557" s="1"/>
      <c r="AE2557" s="1"/>
      <c r="AF2557" s="1"/>
      <c r="AG2557" s="1"/>
      <c r="AH2557" s="1"/>
    </row>
    <row r="2558" spans="17:34" x14ac:dyDescent="0.3">
      <c r="Q2558" s="1"/>
      <c r="AB2558" s="2"/>
      <c r="AD2558" s="1"/>
      <c r="AE2558" s="1"/>
      <c r="AF2558" s="1"/>
      <c r="AG2558" s="1"/>
      <c r="AH2558" s="1"/>
    </row>
    <row r="2559" spans="17:34" x14ac:dyDescent="0.3">
      <c r="Q2559" s="1"/>
      <c r="AB2559" s="2"/>
      <c r="AD2559" s="1"/>
      <c r="AE2559" s="1"/>
      <c r="AF2559" s="1"/>
      <c r="AG2559" s="1"/>
      <c r="AH2559" s="1"/>
    </row>
    <row r="2560" spans="17:34" x14ac:dyDescent="0.3">
      <c r="Q2560" s="1"/>
      <c r="AB2560" s="2"/>
      <c r="AD2560" s="1"/>
      <c r="AE2560" s="1"/>
      <c r="AF2560" s="1"/>
      <c r="AG2560" s="1"/>
      <c r="AH2560" s="1"/>
    </row>
    <row r="2561" spans="17:34" x14ac:dyDescent="0.3">
      <c r="Q2561" s="1"/>
      <c r="AB2561" s="2"/>
      <c r="AD2561" s="1"/>
      <c r="AE2561" s="1"/>
      <c r="AF2561" s="1"/>
      <c r="AG2561" s="1"/>
      <c r="AH2561" s="1"/>
    </row>
    <row r="2562" spans="17:34" x14ac:dyDescent="0.3">
      <c r="Q2562" s="1"/>
      <c r="AB2562" s="2"/>
      <c r="AD2562" s="1"/>
      <c r="AE2562" s="1"/>
      <c r="AF2562" s="1"/>
      <c r="AG2562" s="1"/>
      <c r="AH2562" s="1"/>
    </row>
    <row r="2563" spans="17:34" x14ac:dyDescent="0.3">
      <c r="Q2563" s="1"/>
      <c r="AB2563" s="2"/>
      <c r="AD2563" s="1"/>
      <c r="AE2563" s="1"/>
      <c r="AF2563" s="1"/>
      <c r="AG2563" s="1"/>
      <c r="AH2563" s="1"/>
    </row>
    <row r="2564" spans="17:34" x14ac:dyDescent="0.3">
      <c r="Q2564" s="1"/>
      <c r="AB2564" s="2"/>
      <c r="AD2564" s="1"/>
      <c r="AE2564" s="1"/>
      <c r="AF2564" s="1"/>
      <c r="AG2564" s="1"/>
      <c r="AH2564" s="1"/>
    </row>
    <row r="2565" spans="17:34" x14ac:dyDescent="0.3">
      <c r="Q2565" s="1"/>
      <c r="AB2565" s="2"/>
      <c r="AD2565" s="1"/>
      <c r="AE2565" s="1"/>
      <c r="AF2565" s="1"/>
      <c r="AG2565" s="1"/>
      <c r="AH2565" s="1"/>
    </row>
    <row r="2566" spans="17:34" x14ac:dyDescent="0.3">
      <c r="Q2566" s="1"/>
      <c r="AB2566" s="2"/>
      <c r="AD2566" s="1"/>
      <c r="AE2566" s="1"/>
      <c r="AF2566" s="1"/>
      <c r="AG2566" s="1"/>
      <c r="AH2566" s="1"/>
    </row>
    <row r="2567" spans="17:34" x14ac:dyDescent="0.3">
      <c r="Q2567" s="1"/>
      <c r="AB2567" s="2"/>
      <c r="AD2567" s="1"/>
      <c r="AE2567" s="1"/>
      <c r="AF2567" s="1"/>
      <c r="AG2567" s="1"/>
      <c r="AH2567" s="1"/>
    </row>
    <row r="2568" spans="17:34" x14ac:dyDescent="0.3">
      <c r="Q2568" s="1"/>
      <c r="AB2568" s="2"/>
      <c r="AD2568" s="1"/>
      <c r="AE2568" s="1"/>
      <c r="AF2568" s="1"/>
      <c r="AG2568" s="1"/>
      <c r="AH2568" s="1"/>
    </row>
    <row r="2569" spans="17:34" x14ac:dyDescent="0.3">
      <c r="Q2569" s="1"/>
      <c r="AB2569" s="2"/>
      <c r="AD2569" s="1"/>
      <c r="AE2569" s="1"/>
      <c r="AF2569" s="1"/>
      <c r="AG2569" s="1"/>
      <c r="AH2569" s="1"/>
    </row>
    <row r="2570" spans="17:34" x14ac:dyDescent="0.3">
      <c r="Q2570" s="1"/>
      <c r="AB2570" s="2"/>
      <c r="AD2570" s="1"/>
      <c r="AE2570" s="1"/>
      <c r="AF2570" s="1"/>
      <c r="AG2570" s="1"/>
      <c r="AH2570" s="1"/>
    </row>
    <row r="2571" spans="17:34" x14ac:dyDescent="0.3">
      <c r="Q2571" s="1"/>
      <c r="AB2571" s="2"/>
      <c r="AD2571" s="1"/>
      <c r="AE2571" s="1"/>
      <c r="AF2571" s="1"/>
      <c r="AG2571" s="1"/>
      <c r="AH2571" s="1"/>
    </row>
    <row r="2572" spans="17:34" x14ac:dyDescent="0.3">
      <c r="Q2572" s="1"/>
      <c r="AB2572" s="2"/>
      <c r="AD2572" s="1"/>
      <c r="AE2572" s="1"/>
      <c r="AF2572" s="1"/>
      <c r="AG2572" s="1"/>
      <c r="AH2572" s="1"/>
    </row>
    <row r="2573" spans="17:34" x14ac:dyDescent="0.3">
      <c r="Q2573" s="1"/>
      <c r="AB2573" s="2"/>
      <c r="AD2573" s="1"/>
      <c r="AE2573" s="1"/>
      <c r="AF2573" s="1"/>
      <c r="AG2573" s="1"/>
      <c r="AH2573" s="1"/>
    </row>
    <row r="2574" spans="17:34" x14ac:dyDescent="0.3">
      <c r="Q2574" s="1"/>
      <c r="AB2574" s="2"/>
      <c r="AD2574" s="1"/>
      <c r="AE2574" s="1"/>
      <c r="AF2574" s="1"/>
      <c r="AG2574" s="1"/>
      <c r="AH2574" s="1"/>
    </row>
    <row r="2575" spans="17:34" x14ac:dyDescent="0.3">
      <c r="Q2575" s="1"/>
      <c r="AB2575" s="2"/>
      <c r="AD2575" s="1"/>
      <c r="AE2575" s="1"/>
      <c r="AF2575" s="1"/>
      <c r="AG2575" s="1"/>
      <c r="AH2575" s="1"/>
    </row>
    <row r="2576" spans="17:34" x14ac:dyDescent="0.3">
      <c r="Q2576" s="1"/>
      <c r="AB2576" s="2"/>
      <c r="AD2576" s="1"/>
      <c r="AE2576" s="1"/>
      <c r="AF2576" s="1"/>
      <c r="AG2576" s="1"/>
      <c r="AH2576" s="1"/>
    </row>
    <row r="2577" spans="17:34" x14ac:dyDescent="0.3">
      <c r="Q2577" s="1"/>
      <c r="AB2577" s="2"/>
      <c r="AD2577" s="1"/>
      <c r="AE2577" s="1"/>
      <c r="AF2577" s="1"/>
      <c r="AG2577" s="1"/>
      <c r="AH2577" s="1"/>
    </row>
    <row r="2578" spans="17:34" x14ac:dyDescent="0.3">
      <c r="Q2578" s="1"/>
      <c r="AB2578" s="2"/>
      <c r="AD2578" s="1"/>
      <c r="AE2578" s="1"/>
      <c r="AF2578" s="1"/>
      <c r="AG2578" s="1"/>
      <c r="AH2578" s="1"/>
    </row>
    <row r="2579" spans="17:34" x14ac:dyDescent="0.3">
      <c r="Q2579" s="1"/>
      <c r="AB2579" s="2"/>
      <c r="AD2579" s="1"/>
      <c r="AE2579" s="1"/>
      <c r="AF2579" s="1"/>
      <c r="AG2579" s="1"/>
      <c r="AH2579" s="1"/>
    </row>
    <row r="2580" spans="17:34" x14ac:dyDescent="0.3">
      <c r="Q2580" s="1"/>
      <c r="AB2580" s="2"/>
      <c r="AD2580" s="1"/>
      <c r="AE2580" s="1"/>
      <c r="AF2580" s="1"/>
      <c r="AG2580" s="1"/>
      <c r="AH2580" s="1"/>
    </row>
    <row r="2581" spans="17:34" x14ac:dyDescent="0.3">
      <c r="Q2581" s="1"/>
      <c r="AB2581" s="2"/>
      <c r="AD2581" s="1"/>
      <c r="AE2581" s="1"/>
      <c r="AF2581" s="1"/>
      <c r="AG2581" s="1"/>
      <c r="AH2581" s="1"/>
    </row>
    <row r="2582" spans="17:34" x14ac:dyDescent="0.3">
      <c r="Q2582" s="1"/>
      <c r="AB2582" s="2"/>
      <c r="AD2582" s="1"/>
      <c r="AE2582" s="1"/>
      <c r="AF2582" s="1"/>
      <c r="AG2582" s="1"/>
      <c r="AH2582" s="1"/>
    </row>
    <row r="2583" spans="17:34" x14ac:dyDescent="0.3">
      <c r="Q2583" s="1"/>
      <c r="AB2583" s="2"/>
      <c r="AD2583" s="1"/>
      <c r="AE2583" s="1"/>
      <c r="AF2583" s="1"/>
      <c r="AG2583" s="1"/>
      <c r="AH2583" s="1"/>
    </row>
    <row r="2584" spans="17:34" x14ac:dyDescent="0.3">
      <c r="Q2584" s="1"/>
      <c r="AB2584" s="2"/>
      <c r="AD2584" s="1"/>
      <c r="AE2584" s="1"/>
      <c r="AF2584" s="1"/>
      <c r="AG2584" s="1"/>
      <c r="AH2584" s="1"/>
    </row>
    <row r="2585" spans="17:34" x14ac:dyDescent="0.3">
      <c r="Q2585" s="1"/>
      <c r="AB2585" s="2"/>
      <c r="AD2585" s="1"/>
      <c r="AE2585" s="1"/>
      <c r="AF2585" s="1"/>
      <c r="AG2585" s="1"/>
      <c r="AH2585" s="1"/>
    </row>
    <row r="2586" spans="17:34" x14ac:dyDescent="0.3">
      <c r="Q2586" s="1"/>
      <c r="AB2586" s="2"/>
      <c r="AD2586" s="1"/>
      <c r="AE2586" s="1"/>
      <c r="AF2586" s="1"/>
      <c r="AG2586" s="1"/>
      <c r="AH2586" s="1"/>
    </row>
    <row r="2587" spans="17:34" x14ac:dyDescent="0.3">
      <c r="Q2587" s="1"/>
      <c r="AB2587" s="2"/>
      <c r="AD2587" s="1"/>
      <c r="AE2587" s="1"/>
      <c r="AF2587" s="1"/>
      <c r="AG2587" s="1"/>
      <c r="AH2587" s="1"/>
    </row>
    <row r="2588" spans="17:34" x14ac:dyDescent="0.3">
      <c r="Q2588" s="1"/>
      <c r="AB2588" s="2"/>
      <c r="AD2588" s="1"/>
      <c r="AE2588" s="1"/>
      <c r="AF2588" s="1"/>
      <c r="AG2588" s="1"/>
      <c r="AH2588" s="1"/>
    </row>
    <row r="2589" spans="17:34" x14ac:dyDescent="0.3">
      <c r="Q2589" s="1"/>
      <c r="AB2589" s="2"/>
      <c r="AD2589" s="1"/>
      <c r="AE2589" s="1"/>
      <c r="AF2589" s="1"/>
      <c r="AG2589" s="1"/>
      <c r="AH2589" s="1"/>
    </row>
    <row r="2590" spans="17:34" x14ac:dyDescent="0.3">
      <c r="Q2590" s="1"/>
      <c r="AB2590" s="2"/>
      <c r="AD2590" s="1"/>
      <c r="AE2590" s="1"/>
      <c r="AF2590" s="1"/>
      <c r="AG2590" s="1"/>
      <c r="AH2590" s="1"/>
    </row>
    <row r="2591" spans="17:34" x14ac:dyDescent="0.3">
      <c r="Q2591" s="1"/>
      <c r="AB2591" s="2"/>
      <c r="AD2591" s="1"/>
      <c r="AE2591" s="1"/>
      <c r="AF2591" s="1"/>
      <c r="AG2591" s="1"/>
      <c r="AH2591" s="1"/>
    </row>
    <row r="2592" spans="17:34" x14ac:dyDescent="0.3">
      <c r="Q2592" s="1"/>
      <c r="AB2592" s="2"/>
      <c r="AD2592" s="1"/>
      <c r="AE2592" s="1"/>
      <c r="AF2592" s="1"/>
      <c r="AG2592" s="1"/>
      <c r="AH2592" s="1"/>
    </row>
    <row r="2593" spans="17:34" x14ac:dyDescent="0.3">
      <c r="Q2593" s="1"/>
      <c r="AB2593" s="2"/>
      <c r="AD2593" s="1"/>
      <c r="AE2593" s="1"/>
      <c r="AF2593" s="1"/>
      <c r="AG2593" s="1"/>
      <c r="AH2593" s="1"/>
    </row>
    <row r="2594" spans="17:34" x14ac:dyDescent="0.3">
      <c r="Q2594" s="1"/>
      <c r="AB2594" s="2"/>
      <c r="AD2594" s="1"/>
      <c r="AE2594" s="1"/>
      <c r="AF2594" s="1"/>
      <c r="AG2594" s="1"/>
      <c r="AH2594" s="1"/>
    </row>
    <row r="2595" spans="17:34" x14ac:dyDescent="0.3">
      <c r="Q2595" s="1"/>
      <c r="AB2595" s="2"/>
      <c r="AD2595" s="1"/>
      <c r="AE2595" s="1"/>
      <c r="AF2595" s="1"/>
      <c r="AG2595" s="1"/>
      <c r="AH2595" s="1"/>
    </row>
    <row r="2596" spans="17:34" x14ac:dyDescent="0.3">
      <c r="Q2596" s="1"/>
      <c r="AB2596" s="2"/>
      <c r="AD2596" s="1"/>
      <c r="AE2596" s="1"/>
      <c r="AF2596" s="1"/>
      <c r="AG2596" s="1"/>
      <c r="AH2596" s="1"/>
    </row>
    <row r="2597" spans="17:34" x14ac:dyDescent="0.3">
      <c r="Q2597" s="1"/>
      <c r="AB2597" s="2"/>
      <c r="AD2597" s="1"/>
      <c r="AE2597" s="1"/>
      <c r="AF2597" s="1"/>
      <c r="AG2597" s="1"/>
      <c r="AH2597" s="1"/>
    </row>
    <row r="2598" spans="17:34" x14ac:dyDescent="0.3">
      <c r="Q2598" s="1"/>
      <c r="AB2598" s="2"/>
      <c r="AD2598" s="1"/>
      <c r="AE2598" s="1"/>
      <c r="AF2598" s="1"/>
      <c r="AG2598" s="1"/>
      <c r="AH2598" s="1"/>
    </row>
    <row r="2599" spans="17:34" x14ac:dyDescent="0.3">
      <c r="Q2599" s="1"/>
      <c r="AB2599" s="2"/>
      <c r="AD2599" s="1"/>
      <c r="AE2599" s="1"/>
      <c r="AF2599" s="1"/>
      <c r="AG2599" s="1"/>
      <c r="AH2599" s="1"/>
    </row>
    <row r="2600" spans="17:34" x14ac:dyDescent="0.3">
      <c r="Q2600" s="1"/>
      <c r="AB2600" s="2"/>
      <c r="AD2600" s="1"/>
      <c r="AE2600" s="1"/>
      <c r="AF2600" s="1"/>
      <c r="AG2600" s="1"/>
      <c r="AH2600" s="1"/>
    </row>
    <row r="2601" spans="17:34" x14ac:dyDescent="0.3">
      <c r="Q2601" s="1"/>
      <c r="AB2601" s="2"/>
      <c r="AD2601" s="1"/>
      <c r="AE2601" s="1"/>
      <c r="AF2601" s="1"/>
      <c r="AG2601" s="1"/>
      <c r="AH2601" s="1"/>
    </row>
    <row r="2602" spans="17:34" x14ac:dyDescent="0.3">
      <c r="Q2602" s="1"/>
      <c r="AB2602" s="2"/>
      <c r="AD2602" s="1"/>
      <c r="AE2602" s="1"/>
      <c r="AF2602" s="1"/>
      <c r="AG2602" s="1"/>
      <c r="AH2602" s="1"/>
    </row>
    <row r="2603" spans="17:34" x14ac:dyDescent="0.3">
      <c r="Q2603" s="1"/>
      <c r="AB2603" s="2"/>
      <c r="AD2603" s="1"/>
      <c r="AE2603" s="1"/>
      <c r="AF2603" s="1"/>
      <c r="AG2603" s="1"/>
      <c r="AH2603" s="1"/>
    </row>
    <row r="2604" spans="17:34" x14ac:dyDescent="0.3">
      <c r="Q2604" s="1"/>
      <c r="AB2604" s="2"/>
      <c r="AD2604" s="1"/>
      <c r="AE2604" s="1"/>
      <c r="AF2604" s="1"/>
      <c r="AG2604" s="1"/>
      <c r="AH2604" s="1"/>
    </row>
    <row r="2605" spans="17:34" x14ac:dyDescent="0.3">
      <c r="Q2605" s="1"/>
      <c r="AB2605" s="2"/>
      <c r="AD2605" s="1"/>
      <c r="AE2605" s="1"/>
      <c r="AF2605" s="1"/>
      <c r="AG2605" s="1"/>
      <c r="AH2605" s="1"/>
    </row>
    <row r="2606" spans="17:34" x14ac:dyDescent="0.3">
      <c r="Q2606" s="1"/>
      <c r="AB2606" s="2"/>
      <c r="AD2606" s="1"/>
      <c r="AE2606" s="1"/>
      <c r="AF2606" s="1"/>
      <c r="AG2606" s="1"/>
      <c r="AH2606" s="1"/>
    </row>
    <row r="2607" spans="17:34" x14ac:dyDescent="0.3">
      <c r="Q2607" s="1"/>
      <c r="AB2607" s="2"/>
      <c r="AD2607" s="1"/>
      <c r="AE2607" s="1"/>
      <c r="AF2607" s="1"/>
      <c r="AG2607" s="1"/>
      <c r="AH2607" s="1"/>
    </row>
    <row r="2608" spans="17:34" x14ac:dyDescent="0.3">
      <c r="Q2608" s="1"/>
      <c r="AB2608" s="2"/>
      <c r="AD2608" s="1"/>
      <c r="AE2608" s="1"/>
      <c r="AF2608" s="1"/>
      <c r="AG2608" s="1"/>
      <c r="AH2608" s="1"/>
    </row>
    <row r="2609" spans="17:34" x14ac:dyDescent="0.3">
      <c r="Q2609" s="1"/>
      <c r="AB2609" s="2"/>
      <c r="AD2609" s="1"/>
      <c r="AE2609" s="1"/>
      <c r="AF2609" s="1"/>
      <c r="AG2609" s="1"/>
      <c r="AH2609" s="1"/>
    </row>
    <row r="2610" spans="17:34" x14ac:dyDescent="0.3">
      <c r="Q2610" s="1"/>
      <c r="AB2610" s="2"/>
      <c r="AD2610" s="1"/>
      <c r="AE2610" s="1"/>
      <c r="AF2610" s="1"/>
      <c r="AG2610" s="1"/>
      <c r="AH2610" s="1"/>
    </row>
    <row r="2611" spans="17:34" x14ac:dyDescent="0.3">
      <c r="Q2611" s="1"/>
      <c r="AB2611" s="2"/>
      <c r="AD2611" s="1"/>
      <c r="AE2611" s="1"/>
      <c r="AF2611" s="1"/>
      <c r="AG2611" s="1"/>
      <c r="AH2611" s="1"/>
    </row>
    <row r="2612" spans="17:34" x14ac:dyDescent="0.3">
      <c r="Q2612" s="1"/>
      <c r="AB2612" s="2"/>
      <c r="AD2612" s="1"/>
      <c r="AE2612" s="1"/>
      <c r="AF2612" s="1"/>
      <c r="AG2612" s="1"/>
      <c r="AH2612" s="1"/>
    </row>
    <row r="2613" spans="17:34" x14ac:dyDescent="0.3">
      <c r="Q2613" s="1"/>
      <c r="AB2613" s="2"/>
      <c r="AD2613" s="1"/>
      <c r="AE2613" s="1"/>
      <c r="AF2613" s="1"/>
      <c r="AG2613" s="1"/>
      <c r="AH2613" s="1"/>
    </row>
    <row r="2614" spans="17:34" x14ac:dyDescent="0.3">
      <c r="Q2614" s="1"/>
      <c r="AB2614" s="2"/>
      <c r="AD2614" s="1"/>
      <c r="AE2614" s="1"/>
      <c r="AF2614" s="1"/>
      <c r="AG2614" s="1"/>
      <c r="AH2614" s="1"/>
    </row>
    <row r="2615" spans="17:34" x14ac:dyDescent="0.3">
      <c r="Q2615" s="1"/>
      <c r="AB2615" s="2"/>
      <c r="AD2615" s="1"/>
      <c r="AE2615" s="1"/>
      <c r="AF2615" s="1"/>
      <c r="AG2615" s="1"/>
      <c r="AH2615" s="1"/>
    </row>
    <row r="2616" spans="17:34" x14ac:dyDescent="0.3">
      <c r="Q2616" s="1"/>
      <c r="AB2616" s="2"/>
      <c r="AD2616" s="1"/>
      <c r="AE2616" s="1"/>
      <c r="AF2616" s="1"/>
      <c r="AG2616" s="1"/>
      <c r="AH2616" s="1"/>
    </row>
    <row r="2617" spans="17:34" x14ac:dyDescent="0.3">
      <c r="Q2617" s="1"/>
      <c r="AB2617" s="2"/>
      <c r="AD2617" s="1"/>
      <c r="AE2617" s="1"/>
      <c r="AF2617" s="1"/>
      <c r="AG2617" s="1"/>
      <c r="AH2617" s="1"/>
    </row>
    <row r="2618" spans="17:34" x14ac:dyDescent="0.3">
      <c r="Q2618" s="1"/>
      <c r="AB2618" s="2"/>
      <c r="AD2618" s="1"/>
      <c r="AE2618" s="1"/>
      <c r="AF2618" s="1"/>
      <c r="AG2618" s="1"/>
      <c r="AH2618" s="1"/>
    </row>
    <row r="2619" spans="17:34" x14ac:dyDescent="0.3">
      <c r="Q2619" s="1"/>
      <c r="AB2619" s="2"/>
      <c r="AD2619" s="1"/>
      <c r="AE2619" s="1"/>
      <c r="AF2619" s="1"/>
      <c r="AG2619" s="1"/>
      <c r="AH2619" s="1"/>
    </row>
    <row r="2620" spans="17:34" x14ac:dyDescent="0.3">
      <c r="Q2620" s="1"/>
      <c r="AB2620" s="2"/>
      <c r="AD2620" s="1"/>
      <c r="AE2620" s="1"/>
      <c r="AF2620" s="1"/>
      <c r="AG2620" s="1"/>
      <c r="AH2620" s="1"/>
    </row>
    <row r="2621" spans="17:34" x14ac:dyDescent="0.3">
      <c r="Q2621" s="1"/>
      <c r="AB2621" s="2"/>
      <c r="AD2621" s="1"/>
      <c r="AE2621" s="1"/>
      <c r="AF2621" s="1"/>
      <c r="AG2621" s="1"/>
      <c r="AH2621" s="1"/>
    </row>
    <row r="2622" spans="17:34" x14ac:dyDescent="0.3">
      <c r="Q2622" s="1"/>
      <c r="AB2622" s="2"/>
      <c r="AD2622" s="1"/>
      <c r="AE2622" s="1"/>
      <c r="AF2622" s="1"/>
      <c r="AG2622" s="1"/>
      <c r="AH2622" s="1"/>
    </row>
    <row r="2623" spans="17:34" x14ac:dyDescent="0.3">
      <c r="Q2623" s="1"/>
      <c r="AB2623" s="2"/>
      <c r="AD2623" s="1"/>
      <c r="AE2623" s="1"/>
      <c r="AF2623" s="1"/>
      <c r="AG2623" s="1"/>
      <c r="AH2623" s="1"/>
    </row>
    <row r="2624" spans="17:34" x14ac:dyDescent="0.3">
      <c r="Q2624" s="1"/>
      <c r="AB2624" s="2"/>
      <c r="AD2624" s="1"/>
      <c r="AE2624" s="1"/>
      <c r="AF2624" s="1"/>
      <c r="AG2624" s="1"/>
      <c r="AH2624" s="1"/>
    </row>
    <row r="2625" spans="17:34" x14ac:dyDescent="0.3">
      <c r="Q2625" s="1"/>
      <c r="AB2625" s="2"/>
      <c r="AD2625" s="1"/>
      <c r="AE2625" s="1"/>
      <c r="AF2625" s="1"/>
      <c r="AG2625" s="1"/>
      <c r="AH2625" s="1"/>
    </row>
    <row r="2626" spans="17:34" x14ac:dyDescent="0.3">
      <c r="Q2626" s="1"/>
      <c r="AB2626" s="2"/>
      <c r="AD2626" s="1"/>
      <c r="AE2626" s="1"/>
      <c r="AF2626" s="1"/>
      <c r="AG2626" s="1"/>
      <c r="AH2626" s="1"/>
    </row>
    <row r="2627" spans="17:34" x14ac:dyDescent="0.3">
      <c r="Q2627" s="1"/>
      <c r="AB2627" s="2"/>
      <c r="AD2627" s="1"/>
      <c r="AE2627" s="1"/>
      <c r="AF2627" s="1"/>
      <c r="AG2627" s="1"/>
      <c r="AH2627" s="1"/>
    </row>
    <row r="2628" spans="17:34" x14ac:dyDescent="0.3">
      <c r="Q2628" s="1"/>
      <c r="AB2628" s="2"/>
      <c r="AD2628" s="1"/>
      <c r="AE2628" s="1"/>
      <c r="AF2628" s="1"/>
      <c r="AG2628" s="1"/>
      <c r="AH2628" s="1"/>
    </row>
    <row r="2629" spans="17:34" x14ac:dyDescent="0.3">
      <c r="Q2629" s="1"/>
      <c r="AB2629" s="2"/>
      <c r="AD2629" s="1"/>
      <c r="AE2629" s="1"/>
      <c r="AF2629" s="1"/>
      <c r="AG2629" s="1"/>
      <c r="AH2629" s="1"/>
    </row>
    <row r="2630" spans="17:34" x14ac:dyDescent="0.3">
      <c r="Q2630" s="1"/>
      <c r="AB2630" s="2"/>
      <c r="AD2630" s="1"/>
      <c r="AE2630" s="1"/>
      <c r="AF2630" s="1"/>
      <c r="AG2630" s="1"/>
      <c r="AH2630" s="1"/>
    </row>
    <row r="2631" spans="17:34" x14ac:dyDescent="0.3">
      <c r="Q2631" s="1"/>
      <c r="AB2631" s="2"/>
      <c r="AD2631" s="1"/>
      <c r="AE2631" s="1"/>
      <c r="AF2631" s="1"/>
      <c r="AG2631" s="1"/>
      <c r="AH2631" s="1"/>
    </row>
    <row r="2632" spans="17:34" x14ac:dyDescent="0.3">
      <c r="Q2632" s="1"/>
      <c r="AB2632" s="2"/>
      <c r="AD2632" s="1"/>
      <c r="AE2632" s="1"/>
      <c r="AF2632" s="1"/>
      <c r="AG2632" s="1"/>
      <c r="AH2632" s="1"/>
    </row>
    <row r="2633" spans="17:34" x14ac:dyDescent="0.3">
      <c r="Q2633" s="1"/>
      <c r="AB2633" s="2"/>
      <c r="AD2633" s="1"/>
      <c r="AE2633" s="1"/>
      <c r="AF2633" s="1"/>
      <c r="AG2633" s="1"/>
      <c r="AH2633" s="1"/>
    </row>
    <row r="2634" spans="17:34" x14ac:dyDescent="0.3">
      <c r="Q2634" s="1"/>
      <c r="AB2634" s="2"/>
      <c r="AD2634" s="1"/>
      <c r="AE2634" s="1"/>
      <c r="AF2634" s="1"/>
      <c r="AG2634" s="1"/>
      <c r="AH2634" s="1"/>
    </row>
    <row r="2635" spans="17:34" x14ac:dyDescent="0.3">
      <c r="Q2635" s="1"/>
      <c r="AB2635" s="2"/>
      <c r="AD2635" s="1"/>
      <c r="AE2635" s="1"/>
      <c r="AF2635" s="1"/>
      <c r="AG2635" s="1"/>
      <c r="AH2635" s="1"/>
    </row>
    <row r="2636" spans="17:34" x14ac:dyDescent="0.3">
      <c r="Q2636" s="1"/>
      <c r="AB2636" s="2"/>
      <c r="AD2636" s="1"/>
      <c r="AE2636" s="1"/>
      <c r="AF2636" s="1"/>
      <c r="AG2636" s="1"/>
      <c r="AH2636" s="1"/>
    </row>
    <row r="2637" spans="17:34" x14ac:dyDescent="0.3">
      <c r="Q2637" s="1"/>
      <c r="AB2637" s="2"/>
      <c r="AD2637" s="1"/>
      <c r="AE2637" s="1"/>
      <c r="AF2637" s="1"/>
      <c r="AG2637" s="1"/>
      <c r="AH2637" s="1"/>
    </row>
    <row r="2638" spans="17:34" x14ac:dyDescent="0.3">
      <c r="Q2638" s="1"/>
      <c r="AB2638" s="2"/>
      <c r="AD2638" s="1"/>
      <c r="AE2638" s="1"/>
      <c r="AF2638" s="1"/>
      <c r="AG2638" s="1"/>
      <c r="AH2638" s="1"/>
    </row>
    <row r="2639" spans="17:34" x14ac:dyDescent="0.3">
      <c r="Q2639" s="1"/>
      <c r="AB2639" s="2"/>
      <c r="AD2639" s="1"/>
      <c r="AE2639" s="1"/>
      <c r="AF2639" s="1"/>
      <c r="AG2639" s="1"/>
      <c r="AH2639" s="1"/>
    </row>
    <row r="2640" spans="17:34" x14ac:dyDescent="0.3">
      <c r="Q2640" s="1"/>
      <c r="AB2640" s="2"/>
      <c r="AD2640" s="1"/>
      <c r="AE2640" s="1"/>
      <c r="AF2640" s="1"/>
      <c r="AG2640" s="1"/>
      <c r="AH2640" s="1"/>
    </row>
    <row r="2641" spans="17:34" x14ac:dyDescent="0.3">
      <c r="Q2641" s="1"/>
      <c r="AB2641" s="2"/>
      <c r="AD2641" s="1"/>
      <c r="AE2641" s="1"/>
      <c r="AF2641" s="1"/>
      <c r="AG2641" s="1"/>
      <c r="AH2641" s="1"/>
    </row>
    <row r="2642" spans="17:34" x14ac:dyDescent="0.3">
      <c r="Q2642" s="1"/>
      <c r="AB2642" s="2"/>
      <c r="AD2642" s="1"/>
      <c r="AE2642" s="1"/>
      <c r="AF2642" s="1"/>
      <c r="AG2642" s="1"/>
      <c r="AH2642" s="1"/>
    </row>
    <row r="2643" spans="17:34" x14ac:dyDescent="0.3">
      <c r="Q2643" s="1"/>
      <c r="AB2643" s="2"/>
      <c r="AD2643" s="1"/>
      <c r="AE2643" s="1"/>
      <c r="AF2643" s="1"/>
      <c r="AG2643" s="1"/>
      <c r="AH2643" s="1"/>
    </row>
    <row r="2644" spans="17:34" x14ac:dyDescent="0.3">
      <c r="Q2644" s="1"/>
      <c r="AB2644" s="2"/>
      <c r="AD2644" s="1"/>
      <c r="AE2644" s="1"/>
      <c r="AF2644" s="1"/>
      <c r="AG2644" s="1"/>
      <c r="AH2644" s="1"/>
    </row>
    <row r="2645" spans="17:34" x14ac:dyDescent="0.3">
      <c r="Q2645" s="1"/>
      <c r="AB2645" s="2"/>
      <c r="AD2645" s="1"/>
      <c r="AE2645" s="1"/>
      <c r="AF2645" s="1"/>
      <c r="AG2645" s="1"/>
      <c r="AH2645" s="1"/>
    </row>
    <row r="2646" spans="17:34" x14ac:dyDescent="0.3">
      <c r="Q2646" s="1"/>
      <c r="AB2646" s="2"/>
      <c r="AD2646" s="1"/>
      <c r="AE2646" s="1"/>
      <c r="AF2646" s="1"/>
      <c r="AG2646" s="1"/>
      <c r="AH2646" s="1"/>
    </row>
    <row r="2647" spans="17:34" x14ac:dyDescent="0.3">
      <c r="Q2647" s="1"/>
      <c r="AB2647" s="2"/>
      <c r="AD2647" s="1"/>
      <c r="AE2647" s="1"/>
      <c r="AF2647" s="1"/>
      <c r="AG2647" s="1"/>
      <c r="AH2647" s="1"/>
    </row>
    <row r="2648" spans="17:34" x14ac:dyDescent="0.3">
      <c r="Q2648" s="1"/>
      <c r="AB2648" s="2"/>
      <c r="AD2648" s="1"/>
      <c r="AE2648" s="1"/>
      <c r="AF2648" s="1"/>
      <c r="AG2648" s="1"/>
      <c r="AH2648" s="1"/>
    </row>
    <row r="2649" spans="17:34" x14ac:dyDescent="0.3">
      <c r="Q2649" s="1"/>
      <c r="AB2649" s="2"/>
      <c r="AD2649" s="1"/>
      <c r="AE2649" s="1"/>
      <c r="AF2649" s="1"/>
      <c r="AG2649" s="1"/>
      <c r="AH2649" s="1"/>
    </row>
    <row r="2650" spans="17:34" x14ac:dyDescent="0.3">
      <c r="Q2650" s="1"/>
      <c r="AB2650" s="2"/>
      <c r="AD2650" s="1"/>
      <c r="AE2650" s="1"/>
      <c r="AF2650" s="1"/>
      <c r="AG2650" s="1"/>
      <c r="AH2650" s="1"/>
    </row>
    <row r="2651" spans="17:34" x14ac:dyDescent="0.3">
      <c r="Q2651" s="1"/>
      <c r="AB2651" s="2"/>
      <c r="AD2651" s="1"/>
      <c r="AE2651" s="1"/>
      <c r="AF2651" s="1"/>
      <c r="AG2651" s="1"/>
      <c r="AH2651" s="1"/>
    </row>
    <row r="2652" spans="17:34" x14ac:dyDescent="0.3">
      <c r="Q2652" s="1"/>
      <c r="AB2652" s="2"/>
      <c r="AD2652" s="1"/>
      <c r="AE2652" s="1"/>
      <c r="AF2652" s="1"/>
      <c r="AG2652" s="1"/>
      <c r="AH2652" s="1"/>
    </row>
    <row r="2653" spans="17:34" x14ac:dyDescent="0.3">
      <c r="Q2653" s="1"/>
      <c r="AB2653" s="2"/>
      <c r="AD2653" s="1"/>
      <c r="AE2653" s="1"/>
      <c r="AF2653" s="1"/>
      <c r="AG2653" s="1"/>
      <c r="AH2653" s="1"/>
    </row>
    <row r="2654" spans="17:34" x14ac:dyDescent="0.3">
      <c r="Q2654" s="1"/>
      <c r="AB2654" s="2"/>
      <c r="AD2654" s="1"/>
      <c r="AE2654" s="1"/>
      <c r="AF2654" s="1"/>
      <c r="AG2654" s="1"/>
      <c r="AH2654" s="1"/>
    </row>
    <row r="2655" spans="17:34" x14ac:dyDescent="0.3">
      <c r="Q2655" s="1"/>
      <c r="AB2655" s="2"/>
      <c r="AD2655" s="1"/>
      <c r="AE2655" s="1"/>
      <c r="AF2655" s="1"/>
      <c r="AG2655" s="1"/>
      <c r="AH2655" s="1"/>
    </row>
    <row r="2656" spans="17:34" x14ac:dyDescent="0.3">
      <c r="Q2656" s="1"/>
      <c r="AB2656" s="2"/>
      <c r="AD2656" s="1"/>
      <c r="AE2656" s="1"/>
      <c r="AF2656" s="1"/>
      <c r="AG2656" s="1"/>
      <c r="AH2656" s="1"/>
    </row>
    <row r="2657" spans="17:34" x14ac:dyDescent="0.3">
      <c r="Q2657" s="1"/>
      <c r="AB2657" s="2"/>
      <c r="AD2657" s="1"/>
      <c r="AE2657" s="1"/>
      <c r="AF2657" s="1"/>
      <c r="AG2657" s="1"/>
      <c r="AH2657" s="1"/>
    </row>
    <row r="2658" spans="17:34" x14ac:dyDescent="0.3">
      <c r="Q2658" s="1"/>
      <c r="AB2658" s="2"/>
      <c r="AD2658" s="1"/>
      <c r="AE2658" s="1"/>
      <c r="AF2658" s="1"/>
      <c r="AG2658" s="1"/>
      <c r="AH2658" s="1"/>
    </row>
    <row r="2659" spans="17:34" x14ac:dyDescent="0.3">
      <c r="Q2659" s="1"/>
      <c r="AB2659" s="2"/>
      <c r="AD2659" s="1"/>
      <c r="AE2659" s="1"/>
      <c r="AF2659" s="1"/>
      <c r="AG2659" s="1"/>
      <c r="AH2659" s="1"/>
    </row>
    <row r="2660" spans="17:34" x14ac:dyDescent="0.3">
      <c r="Q2660" s="1"/>
      <c r="AB2660" s="2"/>
      <c r="AD2660" s="1"/>
      <c r="AE2660" s="1"/>
      <c r="AF2660" s="1"/>
      <c r="AG2660" s="1"/>
      <c r="AH2660" s="1"/>
    </row>
    <row r="2661" spans="17:34" x14ac:dyDescent="0.3">
      <c r="Q2661" s="1"/>
      <c r="AB2661" s="2"/>
      <c r="AD2661" s="1"/>
      <c r="AE2661" s="1"/>
      <c r="AF2661" s="1"/>
      <c r="AG2661" s="1"/>
      <c r="AH2661" s="1"/>
    </row>
    <row r="2662" spans="17:34" x14ac:dyDescent="0.3">
      <c r="Q2662" s="1"/>
      <c r="AB2662" s="2"/>
      <c r="AD2662" s="1"/>
      <c r="AE2662" s="1"/>
      <c r="AF2662" s="1"/>
      <c r="AG2662" s="1"/>
      <c r="AH2662" s="1"/>
    </row>
    <row r="2663" spans="17:34" x14ac:dyDescent="0.3">
      <c r="Q2663" s="1"/>
      <c r="AB2663" s="2"/>
      <c r="AD2663" s="1"/>
      <c r="AE2663" s="1"/>
      <c r="AF2663" s="1"/>
      <c r="AG2663" s="1"/>
      <c r="AH2663" s="1"/>
    </row>
    <row r="2664" spans="17:34" x14ac:dyDescent="0.3">
      <c r="Q2664" s="1"/>
      <c r="AB2664" s="2"/>
      <c r="AD2664" s="1"/>
      <c r="AE2664" s="1"/>
      <c r="AF2664" s="1"/>
      <c r="AG2664" s="1"/>
      <c r="AH2664" s="1"/>
    </row>
    <row r="2665" spans="17:34" x14ac:dyDescent="0.3">
      <c r="Q2665" s="1"/>
      <c r="AB2665" s="2"/>
      <c r="AD2665" s="1"/>
      <c r="AE2665" s="1"/>
      <c r="AF2665" s="1"/>
      <c r="AG2665" s="1"/>
      <c r="AH2665" s="1"/>
    </row>
    <row r="2666" spans="17:34" x14ac:dyDescent="0.3">
      <c r="Q2666" s="1"/>
      <c r="AB2666" s="2"/>
      <c r="AD2666" s="1"/>
      <c r="AE2666" s="1"/>
      <c r="AF2666" s="1"/>
      <c r="AG2666" s="1"/>
      <c r="AH2666" s="1"/>
    </row>
    <row r="2667" spans="17:34" x14ac:dyDescent="0.3">
      <c r="Q2667" s="1"/>
      <c r="AB2667" s="2"/>
      <c r="AD2667" s="1"/>
      <c r="AE2667" s="1"/>
      <c r="AF2667" s="1"/>
      <c r="AG2667" s="1"/>
      <c r="AH2667" s="1"/>
    </row>
    <row r="2668" spans="17:34" x14ac:dyDescent="0.3">
      <c r="Q2668" s="1"/>
      <c r="AB2668" s="2"/>
      <c r="AD2668" s="1"/>
      <c r="AE2668" s="1"/>
      <c r="AF2668" s="1"/>
      <c r="AG2668" s="1"/>
      <c r="AH2668" s="1"/>
    </row>
    <row r="2669" spans="17:34" x14ac:dyDescent="0.3">
      <c r="Q2669" s="1"/>
      <c r="AB2669" s="2"/>
      <c r="AD2669" s="1"/>
      <c r="AE2669" s="1"/>
      <c r="AF2669" s="1"/>
      <c r="AG2669" s="1"/>
      <c r="AH2669" s="1"/>
    </row>
    <row r="2670" spans="17:34" x14ac:dyDescent="0.3">
      <c r="Q2670" s="1"/>
      <c r="AB2670" s="2"/>
      <c r="AD2670" s="1"/>
      <c r="AE2670" s="1"/>
      <c r="AF2670" s="1"/>
      <c r="AG2670" s="1"/>
      <c r="AH2670" s="1"/>
    </row>
    <row r="2671" spans="17:34" x14ac:dyDescent="0.3">
      <c r="Q2671" s="1"/>
      <c r="AB2671" s="2"/>
      <c r="AD2671" s="1"/>
      <c r="AE2671" s="1"/>
      <c r="AF2671" s="1"/>
      <c r="AG2671" s="1"/>
      <c r="AH2671" s="1"/>
    </row>
    <row r="2672" spans="17:34" x14ac:dyDescent="0.3">
      <c r="Q2672" s="1"/>
      <c r="AB2672" s="2"/>
      <c r="AD2672" s="1"/>
      <c r="AE2672" s="1"/>
      <c r="AF2672" s="1"/>
      <c r="AG2672" s="1"/>
      <c r="AH2672" s="1"/>
    </row>
    <row r="2673" spans="17:34" x14ac:dyDescent="0.3">
      <c r="Q2673" s="1"/>
      <c r="AB2673" s="2"/>
      <c r="AD2673" s="1"/>
      <c r="AE2673" s="1"/>
      <c r="AF2673" s="1"/>
      <c r="AG2673" s="1"/>
      <c r="AH2673" s="1"/>
    </row>
    <row r="2674" spans="17:34" x14ac:dyDescent="0.3">
      <c r="Q2674" s="1"/>
      <c r="AB2674" s="2"/>
      <c r="AD2674" s="1"/>
      <c r="AE2674" s="1"/>
      <c r="AF2674" s="1"/>
      <c r="AG2674" s="1"/>
      <c r="AH2674" s="1"/>
    </row>
    <row r="2675" spans="17:34" x14ac:dyDescent="0.3">
      <c r="Q2675" s="1"/>
      <c r="AB2675" s="2"/>
      <c r="AD2675" s="1"/>
      <c r="AE2675" s="1"/>
      <c r="AF2675" s="1"/>
      <c r="AG2675" s="1"/>
      <c r="AH2675" s="1"/>
    </row>
    <row r="2676" spans="17:34" x14ac:dyDescent="0.3">
      <c r="Q2676" s="1"/>
      <c r="AB2676" s="2"/>
      <c r="AD2676" s="1"/>
      <c r="AE2676" s="1"/>
      <c r="AF2676" s="1"/>
      <c r="AG2676" s="1"/>
      <c r="AH2676" s="1"/>
    </row>
    <row r="2677" spans="17:34" x14ac:dyDescent="0.3">
      <c r="Q2677" s="1"/>
      <c r="AB2677" s="2"/>
      <c r="AD2677" s="1"/>
      <c r="AE2677" s="1"/>
      <c r="AF2677" s="1"/>
      <c r="AG2677" s="1"/>
      <c r="AH2677" s="1"/>
    </row>
    <row r="2678" spans="17:34" x14ac:dyDescent="0.3">
      <c r="Q2678" s="1"/>
      <c r="AB2678" s="2"/>
      <c r="AD2678" s="1"/>
      <c r="AE2678" s="1"/>
      <c r="AF2678" s="1"/>
      <c r="AG2678" s="1"/>
      <c r="AH2678" s="1"/>
    </row>
    <row r="2679" spans="17:34" x14ac:dyDescent="0.3">
      <c r="Q2679" s="1"/>
      <c r="AB2679" s="2"/>
      <c r="AD2679" s="1"/>
      <c r="AE2679" s="1"/>
      <c r="AF2679" s="1"/>
      <c r="AG2679" s="1"/>
      <c r="AH2679" s="1"/>
    </row>
    <row r="2680" spans="17:34" x14ac:dyDescent="0.3">
      <c r="Q2680" s="1"/>
      <c r="AB2680" s="2"/>
      <c r="AD2680" s="1"/>
      <c r="AE2680" s="1"/>
      <c r="AF2680" s="1"/>
      <c r="AG2680" s="1"/>
      <c r="AH2680" s="1"/>
    </row>
    <row r="2681" spans="17:34" x14ac:dyDescent="0.3">
      <c r="Q2681" s="1"/>
      <c r="AB2681" s="2"/>
      <c r="AD2681" s="1"/>
      <c r="AE2681" s="1"/>
      <c r="AF2681" s="1"/>
      <c r="AG2681" s="1"/>
      <c r="AH2681" s="1"/>
    </row>
    <row r="2682" spans="17:34" x14ac:dyDescent="0.3">
      <c r="Q2682" s="1"/>
      <c r="AB2682" s="2"/>
      <c r="AD2682" s="1"/>
      <c r="AE2682" s="1"/>
      <c r="AF2682" s="1"/>
      <c r="AG2682" s="1"/>
      <c r="AH2682" s="1"/>
    </row>
    <row r="2683" spans="17:34" x14ac:dyDescent="0.3">
      <c r="Q2683" s="1"/>
      <c r="AB2683" s="2"/>
      <c r="AD2683" s="1"/>
      <c r="AE2683" s="1"/>
      <c r="AF2683" s="1"/>
      <c r="AG2683" s="1"/>
      <c r="AH2683" s="1"/>
    </row>
    <row r="2684" spans="17:34" x14ac:dyDescent="0.3">
      <c r="Q2684" s="1"/>
      <c r="AB2684" s="2"/>
      <c r="AD2684" s="1"/>
      <c r="AE2684" s="1"/>
      <c r="AF2684" s="1"/>
      <c r="AG2684" s="1"/>
      <c r="AH2684" s="1"/>
    </row>
    <row r="2685" spans="17:34" x14ac:dyDescent="0.3">
      <c r="Q2685" s="1"/>
      <c r="AB2685" s="2"/>
      <c r="AD2685" s="1"/>
      <c r="AE2685" s="1"/>
      <c r="AF2685" s="1"/>
      <c r="AG2685" s="1"/>
      <c r="AH2685" s="1"/>
    </row>
    <row r="2686" spans="17:34" x14ac:dyDescent="0.3">
      <c r="Q2686" s="1"/>
      <c r="AB2686" s="2"/>
      <c r="AD2686" s="1"/>
      <c r="AE2686" s="1"/>
      <c r="AF2686" s="1"/>
      <c r="AG2686" s="1"/>
      <c r="AH2686" s="1"/>
    </row>
    <row r="2687" spans="17:34" x14ac:dyDescent="0.3">
      <c r="Q2687" s="1"/>
      <c r="AB2687" s="2"/>
      <c r="AD2687" s="1"/>
      <c r="AE2687" s="1"/>
      <c r="AF2687" s="1"/>
      <c r="AG2687" s="1"/>
      <c r="AH2687" s="1"/>
    </row>
    <row r="2688" spans="17:34" x14ac:dyDescent="0.3">
      <c r="Q2688" s="1"/>
      <c r="AB2688" s="2"/>
      <c r="AD2688" s="1"/>
      <c r="AE2688" s="1"/>
      <c r="AF2688" s="1"/>
      <c r="AG2688" s="1"/>
      <c r="AH2688" s="1"/>
    </row>
    <row r="2689" spans="17:34" x14ac:dyDescent="0.3">
      <c r="Q2689" s="1"/>
      <c r="AB2689" s="2"/>
      <c r="AD2689" s="1"/>
      <c r="AE2689" s="1"/>
      <c r="AF2689" s="1"/>
      <c r="AG2689" s="1"/>
      <c r="AH2689" s="1"/>
    </row>
    <row r="2690" spans="17:34" x14ac:dyDescent="0.3">
      <c r="Q2690" s="1"/>
      <c r="AB2690" s="2"/>
      <c r="AD2690" s="1"/>
      <c r="AE2690" s="1"/>
      <c r="AF2690" s="1"/>
      <c r="AG2690" s="1"/>
      <c r="AH2690" s="1"/>
    </row>
    <row r="2691" spans="17:34" x14ac:dyDescent="0.3">
      <c r="Q2691" s="1"/>
      <c r="AB2691" s="2"/>
      <c r="AD2691" s="1"/>
      <c r="AE2691" s="1"/>
      <c r="AF2691" s="1"/>
      <c r="AG2691" s="1"/>
      <c r="AH2691" s="1"/>
    </row>
    <row r="2692" spans="17:34" x14ac:dyDescent="0.3">
      <c r="Q2692" s="1"/>
      <c r="AB2692" s="2"/>
      <c r="AD2692" s="1"/>
      <c r="AE2692" s="1"/>
      <c r="AF2692" s="1"/>
      <c r="AG2692" s="1"/>
      <c r="AH2692" s="1"/>
    </row>
    <row r="2693" spans="17:34" x14ac:dyDescent="0.3">
      <c r="Q2693" s="1"/>
      <c r="AB2693" s="2"/>
      <c r="AD2693" s="1"/>
      <c r="AE2693" s="1"/>
      <c r="AF2693" s="1"/>
      <c r="AG2693" s="1"/>
      <c r="AH2693" s="1"/>
    </row>
    <row r="2694" spans="17:34" x14ac:dyDescent="0.3">
      <c r="Q2694" s="1"/>
      <c r="AB2694" s="2"/>
      <c r="AD2694" s="1"/>
      <c r="AE2694" s="1"/>
      <c r="AF2694" s="1"/>
      <c r="AG2694" s="1"/>
      <c r="AH2694" s="1"/>
    </row>
    <row r="2695" spans="17:34" x14ac:dyDescent="0.3">
      <c r="Q2695" s="1"/>
      <c r="AB2695" s="2"/>
      <c r="AD2695" s="1"/>
      <c r="AE2695" s="1"/>
      <c r="AF2695" s="1"/>
      <c r="AG2695" s="1"/>
      <c r="AH2695" s="1"/>
    </row>
    <row r="2696" spans="17:34" x14ac:dyDescent="0.3">
      <c r="Q2696" s="1"/>
      <c r="AB2696" s="2"/>
      <c r="AD2696" s="1"/>
      <c r="AE2696" s="1"/>
      <c r="AF2696" s="1"/>
      <c r="AG2696" s="1"/>
      <c r="AH2696" s="1"/>
    </row>
    <row r="2697" spans="17:34" x14ac:dyDescent="0.3">
      <c r="Q2697" s="1"/>
      <c r="AB2697" s="2"/>
      <c r="AD2697" s="1"/>
      <c r="AE2697" s="1"/>
      <c r="AF2697" s="1"/>
      <c r="AG2697" s="1"/>
      <c r="AH2697" s="1"/>
    </row>
    <row r="2698" spans="17:34" x14ac:dyDescent="0.3">
      <c r="Q2698" s="1"/>
      <c r="AB2698" s="2"/>
      <c r="AD2698" s="1"/>
      <c r="AE2698" s="1"/>
      <c r="AF2698" s="1"/>
      <c r="AG2698" s="1"/>
      <c r="AH2698" s="1"/>
    </row>
    <row r="2699" spans="17:34" x14ac:dyDescent="0.3">
      <c r="Q2699" s="1"/>
      <c r="AB2699" s="2"/>
      <c r="AD2699" s="1"/>
      <c r="AE2699" s="1"/>
      <c r="AF2699" s="1"/>
      <c r="AG2699" s="1"/>
      <c r="AH2699" s="1"/>
    </row>
    <row r="2700" spans="17:34" x14ac:dyDescent="0.3">
      <c r="Q2700" s="1"/>
      <c r="AB2700" s="2"/>
      <c r="AD2700" s="1"/>
      <c r="AE2700" s="1"/>
      <c r="AF2700" s="1"/>
      <c r="AG2700" s="1"/>
      <c r="AH2700" s="1"/>
    </row>
    <row r="2701" spans="17:34" x14ac:dyDescent="0.3">
      <c r="Q2701" s="1"/>
      <c r="AB2701" s="2"/>
      <c r="AD2701" s="1"/>
      <c r="AE2701" s="1"/>
      <c r="AF2701" s="1"/>
      <c r="AG2701" s="1"/>
      <c r="AH2701" s="1"/>
    </row>
    <row r="2702" spans="17:34" x14ac:dyDescent="0.3">
      <c r="Q2702" s="1"/>
      <c r="AB2702" s="2"/>
      <c r="AD2702" s="1"/>
      <c r="AE2702" s="1"/>
      <c r="AF2702" s="1"/>
      <c r="AG2702" s="1"/>
      <c r="AH2702" s="1"/>
    </row>
    <row r="2703" spans="17:34" x14ac:dyDescent="0.3">
      <c r="Q2703" s="1"/>
      <c r="AB2703" s="2"/>
      <c r="AD2703" s="1"/>
      <c r="AE2703" s="1"/>
      <c r="AF2703" s="1"/>
      <c r="AG2703" s="1"/>
      <c r="AH2703" s="1"/>
    </row>
    <row r="2704" spans="17:34" x14ac:dyDescent="0.3">
      <c r="Q2704" s="1"/>
      <c r="AB2704" s="2"/>
      <c r="AD2704" s="1"/>
      <c r="AE2704" s="1"/>
      <c r="AF2704" s="1"/>
      <c r="AG2704" s="1"/>
      <c r="AH2704" s="1"/>
    </row>
    <row r="2705" spans="17:34" x14ac:dyDescent="0.3">
      <c r="Q2705" s="1"/>
      <c r="AB2705" s="2"/>
      <c r="AD2705" s="1"/>
      <c r="AE2705" s="1"/>
      <c r="AF2705" s="1"/>
      <c r="AG2705" s="1"/>
      <c r="AH2705" s="1"/>
    </row>
    <row r="2706" spans="17:34" x14ac:dyDescent="0.3">
      <c r="Q2706" s="1"/>
      <c r="AB2706" s="2"/>
      <c r="AD2706" s="1"/>
      <c r="AE2706" s="1"/>
      <c r="AF2706" s="1"/>
      <c r="AG2706" s="1"/>
      <c r="AH2706" s="1"/>
    </row>
    <row r="2707" spans="17:34" x14ac:dyDescent="0.3">
      <c r="Q2707" s="1"/>
      <c r="AB2707" s="2"/>
      <c r="AD2707" s="1"/>
      <c r="AE2707" s="1"/>
      <c r="AF2707" s="1"/>
      <c r="AG2707" s="1"/>
      <c r="AH2707" s="1"/>
    </row>
    <row r="2708" spans="17:34" x14ac:dyDescent="0.3">
      <c r="Q2708" s="1"/>
      <c r="AB2708" s="2"/>
      <c r="AD2708" s="1"/>
      <c r="AE2708" s="1"/>
      <c r="AF2708" s="1"/>
      <c r="AG2708" s="1"/>
      <c r="AH2708" s="1"/>
    </row>
    <row r="2709" spans="17:34" x14ac:dyDescent="0.3">
      <c r="Q2709" s="1"/>
      <c r="AB2709" s="2"/>
      <c r="AD2709" s="1"/>
      <c r="AE2709" s="1"/>
      <c r="AF2709" s="1"/>
      <c r="AG2709" s="1"/>
      <c r="AH2709" s="1"/>
    </row>
    <row r="2710" spans="17:34" x14ac:dyDescent="0.3">
      <c r="Q2710" s="1"/>
      <c r="AB2710" s="2"/>
      <c r="AD2710" s="1"/>
      <c r="AE2710" s="1"/>
      <c r="AF2710" s="1"/>
      <c r="AG2710" s="1"/>
      <c r="AH2710" s="1"/>
    </row>
    <row r="2711" spans="17:34" x14ac:dyDescent="0.3">
      <c r="Q2711" s="1"/>
      <c r="AB2711" s="2"/>
      <c r="AD2711" s="1"/>
      <c r="AE2711" s="1"/>
      <c r="AF2711" s="1"/>
      <c r="AG2711" s="1"/>
      <c r="AH2711" s="1"/>
    </row>
    <row r="2712" spans="17:34" x14ac:dyDescent="0.3">
      <c r="Q2712" s="1"/>
      <c r="AB2712" s="2"/>
      <c r="AD2712" s="1"/>
      <c r="AE2712" s="1"/>
      <c r="AF2712" s="1"/>
      <c r="AG2712" s="1"/>
      <c r="AH2712" s="1"/>
    </row>
    <row r="2713" spans="17:34" x14ac:dyDescent="0.3">
      <c r="Q2713" s="1"/>
      <c r="AB2713" s="2"/>
      <c r="AD2713" s="1"/>
      <c r="AE2713" s="1"/>
      <c r="AF2713" s="1"/>
      <c r="AG2713" s="1"/>
      <c r="AH2713" s="1"/>
    </row>
    <row r="2714" spans="17:34" x14ac:dyDescent="0.3">
      <c r="Q2714" s="1"/>
      <c r="AB2714" s="2"/>
      <c r="AD2714" s="1"/>
      <c r="AE2714" s="1"/>
      <c r="AF2714" s="1"/>
      <c r="AG2714" s="1"/>
      <c r="AH2714" s="1"/>
    </row>
    <row r="2715" spans="17:34" x14ac:dyDescent="0.3">
      <c r="Q2715" s="1"/>
      <c r="AB2715" s="2"/>
      <c r="AD2715" s="1"/>
      <c r="AE2715" s="1"/>
      <c r="AF2715" s="1"/>
      <c r="AG2715" s="1"/>
      <c r="AH2715" s="1"/>
    </row>
    <row r="2716" spans="17:34" x14ac:dyDescent="0.3">
      <c r="Q2716" s="1"/>
      <c r="AB2716" s="2"/>
      <c r="AD2716" s="1"/>
      <c r="AE2716" s="1"/>
      <c r="AF2716" s="1"/>
      <c r="AG2716" s="1"/>
      <c r="AH2716" s="1"/>
    </row>
    <row r="2717" spans="17:34" x14ac:dyDescent="0.3">
      <c r="Q2717" s="1"/>
      <c r="AB2717" s="2"/>
      <c r="AD2717" s="1"/>
      <c r="AE2717" s="1"/>
      <c r="AF2717" s="1"/>
      <c r="AG2717" s="1"/>
      <c r="AH2717" s="1"/>
    </row>
    <row r="2718" spans="17:34" x14ac:dyDescent="0.3">
      <c r="Q2718" s="1"/>
      <c r="AB2718" s="2"/>
      <c r="AD2718" s="1"/>
      <c r="AE2718" s="1"/>
      <c r="AF2718" s="1"/>
      <c r="AG2718" s="1"/>
      <c r="AH2718" s="1"/>
    </row>
    <row r="2719" spans="17:34" x14ac:dyDescent="0.3">
      <c r="Q2719" s="1"/>
      <c r="AB2719" s="2"/>
      <c r="AD2719" s="1"/>
      <c r="AE2719" s="1"/>
      <c r="AF2719" s="1"/>
      <c r="AG2719" s="1"/>
      <c r="AH2719" s="1"/>
    </row>
    <row r="2720" spans="17:34" x14ac:dyDescent="0.3">
      <c r="Q2720" s="1"/>
      <c r="AB2720" s="2"/>
      <c r="AD2720" s="1"/>
      <c r="AE2720" s="1"/>
      <c r="AF2720" s="1"/>
      <c r="AG2720" s="1"/>
      <c r="AH2720" s="1"/>
    </row>
    <row r="2721" spans="17:34" x14ac:dyDescent="0.3">
      <c r="Q2721" s="1"/>
      <c r="AB2721" s="2"/>
      <c r="AD2721" s="1"/>
      <c r="AE2721" s="1"/>
      <c r="AF2721" s="1"/>
      <c r="AG2721" s="1"/>
      <c r="AH2721" s="1"/>
    </row>
    <row r="2722" spans="17:34" x14ac:dyDescent="0.3">
      <c r="Q2722" s="1"/>
      <c r="AB2722" s="2"/>
      <c r="AD2722" s="1"/>
      <c r="AE2722" s="1"/>
      <c r="AF2722" s="1"/>
      <c r="AG2722" s="1"/>
      <c r="AH2722" s="1"/>
    </row>
    <row r="2723" spans="17:34" x14ac:dyDescent="0.3">
      <c r="Q2723" s="1"/>
      <c r="AB2723" s="2"/>
      <c r="AD2723" s="1"/>
      <c r="AE2723" s="1"/>
      <c r="AF2723" s="1"/>
      <c r="AG2723" s="1"/>
      <c r="AH2723" s="1"/>
    </row>
    <row r="2724" spans="17:34" x14ac:dyDescent="0.3">
      <c r="Q2724" s="1"/>
      <c r="AB2724" s="2"/>
      <c r="AD2724" s="1"/>
      <c r="AE2724" s="1"/>
      <c r="AF2724" s="1"/>
      <c r="AG2724" s="1"/>
      <c r="AH2724" s="1"/>
    </row>
    <row r="2725" spans="17:34" x14ac:dyDescent="0.3">
      <c r="Q2725" s="1"/>
      <c r="AB2725" s="2"/>
      <c r="AD2725" s="1"/>
      <c r="AE2725" s="1"/>
      <c r="AF2725" s="1"/>
      <c r="AG2725" s="1"/>
      <c r="AH2725" s="1"/>
    </row>
    <row r="2726" spans="17:34" x14ac:dyDescent="0.3">
      <c r="Q2726" s="1"/>
      <c r="AB2726" s="2"/>
      <c r="AD2726" s="1"/>
      <c r="AE2726" s="1"/>
      <c r="AF2726" s="1"/>
      <c r="AG2726" s="1"/>
      <c r="AH2726" s="1"/>
    </row>
    <row r="2727" spans="17:34" x14ac:dyDescent="0.3">
      <c r="Q2727" s="1"/>
      <c r="AB2727" s="2"/>
      <c r="AD2727" s="1"/>
      <c r="AE2727" s="1"/>
      <c r="AF2727" s="1"/>
      <c r="AG2727" s="1"/>
      <c r="AH2727" s="1"/>
    </row>
    <row r="2728" spans="17:34" x14ac:dyDescent="0.3">
      <c r="Q2728" s="1"/>
      <c r="AB2728" s="2"/>
      <c r="AD2728" s="1"/>
      <c r="AE2728" s="1"/>
      <c r="AF2728" s="1"/>
      <c r="AG2728" s="1"/>
      <c r="AH2728" s="1"/>
    </row>
    <row r="2729" spans="17:34" x14ac:dyDescent="0.3">
      <c r="Q2729" s="1"/>
      <c r="AB2729" s="2"/>
      <c r="AD2729" s="1"/>
      <c r="AE2729" s="1"/>
      <c r="AF2729" s="1"/>
      <c r="AG2729" s="1"/>
      <c r="AH2729" s="1"/>
    </row>
    <row r="2730" spans="17:34" x14ac:dyDescent="0.3">
      <c r="Q2730" s="1"/>
      <c r="AB2730" s="2"/>
      <c r="AD2730" s="1"/>
      <c r="AE2730" s="1"/>
      <c r="AF2730" s="1"/>
      <c r="AG2730" s="1"/>
      <c r="AH2730" s="1"/>
    </row>
    <row r="2731" spans="17:34" x14ac:dyDescent="0.3">
      <c r="Q2731" s="1"/>
      <c r="AB2731" s="2"/>
      <c r="AD2731" s="1"/>
      <c r="AE2731" s="1"/>
      <c r="AF2731" s="1"/>
      <c r="AG2731" s="1"/>
      <c r="AH2731" s="1"/>
    </row>
    <row r="2732" spans="17:34" x14ac:dyDescent="0.3">
      <c r="Q2732" s="1"/>
      <c r="AB2732" s="2"/>
      <c r="AD2732" s="1"/>
      <c r="AE2732" s="1"/>
      <c r="AF2732" s="1"/>
      <c r="AG2732" s="1"/>
      <c r="AH2732" s="1"/>
    </row>
    <row r="2733" spans="17:34" x14ac:dyDescent="0.3">
      <c r="Q2733" s="1"/>
      <c r="AB2733" s="2"/>
      <c r="AD2733" s="1"/>
      <c r="AE2733" s="1"/>
      <c r="AF2733" s="1"/>
      <c r="AG2733" s="1"/>
      <c r="AH2733" s="1"/>
    </row>
    <row r="2734" spans="17:34" x14ac:dyDescent="0.3">
      <c r="Q2734" s="1"/>
      <c r="AB2734" s="2"/>
      <c r="AD2734" s="1"/>
      <c r="AE2734" s="1"/>
      <c r="AF2734" s="1"/>
      <c r="AG2734" s="1"/>
      <c r="AH2734" s="1"/>
    </row>
    <row r="2735" spans="17:34" x14ac:dyDescent="0.3">
      <c r="Q2735" s="1"/>
      <c r="AB2735" s="2"/>
      <c r="AD2735" s="1"/>
      <c r="AE2735" s="1"/>
      <c r="AF2735" s="1"/>
      <c r="AG2735" s="1"/>
      <c r="AH2735" s="1"/>
    </row>
    <row r="2736" spans="17:34" x14ac:dyDescent="0.3">
      <c r="Q2736" s="1"/>
      <c r="AB2736" s="2"/>
      <c r="AD2736" s="1"/>
      <c r="AE2736" s="1"/>
      <c r="AF2736" s="1"/>
      <c r="AG2736" s="1"/>
      <c r="AH2736" s="1"/>
    </row>
    <row r="2737" spans="17:34" x14ac:dyDescent="0.3">
      <c r="Q2737" s="1"/>
      <c r="AB2737" s="2"/>
      <c r="AD2737" s="1"/>
      <c r="AE2737" s="1"/>
      <c r="AF2737" s="1"/>
      <c r="AG2737" s="1"/>
      <c r="AH2737" s="1"/>
    </row>
    <row r="2738" spans="17:34" x14ac:dyDescent="0.3">
      <c r="Q2738" s="1"/>
      <c r="AB2738" s="2"/>
      <c r="AD2738" s="1"/>
      <c r="AE2738" s="1"/>
      <c r="AF2738" s="1"/>
      <c r="AG2738" s="1"/>
      <c r="AH2738" s="1"/>
    </row>
    <row r="2739" spans="17:34" x14ac:dyDescent="0.3">
      <c r="Q2739" s="1"/>
      <c r="AB2739" s="2"/>
      <c r="AD2739" s="1"/>
      <c r="AE2739" s="1"/>
      <c r="AF2739" s="1"/>
      <c r="AG2739" s="1"/>
      <c r="AH2739" s="1"/>
    </row>
    <row r="2740" spans="17:34" x14ac:dyDescent="0.3">
      <c r="Q2740" s="1"/>
      <c r="AB2740" s="2"/>
      <c r="AD2740" s="1"/>
      <c r="AE2740" s="1"/>
      <c r="AF2740" s="1"/>
      <c r="AG2740" s="1"/>
      <c r="AH2740" s="1"/>
    </row>
    <row r="2741" spans="17:34" x14ac:dyDescent="0.3">
      <c r="Q2741" s="1"/>
      <c r="AB2741" s="2"/>
      <c r="AD2741" s="1"/>
      <c r="AE2741" s="1"/>
      <c r="AF2741" s="1"/>
      <c r="AG2741" s="1"/>
      <c r="AH2741" s="1"/>
    </row>
    <row r="2742" spans="17:34" x14ac:dyDescent="0.3">
      <c r="Q2742" s="1"/>
      <c r="AB2742" s="2"/>
      <c r="AD2742" s="1"/>
      <c r="AE2742" s="1"/>
      <c r="AF2742" s="1"/>
      <c r="AG2742" s="1"/>
      <c r="AH2742" s="1"/>
    </row>
    <row r="2743" spans="17:34" x14ac:dyDescent="0.3">
      <c r="Q2743" s="1"/>
      <c r="AB2743" s="2"/>
      <c r="AD2743" s="1"/>
      <c r="AE2743" s="1"/>
      <c r="AF2743" s="1"/>
      <c r="AG2743" s="1"/>
      <c r="AH2743" s="1"/>
    </row>
    <row r="2744" spans="17:34" x14ac:dyDescent="0.3">
      <c r="Q2744" s="1"/>
      <c r="AB2744" s="2"/>
      <c r="AD2744" s="1"/>
      <c r="AE2744" s="1"/>
      <c r="AF2744" s="1"/>
      <c r="AG2744" s="1"/>
      <c r="AH2744" s="1"/>
    </row>
    <row r="2745" spans="17:34" x14ac:dyDescent="0.3">
      <c r="Q2745" s="1"/>
      <c r="AB2745" s="2"/>
      <c r="AD2745" s="1"/>
      <c r="AE2745" s="1"/>
      <c r="AF2745" s="1"/>
      <c r="AG2745" s="1"/>
      <c r="AH2745" s="1"/>
    </row>
    <row r="2746" spans="17:34" x14ac:dyDescent="0.3">
      <c r="Q2746" s="1"/>
      <c r="AB2746" s="2"/>
      <c r="AD2746" s="1"/>
      <c r="AE2746" s="1"/>
      <c r="AF2746" s="1"/>
      <c r="AG2746" s="1"/>
      <c r="AH2746" s="1"/>
    </row>
    <row r="2747" spans="17:34" x14ac:dyDescent="0.3">
      <c r="Q2747" s="1"/>
      <c r="AB2747" s="2"/>
      <c r="AD2747" s="1"/>
      <c r="AE2747" s="1"/>
      <c r="AF2747" s="1"/>
      <c r="AG2747" s="1"/>
      <c r="AH2747" s="1"/>
    </row>
    <row r="2748" spans="17:34" x14ac:dyDescent="0.3">
      <c r="Q2748" s="1"/>
      <c r="AB2748" s="2"/>
      <c r="AD2748" s="1"/>
      <c r="AE2748" s="1"/>
      <c r="AF2748" s="1"/>
      <c r="AG2748" s="1"/>
      <c r="AH2748" s="1"/>
    </row>
    <row r="2749" spans="17:34" x14ac:dyDescent="0.3">
      <c r="Q2749" s="1"/>
      <c r="AB2749" s="2"/>
      <c r="AD2749" s="1"/>
      <c r="AE2749" s="1"/>
      <c r="AF2749" s="1"/>
      <c r="AG2749" s="1"/>
      <c r="AH2749" s="1"/>
    </row>
    <row r="2750" spans="17:34" x14ac:dyDescent="0.3">
      <c r="Q2750" s="1"/>
      <c r="AB2750" s="2"/>
      <c r="AD2750" s="1"/>
      <c r="AE2750" s="1"/>
      <c r="AF2750" s="1"/>
      <c r="AG2750" s="1"/>
      <c r="AH2750" s="1"/>
    </row>
    <row r="2751" spans="17:34" x14ac:dyDescent="0.3">
      <c r="Q2751" s="1"/>
      <c r="AB2751" s="2"/>
      <c r="AD2751" s="1"/>
      <c r="AE2751" s="1"/>
      <c r="AF2751" s="1"/>
      <c r="AG2751" s="1"/>
      <c r="AH2751" s="1"/>
    </row>
    <row r="2752" spans="17:34" x14ac:dyDescent="0.3">
      <c r="Q2752" s="1"/>
      <c r="AB2752" s="2"/>
      <c r="AD2752" s="1"/>
      <c r="AE2752" s="1"/>
      <c r="AF2752" s="1"/>
      <c r="AG2752" s="1"/>
      <c r="AH2752" s="1"/>
    </row>
    <row r="2753" spans="17:34" x14ac:dyDescent="0.3">
      <c r="Q2753" s="1"/>
      <c r="AB2753" s="2"/>
      <c r="AD2753" s="1"/>
      <c r="AE2753" s="1"/>
      <c r="AF2753" s="1"/>
      <c r="AG2753" s="1"/>
      <c r="AH2753" s="1"/>
    </row>
    <row r="2754" spans="17:34" x14ac:dyDescent="0.3">
      <c r="Q2754" s="1"/>
      <c r="AB2754" s="2"/>
      <c r="AD2754" s="1"/>
      <c r="AE2754" s="1"/>
      <c r="AF2754" s="1"/>
      <c r="AG2754" s="1"/>
      <c r="AH2754" s="1"/>
    </row>
    <row r="2755" spans="17:34" x14ac:dyDescent="0.3">
      <c r="Q2755" s="1"/>
      <c r="AB2755" s="2"/>
      <c r="AD2755" s="1"/>
      <c r="AE2755" s="1"/>
      <c r="AF2755" s="1"/>
      <c r="AG2755" s="1"/>
      <c r="AH2755" s="1"/>
    </row>
    <row r="2756" spans="17:34" x14ac:dyDescent="0.3">
      <c r="Q2756" s="1"/>
      <c r="AB2756" s="2"/>
      <c r="AD2756" s="1"/>
      <c r="AE2756" s="1"/>
      <c r="AF2756" s="1"/>
      <c r="AG2756" s="1"/>
      <c r="AH2756" s="1"/>
    </row>
    <row r="2757" spans="17:34" x14ac:dyDescent="0.3">
      <c r="Q2757" s="1"/>
      <c r="AB2757" s="2"/>
      <c r="AD2757" s="1"/>
      <c r="AE2757" s="1"/>
      <c r="AF2757" s="1"/>
      <c r="AG2757" s="1"/>
      <c r="AH2757" s="1"/>
    </row>
    <row r="2758" spans="17:34" x14ac:dyDescent="0.3">
      <c r="Q2758" s="1"/>
      <c r="AB2758" s="2"/>
      <c r="AD2758" s="1"/>
      <c r="AE2758" s="1"/>
      <c r="AF2758" s="1"/>
      <c r="AG2758" s="1"/>
      <c r="AH2758" s="1"/>
    </row>
    <row r="2759" spans="17:34" x14ac:dyDescent="0.3">
      <c r="Q2759" s="1"/>
      <c r="AB2759" s="2"/>
      <c r="AD2759" s="1"/>
      <c r="AE2759" s="1"/>
      <c r="AF2759" s="1"/>
      <c r="AG2759" s="1"/>
      <c r="AH2759" s="1"/>
    </row>
    <row r="2760" spans="17:34" x14ac:dyDescent="0.3">
      <c r="Q2760" s="1"/>
      <c r="AB2760" s="2"/>
      <c r="AD2760" s="1"/>
      <c r="AE2760" s="1"/>
      <c r="AF2760" s="1"/>
      <c r="AG2760" s="1"/>
      <c r="AH2760" s="1"/>
    </row>
    <row r="2761" spans="17:34" x14ac:dyDescent="0.3">
      <c r="Q2761" s="1"/>
      <c r="AB2761" s="2"/>
      <c r="AD2761" s="1"/>
      <c r="AE2761" s="1"/>
      <c r="AF2761" s="1"/>
      <c r="AG2761" s="1"/>
      <c r="AH2761" s="1"/>
    </row>
    <row r="2762" spans="17:34" x14ac:dyDescent="0.3">
      <c r="Q2762" s="1"/>
      <c r="AB2762" s="2"/>
      <c r="AD2762" s="1"/>
      <c r="AE2762" s="1"/>
      <c r="AF2762" s="1"/>
      <c r="AG2762" s="1"/>
      <c r="AH2762" s="1"/>
    </row>
    <row r="2763" spans="17:34" x14ac:dyDescent="0.3">
      <c r="Q2763" s="1"/>
      <c r="AB2763" s="2"/>
      <c r="AD2763" s="1"/>
      <c r="AE2763" s="1"/>
      <c r="AF2763" s="1"/>
      <c r="AG2763" s="1"/>
      <c r="AH2763" s="1"/>
    </row>
    <row r="2764" spans="17:34" x14ac:dyDescent="0.3">
      <c r="Q2764" s="1"/>
      <c r="AB2764" s="2"/>
      <c r="AD2764" s="1"/>
      <c r="AE2764" s="1"/>
      <c r="AF2764" s="1"/>
      <c r="AG2764" s="1"/>
      <c r="AH2764" s="1"/>
    </row>
    <row r="2765" spans="17:34" x14ac:dyDescent="0.3">
      <c r="Q2765" s="1"/>
      <c r="AB2765" s="2"/>
      <c r="AD2765" s="1"/>
      <c r="AE2765" s="1"/>
      <c r="AF2765" s="1"/>
      <c r="AG2765" s="1"/>
      <c r="AH2765" s="1"/>
    </row>
    <row r="2766" spans="17:34" x14ac:dyDescent="0.3">
      <c r="Q2766" s="1"/>
      <c r="AB2766" s="2"/>
      <c r="AD2766" s="1"/>
      <c r="AE2766" s="1"/>
      <c r="AF2766" s="1"/>
      <c r="AG2766" s="1"/>
      <c r="AH2766" s="1"/>
    </row>
    <row r="2767" spans="17:34" x14ac:dyDescent="0.3">
      <c r="Q2767" s="1"/>
      <c r="AB2767" s="2"/>
      <c r="AD2767" s="1"/>
      <c r="AE2767" s="1"/>
      <c r="AF2767" s="1"/>
      <c r="AG2767" s="1"/>
      <c r="AH2767" s="1"/>
    </row>
    <row r="2768" spans="17:34" x14ac:dyDescent="0.3">
      <c r="Q2768" s="1"/>
      <c r="AB2768" s="2"/>
      <c r="AD2768" s="1"/>
      <c r="AE2768" s="1"/>
      <c r="AF2768" s="1"/>
      <c r="AG2768" s="1"/>
      <c r="AH2768" s="1"/>
    </row>
    <row r="2769" spans="17:34" x14ac:dyDescent="0.3">
      <c r="Q2769" s="1"/>
      <c r="AB2769" s="2"/>
      <c r="AD2769" s="1"/>
      <c r="AE2769" s="1"/>
      <c r="AF2769" s="1"/>
      <c r="AG2769" s="1"/>
      <c r="AH2769" s="1"/>
    </row>
    <row r="2770" spans="17:34" x14ac:dyDescent="0.3">
      <c r="Q2770" s="1"/>
      <c r="AB2770" s="2"/>
      <c r="AD2770" s="1"/>
      <c r="AE2770" s="1"/>
      <c r="AF2770" s="1"/>
      <c r="AG2770" s="1"/>
      <c r="AH2770" s="1"/>
    </row>
    <row r="2771" spans="17:34" x14ac:dyDescent="0.3">
      <c r="Q2771" s="1"/>
      <c r="AB2771" s="2"/>
      <c r="AD2771" s="1"/>
      <c r="AE2771" s="1"/>
      <c r="AF2771" s="1"/>
      <c r="AG2771" s="1"/>
      <c r="AH2771" s="1"/>
    </row>
    <row r="2772" spans="17:34" x14ac:dyDescent="0.3">
      <c r="Q2772" s="1"/>
      <c r="AB2772" s="2"/>
      <c r="AD2772" s="1"/>
      <c r="AE2772" s="1"/>
      <c r="AF2772" s="1"/>
      <c r="AG2772" s="1"/>
      <c r="AH2772" s="1"/>
    </row>
    <row r="2773" spans="17:34" x14ac:dyDescent="0.3">
      <c r="Q2773" s="1"/>
      <c r="AB2773" s="2"/>
      <c r="AD2773" s="1"/>
      <c r="AE2773" s="1"/>
      <c r="AF2773" s="1"/>
      <c r="AG2773" s="1"/>
      <c r="AH2773" s="1"/>
    </row>
    <row r="2774" spans="17:34" x14ac:dyDescent="0.3">
      <c r="Q2774" s="1"/>
      <c r="AB2774" s="2"/>
      <c r="AD2774" s="1"/>
      <c r="AE2774" s="1"/>
      <c r="AF2774" s="1"/>
      <c r="AG2774" s="1"/>
      <c r="AH2774" s="1"/>
    </row>
    <row r="2775" spans="17:34" x14ac:dyDescent="0.3">
      <c r="Q2775" s="1"/>
      <c r="AB2775" s="2"/>
      <c r="AD2775" s="1"/>
      <c r="AE2775" s="1"/>
      <c r="AF2775" s="1"/>
      <c r="AG2775" s="1"/>
      <c r="AH2775" s="1"/>
    </row>
    <row r="2776" spans="17:34" x14ac:dyDescent="0.3">
      <c r="Q2776" s="1"/>
      <c r="AB2776" s="2"/>
      <c r="AD2776" s="1"/>
      <c r="AE2776" s="1"/>
      <c r="AF2776" s="1"/>
      <c r="AG2776" s="1"/>
      <c r="AH2776" s="1"/>
    </row>
    <row r="2777" spans="17:34" x14ac:dyDescent="0.3">
      <c r="Q2777" s="1"/>
      <c r="AB2777" s="2"/>
      <c r="AD2777" s="1"/>
      <c r="AE2777" s="1"/>
      <c r="AF2777" s="1"/>
      <c r="AG2777" s="1"/>
      <c r="AH2777" s="1"/>
    </row>
    <row r="2778" spans="17:34" x14ac:dyDescent="0.3">
      <c r="Q2778" s="1"/>
      <c r="AB2778" s="2"/>
      <c r="AD2778" s="1"/>
      <c r="AE2778" s="1"/>
      <c r="AF2778" s="1"/>
      <c r="AG2778" s="1"/>
      <c r="AH2778" s="1"/>
    </row>
    <row r="2779" spans="17:34" x14ac:dyDescent="0.3">
      <c r="Q2779" s="1"/>
      <c r="AB2779" s="2"/>
      <c r="AD2779" s="1"/>
      <c r="AE2779" s="1"/>
      <c r="AF2779" s="1"/>
      <c r="AG2779" s="1"/>
      <c r="AH2779" s="1"/>
    </row>
    <row r="2780" spans="17:34" x14ac:dyDescent="0.3">
      <c r="Q2780" s="1"/>
      <c r="AB2780" s="2"/>
      <c r="AD2780" s="1"/>
      <c r="AE2780" s="1"/>
      <c r="AF2780" s="1"/>
      <c r="AG2780" s="1"/>
      <c r="AH2780" s="1"/>
    </row>
    <row r="2781" spans="17:34" x14ac:dyDescent="0.3">
      <c r="Q2781" s="1"/>
      <c r="AB2781" s="2"/>
      <c r="AD2781" s="1"/>
      <c r="AE2781" s="1"/>
      <c r="AF2781" s="1"/>
      <c r="AG2781" s="1"/>
      <c r="AH2781" s="1"/>
    </row>
    <row r="2782" spans="17:34" x14ac:dyDescent="0.3">
      <c r="Q2782" s="1"/>
      <c r="AB2782" s="2"/>
      <c r="AD2782" s="1"/>
      <c r="AE2782" s="1"/>
      <c r="AF2782" s="1"/>
      <c r="AG2782" s="1"/>
      <c r="AH2782" s="1"/>
    </row>
    <row r="2783" spans="17:34" x14ac:dyDescent="0.3">
      <c r="Q2783" s="1"/>
      <c r="AB2783" s="2"/>
      <c r="AD2783" s="1"/>
      <c r="AE2783" s="1"/>
      <c r="AF2783" s="1"/>
      <c r="AG2783" s="1"/>
      <c r="AH2783" s="1"/>
    </row>
    <row r="2784" spans="17:34" x14ac:dyDescent="0.3">
      <c r="Q2784" s="1"/>
      <c r="AB2784" s="2"/>
      <c r="AD2784" s="1"/>
      <c r="AE2784" s="1"/>
      <c r="AF2784" s="1"/>
      <c r="AG2784" s="1"/>
      <c r="AH2784" s="1"/>
    </row>
    <row r="2785" spans="17:34" x14ac:dyDescent="0.3">
      <c r="Q2785" s="1"/>
      <c r="AB2785" s="2"/>
      <c r="AD2785" s="1"/>
      <c r="AE2785" s="1"/>
      <c r="AF2785" s="1"/>
      <c r="AG2785" s="1"/>
      <c r="AH2785" s="1"/>
    </row>
    <row r="2786" spans="17:34" x14ac:dyDescent="0.3">
      <c r="Q2786" s="1"/>
      <c r="AB2786" s="2"/>
      <c r="AD2786" s="1"/>
      <c r="AE2786" s="1"/>
      <c r="AF2786" s="1"/>
      <c r="AG2786" s="1"/>
      <c r="AH2786" s="1"/>
    </row>
    <row r="2787" spans="17:34" x14ac:dyDescent="0.3">
      <c r="Q2787" s="1"/>
      <c r="AB2787" s="2"/>
      <c r="AD2787" s="1"/>
      <c r="AE2787" s="1"/>
      <c r="AF2787" s="1"/>
      <c r="AG2787" s="1"/>
      <c r="AH2787" s="1"/>
    </row>
    <row r="2788" spans="17:34" x14ac:dyDescent="0.3">
      <c r="Q2788" s="1"/>
      <c r="AB2788" s="2"/>
      <c r="AD2788" s="1"/>
      <c r="AE2788" s="1"/>
      <c r="AF2788" s="1"/>
      <c r="AG2788" s="1"/>
      <c r="AH2788" s="1"/>
    </row>
    <row r="2789" spans="17:34" x14ac:dyDescent="0.3">
      <c r="Q2789" s="1"/>
      <c r="AB2789" s="2"/>
      <c r="AD2789" s="1"/>
      <c r="AE2789" s="1"/>
      <c r="AF2789" s="1"/>
      <c r="AG2789" s="1"/>
      <c r="AH2789" s="1"/>
    </row>
    <row r="2790" spans="17:34" x14ac:dyDescent="0.3">
      <c r="Q2790" s="1"/>
      <c r="AB2790" s="2"/>
      <c r="AD2790" s="1"/>
      <c r="AE2790" s="1"/>
      <c r="AF2790" s="1"/>
      <c r="AG2790" s="1"/>
      <c r="AH2790" s="1"/>
    </row>
    <row r="2791" spans="17:34" x14ac:dyDescent="0.3">
      <c r="Q2791" s="1"/>
      <c r="AB2791" s="2"/>
      <c r="AD2791" s="1"/>
      <c r="AE2791" s="1"/>
      <c r="AF2791" s="1"/>
      <c r="AG2791" s="1"/>
      <c r="AH2791" s="1"/>
    </row>
    <row r="2792" spans="17:34" x14ac:dyDescent="0.3">
      <c r="Q2792" s="1"/>
      <c r="AB2792" s="2"/>
      <c r="AD2792" s="1"/>
      <c r="AE2792" s="1"/>
      <c r="AF2792" s="1"/>
      <c r="AG2792" s="1"/>
      <c r="AH2792" s="1"/>
    </row>
    <row r="2793" spans="17:34" x14ac:dyDescent="0.3">
      <c r="Q2793" s="1"/>
      <c r="AB2793" s="2"/>
      <c r="AD2793" s="1"/>
      <c r="AE2793" s="1"/>
      <c r="AF2793" s="1"/>
      <c r="AG2793" s="1"/>
      <c r="AH2793" s="1"/>
    </row>
    <row r="2794" spans="17:34" x14ac:dyDescent="0.3">
      <c r="Q2794" s="1"/>
      <c r="AB2794" s="2"/>
      <c r="AD2794" s="1"/>
      <c r="AE2794" s="1"/>
      <c r="AF2794" s="1"/>
      <c r="AG2794" s="1"/>
      <c r="AH2794" s="1"/>
    </row>
    <row r="2795" spans="17:34" x14ac:dyDescent="0.3">
      <c r="Q2795" s="1"/>
      <c r="AB2795" s="2"/>
      <c r="AD2795" s="1"/>
      <c r="AE2795" s="1"/>
      <c r="AF2795" s="1"/>
      <c r="AG2795" s="1"/>
      <c r="AH2795" s="1"/>
    </row>
    <row r="2796" spans="17:34" x14ac:dyDescent="0.3">
      <c r="Q2796" s="1"/>
      <c r="AB2796" s="2"/>
      <c r="AD2796" s="1"/>
      <c r="AE2796" s="1"/>
      <c r="AF2796" s="1"/>
      <c r="AG2796" s="1"/>
      <c r="AH2796" s="1"/>
    </row>
    <row r="2797" spans="17:34" x14ac:dyDescent="0.3">
      <c r="Q2797" s="1"/>
      <c r="AB2797" s="2"/>
      <c r="AD2797" s="1"/>
      <c r="AE2797" s="1"/>
      <c r="AF2797" s="1"/>
      <c r="AG2797" s="1"/>
      <c r="AH2797" s="1"/>
    </row>
    <row r="2798" spans="17:34" x14ac:dyDescent="0.3">
      <c r="Q2798" s="1"/>
      <c r="AB2798" s="2"/>
      <c r="AD2798" s="1"/>
      <c r="AE2798" s="1"/>
      <c r="AF2798" s="1"/>
      <c r="AG2798" s="1"/>
      <c r="AH2798" s="1"/>
    </row>
    <row r="2799" spans="17:34" x14ac:dyDescent="0.3">
      <c r="Q2799" s="1"/>
      <c r="AB2799" s="2"/>
      <c r="AD2799" s="1"/>
      <c r="AE2799" s="1"/>
      <c r="AF2799" s="1"/>
      <c r="AG2799" s="1"/>
      <c r="AH2799" s="1"/>
    </row>
    <row r="2800" spans="17:34" x14ac:dyDescent="0.3">
      <c r="Q2800" s="1"/>
      <c r="AB2800" s="2"/>
      <c r="AD2800" s="1"/>
      <c r="AE2800" s="1"/>
      <c r="AF2800" s="1"/>
      <c r="AG2800" s="1"/>
      <c r="AH2800" s="1"/>
    </row>
    <row r="2801" spans="17:34" x14ac:dyDescent="0.3">
      <c r="Q2801" s="1"/>
      <c r="AB2801" s="2"/>
      <c r="AD2801" s="1"/>
      <c r="AE2801" s="1"/>
      <c r="AF2801" s="1"/>
      <c r="AG2801" s="1"/>
      <c r="AH2801" s="1"/>
    </row>
    <row r="2802" spans="17:34" x14ac:dyDescent="0.3">
      <c r="Q2802" s="1"/>
      <c r="AB2802" s="2"/>
      <c r="AD2802" s="1"/>
      <c r="AE2802" s="1"/>
      <c r="AF2802" s="1"/>
      <c r="AG2802" s="1"/>
      <c r="AH2802" s="1"/>
    </row>
    <row r="2803" spans="17:34" x14ac:dyDescent="0.3">
      <c r="Q2803" s="1"/>
      <c r="AB2803" s="2"/>
      <c r="AD2803" s="1"/>
      <c r="AE2803" s="1"/>
      <c r="AF2803" s="1"/>
      <c r="AG2803" s="1"/>
      <c r="AH2803" s="1"/>
    </row>
    <row r="2804" spans="17:34" x14ac:dyDescent="0.3">
      <c r="Q2804" s="1"/>
      <c r="AB2804" s="2"/>
      <c r="AD2804" s="1"/>
      <c r="AE2804" s="1"/>
      <c r="AF2804" s="1"/>
      <c r="AG2804" s="1"/>
      <c r="AH2804" s="1"/>
    </row>
    <row r="2805" spans="17:34" x14ac:dyDescent="0.3">
      <c r="Q2805" s="1"/>
      <c r="AB2805" s="2"/>
      <c r="AD2805" s="1"/>
      <c r="AE2805" s="1"/>
      <c r="AF2805" s="1"/>
      <c r="AG2805" s="1"/>
      <c r="AH2805" s="1"/>
    </row>
    <row r="2806" spans="17:34" x14ac:dyDescent="0.3">
      <c r="Q2806" s="1"/>
      <c r="AB2806" s="2"/>
      <c r="AD2806" s="1"/>
      <c r="AE2806" s="1"/>
      <c r="AF2806" s="1"/>
      <c r="AG2806" s="1"/>
      <c r="AH2806" s="1"/>
    </row>
    <row r="2807" spans="17:34" x14ac:dyDescent="0.3">
      <c r="Q2807" s="1"/>
      <c r="AB2807" s="2"/>
      <c r="AD2807" s="1"/>
      <c r="AE2807" s="1"/>
      <c r="AF2807" s="1"/>
      <c r="AG2807" s="1"/>
      <c r="AH2807" s="1"/>
    </row>
    <row r="2808" spans="17:34" x14ac:dyDescent="0.3">
      <c r="Q2808" s="1"/>
      <c r="AB2808" s="2"/>
      <c r="AD2808" s="1"/>
      <c r="AE2808" s="1"/>
      <c r="AF2808" s="1"/>
      <c r="AG2808" s="1"/>
      <c r="AH2808" s="1"/>
    </row>
    <row r="2809" spans="17:34" x14ac:dyDescent="0.3">
      <c r="Q2809" s="1"/>
      <c r="AB2809" s="2"/>
      <c r="AD2809" s="1"/>
      <c r="AE2809" s="1"/>
      <c r="AF2809" s="1"/>
      <c r="AG2809" s="1"/>
      <c r="AH2809" s="1"/>
    </row>
    <row r="2810" spans="17:34" x14ac:dyDescent="0.3">
      <c r="Q2810" s="1"/>
      <c r="AB2810" s="2"/>
      <c r="AD2810" s="1"/>
      <c r="AE2810" s="1"/>
      <c r="AF2810" s="1"/>
      <c r="AG2810" s="1"/>
      <c r="AH2810" s="1"/>
    </row>
    <row r="2811" spans="17:34" x14ac:dyDescent="0.3">
      <c r="Q2811" s="1"/>
      <c r="AB2811" s="2"/>
      <c r="AD2811" s="1"/>
      <c r="AE2811" s="1"/>
      <c r="AF2811" s="1"/>
      <c r="AG2811" s="1"/>
      <c r="AH2811" s="1"/>
    </row>
    <row r="2812" spans="17:34" x14ac:dyDescent="0.3">
      <c r="Q2812" s="1"/>
      <c r="AB2812" s="2"/>
      <c r="AD2812" s="1"/>
      <c r="AE2812" s="1"/>
      <c r="AF2812" s="1"/>
      <c r="AG2812" s="1"/>
      <c r="AH2812" s="1"/>
    </row>
    <row r="2813" spans="17:34" x14ac:dyDescent="0.3">
      <c r="Q2813" s="1"/>
      <c r="AB2813" s="2"/>
      <c r="AD2813" s="1"/>
      <c r="AE2813" s="1"/>
      <c r="AF2813" s="1"/>
      <c r="AG2813" s="1"/>
      <c r="AH2813" s="1"/>
    </row>
    <row r="2814" spans="17:34" x14ac:dyDescent="0.3">
      <c r="Q2814" s="1"/>
      <c r="AB2814" s="2"/>
      <c r="AD2814" s="1"/>
      <c r="AE2814" s="1"/>
      <c r="AF2814" s="1"/>
      <c r="AG2814" s="1"/>
      <c r="AH2814" s="1"/>
    </row>
    <row r="2815" spans="17:34" x14ac:dyDescent="0.3">
      <c r="Q2815" s="1"/>
      <c r="AB2815" s="2"/>
      <c r="AD2815" s="1"/>
      <c r="AE2815" s="1"/>
      <c r="AF2815" s="1"/>
      <c r="AG2815" s="1"/>
      <c r="AH2815" s="1"/>
    </row>
    <row r="2816" spans="17:34" x14ac:dyDescent="0.3">
      <c r="Q2816" s="1"/>
      <c r="AB2816" s="2"/>
      <c r="AD2816" s="1"/>
      <c r="AE2816" s="1"/>
      <c r="AF2816" s="1"/>
      <c r="AG2816" s="1"/>
      <c r="AH2816" s="1"/>
    </row>
    <row r="2817" spans="17:34" x14ac:dyDescent="0.3">
      <c r="Q2817" s="1"/>
      <c r="AB2817" s="2"/>
      <c r="AD2817" s="1"/>
      <c r="AE2817" s="1"/>
      <c r="AF2817" s="1"/>
      <c r="AG2817" s="1"/>
      <c r="AH2817" s="1"/>
    </row>
    <row r="2818" spans="17:34" x14ac:dyDescent="0.3">
      <c r="Q2818" s="1"/>
      <c r="AB2818" s="2"/>
      <c r="AD2818" s="1"/>
      <c r="AE2818" s="1"/>
      <c r="AF2818" s="1"/>
      <c r="AG2818" s="1"/>
      <c r="AH2818" s="1"/>
    </row>
    <row r="2819" spans="17:34" x14ac:dyDescent="0.3">
      <c r="Q2819" s="1"/>
      <c r="AB2819" s="2"/>
      <c r="AD2819" s="1"/>
      <c r="AE2819" s="1"/>
      <c r="AF2819" s="1"/>
      <c r="AG2819" s="1"/>
      <c r="AH2819" s="1"/>
    </row>
    <row r="2820" spans="17:34" x14ac:dyDescent="0.3">
      <c r="Q2820" s="1"/>
      <c r="AB2820" s="2"/>
      <c r="AD2820" s="1"/>
      <c r="AE2820" s="1"/>
      <c r="AF2820" s="1"/>
      <c r="AG2820" s="1"/>
      <c r="AH2820" s="1"/>
    </row>
    <row r="2821" spans="17:34" x14ac:dyDescent="0.3">
      <c r="Q2821" s="1"/>
      <c r="AB2821" s="2"/>
      <c r="AD2821" s="1"/>
      <c r="AE2821" s="1"/>
      <c r="AF2821" s="1"/>
      <c r="AG2821" s="1"/>
      <c r="AH2821" s="1"/>
    </row>
    <row r="2822" spans="17:34" x14ac:dyDescent="0.3">
      <c r="Q2822" s="1"/>
      <c r="AB2822" s="2"/>
      <c r="AD2822" s="1"/>
      <c r="AE2822" s="1"/>
      <c r="AF2822" s="1"/>
      <c r="AG2822" s="1"/>
      <c r="AH2822" s="1"/>
    </row>
    <row r="2823" spans="17:34" x14ac:dyDescent="0.3">
      <c r="Q2823" s="1"/>
      <c r="AB2823" s="2"/>
      <c r="AD2823" s="1"/>
      <c r="AE2823" s="1"/>
      <c r="AF2823" s="1"/>
      <c r="AG2823" s="1"/>
      <c r="AH2823" s="1"/>
    </row>
    <row r="2824" spans="17:34" x14ac:dyDescent="0.3">
      <c r="Q2824" s="1"/>
      <c r="AB2824" s="2"/>
      <c r="AD2824" s="1"/>
      <c r="AE2824" s="1"/>
      <c r="AF2824" s="1"/>
      <c r="AG2824" s="1"/>
      <c r="AH2824" s="1"/>
    </row>
    <row r="2825" spans="17:34" x14ac:dyDescent="0.3">
      <c r="Q2825" s="1"/>
      <c r="AB2825" s="2"/>
      <c r="AD2825" s="1"/>
      <c r="AE2825" s="1"/>
      <c r="AF2825" s="1"/>
      <c r="AG2825" s="1"/>
      <c r="AH2825" s="1"/>
    </row>
    <row r="2826" spans="17:34" x14ac:dyDescent="0.3">
      <c r="Q2826" s="1"/>
      <c r="AB2826" s="2"/>
      <c r="AD2826" s="1"/>
      <c r="AE2826" s="1"/>
      <c r="AF2826" s="1"/>
      <c r="AG2826" s="1"/>
      <c r="AH2826" s="1"/>
    </row>
    <row r="2827" spans="17:34" x14ac:dyDescent="0.3">
      <c r="Q2827" s="1"/>
      <c r="AB2827" s="2"/>
      <c r="AD2827" s="1"/>
      <c r="AE2827" s="1"/>
      <c r="AF2827" s="1"/>
      <c r="AG2827" s="1"/>
      <c r="AH2827" s="1"/>
    </row>
    <row r="2828" spans="17:34" x14ac:dyDescent="0.3">
      <c r="Q2828" s="1"/>
      <c r="AB2828" s="2"/>
      <c r="AD2828" s="1"/>
      <c r="AE2828" s="1"/>
      <c r="AF2828" s="1"/>
      <c r="AG2828" s="1"/>
      <c r="AH2828" s="1"/>
    </row>
    <row r="2829" spans="17:34" x14ac:dyDescent="0.3">
      <c r="Q2829" s="1"/>
      <c r="AB2829" s="2"/>
      <c r="AD2829" s="1"/>
      <c r="AE2829" s="1"/>
      <c r="AF2829" s="1"/>
      <c r="AG2829" s="1"/>
      <c r="AH2829" s="1"/>
    </row>
    <row r="2830" spans="17:34" x14ac:dyDescent="0.3">
      <c r="Q2830" s="1"/>
      <c r="AB2830" s="2"/>
      <c r="AD2830" s="1"/>
      <c r="AE2830" s="1"/>
      <c r="AF2830" s="1"/>
      <c r="AG2830" s="1"/>
      <c r="AH2830" s="1"/>
    </row>
    <row r="2831" spans="17:34" x14ac:dyDescent="0.3">
      <c r="Q2831" s="1"/>
      <c r="AB2831" s="2"/>
      <c r="AD2831" s="1"/>
      <c r="AE2831" s="1"/>
      <c r="AF2831" s="1"/>
      <c r="AG2831" s="1"/>
      <c r="AH2831" s="1"/>
    </row>
    <row r="2832" spans="17:34" x14ac:dyDescent="0.3">
      <c r="Q2832" s="1"/>
      <c r="AB2832" s="2"/>
      <c r="AD2832" s="1"/>
      <c r="AE2832" s="1"/>
      <c r="AF2832" s="1"/>
      <c r="AG2832" s="1"/>
      <c r="AH2832" s="1"/>
    </row>
    <row r="2833" spans="17:34" x14ac:dyDescent="0.3">
      <c r="Q2833" s="1"/>
      <c r="AB2833" s="2"/>
      <c r="AD2833" s="1"/>
      <c r="AE2833" s="1"/>
      <c r="AF2833" s="1"/>
      <c r="AG2833" s="1"/>
      <c r="AH2833" s="1"/>
    </row>
    <row r="2834" spans="17:34" x14ac:dyDescent="0.3">
      <c r="Q2834" s="1"/>
      <c r="AB2834" s="2"/>
      <c r="AD2834" s="1"/>
      <c r="AE2834" s="1"/>
      <c r="AF2834" s="1"/>
      <c r="AG2834" s="1"/>
      <c r="AH2834" s="1"/>
    </row>
    <row r="2835" spans="17:34" x14ac:dyDescent="0.3">
      <c r="Q2835" s="1"/>
      <c r="AB2835" s="2"/>
      <c r="AD2835" s="1"/>
      <c r="AE2835" s="1"/>
      <c r="AF2835" s="1"/>
      <c r="AG2835" s="1"/>
      <c r="AH2835" s="1"/>
    </row>
    <row r="2836" spans="17:34" x14ac:dyDescent="0.3">
      <c r="Q2836" s="1"/>
      <c r="AB2836" s="2"/>
      <c r="AD2836" s="1"/>
      <c r="AE2836" s="1"/>
      <c r="AF2836" s="1"/>
      <c r="AG2836" s="1"/>
      <c r="AH2836" s="1"/>
    </row>
    <row r="2837" spans="17:34" x14ac:dyDescent="0.3">
      <c r="Q2837" s="1"/>
      <c r="AB2837" s="2"/>
      <c r="AD2837" s="1"/>
      <c r="AE2837" s="1"/>
      <c r="AF2837" s="1"/>
      <c r="AG2837" s="1"/>
      <c r="AH2837" s="1"/>
    </row>
    <row r="2838" spans="17:34" x14ac:dyDescent="0.3">
      <c r="Q2838" s="1"/>
      <c r="AB2838" s="2"/>
      <c r="AD2838" s="1"/>
      <c r="AE2838" s="1"/>
      <c r="AF2838" s="1"/>
      <c r="AG2838" s="1"/>
      <c r="AH2838" s="1"/>
    </row>
    <row r="2839" spans="17:34" x14ac:dyDescent="0.3">
      <c r="Q2839" s="1"/>
      <c r="AB2839" s="2"/>
      <c r="AD2839" s="1"/>
      <c r="AE2839" s="1"/>
      <c r="AF2839" s="1"/>
      <c r="AG2839" s="1"/>
      <c r="AH2839" s="1"/>
    </row>
    <row r="2840" spans="17:34" x14ac:dyDescent="0.3">
      <c r="Q2840" s="1"/>
      <c r="AB2840" s="2"/>
      <c r="AD2840" s="1"/>
      <c r="AE2840" s="1"/>
      <c r="AF2840" s="1"/>
      <c r="AG2840" s="1"/>
      <c r="AH2840" s="1"/>
    </row>
    <row r="2841" spans="17:34" x14ac:dyDescent="0.3">
      <c r="Q2841" s="1"/>
      <c r="AB2841" s="2"/>
      <c r="AD2841" s="1"/>
      <c r="AE2841" s="1"/>
      <c r="AF2841" s="1"/>
      <c r="AG2841" s="1"/>
      <c r="AH2841" s="1"/>
    </row>
    <row r="2842" spans="17:34" x14ac:dyDescent="0.3">
      <c r="Q2842" s="1"/>
      <c r="AB2842" s="2"/>
      <c r="AD2842" s="1"/>
      <c r="AE2842" s="1"/>
      <c r="AF2842" s="1"/>
      <c r="AG2842" s="1"/>
      <c r="AH2842" s="1"/>
    </row>
    <row r="2843" spans="17:34" x14ac:dyDescent="0.3">
      <c r="Q2843" s="1"/>
      <c r="AB2843" s="2"/>
      <c r="AD2843" s="1"/>
      <c r="AE2843" s="1"/>
      <c r="AF2843" s="1"/>
      <c r="AG2843" s="1"/>
      <c r="AH2843" s="1"/>
    </row>
    <row r="2844" spans="17:34" x14ac:dyDescent="0.3">
      <c r="Q2844" s="1"/>
      <c r="AB2844" s="2"/>
      <c r="AD2844" s="1"/>
      <c r="AE2844" s="1"/>
      <c r="AF2844" s="1"/>
      <c r="AG2844" s="1"/>
      <c r="AH2844" s="1"/>
    </row>
    <row r="2845" spans="17:34" x14ac:dyDescent="0.3">
      <c r="Q2845" s="1"/>
      <c r="AB2845" s="2"/>
      <c r="AD2845" s="1"/>
      <c r="AE2845" s="1"/>
      <c r="AF2845" s="1"/>
      <c r="AG2845" s="1"/>
      <c r="AH2845" s="1"/>
    </row>
    <row r="2846" spans="17:34" x14ac:dyDescent="0.3">
      <c r="Q2846" s="1"/>
      <c r="AB2846" s="2"/>
      <c r="AD2846" s="1"/>
      <c r="AE2846" s="1"/>
      <c r="AF2846" s="1"/>
      <c r="AG2846" s="1"/>
      <c r="AH2846" s="1"/>
    </row>
    <row r="2847" spans="17:34" x14ac:dyDescent="0.3">
      <c r="Q2847" s="1"/>
      <c r="AB2847" s="2"/>
      <c r="AD2847" s="1"/>
      <c r="AE2847" s="1"/>
      <c r="AF2847" s="1"/>
      <c r="AG2847" s="1"/>
      <c r="AH2847" s="1"/>
    </row>
    <row r="2848" spans="17:34" x14ac:dyDescent="0.3">
      <c r="Q2848" s="1"/>
      <c r="AB2848" s="2"/>
      <c r="AD2848" s="1"/>
      <c r="AE2848" s="1"/>
      <c r="AF2848" s="1"/>
      <c r="AG2848" s="1"/>
      <c r="AH2848" s="1"/>
    </row>
    <row r="2849" spans="17:34" x14ac:dyDescent="0.3">
      <c r="Q2849" s="1"/>
      <c r="AB2849" s="2"/>
      <c r="AD2849" s="1"/>
      <c r="AE2849" s="1"/>
      <c r="AF2849" s="1"/>
      <c r="AG2849" s="1"/>
      <c r="AH2849" s="1"/>
    </row>
    <row r="2850" spans="17:34" x14ac:dyDescent="0.3">
      <c r="Q2850" s="1"/>
      <c r="AB2850" s="2"/>
      <c r="AD2850" s="1"/>
      <c r="AE2850" s="1"/>
      <c r="AF2850" s="1"/>
      <c r="AG2850" s="1"/>
      <c r="AH2850" s="1"/>
    </row>
    <row r="2851" spans="17:34" x14ac:dyDescent="0.3">
      <c r="Q2851" s="1"/>
      <c r="AB2851" s="2"/>
      <c r="AD2851" s="1"/>
      <c r="AE2851" s="1"/>
      <c r="AF2851" s="1"/>
      <c r="AG2851" s="1"/>
      <c r="AH2851" s="1"/>
    </row>
    <row r="2852" spans="17:34" x14ac:dyDescent="0.3">
      <c r="Q2852" s="1"/>
      <c r="AB2852" s="2"/>
      <c r="AD2852" s="1"/>
      <c r="AE2852" s="1"/>
      <c r="AF2852" s="1"/>
      <c r="AG2852" s="1"/>
      <c r="AH2852" s="1"/>
    </row>
    <row r="2853" spans="17:34" x14ac:dyDescent="0.3">
      <c r="Q2853" s="1"/>
      <c r="AB2853" s="2"/>
      <c r="AD2853" s="1"/>
      <c r="AE2853" s="1"/>
      <c r="AF2853" s="1"/>
      <c r="AG2853" s="1"/>
      <c r="AH2853" s="1"/>
    </row>
    <row r="2854" spans="17:34" x14ac:dyDescent="0.3">
      <c r="Q2854" s="1"/>
      <c r="AB2854" s="2"/>
      <c r="AD2854" s="1"/>
      <c r="AE2854" s="1"/>
      <c r="AF2854" s="1"/>
      <c r="AG2854" s="1"/>
      <c r="AH2854" s="1"/>
    </row>
    <row r="2855" spans="17:34" x14ac:dyDescent="0.3">
      <c r="Q2855" s="1"/>
      <c r="AB2855" s="2"/>
      <c r="AD2855" s="1"/>
      <c r="AE2855" s="1"/>
      <c r="AF2855" s="1"/>
      <c r="AG2855" s="1"/>
      <c r="AH2855" s="1"/>
    </row>
    <row r="2856" spans="17:34" x14ac:dyDescent="0.3">
      <c r="Q2856" s="1"/>
      <c r="AB2856" s="2"/>
      <c r="AD2856" s="1"/>
      <c r="AE2856" s="1"/>
      <c r="AF2856" s="1"/>
      <c r="AG2856" s="1"/>
      <c r="AH2856" s="1"/>
    </row>
    <row r="2857" spans="17:34" x14ac:dyDescent="0.3">
      <c r="Q2857" s="1"/>
      <c r="AB2857" s="2"/>
      <c r="AD2857" s="1"/>
      <c r="AE2857" s="1"/>
      <c r="AF2857" s="1"/>
      <c r="AG2857" s="1"/>
      <c r="AH2857" s="1"/>
    </row>
    <row r="2858" spans="17:34" x14ac:dyDescent="0.3">
      <c r="Q2858" s="1"/>
      <c r="AB2858" s="2"/>
      <c r="AD2858" s="1"/>
      <c r="AE2858" s="1"/>
      <c r="AF2858" s="1"/>
      <c r="AG2858" s="1"/>
      <c r="AH2858" s="1"/>
    </row>
    <row r="2859" spans="17:34" x14ac:dyDescent="0.3">
      <c r="Q2859" s="1"/>
      <c r="AB2859" s="2"/>
      <c r="AD2859" s="1"/>
      <c r="AE2859" s="1"/>
      <c r="AF2859" s="1"/>
      <c r="AG2859" s="1"/>
      <c r="AH2859" s="1"/>
    </row>
    <row r="2860" spans="17:34" x14ac:dyDescent="0.3">
      <c r="Q2860" s="1"/>
      <c r="AB2860" s="2"/>
      <c r="AD2860" s="1"/>
      <c r="AE2860" s="1"/>
      <c r="AF2860" s="1"/>
      <c r="AG2860" s="1"/>
      <c r="AH2860" s="1"/>
    </row>
    <row r="2861" spans="17:34" x14ac:dyDescent="0.3">
      <c r="Q2861" s="1"/>
      <c r="AB2861" s="2"/>
      <c r="AD2861" s="1"/>
      <c r="AE2861" s="1"/>
      <c r="AF2861" s="1"/>
      <c r="AG2861" s="1"/>
      <c r="AH2861" s="1"/>
    </row>
    <row r="2862" spans="17:34" x14ac:dyDescent="0.3">
      <c r="Q2862" s="1"/>
      <c r="AB2862" s="2"/>
      <c r="AD2862" s="1"/>
      <c r="AE2862" s="1"/>
      <c r="AF2862" s="1"/>
      <c r="AG2862" s="1"/>
      <c r="AH2862" s="1"/>
    </row>
    <row r="2863" spans="17:34" x14ac:dyDescent="0.3">
      <c r="Q2863" s="1"/>
      <c r="AB2863" s="2"/>
      <c r="AD2863" s="1"/>
      <c r="AE2863" s="1"/>
      <c r="AF2863" s="1"/>
      <c r="AG2863" s="1"/>
      <c r="AH2863" s="1"/>
    </row>
    <row r="2864" spans="17:34" x14ac:dyDescent="0.3">
      <c r="Q2864" s="1"/>
      <c r="AB2864" s="2"/>
      <c r="AD2864" s="1"/>
      <c r="AE2864" s="1"/>
      <c r="AF2864" s="1"/>
      <c r="AG2864" s="1"/>
      <c r="AH2864" s="1"/>
    </row>
    <row r="2865" spans="17:34" x14ac:dyDescent="0.3">
      <c r="Q2865" s="1"/>
      <c r="AB2865" s="2"/>
      <c r="AD2865" s="1"/>
      <c r="AE2865" s="1"/>
      <c r="AF2865" s="1"/>
      <c r="AG2865" s="1"/>
      <c r="AH2865" s="1"/>
    </row>
    <row r="2866" spans="17:34" x14ac:dyDescent="0.3">
      <c r="Q2866" s="1"/>
      <c r="AB2866" s="2"/>
      <c r="AD2866" s="1"/>
      <c r="AE2866" s="1"/>
      <c r="AF2866" s="1"/>
      <c r="AG2866" s="1"/>
      <c r="AH2866" s="1"/>
    </row>
    <row r="2867" spans="17:34" x14ac:dyDescent="0.3">
      <c r="Q2867" s="1"/>
      <c r="AB2867" s="2"/>
      <c r="AD2867" s="1"/>
      <c r="AE2867" s="1"/>
      <c r="AF2867" s="1"/>
      <c r="AG2867" s="1"/>
      <c r="AH2867" s="1"/>
    </row>
    <row r="2868" spans="17:34" x14ac:dyDescent="0.3">
      <c r="Q2868" s="1"/>
      <c r="AB2868" s="2"/>
      <c r="AD2868" s="1"/>
      <c r="AE2868" s="1"/>
      <c r="AF2868" s="1"/>
      <c r="AG2868" s="1"/>
      <c r="AH2868" s="1"/>
    </row>
    <row r="2869" spans="17:34" x14ac:dyDescent="0.3">
      <c r="Q2869" s="1"/>
      <c r="AB2869" s="2"/>
      <c r="AD2869" s="1"/>
      <c r="AE2869" s="1"/>
      <c r="AF2869" s="1"/>
      <c r="AG2869" s="1"/>
      <c r="AH2869" s="1"/>
    </row>
    <row r="2870" spans="17:34" x14ac:dyDescent="0.3">
      <c r="Q2870" s="1"/>
      <c r="AB2870" s="2"/>
      <c r="AD2870" s="1"/>
      <c r="AE2870" s="1"/>
      <c r="AF2870" s="1"/>
      <c r="AG2870" s="1"/>
      <c r="AH2870" s="1"/>
    </row>
    <row r="2871" spans="17:34" x14ac:dyDescent="0.3">
      <c r="Q2871" s="1"/>
      <c r="AB2871" s="2"/>
      <c r="AD2871" s="1"/>
      <c r="AE2871" s="1"/>
      <c r="AF2871" s="1"/>
      <c r="AG2871" s="1"/>
      <c r="AH2871" s="1"/>
    </row>
    <row r="2872" spans="17:34" x14ac:dyDescent="0.3">
      <c r="Q2872" s="1"/>
      <c r="AB2872" s="2"/>
      <c r="AD2872" s="1"/>
      <c r="AE2872" s="1"/>
      <c r="AF2872" s="1"/>
      <c r="AG2872" s="1"/>
      <c r="AH2872" s="1"/>
    </row>
    <row r="2873" spans="17:34" x14ac:dyDescent="0.3">
      <c r="Q2873" s="1"/>
      <c r="AB2873" s="2"/>
      <c r="AD2873" s="1"/>
      <c r="AE2873" s="1"/>
      <c r="AF2873" s="1"/>
      <c r="AG2873" s="1"/>
      <c r="AH2873" s="1"/>
    </row>
    <row r="2874" spans="17:34" x14ac:dyDescent="0.3">
      <c r="Q2874" s="1"/>
      <c r="AB2874" s="2"/>
      <c r="AD2874" s="1"/>
      <c r="AE2874" s="1"/>
      <c r="AF2874" s="1"/>
      <c r="AG2874" s="1"/>
      <c r="AH2874" s="1"/>
    </row>
    <row r="2875" spans="17:34" x14ac:dyDescent="0.3">
      <c r="Q2875" s="1"/>
      <c r="AB2875" s="2"/>
      <c r="AD2875" s="1"/>
      <c r="AE2875" s="1"/>
      <c r="AF2875" s="1"/>
      <c r="AG2875" s="1"/>
      <c r="AH2875" s="1"/>
    </row>
    <row r="2876" spans="17:34" x14ac:dyDescent="0.3">
      <c r="Q2876" s="1"/>
      <c r="AB2876" s="2"/>
      <c r="AD2876" s="1"/>
      <c r="AE2876" s="1"/>
      <c r="AF2876" s="1"/>
      <c r="AG2876" s="1"/>
      <c r="AH2876" s="1"/>
    </row>
    <row r="2877" spans="17:34" x14ac:dyDescent="0.3">
      <c r="Q2877" s="1"/>
      <c r="AB2877" s="2"/>
      <c r="AD2877" s="1"/>
      <c r="AE2877" s="1"/>
      <c r="AF2877" s="1"/>
      <c r="AG2877" s="1"/>
      <c r="AH2877" s="1"/>
    </row>
    <row r="2878" spans="17:34" x14ac:dyDescent="0.3">
      <c r="Q2878" s="1"/>
      <c r="AB2878" s="2"/>
      <c r="AD2878" s="1"/>
      <c r="AE2878" s="1"/>
      <c r="AF2878" s="1"/>
      <c r="AG2878" s="1"/>
      <c r="AH2878" s="1"/>
    </row>
    <row r="2879" spans="17:34" x14ac:dyDescent="0.3">
      <c r="Q2879" s="1"/>
      <c r="AB2879" s="2"/>
      <c r="AD2879" s="1"/>
      <c r="AE2879" s="1"/>
      <c r="AF2879" s="1"/>
      <c r="AG2879" s="1"/>
      <c r="AH2879" s="1"/>
    </row>
    <row r="2880" spans="17:34" x14ac:dyDescent="0.3">
      <c r="Q2880" s="1"/>
      <c r="AB2880" s="2"/>
      <c r="AD2880" s="1"/>
      <c r="AE2880" s="1"/>
      <c r="AF2880" s="1"/>
      <c r="AG2880" s="1"/>
      <c r="AH2880" s="1"/>
    </row>
    <row r="2881" spans="17:34" x14ac:dyDescent="0.3">
      <c r="Q2881" s="1"/>
      <c r="AB2881" s="2"/>
      <c r="AD2881" s="1"/>
      <c r="AE2881" s="1"/>
      <c r="AF2881" s="1"/>
      <c r="AG2881" s="1"/>
      <c r="AH2881" s="1"/>
    </row>
    <row r="2882" spans="17:34" x14ac:dyDescent="0.3">
      <c r="Q2882" s="1"/>
      <c r="AB2882" s="2"/>
      <c r="AD2882" s="1"/>
      <c r="AE2882" s="1"/>
      <c r="AF2882" s="1"/>
      <c r="AG2882" s="1"/>
      <c r="AH2882" s="1"/>
    </row>
    <row r="2883" spans="17:34" x14ac:dyDescent="0.3">
      <c r="Q2883" s="1"/>
      <c r="AB2883" s="2"/>
      <c r="AD2883" s="1"/>
      <c r="AE2883" s="1"/>
      <c r="AF2883" s="1"/>
      <c r="AG2883" s="1"/>
      <c r="AH2883" s="1"/>
    </row>
    <row r="2884" spans="17:34" x14ac:dyDescent="0.3">
      <c r="Q2884" s="1"/>
      <c r="AB2884" s="2"/>
      <c r="AD2884" s="1"/>
      <c r="AE2884" s="1"/>
      <c r="AF2884" s="1"/>
      <c r="AG2884" s="1"/>
      <c r="AH2884" s="1"/>
    </row>
    <row r="2885" spans="17:34" x14ac:dyDescent="0.3">
      <c r="Q2885" s="1"/>
      <c r="AB2885" s="2"/>
      <c r="AD2885" s="1"/>
      <c r="AE2885" s="1"/>
      <c r="AF2885" s="1"/>
      <c r="AG2885" s="1"/>
      <c r="AH2885" s="1"/>
    </row>
    <row r="2886" spans="17:34" x14ac:dyDescent="0.3">
      <c r="Q2886" s="1"/>
      <c r="AB2886" s="2"/>
      <c r="AD2886" s="1"/>
      <c r="AE2886" s="1"/>
      <c r="AF2886" s="1"/>
      <c r="AG2886" s="1"/>
      <c r="AH2886" s="1"/>
    </row>
    <row r="2887" spans="17:34" x14ac:dyDescent="0.3">
      <c r="Q2887" s="1"/>
      <c r="AB2887" s="2"/>
      <c r="AD2887" s="1"/>
      <c r="AE2887" s="1"/>
      <c r="AF2887" s="1"/>
      <c r="AG2887" s="1"/>
      <c r="AH2887" s="1"/>
    </row>
    <row r="2888" spans="17:34" x14ac:dyDescent="0.3">
      <c r="Q2888" s="1"/>
      <c r="AB2888" s="2"/>
      <c r="AD2888" s="1"/>
      <c r="AE2888" s="1"/>
      <c r="AF2888" s="1"/>
      <c r="AG2888" s="1"/>
      <c r="AH2888" s="1"/>
    </row>
    <row r="2889" spans="17:34" x14ac:dyDescent="0.3">
      <c r="Q2889" s="1"/>
      <c r="AB2889" s="2"/>
      <c r="AD2889" s="1"/>
      <c r="AE2889" s="1"/>
      <c r="AF2889" s="1"/>
      <c r="AG2889" s="1"/>
      <c r="AH2889" s="1"/>
    </row>
    <row r="2890" spans="17:34" x14ac:dyDescent="0.3">
      <c r="Q2890" s="1"/>
      <c r="AB2890" s="2"/>
      <c r="AD2890" s="1"/>
      <c r="AE2890" s="1"/>
      <c r="AF2890" s="1"/>
      <c r="AG2890" s="1"/>
      <c r="AH2890" s="1"/>
    </row>
    <row r="2891" spans="17:34" x14ac:dyDescent="0.3">
      <c r="Q2891" s="1"/>
      <c r="AB2891" s="2"/>
      <c r="AD2891" s="1"/>
      <c r="AE2891" s="1"/>
      <c r="AF2891" s="1"/>
      <c r="AG2891" s="1"/>
      <c r="AH2891" s="1"/>
    </row>
    <row r="2892" spans="17:34" x14ac:dyDescent="0.3">
      <c r="Q2892" s="1"/>
      <c r="AB2892" s="2"/>
      <c r="AD2892" s="1"/>
      <c r="AE2892" s="1"/>
      <c r="AF2892" s="1"/>
      <c r="AG2892" s="1"/>
      <c r="AH2892" s="1"/>
    </row>
    <row r="2893" spans="17:34" x14ac:dyDescent="0.3">
      <c r="Q2893" s="1"/>
      <c r="AB2893" s="2"/>
      <c r="AD2893" s="1"/>
      <c r="AE2893" s="1"/>
      <c r="AF2893" s="1"/>
      <c r="AG2893" s="1"/>
      <c r="AH2893" s="1"/>
    </row>
    <row r="2894" spans="17:34" x14ac:dyDescent="0.3">
      <c r="Q2894" s="1"/>
      <c r="AB2894" s="2"/>
      <c r="AD2894" s="1"/>
      <c r="AE2894" s="1"/>
      <c r="AF2894" s="1"/>
      <c r="AG2894" s="1"/>
      <c r="AH2894" s="1"/>
    </row>
    <row r="2895" spans="17:34" x14ac:dyDescent="0.3">
      <c r="Q2895" s="1"/>
      <c r="AB2895" s="2"/>
      <c r="AD2895" s="1"/>
      <c r="AE2895" s="1"/>
      <c r="AF2895" s="1"/>
      <c r="AG2895" s="1"/>
      <c r="AH2895" s="1"/>
    </row>
    <row r="2896" spans="17:34" x14ac:dyDescent="0.3">
      <c r="Q2896" s="1"/>
      <c r="AB2896" s="2"/>
      <c r="AD2896" s="1"/>
      <c r="AE2896" s="1"/>
      <c r="AF2896" s="1"/>
      <c r="AG2896" s="1"/>
      <c r="AH2896" s="1"/>
    </row>
    <row r="2897" spans="17:34" x14ac:dyDescent="0.3">
      <c r="Q2897" s="1"/>
      <c r="AB2897" s="2"/>
      <c r="AD2897" s="1"/>
      <c r="AE2897" s="1"/>
      <c r="AF2897" s="1"/>
      <c r="AG2897" s="1"/>
      <c r="AH2897" s="1"/>
    </row>
    <row r="2898" spans="17:34" x14ac:dyDescent="0.3">
      <c r="Q2898" s="1"/>
      <c r="AB2898" s="2"/>
      <c r="AD2898" s="1"/>
      <c r="AE2898" s="1"/>
      <c r="AF2898" s="1"/>
      <c r="AG2898" s="1"/>
      <c r="AH2898" s="1"/>
    </row>
    <row r="2899" spans="17:34" x14ac:dyDescent="0.3">
      <c r="Q2899" s="1"/>
      <c r="AB2899" s="2"/>
      <c r="AD2899" s="1"/>
      <c r="AE2899" s="1"/>
      <c r="AF2899" s="1"/>
      <c r="AG2899" s="1"/>
      <c r="AH2899" s="1"/>
    </row>
    <row r="2900" spans="17:34" x14ac:dyDescent="0.3">
      <c r="Q2900" s="1"/>
      <c r="AB2900" s="2"/>
      <c r="AD2900" s="1"/>
      <c r="AE2900" s="1"/>
      <c r="AF2900" s="1"/>
      <c r="AG2900" s="1"/>
      <c r="AH2900" s="1"/>
    </row>
    <row r="2901" spans="17:34" x14ac:dyDescent="0.3">
      <c r="Q2901" s="1"/>
      <c r="AB2901" s="2"/>
      <c r="AD2901" s="1"/>
      <c r="AE2901" s="1"/>
      <c r="AF2901" s="1"/>
      <c r="AG2901" s="1"/>
      <c r="AH2901" s="1"/>
    </row>
    <row r="2902" spans="17:34" x14ac:dyDescent="0.3">
      <c r="Q2902" s="1"/>
      <c r="AB2902" s="2"/>
      <c r="AD2902" s="1"/>
      <c r="AE2902" s="1"/>
      <c r="AF2902" s="1"/>
      <c r="AG2902" s="1"/>
      <c r="AH2902" s="1"/>
    </row>
    <row r="2903" spans="17:34" x14ac:dyDescent="0.3">
      <c r="Q2903" s="1"/>
      <c r="AB2903" s="2"/>
      <c r="AD2903" s="1"/>
      <c r="AE2903" s="1"/>
      <c r="AF2903" s="1"/>
      <c r="AG2903" s="1"/>
      <c r="AH2903" s="1"/>
    </row>
    <row r="2904" spans="17:34" x14ac:dyDescent="0.3">
      <c r="Q2904" s="1"/>
      <c r="AB2904" s="2"/>
      <c r="AD2904" s="1"/>
      <c r="AE2904" s="1"/>
      <c r="AF2904" s="1"/>
      <c r="AG2904" s="1"/>
      <c r="AH2904" s="1"/>
    </row>
    <row r="2905" spans="17:34" x14ac:dyDescent="0.3">
      <c r="Q2905" s="1"/>
      <c r="AB2905" s="2"/>
      <c r="AD2905" s="1"/>
      <c r="AE2905" s="1"/>
      <c r="AF2905" s="1"/>
      <c r="AG2905" s="1"/>
      <c r="AH2905" s="1"/>
    </row>
    <row r="2906" spans="17:34" x14ac:dyDescent="0.3">
      <c r="Q2906" s="1"/>
      <c r="AB2906" s="2"/>
      <c r="AD2906" s="1"/>
      <c r="AE2906" s="1"/>
      <c r="AF2906" s="1"/>
      <c r="AG2906" s="1"/>
      <c r="AH2906" s="1"/>
    </row>
    <row r="2907" spans="17:34" x14ac:dyDescent="0.3">
      <c r="Q2907" s="1"/>
      <c r="AB2907" s="2"/>
      <c r="AD2907" s="1"/>
      <c r="AE2907" s="1"/>
      <c r="AF2907" s="1"/>
      <c r="AG2907" s="1"/>
      <c r="AH2907" s="1"/>
    </row>
    <row r="2908" spans="17:34" x14ac:dyDescent="0.3">
      <c r="Q2908" s="1"/>
      <c r="AB2908" s="2"/>
      <c r="AD2908" s="1"/>
      <c r="AE2908" s="1"/>
      <c r="AF2908" s="1"/>
      <c r="AG2908" s="1"/>
      <c r="AH2908" s="1"/>
    </row>
    <row r="2909" spans="17:34" x14ac:dyDescent="0.3">
      <c r="Q2909" s="1"/>
      <c r="AB2909" s="2"/>
      <c r="AD2909" s="1"/>
      <c r="AE2909" s="1"/>
      <c r="AF2909" s="1"/>
      <c r="AG2909" s="1"/>
      <c r="AH2909" s="1"/>
    </row>
    <row r="2910" spans="17:34" x14ac:dyDescent="0.3">
      <c r="Q2910" s="1"/>
      <c r="AB2910" s="2"/>
      <c r="AD2910" s="1"/>
      <c r="AE2910" s="1"/>
      <c r="AF2910" s="1"/>
      <c r="AG2910" s="1"/>
      <c r="AH2910" s="1"/>
    </row>
    <row r="2911" spans="17:34" x14ac:dyDescent="0.3">
      <c r="Q2911" s="1"/>
      <c r="AB2911" s="2"/>
      <c r="AD2911" s="1"/>
      <c r="AE2911" s="1"/>
      <c r="AF2911" s="1"/>
      <c r="AG2911" s="1"/>
      <c r="AH2911" s="1"/>
    </row>
    <row r="2912" spans="17:34" x14ac:dyDescent="0.3">
      <c r="Q2912" s="1"/>
      <c r="AB2912" s="2"/>
      <c r="AD2912" s="1"/>
      <c r="AE2912" s="1"/>
      <c r="AF2912" s="1"/>
      <c r="AG2912" s="1"/>
      <c r="AH2912" s="1"/>
    </row>
    <row r="2913" spans="17:34" x14ac:dyDescent="0.3">
      <c r="Q2913" s="1"/>
      <c r="AB2913" s="2"/>
      <c r="AD2913" s="1"/>
      <c r="AE2913" s="1"/>
      <c r="AF2913" s="1"/>
      <c r="AG2913" s="1"/>
      <c r="AH2913" s="1"/>
    </row>
    <row r="2914" spans="17:34" x14ac:dyDescent="0.3">
      <c r="Q2914" s="1"/>
      <c r="AB2914" s="2"/>
      <c r="AD2914" s="1"/>
      <c r="AE2914" s="1"/>
      <c r="AF2914" s="1"/>
      <c r="AG2914" s="1"/>
      <c r="AH2914" s="1"/>
    </row>
    <row r="2915" spans="17:34" x14ac:dyDescent="0.3">
      <c r="Q2915" s="1"/>
      <c r="AB2915" s="2"/>
      <c r="AD2915" s="1"/>
      <c r="AE2915" s="1"/>
      <c r="AF2915" s="1"/>
      <c r="AG2915" s="1"/>
      <c r="AH2915" s="1"/>
    </row>
    <row r="2916" spans="17:34" x14ac:dyDescent="0.3">
      <c r="Q2916" s="1"/>
      <c r="AB2916" s="2"/>
      <c r="AD2916" s="1"/>
      <c r="AE2916" s="1"/>
      <c r="AF2916" s="1"/>
      <c r="AG2916" s="1"/>
      <c r="AH2916" s="1"/>
    </row>
    <row r="2917" spans="17:34" x14ac:dyDescent="0.3">
      <c r="Q2917" s="1"/>
      <c r="AB2917" s="2"/>
      <c r="AD2917" s="1"/>
      <c r="AE2917" s="1"/>
      <c r="AF2917" s="1"/>
      <c r="AG2917" s="1"/>
      <c r="AH2917" s="1"/>
    </row>
    <row r="2918" spans="17:34" x14ac:dyDescent="0.3">
      <c r="Q2918" s="1"/>
      <c r="AB2918" s="2"/>
      <c r="AD2918" s="1"/>
      <c r="AE2918" s="1"/>
      <c r="AF2918" s="1"/>
      <c r="AG2918" s="1"/>
      <c r="AH2918" s="1"/>
    </row>
    <row r="2919" spans="17:34" x14ac:dyDescent="0.3">
      <c r="Q2919" s="1"/>
      <c r="AB2919" s="2"/>
      <c r="AD2919" s="1"/>
      <c r="AE2919" s="1"/>
      <c r="AF2919" s="1"/>
      <c r="AG2919" s="1"/>
      <c r="AH2919" s="1"/>
    </row>
    <row r="2920" spans="17:34" x14ac:dyDescent="0.3">
      <c r="Q2920" s="1"/>
      <c r="AB2920" s="2"/>
      <c r="AD2920" s="1"/>
      <c r="AE2920" s="1"/>
      <c r="AF2920" s="1"/>
      <c r="AG2920" s="1"/>
      <c r="AH2920" s="1"/>
    </row>
    <row r="2921" spans="17:34" x14ac:dyDescent="0.3">
      <c r="Q2921" s="1"/>
      <c r="AB2921" s="2"/>
      <c r="AD2921" s="1"/>
      <c r="AE2921" s="1"/>
      <c r="AF2921" s="1"/>
      <c r="AG2921" s="1"/>
      <c r="AH2921" s="1"/>
    </row>
    <row r="2922" spans="17:34" x14ac:dyDescent="0.3">
      <c r="Q2922" s="1"/>
      <c r="AB2922" s="2"/>
      <c r="AD2922" s="1"/>
      <c r="AE2922" s="1"/>
      <c r="AF2922" s="1"/>
      <c r="AG2922" s="1"/>
      <c r="AH2922" s="1"/>
    </row>
    <row r="2923" spans="17:34" x14ac:dyDescent="0.3">
      <c r="Q2923" s="1"/>
      <c r="AB2923" s="2"/>
      <c r="AD2923" s="1"/>
      <c r="AE2923" s="1"/>
      <c r="AF2923" s="1"/>
      <c r="AG2923" s="1"/>
      <c r="AH2923" s="1"/>
    </row>
    <row r="2924" spans="17:34" x14ac:dyDescent="0.3">
      <c r="Q2924" s="1"/>
      <c r="AB2924" s="2"/>
      <c r="AD2924" s="1"/>
      <c r="AE2924" s="1"/>
      <c r="AF2924" s="1"/>
      <c r="AG2924" s="1"/>
      <c r="AH2924" s="1"/>
    </row>
    <row r="2925" spans="17:34" x14ac:dyDescent="0.3">
      <c r="Q2925" s="1"/>
      <c r="AB2925" s="2"/>
      <c r="AD2925" s="1"/>
      <c r="AE2925" s="1"/>
      <c r="AF2925" s="1"/>
      <c r="AG2925" s="1"/>
      <c r="AH2925" s="1"/>
    </row>
    <row r="2926" spans="17:34" x14ac:dyDescent="0.3">
      <c r="Q2926" s="1"/>
      <c r="AB2926" s="2"/>
      <c r="AD2926" s="1"/>
      <c r="AE2926" s="1"/>
      <c r="AF2926" s="1"/>
      <c r="AG2926" s="1"/>
      <c r="AH2926" s="1"/>
    </row>
    <row r="2927" spans="17:34" x14ac:dyDescent="0.3">
      <c r="Q2927" s="1"/>
      <c r="AB2927" s="2"/>
      <c r="AD2927" s="1"/>
      <c r="AE2927" s="1"/>
      <c r="AF2927" s="1"/>
      <c r="AG2927" s="1"/>
      <c r="AH2927" s="1"/>
    </row>
    <row r="2928" spans="17:34" x14ac:dyDescent="0.3">
      <c r="Q2928" s="1"/>
      <c r="AB2928" s="2"/>
      <c r="AD2928" s="1"/>
      <c r="AE2928" s="1"/>
      <c r="AF2928" s="1"/>
      <c r="AG2928" s="1"/>
      <c r="AH2928" s="1"/>
    </row>
    <row r="2929" spans="17:34" x14ac:dyDescent="0.3">
      <c r="Q2929" s="1"/>
      <c r="AB2929" s="2"/>
      <c r="AD2929" s="1"/>
      <c r="AE2929" s="1"/>
      <c r="AF2929" s="1"/>
      <c r="AG2929" s="1"/>
      <c r="AH2929" s="1"/>
    </row>
    <row r="2930" spans="17:34" x14ac:dyDescent="0.3">
      <c r="Q2930" s="1"/>
      <c r="AB2930" s="2"/>
      <c r="AD2930" s="1"/>
      <c r="AE2930" s="1"/>
      <c r="AF2930" s="1"/>
      <c r="AG2930" s="1"/>
      <c r="AH2930" s="1"/>
    </row>
    <row r="2931" spans="17:34" x14ac:dyDescent="0.3">
      <c r="Q2931" s="1"/>
      <c r="AB2931" s="2"/>
      <c r="AD2931" s="1"/>
      <c r="AE2931" s="1"/>
      <c r="AF2931" s="1"/>
      <c r="AG2931" s="1"/>
      <c r="AH2931" s="1"/>
    </row>
    <row r="2932" spans="17:34" x14ac:dyDescent="0.3">
      <c r="Q2932" s="1"/>
      <c r="AB2932" s="2"/>
      <c r="AD2932" s="1"/>
      <c r="AE2932" s="1"/>
      <c r="AF2932" s="1"/>
      <c r="AG2932" s="1"/>
      <c r="AH2932" s="1"/>
    </row>
    <row r="2933" spans="17:34" x14ac:dyDescent="0.3">
      <c r="Q2933" s="1"/>
      <c r="AB2933" s="2"/>
      <c r="AD2933" s="1"/>
      <c r="AE2933" s="1"/>
      <c r="AF2933" s="1"/>
      <c r="AG2933" s="1"/>
      <c r="AH2933" s="1"/>
    </row>
    <row r="2934" spans="17:34" x14ac:dyDescent="0.3">
      <c r="Q2934" s="1"/>
      <c r="AB2934" s="2"/>
      <c r="AD2934" s="1"/>
      <c r="AE2934" s="1"/>
      <c r="AF2934" s="1"/>
      <c r="AG2934" s="1"/>
      <c r="AH2934" s="1"/>
    </row>
    <row r="2935" spans="17:34" x14ac:dyDescent="0.3">
      <c r="Q2935" s="1"/>
      <c r="AB2935" s="2"/>
      <c r="AD2935" s="1"/>
      <c r="AE2935" s="1"/>
      <c r="AF2935" s="1"/>
      <c r="AG2935" s="1"/>
      <c r="AH2935" s="1"/>
    </row>
    <row r="2936" spans="17:34" x14ac:dyDescent="0.3">
      <c r="Q2936" s="1"/>
      <c r="AB2936" s="2"/>
      <c r="AD2936" s="1"/>
      <c r="AE2936" s="1"/>
      <c r="AF2936" s="1"/>
      <c r="AG2936" s="1"/>
      <c r="AH2936" s="1"/>
    </row>
    <row r="2937" spans="17:34" x14ac:dyDescent="0.3">
      <c r="Q2937" s="1"/>
      <c r="AB2937" s="2"/>
      <c r="AD2937" s="1"/>
      <c r="AE2937" s="1"/>
      <c r="AF2937" s="1"/>
      <c r="AG2937" s="1"/>
      <c r="AH2937" s="1"/>
    </row>
    <row r="2938" spans="17:34" x14ac:dyDescent="0.3">
      <c r="Q2938" s="1"/>
      <c r="AB2938" s="2"/>
      <c r="AD2938" s="1"/>
      <c r="AE2938" s="1"/>
      <c r="AF2938" s="1"/>
      <c r="AG2938" s="1"/>
      <c r="AH2938" s="1"/>
    </row>
    <row r="2939" spans="17:34" x14ac:dyDescent="0.3">
      <c r="Q2939" s="1"/>
      <c r="AB2939" s="2"/>
      <c r="AD2939" s="1"/>
      <c r="AE2939" s="1"/>
      <c r="AF2939" s="1"/>
      <c r="AG2939" s="1"/>
      <c r="AH2939" s="1"/>
    </row>
    <row r="2940" spans="17:34" x14ac:dyDescent="0.3">
      <c r="Q2940" s="1"/>
      <c r="AB2940" s="2"/>
      <c r="AD2940" s="1"/>
      <c r="AE2940" s="1"/>
      <c r="AF2940" s="1"/>
      <c r="AG2940" s="1"/>
      <c r="AH2940" s="1"/>
    </row>
    <row r="2941" spans="17:34" x14ac:dyDescent="0.3">
      <c r="Q2941" s="1"/>
      <c r="AB2941" s="2"/>
      <c r="AD2941" s="1"/>
      <c r="AE2941" s="1"/>
      <c r="AF2941" s="1"/>
      <c r="AG2941" s="1"/>
      <c r="AH2941" s="1"/>
    </row>
    <row r="2942" spans="17:34" x14ac:dyDescent="0.3">
      <c r="Q2942" s="1"/>
      <c r="AB2942" s="2"/>
      <c r="AD2942" s="1"/>
      <c r="AE2942" s="1"/>
      <c r="AF2942" s="1"/>
      <c r="AG2942" s="1"/>
      <c r="AH2942" s="1"/>
    </row>
    <row r="2943" spans="17:34" x14ac:dyDescent="0.3">
      <c r="Q2943" s="1"/>
      <c r="AB2943" s="2"/>
      <c r="AD2943" s="1"/>
      <c r="AE2943" s="1"/>
      <c r="AF2943" s="1"/>
      <c r="AG2943" s="1"/>
      <c r="AH2943" s="1"/>
    </row>
    <row r="2944" spans="17:34" x14ac:dyDescent="0.3">
      <c r="Q2944" s="1"/>
      <c r="AB2944" s="2"/>
      <c r="AD2944" s="1"/>
      <c r="AE2944" s="1"/>
      <c r="AF2944" s="1"/>
      <c r="AG2944" s="1"/>
      <c r="AH2944" s="1"/>
    </row>
    <row r="2945" spans="17:34" x14ac:dyDescent="0.3">
      <c r="Q2945" s="1"/>
      <c r="AB2945" s="2"/>
      <c r="AD2945" s="1"/>
      <c r="AE2945" s="1"/>
      <c r="AF2945" s="1"/>
      <c r="AG2945" s="1"/>
      <c r="AH2945" s="1"/>
    </row>
    <row r="2946" spans="17:34" x14ac:dyDescent="0.3">
      <c r="Q2946" s="1"/>
      <c r="AB2946" s="2"/>
      <c r="AD2946" s="1"/>
      <c r="AE2946" s="1"/>
      <c r="AF2946" s="1"/>
      <c r="AG2946" s="1"/>
      <c r="AH2946" s="1"/>
    </row>
    <row r="2947" spans="17:34" x14ac:dyDescent="0.3">
      <c r="Q2947" s="1"/>
      <c r="AB2947" s="2"/>
      <c r="AD2947" s="1"/>
      <c r="AE2947" s="1"/>
      <c r="AF2947" s="1"/>
      <c r="AG2947" s="1"/>
      <c r="AH2947" s="1"/>
    </row>
    <row r="2948" spans="17:34" x14ac:dyDescent="0.3">
      <c r="Q2948" s="1"/>
      <c r="AB2948" s="2"/>
      <c r="AD2948" s="1"/>
      <c r="AE2948" s="1"/>
      <c r="AF2948" s="1"/>
      <c r="AG2948" s="1"/>
      <c r="AH2948" s="1"/>
    </row>
    <row r="2949" spans="17:34" x14ac:dyDescent="0.3">
      <c r="Q2949" s="1"/>
      <c r="AB2949" s="2"/>
      <c r="AD2949" s="1"/>
      <c r="AE2949" s="1"/>
      <c r="AF2949" s="1"/>
      <c r="AG2949" s="1"/>
      <c r="AH2949" s="1"/>
    </row>
    <row r="2950" spans="17:34" x14ac:dyDescent="0.3">
      <c r="Q2950" s="1"/>
      <c r="AB2950" s="2"/>
      <c r="AD2950" s="1"/>
      <c r="AE2950" s="1"/>
      <c r="AF2950" s="1"/>
      <c r="AG2950" s="1"/>
      <c r="AH2950" s="1"/>
    </row>
    <row r="2951" spans="17:34" x14ac:dyDescent="0.3">
      <c r="Q2951" s="1"/>
      <c r="AB2951" s="2"/>
      <c r="AD2951" s="1"/>
      <c r="AE2951" s="1"/>
      <c r="AF2951" s="1"/>
      <c r="AG2951" s="1"/>
      <c r="AH2951" s="1"/>
    </row>
    <row r="2952" spans="17:34" x14ac:dyDescent="0.3">
      <c r="Q2952" s="1"/>
      <c r="AB2952" s="2"/>
      <c r="AD2952" s="1"/>
      <c r="AE2952" s="1"/>
      <c r="AF2952" s="1"/>
      <c r="AG2952" s="1"/>
      <c r="AH2952" s="1"/>
    </row>
    <row r="2953" spans="17:34" x14ac:dyDescent="0.3">
      <c r="Q2953" s="1"/>
      <c r="AB2953" s="2"/>
      <c r="AD2953" s="1"/>
      <c r="AE2953" s="1"/>
      <c r="AF2953" s="1"/>
      <c r="AG2953" s="1"/>
      <c r="AH2953" s="1"/>
    </row>
    <row r="2954" spans="17:34" x14ac:dyDescent="0.3">
      <c r="Q2954" s="1"/>
      <c r="AB2954" s="2"/>
      <c r="AD2954" s="1"/>
      <c r="AE2954" s="1"/>
      <c r="AF2954" s="1"/>
      <c r="AG2954" s="1"/>
      <c r="AH2954" s="1"/>
    </row>
    <row r="2955" spans="17:34" x14ac:dyDescent="0.3">
      <c r="Q2955" s="1"/>
      <c r="AB2955" s="2"/>
      <c r="AD2955" s="1"/>
      <c r="AE2955" s="1"/>
      <c r="AF2955" s="1"/>
      <c r="AG2955" s="1"/>
      <c r="AH2955" s="1"/>
    </row>
    <row r="2956" spans="17:34" x14ac:dyDescent="0.3">
      <c r="Q2956" s="1"/>
      <c r="AB2956" s="2"/>
      <c r="AD2956" s="1"/>
      <c r="AE2956" s="1"/>
      <c r="AF2956" s="1"/>
      <c r="AG2956" s="1"/>
      <c r="AH2956" s="1"/>
    </row>
    <row r="2957" spans="17:34" x14ac:dyDescent="0.3">
      <c r="Q2957" s="1"/>
      <c r="AB2957" s="2"/>
      <c r="AD2957" s="1"/>
      <c r="AE2957" s="1"/>
      <c r="AF2957" s="1"/>
      <c r="AG2957" s="1"/>
      <c r="AH2957" s="1"/>
    </row>
    <row r="2958" spans="17:34" x14ac:dyDescent="0.3">
      <c r="Q2958" s="1"/>
      <c r="AB2958" s="2"/>
      <c r="AD2958" s="1"/>
      <c r="AE2958" s="1"/>
      <c r="AF2958" s="1"/>
      <c r="AG2958" s="1"/>
      <c r="AH2958" s="1"/>
    </row>
    <row r="2959" spans="17:34" x14ac:dyDescent="0.3">
      <c r="Q2959" s="1"/>
      <c r="AB2959" s="2"/>
      <c r="AD2959" s="1"/>
      <c r="AE2959" s="1"/>
      <c r="AF2959" s="1"/>
      <c r="AG2959" s="1"/>
      <c r="AH2959" s="1"/>
    </row>
    <row r="2960" spans="17:34" x14ac:dyDescent="0.3">
      <c r="Q2960" s="1"/>
      <c r="AB2960" s="2"/>
      <c r="AD2960" s="1"/>
      <c r="AE2960" s="1"/>
      <c r="AF2960" s="1"/>
      <c r="AG2960" s="1"/>
      <c r="AH2960" s="1"/>
    </row>
    <row r="2961" spans="17:34" x14ac:dyDescent="0.3">
      <c r="Q2961" s="1"/>
      <c r="AB2961" s="2"/>
      <c r="AD2961" s="1"/>
      <c r="AE2961" s="1"/>
      <c r="AF2961" s="1"/>
      <c r="AG2961" s="1"/>
      <c r="AH2961" s="1"/>
    </row>
    <row r="2962" spans="17:34" x14ac:dyDescent="0.3">
      <c r="Q2962" s="1"/>
      <c r="AB2962" s="2"/>
      <c r="AD2962" s="1"/>
      <c r="AE2962" s="1"/>
      <c r="AF2962" s="1"/>
      <c r="AG2962" s="1"/>
      <c r="AH2962" s="1"/>
    </row>
    <row r="2963" spans="17:34" x14ac:dyDescent="0.3">
      <c r="Q2963" s="1"/>
      <c r="AB2963" s="2"/>
      <c r="AD2963" s="1"/>
      <c r="AE2963" s="1"/>
      <c r="AF2963" s="1"/>
      <c r="AG2963" s="1"/>
      <c r="AH2963" s="1"/>
    </row>
    <row r="2964" spans="17:34" x14ac:dyDescent="0.3">
      <c r="Q2964" s="1"/>
      <c r="AB2964" s="2"/>
      <c r="AD2964" s="1"/>
      <c r="AE2964" s="1"/>
      <c r="AF2964" s="1"/>
      <c r="AG2964" s="1"/>
      <c r="AH2964" s="1"/>
    </row>
    <row r="2965" spans="17:34" x14ac:dyDescent="0.3">
      <c r="Q2965" s="1"/>
      <c r="AB2965" s="2"/>
      <c r="AD2965" s="1"/>
      <c r="AE2965" s="1"/>
      <c r="AF2965" s="1"/>
      <c r="AG2965" s="1"/>
      <c r="AH2965" s="1"/>
    </row>
    <row r="2966" spans="17:34" x14ac:dyDescent="0.3">
      <c r="Q2966" s="1"/>
      <c r="AB2966" s="2"/>
      <c r="AD2966" s="1"/>
      <c r="AE2966" s="1"/>
      <c r="AF2966" s="1"/>
      <c r="AG2966" s="1"/>
      <c r="AH2966" s="1"/>
    </row>
    <row r="2967" spans="17:34" x14ac:dyDescent="0.3">
      <c r="Q2967" s="1"/>
      <c r="AB2967" s="2"/>
      <c r="AD2967" s="1"/>
      <c r="AE2967" s="1"/>
      <c r="AF2967" s="1"/>
      <c r="AG2967" s="1"/>
      <c r="AH2967" s="1"/>
    </row>
    <row r="2968" spans="17:34" x14ac:dyDescent="0.3">
      <c r="Q2968" s="1"/>
      <c r="AB2968" s="2"/>
      <c r="AD2968" s="1"/>
      <c r="AE2968" s="1"/>
      <c r="AF2968" s="1"/>
      <c r="AG2968" s="1"/>
      <c r="AH2968" s="1"/>
    </row>
    <row r="2969" spans="17:34" x14ac:dyDescent="0.3">
      <c r="Q2969" s="1"/>
      <c r="AB2969" s="2"/>
      <c r="AD2969" s="1"/>
      <c r="AE2969" s="1"/>
      <c r="AF2969" s="1"/>
      <c r="AG2969" s="1"/>
      <c r="AH2969" s="1"/>
    </row>
    <row r="2970" spans="17:34" x14ac:dyDescent="0.3">
      <c r="Q2970" s="1"/>
      <c r="AB2970" s="2"/>
      <c r="AD2970" s="1"/>
      <c r="AE2970" s="1"/>
      <c r="AF2970" s="1"/>
      <c r="AG2970" s="1"/>
      <c r="AH2970" s="1"/>
    </row>
    <row r="2971" spans="17:34" x14ac:dyDescent="0.3">
      <c r="Q2971" s="1"/>
      <c r="AB2971" s="2"/>
      <c r="AD2971" s="1"/>
      <c r="AE2971" s="1"/>
      <c r="AF2971" s="1"/>
      <c r="AG2971" s="1"/>
      <c r="AH2971" s="1"/>
    </row>
    <row r="2972" spans="17:34" x14ac:dyDescent="0.3">
      <c r="Q2972" s="1"/>
      <c r="AB2972" s="2"/>
      <c r="AD2972" s="1"/>
      <c r="AE2972" s="1"/>
      <c r="AF2972" s="1"/>
      <c r="AG2972" s="1"/>
      <c r="AH2972" s="1"/>
    </row>
    <row r="2973" spans="17:34" x14ac:dyDescent="0.3">
      <c r="Q2973" s="1"/>
      <c r="AB2973" s="2"/>
      <c r="AD2973" s="1"/>
      <c r="AE2973" s="1"/>
      <c r="AF2973" s="1"/>
      <c r="AG2973" s="1"/>
      <c r="AH2973" s="1"/>
    </row>
    <row r="2974" spans="17:34" x14ac:dyDescent="0.3">
      <c r="Q2974" s="1"/>
      <c r="AB2974" s="2"/>
      <c r="AD2974" s="1"/>
      <c r="AE2974" s="1"/>
      <c r="AF2974" s="1"/>
      <c r="AG2974" s="1"/>
      <c r="AH2974" s="1"/>
    </row>
    <row r="2975" spans="17:34" x14ac:dyDescent="0.3">
      <c r="Q2975" s="1"/>
      <c r="AB2975" s="2"/>
      <c r="AD2975" s="1"/>
      <c r="AE2975" s="1"/>
      <c r="AF2975" s="1"/>
      <c r="AG2975" s="1"/>
      <c r="AH2975" s="1"/>
    </row>
    <row r="2976" spans="17:34" x14ac:dyDescent="0.3">
      <c r="Q2976" s="1"/>
      <c r="AB2976" s="2"/>
      <c r="AD2976" s="1"/>
      <c r="AE2976" s="1"/>
      <c r="AF2976" s="1"/>
      <c r="AG2976" s="1"/>
      <c r="AH2976" s="1"/>
    </row>
    <row r="2977" spans="17:34" x14ac:dyDescent="0.3">
      <c r="Q2977" s="1"/>
      <c r="AB2977" s="2"/>
      <c r="AD2977" s="1"/>
      <c r="AE2977" s="1"/>
      <c r="AF2977" s="1"/>
      <c r="AG2977" s="1"/>
      <c r="AH2977" s="1"/>
    </row>
    <row r="2978" spans="17:34" x14ac:dyDescent="0.3">
      <c r="Q2978" s="1"/>
      <c r="AB2978" s="2"/>
      <c r="AD2978" s="1"/>
      <c r="AE2978" s="1"/>
      <c r="AF2978" s="1"/>
      <c r="AG2978" s="1"/>
      <c r="AH2978" s="1"/>
    </row>
    <row r="2979" spans="17:34" x14ac:dyDescent="0.3">
      <c r="Q2979" s="1"/>
      <c r="AB2979" s="2"/>
      <c r="AD2979" s="1"/>
      <c r="AE2979" s="1"/>
      <c r="AF2979" s="1"/>
      <c r="AG2979" s="1"/>
      <c r="AH2979" s="1"/>
    </row>
    <row r="2980" spans="17:34" x14ac:dyDescent="0.3">
      <c r="Q2980" s="1"/>
      <c r="AB2980" s="2"/>
      <c r="AD2980" s="1"/>
      <c r="AE2980" s="1"/>
      <c r="AF2980" s="1"/>
      <c r="AG2980" s="1"/>
      <c r="AH2980" s="1"/>
    </row>
    <row r="2981" spans="17:34" x14ac:dyDescent="0.3">
      <c r="Q2981" s="1"/>
      <c r="AB2981" s="2"/>
      <c r="AD2981" s="1"/>
      <c r="AE2981" s="1"/>
      <c r="AF2981" s="1"/>
      <c r="AG2981" s="1"/>
      <c r="AH2981" s="1"/>
    </row>
    <row r="2982" spans="17:34" x14ac:dyDescent="0.3">
      <c r="Q2982" s="1"/>
      <c r="AB2982" s="2"/>
      <c r="AD2982" s="1"/>
      <c r="AE2982" s="1"/>
      <c r="AF2982" s="1"/>
      <c r="AG2982" s="1"/>
      <c r="AH2982" s="1"/>
    </row>
    <row r="2983" spans="17:34" x14ac:dyDescent="0.3">
      <c r="Q2983" s="1"/>
      <c r="AB2983" s="2"/>
      <c r="AD2983" s="1"/>
      <c r="AE2983" s="1"/>
      <c r="AF2983" s="1"/>
      <c r="AG2983" s="1"/>
      <c r="AH2983" s="1"/>
    </row>
    <row r="2984" spans="17:34" x14ac:dyDescent="0.3">
      <c r="Q2984" s="1"/>
      <c r="AB2984" s="2"/>
      <c r="AD2984" s="1"/>
      <c r="AE2984" s="1"/>
      <c r="AF2984" s="1"/>
      <c r="AG2984" s="1"/>
      <c r="AH2984" s="1"/>
    </row>
    <row r="2985" spans="17:34" x14ac:dyDescent="0.3">
      <c r="Q2985" s="1"/>
      <c r="AB2985" s="2"/>
      <c r="AD2985" s="1"/>
      <c r="AE2985" s="1"/>
      <c r="AF2985" s="1"/>
      <c r="AG2985" s="1"/>
      <c r="AH2985" s="1"/>
    </row>
    <row r="2986" spans="17:34" x14ac:dyDescent="0.3">
      <c r="Q2986" s="1"/>
      <c r="AB2986" s="2"/>
      <c r="AD2986" s="1"/>
      <c r="AE2986" s="1"/>
      <c r="AF2986" s="1"/>
      <c r="AG2986" s="1"/>
      <c r="AH2986" s="1"/>
    </row>
    <row r="2987" spans="17:34" x14ac:dyDescent="0.3">
      <c r="Q2987" s="1"/>
      <c r="AB2987" s="2"/>
      <c r="AD2987" s="1"/>
      <c r="AE2987" s="1"/>
      <c r="AF2987" s="1"/>
      <c r="AG2987" s="1"/>
      <c r="AH2987" s="1"/>
    </row>
    <row r="2988" spans="17:34" x14ac:dyDescent="0.3">
      <c r="Q2988" s="1"/>
      <c r="AB2988" s="2"/>
      <c r="AD2988" s="1"/>
      <c r="AE2988" s="1"/>
      <c r="AF2988" s="1"/>
      <c r="AG2988" s="1"/>
      <c r="AH2988" s="1"/>
    </row>
    <row r="2989" spans="17:34" x14ac:dyDescent="0.3">
      <c r="Q2989" s="1"/>
      <c r="AB2989" s="2"/>
      <c r="AD2989" s="1"/>
      <c r="AE2989" s="1"/>
      <c r="AF2989" s="1"/>
      <c r="AG2989" s="1"/>
      <c r="AH2989" s="1"/>
    </row>
    <row r="2990" spans="17:34" x14ac:dyDescent="0.3">
      <c r="Q2990" s="1"/>
      <c r="AB2990" s="2"/>
      <c r="AD2990" s="1"/>
      <c r="AE2990" s="1"/>
      <c r="AF2990" s="1"/>
      <c r="AG2990" s="1"/>
      <c r="AH2990" s="1"/>
    </row>
    <row r="2991" spans="17:34" x14ac:dyDescent="0.3">
      <c r="Q2991" s="1"/>
      <c r="AB2991" s="2"/>
      <c r="AD2991" s="1"/>
      <c r="AE2991" s="1"/>
      <c r="AF2991" s="1"/>
      <c r="AG2991" s="1"/>
      <c r="AH2991" s="1"/>
    </row>
    <row r="2992" spans="17:34" x14ac:dyDescent="0.3">
      <c r="Q2992" s="1"/>
      <c r="AB2992" s="2"/>
      <c r="AD2992" s="1"/>
      <c r="AE2992" s="1"/>
      <c r="AF2992" s="1"/>
      <c r="AG2992" s="1"/>
      <c r="AH2992" s="1"/>
    </row>
    <row r="2993" spans="17:34" x14ac:dyDescent="0.3">
      <c r="Q2993" s="1"/>
      <c r="AB2993" s="2"/>
      <c r="AD2993" s="1"/>
      <c r="AE2993" s="1"/>
      <c r="AF2993" s="1"/>
      <c r="AG2993" s="1"/>
      <c r="AH2993" s="1"/>
    </row>
    <row r="2994" spans="17:34" x14ac:dyDescent="0.3">
      <c r="Q2994" s="1"/>
      <c r="AB2994" s="2"/>
      <c r="AD2994" s="1"/>
      <c r="AE2994" s="1"/>
      <c r="AF2994" s="1"/>
      <c r="AG2994" s="1"/>
      <c r="AH2994" s="1"/>
    </row>
    <row r="2995" spans="17:34" x14ac:dyDescent="0.3">
      <c r="Q2995" s="1"/>
      <c r="AB2995" s="2"/>
      <c r="AD2995" s="1"/>
      <c r="AE2995" s="1"/>
      <c r="AF2995" s="1"/>
      <c r="AG2995" s="1"/>
      <c r="AH2995" s="1"/>
    </row>
    <row r="2996" spans="17:34" x14ac:dyDescent="0.3">
      <c r="Q2996" s="1"/>
      <c r="AB2996" s="2"/>
      <c r="AD2996" s="1"/>
      <c r="AE2996" s="1"/>
      <c r="AF2996" s="1"/>
      <c r="AG2996" s="1"/>
      <c r="AH2996" s="1"/>
    </row>
    <row r="2997" spans="17:34" x14ac:dyDescent="0.3">
      <c r="Q2997" s="1"/>
      <c r="AB2997" s="2"/>
      <c r="AD2997" s="1"/>
      <c r="AE2997" s="1"/>
      <c r="AF2997" s="1"/>
      <c r="AG2997" s="1"/>
      <c r="AH2997" s="1"/>
    </row>
    <row r="2998" spans="17:34" x14ac:dyDescent="0.3">
      <c r="Q2998" s="1"/>
      <c r="AB2998" s="2"/>
      <c r="AD2998" s="1"/>
      <c r="AE2998" s="1"/>
      <c r="AF2998" s="1"/>
      <c r="AG2998" s="1"/>
      <c r="AH2998" s="1"/>
    </row>
    <row r="2999" spans="17:34" x14ac:dyDescent="0.3">
      <c r="Q2999" s="1"/>
      <c r="AB2999" s="2"/>
      <c r="AD2999" s="1"/>
      <c r="AE2999" s="1"/>
      <c r="AF2999" s="1"/>
      <c r="AG2999" s="1"/>
      <c r="AH2999" s="1"/>
    </row>
    <row r="3000" spans="17:34" x14ac:dyDescent="0.3">
      <c r="Q3000" s="1"/>
      <c r="AB3000" s="2"/>
      <c r="AD3000" s="1"/>
      <c r="AE3000" s="1"/>
      <c r="AF3000" s="1"/>
      <c r="AG3000" s="1"/>
      <c r="AH3000" s="1"/>
    </row>
    <row r="3001" spans="17:34" x14ac:dyDescent="0.3">
      <c r="Q3001" s="1"/>
      <c r="AB3001" s="2"/>
      <c r="AD3001" s="1"/>
      <c r="AE3001" s="1"/>
      <c r="AF3001" s="1"/>
      <c r="AG3001" s="1"/>
      <c r="AH3001" s="1"/>
    </row>
    <row r="3002" spans="17:34" x14ac:dyDescent="0.3">
      <c r="Q3002" s="1"/>
      <c r="AB3002" s="2"/>
      <c r="AD3002" s="1"/>
      <c r="AE3002" s="1"/>
      <c r="AF3002" s="1"/>
      <c r="AG3002" s="1"/>
      <c r="AH3002" s="1"/>
    </row>
    <row r="3003" spans="17:34" x14ac:dyDescent="0.3">
      <c r="Q3003" s="1"/>
      <c r="AB3003" s="2"/>
      <c r="AD3003" s="1"/>
      <c r="AE3003" s="1"/>
      <c r="AF3003" s="1"/>
      <c r="AG3003" s="1"/>
      <c r="AH3003" s="1"/>
    </row>
    <row r="3004" spans="17:34" x14ac:dyDescent="0.3">
      <c r="Q3004" s="1"/>
      <c r="AB3004" s="2"/>
      <c r="AD3004" s="1"/>
      <c r="AE3004" s="1"/>
      <c r="AF3004" s="1"/>
      <c r="AG3004" s="1"/>
      <c r="AH3004" s="1"/>
    </row>
    <row r="3005" spans="17:34" x14ac:dyDescent="0.3">
      <c r="Q3005" s="1"/>
      <c r="AB3005" s="2"/>
      <c r="AD3005" s="1"/>
      <c r="AE3005" s="1"/>
      <c r="AF3005" s="1"/>
      <c r="AG3005" s="1"/>
      <c r="AH3005" s="1"/>
    </row>
    <row r="3006" spans="17:34" x14ac:dyDescent="0.3">
      <c r="Q3006" s="1"/>
      <c r="AB3006" s="2"/>
      <c r="AD3006" s="1"/>
      <c r="AE3006" s="1"/>
      <c r="AF3006" s="1"/>
      <c r="AG3006" s="1"/>
      <c r="AH3006" s="1"/>
    </row>
    <row r="3007" spans="17:34" x14ac:dyDescent="0.3">
      <c r="Q3007" s="1"/>
      <c r="AB3007" s="2"/>
      <c r="AD3007" s="1"/>
      <c r="AE3007" s="1"/>
      <c r="AF3007" s="1"/>
      <c r="AG3007" s="1"/>
      <c r="AH3007" s="1"/>
    </row>
    <row r="3008" spans="17:34" x14ac:dyDescent="0.3">
      <c r="Q3008" s="1"/>
      <c r="AB3008" s="2"/>
      <c r="AD3008" s="1"/>
      <c r="AE3008" s="1"/>
      <c r="AF3008" s="1"/>
      <c r="AG3008" s="1"/>
      <c r="AH3008" s="1"/>
    </row>
    <row r="3009" spans="17:34" x14ac:dyDescent="0.3">
      <c r="Q3009" s="1"/>
      <c r="AB3009" s="2"/>
      <c r="AD3009" s="1"/>
      <c r="AE3009" s="1"/>
      <c r="AF3009" s="1"/>
      <c r="AG3009" s="1"/>
      <c r="AH3009" s="1"/>
    </row>
    <row r="3010" spans="17:34" x14ac:dyDescent="0.3">
      <c r="Q3010" s="1"/>
      <c r="AB3010" s="2"/>
      <c r="AD3010" s="1"/>
      <c r="AE3010" s="1"/>
      <c r="AF3010" s="1"/>
      <c r="AG3010" s="1"/>
      <c r="AH3010" s="1"/>
    </row>
    <row r="3011" spans="17:34" x14ac:dyDescent="0.3">
      <c r="Q3011" s="1"/>
      <c r="AB3011" s="2"/>
      <c r="AD3011" s="1"/>
      <c r="AE3011" s="1"/>
      <c r="AF3011" s="1"/>
      <c r="AG3011" s="1"/>
      <c r="AH3011" s="1"/>
    </row>
    <row r="3012" spans="17:34" x14ac:dyDescent="0.3">
      <c r="Q3012" s="1"/>
      <c r="AB3012" s="2"/>
      <c r="AD3012" s="1"/>
      <c r="AE3012" s="1"/>
      <c r="AF3012" s="1"/>
      <c r="AG3012" s="1"/>
      <c r="AH3012" s="1"/>
    </row>
    <row r="3013" spans="17:34" x14ac:dyDescent="0.3">
      <c r="Q3013" s="1"/>
      <c r="AB3013" s="2"/>
      <c r="AD3013" s="1"/>
      <c r="AE3013" s="1"/>
      <c r="AF3013" s="1"/>
      <c r="AG3013" s="1"/>
      <c r="AH3013" s="1"/>
    </row>
    <row r="3014" spans="17:34" x14ac:dyDescent="0.3">
      <c r="Q3014" s="1"/>
      <c r="AB3014" s="2"/>
      <c r="AD3014" s="1"/>
      <c r="AE3014" s="1"/>
      <c r="AF3014" s="1"/>
      <c r="AG3014" s="1"/>
      <c r="AH3014" s="1"/>
    </row>
    <row r="3015" spans="17:34" x14ac:dyDescent="0.3">
      <c r="Q3015" s="1"/>
      <c r="AB3015" s="2"/>
      <c r="AD3015" s="1"/>
      <c r="AE3015" s="1"/>
      <c r="AF3015" s="1"/>
      <c r="AG3015" s="1"/>
      <c r="AH3015" s="1"/>
    </row>
    <row r="3016" spans="17:34" x14ac:dyDescent="0.3">
      <c r="Q3016" s="1"/>
      <c r="AB3016" s="2"/>
      <c r="AD3016" s="1"/>
      <c r="AE3016" s="1"/>
      <c r="AF3016" s="1"/>
      <c r="AG3016" s="1"/>
      <c r="AH3016" s="1"/>
    </row>
    <row r="3017" spans="17:34" x14ac:dyDescent="0.3">
      <c r="Q3017" s="1"/>
      <c r="AB3017" s="2"/>
      <c r="AD3017" s="1"/>
      <c r="AE3017" s="1"/>
      <c r="AF3017" s="1"/>
      <c r="AG3017" s="1"/>
      <c r="AH3017" s="1"/>
    </row>
    <row r="3018" spans="17:34" x14ac:dyDescent="0.3">
      <c r="Q3018" s="1"/>
      <c r="AB3018" s="2"/>
      <c r="AD3018" s="1"/>
      <c r="AE3018" s="1"/>
      <c r="AF3018" s="1"/>
      <c r="AG3018" s="1"/>
      <c r="AH3018" s="1"/>
    </row>
    <row r="3019" spans="17:34" x14ac:dyDescent="0.3">
      <c r="Q3019" s="1"/>
      <c r="AB3019" s="2"/>
      <c r="AD3019" s="1"/>
      <c r="AE3019" s="1"/>
      <c r="AF3019" s="1"/>
      <c r="AG3019" s="1"/>
      <c r="AH3019" s="1"/>
    </row>
    <row r="3020" spans="17:34" x14ac:dyDescent="0.3">
      <c r="Q3020" s="1"/>
      <c r="AB3020" s="2"/>
      <c r="AD3020" s="1"/>
      <c r="AE3020" s="1"/>
      <c r="AF3020" s="1"/>
      <c r="AG3020" s="1"/>
      <c r="AH3020" s="1"/>
    </row>
    <row r="3021" spans="17:34" x14ac:dyDescent="0.3">
      <c r="Q3021" s="1"/>
      <c r="AB3021" s="2"/>
      <c r="AD3021" s="1"/>
      <c r="AE3021" s="1"/>
      <c r="AF3021" s="1"/>
      <c r="AG3021" s="1"/>
      <c r="AH3021" s="1"/>
    </row>
    <row r="3022" spans="17:34" x14ac:dyDescent="0.3">
      <c r="Q3022" s="1"/>
      <c r="AB3022" s="2"/>
      <c r="AD3022" s="1"/>
      <c r="AE3022" s="1"/>
      <c r="AF3022" s="1"/>
      <c r="AG3022" s="1"/>
      <c r="AH3022" s="1"/>
    </row>
    <row r="3023" spans="17:34" x14ac:dyDescent="0.3">
      <c r="Q3023" s="1"/>
      <c r="AB3023" s="2"/>
      <c r="AD3023" s="1"/>
      <c r="AE3023" s="1"/>
      <c r="AF3023" s="1"/>
      <c r="AG3023" s="1"/>
      <c r="AH3023" s="1"/>
    </row>
    <row r="3024" spans="17:34" x14ac:dyDescent="0.3">
      <c r="Q3024" s="1"/>
      <c r="AB3024" s="2"/>
      <c r="AD3024" s="1"/>
      <c r="AE3024" s="1"/>
      <c r="AF3024" s="1"/>
      <c r="AG3024" s="1"/>
      <c r="AH3024" s="1"/>
    </row>
    <row r="3025" spans="17:34" x14ac:dyDescent="0.3">
      <c r="Q3025" s="1"/>
      <c r="AB3025" s="2"/>
      <c r="AD3025" s="1"/>
      <c r="AE3025" s="1"/>
      <c r="AF3025" s="1"/>
      <c r="AG3025" s="1"/>
      <c r="AH3025" s="1"/>
    </row>
    <row r="3026" spans="17:34" x14ac:dyDescent="0.3">
      <c r="Q3026" s="1"/>
      <c r="AB3026" s="2"/>
      <c r="AD3026" s="1"/>
      <c r="AE3026" s="1"/>
      <c r="AF3026" s="1"/>
      <c r="AG3026" s="1"/>
      <c r="AH3026" s="1"/>
    </row>
    <row r="3027" spans="17:34" x14ac:dyDescent="0.3">
      <c r="Q3027" s="1"/>
      <c r="AB3027" s="2"/>
      <c r="AD3027" s="1"/>
      <c r="AE3027" s="1"/>
      <c r="AF3027" s="1"/>
      <c r="AG3027" s="1"/>
      <c r="AH3027" s="1"/>
    </row>
    <row r="3028" spans="17:34" x14ac:dyDescent="0.3">
      <c r="Q3028" s="1"/>
      <c r="AB3028" s="2"/>
      <c r="AD3028" s="1"/>
      <c r="AE3028" s="1"/>
      <c r="AF3028" s="1"/>
      <c r="AG3028" s="1"/>
      <c r="AH3028" s="1"/>
    </row>
    <row r="3029" spans="17:34" x14ac:dyDescent="0.3">
      <c r="Q3029" s="1"/>
      <c r="AB3029" s="2"/>
      <c r="AD3029" s="1"/>
      <c r="AE3029" s="1"/>
      <c r="AF3029" s="1"/>
      <c r="AG3029" s="1"/>
      <c r="AH3029" s="1"/>
    </row>
    <row r="3030" spans="17:34" x14ac:dyDescent="0.3">
      <c r="Q3030" s="1"/>
      <c r="AB3030" s="2"/>
      <c r="AD3030" s="1"/>
      <c r="AE3030" s="1"/>
      <c r="AF3030" s="1"/>
      <c r="AG3030" s="1"/>
      <c r="AH3030" s="1"/>
    </row>
    <row r="3031" spans="17:34" x14ac:dyDescent="0.3">
      <c r="Q3031" s="1"/>
      <c r="AB3031" s="2"/>
      <c r="AD3031" s="1"/>
      <c r="AE3031" s="1"/>
      <c r="AF3031" s="1"/>
      <c r="AG3031" s="1"/>
      <c r="AH3031" s="1"/>
    </row>
    <row r="3032" spans="17:34" x14ac:dyDescent="0.3">
      <c r="Q3032" s="1"/>
      <c r="AB3032" s="2"/>
      <c r="AD3032" s="1"/>
      <c r="AE3032" s="1"/>
      <c r="AF3032" s="1"/>
      <c r="AG3032" s="1"/>
      <c r="AH3032" s="1"/>
    </row>
    <row r="3033" spans="17:34" x14ac:dyDescent="0.3">
      <c r="Q3033" s="1"/>
      <c r="AB3033" s="2"/>
      <c r="AD3033" s="1"/>
      <c r="AE3033" s="1"/>
      <c r="AF3033" s="1"/>
      <c r="AG3033" s="1"/>
      <c r="AH3033" s="1"/>
    </row>
    <row r="3034" spans="17:34" x14ac:dyDescent="0.3">
      <c r="Q3034" s="1"/>
      <c r="AB3034" s="2"/>
      <c r="AD3034" s="1"/>
      <c r="AE3034" s="1"/>
      <c r="AF3034" s="1"/>
      <c r="AG3034" s="1"/>
      <c r="AH3034" s="1"/>
    </row>
    <row r="3035" spans="17:34" x14ac:dyDescent="0.3">
      <c r="Q3035" s="1"/>
      <c r="AB3035" s="2"/>
      <c r="AD3035" s="1"/>
      <c r="AE3035" s="1"/>
      <c r="AF3035" s="1"/>
      <c r="AG3035" s="1"/>
      <c r="AH3035" s="1"/>
    </row>
    <row r="3036" spans="17:34" x14ac:dyDescent="0.3">
      <c r="Q3036" s="1"/>
      <c r="AB3036" s="2"/>
      <c r="AD3036" s="1"/>
      <c r="AE3036" s="1"/>
      <c r="AF3036" s="1"/>
      <c r="AG3036" s="1"/>
      <c r="AH3036" s="1"/>
    </row>
    <row r="3037" spans="17:34" x14ac:dyDescent="0.3">
      <c r="Q3037" s="1"/>
      <c r="AB3037" s="2"/>
      <c r="AD3037" s="1"/>
      <c r="AE3037" s="1"/>
      <c r="AF3037" s="1"/>
      <c r="AG3037" s="1"/>
      <c r="AH3037" s="1"/>
    </row>
    <row r="3038" spans="17:34" x14ac:dyDescent="0.3">
      <c r="Q3038" s="1"/>
      <c r="AB3038" s="2"/>
      <c r="AD3038" s="1"/>
      <c r="AE3038" s="1"/>
      <c r="AF3038" s="1"/>
      <c r="AG3038" s="1"/>
      <c r="AH3038" s="1"/>
    </row>
    <row r="3039" spans="17:34" x14ac:dyDescent="0.3">
      <c r="Q3039" s="1"/>
      <c r="AB3039" s="2"/>
      <c r="AD3039" s="1"/>
      <c r="AE3039" s="1"/>
      <c r="AF3039" s="1"/>
      <c r="AG3039" s="1"/>
      <c r="AH3039" s="1"/>
    </row>
    <row r="3040" spans="17:34" x14ac:dyDescent="0.3">
      <c r="Q3040" s="1"/>
      <c r="AB3040" s="2"/>
      <c r="AD3040" s="1"/>
      <c r="AE3040" s="1"/>
      <c r="AF3040" s="1"/>
      <c r="AG3040" s="1"/>
      <c r="AH3040" s="1"/>
    </row>
    <row r="3041" spans="17:34" x14ac:dyDescent="0.3">
      <c r="Q3041" s="1"/>
      <c r="AB3041" s="2"/>
      <c r="AD3041" s="1"/>
      <c r="AE3041" s="1"/>
      <c r="AF3041" s="1"/>
      <c r="AG3041" s="1"/>
      <c r="AH3041" s="1"/>
    </row>
    <row r="3042" spans="17:34" x14ac:dyDescent="0.3">
      <c r="Q3042" s="1"/>
      <c r="AB3042" s="2"/>
      <c r="AD3042" s="1"/>
      <c r="AE3042" s="1"/>
      <c r="AF3042" s="1"/>
      <c r="AG3042" s="1"/>
      <c r="AH3042" s="1"/>
    </row>
    <row r="3043" spans="17:34" x14ac:dyDescent="0.3">
      <c r="Q3043" s="1"/>
      <c r="AB3043" s="2"/>
      <c r="AD3043" s="1"/>
      <c r="AE3043" s="1"/>
      <c r="AF3043" s="1"/>
      <c r="AG3043" s="1"/>
      <c r="AH3043" s="1"/>
    </row>
    <row r="3044" spans="17:34" x14ac:dyDescent="0.3">
      <c r="Q3044" s="1"/>
      <c r="AB3044" s="2"/>
      <c r="AD3044" s="1"/>
      <c r="AE3044" s="1"/>
      <c r="AF3044" s="1"/>
      <c r="AG3044" s="1"/>
      <c r="AH3044" s="1"/>
    </row>
    <row r="3045" spans="17:34" x14ac:dyDescent="0.3">
      <c r="Q3045" s="1"/>
      <c r="AB3045" s="2"/>
      <c r="AD3045" s="1"/>
      <c r="AE3045" s="1"/>
      <c r="AF3045" s="1"/>
      <c r="AG3045" s="1"/>
      <c r="AH3045" s="1"/>
    </row>
    <row r="3046" spans="17:34" x14ac:dyDescent="0.3">
      <c r="Q3046" s="1"/>
      <c r="AB3046" s="2"/>
      <c r="AD3046" s="1"/>
      <c r="AE3046" s="1"/>
      <c r="AF3046" s="1"/>
      <c r="AG3046" s="1"/>
      <c r="AH3046" s="1"/>
    </row>
    <row r="3047" spans="17:34" x14ac:dyDescent="0.3">
      <c r="Q3047" s="1"/>
      <c r="AB3047" s="2"/>
      <c r="AD3047" s="1"/>
      <c r="AE3047" s="1"/>
      <c r="AF3047" s="1"/>
      <c r="AG3047" s="1"/>
      <c r="AH3047" s="1"/>
    </row>
    <row r="3048" spans="17:34" x14ac:dyDescent="0.3">
      <c r="Q3048" s="1"/>
      <c r="AB3048" s="2"/>
      <c r="AD3048" s="1"/>
      <c r="AE3048" s="1"/>
      <c r="AF3048" s="1"/>
      <c r="AG3048" s="1"/>
      <c r="AH3048" s="1"/>
    </row>
    <row r="3049" spans="17:34" x14ac:dyDescent="0.3">
      <c r="Q3049" s="1"/>
      <c r="AB3049" s="2"/>
      <c r="AD3049" s="1"/>
      <c r="AE3049" s="1"/>
      <c r="AF3049" s="1"/>
      <c r="AG3049" s="1"/>
      <c r="AH3049" s="1"/>
    </row>
    <row r="3050" spans="17:34" x14ac:dyDescent="0.3">
      <c r="Q3050" s="1"/>
      <c r="AB3050" s="2"/>
      <c r="AD3050" s="1"/>
      <c r="AE3050" s="1"/>
      <c r="AF3050" s="1"/>
      <c r="AG3050" s="1"/>
      <c r="AH3050" s="1"/>
    </row>
    <row r="3051" spans="17:34" x14ac:dyDescent="0.3">
      <c r="Q3051" s="1"/>
      <c r="AB3051" s="2"/>
      <c r="AD3051" s="1"/>
      <c r="AE3051" s="1"/>
      <c r="AF3051" s="1"/>
      <c r="AG3051" s="1"/>
      <c r="AH3051" s="1"/>
    </row>
    <row r="3052" spans="17:34" x14ac:dyDescent="0.3">
      <c r="Q3052" s="1"/>
      <c r="AB3052" s="2"/>
      <c r="AD3052" s="1"/>
      <c r="AE3052" s="1"/>
      <c r="AF3052" s="1"/>
      <c r="AG3052" s="1"/>
      <c r="AH3052" s="1"/>
    </row>
    <row r="3053" spans="17:34" x14ac:dyDescent="0.3">
      <c r="Q3053" s="1"/>
      <c r="AB3053" s="2"/>
      <c r="AD3053" s="1"/>
      <c r="AE3053" s="1"/>
      <c r="AF3053" s="1"/>
      <c r="AG3053" s="1"/>
      <c r="AH3053" s="1"/>
    </row>
    <row r="3054" spans="17:34" x14ac:dyDescent="0.3">
      <c r="Q3054" s="1"/>
      <c r="AB3054" s="2"/>
      <c r="AD3054" s="1"/>
      <c r="AE3054" s="1"/>
      <c r="AF3054" s="1"/>
      <c r="AG3054" s="1"/>
      <c r="AH3054" s="1"/>
    </row>
    <row r="3055" spans="17:34" x14ac:dyDescent="0.3">
      <c r="Q3055" s="1"/>
      <c r="AB3055" s="2"/>
      <c r="AD3055" s="1"/>
      <c r="AE3055" s="1"/>
      <c r="AF3055" s="1"/>
      <c r="AG3055" s="1"/>
      <c r="AH3055" s="1"/>
    </row>
    <row r="3056" spans="17:34" x14ac:dyDescent="0.3">
      <c r="Q3056" s="1"/>
      <c r="AB3056" s="2"/>
      <c r="AD3056" s="1"/>
      <c r="AE3056" s="1"/>
      <c r="AF3056" s="1"/>
      <c r="AG3056" s="1"/>
      <c r="AH3056" s="1"/>
    </row>
    <row r="3057" spans="17:34" x14ac:dyDescent="0.3">
      <c r="Q3057" s="1"/>
      <c r="AB3057" s="2"/>
      <c r="AD3057" s="1"/>
      <c r="AE3057" s="1"/>
      <c r="AF3057" s="1"/>
      <c r="AG3057" s="1"/>
      <c r="AH3057" s="1"/>
    </row>
    <row r="3058" spans="17:34" x14ac:dyDescent="0.3">
      <c r="Q3058" s="1"/>
      <c r="AB3058" s="2"/>
      <c r="AD3058" s="1"/>
      <c r="AE3058" s="1"/>
      <c r="AF3058" s="1"/>
      <c r="AG3058" s="1"/>
      <c r="AH3058" s="1"/>
    </row>
    <row r="3059" spans="17:34" x14ac:dyDescent="0.3">
      <c r="Q3059" s="1"/>
      <c r="AB3059" s="2"/>
      <c r="AD3059" s="1"/>
      <c r="AE3059" s="1"/>
      <c r="AF3059" s="1"/>
      <c r="AG3059" s="1"/>
      <c r="AH3059" s="1"/>
    </row>
    <row r="3060" spans="17:34" x14ac:dyDescent="0.3">
      <c r="Q3060" s="1"/>
      <c r="AB3060" s="2"/>
      <c r="AD3060" s="1"/>
      <c r="AE3060" s="1"/>
      <c r="AF3060" s="1"/>
      <c r="AG3060" s="1"/>
      <c r="AH3060" s="1"/>
    </row>
    <row r="3061" spans="17:34" x14ac:dyDescent="0.3">
      <c r="Q3061" s="1"/>
      <c r="AB3061" s="2"/>
      <c r="AD3061" s="1"/>
      <c r="AE3061" s="1"/>
      <c r="AF3061" s="1"/>
      <c r="AG3061" s="1"/>
      <c r="AH3061" s="1"/>
    </row>
    <row r="3062" spans="17:34" x14ac:dyDescent="0.3">
      <c r="Q3062" s="1"/>
      <c r="AB3062" s="2"/>
      <c r="AD3062" s="1"/>
      <c r="AE3062" s="1"/>
      <c r="AF3062" s="1"/>
      <c r="AG3062" s="1"/>
      <c r="AH3062" s="1"/>
    </row>
    <row r="3063" spans="17:34" x14ac:dyDescent="0.3">
      <c r="Q3063" s="1"/>
      <c r="AB3063" s="2"/>
      <c r="AD3063" s="1"/>
      <c r="AE3063" s="1"/>
      <c r="AF3063" s="1"/>
      <c r="AG3063" s="1"/>
      <c r="AH3063" s="1"/>
    </row>
    <row r="3064" spans="17:34" x14ac:dyDescent="0.3">
      <c r="Q3064" s="1"/>
      <c r="AB3064" s="2"/>
      <c r="AD3064" s="1"/>
      <c r="AE3064" s="1"/>
      <c r="AF3064" s="1"/>
      <c r="AG3064" s="1"/>
      <c r="AH3064" s="1"/>
    </row>
    <row r="3065" spans="17:34" x14ac:dyDescent="0.3">
      <c r="Q3065" s="1"/>
      <c r="AB3065" s="2"/>
      <c r="AD3065" s="1"/>
      <c r="AE3065" s="1"/>
      <c r="AF3065" s="1"/>
      <c r="AG3065" s="1"/>
      <c r="AH3065" s="1"/>
    </row>
    <row r="3066" spans="17:34" x14ac:dyDescent="0.3">
      <c r="Q3066" s="1"/>
      <c r="AB3066" s="2"/>
      <c r="AD3066" s="1"/>
      <c r="AE3066" s="1"/>
      <c r="AF3066" s="1"/>
      <c r="AG3066" s="1"/>
      <c r="AH3066" s="1"/>
    </row>
    <row r="3067" spans="17:34" x14ac:dyDescent="0.3">
      <c r="Q3067" s="1"/>
      <c r="AB3067" s="2"/>
      <c r="AD3067" s="1"/>
      <c r="AE3067" s="1"/>
      <c r="AF3067" s="1"/>
      <c r="AG3067" s="1"/>
      <c r="AH3067" s="1"/>
    </row>
    <row r="3068" spans="17:34" x14ac:dyDescent="0.3">
      <c r="Q3068" s="1"/>
      <c r="AB3068" s="2"/>
      <c r="AD3068" s="1"/>
      <c r="AE3068" s="1"/>
      <c r="AF3068" s="1"/>
      <c r="AG3068" s="1"/>
      <c r="AH3068" s="1"/>
    </row>
    <row r="3069" spans="17:34" x14ac:dyDescent="0.3">
      <c r="Q3069" s="1"/>
      <c r="AB3069" s="2"/>
      <c r="AD3069" s="1"/>
      <c r="AE3069" s="1"/>
      <c r="AF3069" s="1"/>
      <c r="AG3069" s="1"/>
      <c r="AH3069" s="1"/>
    </row>
    <row r="3070" spans="17:34" x14ac:dyDescent="0.3">
      <c r="Q3070" s="1"/>
      <c r="AB3070" s="2"/>
      <c r="AD3070" s="1"/>
      <c r="AE3070" s="1"/>
      <c r="AF3070" s="1"/>
      <c r="AG3070" s="1"/>
      <c r="AH3070" s="1"/>
    </row>
    <row r="3071" spans="17:34" x14ac:dyDescent="0.3">
      <c r="Q3071" s="1"/>
      <c r="AB3071" s="2"/>
      <c r="AD3071" s="1"/>
      <c r="AE3071" s="1"/>
      <c r="AF3071" s="1"/>
      <c r="AG3071" s="1"/>
      <c r="AH3071" s="1"/>
    </row>
    <row r="3072" spans="17:34" x14ac:dyDescent="0.3">
      <c r="Q3072" s="1"/>
      <c r="AB3072" s="2"/>
      <c r="AD3072" s="1"/>
      <c r="AE3072" s="1"/>
      <c r="AF3072" s="1"/>
      <c r="AG3072" s="1"/>
      <c r="AH3072" s="1"/>
    </row>
    <row r="3073" spans="17:34" x14ac:dyDescent="0.3">
      <c r="Q3073" s="1"/>
      <c r="AB3073" s="2"/>
      <c r="AD3073" s="1"/>
      <c r="AE3073" s="1"/>
      <c r="AF3073" s="1"/>
      <c r="AG3073" s="1"/>
      <c r="AH3073" s="1"/>
    </row>
    <row r="3074" spans="17:34" x14ac:dyDescent="0.3">
      <c r="Q3074" s="1"/>
      <c r="AB3074" s="2"/>
      <c r="AD3074" s="1"/>
      <c r="AE3074" s="1"/>
      <c r="AF3074" s="1"/>
      <c r="AG3074" s="1"/>
      <c r="AH3074" s="1"/>
    </row>
    <row r="3075" spans="17:34" x14ac:dyDescent="0.3">
      <c r="Q3075" s="1"/>
      <c r="AB3075" s="2"/>
      <c r="AD3075" s="1"/>
      <c r="AE3075" s="1"/>
      <c r="AF3075" s="1"/>
      <c r="AG3075" s="1"/>
      <c r="AH3075" s="1"/>
    </row>
    <row r="3076" spans="17:34" x14ac:dyDescent="0.3">
      <c r="Q3076" s="1"/>
      <c r="AB3076" s="2"/>
      <c r="AD3076" s="1"/>
      <c r="AE3076" s="1"/>
      <c r="AF3076" s="1"/>
      <c r="AG3076" s="1"/>
      <c r="AH3076" s="1"/>
    </row>
    <row r="3077" spans="17:34" x14ac:dyDescent="0.3">
      <c r="Q3077" s="1"/>
      <c r="AB3077" s="2"/>
      <c r="AD3077" s="1"/>
      <c r="AE3077" s="1"/>
      <c r="AF3077" s="1"/>
      <c r="AG3077" s="1"/>
      <c r="AH3077" s="1"/>
    </row>
    <row r="3078" spans="17:34" x14ac:dyDescent="0.3">
      <c r="Q3078" s="1"/>
      <c r="AB3078" s="2"/>
      <c r="AD3078" s="1"/>
      <c r="AE3078" s="1"/>
      <c r="AF3078" s="1"/>
      <c r="AG3078" s="1"/>
      <c r="AH3078" s="1"/>
    </row>
    <row r="3079" spans="17:34" x14ac:dyDescent="0.3">
      <c r="Q3079" s="1"/>
      <c r="AB3079" s="2"/>
      <c r="AD3079" s="1"/>
      <c r="AE3079" s="1"/>
      <c r="AF3079" s="1"/>
      <c r="AG3079" s="1"/>
      <c r="AH3079" s="1"/>
    </row>
    <row r="3080" spans="17:34" x14ac:dyDescent="0.3">
      <c r="Q3080" s="1"/>
      <c r="AB3080" s="2"/>
      <c r="AD3080" s="1"/>
      <c r="AE3080" s="1"/>
      <c r="AF3080" s="1"/>
      <c r="AG3080" s="1"/>
      <c r="AH3080" s="1"/>
    </row>
    <row r="3081" spans="17:34" x14ac:dyDescent="0.3">
      <c r="Q3081" s="1"/>
      <c r="AB3081" s="2"/>
      <c r="AD3081" s="1"/>
      <c r="AE3081" s="1"/>
      <c r="AF3081" s="1"/>
      <c r="AG3081" s="1"/>
      <c r="AH3081" s="1"/>
    </row>
    <row r="3082" spans="17:34" x14ac:dyDescent="0.3">
      <c r="Q3082" s="1"/>
      <c r="AB3082" s="2"/>
      <c r="AD3082" s="1"/>
      <c r="AE3082" s="1"/>
      <c r="AF3082" s="1"/>
      <c r="AG3082" s="1"/>
      <c r="AH3082" s="1"/>
    </row>
    <row r="3083" spans="17:34" x14ac:dyDescent="0.3">
      <c r="Q3083" s="1"/>
      <c r="AB3083" s="2"/>
      <c r="AD3083" s="1"/>
      <c r="AE3083" s="1"/>
      <c r="AF3083" s="1"/>
      <c r="AG3083" s="1"/>
      <c r="AH3083" s="1"/>
    </row>
    <row r="3084" spans="17:34" x14ac:dyDescent="0.3">
      <c r="Q3084" s="1"/>
      <c r="AB3084" s="2"/>
      <c r="AD3084" s="1"/>
      <c r="AE3084" s="1"/>
      <c r="AF3084" s="1"/>
      <c r="AG3084" s="1"/>
      <c r="AH3084" s="1"/>
    </row>
    <row r="3085" spans="17:34" x14ac:dyDescent="0.3">
      <c r="Q3085" s="1"/>
      <c r="AB3085" s="2"/>
      <c r="AD3085" s="1"/>
      <c r="AE3085" s="1"/>
      <c r="AF3085" s="1"/>
      <c r="AG3085" s="1"/>
      <c r="AH3085" s="1"/>
    </row>
    <row r="3086" spans="17:34" x14ac:dyDescent="0.3">
      <c r="Q3086" s="1"/>
      <c r="AB3086" s="2"/>
      <c r="AD3086" s="1"/>
      <c r="AE3086" s="1"/>
      <c r="AF3086" s="1"/>
      <c r="AG3086" s="1"/>
      <c r="AH3086" s="1"/>
    </row>
    <row r="3087" spans="17:34" x14ac:dyDescent="0.3">
      <c r="Q3087" s="1"/>
      <c r="AB3087" s="2"/>
      <c r="AD3087" s="1"/>
      <c r="AE3087" s="1"/>
      <c r="AF3087" s="1"/>
      <c r="AG3087" s="1"/>
      <c r="AH3087" s="1"/>
    </row>
    <row r="3088" spans="17:34" x14ac:dyDescent="0.3">
      <c r="Q3088" s="1"/>
      <c r="AB3088" s="2"/>
      <c r="AD3088" s="1"/>
      <c r="AE3088" s="1"/>
      <c r="AF3088" s="1"/>
      <c r="AG3088" s="1"/>
      <c r="AH3088" s="1"/>
    </row>
    <row r="3089" spans="17:34" x14ac:dyDescent="0.3">
      <c r="Q3089" s="1"/>
      <c r="AB3089" s="2"/>
      <c r="AD3089" s="1"/>
      <c r="AE3089" s="1"/>
      <c r="AF3089" s="1"/>
      <c r="AG3089" s="1"/>
      <c r="AH3089" s="1"/>
    </row>
    <row r="3090" spans="17:34" x14ac:dyDescent="0.3">
      <c r="Q3090" s="1"/>
      <c r="AB3090" s="2"/>
      <c r="AD3090" s="1"/>
      <c r="AE3090" s="1"/>
      <c r="AF3090" s="1"/>
      <c r="AG3090" s="1"/>
      <c r="AH3090" s="1"/>
    </row>
    <row r="3091" spans="17:34" x14ac:dyDescent="0.3">
      <c r="Q3091" s="1"/>
      <c r="AB3091" s="2"/>
      <c r="AD3091" s="1"/>
      <c r="AE3091" s="1"/>
      <c r="AF3091" s="1"/>
      <c r="AG3091" s="1"/>
      <c r="AH3091" s="1"/>
    </row>
    <row r="3092" spans="17:34" x14ac:dyDescent="0.3">
      <c r="Q3092" s="1"/>
      <c r="AB3092" s="2"/>
      <c r="AD3092" s="1"/>
      <c r="AE3092" s="1"/>
      <c r="AF3092" s="1"/>
      <c r="AG3092" s="1"/>
      <c r="AH3092" s="1"/>
    </row>
    <row r="3093" spans="17:34" x14ac:dyDescent="0.3">
      <c r="Q3093" s="1"/>
      <c r="AB3093" s="2"/>
      <c r="AD3093" s="1"/>
      <c r="AE3093" s="1"/>
      <c r="AF3093" s="1"/>
      <c r="AG3093" s="1"/>
      <c r="AH3093" s="1"/>
    </row>
    <row r="3094" spans="17:34" x14ac:dyDescent="0.3">
      <c r="Q3094" s="1"/>
      <c r="AB3094" s="2"/>
      <c r="AD3094" s="1"/>
      <c r="AE3094" s="1"/>
      <c r="AF3094" s="1"/>
      <c r="AG3094" s="1"/>
      <c r="AH3094" s="1"/>
    </row>
    <row r="3095" spans="17:34" x14ac:dyDescent="0.3">
      <c r="Q3095" s="1"/>
      <c r="AB3095" s="2"/>
      <c r="AD3095" s="1"/>
      <c r="AE3095" s="1"/>
      <c r="AF3095" s="1"/>
      <c r="AG3095" s="1"/>
      <c r="AH3095" s="1"/>
    </row>
    <row r="3096" spans="17:34" x14ac:dyDescent="0.3">
      <c r="Q3096" s="1"/>
      <c r="AB3096" s="2"/>
      <c r="AD3096" s="1"/>
      <c r="AE3096" s="1"/>
      <c r="AF3096" s="1"/>
      <c r="AG3096" s="1"/>
      <c r="AH3096" s="1"/>
    </row>
    <row r="3097" spans="17:34" x14ac:dyDescent="0.3">
      <c r="Q3097" s="1"/>
      <c r="AB3097" s="2"/>
      <c r="AD3097" s="1"/>
      <c r="AE3097" s="1"/>
      <c r="AF3097" s="1"/>
      <c r="AG3097" s="1"/>
      <c r="AH3097" s="1"/>
    </row>
    <row r="3098" spans="17:34" x14ac:dyDescent="0.3">
      <c r="Q3098" s="1"/>
      <c r="AB3098" s="2"/>
      <c r="AD3098" s="1"/>
      <c r="AE3098" s="1"/>
      <c r="AF3098" s="1"/>
      <c r="AG3098" s="1"/>
      <c r="AH3098" s="1"/>
    </row>
    <row r="3099" spans="17:34" x14ac:dyDescent="0.3">
      <c r="Q3099" s="1"/>
      <c r="AB3099" s="2"/>
      <c r="AD3099" s="1"/>
      <c r="AE3099" s="1"/>
      <c r="AF3099" s="1"/>
      <c r="AG3099" s="1"/>
      <c r="AH3099" s="1"/>
    </row>
    <row r="3100" spans="17:34" x14ac:dyDescent="0.3">
      <c r="Q3100" s="1"/>
      <c r="AB3100" s="2"/>
      <c r="AD3100" s="1"/>
      <c r="AE3100" s="1"/>
      <c r="AF3100" s="1"/>
      <c r="AG3100" s="1"/>
      <c r="AH3100" s="1"/>
    </row>
    <row r="3101" spans="17:34" x14ac:dyDescent="0.3">
      <c r="Q3101" s="1"/>
      <c r="AB3101" s="2"/>
      <c r="AD3101" s="1"/>
      <c r="AE3101" s="1"/>
      <c r="AF3101" s="1"/>
      <c r="AG3101" s="1"/>
      <c r="AH3101" s="1"/>
    </row>
    <row r="3102" spans="17:34" x14ac:dyDescent="0.3">
      <c r="Q3102" s="1"/>
      <c r="AB3102" s="2"/>
      <c r="AD3102" s="1"/>
      <c r="AE3102" s="1"/>
      <c r="AF3102" s="1"/>
      <c r="AG3102" s="1"/>
      <c r="AH3102" s="1"/>
    </row>
    <row r="3103" spans="17:34" x14ac:dyDescent="0.3">
      <c r="Q3103" s="1"/>
      <c r="AB3103" s="2"/>
      <c r="AD3103" s="1"/>
      <c r="AE3103" s="1"/>
      <c r="AF3103" s="1"/>
      <c r="AG3103" s="1"/>
      <c r="AH3103" s="1"/>
    </row>
    <row r="3104" spans="17:34" x14ac:dyDescent="0.3">
      <c r="Q3104" s="1"/>
      <c r="AB3104" s="2"/>
      <c r="AD3104" s="1"/>
      <c r="AE3104" s="1"/>
      <c r="AF3104" s="1"/>
      <c r="AG3104" s="1"/>
      <c r="AH3104" s="1"/>
    </row>
    <row r="3105" spans="17:34" x14ac:dyDescent="0.3">
      <c r="Q3105" s="1"/>
      <c r="AB3105" s="2"/>
      <c r="AD3105" s="1"/>
      <c r="AE3105" s="1"/>
      <c r="AF3105" s="1"/>
      <c r="AG3105" s="1"/>
      <c r="AH3105" s="1"/>
    </row>
    <row r="3106" spans="17:34" x14ac:dyDescent="0.3">
      <c r="Q3106" s="1"/>
      <c r="AB3106" s="2"/>
      <c r="AD3106" s="1"/>
      <c r="AE3106" s="1"/>
      <c r="AF3106" s="1"/>
      <c r="AG3106" s="1"/>
      <c r="AH3106" s="1"/>
    </row>
    <row r="3107" spans="17:34" x14ac:dyDescent="0.3">
      <c r="Q3107" s="1"/>
      <c r="AB3107" s="2"/>
      <c r="AD3107" s="1"/>
      <c r="AE3107" s="1"/>
      <c r="AF3107" s="1"/>
      <c r="AG3107" s="1"/>
      <c r="AH3107" s="1"/>
    </row>
    <row r="3108" spans="17:34" x14ac:dyDescent="0.3">
      <c r="Q3108" s="1"/>
      <c r="AB3108" s="2"/>
      <c r="AD3108" s="1"/>
      <c r="AE3108" s="1"/>
      <c r="AF3108" s="1"/>
      <c r="AG3108" s="1"/>
      <c r="AH3108" s="1"/>
    </row>
    <row r="3109" spans="17:34" x14ac:dyDescent="0.3">
      <c r="Q3109" s="1"/>
      <c r="AB3109" s="2"/>
      <c r="AD3109" s="1"/>
      <c r="AE3109" s="1"/>
      <c r="AF3109" s="1"/>
      <c r="AG3109" s="1"/>
      <c r="AH3109" s="1"/>
    </row>
    <row r="3110" spans="17:34" x14ac:dyDescent="0.3">
      <c r="Q3110" s="1"/>
      <c r="AB3110" s="2"/>
      <c r="AD3110" s="1"/>
      <c r="AE3110" s="1"/>
      <c r="AF3110" s="1"/>
      <c r="AG3110" s="1"/>
      <c r="AH3110" s="1"/>
    </row>
    <row r="3111" spans="17:34" x14ac:dyDescent="0.3">
      <c r="Q3111" s="1"/>
      <c r="AB3111" s="2"/>
      <c r="AD3111" s="1"/>
      <c r="AE3111" s="1"/>
      <c r="AF3111" s="1"/>
      <c r="AG3111" s="1"/>
      <c r="AH3111" s="1"/>
    </row>
    <row r="3112" spans="17:34" x14ac:dyDescent="0.3">
      <c r="Q3112" s="1"/>
      <c r="AB3112" s="2"/>
      <c r="AD3112" s="1"/>
      <c r="AE3112" s="1"/>
      <c r="AF3112" s="1"/>
      <c r="AG3112" s="1"/>
      <c r="AH3112" s="1"/>
    </row>
    <row r="3113" spans="17:34" x14ac:dyDescent="0.3">
      <c r="Q3113" s="1"/>
      <c r="AB3113" s="2"/>
      <c r="AD3113" s="1"/>
      <c r="AE3113" s="1"/>
      <c r="AF3113" s="1"/>
      <c r="AG3113" s="1"/>
      <c r="AH3113" s="1"/>
    </row>
    <row r="3114" spans="17:34" x14ac:dyDescent="0.3">
      <c r="Q3114" s="1"/>
      <c r="AB3114" s="2"/>
      <c r="AD3114" s="1"/>
      <c r="AE3114" s="1"/>
      <c r="AF3114" s="1"/>
      <c r="AG3114" s="1"/>
      <c r="AH3114" s="1"/>
    </row>
    <row r="3115" spans="17:34" x14ac:dyDescent="0.3">
      <c r="Q3115" s="1"/>
      <c r="AB3115" s="2"/>
      <c r="AD3115" s="1"/>
      <c r="AE3115" s="1"/>
      <c r="AF3115" s="1"/>
      <c r="AG3115" s="1"/>
      <c r="AH3115" s="1"/>
    </row>
    <row r="3116" spans="17:34" x14ac:dyDescent="0.3">
      <c r="Q3116" s="1"/>
      <c r="AB3116" s="2"/>
      <c r="AD3116" s="1"/>
      <c r="AE3116" s="1"/>
      <c r="AF3116" s="1"/>
      <c r="AG3116" s="1"/>
      <c r="AH3116" s="1"/>
    </row>
    <row r="3117" spans="17:34" x14ac:dyDescent="0.3">
      <c r="Q3117" s="1"/>
      <c r="AB3117" s="2"/>
      <c r="AD3117" s="1"/>
      <c r="AE3117" s="1"/>
      <c r="AF3117" s="1"/>
      <c r="AG3117" s="1"/>
      <c r="AH3117" s="1"/>
    </row>
    <row r="3118" spans="17:34" x14ac:dyDescent="0.3">
      <c r="Q3118" s="1"/>
      <c r="AB3118" s="2"/>
      <c r="AD3118" s="1"/>
      <c r="AE3118" s="1"/>
      <c r="AF3118" s="1"/>
      <c r="AG3118" s="1"/>
      <c r="AH3118" s="1"/>
    </row>
    <row r="3119" spans="17:34" x14ac:dyDescent="0.3">
      <c r="Q3119" s="1"/>
      <c r="AB3119" s="2"/>
      <c r="AD3119" s="1"/>
      <c r="AE3119" s="1"/>
      <c r="AF3119" s="1"/>
      <c r="AG3119" s="1"/>
      <c r="AH3119" s="1"/>
    </row>
    <row r="3120" spans="17:34" x14ac:dyDescent="0.3">
      <c r="Q3120" s="1"/>
      <c r="AB3120" s="2"/>
      <c r="AD3120" s="1"/>
      <c r="AE3120" s="1"/>
      <c r="AF3120" s="1"/>
      <c r="AG3120" s="1"/>
      <c r="AH3120" s="1"/>
    </row>
    <row r="3121" spans="17:34" x14ac:dyDescent="0.3">
      <c r="Q3121" s="1"/>
      <c r="AB3121" s="2"/>
      <c r="AD3121" s="1"/>
      <c r="AE3121" s="1"/>
      <c r="AF3121" s="1"/>
      <c r="AG3121" s="1"/>
      <c r="AH3121" s="1"/>
    </row>
    <row r="3122" spans="17:34" x14ac:dyDescent="0.3">
      <c r="Q3122" s="1"/>
      <c r="AB3122" s="2"/>
      <c r="AD3122" s="1"/>
      <c r="AE3122" s="1"/>
      <c r="AF3122" s="1"/>
      <c r="AG3122" s="1"/>
      <c r="AH3122" s="1"/>
    </row>
    <row r="3123" spans="17:34" x14ac:dyDescent="0.3">
      <c r="Q3123" s="1"/>
      <c r="AB3123" s="2"/>
      <c r="AD3123" s="1"/>
      <c r="AE3123" s="1"/>
      <c r="AF3123" s="1"/>
      <c r="AG3123" s="1"/>
      <c r="AH3123" s="1"/>
    </row>
    <row r="3124" spans="17:34" x14ac:dyDescent="0.3">
      <c r="Q3124" s="1"/>
      <c r="AB3124" s="2"/>
      <c r="AD3124" s="1"/>
      <c r="AE3124" s="1"/>
      <c r="AF3124" s="1"/>
      <c r="AG3124" s="1"/>
      <c r="AH3124" s="1"/>
    </row>
    <row r="3125" spans="17:34" x14ac:dyDescent="0.3">
      <c r="Q3125" s="1"/>
      <c r="AB3125" s="2"/>
      <c r="AD3125" s="1"/>
      <c r="AE3125" s="1"/>
      <c r="AF3125" s="1"/>
      <c r="AG3125" s="1"/>
      <c r="AH3125" s="1"/>
    </row>
    <row r="3126" spans="17:34" x14ac:dyDescent="0.3">
      <c r="Q3126" s="1"/>
      <c r="AB3126" s="2"/>
      <c r="AD3126" s="1"/>
      <c r="AE3126" s="1"/>
      <c r="AF3126" s="1"/>
      <c r="AG3126" s="1"/>
      <c r="AH3126" s="1"/>
    </row>
    <row r="3127" spans="17:34" x14ac:dyDescent="0.3">
      <c r="Q3127" s="1"/>
      <c r="AB3127" s="2"/>
      <c r="AD3127" s="1"/>
      <c r="AE3127" s="1"/>
      <c r="AF3127" s="1"/>
      <c r="AG3127" s="1"/>
      <c r="AH3127" s="1"/>
    </row>
    <row r="3128" spans="17:34" x14ac:dyDescent="0.3">
      <c r="Q3128" s="1"/>
      <c r="AB3128" s="2"/>
      <c r="AD3128" s="1"/>
      <c r="AE3128" s="1"/>
      <c r="AF3128" s="1"/>
      <c r="AG3128" s="1"/>
      <c r="AH3128" s="1"/>
    </row>
    <row r="3129" spans="17:34" x14ac:dyDescent="0.3">
      <c r="Q3129" s="1"/>
      <c r="AB3129" s="2"/>
      <c r="AD3129" s="1"/>
      <c r="AE3129" s="1"/>
      <c r="AF3129" s="1"/>
      <c r="AG3129" s="1"/>
      <c r="AH3129" s="1"/>
    </row>
    <row r="3130" spans="17:34" x14ac:dyDescent="0.3">
      <c r="Q3130" s="1"/>
      <c r="AB3130" s="2"/>
      <c r="AD3130" s="1"/>
      <c r="AE3130" s="1"/>
      <c r="AF3130" s="1"/>
      <c r="AG3130" s="1"/>
      <c r="AH3130" s="1"/>
    </row>
    <row r="3131" spans="17:34" x14ac:dyDescent="0.3">
      <c r="Q3131" s="1"/>
      <c r="AB3131" s="2"/>
      <c r="AD3131" s="1"/>
      <c r="AE3131" s="1"/>
      <c r="AF3131" s="1"/>
      <c r="AG3131" s="1"/>
      <c r="AH3131" s="1"/>
    </row>
    <row r="3132" spans="17:34" x14ac:dyDescent="0.3">
      <c r="Q3132" s="1"/>
      <c r="AB3132" s="2"/>
      <c r="AD3132" s="1"/>
      <c r="AE3132" s="1"/>
      <c r="AF3132" s="1"/>
      <c r="AG3132" s="1"/>
      <c r="AH3132" s="1"/>
    </row>
    <row r="3133" spans="17:34" x14ac:dyDescent="0.3">
      <c r="Q3133" s="1"/>
      <c r="AB3133" s="2"/>
      <c r="AD3133" s="1"/>
      <c r="AE3133" s="1"/>
      <c r="AF3133" s="1"/>
      <c r="AG3133" s="1"/>
      <c r="AH3133" s="1"/>
    </row>
    <row r="3134" spans="17:34" x14ac:dyDescent="0.3">
      <c r="Q3134" s="1"/>
      <c r="AB3134" s="2"/>
      <c r="AD3134" s="1"/>
      <c r="AE3134" s="1"/>
      <c r="AF3134" s="1"/>
      <c r="AG3134" s="1"/>
      <c r="AH3134" s="1"/>
    </row>
    <row r="3135" spans="17:34" x14ac:dyDescent="0.3">
      <c r="Q3135" s="1"/>
      <c r="AB3135" s="2"/>
      <c r="AD3135" s="1"/>
      <c r="AE3135" s="1"/>
      <c r="AF3135" s="1"/>
      <c r="AG3135" s="1"/>
      <c r="AH3135" s="1"/>
    </row>
    <row r="3136" spans="17:34" x14ac:dyDescent="0.3">
      <c r="Q3136" s="1"/>
      <c r="AB3136" s="2"/>
      <c r="AD3136" s="1"/>
      <c r="AE3136" s="1"/>
      <c r="AF3136" s="1"/>
      <c r="AG3136" s="1"/>
      <c r="AH3136" s="1"/>
    </row>
    <row r="3137" spans="17:34" x14ac:dyDescent="0.3">
      <c r="Q3137" s="1"/>
      <c r="AB3137" s="2"/>
      <c r="AD3137" s="1"/>
      <c r="AE3137" s="1"/>
      <c r="AF3137" s="1"/>
      <c r="AG3137" s="1"/>
      <c r="AH3137" s="1"/>
    </row>
    <row r="3138" spans="17:34" x14ac:dyDescent="0.3">
      <c r="Q3138" s="1"/>
      <c r="AB3138" s="2"/>
      <c r="AD3138" s="1"/>
      <c r="AE3138" s="1"/>
      <c r="AF3138" s="1"/>
      <c r="AG3138" s="1"/>
      <c r="AH3138" s="1"/>
    </row>
    <row r="3139" spans="17:34" x14ac:dyDescent="0.3">
      <c r="Q3139" s="1"/>
      <c r="AB3139" s="2"/>
      <c r="AD3139" s="1"/>
      <c r="AE3139" s="1"/>
      <c r="AF3139" s="1"/>
      <c r="AG3139" s="1"/>
      <c r="AH3139" s="1"/>
    </row>
    <row r="3140" spans="17:34" x14ac:dyDescent="0.3">
      <c r="Q3140" s="1"/>
      <c r="AB3140" s="2"/>
      <c r="AD3140" s="1"/>
      <c r="AE3140" s="1"/>
      <c r="AF3140" s="1"/>
      <c r="AG3140" s="1"/>
      <c r="AH3140" s="1"/>
    </row>
    <row r="3141" spans="17:34" x14ac:dyDescent="0.3">
      <c r="Q3141" s="1"/>
      <c r="AB3141" s="2"/>
      <c r="AD3141" s="1"/>
      <c r="AE3141" s="1"/>
      <c r="AF3141" s="1"/>
      <c r="AG3141" s="1"/>
      <c r="AH3141" s="1"/>
    </row>
    <row r="3142" spans="17:34" x14ac:dyDescent="0.3">
      <c r="Q3142" s="1"/>
      <c r="AB3142" s="2"/>
      <c r="AD3142" s="1"/>
      <c r="AE3142" s="1"/>
      <c r="AF3142" s="1"/>
      <c r="AG3142" s="1"/>
      <c r="AH3142" s="1"/>
    </row>
    <row r="3143" spans="17:34" x14ac:dyDescent="0.3">
      <c r="Q3143" s="1"/>
      <c r="AB3143" s="2"/>
      <c r="AD3143" s="1"/>
      <c r="AE3143" s="1"/>
      <c r="AF3143" s="1"/>
      <c r="AG3143" s="1"/>
      <c r="AH3143" s="1"/>
    </row>
    <row r="3144" spans="17:34" x14ac:dyDescent="0.3">
      <c r="Q3144" s="1"/>
      <c r="AB3144" s="2"/>
      <c r="AD3144" s="1"/>
      <c r="AE3144" s="1"/>
      <c r="AF3144" s="1"/>
      <c r="AG3144" s="1"/>
      <c r="AH3144" s="1"/>
    </row>
    <row r="3145" spans="17:34" x14ac:dyDescent="0.3">
      <c r="Q3145" s="1"/>
      <c r="AB3145" s="2"/>
      <c r="AD3145" s="1"/>
      <c r="AE3145" s="1"/>
      <c r="AF3145" s="1"/>
      <c r="AG3145" s="1"/>
      <c r="AH3145" s="1"/>
    </row>
    <row r="3146" spans="17:34" x14ac:dyDescent="0.3">
      <c r="Q3146" s="1"/>
      <c r="AB3146" s="2"/>
      <c r="AD3146" s="1"/>
      <c r="AE3146" s="1"/>
      <c r="AF3146" s="1"/>
      <c r="AG3146" s="1"/>
      <c r="AH3146" s="1"/>
    </row>
    <row r="3147" spans="17:34" x14ac:dyDescent="0.3">
      <c r="Q3147" s="1"/>
      <c r="AB3147" s="2"/>
      <c r="AD3147" s="1"/>
      <c r="AE3147" s="1"/>
      <c r="AF3147" s="1"/>
      <c r="AG3147" s="1"/>
      <c r="AH3147" s="1"/>
    </row>
    <row r="3148" spans="17:34" x14ac:dyDescent="0.3">
      <c r="Q3148" s="1"/>
      <c r="AB3148" s="2"/>
      <c r="AD3148" s="1"/>
      <c r="AE3148" s="1"/>
      <c r="AF3148" s="1"/>
      <c r="AG3148" s="1"/>
      <c r="AH3148" s="1"/>
    </row>
    <row r="3149" spans="17:34" x14ac:dyDescent="0.3">
      <c r="Q3149" s="1"/>
      <c r="AB3149" s="2"/>
      <c r="AD3149" s="1"/>
      <c r="AE3149" s="1"/>
      <c r="AF3149" s="1"/>
      <c r="AG3149" s="1"/>
      <c r="AH3149" s="1"/>
    </row>
    <row r="3150" spans="17:34" x14ac:dyDescent="0.3">
      <c r="Q3150" s="1"/>
      <c r="AB3150" s="2"/>
      <c r="AD3150" s="1"/>
      <c r="AE3150" s="1"/>
      <c r="AF3150" s="1"/>
      <c r="AG3150" s="1"/>
      <c r="AH3150" s="1"/>
    </row>
    <row r="3151" spans="17:34" x14ac:dyDescent="0.3">
      <c r="Q3151" s="1"/>
      <c r="AB3151" s="2"/>
      <c r="AD3151" s="1"/>
      <c r="AE3151" s="1"/>
      <c r="AF3151" s="1"/>
      <c r="AG3151" s="1"/>
      <c r="AH3151" s="1"/>
    </row>
    <row r="3152" spans="17:34" x14ac:dyDescent="0.3">
      <c r="Q3152" s="1"/>
      <c r="AB3152" s="2"/>
      <c r="AD3152" s="1"/>
      <c r="AE3152" s="1"/>
      <c r="AF3152" s="1"/>
      <c r="AG3152" s="1"/>
      <c r="AH3152" s="1"/>
    </row>
    <row r="3153" spans="17:34" x14ac:dyDescent="0.3">
      <c r="Q3153" s="1"/>
      <c r="AB3153" s="2"/>
      <c r="AD3153" s="1"/>
      <c r="AE3153" s="1"/>
      <c r="AF3153" s="1"/>
      <c r="AG3153" s="1"/>
      <c r="AH3153" s="1"/>
    </row>
    <row r="3154" spans="17:34" x14ac:dyDescent="0.3">
      <c r="Q3154" s="1"/>
      <c r="AB3154" s="2"/>
      <c r="AD3154" s="1"/>
      <c r="AE3154" s="1"/>
      <c r="AF3154" s="1"/>
      <c r="AG3154" s="1"/>
      <c r="AH3154" s="1"/>
    </row>
    <row r="3155" spans="17:34" x14ac:dyDescent="0.3">
      <c r="Q3155" s="1"/>
      <c r="AB3155" s="2"/>
      <c r="AD3155" s="1"/>
      <c r="AE3155" s="1"/>
      <c r="AF3155" s="1"/>
      <c r="AG3155" s="1"/>
      <c r="AH3155" s="1"/>
    </row>
    <row r="3156" spans="17:34" x14ac:dyDescent="0.3">
      <c r="Q3156" s="1"/>
      <c r="AB3156" s="2"/>
      <c r="AD3156" s="1"/>
      <c r="AE3156" s="1"/>
      <c r="AF3156" s="1"/>
      <c r="AG3156" s="1"/>
      <c r="AH3156" s="1"/>
    </row>
    <row r="3157" spans="17:34" x14ac:dyDescent="0.3">
      <c r="Q3157" s="1"/>
      <c r="AB3157" s="2"/>
      <c r="AD3157" s="1"/>
      <c r="AE3157" s="1"/>
      <c r="AF3157" s="1"/>
      <c r="AG3157" s="1"/>
      <c r="AH3157" s="1"/>
    </row>
    <row r="3158" spans="17:34" x14ac:dyDescent="0.3">
      <c r="Q3158" s="1"/>
      <c r="AB3158" s="2"/>
      <c r="AD3158" s="1"/>
      <c r="AE3158" s="1"/>
      <c r="AF3158" s="1"/>
      <c r="AG3158" s="1"/>
      <c r="AH3158" s="1"/>
    </row>
    <row r="3159" spans="17:34" x14ac:dyDescent="0.3">
      <c r="Q3159" s="1"/>
      <c r="AB3159" s="2"/>
      <c r="AD3159" s="1"/>
      <c r="AE3159" s="1"/>
      <c r="AF3159" s="1"/>
      <c r="AG3159" s="1"/>
      <c r="AH3159" s="1"/>
    </row>
    <row r="3160" spans="17:34" x14ac:dyDescent="0.3">
      <c r="Q3160" s="1"/>
      <c r="AB3160" s="2"/>
      <c r="AD3160" s="1"/>
      <c r="AE3160" s="1"/>
      <c r="AF3160" s="1"/>
      <c r="AG3160" s="1"/>
      <c r="AH3160" s="1"/>
    </row>
    <row r="3161" spans="17:34" x14ac:dyDescent="0.3">
      <c r="Q3161" s="1"/>
      <c r="AB3161" s="2"/>
      <c r="AD3161" s="1"/>
      <c r="AE3161" s="1"/>
      <c r="AF3161" s="1"/>
      <c r="AG3161" s="1"/>
      <c r="AH3161" s="1"/>
    </row>
    <row r="3162" spans="17:34" x14ac:dyDescent="0.3">
      <c r="Q3162" s="1"/>
      <c r="AB3162" s="2"/>
      <c r="AD3162" s="1"/>
      <c r="AE3162" s="1"/>
      <c r="AF3162" s="1"/>
      <c r="AG3162" s="1"/>
      <c r="AH3162" s="1"/>
    </row>
    <row r="3163" spans="17:34" x14ac:dyDescent="0.3">
      <c r="Q3163" s="1"/>
      <c r="AB3163" s="2"/>
      <c r="AD3163" s="1"/>
      <c r="AE3163" s="1"/>
      <c r="AF3163" s="1"/>
      <c r="AG3163" s="1"/>
      <c r="AH3163" s="1"/>
    </row>
    <row r="3164" spans="17:34" x14ac:dyDescent="0.3">
      <c r="Q3164" s="1"/>
      <c r="AB3164" s="2"/>
      <c r="AD3164" s="1"/>
      <c r="AE3164" s="1"/>
      <c r="AF3164" s="1"/>
      <c r="AG3164" s="1"/>
      <c r="AH3164" s="1"/>
    </row>
    <row r="3165" spans="17:34" x14ac:dyDescent="0.3">
      <c r="Q3165" s="1"/>
      <c r="AB3165" s="2"/>
      <c r="AD3165" s="1"/>
      <c r="AE3165" s="1"/>
      <c r="AF3165" s="1"/>
      <c r="AG3165" s="1"/>
      <c r="AH3165" s="1"/>
    </row>
    <row r="3166" spans="17:34" x14ac:dyDescent="0.3">
      <c r="Q3166" s="1"/>
      <c r="AB3166" s="2"/>
      <c r="AD3166" s="1"/>
      <c r="AE3166" s="1"/>
      <c r="AF3166" s="1"/>
      <c r="AG3166" s="1"/>
      <c r="AH3166" s="1"/>
    </row>
    <row r="3167" spans="17:34" x14ac:dyDescent="0.3">
      <c r="Q3167" s="1"/>
      <c r="AB3167" s="2"/>
      <c r="AD3167" s="1"/>
      <c r="AE3167" s="1"/>
      <c r="AF3167" s="1"/>
      <c r="AG3167" s="1"/>
      <c r="AH3167" s="1"/>
    </row>
    <row r="3168" spans="17:34" x14ac:dyDescent="0.3">
      <c r="Q3168" s="1"/>
      <c r="AB3168" s="2"/>
      <c r="AD3168" s="1"/>
      <c r="AE3168" s="1"/>
      <c r="AF3168" s="1"/>
      <c r="AG3168" s="1"/>
      <c r="AH3168" s="1"/>
    </row>
    <row r="3169" spans="17:34" x14ac:dyDescent="0.3">
      <c r="Q3169" s="1"/>
      <c r="AB3169" s="2"/>
      <c r="AD3169" s="1"/>
      <c r="AE3169" s="1"/>
      <c r="AF3169" s="1"/>
      <c r="AG3169" s="1"/>
      <c r="AH3169" s="1"/>
    </row>
    <row r="3170" spans="17:34" x14ac:dyDescent="0.3">
      <c r="Q3170" s="1"/>
      <c r="AB3170" s="2"/>
      <c r="AD3170" s="1"/>
      <c r="AE3170" s="1"/>
      <c r="AF3170" s="1"/>
      <c r="AG3170" s="1"/>
      <c r="AH3170" s="1"/>
    </row>
    <row r="3171" spans="17:34" x14ac:dyDescent="0.3">
      <c r="Q3171" s="1"/>
      <c r="AB3171" s="2"/>
      <c r="AD3171" s="1"/>
      <c r="AE3171" s="1"/>
      <c r="AF3171" s="1"/>
      <c r="AG3171" s="1"/>
      <c r="AH3171" s="1"/>
    </row>
    <row r="3172" spans="17:34" x14ac:dyDescent="0.3">
      <c r="Q3172" s="1"/>
      <c r="AB3172" s="2"/>
      <c r="AD3172" s="1"/>
      <c r="AE3172" s="1"/>
      <c r="AF3172" s="1"/>
      <c r="AG3172" s="1"/>
      <c r="AH3172" s="1"/>
    </row>
    <row r="3173" spans="17:34" x14ac:dyDescent="0.3">
      <c r="Q3173" s="1"/>
      <c r="AB3173" s="2"/>
      <c r="AD3173" s="1"/>
      <c r="AE3173" s="1"/>
      <c r="AF3173" s="1"/>
      <c r="AG3173" s="1"/>
      <c r="AH3173" s="1"/>
    </row>
    <row r="3174" spans="17:34" x14ac:dyDescent="0.3">
      <c r="Q3174" s="1"/>
      <c r="AB3174" s="2"/>
      <c r="AD3174" s="1"/>
      <c r="AE3174" s="1"/>
      <c r="AF3174" s="1"/>
      <c r="AG3174" s="1"/>
      <c r="AH3174" s="1"/>
    </row>
    <row r="3175" spans="17:34" x14ac:dyDescent="0.3">
      <c r="Q3175" s="1"/>
      <c r="AB3175" s="2"/>
      <c r="AD3175" s="1"/>
      <c r="AE3175" s="1"/>
      <c r="AF3175" s="1"/>
      <c r="AG3175" s="1"/>
      <c r="AH3175" s="1"/>
    </row>
    <row r="3176" spans="17:34" x14ac:dyDescent="0.3">
      <c r="Q3176" s="1"/>
      <c r="AB3176" s="2"/>
      <c r="AD3176" s="1"/>
      <c r="AE3176" s="1"/>
      <c r="AF3176" s="1"/>
      <c r="AG3176" s="1"/>
      <c r="AH3176" s="1"/>
    </row>
    <row r="3177" spans="17:34" x14ac:dyDescent="0.3">
      <c r="Q3177" s="1"/>
      <c r="AB3177" s="2"/>
      <c r="AD3177" s="1"/>
      <c r="AE3177" s="1"/>
      <c r="AF3177" s="1"/>
      <c r="AG3177" s="1"/>
      <c r="AH3177" s="1"/>
    </row>
    <row r="3178" spans="17:34" x14ac:dyDescent="0.3">
      <c r="Q3178" s="1"/>
      <c r="AB3178" s="2"/>
      <c r="AD3178" s="1"/>
      <c r="AE3178" s="1"/>
      <c r="AF3178" s="1"/>
      <c r="AG3178" s="1"/>
      <c r="AH3178" s="1"/>
    </row>
    <row r="3179" spans="17:34" x14ac:dyDescent="0.3">
      <c r="Q3179" s="1"/>
      <c r="AB3179" s="2"/>
      <c r="AD3179" s="1"/>
      <c r="AE3179" s="1"/>
      <c r="AF3179" s="1"/>
      <c r="AG3179" s="1"/>
      <c r="AH3179" s="1"/>
    </row>
    <row r="3180" spans="17:34" x14ac:dyDescent="0.3">
      <c r="Q3180" s="1"/>
      <c r="AB3180" s="2"/>
      <c r="AD3180" s="1"/>
      <c r="AE3180" s="1"/>
      <c r="AF3180" s="1"/>
      <c r="AG3180" s="1"/>
      <c r="AH3180" s="1"/>
    </row>
    <row r="3181" spans="17:34" x14ac:dyDescent="0.3">
      <c r="Q3181" s="1"/>
      <c r="AB3181" s="2"/>
      <c r="AD3181" s="1"/>
      <c r="AE3181" s="1"/>
      <c r="AF3181" s="1"/>
      <c r="AG3181" s="1"/>
      <c r="AH3181" s="1"/>
    </row>
    <row r="3182" spans="17:34" x14ac:dyDescent="0.3">
      <c r="Q3182" s="1"/>
      <c r="AB3182" s="2"/>
      <c r="AD3182" s="1"/>
      <c r="AE3182" s="1"/>
      <c r="AF3182" s="1"/>
      <c r="AG3182" s="1"/>
      <c r="AH3182" s="1"/>
    </row>
    <row r="3183" spans="17:34" x14ac:dyDescent="0.3">
      <c r="Q3183" s="1"/>
      <c r="AB3183" s="2"/>
      <c r="AD3183" s="1"/>
      <c r="AE3183" s="1"/>
      <c r="AF3183" s="1"/>
      <c r="AG3183" s="1"/>
      <c r="AH3183" s="1"/>
    </row>
    <row r="3184" spans="17:34" x14ac:dyDescent="0.3">
      <c r="Q3184" s="1"/>
      <c r="AB3184" s="2"/>
      <c r="AD3184" s="1"/>
      <c r="AE3184" s="1"/>
      <c r="AF3184" s="1"/>
      <c r="AG3184" s="1"/>
      <c r="AH3184" s="1"/>
    </row>
    <row r="3185" spans="17:34" x14ac:dyDescent="0.3">
      <c r="Q3185" s="1"/>
      <c r="AB3185" s="2"/>
      <c r="AD3185" s="1"/>
      <c r="AE3185" s="1"/>
      <c r="AF3185" s="1"/>
      <c r="AG3185" s="1"/>
      <c r="AH3185" s="1"/>
    </row>
    <row r="3186" spans="17:34" x14ac:dyDescent="0.3">
      <c r="Q3186" s="1"/>
      <c r="AB3186" s="2"/>
      <c r="AD3186" s="1"/>
      <c r="AE3186" s="1"/>
      <c r="AF3186" s="1"/>
      <c r="AG3186" s="1"/>
      <c r="AH3186" s="1"/>
    </row>
    <row r="3187" spans="17:34" x14ac:dyDescent="0.3">
      <c r="Q3187" s="1"/>
      <c r="AB3187" s="2"/>
      <c r="AD3187" s="1"/>
      <c r="AE3187" s="1"/>
      <c r="AF3187" s="1"/>
      <c r="AG3187" s="1"/>
      <c r="AH3187" s="1"/>
    </row>
    <row r="3188" spans="17:34" x14ac:dyDescent="0.3">
      <c r="Q3188" s="1"/>
      <c r="AB3188" s="2"/>
      <c r="AD3188" s="1"/>
      <c r="AE3188" s="1"/>
      <c r="AF3188" s="1"/>
      <c r="AG3188" s="1"/>
      <c r="AH3188" s="1"/>
    </row>
    <row r="3189" spans="17:34" x14ac:dyDescent="0.3">
      <c r="Q3189" s="1"/>
      <c r="AB3189" s="2"/>
      <c r="AD3189" s="1"/>
      <c r="AE3189" s="1"/>
      <c r="AF3189" s="1"/>
      <c r="AG3189" s="1"/>
      <c r="AH3189" s="1"/>
    </row>
    <row r="3190" spans="17:34" x14ac:dyDescent="0.3">
      <c r="Q3190" s="1"/>
      <c r="AB3190" s="2"/>
      <c r="AD3190" s="1"/>
      <c r="AE3190" s="1"/>
      <c r="AF3190" s="1"/>
      <c r="AG3190" s="1"/>
      <c r="AH3190" s="1"/>
    </row>
    <row r="3191" spans="17:34" x14ac:dyDescent="0.3">
      <c r="Q3191" s="1"/>
      <c r="AB3191" s="2"/>
      <c r="AD3191" s="1"/>
      <c r="AE3191" s="1"/>
      <c r="AF3191" s="1"/>
      <c r="AG3191" s="1"/>
      <c r="AH3191" s="1"/>
    </row>
    <row r="3192" spans="17:34" x14ac:dyDescent="0.3">
      <c r="Q3192" s="1"/>
      <c r="AB3192" s="2"/>
      <c r="AD3192" s="1"/>
      <c r="AE3192" s="1"/>
      <c r="AF3192" s="1"/>
      <c r="AG3192" s="1"/>
      <c r="AH3192" s="1"/>
    </row>
    <row r="3193" spans="17:34" x14ac:dyDescent="0.3">
      <c r="Q3193" s="1"/>
      <c r="AB3193" s="2"/>
      <c r="AD3193" s="1"/>
      <c r="AE3193" s="1"/>
      <c r="AF3193" s="1"/>
      <c r="AG3193" s="1"/>
      <c r="AH3193" s="1"/>
    </row>
    <row r="3194" spans="17:34" x14ac:dyDescent="0.3">
      <c r="Q3194" s="1"/>
      <c r="AB3194" s="2"/>
      <c r="AD3194" s="1"/>
      <c r="AE3194" s="1"/>
      <c r="AF3194" s="1"/>
      <c r="AG3194" s="1"/>
      <c r="AH3194" s="1"/>
    </row>
    <row r="3195" spans="17:34" x14ac:dyDescent="0.3">
      <c r="Q3195" s="1"/>
      <c r="AB3195" s="2"/>
      <c r="AD3195" s="1"/>
      <c r="AE3195" s="1"/>
      <c r="AF3195" s="1"/>
      <c r="AG3195" s="1"/>
      <c r="AH3195" s="1"/>
    </row>
    <row r="3196" spans="17:34" x14ac:dyDescent="0.3">
      <c r="Q3196" s="1"/>
      <c r="AB3196" s="2"/>
      <c r="AD3196" s="1"/>
      <c r="AE3196" s="1"/>
      <c r="AF3196" s="1"/>
      <c r="AG3196" s="1"/>
      <c r="AH3196" s="1"/>
    </row>
    <row r="3197" spans="17:34" x14ac:dyDescent="0.3">
      <c r="Q3197" s="1"/>
      <c r="AB3197" s="2"/>
      <c r="AD3197" s="1"/>
      <c r="AE3197" s="1"/>
      <c r="AF3197" s="1"/>
      <c r="AG3197" s="1"/>
      <c r="AH3197" s="1"/>
    </row>
    <row r="3198" spans="17:34" x14ac:dyDescent="0.3">
      <c r="Q3198" s="1"/>
      <c r="AB3198" s="2"/>
      <c r="AD3198" s="1"/>
      <c r="AE3198" s="1"/>
      <c r="AF3198" s="1"/>
      <c r="AG3198" s="1"/>
      <c r="AH3198" s="1"/>
    </row>
    <row r="3199" spans="17:34" x14ac:dyDescent="0.3">
      <c r="Q3199" s="1"/>
      <c r="AB3199" s="2"/>
      <c r="AD3199" s="1"/>
      <c r="AE3199" s="1"/>
      <c r="AF3199" s="1"/>
      <c r="AG3199" s="1"/>
      <c r="AH3199" s="1"/>
    </row>
    <row r="3200" spans="17:34" x14ac:dyDescent="0.3">
      <c r="Q3200" s="1"/>
      <c r="AB3200" s="2"/>
      <c r="AD3200" s="1"/>
      <c r="AE3200" s="1"/>
      <c r="AF3200" s="1"/>
      <c r="AG3200" s="1"/>
      <c r="AH3200" s="1"/>
    </row>
    <row r="3201" spans="17:34" x14ac:dyDescent="0.3">
      <c r="Q3201" s="1"/>
      <c r="AB3201" s="2"/>
      <c r="AD3201" s="1"/>
      <c r="AE3201" s="1"/>
      <c r="AF3201" s="1"/>
      <c r="AG3201" s="1"/>
      <c r="AH3201" s="1"/>
    </row>
    <row r="3202" spans="17:34" x14ac:dyDescent="0.3">
      <c r="Q3202" s="1"/>
      <c r="AB3202" s="2"/>
      <c r="AD3202" s="1"/>
      <c r="AE3202" s="1"/>
      <c r="AF3202" s="1"/>
      <c r="AG3202" s="1"/>
      <c r="AH3202" s="1"/>
    </row>
    <row r="3203" spans="17:34" x14ac:dyDescent="0.3">
      <c r="Q3203" s="1"/>
      <c r="AB3203" s="2"/>
      <c r="AD3203" s="1"/>
      <c r="AE3203" s="1"/>
      <c r="AF3203" s="1"/>
      <c r="AG3203" s="1"/>
      <c r="AH3203" s="1"/>
    </row>
    <row r="3204" spans="17:34" x14ac:dyDescent="0.3">
      <c r="Q3204" s="1"/>
      <c r="AB3204" s="2"/>
      <c r="AD3204" s="1"/>
      <c r="AE3204" s="1"/>
      <c r="AF3204" s="1"/>
      <c r="AG3204" s="1"/>
      <c r="AH3204" s="1"/>
    </row>
    <row r="3205" spans="17:34" x14ac:dyDescent="0.3">
      <c r="Q3205" s="1"/>
      <c r="AB3205" s="2"/>
      <c r="AD3205" s="1"/>
      <c r="AE3205" s="1"/>
      <c r="AF3205" s="1"/>
      <c r="AG3205" s="1"/>
      <c r="AH3205" s="1"/>
    </row>
    <row r="3206" spans="17:34" x14ac:dyDescent="0.3">
      <c r="Q3206" s="1"/>
      <c r="AB3206" s="2"/>
      <c r="AD3206" s="1"/>
      <c r="AE3206" s="1"/>
      <c r="AF3206" s="1"/>
      <c r="AG3206" s="1"/>
      <c r="AH3206" s="1"/>
    </row>
    <row r="3207" spans="17:34" x14ac:dyDescent="0.3">
      <c r="Q3207" s="1"/>
      <c r="AB3207" s="2"/>
      <c r="AD3207" s="1"/>
      <c r="AE3207" s="1"/>
      <c r="AF3207" s="1"/>
      <c r="AG3207" s="1"/>
      <c r="AH3207" s="1"/>
    </row>
    <row r="3208" spans="17:34" x14ac:dyDescent="0.3">
      <c r="Q3208" s="1"/>
      <c r="AB3208" s="2"/>
      <c r="AD3208" s="1"/>
      <c r="AE3208" s="1"/>
      <c r="AF3208" s="1"/>
      <c r="AG3208" s="1"/>
      <c r="AH3208" s="1"/>
    </row>
    <row r="3209" spans="17:34" x14ac:dyDescent="0.3">
      <c r="Q3209" s="1"/>
      <c r="AB3209" s="2"/>
      <c r="AD3209" s="1"/>
      <c r="AE3209" s="1"/>
      <c r="AF3209" s="1"/>
      <c r="AG3209" s="1"/>
      <c r="AH3209" s="1"/>
    </row>
    <row r="3210" spans="17:34" x14ac:dyDescent="0.3">
      <c r="Q3210" s="1"/>
      <c r="AB3210" s="2"/>
      <c r="AD3210" s="1"/>
      <c r="AE3210" s="1"/>
      <c r="AF3210" s="1"/>
      <c r="AG3210" s="1"/>
      <c r="AH3210" s="1"/>
    </row>
    <row r="3211" spans="17:34" x14ac:dyDescent="0.3">
      <c r="Q3211" s="1"/>
      <c r="AB3211" s="2"/>
      <c r="AD3211" s="1"/>
      <c r="AE3211" s="1"/>
      <c r="AF3211" s="1"/>
      <c r="AG3211" s="1"/>
      <c r="AH3211" s="1"/>
    </row>
    <row r="3212" spans="17:34" x14ac:dyDescent="0.3">
      <c r="Q3212" s="1"/>
      <c r="AB3212" s="2"/>
      <c r="AD3212" s="1"/>
      <c r="AE3212" s="1"/>
      <c r="AF3212" s="1"/>
      <c r="AG3212" s="1"/>
      <c r="AH3212" s="1"/>
    </row>
    <row r="3213" spans="17:34" x14ac:dyDescent="0.3">
      <c r="Q3213" s="1"/>
      <c r="AB3213" s="2"/>
      <c r="AD3213" s="1"/>
      <c r="AE3213" s="1"/>
      <c r="AF3213" s="1"/>
      <c r="AG3213" s="1"/>
      <c r="AH3213" s="1"/>
    </row>
    <row r="3214" spans="17:34" x14ac:dyDescent="0.3">
      <c r="Q3214" s="1"/>
      <c r="AB3214" s="2"/>
      <c r="AD3214" s="1"/>
      <c r="AE3214" s="1"/>
      <c r="AF3214" s="1"/>
      <c r="AG3214" s="1"/>
      <c r="AH3214" s="1"/>
    </row>
    <row r="3215" spans="17:34" x14ac:dyDescent="0.3">
      <c r="Q3215" s="1"/>
      <c r="AB3215" s="2"/>
      <c r="AD3215" s="1"/>
      <c r="AE3215" s="1"/>
      <c r="AF3215" s="1"/>
      <c r="AG3215" s="1"/>
      <c r="AH3215" s="1"/>
    </row>
    <row r="3216" spans="17:34" x14ac:dyDescent="0.3">
      <c r="Q3216" s="1"/>
      <c r="AB3216" s="2"/>
      <c r="AD3216" s="1"/>
      <c r="AE3216" s="1"/>
      <c r="AF3216" s="1"/>
      <c r="AG3216" s="1"/>
      <c r="AH3216" s="1"/>
    </row>
    <row r="3217" spans="17:34" x14ac:dyDescent="0.3">
      <c r="Q3217" s="1"/>
      <c r="AB3217" s="2"/>
      <c r="AD3217" s="1"/>
      <c r="AE3217" s="1"/>
      <c r="AF3217" s="1"/>
      <c r="AG3217" s="1"/>
      <c r="AH3217" s="1"/>
    </row>
    <row r="3218" spans="17:34" x14ac:dyDescent="0.3">
      <c r="Q3218" s="1"/>
      <c r="AB3218" s="2"/>
      <c r="AD3218" s="1"/>
      <c r="AE3218" s="1"/>
      <c r="AF3218" s="1"/>
      <c r="AG3218" s="1"/>
      <c r="AH3218" s="1"/>
    </row>
    <row r="3219" spans="17:34" x14ac:dyDescent="0.3">
      <c r="Q3219" s="1"/>
      <c r="AB3219" s="2"/>
      <c r="AD3219" s="1"/>
      <c r="AE3219" s="1"/>
      <c r="AF3219" s="1"/>
      <c r="AG3219" s="1"/>
      <c r="AH3219" s="1"/>
    </row>
    <row r="3220" spans="17:34" x14ac:dyDescent="0.3">
      <c r="Q3220" s="1"/>
      <c r="AB3220" s="2"/>
      <c r="AD3220" s="1"/>
      <c r="AE3220" s="1"/>
      <c r="AF3220" s="1"/>
      <c r="AG3220" s="1"/>
      <c r="AH3220" s="1"/>
    </row>
    <row r="3221" spans="17:34" x14ac:dyDescent="0.3">
      <c r="Q3221" s="1"/>
      <c r="AB3221" s="2"/>
      <c r="AD3221" s="1"/>
      <c r="AE3221" s="1"/>
      <c r="AF3221" s="1"/>
      <c r="AG3221" s="1"/>
      <c r="AH3221" s="1"/>
    </row>
    <row r="3222" spans="17:34" x14ac:dyDescent="0.3">
      <c r="Q3222" s="1"/>
      <c r="AB3222" s="2"/>
      <c r="AD3222" s="1"/>
      <c r="AE3222" s="1"/>
      <c r="AF3222" s="1"/>
      <c r="AG3222" s="1"/>
      <c r="AH3222" s="1"/>
    </row>
    <row r="3223" spans="17:34" x14ac:dyDescent="0.3">
      <c r="Q3223" s="1"/>
      <c r="AB3223" s="2"/>
      <c r="AD3223" s="1"/>
      <c r="AE3223" s="1"/>
      <c r="AF3223" s="1"/>
      <c r="AG3223" s="1"/>
      <c r="AH3223" s="1"/>
    </row>
    <row r="3224" spans="17:34" x14ac:dyDescent="0.3">
      <c r="Q3224" s="1"/>
      <c r="AB3224" s="2"/>
      <c r="AD3224" s="1"/>
      <c r="AE3224" s="1"/>
      <c r="AF3224" s="1"/>
      <c r="AG3224" s="1"/>
      <c r="AH3224" s="1"/>
    </row>
    <row r="3225" spans="17:34" x14ac:dyDescent="0.3">
      <c r="Q3225" s="1"/>
      <c r="AB3225" s="2"/>
      <c r="AD3225" s="1"/>
      <c r="AE3225" s="1"/>
      <c r="AF3225" s="1"/>
      <c r="AG3225" s="1"/>
      <c r="AH3225" s="1"/>
    </row>
    <row r="3226" spans="17:34" x14ac:dyDescent="0.3">
      <c r="Q3226" s="1"/>
      <c r="AB3226" s="2"/>
      <c r="AD3226" s="1"/>
      <c r="AE3226" s="1"/>
      <c r="AF3226" s="1"/>
      <c r="AG3226" s="1"/>
      <c r="AH3226" s="1"/>
    </row>
    <row r="3227" spans="17:34" x14ac:dyDescent="0.3">
      <c r="Q3227" s="1"/>
      <c r="AB3227" s="2"/>
      <c r="AD3227" s="1"/>
      <c r="AE3227" s="1"/>
      <c r="AF3227" s="1"/>
      <c r="AG3227" s="1"/>
      <c r="AH3227" s="1"/>
    </row>
    <row r="3228" spans="17:34" x14ac:dyDescent="0.3">
      <c r="Q3228" s="1"/>
      <c r="AB3228" s="2"/>
      <c r="AD3228" s="1"/>
      <c r="AE3228" s="1"/>
      <c r="AF3228" s="1"/>
      <c r="AG3228" s="1"/>
      <c r="AH3228" s="1"/>
    </row>
    <row r="3229" spans="17:34" x14ac:dyDescent="0.3">
      <c r="Q3229" s="1"/>
      <c r="AB3229" s="2"/>
      <c r="AD3229" s="1"/>
      <c r="AE3229" s="1"/>
      <c r="AF3229" s="1"/>
      <c r="AG3229" s="1"/>
      <c r="AH3229" s="1"/>
    </row>
    <row r="3230" spans="17:34" x14ac:dyDescent="0.3">
      <c r="Q3230" s="1"/>
      <c r="AB3230" s="2"/>
      <c r="AD3230" s="1"/>
      <c r="AE3230" s="1"/>
      <c r="AF3230" s="1"/>
      <c r="AG3230" s="1"/>
      <c r="AH3230" s="1"/>
    </row>
    <row r="3231" spans="17:34" x14ac:dyDescent="0.3">
      <c r="Q3231" s="1"/>
      <c r="AB3231" s="2"/>
      <c r="AD3231" s="1"/>
      <c r="AE3231" s="1"/>
      <c r="AF3231" s="1"/>
      <c r="AG3231" s="1"/>
      <c r="AH3231" s="1"/>
    </row>
    <row r="3232" spans="17:34" x14ac:dyDescent="0.3">
      <c r="Q3232" s="1"/>
      <c r="AB3232" s="2"/>
      <c r="AD3232" s="1"/>
      <c r="AE3232" s="1"/>
      <c r="AF3232" s="1"/>
      <c r="AG3232" s="1"/>
      <c r="AH3232" s="1"/>
    </row>
    <row r="3233" spans="17:34" x14ac:dyDescent="0.3">
      <c r="Q3233" s="1"/>
      <c r="AB3233" s="2"/>
      <c r="AD3233" s="1"/>
      <c r="AE3233" s="1"/>
      <c r="AF3233" s="1"/>
      <c r="AG3233" s="1"/>
      <c r="AH3233" s="1"/>
    </row>
    <row r="3234" spans="17:34" x14ac:dyDescent="0.3">
      <c r="Q3234" s="1"/>
      <c r="AB3234" s="2"/>
      <c r="AD3234" s="1"/>
      <c r="AE3234" s="1"/>
      <c r="AF3234" s="1"/>
      <c r="AG3234" s="1"/>
      <c r="AH3234" s="1"/>
    </row>
    <row r="3235" spans="17:34" x14ac:dyDescent="0.3">
      <c r="Q3235" s="1"/>
      <c r="AB3235" s="2"/>
      <c r="AD3235" s="1"/>
      <c r="AE3235" s="1"/>
      <c r="AF3235" s="1"/>
      <c r="AG3235" s="1"/>
      <c r="AH3235" s="1"/>
    </row>
    <row r="3236" spans="17:34" x14ac:dyDescent="0.3">
      <c r="Q3236" s="1"/>
      <c r="AB3236" s="2"/>
      <c r="AD3236" s="1"/>
      <c r="AE3236" s="1"/>
      <c r="AF3236" s="1"/>
      <c r="AG3236" s="1"/>
      <c r="AH3236" s="1"/>
    </row>
    <row r="3237" spans="17:34" x14ac:dyDescent="0.3">
      <c r="Q3237" s="1"/>
      <c r="AB3237" s="2"/>
      <c r="AD3237" s="1"/>
      <c r="AE3237" s="1"/>
      <c r="AF3237" s="1"/>
      <c r="AG3237" s="1"/>
      <c r="AH3237" s="1"/>
    </row>
    <row r="3238" spans="17:34" x14ac:dyDescent="0.3">
      <c r="Q3238" s="1"/>
      <c r="AB3238" s="2"/>
      <c r="AD3238" s="1"/>
      <c r="AE3238" s="1"/>
      <c r="AF3238" s="1"/>
      <c r="AG3238" s="1"/>
      <c r="AH3238" s="1"/>
    </row>
    <row r="3239" spans="17:34" x14ac:dyDescent="0.3">
      <c r="Q3239" s="1"/>
      <c r="AB3239" s="2"/>
      <c r="AD3239" s="1"/>
      <c r="AE3239" s="1"/>
      <c r="AF3239" s="1"/>
      <c r="AG3239" s="1"/>
      <c r="AH3239" s="1"/>
    </row>
    <row r="3240" spans="17:34" x14ac:dyDescent="0.3">
      <c r="Q3240" s="1"/>
      <c r="AB3240" s="2"/>
      <c r="AD3240" s="1"/>
      <c r="AE3240" s="1"/>
      <c r="AF3240" s="1"/>
      <c r="AG3240" s="1"/>
      <c r="AH3240" s="1"/>
    </row>
    <row r="3241" spans="17:34" x14ac:dyDescent="0.3">
      <c r="Q3241" s="1"/>
      <c r="AB3241" s="2"/>
      <c r="AD3241" s="1"/>
      <c r="AE3241" s="1"/>
      <c r="AF3241" s="1"/>
      <c r="AG3241" s="1"/>
      <c r="AH3241" s="1"/>
    </row>
    <row r="3242" spans="17:34" x14ac:dyDescent="0.3">
      <c r="Q3242" s="1"/>
      <c r="AB3242" s="2"/>
      <c r="AD3242" s="1"/>
      <c r="AE3242" s="1"/>
      <c r="AF3242" s="1"/>
      <c r="AG3242" s="1"/>
      <c r="AH3242" s="1"/>
    </row>
    <row r="3243" spans="17:34" x14ac:dyDescent="0.3">
      <c r="Q3243" s="1"/>
      <c r="AB3243" s="2"/>
      <c r="AD3243" s="1"/>
      <c r="AE3243" s="1"/>
      <c r="AF3243" s="1"/>
      <c r="AG3243" s="1"/>
      <c r="AH3243" s="1"/>
    </row>
    <row r="3244" spans="17:34" x14ac:dyDescent="0.3">
      <c r="Q3244" s="1"/>
      <c r="AB3244" s="2"/>
      <c r="AD3244" s="1"/>
      <c r="AE3244" s="1"/>
      <c r="AF3244" s="1"/>
      <c r="AG3244" s="1"/>
      <c r="AH3244" s="1"/>
    </row>
    <row r="3245" spans="17:34" x14ac:dyDescent="0.3">
      <c r="Q3245" s="1"/>
      <c r="AB3245" s="2"/>
      <c r="AD3245" s="1"/>
      <c r="AE3245" s="1"/>
      <c r="AF3245" s="1"/>
      <c r="AG3245" s="1"/>
      <c r="AH3245" s="1"/>
    </row>
    <row r="3246" spans="17:34" x14ac:dyDescent="0.3">
      <c r="Q3246" s="1"/>
      <c r="AB3246" s="2"/>
      <c r="AD3246" s="1"/>
      <c r="AE3246" s="1"/>
      <c r="AF3246" s="1"/>
      <c r="AG3246" s="1"/>
      <c r="AH3246" s="1"/>
    </row>
    <row r="3247" spans="17:34" x14ac:dyDescent="0.3">
      <c r="Q3247" s="1"/>
      <c r="AB3247" s="2"/>
      <c r="AD3247" s="1"/>
      <c r="AE3247" s="1"/>
      <c r="AF3247" s="1"/>
      <c r="AG3247" s="1"/>
      <c r="AH3247" s="1"/>
    </row>
    <row r="3248" spans="17:34" x14ac:dyDescent="0.3">
      <c r="Q3248" s="1"/>
      <c r="AB3248" s="2"/>
      <c r="AD3248" s="1"/>
      <c r="AE3248" s="1"/>
      <c r="AF3248" s="1"/>
      <c r="AG3248" s="1"/>
      <c r="AH3248" s="1"/>
    </row>
    <row r="3249" spans="17:34" x14ac:dyDescent="0.3">
      <c r="Q3249" s="1"/>
      <c r="AB3249" s="2"/>
      <c r="AD3249" s="1"/>
      <c r="AE3249" s="1"/>
      <c r="AF3249" s="1"/>
      <c r="AG3249" s="1"/>
      <c r="AH3249" s="1"/>
    </row>
    <row r="3250" spans="17:34" x14ac:dyDescent="0.3">
      <c r="Q3250" s="1"/>
      <c r="AB3250" s="2"/>
      <c r="AD3250" s="1"/>
      <c r="AE3250" s="1"/>
      <c r="AF3250" s="1"/>
      <c r="AG3250" s="1"/>
      <c r="AH3250" s="1"/>
    </row>
    <row r="3251" spans="17:34" x14ac:dyDescent="0.3">
      <c r="Q3251" s="1"/>
      <c r="AB3251" s="2"/>
      <c r="AD3251" s="1"/>
      <c r="AE3251" s="1"/>
      <c r="AF3251" s="1"/>
      <c r="AG3251" s="1"/>
      <c r="AH3251" s="1"/>
    </row>
    <row r="3252" spans="17:34" x14ac:dyDescent="0.3">
      <c r="Q3252" s="1"/>
      <c r="AB3252" s="2"/>
      <c r="AD3252" s="1"/>
      <c r="AE3252" s="1"/>
      <c r="AF3252" s="1"/>
      <c r="AG3252" s="1"/>
      <c r="AH3252" s="1"/>
    </row>
    <row r="3253" spans="17:34" x14ac:dyDescent="0.3">
      <c r="Q3253" s="1"/>
      <c r="AB3253" s="2"/>
      <c r="AD3253" s="1"/>
      <c r="AE3253" s="1"/>
      <c r="AF3253" s="1"/>
      <c r="AG3253" s="1"/>
      <c r="AH3253" s="1"/>
    </row>
    <row r="3254" spans="17:34" x14ac:dyDescent="0.3">
      <c r="Q3254" s="1"/>
      <c r="AB3254" s="2"/>
      <c r="AD3254" s="1"/>
      <c r="AE3254" s="1"/>
      <c r="AF3254" s="1"/>
      <c r="AG3254" s="1"/>
      <c r="AH3254" s="1"/>
    </row>
    <row r="3255" spans="17:34" x14ac:dyDescent="0.3">
      <c r="Q3255" s="1"/>
      <c r="AB3255" s="2"/>
      <c r="AD3255" s="1"/>
      <c r="AE3255" s="1"/>
      <c r="AF3255" s="1"/>
      <c r="AG3255" s="1"/>
      <c r="AH3255" s="1"/>
    </row>
    <row r="3256" spans="17:34" x14ac:dyDescent="0.3">
      <c r="Q3256" s="1"/>
      <c r="AB3256" s="2"/>
      <c r="AD3256" s="1"/>
      <c r="AE3256" s="1"/>
      <c r="AF3256" s="1"/>
      <c r="AG3256" s="1"/>
      <c r="AH3256" s="1"/>
    </row>
    <row r="3257" spans="17:34" x14ac:dyDescent="0.3">
      <c r="Q3257" s="1"/>
      <c r="AB3257" s="2"/>
      <c r="AD3257" s="1"/>
      <c r="AE3257" s="1"/>
      <c r="AF3257" s="1"/>
      <c r="AG3257" s="1"/>
      <c r="AH3257" s="1"/>
    </row>
    <row r="3258" spans="17:34" x14ac:dyDescent="0.3">
      <c r="Q3258" s="1"/>
      <c r="AB3258" s="2"/>
      <c r="AD3258" s="1"/>
      <c r="AE3258" s="1"/>
      <c r="AF3258" s="1"/>
      <c r="AG3258" s="1"/>
      <c r="AH3258" s="1"/>
    </row>
    <row r="3259" spans="17:34" x14ac:dyDescent="0.3">
      <c r="Q3259" s="1"/>
      <c r="AB3259" s="2"/>
      <c r="AD3259" s="1"/>
      <c r="AE3259" s="1"/>
      <c r="AF3259" s="1"/>
      <c r="AG3259" s="1"/>
      <c r="AH3259" s="1"/>
    </row>
    <row r="3260" spans="17:34" x14ac:dyDescent="0.3">
      <c r="Q3260" s="1"/>
      <c r="AB3260" s="2"/>
      <c r="AD3260" s="1"/>
      <c r="AE3260" s="1"/>
      <c r="AF3260" s="1"/>
      <c r="AG3260" s="1"/>
      <c r="AH3260" s="1"/>
    </row>
    <row r="3261" spans="17:34" x14ac:dyDescent="0.3">
      <c r="Q3261" s="1"/>
      <c r="AB3261" s="2"/>
      <c r="AD3261" s="1"/>
      <c r="AE3261" s="1"/>
      <c r="AF3261" s="1"/>
      <c r="AG3261" s="1"/>
      <c r="AH3261" s="1"/>
    </row>
    <row r="3262" spans="17:34" x14ac:dyDescent="0.3">
      <c r="Q3262" s="1"/>
      <c r="AB3262" s="2"/>
      <c r="AD3262" s="1"/>
      <c r="AE3262" s="1"/>
      <c r="AF3262" s="1"/>
      <c r="AG3262" s="1"/>
      <c r="AH3262" s="1"/>
    </row>
    <row r="3263" spans="17:34" x14ac:dyDescent="0.3">
      <c r="Q3263" s="1"/>
      <c r="AB3263" s="2"/>
      <c r="AD3263" s="1"/>
      <c r="AE3263" s="1"/>
      <c r="AF3263" s="1"/>
      <c r="AG3263" s="1"/>
      <c r="AH3263" s="1"/>
    </row>
    <row r="3264" spans="17:34" x14ac:dyDescent="0.3">
      <c r="Q3264" s="1"/>
      <c r="AB3264" s="2"/>
      <c r="AD3264" s="1"/>
      <c r="AE3264" s="1"/>
      <c r="AF3264" s="1"/>
      <c r="AG3264" s="1"/>
      <c r="AH3264" s="1"/>
    </row>
    <row r="3265" spans="17:34" x14ac:dyDescent="0.3">
      <c r="Q3265" s="1"/>
      <c r="AB3265" s="2"/>
      <c r="AD3265" s="1"/>
      <c r="AE3265" s="1"/>
      <c r="AF3265" s="1"/>
      <c r="AG3265" s="1"/>
      <c r="AH3265" s="1"/>
    </row>
    <row r="3266" spans="17:34" x14ac:dyDescent="0.3">
      <c r="Q3266" s="1"/>
      <c r="AB3266" s="2"/>
      <c r="AD3266" s="1"/>
      <c r="AE3266" s="1"/>
      <c r="AF3266" s="1"/>
      <c r="AG3266" s="1"/>
      <c r="AH3266" s="1"/>
    </row>
    <row r="3267" spans="17:34" x14ac:dyDescent="0.3">
      <c r="Q3267" s="1"/>
      <c r="AB3267" s="2"/>
      <c r="AD3267" s="1"/>
      <c r="AE3267" s="1"/>
      <c r="AF3267" s="1"/>
      <c r="AG3267" s="1"/>
      <c r="AH3267" s="1"/>
    </row>
    <row r="3268" spans="17:34" x14ac:dyDescent="0.3">
      <c r="Q3268" s="1"/>
      <c r="AB3268" s="2"/>
      <c r="AD3268" s="1"/>
      <c r="AE3268" s="1"/>
      <c r="AF3268" s="1"/>
      <c r="AG3268" s="1"/>
      <c r="AH3268" s="1"/>
    </row>
    <row r="3269" spans="17:34" x14ac:dyDescent="0.3">
      <c r="Q3269" s="1"/>
      <c r="AB3269" s="2"/>
      <c r="AD3269" s="1"/>
      <c r="AE3269" s="1"/>
      <c r="AF3269" s="1"/>
      <c r="AG3269" s="1"/>
      <c r="AH3269" s="1"/>
    </row>
    <row r="3270" spans="17:34" x14ac:dyDescent="0.3">
      <c r="Q3270" s="1"/>
      <c r="AB3270" s="2"/>
      <c r="AD3270" s="1"/>
      <c r="AE3270" s="1"/>
      <c r="AF3270" s="1"/>
      <c r="AG3270" s="1"/>
      <c r="AH3270" s="1"/>
    </row>
    <row r="3271" spans="17:34" x14ac:dyDescent="0.3">
      <c r="Q3271" s="1"/>
      <c r="AB3271" s="2"/>
      <c r="AD3271" s="1"/>
      <c r="AE3271" s="1"/>
      <c r="AF3271" s="1"/>
      <c r="AG3271" s="1"/>
      <c r="AH3271" s="1"/>
    </row>
    <row r="3272" spans="17:34" x14ac:dyDescent="0.3">
      <c r="Q3272" s="1"/>
      <c r="AB3272" s="2"/>
      <c r="AD3272" s="1"/>
      <c r="AE3272" s="1"/>
      <c r="AF3272" s="1"/>
      <c r="AG3272" s="1"/>
      <c r="AH3272" s="1"/>
    </row>
    <row r="3273" spans="17:34" x14ac:dyDescent="0.3">
      <c r="Q3273" s="1"/>
      <c r="AB3273" s="2"/>
      <c r="AD3273" s="1"/>
      <c r="AE3273" s="1"/>
      <c r="AF3273" s="1"/>
      <c r="AG3273" s="1"/>
      <c r="AH3273" s="1"/>
    </row>
    <row r="3274" spans="17:34" x14ac:dyDescent="0.3">
      <c r="Q3274" s="1"/>
      <c r="AB3274" s="2"/>
      <c r="AD3274" s="1"/>
      <c r="AE3274" s="1"/>
      <c r="AF3274" s="1"/>
      <c r="AG3274" s="1"/>
      <c r="AH3274" s="1"/>
    </row>
    <row r="3275" spans="17:34" x14ac:dyDescent="0.3">
      <c r="Q3275" s="1"/>
      <c r="AB3275" s="2"/>
      <c r="AD3275" s="1"/>
      <c r="AE3275" s="1"/>
      <c r="AF3275" s="1"/>
      <c r="AG3275" s="1"/>
      <c r="AH3275" s="1"/>
    </row>
    <row r="3276" spans="17:34" x14ac:dyDescent="0.3">
      <c r="Q3276" s="1"/>
      <c r="AB3276" s="2"/>
      <c r="AD3276" s="1"/>
      <c r="AE3276" s="1"/>
      <c r="AF3276" s="1"/>
      <c r="AG3276" s="1"/>
      <c r="AH3276" s="1"/>
    </row>
    <row r="3277" spans="17:34" x14ac:dyDescent="0.3">
      <c r="Q3277" s="1"/>
      <c r="AB3277" s="2"/>
      <c r="AD3277" s="1"/>
      <c r="AE3277" s="1"/>
      <c r="AF3277" s="1"/>
      <c r="AG3277" s="1"/>
      <c r="AH3277" s="1"/>
    </row>
    <row r="3278" spans="17:34" x14ac:dyDescent="0.3">
      <c r="Q3278" s="1"/>
      <c r="AB3278" s="2"/>
      <c r="AD3278" s="1"/>
      <c r="AE3278" s="1"/>
      <c r="AF3278" s="1"/>
      <c r="AG3278" s="1"/>
      <c r="AH3278" s="1"/>
    </row>
    <row r="3279" spans="17:34" x14ac:dyDescent="0.3">
      <c r="Q3279" s="1"/>
      <c r="AB3279" s="2"/>
      <c r="AD3279" s="1"/>
      <c r="AE3279" s="1"/>
      <c r="AF3279" s="1"/>
      <c r="AG3279" s="1"/>
      <c r="AH3279" s="1"/>
    </row>
    <row r="3280" spans="17:34" x14ac:dyDescent="0.3">
      <c r="Q3280" s="1"/>
      <c r="AB3280" s="2"/>
      <c r="AD3280" s="1"/>
      <c r="AE3280" s="1"/>
      <c r="AF3280" s="1"/>
      <c r="AG3280" s="1"/>
      <c r="AH3280" s="1"/>
    </row>
    <row r="3281" spans="17:34" x14ac:dyDescent="0.3">
      <c r="Q3281" s="1"/>
      <c r="AB3281" s="2"/>
      <c r="AD3281" s="1"/>
      <c r="AE3281" s="1"/>
      <c r="AF3281" s="1"/>
      <c r="AG3281" s="1"/>
      <c r="AH3281" s="1"/>
    </row>
    <row r="3282" spans="17:34" x14ac:dyDescent="0.3">
      <c r="Q3282" s="1"/>
      <c r="AB3282" s="2"/>
      <c r="AD3282" s="1"/>
      <c r="AE3282" s="1"/>
      <c r="AF3282" s="1"/>
      <c r="AG3282" s="1"/>
      <c r="AH3282" s="1"/>
    </row>
    <row r="3283" spans="17:34" x14ac:dyDescent="0.3">
      <c r="Q3283" s="1"/>
      <c r="AB3283" s="2"/>
      <c r="AD3283" s="1"/>
      <c r="AE3283" s="1"/>
      <c r="AF3283" s="1"/>
      <c r="AG3283" s="1"/>
      <c r="AH3283" s="1"/>
    </row>
    <row r="3284" spans="17:34" x14ac:dyDescent="0.3">
      <c r="Q3284" s="1"/>
      <c r="AB3284" s="2"/>
      <c r="AD3284" s="1"/>
      <c r="AE3284" s="1"/>
      <c r="AF3284" s="1"/>
      <c r="AG3284" s="1"/>
      <c r="AH3284" s="1"/>
    </row>
    <row r="3285" spans="17:34" x14ac:dyDescent="0.3">
      <c r="Q3285" s="1"/>
      <c r="AB3285" s="2"/>
      <c r="AD3285" s="1"/>
      <c r="AE3285" s="1"/>
      <c r="AF3285" s="1"/>
      <c r="AG3285" s="1"/>
      <c r="AH3285" s="1"/>
    </row>
    <row r="3286" spans="17:34" x14ac:dyDescent="0.3">
      <c r="Q3286" s="1"/>
      <c r="AB3286" s="2"/>
      <c r="AD3286" s="1"/>
      <c r="AE3286" s="1"/>
      <c r="AF3286" s="1"/>
      <c r="AG3286" s="1"/>
      <c r="AH3286" s="1"/>
    </row>
    <row r="3287" spans="17:34" x14ac:dyDescent="0.3">
      <c r="Q3287" s="1"/>
      <c r="AB3287" s="2"/>
      <c r="AD3287" s="1"/>
      <c r="AE3287" s="1"/>
      <c r="AF3287" s="1"/>
      <c r="AG3287" s="1"/>
      <c r="AH3287" s="1"/>
    </row>
    <row r="3288" spans="17:34" x14ac:dyDescent="0.3">
      <c r="Q3288" s="1"/>
      <c r="AB3288" s="2"/>
      <c r="AD3288" s="1"/>
      <c r="AE3288" s="1"/>
      <c r="AF3288" s="1"/>
      <c r="AG3288" s="1"/>
      <c r="AH3288" s="1"/>
    </row>
    <row r="3289" spans="17:34" x14ac:dyDescent="0.3">
      <c r="Q3289" s="1"/>
      <c r="AB3289" s="2"/>
      <c r="AD3289" s="1"/>
      <c r="AE3289" s="1"/>
      <c r="AF3289" s="1"/>
      <c r="AG3289" s="1"/>
      <c r="AH3289" s="1"/>
    </row>
    <row r="3290" spans="17:34" x14ac:dyDescent="0.3">
      <c r="Q3290" s="1"/>
      <c r="AB3290" s="2"/>
      <c r="AD3290" s="1"/>
      <c r="AE3290" s="1"/>
      <c r="AF3290" s="1"/>
      <c r="AG3290" s="1"/>
      <c r="AH3290" s="1"/>
    </row>
    <row r="3291" spans="17:34" x14ac:dyDescent="0.3">
      <c r="Q3291" s="1"/>
      <c r="AB3291" s="2"/>
      <c r="AD3291" s="1"/>
      <c r="AE3291" s="1"/>
      <c r="AF3291" s="1"/>
      <c r="AG3291" s="1"/>
      <c r="AH3291" s="1"/>
    </row>
    <row r="3292" spans="17:34" x14ac:dyDescent="0.3">
      <c r="Q3292" s="1"/>
      <c r="AB3292" s="2"/>
      <c r="AD3292" s="1"/>
      <c r="AE3292" s="1"/>
      <c r="AF3292" s="1"/>
      <c r="AG3292" s="1"/>
      <c r="AH3292" s="1"/>
    </row>
    <row r="3293" spans="17:34" x14ac:dyDescent="0.3">
      <c r="Q3293" s="1"/>
      <c r="AB3293" s="2"/>
      <c r="AD3293" s="1"/>
      <c r="AE3293" s="1"/>
      <c r="AF3293" s="1"/>
      <c r="AG3293" s="1"/>
      <c r="AH3293" s="1"/>
    </row>
    <row r="3294" spans="17:34" x14ac:dyDescent="0.3">
      <c r="Q3294" s="1"/>
      <c r="AB3294" s="2"/>
      <c r="AD3294" s="1"/>
      <c r="AE3294" s="1"/>
      <c r="AF3294" s="1"/>
      <c r="AG3294" s="1"/>
      <c r="AH3294" s="1"/>
    </row>
    <row r="3295" spans="17:34" x14ac:dyDescent="0.3">
      <c r="Q3295" s="1"/>
      <c r="AB3295" s="2"/>
      <c r="AD3295" s="1"/>
      <c r="AE3295" s="1"/>
      <c r="AF3295" s="1"/>
      <c r="AG3295" s="1"/>
      <c r="AH3295" s="1"/>
    </row>
    <row r="3296" spans="17:34" x14ac:dyDescent="0.3">
      <c r="Q3296" s="1"/>
      <c r="AB3296" s="2"/>
      <c r="AD3296" s="1"/>
      <c r="AE3296" s="1"/>
      <c r="AF3296" s="1"/>
      <c r="AG3296" s="1"/>
      <c r="AH3296" s="1"/>
    </row>
    <row r="3297" spans="17:34" x14ac:dyDescent="0.3">
      <c r="Q3297" s="1"/>
      <c r="AB3297" s="2"/>
      <c r="AD3297" s="1"/>
      <c r="AE3297" s="1"/>
      <c r="AF3297" s="1"/>
      <c r="AG3297" s="1"/>
      <c r="AH3297" s="1"/>
    </row>
    <row r="3298" spans="17:34" x14ac:dyDescent="0.3">
      <c r="Q3298" s="1"/>
      <c r="AB3298" s="2"/>
      <c r="AD3298" s="1"/>
      <c r="AE3298" s="1"/>
      <c r="AF3298" s="1"/>
      <c r="AG3298" s="1"/>
      <c r="AH3298" s="1"/>
    </row>
    <row r="3299" spans="17:34" x14ac:dyDescent="0.3">
      <c r="Q3299" s="1"/>
      <c r="AB3299" s="2"/>
      <c r="AD3299" s="1"/>
      <c r="AE3299" s="1"/>
      <c r="AF3299" s="1"/>
      <c r="AG3299" s="1"/>
      <c r="AH3299" s="1"/>
    </row>
    <row r="3300" spans="17:34" x14ac:dyDescent="0.3">
      <c r="Q3300" s="1"/>
      <c r="AB3300" s="2"/>
      <c r="AD3300" s="1"/>
      <c r="AE3300" s="1"/>
      <c r="AF3300" s="1"/>
      <c r="AG3300" s="1"/>
      <c r="AH3300" s="1"/>
    </row>
    <row r="3301" spans="17:34" x14ac:dyDescent="0.3">
      <c r="Q3301" s="1"/>
      <c r="AB3301" s="2"/>
      <c r="AD3301" s="1"/>
      <c r="AE3301" s="1"/>
      <c r="AF3301" s="1"/>
      <c r="AG3301" s="1"/>
      <c r="AH3301" s="1"/>
    </row>
    <row r="3302" spans="17:34" x14ac:dyDescent="0.3">
      <c r="Q3302" s="1"/>
      <c r="AB3302" s="2"/>
      <c r="AD3302" s="1"/>
      <c r="AE3302" s="1"/>
      <c r="AF3302" s="1"/>
      <c r="AG3302" s="1"/>
      <c r="AH3302" s="1"/>
    </row>
    <row r="3303" spans="17:34" x14ac:dyDescent="0.3">
      <c r="Q3303" s="1"/>
      <c r="AB3303" s="2"/>
      <c r="AD3303" s="1"/>
      <c r="AE3303" s="1"/>
      <c r="AF3303" s="1"/>
      <c r="AG3303" s="1"/>
      <c r="AH3303" s="1"/>
    </row>
    <row r="3304" spans="17:34" x14ac:dyDescent="0.3">
      <c r="Q3304" s="1"/>
      <c r="AB3304" s="2"/>
      <c r="AD3304" s="1"/>
      <c r="AE3304" s="1"/>
      <c r="AF3304" s="1"/>
      <c r="AG3304" s="1"/>
      <c r="AH3304" s="1"/>
    </row>
    <row r="3305" spans="17:34" x14ac:dyDescent="0.3">
      <c r="Q3305" s="1"/>
      <c r="AB3305" s="2"/>
      <c r="AD3305" s="1"/>
      <c r="AE3305" s="1"/>
      <c r="AF3305" s="1"/>
      <c r="AG3305" s="1"/>
      <c r="AH3305" s="1"/>
    </row>
    <row r="3306" spans="17:34" x14ac:dyDescent="0.3">
      <c r="Q3306" s="1"/>
      <c r="AB3306" s="2"/>
      <c r="AD3306" s="1"/>
      <c r="AE3306" s="1"/>
      <c r="AF3306" s="1"/>
      <c r="AG3306" s="1"/>
      <c r="AH3306" s="1"/>
    </row>
    <row r="3307" spans="17:34" x14ac:dyDescent="0.3">
      <c r="Q3307" s="1"/>
      <c r="AB3307" s="2"/>
      <c r="AD3307" s="1"/>
      <c r="AE3307" s="1"/>
      <c r="AF3307" s="1"/>
      <c r="AG3307" s="1"/>
      <c r="AH3307" s="1"/>
    </row>
    <row r="3308" spans="17:34" x14ac:dyDescent="0.3">
      <c r="Q3308" s="1"/>
      <c r="AB3308" s="2"/>
      <c r="AD3308" s="1"/>
      <c r="AE3308" s="1"/>
      <c r="AF3308" s="1"/>
      <c r="AG3308" s="1"/>
      <c r="AH3308" s="1"/>
    </row>
    <row r="3309" spans="17:34" x14ac:dyDescent="0.3">
      <c r="Q3309" s="1"/>
      <c r="AB3309" s="2"/>
      <c r="AD3309" s="1"/>
      <c r="AE3309" s="1"/>
      <c r="AF3309" s="1"/>
      <c r="AG3309" s="1"/>
      <c r="AH3309" s="1"/>
    </row>
    <row r="3310" spans="17:34" x14ac:dyDescent="0.3">
      <c r="Q3310" s="1"/>
      <c r="AB3310" s="2"/>
      <c r="AD3310" s="1"/>
      <c r="AE3310" s="1"/>
      <c r="AF3310" s="1"/>
      <c r="AG3310" s="1"/>
      <c r="AH3310" s="1"/>
    </row>
    <row r="3311" spans="17:34" x14ac:dyDescent="0.3">
      <c r="Q3311" s="1"/>
      <c r="AB3311" s="2"/>
      <c r="AD3311" s="1"/>
      <c r="AE3311" s="1"/>
      <c r="AF3311" s="1"/>
      <c r="AG3311" s="1"/>
      <c r="AH3311" s="1"/>
    </row>
    <row r="3312" spans="17:34" x14ac:dyDescent="0.3">
      <c r="Q3312" s="1"/>
      <c r="AB3312" s="2"/>
      <c r="AD3312" s="1"/>
      <c r="AE3312" s="1"/>
      <c r="AF3312" s="1"/>
      <c r="AG3312" s="1"/>
      <c r="AH3312" s="1"/>
    </row>
    <row r="3313" spans="17:34" x14ac:dyDescent="0.3">
      <c r="Q3313" s="1"/>
      <c r="AB3313" s="2"/>
      <c r="AD3313" s="1"/>
      <c r="AE3313" s="1"/>
      <c r="AF3313" s="1"/>
      <c r="AG3313" s="1"/>
      <c r="AH3313" s="1"/>
    </row>
    <row r="3314" spans="17:34" x14ac:dyDescent="0.3">
      <c r="Q3314" s="1"/>
      <c r="AB3314" s="2"/>
      <c r="AD3314" s="1"/>
      <c r="AE3314" s="1"/>
      <c r="AF3314" s="1"/>
      <c r="AG3314" s="1"/>
      <c r="AH3314" s="1"/>
    </row>
    <row r="3315" spans="17:34" x14ac:dyDescent="0.3">
      <c r="Q3315" s="1"/>
      <c r="AB3315" s="2"/>
      <c r="AD3315" s="1"/>
      <c r="AE3315" s="1"/>
      <c r="AF3315" s="1"/>
      <c r="AG3315" s="1"/>
      <c r="AH3315" s="1"/>
    </row>
    <row r="3316" spans="17:34" x14ac:dyDescent="0.3">
      <c r="Q3316" s="1"/>
      <c r="AB3316" s="2"/>
      <c r="AD3316" s="1"/>
      <c r="AE3316" s="1"/>
      <c r="AF3316" s="1"/>
      <c r="AG3316" s="1"/>
      <c r="AH3316" s="1"/>
    </row>
    <row r="3317" spans="17:34" x14ac:dyDescent="0.3">
      <c r="Q3317" s="1"/>
      <c r="AB3317" s="2"/>
      <c r="AD3317" s="1"/>
      <c r="AE3317" s="1"/>
      <c r="AF3317" s="1"/>
      <c r="AG3317" s="1"/>
      <c r="AH3317" s="1"/>
    </row>
    <row r="3318" spans="17:34" x14ac:dyDescent="0.3">
      <c r="Q3318" s="1"/>
      <c r="AB3318" s="2"/>
      <c r="AD3318" s="1"/>
      <c r="AE3318" s="1"/>
      <c r="AF3318" s="1"/>
      <c r="AG3318" s="1"/>
      <c r="AH3318" s="1"/>
    </row>
    <row r="3319" spans="17:34" x14ac:dyDescent="0.3">
      <c r="Q3319" s="1"/>
      <c r="AB3319" s="2"/>
      <c r="AD3319" s="1"/>
      <c r="AE3319" s="1"/>
      <c r="AF3319" s="1"/>
      <c r="AG3319" s="1"/>
      <c r="AH3319" s="1"/>
    </row>
    <row r="3320" spans="17:34" x14ac:dyDescent="0.3">
      <c r="Q3320" s="1"/>
      <c r="AB3320" s="2"/>
      <c r="AD3320" s="1"/>
      <c r="AE3320" s="1"/>
      <c r="AF3320" s="1"/>
      <c r="AG3320" s="1"/>
      <c r="AH3320" s="1"/>
    </row>
    <row r="3321" spans="17:34" x14ac:dyDescent="0.3">
      <c r="Q3321" s="1"/>
      <c r="AB3321" s="2"/>
      <c r="AD3321" s="1"/>
      <c r="AE3321" s="1"/>
      <c r="AF3321" s="1"/>
      <c r="AG3321" s="1"/>
      <c r="AH3321" s="1"/>
    </row>
    <row r="3322" spans="17:34" x14ac:dyDescent="0.3">
      <c r="Q3322" s="1"/>
      <c r="AB3322" s="2"/>
      <c r="AD3322" s="1"/>
      <c r="AE3322" s="1"/>
      <c r="AF3322" s="1"/>
      <c r="AG3322" s="1"/>
      <c r="AH3322" s="1"/>
    </row>
    <row r="3323" spans="17:34" x14ac:dyDescent="0.3">
      <c r="Q3323" s="1"/>
      <c r="AB3323" s="2"/>
      <c r="AD3323" s="1"/>
      <c r="AE3323" s="1"/>
      <c r="AF3323" s="1"/>
      <c r="AG3323" s="1"/>
      <c r="AH3323" s="1"/>
    </row>
    <row r="3324" spans="17:34" x14ac:dyDescent="0.3">
      <c r="Q3324" s="1"/>
      <c r="AB3324" s="2"/>
      <c r="AD3324" s="1"/>
      <c r="AE3324" s="1"/>
      <c r="AF3324" s="1"/>
      <c r="AG3324" s="1"/>
      <c r="AH3324" s="1"/>
    </row>
    <row r="3325" spans="17:34" x14ac:dyDescent="0.3">
      <c r="Q3325" s="1"/>
      <c r="AB3325" s="2"/>
      <c r="AD3325" s="1"/>
      <c r="AE3325" s="1"/>
      <c r="AF3325" s="1"/>
      <c r="AG3325" s="1"/>
      <c r="AH3325" s="1"/>
    </row>
    <row r="3326" spans="17:34" x14ac:dyDescent="0.3">
      <c r="Q3326" s="1"/>
      <c r="AB3326" s="2"/>
      <c r="AD3326" s="1"/>
      <c r="AE3326" s="1"/>
      <c r="AF3326" s="1"/>
      <c r="AG3326" s="1"/>
      <c r="AH3326" s="1"/>
    </row>
    <row r="3327" spans="17:34" x14ac:dyDescent="0.3">
      <c r="Q3327" s="1"/>
      <c r="AB3327" s="2"/>
      <c r="AD3327" s="1"/>
      <c r="AE3327" s="1"/>
      <c r="AF3327" s="1"/>
      <c r="AG3327" s="1"/>
      <c r="AH3327" s="1"/>
    </row>
    <row r="3328" spans="17:34" x14ac:dyDescent="0.3">
      <c r="Q3328" s="1"/>
      <c r="AB3328" s="2"/>
      <c r="AD3328" s="1"/>
      <c r="AE3328" s="1"/>
      <c r="AF3328" s="1"/>
      <c r="AG3328" s="1"/>
      <c r="AH3328" s="1"/>
    </row>
    <row r="3329" spans="17:34" x14ac:dyDescent="0.3">
      <c r="Q3329" s="1"/>
      <c r="AB3329" s="2"/>
      <c r="AD3329" s="1"/>
      <c r="AE3329" s="1"/>
      <c r="AF3329" s="1"/>
      <c r="AG3329" s="1"/>
      <c r="AH3329" s="1"/>
    </row>
    <row r="3330" spans="17:34" x14ac:dyDescent="0.3">
      <c r="Q3330" s="1"/>
      <c r="AB3330" s="2"/>
      <c r="AD3330" s="1"/>
      <c r="AE3330" s="1"/>
      <c r="AF3330" s="1"/>
      <c r="AG3330" s="1"/>
      <c r="AH3330" s="1"/>
    </row>
    <row r="3331" spans="17:34" x14ac:dyDescent="0.3">
      <c r="Q3331" s="1"/>
      <c r="AB3331" s="2"/>
      <c r="AD3331" s="1"/>
      <c r="AE3331" s="1"/>
      <c r="AF3331" s="1"/>
      <c r="AG3331" s="1"/>
      <c r="AH3331" s="1"/>
    </row>
    <row r="3332" spans="17:34" x14ac:dyDescent="0.3">
      <c r="Q3332" s="1"/>
      <c r="AB3332" s="2"/>
      <c r="AD3332" s="1"/>
      <c r="AE3332" s="1"/>
      <c r="AF3332" s="1"/>
      <c r="AG3332" s="1"/>
      <c r="AH3332" s="1"/>
    </row>
    <row r="3333" spans="17:34" x14ac:dyDescent="0.3">
      <c r="Q3333" s="1"/>
      <c r="AB3333" s="2"/>
      <c r="AD3333" s="1"/>
      <c r="AE3333" s="1"/>
      <c r="AF3333" s="1"/>
      <c r="AG3333" s="1"/>
      <c r="AH3333" s="1"/>
    </row>
    <row r="3334" spans="17:34" x14ac:dyDescent="0.3">
      <c r="Q3334" s="1"/>
      <c r="AB3334" s="2"/>
      <c r="AD3334" s="1"/>
      <c r="AE3334" s="1"/>
      <c r="AF3334" s="1"/>
      <c r="AG3334" s="1"/>
      <c r="AH3334" s="1"/>
    </row>
    <row r="3335" spans="17:34" x14ac:dyDescent="0.3">
      <c r="Q3335" s="1"/>
      <c r="AB3335" s="2"/>
      <c r="AD3335" s="1"/>
      <c r="AE3335" s="1"/>
      <c r="AF3335" s="1"/>
      <c r="AG3335" s="1"/>
      <c r="AH3335" s="1"/>
    </row>
    <row r="3336" spans="17:34" x14ac:dyDescent="0.3">
      <c r="Q3336" s="1"/>
      <c r="AB3336" s="2"/>
      <c r="AD3336" s="1"/>
      <c r="AE3336" s="1"/>
      <c r="AF3336" s="1"/>
      <c r="AG3336" s="1"/>
      <c r="AH3336" s="1"/>
    </row>
    <row r="3337" spans="17:34" x14ac:dyDescent="0.3">
      <c r="Q3337" s="1"/>
      <c r="AB3337" s="2"/>
      <c r="AD3337" s="1"/>
      <c r="AE3337" s="1"/>
      <c r="AF3337" s="1"/>
      <c r="AG3337" s="1"/>
      <c r="AH3337" s="1"/>
    </row>
    <row r="3338" spans="17:34" x14ac:dyDescent="0.3">
      <c r="Q3338" s="1"/>
      <c r="AB3338" s="2"/>
      <c r="AD3338" s="1"/>
      <c r="AE3338" s="1"/>
      <c r="AF3338" s="1"/>
      <c r="AG3338" s="1"/>
      <c r="AH3338" s="1"/>
    </row>
    <row r="3339" spans="17:34" x14ac:dyDescent="0.3">
      <c r="Q3339" s="1"/>
      <c r="AB3339" s="2"/>
      <c r="AD3339" s="1"/>
      <c r="AE3339" s="1"/>
      <c r="AF3339" s="1"/>
      <c r="AG3339" s="1"/>
      <c r="AH3339" s="1"/>
    </row>
    <row r="3340" spans="17:34" x14ac:dyDescent="0.3">
      <c r="Q3340" s="1"/>
      <c r="AB3340" s="2"/>
      <c r="AD3340" s="1"/>
      <c r="AE3340" s="1"/>
      <c r="AF3340" s="1"/>
      <c r="AG3340" s="1"/>
      <c r="AH3340" s="1"/>
    </row>
    <row r="3341" spans="17:34" x14ac:dyDescent="0.3">
      <c r="Q3341" s="1"/>
      <c r="AB3341" s="2"/>
      <c r="AD3341" s="1"/>
      <c r="AE3341" s="1"/>
      <c r="AF3341" s="1"/>
      <c r="AG3341" s="1"/>
      <c r="AH3341" s="1"/>
    </row>
    <row r="3342" spans="17:34" x14ac:dyDescent="0.3">
      <c r="Q3342" s="1"/>
      <c r="AB3342" s="2"/>
      <c r="AD3342" s="1"/>
      <c r="AE3342" s="1"/>
      <c r="AF3342" s="1"/>
      <c r="AG3342" s="1"/>
      <c r="AH3342" s="1"/>
    </row>
    <row r="3343" spans="17:34" x14ac:dyDescent="0.3">
      <c r="Q3343" s="1"/>
      <c r="AB3343" s="2"/>
      <c r="AD3343" s="1"/>
      <c r="AE3343" s="1"/>
      <c r="AF3343" s="1"/>
      <c r="AG3343" s="1"/>
      <c r="AH3343" s="1"/>
    </row>
    <row r="3344" spans="17:34" x14ac:dyDescent="0.3">
      <c r="Q3344" s="1"/>
      <c r="AB3344" s="2"/>
      <c r="AD3344" s="1"/>
      <c r="AE3344" s="1"/>
      <c r="AF3344" s="1"/>
      <c r="AG3344" s="1"/>
      <c r="AH3344" s="1"/>
    </row>
    <row r="3345" spans="17:34" x14ac:dyDescent="0.3">
      <c r="Q3345" s="1"/>
      <c r="AB3345" s="2"/>
      <c r="AD3345" s="1"/>
      <c r="AE3345" s="1"/>
      <c r="AF3345" s="1"/>
      <c r="AG3345" s="1"/>
      <c r="AH3345" s="1"/>
    </row>
    <row r="3346" spans="17:34" x14ac:dyDescent="0.3">
      <c r="Q3346" s="1"/>
      <c r="AB3346" s="2"/>
      <c r="AD3346" s="1"/>
      <c r="AE3346" s="1"/>
      <c r="AF3346" s="1"/>
      <c r="AG3346" s="1"/>
      <c r="AH3346" s="1"/>
    </row>
    <row r="3347" spans="17:34" x14ac:dyDescent="0.3">
      <c r="Q3347" s="1"/>
      <c r="AB3347" s="2"/>
      <c r="AD3347" s="1"/>
      <c r="AE3347" s="1"/>
      <c r="AF3347" s="1"/>
      <c r="AG3347" s="1"/>
      <c r="AH3347" s="1"/>
    </row>
    <row r="3348" spans="17:34" x14ac:dyDescent="0.3">
      <c r="Q3348" s="1"/>
      <c r="AB3348" s="2"/>
      <c r="AD3348" s="1"/>
      <c r="AE3348" s="1"/>
      <c r="AF3348" s="1"/>
      <c r="AG3348" s="1"/>
      <c r="AH3348" s="1"/>
    </row>
    <row r="3349" spans="17:34" x14ac:dyDescent="0.3">
      <c r="Q3349" s="1"/>
      <c r="AB3349" s="2"/>
      <c r="AD3349" s="1"/>
      <c r="AE3349" s="1"/>
      <c r="AF3349" s="1"/>
      <c r="AG3349" s="1"/>
      <c r="AH3349" s="1"/>
    </row>
    <row r="3350" spans="17:34" x14ac:dyDescent="0.3">
      <c r="Q3350" s="1"/>
      <c r="AB3350" s="2"/>
      <c r="AD3350" s="1"/>
      <c r="AE3350" s="1"/>
      <c r="AF3350" s="1"/>
      <c r="AG3350" s="1"/>
      <c r="AH3350" s="1"/>
    </row>
    <row r="3351" spans="17:34" x14ac:dyDescent="0.3">
      <c r="Q3351" s="1"/>
      <c r="AB3351" s="2"/>
      <c r="AD3351" s="1"/>
      <c r="AE3351" s="1"/>
      <c r="AF3351" s="1"/>
      <c r="AG3351" s="1"/>
      <c r="AH3351" s="1"/>
    </row>
    <row r="3352" spans="17:34" x14ac:dyDescent="0.3">
      <c r="Q3352" s="1"/>
      <c r="AB3352" s="2"/>
      <c r="AD3352" s="1"/>
      <c r="AE3352" s="1"/>
      <c r="AF3352" s="1"/>
      <c r="AG3352" s="1"/>
      <c r="AH3352" s="1"/>
    </row>
    <row r="3353" spans="17:34" x14ac:dyDescent="0.3">
      <c r="Q3353" s="1"/>
      <c r="AB3353" s="2"/>
      <c r="AD3353" s="1"/>
      <c r="AE3353" s="1"/>
      <c r="AF3353" s="1"/>
      <c r="AG3353" s="1"/>
      <c r="AH3353" s="1"/>
    </row>
    <row r="3354" spans="17:34" x14ac:dyDescent="0.3">
      <c r="Q3354" s="1"/>
      <c r="AB3354" s="2"/>
      <c r="AD3354" s="1"/>
      <c r="AE3354" s="1"/>
      <c r="AF3354" s="1"/>
      <c r="AG3354" s="1"/>
      <c r="AH3354" s="1"/>
    </row>
    <row r="3355" spans="17:34" x14ac:dyDescent="0.3">
      <c r="Q3355" s="1"/>
      <c r="AB3355" s="2"/>
      <c r="AD3355" s="1"/>
      <c r="AE3355" s="1"/>
      <c r="AF3355" s="1"/>
      <c r="AG3355" s="1"/>
      <c r="AH3355" s="1"/>
    </row>
    <row r="3356" spans="17:34" x14ac:dyDescent="0.3">
      <c r="Q3356" s="1"/>
      <c r="AB3356" s="2"/>
      <c r="AD3356" s="1"/>
      <c r="AE3356" s="1"/>
      <c r="AF3356" s="1"/>
      <c r="AG3356" s="1"/>
      <c r="AH3356" s="1"/>
    </row>
    <row r="3357" spans="17:34" x14ac:dyDescent="0.3">
      <c r="Q3357" s="1"/>
      <c r="AB3357" s="2"/>
      <c r="AD3357" s="1"/>
      <c r="AE3357" s="1"/>
      <c r="AF3357" s="1"/>
      <c r="AG3357" s="1"/>
      <c r="AH3357" s="1"/>
    </row>
    <row r="3358" spans="17:34" x14ac:dyDescent="0.3">
      <c r="Q3358" s="1"/>
      <c r="AB3358" s="2"/>
      <c r="AD3358" s="1"/>
      <c r="AE3358" s="1"/>
      <c r="AF3358" s="1"/>
      <c r="AG3358" s="1"/>
      <c r="AH3358" s="1"/>
    </row>
    <row r="3359" spans="17:34" x14ac:dyDescent="0.3">
      <c r="Q3359" s="1"/>
      <c r="AB3359" s="2"/>
      <c r="AD3359" s="1"/>
      <c r="AE3359" s="1"/>
      <c r="AF3359" s="1"/>
      <c r="AG3359" s="1"/>
      <c r="AH3359" s="1"/>
    </row>
    <row r="3360" spans="17:34" x14ac:dyDescent="0.3">
      <c r="Q3360" s="1"/>
      <c r="AB3360" s="2"/>
      <c r="AD3360" s="1"/>
      <c r="AE3360" s="1"/>
      <c r="AF3360" s="1"/>
      <c r="AG3360" s="1"/>
      <c r="AH3360" s="1"/>
    </row>
    <row r="3361" spans="17:34" x14ac:dyDescent="0.3">
      <c r="Q3361" s="1"/>
      <c r="AB3361" s="2"/>
      <c r="AD3361" s="1"/>
      <c r="AE3361" s="1"/>
      <c r="AF3361" s="1"/>
      <c r="AG3361" s="1"/>
      <c r="AH3361" s="1"/>
    </row>
    <row r="3362" spans="17:34" x14ac:dyDescent="0.3">
      <c r="Q3362" s="1"/>
      <c r="AB3362" s="2"/>
      <c r="AD3362" s="1"/>
      <c r="AE3362" s="1"/>
      <c r="AF3362" s="1"/>
      <c r="AG3362" s="1"/>
      <c r="AH3362" s="1"/>
    </row>
    <row r="3363" spans="17:34" x14ac:dyDescent="0.3">
      <c r="Q3363" s="1"/>
      <c r="AB3363" s="2"/>
      <c r="AD3363" s="1"/>
      <c r="AE3363" s="1"/>
      <c r="AF3363" s="1"/>
      <c r="AG3363" s="1"/>
      <c r="AH3363" s="1"/>
    </row>
    <row r="3364" spans="17:34" x14ac:dyDescent="0.3">
      <c r="Q3364" s="1"/>
      <c r="AB3364" s="2"/>
      <c r="AD3364" s="1"/>
      <c r="AE3364" s="1"/>
      <c r="AF3364" s="1"/>
      <c r="AG3364" s="1"/>
      <c r="AH3364" s="1"/>
    </row>
    <row r="3365" spans="17:34" x14ac:dyDescent="0.3">
      <c r="Q3365" s="1"/>
      <c r="AB3365" s="2"/>
      <c r="AD3365" s="1"/>
      <c r="AE3365" s="1"/>
      <c r="AF3365" s="1"/>
      <c r="AG3365" s="1"/>
      <c r="AH3365" s="1"/>
    </row>
    <row r="3366" spans="17:34" x14ac:dyDescent="0.3">
      <c r="Q3366" s="1"/>
      <c r="AB3366" s="2"/>
      <c r="AD3366" s="1"/>
      <c r="AE3366" s="1"/>
      <c r="AF3366" s="1"/>
      <c r="AG3366" s="1"/>
      <c r="AH3366" s="1"/>
    </row>
    <row r="3367" spans="17:34" x14ac:dyDescent="0.3">
      <c r="Q3367" s="1"/>
      <c r="AB3367" s="2"/>
      <c r="AD3367" s="1"/>
      <c r="AE3367" s="1"/>
      <c r="AF3367" s="1"/>
      <c r="AG3367" s="1"/>
      <c r="AH3367" s="1"/>
    </row>
    <row r="3368" spans="17:34" x14ac:dyDescent="0.3">
      <c r="Q3368" s="1"/>
      <c r="AB3368" s="2"/>
      <c r="AD3368" s="1"/>
      <c r="AE3368" s="1"/>
      <c r="AF3368" s="1"/>
      <c r="AG3368" s="1"/>
      <c r="AH3368" s="1"/>
    </row>
    <row r="3369" spans="17:34" x14ac:dyDescent="0.3">
      <c r="Q3369" s="1"/>
      <c r="AB3369" s="2"/>
      <c r="AD3369" s="1"/>
      <c r="AE3369" s="1"/>
      <c r="AF3369" s="1"/>
      <c r="AG3369" s="1"/>
      <c r="AH3369" s="1"/>
    </row>
    <row r="3370" spans="17:34" x14ac:dyDescent="0.3">
      <c r="Q3370" s="1"/>
      <c r="AB3370" s="2"/>
      <c r="AD3370" s="1"/>
      <c r="AE3370" s="1"/>
      <c r="AF3370" s="1"/>
      <c r="AG3370" s="1"/>
      <c r="AH3370" s="1"/>
    </row>
    <row r="3371" spans="17:34" x14ac:dyDescent="0.3">
      <c r="Q3371" s="1"/>
      <c r="AB3371" s="2"/>
      <c r="AD3371" s="1"/>
      <c r="AE3371" s="1"/>
      <c r="AF3371" s="1"/>
      <c r="AG3371" s="1"/>
      <c r="AH3371" s="1"/>
    </row>
    <row r="3372" spans="17:34" x14ac:dyDescent="0.3">
      <c r="Q3372" s="1"/>
      <c r="AB3372" s="2"/>
      <c r="AD3372" s="1"/>
      <c r="AE3372" s="1"/>
      <c r="AF3372" s="1"/>
      <c r="AG3372" s="1"/>
      <c r="AH3372" s="1"/>
    </row>
    <row r="3373" spans="17:34" x14ac:dyDescent="0.3">
      <c r="Q3373" s="1"/>
      <c r="AB3373" s="2"/>
      <c r="AD3373" s="1"/>
      <c r="AE3373" s="1"/>
      <c r="AF3373" s="1"/>
      <c r="AG3373" s="1"/>
      <c r="AH3373" s="1"/>
    </row>
    <row r="3374" spans="17:34" x14ac:dyDescent="0.3">
      <c r="Q3374" s="1"/>
      <c r="AB3374" s="2"/>
      <c r="AD3374" s="1"/>
      <c r="AE3374" s="1"/>
      <c r="AF3374" s="1"/>
      <c r="AG3374" s="1"/>
      <c r="AH3374" s="1"/>
    </row>
    <row r="3375" spans="17:34" x14ac:dyDescent="0.3">
      <c r="Q3375" s="1"/>
      <c r="AB3375" s="2"/>
      <c r="AD3375" s="1"/>
      <c r="AE3375" s="1"/>
      <c r="AF3375" s="1"/>
      <c r="AG3375" s="1"/>
      <c r="AH3375" s="1"/>
    </row>
    <row r="3376" spans="17:34" x14ac:dyDescent="0.3">
      <c r="Q3376" s="1"/>
      <c r="AB3376" s="2"/>
      <c r="AD3376" s="1"/>
      <c r="AE3376" s="1"/>
      <c r="AF3376" s="1"/>
      <c r="AG3376" s="1"/>
      <c r="AH3376" s="1"/>
    </row>
    <row r="3377" spans="17:34" x14ac:dyDescent="0.3">
      <c r="Q3377" s="1"/>
      <c r="AB3377" s="2"/>
      <c r="AD3377" s="1"/>
      <c r="AE3377" s="1"/>
      <c r="AF3377" s="1"/>
      <c r="AG3377" s="1"/>
      <c r="AH3377" s="1"/>
    </row>
    <row r="3378" spans="17:34" x14ac:dyDescent="0.3">
      <c r="Q3378" s="1"/>
      <c r="AB3378" s="2"/>
      <c r="AD3378" s="1"/>
      <c r="AE3378" s="1"/>
      <c r="AF3378" s="1"/>
      <c r="AG3378" s="1"/>
      <c r="AH3378" s="1"/>
    </row>
    <row r="3379" spans="17:34" x14ac:dyDescent="0.3">
      <c r="Q3379" s="1"/>
      <c r="AB3379" s="2"/>
      <c r="AD3379" s="1"/>
      <c r="AE3379" s="1"/>
      <c r="AF3379" s="1"/>
      <c r="AG3379" s="1"/>
      <c r="AH3379" s="1"/>
    </row>
    <row r="3380" spans="17:34" x14ac:dyDescent="0.3">
      <c r="Q3380" s="1"/>
      <c r="AB3380" s="2"/>
      <c r="AD3380" s="1"/>
      <c r="AE3380" s="1"/>
      <c r="AF3380" s="1"/>
      <c r="AG3380" s="1"/>
      <c r="AH3380" s="1"/>
    </row>
    <row r="3381" spans="17:34" x14ac:dyDescent="0.3">
      <c r="Q3381" s="1"/>
      <c r="AB3381" s="2"/>
      <c r="AD3381" s="1"/>
      <c r="AE3381" s="1"/>
      <c r="AF3381" s="1"/>
      <c r="AG3381" s="1"/>
      <c r="AH3381" s="1"/>
    </row>
    <row r="3382" spans="17:34" x14ac:dyDescent="0.3">
      <c r="Q3382" s="1"/>
      <c r="AB3382" s="2"/>
      <c r="AD3382" s="1"/>
      <c r="AE3382" s="1"/>
      <c r="AF3382" s="1"/>
      <c r="AG3382" s="1"/>
      <c r="AH3382" s="1"/>
    </row>
    <row r="3383" spans="17:34" x14ac:dyDescent="0.3">
      <c r="Q3383" s="1"/>
      <c r="AB3383" s="2"/>
      <c r="AD3383" s="1"/>
      <c r="AE3383" s="1"/>
      <c r="AF3383" s="1"/>
      <c r="AG3383" s="1"/>
      <c r="AH3383" s="1"/>
    </row>
    <row r="3384" spans="17:34" x14ac:dyDescent="0.3">
      <c r="Q3384" s="1"/>
      <c r="AB3384" s="2"/>
      <c r="AD3384" s="1"/>
      <c r="AE3384" s="1"/>
      <c r="AF3384" s="1"/>
      <c r="AG3384" s="1"/>
      <c r="AH3384" s="1"/>
    </row>
    <row r="3385" spans="17:34" x14ac:dyDescent="0.3">
      <c r="Q3385" s="1"/>
      <c r="AB3385" s="2"/>
      <c r="AD3385" s="1"/>
      <c r="AE3385" s="1"/>
      <c r="AF3385" s="1"/>
      <c r="AG3385" s="1"/>
      <c r="AH3385" s="1"/>
    </row>
    <row r="3386" spans="17:34" x14ac:dyDescent="0.3">
      <c r="Q3386" s="1"/>
      <c r="AB3386" s="2"/>
      <c r="AD3386" s="1"/>
      <c r="AE3386" s="1"/>
      <c r="AF3386" s="1"/>
      <c r="AG3386" s="1"/>
      <c r="AH3386" s="1"/>
    </row>
    <row r="3387" spans="17:34" x14ac:dyDescent="0.3">
      <c r="Q3387" s="1"/>
      <c r="AB3387" s="2"/>
      <c r="AD3387" s="1"/>
      <c r="AE3387" s="1"/>
      <c r="AF3387" s="1"/>
      <c r="AG3387" s="1"/>
      <c r="AH3387" s="1"/>
    </row>
    <row r="3388" spans="17:34" x14ac:dyDescent="0.3">
      <c r="Q3388" s="1"/>
      <c r="AB3388" s="2"/>
      <c r="AD3388" s="1"/>
      <c r="AE3388" s="1"/>
      <c r="AF3388" s="1"/>
      <c r="AG3388" s="1"/>
      <c r="AH3388" s="1"/>
    </row>
    <row r="3389" spans="17:34" x14ac:dyDescent="0.3">
      <c r="Q3389" s="1"/>
      <c r="AB3389" s="2"/>
      <c r="AD3389" s="1"/>
      <c r="AE3389" s="1"/>
      <c r="AF3389" s="1"/>
      <c r="AG3389" s="1"/>
      <c r="AH3389" s="1"/>
    </row>
    <row r="3390" spans="17:34" x14ac:dyDescent="0.3">
      <c r="Q3390" s="1"/>
      <c r="AB3390" s="2"/>
      <c r="AD3390" s="1"/>
      <c r="AE3390" s="1"/>
      <c r="AF3390" s="1"/>
      <c r="AG3390" s="1"/>
      <c r="AH3390" s="1"/>
    </row>
    <row r="3391" spans="17:34" x14ac:dyDescent="0.3">
      <c r="Q3391" s="1"/>
      <c r="AB3391" s="2"/>
      <c r="AD3391" s="1"/>
      <c r="AE3391" s="1"/>
      <c r="AF3391" s="1"/>
      <c r="AG3391" s="1"/>
      <c r="AH3391" s="1"/>
    </row>
    <row r="3392" spans="17:34" x14ac:dyDescent="0.3">
      <c r="Q3392" s="1"/>
      <c r="AB3392" s="2"/>
      <c r="AD3392" s="1"/>
      <c r="AE3392" s="1"/>
      <c r="AF3392" s="1"/>
      <c r="AG3392" s="1"/>
      <c r="AH3392" s="1"/>
    </row>
    <row r="3393" spans="17:34" x14ac:dyDescent="0.3">
      <c r="Q3393" s="1"/>
      <c r="AB3393" s="2"/>
      <c r="AD3393" s="1"/>
      <c r="AE3393" s="1"/>
      <c r="AF3393" s="1"/>
      <c r="AG3393" s="1"/>
      <c r="AH3393" s="1"/>
    </row>
    <row r="3394" spans="17:34" x14ac:dyDescent="0.3">
      <c r="Q3394" s="1"/>
      <c r="AB3394" s="2"/>
      <c r="AD3394" s="1"/>
      <c r="AE3394" s="1"/>
      <c r="AF3394" s="1"/>
      <c r="AG3394" s="1"/>
      <c r="AH3394" s="1"/>
    </row>
    <row r="3395" spans="17:34" x14ac:dyDescent="0.3">
      <c r="Q3395" s="1"/>
      <c r="AB3395" s="2"/>
      <c r="AD3395" s="1"/>
      <c r="AE3395" s="1"/>
      <c r="AF3395" s="1"/>
      <c r="AG3395" s="1"/>
      <c r="AH3395" s="1"/>
    </row>
    <row r="3396" spans="17:34" x14ac:dyDescent="0.3">
      <c r="Q3396" s="1"/>
      <c r="AB3396" s="2"/>
      <c r="AD3396" s="1"/>
      <c r="AE3396" s="1"/>
      <c r="AF3396" s="1"/>
      <c r="AG3396" s="1"/>
      <c r="AH3396" s="1"/>
    </row>
    <row r="3397" spans="17:34" x14ac:dyDescent="0.3">
      <c r="Q3397" s="1"/>
      <c r="AB3397" s="2"/>
      <c r="AD3397" s="1"/>
      <c r="AE3397" s="1"/>
      <c r="AF3397" s="1"/>
      <c r="AG3397" s="1"/>
      <c r="AH3397" s="1"/>
    </row>
    <row r="3398" spans="17:34" x14ac:dyDescent="0.3">
      <c r="Q3398" s="1"/>
      <c r="AB3398" s="2"/>
      <c r="AD3398" s="1"/>
      <c r="AE3398" s="1"/>
      <c r="AF3398" s="1"/>
      <c r="AG3398" s="1"/>
      <c r="AH3398" s="1"/>
    </row>
    <row r="3399" spans="17:34" x14ac:dyDescent="0.3">
      <c r="Q3399" s="1"/>
      <c r="AB3399" s="2"/>
      <c r="AD3399" s="1"/>
      <c r="AE3399" s="1"/>
      <c r="AF3399" s="1"/>
      <c r="AG3399" s="1"/>
      <c r="AH3399" s="1"/>
    </row>
    <row r="3400" spans="17:34" x14ac:dyDescent="0.3">
      <c r="Q3400" s="1"/>
      <c r="AB3400" s="2"/>
      <c r="AD3400" s="1"/>
      <c r="AE3400" s="1"/>
      <c r="AF3400" s="1"/>
      <c r="AG3400" s="1"/>
      <c r="AH3400" s="1"/>
    </row>
    <row r="3401" spans="17:34" x14ac:dyDescent="0.3">
      <c r="Q3401" s="1"/>
      <c r="AB3401" s="2"/>
      <c r="AD3401" s="1"/>
      <c r="AE3401" s="1"/>
      <c r="AF3401" s="1"/>
      <c r="AG3401" s="1"/>
      <c r="AH3401" s="1"/>
    </row>
    <row r="3402" spans="17:34" x14ac:dyDescent="0.3">
      <c r="Q3402" s="1"/>
      <c r="AB3402" s="2"/>
      <c r="AD3402" s="1"/>
      <c r="AE3402" s="1"/>
      <c r="AF3402" s="1"/>
      <c r="AG3402" s="1"/>
      <c r="AH3402" s="1"/>
    </row>
    <row r="3403" spans="17:34" x14ac:dyDescent="0.3">
      <c r="Q3403" s="1"/>
      <c r="AB3403" s="2"/>
      <c r="AD3403" s="1"/>
      <c r="AE3403" s="1"/>
      <c r="AF3403" s="1"/>
      <c r="AG3403" s="1"/>
      <c r="AH3403" s="1"/>
    </row>
    <row r="3404" spans="17:34" x14ac:dyDescent="0.3">
      <c r="Q3404" s="1"/>
      <c r="AB3404" s="2"/>
      <c r="AD3404" s="1"/>
      <c r="AE3404" s="1"/>
      <c r="AF3404" s="1"/>
      <c r="AG3404" s="1"/>
      <c r="AH3404" s="1"/>
    </row>
    <row r="3405" spans="17:34" x14ac:dyDescent="0.3">
      <c r="Q3405" s="1"/>
      <c r="AB3405" s="2"/>
      <c r="AD3405" s="1"/>
      <c r="AE3405" s="1"/>
      <c r="AF3405" s="1"/>
      <c r="AG3405" s="1"/>
      <c r="AH3405" s="1"/>
    </row>
    <row r="3406" spans="17:34" x14ac:dyDescent="0.3">
      <c r="Q3406" s="1"/>
      <c r="AB3406" s="2"/>
      <c r="AD3406" s="1"/>
      <c r="AE3406" s="1"/>
      <c r="AF3406" s="1"/>
      <c r="AG3406" s="1"/>
      <c r="AH3406" s="1"/>
    </row>
    <row r="3407" spans="17:34" x14ac:dyDescent="0.3">
      <c r="Q3407" s="1"/>
      <c r="AB3407" s="2"/>
      <c r="AD3407" s="1"/>
      <c r="AE3407" s="1"/>
      <c r="AF3407" s="1"/>
      <c r="AG3407" s="1"/>
      <c r="AH3407" s="1"/>
    </row>
    <row r="3408" spans="17:34" x14ac:dyDescent="0.3">
      <c r="Q3408" s="1"/>
      <c r="AB3408" s="2"/>
      <c r="AD3408" s="1"/>
      <c r="AE3408" s="1"/>
      <c r="AF3408" s="1"/>
      <c r="AG3408" s="1"/>
      <c r="AH3408" s="1"/>
    </row>
    <row r="3409" spans="17:34" x14ac:dyDescent="0.3">
      <c r="Q3409" s="1"/>
      <c r="AB3409" s="2"/>
      <c r="AD3409" s="1"/>
      <c r="AE3409" s="1"/>
      <c r="AF3409" s="1"/>
      <c r="AG3409" s="1"/>
      <c r="AH3409" s="1"/>
    </row>
    <row r="3410" spans="17:34" x14ac:dyDescent="0.3">
      <c r="Q3410" s="1"/>
      <c r="AB3410" s="2"/>
      <c r="AD3410" s="1"/>
      <c r="AE3410" s="1"/>
      <c r="AF3410" s="1"/>
      <c r="AG3410" s="1"/>
      <c r="AH3410" s="1"/>
    </row>
    <row r="3411" spans="17:34" x14ac:dyDescent="0.3">
      <c r="Q3411" s="1"/>
      <c r="AB3411" s="2"/>
      <c r="AD3411" s="1"/>
      <c r="AE3411" s="1"/>
      <c r="AF3411" s="1"/>
      <c r="AG3411" s="1"/>
      <c r="AH3411" s="1"/>
    </row>
    <row r="3412" spans="17:34" x14ac:dyDescent="0.3">
      <c r="Q3412" s="1"/>
      <c r="AB3412" s="2"/>
      <c r="AD3412" s="1"/>
      <c r="AE3412" s="1"/>
      <c r="AF3412" s="1"/>
      <c r="AG3412" s="1"/>
      <c r="AH3412" s="1"/>
    </row>
    <row r="3413" spans="17:34" x14ac:dyDescent="0.3">
      <c r="Q3413" s="1"/>
      <c r="AB3413" s="2"/>
      <c r="AD3413" s="1"/>
      <c r="AE3413" s="1"/>
      <c r="AF3413" s="1"/>
      <c r="AG3413" s="1"/>
      <c r="AH3413" s="1"/>
    </row>
    <row r="3414" spans="17:34" x14ac:dyDescent="0.3">
      <c r="Q3414" s="1"/>
      <c r="AB3414" s="2"/>
      <c r="AD3414" s="1"/>
      <c r="AE3414" s="1"/>
      <c r="AF3414" s="1"/>
      <c r="AG3414" s="1"/>
      <c r="AH3414" s="1"/>
    </row>
    <row r="3415" spans="17:34" x14ac:dyDescent="0.3">
      <c r="Q3415" s="1"/>
      <c r="AB3415" s="2"/>
      <c r="AD3415" s="1"/>
      <c r="AE3415" s="1"/>
      <c r="AF3415" s="1"/>
      <c r="AG3415" s="1"/>
      <c r="AH3415" s="1"/>
    </row>
    <row r="3416" spans="17:34" x14ac:dyDescent="0.3">
      <c r="Q3416" s="1"/>
      <c r="AB3416" s="2"/>
      <c r="AD3416" s="1"/>
      <c r="AE3416" s="1"/>
      <c r="AF3416" s="1"/>
      <c r="AG3416" s="1"/>
      <c r="AH3416" s="1"/>
    </row>
    <row r="3417" spans="17:34" x14ac:dyDescent="0.3">
      <c r="Q3417" s="1"/>
      <c r="AB3417" s="2"/>
      <c r="AD3417" s="1"/>
      <c r="AE3417" s="1"/>
      <c r="AF3417" s="1"/>
      <c r="AG3417" s="1"/>
      <c r="AH3417" s="1"/>
    </row>
    <row r="3418" spans="17:34" x14ac:dyDescent="0.3">
      <c r="Q3418" s="1"/>
      <c r="AB3418" s="2"/>
      <c r="AD3418" s="1"/>
      <c r="AE3418" s="1"/>
      <c r="AF3418" s="1"/>
      <c r="AG3418" s="1"/>
      <c r="AH3418" s="1"/>
    </row>
    <row r="3419" spans="17:34" x14ac:dyDescent="0.3">
      <c r="Q3419" s="1"/>
      <c r="AB3419" s="2"/>
      <c r="AD3419" s="1"/>
      <c r="AE3419" s="1"/>
      <c r="AF3419" s="1"/>
      <c r="AG3419" s="1"/>
      <c r="AH3419" s="1"/>
    </row>
    <row r="3420" spans="17:34" x14ac:dyDescent="0.3">
      <c r="Q3420" s="1"/>
      <c r="AB3420" s="2"/>
      <c r="AD3420" s="1"/>
      <c r="AE3420" s="1"/>
      <c r="AF3420" s="1"/>
      <c r="AG3420" s="1"/>
      <c r="AH3420" s="1"/>
    </row>
    <row r="3421" spans="17:34" x14ac:dyDescent="0.3">
      <c r="Q3421" s="1"/>
      <c r="AB3421" s="2"/>
      <c r="AD3421" s="1"/>
      <c r="AE3421" s="1"/>
      <c r="AF3421" s="1"/>
      <c r="AG3421" s="1"/>
      <c r="AH3421" s="1"/>
    </row>
    <row r="3422" spans="17:34" x14ac:dyDescent="0.3">
      <c r="Q3422" s="1"/>
      <c r="AB3422" s="2"/>
      <c r="AD3422" s="1"/>
      <c r="AE3422" s="1"/>
      <c r="AF3422" s="1"/>
      <c r="AG3422" s="1"/>
      <c r="AH3422" s="1"/>
    </row>
    <row r="3423" spans="17:34" x14ac:dyDescent="0.3">
      <c r="Q3423" s="1"/>
      <c r="AB3423" s="2"/>
      <c r="AD3423" s="1"/>
      <c r="AE3423" s="1"/>
      <c r="AF3423" s="1"/>
      <c r="AG3423" s="1"/>
      <c r="AH3423" s="1"/>
    </row>
    <row r="3424" spans="17:34" x14ac:dyDescent="0.3">
      <c r="Q3424" s="1"/>
      <c r="AB3424" s="2"/>
      <c r="AD3424" s="1"/>
      <c r="AE3424" s="1"/>
      <c r="AF3424" s="1"/>
      <c r="AG3424" s="1"/>
      <c r="AH3424" s="1"/>
    </row>
    <row r="3425" spans="17:34" x14ac:dyDescent="0.3">
      <c r="Q3425" s="1"/>
      <c r="AB3425" s="2"/>
      <c r="AD3425" s="1"/>
      <c r="AE3425" s="1"/>
      <c r="AF3425" s="1"/>
      <c r="AG3425" s="1"/>
      <c r="AH3425" s="1"/>
    </row>
    <row r="3426" spans="17:34" x14ac:dyDescent="0.3">
      <c r="Q3426" s="1"/>
      <c r="AB3426" s="2"/>
      <c r="AD3426" s="1"/>
      <c r="AE3426" s="1"/>
      <c r="AF3426" s="1"/>
      <c r="AG3426" s="1"/>
      <c r="AH3426" s="1"/>
    </row>
    <row r="3427" spans="17:34" x14ac:dyDescent="0.3">
      <c r="Q3427" s="1"/>
      <c r="AB3427" s="2"/>
      <c r="AD3427" s="1"/>
      <c r="AE3427" s="1"/>
      <c r="AF3427" s="1"/>
      <c r="AG3427" s="1"/>
      <c r="AH3427" s="1"/>
    </row>
    <row r="3428" spans="17:34" x14ac:dyDescent="0.3">
      <c r="Q3428" s="1"/>
      <c r="AB3428" s="2"/>
      <c r="AD3428" s="1"/>
      <c r="AE3428" s="1"/>
      <c r="AF3428" s="1"/>
      <c r="AG3428" s="1"/>
      <c r="AH3428" s="1"/>
    </row>
    <row r="3429" spans="17:34" x14ac:dyDescent="0.3">
      <c r="Q3429" s="1"/>
      <c r="AB3429" s="2"/>
      <c r="AD3429" s="1"/>
      <c r="AE3429" s="1"/>
      <c r="AF3429" s="1"/>
      <c r="AG3429" s="1"/>
      <c r="AH3429" s="1"/>
    </row>
    <row r="3430" spans="17:34" x14ac:dyDescent="0.3">
      <c r="Q3430" s="1"/>
      <c r="AB3430" s="2"/>
      <c r="AD3430" s="1"/>
      <c r="AE3430" s="1"/>
      <c r="AF3430" s="1"/>
      <c r="AG3430" s="1"/>
      <c r="AH3430" s="1"/>
    </row>
    <row r="3431" spans="17:34" x14ac:dyDescent="0.3">
      <c r="Q3431" s="1"/>
      <c r="AB3431" s="2"/>
      <c r="AD3431" s="1"/>
      <c r="AE3431" s="1"/>
      <c r="AF3431" s="1"/>
      <c r="AG3431" s="1"/>
      <c r="AH3431" s="1"/>
    </row>
    <row r="3432" spans="17:34" x14ac:dyDescent="0.3">
      <c r="Q3432" s="1"/>
      <c r="AB3432" s="2"/>
      <c r="AD3432" s="1"/>
      <c r="AE3432" s="1"/>
      <c r="AF3432" s="1"/>
      <c r="AG3432" s="1"/>
      <c r="AH3432" s="1"/>
    </row>
    <row r="3433" spans="17:34" x14ac:dyDescent="0.3">
      <c r="Q3433" s="1"/>
      <c r="AB3433" s="2"/>
      <c r="AD3433" s="1"/>
      <c r="AE3433" s="1"/>
      <c r="AF3433" s="1"/>
      <c r="AG3433" s="1"/>
      <c r="AH3433" s="1"/>
    </row>
    <row r="3434" spans="17:34" x14ac:dyDescent="0.3">
      <c r="Q3434" s="1"/>
      <c r="AB3434" s="2"/>
      <c r="AD3434" s="1"/>
      <c r="AE3434" s="1"/>
      <c r="AF3434" s="1"/>
      <c r="AG3434" s="1"/>
      <c r="AH3434" s="1"/>
    </row>
    <row r="3435" spans="17:34" x14ac:dyDescent="0.3">
      <c r="Q3435" s="1"/>
      <c r="AB3435" s="2"/>
      <c r="AD3435" s="1"/>
      <c r="AE3435" s="1"/>
      <c r="AF3435" s="1"/>
      <c r="AG3435" s="1"/>
      <c r="AH3435" s="1"/>
    </row>
    <row r="3436" spans="17:34" x14ac:dyDescent="0.3">
      <c r="Q3436" s="1"/>
      <c r="AB3436" s="2"/>
      <c r="AD3436" s="1"/>
      <c r="AE3436" s="1"/>
      <c r="AF3436" s="1"/>
      <c r="AG3436" s="1"/>
      <c r="AH3436" s="1"/>
    </row>
    <row r="3437" spans="17:34" x14ac:dyDescent="0.3">
      <c r="Q3437" s="1"/>
      <c r="AB3437" s="2"/>
      <c r="AD3437" s="1"/>
      <c r="AE3437" s="1"/>
      <c r="AF3437" s="1"/>
      <c r="AG3437" s="1"/>
      <c r="AH3437" s="1"/>
    </row>
    <row r="3438" spans="17:34" x14ac:dyDescent="0.3">
      <c r="Q3438" s="1"/>
      <c r="AB3438" s="2"/>
      <c r="AD3438" s="1"/>
      <c r="AE3438" s="1"/>
      <c r="AF3438" s="1"/>
      <c r="AG3438" s="1"/>
      <c r="AH3438" s="1"/>
    </row>
    <row r="3439" spans="17:34" x14ac:dyDescent="0.3">
      <c r="Q3439" s="1"/>
      <c r="AB3439" s="2"/>
      <c r="AD3439" s="1"/>
      <c r="AE3439" s="1"/>
      <c r="AF3439" s="1"/>
      <c r="AG3439" s="1"/>
      <c r="AH3439" s="1"/>
    </row>
    <row r="3440" spans="17:34" x14ac:dyDescent="0.3">
      <c r="Q3440" s="1"/>
      <c r="AB3440" s="2"/>
      <c r="AD3440" s="1"/>
      <c r="AE3440" s="1"/>
      <c r="AF3440" s="1"/>
      <c r="AG3440" s="1"/>
      <c r="AH3440" s="1"/>
    </row>
    <row r="3441" spans="17:34" x14ac:dyDescent="0.3">
      <c r="Q3441" s="1"/>
      <c r="AB3441" s="2"/>
      <c r="AD3441" s="1"/>
      <c r="AE3441" s="1"/>
      <c r="AF3441" s="1"/>
      <c r="AG3441" s="1"/>
      <c r="AH3441" s="1"/>
    </row>
    <row r="3442" spans="17:34" x14ac:dyDescent="0.3">
      <c r="Q3442" s="1"/>
      <c r="AB3442" s="2"/>
      <c r="AD3442" s="1"/>
      <c r="AE3442" s="1"/>
      <c r="AF3442" s="1"/>
      <c r="AG3442" s="1"/>
      <c r="AH3442" s="1"/>
    </row>
    <row r="3443" spans="17:34" x14ac:dyDescent="0.3">
      <c r="Q3443" s="1"/>
      <c r="AB3443" s="2"/>
      <c r="AD3443" s="1"/>
      <c r="AE3443" s="1"/>
      <c r="AF3443" s="1"/>
      <c r="AG3443" s="1"/>
      <c r="AH3443" s="1"/>
    </row>
    <row r="3444" spans="17:34" x14ac:dyDescent="0.3">
      <c r="Q3444" s="1"/>
      <c r="AB3444" s="2"/>
      <c r="AD3444" s="1"/>
      <c r="AE3444" s="1"/>
      <c r="AF3444" s="1"/>
      <c r="AG3444" s="1"/>
      <c r="AH3444" s="1"/>
    </row>
    <row r="3445" spans="17:34" x14ac:dyDescent="0.3">
      <c r="Q3445" s="1"/>
      <c r="AB3445" s="2"/>
      <c r="AD3445" s="1"/>
      <c r="AE3445" s="1"/>
      <c r="AF3445" s="1"/>
      <c r="AG3445" s="1"/>
      <c r="AH3445" s="1"/>
    </row>
    <row r="3446" spans="17:34" x14ac:dyDescent="0.3">
      <c r="Q3446" s="1"/>
      <c r="AB3446" s="2"/>
      <c r="AD3446" s="1"/>
      <c r="AE3446" s="1"/>
      <c r="AF3446" s="1"/>
      <c r="AG3446" s="1"/>
      <c r="AH3446" s="1"/>
    </row>
    <row r="3447" spans="17:34" x14ac:dyDescent="0.3">
      <c r="Q3447" s="1"/>
      <c r="AB3447" s="2"/>
      <c r="AD3447" s="1"/>
      <c r="AE3447" s="1"/>
      <c r="AF3447" s="1"/>
      <c r="AG3447" s="1"/>
      <c r="AH3447" s="1"/>
    </row>
    <row r="3448" spans="17:34" x14ac:dyDescent="0.3">
      <c r="Q3448" s="1"/>
      <c r="AB3448" s="2"/>
      <c r="AD3448" s="1"/>
      <c r="AE3448" s="1"/>
      <c r="AF3448" s="1"/>
      <c r="AG3448" s="1"/>
      <c r="AH3448" s="1"/>
    </row>
    <row r="3449" spans="17:34" x14ac:dyDescent="0.3">
      <c r="Q3449" s="1"/>
      <c r="AB3449" s="2"/>
      <c r="AD3449" s="1"/>
      <c r="AE3449" s="1"/>
      <c r="AF3449" s="1"/>
      <c r="AG3449" s="1"/>
      <c r="AH3449" s="1"/>
    </row>
    <row r="3450" spans="17:34" x14ac:dyDescent="0.3">
      <c r="Q3450" s="1"/>
      <c r="AB3450" s="2"/>
      <c r="AD3450" s="1"/>
      <c r="AE3450" s="1"/>
      <c r="AF3450" s="1"/>
      <c r="AG3450" s="1"/>
      <c r="AH3450" s="1"/>
    </row>
    <row r="3451" spans="17:34" x14ac:dyDescent="0.3">
      <c r="Q3451" s="1"/>
      <c r="AB3451" s="2"/>
      <c r="AD3451" s="1"/>
      <c r="AE3451" s="1"/>
      <c r="AF3451" s="1"/>
      <c r="AG3451" s="1"/>
      <c r="AH3451" s="1"/>
    </row>
    <row r="3452" spans="17:34" x14ac:dyDescent="0.3">
      <c r="Q3452" s="1"/>
      <c r="AB3452" s="2"/>
      <c r="AD3452" s="1"/>
      <c r="AE3452" s="1"/>
      <c r="AF3452" s="1"/>
      <c r="AG3452" s="1"/>
      <c r="AH3452" s="1"/>
    </row>
    <row r="3453" spans="17:34" x14ac:dyDescent="0.3">
      <c r="Q3453" s="1"/>
      <c r="AB3453" s="2"/>
      <c r="AD3453" s="1"/>
      <c r="AE3453" s="1"/>
      <c r="AF3453" s="1"/>
      <c r="AG3453" s="1"/>
      <c r="AH3453" s="1"/>
    </row>
    <row r="3454" spans="17:34" x14ac:dyDescent="0.3">
      <c r="Q3454" s="1"/>
      <c r="AB3454" s="2"/>
      <c r="AD3454" s="1"/>
      <c r="AE3454" s="1"/>
      <c r="AF3454" s="1"/>
      <c r="AG3454" s="1"/>
      <c r="AH3454" s="1"/>
    </row>
    <row r="3455" spans="17:34" x14ac:dyDescent="0.3">
      <c r="Q3455" s="1"/>
      <c r="AB3455" s="2"/>
      <c r="AD3455" s="1"/>
      <c r="AE3455" s="1"/>
      <c r="AF3455" s="1"/>
      <c r="AG3455" s="1"/>
      <c r="AH3455" s="1"/>
    </row>
    <row r="3456" spans="17:34" x14ac:dyDescent="0.3">
      <c r="Q3456" s="1"/>
      <c r="AB3456" s="2"/>
      <c r="AD3456" s="1"/>
      <c r="AE3456" s="1"/>
      <c r="AF3456" s="1"/>
      <c r="AG3456" s="1"/>
      <c r="AH3456" s="1"/>
    </row>
    <row r="3457" spans="17:34" x14ac:dyDescent="0.3">
      <c r="Q3457" s="1"/>
      <c r="AB3457" s="2"/>
      <c r="AD3457" s="1"/>
      <c r="AE3457" s="1"/>
      <c r="AF3457" s="1"/>
      <c r="AG3457" s="1"/>
      <c r="AH3457" s="1"/>
    </row>
    <row r="3458" spans="17:34" x14ac:dyDescent="0.3">
      <c r="Q3458" s="1"/>
      <c r="AB3458" s="2"/>
      <c r="AD3458" s="1"/>
      <c r="AE3458" s="1"/>
      <c r="AF3458" s="1"/>
      <c r="AG3458" s="1"/>
      <c r="AH3458" s="1"/>
    </row>
    <row r="3459" spans="17:34" x14ac:dyDescent="0.3">
      <c r="Q3459" s="1"/>
      <c r="AB3459" s="2"/>
      <c r="AD3459" s="1"/>
      <c r="AE3459" s="1"/>
      <c r="AF3459" s="1"/>
      <c r="AG3459" s="1"/>
      <c r="AH3459" s="1"/>
    </row>
    <row r="3460" spans="17:34" x14ac:dyDescent="0.3">
      <c r="Q3460" s="1"/>
      <c r="AB3460" s="2"/>
      <c r="AD3460" s="1"/>
      <c r="AE3460" s="1"/>
      <c r="AF3460" s="1"/>
      <c r="AG3460" s="1"/>
      <c r="AH3460" s="1"/>
    </row>
    <row r="3461" spans="17:34" x14ac:dyDescent="0.3">
      <c r="Q3461" s="1"/>
      <c r="AB3461" s="2"/>
      <c r="AD3461" s="1"/>
      <c r="AE3461" s="1"/>
      <c r="AF3461" s="1"/>
      <c r="AG3461" s="1"/>
      <c r="AH3461" s="1"/>
    </row>
    <row r="3462" spans="17:34" x14ac:dyDescent="0.3">
      <c r="Q3462" s="1"/>
      <c r="AB3462" s="2"/>
      <c r="AD3462" s="1"/>
      <c r="AE3462" s="1"/>
      <c r="AF3462" s="1"/>
      <c r="AG3462" s="1"/>
      <c r="AH3462" s="1"/>
    </row>
    <row r="3463" spans="17:34" x14ac:dyDescent="0.3">
      <c r="Q3463" s="1"/>
      <c r="AB3463" s="2"/>
      <c r="AD3463" s="1"/>
      <c r="AE3463" s="1"/>
      <c r="AF3463" s="1"/>
      <c r="AG3463" s="1"/>
      <c r="AH3463" s="1"/>
    </row>
    <row r="3464" spans="17:34" x14ac:dyDescent="0.3">
      <c r="Q3464" s="1"/>
      <c r="AB3464" s="2"/>
      <c r="AD3464" s="1"/>
      <c r="AE3464" s="1"/>
      <c r="AF3464" s="1"/>
      <c r="AG3464" s="1"/>
      <c r="AH3464" s="1"/>
    </row>
    <row r="3465" spans="17:34" x14ac:dyDescent="0.3">
      <c r="Q3465" s="1"/>
      <c r="AB3465" s="2"/>
      <c r="AD3465" s="1"/>
      <c r="AE3465" s="1"/>
      <c r="AF3465" s="1"/>
      <c r="AG3465" s="1"/>
      <c r="AH3465" s="1"/>
    </row>
    <row r="3466" spans="17:34" x14ac:dyDescent="0.3">
      <c r="Q3466" s="1"/>
      <c r="AB3466" s="2"/>
      <c r="AD3466" s="1"/>
      <c r="AE3466" s="1"/>
      <c r="AF3466" s="1"/>
      <c r="AG3466" s="1"/>
      <c r="AH3466" s="1"/>
    </row>
    <row r="3467" spans="17:34" x14ac:dyDescent="0.3">
      <c r="Q3467" s="1"/>
      <c r="AB3467" s="2"/>
      <c r="AD3467" s="1"/>
      <c r="AE3467" s="1"/>
      <c r="AF3467" s="1"/>
      <c r="AG3467" s="1"/>
      <c r="AH3467" s="1"/>
    </row>
    <row r="3468" spans="17:34" x14ac:dyDescent="0.3">
      <c r="Q3468" s="1"/>
      <c r="AB3468" s="2"/>
      <c r="AD3468" s="1"/>
      <c r="AE3468" s="1"/>
      <c r="AF3468" s="1"/>
      <c r="AG3468" s="1"/>
      <c r="AH3468" s="1"/>
    </row>
    <row r="3469" spans="17:34" x14ac:dyDescent="0.3">
      <c r="Q3469" s="1"/>
      <c r="AB3469" s="2"/>
      <c r="AD3469" s="1"/>
      <c r="AE3469" s="1"/>
      <c r="AF3469" s="1"/>
      <c r="AG3469" s="1"/>
      <c r="AH3469" s="1"/>
    </row>
    <row r="3470" spans="17:34" x14ac:dyDescent="0.3">
      <c r="Q3470" s="1"/>
      <c r="AB3470" s="2"/>
      <c r="AD3470" s="1"/>
      <c r="AE3470" s="1"/>
      <c r="AF3470" s="1"/>
      <c r="AG3470" s="1"/>
      <c r="AH3470" s="1"/>
    </row>
    <row r="3471" spans="17:34" x14ac:dyDescent="0.3">
      <c r="Q3471" s="1"/>
      <c r="AB3471" s="2"/>
      <c r="AD3471" s="1"/>
      <c r="AE3471" s="1"/>
      <c r="AF3471" s="1"/>
      <c r="AG3471" s="1"/>
      <c r="AH3471" s="1"/>
    </row>
    <row r="3472" spans="17:34" x14ac:dyDescent="0.3">
      <c r="Q3472" s="1"/>
      <c r="AB3472" s="2"/>
      <c r="AD3472" s="1"/>
      <c r="AE3472" s="1"/>
      <c r="AF3472" s="1"/>
      <c r="AG3472" s="1"/>
      <c r="AH3472" s="1"/>
    </row>
    <row r="3473" spans="17:34" x14ac:dyDescent="0.3">
      <c r="Q3473" s="1"/>
      <c r="AB3473" s="2"/>
      <c r="AD3473" s="1"/>
      <c r="AE3473" s="1"/>
      <c r="AF3473" s="1"/>
      <c r="AG3473" s="1"/>
      <c r="AH3473" s="1"/>
    </row>
    <row r="3474" spans="17:34" x14ac:dyDescent="0.3">
      <c r="Q3474" s="1"/>
      <c r="AB3474" s="2"/>
      <c r="AD3474" s="1"/>
      <c r="AE3474" s="1"/>
      <c r="AF3474" s="1"/>
      <c r="AG3474" s="1"/>
      <c r="AH3474" s="1"/>
    </row>
    <row r="3475" spans="17:34" x14ac:dyDescent="0.3">
      <c r="Q3475" s="1"/>
      <c r="AB3475" s="2"/>
      <c r="AD3475" s="1"/>
      <c r="AE3475" s="1"/>
      <c r="AF3475" s="1"/>
      <c r="AG3475" s="1"/>
      <c r="AH3475" s="1"/>
    </row>
    <row r="3476" spans="17:34" x14ac:dyDescent="0.3">
      <c r="Q3476" s="1"/>
      <c r="AB3476" s="2"/>
      <c r="AD3476" s="1"/>
      <c r="AE3476" s="1"/>
      <c r="AF3476" s="1"/>
      <c r="AG3476" s="1"/>
      <c r="AH3476" s="1"/>
    </row>
    <row r="3477" spans="17:34" x14ac:dyDescent="0.3">
      <c r="Q3477" s="1"/>
      <c r="AB3477" s="2"/>
      <c r="AD3477" s="1"/>
      <c r="AE3477" s="1"/>
      <c r="AF3477" s="1"/>
      <c r="AG3477" s="1"/>
      <c r="AH3477" s="1"/>
    </row>
    <row r="3478" spans="17:34" x14ac:dyDescent="0.3">
      <c r="Q3478" s="1"/>
      <c r="AB3478" s="2"/>
      <c r="AD3478" s="1"/>
      <c r="AE3478" s="1"/>
      <c r="AF3478" s="1"/>
      <c r="AG3478" s="1"/>
      <c r="AH3478" s="1"/>
    </row>
    <row r="3479" spans="17:34" x14ac:dyDescent="0.3">
      <c r="Q3479" s="1"/>
      <c r="AB3479" s="2"/>
      <c r="AD3479" s="1"/>
      <c r="AE3479" s="1"/>
      <c r="AF3479" s="1"/>
      <c r="AG3479" s="1"/>
      <c r="AH3479" s="1"/>
    </row>
    <row r="3480" spans="17:34" x14ac:dyDescent="0.3">
      <c r="Q3480" s="1"/>
      <c r="AB3480" s="2"/>
      <c r="AD3480" s="1"/>
      <c r="AE3480" s="1"/>
      <c r="AF3480" s="1"/>
      <c r="AG3480" s="1"/>
      <c r="AH3480" s="1"/>
    </row>
    <row r="3481" spans="17:34" x14ac:dyDescent="0.3">
      <c r="Q3481" s="1"/>
      <c r="AB3481" s="2"/>
      <c r="AD3481" s="1"/>
      <c r="AE3481" s="1"/>
      <c r="AF3481" s="1"/>
      <c r="AG3481" s="1"/>
      <c r="AH3481" s="1"/>
    </row>
    <row r="3482" spans="17:34" x14ac:dyDescent="0.3">
      <c r="Q3482" s="1"/>
      <c r="AB3482" s="2"/>
      <c r="AD3482" s="1"/>
      <c r="AE3482" s="1"/>
      <c r="AF3482" s="1"/>
      <c r="AG3482" s="1"/>
      <c r="AH3482" s="1"/>
    </row>
    <row r="3483" spans="17:34" x14ac:dyDescent="0.3">
      <c r="Q3483" s="1"/>
      <c r="AB3483" s="2"/>
      <c r="AD3483" s="1"/>
      <c r="AE3483" s="1"/>
      <c r="AF3483" s="1"/>
      <c r="AG3483" s="1"/>
      <c r="AH3483" s="1"/>
    </row>
    <row r="3484" spans="17:34" x14ac:dyDescent="0.3">
      <c r="Q3484" s="1"/>
      <c r="AB3484" s="2"/>
      <c r="AD3484" s="1"/>
      <c r="AE3484" s="1"/>
      <c r="AF3484" s="1"/>
      <c r="AG3484" s="1"/>
      <c r="AH3484" s="1"/>
    </row>
    <row r="3485" spans="17:34" x14ac:dyDescent="0.3">
      <c r="Q3485" s="1"/>
      <c r="AB3485" s="2"/>
      <c r="AD3485" s="1"/>
      <c r="AE3485" s="1"/>
      <c r="AF3485" s="1"/>
      <c r="AG3485" s="1"/>
      <c r="AH3485" s="1"/>
    </row>
    <row r="3486" spans="17:34" x14ac:dyDescent="0.3">
      <c r="Q3486" s="1"/>
      <c r="AB3486" s="2"/>
      <c r="AD3486" s="1"/>
      <c r="AE3486" s="1"/>
      <c r="AF3486" s="1"/>
      <c r="AG3486" s="1"/>
      <c r="AH3486" s="1"/>
    </row>
    <row r="3487" spans="17:34" x14ac:dyDescent="0.3">
      <c r="Q3487" s="1"/>
      <c r="AB3487" s="2"/>
      <c r="AD3487" s="1"/>
      <c r="AE3487" s="1"/>
      <c r="AF3487" s="1"/>
      <c r="AG3487" s="1"/>
      <c r="AH3487" s="1"/>
    </row>
    <row r="3488" spans="17:34" x14ac:dyDescent="0.3">
      <c r="Q3488" s="1"/>
      <c r="AB3488" s="2"/>
      <c r="AD3488" s="1"/>
      <c r="AE3488" s="1"/>
      <c r="AF3488" s="1"/>
      <c r="AG3488" s="1"/>
      <c r="AH3488" s="1"/>
    </row>
    <row r="3489" spans="17:34" x14ac:dyDescent="0.3">
      <c r="Q3489" s="1"/>
      <c r="AB3489" s="2"/>
      <c r="AD3489" s="1"/>
      <c r="AE3489" s="1"/>
      <c r="AF3489" s="1"/>
      <c r="AG3489" s="1"/>
      <c r="AH3489" s="1"/>
    </row>
    <row r="3490" spans="17:34" x14ac:dyDescent="0.3">
      <c r="Q3490" s="1"/>
      <c r="AB3490" s="2"/>
      <c r="AD3490" s="1"/>
      <c r="AE3490" s="1"/>
      <c r="AF3490" s="1"/>
      <c r="AG3490" s="1"/>
      <c r="AH3490" s="1"/>
    </row>
    <row r="3491" spans="17:34" x14ac:dyDescent="0.3">
      <c r="Q3491" s="1"/>
      <c r="AB3491" s="2"/>
      <c r="AD3491" s="1"/>
      <c r="AE3491" s="1"/>
      <c r="AF3491" s="1"/>
      <c r="AG3491" s="1"/>
      <c r="AH3491" s="1"/>
    </row>
    <row r="3492" spans="17:34" x14ac:dyDescent="0.3">
      <c r="Q3492" s="1"/>
      <c r="AB3492" s="2"/>
      <c r="AD3492" s="1"/>
      <c r="AE3492" s="1"/>
      <c r="AF3492" s="1"/>
      <c r="AG3492" s="1"/>
      <c r="AH3492" s="1"/>
    </row>
    <row r="3493" spans="17:34" x14ac:dyDescent="0.3">
      <c r="Q3493" s="1"/>
      <c r="AB3493" s="2"/>
      <c r="AD3493" s="1"/>
      <c r="AE3493" s="1"/>
      <c r="AF3493" s="1"/>
      <c r="AG3493" s="1"/>
      <c r="AH3493" s="1"/>
    </row>
    <row r="3494" spans="17:34" x14ac:dyDescent="0.3">
      <c r="Q3494" s="1"/>
      <c r="AB3494" s="2"/>
      <c r="AD3494" s="1"/>
      <c r="AE3494" s="1"/>
      <c r="AF3494" s="1"/>
      <c r="AG3494" s="1"/>
      <c r="AH3494" s="1"/>
    </row>
    <row r="3495" spans="17:34" x14ac:dyDescent="0.3">
      <c r="Q3495" s="1"/>
      <c r="AB3495" s="2"/>
      <c r="AD3495" s="1"/>
      <c r="AE3495" s="1"/>
      <c r="AF3495" s="1"/>
      <c r="AG3495" s="1"/>
      <c r="AH3495" s="1"/>
    </row>
    <row r="3496" spans="17:34" x14ac:dyDescent="0.3">
      <c r="Q3496" s="1"/>
      <c r="AB3496" s="2"/>
      <c r="AD3496" s="1"/>
      <c r="AE3496" s="1"/>
      <c r="AF3496" s="1"/>
      <c r="AG3496" s="1"/>
      <c r="AH3496" s="1"/>
    </row>
    <row r="3497" spans="17:34" x14ac:dyDescent="0.3">
      <c r="Q3497" s="1"/>
      <c r="AB3497" s="2"/>
      <c r="AD3497" s="1"/>
      <c r="AE3497" s="1"/>
      <c r="AF3497" s="1"/>
      <c r="AG3497" s="1"/>
      <c r="AH3497" s="1"/>
    </row>
    <row r="3498" spans="17:34" x14ac:dyDescent="0.3">
      <c r="Q3498" s="1"/>
      <c r="AB3498" s="2"/>
      <c r="AD3498" s="1"/>
      <c r="AE3498" s="1"/>
      <c r="AF3498" s="1"/>
      <c r="AG3498" s="1"/>
      <c r="AH3498" s="1"/>
    </row>
    <row r="3499" spans="17:34" x14ac:dyDescent="0.3">
      <c r="Q3499" s="1"/>
      <c r="AB3499" s="2"/>
      <c r="AD3499" s="1"/>
      <c r="AE3499" s="1"/>
      <c r="AF3499" s="1"/>
      <c r="AG3499" s="1"/>
      <c r="AH3499" s="1"/>
    </row>
    <row r="3500" spans="17:34" x14ac:dyDescent="0.3">
      <c r="Q3500" s="1"/>
      <c r="AB3500" s="2"/>
      <c r="AD3500" s="1"/>
      <c r="AE3500" s="1"/>
      <c r="AF3500" s="1"/>
      <c r="AG3500" s="1"/>
      <c r="AH3500" s="1"/>
    </row>
    <row r="3501" spans="17:34" x14ac:dyDescent="0.3">
      <c r="Q3501" s="1"/>
      <c r="AB3501" s="2"/>
      <c r="AD3501" s="1"/>
      <c r="AE3501" s="1"/>
      <c r="AF3501" s="1"/>
      <c r="AG3501" s="1"/>
      <c r="AH3501" s="1"/>
    </row>
    <row r="3502" spans="17:34" x14ac:dyDescent="0.3">
      <c r="Q3502" s="1"/>
      <c r="AB3502" s="2"/>
      <c r="AD3502" s="1"/>
      <c r="AE3502" s="1"/>
      <c r="AF3502" s="1"/>
      <c r="AG3502" s="1"/>
      <c r="AH3502" s="1"/>
    </row>
    <row r="3503" spans="17:34" x14ac:dyDescent="0.3">
      <c r="Q3503" s="1"/>
      <c r="AB3503" s="2"/>
      <c r="AD3503" s="1"/>
      <c r="AE3503" s="1"/>
      <c r="AF3503" s="1"/>
      <c r="AG3503" s="1"/>
      <c r="AH3503" s="1"/>
    </row>
    <row r="3504" spans="17:34" x14ac:dyDescent="0.3">
      <c r="Q3504" s="1"/>
      <c r="AB3504" s="2"/>
      <c r="AD3504" s="1"/>
      <c r="AE3504" s="1"/>
      <c r="AF3504" s="1"/>
      <c r="AG3504" s="1"/>
      <c r="AH3504" s="1"/>
    </row>
    <row r="3505" spans="17:34" x14ac:dyDescent="0.3">
      <c r="Q3505" s="1"/>
      <c r="AB3505" s="2"/>
      <c r="AD3505" s="1"/>
      <c r="AE3505" s="1"/>
      <c r="AF3505" s="1"/>
      <c r="AG3505" s="1"/>
      <c r="AH3505" s="1"/>
    </row>
    <row r="3506" spans="17:34" x14ac:dyDescent="0.3">
      <c r="Q3506" s="1"/>
      <c r="AB3506" s="2"/>
      <c r="AD3506" s="1"/>
      <c r="AE3506" s="1"/>
      <c r="AF3506" s="1"/>
      <c r="AG3506" s="1"/>
      <c r="AH3506" s="1"/>
    </row>
    <row r="3507" spans="17:34" x14ac:dyDescent="0.3">
      <c r="Q3507" s="1"/>
      <c r="AB3507" s="2"/>
      <c r="AD3507" s="1"/>
      <c r="AE3507" s="1"/>
      <c r="AF3507" s="1"/>
      <c r="AG3507" s="1"/>
      <c r="AH3507" s="1"/>
    </row>
    <row r="3508" spans="17:34" x14ac:dyDescent="0.3">
      <c r="Q3508" s="1"/>
      <c r="AB3508" s="2"/>
      <c r="AD3508" s="1"/>
      <c r="AE3508" s="1"/>
      <c r="AF3508" s="1"/>
      <c r="AG3508" s="1"/>
      <c r="AH3508" s="1"/>
    </row>
    <row r="3509" spans="17:34" x14ac:dyDescent="0.3">
      <c r="Q3509" s="1"/>
      <c r="AB3509" s="2"/>
      <c r="AD3509" s="1"/>
      <c r="AE3509" s="1"/>
      <c r="AF3509" s="1"/>
      <c r="AG3509" s="1"/>
      <c r="AH3509" s="1"/>
    </row>
    <row r="3510" spans="17:34" x14ac:dyDescent="0.3">
      <c r="Q3510" s="1"/>
      <c r="AB3510" s="2"/>
      <c r="AD3510" s="1"/>
      <c r="AE3510" s="1"/>
      <c r="AF3510" s="1"/>
      <c r="AG3510" s="1"/>
      <c r="AH3510" s="1"/>
    </row>
    <row r="3511" spans="17:34" x14ac:dyDescent="0.3">
      <c r="Q3511" s="1"/>
      <c r="AB3511" s="2"/>
      <c r="AD3511" s="1"/>
      <c r="AE3511" s="1"/>
      <c r="AF3511" s="1"/>
      <c r="AG3511" s="1"/>
      <c r="AH3511" s="1"/>
    </row>
    <row r="3512" spans="17:34" x14ac:dyDescent="0.3">
      <c r="Q3512" s="1"/>
      <c r="AB3512" s="2"/>
      <c r="AD3512" s="1"/>
      <c r="AE3512" s="1"/>
      <c r="AF3512" s="1"/>
      <c r="AG3512" s="1"/>
      <c r="AH3512" s="1"/>
    </row>
    <row r="3513" spans="17:34" x14ac:dyDescent="0.3">
      <c r="Q3513" s="1"/>
      <c r="AB3513" s="2"/>
      <c r="AD3513" s="1"/>
      <c r="AE3513" s="1"/>
      <c r="AF3513" s="1"/>
      <c r="AG3513" s="1"/>
      <c r="AH3513" s="1"/>
    </row>
    <row r="3514" spans="17:34" x14ac:dyDescent="0.3">
      <c r="Q3514" s="1"/>
      <c r="AB3514" s="2"/>
      <c r="AD3514" s="1"/>
      <c r="AE3514" s="1"/>
      <c r="AF3514" s="1"/>
      <c r="AG3514" s="1"/>
      <c r="AH3514" s="1"/>
    </row>
    <row r="3515" spans="17:34" x14ac:dyDescent="0.3">
      <c r="Q3515" s="1"/>
      <c r="AB3515" s="2"/>
      <c r="AD3515" s="1"/>
      <c r="AE3515" s="1"/>
      <c r="AF3515" s="1"/>
      <c r="AG3515" s="1"/>
      <c r="AH3515" s="1"/>
    </row>
    <row r="3516" spans="17:34" x14ac:dyDescent="0.3">
      <c r="Q3516" s="1"/>
      <c r="AB3516" s="2"/>
      <c r="AD3516" s="1"/>
      <c r="AE3516" s="1"/>
      <c r="AF3516" s="1"/>
      <c r="AG3516" s="1"/>
      <c r="AH3516" s="1"/>
    </row>
    <row r="3517" spans="17:34" x14ac:dyDescent="0.3">
      <c r="Q3517" s="1"/>
      <c r="AB3517" s="2"/>
      <c r="AD3517" s="1"/>
      <c r="AE3517" s="1"/>
      <c r="AF3517" s="1"/>
      <c r="AG3517" s="1"/>
      <c r="AH3517" s="1"/>
    </row>
    <row r="3518" spans="17:34" x14ac:dyDescent="0.3">
      <c r="Q3518" s="1"/>
      <c r="AB3518" s="2"/>
      <c r="AD3518" s="1"/>
      <c r="AE3518" s="1"/>
      <c r="AF3518" s="1"/>
      <c r="AG3518" s="1"/>
      <c r="AH3518" s="1"/>
    </row>
    <row r="3519" spans="17:34" x14ac:dyDescent="0.3">
      <c r="Q3519" s="1"/>
      <c r="AB3519" s="2"/>
      <c r="AD3519" s="1"/>
      <c r="AE3519" s="1"/>
      <c r="AF3519" s="1"/>
      <c r="AG3519" s="1"/>
      <c r="AH3519" s="1"/>
    </row>
    <row r="3520" spans="17:34" x14ac:dyDescent="0.3">
      <c r="Q3520" s="1"/>
      <c r="AB3520" s="2"/>
      <c r="AD3520" s="1"/>
      <c r="AE3520" s="1"/>
      <c r="AF3520" s="1"/>
      <c r="AG3520" s="1"/>
      <c r="AH3520" s="1"/>
    </row>
    <row r="3521" spans="17:34" x14ac:dyDescent="0.3">
      <c r="Q3521" s="1"/>
      <c r="AB3521" s="2"/>
      <c r="AD3521" s="1"/>
      <c r="AE3521" s="1"/>
      <c r="AF3521" s="1"/>
      <c r="AG3521" s="1"/>
      <c r="AH3521" s="1"/>
    </row>
    <row r="3522" spans="17:34" x14ac:dyDescent="0.3">
      <c r="Q3522" s="1"/>
      <c r="AB3522" s="2"/>
      <c r="AD3522" s="1"/>
      <c r="AE3522" s="1"/>
      <c r="AF3522" s="1"/>
      <c r="AG3522" s="1"/>
      <c r="AH3522" s="1"/>
    </row>
    <row r="3523" spans="17:34" x14ac:dyDescent="0.3">
      <c r="Q3523" s="1"/>
      <c r="AB3523" s="2"/>
      <c r="AD3523" s="1"/>
      <c r="AE3523" s="1"/>
      <c r="AF3523" s="1"/>
      <c r="AG3523" s="1"/>
      <c r="AH3523" s="1"/>
    </row>
    <row r="3524" spans="17:34" x14ac:dyDescent="0.3">
      <c r="Q3524" s="1"/>
      <c r="AB3524" s="2"/>
      <c r="AD3524" s="1"/>
      <c r="AE3524" s="1"/>
      <c r="AF3524" s="1"/>
      <c r="AG3524" s="1"/>
      <c r="AH3524" s="1"/>
    </row>
    <row r="3525" spans="17:34" x14ac:dyDescent="0.3">
      <c r="Q3525" s="1"/>
      <c r="AB3525" s="2"/>
      <c r="AD3525" s="1"/>
      <c r="AE3525" s="1"/>
      <c r="AF3525" s="1"/>
      <c r="AG3525" s="1"/>
      <c r="AH3525" s="1"/>
    </row>
    <row r="3526" spans="17:34" x14ac:dyDescent="0.3">
      <c r="Q3526" s="1"/>
      <c r="AB3526" s="2"/>
      <c r="AD3526" s="1"/>
      <c r="AE3526" s="1"/>
      <c r="AF3526" s="1"/>
      <c r="AG3526" s="1"/>
      <c r="AH3526" s="1"/>
    </row>
    <row r="3527" spans="17:34" x14ac:dyDescent="0.3">
      <c r="Q3527" s="1"/>
      <c r="AB3527" s="2"/>
      <c r="AD3527" s="1"/>
      <c r="AE3527" s="1"/>
      <c r="AF3527" s="1"/>
      <c r="AG3527" s="1"/>
      <c r="AH3527" s="1"/>
    </row>
    <row r="3528" spans="17:34" x14ac:dyDescent="0.3">
      <c r="Q3528" s="1"/>
      <c r="AB3528" s="2"/>
      <c r="AD3528" s="1"/>
      <c r="AE3528" s="1"/>
      <c r="AF3528" s="1"/>
      <c r="AG3528" s="1"/>
      <c r="AH3528" s="1"/>
    </row>
    <row r="3529" spans="17:34" x14ac:dyDescent="0.3">
      <c r="Q3529" s="1"/>
      <c r="AB3529" s="2"/>
      <c r="AD3529" s="1"/>
      <c r="AE3529" s="1"/>
      <c r="AF3529" s="1"/>
      <c r="AG3529" s="1"/>
      <c r="AH3529" s="1"/>
    </row>
    <row r="3530" spans="17:34" x14ac:dyDescent="0.3">
      <c r="Q3530" s="1"/>
      <c r="AB3530" s="2"/>
      <c r="AD3530" s="1"/>
      <c r="AE3530" s="1"/>
      <c r="AF3530" s="1"/>
      <c r="AG3530" s="1"/>
      <c r="AH3530" s="1"/>
    </row>
    <row r="3531" spans="17:34" x14ac:dyDescent="0.3">
      <c r="Q3531" s="1"/>
      <c r="AB3531" s="2"/>
      <c r="AD3531" s="1"/>
      <c r="AE3531" s="1"/>
      <c r="AF3531" s="1"/>
      <c r="AG3531" s="1"/>
      <c r="AH3531" s="1"/>
    </row>
    <row r="3532" spans="17:34" x14ac:dyDescent="0.3">
      <c r="Q3532" s="1"/>
      <c r="AB3532" s="2"/>
      <c r="AD3532" s="1"/>
      <c r="AE3532" s="1"/>
      <c r="AF3532" s="1"/>
      <c r="AG3532" s="1"/>
      <c r="AH3532" s="1"/>
    </row>
    <row r="3533" spans="17:34" x14ac:dyDescent="0.3">
      <c r="Q3533" s="1"/>
      <c r="AB3533" s="2"/>
      <c r="AD3533" s="1"/>
      <c r="AE3533" s="1"/>
      <c r="AF3533" s="1"/>
      <c r="AG3533" s="1"/>
      <c r="AH3533" s="1"/>
    </row>
    <row r="3534" spans="17:34" x14ac:dyDescent="0.3">
      <c r="Q3534" s="1"/>
      <c r="AB3534" s="2"/>
      <c r="AD3534" s="1"/>
      <c r="AE3534" s="1"/>
      <c r="AF3534" s="1"/>
      <c r="AG3534" s="1"/>
      <c r="AH3534" s="1"/>
    </row>
    <row r="3535" spans="17:34" x14ac:dyDescent="0.3">
      <c r="Q3535" s="1"/>
      <c r="AB3535" s="2"/>
      <c r="AD3535" s="1"/>
      <c r="AE3535" s="1"/>
      <c r="AF3535" s="1"/>
      <c r="AG3535" s="1"/>
      <c r="AH3535" s="1"/>
    </row>
    <row r="3536" spans="17:34" x14ac:dyDescent="0.3">
      <c r="Q3536" s="1"/>
      <c r="AB3536" s="2"/>
      <c r="AD3536" s="1"/>
      <c r="AE3536" s="1"/>
      <c r="AF3536" s="1"/>
      <c r="AG3536" s="1"/>
      <c r="AH3536" s="1"/>
    </row>
    <row r="3537" spans="17:34" x14ac:dyDescent="0.3">
      <c r="Q3537" s="1"/>
      <c r="AB3537" s="2"/>
      <c r="AD3537" s="1"/>
      <c r="AE3537" s="1"/>
      <c r="AF3537" s="1"/>
      <c r="AG3537" s="1"/>
      <c r="AH3537" s="1"/>
    </row>
    <row r="3538" spans="17:34" x14ac:dyDescent="0.3">
      <c r="Q3538" s="1"/>
      <c r="AB3538" s="2"/>
      <c r="AD3538" s="1"/>
      <c r="AE3538" s="1"/>
      <c r="AF3538" s="1"/>
      <c r="AG3538" s="1"/>
      <c r="AH3538" s="1"/>
    </row>
    <row r="3539" spans="17:34" x14ac:dyDescent="0.3">
      <c r="Q3539" s="1"/>
      <c r="AB3539" s="2"/>
      <c r="AD3539" s="1"/>
      <c r="AE3539" s="1"/>
      <c r="AF3539" s="1"/>
      <c r="AG3539" s="1"/>
      <c r="AH3539" s="1"/>
    </row>
    <row r="3540" spans="17:34" x14ac:dyDescent="0.3">
      <c r="Q3540" s="1"/>
      <c r="AB3540" s="2"/>
      <c r="AD3540" s="1"/>
      <c r="AE3540" s="1"/>
      <c r="AF3540" s="1"/>
      <c r="AG3540" s="1"/>
      <c r="AH3540" s="1"/>
    </row>
    <row r="3541" spans="17:34" x14ac:dyDescent="0.3">
      <c r="Q3541" s="1"/>
      <c r="AB3541" s="2"/>
      <c r="AD3541" s="1"/>
      <c r="AE3541" s="1"/>
      <c r="AF3541" s="1"/>
      <c r="AG3541" s="1"/>
      <c r="AH3541" s="1"/>
    </row>
    <row r="3542" spans="17:34" x14ac:dyDescent="0.3">
      <c r="Q3542" s="1"/>
      <c r="AB3542" s="2"/>
      <c r="AD3542" s="1"/>
      <c r="AE3542" s="1"/>
      <c r="AF3542" s="1"/>
      <c r="AG3542" s="1"/>
      <c r="AH3542" s="1"/>
    </row>
    <row r="3543" spans="17:34" x14ac:dyDescent="0.3">
      <c r="Q3543" s="1"/>
      <c r="AB3543" s="2"/>
      <c r="AD3543" s="1"/>
      <c r="AE3543" s="1"/>
      <c r="AF3543" s="1"/>
      <c r="AG3543" s="1"/>
      <c r="AH3543" s="1"/>
    </row>
    <row r="3544" spans="17:34" x14ac:dyDescent="0.3">
      <c r="Q3544" s="1"/>
      <c r="AB3544" s="2"/>
      <c r="AD3544" s="1"/>
      <c r="AE3544" s="1"/>
      <c r="AF3544" s="1"/>
      <c r="AG3544" s="1"/>
      <c r="AH3544" s="1"/>
    </row>
    <row r="3545" spans="17:34" x14ac:dyDescent="0.3">
      <c r="Q3545" s="1"/>
      <c r="AB3545" s="2"/>
      <c r="AD3545" s="1"/>
      <c r="AE3545" s="1"/>
      <c r="AF3545" s="1"/>
      <c r="AG3545" s="1"/>
      <c r="AH3545" s="1"/>
    </row>
    <row r="3546" spans="17:34" x14ac:dyDescent="0.3">
      <c r="Q3546" s="1"/>
      <c r="AB3546" s="2"/>
      <c r="AD3546" s="1"/>
      <c r="AE3546" s="1"/>
      <c r="AF3546" s="1"/>
      <c r="AG3546" s="1"/>
      <c r="AH3546" s="1"/>
    </row>
    <row r="3547" spans="17:34" x14ac:dyDescent="0.3">
      <c r="Q3547" s="1"/>
      <c r="AB3547" s="2"/>
      <c r="AD3547" s="1"/>
      <c r="AE3547" s="1"/>
      <c r="AF3547" s="1"/>
      <c r="AG3547" s="1"/>
      <c r="AH3547" s="1"/>
    </row>
    <row r="3548" spans="17:34" x14ac:dyDescent="0.3">
      <c r="Q3548" s="1"/>
      <c r="AB3548" s="2"/>
      <c r="AD3548" s="1"/>
      <c r="AE3548" s="1"/>
      <c r="AF3548" s="1"/>
      <c r="AG3548" s="1"/>
      <c r="AH3548" s="1"/>
    </row>
    <row r="3549" spans="17:34" x14ac:dyDescent="0.3">
      <c r="Q3549" s="1"/>
      <c r="AB3549" s="2"/>
      <c r="AD3549" s="1"/>
      <c r="AE3549" s="1"/>
      <c r="AF3549" s="1"/>
      <c r="AG3549" s="1"/>
      <c r="AH3549" s="1"/>
    </row>
    <row r="3550" spans="17:34" x14ac:dyDescent="0.3">
      <c r="Q3550" s="1"/>
      <c r="AB3550" s="2"/>
      <c r="AD3550" s="1"/>
      <c r="AE3550" s="1"/>
      <c r="AF3550" s="1"/>
      <c r="AG3550" s="1"/>
      <c r="AH3550" s="1"/>
    </row>
    <row r="3551" spans="17:34" x14ac:dyDescent="0.3">
      <c r="Q3551" s="1"/>
      <c r="AB3551" s="2"/>
      <c r="AD3551" s="1"/>
      <c r="AE3551" s="1"/>
      <c r="AF3551" s="1"/>
      <c r="AG3551" s="1"/>
      <c r="AH3551" s="1"/>
    </row>
    <row r="3552" spans="17:34" x14ac:dyDescent="0.3">
      <c r="Q3552" s="1"/>
      <c r="AB3552" s="2"/>
      <c r="AD3552" s="1"/>
      <c r="AE3552" s="1"/>
      <c r="AF3552" s="1"/>
      <c r="AG3552" s="1"/>
      <c r="AH3552" s="1"/>
    </row>
    <row r="3553" spans="17:34" x14ac:dyDescent="0.3">
      <c r="Q3553" s="1"/>
      <c r="AB3553" s="2"/>
      <c r="AD3553" s="1"/>
      <c r="AE3553" s="1"/>
      <c r="AF3553" s="1"/>
      <c r="AG3553" s="1"/>
      <c r="AH3553" s="1"/>
    </row>
    <row r="3554" spans="17:34" x14ac:dyDescent="0.3">
      <c r="Q3554" s="1"/>
      <c r="AB3554" s="2"/>
      <c r="AD3554" s="1"/>
      <c r="AE3554" s="1"/>
      <c r="AF3554" s="1"/>
      <c r="AG3554" s="1"/>
      <c r="AH3554" s="1"/>
    </row>
    <row r="3555" spans="17:34" x14ac:dyDescent="0.3">
      <c r="Q3555" s="1"/>
      <c r="AB3555" s="2"/>
      <c r="AD3555" s="1"/>
      <c r="AE3555" s="1"/>
      <c r="AF3555" s="1"/>
      <c r="AG3555" s="1"/>
      <c r="AH3555" s="1"/>
    </row>
    <row r="3556" spans="17:34" x14ac:dyDescent="0.3">
      <c r="Q3556" s="1"/>
      <c r="AB3556" s="2"/>
      <c r="AD3556" s="1"/>
      <c r="AE3556" s="1"/>
      <c r="AF3556" s="1"/>
      <c r="AG3556" s="1"/>
      <c r="AH3556" s="1"/>
    </row>
    <row r="3557" spans="17:34" x14ac:dyDescent="0.3">
      <c r="Q3557" s="1"/>
      <c r="AB3557" s="2"/>
      <c r="AD3557" s="1"/>
      <c r="AE3557" s="1"/>
      <c r="AF3557" s="1"/>
      <c r="AG3557" s="1"/>
      <c r="AH3557" s="1"/>
    </row>
    <row r="3558" spans="17:34" x14ac:dyDescent="0.3">
      <c r="Q3558" s="1"/>
      <c r="AB3558" s="2"/>
      <c r="AD3558" s="1"/>
      <c r="AE3558" s="1"/>
      <c r="AF3558" s="1"/>
      <c r="AG3558" s="1"/>
      <c r="AH3558" s="1"/>
    </row>
    <row r="3559" spans="17:34" x14ac:dyDescent="0.3">
      <c r="Q3559" s="1"/>
      <c r="AB3559" s="2"/>
      <c r="AD3559" s="1"/>
      <c r="AE3559" s="1"/>
      <c r="AF3559" s="1"/>
      <c r="AG3559" s="1"/>
      <c r="AH3559" s="1"/>
    </row>
    <row r="3560" spans="17:34" x14ac:dyDescent="0.3">
      <c r="Q3560" s="1"/>
      <c r="AB3560" s="2"/>
      <c r="AD3560" s="1"/>
      <c r="AE3560" s="1"/>
      <c r="AF3560" s="1"/>
      <c r="AG3560" s="1"/>
      <c r="AH3560" s="1"/>
    </row>
    <row r="3561" spans="17:34" x14ac:dyDescent="0.3">
      <c r="Q3561" s="1"/>
      <c r="AB3561" s="2"/>
      <c r="AD3561" s="1"/>
      <c r="AE3561" s="1"/>
      <c r="AF3561" s="1"/>
      <c r="AG3561" s="1"/>
      <c r="AH3561" s="1"/>
    </row>
    <row r="3562" spans="17:34" x14ac:dyDescent="0.3">
      <c r="Q3562" s="1"/>
      <c r="AB3562" s="2"/>
      <c r="AD3562" s="1"/>
      <c r="AE3562" s="1"/>
      <c r="AF3562" s="1"/>
      <c r="AG3562" s="1"/>
      <c r="AH3562" s="1"/>
    </row>
    <row r="3563" spans="17:34" x14ac:dyDescent="0.3">
      <c r="Q3563" s="1"/>
      <c r="AB3563" s="2"/>
      <c r="AD3563" s="1"/>
      <c r="AE3563" s="1"/>
      <c r="AF3563" s="1"/>
      <c r="AG3563" s="1"/>
      <c r="AH3563" s="1"/>
    </row>
    <row r="3564" spans="17:34" x14ac:dyDescent="0.3">
      <c r="Q3564" s="1"/>
      <c r="AB3564" s="2"/>
      <c r="AD3564" s="1"/>
      <c r="AE3564" s="1"/>
      <c r="AF3564" s="1"/>
      <c r="AG3564" s="1"/>
      <c r="AH3564" s="1"/>
    </row>
    <row r="3565" spans="17:34" x14ac:dyDescent="0.3">
      <c r="Q3565" s="1"/>
      <c r="AB3565" s="2"/>
      <c r="AD3565" s="1"/>
      <c r="AE3565" s="1"/>
      <c r="AF3565" s="1"/>
      <c r="AG3565" s="1"/>
      <c r="AH3565" s="1"/>
    </row>
    <row r="3566" spans="17:34" x14ac:dyDescent="0.3">
      <c r="Q3566" s="1"/>
      <c r="AB3566" s="2"/>
      <c r="AD3566" s="1"/>
      <c r="AE3566" s="1"/>
      <c r="AF3566" s="1"/>
      <c r="AG3566" s="1"/>
      <c r="AH3566" s="1"/>
    </row>
    <row r="3567" spans="17:34" x14ac:dyDescent="0.3">
      <c r="Q3567" s="1"/>
      <c r="AB3567" s="2"/>
      <c r="AD3567" s="1"/>
      <c r="AE3567" s="1"/>
      <c r="AF3567" s="1"/>
      <c r="AG3567" s="1"/>
      <c r="AH3567" s="1"/>
    </row>
    <row r="3568" spans="17:34" x14ac:dyDescent="0.3">
      <c r="Q3568" s="1"/>
      <c r="AB3568" s="2"/>
      <c r="AD3568" s="1"/>
      <c r="AE3568" s="1"/>
      <c r="AF3568" s="1"/>
      <c r="AG3568" s="1"/>
      <c r="AH3568" s="1"/>
    </row>
    <row r="3569" spans="17:34" x14ac:dyDescent="0.3">
      <c r="Q3569" s="1"/>
      <c r="AB3569" s="2"/>
      <c r="AD3569" s="1"/>
      <c r="AE3569" s="1"/>
      <c r="AF3569" s="1"/>
      <c r="AG3569" s="1"/>
      <c r="AH3569" s="1"/>
    </row>
    <row r="3570" spans="17:34" x14ac:dyDescent="0.3">
      <c r="Q3570" s="1"/>
      <c r="AB3570" s="2"/>
      <c r="AD3570" s="1"/>
      <c r="AE3570" s="1"/>
      <c r="AF3570" s="1"/>
      <c r="AG3570" s="1"/>
      <c r="AH3570" s="1"/>
    </row>
    <row r="3571" spans="17:34" x14ac:dyDescent="0.3">
      <c r="Q3571" s="1"/>
      <c r="AB3571" s="2"/>
      <c r="AD3571" s="1"/>
      <c r="AE3571" s="1"/>
      <c r="AF3571" s="1"/>
      <c r="AG3571" s="1"/>
      <c r="AH3571" s="1"/>
    </row>
    <row r="3572" spans="17:34" x14ac:dyDescent="0.3">
      <c r="Q3572" s="1"/>
      <c r="AB3572" s="2"/>
      <c r="AD3572" s="1"/>
      <c r="AE3572" s="1"/>
      <c r="AF3572" s="1"/>
      <c r="AG3572" s="1"/>
      <c r="AH3572" s="1"/>
    </row>
    <row r="3573" spans="17:34" x14ac:dyDescent="0.3">
      <c r="Q3573" s="1"/>
      <c r="AB3573" s="2"/>
      <c r="AD3573" s="1"/>
      <c r="AE3573" s="1"/>
      <c r="AF3573" s="1"/>
      <c r="AG3573" s="1"/>
      <c r="AH3573" s="1"/>
    </row>
    <row r="3574" spans="17:34" x14ac:dyDescent="0.3">
      <c r="Q3574" s="1"/>
      <c r="AB3574" s="2"/>
      <c r="AD3574" s="1"/>
      <c r="AE3574" s="1"/>
      <c r="AF3574" s="1"/>
      <c r="AG3574" s="1"/>
      <c r="AH3574" s="1"/>
    </row>
    <row r="3575" spans="17:34" x14ac:dyDescent="0.3">
      <c r="Q3575" s="1"/>
      <c r="AB3575" s="2"/>
      <c r="AD3575" s="1"/>
      <c r="AE3575" s="1"/>
      <c r="AF3575" s="1"/>
      <c r="AG3575" s="1"/>
      <c r="AH3575" s="1"/>
    </row>
    <row r="3576" spans="17:34" x14ac:dyDescent="0.3">
      <c r="Q3576" s="1"/>
      <c r="AB3576" s="2"/>
      <c r="AD3576" s="1"/>
      <c r="AE3576" s="1"/>
      <c r="AF3576" s="1"/>
      <c r="AG3576" s="1"/>
      <c r="AH3576" s="1"/>
    </row>
    <row r="3577" spans="17:34" x14ac:dyDescent="0.3">
      <c r="Q3577" s="1"/>
      <c r="AB3577" s="2"/>
      <c r="AD3577" s="1"/>
      <c r="AE3577" s="1"/>
      <c r="AF3577" s="1"/>
      <c r="AG3577" s="1"/>
      <c r="AH3577" s="1"/>
    </row>
    <row r="3578" spans="17:34" x14ac:dyDescent="0.3">
      <c r="Q3578" s="1"/>
      <c r="AB3578" s="2"/>
      <c r="AD3578" s="1"/>
      <c r="AE3578" s="1"/>
      <c r="AF3578" s="1"/>
      <c r="AG3578" s="1"/>
      <c r="AH3578" s="1"/>
    </row>
    <row r="3579" spans="17:34" x14ac:dyDescent="0.3">
      <c r="Q3579" s="1"/>
      <c r="AB3579" s="2"/>
      <c r="AD3579" s="1"/>
      <c r="AE3579" s="1"/>
      <c r="AF3579" s="1"/>
      <c r="AG3579" s="1"/>
      <c r="AH3579" s="1"/>
    </row>
    <row r="3580" spans="17:34" x14ac:dyDescent="0.3">
      <c r="Q3580" s="1"/>
      <c r="AB3580" s="2"/>
      <c r="AD3580" s="1"/>
      <c r="AE3580" s="1"/>
      <c r="AF3580" s="1"/>
      <c r="AG3580" s="1"/>
      <c r="AH3580" s="1"/>
    </row>
    <row r="3581" spans="17:34" x14ac:dyDescent="0.3">
      <c r="Q3581" s="1"/>
      <c r="AB3581" s="2"/>
      <c r="AD3581" s="1"/>
      <c r="AE3581" s="1"/>
      <c r="AF3581" s="1"/>
      <c r="AG3581" s="1"/>
      <c r="AH3581" s="1"/>
    </row>
    <row r="3582" spans="17:34" x14ac:dyDescent="0.3">
      <c r="Q3582" s="1"/>
      <c r="AB3582" s="2"/>
      <c r="AD3582" s="1"/>
      <c r="AE3582" s="1"/>
      <c r="AF3582" s="1"/>
      <c r="AG3582" s="1"/>
      <c r="AH3582" s="1"/>
    </row>
    <row r="3583" spans="17:34" x14ac:dyDescent="0.3">
      <c r="Q3583" s="1"/>
      <c r="AB3583" s="2"/>
      <c r="AD3583" s="1"/>
      <c r="AE3583" s="1"/>
      <c r="AF3583" s="1"/>
      <c r="AG3583" s="1"/>
      <c r="AH3583" s="1"/>
    </row>
    <row r="3584" spans="17:34" x14ac:dyDescent="0.3">
      <c r="Q3584" s="1"/>
      <c r="AB3584" s="2"/>
      <c r="AD3584" s="1"/>
      <c r="AE3584" s="1"/>
      <c r="AF3584" s="1"/>
      <c r="AG3584" s="1"/>
      <c r="AH3584" s="1"/>
    </row>
    <row r="3585" spans="17:34" x14ac:dyDescent="0.3">
      <c r="Q3585" s="1"/>
      <c r="AB3585" s="2"/>
      <c r="AD3585" s="1"/>
      <c r="AE3585" s="1"/>
      <c r="AF3585" s="1"/>
      <c r="AG3585" s="1"/>
      <c r="AH3585" s="1"/>
    </row>
    <row r="3586" spans="17:34" x14ac:dyDescent="0.3">
      <c r="Q3586" s="1"/>
      <c r="AB3586" s="2"/>
      <c r="AD3586" s="1"/>
      <c r="AE3586" s="1"/>
      <c r="AF3586" s="1"/>
      <c r="AG3586" s="1"/>
      <c r="AH3586" s="1"/>
    </row>
    <row r="3587" spans="17:34" x14ac:dyDescent="0.3">
      <c r="Q3587" s="1"/>
      <c r="AB3587" s="2"/>
      <c r="AD3587" s="1"/>
      <c r="AE3587" s="1"/>
      <c r="AF3587" s="1"/>
      <c r="AG3587" s="1"/>
      <c r="AH3587" s="1"/>
    </row>
    <row r="3588" spans="17:34" x14ac:dyDescent="0.3">
      <c r="Q3588" s="1"/>
      <c r="AB3588" s="2"/>
      <c r="AD3588" s="1"/>
      <c r="AE3588" s="1"/>
      <c r="AF3588" s="1"/>
      <c r="AG3588" s="1"/>
      <c r="AH3588" s="1"/>
    </row>
    <row r="3589" spans="17:34" x14ac:dyDescent="0.3">
      <c r="Q3589" s="1"/>
      <c r="AB3589" s="2"/>
      <c r="AD3589" s="1"/>
      <c r="AE3589" s="1"/>
      <c r="AF3589" s="1"/>
      <c r="AG3589" s="1"/>
      <c r="AH3589" s="1"/>
    </row>
    <row r="3590" spans="17:34" x14ac:dyDescent="0.3">
      <c r="Q3590" s="1"/>
      <c r="AB3590" s="2"/>
      <c r="AD3590" s="1"/>
      <c r="AE3590" s="1"/>
      <c r="AF3590" s="1"/>
      <c r="AG3590" s="1"/>
      <c r="AH3590" s="1"/>
    </row>
    <row r="3591" spans="17:34" x14ac:dyDescent="0.3">
      <c r="Q3591" s="1"/>
      <c r="AB3591" s="2"/>
      <c r="AD3591" s="1"/>
      <c r="AE3591" s="1"/>
      <c r="AF3591" s="1"/>
      <c r="AG3591" s="1"/>
      <c r="AH3591" s="1"/>
    </row>
    <row r="3592" spans="17:34" x14ac:dyDescent="0.3">
      <c r="Q3592" s="1"/>
      <c r="AB3592" s="2"/>
      <c r="AD3592" s="1"/>
      <c r="AE3592" s="1"/>
      <c r="AF3592" s="1"/>
      <c r="AG3592" s="1"/>
      <c r="AH3592" s="1"/>
    </row>
    <row r="3593" spans="17:34" x14ac:dyDescent="0.3">
      <c r="Q3593" s="1"/>
      <c r="AB3593" s="2"/>
      <c r="AD3593" s="1"/>
      <c r="AE3593" s="1"/>
      <c r="AF3593" s="1"/>
      <c r="AG3593" s="1"/>
      <c r="AH3593" s="1"/>
    </row>
    <row r="3594" spans="17:34" x14ac:dyDescent="0.3">
      <c r="Q3594" s="1"/>
      <c r="AB3594" s="2"/>
      <c r="AD3594" s="1"/>
      <c r="AE3594" s="1"/>
      <c r="AF3594" s="1"/>
      <c r="AG3594" s="1"/>
      <c r="AH3594" s="1"/>
    </row>
    <row r="3595" spans="17:34" x14ac:dyDescent="0.3">
      <c r="Q3595" s="1"/>
      <c r="AB3595" s="2"/>
      <c r="AD3595" s="1"/>
      <c r="AE3595" s="1"/>
      <c r="AF3595" s="1"/>
      <c r="AG3595" s="1"/>
      <c r="AH3595" s="1"/>
    </row>
    <row r="3596" spans="17:34" x14ac:dyDescent="0.3">
      <c r="Q3596" s="1"/>
      <c r="AB3596" s="2"/>
      <c r="AD3596" s="1"/>
      <c r="AE3596" s="1"/>
      <c r="AF3596" s="1"/>
      <c r="AG3596" s="1"/>
      <c r="AH3596" s="1"/>
    </row>
    <row r="3597" spans="17:34" x14ac:dyDescent="0.3">
      <c r="Q3597" s="1"/>
      <c r="AB3597" s="2"/>
      <c r="AD3597" s="1"/>
      <c r="AE3597" s="1"/>
      <c r="AF3597" s="1"/>
      <c r="AG3597" s="1"/>
      <c r="AH3597" s="1"/>
    </row>
    <row r="3598" spans="17:34" x14ac:dyDescent="0.3">
      <c r="Q3598" s="1"/>
      <c r="AB3598" s="2"/>
      <c r="AD3598" s="1"/>
      <c r="AE3598" s="1"/>
      <c r="AF3598" s="1"/>
      <c r="AG3598" s="1"/>
      <c r="AH3598" s="1"/>
    </row>
    <row r="3599" spans="17:34" x14ac:dyDescent="0.3">
      <c r="Q3599" s="1"/>
      <c r="AB3599" s="2"/>
      <c r="AD3599" s="1"/>
      <c r="AE3599" s="1"/>
      <c r="AF3599" s="1"/>
      <c r="AG3599" s="1"/>
      <c r="AH3599" s="1"/>
    </row>
    <row r="3600" spans="17:34" x14ac:dyDescent="0.3">
      <c r="Q3600" s="1"/>
      <c r="AB3600" s="2"/>
      <c r="AD3600" s="1"/>
      <c r="AE3600" s="1"/>
      <c r="AF3600" s="1"/>
      <c r="AG3600" s="1"/>
      <c r="AH3600" s="1"/>
    </row>
    <row r="3601" spans="17:34" x14ac:dyDescent="0.3">
      <c r="Q3601" s="1"/>
      <c r="AB3601" s="2"/>
      <c r="AD3601" s="1"/>
      <c r="AE3601" s="1"/>
      <c r="AF3601" s="1"/>
      <c r="AG3601" s="1"/>
      <c r="AH3601" s="1"/>
    </row>
    <row r="3602" spans="17:34" x14ac:dyDescent="0.3">
      <c r="Q3602" s="1"/>
      <c r="AB3602" s="2"/>
      <c r="AD3602" s="1"/>
      <c r="AE3602" s="1"/>
      <c r="AF3602" s="1"/>
      <c r="AG3602" s="1"/>
      <c r="AH3602" s="1"/>
    </row>
    <row r="3603" spans="17:34" x14ac:dyDescent="0.3">
      <c r="Q3603" s="1"/>
      <c r="AB3603" s="2"/>
      <c r="AD3603" s="1"/>
      <c r="AE3603" s="1"/>
      <c r="AF3603" s="1"/>
      <c r="AG3603" s="1"/>
      <c r="AH3603" s="1"/>
    </row>
    <row r="3604" spans="17:34" x14ac:dyDescent="0.3">
      <c r="Q3604" s="1"/>
      <c r="AB3604" s="2"/>
      <c r="AD3604" s="1"/>
      <c r="AE3604" s="1"/>
      <c r="AF3604" s="1"/>
      <c r="AG3604" s="1"/>
      <c r="AH3604" s="1"/>
    </row>
    <row r="3605" spans="17:34" x14ac:dyDescent="0.3">
      <c r="Q3605" s="1"/>
      <c r="AB3605" s="2"/>
      <c r="AD3605" s="1"/>
      <c r="AE3605" s="1"/>
      <c r="AF3605" s="1"/>
      <c r="AG3605" s="1"/>
      <c r="AH3605" s="1"/>
    </row>
    <row r="3606" spans="17:34" x14ac:dyDescent="0.3">
      <c r="Q3606" s="1"/>
      <c r="AB3606" s="2"/>
      <c r="AD3606" s="1"/>
      <c r="AE3606" s="1"/>
      <c r="AF3606" s="1"/>
      <c r="AG3606" s="1"/>
      <c r="AH3606" s="1"/>
    </row>
    <row r="3607" spans="17:34" x14ac:dyDescent="0.3">
      <c r="Q3607" s="1"/>
      <c r="AB3607" s="2"/>
      <c r="AD3607" s="1"/>
      <c r="AE3607" s="1"/>
      <c r="AF3607" s="1"/>
      <c r="AG3607" s="1"/>
      <c r="AH3607" s="1"/>
    </row>
    <row r="3608" spans="17:34" x14ac:dyDescent="0.3">
      <c r="Q3608" s="1"/>
      <c r="AB3608" s="2"/>
      <c r="AD3608" s="1"/>
      <c r="AE3608" s="1"/>
      <c r="AF3608" s="1"/>
      <c r="AG3608" s="1"/>
      <c r="AH3608" s="1"/>
    </row>
    <row r="3609" spans="17:34" x14ac:dyDescent="0.3">
      <c r="Q3609" s="1"/>
      <c r="AB3609" s="2"/>
      <c r="AD3609" s="1"/>
      <c r="AE3609" s="1"/>
      <c r="AF3609" s="1"/>
      <c r="AG3609" s="1"/>
      <c r="AH3609" s="1"/>
    </row>
    <row r="3610" spans="17:34" x14ac:dyDescent="0.3">
      <c r="Q3610" s="1"/>
      <c r="AB3610" s="2"/>
      <c r="AD3610" s="1"/>
      <c r="AE3610" s="1"/>
      <c r="AF3610" s="1"/>
      <c r="AG3610" s="1"/>
      <c r="AH3610" s="1"/>
    </row>
    <row r="3611" spans="17:34" x14ac:dyDescent="0.3">
      <c r="Q3611" s="1"/>
      <c r="AB3611" s="2"/>
      <c r="AD3611" s="1"/>
      <c r="AE3611" s="1"/>
      <c r="AF3611" s="1"/>
      <c r="AG3611" s="1"/>
      <c r="AH3611" s="1"/>
    </row>
    <row r="3612" spans="17:34" x14ac:dyDescent="0.3">
      <c r="Q3612" s="1"/>
      <c r="AB3612" s="2"/>
      <c r="AD3612" s="1"/>
      <c r="AE3612" s="1"/>
      <c r="AF3612" s="1"/>
      <c r="AG3612" s="1"/>
      <c r="AH3612" s="1"/>
    </row>
    <row r="3613" spans="17:34" x14ac:dyDescent="0.3">
      <c r="Q3613" s="1"/>
      <c r="AB3613" s="2"/>
      <c r="AD3613" s="1"/>
      <c r="AE3613" s="1"/>
      <c r="AF3613" s="1"/>
      <c r="AG3613" s="1"/>
      <c r="AH3613" s="1"/>
    </row>
    <row r="3614" spans="17:34" x14ac:dyDescent="0.3">
      <c r="Q3614" s="1"/>
      <c r="AB3614" s="2"/>
      <c r="AD3614" s="1"/>
      <c r="AE3614" s="1"/>
      <c r="AF3614" s="1"/>
      <c r="AG3614" s="1"/>
      <c r="AH3614" s="1"/>
    </row>
    <row r="3615" spans="17:34" x14ac:dyDescent="0.3">
      <c r="Q3615" s="1"/>
      <c r="AB3615" s="2"/>
      <c r="AD3615" s="1"/>
      <c r="AE3615" s="1"/>
      <c r="AF3615" s="1"/>
      <c r="AG3615" s="1"/>
      <c r="AH3615" s="1"/>
    </row>
    <row r="3616" spans="17:34" x14ac:dyDescent="0.3">
      <c r="Q3616" s="1"/>
      <c r="AB3616" s="2"/>
      <c r="AD3616" s="1"/>
      <c r="AE3616" s="1"/>
      <c r="AF3616" s="1"/>
      <c r="AG3616" s="1"/>
      <c r="AH3616" s="1"/>
    </row>
    <row r="3617" spans="17:34" x14ac:dyDescent="0.3">
      <c r="Q3617" s="1"/>
      <c r="AB3617" s="2"/>
      <c r="AD3617" s="1"/>
      <c r="AE3617" s="1"/>
      <c r="AF3617" s="1"/>
      <c r="AG3617" s="1"/>
      <c r="AH3617" s="1"/>
    </row>
    <row r="3618" spans="17:34" x14ac:dyDescent="0.3">
      <c r="Q3618" s="1"/>
      <c r="AB3618" s="2"/>
      <c r="AD3618" s="1"/>
      <c r="AE3618" s="1"/>
      <c r="AF3618" s="1"/>
      <c r="AG3618" s="1"/>
      <c r="AH3618" s="1"/>
    </row>
    <row r="3619" spans="17:34" x14ac:dyDescent="0.3">
      <c r="Q3619" s="1"/>
      <c r="AB3619" s="2"/>
      <c r="AD3619" s="1"/>
      <c r="AE3619" s="1"/>
      <c r="AF3619" s="1"/>
      <c r="AG3619" s="1"/>
      <c r="AH3619" s="1"/>
    </row>
    <row r="3620" spans="17:34" x14ac:dyDescent="0.3">
      <c r="Q3620" s="1"/>
      <c r="AB3620" s="2"/>
      <c r="AD3620" s="1"/>
      <c r="AE3620" s="1"/>
      <c r="AF3620" s="1"/>
      <c r="AG3620" s="1"/>
      <c r="AH3620" s="1"/>
    </row>
    <row r="3621" spans="17:34" x14ac:dyDescent="0.3">
      <c r="Q3621" s="1"/>
      <c r="AB3621" s="2"/>
      <c r="AD3621" s="1"/>
      <c r="AE3621" s="1"/>
      <c r="AF3621" s="1"/>
      <c r="AG3621" s="1"/>
      <c r="AH3621" s="1"/>
    </row>
    <row r="3622" spans="17:34" x14ac:dyDescent="0.3">
      <c r="Q3622" s="1"/>
      <c r="AB3622" s="2"/>
      <c r="AD3622" s="1"/>
      <c r="AE3622" s="1"/>
      <c r="AF3622" s="1"/>
      <c r="AG3622" s="1"/>
      <c r="AH3622" s="1"/>
    </row>
    <row r="3623" spans="17:34" x14ac:dyDescent="0.3">
      <c r="Q3623" s="1"/>
      <c r="AB3623" s="2"/>
      <c r="AD3623" s="1"/>
      <c r="AE3623" s="1"/>
      <c r="AF3623" s="1"/>
      <c r="AG3623" s="1"/>
      <c r="AH3623" s="1"/>
    </row>
    <row r="3624" spans="17:34" x14ac:dyDescent="0.3">
      <c r="Q3624" s="1"/>
      <c r="AB3624" s="2"/>
      <c r="AD3624" s="1"/>
      <c r="AE3624" s="1"/>
      <c r="AF3624" s="1"/>
      <c r="AG3624" s="1"/>
      <c r="AH3624" s="1"/>
    </row>
    <row r="3625" spans="17:34" x14ac:dyDescent="0.3">
      <c r="Q3625" s="1"/>
      <c r="AB3625" s="2"/>
      <c r="AD3625" s="1"/>
      <c r="AE3625" s="1"/>
      <c r="AF3625" s="1"/>
      <c r="AG3625" s="1"/>
      <c r="AH3625" s="1"/>
    </row>
    <row r="3626" spans="17:34" x14ac:dyDescent="0.3">
      <c r="Q3626" s="1"/>
      <c r="AB3626" s="2"/>
      <c r="AD3626" s="1"/>
      <c r="AE3626" s="1"/>
      <c r="AF3626" s="1"/>
      <c r="AG3626" s="1"/>
      <c r="AH3626" s="1"/>
    </row>
    <row r="3627" spans="17:34" x14ac:dyDescent="0.3">
      <c r="Q3627" s="1"/>
      <c r="AB3627" s="2"/>
      <c r="AD3627" s="1"/>
      <c r="AE3627" s="1"/>
      <c r="AF3627" s="1"/>
      <c r="AG3627" s="1"/>
      <c r="AH3627" s="1"/>
    </row>
    <row r="3628" spans="17:34" x14ac:dyDescent="0.3">
      <c r="Q3628" s="1"/>
      <c r="AB3628" s="2"/>
      <c r="AD3628" s="1"/>
      <c r="AE3628" s="1"/>
      <c r="AF3628" s="1"/>
      <c r="AG3628" s="1"/>
      <c r="AH3628" s="1"/>
    </row>
    <row r="3629" spans="17:34" x14ac:dyDescent="0.3">
      <c r="Q3629" s="1"/>
      <c r="AB3629" s="2"/>
      <c r="AD3629" s="1"/>
      <c r="AE3629" s="1"/>
      <c r="AF3629" s="1"/>
      <c r="AG3629" s="1"/>
      <c r="AH3629" s="1"/>
    </row>
    <row r="3630" spans="17:34" x14ac:dyDescent="0.3">
      <c r="Q3630" s="1"/>
      <c r="AB3630" s="2"/>
      <c r="AD3630" s="1"/>
      <c r="AE3630" s="1"/>
      <c r="AF3630" s="1"/>
      <c r="AG3630" s="1"/>
      <c r="AH3630" s="1"/>
    </row>
    <row r="3631" spans="17:34" x14ac:dyDescent="0.3">
      <c r="Q3631" s="1"/>
      <c r="AB3631" s="2"/>
      <c r="AD3631" s="1"/>
      <c r="AE3631" s="1"/>
      <c r="AF3631" s="1"/>
      <c r="AG3631" s="1"/>
      <c r="AH3631" s="1"/>
    </row>
    <row r="3632" spans="17:34" x14ac:dyDescent="0.3">
      <c r="Q3632" s="1"/>
      <c r="AB3632" s="2"/>
      <c r="AD3632" s="1"/>
      <c r="AE3632" s="1"/>
      <c r="AF3632" s="1"/>
      <c r="AG3632" s="1"/>
      <c r="AH3632" s="1"/>
    </row>
    <row r="3633" spans="17:34" x14ac:dyDescent="0.3">
      <c r="Q3633" s="1"/>
      <c r="AB3633" s="2"/>
      <c r="AD3633" s="1"/>
      <c r="AE3633" s="1"/>
      <c r="AF3633" s="1"/>
      <c r="AG3633" s="1"/>
      <c r="AH3633" s="1"/>
    </row>
    <row r="3634" spans="17:34" x14ac:dyDescent="0.3">
      <c r="Q3634" s="1"/>
      <c r="AB3634" s="2"/>
      <c r="AD3634" s="1"/>
      <c r="AE3634" s="1"/>
      <c r="AF3634" s="1"/>
      <c r="AG3634" s="1"/>
      <c r="AH3634" s="1"/>
    </row>
    <row r="3635" spans="17:34" x14ac:dyDescent="0.3">
      <c r="Q3635" s="1"/>
      <c r="AB3635" s="2"/>
      <c r="AD3635" s="1"/>
      <c r="AE3635" s="1"/>
      <c r="AF3635" s="1"/>
      <c r="AG3635" s="1"/>
      <c r="AH3635" s="1"/>
    </row>
    <row r="3636" spans="17:34" x14ac:dyDescent="0.3">
      <c r="Q3636" s="1"/>
      <c r="AB3636" s="2"/>
      <c r="AD3636" s="1"/>
      <c r="AE3636" s="1"/>
      <c r="AF3636" s="1"/>
      <c r="AG3636" s="1"/>
      <c r="AH3636" s="1"/>
    </row>
    <row r="3637" spans="17:34" x14ac:dyDescent="0.3">
      <c r="Q3637" s="1"/>
      <c r="AB3637" s="2"/>
      <c r="AD3637" s="1"/>
      <c r="AE3637" s="1"/>
      <c r="AF3637" s="1"/>
      <c r="AG3637" s="1"/>
      <c r="AH3637" s="1"/>
    </row>
    <row r="3638" spans="17:34" x14ac:dyDescent="0.3">
      <c r="Q3638" s="1"/>
      <c r="AB3638" s="2"/>
      <c r="AD3638" s="1"/>
      <c r="AE3638" s="1"/>
      <c r="AF3638" s="1"/>
      <c r="AG3638" s="1"/>
      <c r="AH3638" s="1"/>
    </row>
    <row r="3639" spans="17:34" x14ac:dyDescent="0.3">
      <c r="Q3639" s="1"/>
      <c r="AB3639" s="2"/>
      <c r="AD3639" s="1"/>
      <c r="AE3639" s="1"/>
      <c r="AF3639" s="1"/>
      <c r="AG3639" s="1"/>
      <c r="AH3639" s="1"/>
    </row>
    <row r="3640" spans="17:34" x14ac:dyDescent="0.3">
      <c r="Q3640" s="1"/>
      <c r="AB3640" s="2"/>
      <c r="AD3640" s="1"/>
      <c r="AE3640" s="1"/>
      <c r="AF3640" s="1"/>
      <c r="AG3640" s="1"/>
      <c r="AH3640" s="1"/>
    </row>
    <row r="3641" spans="17:34" x14ac:dyDescent="0.3">
      <c r="Q3641" s="1"/>
      <c r="AB3641" s="2"/>
      <c r="AD3641" s="1"/>
      <c r="AE3641" s="1"/>
      <c r="AF3641" s="1"/>
      <c r="AG3641" s="1"/>
      <c r="AH3641" s="1"/>
    </row>
    <row r="3642" spans="17:34" x14ac:dyDescent="0.3">
      <c r="Q3642" s="1"/>
      <c r="AB3642" s="2"/>
      <c r="AD3642" s="1"/>
      <c r="AE3642" s="1"/>
      <c r="AF3642" s="1"/>
      <c r="AG3642" s="1"/>
      <c r="AH3642" s="1"/>
    </row>
    <row r="3643" spans="17:34" x14ac:dyDescent="0.3">
      <c r="Q3643" s="1"/>
      <c r="AB3643" s="2"/>
      <c r="AD3643" s="1"/>
      <c r="AE3643" s="1"/>
      <c r="AF3643" s="1"/>
      <c r="AG3643" s="1"/>
      <c r="AH3643" s="1"/>
    </row>
    <row r="3644" spans="17:34" x14ac:dyDescent="0.3">
      <c r="Q3644" s="1"/>
      <c r="AB3644" s="2"/>
      <c r="AD3644" s="1"/>
      <c r="AE3644" s="1"/>
      <c r="AF3644" s="1"/>
      <c r="AG3644" s="1"/>
      <c r="AH3644" s="1"/>
    </row>
    <row r="3645" spans="17:34" x14ac:dyDescent="0.3">
      <c r="Q3645" s="1"/>
      <c r="AB3645" s="2"/>
      <c r="AD3645" s="1"/>
      <c r="AE3645" s="1"/>
      <c r="AF3645" s="1"/>
      <c r="AG3645" s="1"/>
      <c r="AH3645" s="1"/>
    </row>
    <row r="3646" spans="17:34" x14ac:dyDescent="0.3">
      <c r="Q3646" s="1"/>
      <c r="AB3646" s="2"/>
      <c r="AD3646" s="1"/>
      <c r="AE3646" s="1"/>
      <c r="AF3646" s="1"/>
      <c r="AG3646" s="1"/>
      <c r="AH3646" s="1"/>
    </row>
    <row r="3647" spans="17:34" x14ac:dyDescent="0.3">
      <c r="Q3647" s="1"/>
      <c r="AB3647" s="2"/>
      <c r="AD3647" s="1"/>
      <c r="AE3647" s="1"/>
      <c r="AF3647" s="1"/>
      <c r="AG3647" s="1"/>
      <c r="AH3647" s="1"/>
    </row>
    <row r="3648" spans="17:34" x14ac:dyDescent="0.3">
      <c r="Q3648" s="1"/>
      <c r="AB3648" s="2"/>
      <c r="AD3648" s="1"/>
      <c r="AE3648" s="1"/>
      <c r="AF3648" s="1"/>
      <c r="AG3648" s="1"/>
      <c r="AH3648" s="1"/>
    </row>
    <row r="3649" spans="17:34" x14ac:dyDescent="0.3">
      <c r="Q3649" s="1"/>
      <c r="AB3649" s="2"/>
      <c r="AD3649" s="1"/>
      <c r="AE3649" s="1"/>
      <c r="AF3649" s="1"/>
      <c r="AG3649" s="1"/>
      <c r="AH3649" s="1"/>
    </row>
    <row r="3650" spans="17:34" x14ac:dyDescent="0.3">
      <c r="Q3650" s="1"/>
      <c r="AB3650" s="2"/>
      <c r="AD3650" s="1"/>
      <c r="AE3650" s="1"/>
      <c r="AF3650" s="1"/>
      <c r="AG3650" s="1"/>
      <c r="AH3650" s="1"/>
    </row>
    <row r="3651" spans="17:34" x14ac:dyDescent="0.3">
      <c r="Q3651" s="1"/>
      <c r="AB3651" s="2"/>
      <c r="AD3651" s="1"/>
      <c r="AE3651" s="1"/>
      <c r="AF3651" s="1"/>
      <c r="AG3651" s="1"/>
      <c r="AH3651" s="1"/>
    </row>
    <row r="3652" spans="17:34" x14ac:dyDescent="0.3">
      <c r="Q3652" s="1"/>
      <c r="AB3652" s="2"/>
      <c r="AD3652" s="1"/>
      <c r="AE3652" s="1"/>
      <c r="AF3652" s="1"/>
      <c r="AG3652" s="1"/>
      <c r="AH3652" s="1"/>
    </row>
    <row r="3653" spans="17:34" x14ac:dyDescent="0.3">
      <c r="Q3653" s="1"/>
      <c r="AB3653" s="2"/>
      <c r="AD3653" s="1"/>
      <c r="AE3653" s="1"/>
      <c r="AF3653" s="1"/>
      <c r="AG3653" s="1"/>
      <c r="AH3653" s="1"/>
    </row>
    <row r="3654" spans="17:34" x14ac:dyDescent="0.3">
      <c r="Q3654" s="1"/>
      <c r="AB3654" s="2"/>
      <c r="AD3654" s="1"/>
      <c r="AE3654" s="1"/>
      <c r="AF3654" s="1"/>
      <c r="AG3654" s="1"/>
      <c r="AH3654" s="1"/>
    </row>
    <row r="3655" spans="17:34" x14ac:dyDescent="0.3">
      <c r="Q3655" s="1"/>
      <c r="AB3655" s="2"/>
      <c r="AD3655" s="1"/>
      <c r="AE3655" s="1"/>
      <c r="AF3655" s="1"/>
      <c r="AG3655" s="1"/>
      <c r="AH3655" s="1"/>
    </row>
    <row r="3656" spans="17:34" x14ac:dyDescent="0.3">
      <c r="Q3656" s="1"/>
      <c r="AB3656" s="2"/>
      <c r="AD3656" s="1"/>
      <c r="AE3656" s="1"/>
      <c r="AF3656" s="1"/>
      <c r="AG3656" s="1"/>
      <c r="AH3656" s="1"/>
    </row>
    <row r="3657" spans="17:34" x14ac:dyDescent="0.3">
      <c r="Q3657" s="1"/>
      <c r="AB3657" s="2"/>
      <c r="AD3657" s="1"/>
      <c r="AE3657" s="1"/>
      <c r="AF3657" s="1"/>
      <c r="AG3657" s="1"/>
      <c r="AH3657" s="1"/>
    </row>
    <row r="3658" spans="17:34" x14ac:dyDescent="0.3">
      <c r="Q3658" s="1"/>
      <c r="AB3658" s="2"/>
      <c r="AD3658" s="1"/>
      <c r="AE3658" s="1"/>
      <c r="AF3658" s="1"/>
      <c r="AG3658" s="1"/>
      <c r="AH3658" s="1"/>
    </row>
    <row r="3659" spans="17:34" x14ac:dyDescent="0.3">
      <c r="Q3659" s="1"/>
      <c r="AB3659" s="2"/>
      <c r="AD3659" s="1"/>
      <c r="AE3659" s="1"/>
      <c r="AF3659" s="1"/>
      <c r="AG3659" s="1"/>
      <c r="AH3659" s="1"/>
    </row>
    <row r="3660" spans="17:34" x14ac:dyDescent="0.3">
      <c r="Q3660" s="1"/>
      <c r="AB3660" s="2"/>
      <c r="AD3660" s="1"/>
      <c r="AE3660" s="1"/>
      <c r="AF3660" s="1"/>
      <c r="AG3660" s="1"/>
      <c r="AH3660" s="1"/>
    </row>
    <row r="3661" spans="17:34" x14ac:dyDescent="0.3">
      <c r="Q3661" s="1"/>
      <c r="AB3661" s="2"/>
      <c r="AD3661" s="1"/>
      <c r="AE3661" s="1"/>
      <c r="AF3661" s="1"/>
      <c r="AG3661" s="1"/>
      <c r="AH3661" s="1"/>
    </row>
    <row r="3662" spans="17:34" x14ac:dyDescent="0.3">
      <c r="Q3662" s="1"/>
      <c r="AB3662" s="2"/>
      <c r="AD3662" s="1"/>
      <c r="AE3662" s="1"/>
      <c r="AF3662" s="1"/>
      <c r="AG3662" s="1"/>
      <c r="AH3662" s="1"/>
    </row>
    <row r="3663" spans="17:34" x14ac:dyDescent="0.3">
      <c r="Q3663" s="1"/>
      <c r="AB3663" s="2"/>
      <c r="AD3663" s="1"/>
      <c r="AE3663" s="1"/>
      <c r="AF3663" s="1"/>
      <c r="AG3663" s="1"/>
      <c r="AH3663" s="1"/>
    </row>
    <row r="3664" spans="17:34" x14ac:dyDescent="0.3">
      <c r="Q3664" s="1"/>
      <c r="AB3664" s="2"/>
      <c r="AD3664" s="1"/>
      <c r="AE3664" s="1"/>
      <c r="AF3664" s="1"/>
      <c r="AG3664" s="1"/>
      <c r="AH3664" s="1"/>
    </row>
    <row r="3665" spans="17:34" x14ac:dyDescent="0.3">
      <c r="Q3665" s="1"/>
      <c r="AB3665" s="2"/>
      <c r="AD3665" s="1"/>
      <c r="AE3665" s="1"/>
      <c r="AF3665" s="1"/>
      <c r="AG3665" s="1"/>
      <c r="AH3665" s="1"/>
    </row>
    <row r="3666" spans="17:34" x14ac:dyDescent="0.3">
      <c r="Q3666" s="1"/>
      <c r="AB3666" s="2"/>
      <c r="AD3666" s="1"/>
      <c r="AE3666" s="1"/>
      <c r="AF3666" s="1"/>
      <c r="AG3666" s="1"/>
      <c r="AH3666" s="1"/>
    </row>
    <row r="3667" spans="17:34" x14ac:dyDescent="0.3">
      <c r="Q3667" s="1"/>
      <c r="AB3667" s="2"/>
      <c r="AD3667" s="1"/>
      <c r="AE3667" s="1"/>
      <c r="AF3667" s="1"/>
      <c r="AG3667" s="1"/>
      <c r="AH3667" s="1"/>
    </row>
    <row r="3668" spans="17:34" x14ac:dyDescent="0.3">
      <c r="Q3668" s="1"/>
      <c r="AB3668" s="2"/>
      <c r="AD3668" s="1"/>
      <c r="AE3668" s="1"/>
      <c r="AF3668" s="1"/>
      <c r="AG3668" s="1"/>
      <c r="AH3668" s="1"/>
    </row>
    <row r="3669" spans="17:34" x14ac:dyDescent="0.3">
      <c r="Q3669" s="1"/>
      <c r="AB3669" s="2"/>
      <c r="AD3669" s="1"/>
      <c r="AE3669" s="1"/>
      <c r="AF3669" s="1"/>
      <c r="AG3669" s="1"/>
      <c r="AH3669" s="1"/>
    </row>
    <row r="3670" spans="17:34" x14ac:dyDescent="0.3">
      <c r="Q3670" s="1"/>
      <c r="AB3670" s="2"/>
      <c r="AD3670" s="1"/>
      <c r="AE3670" s="1"/>
      <c r="AF3670" s="1"/>
      <c r="AG3670" s="1"/>
      <c r="AH3670" s="1"/>
    </row>
    <row r="3671" spans="17:34" x14ac:dyDescent="0.3">
      <c r="Q3671" s="1"/>
      <c r="AB3671" s="2"/>
      <c r="AD3671" s="1"/>
      <c r="AE3671" s="1"/>
      <c r="AF3671" s="1"/>
      <c r="AG3671" s="1"/>
      <c r="AH3671" s="1"/>
    </row>
    <row r="3672" spans="17:34" x14ac:dyDescent="0.3">
      <c r="Q3672" s="1"/>
      <c r="AB3672" s="2"/>
      <c r="AD3672" s="1"/>
      <c r="AE3672" s="1"/>
      <c r="AF3672" s="1"/>
      <c r="AG3672" s="1"/>
      <c r="AH3672" s="1"/>
    </row>
    <row r="3673" spans="17:34" x14ac:dyDescent="0.3">
      <c r="Q3673" s="1"/>
      <c r="AB3673" s="2"/>
      <c r="AD3673" s="1"/>
      <c r="AE3673" s="1"/>
      <c r="AF3673" s="1"/>
      <c r="AG3673" s="1"/>
      <c r="AH3673" s="1"/>
    </row>
    <row r="3674" spans="17:34" x14ac:dyDescent="0.3">
      <c r="Q3674" s="1"/>
      <c r="AB3674" s="2"/>
      <c r="AD3674" s="1"/>
      <c r="AE3674" s="1"/>
      <c r="AF3674" s="1"/>
      <c r="AG3674" s="1"/>
      <c r="AH3674" s="1"/>
    </row>
    <row r="3675" spans="17:34" x14ac:dyDescent="0.3">
      <c r="Q3675" s="1"/>
      <c r="AB3675" s="2"/>
      <c r="AD3675" s="1"/>
      <c r="AE3675" s="1"/>
      <c r="AF3675" s="1"/>
      <c r="AG3675" s="1"/>
      <c r="AH3675" s="1"/>
    </row>
    <row r="3676" spans="17:34" x14ac:dyDescent="0.3">
      <c r="Q3676" s="1"/>
      <c r="AB3676" s="2"/>
      <c r="AD3676" s="1"/>
      <c r="AE3676" s="1"/>
      <c r="AF3676" s="1"/>
      <c r="AG3676" s="1"/>
      <c r="AH3676" s="1"/>
    </row>
    <row r="3677" spans="17:34" x14ac:dyDescent="0.3">
      <c r="Q3677" s="1"/>
      <c r="AB3677" s="2"/>
      <c r="AD3677" s="1"/>
      <c r="AE3677" s="1"/>
      <c r="AF3677" s="1"/>
      <c r="AG3677" s="1"/>
      <c r="AH3677" s="1"/>
    </row>
    <row r="3678" spans="17:34" x14ac:dyDescent="0.3">
      <c r="Q3678" s="1"/>
      <c r="AB3678" s="2"/>
      <c r="AD3678" s="1"/>
      <c r="AE3678" s="1"/>
      <c r="AF3678" s="1"/>
      <c r="AG3678" s="1"/>
      <c r="AH3678" s="1"/>
    </row>
    <row r="3679" spans="17:34" x14ac:dyDescent="0.3">
      <c r="Q3679" s="1"/>
      <c r="AB3679" s="2"/>
      <c r="AD3679" s="1"/>
      <c r="AE3679" s="1"/>
      <c r="AF3679" s="1"/>
      <c r="AG3679" s="1"/>
      <c r="AH3679" s="1"/>
    </row>
    <row r="3680" spans="17:34" x14ac:dyDescent="0.3">
      <c r="Q3680" s="1"/>
      <c r="AB3680" s="2"/>
      <c r="AD3680" s="1"/>
      <c r="AE3680" s="1"/>
      <c r="AF3680" s="1"/>
      <c r="AG3680" s="1"/>
      <c r="AH3680" s="1"/>
    </row>
    <row r="3681" spans="17:34" x14ac:dyDescent="0.3">
      <c r="Q3681" s="1"/>
      <c r="AB3681" s="2"/>
      <c r="AD3681" s="1"/>
      <c r="AE3681" s="1"/>
      <c r="AF3681" s="1"/>
      <c r="AG3681" s="1"/>
      <c r="AH3681" s="1"/>
    </row>
    <row r="3682" spans="17:34" x14ac:dyDescent="0.3">
      <c r="Q3682" s="1"/>
      <c r="AB3682" s="2"/>
      <c r="AD3682" s="1"/>
      <c r="AE3682" s="1"/>
      <c r="AF3682" s="1"/>
      <c r="AG3682" s="1"/>
      <c r="AH3682" s="1"/>
    </row>
    <row r="3683" spans="17:34" x14ac:dyDescent="0.3">
      <c r="Q3683" s="1"/>
      <c r="AB3683" s="2"/>
      <c r="AD3683" s="1"/>
      <c r="AE3683" s="1"/>
      <c r="AF3683" s="1"/>
      <c r="AG3683" s="1"/>
      <c r="AH3683" s="1"/>
    </row>
    <row r="3684" spans="17:34" x14ac:dyDescent="0.3">
      <c r="Q3684" s="1"/>
      <c r="AB3684" s="2"/>
      <c r="AD3684" s="1"/>
      <c r="AE3684" s="1"/>
      <c r="AF3684" s="1"/>
      <c r="AG3684" s="1"/>
      <c r="AH3684" s="1"/>
    </row>
    <row r="3685" spans="17:34" x14ac:dyDescent="0.3">
      <c r="Q3685" s="1"/>
      <c r="AB3685" s="2"/>
      <c r="AD3685" s="1"/>
      <c r="AE3685" s="1"/>
      <c r="AF3685" s="1"/>
      <c r="AG3685" s="1"/>
      <c r="AH3685" s="1"/>
    </row>
    <row r="3686" spans="17:34" x14ac:dyDescent="0.3">
      <c r="Q3686" s="1"/>
      <c r="AB3686" s="2"/>
      <c r="AD3686" s="1"/>
      <c r="AE3686" s="1"/>
      <c r="AF3686" s="1"/>
      <c r="AG3686" s="1"/>
      <c r="AH3686" s="1"/>
    </row>
    <row r="3687" spans="17:34" x14ac:dyDescent="0.3">
      <c r="Q3687" s="1"/>
      <c r="AB3687" s="2"/>
      <c r="AD3687" s="1"/>
      <c r="AE3687" s="1"/>
      <c r="AF3687" s="1"/>
      <c r="AG3687" s="1"/>
      <c r="AH3687" s="1"/>
    </row>
    <row r="3688" spans="17:34" x14ac:dyDescent="0.3">
      <c r="Q3688" s="1"/>
      <c r="AB3688" s="2"/>
      <c r="AD3688" s="1"/>
      <c r="AE3688" s="1"/>
      <c r="AF3688" s="1"/>
      <c r="AG3688" s="1"/>
      <c r="AH3688" s="1"/>
    </row>
    <row r="3689" spans="17:34" x14ac:dyDescent="0.3">
      <c r="Q3689" s="1"/>
      <c r="AB3689" s="2"/>
      <c r="AD3689" s="1"/>
      <c r="AE3689" s="1"/>
      <c r="AF3689" s="1"/>
      <c r="AG3689" s="1"/>
      <c r="AH3689" s="1"/>
    </row>
    <row r="3690" spans="17:34" x14ac:dyDescent="0.3">
      <c r="Q3690" s="1"/>
      <c r="AB3690" s="2"/>
      <c r="AD3690" s="1"/>
      <c r="AE3690" s="1"/>
      <c r="AF3690" s="1"/>
      <c r="AG3690" s="1"/>
      <c r="AH3690" s="1"/>
    </row>
    <row r="3691" spans="17:34" x14ac:dyDescent="0.3">
      <c r="Q3691" s="1"/>
      <c r="AB3691" s="2"/>
      <c r="AD3691" s="1"/>
      <c r="AE3691" s="1"/>
      <c r="AF3691" s="1"/>
      <c r="AG3691" s="1"/>
      <c r="AH3691" s="1"/>
    </row>
    <row r="3692" spans="17:34" x14ac:dyDescent="0.3">
      <c r="Q3692" s="1"/>
      <c r="AB3692" s="2"/>
      <c r="AD3692" s="1"/>
      <c r="AE3692" s="1"/>
      <c r="AF3692" s="1"/>
      <c r="AG3692" s="1"/>
      <c r="AH3692" s="1"/>
    </row>
    <row r="3693" spans="17:34" x14ac:dyDescent="0.3">
      <c r="Q3693" s="1"/>
      <c r="AB3693" s="2"/>
      <c r="AD3693" s="1"/>
      <c r="AE3693" s="1"/>
      <c r="AF3693" s="1"/>
      <c r="AG3693" s="1"/>
      <c r="AH3693" s="1"/>
    </row>
    <row r="3694" spans="17:34" x14ac:dyDescent="0.3">
      <c r="Q3694" s="1"/>
      <c r="AB3694" s="2"/>
      <c r="AD3694" s="1"/>
      <c r="AE3694" s="1"/>
      <c r="AF3694" s="1"/>
      <c r="AG3694" s="1"/>
      <c r="AH3694" s="1"/>
    </row>
    <row r="3695" spans="17:34" x14ac:dyDescent="0.3">
      <c r="Q3695" s="1"/>
      <c r="AB3695" s="2"/>
      <c r="AD3695" s="1"/>
      <c r="AE3695" s="1"/>
      <c r="AF3695" s="1"/>
      <c r="AG3695" s="1"/>
      <c r="AH3695" s="1"/>
    </row>
    <row r="3696" spans="17:34" x14ac:dyDescent="0.3">
      <c r="Q3696" s="1"/>
      <c r="AB3696" s="2"/>
      <c r="AD3696" s="1"/>
      <c r="AE3696" s="1"/>
      <c r="AF3696" s="1"/>
      <c r="AG3696" s="1"/>
      <c r="AH3696" s="1"/>
    </row>
    <row r="3697" spans="17:34" x14ac:dyDescent="0.3">
      <c r="Q3697" s="1"/>
      <c r="AB3697" s="2"/>
      <c r="AD3697" s="1"/>
      <c r="AE3697" s="1"/>
      <c r="AF3697" s="1"/>
      <c r="AG3697" s="1"/>
      <c r="AH3697" s="1"/>
    </row>
    <row r="3698" spans="17:34" x14ac:dyDescent="0.3">
      <c r="Q3698" s="1"/>
      <c r="AB3698" s="2"/>
      <c r="AD3698" s="1"/>
      <c r="AE3698" s="1"/>
      <c r="AF3698" s="1"/>
      <c r="AG3698" s="1"/>
      <c r="AH3698" s="1"/>
    </row>
    <row r="3699" spans="17:34" x14ac:dyDescent="0.3">
      <c r="Q3699" s="1"/>
      <c r="AB3699" s="2"/>
      <c r="AD3699" s="1"/>
      <c r="AE3699" s="1"/>
      <c r="AF3699" s="1"/>
      <c r="AG3699" s="1"/>
      <c r="AH3699" s="1"/>
    </row>
    <row r="3700" spans="17:34" x14ac:dyDescent="0.3">
      <c r="Q3700" s="1"/>
      <c r="AB3700" s="2"/>
      <c r="AD3700" s="1"/>
      <c r="AE3700" s="1"/>
      <c r="AF3700" s="1"/>
      <c r="AG3700" s="1"/>
      <c r="AH3700" s="1"/>
    </row>
    <row r="3701" spans="17:34" x14ac:dyDescent="0.3">
      <c r="Q3701" s="1"/>
      <c r="AB3701" s="2"/>
      <c r="AD3701" s="1"/>
      <c r="AE3701" s="1"/>
      <c r="AF3701" s="1"/>
      <c r="AG3701" s="1"/>
      <c r="AH3701" s="1"/>
    </row>
    <row r="3702" spans="17:34" x14ac:dyDescent="0.3">
      <c r="Q3702" s="1"/>
      <c r="AB3702" s="2"/>
      <c r="AD3702" s="1"/>
      <c r="AE3702" s="1"/>
      <c r="AF3702" s="1"/>
      <c r="AG3702" s="1"/>
      <c r="AH3702" s="1"/>
    </row>
    <row r="3703" spans="17:34" x14ac:dyDescent="0.3">
      <c r="Q3703" s="1"/>
      <c r="AB3703" s="2"/>
      <c r="AD3703" s="1"/>
      <c r="AE3703" s="1"/>
      <c r="AF3703" s="1"/>
      <c r="AG3703" s="1"/>
      <c r="AH3703" s="1"/>
    </row>
    <row r="3704" spans="17:34" x14ac:dyDescent="0.3">
      <c r="Q3704" s="1"/>
      <c r="AB3704" s="2"/>
      <c r="AD3704" s="1"/>
      <c r="AE3704" s="1"/>
      <c r="AF3704" s="1"/>
      <c r="AG3704" s="1"/>
      <c r="AH3704" s="1"/>
    </row>
    <row r="3705" spans="17:34" x14ac:dyDescent="0.3">
      <c r="Q3705" s="1"/>
      <c r="AB3705" s="2"/>
      <c r="AD3705" s="1"/>
      <c r="AE3705" s="1"/>
      <c r="AF3705" s="1"/>
      <c r="AG3705" s="1"/>
      <c r="AH3705" s="1"/>
    </row>
    <row r="3706" spans="17:34" x14ac:dyDescent="0.3">
      <c r="Q3706" s="1"/>
      <c r="AB3706" s="2"/>
      <c r="AD3706" s="1"/>
      <c r="AE3706" s="1"/>
      <c r="AF3706" s="1"/>
      <c r="AG3706" s="1"/>
      <c r="AH3706" s="1"/>
    </row>
    <row r="3707" spans="17:34" x14ac:dyDescent="0.3">
      <c r="Q3707" s="1"/>
      <c r="AB3707" s="2"/>
      <c r="AD3707" s="1"/>
      <c r="AE3707" s="1"/>
      <c r="AF3707" s="1"/>
      <c r="AG3707" s="1"/>
      <c r="AH3707" s="1"/>
    </row>
    <row r="3708" spans="17:34" x14ac:dyDescent="0.3">
      <c r="Q3708" s="1"/>
      <c r="AB3708" s="2"/>
      <c r="AD3708" s="1"/>
      <c r="AE3708" s="1"/>
      <c r="AF3708" s="1"/>
      <c r="AG3708" s="1"/>
      <c r="AH3708" s="1"/>
    </row>
    <row r="3709" spans="17:34" x14ac:dyDescent="0.3">
      <c r="Q3709" s="1"/>
      <c r="AB3709" s="2"/>
      <c r="AD3709" s="1"/>
      <c r="AE3709" s="1"/>
      <c r="AF3709" s="1"/>
      <c r="AG3709" s="1"/>
      <c r="AH3709" s="1"/>
    </row>
    <row r="3710" spans="17:34" x14ac:dyDescent="0.3">
      <c r="Q3710" s="1"/>
      <c r="AB3710" s="2"/>
      <c r="AD3710" s="1"/>
      <c r="AE3710" s="1"/>
      <c r="AF3710" s="1"/>
      <c r="AG3710" s="1"/>
      <c r="AH3710" s="1"/>
    </row>
    <row r="3711" spans="17:34" x14ac:dyDescent="0.3">
      <c r="Q3711" s="1"/>
      <c r="AB3711" s="2"/>
      <c r="AD3711" s="1"/>
      <c r="AE3711" s="1"/>
      <c r="AF3711" s="1"/>
      <c r="AG3711" s="1"/>
      <c r="AH3711" s="1"/>
    </row>
    <row r="3712" spans="17:34" x14ac:dyDescent="0.3">
      <c r="Q3712" s="1"/>
      <c r="AB3712" s="2"/>
      <c r="AD3712" s="1"/>
      <c r="AE3712" s="1"/>
      <c r="AF3712" s="1"/>
      <c r="AG3712" s="1"/>
      <c r="AH3712" s="1"/>
    </row>
    <row r="3713" spans="17:34" x14ac:dyDescent="0.3">
      <c r="Q3713" s="1"/>
      <c r="AB3713" s="2"/>
      <c r="AD3713" s="1"/>
      <c r="AE3713" s="1"/>
      <c r="AF3713" s="1"/>
      <c r="AG3713" s="1"/>
      <c r="AH3713" s="1"/>
    </row>
    <row r="3714" spans="17:34" x14ac:dyDescent="0.3">
      <c r="Q3714" s="1"/>
      <c r="AB3714" s="2"/>
      <c r="AD3714" s="1"/>
      <c r="AE3714" s="1"/>
      <c r="AF3714" s="1"/>
      <c r="AG3714" s="1"/>
      <c r="AH3714" s="1"/>
    </row>
    <row r="3715" spans="17:34" x14ac:dyDescent="0.3">
      <c r="Q3715" s="1"/>
      <c r="AB3715" s="2"/>
      <c r="AD3715" s="1"/>
      <c r="AE3715" s="1"/>
      <c r="AF3715" s="1"/>
      <c r="AG3715" s="1"/>
      <c r="AH3715" s="1"/>
    </row>
    <row r="3716" spans="17:34" x14ac:dyDescent="0.3">
      <c r="Q3716" s="1"/>
      <c r="AB3716" s="2"/>
      <c r="AD3716" s="1"/>
      <c r="AE3716" s="1"/>
      <c r="AF3716" s="1"/>
      <c r="AG3716" s="1"/>
      <c r="AH3716" s="1"/>
    </row>
    <row r="3717" spans="17:34" x14ac:dyDescent="0.3">
      <c r="Q3717" s="1"/>
      <c r="AB3717" s="2"/>
      <c r="AD3717" s="1"/>
      <c r="AE3717" s="1"/>
      <c r="AF3717" s="1"/>
      <c r="AG3717" s="1"/>
      <c r="AH3717" s="1"/>
    </row>
    <row r="3718" spans="17:34" x14ac:dyDescent="0.3">
      <c r="Q3718" s="1"/>
      <c r="AB3718" s="2"/>
      <c r="AD3718" s="1"/>
      <c r="AE3718" s="1"/>
      <c r="AF3718" s="1"/>
      <c r="AG3718" s="1"/>
      <c r="AH3718" s="1"/>
    </row>
    <row r="3719" spans="17:34" x14ac:dyDescent="0.3">
      <c r="Q3719" s="1"/>
      <c r="AB3719" s="2"/>
      <c r="AD3719" s="1"/>
      <c r="AE3719" s="1"/>
      <c r="AF3719" s="1"/>
      <c r="AG3719" s="1"/>
      <c r="AH3719" s="1"/>
    </row>
    <row r="3720" spans="17:34" x14ac:dyDescent="0.3">
      <c r="Q3720" s="1"/>
      <c r="AB3720" s="2"/>
      <c r="AD3720" s="1"/>
      <c r="AE3720" s="1"/>
      <c r="AF3720" s="1"/>
      <c r="AG3720" s="1"/>
      <c r="AH3720" s="1"/>
    </row>
    <row r="3721" spans="17:34" x14ac:dyDescent="0.3">
      <c r="Q3721" s="1"/>
      <c r="AB3721" s="2"/>
      <c r="AD3721" s="1"/>
      <c r="AE3721" s="1"/>
      <c r="AF3721" s="1"/>
      <c r="AG3721" s="1"/>
      <c r="AH3721" s="1"/>
    </row>
    <row r="3722" spans="17:34" x14ac:dyDescent="0.3">
      <c r="Q3722" s="1"/>
      <c r="AB3722" s="2"/>
      <c r="AD3722" s="1"/>
      <c r="AE3722" s="1"/>
      <c r="AF3722" s="1"/>
      <c r="AG3722" s="1"/>
      <c r="AH3722" s="1"/>
    </row>
    <row r="3723" spans="17:34" x14ac:dyDescent="0.3">
      <c r="Q3723" s="1"/>
      <c r="AB3723" s="2"/>
      <c r="AD3723" s="1"/>
      <c r="AE3723" s="1"/>
      <c r="AF3723" s="1"/>
      <c r="AG3723" s="1"/>
      <c r="AH3723" s="1"/>
    </row>
    <row r="3724" spans="17:34" x14ac:dyDescent="0.3">
      <c r="Q3724" s="1"/>
      <c r="AB3724" s="2"/>
      <c r="AD3724" s="1"/>
      <c r="AE3724" s="1"/>
      <c r="AF3724" s="1"/>
      <c r="AG3724" s="1"/>
      <c r="AH3724" s="1"/>
    </row>
    <row r="3725" spans="17:34" x14ac:dyDescent="0.3">
      <c r="Q3725" s="1"/>
      <c r="AB3725" s="2"/>
      <c r="AD3725" s="1"/>
      <c r="AE3725" s="1"/>
      <c r="AF3725" s="1"/>
      <c r="AG3725" s="1"/>
      <c r="AH3725" s="1"/>
    </row>
    <row r="3726" spans="17:34" x14ac:dyDescent="0.3">
      <c r="Q3726" s="1"/>
      <c r="AB3726" s="2"/>
      <c r="AD3726" s="1"/>
      <c r="AE3726" s="1"/>
      <c r="AF3726" s="1"/>
      <c r="AG3726" s="1"/>
      <c r="AH3726" s="1"/>
    </row>
    <row r="3727" spans="17:34" x14ac:dyDescent="0.3">
      <c r="Q3727" s="1"/>
      <c r="AB3727" s="2"/>
      <c r="AD3727" s="1"/>
      <c r="AE3727" s="1"/>
      <c r="AF3727" s="1"/>
      <c r="AG3727" s="1"/>
      <c r="AH3727" s="1"/>
    </row>
    <row r="3728" spans="17:34" x14ac:dyDescent="0.3">
      <c r="Q3728" s="1"/>
      <c r="AB3728" s="2"/>
      <c r="AD3728" s="1"/>
      <c r="AE3728" s="1"/>
      <c r="AF3728" s="1"/>
      <c r="AG3728" s="1"/>
      <c r="AH3728" s="1"/>
    </row>
    <row r="3729" spans="17:34" x14ac:dyDescent="0.3">
      <c r="Q3729" s="1"/>
      <c r="AB3729" s="2"/>
      <c r="AD3729" s="1"/>
      <c r="AE3729" s="1"/>
      <c r="AF3729" s="1"/>
      <c r="AG3729" s="1"/>
      <c r="AH3729" s="1"/>
    </row>
    <row r="3730" spans="17:34" x14ac:dyDescent="0.3">
      <c r="Q3730" s="1"/>
      <c r="AB3730" s="2"/>
      <c r="AD3730" s="1"/>
      <c r="AE3730" s="1"/>
      <c r="AF3730" s="1"/>
      <c r="AG3730" s="1"/>
      <c r="AH3730" s="1"/>
    </row>
    <row r="3731" spans="17:34" x14ac:dyDescent="0.3">
      <c r="Q3731" s="1"/>
      <c r="AB3731" s="2"/>
      <c r="AD3731" s="1"/>
      <c r="AE3731" s="1"/>
      <c r="AF3731" s="1"/>
      <c r="AG3731" s="1"/>
      <c r="AH3731" s="1"/>
    </row>
    <row r="3732" spans="17:34" x14ac:dyDescent="0.3">
      <c r="Q3732" s="1"/>
      <c r="AB3732" s="2"/>
      <c r="AD3732" s="1"/>
      <c r="AE3732" s="1"/>
      <c r="AF3732" s="1"/>
      <c r="AG3732" s="1"/>
      <c r="AH3732" s="1"/>
    </row>
    <row r="3733" spans="17:34" x14ac:dyDescent="0.3">
      <c r="Q3733" s="1"/>
      <c r="AB3733" s="2"/>
      <c r="AD3733" s="1"/>
      <c r="AE3733" s="1"/>
      <c r="AF3733" s="1"/>
      <c r="AG3733" s="1"/>
      <c r="AH3733" s="1"/>
    </row>
    <row r="3734" spans="17:34" x14ac:dyDescent="0.3">
      <c r="Q3734" s="1"/>
      <c r="AB3734" s="2"/>
      <c r="AD3734" s="1"/>
      <c r="AE3734" s="1"/>
      <c r="AF3734" s="1"/>
      <c r="AG3734" s="1"/>
      <c r="AH3734" s="1"/>
    </row>
    <row r="3735" spans="17:34" x14ac:dyDescent="0.3">
      <c r="Q3735" s="1"/>
      <c r="AB3735" s="2"/>
      <c r="AD3735" s="1"/>
      <c r="AE3735" s="1"/>
      <c r="AF3735" s="1"/>
      <c r="AG3735" s="1"/>
      <c r="AH3735" s="1"/>
    </row>
    <row r="3736" spans="17:34" x14ac:dyDescent="0.3">
      <c r="Q3736" s="1"/>
      <c r="AB3736" s="2"/>
      <c r="AD3736" s="1"/>
      <c r="AE3736" s="1"/>
      <c r="AF3736" s="1"/>
      <c r="AG3736" s="1"/>
      <c r="AH3736" s="1"/>
    </row>
    <row r="3737" spans="17:34" x14ac:dyDescent="0.3">
      <c r="Q3737" s="1"/>
      <c r="AB3737" s="2"/>
      <c r="AD3737" s="1"/>
      <c r="AE3737" s="1"/>
      <c r="AF3737" s="1"/>
      <c r="AG3737" s="1"/>
      <c r="AH3737" s="1"/>
    </row>
    <row r="3738" spans="17:34" x14ac:dyDescent="0.3">
      <c r="Q3738" s="1"/>
      <c r="AB3738" s="2"/>
      <c r="AD3738" s="1"/>
      <c r="AE3738" s="1"/>
      <c r="AF3738" s="1"/>
      <c r="AG3738" s="1"/>
      <c r="AH3738" s="1"/>
    </row>
    <row r="3739" spans="17:34" x14ac:dyDescent="0.3">
      <c r="Q3739" s="1"/>
      <c r="AB3739" s="2"/>
      <c r="AD3739" s="1"/>
      <c r="AE3739" s="1"/>
      <c r="AF3739" s="1"/>
      <c r="AG3739" s="1"/>
      <c r="AH3739" s="1"/>
    </row>
    <row r="3740" spans="17:34" x14ac:dyDescent="0.3">
      <c r="Q3740" s="1"/>
      <c r="AB3740" s="2"/>
      <c r="AD3740" s="1"/>
      <c r="AE3740" s="1"/>
      <c r="AF3740" s="1"/>
      <c r="AG3740" s="1"/>
      <c r="AH3740" s="1"/>
    </row>
    <row r="3741" spans="17:34" x14ac:dyDescent="0.3">
      <c r="Q3741" s="1"/>
      <c r="AB3741" s="2"/>
      <c r="AD3741" s="1"/>
      <c r="AE3741" s="1"/>
      <c r="AF3741" s="1"/>
      <c r="AG3741" s="1"/>
      <c r="AH3741" s="1"/>
    </row>
    <row r="3742" spans="17:34" x14ac:dyDescent="0.3">
      <c r="Q3742" s="1"/>
      <c r="AB3742" s="2"/>
      <c r="AD3742" s="1"/>
      <c r="AE3742" s="1"/>
      <c r="AF3742" s="1"/>
      <c r="AG3742" s="1"/>
      <c r="AH3742" s="1"/>
    </row>
    <row r="3743" spans="17:34" x14ac:dyDescent="0.3">
      <c r="Q3743" s="1"/>
      <c r="AB3743" s="2"/>
      <c r="AD3743" s="1"/>
      <c r="AE3743" s="1"/>
      <c r="AF3743" s="1"/>
      <c r="AG3743" s="1"/>
      <c r="AH3743" s="1"/>
    </row>
    <row r="3744" spans="17:34" x14ac:dyDescent="0.3">
      <c r="Q3744" s="1"/>
      <c r="AB3744" s="2"/>
      <c r="AD3744" s="1"/>
      <c r="AE3744" s="1"/>
      <c r="AF3744" s="1"/>
      <c r="AG3744" s="1"/>
      <c r="AH3744" s="1"/>
    </row>
    <row r="3745" spans="17:34" x14ac:dyDescent="0.3">
      <c r="Q3745" s="1"/>
      <c r="AB3745" s="2"/>
      <c r="AD3745" s="1"/>
      <c r="AE3745" s="1"/>
      <c r="AF3745" s="1"/>
      <c r="AG3745" s="1"/>
      <c r="AH3745" s="1"/>
    </row>
    <row r="3746" spans="17:34" x14ac:dyDescent="0.3">
      <c r="Q3746" s="1"/>
      <c r="AB3746" s="2"/>
      <c r="AD3746" s="1"/>
      <c r="AE3746" s="1"/>
      <c r="AF3746" s="1"/>
      <c r="AG3746" s="1"/>
      <c r="AH3746" s="1"/>
    </row>
    <row r="3747" spans="17:34" x14ac:dyDescent="0.3">
      <c r="Q3747" s="1"/>
      <c r="AB3747" s="2"/>
      <c r="AD3747" s="1"/>
      <c r="AE3747" s="1"/>
      <c r="AF3747" s="1"/>
      <c r="AG3747" s="1"/>
      <c r="AH3747" s="1"/>
    </row>
    <row r="3748" spans="17:34" x14ac:dyDescent="0.3">
      <c r="Q3748" s="1"/>
      <c r="AB3748" s="2"/>
      <c r="AD3748" s="1"/>
      <c r="AE3748" s="1"/>
      <c r="AF3748" s="1"/>
      <c r="AG3748" s="1"/>
      <c r="AH3748" s="1"/>
    </row>
    <row r="3749" spans="17:34" x14ac:dyDescent="0.3">
      <c r="Q3749" s="1"/>
      <c r="AB3749" s="2"/>
      <c r="AD3749" s="1"/>
      <c r="AE3749" s="1"/>
      <c r="AF3749" s="1"/>
      <c r="AG3749" s="1"/>
      <c r="AH3749" s="1"/>
    </row>
    <row r="3750" spans="17:34" x14ac:dyDescent="0.3">
      <c r="Q3750" s="1"/>
      <c r="AB3750" s="2"/>
      <c r="AD3750" s="1"/>
      <c r="AE3750" s="1"/>
      <c r="AF3750" s="1"/>
      <c r="AG3750" s="1"/>
      <c r="AH3750" s="1"/>
    </row>
    <row r="3751" spans="17:34" x14ac:dyDescent="0.3">
      <c r="Q3751" s="1"/>
      <c r="AB3751" s="2"/>
      <c r="AD3751" s="1"/>
      <c r="AE3751" s="1"/>
      <c r="AF3751" s="1"/>
      <c r="AG3751" s="1"/>
      <c r="AH3751" s="1"/>
    </row>
    <row r="3752" spans="17:34" x14ac:dyDescent="0.3">
      <c r="Q3752" s="1"/>
      <c r="AB3752" s="2"/>
      <c r="AD3752" s="1"/>
      <c r="AE3752" s="1"/>
      <c r="AF3752" s="1"/>
      <c r="AG3752" s="1"/>
      <c r="AH3752" s="1"/>
    </row>
    <row r="3753" spans="17:34" x14ac:dyDescent="0.3">
      <c r="Q3753" s="1"/>
      <c r="AB3753" s="2"/>
      <c r="AD3753" s="1"/>
      <c r="AE3753" s="1"/>
      <c r="AF3753" s="1"/>
      <c r="AG3753" s="1"/>
      <c r="AH3753" s="1"/>
    </row>
    <row r="3754" spans="17:34" x14ac:dyDescent="0.3">
      <c r="Q3754" s="1"/>
      <c r="AB3754" s="2"/>
      <c r="AD3754" s="1"/>
      <c r="AE3754" s="1"/>
      <c r="AF3754" s="1"/>
      <c r="AG3754" s="1"/>
      <c r="AH3754" s="1"/>
    </row>
    <row r="3755" spans="17:34" x14ac:dyDescent="0.3">
      <c r="Q3755" s="1"/>
      <c r="AB3755" s="2"/>
      <c r="AD3755" s="1"/>
      <c r="AE3755" s="1"/>
      <c r="AF3755" s="1"/>
      <c r="AG3755" s="1"/>
      <c r="AH3755" s="1"/>
    </row>
    <row r="3756" spans="17:34" x14ac:dyDescent="0.3">
      <c r="Q3756" s="1"/>
      <c r="AB3756" s="2"/>
      <c r="AD3756" s="1"/>
      <c r="AE3756" s="1"/>
      <c r="AF3756" s="1"/>
      <c r="AG3756" s="1"/>
      <c r="AH3756" s="1"/>
    </row>
    <row r="3757" spans="17:34" x14ac:dyDescent="0.3">
      <c r="Q3757" s="1"/>
      <c r="AB3757" s="2"/>
      <c r="AD3757" s="1"/>
      <c r="AE3757" s="1"/>
      <c r="AF3757" s="1"/>
      <c r="AG3757" s="1"/>
      <c r="AH3757" s="1"/>
    </row>
    <row r="3758" spans="17:34" x14ac:dyDescent="0.3">
      <c r="Q3758" s="1"/>
      <c r="AB3758" s="2"/>
      <c r="AD3758" s="1"/>
      <c r="AE3758" s="1"/>
      <c r="AF3758" s="1"/>
      <c r="AG3758" s="1"/>
      <c r="AH3758" s="1"/>
    </row>
    <row r="3759" spans="17:34" x14ac:dyDescent="0.3">
      <c r="Q3759" s="1"/>
      <c r="AB3759" s="2"/>
      <c r="AD3759" s="1"/>
      <c r="AE3759" s="1"/>
      <c r="AF3759" s="1"/>
      <c r="AG3759" s="1"/>
      <c r="AH3759" s="1"/>
    </row>
    <row r="3760" spans="17:34" x14ac:dyDescent="0.3">
      <c r="Q3760" s="1"/>
      <c r="AB3760" s="2"/>
      <c r="AD3760" s="1"/>
      <c r="AE3760" s="1"/>
      <c r="AF3760" s="1"/>
      <c r="AG3760" s="1"/>
      <c r="AH3760" s="1"/>
    </row>
    <row r="3761" spans="17:34" x14ac:dyDescent="0.3">
      <c r="Q3761" s="1"/>
      <c r="AB3761" s="2"/>
      <c r="AD3761" s="1"/>
      <c r="AE3761" s="1"/>
      <c r="AF3761" s="1"/>
      <c r="AG3761" s="1"/>
      <c r="AH3761" s="1"/>
    </row>
    <row r="3762" spans="17:34" x14ac:dyDescent="0.3">
      <c r="Q3762" s="1"/>
      <c r="AB3762" s="2"/>
      <c r="AD3762" s="1"/>
      <c r="AE3762" s="1"/>
      <c r="AF3762" s="1"/>
      <c r="AG3762" s="1"/>
      <c r="AH3762" s="1"/>
    </row>
    <row r="3763" spans="17:34" x14ac:dyDescent="0.3">
      <c r="Q3763" s="1"/>
      <c r="AB3763" s="2"/>
      <c r="AD3763" s="1"/>
      <c r="AE3763" s="1"/>
      <c r="AF3763" s="1"/>
      <c r="AG3763" s="1"/>
      <c r="AH3763" s="1"/>
    </row>
    <row r="3764" spans="17:34" x14ac:dyDescent="0.3">
      <c r="Q3764" s="1"/>
      <c r="AB3764" s="2"/>
      <c r="AD3764" s="1"/>
      <c r="AE3764" s="1"/>
      <c r="AF3764" s="1"/>
      <c r="AG3764" s="1"/>
      <c r="AH3764" s="1"/>
    </row>
    <row r="3765" spans="17:34" x14ac:dyDescent="0.3">
      <c r="Q3765" s="1"/>
      <c r="AB3765" s="2"/>
      <c r="AD3765" s="1"/>
      <c r="AE3765" s="1"/>
      <c r="AF3765" s="1"/>
      <c r="AG3765" s="1"/>
      <c r="AH3765" s="1"/>
    </row>
    <row r="3766" spans="17:34" x14ac:dyDescent="0.3">
      <c r="Q3766" s="1"/>
      <c r="AB3766" s="2"/>
      <c r="AD3766" s="1"/>
      <c r="AE3766" s="1"/>
      <c r="AF3766" s="1"/>
      <c r="AG3766" s="1"/>
      <c r="AH3766" s="1"/>
    </row>
    <row r="3767" spans="17:34" x14ac:dyDescent="0.3">
      <c r="Q3767" s="1"/>
      <c r="AB3767" s="2"/>
      <c r="AD3767" s="1"/>
      <c r="AE3767" s="1"/>
      <c r="AF3767" s="1"/>
      <c r="AG3767" s="1"/>
      <c r="AH3767" s="1"/>
    </row>
    <row r="3768" spans="17:34" x14ac:dyDescent="0.3">
      <c r="Q3768" s="1"/>
      <c r="AB3768" s="2"/>
      <c r="AD3768" s="1"/>
      <c r="AE3768" s="1"/>
      <c r="AF3768" s="1"/>
      <c r="AG3768" s="1"/>
      <c r="AH3768" s="1"/>
    </row>
    <row r="3769" spans="17:34" x14ac:dyDescent="0.3">
      <c r="Q3769" s="1"/>
      <c r="AB3769" s="2"/>
      <c r="AD3769" s="1"/>
      <c r="AE3769" s="1"/>
      <c r="AF3769" s="1"/>
      <c r="AG3769" s="1"/>
      <c r="AH3769" s="1"/>
    </row>
    <row r="3770" spans="17:34" x14ac:dyDescent="0.3">
      <c r="Q3770" s="1"/>
      <c r="AB3770" s="2"/>
      <c r="AD3770" s="1"/>
      <c r="AE3770" s="1"/>
      <c r="AF3770" s="1"/>
      <c r="AG3770" s="1"/>
      <c r="AH3770" s="1"/>
    </row>
    <row r="3771" spans="17:34" x14ac:dyDescent="0.3">
      <c r="Q3771" s="1"/>
      <c r="AB3771" s="2"/>
      <c r="AD3771" s="1"/>
      <c r="AE3771" s="1"/>
      <c r="AF3771" s="1"/>
      <c r="AG3771" s="1"/>
      <c r="AH3771" s="1"/>
    </row>
    <row r="3772" spans="17:34" x14ac:dyDescent="0.3">
      <c r="Q3772" s="1"/>
      <c r="AB3772" s="2"/>
      <c r="AD3772" s="1"/>
      <c r="AE3772" s="1"/>
      <c r="AF3772" s="1"/>
      <c r="AG3772" s="1"/>
      <c r="AH3772" s="1"/>
    </row>
    <row r="3773" spans="17:34" x14ac:dyDescent="0.3">
      <c r="Q3773" s="1"/>
      <c r="AB3773" s="2"/>
      <c r="AD3773" s="1"/>
      <c r="AE3773" s="1"/>
      <c r="AF3773" s="1"/>
      <c r="AG3773" s="1"/>
      <c r="AH3773" s="1"/>
    </row>
    <row r="3774" spans="17:34" x14ac:dyDescent="0.3">
      <c r="Q3774" s="1"/>
      <c r="AB3774" s="2"/>
      <c r="AD3774" s="1"/>
      <c r="AE3774" s="1"/>
      <c r="AF3774" s="1"/>
      <c r="AG3774" s="1"/>
      <c r="AH3774" s="1"/>
    </row>
    <row r="3775" spans="17:34" x14ac:dyDescent="0.3">
      <c r="Q3775" s="1"/>
      <c r="AB3775" s="2"/>
      <c r="AD3775" s="1"/>
      <c r="AE3775" s="1"/>
      <c r="AF3775" s="1"/>
      <c r="AG3775" s="1"/>
      <c r="AH3775" s="1"/>
    </row>
    <row r="3776" spans="17:34" x14ac:dyDescent="0.3">
      <c r="Q3776" s="1"/>
      <c r="AB3776" s="2"/>
      <c r="AD3776" s="1"/>
      <c r="AE3776" s="1"/>
      <c r="AF3776" s="1"/>
      <c r="AG3776" s="1"/>
      <c r="AH3776" s="1"/>
    </row>
    <row r="3777" spans="17:34" x14ac:dyDescent="0.3">
      <c r="Q3777" s="1"/>
      <c r="AB3777" s="2"/>
      <c r="AD3777" s="1"/>
      <c r="AE3777" s="1"/>
      <c r="AF3777" s="1"/>
      <c r="AG3777" s="1"/>
      <c r="AH3777" s="1"/>
    </row>
    <row r="3778" spans="17:34" x14ac:dyDescent="0.3">
      <c r="Q3778" s="1"/>
      <c r="AB3778" s="2"/>
      <c r="AD3778" s="1"/>
      <c r="AE3778" s="1"/>
      <c r="AF3778" s="1"/>
      <c r="AG3778" s="1"/>
      <c r="AH3778" s="1"/>
    </row>
    <row r="3779" spans="17:34" x14ac:dyDescent="0.3">
      <c r="Q3779" s="1"/>
      <c r="AB3779" s="2"/>
      <c r="AD3779" s="1"/>
      <c r="AE3779" s="1"/>
      <c r="AF3779" s="1"/>
      <c r="AG3779" s="1"/>
      <c r="AH3779" s="1"/>
    </row>
    <row r="3780" spans="17:34" x14ac:dyDescent="0.3">
      <c r="Q3780" s="1"/>
      <c r="AB3780" s="2"/>
      <c r="AD3780" s="1"/>
      <c r="AE3780" s="1"/>
      <c r="AF3780" s="1"/>
      <c r="AG3780" s="1"/>
      <c r="AH3780" s="1"/>
    </row>
    <row r="3781" spans="17:34" x14ac:dyDescent="0.3">
      <c r="Q3781" s="1"/>
      <c r="AB3781" s="2"/>
      <c r="AD3781" s="1"/>
      <c r="AE3781" s="1"/>
      <c r="AF3781" s="1"/>
      <c r="AG3781" s="1"/>
      <c r="AH3781" s="1"/>
    </row>
    <row r="3782" spans="17:34" x14ac:dyDescent="0.3">
      <c r="Q3782" s="1"/>
      <c r="AB3782" s="2"/>
      <c r="AD3782" s="1"/>
      <c r="AE3782" s="1"/>
      <c r="AF3782" s="1"/>
      <c r="AG3782" s="1"/>
      <c r="AH3782" s="1"/>
    </row>
    <row r="3783" spans="17:34" x14ac:dyDescent="0.3">
      <c r="Q3783" s="1"/>
      <c r="AB3783" s="2"/>
      <c r="AD3783" s="1"/>
      <c r="AE3783" s="1"/>
      <c r="AF3783" s="1"/>
      <c r="AG3783" s="1"/>
      <c r="AH3783" s="1"/>
    </row>
    <row r="3784" spans="17:34" x14ac:dyDescent="0.3">
      <c r="Q3784" s="1"/>
      <c r="AB3784" s="2"/>
      <c r="AD3784" s="1"/>
      <c r="AE3784" s="1"/>
      <c r="AF3784" s="1"/>
      <c r="AG3784" s="1"/>
      <c r="AH3784" s="1"/>
    </row>
    <row r="3785" spans="17:34" x14ac:dyDescent="0.3">
      <c r="Q3785" s="1"/>
      <c r="AB3785" s="2"/>
      <c r="AD3785" s="1"/>
      <c r="AE3785" s="1"/>
      <c r="AF3785" s="1"/>
      <c r="AG3785" s="1"/>
      <c r="AH3785" s="1"/>
    </row>
    <row r="3786" spans="17:34" x14ac:dyDescent="0.3">
      <c r="Q3786" s="1"/>
      <c r="AB3786" s="2"/>
      <c r="AD3786" s="1"/>
      <c r="AE3786" s="1"/>
      <c r="AF3786" s="1"/>
      <c r="AG3786" s="1"/>
      <c r="AH3786" s="1"/>
    </row>
    <row r="3787" spans="17:34" x14ac:dyDescent="0.3">
      <c r="Q3787" s="1"/>
      <c r="AB3787" s="2"/>
      <c r="AD3787" s="1"/>
      <c r="AE3787" s="1"/>
      <c r="AF3787" s="1"/>
      <c r="AG3787" s="1"/>
      <c r="AH3787" s="1"/>
    </row>
    <row r="3788" spans="17:34" x14ac:dyDescent="0.3">
      <c r="Q3788" s="1"/>
      <c r="AB3788" s="2"/>
      <c r="AD3788" s="1"/>
      <c r="AE3788" s="1"/>
      <c r="AF3788" s="1"/>
      <c r="AG3788" s="1"/>
      <c r="AH3788" s="1"/>
    </row>
    <row r="3789" spans="17:34" x14ac:dyDescent="0.3">
      <c r="Q3789" s="1"/>
      <c r="AB3789" s="2"/>
      <c r="AD3789" s="1"/>
      <c r="AE3789" s="1"/>
      <c r="AF3789" s="1"/>
      <c r="AG3789" s="1"/>
      <c r="AH3789" s="1"/>
    </row>
    <row r="3790" spans="17:34" x14ac:dyDescent="0.3">
      <c r="Q3790" s="1"/>
      <c r="AB3790" s="2"/>
      <c r="AD3790" s="1"/>
      <c r="AE3790" s="1"/>
      <c r="AF3790" s="1"/>
      <c r="AG3790" s="1"/>
      <c r="AH3790" s="1"/>
    </row>
    <row r="3791" spans="17:34" x14ac:dyDescent="0.3">
      <c r="Q3791" s="1"/>
      <c r="AB3791" s="2"/>
      <c r="AD3791" s="1"/>
      <c r="AE3791" s="1"/>
      <c r="AF3791" s="1"/>
      <c r="AG3791" s="1"/>
      <c r="AH3791" s="1"/>
    </row>
    <row r="3792" spans="17:34" x14ac:dyDescent="0.3">
      <c r="Q3792" s="1"/>
      <c r="AB3792" s="2"/>
      <c r="AD3792" s="1"/>
      <c r="AE3792" s="1"/>
      <c r="AF3792" s="1"/>
      <c r="AG3792" s="1"/>
      <c r="AH3792" s="1"/>
    </row>
    <row r="3793" spans="17:34" x14ac:dyDescent="0.3">
      <c r="Q3793" s="1"/>
      <c r="AB3793" s="2"/>
      <c r="AD3793" s="1"/>
      <c r="AE3793" s="1"/>
      <c r="AF3793" s="1"/>
      <c r="AG3793" s="1"/>
      <c r="AH3793" s="1"/>
    </row>
    <row r="3794" spans="17:34" x14ac:dyDescent="0.3">
      <c r="Q3794" s="1"/>
      <c r="AB3794" s="2"/>
      <c r="AD3794" s="1"/>
      <c r="AE3794" s="1"/>
      <c r="AF3794" s="1"/>
      <c r="AG3794" s="1"/>
      <c r="AH3794" s="1"/>
    </row>
    <row r="3795" spans="17:34" x14ac:dyDescent="0.3">
      <c r="Q3795" s="1"/>
      <c r="AB3795" s="2"/>
      <c r="AD3795" s="1"/>
      <c r="AE3795" s="1"/>
      <c r="AF3795" s="1"/>
      <c r="AG3795" s="1"/>
      <c r="AH3795" s="1"/>
    </row>
    <row r="3796" spans="17:34" x14ac:dyDescent="0.3">
      <c r="Q3796" s="1"/>
      <c r="AB3796" s="2"/>
      <c r="AD3796" s="1"/>
      <c r="AE3796" s="1"/>
      <c r="AF3796" s="1"/>
      <c r="AG3796" s="1"/>
      <c r="AH3796" s="1"/>
    </row>
    <row r="3797" spans="17:34" x14ac:dyDescent="0.3">
      <c r="Q3797" s="1"/>
      <c r="AB3797" s="2"/>
      <c r="AD3797" s="1"/>
      <c r="AE3797" s="1"/>
      <c r="AF3797" s="1"/>
      <c r="AG3797" s="1"/>
      <c r="AH3797" s="1"/>
    </row>
    <row r="3798" spans="17:34" x14ac:dyDescent="0.3">
      <c r="Q3798" s="1"/>
      <c r="AB3798" s="2"/>
      <c r="AD3798" s="1"/>
      <c r="AE3798" s="1"/>
      <c r="AF3798" s="1"/>
      <c r="AG3798" s="1"/>
      <c r="AH3798" s="1"/>
    </row>
    <row r="3799" spans="17:34" x14ac:dyDescent="0.3">
      <c r="Q3799" s="1"/>
      <c r="AB3799" s="2"/>
      <c r="AD3799" s="1"/>
      <c r="AE3799" s="1"/>
      <c r="AF3799" s="1"/>
      <c r="AG3799" s="1"/>
      <c r="AH3799" s="1"/>
    </row>
    <row r="3800" spans="17:34" x14ac:dyDescent="0.3">
      <c r="Q3800" s="1"/>
      <c r="AB3800" s="2"/>
      <c r="AD3800" s="1"/>
      <c r="AE3800" s="1"/>
      <c r="AF3800" s="1"/>
      <c r="AG3800" s="1"/>
      <c r="AH3800" s="1"/>
    </row>
    <row r="3801" spans="17:34" x14ac:dyDescent="0.3">
      <c r="Q3801" s="1"/>
      <c r="AB3801" s="2"/>
      <c r="AD3801" s="1"/>
      <c r="AE3801" s="1"/>
      <c r="AF3801" s="1"/>
      <c r="AG3801" s="1"/>
      <c r="AH3801" s="1"/>
    </row>
    <row r="3802" spans="17:34" x14ac:dyDescent="0.3">
      <c r="Q3802" s="1"/>
      <c r="AB3802" s="2"/>
      <c r="AD3802" s="1"/>
      <c r="AE3802" s="1"/>
      <c r="AF3802" s="1"/>
      <c r="AG3802" s="1"/>
      <c r="AH3802" s="1"/>
    </row>
    <row r="3803" spans="17:34" x14ac:dyDescent="0.3">
      <c r="Q3803" s="1"/>
      <c r="AB3803" s="2"/>
      <c r="AD3803" s="1"/>
      <c r="AE3803" s="1"/>
      <c r="AF3803" s="1"/>
      <c r="AG3803" s="1"/>
      <c r="AH3803" s="1"/>
    </row>
    <row r="3804" spans="17:34" x14ac:dyDescent="0.3">
      <c r="Q3804" s="1"/>
      <c r="AB3804" s="2"/>
      <c r="AD3804" s="1"/>
      <c r="AE3804" s="1"/>
      <c r="AF3804" s="1"/>
      <c r="AG3804" s="1"/>
      <c r="AH3804" s="1"/>
    </row>
    <row r="3805" spans="17:34" x14ac:dyDescent="0.3">
      <c r="Q3805" s="1"/>
      <c r="AB3805" s="2"/>
      <c r="AD3805" s="1"/>
      <c r="AE3805" s="1"/>
      <c r="AF3805" s="1"/>
      <c r="AG3805" s="1"/>
      <c r="AH3805" s="1"/>
    </row>
    <row r="3806" spans="17:34" x14ac:dyDescent="0.3">
      <c r="Q3806" s="1"/>
      <c r="AB3806" s="2"/>
      <c r="AD3806" s="1"/>
      <c r="AE3806" s="1"/>
      <c r="AF3806" s="1"/>
      <c r="AG3806" s="1"/>
      <c r="AH3806" s="1"/>
    </row>
    <row r="3807" spans="17:34" x14ac:dyDescent="0.3">
      <c r="Q3807" s="1"/>
      <c r="AB3807" s="2"/>
      <c r="AD3807" s="1"/>
      <c r="AE3807" s="1"/>
      <c r="AF3807" s="1"/>
      <c r="AG3807" s="1"/>
      <c r="AH3807" s="1"/>
    </row>
    <row r="3808" spans="17:34" x14ac:dyDescent="0.3">
      <c r="Q3808" s="1"/>
      <c r="AB3808" s="2"/>
      <c r="AD3808" s="1"/>
      <c r="AE3808" s="1"/>
      <c r="AF3808" s="1"/>
      <c r="AG3808" s="1"/>
      <c r="AH3808" s="1"/>
    </row>
    <row r="3809" spans="17:34" x14ac:dyDescent="0.3">
      <c r="Q3809" s="1"/>
      <c r="AB3809" s="2"/>
      <c r="AD3809" s="1"/>
      <c r="AE3809" s="1"/>
      <c r="AF3809" s="1"/>
      <c r="AG3809" s="1"/>
      <c r="AH3809" s="1"/>
    </row>
    <row r="3810" spans="17:34" x14ac:dyDescent="0.3">
      <c r="Q3810" s="1"/>
      <c r="AB3810" s="2"/>
      <c r="AD3810" s="1"/>
      <c r="AE3810" s="1"/>
      <c r="AF3810" s="1"/>
      <c r="AG3810" s="1"/>
      <c r="AH3810" s="1"/>
    </row>
    <row r="3811" spans="17:34" x14ac:dyDescent="0.3">
      <c r="Q3811" s="1"/>
      <c r="AB3811" s="2"/>
      <c r="AD3811" s="1"/>
      <c r="AE3811" s="1"/>
      <c r="AF3811" s="1"/>
      <c r="AG3811" s="1"/>
      <c r="AH3811" s="1"/>
    </row>
    <row r="3812" spans="17:34" x14ac:dyDescent="0.3">
      <c r="Q3812" s="1"/>
      <c r="AB3812" s="2"/>
      <c r="AD3812" s="1"/>
      <c r="AE3812" s="1"/>
      <c r="AF3812" s="1"/>
      <c r="AG3812" s="1"/>
      <c r="AH3812" s="1"/>
    </row>
    <row r="3813" spans="17:34" x14ac:dyDescent="0.3">
      <c r="Q3813" s="1"/>
      <c r="AB3813" s="2"/>
      <c r="AD3813" s="1"/>
      <c r="AE3813" s="1"/>
      <c r="AF3813" s="1"/>
      <c r="AG3813" s="1"/>
      <c r="AH3813" s="1"/>
    </row>
    <row r="3814" spans="17:34" x14ac:dyDescent="0.3">
      <c r="Q3814" s="1"/>
      <c r="AB3814" s="2"/>
      <c r="AD3814" s="1"/>
      <c r="AE3814" s="1"/>
      <c r="AF3814" s="1"/>
      <c r="AG3814" s="1"/>
      <c r="AH3814" s="1"/>
    </row>
    <row r="3815" spans="17:34" x14ac:dyDescent="0.3">
      <c r="Q3815" s="1"/>
      <c r="AB3815" s="2"/>
      <c r="AD3815" s="1"/>
      <c r="AE3815" s="1"/>
      <c r="AF3815" s="1"/>
      <c r="AG3815" s="1"/>
      <c r="AH3815" s="1"/>
    </row>
    <row r="3816" spans="17:34" x14ac:dyDescent="0.3">
      <c r="Q3816" s="1"/>
      <c r="AB3816" s="2"/>
      <c r="AD3816" s="1"/>
      <c r="AE3816" s="1"/>
      <c r="AF3816" s="1"/>
      <c r="AG3816" s="1"/>
      <c r="AH3816" s="1"/>
    </row>
    <row r="3817" spans="17:34" x14ac:dyDescent="0.3">
      <c r="Q3817" s="1"/>
      <c r="AB3817" s="2"/>
      <c r="AD3817" s="1"/>
      <c r="AE3817" s="1"/>
      <c r="AF3817" s="1"/>
      <c r="AG3817" s="1"/>
      <c r="AH3817" s="1"/>
    </row>
    <row r="3818" spans="17:34" x14ac:dyDescent="0.3">
      <c r="Q3818" s="1"/>
      <c r="AB3818" s="2"/>
      <c r="AD3818" s="1"/>
      <c r="AE3818" s="1"/>
      <c r="AF3818" s="1"/>
      <c r="AG3818" s="1"/>
      <c r="AH3818" s="1"/>
    </row>
    <row r="3819" spans="17:34" x14ac:dyDescent="0.3">
      <c r="Q3819" s="1"/>
      <c r="AB3819" s="2"/>
      <c r="AD3819" s="1"/>
      <c r="AE3819" s="1"/>
      <c r="AF3819" s="1"/>
      <c r="AG3819" s="1"/>
      <c r="AH3819" s="1"/>
    </row>
    <row r="3820" spans="17:34" x14ac:dyDescent="0.3">
      <c r="Q3820" s="1"/>
      <c r="AB3820" s="2"/>
      <c r="AD3820" s="1"/>
      <c r="AE3820" s="1"/>
      <c r="AF3820" s="1"/>
      <c r="AG3820" s="1"/>
      <c r="AH3820" s="1"/>
    </row>
    <row r="3821" spans="17:34" x14ac:dyDescent="0.3">
      <c r="Q3821" s="1"/>
      <c r="AB3821" s="2"/>
      <c r="AD3821" s="1"/>
      <c r="AE3821" s="1"/>
      <c r="AF3821" s="1"/>
      <c r="AG3821" s="1"/>
      <c r="AH3821" s="1"/>
    </row>
    <row r="3822" spans="17:34" x14ac:dyDescent="0.3">
      <c r="Q3822" s="1"/>
      <c r="AB3822" s="2"/>
      <c r="AD3822" s="1"/>
      <c r="AE3822" s="1"/>
      <c r="AF3822" s="1"/>
      <c r="AG3822" s="1"/>
      <c r="AH3822" s="1"/>
    </row>
    <row r="3823" spans="17:34" x14ac:dyDescent="0.3">
      <c r="Q3823" s="1"/>
      <c r="AB3823" s="2"/>
      <c r="AD3823" s="1"/>
      <c r="AE3823" s="1"/>
      <c r="AF3823" s="1"/>
      <c r="AG3823" s="1"/>
      <c r="AH3823" s="1"/>
    </row>
    <row r="3824" spans="17:34" x14ac:dyDescent="0.3">
      <c r="Q3824" s="1"/>
      <c r="AB3824" s="2"/>
      <c r="AD3824" s="1"/>
      <c r="AE3824" s="1"/>
      <c r="AF3824" s="1"/>
      <c r="AG3824" s="1"/>
      <c r="AH3824" s="1"/>
    </row>
    <row r="3825" spans="17:34" x14ac:dyDescent="0.3">
      <c r="Q3825" s="1"/>
      <c r="AB3825" s="2"/>
      <c r="AD3825" s="1"/>
      <c r="AE3825" s="1"/>
      <c r="AF3825" s="1"/>
      <c r="AG3825" s="1"/>
      <c r="AH3825" s="1"/>
    </row>
    <row r="3826" spans="17:34" x14ac:dyDescent="0.3">
      <c r="Q3826" s="1"/>
      <c r="AB3826" s="2"/>
      <c r="AD3826" s="1"/>
      <c r="AE3826" s="1"/>
      <c r="AF3826" s="1"/>
      <c r="AG3826" s="1"/>
      <c r="AH3826" s="1"/>
    </row>
    <row r="3827" spans="17:34" x14ac:dyDescent="0.3">
      <c r="Q3827" s="1"/>
      <c r="AB3827" s="2"/>
      <c r="AD3827" s="1"/>
      <c r="AE3827" s="1"/>
      <c r="AF3827" s="1"/>
      <c r="AG3827" s="1"/>
      <c r="AH3827" s="1"/>
    </row>
    <row r="3828" spans="17:34" x14ac:dyDescent="0.3">
      <c r="Q3828" s="1"/>
      <c r="AB3828" s="2"/>
      <c r="AD3828" s="1"/>
      <c r="AE3828" s="1"/>
      <c r="AF3828" s="1"/>
      <c r="AG3828" s="1"/>
      <c r="AH3828" s="1"/>
    </row>
    <row r="3829" spans="17:34" x14ac:dyDescent="0.3">
      <c r="Q3829" s="1"/>
      <c r="AB3829" s="2"/>
      <c r="AD3829" s="1"/>
      <c r="AE3829" s="1"/>
      <c r="AF3829" s="1"/>
      <c r="AG3829" s="1"/>
      <c r="AH3829" s="1"/>
    </row>
    <row r="3830" spans="17:34" x14ac:dyDescent="0.3">
      <c r="Q3830" s="1"/>
      <c r="AB3830" s="2"/>
      <c r="AD3830" s="1"/>
      <c r="AE3830" s="1"/>
      <c r="AF3830" s="1"/>
      <c r="AG3830" s="1"/>
      <c r="AH3830" s="1"/>
    </row>
    <row r="3831" spans="17:34" x14ac:dyDescent="0.3">
      <c r="Q3831" s="1"/>
      <c r="AB3831" s="2"/>
      <c r="AD3831" s="1"/>
      <c r="AE3831" s="1"/>
      <c r="AF3831" s="1"/>
      <c r="AG3831" s="1"/>
      <c r="AH3831" s="1"/>
    </row>
    <row r="3832" spans="17:34" x14ac:dyDescent="0.3">
      <c r="Q3832" s="1"/>
      <c r="AB3832" s="2"/>
      <c r="AD3832" s="1"/>
      <c r="AE3832" s="1"/>
      <c r="AF3832" s="1"/>
      <c r="AG3832" s="1"/>
      <c r="AH3832" s="1"/>
    </row>
    <row r="3833" spans="17:34" x14ac:dyDescent="0.3">
      <c r="Q3833" s="1"/>
      <c r="AB3833" s="2"/>
      <c r="AD3833" s="1"/>
      <c r="AE3833" s="1"/>
      <c r="AF3833" s="1"/>
      <c r="AG3833" s="1"/>
      <c r="AH3833" s="1"/>
    </row>
    <row r="3834" spans="17:34" x14ac:dyDescent="0.3">
      <c r="Q3834" s="1"/>
      <c r="AB3834" s="2"/>
      <c r="AD3834" s="1"/>
      <c r="AE3834" s="1"/>
      <c r="AF3834" s="1"/>
      <c r="AG3834" s="1"/>
      <c r="AH3834" s="1"/>
    </row>
    <row r="3835" spans="17:34" x14ac:dyDescent="0.3">
      <c r="Q3835" s="1"/>
      <c r="AB3835" s="2"/>
      <c r="AD3835" s="1"/>
      <c r="AE3835" s="1"/>
      <c r="AF3835" s="1"/>
      <c r="AG3835" s="1"/>
      <c r="AH3835" s="1"/>
    </row>
    <row r="3836" spans="17:34" x14ac:dyDescent="0.3">
      <c r="Q3836" s="1"/>
      <c r="AB3836" s="2"/>
      <c r="AD3836" s="1"/>
      <c r="AE3836" s="1"/>
      <c r="AF3836" s="1"/>
      <c r="AG3836" s="1"/>
      <c r="AH3836" s="1"/>
    </row>
    <row r="3837" spans="17:34" x14ac:dyDescent="0.3">
      <c r="Q3837" s="1"/>
      <c r="AB3837" s="2"/>
      <c r="AD3837" s="1"/>
      <c r="AE3837" s="1"/>
      <c r="AF3837" s="1"/>
      <c r="AG3837" s="1"/>
      <c r="AH3837" s="1"/>
    </row>
    <row r="3838" spans="17:34" x14ac:dyDescent="0.3">
      <c r="Q3838" s="1"/>
      <c r="AB3838" s="2"/>
      <c r="AD3838" s="1"/>
      <c r="AE3838" s="1"/>
      <c r="AF3838" s="1"/>
      <c r="AG3838" s="1"/>
      <c r="AH3838" s="1"/>
    </row>
    <row r="3839" spans="17:34" x14ac:dyDescent="0.3">
      <c r="Q3839" s="1"/>
      <c r="AB3839" s="2"/>
      <c r="AD3839" s="1"/>
      <c r="AE3839" s="1"/>
      <c r="AF3839" s="1"/>
      <c r="AG3839" s="1"/>
      <c r="AH3839" s="1"/>
    </row>
    <row r="3840" spans="17:34" x14ac:dyDescent="0.3">
      <c r="Q3840" s="1"/>
      <c r="AB3840" s="2"/>
      <c r="AD3840" s="1"/>
      <c r="AE3840" s="1"/>
      <c r="AF3840" s="1"/>
      <c r="AG3840" s="1"/>
      <c r="AH3840" s="1"/>
    </row>
    <row r="3841" spans="17:34" x14ac:dyDescent="0.3">
      <c r="Q3841" s="1"/>
      <c r="AB3841" s="2"/>
      <c r="AD3841" s="1"/>
      <c r="AE3841" s="1"/>
      <c r="AF3841" s="1"/>
      <c r="AG3841" s="1"/>
      <c r="AH3841" s="1"/>
    </row>
    <row r="3842" spans="17:34" x14ac:dyDescent="0.3">
      <c r="Q3842" s="1"/>
      <c r="AB3842" s="2"/>
      <c r="AD3842" s="1"/>
      <c r="AE3842" s="1"/>
      <c r="AF3842" s="1"/>
      <c r="AG3842" s="1"/>
      <c r="AH3842" s="1"/>
    </row>
    <row r="3843" spans="17:34" x14ac:dyDescent="0.3">
      <c r="Q3843" s="1"/>
      <c r="AB3843" s="2"/>
      <c r="AD3843" s="1"/>
      <c r="AE3843" s="1"/>
      <c r="AF3843" s="1"/>
      <c r="AG3843" s="1"/>
      <c r="AH3843" s="1"/>
    </row>
    <row r="3844" spans="17:34" x14ac:dyDescent="0.3">
      <c r="Q3844" s="1"/>
      <c r="AB3844" s="2"/>
      <c r="AD3844" s="1"/>
      <c r="AE3844" s="1"/>
      <c r="AF3844" s="1"/>
      <c r="AG3844" s="1"/>
      <c r="AH3844" s="1"/>
    </row>
    <row r="3845" spans="17:34" x14ac:dyDescent="0.3">
      <c r="Q3845" s="1"/>
      <c r="AB3845" s="2"/>
      <c r="AD3845" s="1"/>
      <c r="AE3845" s="1"/>
      <c r="AF3845" s="1"/>
      <c r="AG3845" s="1"/>
      <c r="AH3845" s="1"/>
    </row>
    <row r="3846" spans="17:34" x14ac:dyDescent="0.3">
      <c r="Q3846" s="1"/>
      <c r="AB3846" s="2"/>
      <c r="AD3846" s="1"/>
      <c r="AE3846" s="1"/>
      <c r="AF3846" s="1"/>
      <c r="AG3846" s="1"/>
      <c r="AH3846" s="1"/>
    </row>
    <row r="3847" spans="17:34" x14ac:dyDescent="0.3">
      <c r="Q3847" s="1"/>
      <c r="AB3847" s="2"/>
      <c r="AD3847" s="1"/>
      <c r="AE3847" s="1"/>
      <c r="AF3847" s="1"/>
      <c r="AG3847" s="1"/>
      <c r="AH3847" s="1"/>
    </row>
    <row r="3848" spans="17:34" x14ac:dyDescent="0.3">
      <c r="Q3848" s="1"/>
      <c r="AB3848" s="2"/>
      <c r="AD3848" s="1"/>
      <c r="AE3848" s="1"/>
      <c r="AF3848" s="1"/>
      <c r="AG3848" s="1"/>
      <c r="AH3848" s="1"/>
    </row>
    <row r="3849" spans="17:34" x14ac:dyDescent="0.3">
      <c r="Q3849" s="1"/>
      <c r="AB3849" s="2"/>
      <c r="AD3849" s="1"/>
      <c r="AE3849" s="1"/>
      <c r="AF3849" s="1"/>
      <c r="AG3849" s="1"/>
      <c r="AH3849" s="1"/>
    </row>
    <row r="3850" spans="17:34" x14ac:dyDescent="0.3">
      <c r="Q3850" s="1"/>
      <c r="AB3850" s="2"/>
      <c r="AD3850" s="1"/>
      <c r="AE3850" s="1"/>
      <c r="AF3850" s="1"/>
      <c r="AG3850" s="1"/>
      <c r="AH3850" s="1"/>
    </row>
    <row r="3851" spans="17:34" x14ac:dyDescent="0.3">
      <c r="Q3851" s="1"/>
      <c r="AB3851" s="2"/>
      <c r="AD3851" s="1"/>
      <c r="AE3851" s="1"/>
      <c r="AF3851" s="1"/>
      <c r="AG3851" s="1"/>
      <c r="AH3851" s="1"/>
    </row>
    <row r="3852" spans="17:34" x14ac:dyDescent="0.3">
      <c r="Q3852" s="1"/>
      <c r="AB3852" s="2"/>
      <c r="AD3852" s="1"/>
      <c r="AE3852" s="1"/>
      <c r="AF3852" s="1"/>
      <c r="AG3852" s="1"/>
      <c r="AH3852" s="1"/>
    </row>
    <row r="3853" spans="17:34" x14ac:dyDescent="0.3">
      <c r="Q3853" s="1"/>
      <c r="AB3853" s="2"/>
      <c r="AD3853" s="1"/>
      <c r="AE3853" s="1"/>
      <c r="AF3853" s="1"/>
      <c r="AG3853" s="1"/>
      <c r="AH3853" s="1"/>
    </row>
    <row r="3854" spans="17:34" x14ac:dyDescent="0.3">
      <c r="Q3854" s="1"/>
      <c r="AB3854" s="2"/>
      <c r="AD3854" s="1"/>
      <c r="AE3854" s="1"/>
      <c r="AF3854" s="1"/>
      <c r="AG3854" s="1"/>
      <c r="AH3854" s="1"/>
    </row>
    <row r="3855" spans="17:34" x14ac:dyDescent="0.3">
      <c r="Q3855" s="1"/>
      <c r="AB3855" s="2"/>
      <c r="AD3855" s="1"/>
      <c r="AE3855" s="1"/>
      <c r="AF3855" s="1"/>
      <c r="AG3855" s="1"/>
      <c r="AH3855" s="1"/>
    </row>
    <row r="3856" spans="17:34" x14ac:dyDescent="0.3">
      <c r="Q3856" s="1"/>
      <c r="AB3856" s="2"/>
      <c r="AD3856" s="1"/>
      <c r="AE3856" s="1"/>
      <c r="AF3856" s="1"/>
      <c r="AG3856" s="1"/>
      <c r="AH3856" s="1"/>
    </row>
    <row r="3857" spans="17:34" x14ac:dyDescent="0.3">
      <c r="Q3857" s="1"/>
      <c r="AB3857" s="2"/>
      <c r="AD3857" s="1"/>
      <c r="AE3857" s="1"/>
      <c r="AF3857" s="1"/>
      <c r="AG3857" s="1"/>
      <c r="AH3857" s="1"/>
    </row>
    <row r="3858" spans="17:34" x14ac:dyDescent="0.3">
      <c r="Q3858" s="1"/>
      <c r="AB3858" s="2"/>
      <c r="AD3858" s="1"/>
      <c r="AE3858" s="1"/>
      <c r="AF3858" s="1"/>
      <c r="AG3858" s="1"/>
      <c r="AH3858" s="1"/>
    </row>
    <row r="3859" spans="17:34" x14ac:dyDescent="0.3">
      <c r="Q3859" s="1"/>
      <c r="AB3859" s="2"/>
      <c r="AD3859" s="1"/>
      <c r="AE3859" s="1"/>
      <c r="AF3859" s="1"/>
      <c r="AG3859" s="1"/>
      <c r="AH3859" s="1"/>
    </row>
    <row r="3860" spans="17:34" x14ac:dyDescent="0.3">
      <c r="Q3860" s="1"/>
      <c r="AB3860" s="2"/>
      <c r="AD3860" s="1"/>
      <c r="AE3860" s="1"/>
      <c r="AF3860" s="1"/>
      <c r="AG3860" s="1"/>
      <c r="AH3860" s="1"/>
    </row>
    <row r="3861" spans="17:34" x14ac:dyDescent="0.3">
      <c r="Q3861" s="1"/>
      <c r="AB3861" s="2"/>
      <c r="AD3861" s="1"/>
      <c r="AE3861" s="1"/>
      <c r="AF3861" s="1"/>
      <c r="AG3861" s="1"/>
      <c r="AH3861" s="1"/>
    </row>
    <row r="3862" spans="17:34" x14ac:dyDescent="0.3">
      <c r="Q3862" s="1"/>
      <c r="AB3862" s="2"/>
      <c r="AD3862" s="1"/>
      <c r="AE3862" s="1"/>
      <c r="AF3862" s="1"/>
      <c r="AG3862" s="1"/>
      <c r="AH3862" s="1"/>
    </row>
    <row r="3863" spans="17:34" x14ac:dyDescent="0.3">
      <c r="Q3863" s="1"/>
      <c r="AB3863" s="2"/>
      <c r="AD3863" s="1"/>
      <c r="AE3863" s="1"/>
      <c r="AF3863" s="1"/>
      <c r="AG3863" s="1"/>
      <c r="AH3863" s="1"/>
    </row>
    <row r="3864" spans="17:34" x14ac:dyDescent="0.3">
      <c r="Q3864" s="1"/>
      <c r="AB3864" s="2"/>
      <c r="AD3864" s="1"/>
      <c r="AE3864" s="1"/>
      <c r="AF3864" s="1"/>
      <c r="AG3864" s="1"/>
      <c r="AH3864" s="1"/>
    </row>
    <row r="3865" spans="17:34" x14ac:dyDescent="0.3">
      <c r="Q3865" s="1"/>
      <c r="AB3865" s="2"/>
      <c r="AD3865" s="1"/>
      <c r="AE3865" s="1"/>
      <c r="AF3865" s="1"/>
      <c r="AG3865" s="1"/>
      <c r="AH3865" s="1"/>
    </row>
    <row r="3866" spans="17:34" x14ac:dyDescent="0.3">
      <c r="Q3866" s="1"/>
      <c r="AB3866" s="2"/>
      <c r="AD3866" s="1"/>
      <c r="AE3866" s="1"/>
      <c r="AF3866" s="1"/>
      <c r="AG3866" s="1"/>
      <c r="AH3866" s="1"/>
    </row>
    <row r="3867" spans="17:34" x14ac:dyDescent="0.3">
      <c r="Q3867" s="1"/>
      <c r="AB3867" s="2"/>
      <c r="AD3867" s="1"/>
      <c r="AE3867" s="1"/>
      <c r="AF3867" s="1"/>
      <c r="AG3867" s="1"/>
      <c r="AH3867" s="1"/>
    </row>
    <row r="3868" spans="17:34" x14ac:dyDescent="0.3">
      <c r="Q3868" s="1"/>
      <c r="AB3868" s="2"/>
      <c r="AD3868" s="1"/>
      <c r="AE3868" s="1"/>
      <c r="AF3868" s="1"/>
      <c r="AG3868" s="1"/>
      <c r="AH3868" s="1"/>
    </row>
    <row r="3869" spans="17:34" x14ac:dyDescent="0.3">
      <c r="Q3869" s="1"/>
      <c r="AB3869" s="2"/>
      <c r="AD3869" s="1"/>
      <c r="AE3869" s="1"/>
      <c r="AF3869" s="1"/>
      <c r="AG3869" s="1"/>
      <c r="AH3869" s="1"/>
    </row>
    <row r="3870" spans="17:34" x14ac:dyDescent="0.3">
      <c r="Q3870" s="1"/>
      <c r="AB3870" s="2"/>
      <c r="AD3870" s="1"/>
      <c r="AE3870" s="1"/>
      <c r="AF3870" s="1"/>
      <c r="AG3870" s="1"/>
      <c r="AH3870" s="1"/>
    </row>
    <row r="3871" spans="17:34" x14ac:dyDescent="0.3">
      <c r="Q3871" s="1"/>
      <c r="AB3871" s="2"/>
      <c r="AD3871" s="1"/>
      <c r="AE3871" s="1"/>
      <c r="AF3871" s="1"/>
      <c r="AG3871" s="1"/>
      <c r="AH3871" s="1"/>
    </row>
    <row r="3872" spans="17:34" x14ac:dyDescent="0.3">
      <c r="Q3872" s="1"/>
      <c r="AB3872" s="2"/>
      <c r="AD3872" s="1"/>
      <c r="AE3872" s="1"/>
      <c r="AF3872" s="1"/>
      <c r="AG3872" s="1"/>
      <c r="AH3872" s="1"/>
    </row>
    <row r="3873" spans="17:34" x14ac:dyDescent="0.3">
      <c r="Q3873" s="1"/>
      <c r="AB3873" s="2"/>
      <c r="AD3873" s="1"/>
      <c r="AE3873" s="1"/>
      <c r="AF3873" s="1"/>
      <c r="AG3873" s="1"/>
      <c r="AH3873" s="1"/>
    </row>
    <row r="3874" spans="17:34" x14ac:dyDescent="0.3">
      <c r="Q3874" s="1"/>
      <c r="AB3874" s="2"/>
      <c r="AD3874" s="1"/>
      <c r="AE3874" s="1"/>
      <c r="AF3874" s="1"/>
      <c r="AG3874" s="1"/>
      <c r="AH3874" s="1"/>
    </row>
    <row r="3875" spans="17:34" x14ac:dyDescent="0.3">
      <c r="Q3875" s="1"/>
      <c r="AB3875" s="2"/>
      <c r="AD3875" s="1"/>
      <c r="AE3875" s="1"/>
      <c r="AF3875" s="1"/>
      <c r="AG3875" s="1"/>
      <c r="AH3875" s="1"/>
    </row>
    <row r="3876" spans="17:34" x14ac:dyDescent="0.3">
      <c r="Q3876" s="1"/>
      <c r="AB3876" s="2"/>
      <c r="AD3876" s="1"/>
      <c r="AE3876" s="1"/>
      <c r="AF3876" s="1"/>
      <c r="AG3876" s="1"/>
      <c r="AH3876" s="1"/>
    </row>
    <row r="3877" spans="17:34" x14ac:dyDescent="0.3">
      <c r="Q3877" s="1"/>
      <c r="AB3877" s="2"/>
      <c r="AD3877" s="1"/>
      <c r="AE3877" s="1"/>
      <c r="AF3877" s="1"/>
      <c r="AG3877" s="1"/>
      <c r="AH3877" s="1"/>
    </row>
    <row r="3878" spans="17:34" x14ac:dyDescent="0.3">
      <c r="Q3878" s="1"/>
      <c r="AB3878" s="2"/>
      <c r="AD3878" s="1"/>
      <c r="AE3878" s="1"/>
      <c r="AF3878" s="1"/>
      <c r="AG3878" s="1"/>
      <c r="AH3878" s="1"/>
    </row>
    <row r="3879" spans="17:34" x14ac:dyDescent="0.3">
      <c r="Q3879" s="1"/>
      <c r="AB3879" s="2"/>
      <c r="AD3879" s="1"/>
      <c r="AE3879" s="1"/>
      <c r="AF3879" s="1"/>
      <c r="AG3879" s="1"/>
      <c r="AH3879" s="1"/>
    </row>
    <row r="3880" spans="17:34" x14ac:dyDescent="0.3">
      <c r="Q3880" s="1"/>
      <c r="AB3880" s="2"/>
      <c r="AD3880" s="1"/>
      <c r="AE3880" s="1"/>
      <c r="AF3880" s="1"/>
      <c r="AG3880" s="1"/>
      <c r="AH3880" s="1"/>
    </row>
    <row r="3881" spans="17:34" x14ac:dyDescent="0.3">
      <c r="Q3881" s="1"/>
      <c r="AB3881" s="2"/>
      <c r="AD3881" s="1"/>
      <c r="AE3881" s="1"/>
      <c r="AF3881" s="1"/>
      <c r="AG3881" s="1"/>
      <c r="AH3881" s="1"/>
    </row>
    <row r="3882" spans="17:34" x14ac:dyDescent="0.3">
      <c r="Q3882" s="1"/>
      <c r="AB3882" s="2"/>
      <c r="AD3882" s="1"/>
      <c r="AE3882" s="1"/>
      <c r="AF3882" s="1"/>
      <c r="AG3882" s="1"/>
      <c r="AH3882" s="1"/>
    </row>
    <row r="3883" spans="17:34" x14ac:dyDescent="0.3">
      <c r="Q3883" s="1"/>
      <c r="AB3883" s="2"/>
      <c r="AD3883" s="1"/>
      <c r="AE3883" s="1"/>
      <c r="AF3883" s="1"/>
      <c r="AG3883" s="1"/>
      <c r="AH3883" s="1"/>
    </row>
    <row r="3884" spans="17:34" x14ac:dyDescent="0.3">
      <c r="Q3884" s="1"/>
      <c r="AB3884" s="2"/>
      <c r="AD3884" s="1"/>
      <c r="AE3884" s="1"/>
      <c r="AF3884" s="1"/>
      <c r="AG3884" s="1"/>
      <c r="AH3884" s="1"/>
    </row>
    <row r="3885" spans="17:34" x14ac:dyDescent="0.3">
      <c r="Q3885" s="1"/>
      <c r="AB3885" s="2"/>
      <c r="AD3885" s="1"/>
      <c r="AE3885" s="1"/>
      <c r="AF3885" s="1"/>
      <c r="AG3885" s="1"/>
      <c r="AH3885" s="1"/>
    </row>
    <row r="3886" spans="17:34" x14ac:dyDescent="0.3">
      <c r="Q3886" s="1"/>
      <c r="AB3886" s="2"/>
      <c r="AD3886" s="1"/>
      <c r="AE3886" s="1"/>
      <c r="AF3886" s="1"/>
      <c r="AG3886" s="1"/>
      <c r="AH3886" s="1"/>
    </row>
    <row r="3887" spans="17:34" x14ac:dyDescent="0.3">
      <c r="Q3887" s="1"/>
      <c r="AB3887" s="2"/>
      <c r="AD3887" s="1"/>
      <c r="AE3887" s="1"/>
      <c r="AF3887" s="1"/>
      <c r="AG3887" s="1"/>
      <c r="AH3887" s="1"/>
    </row>
    <row r="3888" spans="17:34" x14ac:dyDescent="0.3">
      <c r="Q3888" s="1"/>
      <c r="AB3888" s="2"/>
      <c r="AD3888" s="1"/>
      <c r="AE3888" s="1"/>
      <c r="AF3888" s="1"/>
      <c r="AG3888" s="1"/>
      <c r="AH3888" s="1"/>
    </row>
    <row r="3889" spans="17:34" x14ac:dyDescent="0.3">
      <c r="Q3889" s="1"/>
      <c r="AB3889" s="2"/>
      <c r="AD3889" s="1"/>
      <c r="AE3889" s="1"/>
      <c r="AF3889" s="1"/>
      <c r="AG3889" s="1"/>
      <c r="AH3889" s="1"/>
    </row>
    <row r="3890" spans="17:34" x14ac:dyDescent="0.3">
      <c r="Q3890" s="1"/>
      <c r="AB3890" s="2"/>
      <c r="AD3890" s="1"/>
      <c r="AE3890" s="1"/>
      <c r="AF3890" s="1"/>
      <c r="AG3890" s="1"/>
      <c r="AH3890" s="1"/>
    </row>
    <row r="3891" spans="17:34" x14ac:dyDescent="0.3">
      <c r="Q3891" s="1"/>
      <c r="AB3891" s="2"/>
      <c r="AD3891" s="1"/>
      <c r="AE3891" s="1"/>
      <c r="AF3891" s="1"/>
      <c r="AG3891" s="1"/>
      <c r="AH3891" s="1"/>
    </row>
    <row r="3892" spans="17:34" x14ac:dyDescent="0.3">
      <c r="Q3892" s="1"/>
      <c r="AB3892" s="2"/>
      <c r="AD3892" s="1"/>
      <c r="AE3892" s="1"/>
      <c r="AF3892" s="1"/>
      <c r="AG3892" s="1"/>
      <c r="AH3892" s="1"/>
    </row>
    <row r="3893" spans="17:34" x14ac:dyDescent="0.3">
      <c r="Q3893" s="1"/>
      <c r="AB3893" s="2"/>
      <c r="AD3893" s="1"/>
      <c r="AE3893" s="1"/>
      <c r="AF3893" s="1"/>
      <c r="AG3893" s="1"/>
      <c r="AH3893" s="1"/>
    </row>
    <row r="3894" spans="17:34" x14ac:dyDescent="0.3">
      <c r="Q3894" s="1"/>
      <c r="AB3894" s="2"/>
      <c r="AD3894" s="1"/>
      <c r="AE3894" s="1"/>
      <c r="AF3894" s="1"/>
      <c r="AG3894" s="1"/>
      <c r="AH3894" s="1"/>
    </row>
    <row r="3895" spans="17:34" x14ac:dyDescent="0.3">
      <c r="Q3895" s="1"/>
      <c r="AB3895" s="2"/>
      <c r="AD3895" s="1"/>
      <c r="AE3895" s="1"/>
      <c r="AF3895" s="1"/>
      <c r="AG3895" s="1"/>
      <c r="AH3895" s="1"/>
    </row>
    <row r="3896" spans="17:34" x14ac:dyDescent="0.3">
      <c r="Q3896" s="1"/>
      <c r="AB3896" s="2"/>
      <c r="AD3896" s="1"/>
      <c r="AE3896" s="1"/>
      <c r="AF3896" s="1"/>
      <c r="AG3896" s="1"/>
      <c r="AH3896" s="1"/>
    </row>
    <row r="3897" spans="17:34" x14ac:dyDescent="0.3">
      <c r="Q3897" s="1"/>
      <c r="AB3897" s="2"/>
      <c r="AD3897" s="1"/>
      <c r="AE3897" s="1"/>
      <c r="AF3897" s="1"/>
      <c r="AG3897" s="1"/>
      <c r="AH3897" s="1"/>
    </row>
    <row r="3898" spans="17:34" x14ac:dyDescent="0.3">
      <c r="Q3898" s="1"/>
      <c r="AB3898" s="2"/>
      <c r="AD3898" s="1"/>
      <c r="AE3898" s="1"/>
      <c r="AF3898" s="1"/>
      <c r="AG3898" s="1"/>
      <c r="AH3898" s="1"/>
    </row>
    <row r="3899" spans="17:34" x14ac:dyDescent="0.3">
      <c r="Q3899" s="1"/>
      <c r="AB3899" s="2"/>
      <c r="AD3899" s="1"/>
      <c r="AE3899" s="1"/>
      <c r="AF3899" s="1"/>
      <c r="AG3899" s="1"/>
      <c r="AH3899" s="1"/>
    </row>
    <row r="3900" spans="17:34" x14ac:dyDescent="0.3">
      <c r="Q3900" s="1"/>
      <c r="AB3900" s="2"/>
      <c r="AD3900" s="1"/>
      <c r="AE3900" s="1"/>
      <c r="AF3900" s="1"/>
      <c r="AG3900" s="1"/>
      <c r="AH3900" s="1"/>
    </row>
    <row r="3901" spans="17:34" x14ac:dyDescent="0.3">
      <c r="Q3901" s="1"/>
      <c r="AB3901" s="2"/>
      <c r="AD3901" s="1"/>
      <c r="AE3901" s="1"/>
      <c r="AF3901" s="1"/>
      <c r="AG3901" s="1"/>
      <c r="AH3901" s="1"/>
    </row>
    <row r="3902" spans="17:34" x14ac:dyDescent="0.3">
      <c r="Q3902" s="1"/>
      <c r="AB3902" s="2"/>
      <c r="AD3902" s="1"/>
      <c r="AE3902" s="1"/>
      <c r="AF3902" s="1"/>
      <c r="AG3902" s="1"/>
      <c r="AH3902" s="1"/>
    </row>
    <row r="3903" spans="17:34" x14ac:dyDescent="0.3">
      <c r="Q3903" s="1"/>
      <c r="AB3903" s="2"/>
      <c r="AD3903" s="1"/>
      <c r="AE3903" s="1"/>
      <c r="AF3903" s="1"/>
      <c r="AG3903" s="1"/>
      <c r="AH3903" s="1"/>
    </row>
    <row r="3904" spans="17:34" x14ac:dyDescent="0.3">
      <c r="Q3904" s="1"/>
      <c r="AB3904" s="2"/>
      <c r="AD3904" s="1"/>
      <c r="AE3904" s="1"/>
      <c r="AF3904" s="1"/>
      <c r="AG3904" s="1"/>
      <c r="AH3904" s="1"/>
    </row>
    <row r="3905" spans="17:34" x14ac:dyDescent="0.3">
      <c r="Q3905" s="1"/>
      <c r="AB3905" s="2"/>
      <c r="AD3905" s="1"/>
      <c r="AE3905" s="1"/>
      <c r="AF3905" s="1"/>
      <c r="AG3905" s="1"/>
      <c r="AH3905" s="1"/>
    </row>
    <row r="3906" spans="17:34" x14ac:dyDescent="0.3">
      <c r="Q3906" s="1"/>
      <c r="AB3906" s="2"/>
      <c r="AD3906" s="1"/>
      <c r="AE3906" s="1"/>
      <c r="AF3906" s="1"/>
      <c r="AG3906" s="1"/>
      <c r="AH3906" s="1"/>
    </row>
    <row r="3907" spans="17:34" x14ac:dyDescent="0.3">
      <c r="Q3907" s="1"/>
      <c r="AB3907" s="2"/>
      <c r="AD3907" s="1"/>
      <c r="AE3907" s="1"/>
      <c r="AF3907" s="1"/>
      <c r="AG3907" s="1"/>
      <c r="AH3907" s="1"/>
    </row>
    <row r="3908" spans="17:34" x14ac:dyDescent="0.3">
      <c r="Q3908" s="1"/>
      <c r="AB3908" s="2"/>
      <c r="AD3908" s="1"/>
      <c r="AE3908" s="1"/>
      <c r="AF3908" s="1"/>
      <c r="AG3908" s="1"/>
      <c r="AH3908" s="1"/>
    </row>
    <row r="3909" spans="17:34" x14ac:dyDescent="0.3">
      <c r="Q3909" s="1"/>
      <c r="AB3909" s="2"/>
      <c r="AD3909" s="1"/>
      <c r="AE3909" s="1"/>
      <c r="AF3909" s="1"/>
      <c r="AG3909" s="1"/>
      <c r="AH3909" s="1"/>
    </row>
    <row r="3910" spans="17:34" x14ac:dyDescent="0.3">
      <c r="Q3910" s="1"/>
      <c r="AB3910" s="2"/>
      <c r="AD3910" s="1"/>
      <c r="AE3910" s="1"/>
      <c r="AF3910" s="1"/>
      <c r="AG3910" s="1"/>
      <c r="AH3910" s="1"/>
    </row>
    <row r="3911" spans="17:34" x14ac:dyDescent="0.3">
      <c r="Q3911" s="1"/>
      <c r="AB3911" s="2"/>
      <c r="AD3911" s="1"/>
      <c r="AE3911" s="1"/>
      <c r="AF3911" s="1"/>
      <c r="AG3911" s="1"/>
      <c r="AH3911" s="1"/>
    </row>
    <row r="3912" spans="17:34" x14ac:dyDescent="0.3">
      <c r="Q3912" s="1"/>
      <c r="AB3912" s="2"/>
      <c r="AD3912" s="1"/>
      <c r="AE3912" s="1"/>
      <c r="AF3912" s="1"/>
      <c r="AG3912" s="1"/>
      <c r="AH3912" s="1"/>
    </row>
    <row r="3913" spans="17:34" x14ac:dyDescent="0.3">
      <c r="Q3913" s="1"/>
      <c r="AB3913" s="2"/>
      <c r="AD3913" s="1"/>
      <c r="AE3913" s="1"/>
      <c r="AF3913" s="1"/>
      <c r="AG3913" s="1"/>
      <c r="AH3913" s="1"/>
    </row>
    <row r="3914" spans="17:34" x14ac:dyDescent="0.3">
      <c r="Q3914" s="1"/>
      <c r="AB3914" s="2"/>
      <c r="AD3914" s="1"/>
      <c r="AE3914" s="1"/>
      <c r="AF3914" s="1"/>
      <c r="AG3914" s="1"/>
      <c r="AH3914" s="1"/>
    </row>
    <row r="3915" spans="17:34" x14ac:dyDescent="0.3">
      <c r="Q3915" s="1"/>
      <c r="AB3915" s="2"/>
      <c r="AD3915" s="1"/>
      <c r="AE3915" s="1"/>
      <c r="AF3915" s="1"/>
      <c r="AG3915" s="1"/>
      <c r="AH3915" s="1"/>
    </row>
    <row r="3916" spans="17:34" x14ac:dyDescent="0.3">
      <c r="Q3916" s="1"/>
      <c r="AB3916" s="2"/>
      <c r="AD3916" s="1"/>
      <c r="AE3916" s="1"/>
      <c r="AF3916" s="1"/>
      <c r="AG3916" s="1"/>
      <c r="AH3916" s="1"/>
    </row>
    <row r="3917" spans="17:34" x14ac:dyDescent="0.3">
      <c r="Q3917" s="1"/>
      <c r="AB3917" s="2"/>
      <c r="AD3917" s="1"/>
      <c r="AE3917" s="1"/>
      <c r="AF3917" s="1"/>
      <c r="AG3917" s="1"/>
      <c r="AH3917" s="1"/>
    </row>
    <row r="3918" spans="17:34" x14ac:dyDescent="0.3">
      <c r="Q3918" s="1"/>
      <c r="AB3918" s="2"/>
      <c r="AD3918" s="1"/>
      <c r="AE3918" s="1"/>
      <c r="AF3918" s="1"/>
      <c r="AG3918" s="1"/>
      <c r="AH3918" s="1"/>
    </row>
    <row r="3919" spans="17:34" x14ac:dyDescent="0.3">
      <c r="Q3919" s="1"/>
      <c r="AB3919" s="2"/>
      <c r="AD3919" s="1"/>
      <c r="AE3919" s="1"/>
      <c r="AF3919" s="1"/>
      <c r="AG3919" s="1"/>
      <c r="AH3919" s="1"/>
    </row>
    <row r="3920" spans="17:34" x14ac:dyDescent="0.3">
      <c r="Q3920" s="1"/>
      <c r="AB3920" s="2"/>
      <c r="AD3920" s="1"/>
      <c r="AE3920" s="1"/>
      <c r="AF3920" s="1"/>
      <c r="AG3920" s="1"/>
      <c r="AH3920" s="1"/>
    </row>
    <row r="3921" spans="17:34" x14ac:dyDescent="0.3">
      <c r="Q3921" s="1"/>
      <c r="AB3921" s="2"/>
      <c r="AD3921" s="1"/>
      <c r="AE3921" s="1"/>
      <c r="AF3921" s="1"/>
      <c r="AG3921" s="1"/>
      <c r="AH3921" s="1"/>
    </row>
    <row r="3922" spans="17:34" x14ac:dyDescent="0.3">
      <c r="Q3922" s="1"/>
      <c r="AB3922" s="2"/>
      <c r="AD3922" s="1"/>
      <c r="AE3922" s="1"/>
      <c r="AF3922" s="1"/>
      <c r="AG3922" s="1"/>
      <c r="AH3922" s="1"/>
    </row>
    <row r="3923" spans="17:34" x14ac:dyDescent="0.3">
      <c r="Q3923" s="1"/>
      <c r="AB3923" s="2"/>
      <c r="AD3923" s="1"/>
      <c r="AE3923" s="1"/>
      <c r="AF3923" s="1"/>
      <c r="AG3923" s="1"/>
      <c r="AH3923" s="1"/>
    </row>
    <row r="3924" spans="17:34" x14ac:dyDescent="0.3">
      <c r="Q3924" s="1"/>
      <c r="AB3924" s="2"/>
      <c r="AD3924" s="1"/>
      <c r="AE3924" s="1"/>
      <c r="AF3924" s="1"/>
      <c r="AG3924" s="1"/>
      <c r="AH3924" s="1"/>
    </row>
    <row r="3925" spans="17:34" x14ac:dyDescent="0.3">
      <c r="Q3925" s="1"/>
      <c r="AB3925" s="2"/>
      <c r="AD3925" s="1"/>
      <c r="AE3925" s="1"/>
      <c r="AF3925" s="1"/>
      <c r="AG3925" s="1"/>
      <c r="AH3925" s="1"/>
    </row>
    <row r="3926" spans="17:34" x14ac:dyDescent="0.3">
      <c r="Q3926" s="1"/>
      <c r="AB3926" s="2"/>
      <c r="AD3926" s="1"/>
      <c r="AE3926" s="1"/>
      <c r="AF3926" s="1"/>
      <c r="AG3926" s="1"/>
      <c r="AH3926" s="1"/>
    </row>
    <row r="3927" spans="17:34" x14ac:dyDescent="0.3">
      <c r="Q3927" s="1"/>
      <c r="AB3927" s="2"/>
      <c r="AD3927" s="1"/>
      <c r="AE3927" s="1"/>
      <c r="AF3927" s="1"/>
      <c r="AG3927" s="1"/>
      <c r="AH3927" s="1"/>
    </row>
    <row r="3928" spans="17:34" x14ac:dyDescent="0.3">
      <c r="Q3928" s="1"/>
      <c r="AB3928" s="2"/>
      <c r="AD3928" s="1"/>
      <c r="AE3928" s="1"/>
      <c r="AF3928" s="1"/>
      <c r="AG3928" s="1"/>
      <c r="AH3928" s="1"/>
    </row>
    <row r="3929" spans="17:34" x14ac:dyDescent="0.3">
      <c r="Q3929" s="1"/>
      <c r="AB3929" s="2"/>
      <c r="AD3929" s="1"/>
      <c r="AE3929" s="1"/>
      <c r="AF3929" s="1"/>
      <c r="AG3929" s="1"/>
      <c r="AH3929" s="1"/>
    </row>
    <row r="3930" spans="17:34" x14ac:dyDescent="0.3">
      <c r="Q3930" s="1"/>
      <c r="AB3930" s="2"/>
      <c r="AD3930" s="1"/>
      <c r="AE3930" s="1"/>
      <c r="AF3930" s="1"/>
      <c r="AG3930" s="1"/>
      <c r="AH3930" s="1"/>
    </row>
    <row r="3931" spans="17:34" x14ac:dyDescent="0.3">
      <c r="Q3931" s="1"/>
      <c r="AB3931" s="2"/>
      <c r="AD3931" s="1"/>
      <c r="AE3931" s="1"/>
      <c r="AF3931" s="1"/>
      <c r="AG3931" s="1"/>
      <c r="AH3931" s="1"/>
    </row>
    <row r="3932" spans="17:34" x14ac:dyDescent="0.3">
      <c r="Q3932" s="1"/>
      <c r="AB3932" s="2"/>
      <c r="AD3932" s="1"/>
      <c r="AE3932" s="1"/>
      <c r="AF3932" s="1"/>
      <c r="AG3932" s="1"/>
      <c r="AH3932" s="1"/>
    </row>
    <row r="3933" spans="17:34" x14ac:dyDescent="0.3">
      <c r="Q3933" s="1"/>
      <c r="AB3933" s="2"/>
      <c r="AD3933" s="1"/>
      <c r="AE3933" s="1"/>
      <c r="AF3933" s="1"/>
      <c r="AG3933" s="1"/>
      <c r="AH3933" s="1"/>
    </row>
    <row r="3934" spans="17:34" x14ac:dyDescent="0.3">
      <c r="Q3934" s="1"/>
      <c r="AB3934" s="2"/>
      <c r="AD3934" s="1"/>
      <c r="AE3934" s="1"/>
      <c r="AF3934" s="1"/>
      <c r="AG3934" s="1"/>
      <c r="AH3934" s="1"/>
    </row>
    <row r="3935" spans="17:34" x14ac:dyDescent="0.3">
      <c r="Q3935" s="1"/>
      <c r="AB3935" s="2"/>
      <c r="AD3935" s="1"/>
      <c r="AE3935" s="1"/>
      <c r="AF3935" s="1"/>
      <c r="AG3935" s="1"/>
      <c r="AH3935" s="1"/>
    </row>
    <row r="3936" spans="17:34" x14ac:dyDescent="0.3">
      <c r="Q3936" s="1"/>
      <c r="AB3936" s="2"/>
      <c r="AD3936" s="1"/>
      <c r="AE3936" s="1"/>
      <c r="AF3936" s="1"/>
      <c r="AG3936" s="1"/>
      <c r="AH3936" s="1"/>
    </row>
    <row r="3937" spans="17:34" x14ac:dyDescent="0.3">
      <c r="Q3937" s="1"/>
      <c r="AB3937" s="2"/>
      <c r="AD3937" s="1"/>
      <c r="AE3937" s="1"/>
      <c r="AF3937" s="1"/>
      <c r="AG3937" s="1"/>
      <c r="AH3937" s="1"/>
    </row>
    <row r="3938" spans="17:34" x14ac:dyDescent="0.3">
      <c r="Q3938" s="1"/>
      <c r="AB3938" s="2"/>
      <c r="AD3938" s="1"/>
      <c r="AE3938" s="1"/>
      <c r="AF3938" s="1"/>
      <c r="AG3938" s="1"/>
      <c r="AH3938" s="1"/>
    </row>
    <row r="3939" spans="17:34" x14ac:dyDescent="0.3">
      <c r="Q3939" s="1"/>
      <c r="AB3939" s="2"/>
      <c r="AD3939" s="1"/>
      <c r="AE3939" s="1"/>
      <c r="AF3939" s="1"/>
      <c r="AG3939" s="1"/>
      <c r="AH3939" s="1"/>
    </row>
    <row r="3940" spans="17:34" x14ac:dyDescent="0.3">
      <c r="Q3940" s="1"/>
      <c r="AB3940" s="2"/>
      <c r="AD3940" s="1"/>
      <c r="AE3940" s="1"/>
      <c r="AF3940" s="1"/>
      <c r="AG3940" s="1"/>
      <c r="AH3940" s="1"/>
    </row>
    <row r="3941" spans="17:34" x14ac:dyDescent="0.3">
      <c r="Q3941" s="1"/>
      <c r="AB3941" s="2"/>
      <c r="AD3941" s="1"/>
      <c r="AE3941" s="1"/>
      <c r="AF3941" s="1"/>
      <c r="AG3941" s="1"/>
      <c r="AH3941" s="1"/>
    </row>
    <row r="3942" spans="17:34" x14ac:dyDescent="0.3">
      <c r="Q3942" s="1"/>
      <c r="AB3942" s="2"/>
      <c r="AD3942" s="1"/>
      <c r="AE3942" s="1"/>
      <c r="AF3942" s="1"/>
      <c r="AG3942" s="1"/>
      <c r="AH3942" s="1"/>
    </row>
    <row r="3943" spans="17:34" x14ac:dyDescent="0.3">
      <c r="Q3943" s="1"/>
      <c r="AB3943" s="2"/>
      <c r="AD3943" s="1"/>
      <c r="AE3943" s="1"/>
      <c r="AF3943" s="1"/>
      <c r="AG3943" s="1"/>
      <c r="AH3943" s="1"/>
    </row>
    <row r="3944" spans="17:34" x14ac:dyDescent="0.3">
      <c r="Q3944" s="1"/>
      <c r="AB3944" s="2"/>
      <c r="AD3944" s="1"/>
      <c r="AE3944" s="1"/>
      <c r="AF3944" s="1"/>
      <c r="AG3944" s="1"/>
      <c r="AH3944" s="1"/>
    </row>
    <row r="3945" spans="17:34" x14ac:dyDescent="0.3">
      <c r="Q3945" s="1"/>
      <c r="AB3945" s="2"/>
      <c r="AD3945" s="1"/>
      <c r="AE3945" s="1"/>
      <c r="AF3945" s="1"/>
      <c r="AG3945" s="1"/>
      <c r="AH3945" s="1"/>
    </row>
    <row r="3946" spans="17:34" x14ac:dyDescent="0.3">
      <c r="Q3946" s="1"/>
      <c r="AB3946" s="2"/>
      <c r="AD3946" s="1"/>
      <c r="AE3946" s="1"/>
      <c r="AF3946" s="1"/>
      <c r="AG3946" s="1"/>
      <c r="AH3946" s="1"/>
    </row>
    <row r="3947" spans="17:34" x14ac:dyDescent="0.3">
      <c r="Q3947" s="1"/>
      <c r="AB3947" s="2"/>
      <c r="AD3947" s="1"/>
      <c r="AE3947" s="1"/>
      <c r="AF3947" s="1"/>
      <c r="AG3947" s="1"/>
      <c r="AH3947" s="1"/>
    </row>
    <row r="3948" spans="17:34" x14ac:dyDescent="0.3">
      <c r="Q3948" s="1"/>
      <c r="AB3948" s="2"/>
      <c r="AD3948" s="1"/>
      <c r="AE3948" s="1"/>
      <c r="AF3948" s="1"/>
      <c r="AG3948" s="1"/>
      <c r="AH3948" s="1"/>
    </row>
    <row r="3949" spans="17:34" x14ac:dyDescent="0.3">
      <c r="Q3949" s="1"/>
      <c r="AB3949" s="2"/>
      <c r="AD3949" s="1"/>
      <c r="AE3949" s="1"/>
      <c r="AF3949" s="1"/>
      <c r="AG3949" s="1"/>
      <c r="AH3949" s="1"/>
    </row>
    <row r="3950" spans="17:34" x14ac:dyDescent="0.3">
      <c r="Q3950" s="1"/>
      <c r="AB3950" s="2"/>
      <c r="AD3950" s="1"/>
      <c r="AE3950" s="1"/>
      <c r="AF3950" s="1"/>
      <c r="AG3950" s="1"/>
      <c r="AH3950" s="1"/>
    </row>
    <row r="3951" spans="17:34" x14ac:dyDescent="0.3">
      <c r="Q3951" s="1"/>
      <c r="AB3951" s="2"/>
      <c r="AD3951" s="1"/>
      <c r="AE3951" s="1"/>
      <c r="AF3951" s="1"/>
      <c r="AG3951" s="1"/>
      <c r="AH3951" s="1"/>
    </row>
    <row r="3952" spans="17:34" x14ac:dyDescent="0.3">
      <c r="Q3952" s="1"/>
      <c r="AB3952" s="2"/>
      <c r="AD3952" s="1"/>
      <c r="AE3952" s="1"/>
      <c r="AF3952" s="1"/>
      <c r="AG3952" s="1"/>
      <c r="AH3952" s="1"/>
    </row>
    <row r="3953" spans="17:34" x14ac:dyDescent="0.3">
      <c r="Q3953" s="1"/>
      <c r="AB3953" s="2"/>
      <c r="AD3953" s="1"/>
      <c r="AE3953" s="1"/>
      <c r="AF3953" s="1"/>
      <c r="AG3953" s="1"/>
      <c r="AH3953" s="1"/>
    </row>
    <row r="3954" spans="17:34" x14ac:dyDescent="0.3">
      <c r="Q3954" s="1"/>
      <c r="AB3954" s="2"/>
      <c r="AD3954" s="1"/>
      <c r="AE3954" s="1"/>
      <c r="AF3954" s="1"/>
      <c r="AG3954" s="1"/>
      <c r="AH3954" s="1"/>
    </row>
    <row r="3955" spans="17:34" x14ac:dyDescent="0.3">
      <c r="Q3955" s="1"/>
      <c r="AB3955" s="2"/>
      <c r="AD3955" s="1"/>
      <c r="AE3955" s="1"/>
      <c r="AF3955" s="1"/>
      <c r="AG3955" s="1"/>
      <c r="AH3955" s="1"/>
    </row>
    <row r="3956" spans="17:34" x14ac:dyDescent="0.3">
      <c r="Q3956" s="1"/>
      <c r="AB3956" s="2"/>
      <c r="AD3956" s="1"/>
      <c r="AE3956" s="1"/>
      <c r="AF3956" s="1"/>
      <c r="AG3956" s="1"/>
      <c r="AH3956" s="1"/>
    </row>
    <row r="3957" spans="17:34" x14ac:dyDescent="0.3">
      <c r="Q3957" s="1"/>
      <c r="AB3957" s="2"/>
      <c r="AD3957" s="1"/>
      <c r="AE3957" s="1"/>
      <c r="AF3957" s="1"/>
      <c r="AG3957" s="1"/>
      <c r="AH3957" s="1"/>
    </row>
    <row r="3958" spans="17:34" x14ac:dyDescent="0.3">
      <c r="Q3958" s="1"/>
      <c r="AB3958" s="2"/>
      <c r="AD3958" s="1"/>
      <c r="AE3958" s="1"/>
      <c r="AF3958" s="1"/>
      <c r="AG3958" s="1"/>
      <c r="AH3958" s="1"/>
    </row>
    <row r="3959" spans="17:34" x14ac:dyDescent="0.3">
      <c r="Q3959" s="1"/>
      <c r="AB3959" s="2"/>
      <c r="AD3959" s="1"/>
      <c r="AE3959" s="1"/>
      <c r="AF3959" s="1"/>
      <c r="AG3959" s="1"/>
      <c r="AH3959" s="1"/>
    </row>
    <row r="3960" spans="17:34" x14ac:dyDescent="0.3">
      <c r="Q3960" s="1"/>
      <c r="AB3960" s="2"/>
      <c r="AD3960" s="1"/>
      <c r="AE3960" s="1"/>
      <c r="AF3960" s="1"/>
      <c r="AG3960" s="1"/>
      <c r="AH3960" s="1"/>
    </row>
    <row r="3961" spans="17:34" x14ac:dyDescent="0.3">
      <c r="Q3961" s="1"/>
      <c r="AB3961" s="2"/>
      <c r="AD3961" s="1"/>
      <c r="AE3961" s="1"/>
      <c r="AF3961" s="1"/>
      <c r="AG3961" s="1"/>
      <c r="AH3961" s="1"/>
    </row>
    <row r="3962" spans="17:34" x14ac:dyDescent="0.3">
      <c r="Q3962" s="1"/>
      <c r="AB3962" s="2"/>
      <c r="AD3962" s="1"/>
      <c r="AE3962" s="1"/>
      <c r="AF3962" s="1"/>
      <c r="AG3962" s="1"/>
      <c r="AH3962" s="1"/>
    </row>
    <row r="3963" spans="17:34" x14ac:dyDescent="0.3">
      <c r="Q3963" s="1"/>
      <c r="AB3963" s="2"/>
      <c r="AD3963" s="1"/>
      <c r="AE3963" s="1"/>
      <c r="AF3963" s="1"/>
      <c r="AG3963" s="1"/>
      <c r="AH3963" s="1"/>
    </row>
    <row r="3964" spans="17:34" x14ac:dyDescent="0.3">
      <c r="Q3964" s="1"/>
      <c r="AB3964" s="2"/>
      <c r="AD3964" s="1"/>
      <c r="AE3964" s="1"/>
      <c r="AF3964" s="1"/>
      <c r="AG3964" s="1"/>
      <c r="AH3964" s="1"/>
    </row>
    <row r="3965" spans="17:34" x14ac:dyDescent="0.3">
      <c r="Q3965" s="1"/>
      <c r="AB3965" s="2"/>
      <c r="AD3965" s="1"/>
      <c r="AE3965" s="1"/>
      <c r="AF3965" s="1"/>
      <c r="AG3965" s="1"/>
      <c r="AH3965" s="1"/>
    </row>
    <row r="3966" spans="17:34" x14ac:dyDescent="0.3">
      <c r="Q3966" s="1"/>
      <c r="AB3966" s="2"/>
      <c r="AD3966" s="1"/>
      <c r="AE3966" s="1"/>
      <c r="AF3966" s="1"/>
      <c r="AG3966" s="1"/>
      <c r="AH3966" s="1"/>
    </row>
    <row r="3967" spans="17:34" x14ac:dyDescent="0.3">
      <c r="Q3967" s="1"/>
      <c r="AB3967" s="2"/>
      <c r="AD3967" s="1"/>
      <c r="AE3967" s="1"/>
      <c r="AF3967" s="1"/>
      <c r="AG3967" s="1"/>
      <c r="AH3967" s="1"/>
    </row>
    <row r="3968" spans="17:34" x14ac:dyDescent="0.3">
      <c r="Q3968" s="1"/>
      <c r="AB3968" s="2"/>
      <c r="AD3968" s="1"/>
      <c r="AE3968" s="1"/>
      <c r="AF3968" s="1"/>
      <c r="AG3968" s="1"/>
      <c r="AH3968" s="1"/>
    </row>
    <row r="3969" spans="17:34" x14ac:dyDescent="0.3">
      <c r="Q3969" s="1"/>
      <c r="AB3969" s="2"/>
      <c r="AD3969" s="1"/>
      <c r="AE3969" s="1"/>
      <c r="AF3969" s="1"/>
      <c r="AG3969" s="1"/>
      <c r="AH3969" s="1"/>
    </row>
    <row r="3970" spans="17:34" x14ac:dyDescent="0.3">
      <c r="Q3970" s="1"/>
      <c r="AB3970" s="2"/>
      <c r="AD3970" s="1"/>
      <c r="AE3970" s="1"/>
      <c r="AF3970" s="1"/>
      <c r="AG3970" s="1"/>
      <c r="AH3970" s="1"/>
    </row>
    <row r="3971" spans="17:34" x14ac:dyDescent="0.3">
      <c r="Q3971" s="1"/>
      <c r="AB3971" s="2"/>
      <c r="AD3971" s="1"/>
      <c r="AE3971" s="1"/>
      <c r="AF3971" s="1"/>
      <c r="AG3971" s="1"/>
      <c r="AH3971" s="1"/>
    </row>
    <row r="3972" spans="17:34" x14ac:dyDescent="0.3">
      <c r="Q3972" s="1"/>
      <c r="AB3972" s="2"/>
      <c r="AD3972" s="1"/>
      <c r="AE3972" s="1"/>
      <c r="AF3972" s="1"/>
      <c r="AG3972" s="1"/>
      <c r="AH3972" s="1"/>
    </row>
    <row r="3973" spans="17:34" x14ac:dyDescent="0.3">
      <c r="Q3973" s="1"/>
      <c r="AB3973" s="2"/>
      <c r="AD3973" s="1"/>
      <c r="AE3973" s="1"/>
      <c r="AF3973" s="1"/>
      <c r="AG3973" s="1"/>
      <c r="AH3973" s="1"/>
    </row>
    <row r="3974" spans="17:34" x14ac:dyDescent="0.3">
      <c r="Q3974" s="1"/>
      <c r="AB3974" s="2"/>
      <c r="AD3974" s="1"/>
      <c r="AE3974" s="1"/>
      <c r="AF3974" s="1"/>
      <c r="AG3974" s="1"/>
      <c r="AH3974" s="1"/>
    </row>
    <row r="3975" spans="17:34" x14ac:dyDescent="0.3">
      <c r="Q3975" s="1"/>
      <c r="AB3975" s="2"/>
      <c r="AD3975" s="1"/>
      <c r="AE3975" s="1"/>
      <c r="AF3975" s="1"/>
      <c r="AG3975" s="1"/>
      <c r="AH3975" s="1"/>
    </row>
    <row r="3976" spans="17:34" x14ac:dyDescent="0.3">
      <c r="Q3976" s="1"/>
      <c r="AB3976" s="2"/>
      <c r="AD3976" s="1"/>
      <c r="AE3976" s="1"/>
      <c r="AF3976" s="1"/>
      <c r="AG3976" s="1"/>
      <c r="AH3976" s="1"/>
    </row>
    <row r="3977" spans="17:34" x14ac:dyDescent="0.3">
      <c r="Q3977" s="1"/>
      <c r="AB3977" s="2"/>
      <c r="AD3977" s="1"/>
      <c r="AE3977" s="1"/>
      <c r="AF3977" s="1"/>
      <c r="AG3977" s="1"/>
      <c r="AH3977" s="1"/>
    </row>
    <row r="3978" spans="17:34" x14ac:dyDescent="0.3">
      <c r="Q3978" s="1"/>
      <c r="AB3978" s="2"/>
      <c r="AD3978" s="1"/>
      <c r="AE3978" s="1"/>
      <c r="AF3978" s="1"/>
      <c r="AG3978" s="1"/>
      <c r="AH3978" s="1"/>
    </row>
    <row r="3979" spans="17:34" x14ac:dyDescent="0.3">
      <c r="Q3979" s="1"/>
      <c r="AB3979" s="2"/>
      <c r="AD3979" s="1"/>
      <c r="AE3979" s="1"/>
      <c r="AF3979" s="1"/>
      <c r="AG3979" s="1"/>
      <c r="AH3979" s="1"/>
    </row>
    <row r="3980" spans="17:34" x14ac:dyDescent="0.3">
      <c r="Q3980" s="1"/>
      <c r="AB3980" s="2"/>
      <c r="AD3980" s="1"/>
      <c r="AE3980" s="1"/>
      <c r="AF3980" s="1"/>
      <c r="AG3980" s="1"/>
      <c r="AH3980" s="1"/>
    </row>
    <row r="3981" spans="17:34" x14ac:dyDescent="0.3">
      <c r="Q3981" s="1"/>
      <c r="AB3981" s="2"/>
      <c r="AD3981" s="1"/>
      <c r="AE3981" s="1"/>
      <c r="AF3981" s="1"/>
      <c r="AG3981" s="1"/>
      <c r="AH3981" s="1"/>
    </row>
    <row r="3982" spans="17:34" x14ac:dyDescent="0.3">
      <c r="Q3982" s="1"/>
      <c r="AB3982" s="2"/>
      <c r="AD3982" s="1"/>
      <c r="AE3982" s="1"/>
      <c r="AF3982" s="1"/>
      <c r="AG3982" s="1"/>
      <c r="AH3982" s="1"/>
    </row>
    <row r="3983" spans="17:34" x14ac:dyDescent="0.3">
      <c r="Q3983" s="1"/>
      <c r="AB3983" s="2"/>
      <c r="AD3983" s="1"/>
      <c r="AE3983" s="1"/>
      <c r="AF3983" s="1"/>
      <c r="AG3983" s="1"/>
      <c r="AH3983" s="1"/>
    </row>
    <row r="3984" spans="17:34" x14ac:dyDescent="0.3">
      <c r="Q3984" s="1"/>
      <c r="AB3984" s="2"/>
      <c r="AD3984" s="1"/>
      <c r="AE3984" s="1"/>
      <c r="AF3984" s="1"/>
      <c r="AG3984" s="1"/>
      <c r="AH3984" s="1"/>
    </row>
    <row r="3985" spans="17:34" x14ac:dyDescent="0.3">
      <c r="Q3985" s="1"/>
      <c r="AB3985" s="2"/>
      <c r="AD3985" s="1"/>
      <c r="AE3985" s="1"/>
      <c r="AF3985" s="1"/>
      <c r="AG3985" s="1"/>
      <c r="AH3985" s="1"/>
    </row>
    <row r="3986" spans="17:34" x14ac:dyDescent="0.3">
      <c r="Q3986" s="1"/>
      <c r="AB3986" s="2"/>
      <c r="AD3986" s="1"/>
      <c r="AE3986" s="1"/>
      <c r="AF3986" s="1"/>
      <c r="AG3986" s="1"/>
      <c r="AH3986" s="1"/>
    </row>
    <row r="3987" spans="17:34" x14ac:dyDescent="0.3">
      <c r="Q3987" s="1"/>
      <c r="AB3987" s="2"/>
      <c r="AD3987" s="1"/>
      <c r="AE3987" s="1"/>
      <c r="AF3987" s="1"/>
      <c r="AG3987" s="1"/>
      <c r="AH3987" s="1"/>
    </row>
    <row r="3988" spans="17:34" x14ac:dyDescent="0.3">
      <c r="Q3988" s="1"/>
      <c r="AB3988" s="2"/>
      <c r="AD3988" s="1"/>
      <c r="AE3988" s="1"/>
      <c r="AF3988" s="1"/>
      <c r="AG3988" s="1"/>
      <c r="AH3988" s="1"/>
    </row>
    <row r="3989" spans="17:34" x14ac:dyDescent="0.3">
      <c r="Q3989" s="1"/>
      <c r="AB3989" s="2"/>
      <c r="AD3989" s="1"/>
      <c r="AE3989" s="1"/>
      <c r="AF3989" s="1"/>
      <c r="AG3989" s="1"/>
      <c r="AH3989" s="1"/>
    </row>
    <row r="3990" spans="17:34" x14ac:dyDescent="0.3">
      <c r="Q3990" s="1"/>
      <c r="AB3990" s="2"/>
      <c r="AD3990" s="1"/>
      <c r="AE3990" s="1"/>
      <c r="AF3990" s="1"/>
      <c r="AG3990" s="1"/>
      <c r="AH3990" s="1"/>
    </row>
    <row r="3991" spans="17:34" x14ac:dyDescent="0.3">
      <c r="Q3991" s="1"/>
      <c r="AB3991" s="2"/>
      <c r="AD3991" s="1"/>
      <c r="AE3991" s="1"/>
      <c r="AF3991" s="1"/>
      <c r="AG3991" s="1"/>
      <c r="AH3991" s="1"/>
    </row>
    <row r="3992" spans="17:34" x14ac:dyDescent="0.3">
      <c r="Q3992" s="1"/>
      <c r="AB3992" s="2"/>
      <c r="AD3992" s="1"/>
      <c r="AE3992" s="1"/>
      <c r="AF3992" s="1"/>
      <c r="AG3992" s="1"/>
      <c r="AH3992" s="1"/>
    </row>
    <row r="3993" spans="17:34" x14ac:dyDescent="0.3">
      <c r="Q3993" s="1"/>
      <c r="AB3993" s="2"/>
      <c r="AD3993" s="1"/>
      <c r="AE3993" s="1"/>
      <c r="AF3993" s="1"/>
      <c r="AG3993" s="1"/>
      <c r="AH3993" s="1"/>
    </row>
    <row r="3994" spans="17:34" x14ac:dyDescent="0.3">
      <c r="Q3994" s="1"/>
      <c r="AB3994" s="2"/>
      <c r="AD3994" s="1"/>
      <c r="AE3994" s="1"/>
      <c r="AF3994" s="1"/>
      <c r="AG3994" s="1"/>
      <c r="AH3994" s="1"/>
    </row>
    <row r="3995" spans="17:34" x14ac:dyDescent="0.3">
      <c r="Q3995" s="1"/>
      <c r="AB3995" s="2"/>
      <c r="AD3995" s="1"/>
      <c r="AE3995" s="1"/>
      <c r="AF3995" s="1"/>
      <c r="AG3995" s="1"/>
      <c r="AH3995" s="1"/>
    </row>
    <row r="3996" spans="17:34" x14ac:dyDescent="0.3">
      <c r="Q3996" s="1"/>
      <c r="AB3996" s="2"/>
      <c r="AD3996" s="1"/>
      <c r="AE3996" s="1"/>
      <c r="AF3996" s="1"/>
      <c r="AG3996" s="1"/>
      <c r="AH3996" s="1"/>
    </row>
    <row r="3997" spans="17:34" x14ac:dyDescent="0.3">
      <c r="Q3997" s="1"/>
      <c r="AB3997" s="2"/>
      <c r="AD3997" s="1"/>
      <c r="AE3997" s="1"/>
      <c r="AF3997" s="1"/>
      <c r="AG3997" s="1"/>
      <c r="AH3997" s="1"/>
    </row>
    <row r="3998" spans="17:34" x14ac:dyDescent="0.3">
      <c r="Q3998" s="1"/>
      <c r="AB3998" s="2"/>
      <c r="AD3998" s="1"/>
      <c r="AE3998" s="1"/>
      <c r="AF3998" s="1"/>
      <c r="AG3998" s="1"/>
      <c r="AH3998" s="1"/>
    </row>
    <row r="3999" spans="17:34" x14ac:dyDescent="0.3">
      <c r="Q3999" s="1"/>
      <c r="AB3999" s="2"/>
      <c r="AD3999" s="1"/>
      <c r="AE3999" s="1"/>
      <c r="AF3999" s="1"/>
      <c r="AG3999" s="1"/>
      <c r="AH3999" s="1"/>
    </row>
    <row r="4000" spans="17:34" x14ac:dyDescent="0.3">
      <c r="Q4000" s="1"/>
      <c r="AB4000" s="2"/>
      <c r="AD4000" s="1"/>
      <c r="AE4000" s="1"/>
      <c r="AF4000" s="1"/>
      <c r="AG4000" s="1"/>
      <c r="AH4000" s="1"/>
    </row>
    <row r="4001" spans="17:34" x14ac:dyDescent="0.3">
      <c r="Q4001" s="1"/>
      <c r="AB4001" s="2"/>
      <c r="AD4001" s="1"/>
      <c r="AE4001" s="1"/>
      <c r="AF4001" s="1"/>
      <c r="AG4001" s="1"/>
      <c r="AH4001" s="1"/>
    </row>
    <row r="4002" spans="17:34" x14ac:dyDescent="0.3">
      <c r="Q4002" s="1"/>
      <c r="AB4002" s="2"/>
      <c r="AD4002" s="1"/>
      <c r="AE4002" s="1"/>
      <c r="AF4002" s="1"/>
      <c r="AG4002" s="1"/>
      <c r="AH4002" s="1"/>
    </row>
    <row r="4003" spans="17:34" x14ac:dyDescent="0.3">
      <c r="Q4003" s="1"/>
      <c r="AB4003" s="2"/>
      <c r="AD4003" s="1"/>
      <c r="AE4003" s="1"/>
      <c r="AF4003" s="1"/>
      <c r="AG4003" s="1"/>
      <c r="AH4003" s="1"/>
    </row>
    <row r="4004" spans="17:34" x14ac:dyDescent="0.3">
      <c r="Q4004" s="1"/>
      <c r="AB4004" s="2"/>
      <c r="AD4004" s="1"/>
      <c r="AE4004" s="1"/>
      <c r="AF4004" s="1"/>
      <c r="AG4004" s="1"/>
      <c r="AH4004" s="1"/>
    </row>
    <row r="4005" spans="17:34" x14ac:dyDescent="0.3">
      <c r="Q4005" s="1"/>
      <c r="AB4005" s="2"/>
      <c r="AD4005" s="1"/>
      <c r="AE4005" s="1"/>
      <c r="AF4005" s="1"/>
      <c r="AG4005" s="1"/>
      <c r="AH4005" s="1"/>
    </row>
    <row r="4006" spans="17:34" x14ac:dyDescent="0.3">
      <c r="Q4006" s="1"/>
      <c r="AB4006" s="2"/>
      <c r="AD4006" s="1"/>
      <c r="AE4006" s="1"/>
      <c r="AF4006" s="1"/>
      <c r="AG4006" s="1"/>
      <c r="AH4006" s="1"/>
    </row>
    <row r="4007" spans="17:34" x14ac:dyDescent="0.3">
      <c r="Q4007" s="1"/>
      <c r="AB4007" s="2"/>
      <c r="AD4007" s="1"/>
      <c r="AE4007" s="1"/>
      <c r="AF4007" s="1"/>
      <c r="AG4007" s="1"/>
      <c r="AH4007" s="1"/>
    </row>
    <row r="4008" spans="17:34" x14ac:dyDescent="0.3">
      <c r="Q4008" s="1"/>
      <c r="AB4008" s="2"/>
      <c r="AD4008" s="1"/>
      <c r="AE4008" s="1"/>
      <c r="AF4008" s="1"/>
      <c r="AG4008" s="1"/>
      <c r="AH4008" s="1"/>
    </row>
    <row r="4009" spans="17:34" x14ac:dyDescent="0.3">
      <c r="Q4009" s="1"/>
      <c r="AB4009" s="2"/>
      <c r="AD4009" s="1"/>
      <c r="AE4009" s="1"/>
      <c r="AF4009" s="1"/>
      <c r="AG4009" s="1"/>
      <c r="AH4009" s="1"/>
    </row>
    <row r="4010" spans="17:34" x14ac:dyDescent="0.3">
      <c r="Q4010" s="1"/>
      <c r="AB4010" s="2"/>
      <c r="AD4010" s="1"/>
      <c r="AE4010" s="1"/>
      <c r="AF4010" s="1"/>
      <c r="AG4010" s="1"/>
      <c r="AH4010" s="1"/>
    </row>
    <row r="4011" spans="17:34" x14ac:dyDescent="0.3">
      <c r="Q4011" s="1"/>
      <c r="AB4011" s="2"/>
      <c r="AD4011" s="1"/>
      <c r="AE4011" s="1"/>
      <c r="AF4011" s="1"/>
      <c r="AG4011" s="1"/>
      <c r="AH4011" s="1"/>
    </row>
    <row r="4012" spans="17:34" x14ac:dyDescent="0.3">
      <c r="Q4012" s="1"/>
      <c r="AB4012" s="2"/>
      <c r="AD4012" s="1"/>
      <c r="AE4012" s="1"/>
      <c r="AF4012" s="1"/>
      <c r="AG4012" s="1"/>
      <c r="AH4012" s="1"/>
    </row>
    <row r="4013" spans="17:34" x14ac:dyDescent="0.3">
      <c r="Q4013" s="1"/>
      <c r="AB4013" s="2"/>
      <c r="AD4013" s="1"/>
      <c r="AE4013" s="1"/>
      <c r="AF4013" s="1"/>
      <c r="AG4013" s="1"/>
      <c r="AH4013" s="1"/>
    </row>
    <row r="4014" spans="17:34" x14ac:dyDescent="0.3">
      <c r="Q4014" s="1"/>
      <c r="AB4014" s="2"/>
      <c r="AD4014" s="1"/>
      <c r="AE4014" s="1"/>
      <c r="AF4014" s="1"/>
      <c r="AG4014" s="1"/>
      <c r="AH4014" s="1"/>
    </row>
    <row r="4015" spans="17:34" x14ac:dyDescent="0.3">
      <c r="Q4015" s="1"/>
      <c r="AB4015" s="2"/>
      <c r="AD4015" s="1"/>
      <c r="AE4015" s="1"/>
      <c r="AF4015" s="1"/>
      <c r="AG4015" s="1"/>
      <c r="AH4015" s="1"/>
    </row>
    <row r="4016" spans="17:34" x14ac:dyDescent="0.3">
      <c r="Q4016" s="1"/>
      <c r="AB4016" s="2"/>
      <c r="AD4016" s="1"/>
      <c r="AE4016" s="1"/>
      <c r="AF4016" s="1"/>
      <c r="AG4016" s="1"/>
      <c r="AH4016" s="1"/>
    </row>
    <row r="4017" spans="17:34" x14ac:dyDescent="0.3">
      <c r="Q4017" s="1"/>
      <c r="AB4017" s="2"/>
      <c r="AD4017" s="1"/>
      <c r="AE4017" s="1"/>
      <c r="AF4017" s="1"/>
      <c r="AG4017" s="1"/>
      <c r="AH4017" s="1"/>
    </row>
    <row r="4018" spans="17:34" x14ac:dyDescent="0.3">
      <c r="Q4018" s="1"/>
      <c r="AB4018" s="2"/>
      <c r="AD4018" s="1"/>
      <c r="AE4018" s="1"/>
      <c r="AF4018" s="1"/>
      <c r="AG4018" s="1"/>
      <c r="AH4018" s="1"/>
    </row>
    <row r="4019" spans="17:34" x14ac:dyDescent="0.3">
      <c r="Q4019" s="1"/>
      <c r="AB4019" s="2"/>
      <c r="AD4019" s="1"/>
      <c r="AE4019" s="1"/>
      <c r="AF4019" s="1"/>
      <c r="AG4019" s="1"/>
      <c r="AH4019" s="1"/>
    </row>
    <row r="4020" spans="17:34" x14ac:dyDescent="0.3">
      <c r="Q4020" s="1"/>
      <c r="AB4020" s="2"/>
      <c r="AD4020" s="1"/>
      <c r="AE4020" s="1"/>
      <c r="AF4020" s="1"/>
      <c r="AG4020" s="1"/>
      <c r="AH4020" s="1"/>
    </row>
    <row r="4021" spans="17:34" x14ac:dyDescent="0.3">
      <c r="Q4021" s="1"/>
      <c r="AB4021" s="2"/>
      <c r="AD4021" s="1"/>
      <c r="AE4021" s="1"/>
      <c r="AF4021" s="1"/>
      <c r="AG4021" s="1"/>
      <c r="AH4021" s="1"/>
    </row>
    <row r="4022" spans="17:34" x14ac:dyDescent="0.3">
      <c r="Q4022" s="1"/>
      <c r="AB4022" s="2"/>
      <c r="AD4022" s="1"/>
      <c r="AE4022" s="1"/>
      <c r="AF4022" s="1"/>
      <c r="AG4022" s="1"/>
      <c r="AH4022" s="1"/>
    </row>
    <row r="4023" spans="17:34" x14ac:dyDescent="0.3">
      <c r="Q4023" s="1"/>
      <c r="AB4023" s="2"/>
      <c r="AD4023" s="1"/>
      <c r="AE4023" s="1"/>
      <c r="AF4023" s="1"/>
      <c r="AG4023" s="1"/>
      <c r="AH4023" s="1"/>
    </row>
    <row r="4024" spans="17:34" x14ac:dyDescent="0.3">
      <c r="Q4024" s="1"/>
      <c r="AB4024" s="2"/>
      <c r="AD4024" s="1"/>
      <c r="AE4024" s="1"/>
      <c r="AF4024" s="1"/>
      <c r="AG4024" s="1"/>
      <c r="AH4024" s="1"/>
    </row>
    <row r="4025" spans="17:34" x14ac:dyDescent="0.3">
      <c r="Q4025" s="1"/>
      <c r="AB4025" s="2"/>
      <c r="AD4025" s="1"/>
      <c r="AE4025" s="1"/>
      <c r="AF4025" s="1"/>
      <c r="AG4025" s="1"/>
      <c r="AH4025" s="1"/>
    </row>
    <row r="4026" spans="17:34" x14ac:dyDescent="0.3">
      <c r="Q4026" s="1"/>
      <c r="AB4026" s="2"/>
      <c r="AD4026" s="1"/>
      <c r="AE4026" s="1"/>
      <c r="AF4026" s="1"/>
      <c r="AG4026" s="1"/>
      <c r="AH4026" s="1"/>
    </row>
    <row r="4027" spans="17:34" x14ac:dyDescent="0.3">
      <c r="Q4027" s="1"/>
      <c r="AB4027" s="2"/>
      <c r="AD4027" s="1"/>
      <c r="AE4027" s="1"/>
      <c r="AF4027" s="1"/>
      <c r="AG4027" s="1"/>
      <c r="AH4027" s="1"/>
    </row>
    <row r="4028" spans="17:34" x14ac:dyDescent="0.3">
      <c r="Q4028" s="1"/>
      <c r="AB4028" s="2"/>
      <c r="AD4028" s="1"/>
      <c r="AE4028" s="1"/>
      <c r="AF4028" s="1"/>
      <c r="AG4028" s="1"/>
      <c r="AH4028" s="1"/>
    </row>
    <row r="4029" spans="17:34" x14ac:dyDescent="0.3">
      <c r="Q4029" s="1"/>
      <c r="AB4029" s="2"/>
      <c r="AD4029" s="1"/>
      <c r="AE4029" s="1"/>
      <c r="AF4029" s="1"/>
      <c r="AG4029" s="1"/>
      <c r="AH4029" s="1"/>
    </row>
    <row r="4030" spans="17:34" x14ac:dyDescent="0.3">
      <c r="Q4030" s="1"/>
      <c r="AB4030" s="2"/>
      <c r="AD4030" s="1"/>
      <c r="AE4030" s="1"/>
      <c r="AF4030" s="1"/>
      <c r="AG4030" s="1"/>
      <c r="AH4030" s="1"/>
    </row>
    <row r="4031" spans="17:34" x14ac:dyDescent="0.3">
      <c r="Q4031" s="1"/>
      <c r="AB4031" s="2"/>
      <c r="AD4031" s="1"/>
      <c r="AE4031" s="1"/>
      <c r="AF4031" s="1"/>
      <c r="AG4031" s="1"/>
      <c r="AH4031" s="1"/>
    </row>
    <row r="4032" spans="17:34" x14ac:dyDescent="0.3">
      <c r="Q4032" s="1"/>
      <c r="AB4032" s="2"/>
      <c r="AD4032" s="1"/>
      <c r="AE4032" s="1"/>
      <c r="AF4032" s="1"/>
      <c r="AG4032" s="1"/>
      <c r="AH4032" s="1"/>
    </row>
    <row r="4033" spans="17:34" x14ac:dyDescent="0.3">
      <c r="Q4033" s="1"/>
      <c r="AB4033" s="2"/>
      <c r="AD4033" s="1"/>
      <c r="AE4033" s="1"/>
      <c r="AF4033" s="1"/>
      <c r="AG4033" s="1"/>
      <c r="AH4033" s="1"/>
    </row>
    <row r="4034" spans="17:34" x14ac:dyDescent="0.3">
      <c r="Q4034" s="1"/>
      <c r="AB4034" s="2"/>
      <c r="AD4034" s="1"/>
      <c r="AE4034" s="1"/>
      <c r="AF4034" s="1"/>
      <c r="AG4034" s="1"/>
      <c r="AH4034" s="1"/>
    </row>
    <row r="4035" spans="17:34" x14ac:dyDescent="0.3">
      <c r="Q4035" s="1"/>
      <c r="AB4035" s="2"/>
      <c r="AD4035" s="1"/>
      <c r="AE4035" s="1"/>
      <c r="AF4035" s="1"/>
      <c r="AG4035" s="1"/>
      <c r="AH4035" s="1"/>
    </row>
    <row r="4036" spans="17:34" x14ac:dyDescent="0.3">
      <c r="Q4036" s="1"/>
      <c r="AB4036" s="2"/>
      <c r="AD4036" s="1"/>
      <c r="AE4036" s="1"/>
      <c r="AF4036" s="1"/>
      <c r="AG4036" s="1"/>
      <c r="AH4036" s="1"/>
    </row>
    <row r="4037" spans="17:34" x14ac:dyDescent="0.3">
      <c r="Q4037" s="1"/>
      <c r="AB4037" s="2"/>
      <c r="AD4037" s="1"/>
      <c r="AE4037" s="1"/>
      <c r="AF4037" s="1"/>
      <c r="AG4037" s="1"/>
      <c r="AH4037" s="1"/>
    </row>
    <row r="4038" spans="17:34" x14ac:dyDescent="0.3">
      <c r="Q4038" s="1"/>
      <c r="AB4038" s="2"/>
      <c r="AD4038" s="1"/>
      <c r="AE4038" s="1"/>
      <c r="AF4038" s="1"/>
      <c r="AG4038" s="1"/>
      <c r="AH4038" s="1"/>
    </row>
    <row r="4039" spans="17:34" x14ac:dyDescent="0.3">
      <c r="Q4039" s="1"/>
      <c r="AB4039" s="2"/>
      <c r="AD4039" s="1"/>
      <c r="AE4039" s="1"/>
      <c r="AF4039" s="1"/>
      <c r="AG4039" s="1"/>
      <c r="AH4039" s="1"/>
    </row>
    <row r="4040" spans="17:34" x14ac:dyDescent="0.3">
      <c r="Q4040" s="1"/>
      <c r="AB4040" s="2"/>
      <c r="AD4040" s="1"/>
      <c r="AE4040" s="1"/>
      <c r="AF4040" s="1"/>
      <c r="AG4040" s="1"/>
      <c r="AH4040" s="1"/>
    </row>
    <row r="4041" spans="17:34" x14ac:dyDescent="0.3">
      <c r="Q4041" s="1"/>
      <c r="AB4041" s="2"/>
      <c r="AD4041" s="1"/>
      <c r="AE4041" s="1"/>
      <c r="AF4041" s="1"/>
      <c r="AG4041" s="1"/>
      <c r="AH4041" s="1"/>
    </row>
    <row r="4042" spans="17:34" x14ac:dyDescent="0.3">
      <c r="Q4042" s="1"/>
      <c r="AB4042" s="2"/>
      <c r="AD4042" s="1"/>
      <c r="AE4042" s="1"/>
      <c r="AF4042" s="1"/>
      <c r="AG4042" s="1"/>
      <c r="AH4042" s="1"/>
    </row>
    <row r="4043" spans="17:34" x14ac:dyDescent="0.3">
      <c r="Q4043" s="1"/>
      <c r="AB4043" s="2"/>
      <c r="AD4043" s="1"/>
      <c r="AE4043" s="1"/>
      <c r="AF4043" s="1"/>
      <c r="AG4043" s="1"/>
      <c r="AH4043" s="1"/>
    </row>
    <row r="4044" spans="17:34" x14ac:dyDescent="0.3">
      <c r="Q4044" s="1"/>
      <c r="AB4044" s="2"/>
      <c r="AD4044" s="1"/>
      <c r="AE4044" s="1"/>
      <c r="AF4044" s="1"/>
      <c r="AG4044" s="1"/>
      <c r="AH4044" s="1"/>
    </row>
    <row r="4045" spans="17:34" x14ac:dyDescent="0.3">
      <c r="Q4045" s="1"/>
      <c r="AB4045" s="2"/>
      <c r="AD4045" s="1"/>
      <c r="AE4045" s="1"/>
      <c r="AF4045" s="1"/>
      <c r="AG4045" s="1"/>
      <c r="AH4045" s="1"/>
    </row>
    <row r="4046" spans="17:34" x14ac:dyDescent="0.3">
      <c r="Q4046" s="1"/>
      <c r="AB4046" s="2"/>
      <c r="AD4046" s="1"/>
      <c r="AE4046" s="1"/>
      <c r="AF4046" s="1"/>
      <c r="AG4046" s="1"/>
      <c r="AH4046" s="1"/>
    </row>
    <row r="4047" spans="17:34" x14ac:dyDescent="0.3">
      <c r="Q4047" s="1"/>
      <c r="AB4047" s="2"/>
      <c r="AD4047" s="1"/>
      <c r="AE4047" s="1"/>
      <c r="AF4047" s="1"/>
      <c r="AG4047" s="1"/>
      <c r="AH4047" s="1"/>
    </row>
    <row r="4048" spans="17:34" x14ac:dyDescent="0.3">
      <c r="Q4048" s="1"/>
      <c r="AB4048" s="2"/>
      <c r="AD4048" s="1"/>
      <c r="AE4048" s="1"/>
      <c r="AF4048" s="1"/>
      <c r="AG4048" s="1"/>
      <c r="AH4048" s="1"/>
    </row>
    <row r="4049" spans="17:34" x14ac:dyDescent="0.3">
      <c r="Q4049" s="1"/>
      <c r="AB4049" s="2"/>
      <c r="AD4049" s="1"/>
      <c r="AE4049" s="1"/>
      <c r="AF4049" s="1"/>
      <c r="AG4049" s="1"/>
      <c r="AH4049" s="1"/>
    </row>
    <row r="4050" spans="17:34" x14ac:dyDescent="0.3">
      <c r="Q4050" s="1"/>
      <c r="AB4050" s="2"/>
      <c r="AD4050" s="1"/>
      <c r="AE4050" s="1"/>
      <c r="AF4050" s="1"/>
      <c r="AG4050" s="1"/>
      <c r="AH4050" s="1"/>
    </row>
    <row r="4051" spans="17:34" x14ac:dyDescent="0.3">
      <c r="Q4051" s="1"/>
      <c r="AB4051" s="2"/>
      <c r="AD4051" s="1"/>
      <c r="AE4051" s="1"/>
      <c r="AF4051" s="1"/>
      <c r="AG4051" s="1"/>
      <c r="AH4051" s="1"/>
    </row>
    <row r="4052" spans="17:34" x14ac:dyDescent="0.3">
      <c r="Q4052" s="1"/>
      <c r="AB4052" s="2"/>
      <c r="AD4052" s="1"/>
      <c r="AE4052" s="1"/>
      <c r="AF4052" s="1"/>
      <c r="AG4052" s="1"/>
      <c r="AH4052" s="1"/>
    </row>
    <row r="4053" spans="17:34" x14ac:dyDescent="0.3">
      <c r="Q4053" s="1"/>
      <c r="AB4053" s="2"/>
      <c r="AD4053" s="1"/>
      <c r="AE4053" s="1"/>
      <c r="AF4053" s="1"/>
      <c r="AG4053" s="1"/>
      <c r="AH4053" s="1"/>
    </row>
    <row r="4054" spans="17:34" x14ac:dyDescent="0.3">
      <c r="Q4054" s="1"/>
      <c r="AB4054" s="2"/>
      <c r="AD4054" s="1"/>
      <c r="AE4054" s="1"/>
      <c r="AF4054" s="1"/>
      <c r="AG4054" s="1"/>
      <c r="AH4054" s="1"/>
    </row>
    <row r="4055" spans="17:34" x14ac:dyDescent="0.3">
      <c r="Q4055" s="1"/>
      <c r="AB4055" s="2"/>
      <c r="AD4055" s="1"/>
      <c r="AE4055" s="1"/>
      <c r="AF4055" s="1"/>
      <c r="AG4055" s="1"/>
      <c r="AH4055" s="1"/>
    </row>
    <row r="4056" spans="17:34" x14ac:dyDescent="0.3">
      <c r="Q4056" s="1"/>
      <c r="AB4056" s="2"/>
      <c r="AD4056" s="1"/>
      <c r="AE4056" s="1"/>
      <c r="AF4056" s="1"/>
      <c r="AG4056" s="1"/>
      <c r="AH4056" s="1"/>
    </row>
    <row r="4057" spans="17:34" x14ac:dyDescent="0.3">
      <c r="Q4057" s="1"/>
      <c r="AB4057" s="2"/>
      <c r="AD4057" s="1"/>
      <c r="AE4057" s="1"/>
      <c r="AF4057" s="1"/>
      <c r="AG4057" s="1"/>
      <c r="AH4057" s="1"/>
    </row>
    <row r="4058" spans="17:34" x14ac:dyDescent="0.3">
      <c r="Q4058" s="1"/>
      <c r="AB4058" s="2"/>
      <c r="AD4058" s="1"/>
      <c r="AE4058" s="1"/>
      <c r="AF4058" s="1"/>
      <c r="AG4058" s="1"/>
      <c r="AH4058" s="1"/>
    </row>
    <row r="4059" spans="17:34" x14ac:dyDescent="0.3">
      <c r="Q4059" s="1"/>
      <c r="AB4059" s="2"/>
      <c r="AD4059" s="1"/>
      <c r="AE4059" s="1"/>
      <c r="AF4059" s="1"/>
      <c r="AG4059" s="1"/>
      <c r="AH4059" s="1"/>
    </row>
    <row r="4060" spans="17:34" x14ac:dyDescent="0.3">
      <c r="Q4060" s="1"/>
      <c r="AB4060" s="2"/>
      <c r="AD4060" s="1"/>
      <c r="AE4060" s="1"/>
      <c r="AF4060" s="1"/>
      <c r="AG4060" s="1"/>
      <c r="AH4060" s="1"/>
    </row>
    <row r="4061" spans="17:34" x14ac:dyDescent="0.3">
      <c r="Q4061" s="1"/>
      <c r="AB4061" s="2"/>
      <c r="AD4061" s="1"/>
      <c r="AE4061" s="1"/>
      <c r="AF4061" s="1"/>
      <c r="AG4061" s="1"/>
      <c r="AH4061" s="1"/>
    </row>
    <row r="4062" spans="17:34" x14ac:dyDescent="0.3">
      <c r="Q4062" s="1"/>
      <c r="AB4062" s="2"/>
      <c r="AD4062" s="1"/>
      <c r="AE4062" s="1"/>
      <c r="AF4062" s="1"/>
      <c r="AG4062" s="1"/>
      <c r="AH4062" s="1"/>
    </row>
    <row r="4063" spans="17:34" x14ac:dyDescent="0.3">
      <c r="Q4063" s="1"/>
      <c r="AB4063" s="2"/>
      <c r="AD4063" s="1"/>
      <c r="AE4063" s="1"/>
      <c r="AF4063" s="1"/>
      <c r="AG4063" s="1"/>
      <c r="AH4063" s="1"/>
    </row>
    <row r="4064" spans="17:34" x14ac:dyDescent="0.3">
      <c r="Q4064" s="1"/>
      <c r="AB4064" s="2"/>
      <c r="AD4064" s="1"/>
      <c r="AE4064" s="1"/>
      <c r="AF4064" s="1"/>
      <c r="AG4064" s="1"/>
      <c r="AH4064" s="1"/>
    </row>
    <row r="4065" spans="17:34" x14ac:dyDescent="0.3">
      <c r="Q4065" s="1"/>
      <c r="AB4065" s="2"/>
      <c r="AD4065" s="1"/>
      <c r="AE4065" s="1"/>
      <c r="AF4065" s="1"/>
      <c r="AG4065" s="1"/>
      <c r="AH4065" s="1"/>
    </row>
    <row r="4066" spans="17:34" x14ac:dyDescent="0.3">
      <c r="Q4066" s="1"/>
      <c r="AB4066" s="2"/>
      <c r="AD4066" s="1"/>
      <c r="AE4066" s="1"/>
      <c r="AF4066" s="1"/>
      <c r="AG4066" s="1"/>
      <c r="AH4066" s="1"/>
    </row>
    <row r="4067" spans="17:34" x14ac:dyDescent="0.3">
      <c r="Q4067" s="1"/>
      <c r="AB4067" s="2"/>
      <c r="AD4067" s="1"/>
      <c r="AE4067" s="1"/>
      <c r="AF4067" s="1"/>
      <c r="AG4067" s="1"/>
      <c r="AH4067" s="1"/>
    </row>
    <row r="4068" spans="17:34" x14ac:dyDescent="0.3">
      <c r="Q4068" s="1"/>
      <c r="AB4068" s="2"/>
      <c r="AD4068" s="1"/>
      <c r="AE4068" s="1"/>
      <c r="AF4068" s="1"/>
      <c r="AG4068" s="1"/>
      <c r="AH4068" s="1"/>
    </row>
    <row r="4069" spans="17:34" x14ac:dyDescent="0.3">
      <c r="Q4069" s="1"/>
      <c r="AB4069" s="2"/>
      <c r="AD4069" s="1"/>
      <c r="AE4069" s="1"/>
      <c r="AF4069" s="1"/>
      <c r="AG4069" s="1"/>
      <c r="AH4069" s="1"/>
    </row>
    <row r="4070" spans="17:34" x14ac:dyDescent="0.3">
      <c r="Q4070" s="1"/>
      <c r="AB4070" s="2"/>
      <c r="AD4070" s="1"/>
      <c r="AE4070" s="1"/>
      <c r="AF4070" s="1"/>
      <c r="AG4070" s="1"/>
      <c r="AH4070" s="1"/>
    </row>
    <row r="4071" spans="17:34" x14ac:dyDescent="0.3">
      <c r="Q4071" s="1"/>
      <c r="AB4071" s="2"/>
      <c r="AD4071" s="1"/>
      <c r="AE4071" s="1"/>
      <c r="AF4071" s="1"/>
      <c r="AG4071" s="1"/>
      <c r="AH4071" s="1"/>
    </row>
    <row r="4072" spans="17:34" x14ac:dyDescent="0.3">
      <c r="Q4072" s="1"/>
      <c r="AB4072" s="2"/>
      <c r="AD4072" s="1"/>
      <c r="AE4072" s="1"/>
      <c r="AF4072" s="1"/>
      <c r="AG4072" s="1"/>
      <c r="AH4072" s="1"/>
    </row>
    <row r="4073" spans="17:34" x14ac:dyDescent="0.3">
      <c r="Q4073" s="1"/>
      <c r="AB4073" s="2"/>
      <c r="AD4073" s="1"/>
      <c r="AE4073" s="1"/>
      <c r="AF4073" s="1"/>
      <c r="AG4073" s="1"/>
      <c r="AH4073" s="1"/>
    </row>
    <row r="4074" spans="17:34" x14ac:dyDescent="0.3">
      <c r="Q4074" s="1"/>
      <c r="AB4074" s="2"/>
      <c r="AD4074" s="1"/>
      <c r="AE4074" s="1"/>
      <c r="AF4074" s="1"/>
      <c r="AG4074" s="1"/>
      <c r="AH4074" s="1"/>
    </row>
    <row r="4075" spans="17:34" x14ac:dyDescent="0.3">
      <c r="Q4075" s="1"/>
      <c r="AB4075" s="2"/>
      <c r="AD4075" s="1"/>
      <c r="AE4075" s="1"/>
      <c r="AF4075" s="1"/>
      <c r="AG4075" s="1"/>
      <c r="AH4075" s="1"/>
    </row>
    <row r="4076" spans="17:34" x14ac:dyDescent="0.3">
      <c r="Q4076" s="1"/>
      <c r="AB4076" s="2"/>
      <c r="AD4076" s="1"/>
      <c r="AE4076" s="1"/>
      <c r="AF4076" s="1"/>
      <c r="AG4076" s="1"/>
      <c r="AH4076" s="1"/>
    </row>
    <row r="4077" spans="17:34" x14ac:dyDescent="0.3">
      <c r="Q4077" s="1"/>
      <c r="AB4077" s="2"/>
      <c r="AD4077" s="1"/>
      <c r="AE4077" s="1"/>
      <c r="AF4077" s="1"/>
      <c r="AG4077" s="1"/>
      <c r="AH4077" s="1"/>
    </row>
    <row r="4078" spans="17:34" x14ac:dyDescent="0.3">
      <c r="Q4078" s="1"/>
      <c r="AB4078" s="2"/>
      <c r="AD4078" s="1"/>
      <c r="AE4078" s="1"/>
      <c r="AF4078" s="1"/>
      <c r="AG4078" s="1"/>
      <c r="AH4078" s="1"/>
    </row>
    <row r="4079" spans="17:34" x14ac:dyDescent="0.3">
      <c r="Q4079" s="1"/>
      <c r="AB4079" s="2"/>
      <c r="AD4079" s="1"/>
      <c r="AE4079" s="1"/>
      <c r="AF4079" s="1"/>
      <c r="AG4079" s="1"/>
      <c r="AH4079" s="1"/>
    </row>
    <row r="4080" spans="17:34" x14ac:dyDescent="0.3">
      <c r="Q4080" s="1"/>
      <c r="AB4080" s="2"/>
      <c r="AD4080" s="1"/>
      <c r="AE4080" s="1"/>
      <c r="AF4080" s="1"/>
      <c r="AG4080" s="1"/>
      <c r="AH4080" s="1"/>
    </row>
    <row r="4081" spans="17:34" x14ac:dyDescent="0.3">
      <c r="Q4081" s="1"/>
      <c r="AB4081" s="2"/>
      <c r="AD4081" s="1"/>
      <c r="AE4081" s="1"/>
      <c r="AF4081" s="1"/>
      <c r="AG4081" s="1"/>
      <c r="AH4081" s="1"/>
    </row>
    <row r="4082" spans="17:34" x14ac:dyDescent="0.3">
      <c r="Q4082" s="1"/>
      <c r="AB4082" s="2"/>
      <c r="AD4082" s="1"/>
      <c r="AE4082" s="1"/>
      <c r="AF4082" s="1"/>
      <c r="AG4082" s="1"/>
      <c r="AH4082" s="1"/>
    </row>
    <row r="4083" spans="17:34" x14ac:dyDescent="0.3">
      <c r="Q4083" s="1"/>
      <c r="AB4083" s="2"/>
      <c r="AD4083" s="1"/>
      <c r="AE4083" s="1"/>
      <c r="AF4083" s="1"/>
      <c r="AG4083" s="1"/>
      <c r="AH4083" s="1"/>
    </row>
    <row r="4084" spans="17:34" x14ac:dyDescent="0.3">
      <c r="Q4084" s="1"/>
      <c r="AB4084" s="2"/>
      <c r="AD4084" s="1"/>
      <c r="AE4084" s="1"/>
      <c r="AF4084" s="1"/>
      <c r="AG4084" s="1"/>
      <c r="AH4084" s="1"/>
    </row>
    <row r="4085" spans="17:34" x14ac:dyDescent="0.3">
      <c r="Q4085" s="1"/>
      <c r="AB4085" s="2"/>
      <c r="AD4085" s="1"/>
      <c r="AE4085" s="1"/>
      <c r="AF4085" s="1"/>
      <c r="AG4085" s="1"/>
      <c r="AH4085" s="1"/>
    </row>
    <row r="4086" spans="17:34" x14ac:dyDescent="0.3">
      <c r="Q4086" s="1"/>
      <c r="AB4086" s="2"/>
      <c r="AD4086" s="1"/>
      <c r="AE4086" s="1"/>
      <c r="AF4086" s="1"/>
      <c r="AG4086" s="1"/>
      <c r="AH4086" s="1"/>
    </row>
    <row r="4087" spans="17:34" x14ac:dyDescent="0.3">
      <c r="Q4087" s="1"/>
      <c r="AB4087" s="2"/>
      <c r="AD4087" s="1"/>
      <c r="AE4087" s="1"/>
      <c r="AF4087" s="1"/>
      <c r="AG4087" s="1"/>
      <c r="AH4087" s="1"/>
    </row>
    <row r="4088" spans="17:34" x14ac:dyDescent="0.3">
      <c r="Q4088" s="1"/>
      <c r="AB4088" s="2"/>
      <c r="AD4088" s="1"/>
      <c r="AE4088" s="1"/>
      <c r="AF4088" s="1"/>
      <c r="AG4088" s="1"/>
      <c r="AH4088" s="1"/>
    </row>
    <row r="4089" spans="17:34" x14ac:dyDescent="0.3">
      <c r="Q4089" s="1"/>
      <c r="AB4089" s="2"/>
      <c r="AD4089" s="1"/>
      <c r="AE4089" s="1"/>
      <c r="AF4089" s="1"/>
      <c r="AG4089" s="1"/>
      <c r="AH4089" s="1"/>
    </row>
    <row r="4090" spans="17:34" x14ac:dyDescent="0.3">
      <c r="Q4090" s="1"/>
      <c r="AB4090" s="2"/>
      <c r="AD4090" s="1"/>
      <c r="AE4090" s="1"/>
      <c r="AF4090" s="1"/>
      <c r="AG4090" s="1"/>
      <c r="AH4090" s="1"/>
    </row>
    <row r="4091" spans="17:34" x14ac:dyDescent="0.3">
      <c r="Q4091" s="1"/>
      <c r="AB4091" s="2"/>
      <c r="AD4091" s="1"/>
      <c r="AE4091" s="1"/>
      <c r="AF4091" s="1"/>
      <c r="AG4091" s="1"/>
      <c r="AH4091" s="1"/>
    </row>
    <row r="4092" spans="17:34" x14ac:dyDescent="0.3">
      <c r="Q4092" s="1"/>
      <c r="AB4092" s="2"/>
      <c r="AD4092" s="1"/>
      <c r="AE4092" s="1"/>
      <c r="AF4092" s="1"/>
      <c r="AG4092" s="1"/>
      <c r="AH4092" s="1"/>
    </row>
    <row r="4093" spans="17:34" x14ac:dyDescent="0.3">
      <c r="Q4093" s="1"/>
      <c r="AB4093" s="2"/>
      <c r="AD4093" s="1"/>
      <c r="AE4093" s="1"/>
      <c r="AF4093" s="1"/>
      <c r="AG4093" s="1"/>
      <c r="AH4093" s="1"/>
    </row>
    <row r="4094" spans="17:34" x14ac:dyDescent="0.3">
      <c r="Q4094" s="1"/>
      <c r="AB4094" s="2"/>
      <c r="AD4094" s="1"/>
      <c r="AE4094" s="1"/>
      <c r="AF4094" s="1"/>
      <c r="AG4094" s="1"/>
      <c r="AH4094" s="1"/>
    </row>
    <row r="4095" spans="17:34" x14ac:dyDescent="0.3">
      <c r="Q4095" s="1"/>
      <c r="AB4095" s="2"/>
      <c r="AD4095" s="1"/>
      <c r="AE4095" s="1"/>
      <c r="AF4095" s="1"/>
      <c r="AG4095" s="1"/>
      <c r="AH4095" s="1"/>
    </row>
    <row r="4096" spans="17:34" x14ac:dyDescent="0.3">
      <c r="Q4096" s="1"/>
      <c r="AB4096" s="2"/>
      <c r="AD4096" s="1"/>
      <c r="AE4096" s="1"/>
      <c r="AF4096" s="1"/>
      <c r="AG4096" s="1"/>
      <c r="AH4096" s="1"/>
    </row>
    <row r="4097" spans="17:34" x14ac:dyDescent="0.3">
      <c r="Q4097" s="1"/>
      <c r="AB4097" s="2"/>
      <c r="AD4097" s="1"/>
      <c r="AE4097" s="1"/>
      <c r="AF4097" s="1"/>
      <c r="AG4097" s="1"/>
      <c r="AH4097" s="1"/>
    </row>
    <row r="4098" spans="17:34" x14ac:dyDescent="0.3">
      <c r="Q4098" s="1"/>
      <c r="AB4098" s="2"/>
      <c r="AD4098" s="1"/>
      <c r="AE4098" s="1"/>
      <c r="AF4098" s="1"/>
      <c r="AG4098" s="1"/>
      <c r="AH4098" s="1"/>
    </row>
    <row r="4099" spans="17:34" x14ac:dyDescent="0.3">
      <c r="Q4099" s="1"/>
      <c r="AB4099" s="2"/>
      <c r="AD4099" s="1"/>
      <c r="AE4099" s="1"/>
      <c r="AF4099" s="1"/>
      <c r="AG4099" s="1"/>
      <c r="AH4099" s="1"/>
    </row>
    <row r="4100" spans="17:34" x14ac:dyDescent="0.3">
      <c r="Q4100" s="1"/>
      <c r="AB4100" s="2"/>
      <c r="AD4100" s="1"/>
      <c r="AE4100" s="1"/>
      <c r="AF4100" s="1"/>
      <c r="AG4100" s="1"/>
      <c r="AH4100" s="1"/>
    </row>
    <row r="4101" spans="17:34" x14ac:dyDescent="0.3">
      <c r="Q4101" s="1"/>
      <c r="AB4101" s="2"/>
      <c r="AD4101" s="1"/>
      <c r="AE4101" s="1"/>
      <c r="AF4101" s="1"/>
      <c r="AG4101" s="1"/>
      <c r="AH4101" s="1"/>
    </row>
    <row r="4102" spans="17:34" x14ac:dyDescent="0.3">
      <c r="Q4102" s="1"/>
      <c r="AB4102" s="2"/>
      <c r="AD4102" s="1"/>
      <c r="AE4102" s="1"/>
      <c r="AF4102" s="1"/>
      <c r="AG4102" s="1"/>
      <c r="AH4102" s="1"/>
    </row>
    <row r="4103" spans="17:34" x14ac:dyDescent="0.3">
      <c r="Q4103" s="1"/>
      <c r="AB4103" s="2"/>
      <c r="AD4103" s="1"/>
      <c r="AE4103" s="1"/>
      <c r="AF4103" s="1"/>
      <c r="AG4103" s="1"/>
      <c r="AH4103" s="1"/>
    </row>
    <row r="4104" spans="17:34" x14ac:dyDescent="0.3">
      <c r="Q4104" s="1"/>
      <c r="AB4104" s="2"/>
      <c r="AD4104" s="1"/>
      <c r="AE4104" s="1"/>
      <c r="AF4104" s="1"/>
      <c r="AG4104" s="1"/>
      <c r="AH4104" s="1"/>
    </row>
    <row r="4105" spans="17:34" x14ac:dyDescent="0.3">
      <c r="Q4105" s="1"/>
      <c r="AB4105" s="2"/>
      <c r="AD4105" s="1"/>
      <c r="AE4105" s="1"/>
      <c r="AF4105" s="1"/>
      <c r="AG4105" s="1"/>
      <c r="AH4105" s="1"/>
    </row>
    <row r="4106" spans="17:34" x14ac:dyDescent="0.3">
      <c r="Q4106" s="1"/>
      <c r="AB4106" s="2"/>
      <c r="AD4106" s="1"/>
      <c r="AE4106" s="1"/>
      <c r="AF4106" s="1"/>
      <c r="AG4106" s="1"/>
      <c r="AH4106" s="1"/>
    </row>
    <row r="4107" spans="17:34" x14ac:dyDescent="0.3">
      <c r="Q4107" s="1"/>
      <c r="AB4107" s="2"/>
      <c r="AD4107" s="1"/>
      <c r="AE4107" s="1"/>
      <c r="AF4107" s="1"/>
      <c r="AG4107" s="1"/>
      <c r="AH4107" s="1"/>
    </row>
    <row r="4108" spans="17:34" x14ac:dyDescent="0.3">
      <c r="Q4108" s="1"/>
      <c r="AB4108" s="2"/>
      <c r="AD4108" s="1"/>
      <c r="AE4108" s="1"/>
      <c r="AF4108" s="1"/>
      <c r="AG4108" s="1"/>
      <c r="AH4108" s="1"/>
    </row>
    <row r="4109" spans="17:34" x14ac:dyDescent="0.3">
      <c r="Q4109" s="1"/>
      <c r="AB4109" s="2"/>
      <c r="AD4109" s="1"/>
      <c r="AE4109" s="1"/>
      <c r="AF4109" s="1"/>
      <c r="AG4109" s="1"/>
      <c r="AH4109" s="1"/>
    </row>
    <row r="4110" spans="17:34" x14ac:dyDescent="0.3">
      <c r="Q4110" s="1"/>
      <c r="AB4110" s="2"/>
      <c r="AD4110" s="1"/>
      <c r="AE4110" s="1"/>
      <c r="AF4110" s="1"/>
      <c r="AG4110" s="1"/>
      <c r="AH4110" s="1"/>
    </row>
    <row r="4111" spans="17:34" x14ac:dyDescent="0.3">
      <c r="Q4111" s="1"/>
      <c r="AB4111" s="2"/>
      <c r="AD4111" s="1"/>
      <c r="AE4111" s="1"/>
      <c r="AF4111" s="1"/>
      <c r="AG4111" s="1"/>
      <c r="AH4111" s="1"/>
    </row>
    <row r="4112" spans="17:34" x14ac:dyDescent="0.3">
      <c r="Q4112" s="1"/>
      <c r="AB4112" s="2"/>
      <c r="AD4112" s="1"/>
      <c r="AE4112" s="1"/>
      <c r="AF4112" s="1"/>
      <c r="AG4112" s="1"/>
      <c r="AH4112" s="1"/>
    </row>
    <row r="4113" spans="17:34" x14ac:dyDescent="0.3">
      <c r="Q4113" s="1"/>
      <c r="AB4113" s="2"/>
      <c r="AD4113" s="1"/>
      <c r="AE4113" s="1"/>
      <c r="AF4113" s="1"/>
      <c r="AG4113" s="1"/>
      <c r="AH4113" s="1"/>
    </row>
    <row r="4114" spans="17:34" x14ac:dyDescent="0.3">
      <c r="Q4114" s="1"/>
      <c r="AB4114" s="2"/>
      <c r="AD4114" s="1"/>
      <c r="AE4114" s="1"/>
      <c r="AF4114" s="1"/>
      <c r="AG4114" s="1"/>
      <c r="AH4114" s="1"/>
    </row>
    <row r="4115" spans="17:34" x14ac:dyDescent="0.3">
      <c r="Q4115" s="1"/>
      <c r="AB4115" s="2"/>
      <c r="AD4115" s="1"/>
      <c r="AE4115" s="1"/>
      <c r="AF4115" s="1"/>
      <c r="AG4115" s="1"/>
      <c r="AH4115" s="1"/>
    </row>
    <row r="4116" spans="17:34" x14ac:dyDescent="0.3">
      <c r="Q4116" s="1"/>
      <c r="AB4116" s="2"/>
      <c r="AD4116" s="1"/>
      <c r="AE4116" s="1"/>
      <c r="AF4116" s="1"/>
      <c r="AG4116" s="1"/>
      <c r="AH4116" s="1"/>
    </row>
    <row r="4117" spans="17:34" x14ac:dyDescent="0.3">
      <c r="Q4117" s="1"/>
      <c r="AB4117" s="2"/>
      <c r="AD4117" s="1"/>
      <c r="AE4117" s="1"/>
      <c r="AF4117" s="1"/>
      <c r="AG4117" s="1"/>
      <c r="AH4117" s="1"/>
    </row>
    <row r="4118" spans="17:34" x14ac:dyDescent="0.3">
      <c r="Q4118" s="1"/>
      <c r="AB4118" s="2"/>
      <c r="AD4118" s="1"/>
      <c r="AE4118" s="1"/>
      <c r="AF4118" s="1"/>
      <c r="AG4118" s="1"/>
      <c r="AH4118" s="1"/>
    </row>
    <row r="4119" spans="17:34" x14ac:dyDescent="0.3">
      <c r="Q4119" s="1"/>
      <c r="AB4119" s="2"/>
      <c r="AD4119" s="1"/>
      <c r="AE4119" s="1"/>
      <c r="AF4119" s="1"/>
      <c r="AG4119" s="1"/>
      <c r="AH4119" s="1"/>
    </row>
    <row r="4120" spans="17:34" x14ac:dyDescent="0.3">
      <c r="Q4120" s="1"/>
      <c r="AB4120" s="2"/>
      <c r="AD4120" s="1"/>
      <c r="AE4120" s="1"/>
      <c r="AF4120" s="1"/>
      <c r="AG4120" s="1"/>
      <c r="AH4120" s="1"/>
    </row>
    <row r="4121" spans="17:34" x14ac:dyDescent="0.3">
      <c r="Q4121" s="1"/>
      <c r="AB4121" s="2"/>
      <c r="AD4121" s="1"/>
      <c r="AE4121" s="1"/>
      <c r="AF4121" s="1"/>
      <c r="AG4121" s="1"/>
      <c r="AH4121" s="1"/>
    </row>
    <row r="4122" spans="17:34" x14ac:dyDescent="0.3">
      <c r="Q4122" s="1"/>
      <c r="AB4122" s="2"/>
      <c r="AD4122" s="1"/>
      <c r="AE4122" s="1"/>
      <c r="AF4122" s="1"/>
      <c r="AG4122" s="1"/>
      <c r="AH4122" s="1"/>
    </row>
    <row r="4123" spans="17:34" x14ac:dyDescent="0.3">
      <c r="Q4123" s="1"/>
      <c r="AB4123" s="2"/>
      <c r="AD4123" s="1"/>
      <c r="AE4123" s="1"/>
      <c r="AF4123" s="1"/>
      <c r="AG4123" s="1"/>
      <c r="AH4123" s="1"/>
    </row>
    <row r="4124" spans="17:34" x14ac:dyDescent="0.3">
      <c r="Q4124" s="1"/>
      <c r="AB4124" s="2"/>
      <c r="AD4124" s="1"/>
      <c r="AE4124" s="1"/>
      <c r="AF4124" s="1"/>
      <c r="AG4124" s="1"/>
      <c r="AH4124" s="1"/>
    </row>
    <row r="4125" spans="17:34" x14ac:dyDescent="0.3">
      <c r="Q4125" s="1"/>
      <c r="AB4125" s="2"/>
      <c r="AD4125" s="1"/>
      <c r="AE4125" s="1"/>
      <c r="AF4125" s="1"/>
      <c r="AG4125" s="1"/>
      <c r="AH4125" s="1"/>
    </row>
    <row r="4126" spans="17:34" x14ac:dyDescent="0.3">
      <c r="Q4126" s="1"/>
      <c r="AB4126" s="2"/>
      <c r="AD4126" s="1"/>
      <c r="AE4126" s="1"/>
      <c r="AF4126" s="1"/>
      <c r="AG4126" s="1"/>
      <c r="AH4126" s="1"/>
    </row>
    <row r="4127" spans="17:34" x14ac:dyDescent="0.3">
      <c r="Q4127" s="1"/>
      <c r="AB4127" s="2"/>
      <c r="AD4127" s="1"/>
      <c r="AE4127" s="1"/>
      <c r="AF4127" s="1"/>
      <c r="AG4127" s="1"/>
      <c r="AH4127" s="1"/>
    </row>
    <row r="4128" spans="17:34" x14ac:dyDescent="0.3">
      <c r="Q4128" s="1"/>
      <c r="AB4128" s="2"/>
      <c r="AD4128" s="1"/>
      <c r="AE4128" s="1"/>
      <c r="AF4128" s="1"/>
      <c r="AG4128" s="1"/>
      <c r="AH4128" s="1"/>
    </row>
    <row r="4129" spans="17:34" x14ac:dyDescent="0.3">
      <c r="Q4129" s="1"/>
      <c r="AB4129" s="2"/>
      <c r="AD4129" s="1"/>
      <c r="AE4129" s="1"/>
      <c r="AF4129" s="1"/>
      <c r="AG4129" s="1"/>
      <c r="AH4129" s="1"/>
    </row>
    <row r="4130" spans="17:34" x14ac:dyDescent="0.3">
      <c r="Q4130" s="1"/>
      <c r="AB4130" s="2"/>
      <c r="AD4130" s="1"/>
      <c r="AE4130" s="1"/>
      <c r="AF4130" s="1"/>
      <c r="AG4130" s="1"/>
      <c r="AH4130" s="1"/>
    </row>
    <row r="4131" spans="17:34" x14ac:dyDescent="0.3">
      <c r="Q4131" s="1"/>
      <c r="AB4131" s="2"/>
      <c r="AD4131" s="1"/>
      <c r="AE4131" s="1"/>
      <c r="AF4131" s="1"/>
      <c r="AG4131" s="1"/>
      <c r="AH4131" s="1"/>
    </row>
    <row r="4132" spans="17:34" x14ac:dyDescent="0.3">
      <c r="Q4132" s="1"/>
      <c r="AB4132" s="2"/>
      <c r="AD4132" s="1"/>
      <c r="AE4132" s="1"/>
      <c r="AF4132" s="1"/>
      <c r="AG4132" s="1"/>
      <c r="AH4132" s="1"/>
    </row>
    <row r="4133" spans="17:34" x14ac:dyDescent="0.3">
      <c r="Q4133" s="1"/>
      <c r="AB4133" s="2"/>
      <c r="AD4133" s="1"/>
      <c r="AE4133" s="1"/>
      <c r="AF4133" s="1"/>
      <c r="AG4133" s="1"/>
      <c r="AH4133" s="1"/>
    </row>
    <row r="4134" spans="17:34" x14ac:dyDescent="0.3">
      <c r="Q4134" s="1"/>
      <c r="AB4134" s="2"/>
      <c r="AD4134" s="1"/>
      <c r="AE4134" s="1"/>
      <c r="AF4134" s="1"/>
      <c r="AG4134" s="1"/>
      <c r="AH4134" s="1"/>
    </row>
    <row r="4135" spans="17:34" x14ac:dyDescent="0.3">
      <c r="Q4135" s="1"/>
      <c r="AB4135" s="2"/>
      <c r="AD4135" s="1"/>
      <c r="AE4135" s="1"/>
      <c r="AF4135" s="1"/>
      <c r="AG4135" s="1"/>
      <c r="AH4135" s="1"/>
    </row>
    <row r="4136" spans="17:34" x14ac:dyDescent="0.3">
      <c r="Q4136" s="1"/>
      <c r="AB4136" s="2"/>
      <c r="AD4136" s="1"/>
      <c r="AE4136" s="1"/>
      <c r="AF4136" s="1"/>
      <c r="AG4136" s="1"/>
      <c r="AH4136" s="1"/>
    </row>
    <row r="4137" spans="17:34" x14ac:dyDescent="0.3">
      <c r="Q4137" s="1"/>
      <c r="AB4137" s="2"/>
      <c r="AD4137" s="1"/>
      <c r="AE4137" s="1"/>
      <c r="AF4137" s="1"/>
      <c r="AG4137" s="1"/>
      <c r="AH4137" s="1"/>
    </row>
    <row r="4138" spans="17:34" x14ac:dyDescent="0.3">
      <c r="Q4138" s="1"/>
      <c r="AB4138" s="2"/>
      <c r="AD4138" s="1"/>
      <c r="AE4138" s="1"/>
      <c r="AF4138" s="1"/>
      <c r="AG4138" s="1"/>
      <c r="AH4138" s="1"/>
    </row>
    <row r="4139" spans="17:34" x14ac:dyDescent="0.3">
      <c r="Q4139" s="1"/>
      <c r="AB4139" s="2"/>
      <c r="AD4139" s="1"/>
      <c r="AE4139" s="1"/>
      <c r="AF4139" s="1"/>
      <c r="AG4139" s="1"/>
      <c r="AH4139" s="1"/>
    </row>
    <row r="4140" spans="17:34" x14ac:dyDescent="0.3">
      <c r="Q4140" s="1"/>
      <c r="AB4140" s="2"/>
      <c r="AD4140" s="1"/>
      <c r="AE4140" s="1"/>
      <c r="AF4140" s="1"/>
      <c r="AG4140" s="1"/>
      <c r="AH4140" s="1"/>
    </row>
    <row r="4141" spans="17:34" x14ac:dyDescent="0.3">
      <c r="Q4141" s="1"/>
      <c r="AB4141" s="2"/>
      <c r="AD4141" s="1"/>
      <c r="AE4141" s="1"/>
      <c r="AF4141" s="1"/>
      <c r="AG4141" s="1"/>
      <c r="AH4141" s="1"/>
    </row>
    <row r="4142" spans="17:34" x14ac:dyDescent="0.3">
      <c r="Q4142" s="1"/>
      <c r="AB4142" s="2"/>
      <c r="AD4142" s="1"/>
      <c r="AE4142" s="1"/>
      <c r="AF4142" s="1"/>
      <c r="AG4142" s="1"/>
      <c r="AH4142" s="1"/>
    </row>
    <row r="4143" spans="17:34" x14ac:dyDescent="0.3">
      <c r="Q4143" s="1"/>
      <c r="AB4143" s="2"/>
      <c r="AD4143" s="1"/>
      <c r="AE4143" s="1"/>
      <c r="AF4143" s="1"/>
      <c r="AG4143" s="1"/>
      <c r="AH4143" s="1"/>
    </row>
    <row r="4144" spans="17:34" x14ac:dyDescent="0.3">
      <c r="Q4144" s="1"/>
      <c r="AB4144" s="2"/>
      <c r="AD4144" s="1"/>
      <c r="AE4144" s="1"/>
      <c r="AF4144" s="1"/>
      <c r="AG4144" s="1"/>
      <c r="AH4144" s="1"/>
    </row>
    <row r="4145" spans="17:34" x14ac:dyDescent="0.3">
      <c r="Q4145" s="1"/>
      <c r="AB4145" s="2"/>
      <c r="AD4145" s="1"/>
      <c r="AE4145" s="1"/>
      <c r="AF4145" s="1"/>
      <c r="AG4145" s="1"/>
      <c r="AH4145" s="1"/>
    </row>
    <row r="4146" spans="17:34" x14ac:dyDescent="0.3">
      <c r="Q4146" s="1"/>
      <c r="AB4146" s="2"/>
      <c r="AD4146" s="1"/>
      <c r="AE4146" s="1"/>
      <c r="AF4146" s="1"/>
      <c r="AG4146" s="1"/>
      <c r="AH4146" s="1"/>
    </row>
    <row r="4147" spans="17:34" x14ac:dyDescent="0.3">
      <c r="Q4147" s="1"/>
      <c r="AB4147" s="2"/>
      <c r="AD4147" s="1"/>
      <c r="AE4147" s="1"/>
      <c r="AF4147" s="1"/>
      <c r="AG4147" s="1"/>
      <c r="AH4147" s="1"/>
    </row>
    <row r="4148" spans="17:34" x14ac:dyDescent="0.3">
      <c r="Q4148" s="1"/>
      <c r="AB4148" s="2"/>
      <c r="AD4148" s="1"/>
      <c r="AE4148" s="1"/>
      <c r="AF4148" s="1"/>
      <c r="AG4148" s="1"/>
      <c r="AH4148" s="1"/>
    </row>
    <row r="4149" spans="17:34" x14ac:dyDescent="0.3">
      <c r="Q4149" s="1"/>
      <c r="AB4149" s="2"/>
      <c r="AD4149" s="1"/>
      <c r="AE4149" s="1"/>
      <c r="AF4149" s="1"/>
      <c r="AG4149" s="1"/>
      <c r="AH4149" s="1"/>
    </row>
    <row r="4150" spans="17:34" x14ac:dyDescent="0.3">
      <c r="Q4150" s="1"/>
      <c r="AB4150" s="2"/>
      <c r="AD4150" s="1"/>
      <c r="AE4150" s="1"/>
      <c r="AF4150" s="1"/>
      <c r="AG4150" s="1"/>
      <c r="AH4150" s="1"/>
    </row>
    <row r="4151" spans="17:34" x14ac:dyDescent="0.3">
      <c r="Q4151" s="1"/>
      <c r="AB4151" s="2"/>
      <c r="AD4151" s="1"/>
      <c r="AE4151" s="1"/>
      <c r="AF4151" s="1"/>
      <c r="AG4151" s="1"/>
      <c r="AH4151" s="1"/>
    </row>
    <row r="4152" spans="17:34" x14ac:dyDescent="0.3">
      <c r="Q4152" s="1"/>
      <c r="AB4152" s="2"/>
      <c r="AD4152" s="1"/>
      <c r="AE4152" s="1"/>
      <c r="AF4152" s="1"/>
      <c r="AG4152" s="1"/>
      <c r="AH4152" s="1"/>
    </row>
    <row r="4153" spans="17:34" x14ac:dyDescent="0.3">
      <c r="Q4153" s="1"/>
      <c r="AB4153" s="2"/>
      <c r="AD4153" s="1"/>
      <c r="AE4153" s="1"/>
      <c r="AF4153" s="1"/>
      <c r="AG4153" s="1"/>
      <c r="AH4153" s="1"/>
    </row>
    <row r="4154" spans="17:34" x14ac:dyDescent="0.3">
      <c r="Q4154" s="1"/>
      <c r="AB4154" s="2"/>
      <c r="AD4154" s="1"/>
      <c r="AE4154" s="1"/>
      <c r="AF4154" s="1"/>
      <c r="AG4154" s="1"/>
      <c r="AH4154" s="1"/>
    </row>
    <row r="4155" spans="17:34" x14ac:dyDescent="0.3">
      <c r="Q4155" s="1"/>
      <c r="AB4155" s="2"/>
      <c r="AD4155" s="1"/>
      <c r="AE4155" s="1"/>
      <c r="AF4155" s="1"/>
      <c r="AG4155" s="1"/>
      <c r="AH4155" s="1"/>
    </row>
    <row r="4156" spans="17:34" x14ac:dyDescent="0.3">
      <c r="Q4156" s="1"/>
      <c r="AB4156" s="2"/>
      <c r="AD4156" s="1"/>
      <c r="AE4156" s="1"/>
      <c r="AF4156" s="1"/>
      <c r="AG4156" s="1"/>
      <c r="AH4156" s="1"/>
    </row>
    <row r="4157" spans="17:34" x14ac:dyDescent="0.3">
      <c r="Q4157" s="1"/>
      <c r="AB4157" s="2"/>
      <c r="AD4157" s="1"/>
      <c r="AE4157" s="1"/>
      <c r="AF4157" s="1"/>
      <c r="AG4157" s="1"/>
      <c r="AH4157" s="1"/>
    </row>
    <row r="4158" spans="17:34" x14ac:dyDescent="0.3">
      <c r="Q4158" s="1"/>
      <c r="AB4158" s="2"/>
      <c r="AD4158" s="1"/>
      <c r="AE4158" s="1"/>
      <c r="AF4158" s="1"/>
      <c r="AG4158" s="1"/>
      <c r="AH4158" s="1"/>
    </row>
    <row r="4159" spans="17:34" x14ac:dyDescent="0.3">
      <c r="Q4159" s="1"/>
      <c r="AB4159" s="2"/>
      <c r="AD4159" s="1"/>
      <c r="AE4159" s="1"/>
      <c r="AF4159" s="1"/>
      <c r="AG4159" s="1"/>
      <c r="AH4159" s="1"/>
    </row>
    <row r="4160" spans="17:34" x14ac:dyDescent="0.3">
      <c r="Q4160" s="1"/>
      <c r="AB4160" s="2"/>
      <c r="AD4160" s="1"/>
      <c r="AE4160" s="1"/>
      <c r="AF4160" s="1"/>
      <c r="AG4160" s="1"/>
      <c r="AH4160" s="1"/>
    </row>
    <row r="4161" spans="17:34" x14ac:dyDescent="0.3">
      <c r="Q4161" s="1"/>
      <c r="AB4161" s="2"/>
      <c r="AD4161" s="1"/>
      <c r="AE4161" s="1"/>
      <c r="AF4161" s="1"/>
      <c r="AG4161" s="1"/>
      <c r="AH4161" s="1"/>
    </row>
    <row r="4162" spans="17:34" x14ac:dyDescent="0.3">
      <c r="Q4162" s="1"/>
      <c r="AB4162" s="2"/>
      <c r="AD4162" s="1"/>
      <c r="AE4162" s="1"/>
      <c r="AF4162" s="1"/>
      <c r="AG4162" s="1"/>
      <c r="AH4162" s="1"/>
    </row>
    <row r="4163" spans="17:34" x14ac:dyDescent="0.3">
      <c r="Q4163" s="1"/>
      <c r="AB4163" s="2"/>
      <c r="AD4163" s="1"/>
      <c r="AE4163" s="1"/>
      <c r="AF4163" s="1"/>
      <c r="AG4163" s="1"/>
      <c r="AH4163" s="1"/>
    </row>
    <row r="4164" spans="17:34" x14ac:dyDescent="0.3">
      <c r="Q4164" s="1"/>
      <c r="AB4164" s="2"/>
      <c r="AD4164" s="1"/>
      <c r="AE4164" s="1"/>
      <c r="AF4164" s="1"/>
      <c r="AG4164" s="1"/>
      <c r="AH4164" s="1"/>
    </row>
    <row r="4165" spans="17:34" x14ac:dyDescent="0.3">
      <c r="Q4165" s="1"/>
      <c r="AB4165" s="2"/>
      <c r="AD4165" s="1"/>
      <c r="AE4165" s="1"/>
      <c r="AF4165" s="1"/>
      <c r="AG4165" s="1"/>
      <c r="AH4165" s="1"/>
    </row>
    <row r="4166" spans="17:34" x14ac:dyDescent="0.3">
      <c r="Q4166" s="1"/>
      <c r="AB4166" s="2"/>
      <c r="AD4166" s="1"/>
      <c r="AE4166" s="1"/>
      <c r="AF4166" s="1"/>
      <c r="AG4166" s="1"/>
      <c r="AH4166" s="1"/>
    </row>
    <row r="4167" spans="17:34" x14ac:dyDescent="0.3">
      <c r="Q4167" s="1"/>
      <c r="AB4167" s="2"/>
      <c r="AD4167" s="1"/>
      <c r="AE4167" s="1"/>
      <c r="AF4167" s="1"/>
      <c r="AG4167" s="1"/>
      <c r="AH4167" s="1"/>
    </row>
    <row r="4168" spans="17:34" x14ac:dyDescent="0.3">
      <c r="Q4168" s="1"/>
      <c r="AB4168" s="2"/>
      <c r="AD4168" s="1"/>
      <c r="AE4168" s="1"/>
      <c r="AF4168" s="1"/>
      <c r="AG4168" s="1"/>
      <c r="AH4168" s="1"/>
    </row>
    <row r="4169" spans="17:34" x14ac:dyDescent="0.3">
      <c r="Q4169" s="1"/>
      <c r="AB4169" s="2"/>
      <c r="AD4169" s="1"/>
      <c r="AE4169" s="1"/>
      <c r="AF4169" s="1"/>
      <c r="AG4169" s="1"/>
      <c r="AH4169" s="1"/>
    </row>
    <row r="4170" spans="17:34" x14ac:dyDescent="0.3">
      <c r="Q4170" s="1"/>
      <c r="AB4170" s="2"/>
      <c r="AD4170" s="1"/>
      <c r="AE4170" s="1"/>
      <c r="AF4170" s="1"/>
      <c r="AG4170" s="1"/>
      <c r="AH4170" s="1"/>
    </row>
    <row r="4171" spans="17:34" x14ac:dyDescent="0.3">
      <c r="Q4171" s="1"/>
      <c r="AB4171" s="2"/>
      <c r="AD4171" s="1"/>
      <c r="AE4171" s="1"/>
      <c r="AF4171" s="1"/>
      <c r="AG4171" s="1"/>
      <c r="AH4171" s="1"/>
    </row>
    <row r="4172" spans="17:34" x14ac:dyDescent="0.3">
      <c r="Q4172" s="1"/>
      <c r="AB4172" s="2"/>
      <c r="AD4172" s="1"/>
      <c r="AE4172" s="1"/>
      <c r="AF4172" s="1"/>
      <c r="AG4172" s="1"/>
      <c r="AH4172" s="1"/>
    </row>
    <row r="4173" spans="17:34" x14ac:dyDescent="0.3">
      <c r="Q4173" s="1"/>
      <c r="AB4173" s="2"/>
      <c r="AD4173" s="1"/>
      <c r="AE4173" s="1"/>
      <c r="AF4173" s="1"/>
      <c r="AG4173" s="1"/>
      <c r="AH4173" s="1"/>
    </row>
    <row r="4174" spans="17:34" x14ac:dyDescent="0.3">
      <c r="Q4174" s="1"/>
      <c r="AB4174" s="2"/>
      <c r="AD4174" s="1"/>
      <c r="AE4174" s="1"/>
      <c r="AF4174" s="1"/>
      <c r="AG4174" s="1"/>
      <c r="AH4174" s="1"/>
    </row>
    <row r="4175" spans="17:34" x14ac:dyDescent="0.3">
      <c r="Q4175" s="1"/>
      <c r="AB4175" s="2"/>
      <c r="AD4175" s="1"/>
      <c r="AE4175" s="1"/>
      <c r="AF4175" s="1"/>
      <c r="AG4175" s="1"/>
      <c r="AH4175" s="1"/>
    </row>
    <row r="4176" spans="17:34" x14ac:dyDescent="0.3">
      <c r="Q4176" s="1"/>
      <c r="AB4176" s="2"/>
      <c r="AD4176" s="1"/>
      <c r="AE4176" s="1"/>
      <c r="AF4176" s="1"/>
      <c r="AG4176" s="1"/>
      <c r="AH4176" s="1"/>
    </row>
    <row r="4177" spans="17:34" x14ac:dyDescent="0.3">
      <c r="Q4177" s="1"/>
      <c r="AB4177" s="2"/>
      <c r="AD4177" s="1"/>
      <c r="AE4177" s="1"/>
      <c r="AF4177" s="1"/>
      <c r="AG4177" s="1"/>
      <c r="AH4177" s="1"/>
    </row>
    <row r="4178" spans="17:34" x14ac:dyDescent="0.3">
      <c r="Q4178" s="1"/>
      <c r="AB4178" s="2"/>
      <c r="AD4178" s="1"/>
      <c r="AE4178" s="1"/>
      <c r="AF4178" s="1"/>
      <c r="AG4178" s="1"/>
      <c r="AH4178" s="1"/>
    </row>
    <row r="4179" spans="17:34" x14ac:dyDescent="0.3">
      <c r="Q4179" s="1"/>
      <c r="AB4179" s="2"/>
      <c r="AD4179" s="1"/>
      <c r="AE4179" s="1"/>
      <c r="AF4179" s="1"/>
      <c r="AG4179" s="1"/>
      <c r="AH4179" s="1"/>
    </row>
    <row r="4180" spans="17:34" x14ac:dyDescent="0.3">
      <c r="Q4180" s="1"/>
      <c r="AB4180" s="2"/>
      <c r="AD4180" s="1"/>
      <c r="AE4180" s="1"/>
      <c r="AF4180" s="1"/>
      <c r="AG4180" s="1"/>
      <c r="AH4180" s="1"/>
    </row>
    <row r="4181" spans="17:34" x14ac:dyDescent="0.3">
      <c r="Q4181" s="1"/>
      <c r="AB4181" s="2"/>
      <c r="AD4181" s="1"/>
      <c r="AE4181" s="1"/>
      <c r="AF4181" s="1"/>
      <c r="AG4181" s="1"/>
      <c r="AH4181" s="1"/>
    </row>
    <row r="4182" spans="17:34" x14ac:dyDescent="0.3">
      <c r="Q4182" s="1"/>
      <c r="AB4182" s="2"/>
      <c r="AD4182" s="1"/>
      <c r="AE4182" s="1"/>
      <c r="AF4182" s="1"/>
      <c r="AG4182" s="1"/>
      <c r="AH4182" s="1"/>
    </row>
    <row r="4183" spans="17:34" x14ac:dyDescent="0.3">
      <c r="Q4183" s="1"/>
      <c r="AB4183" s="2"/>
      <c r="AD4183" s="1"/>
      <c r="AE4183" s="1"/>
      <c r="AF4183" s="1"/>
      <c r="AG4183" s="1"/>
      <c r="AH4183" s="1"/>
    </row>
    <row r="4184" spans="17:34" x14ac:dyDescent="0.3">
      <c r="Q4184" s="1"/>
      <c r="AB4184" s="2"/>
      <c r="AD4184" s="1"/>
      <c r="AE4184" s="1"/>
      <c r="AF4184" s="1"/>
      <c r="AG4184" s="1"/>
      <c r="AH4184" s="1"/>
    </row>
    <row r="4185" spans="17:34" x14ac:dyDescent="0.3">
      <c r="Q4185" s="1"/>
      <c r="AB4185" s="2"/>
      <c r="AD4185" s="1"/>
      <c r="AE4185" s="1"/>
      <c r="AF4185" s="1"/>
      <c r="AG4185" s="1"/>
      <c r="AH4185" s="1"/>
    </row>
    <row r="4186" spans="17:34" x14ac:dyDescent="0.3">
      <c r="Q4186" s="1"/>
      <c r="AB4186" s="2"/>
      <c r="AD4186" s="1"/>
      <c r="AE4186" s="1"/>
      <c r="AF4186" s="1"/>
      <c r="AG4186" s="1"/>
      <c r="AH4186" s="1"/>
    </row>
    <row r="4187" spans="17:34" x14ac:dyDescent="0.3">
      <c r="Q4187" s="1"/>
      <c r="AB4187" s="2"/>
      <c r="AD4187" s="1"/>
      <c r="AE4187" s="1"/>
      <c r="AF4187" s="1"/>
      <c r="AG4187" s="1"/>
      <c r="AH4187" s="1"/>
    </row>
    <row r="4188" spans="17:34" x14ac:dyDescent="0.3">
      <c r="Q4188" s="1"/>
      <c r="AB4188" s="2"/>
      <c r="AD4188" s="1"/>
      <c r="AE4188" s="1"/>
      <c r="AF4188" s="1"/>
      <c r="AG4188" s="1"/>
      <c r="AH4188" s="1"/>
    </row>
    <row r="4189" spans="17:34" x14ac:dyDescent="0.3">
      <c r="Q4189" s="1"/>
      <c r="AB4189" s="2"/>
      <c r="AD4189" s="1"/>
      <c r="AE4189" s="1"/>
      <c r="AF4189" s="1"/>
      <c r="AG4189" s="1"/>
      <c r="AH4189" s="1"/>
    </row>
    <row r="4190" spans="17:34" x14ac:dyDescent="0.3">
      <c r="Q4190" s="1"/>
      <c r="AB4190" s="2"/>
      <c r="AD4190" s="1"/>
      <c r="AE4190" s="1"/>
      <c r="AF4190" s="1"/>
      <c r="AG4190" s="1"/>
      <c r="AH4190" s="1"/>
    </row>
    <row r="4191" spans="17:34" x14ac:dyDescent="0.3">
      <c r="Q4191" s="1"/>
      <c r="AB4191" s="2"/>
      <c r="AD4191" s="1"/>
      <c r="AE4191" s="1"/>
      <c r="AF4191" s="1"/>
      <c r="AG4191" s="1"/>
      <c r="AH4191" s="1"/>
    </row>
    <row r="4192" spans="17:34" x14ac:dyDescent="0.3">
      <c r="Q4192" s="1"/>
      <c r="AB4192" s="2"/>
      <c r="AD4192" s="1"/>
      <c r="AE4192" s="1"/>
      <c r="AF4192" s="1"/>
      <c r="AG4192" s="1"/>
      <c r="AH4192" s="1"/>
    </row>
    <row r="4193" spans="17:34" x14ac:dyDescent="0.3">
      <c r="Q4193" s="1"/>
      <c r="AB4193" s="2"/>
      <c r="AD4193" s="1"/>
      <c r="AE4193" s="1"/>
      <c r="AF4193" s="1"/>
      <c r="AG4193" s="1"/>
      <c r="AH4193" s="1"/>
    </row>
    <row r="4194" spans="17:34" x14ac:dyDescent="0.3">
      <c r="Q4194" s="1"/>
      <c r="AB4194" s="2"/>
      <c r="AD4194" s="1"/>
      <c r="AE4194" s="1"/>
      <c r="AF4194" s="1"/>
      <c r="AG4194" s="1"/>
      <c r="AH4194" s="1"/>
    </row>
    <row r="4195" spans="17:34" x14ac:dyDescent="0.3">
      <c r="Q4195" s="1"/>
      <c r="AB4195" s="2"/>
      <c r="AD4195" s="1"/>
      <c r="AE4195" s="1"/>
      <c r="AF4195" s="1"/>
      <c r="AG4195" s="1"/>
      <c r="AH4195" s="1"/>
    </row>
    <row r="4196" spans="17:34" x14ac:dyDescent="0.3">
      <c r="Q4196" s="1"/>
      <c r="AB4196" s="2"/>
      <c r="AD4196" s="1"/>
      <c r="AE4196" s="1"/>
      <c r="AF4196" s="1"/>
      <c r="AG4196" s="1"/>
      <c r="AH4196" s="1"/>
    </row>
    <row r="4197" spans="17:34" x14ac:dyDescent="0.3">
      <c r="Q4197" s="1"/>
      <c r="AB4197" s="2"/>
      <c r="AD4197" s="1"/>
      <c r="AE4197" s="1"/>
      <c r="AF4197" s="1"/>
      <c r="AG4197" s="1"/>
      <c r="AH4197" s="1"/>
    </row>
    <row r="4198" spans="17:34" x14ac:dyDescent="0.3">
      <c r="Q4198" s="1"/>
      <c r="AB4198" s="2"/>
      <c r="AD4198" s="1"/>
      <c r="AE4198" s="1"/>
      <c r="AF4198" s="1"/>
      <c r="AG4198" s="1"/>
      <c r="AH4198" s="1"/>
    </row>
    <row r="4199" spans="17:34" x14ac:dyDescent="0.3">
      <c r="Q4199" s="1"/>
      <c r="AB4199" s="2"/>
      <c r="AD4199" s="1"/>
      <c r="AE4199" s="1"/>
      <c r="AF4199" s="1"/>
      <c r="AG4199" s="1"/>
      <c r="AH4199" s="1"/>
    </row>
    <row r="4200" spans="17:34" x14ac:dyDescent="0.3">
      <c r="Q4200" s="1"/>
      <c r="AB4200" s="2"/>
      <c r="AD4200" s="1"/>
      <c r="AE4200" s="1"/>
      <c r="AF4200" s="1"/>
      <c r="AG4200" s="1"/>
      <c r="AH4200" s="1"/>
    </row>
    <row r="4201" spans="17:34" x14ac:dyDescent="0.3">
      <c r="Q4201" s="1"/>
      <c r="AB4201" s="2"/>
      <c r="AD4201" s="1"/>
      <c r="AE4201" s="1"/>
      <c r="AF4201" s="1"/>
      <c r="AG4201" s="1"/>
      <c r="AH4201" s="1"/>
    </row>
    <row r="4202" spans="17:34" x14ac:dyDescent="0.3">
      <c r="Q4202" s="1"/>
      <c r="AB4202" s="2"/>
      <c r="AD4202" s="1"/>
      <c r="AE4202" s="1"/>
      <c r="AF4202" s="1"/>
      <c r="AG4202" s="1"/>
      <c r="AH4202" s="1"/>
    </row>
    <row r="4203" spans="17:34" x14ac:dyDescent="0.3">
      <c r="Q4203" s="1"/>
      <c r="AB4203" s="2"/>
      <c r="AD4203" s="1"/>
      <c r="AE4203" s="1"/>
      <c r="AF4203" s="1"/>
      <c r="AG4203" s="1"/>
      <c r="AH4203" s="1"/>
    </row>
    <row r="4204" spans="17:34" x14ac:dyDescent="0.3">
      <c r="Q4204" s="1"/>
      <c r="AB4204" s="2"/>
      <c r="AD4204" s="1"/>
      <c r="AE4204" s="1"/>
      <c r="AF4204" s="1"/>
      <c r="AG4204" s="1"/>
      <c r="AH4204" s="1"/>
    </row>
    <row r="4205" spans="17:34" x14ac:dyDescent="0.3">
      <c r="Q4205" s="1"/>
      <c r="AB4205" s="2"/>
      <c r="AD4205" s="1"/>
      <c r="AE4205" s="1"/>
      <c r="AF4205" s="1"/>
      <c r="AG4205" s="1"/>
      <c r="AH4205" s="1"/>
    </row>
    <row r="4206" spans="17:34" x14ac:dyDescent="0.3">
      <c r="Q4206" s="1"/>
      <c r="AB4206" s="2"/>
      <c r="AD4206" s="1"/>
      <c r="AE4206" s="1"/>
      <c r="AF4206" s="1"/>
      <c r="AG4206" s="1"/>
      <c r="AH4206" s="1"/>
    </row>
    <row r="4207" spans="17:34" x14ac:dyDescent="0.3">
      <c r="Q4207" s="1"/>
      <c r="AB4207" s="2"/>
      <c r="AD4207" s="1"/>
      <c r="AE4207" s="1"/>
      <c r="AF4207" s="1"/>
      <c r="AG4207" s="1"/>
      <c r="AH4207" s="1"/>
    </row>
    <row r="4208" spans="17:34" x14ac:dyDescent="0.3">
      <c r="Q4208" s="1"/>
      <c r="AB4208" s="2"/>
      <c r="AD4208" s="1"/>
      <c r="AE4208" s="1"/>
      <c r="AF4208" s="1"/>
      <c r="AG4208" s="1"/>
      <c r="AH4208" s="1"/>
    </row>
    <row r="4209" spans="17:34" x14ac:dyDescent="0.3">
      <c r="Q4209" s="1"/>
      <c r="AB4209" s="2"/>
      <c r="AD4209" s="1"/>
      <c r="AE4209" s="1"/>
      <c r="AF4209" s="1"/>
      <c r="AG4209" s="1"/>
      <c r="AH4209" s="1"/>
    </row>
    <row r="4210" spans="17:34" x14ac:dyDescent="0.3">
      <c r="Q4210" s="1"/>
      <c r="AB4210" s="2"/>
      <c r="AD4210" s="1"/>
      <c r="AE4210" s="1"/>
      <c r="AF4210" s="1"/>
      <c r="AG4210" s="1"/>
      <c r="AH4210" s="1"/>
    </row>
    <row r="4211" spans="17:34" x14ac:dyDescent="0.3">
      <c r="Q4211" s="1"/>
      <c r="AB4211" s="2"/>
      <c r="AD4211" s="1"/>
      <c r="AE4211" s="1"/>
      <c r="AF4211" s="1"/>
      <c r="AG4211" s="1"/>
      <c r="AH4211" s="1"/>
    </row>
    <row r="4212" spans="17:34" x14ac:dyDescent="0.3">
      <c r="Q4212" s="1"/>
      <c r="AB4212" s="2"/>
      <c r="AD4212" s="1"/>
      <c r="AE4212" s="1"/>
      <c r="AF4212" s="1"/>
      <c r="AG4212" s="1"/>
      <c r="AH4212" s="1"/>
    </row>
    <row r="4213" spans="17:34" x14ac:dyDescent="0.3">
      <c r="Q4213" s="1"/>
      <c r="AB4213" s="2"/>
      <c r="AD4213" s="1"/>
      <c r="AE4213" s="1"/>
      <c r="AF4213" s="1"/>
      <c r="AG4213" s="1"/>
      <c r="AH4213" s="1"/>
    </row>
    <row r="4214" spans="17:34" x14ac:dyDescent="0.3">
      <c r="Q4214" s="1"/>
      <c r="AB4214" s="2"/>
      <c r="AD4214" s="1"/>
      <c r="AE4214" s="1"/>
      <c r="AF4214" s="1"/>
      <c r="AG4214" s="1"/>
      <c r="AH4214" s="1"/>
    </row>
    <row r="4215" spans="17:34" x14ac:dyDescent="0.3">
      <c r="Q4215" s="1"/>
      <c r="AB4215" s="2"/>
      <c r="AD4215" s="1"/>
      <c r="AE4215" s="1"/>
      <c r="AF4215" s="1"/>
      <c r="AG4215" s="1"/>
      <c r="AH4215" s="1"/>
    </row>
    <row r="4216" spans="17:34" x14ac:dyDescent="0.3">
      <c r="Q4216" s="1"/>
      <c r="AB4216" s="2"/>
      <c r="AD4216" s="1"/>
      <c r="AE4216" s="1"/>
      <c r="AF4216" s="1"/>
      <c r="AG4216" s="1"/>
      <c r="AH4216" s="1"/>
    </row>
    <row r="4217" spans="17:34" x14ac:dyDescent="0.3">
      <c r="Q4217" s="1"/>
      <c r="AB4217" s="2"/>
      <c r="AD4217" s="1"/>
      <c r="AE4217" s="1"/>
      <c r="AF4217" s="1"/>
      <c r="AG4217" s="1"/>
      <c r="AH4217" s="1"/>
    </row>
    <row r="4218" spans="17:34" x14ac:dyDescent="0.3">
      <c r="Q4218" s="1"/>
      <c r="AB4218" s="2"/>
      <c r="AD4218" s="1"/>
      <c r="AE4218" s="1"/>
      <c r="AF4218" s="1"/>
      <c r="AG4218" s="1"/>
      <c r="AH4218" s="1"/>
    </row>
    <row r="4219" spans="17:34" x14ac:dyDescent="0.3">
      <c r="Q4219" s="1"/>
      <c r="AB4219" s="2"/>
      <c r="AD4219" s="1"/>
      <c r="AE4219" s="1"/>
      <c r="AF4219" s="1"/>
      <c r="AG4219" s="1"/>
      <c r="AH4219" s="1"/>
    </row>
    <row r="4220" spans="17:34" x14ac:dyDescent="0.3">
      <c r="Q4220" s="1"/>
      <c r="AB4220" s="2"/>
      <c r="AD4220" s="1"/>
      <c r="AE4220" s="1"/>
      <c r="AF4220" s="1"/>
      <c r="AG4220" s="1"/>
      <c r="AH4220" s="1"/>
    </row>
    <row r="4221" spans="17:34" x14ac:dyDescent="0.3">
      <c r="Q4221" s="1"/>
      <c r="AB4221" s="2"/>
      <c r="AD4221" s="1"/>
      <c r="AE4221" s="1"/>
      <c r="AF4221" s="1"/>
      <c r="AG4221" s="1"/>
      <c r="AH4221" s="1"/>
    </row>
    <row r="4222" spans="17:34" x14ac:dyDescent="0.3">
      <c r="Q4222" s="1"/>
      <c r="AB4222" s="2"/>
      <c r="AD4222" s="1"/>
      <c r="AE4222" s="1"/>
      <c r="AF4222" s="1"/>
      <c r="AG4222" s="1"/>
      <c r="AH4222" s="1"/>
    </row>
    <row r="4223" spans="17:34" x14ac:dyDescent="0.3">
      <c r="Q4223" s="1"/>
      <c r="AB4223" s="2"/>
      <c r="AD4223" s="1"/>
      <c r="AE4223" s="1"/>
      <c r="AF4223" s="1"/>
      <c r="AG4223" s="1"/>
      <c r="AH4223" s="1"/>
    </row>
    <row r="4224" spans="17:34" x14ac:dyDescent="0.3">
      <c r="Q4224" s="1"/>
      <c r="AB4224" s="2"/>
      <c r="AD4224" s="1"/>
      <c r="AE4224" s="1"/>
      <c r="AF4224" s="1"/>
      <c r="AG4224" s="1"/>
      <c r="AH4224" s="1"/>
    </row>
    <row r="4225" spans="17:34" x14ac:dyDescent="0.3">
      <c r="Q4225" s="1"/>
      <c r="AB4225" s="2"/>
      <c r="AD4225" s="1"/>
      <c r="AE4225" s="1"/>
      <c r="AF4225" s="1"/>
      <c r="AG4225" s="1"/>
      <c r="AH4225" s="1"/>
    </row>
    <row r="4226" spans="17:34" x14ac:dyDescent="0.3">
      <c r="Q4226" s="1"/>
      <c r="AB4226" s="2"/>
      <c r="AD4226" s="1"/>
      <c r="AE4226" s="1"/>
      <c r="AF4226" s="1"/>
      <c r="AG4226" s="1"/>
      <c r="AH4226" s="1"/>
    </row>
    <row r="4227" spans="17:34" x14ac:dyDescent="0.3">
      <c r="Q4227" s="1"/>
      <c r="AB4227" s="2"/>
      <c r="AD4227" s="1"/>
      <c r="AE4227" s="1"/>
      <c r="AF4227" s="1"/>
      <c r="AG4227" s="1"/>
      <c r="AH4227" s="1"/>
    </row>
    <row r="4228" spans="17:34" x14ac:dyDescent="0.3">
      <c r="Q4228" s="1"/>
      <c r="AB4228" s="2"/>
      <c r="AD4228" s="1"/>
      <c r="AE4228" s="1"/>
      <c r="AF4228" s="1"/>
      <c r="AG4228" s="1"/>
      <c r="AH4228" s="1"/>
    </row>
    <row r="4229" spans="17:34" x14ac:dyDescent="0.3">
      <c r="Q4229" s="1"/>
      <c r="AB4229" s="2"/>
      <c r="AD4229" s="1"/>
      <c r="AE4229" s="1"/>
      <c r="AF4229" s="1"/>
      <c r="AG4229" s="1"/>
      <c r="AH4229" s="1"/>
    </row>
    <row r="4230" spans="17:34" x14ac:dyDescent="0.3">
      <c r="Q4230" s="1"/>
      <c r="AB4230" s="2"/>
      <c r="AD4230" s="1"/>
      <c r="AE4230" s="1"/>
      <c r="AF4230" s="1"/>
      <c r="AG4230" s="1"/>
      <c r="AH4230" s="1"/>
    </row>
    <row r="4231" spans="17:34" x14ac:dyDescent="0.3">
      <c r="Q4231" s="1"/>
      <c r="AB4231" s="2"/>
      <c r="AD4231" s="1"/>
      <c r="AE4231" s="1"/>
      <c r="AF4231" s="1"/>
      <c r="AG4231" s="1"/>
      <c r="AH4231" s="1"/>
    </row>
    <row r="4232" spans="17:34" x14ac:dyDescent="0.3">
      <c r="Q4232" s="1"/>
      <c r="AB4232" s="2"/>
      <c r="AD4232" s="1"/>
      <c r="AE4232" s="1"/>
      <c r="AF4232" s="1"/>
      <c r="AG4232" s="1"/>
      <c r="AH4232" s="1"/>
    </row>
    <row r="4233" spans="17:34" x14ac:dyDescent="0.3">
      <c r="Q4233" s="1"/>
      <c r="AB4233" s="2"/>
      <c r="AD4233" s="1"/>
      <c r="AE4233" s="1"/>
      <c r="AF4233" s="1"/>
      <c r="AG4233" s="1"/>
      <c r="AH4233" s="1"/>
    </row>
    <row r="4234" spans="17:34" x14ac:dyDescent="0.3">
      <c r="Q4234" s="1"/>
      <c r="AB4234" s="2"/>
      <c r="AD4234" s="1"/>
      <c r="AE4234" s="1"/>
      <c r="AF4234" s="1"/>
      <c r="AG4234" s="1"/>
      <c r="AH4234" s="1"/>
    </row>
    <row r="4235" spans="17:34" x14ac:dyDescent="0.3">
      <c r="Q4235" s="1"/>
      <c r="AB4235" s="2"/>
      <c r="AD4235" s="1"/>
      <c r="AE4235" s="1"/>
      <c r="AF4235" s="1"/>
      <c r="AG4235" s="1"/>
      <c r="AH4235" s="1"/>
    </row>
    <row r="4236" spans="17:34" x14ac:dyDescent="0.3">
      <c r="Q4236" s="1"/>
      <c r="AB4236" s="2"/>
      <c r="AD4236" s="1"/>
      <c r="AE4236" s="1"/>
      <c r="AF4236" s="1"/>
      <c r="AG4236" s="1"/>
      <c r="AH4236" s="1"/>
    </row>
    <row r="4237" spans="17:34" x14ac:dyDescent="0.3">
      <c r="Q4237" s="1"/>
      <c r="AB4237" s="2"/>
      <c r="AD4237" s="1"/>
      <c r="AE4237" s="1"/>
      <c r="AF4237" s="1"/>
      <c r="AG4237" s="1"/>
      <c r="AH4237" s="1"/>
    </row>
    <row r="4238" spans="17:34" x14ac:dyDescent="0.3">
      <c r="Q4238" s="1"/>
      <c r="AB4238" s="2"/>
      <c r="AD4238" s="1"/>
      <c r="AE4238" s="1"/>
      <c r="AF4238" s="1"/>
      <c r="AG4238" s="1"/>
      <c r="AH4238" s="1"/>
    </row>
    <row r="4239" spans="17:34" x14ac:dyDescent="0.3">
      <c r="Q4239" s="1"/>
      <c r="AB4239" s="2"/>
      <c r="AD4239" s="1"/>
      <c r="AE4239" s="1"/>
      <c r="AF4239" s="1"/>
      <c r="AG4239" s="1"/>
      <c r="AH4239" s="1"/>
    </row>
    <row r="4240" spans="17:34" x14ac:dyDescent="0.3">
      <c r="Q4240" s="1"/>
      <c r="AB4240" s="2"/>
      <c r="AD4240" s="1"/>
      <c r="AE4240" s="1"/>
      <c r="AF4240" s="1"/>
      <c r="AG4240" s="1"/>
      <c r="AH4240" s="1"/>
    </row>
    <row r="4241" spans="17:34" x14ac:dyDescent="0.3">
      <c r="Q4241" s="1"/>
      <c r="AB4241" s="2"/>
      <c r="AD4241" s="1"/>
      <c r="AE4241" s="1"/>
      <c r="AF4241" s="1"/>
      <c r="AG4241" s="1"/>
      <c r="AH4241" s="1"/>
    </row>
    <row r="4242" spans="17:34" x14ac:dyDescent="0.3">
      <c r="Q4242" s="1"/>
      <c r="AB4242" s="2"/>
      <c r="AD4242" s="1"/>
      <c r="AE4242" s="1"/>
      <c r="AF4242" s="1"/>
      <c r="AG4242" s="1"/>
      <c r="AH4242" s="1"/>
    </row>
    <row r="4243" spans="17:34" x14ac:dyDescent="0.3">
      <c r="Q4243" s="1"/>
      <c r="AB4243" s="2"/>
      <c r="AD4243" s="1"/>
      <c r="AE4243" s="1"/>
      <c r="AF4243" s="1"/>
      <c r="AG4243" s="1"/>
      <c r="AH4243" s="1"/>
    </row>
    <row r="4244" spans="17:34" x14ac:dyDescent="0.3">
      <c r="Q4244" s="1"/>
      <c r="AB4244" s="2"/>
      <c r="AD4244" s="1"/>
      <c r="AE4244" s="1"/>
      <c r="AF4244" s="1"/>
      <c r="AG4244" s="1"/>
      <c r="AH4244" s="1"/>
    </row>
    <row r="4245" spans="17:34" x14ac:dyDescent="0.3">
      <c r="Q4245" s="1"/>
      <c r="AB4245" s="2"/>
      <c r="AD4245" s="1"/>
      <c r="AE4245" s="1"/>
      <c r="AF4245" s="1"/>
      <c r="AG4245" s="1"/>
      <c r="AH4245" s="1"/>
    </row>
    <row r="4246" spans="17:34" x14ac:dyDescent="0.3">
      <c r="Q4246" s="1"/>
      <c r="AB4246" s="2"/>
      <c r="AD4246" s="1"/>
      <c r="AE4246" s="1"/>
      <c r="AF4246" s="1"/>
      <c r="AG4246" s="1"/>
      <c r="AH4246" s="1"/>
    </row>
    <row r="4247" spans="17:34" x14ac:dyDescent="0.3">
      <c r="Q4247" s="1"/>
      <c r="AB4247" s="2"/>
      <c r="AD4247" s="1"/>
      <c r="AE4247" s="1"/>
      <c r="AF4247" s="1"/>
      <c r="AG4247" s="1"/>
      <c r="AH4247" s="1"/>
    </row>
    <row r="4248" spans="17:34" x14ac:dyDescent="0.3">
      <c r="Q4248" s="1"/>
      <c r="AB4248" s="2"/>
      <c r="AD4248" s="1"/>
      <c r="AE4248" s="1"/>
      <c r="AF4248" s="1"/>
      <c r="AG4248" s="1"/>
      <c r="AH4248" s="1"/>
    </row>
    <row r="4249" spans="17:34" x14ac:dyDescent="0.3">
      <c r="Q4249" s="1"/>
      <c r="AB4249" s="2"/>
      <c r="AD4249" s="1"/>
      <c r="AE4249" s="1"/>
      <c r="AF4249" s="1"/>
      <c r="AG4249" s="1"/>
      <c r="AH4249" s="1"/>
    </row>
    <row r="4250" spans="17:34" x14ac:dyDescent="0.3">
      <c r="Q4250" s="1"/>
      <c r="AB4250" s="2"/>
      <c r="AD4250" s="1"/>
      <c r="AE4250" s="1"/>
      <c r="AF4250" s="1"/>
      <c r="AG4250" s="1"/>
      <c r="AH4250" s="1"/>
    </row>
    <row r="4251" spans="17:34" x14ac:dyDescent="0.3">
      <c r="Q4251" s="1"/>
      <c r="AB4251" s="2"/>
      <c r="AD4251" s="1"/>
      <c r="AE4251" s="1"/>
      <c r="AF4251" s="1"/>
      <c r="AG4251" s="1"/>
      <c r="AH4251" s="1"/>
    </row>
    <row r="4252" spans="17:34" x14ac:dyDescent="0.3">
      <c r="Q4252" s="1"/>
      <c r="AB4252" s="2"/>
      <c r="AD4252" s="1"/>
      <c r="AE4252" s="1"/>
      <c r="AF4252" s="1"/>
      <c r="AG4252" s="1"/>
      <c r="AH4252" s="1"/>
    </row>
    <row r="4253" spans="17:34" x14ac:dyDescent="0.3">
      <c r="Q4253" s="1"/>
      <c r="AB4253" s="2"/>
      <c r="AD4253" s="1"/>
      <c r="AE4253" s="1"/>
      <c r="AF4253" s="1"/>
      <c r="AG4253" s="1"/>
      <c r="AH4253" s="1"/>
    </row>
    <row r="4254" spans="17:34" x14ac:dyDescent="0.3">
      <c r="Q4254" s="1"/>
      <c r="AB4254" s="2"/>
      <c r="AD4254" s="1"/>
      <c r="AE4254" s="1"/>
      <c r="AF4254" s="1"/>
      <c r="AG4254" s="1"/>
      <c r="AH4254" s="1"/>
    </row>
    <row r="4255" spans="17:34" x14ac:dyDescent="0.3">
      <c r="Q4255" s="1"/>
      <c r="AB4255" s="2"/>
      <c r="AD4255" s="1"/>
      <c r="AE4255" s="1"/>
      <c r="AF4255" s="1"/>
      <c r="AG4255" s="1"/>
      <c r="AH4255" s="1"/>
    </row>
    <row r="4256" spans="17:34" x14ac:dyDescent="0.3">
      <c r="Q4256" s="1"/>
      <c r="AB4256" s="2"/>
      <c r="AD4256" s="1"/>
      <c r="AE4256" s="1"/>
      <c r="AF4256" s="1"/>
      <c r="AG4256" s="1"/>
      <c r="AH4256" s="1"/>
    </row>
    <row r="4257" spans="17:34" x14ac:dyDescent="0.3">
      <c r="Q4257" s="1"/>
      <c r="AB4257" s="2"/>
      <c r="AD4257" s="1"/>
      <c r="AE4257" s="1"/>
      <c r="AF4257" s="1"/>
      <c r="AG4257" s="1"/>
      <c r="AH4257" s="1"/>
    </row>
    <row r="4258" spans="17:34" x14ac:dyDescent="0.3">
      <c r="Q4258" s="1"/>
      <c r="AB4258" s="2"/>
      <c r="AD4258" s="1"/>
      <c r="AE4258" s="1"/>
      <c r="AF4258" s="1"/>
      <c r="AG4258" s="1"/>
      <c r="AH4258" s="1"/>
    </row>
    <row r="4259" spans="17:34" x14ac:dyDescent="0.3">
      <c r="Q4259" s="1"/>
      <c r="AB4259" s="2"/>
      <c r="AD4259" s="1"/>
      <c r="AE4259" s="1"/>
      <c r="AF4259" s="1"/>
      <c r="AG4259" s="1"/>
      <c r="AH4259" s="1"/>
    </row>
    <row r="4260" spans="17:34" x14ac:dyDescent="0.3">
      <c r="Q4260" s="1"/>
      <c r="AB4260" s="2"/>
      <c r="AD4260" s="1"/>
      <c r="AE4260" s="1"/>
      <c r="AF4260" s="1"/>
      <c r="AG4260" s="1"/>
      <c r="AH4260" s="1"/>
    </row>
    <row r="4261" spans="17:34" x14ac:dyDescent="0.3">
      <c r="Q4261" s="1"/>
      <c r="AB4261" s="2"/>
      <c r="AD4261" s="1"/>
      <c r="AE4261" s="1"/>
      <c r="AF4261" s="1"/>
      <c r="AG4261" s="1"/>
      <c r="AH4261" s="1"/>
    </row>
    <row r="4262" spans="17:34" x14ac:dyDescent="0.3">
      <c r="Q4262" s="1"/>
      <c r="AB4262" s="2"/>
      <c r="AD4262" s="1"/>
      <c r="AE4262" s="1"/>
      <c r="AF4262" s="1"/>
      <c r="AG4262" s="1"/>
      <c r="AH4262" s="1"/>
    </row>
    <row r="4263" spans="17:34" x14ac:dyDescent="0.3">
      <c r="Q4263" s="1"/>
      <c r="AB4263" s="2"/>
      <c r="AD4263" s="1"/>
      <c r="AE4263" s="1"/>
      <c r="AF4263" s="1"/>
      <c r="AG4263" s="1"/>
      <c r="AH4263" s="1"/>
    </row>
    <row r="4264" spans="17:34" x14ac:dyDescent="0.3">
      <c r="Q4264" s="1"/>
      <c r="AB4264" s="2"/>
      <c r="AD4264" s="1"/>
      <c r="AE4264" s="1"/>
      <c r="AF4264" s="1"/>
      <c r="AG4264" s="1"/>
      <c r="AH4264" s="1"/>
    </row>
    <row r="4265" spans="17:34" x14ac:dyDescent="0.3">
      <c r="Q4265" s="1"/>
      <c r="AB4265" s="2"/>
      <c r="AD4265" s="1"/>
      <c r="AE4265" s="1"/>
      <c r="AF4265" s="1"/>
      <c r="AG4265" s="1"/>
      <c r="AH4265" s="1"/>
    </row>
    <row r="4266" spans="17:34" x14ac:dyDescent="0.3">
      <c r="Q4266" s="1"/>
      <c r="AB4266" s="2"/>
      <c r="AD4266" s="1"/>
      <c r="AE4266" s="1"/>
      <c r="AF4266" s="1"/>
      <c r="AG4266" s="1"/>
      <c r="AH4266" s="1"/>
    </row>
    <row r="4267" spans="17:34" x14ac:dyDescent="0.3">
      <c r="Q4267" s="1"/>
      <c r="AB4267" s="2"/>
      <c r="AD4267" s="1"/>
      <c r="AE4267" s="1"/>
      <c r="AF4267" s="1"/>
      <c r="AG4267" s="1"/>
      <c r="AH4267" s="1"/>
    </row>
    <row r="4268" spans="17:34" x14ac:dyDescent="0.3">
      <c r="Q4268" s="1"/>
      <c r="AB4268" s="2"/>
      <c r="AD4268" s="1"/>
      <c r="AE4268" s="1"/>
      <c r="AF4268" s="1"/>
      <c r="AG4268" s="1"/>
      <c r="AH4268" s="1"/>
    </row>
    <row r="4269" spans="17:34" x14ac:dyDescent="0.3">
      <c r="Q4269" s="1"/>
      <c r="AB4269" s="2"/>
      <c r="AD4269" s="1"/>
      <c r="AE4269" s="1"/>
      <c r="AF4269" s="1"/>
      <c r="AG4269" s="1"/>
      <c r="AH4269" s="1"/>
    </row>
    <row r="4270" spans="17:34" x14ac:dyDescent="0.3">
      <c r="Q4270" s="1"/>
      <c r="AB4270" s="2"/>
      <c r="AD4270" s="1"/>
      <c r="AE4270" s="1"/>
      <c r="AF4270" s="1"/>
      <c r="AG4270" s="1"/>
      <c r="AH4270" s="1"/>
    </row>
    <row r="4271" spans="17:34" x14ac:dyDescent="0.3">
      <c r="Q4271" s="1"/>
      <c r="AB4271" s="2"/>
      <c r="AD4271" s="1"/>
      <c r="AE4271" s="1"/>
      <c r="AF4271" s="1"/>
      <c r="AG4271" s="1"/>
      <c r="AH4271" s="1"/>
    </row>
    <row r="4272" spans="17:34" x14ac:dyDescent="0.3">
      <c r="Q4272" s="1"/>
      <c r="AB4272" s="2"/>
      <c r="AD4272" s="1"/>
      <c r="AE4272" s="1"/>
      <c r="AF4272" s="1"/>
      <c r="AG4272" s="1"/>
      <c r="AH4272" s="1"/>
    </row>
    <row r="4273" spans="17:34" x14ac:dyDescent="0.3">
      <c r="Q4273" s="1"/>
      <c r="AB4273" s="2"/>
      <c r="AD4273" s="1"/>
      <c r="AE4273" s="1"/>
      <c r="AF4273" s="1"/>
      <c r="AG4273" s="1"/>
      <c r="AH4273" s="1"/>
    </row>
    <row r="4274" spans="17:34" x14ac:dyDescent="0.3">
      <c r="Q4274" s="1"/>
      <c r="AB4274" s="2"/>
      <c r="AD4274" s="1"/>
      <c r="AE4274" s="1"/>
      <c r="AF4274" s="1"/>
      <c r="AG4274" s="1"/>
      <c r="AH4274" s="1"/>
    </row>
    <row r="4275" spans="17:34" x14ac:dyDescent="0.3">
      <c r="Q4275" s="1"/>
      <c r="AB4275" s="2"/>
      <c r="AD4275" s="1"/>
      <c r="AE4275" s="1"/>
      <c r="AF4275" s="1"/>
      <c r="AG4275" s="1"/>
      <c r="AH4275" s="1"/>
    </row>
    <row r="4276" spans="17:34" x14ac:dyDescent="0.3">
      <c r="Q4276" s="1"/>
      <c r="AB4276" s="2"/>
      <c r="AD4276" s="1"/>
      <c r="AE4276" s="1"/>
      <c r="AF4276" s="1"/>
      <c r="AG4276" s="1"/>
      <c r="AH4276" s="1"/>
    </row>
    <row r="4277" spans="17:34" x14ac:dyDescent="0.3">
      <c r="Q4277" s="1"/>
      <c r="AB4277" s="2"/>
      <c r="AD4277" s="1"/>
      <c r="AE4277" s="1"/>
      <c r="AF4277" s="1"/>
      <c r="AG4277" s="1"/>
      <c r="AH4277" s="1"/>
    </row>
    <row r="4278" spans="17:34" x14ac:dyDescent="0.3">
      <c r="Q4278" s="1"/>
      <c r="AB4278" s="2"/>
      <c r="AD4278" s="1"/>
      <c r="AE4278" s="1"/>
      <c r="AF4278" s="1"/>
      <c r="AG4278" s="1"/>
      <c r="AH4278" s="1"/>
    </row>
    <row r="4279" spans="17:34" x14ac:dyDescent="0.3">
      <c r="Q4279" s="1"/>
      <c r="AB4279" s="2"/>
      <c r="AD4279" s="1"/>
      <c r="AE4279" s="1"/>
      <c r="AF4279" s="1"/>
      <c r="AG4279" s="1"/>
      <c r="AH4279" s="1"/>
    </row>
    <row r="4280" spans="17:34" x14ac:dyDescent="0.3">
      <c r="Q4280" s="1"/>
      <c r="AB4280" s="2"/>
      <c r="AD4280" s="1"/>
      <c r="AE4280" s="1"/>
      <c r="AF4280" s="1"/>
      <c r="AG4280" s="1"/>
      <c r="AH4280" s="1"/>
    </row>
    <row r="4281" spans="17:34" x14ac:dyDescent="0.3">
      <c r="Q4281" s="1"/>
      <c r="AB4281" s="2"/>
      <c r="AD4281" s="1"/>
      <c r="AE4281" s="1"/>
      <c r="AF4281" s="1"/>
      <c r="AG4281" s="1"/>
      <c r="AH4281" s="1"/>
    </row>
    <row r="4282" spans="17:34" x14ac:dyDescent="0.3">
      <c r="Q4282" s="1"/>
      <c r="AB4282" s="2"/>
      <c r="AD4282" s="1"/>
      <c r="AE4282" s="1"/>
      <c r="AF4282" s="1"/>
      <c r="AG4282" s="1"/>
      <c r="AH4282" s="1"/>
    </row>
    <row r="4283" spans="17:34" x14ac:dyDescent="0.3">
      <c r="Q4283" s="1"/>
      <c r="AB4283" s="2"/>
      <c r="AD4283" s="1"/>
      <c r="AE4283" s="1"/>
      <c r="AF4283" s="1"/>
      <c r="AG4283" s="1"/>
      <c r="AH4283" s="1"/>
    </row>
    <row r="4284" spans="17:34" x14ac:dyDescent="0.3">
      <c r="Q4284" s="1"/>
      <c r="AB4284" s="2"/>
      <c r="AD4284" s="1"/>
      <c r="AE4284" s="1"/>
      <c r="AF4284" s="1"/>
      <c r="AG4284" s="1"/>
      <c r="AH4284" s="1"/>
    </row>
    <row r="4285" spans="17:34" x14ac:dyDescent="0.3">
      <c r="Q4285" s="1"/>
      <c r="AB4285" s="2"/>
      <c r="AD4285" s="1"/>
      <c r="AE4285" s="1"/>
      <c r="AF4285" s="1"/>
      <c r="AG4285" s="1"/>
      <c r="AH4285" s="1"/>
    </row>
    <row r="4286" spans="17:34" x14ac:dyDescent="0.3">
      <c r="Q4286" s="1"/>
      <c r="AB4286" s="2"/>
      <c r="AD4286" s="1"/>
      <c r="AE4286" s="1"/>
      <c r="AF4286" s="1"/>
      <c r="AG4286" s="1"/>
      <c r="AH4286" s="1"/>
    </row>
    <row r="4287" spans="17:34" x14ac:dyDescent="0.3">
      <c r="Q4287" s="1"/>
      <c r="AB4287" s="2"/>
      <c r="AD4287" s="1"/>
      <c r="AE4287" s="1"/>
      <c r="AF4287" s="1"/>
      <c r="AG4287" s="1"/>
      <c r="AH4287" s="1"/>
    </row>
    <row r="4288" spans="17:34" x14ac:dyDescent="0.3">
      <c r="Q4288" s="1"/>
      <c r="AB4288" s="2"/>
      <c r="AD4288" s="1"/>
      <c r="AE4288" s="1"/>
      <c r="AF4288" s="1"/>
      <c r="AG4288" s="1"/>
      <c r="AH4288" s="1"/>
    </row>
    <row r="4289" spans="17:34" x14ac:dyDescent="0.3">
      <c r="Q4289" s="1"/>
      <c r="AB4289" s="2"/>
      <c r="AD4289" s="1"/>
      <c r="AE4289" s="1"/>
      <c r="AF4289" s="1"/>
      <c r="AG4289" s="1"/>
      <c r="AH4289" s="1"/>
    </row>
    <row r="4290" spans="17:34" x14ac:dyDescent="0.3">
      <c r="Q4290" s="1"/>
      <c r="AB4290" s="2"/>
      <c r="AD4290" s="1"/>
      <c r="AE4290" s="1"/>
      <c r="AF4290" s="1"/>
      <c r="AG4290" s="1"/>
      <c r="AH4290" s="1"/>
    </row>
    <row r="4291" spans="17:34" x14ac:dyDescent="0.3">
      <c r="Q4291" s="1"/>
      <c r="AB4291" s="2"/>
      <c r="AD4291" s="1"/>
      <c r="AE4291" s="1"/>
      <c r="AF4291" s="1"/>
      <c r="AG4291" s="1"/>
      <c r="AH4291" s="1"/>
    </row>
    <row r="4292" spans="17:34" x14ac:dyDescent="0.3">
      <c r="Q4292" s="1"/>
      <c r="AB4292" s="2"/>
      <c r="AD4292" s="1"/>
      <c r="AE4292" s="1"/>
      <c r="AF4292" s="1"/>
      <c r="AG4292" s="1"/>
      <c r="AH4292" s="1"/>
    </row>
    <row r="4293" spans="17:34" x14ac:dyDescent="0.3">
      <c r="Q4293" s="1"/>
      <c r="AB4293" s="2"/>
      <c r="AD4293" s="1"/>
      <c r="AE4293" s="1"/>
      <c r="AF4293" s="1"/>
      <c r="AG4293" s="1"/>
      <c r="AH4293" s="1"/>
    </row>
    <row r="4294" spans="17:34" x14ac:dyDescent="0.3">
      <c r="Q4294" s="1"/>
      <c r="AB4294" s="2"/>
      <c r="AD4294" s="1"/>
      <c r="AE4294" s="1"/>
      <c r="AF4294" s="1"/>
      <c r="AG4294" s="1"/>
      <c r="AH4294" s="1"/>
    </row>
    <row r="4295" spans="17:34" x14ac:dyDescent="0.3">
      <c r="Q4295" s="1"/>
      <c r="AB4295" s="2"/>
      <c r="AD4295" s="1"/>
      <c r="AE4295" s="1"/>
      <c r="AF4295" s="1"/>
      <c r="AG4295" s="1"/>
      <c r="AH4295" s="1"/>
    </row>
    <row r="4296" spans="17:34" x14ac:dyDescent="0.3">
      <c r="Q4296" s="1"/>
      <c r="AB4296" s="2"/>
      <c r="AD4296" s="1"/>
      <c r="AE4296" s="1"/>
      <c r="AF4296" s="1"/>
      <c r="AG4296" s="1"/>
      <c r="AH4296" s="1"/>
    </row>
    <row r="4297" spans="17:34" x14ac:dyDescent="0.3">
      <c r="Q4297" s="1"/>
      <c r="AB4297" s="2"/>
      <c r="AD4297" s="1"/>
      <c r="AE4297" s="1"/>
      <c r="AF4297" s="1"/>
      <c r="AG4297" s="1"/>
      <c r="AH4297" s="1"/>
    </row>
    <row r="4298" spans="17:34" x14ac:dyDescent="0.3">
      <c r="Q4298" s="1"/>
      <c r="AB4298" s="2"/>
      <c r="AD4298" s="1"/>
      <c r="AE4298" s="1"/>
      <c r="AF4298" s="1"/>
      <c r="AG4298" s="1"/>
      <c r="AH4298" s="1"/>
    </row>
    <row r="4299" spans="17:34" x14ac:dyDescent="0.3">
      <c r="Q4299" s="1"/>
      <c r="AB4299" s="2"/>
      <c r="AD4299" s="1"/>
      <c r="AE4299" s="1"/>
      <c r="AF4299" s="1"/>
      <c r="AG4299" s="1"/>
      <c r="AH4299" s="1"/>
    </row>
    <row r="4300" spans="17:34" x14ac:dyDescent="0.3">
      <c r="Q4300" s="1"/>
      <c r="AB4300" s="2"/>
      <c r="AD4300" s="1"/>
      <c r="AE4300" s="1"/>
      <c r="AF4300" s="1"/>
      <c r="AG4300" s="1"/>
      <c r="AH4300" s="1"/>
    </row>
    <row r="4301" spans="17:34" x14ac:dyDescent="0.3">
      <c r="Q4301" s="1"/>
      <c r="AB4301" s="2"/>
      <c r="AD4301" s="1"/>
      <c r="AE4301" s="1"/>
      <c r="AF4301" s="1"/>
      <c r="AG4301" s="1"/>
      <c r="AH4301" s="1"/>
    </row>
    <row r="4302" spans="17:34" x14ac:dyDescent="0.3">
      <c r="Q4302" s="1"/>
      <c r="AB4302" s="2"/>
      <c r="AD4302" s="1"/>
      <c r="AE4302" s="1"/>
      <c r="AF4302" s="1"/>
      <c r="AG4302" s="1"/>
      <c r="AH4302" s="1"/>
    </row>
    <row r="4303" spans="17:34" x14ac:dyDescent="0.3">
      <c r="Q4303" s="1"/>
      <c r="AB4303" s="2"/>
      <c r="AD4303" s="1"/>
      <c r="AE4303" s="1"/>
      <c r="AF4303" s="1"/>
      <c r="AG4303" s="1"/>
      <c r="AH4303" s="1"/>
    </row>
    <row r="4304" spans="17:34" x14ac:dyDescent="0.3">
      <c r="Q4304" s="1"/>
      <c r="AB4304" s="2"/>
      <c r="AD4304" s="1"/>
      <c r="AE4304" s="1"/>
      <c r="AF4304" s="1"/>
      <c r="AG4304" s="1"/>
      <c r="AH4304" s="1"/>
    </row>
    <row r="4305" spans="17:34" x14ac:dyDescent="0.3">
      <c r="Q4305" s="1"/>
      <c r="AB4305" s="2"/>
      <c r="AD4305" s="1"/>
      <c r="AE4305" s="1"/>
      <c r="AF4305" s="1"/>
      <c r="AG4305" s="1"/>
      <c r="AH4305" s="1"/>
    </row>
    <row r="4306" spans="17:34" x14ac:dyDescent="0.3">
      <c r="Q4306" s="1"/>
      <c r="AB4306" s="2"/>
      <c r="AD4306" s="1"/>
      <c r="AE4306" s="1"/>
      <c r="AF4306" s="1"/>
      <c r="AG4306" s="1"/>
      <c r="AH4306" s="1"/>
    </row>
    <row r="4307" spans="17:34" x14ac:dyDescent="0.3">
      <c r="Q4307" s="1"/>
      <c r="AB4307" s="2"/>
      <c r="AD4307" s="1"/>
      <c r="AE4307" s="1"/>
      <c r="AF4307" s="1"/>
      <c r="AG4307" s="1"/>
      <c r="AH4307" s="1"/>
    </row>
    <row r="4308" spans="17:34" x14ac:dyDescent="0.3">
      <c r="Q4308" s="1"/>
      <c r="AB4308" s="2"/>
      <c r="AD4308" s="1"/>
      <c r="AE4308" s="1"/>
      <c r="AF4308" s="1"/>
      <c r="AG4308" s="1"/>
      <c r="AH4308" s="1"/>
    </row>
    <row r="4309" spans="17:34" x14ac:dyDescent="0.3">
      <c r="Q4309" s="1"/>
      <c r="AB4309" s="2"/>
      <c r="AD4309" s="1"/>
      <c r="AE4309" s="1"/>
      <c r="AF4309" s="1"/>
      <c r="AG4309" s="1"/>
      <c r="AH4309" s="1"/>
    </row>
    <row r="4310" spans="17:34" x14ac:dyDescent="0.3">
      <c r="Q4310" s="1"/>
      <c r="AB4310" s="2"/>
      <c r="AD4310" s="1"/>
      <c r="AE4310" s="1"/>
      <c r="AF4310" s="1"/>
      <c r="AG4310" s="1"/>
      <c r="AH4310" s="1"/>
    </row>
    <row r="4311" spans="17:34" x14ac:dyDescent="0.3">
      <c r="Q4311" s="1"/>
      <c r="AB4311" s="2"/>
      <c r="AD4311" s="1"/>
      <c r="AE4311" s="1"/>
      <c r="AF4311" s="1"/>
      <c r="AG4311" s="1"/>
      <c r="AH4311" s="1"/>
    </row>
    <row r="4312" spans="17:34" x14ac:dyDescent="0.3">
      <c r="Q4312" s="1"/>
      <c r="AB4312" s="2"/>
      <c r="AD4312" s="1"/>
      <c r="AE4312" s="1"/>
      <c r="AF4312" s="1"/>
      <c r="AG4312" s="1"/>
      <c r="AH4312" s="1"/>
    </row>
    <row r="4313" spans="17:34" x14ac:dyDescent="0.3">
      <c r="Q4313" s="1"/>
      <c r="AB4313" s="2"/>
      <c r="AD4313" s="1"/>
      <c r="AE4313" s="1"/>
      <c r="AF4313" s="1"/>
      <c r="AG4313" s="1"/>
      <c r="AH4313" s="1"/>
    </row>
    <row r="4314" spans="17:34" x14ac:dyDescent="0.3">
      <c r="Q4314" s="1"/>
      <c r="AB4314" s="2"/>
      <c r="AD4314" s="1"/>
      <c r="AE4314" s="1"/>
      <c r="AF4314" s="1"/>
      <c r="AG4314" s="1"/>
      <c r="AH4314" s="1"/>
    </row>
    <row r="4315" spans="17:34" x14ac:dyDescent="0.3">
      <c r="Q4315" s="1"/>
      <c r="AB4315" s="2"/>
      <c r="AD4315" s="1"/>
      <c r="AE4315" s="1"/>
      <c r="AF4315" s="1"/>
      <c r="AG4315" s="1"/>
      <c r="AH4315" s="1"/>
    </row>
    <row r="4316" spans="17:34" x14ac:dyDescent="0.3">
      <c r="Q4316" s="1"/>
      <c r="AB4316" s="2"/>
      <c r="AD4316" s="1"/>
      <c r="AE4316" s="1"/>
      <c r="AF4316" s="1"/>
      <c r="AG4316" s="1"/>
      <c r="AH4316" s="1"/>
    </row>
    <row r="4317" spans="17:34" x14ac:dyDescent="0.3">
      <c r="Q4317" s="1"/>
      <c r="AB4317" s="2"/>
      <c r="AD4317" s="1"/>
      <c r="AE4317" s="1"/>
      <c r="AF4317" s="1"/>
      <c r="AG4317" s="1"/>
      <c r="AH4317" s="1"/>
    </row>
    <row r="4318" spans="17:34" x14ac:dyDescent="0.3">
      <c r="Q4318" s="1"/>
      <c r="AB4318" s="2"/>
      <c r="AD4318" s="1"/>
      <c r="AE4318" s="1"/>
      <c r="AF4318" s="1"/>
      <c r="AG4318" s="1"/>
      <c r="AH4318" s="1"/>
    </row>
    <row r="4319" spans="17:34" x14ac:dyDescent="0.3">
      <c r="Q4319" s="1"/>
      <c r="AB4319" s="2"/>
      <c r="AD4319" s="1"/>
      <c r="AE4319" s="1"/>
      <c r="AF4319" s="1"/>
      <c r="AG4319" s="1"/>
      <c r="AH4319" s="1"/>
    </row>
    <row r="4320" spans="17:34" x14ac:dyDescent="0.3">
      <c r="Q4320" s="1"/>
      <c r="AB4320" s="2"/>
      <c r="AD4320" s="1"/>
      <c r="AE4320" s="1"/>
      <c r="AF4320" s="1"/>
      <c r="AG4320" s="1"/>
      <c r="AH4320" s="1"/>
    </row>
    <row r="4321" spans="17:34" x14ac:dyDescent="0.3">
      <c r="Q4321" s="1"/>
      <c r="AB4321" s="2"/>
      <c r="AD4321" s="1"/>
      <c r="AE4321" s="1"/>
      <c r="AF4321" s="1"/>
      <c r="AG4321" s="1"/>
      <c r="AH4321" s="1"/>
    </row>
    <row r="4322" spans="17:34" x14ac:dyDescent="0.3">
      <c r="Q4322" s="1"/>
      <c r="AB4322" s="2"/>
      <c r="AD4322" s="1"/>
      <c r="AE4322" s="1"/>
      <c r="AF4322" s="1"/>
      <c r="AG4322" s="1"/>
      <c r="AH4322" s="1"/>
    </row>
    <row r="4323" spans="17:34" x14ac:dyDescent="0.3">
      <c r="Q4323" s="1"/>
      <c r="AB4323" s="2"/>
      <c r="AD4323" s="1"/>
      <c r="AE4323" s="1"/>
      <c r="AF4323" s="1"/>
      <c r="AG4323" s="1"/>
      <c r="AH4323" s="1"/>
    </row>
    <row r="4324" spans="17:34" x14ac:dyDescent="0.3">
      <c r="Q4324" s="1"/>
      <c r="AB4324" s="2"/>
      <c r="AD4324" s="1"/>
      <c r="AE4324" s="1"/>
      <c r="AF4324" s="1"/>
      <c r="AG4324" s="1"/>
      <c r="AH4324" s="1"/>
    </row>
    <row r="4325" spans="17:34" x14ac:dyDescent="0.3">
      <c r="Q4325" s="1"/>
      <c r="AB4325" s="2"/>
      <c r="AD4325" s="1"/>
      <c r="AE4325" s="1"/>
      <c r="AF4325" s="1"/>
      <c r="AG4325" s="1"/>
      <c r="AH4325" s="1"/>
    </row>
    <row r="4326" spans="17:34" x14ac:dyDescent="0.3">
      <c r="Q4326" s="1"/>
      <c r="AB4326" s="2"/>
      <c r="AD4326" s="1"/>
      <c r="AE4326" s="1"/>
      <c r="AF4326" s="1"/>
      <c r="AG4326" s="1"/>
      <c r="AH4326" s="1"/>
    </row>
    <row r="4327" spans="17:34" x14ac:dyDescent="0.3">
      <c r="Q4327" s="1"/>
      <c r="AB4327" s="2"/>
      <c r="AD4327" s="1"/>
      <c r="AE4327" s="1"/>
      <c r="AF4327" s="1"/>
      <c r="AG4327" s="1"/>
      <c r="AH4327" s="1"/>
    </row>
    <row r="4328" spans="17:34" x14ac:dyDescent="0.3">
      <c r="Q4328" s="1"/>
      <c r="AB4328" s="2"/>
      <c r="AD4328" s="1"/>
      <c r="AE4328" s="1"/>
      <c r="AF4328" s="1"/>
      <c r="AG4328" s="1"/>
      <c r="AH4328" s="1"/>
    </row>
    <row r="4329" spans="17:34" x14ac:dyDescent="0.3">
      <c r="Q4329" s="1"/>
      <c r="AB4329" s="2"/>
      <c r="AD4329" s="1"/>
      <c r="AE4329" s="1"/>
      <c r="AF4329" s="1"/>
      <c r="AG4329" s="1"/>
      <c r="AH4329" s="1"/>
    </row>
    <row r="4330" spans="17:34" x14ac:dyDescent="0.3">
      <c r="Q4330" s="1"/>
      <c r="AB4330" s="2"/>
      <c r="AD4330" s="1"/>
      <c r="AE4330" s="1"/>
      <c r="AF4330" s="1"/>
      <c r="AG4330" s="1"/>
      <c r="AH4330" s="1"/>
    </row>
    <row r="4331" spans="17:34" x14ac:dyDescent="0.3">
      <c r="Q4331" s="1"/>
      <c r="AB4331" s="2"/>
      <c r="AD4331" s="1"/>
      <c r="AE4331" s="1"/>
      <c r="AF4331" s="1"/>
      <c r="AG4331" s="1"/>
      <c r="AH4331" s="1"/>
    </row>
    <row r="4332" spans="17:34" x14ac:dyDescent="0.3">
      <c r="Q4332" s="1"/>
      <c r="AB4332" s="2"/>
      <c r="AD4332" s="1"/>
      <c r="AE4332" s="1"/>
      <c r="AF4332" s="1"/>
      <c r="AG4332" s="1"/>
      <c r="AH4332" s="1"/>
    </row>
    <row r="4333" spans="17:34" x14ac:dyDescent="0.3">
      <c r="Q4333" s="1"/>
      <c r="AB4333" s="2"/>
      <c r="AD4333" s="1"/>
      <c r="AE4333" s="1"/>
      <c r="AF4333" s="1"/>
      <c r="AG4333" s="1"/>
      <c r="AH4333" s="1"/>
    </row>
    <row r="4334" spans="17:34" x14ac:dyDescent="0.3">
      <c r="Q4334" s="1"/>
      <c r="AB4334" s="2"/>
      <c r="AD4334" s="1"/>
      <c r="AE4334" s="1"/>
      <c r="AF4334" s="1"/>
      <c r="AG4334" s="1"/>
      <c r="AH4334" s="1"/>
    </row>
    <row r="4335" spans="17:34" x14ac:dyDescent="0.3">
      <c r="Q4335" s="1"/>
      <c r="AB4335" s="2"/>
      <c r="AD4335" s="1"/>
      <c r="AE4335" s="1"/>
      <c r="AF4335" s="1"/>
      <c r="AG4335" s="1"/>
      <c r="AH4335" s="1"/>
    </row>
    <row r="4336" spans="17:34" x14ac:dyDescent="0.3">
      <c r="Q4336" s="1"/>
      <c r="AB4336" s="2"/>
      <c r="AD4336" s="1"/>
      <c r="AE4336" s="1"/>
      <c r="AF4336" s="1"/>
      <c r="AG4336" s="1"/>
      <c r="AH4336" s="1"/>
    </row>
    <row r="4337" spans="17:34" x14ac:dyDescent="0.3">
      <c r="Q4337" s="1"/>
      <c r="AB4337" s="2"/>
      <c r="AD4337" s="1"/>
      <c r="AE4337" s="1"/>
      <c r="AF4337" s="1"/>
      <c r="AG4337" s="1"/>
      <c r="AH4337" s="1"/>
    </row>
    <row r="4338" spans="17:34" x14ac:dyDescent="0.3">
      <c r="Q4338" s="1"/>
      <c r="AB4338" s="2"/>
      <c r="AD4338" s="1"/>
      <c r="AE4338" s="1"/>
      <c r="AF4338" s="1"/>
      <c r="AG4338" s="1"/>
      <c r="AH4338" s="1"/>
    </row>
    <row r="4339" spans="17:34" x14ac:dyDescent="0.3">
      <c r="Q4339" s="1"/>
      <c r="AB4339" s="2"/>
      <c r="AD4339" s="1"/>
      <c r="AE4339" s="1"/>
      <c r="AF4339" s="1"/>
      <c r="AG4339" s="1"/>
      <c r="AH4339" s="1"/>
    </row>
    <row r="4340" spans="17:34" x14ac:dyDescent="0.3">
      <c r="Q4340" s="1"/>
      <c r="AB4340" s="2"/>
      <c r="AD4340" s="1"/>
      <c r="AE4340" s="1"/>
      <c r="AF4340" s="1"/>
      <c r="AG4340" s="1"/>
      <c r="AH4340" s="1"/>
    </row>
    <row r="4341" spans="17:34" x14ac:dyDescent="0.3">
      <c r="Q4341" s="1"/>
      <c r="AB4341" s="2"/>
      <c r="AD4341" s="1"/>
      <c r="AE4341" s="1"/>
      <c r="AF4341" s="1"/>
      <c r="AG4341" s="1"/>
      <c r="AH4341" s="1"/>
    </row>
    <row r="4342" spans="17:34" x14ac:dyDescent="0.3">
      <c r="Q4342" s="1"/>
      <c r="AB4342" s="2"/>
      <c r="AD4342" s="1"/>
      <c r="AE4342" s="1"/>
      <c r="AF4342" s="1"/>
      <c r="AG4342" s="1"/>
      <c r="AH4342" s="1"/>
    </row>
    <row r="4343" spans="17:34" x14ac:dyDescent="0.3">
      <c r="Q4343" s="1"/>
      <c r="AB4343" s="2"/>
      <c r="AD4343" s="1"/>
      <c r="AE4343" s="1"/>
      <c r="AF4343" s="1"/>
      <c r="AG4343" s="1"/>
      <c r="AH4343" s="1"/>
    </row>
    <row r="4344" spans="17:34" x14ac:dyDescent="0.3">
      <c r="Q4344" s="1"/>
      <c r="AB4344" s="2"/>
      <c r="AD4344" s="1"/>
      <c r="AE4344" s="1"/>
      <c r="AF4344" s="1"/>
      <c r="AG4344" s="1"/>
      <c r="AH4344" s="1"/>
    </row>
    <row r="4345" spans="17:34" x14ac:dyDescent="0.3">
      <c r="Q4345" s="1"/>
      <c r="AB4345" s="2"/>
      <c r="AD4345" s="1"/>
      <c r="AE4345" s="1"/>
      <c r="AF4345" s="1"/>
      <c r="AG4345" s="1"/>
      <c r="AH4345" s="1"/>
    </row>
    <row r="4346" spans="17:34" x14ac:dyDescent="0.3">
      <c r="Q4346" s="1"/>
      <c r="AB4346" s="2"/>
      <c r="AD4346" s="1"/>
      <c r="AE4346" s="1"/>
      <c r="AF4346" s="1"/>
      <c r="AG4346" s="1"/>
      <c r="AH4346" s="1"/>
    </row>
    <row r="4347" spans="17:34" x14ac:dyDescent="0.3">
      <c r="Q4347" s="1"/>
      <c r="AB4347" s="2"/>
      <c r="AD4347" s="1"/>
      <c r="AE4347" s="1"/>
      <c r="AF4347" s="1"/>
      <c r="AG4347" s="1"/>
      <c r="AH4347" s="1"/>
    </row>
    <row r="4348" spans="17:34" x14ac:dyDescent="0.3">
      <c r="Q4348" s="1"/>
      <c r="AB4348" s="2"/>
      <c r="AD4348" s="1"/>
      <c r="AE4348" s="1"/>
      <c r="AF4348" s="1"/>
      <c r="AG4348" s="1"/>
      <c r="AH4348" s="1"/>
    </row>
    <row r="4349" spans="17:34" x14ac:dyDescent="0.3">
      <c r="Q4349" s="1"/>
      <c r="AB4349" s="2"/>
      <c r="AD4349" s="1"/>
      <c r="AE4349" s="1"/>
      <c r="AF4349" s="1"/>
      <c r="AG4349" s="1"/>
      <c r="AH4349" s="1"/>
    </row>
    <row r="4350" spans="17:34" x14ac:dyDescent="0.3">
      <c r="Q4350" s="1"/>
      <c r="AB4350" s="2"/>
      <c r="AD4350" s="1"/>
      <c r="AE4350" s="1"/>
      <c r="AF4350" s="1"/>
      <c r="AG4350" s="1"/>
      <c r="AH4350" s="1"/>
    </row>
    <row r="4351" spans="17:34" x14ac:dyDescent="0.3">
      <c r="Q4351" s="1"/>
      <c r="AB4351" s="2"/>
      <c r="AD4351" s="1"/>
      <c r="AE4351" s="1"/>
      <c r="AF4351" s="1"/>
      <c r="AG4351" s="1"/>
      <c r="AH4351" s="1"/>
    </row>
    <row r="4352" spans="17:34" x14ac:dyDescent="0.3">
      <c r="Q4352" s="1"/>
      <c r="AB4352" s="2"/>
      <c r="AD4352" s="1"/>
      <c r="AE4352" s="1"/>
      <c r="AF4352" s="1"/>
      <c r="AG4352" s="1"/>
      <c r="AH4352" s="1"/>
    </row>
    <row r="4353" spans="17:34" x14ac:dyDescent="0.3">
      <c r="Q4353" s="1"/>
      <c r="AB4353" s="2"/>
      <c r="AD4353" s="1"/>
      <c r="AE4353" s="1"/>
      <c r="AF4353" s="1"/>
      <c r="AG4353" s="1"/>
      <c r="AH4353" s="1"/>
    </row>
    <row r="4354" spans="17:34" x14ac:dyDescent="0.3">
      <c r="Q4354" s="1"/>
      <c r="AB4354" s="2"/>
      <c r="AD4354" s="1"/>
      <c r="AE4354" s="1"/>
      <c r="AF4354" s="1"/>
      <c r="AG4354" s="1"/>
      <c r="AH4354" s="1"/>
    </row>
    <row r="4355" spans="17:34" x14ac:dyDescent="0.3">
      <c r="Q4355" s="1"/>
      <c r="AB4355" s="2"/>
      <c r="AD4355" s="1"/>
      <c r="AE4355" s="1"/>
      <c r="AF4355" s="1"/>
      <c r="AG4355" s="1"/>
      <c r="AH4355" s="1"/>
    </row>
    <row r="4356" spans="17:34" x14ac:dyDescent="0.3">
      <c r="Q4356" s="1"/>
      <c r="AB4356" s="2"/>
      <c r="AD4356" s="1"/>
      <c r="AE4356" s="1"/>
      <c r="AF4356" s="1"/>
      <c r="AG4356" s="1"/>
      <c r="AH4356" s="1"/>
    </row>
    <row r="4357" spans="17:34" x14ac:dyDescent="0.3">
      <c r="Q4357" s="1"/>
      <c r="AB4357" s="2"/>
      <c r="AD4357" s="1"/>
      <c r="AE4357" s="1"/>
      <c r="AF4357" s="1"/>
      <c r="AG4357" s="1"/>
      <c r="AH4357" s="1"/>
    </row>
    <row r="4358" spans="17:34" x14ac:dyDescent="0.3">
      <c r="Q4358" s="1"/>
      <c r="AB4358" s="2"/>
      <c r="AD4358" s="1"/>
      <c r="AE4358" s="1"/>
      <c r="AF4358" s="1"/>
      <c r="AG4358" s="1"/>
      <c r="AH4358" s="1"/>
    </row>
    <row r="4359" spans="17:34" x14ac:dyDescent="0.3">
      <c r="Q4359" s="1"/>
      <c r="AB4359" s="2"/>
      <c r="AD4359" s="1"/>
      <c r="AE4359" s="1"/>
      <c r="AF4359" s="1"/>
      <c r="AG4359" s="1"/>
      <c r="AH4359" s="1"/>
    </row>
    <row r="4360" spans="17:34" x14ac:dyDescent="0.3">
      <c r="Q4360" s="1"/>
      <c r="AB4360" s="2"/>
      <c r="AD4360" s="1"/>
      <c r="AE4360" s="1"/>
      <c r="AF4360" s="1"/>
      <c r="AG4360" s="1"/>
      <c r="AH4360" s="1"/>
    </row>
    <row r="4361" spans="17:34" x14ac:dyDescent="0.3">
      <c r="Q4361" s="1"/>
      <c r="AB4361" s="2"/>
      <c r="AD4361" s="1"/>
      <c r="AE4361" s="1"/>
      <c r="AF4361" s="1"/>
      <c r="AG4361" s="1"/>
      <c r="AH4361" s="1"/>
    </row>
    <row r="4362" spans="17:34" x14ac:dyDescent="0.3">
      <c r="Q4362" s="1"/>
      <c r="AB4362" s="2"/>
      <c r="AD4362" s="1"/>
      <c r="AE4362" s="1"/>
      <c r="AF4362" s="1"/>
      <c r="AG4362" s="1"/>
      <c r="AH4362" s="1"/>
    </row>
    <row r="4363" spans="17:34" x14ac:dyDescent="0.3">
      <c r="Q4363" s="1"/>
      <c r="AB4363" s="2"/>
      <c r="AD4363" s="1"/>
      <c r="AE4363" s="1"/>
      <c r="AF4363" s="1"/>
      <c r="AG4363" s="1"/>
      <c r="AH4363" s="1"/>
    </row>
    <row r="4364" spans="17:34" x14ac:dyDescent="0.3">
      <c r="Q4364" s="1"/>
      <c r="AB4364" s="2"/>
      <c r="AD4364" s="1"/>
      <c r="AE4364" s="1"/>
      <c r="AF4364" s="1"/>
      <c r="AG4364" s="1"/>
      <c r="AH4364" s="1"/>
    </row>
    <row r="4365" spans="17:34" x14ac:dyDescent="0.3">
      <c r="Q4365" s="1"/>
      <c r="AB4365" s="2"/>
      <c r="AD4365" s="1"/>
      <c r="AE4365" s="1"/>
      <c r="AF4365" s="1"/>
      <c r="AG4365" s="1"/>
      <c r="AH4365" s="1"/>
    </row>
    <row r="4366" spans="17:34" x14ac:dyDescent="0.3">
      <c r="Q4366" s="1"/>
      <c r="AB4366" s="2"/>
      <c r="AD4366" s="1"/>
      <c r="AE4366" s="1"/>
      <c r="AF4366" s="1"/>
      <c r="AG4366" s="1"/>
      <c r="AH4366" s="1"/>
    </row>
    <row r="4367" spans="17:34" x14ac:dyDescent="0.3">
      <c r="Q4367" s="1"/>
      <c r="AB4367" s="2"/>
      <c r="AD4367" s="1"/>
      <c r="AE4367" s="1"/>
      <c r="AF4367" s="1"/>
      <c r="AG4367" s="1"/>
      <c r="AH4367" s="1"/>
    </row>
    <row r="4368" spans="17:34" x14ac:dyDescent="0.3">
      <c r="Q4368" s="1"/>
      <c r="AB4368" s="2"/>
      <c r="AD4368" s="1"/>
      <c r="AE4368" s="1"/>
      <c r="AF4368" s="1"/>
      <c r="AG4368" s="1"/>
      <c r="AH4368" s="1"/>
    </row>
    <row r="4369" spans="17:34" x14ac:dyDescent="0.3">
      <c r="Q4369" s="1"/>
      <c r="AB4369" s="2"/>
      <c r="AD4369" s="1"/>
      <c r="AE4369" s="1"/>
      <c r="AF4369" s="1"/>
      <c r="AG4369" s="1"/>
      <c r="AH4369" s="1"/>
    </row>
    <row r="4370" spans="17:34" x14ac:dyDescent="0.3">
      <c r="Q4370" s="1"/>
      <c r="AB4370" s="2"/>
      <c r="AD4370" s="1"/>
      <c r="AE4370" s="1"/>
      <c r="AF4370" s="1"/>
      <c r="AG4370" s="1"/>
      <c r="AH4370" s="1"/>
    </row>
    <row r="4371" spans="17:34" x14ac:dyDescent="0.3">
      <c r="Q4371" s="1"/>
      <c r="AB4371" s="2"/>
      <c r="AD4371" s="1"/>
      <c r="AE4371" s="1"/>
      <c r="AF4371" s="1"/>
      <c r="AG4371" s="1"/>
      <c r="AH4371" s="1"/>
    </row>
    <row r="4372" spans="17:34" x14ac:dyDescent="0.3">
      <c r="Q4372" s="1"/>
      <c r="AB4372" s="2"/>
      <c r="AD4372" s="1"/>
      <c r="AE4372" s="1"/>
      <c r="AF4372" s="1"/>
      <c r="AG4372" s="1"/>
      <c r="AH4372" s="1"/>
    </row>
    <row r="4373" spans="17:34" x14ac:dyDescent="0.3">
      <c r="Q4373" s="1"/>
      <c r="AB4373" s="2"/>
      <c r="AD4373" s="1"/>
      <c r="AE4373" s="1"/>
      <c r="AF4373" s="1"/>
      <c r="AG4373" s="1"/>
      <c r="AH4373" s="1"/>
    </row>
    <row r="4374" spans="17:34" x14ac:dyDescent="0.3">
      <c r="Q4374" s="1"/>
      <c r="AB4374" s="2"/>
      <c r="AD4374" s="1"/>
      <c r="AE4374" s="1"/>
      <c r="AF4374" s="1"/>
      <c r="AG4374" s="1"/>
      <c r="AH4374" s="1"/>
    </row>
    <row r="4375" spans="17:34" x14ac:dyDescent="0.3">
      <c r="Q4375" s="1"/>
      <c r="AB4375" s="2"/>
      <c r="AD4375" s="1"/>
      <c r="AE4375" s="1"/>
      <c r="AF4375" s="1"/>
      <c r="AG4375" s="1"/>
      <c r="AH4375" s="1"/>
    </row>
    <row r="4376" spans="17:34" x14ac:dyDescent="0.3">
      <c r="Q4376" s="1"/>
      <c r="AB4376" s="2"/>
      <c r="AD4376" s="1"/>
      <c r="AE4376" s="1"/>
      <c r="AF4376" s="1"/>
      <c r="AG4376" s="1"/>
      <c r="AH4376" s="1"/>
    </row>
    <row r="4377" spans="17:34" x14ac:dyDescent="0.3">
      <c r="Q4377" s="1"/>
      <c r="AB4377" s="2"/>
      <c r="AD4377" s="1"/>
      <c r="AE4377" s="1"/>
      <c r="AF4377" s="1"/>
      <c r="AG4377" s="1"/>
      <c r="AH4377" s="1"/>
    </row>
    <row r="4378" spans="17:34" x14ac:dyDescent="0.3">
      <c r="Q4378" s="1"/>
      <c r="AB4378" s="2"/>
      <c r="AD4378" s="1"/>
      <c r="AE4378" s="1"/>
      <c r="AF4378" s="1"/>
      <c r="AG4378" s="1"/>
      <c r="AH4378" s="1"/>
    </row>
    <row r="4379" spans="17:34" x14ac:dyDescent="0.3">
      <c r="Q4379" s="1"/>
      <c r="AB4379" s="2"/>
      <c r="AD4379" s="1"/>
      <c r="AE4379" s="1"/>
      <c r="AF4379" s="1"/>
      <c r="AG4379" s="1"/>
      <c r="AH4379" s="1"/>
    </row>
    <row r="4380" spans="17:34" x14ac:dyDescent="0.3">
      <c r="Q4380" s="1"/>
      <c r="AB4380" s="2"/>
      <c r="AD4380" s="1"/>
      <c r="AE4380" s="1"/>
      <c r="AF4380" s="1"/>
      <c r="AG4380" s="1"/>
      <c r="AH4380" s="1"/>
    </row>
    <row r="4381" spans="17:34" x14ac:dyDescent="0.3">
      <c r="Q4381" s="1"/>
      <c r="AB4381" s="2"/>
      <c r="AD4381" s="1"/>
      <c r="AE4381" s="1"/>
      <c r="AF4381" s="1"/>
      <c r="AG4381" s="1"/>
      <c r="AH4381" s="1"/>
    </row>
    <row r="4382" spans="17:34" x14ac:dyDescent="0.3">
      <c r="Q4382" s="1"/>
      <c r="AB4382" s="2"/>
      <c r="AD4382" s="1"/>
      <c r="AE4382" s="1"/>
      <c r="AF4382" s="1"/>
      <c r="AG4382" s="1"/>
      <c r="AH4382" s="1"/>
    </row>
    <row r="4383" spans="17:34" x14ac:dyDescent="0.3">
      <c r="Q4383" s="1"/>
      <c r="AB4383" s="2"/>
      <c r="AD4383" s="1"/>
      <c r="AE4383" s="1"/>
      <c r="AF4383" s="1"/>
      <c r="AG4383" s="1"/>
      <c r="AH4383" s="1"/>
    </row>
    <row r="4384" spans="17:34" x14ac:dyDescent="0.3">
      <c r="Q4384" s="1"/>
      <c r="AB4384" s="2"/>
      <c r="AD4384" s="1"/>
      <c r="AE4384" s="1"/>
      <c r="AF4384" s="1"/>
      <c r="AG4384" s="1"/>
      <c r="AH4384" s="1"/>
    </row>
    <row r="4385" spans="17:34" x14ac:dyDescent="0.3">
      <c r="Q4385" s="1"/>
      <c r="AB4385" s="2"/>
      <c r="AD4385" s="1"/>
      <c r="AE4385" s="1"/>
      <c r="AF4385" s="1"/>
      <c r="AG4385" s="1"/>
      <c r="AH4385" s="1"/>
    </row>
    <row r="4386" spans="17:34" x14ac:dyDescent="0.3">
      <c r="Q4386" s="1"/>
      <c r="AB4386" s="2"/>
      <c r="AD4386" s="1"/>
      <c r="AE4386" s="1"/>
      <c r="AF4386" s="1"/>
      <c r="AG4386" s="1"/>
      <c r="AH4386" s="1"/>
    </row>
    <row r="4387" spans="17:34" x14ac:dyDescent="0.3">
      <c r="Q4387" s="1"/>
      <c r="AB4387" s="2"/>
      <c r="AD4387" s="1"/>
      <c r="AE4387" s="1"/>
      <c r="AF4387" s="1"/>
      <c r="AG4387" s="1"/>
      <c r="AH4387" s="1"/>
    </row>
    <row r="4388" spans="17:34" x14ac:dyDescent="0.3">
      <c r="Q4388" s="1"/>
      <c r="AB4388" s="2"/>
      <c r="AD4388" s="1"/>
      <c r="AE4388" s="1"/>
      <c r="AF4388" s="1"/>
      <c r="AG4388" s="1"/>
      <c r="AH4388" s="1"/>
    </row>
    <row r="4389" spans="17:34" x14ac:dyDescent="0.3">
      <c r="Q4389" s="1"/>
      <c r="AB4389" s="2"/>
      <c r="AD4389" s="1"/>
      <c r="AE4389" s="1"/>
      <c r="AF4389" s="1"/>
      <c r="AG4389" s="1"/>
      <c r="AH4389" s="1"/>
    </row>
    <row r="4390" spans="17:34" x14ac:dyDescent="0.3">
      <c r="Q4390" s="1"/>
      <c r="AB4390" s="2"/>
      <c r="AD4390" s="1"/>
      <c r="AE4390" s="1"/>
      <c r="AF4390" s="1"/>
      <c r="AG4390" s="1"/>
      <c r="AH4390" s="1"/>
    </row>
    <row r="4391" spans="17:34" x14ac:dyDescent="0.3">
      <c r="Q4391" s="1"/>
      <c r="AB4391" s="2"/>
      <c r="AD4391" s="1"/>
      <c r="AE4391" s="1"/>
      <c r="AF4391" s="1"/>
      <c r="AG4391" s="1"/>
      <c r="AH4391" s="1"/>
    </row>
    <row r="4392" spans="17:34" x14ac:dyDescent="0.3">
      <c r="Q4392" s="1"/>
      <c r="AB4392" s="2"/>
      <c r="AD4392" s="1"/>
      <c r="AE4392" s="1"/>
      <c r="AF4392" s="1"/>
      <c r="AG4392" s="1"/>
      <c r="AH4392" s="1"/>
    </row>
    <row r="4393" spans="17:34" x14ac:dyDescent="0.3">
      <c r="Q4393" s="1"/>
      <c r="AB4393" s="2"/>
      <c r="AD4393" s="1"/>
      <c r="AE4393" s="1"/>
      <c r="AF4393" s="1"/>
      <c r="AG4393" s="1"/>
      <c r="AH4393" s="1"/>
    </row>
    <row r="4394" spans="17:34" x14ac:dyDescent="0.3">
      <c r="Q4394" s="1"/>
      <c r="AB4394" s="2"/>
      <c r="AD4394" s="1"/>
      <c r="AE4394" s="1"/>
      <c r="AF4394" s="1"/>
      <c r="AG4394" s="1"/>
      <c r="AH4394" s="1"/>
    </row>
    <row r="4395" spans="17:34" x14ac:dyDescent="0.3">
      <c r="Q4395" s="1"/>
      <c r="AB4395" s="2"/>
      <c r="AD4395" s="1"/>
      <c r="AE4395" s="1"/>
      <c r="AF4395" s="1"/>
      <c r="AG4395" s="1"/>
      <c r="AH4395" s="1"/>
    </row>
    <row r="4396" spans="17:34" x14ac:dyDescent="0.3">
      <c r="Q4396" s="1"/>
      <c r="AB4396" s="2"/>
      <c r="AD4396" s="1"/>
      <c r="AE4396" s="1"/>
      <c r="AF4396" s="1"/>
      <c r="AG4396" s="1"/>
      <c r="AH4396" s="1"/>
    </row>
    <row r="4397" spans="17:34" x14ac:dyDescent="0.3">
      <c r="Q4397" s="1"/>
      <c r="AB4397" s="2"/>
      <c r="AD4397" s="1"/>
      <c r="AE4397" s="1"/>
      <c r="AF4397" s="1"/>
      <c r="AG4397" s="1"/>
      <c r="AH4397" s="1"/>
    </row>
    <row r="4398" spans="17:34" x14ac:dyDescent="0.3">
      <c r="Q4398" s="1"/>
      <c r="AB4398" s="2"/>
      <c r="AD4398" s="1"/>
      <c r="AE4398" s="1"/>
      <c r="AF4398" s="1"/>
      <c r="AG4398" s="1"/>
      <c r="AH4398" s="1"/>
    </row>
    <row r="4399" spans="17:34" x14ac:dyDescent="0.3">
      <c r="Q4399" s="1"/>
      <c r="AB4399" s="2"/>
      <c r="AD4399" s="1"/>
      <c r="AE4399" s="1"/>
      <c r="AF4399" s="1"/>
      <c r="AG4399" s="1"/>
      <c r="AH4399" s="1"/>
    </row>
    <row r="4400" spans="17:34" x14ac:dyDescent="0.3">
      <c r="Q4400" s="1"/>
      <c r="AB4400" s="2"/>
      <c r="AD4400" s="1"/>
      <c r="AE4400" s="1"/>
      <c r="AF4400" s="1"/>
      <c r="AG4400" s="1"/>
      <c r="AH4400" s="1"/>
    </row>
    <row r="4401" spans="17:34" x14ac:dyDescent="0.3">
      <c r="Q4401" s="1"/>
      <c r="AB4401" s="2"/>
      <c r="AD4401" s="1"/>
      <c r="AE4401" s="1"/>
      <c r="AF4401" s="1"/>
      <c r="AG4401" s="1"/>
      <c r="AH4401" s="1"/>
    </row>
    <row r="4402" spans="17:34" x14ac:dyDescent="0.3">
      <c r="Q4402" s="1"/>
      <c r="AB4402" s="2"/>
      <c r="AD4402" s="1"/>
      <c r="AE4402" s="1"/>
      <c r="AF4402" s="1"/>
      <c r="AG4402" s="1"/>
      <c r="AH4402" s="1"/>
    </row>
    <row r="4403" spans="17:34" x14ac:dyDescent="0.3">
      <c r="Q4403" s="1"/>
      <c r="AB4403" s="2"/>
      <c r="AD4403" s="1"/>
      <c r="AE4403" s="1"/>
      <c r="AF4403" s="1"/>
      <c r="AG4403" s="1"/>
      <c r="AH4403" s="1"/>
    </row>
    <row r="4404" spans="17:34" x14ac:dyDescent="0.3">
      <c r="Q4404" s="1"/>
      <c r="AB4404" s="2"/>
      <c r="AD4404" s="1"/>
      <c r="AE4404" s="1"/>
      <c r="AF4404" s="1"/>
      <c r="AG4404" s="1"/>
      <c r="AH4404" s="1"/>
    </row>
    <row r="4405" spans="17:34" x14ac:dyDescent="0.3">
      <c r="Q4405" s="1"/>
      <c r="AB4405" s="2"/>
      <c r="AD4405" s="1"/>
      <c r="AE4405" s="1"/>
      <c r="AF4405" s="1"/>
      <c r="AG4405" s="1"/>
      <c r="AH4405" s="1"/>
    </row>
    <row r="4406" spans="17:34" x14ac:dyDescent="0.3">
      <c r="Q4406" s="1"/>
      <c r="AB4406" s="2"/>
      <c r="AD4406" s="1"/>
      <c r="AE4406" s="1"/>
      <c r="AF4406" s="1"/>
      <c r="AG4406" s="1"/>
      <c r="AH4406" s="1"/>
    </row>
    <row r="4407" spans="17:34" x14ac:dyDescent="0.3">
      <c r="Q4407" s="1"/>
      <c r="AB4407" s="2"/>
      <c r="AD4407" s="1"/>
      <c r="AE4407" s="1"/>
      <c r="AF4407" s="1"/>
      <c r="AG4407" s="1"/>
      <c r="AH4407" s="1"/>
    </row>
    <row r="4408" spans="17:34" x14ac:dyDescent="0.3">
      <c r="Q4408" s="1"/>
      <c r="AB4408" s="2"/>
      <c r="AD4408" s="1"/>
      <c r="AE4408" s="1"/>
      <c r="AF4408" s="1"/>
      <c r="AG4408" s="1"/>
      <c r="AH4408" s="1"/>
    </row>
    <row r="4409" spans="17:34" x14ac:dyDescent="0.3">
      <c r="Q4409" s="1"/>
      <c r="AB4409" s="2"/>
      <c r="AD4409" s="1"/>
      <c r="AE4409" s="1"/>
      <c r="AF4409" s="1"/>
      <c r="AG4409" s="1"/>
      <c r="AH4409" s="1"/>
    </row>
    <row r="4410" spans="17:34" x14ac:dyDescent="0.3">
      <c r="Q4410" s="1"/>
      <c r="AB4410" s="2"/>
      <c r="AD4410" s="1"/>
      <c r="AE4410" s="1"/>
      <c r="AF4410" s="1"/>
      <c r="AG4410" s="1"/>
      <c r="AH4410" s="1"/>
    </row>
    <row r="4411" spans="17:34" x14ac:dyDescent="0.3">
      <c r="Q4411" s="1"/>
      <c r="AB4411" s="2"/>
      <c r="AD4411" s="1"/>
      <c r="AE4411" s="1"/>
      <c r="AF4411" s="1"/>
      <c r="AG4411" s="1"/>
      <c r="AH4411" s="1"/>
    </row>
    <row r="4412" spans="17:34" x14ac:dyDescent="0.3">
      <c r="Q4412" s="1"/>
      <c r="AB4412" s="2"/>
      <c r="AD4412" s="1"/>
      <c r="AE4412" s="1"/>
      <c r="AF4412" s="1"/>
      <c r="AG4412" s="1"/>
      <c r="AH4412" s="1"/>
    </row>
    <row r="4413" spans="17:34" x14ac:dyDescent="0.3">
      <c r="Q4413" s="1"/>
      <c r="AB4413" s="2"/>
      <c r="AD4413" s="1"/>
      <c r="AE4413" s="1"/>
      <c r="AF4413" s="1"/>
      <c r="AG4413" s="1"/>
      <c r="AH4413" s="1"/>
    </row>
    <row r="4414" spans="17:34" x14ac:dyDescent="0.3">
      <c r="Q4414" s="1"/>
      <c r="AB4414" s="2"/>
      <c r="AD4414" s="1"/>
      <c r="AE4414" s="1"/>
      <c r="AF4414" s="1"/>
      <c r="AG4414" s="1"/>
      <c r="AH4414" s="1"/>
    </row>
    <row r="4415" spans="17:34" x14ac:dyDescent="0.3">
      <c r="Q4415" s="1"/>
      <c r="AB4415" s="2"/>
      <c r="AD4415" s="1"/>
      <c r="AE4415" s="1"/>
      <c r="AF4415" s="1"/>
      <c r="AG4415" s="1"/>
      <c r="AH4415" s="1"/>
    </row>
    <row r="4416" spans="17:34" x14ac:dyDescent="0.3">
      <c r="Q4416" s="1"/>
      <c r="AB4416" s="2"/>
      <c r="AD4416" s="1"/>
      <c r="AE4416" s="1"/>
      <c r="AF4416" s="1"/>
      <c r="AG4416" s="1"/>
      <c r="AH4416" s="1"/>
    </row>
    <row r="4417" spans="17:34" x14ac:dyDescent="0.3">
      <c r="Q4417" s="1"/>
      <c r="AB4417" s="2"/>
      <c r="AD4417" s="1"/>
      <c r="AE4417" s="1"/>
      <c r="AF4417" s="1"/>
      <c r="AG4417" s="1"/>
      <c r="AH4417" s="1"/>
    </row>
    <row r="4418" spans="17:34" x14ac:dyDescent="0.3">
      <c r="Q4418" s="1"/>
      <c r="AB4418" s="2"/>
      <c r="AD4418" s="1"/>
      <c r="AE4418" s="1"/>
      <c r="AF4418" s="1"/>
      <c r="AG4418" s="1"/>
      <c r="AH4418" s="1"/>
    </row>
    <row r="4419" spans="17:34" x14ac:dyDescent="0.3">
      <c r="Q4419" s="1"/>
      <c r="AB4419" s="2"/>
      <c r="AD4419" s="1"/>
      <c r="AE4419" s="1"/>
      <c r="AF4419" s="1"/>
      <c r="AG4419" s="1"/>
      <c r="AH4419" s="1"/>
    </row>
    <row r="4420" spans="17:34" x14ac:dyDescent="0.3">
      <c r="Q4420" s="1"/>
      <c r="AB4420" s="2"/>
      <c r="AD4420" s="1"/>
      <c r="AE4420" s="1"/>
      <c r="AF4420" s="1"/>
      <c r="AG4420" s="1"/>
      <c r="AH4420" s="1"/>
    </row>
    <row r="4421" spans="17:34" x14ac:dyDescent="0.3">
      <c r="Q4421" s="1"/>
      <c r="AB4421" s="2"/>
      <c r="AD4421" s="1"/>
      <c r="AE4421" s="1"/>
      <c r="AF4421" s="1"/>
      <c r="AG4421" s="1"/>
      <c r="AH4421" s="1"/>
    </row>
    <row r="4422" spans="17:34" x14ac:dyDescent="0.3">
      <c r="Q4422" s="1"/>
      <c r="AB4422" s="2"/>
      <c r="AD4422" s="1"/>
      <c r="AE4422" s="1"/>
      <c r="AF4422" s="1"/>
      <c r="AG4422" s="1"/>
      <c r="AH4422" s="1"/>
    </row>
    <row r="4423" spans="17:34" x14ac:dyDescent="0.3">
      <c r="Q4423" s="1"/>
      <c r="AB4423" s="2"/>
      <c r="AD4423" s="1"/>
      <c r="AE4423" s="1"/>
      <c r="AF4423" s="1"/>
      <c r="AG4423" s="1"/>
      <c r="AH4423" s="1"/>
    </row>
    <row r="4424" spans="17:34" x14ac:dyDescent="0.3">
      <c r="Q4424" s="1"/>
      <c r="AB4424" s="2"/>
      <c r="AD4424" s="1"/>
      <c r="AE4424" s="1"/>
      <c r="AF4424" s="1"/>
      <c r="AG4424" s="1"/>
      <c r="AH4424" s="1"/>
    </row>
    <row r="4425" spans="17:34" x14ac:dyDescent="0.3">
      <c r="Q4425" s="1"/>
      <c r="AB4425" s="2"/>
      <c r="AD4425" s="1"/>
      <c r="AE4425" s="1"/>
      <c r="AF4425" s="1"/>
      <c r="AG4425" s="1"/>
      <c r="AH4425" s="1"/>
    </row>
    <row r="4426" spans="17:34" x14ac:dyDescent="0.3">
      <c r="Q4426" s="1"/>
      <c r="AB4426" s="2"/>
      <c r="AD4426" s="1"/>
      <c r="AE4426" s="1"/>
      <c r="AF4426" s="1"/>
      <c r="AG4426" s="1"/>
      <c r="AH4426" s="1"/>
    </row>
    <row r="4427" spans="17:34" x14ac:dyDescent="0.3">
      <c r="Q4427" s="1"/>
      <c r="AB4427" s="2"/>
      <c r="AD4427" s="1"/>
      <c r="AE4427" s="1"/>
      <c r="AF4427" s="1"/>
      <c r="AG4427" s="1"/>
      <c r="AH4427" s="1"/>
    </row>
    <row r="4428" spans="17:34" x14ac:dyDescent="0.3">
      <c r="Q4428" s="1"/>
      <c r="AB4428" s="2"/>
      <c r="AD4428" s="1"/>
      <c r="AE4428" s="1"/>
      <c r="AF4428" s="1"/>
      <c r="AG4428" s="1"/>
      <c r="AH4428" s="1"/>
    </row>
    <row r="4429" spans="17:34" x14ac:dyDescent="0.3">
      <c r="Q4429" s="1"/>
      <c r="AB4429" s="2"/>
      <c r="AD4429" s="1"/>
      <c r="AE4429" s="1"/>
      <c r="AF4429" s="1"/>
      <c r="AG4429" s="1"/>
      <c r="AH4429" s="1"/>
    </row>
    <row r="4430" spans="17:34" x14ac:dyDescent="0.3">
      <c r="Q4430" s="1"/>
      <c r="AB4430" s="2"/>
      <c r="AD4430" s="1"/>
      <c r="AE4430" s="1"/>
      <c r="AF4430" s="1"/>
      <c r="AG4430" s="1"/>
      <c r="AH4430" s="1"/>
    </row>
    <row r="4431" spans="17:34" x14ac:dyDescent="0.3">
      <c r="Q4431" s="1"/>
      <c r="AB4431" s="2"/>
      <c r="AD4431" s="1"/>
      <c r="AE4431" s="1"/>
      <c r="AF4431" s="1"/>
      <c r="AG4431" s="1"/>
      <c r="AH4431" s="1"/>
    </row>
    <row r="4432" spans="17:34" x14ac:dyDescent="0.3">
      <c r="Q4432" s="1"/>
      <c r="AB4432" s="2"/>
      <c r="AD4432" s="1"/>
      <c r="AE4432" s="1"/>
      <c r="AF4432" s="1"/>
      <c r="AG4432" s="1"/>
      <c r="AH4432" s="1"/>
    </row>
    <row r="4433" spans="17:34" x14ac:dyDescent="0.3">
      <c r="Q4433" s="1"/>
      <c r="AB4433" s="2"/>
      <c r="AD4433" s="1"/>
      <c r="AE4433" s="1"/>
      <c r="AF4433" s="1"/>
      <c r="AG4433" s="1"/>
      <c r="AH4433" s="1"/>
    </row>
    <row r="4434" spans="17:34" x14ac:dyDescent="0.3">
      <c r="Q4434" s="1"/>
      <c r="AB4434" s="2"/>
      <c r="AD4434" s="1"/>
      <c r="AE4434" s="1"/>
      <c r="AF4434" s="1"/>
      <c r="AG4434" s="1"/>
      <c r="AH4434" s="1"/>
    </row>
    <row r="4435" spans="17:34" x14ac:dyDescent="0.3">
      <c r="Q4435" s="1"/>
      <c r="AB4435" s="2"/>
      <c r="AD4435" s="1"/>
      <c r="AE4435" s="1"/>
      <c r="AF4435" s="1"/>
      <c r="AG4435" s="1"/>
      <c r="AH4435" s="1"/>
    </row>
    <row r="4436" spans="17:34" x14ac:dyDescent="0.3">
      <c r="Q4436" s="1"/>
      <c r="AB4436" s="2"/>
      <c r="AD4436" s="1"/>
      <c r="AE4436" s="1"/>
      <c r="AF4436" s="1"/>
      <c r="AG4436" s="1"/>
      <c r="AH4436" s="1"/>
    </row>
    <row r="4437" spans="17:34" x14ac:dyDescent="0.3">
      <c r="Q4437" s="1"/>
      <c r="AB4437" s="2"/>
      <c r="AD4437" s="1"/>
      <c r="AE4437" s="1"/>
      <c r="AF4437" s="1"/>
      <c r="AG4437" s="1"/>
      <c r="AH4437" s="1"/>
    </row>
    <row r="4438" spans="17:34" x14ac:dyDescent="0.3">
      <c r="Q4438" s="1"/>
      <c r="AB4438" s="2"/>
      <c r="AD4438" s="1"/>
      <c r="AE4438" s="1"/>
      <c r="AF4438" s="1"/>
      <c r="AG4438" s="1"/>
      <c r="AH4438" s="1"/>
    </row>
    <row r="4439" spans="17:34" x14ac:dyDescent="0.3">
      <c r="Q4439" s="1"/>
      <c r="AB4439" s="2"/>
      <c r="AD4439" s="1"/>
      <c r="AE4439" s="1"/>
      <c r="AF4439" s="1"/>
      <c r="AG4439" s="1"/>
      <c r="AH4439" s="1"/>
    </row>
    <row r="4440" spans="17:34" x14ac:dyDescent="0.3">
      <c r="Q4440" s="1"/>
      <c r="AB4440" s="2"/>
      <c r="AD4440" s="1"/>
      <c r="AE4440" s="1"/>
      <c r="AF4440" s="1"/>
      <c r="AG4440" s="1"/>
      <c r="AH4440" s="1"/>
    </row>
    <row r="4441" spans="17:34" x14ac:dyDescent="0.3">
      <c r="Q4441" s="1"/>
      <c r="AB4441" s="2"/>
      <c r="AD4441" s="1"/>
      <c r="AE4441" s="1"/>
      <c r="AF4441" s="1"/>
      <c r="AG4441" s="1"/>
      <c r="AH4441" s="1"/>
    </row>
    <row r="4442" spans="17:34" x14ac:dyDescent="0.3">
      <c r="Q4442" s="1"/>
      <c r="AB4442" s="2"/>
      <c r="AD4442" s="1"/>
      <c r="AE4442" s="1"/>
      <c r="AF4442" s="1"/>
      <c r="AG4442" s="1"/>
      <c r="AH4442" s="1"/>
    </row>
    <row r="4443" spans="17:34" x14ac:dyDescent="0.3">
      <c r="Q4443" s="1"/>
      <c r="AB4443" s="2"/>
      <c r="AD4443" s="1"/>
      <c r="AE4443" s="1"/>
      <c r="AF4443" s="1"/>
      <c r="AG4443" s="1"/>
      <c r="AH4443" s="1"/>
    </row>
    <row r="4444" spans="17:34" x14ac:dyDescent="0.3">
      <c r="Q4444" s="1"/>
      <c r="AB4444" s="2"/>
      <c r="AD4444" s="1"/>
      <c r="AE4444" s="1"/>
      <c r="AF4444" s="1"/>
      <c r="AG4444" s="1"/>
      <c r="AH4444" s="1"/>
    </row>
    <row r="4445" spans="17:34" x14ac:dyDescent="0.3">
      <c r="Q4445" s="1"/>
      <c r="AB4445" s="2"/>
      <c r="AD4445" s="1"/>
      <c r="AE4445" s="1"/>
      <c r="AF4445" s="1"/>
      <c r="AG4445" s="1"/>
      <c r="AH4445" s="1"/>
    </row>
    <row r="4446" spans="17:34" x14ac:dyDescent="0.3">
      <c r="Q4446" s="1"/>
      <c r="AB4446" s="2"/>
      <c r="AD4446" s="1"/>
      <c r="AE4446" s="1"/>
      <c r="AF4446" s="1"/>
      <c r="AG4446" s="1"/>
      <c r="AH4446" s="1"/>
    </row>
    <row r="4447" spans="17:34" x14ac:dyDescent="0.3">
      <c r="Q4447" s="1"/>
      <c r="AB4447" s="2"/>
      <c r="AD4447" s="1"/>
      <c r="AE4447" s="1"/>
      <c r="AF4447" s="1"/>
      <c r="AG4447" s="1"/>
      <c r="AH4447" s="1"/>
    </row>
    <row r="4448" spans="17:34" x14ac:dyDescent="0.3">
      <c r="Q4448" s="1"/>
      <c r="AB4448" s="2"/>
      <c r="AD4448" s="1"/>
      <c r="AE4448" s="1"/>
      <c r="AF4448" s="1"/>
      <c r="AG4448" s="1"/>
      <c r="AH4448" s="1"/>
    </row>
    <row r="4449" spans="17:34" x14ac:dyDescent="0.3">
      <c r="Q4449" s="1"/>
      <c r="AB4449" s="2"/>
      <c r="AD4449" s="1"/>
      <c r="AE4449" s="1"/>
      <c r="AF4449" s="1"/>
      <c r="AG4449" s="1"/>
      <c r="AH4449" s="1"/>
    </row>
    <row r="4450" spans="17:34" x14ac:dyDescent="0.3">
      <c r="Q4450" s="1"/>
      <c r="AB4450" s="2"/>
      <c r="AD4450" s="1"/>
      <c r="AE4450" s="1"/>
      <c r="AF4450" s="1"/>
      <c r="AG4450" s="1"/>
      <c r="AH4450" s="1"/>
    </row>
    <row r="4451" spans="17:34" x14ac:dyDescent="0.3">
      <c r="Q4451" s="1"/>
      <c r="AB4451" s="2"/>
      <c r="AD4451" s="1"/>
      <c r="AE4451" s="1"/>
      <c r="AF4451" s="1"/>
      <c r="AG4451" s="1"/>
      <c r="AH4451" s="1"/>
    </row>
    <row r="4452" spans="17:34" x14ac:dyDescent="0.3">
      <c r="Q4452" s="1"/>
      <c r="AB4452" s="2"/>
      <c r="AD4452" s="1"/>
      <c r="AE4452" s="1"/>
      <c r="AF4452" s="1"/>
      <c r="AG4452" s="1"/>
      <c r="AH4452" s="1"/>
    </row>
    <row r="4453" spans="17:34" x14ac:dyDescent="0.3">
      <c r="Q4453" s="1"/>
      <c r="AB4453" s="2"/>
      <c r="AD4453" s="1"/>
      <c r="AE4453" s="1"/>
      <c r="AF4453" s="1"/>
      <c r="AG4453" s="1"/>
      <c r="AH4453" s="1"/>
    </row>
    <row r="4454" spans="17:34" x14ac:dyDescent="0.3">
      <c r="Q4454" s="1"/>
      <c r="AB4454" s="2"/>
      <c r="AD4454" s="1"/>
      <c r="AE4454" s="1"/>
      <c r="AF4454" s="1"/>
      <c r="AG4454" s="1"/>
      <c r="AH4454" s="1"/>
    </row>
    <row r="4455" spans="17:34" x14ac:dyDescent="0.3">
      <c r="Q4455" s="1"/>
      <c r="AB4455" s="2"/>
      <c r="AD4455" s="1"/>
      <c r="AE4455" s="1"/>
      <c r="AF4455" s="1"/>
      <c r="AG4455" s="1"/>
      <c r="AH4455" s="1"/>
    </row>
    <row r="4456" spans="17:34" x14ac:dyDescent="0.3">
      <c r="Q4456" s="1"/>
      <c r="AB4456" s="2"/>
      <c r="AD4456" s="1"/>
      <c r="AE4456" s="1"/>
      <c r="AF4456" s="1"/>
      <c r="AG4456" s="1"/>
      <c r="AH4456" s="1"/>
    </row>
    <row r="4457" spans="17:34" x14ac:dyDescent="0.3">
      <c r="Q4457" s="1"/>
      <c r="AB4457" s="2"/>
      <c r="AD4457" s="1"/>
      <c r="AE4457" s="1"/>
      <c r="AF4457" s="1"/>
      <c r="AG4457" s="1"/>
      <c r="AH4457" s="1"/>
    </row>
    <row r="4458" spans="17:34" x14ac:dyDescent="0.3">
      <c r="Q4458" s="1"/>
      <c r="AB4458" s="2"/>
      <c r="AD4458" s="1"/>
      <c r="AE4458" s="1"/>
      <c r="AF4458" s="1"/>
      <c r="AG4458" s="1"/>
      <c r="AH4458" s="1"/>
    </row>
    <row r="4459" spans="17:34" x14ac:dyDescent="0.3">
      <c r="Q4459" s="1"/>
      <c r="AB4459" s="2"/>
      <c r="AD4459" s="1"/>
      <c r="AE4459" s="1"/>
      <c r="AF4459" s="1"/>
      <c r="AG4459" s="1"/>
      <c r="AH4459" s="1"/>
    </row>
    <row r="4460" spans="17:34" x14ac:dyDescent="0.3">
      <c r="Q4460" s="1"/>
      <c r="AB4460" s="2"/>
      <c r="AD4460" s="1"/>
      <c r="AE4460" s="1"/>
      <c r="AF4460" s="1"/>
      <c r="AG4460" s="1"/>
      <c r="AH4460" s="1"/>
    </row>
    <row r="4461" spans="17:34" x14ac:dyDescent="0.3">
      <c r="Q4461" s="1"/>
      <c r="AB4461" s="2"/>
      <c r="AD4461" s="1"/>
      <c r="AE4461" s="1"/>
      <c r="AF4461" s="1"/>
      <c r="AG4461" s="1"/>
      <c r="AH4461" s="1"/>
    </row>
    <row r="4462" spans="17:34" x14ac:dyDescent="0.3">
      <c r="Q4462" s="1"/>
      <c r="AB4462" s="2"/>
      <c r="AD4462" s="1"/>
      <c r="AE4462" s="1"/>
      <c r="AF4462" s="1"/>
      <c r="AG4462" s="1"/>
      <c r="AH4462" s="1"/>
    </row>
    <row r="4463" spans="17:34" x14ac:dyDescent="0.3">
      <c r="Q4463" s="1"/>
      <c r="AB4463" s="2"/>
      <c r="AD4463" s="1"/>
      <c r="AE4463" s="1"/>
      <c r="AF4463" s="1"/>
      <c r="AG4463" s="1"/>
      <c r="AH4463" s="1"/>
    </row>
    <row r="4464" spans="17:34" x14ac:dyDescent="0.3">
      <c r="Q4464" s="1"/>
      <c r="AB4464" s="2"/>
      <c r="AD4464" s="1"/>
      <c r="AE4464" s="1"/>
      <c r="AF4464" s="1"/>
      <c r="AG4464" s="1"/>
      <c r="AH4464" s="1"/>
    </row>
    <row r="4465" spans="17:34" x14ac:dyDescent="0.3">
      <c r="Q4465" s="1"/>
      <c r="AB4465" s="2"/>
      <c r="AD4465" s="1"/>
      <c r="AE4465" s="1"/>
      <c r="AF4465" s="1"/>
      <c r="AG4465" s="1"/>
      <c r="AH4465" s="1"/>
    </row>
    <row r="4466" spans="17:34" x14ac:dyDescent="0.3">
      <c r="Q4466" s="1"/>
      <c r="AB4466" s="2"/>
      <c r="AD4466" s="1"/>
      <c r="AE4466" s="1"/>
      <c r="AF4466" s="1"/>
      <c r="AG4466" s="1"/>
      <c r="AH4466" s="1"/>
    </row>
    <row r="4467" spans="17:34" x14ac:dyDescent="0.3">
      <c r="Q4467" s="1"/>
      <c r="AB4467" s="2"/>
      <c r="AD4467" s="1"/>
      <c r="AE4467" s="1"/>
      <c r="AF4467" s="1"/>
      <c r="AG4467" s="1"/>
      <c r="AH4467" s="1"/>
    </row>
    <row r="4468" spans="17:34" x14ac:dyDescent="0.3">
      <c r="Q4468" s="1"/>
      <c r="AB4468" s="2"/>
      <c r="AD4468" s="1"/>
      <c r="AE4468" s="1"/>
      <c r="AF4468" s="1"/>
      <c r="AG4468" s="1"/>
      <c r="AH4468" s="1"/>
    </row>
    <row r="4469" spans="17:34" x14ac:dyDescent="0.3">
      <c r="Q4469" s="1"/>
      <c r="AB4469" s="2"/>
      <c r="AD4469" s="1"/>
      <c r="AE4469" s="1"/>
      <c r="AF4469" s="1"/>
      <c r="AG4469" s="1"/>
      <c r="AH4469" s="1"/>
    </row>
    <row r="4470" spans="17:34" x14ac:dyDescent="0.3">
      <c r="Q4470" s="1"/>
      <c r="AB4470" s="2"/>
      <c r="AD4470" s="1"/>
      <c r="AE4470" s="1"/>
      <c r="AF4470" s="1"/>
      <c r="AG4470" s="1"/>
      <c r="AH4470" s="1"/>
    </row>
    <row r="4471" spans="17:34" x14ac:dyDescent="0.3">
      <c r="Q4471" s="1"/>
      <c r="AB4471" s="2"/>
      <c r="AD4471" s="1"/>
      <c r="AE4471" s="1"/>
      <c r="AF4471" s="1"/>
      <c r="AG4471" s="1"/>
      <c r="AH4471" s="1"/>
    </row>
    <row r="4472" spans="17:34" x14ac:dyDescent="0.3">
      <c r="Q4472" s="1"/>
      <c r="AB4472" s="2"/>
      <c r="AD4472" s="1"/>
      <c r="AE4472" s="1"/>
      <c r="AF4472" s="1"/>
      <c r="AG4472" s="1"/>
      <c r="AH4472" s="1"/>
    </row>
    <row r="4473" spans="17:34" x14ac:dyDescent="0.3">
      <c r="Q4473" s="1"/>
      <c r="AB4473" s="2"/>
      <c r="AD4473" s="1"/>
      <c r="AE4473" s="1"/>
      <c r="AF4473" s="1"/>
      <c r="AG4473" s="1"/>
      <c r="AH4473" s="1"/>
    </row>
    <row r="4474" spans="17:34" x14ac:dyDescent="0.3">
      <c r="Q4474" s="1"/>
      <c r="AB4474" s="2"/>
      <c r="AD4474" s="1"/>
      <c r="AE4474" s="1"/>
      <c r="AF4474" s="1"/>
      <c r="AG4474" s="1"/>
      <c r="AH4474" s="1"/>
    </row>
    <row r="4475" spans="17:34" x14ac:dyDescent="0.3">
      <c r="Q4475" s="1"/>
      <c r="AB4475" s="2"/>
      <c r="AD4475" s="1"/>
      <c r="AE4475" s="1"/>
      <c r="AF4475" s="1"/>
      <c r="AG4475" s="1"/>
      <c r="AH4475" s="1"/>
    </row>
    <row r="4476" spans="17:34" x14ac:dyDescent="0.3">
      <c r="Q4476" s="1"/>
      <c r="AB4476" s="2"/>
      <c r="AD4476" s="1"/>
      <c r="AE4476" s="1"/>
      <c r="AF4476" s="1"/>
      <c r="AG4476" s="1"/>
      <c r="AH4476" s="1"/>
    </row>
    <row r="4477" spans="17:34" x14ac:dyDescent="0.3">
      <c r="Q4477" s="1"/>
      <c r="AB4477" s="2"/>
      <c r="AD4477" s="1"/>
      <c r="AE4477" s="1"/>
      <c r="AF4477" s="1"/>
      <c r="AG4477" s="1"/>
      <c r="AH4477" s="1"/>
    </row>
    <row r="4478" spans="17:34" x14ac:dyDescent="0.3">
      <c r="Q4478" s="1"/>
      <c r="AB4478" s="2"/>
      <c r="AD4478" s="1"/>
      <c r="AE4478" s="1"/>
      <c r="AF4478" s="1"/>
      <c r="AG4478" s="1"/>
      <c r="AH4478" s="1"/>
    </row>
    <row r="4479" spans="17:34" x14ac:dyDescent="0.3">
      <c r="Q4479" s="1"/>
      <c r="AB4479" s="2"/>
      <c r="AD4479" s="1"/>
      <c r="AE4479" s="1"/>
      <c r="AF4479" s="1"/>
      <c r="AG4479" s="1"/>
      <c r="AH4479" s="1"/>
    </row>
    <row r="4480" spans="17:34" x14ac:dyDescent="0.3">
      <c r="Q4480" s="1"/>
      <c r="AB4480" s="2"/>
      <c r="AD4480" s="1"/>
      <c r="AE4480" s="1"/>
      <c r="AF4480" s="1"/>
      <c r="AG4480" s="1"/>
      <c r="AH4480" s="1"/>
    </row>
    <row r="4481" spans="17:34" x14ac:dyDescent="0.3">
      <c r="Q4481" s="1"/>
      <c r="AB4481" s="2"/>
      <c r="AD4481" s="1"/>
      <c r="AE4481" s="1"/>
      <c r="AF4481" s="1"/>
      <c r="AG4481" s="1"/>
      <c r="AH4481" s="1"/>
    </row>
    <row r="4482" spans="17:34" x14ac:dyDescent="0.3">
      <c r="Q4482" s="1"/>
      <c r="AB4482" s="2"/>
      <c r="AD4482" s="1"/>
      <c r="AE4482" s="1"/>
      <c r="AF4482" s="1"/>
      <c r="AG4482" s="1"/>
      <c r="AH4482" s="1"/>
    </row>
    <row r="4483" spans="17:34" x14ac:dyDescent="0.3">
      <c r="Q4483" s="1"/>
      <c r="AB4483" s="2"/>
      <c r="AD4483" s="1"/>
      <c r="AE4483" s="1"/>
      <c r="AF4483" s="1"/>
      <c r="AG4483" s="1"/>
      <c r="AH4483" s="1"/>
    </row>
    <row r="4484" spans="17:34" x14ac:dyDescent="0.3">
      <c r="Q4484" s="1"/>
      <c r="AB4484" s="2"/>
      <c r="AD4484" s="1"/>
      <c r="AE4484" s="1"/>
      <c r="AF4484" s="1"/>
      <c r="AG4484" s="1"/>
      <c r="AH4484" s="1"/>
    </row>
    <row r="4485" spans="17:34" x14ac:dyDescent="0.3">
      <c r="Q4485" s="1"/>
      <c r="AB4485" s="2"/>
      <c r="AD4485" s="1"/>
      <c r="AE4485" s="1"/>
      <c r="AF4485" s="1"/>
      <c r="AG4485" s="1"/>
      <c r="AH4485" s="1"/>
    </row>
    <row r="4486" spans="17:34" x14ac:dyDescent="0.3">
      <c r="Q4486" s="1"/>
      <c r="AB4486" s="2"/>
      <c r="AD4486" s="1"/>
      <c r="AE4486" s="1"/>
      <c r="AF4486" s="1"/>
      <c r="AG4486" s="1"/>
      <c r="AH4486" s="1"/>
    </row>
    <row r="4487" spans="17:34" x14ac:dyDescent="0.3">
      <c r="Q4487" s="1"/>
      <c r="AB4487" s="2"/>
      <c r="AD4487" s="1"/>
      <c r="AE4487" s="1"/>
      <c r="AF4487" s="1"/>
      <c r="AG4487" s="1"/>
      <c r="AH4487" s="1"/>
    </row>
    <row r="4488" spans="17:34" x14ac:dyDescent="0.3">
      <c r="Q4488" s="1"/>
      <c r="AB4488" s="2"/>
      <c r="AD4488" s="1"/>
      <c r="AE4488" s="1"/>
      <c r="AF4488" s="1"/>
      <c r="AG4488" s="1"/>
      <c r="AH4488" s="1"/>
    </row>
    <row r="4489" spans="17:34" x14ac:dyDescent="0.3">
      <c r="Q4489" s="1"/>
      <c r="AB4489" s="2"/>
      <c r="AD4489" s="1"/>
      <c r="AE4489" s="1"/>
      <c r="AF4489" s="1"/>
      <c r="AG4489" s="1"/>
      <c r="AH4489" s="1"/>
    </row>
    <row r="4490" spans="17:34" x14ac:dyDescent="0.3">
      <c r="Q4490" s="1"/>
      <c r="AB4490" s="2"/>
      <c r="AD4490" s="1"/>
      <c r="AE4490" s="1"/>
      <c r="AF4490" s="1"/>
      <c r="AG4490" s="1"/>
      <c r="AH4490" s="1"/>
    </row>
    <row r="4491" spans="17:34" x14ac:dyDescent="0.3">
      <c r="Q4491" s="1"/>
      <c r="AB4491" s="2"/>
      <c r="AD4491" s="1"/>
      <c r="AE4491" s="1"/>
      <c r="AF4491" s="1"/>
      <c r="AG4491" s="1"/>
      <c r="AH4491" s="1"/>
    </row>
    <row r="4492" spans="17:34" x14ac:dyDescent="0.3">
      <c r="Q4492" s="1"/>
      <c r="AB4492" s="2"/>
      <c r="AD4492" s="1"/>
      <c r="AE4492" s="1"/>
      <c r="AF4492" s="1"/>
      <c r="AG4492" s="1"/>
      <c r="AH4492" s="1"/>
    </row>
    <row r="4493" spans="17:34" x14ac:dyDescent="0.3">
      <c r="Q4493" s="1"/>
      <c r="AB4493" s="2"/>
      <c r="AD4493" s="1"/>
      <c r="AE4493" s="1"/>
      <c r="AF4493" s="1"/>
      <c r="AG4493" s="1"/>
      <c r="AH4493" s="1"/>
    </row>
    <row r="4494" spans="17:34" x14ac:dyDescent="0.3">
      <c r="Q4494" s="1"/>
      <c r="AB4494" s="2"/>
      <c r="AD4494" s="1"/>
      <c r="AE4494" s="1"/>
      <c r="AF4494" s="1"/>
      <c r="AG4494" s="1"/>
      <c r="AH4494" s="1"/>
    </row>
    <row r="4495" spans="17:34" x14ac:dyDescent="0.3">
      <c r="Q4495" s="1"/>
      <c r="AB4495" s="2"/>
      <c r="AD4495" s="1"/>
      <c r="AE4495" s="1"/>
      <c r="AF4495" s="1"/>
      <c r="AG4495" s="1"/>
      <c r="AH4495" s="1"/>
    </row>
    <row r="4496" spans="17:34" x14ac:dyDescent="0.3">
      <c r="Q4496" s="1"/>
      <c r="AB4496" s="2"/>
      <c r="AD4496" s="1"/>
      <c r="AE4496" s="1"/>
      <c r="AF4496" s="1"/>
      <c r="AG4496" s="1"/>
      <c r="AH4496" s="1"/>
    </row>
    <row r="4497" spans="17:34" x14ac:dyDescent="0.3">
      <c r="Q4497" s="1"/>
      <c r="AB4497" s="2"/>
      <c r="AD4497" s="1"/>
      <c r="AE4497" s="1"/>
      <c r="AF4497" s="1"/>
      <c r="AG4497" s="1"/>
      <c r="AH4497" s="1"/>
    </row>
    <row r="4498" spans="17:34" x14ac:dyDescent="0.3">
      <c r="Q4498" s="1"/>
      <c r="AB4498" s="2"/>
      <c r="AD4498" s="1"/>
      <c r="AE4498" s="1"/>
      <c r="AF4498" s="1"/>
      <c r="AG4498" s="1"/>
      <c r="AH4498" s="1"/>
    </row>
    <row r="4499" spans="17:34" x14ac:dyDescent="0.3">
      <c r="Q4499" s="1"/>
      <c r="AB4499" s="2"/>
      <c r="AD4499" s="1"/>
      <c r="AE4499" s="1"/>
      <c r="AF4499" s="1"/>
      <c r="AG4499" s="1"/>
      <c r="AH4499" s="1"/>
    </row>
    <row r="4500" spans="17:34" x14ac:dyDescent="0.3">
      <c r="Q4500" s="1"/>
      <c r="AB4500" s="2"/>
      <c r="AD4500" s="1"/>
      <c r="AE4500" s="1"/>
      <c r="AF4500" s="1"/>
      <c r="AG4500" s="1"/>
      <c r="AH4500" s="1"/>
    </row>
    <row r="4501" spans="17:34" x14ac:dyDescent="0.3">
      <c r="Q4501" s="1"/>
      <c r="AB4501" s="2"/>
      <c r="AD4501" s="1"/>
      <c r="AE4501" s="1"/>
      <c r="AF4501" s="1"/>
      <c r="AG4501" s="1"/>
      <c r="AH4501" s="1"/>
    </row>
    <row r="4502" spans="17:34" x14ac:dyDescent="0.3">
      <c r="Q4502" s="1"/>
      <c r="AB4502" s="2"/>
      <c r="AD4502" s="1"/>
      <c r="AE4502" s="1"/>
      <c r="AF4502" s="1"/>
      <c r="AG4502" s="1"/>
      <c r="AH4502" s="1"/>
    </row>
    <row r="4503" spans="17:34" x14ac:dyDescent="0.3">
      <c r="Q4503" s="1"/>
      <c r="AB4503" s="2"/>
      <c r="AD4503" s="1"/>
      <c r="AE4503" s="1"/>
      <c r="AF4503" s="1"/>
      <c r="AG4503" s="1"/>
      <c r="AH4503" s="1"/>
    </row>
    <row r="4504" spans="17:34" x14ac:dyDescent="0.3">
      <c r="Q4504" s="1"/>
      <c r="AB4504" s="2"/>
      <c r="AD4504" s="1"/>
      <c r="AE4504" s="1"/>
      <c r="AF4504" s="1"/>
      <c r="AG4504" s="1"/>
      <c r="AH4504" s="1"/>
    </row>
    <row r="4505" spans="17:34" x14ac:dyDescent="0.3">
      <c r="Q4505" s="1"/>
      <c r="AB4505" s="2"/>
      <c r="AD4505" s="1"/>
      <c r="AE4505" s="1"/>
      <c r="AF4505" s="1"/>
      <c r="AG4505" s="1"/>
      <c r="AH4505" s="1"/>
    </row>
    <row r="4506" spans="17:34" x14ac:dyDescent="0.3">
      <c r="Q4506" s="1"/>
      <c r="AB4506" s="2"/>
      <c r="AD4506" s="1"/>
      <c r="AE4506" s="1"/>
      <c r="AF4506" s="1"/>
      <c r="AG4506" s="1"/>
      <c r="AH4506" s="1"/>
    </row>
    <row r="4507" spans="17:34" x14ac:dyDescent="0.3">
      <c r="Q4507" s="1"/>
      <c r="AB4507" s="2"/>
      <c r="AD4507" s="1"/>
      <c r="AE4507" s="1"/>
      <c r="AF4507" s="1"/>
      <c r="AG4507" s="1"/>
      <c r="AH4507" s="1"/>
    </row>
    <row r="4508" spans="17:34" x14ac:dyDescent="0.3">
      <c r="Q4508" s="1"/>
      <c r="AB4508" s="2"/>
      <c r="AD4508" s="1"/>
      <c r="AE4508" s="1"/>
      <c r="AF4508" s="1"/>
      <c r="AG4508" s="1"/>
      <c r="AH4508" s="1"/>
    </row>
    <row r="4509" spans="17:34" x14ac:dyDescent="0.3">
      <c r="Q4509" s="1"/>
      <c r="AB4509" s="2"/>
      <c r="AD4509" s="1"/>
      <c r="AE4509" s="1"/>
      <c r="AF4509" s="1"/>
      <c r="AG4509" s="1"/>
      <c r="AH4509" s="1"/>
    </row>
    <row r="4510" spans="17:34" x14ac:dyDescent="0.3">
      <c r="Q4510" s="1"/>
      <c r="AB4510" s="2"/>
      <c r="AD4510" s="1"/>
      <c r="AE4510" s="1"/>
      <c r="AF4510" s="1"/>
      <c r="AG4510" s="1"/>
      <c r="AH4510" s="1"/>
    </row>
    <row r="4511" spans="17:34" x14ac:dyDescent="0.3">
      <c r="Q4511" s="1"/>
      <c r="AB4511" s="2"/>
      <c r="AD4511" s="1"/>
      <c r="AE4511" s="1"/>
      <c r="AF4511" s="1"/>
      <c r="AG4511" s="1"/>
      <c r="AH4511" s="1"/>
    </row>
    <row r="4512" spans="17:34" x14ac:dyDescent="0.3">
      <c r="Q4512" s="1"/>
      <c r="AB4512" s="2"/>
      <c r="AD4512" s="1"/>
      <c r="AE4512" s="1"/>
      <c r="AF4512" s="1"/>
      <c r="AG4512" s="1"/>
      <c r="AH4512" s="1"/>
    </row>
    <row r="4513" spans="17:34" x14ac:dyDescent="0.3">
      <c r="Q4513" s="1"/>
      <c r="AB4513" s="2"/>
      <c r="AD4513" s="1"/>
      <c r="AE4513" s="1"/>
      <c r="AF4513" s="1"/>
      <c r="AG4513" s="1"/>
      <c r="AH4513" s="1"/>
    </row>
    <row r="4514" spans="17:34" x14ac:dyDescent="0.3">
      <c r="Q4514" s="1"/>
      <c r="AB4514" s="2"/>
      <c r="AD4514" s="1"/>
      <c r="AE4514" s="1"/>
      <c r="AF4514" s="1"/>
      <c r="AG4514" s="1"/>
      <c r="AH4514" s="1"/>
    </row>
    <row r="4515" spans="17:34" x14ac:dyDescent="0.3">
      <c r="Q4515" s="1"/>
      <c r="AB4515" s="2"/>
      <c r="AD4515" s="1"/>
      <c r="AE4515" s="1"/>
      <c r="AF4515" s="1"/>
      <c r="AG4515" s="1"/>
      <c r="AH4515" s="1"/>
    </row>
    <row r="4516" spans="17:34" x14ac:dyDescent="0.3">
      <c r="Q4516" s="1"/>
      <c r="AB4516" s="2"/>
      <c r="AD4516" s="1"/>
      <c r="AE4516" s="1"/>
      <c r="AF4516" s="1"/>
      <c r="AG4516" s="1"/>
      <c r="AH4516" s="1"/>
    </row>
    <row r="4517" spans="17:34" x14ac:dyDescent="0.3">
      <c r="Q4517" s="1"/>
      <c r="AB4517" s="2"/>
      <c r="AD4517" s="1"/>
      <c r="AE4517" s="1"/>
      <c r="AF4517" s="1"/>
      <c r="AG4517" s="1"/>
      <c r="AH4517" s="1"/>
    </row>
    <row r="4518" spans="17:34" x14ac:dyDescent="0.3">
      <c r="Q4518" s="1"/>
      <c r="AB4518" s="2"/>
      <c r="AD4518" s="1"/>
      <c r="AE4518" s="1"/>
      <c r="AF4518" s="1"/>
      <c r="AG4518" s="1"/>
      <c r="AH4518" s="1"/>
    </row>
    <row r="4519" spans="17:34" x14ac:dyDescent="0.3">
      <c r="Q4519" s="1"/>
      <c r="AB4519" s="2"/>
      <c r="AD4519" s="1"/>
      <c r="AE4519" s="1"/>
      <c r="AF4519" s="1"/>
      <c r="AG4519" s="1"/>
      <c r="AH4519" s="1"/>
    </row>
    <row r="4520" spans="17:34" x14ac:dyDescent="0.3">
      <c r="Q4520" s="1"/>
      <c r="AB4520" s="2"/>
      <c r="AD4520" s="1"/>
      <c r="AE4520" s="1"/>
      <c r="AF4520" s="1"/>
      <c r="AG4520" s="1"/>
      <c r="AH4520" s="1"/>
    </row>
    <row r="4521" spans="17:34" x14ac:dyDescent="0.3">
      <c r="Q4521" s="1"/>
      <c r="AB4521" s="2"/>
      <c r="AD4521" s="1"/>
      <c r="AE4521" s="1"/>
      <c r="AF4521" s="1"/>
      <c r="AG4521" s="1"/>
      <c r="AH4521" s="1"/>
    </row>
    <row r="4522" spans="17:34" x14ac:dyDescent="0.3">
      <c r="Q4522" s="1"/>
      <c r="AB4522" s="2"/>
      <c r="AD4522" s="1"/>
      <c r="AE4522" s="1"/>
      <c r="AF4522" s="1"/>
      <c r="AG4522" s="1"/>
      <c r="AH4522" s="1"/>
    </row>
    <row r="4523" spans="17:34" x14ac:dyDescent="0.3">
      <c r="Q4523" s="1"/>
      <c r="AB4523" s="2"/>
      <c r="AD4523" s="1"/>
      <c r="AE4523" s="1"/>
      <c r="AF4523" s="1"/>
      <c r="AG4523" s="1"/>
      <c r="AH4523" s="1"/>
    </row>
    <row r="4524" spans="17:34" x14ac:dyDescent="0.3">
      <c r="Q4524" s="1"/>
      <c r="AB4524" s="2"/>
      <c r="AD4524" s="1"/>
      <c r="AE4524" s="1"/>
      <c r="AF4524" s="1"/>
      <c r="AG4524" s="1"/>
      <c r="AH4524" s="1"/>
    </row>
    <row r="4525" spans="17:34" x14ac:dyDescent="0.3">
      <c r="Q4525" s="1"/>
      <c r="AB4525" s="2"/>
      <c r="AD4525" s="1"/>
      <c r="AE4525" s="1"/>
      <c r="AF4525" s="1"/>
      <c r="AG4525" s="1"/>
      <c r="AH4525" s="1"/>
    </row>
    <row r="4526" spans="17:34" x14ac:dyDescent="0.3">
      <c r="Q4526" s="1"/>
      <c r="AB4526" s="2"/>
      <c r="AD4526" s="1"/>
      <c r="AE4526" s="1"/>
      <c r="AF4526" s="1"/>
      <c r="AG4526" s="1"/>
      <c r="AH4526" s="1"/>
    </row>
    <row r="4527" spans="17:34" x14ac:dyDescent="0.3">
      <c r="Q4527" s="1"/>
      <c r="AB4527" s="2"/>
      <c r="AD4527" s="1"/>
      <c r="AE4527" s="1"/>
      <c r="AF4527" s="1"/>
      <c r="AG4527" s="1"/>
      <c r="AH4527" s="1"/>
    </row>
    <row r="4528" spans="17:34" x14ac:dyDescent="0.3">
      <c r="Q4528" s="1"/>
      <c r="AB4528" s="2"/>
      <c r="AD4528" s="1"/>
      <c r="AE4528" s="1"/>
      <c r="AF4528" s="1"/>
      <c r="AG4528" s="1"/>
      <c r="AH4528" s="1"/>
    </row>
    <row r="4529" spans="17:34" x14ac:dyDescent="0.3">
      <c r="Q4529" s="1"/>
      <c r="AB4529" s="2"/>
      <c r="AD4529" s="1"/>
      <c r="AE4529" s="1"/>
      <c r="AF4529" s="1"/>
      <c r="AG4529" s="1"/>
      <c r="AH4529" s="1"/>
    </row>
    <row r="4530" spans="17:34" x14ac:dyDescent="0.3">
      <c r="Q4530" s="1"/>
      <c r="AB4530" s="2"/>
      <c r="AD4530" s="1"/>
      <c r="AE4530" s="1"/>
      <c r="AF4530" s="1"/>
      <c r="AG4530" s="1"/>
      <c r="AH4530" s="1"/>
    </row>
    <row r="4531" spans="17:34" x14ac:dyDescent="0.3">
      <c r="Q4531" s="1"/>
      <c r="AB4531" s="2"/>
      <c r="AD4531" s="1"/>
      <c r="AE4531" s="1"/>
      <c r="AF4531" s="1"/>
      <c r="AG4531" s="1"/>
      <c r="AH4531" s="1"/>
    </row>
    <row r="4532" spans="17:34" x14ac:dyDescent="0.3">
      <c r="Q4532" s="1"/>
      <c r="AB4532" s="2"/>
      <c r="AD4532" s="1"/>
      <c r="AE4532" s="1"/>
      <c r="AF4532" s="1"/>
      <c r="AG4532" s="1"/>
      <c r="AH4532" s="1"/>
    </row>
    <row r="4533" spans="17:34" x14ac:dyDescent="0.3">
      <c r="Q4533" s="1"/>
      <c r="AB4533" s="2"/>
      <c r="AD4533" s="1"/>
      <c r="AE4533" s="1"/>
      <c r="AF4533" s="1"/>
      <c r="AG4533" s="1"/>
      <c r="AH4533" s="1"/>
    </row>
    <row r="4534" spans="17:34" x14ac:dyDescent="0.3">
      <c r="Q4534" s="1"/>
      <c r="AB4534" s="2"/>
      <c r="AD4534" s="1"/>
      <c r="AE4534" s="1"/>
      <c r="AF4534" s="1"/>
      <c r="AG4534" s="1"/>
      <c r="AH4534" s="1"/>
    </row>
    <row r="4535" spans="17:34" x14ac:dyDescent="0.3">
      <c r="Q4535" s="1"/>
      <c r="AB4535" s="2"/>
      <c r="AD4535" s="1"/>
      <c r="AE4535" s="1"/>
      <c r="AF4535" s="1"/>
      <c r="AG4535" s="1"/>
      <c r="AH4535" s="1"/>
    </row>
    <row r="4536" spans="17:34" x14ac:dyDescent="0.3">
      <c r="Q4536" s="1"/>
      <c r="AB4536" s="2"/>
      <c r="AD4536" s="1"/>
      <c r="AE4536" s="1"/>
      <c r="AF4536" s="1"/>
      <c r="AG4536" s="1"/>
      <c r="AH4536" s="1"/>
    </row>
    <row r="4537" spans="17:34" x14ac:dyDescent="0.3">
      <c r="Q4537" s="1"/>
      <c r="AB4537" s="2"/>
      <c r="AD4537" s="1"/>
      <c r="AE4537" s="1"/>
      <c r="AF4537" s="1"/>
      <c r="AG4537" s="1"/>
      <c r="AH4537" s="1"/>
    </row>
    <row r="4538" spans="17:34" x14ac:dyDescent="0.3">
      <c r="Q4538" s="1"/>
      <c r="AB4538" s="2"/>
      <c r="AD4538" s="1"/>
      <c r="AE4538" s="1"/>
      <c r="AF4538" s="1"/>
      <c r="AG4538" s="1"/>
      <c r="AH4538" s="1"/>
    </row>
    <row r="4539" spans="17:34" x14ac:dyDescent="0.3">
      <c r="Q4539" s="1"/>
      <c r="AB4539" s="2"/>
      <c r="AD4539" s="1"/>
      <c r="AE4539" s="1"/>
      <c r="AF4539" s="1"/>
      <c r="AG4539" s="1"/>
      <c r="AH4539" s="1"/>
    </row>
    <row r="4540" spans="17:34" x14ac:dyDescent="0.3">
      <c r="Q4540" s="1"/>
      <c r="AB4540" s="2"/>
      <c r="AD4540" s="1"/>
      <c r="AE4540" s="1"/>
      <c r="AF4540" s="1"/>
      <c r="AG4540" s="1"/>
      <c r="AH4540" s="1"/>
    </row>
    <row r="4541" spans="17:34" x14ac:dyDescent="0.3">
      <c r="Q4541" s="1"/>
      <c r="AB4541" s="2"/>
      <c r="AD4541" s="1"/>
      <c r="AE4541" s="1"/>
      <c r="AF4541" s="1"/>
      <c r="AG4541" s="1"/>
      <c r="AH4541" s="1"/>
    </row>
    <row r="4542" spans="17:34" x14ac:dyDescent="0.3">
      <c r="Q4542" s="1"/>
      <c r="AB4542" s="2"/>
      <c r="AD4542" s="1"/>
      <c r="AE4542" s="1"/>
      <c r="AF4542" s="1"/>
      <c r="AG4542" s="1"/>
      <c r="AH4542" s="1"/>
    </row>
    <row r="4543" spans="17:34" x14ac:dyDescent="0.3">
      <c r="Q4543" s="1"/>
      <c r="AB4543" s="2"/>
      <c r="AD4543" s="1"/>
      <c r="AE4543" s="1"/>
      <c r="AF4543" s="1"/>
      <c r="AG4543" s="1"/>
      <c r="AH4543" s="1"/>
    </row>
    <row r="4544" spans="17:34" x14ac:dyDescent="0.3">
      <c r="Q4544" s="1"/>
      <c r="AB4544" s="2"/>
      <c r="AD4544" s="1"/>
      <c r="AE4544" s="1"/>
      <c r="AF4544" s="1"/>
      <c r="AG4544" s="1"/>
      <c r="AH4544" s="1"/>
    </row>
    <row r="4545" spans="17:34" x14ac:dyDescent="0.3">
      <c r="Q4545" s="1"/>
      <c r="AB4545" s="2"/>
      <c r="AD4545" s="1"/>
      <c r="AE4545" s="1"/>
      <c r="AF4545" s="1"/>
      <c r="AG4545" s="1"/>
      <c r="AH4545" s="1"/>
    </row>
    <row r="4546" spans="17:34" x14ac:dyDescent="0.3">
      <c r="Q4546" s="1"/>
      <c r="AB4546" s="2"/>
      <c r="AD4546" s="1"/>
      <c r="AE4546" s="1"/>
      <c r="AF4546" s="1"/>
      <c r="AG4546" s="1"/>
      <c r="AH4546" s="1"/>
    </row>
    <row r="4547" spans="17:34" x14ac:dyDescent="0.3">
      <c r="Q4547" s="1"/>
      <c r="AB4547" s="2"/>
      <c r="AD4547" s="1"/>
      <c r="AE4547" s="1"/>
      <c r="AF4547" s="1"/>
      <c r="AG4547" s="1"/>
      <c r="AH4547" s="1"/>
    </row>
    <row r="4548" spans="17:34" x14ac:dyDescent="0.3">
      <c r="Q4548" s="1"/>
      <c r="AB4548" s="2"/>
      <c r="AD4548" s="1"/>
      <c r="AE4548" s="1"/>
      <c r="AF4548" s="1"/>
      <c r="AG4548" s="1"/>
      <c r="AH4548" s="1"/>
    </row>
    <row r="4549" spans="17:34" x14ac:dyDescent="0.3">
      <c r="Q4549" s="1"/>
      <c r="AB4549" s="2"/>
      <c r="AD4549" s="1"/>
      <c r="AE4549" s="1"/>
      <c r="AF4549" s="1"/>
      <c r="AG4549" s="1"/>
      <c r="AH4549" s="1"/>
    </row>
    <row r="4550" spans="17:34" x14ac:dyDescent="0.3">
      <c r="Q4550" s="1"/>
      <c r="AB4550" s="2"/>
      <c r="AD4550" s="1"/>
      <c r="AE4550" s="1"/>
      <c r="AF4550" s="1"/>
      <c r="AG4550" s="1"/>
      <c r="AH4550" s="1"/>
    </row>
    <row r="4551" spans="17:34" x14ac:dyDescent="0.3">
      <c r="Q4551" s="1"/>
      <c r="AB4551" s="2"/>
      <c r="AD4551" s="1"/>
      <c r="AE4551" s="1"/>
      <c r="AF4551" s="1"/>
      <c r="AG4551" s="1"/>
      <c r="AH4551" s="1"/>
    </row>
    <row r="4552" spans="17:34" x14ac:dyDescent="0.3">
      <c r="Q4552" s="1"/>
      <c r="AB4552" s="2"/>
      <c r="AD4552" s="1"/>
      <c r="AE4552" s="1"/>
      <c r="AF4552" s="1"/>
      <c r="AG4552" s="1"/>
      <c r="AH4552" s="1"/>
    </row>
    <row r="4553" spans="17:34" x14ac:dyDescent="0.3">
      <c r="Q4553" s="1"/>
      <c r="AB4553" s="2"/>
      <c r="AD4553" s="1"/>
      <c r="AE4553" s="1"/>
      <c r="AF4553" s="1"/>
      <c r="AG4553" s="1"/>
      <c r="AH4553" s="1"/>
    </row>
    <row r="4554" spans="17:34" x14ac:dyDescent="0.3">
      <c r="Q4554" s="1"/>
      <c r="AB4554" s="2"/>
      <c r="AD4554" s="1"/>
      <c r="AE4554" s="1"/>
      <c r="AF4554" s="1"/>
      <c r="AG4554" s="1"/>
      <c r="AH4554" s="1"/>
    </row>
    <row r="4555" spans="17:34" x14ac:dyDescent="0.3">
      <c r="Q4555" s="1"/>
      <c r="AB4555" s="2"/>
      <c r="AD4555" s="1"/>
      <c r="AE4555" s="1"/>
      <c r="AF4555" s="1"/>
      <c r="AG4555" s="1"/>
      <c r="AH4555" s="1"/>
    </row>
    <row r="4556" spans="17:34" x14ac:dyDescent="0.3">
      <c r="Q4556" s="1"/>
      <c r="AB4556" s="2"/>
      <c r="AD4556" s="1"/>
      <c r="AE4556" s="1"/>
      <c r="AF4556" s="1"/>
      <c r="AG4556" s="1"/>
      <c r="AH4556" s="1"/>
    </row>
    <row r="4557" spans="17:34" x14ac:dyDescent="0.3">
      <c r="Q4557" s="1"/>
      <c r="AB4557" s="2"/>
      <c r="AD4557" s="1"/>
      <c r="AE4557" s="1"/>
      <c r="AF4557" s="1"/>
      <c r="AG4557" s="1"/>
      <c r="AH4557" s="1"/>
    </row>
    <row r="4558" spans="17:34" x14ac:dyDescent="0.3">
      <c r="Q4558" s="1"/>
      <c r="AB4558" s="2"/>
      <c r="AD4558" s="1"/>
      <c r="AE4558" s="1"/>
      <c r="AF4558" s="1"/>
      <c r="AG4558" s="1"/>
      <c r="AH4558" s="1"/>
    </row>
    <row r="4559" spans="17:34" x14ac:dyDescent="0.3">
      <c r="Q4559" s="1"/>
      <c r="AB4559" s="2"/>
      <c r="AD4559" s="1"/>
      <c r="AE4559" s="1"/>
      <c r="AF4559" s="1"/>
      <c r="AG4559" s="1"/>
      <c r="AH4559" s="1"/>
    </row>
    <row r="4560" spans="17:34" x14ac:dyDescent="0.3">
      <c r="Q4560" s="1"/>
      <c r="AB4560" s="2"/>
      <c r="AD4560" s="1"/>
      <c r="AE4560" s="1"/>
      <c r="AF4560" s="1"/>
      <c r="AG4560" s="1"/>
      <c r="AH4560" s="1"/>
    </row>
    <row r="4561" spans="17:34" x14ac:dyDescent="0.3">
      <c r="Q4561" s="1"/>
      <c r="AB4561" s="2"/>
      <c r="AD4561" s="1"/>
      <c r="AE4561" s="1"/>
      <c r="AF4561" s="1"/>
      <c r="AG4561" s="1"/>
      <c r="AH4561" s="1"/>
    </row>
    <row r="4562" spans="17:34" x14ac:dyDescent="0.3">
      <c r="Q4562" s="1"/>
      <c r="AB4562" s="2"/>
      <c r="AD4562" s="1"/>
      <c r="AE4562" s="1"/>
      <c r="AF4562" s="1"/>
      <c r="AG4562" s="1"/>
      <c r="AH4562" s="1"/>
    </row>
    <row r="4563" spans="17:34" x14ac:dyDescent="0.3">
      <c r="Q4563" s="1"/>
      <c r="AB4563" s="2"/>
      <c r="AD4563" s="1"/>
      <c r="AE4563" s="1"/>
      <c r="AF4563" s="1"/>
      <c r="AG4563" s="1"/>
      <c r="AH4563" s="1"/>
    </row>
    <row r="4564" spans="17:34" x14ac:dyDescent="0.3">
      <c r="Q4564" s="1"/>
      <c r="AB4564" s="2"/>
      <c r="AD4564" s="1"/>
      <c r="AE4564" s="1"/>
      <c r="AF4564" s="1"/>
      <c r="AG4564" s="1"/>
      <c r="AH4564" s="1"/>
    </row>
    <row r="4565" spans="17:34" x14ac:dyDescent="0.3">
      <c r="Q4565" s="1"/>
      <c r="AB4565" s="2"/>
      <c r="AD4565" s="1"/>
      <c r="AE4565" s="1"/>
      <c r="AF4565" s="1"/>
      <c r="AG4565" s="1"/>
      <c r="AH4565" s="1"/>
    </row>
    <row r="4566" spans="17:34" x14ac:dyDescent="0.3">
      <c r="Q4566" s="1"/>
      <c r="AB4566" s="2"/>
      <c r="AD4566" s="1"/>
      <c r="AE4566" s="1"/>
      <c r="AF4566" s="1"/>
      <c r="AG4566" s="1"/>
      <c r="AH4566" s="1"/>
    </row>
    <row r="4567" spans="17:34" x14ac:dyDescent="0.3">
      <c r="Q4567" s="1"/>
      <c r="AB4567" s="2"/>
      <c r="AD4567" s="1"/>
      <c r="AE4567" s="1"/>
      <c r="AF4567" s="1"/>
      <c r="AG4567" s="1"/>
      <c r="AH4567" s="1"/>
    </row>
    <row r="4568" spans="17:34" x14ac:dyDescent="0.3">
      <c r="Q4568" s="1"/>
      <c r="AB4568" s="2"/>
      <c r="AD4568" s="1"/>
      <c r="AE4568" s="1"/>
      <c r="AF4568" s="1"/>
      <c r="AG4568" s="1"/>
      <c r="AH4568" s="1"/>
    </row>
    <row r="4569" spans="17:34" x14ac:dyDescent="0.3">
      <c r="Q4569" s="1"/>
      <c r="AB4569" s="2"/>
      <c r="AD4569" s="1"/>
      <c r="AE4569" s="1"/>
      <c r="AF4569" s="1"/>
      <c r="AG4569" s="1"/>
      <c r="AH4569" s="1"/>
    </row>
    <row r="4570" spans="17:34" x14ac:dyDescent="0.3">
      <c r="Q4570" s="1"/>
      <c r="AB4570" s="2"/>
      <c r="AD4570" s="1"/>
      <c r="AE4570" s="1"/>
      <c r="AF4570" s="1"/>
      <c r="AG4570" s="1"/>
      <c r="AH4570" s="1"/>
    </row>
    <row r="4571" spans="17:34" x14ac:dyDescent="0.3">
      <c r="Q4571" s="1"/>
      <c r="AB4571" s="2"/>
      <c r="AD4571" s="1"/>
      <c r="AE4571" s="1"/>
      <c r="AF4571" s="1"/>
      <c r="AG4571" s="1"/>
      <c r="AH4571" s="1"/>
    </row>
    <row r="4572" spans="17:34" x14ac:dyDescent="0.3">
      <c r="Q4572" s="1"/>
      <c r="AB4572" s="2"/>
      <c r="AD4572" s="1"/>
      <c r="AE4572" s="1"/>
      <c r="AF4572" s="1"/>
      <c r="AG4572" s="1"/>
      <c r="AH4572" s="1"/>
    </row>
    <row r="4573" spans="17:34" x14ac:dyDescent="0.3">
      <c r="Q4573" s="1"/>
      <c r="AB4573" s="2"/>
      <c r="AD4573" s="1"/>
      <c r="AE4573" s="1"/>
      <c r="AF4573" s="1"/>
      <c r="AG4573" s="1"/>
      <c r="AH4573" s="1"/>
    </row>
    <row r="4574" spans="17:34" x14ac:dyDescent="0.3">
      <c r="Q4574" s="1"/>
      <c r="AB4574" s="2"/>
      <c r="AD4574" s="1"/>
      <c r="AE4574" s="1"/>
      <c r="AF4574" s="1"/>
      <c r="AG4574" s="1"/>
      <c r="AH4574" s="1"/>
    </row>
    <row r="4575" spans="17:34" x14ac:dyDescent="0.3">
      <c r="Q4575" s="1"/>
      <c r="AB4575" s="2"/>
      <c r="AD4575" s="1"/>
      <c r="AE4575" s="1"/>
      <c r="AF4575" s="1"/>
      <c r="AG4575" s="1"/>
      <c r="AH4575" s="1"/>
    </row>
    <row r="4576" spans="17:34" x14ac:dyDescent="0.3">
      <c r="Q4576" s="1"/>
      <c r="AB4576" s="2"/>
      <c r="AD4576" s="1"/>
      <c r="AE4576" s="1"/>
      <c r="AF4576" s="1"/>
      <c r="AG4576" s="1"/>
      <c r="AH4576" s="1"/>
    </row>
    <row r="4577" spans="17:34" x14ac:dyDescent="0.3">
      <c r="Q4577" s="1"/>
      <c r="AB4577" s="2"/>
      <c r="AD4577" s="1"/>
      <c r="AE4577" s="1"/>
      <c r="AF4577" s="1"/>
      <c r="AG4577" s="1"/>
      <c r="AH4577" s="1"/>
    </row>
    <row r="4578" spans="17:34" x14ac:dyDescent="0.3">
      <c r="Q4578" s="1"/>
      <c r="AB4578" s="2"/>
      <c r="AD4578" s="1"/>
      <c r="AE4578" s="1"/>
      <c r="AF4578" s="1"/>
      <c r="AG4578" s="1"/>
      <c r="AH4578" s="1"/>
    </row>
    <row r="4579" spans="17:34" x14ac:dyDescent="0.3">
      <c r="Q4579" s="1"/>
      <c r="AB4579" s="2"/>
      <c r="AD4579" s="1"/>
      <c r="AE4579" s="1"/>
      <c r="AF4579" s="1"/>
      <c r="AG4579" s="1"/>
      <c r="AH4579" s="1"/>
    </row>
    <row r="4580" spans="17:34" x14ac:dyDescent="0.3">
      <c r="Q4580" s="1"/>
      <c r="AB4580" s="2"/>
      <c r="AD4580" s="1"/>
      <c r="AE4580" s="1"/>
      <c r="AF4580" s="1"/>
      <c r="AG4580" s="1"/>
      <c r="AH4580" s="1"/>
    </row>
    <row r="4581" spans="17:34" x14ac:dyDescent="0.3">
      <c r="Q4581" s="1"/>
      <c r="AB4581" s="2"/>
      <c r="AD4581" s="1"/>
      <c r="AE4581" s="1"/>
      <c r="AF4581" s="1"/>
      <c r="AG4581" s="1"/>
      <c r="AH4581" s="1"/>
    </row>
    <row r="4582" spans="17:34" x14ac:dyDescent="0.3">
      <c r="Q4582" s="1"/>
      <c r="AB4582" s="2"/>
      <c r="AD4582" s="1"/>
      <c r="AE4582" s="1"/>
      <c r="AF4582" s="1"/>
      <c r="AG4582" s="1"/>
      <c r="AH4582" s="1"/>
    </row>
    <row r="4583" spans="17:34" x14ac:dyDescent="0.3">
      <c r="Q4583" s="1"/>
      <c r="AB4583" s="2"/>
      <c r="AD4583" s="1"/>
      <c r="AE4583" s="1"/>
      <c r="AF4583" s="1"/>
      <c r="AG4583" s="1"/>
      <c r="AH4583" s="1"/>
    </row>
    <row r="4584" spans="17:34" x14ac:dyDescent="0.3">
      <c r="Q4584" s="1"/>
      <c r="AB4584" s="2"/>
      <c r="AD4584" s="1"/>
      <c r="AE4584" s="1"/>
      <c r="AF4584" s="1"/>
      <c r="AG4584" s="1"/>
      <c r="AH4584" s="1"/>
    </row>
    <row r="4585" spans="17:34" x14ac:dyDescent="0.3">
      <c r="Q4585" s="1"/>
      <c r="AB4585" s="2"/>
      <c r="AD4585" s="1"/>
      <c r="AE4585" s="1"/>
      <c r="AF4585" s="1"/>
      <c r="AG4585" s="1"/>
      <c r="AH4585" s="1"/>
    </row>
    <row r="4586" spans="17:34" x14ac:dyDescent="0.3">
      <c r="Q4586" s="1"/>
      <c r="AB4586" s="2"/>
      <c r="AD4586" s="1"/>
      <c r="AE4586" s="1"/>
      <c r="AF4586" s="1"/>
      <c r="AG4586" s="1"/>
      <c r="AH4586" s="1"/>
    </row>
    <row r="4587" spans="17:34" x14ac:dyDescent="0.3">
      <c r="Q4587" s="1"/>
      <c r="AB4587" s="2"/>
      <c r="AD4587" s="1"/>
      <c r="AE4587" s="1"/>
      <c r="AF4587" s="1"/>
      <c r="AG4587" s="1"/>
      <c r="AH4587" s="1"/>
    </row>
    <row r="4588" spans="17:34" x14ac:dyDescent="0.3">
      <c r="Q4588" s="1"/>
      <c r="AB4588" s="2"/>
      <c r="AD4588" s="1"/>
      <c r="AE4588" s="1"/>
      <c r="AF4588" s="1"/>
      <c r="AG4588" s="1"/>
      <c r="AH4588" s="1"/>
    </row>
    <row r="4589" spans="17:34" x14ac:dyDescent="0.3">
      <c r="Q4589" s="1"/>
      <c r="AB4589" s="2"/>
      <c r="AD4589" s="1"/>
      <c r="AE4589" s="1"/>
      <c r="AF4589" s="1"/>
      <c r="AG4589" s="1"/>
      <c r="AH4589" s="1"/>
    </row>
    <row r="4590" spans="17:34" x14ac:dyDescent="0.3">
      <c r="Q4590" s="1"/>
      <c r="AB4590" s="2"/>
      <c r="AD4590" s="1"/>
      <c r="AE4590" s="1"/>
      <c r="AF4590" s="1"/>
      <c r="AG4590" s="1"/>
      <c r="AH4590" s="1"/>
    </row>
    <row r="4591" spans="17:34" x14ac:dyDescent="0.3">
      <c r="Q4591" s="1"/>
      <c r="AB4591" s="2"/>
      <c r="AD4591" s="1"/>
      <c r="AE4591" s="1"/>
      <c r="AF4591" s="1"/>
      <c r="AG4591" s="1"/>
      <c r="AH4591" s="1"/>
    </row>
    <row r="4592" spans="17:34" x14ac:dyDescent="0.3">
      <c r="Q4592" s="1"/>
      <c r="AB4592" s="2"/>
      <c r="AD4592" s="1"/>
      <c r="AE4592" s="1"/>
      <c r="AF4592" s="1"/>
      <c r="AG4592" s="1"/>
      <c r="AH4592" s="1"/>
    </row>
    <row r="4593" spans="17:34" x14ac:dyDescent="0.3">
      <c r="Q4593" s="1"/>
      <c r="AB4593" s="2"/>
      <c r="AD4593" s="1"/>
      <c r="AE4593" s="1"/>
      <c r="AF4593" s="1"/>
      <c r="AG4593" s="1"/>
      <c r="AH4593" s="1"/>
    </row>
    <row r="4594" spans="17:34" x14ac:dyDescent="0.3">
      <c r="Q4594" s="1"/>
      <c r="AB4594" s="2"/>
      <c r="AD4594" s="1"/>
      <c r="AE4594" s="1"/>
      <c r="AF4594" s="1"/>
      <c r="AG4594" s="1"/>
      <c r="AH4594" s="1"/>
    </row>
    <row r="4595" spans="17:34" x14ac:dyDescent="0.3">
      <c r="Q4595" s="1"/>
      <c r="AB4595" s="2"/>
      <c r="AD4595" s="1"/>
      <c r="AE4595" s="1"/>
      <c r="AF4595" s="1"/>
      <c r="AG4595" s="1"/>
      <c r="AH4595" s="1"/>
    </row>
    <row r="4596" spans="17:34" x14ac:dyDescent="0.3">
      <c r="Q4596" s="1"/>
      <c r="AB4596" s="2"/>
      <c r="AD4596" s="1"/>
      <c r="AE4596" s="1"/>
      <c r="AF4596" s="1"/>
      <c r="AG4596" s="1"/>
      <c r="AH4596" s="1"/>
    </row>
    <row r="4597" spans="17:34" x14ac:dyDescent="0.3">
      <c r="Q4597" s="1"/>
      <c r="AB4597" s="2"/>
      <c r="AD4597" s="1"/>
      <c r="AE4597" s="1"/>
      <c r="AF4597" s="1"/>
      <c r="AG4597" s="1"/>
      <c r="AH4597" s="1"/>
    </row>
    <row r="4598" spans="17:34" x14ac:dyDescent="0.3">
      <c r="Q4598" s="1"/>
      <c r="AB4598" s="2"/>
      <c r="AD4598" s="1"/>
      <c r="AE4598" s="1"/>
      <c r="AF4598" s="1"/>
      <c r="AG4598" s="1"/>
      <c r="AH4598" s="1"/>
    </row>
    <row r="4599" spans="17:34" x14ac:dyDescent="0.3">
      <c r="Q4599" s="1"/>
      <c r="AB4599" s="2"/>
      <c r="AD4599" s="1"/>
      <c r="AE4599" s="1"/>
      <c r="AF4599" s="1"/>
      <c r="AG4599" s="1"/>
      <c r="AH4599" s="1"/>
    </row>
    <row r="4600" spans="17:34" x14ac:dyDescent="0.3">
      <c r="Q4600" s="1"/>
      <c r="AB4600" s="2"/>
      <c r="AD4600" s="1"/>
      <c r="AE4600" s="1"/>
      <c r="AF4600" s="1"/>
      <c r="AG4600" s="1"/>
      <c r="AH4600" s="1"/>
    </row>
    <row r="4601" spans="17:34" x14ac:dyDescent="0.3">
      <c r="Q4601" s="1"/>
      <c r="AB4601" s="2"/>
      <c r="AD4601" s="1"/>
      <c r="AE4601" s="1"/>
      <c r="AF4601" s="1"/>
      <c r="AG4601" s="1"/>
      <c r="AH4601" s="1"/>
    </row>
    <row r="4602" spans="17:34" x14ac:dyDescent="0.3">
      <c r="Q4602" s="1"/>
      <c r="AB4602" s="2"/>
      <c r="AD4602" s="1"/>
      <c r="AE4602" s="1"/>
      <c r="AF4602" s="1"/>
      <c r="AG4602" s="1"/>
      <c r="AH4602" s="1"/>
    </row>
    <row r="4603" spans="17:34" x14ac:dyDescent="0.3">
      <c r="Q4603" s="1"/>
      <c r="AB4603" s="2"/>
      <c r="AD4603" s="1"/>
      <c r="AE4603" s="1"/>
      <c r="AF4603" s="1"/>
      <c r="AG4603" s="1"/>
      <c r="AH4603" s="1"/>
    </row>
    <row r="4604" spans="17:34" x14ac:dyDescent="0.3">
      <c r="Q4604" s="1"/>
      <c r="AB4604" s="2"/>
      <c r="AD4604" s="1"/>
      <c r="AE4604" s="1"/>
      <c r="AF4604" s="1"/>
      <c r="AG4604" s="1"/>
      <c r="AH4604" s="1"/>
    </row>
    <row r="4605" spans="17:34" x14ac:dyDescent="0.3">
      <c r="Q4605" s="1"/>
      <c r="AB4605" s="2"/>
      <c r="AD4605" s="1"/>
      <c r="AE4605" s="1"/>
      <c r="AF4605" s="1"/>
      <c r="AG4605" s="1"/>
      <c r="AH4605" s="1"/>
    </row>
    <row r="4606" spans="17:34" x14ac:dyDescent="0.3">
      <c r="Q4606" s="1"/>
      <c r="AB4606" s="2"/>
      <c r="AD4606" s="1"/>
      <c r="AE4606" s="1"/>
      <c r="AF4606" s="1"/>
      <c r="AG4606" s="1"/>
      <c r="AH4606" s="1"/>
    </row>
    <row r="4607" spans="17:34" x14ac:dyDescent="0.3">
      <c r="Q4607" s="1"/>
      <c r="AB4607" s="2"/>
      <c r="AD4607" s="1"/>
      <c r="AE4607" s="1"/>
      <c r="AF4607" s="1"/>
      <c r="AG4607" s="1"/>
      <c r="AH4607" s="1"/>
    </row>
    <row r="4608" spans="17:34" x14ac:dyDescent="0.3">
      <c r="Q4608" s="1"/>
      <c r="AB4608" s="2"/>
      <c r="AD4608" s="1"/>
      <c r="AE4608" s="1"/>
      <c r="AF4608" s="1"/>
      <c r="AG4608" s="1"/>
      <c r="AH4608" s="1"/>
    </row>
    <row r="4609" spans="17:34" x14ac:dyDescent="0.3">
      <c r="Q4609" s="1"/>
      <c r="AB4609" s="2"/>
      <c r="AD4609" s="1"/>
      <c r="AE4609" s="1"/>
      <c r="AF4609" s="1"/>
      <c r="AG4609" s="1"/>
      <c r="AH4609" s="1"/>
    </row>
    <row r="4610" spans="17:34" x14ac:dyDescent="0.3">
      <c r="Q4610" s="1"/>
      <c r="AB4610" s="2"/>
      <c r="AD4610" s="1"/>
      <c r="AE4610" s="1"/>
      <c r="AF4610" s="1"/>
      <c r="AG4610" s="1"/>
      <c r="AH4610" s="1"/>
    </row>
    <row r="4611" spans="17:34" x14ac:dyDescent="0.3">
      <c r="Q4611" s="1"/>
      <c r="AB4611" s="2"/>
      <c r="AD4611" s="1"/>
      <c r="AE4611" s="1"/>
      <c r="AF4611" s="1"/>
      <c r="AG4611" s="1"/>
      <c r="AH4611" s="1"/>
    </row>
    <row r="4612" spans="17:34" x14ac:dyDescent="0.3">
      <c r="Q4612" s="1"/>
      <c r="AB4612" s="2"/>
      <c r="AD4612" s="1"/>
      <c r="AE4612" s="1"/>
      <c r="AF4612" s="1"/>
      <c r="AG4612" s="1"/>
      <c r="AH4612" s="1"/>
    </row>
    <row r="4613" spans="17:34" x14ac:dyDescent="0.3">
      <c r="Q4613" s="1"/>
      <c r="AB4613" s="2"/>
      <c r="AD4613" s="1"/>
      <c r="AE4613" s="1"/>
      <c r="AF4613" s="1"/>
      <c r="AG4613" s="1"/>
      <c r="AH4613" s="1"/>
    </row>
    <row r="4614" spans="17:34" x14ac:dyDescent="0.3">
      <c r="Q4614" s="1"/>
      <c r="AB4614" s="2"/>
      <c r="AD4614" s="1"/>
      <c r="AE4614" s="1"/>
      <c r="AF4614" s="1"/>
      <c r="AG4614" s="1"/>
      <c r="AH4614" s="1"/>
    </row>
    <row r="4615" spans="17:34" x14ac:dyDescent="0.3">
      <c r="Q4615" s="1"/>
      <c r="AB4615" s="2"/>
      <c r="AD4615" s="1"/>
      <c r="AE4615" s="1"/>
      <c r="AF4615" s="1"/>
      <c r="AG4615" s="1"/>
      <c r="AH4615" s="1"/>
    </row>
    <row r="4616" spans="17:34" x14ac:dyDescent="0.3">
      <c r="Q4616" s="1"/>
      <c r="AB4616" s="2"/>
      <c r="AD4616" s="1"/>
      <c r="AE4616" s="1"/>
      <c r="AF4616" s="1"/>
      <c r="AG4616" s="1"/>
      <c r="AH4616" s="1"/>
    </row>
    <row r="4617" spans="17:34" x14ac:dyDescent="0.3">
      <c r="Q4617" s="1"/>
      <c r="AB4617" s="2"/>
      <c r="AD4617" s="1"/>
      <c r="AE4617" s="1"/>
      <c r="AF4617" s="1"/>
      <c r="AG4617" s="1"/>
      <c r="AH4617" s="1"/>
    </row>
    <row r="4618" spans="17:34" x14ac:dyDescent="0.3">
      <c r="Q4618" s="1"/>
      <c r="AB4618" s="2"/>
      <c r="AD4618" s="1"/>
      <c r="AE4618" s="1"/>
      <c r="AF4618" s="1"/>
      <c r="AG4618" s="1"/>
      <c r="AH4618" s="1"/>
    </row>
    <row r="4619" spans="17:34" x14ac:dyDescent="0.3">
      <c r="Q4619" s="1"/>
      <c r="AB4619" s="2"/>
      <c r="AD4619" s="1"/>
      <c r="AE4619" s="1"/>
      <c r="AF4619" s="1"/>
      <c r="AG4619" s="1"/>
      <c r="AH4619" s="1"/>
    </row>
    <row r="4620" spans="17:34" x14ac:dyDescent="0.3">
      <c r="Q4620" s="1"/>
      <c r="AB4620" s="2"/>
      <c r="AD4620" s="1"/>
      <c r="AE4620" s="1"/>
      <c r="AF4620" s="1"/>
      <c r="AG4620" s="1"/>
      <c r="AH4620" s="1"/>
    </row>
    <row r="4621" spans="17:34" x14ac:dyDescent="0.3">
      <c r="Q4621" s="1"/>
      <c r="AB4621" s="2"/>
      <c r="AD4621" s="1"/>
      <c r="AE4621" s="1"/>
      <c r="AF4621" s="1"/>
      <c r="AG4621" s="1"/>
      <c r="AH4621" s="1"/>
    </row>
    <row r="4622" spans="17:34" x14ac:dyDescent="0.3">
      <c r="Q4622" s="1"/>
      <c r="AB4622" s="2"/>
      <c r="AD4622" s="1"/>
      <c r="AE4622" s="1"/>
      <c r="AF4622" s="1"/>
      <c r="AG4622" s="1"/>
      <c r="AH4622" s="1"/>
    </row>
    <row r="4623" spans="17:34" x14ac:dyDescent="0.3">
      <c r="Q4623" s="1"/>
      <c r="AB4623" s="2"/>
      <c r="AD4623" s="1"/>
      <c r="AE4623" s="1"/>
      <c r="AF4623" s="1"/>
      <c r="AG4623" s="1"/>
      <c r="AH4623" s="1"/>
    </row>
    <row r="4624" spans="17:34" x14ac:dyDescent="0.3">
      <c r="Q4624" s="1"/>
      <c r="AB4624" s="2"/>
      <c r="AD4624" s="1"/>
      <c r="AE4624" s="1"/>
      <c r="AF4624" s="1"/>
      <c r="AG4624" s="1"/>
      <c r="AH4624" s="1"/>
    </row>
    <row r="4625" spans="17:34" x14ac:dyDescent="0.3">
      <c r="Q4625" s="1"/>
      <c r="AB4625" s="2"/>
      <c r="AD4625" s="1"/>
      <c r="AE4625" s="1"/>
      <c r="AF4625" s="1"/>
      <c r="AG4625" s="1"/>
      <c r="AH4625" s="1"/>
    </row>
    <row r="4626" spans="17:34" x14ac:dyDescent="0.3">
      <c r="Q4626" s="1"/>
      <c r="AB4626" s="2"/>
      <c r="AD4626" s="1"/>
      <c r="AE4626" s="1"/>
      <c r="AF4626" s="1"/>
      <c r="AG4626" s="1"/>
      <c r="AH4626" s="1"/>
    </row>
    <row r="4627" spans="17:34" x14ac:dyDescent="0.3">
      <c r="Q4627" s="1"/>
      <c r="AB4627" s="2"/>
      <c r="AD4627" s="1"/>
      <c r="AE4627" s="1"/>
      <c r="AF4627" s="1"/>
      <c r="AG4627" s="1"/>
      <c r="AH4627" s="1"/>
    </row>
    <row r="4628" spans="17:34" x14ac:dyDescent="0.3">
      <c r="Q4628" s="1"/>
      <c r="AB4628" s="2"/>
      <c r="AD4628" s="1"/>
      <c r="AE4628" s="1"/>
      <c r="AF4628" s="1"/>
      <c r="AG4628" s="1"/>
      <c r="AH4628" s="1"/>
    </row>
    <row r="4629" spans="17:34" x14ac:dyDescent="0.3">
      <c r="Q4629" s="1"/>
      <c r="AB4629" s="2"/>
      <c r="AD4629" s="1"/>
      <c r="AE4629" s="1"/>
      <c r="AF4629" s="1"/>
      <c r="AG4629" s="1"/>
      <c r="AH4629" s="1"/>
    </row>
    <row r="4630" spans="17:34" x14ac:dyDescent="0.3">
      <c r="Q4630" s="1"/>
      <c r="AB4630" s="2"/>
      <c r="AD4630" s="1"/>
      <c r="AE4630" s="1"/>
      <c r="AF4630" s="1"/>
      <c r="AG4630" s="1"/>
      <c r="AH4630" s="1"/>
    </row>
    <row r="4631" spans="17:34" x14ac:dyDescent="0.3">
      <c r="Q4631" s="1"/>
      <c r="AB4631" s="2"/>
      <c r="AD4631" s="1"/>
      <c r="AE4631" s="1"/>
      <c r="AF4631" s="1"/>
      <c r="AG4631" s="1"/>
      <c r="AH4631" s="1"/>
    </row>
    <row r="4632" spans="17:34" x14ac:dyDescent="0.3">
      <c r="Q4632" s="1"/>
      <c r="AB4632" s="2"/>
      <c r="AD4632" s="1"/>
      <c r="AE4632" s="1"/>
      <c r="AF4632" s="1"/>
      <c r="AG4632" s="1"/>
      <c r="AH4632" s="1"/>
    </row>
    <row r="4633" spans="17:34" x14ac:dyDescent="0.3">
      <c r="Q4633" s="1"/>
      <c r="AB4633" s="2"/>
      <c r="AD4633" s="1"/>
      <c r="AE4633" s="1"/>
      <c r="AF4633" s="1"/>
      <c r="AG4633" s="1"/>
      <c r="AH4633" s="1"/>
    </row>
    <row r="4634" spans="17:34" x14ac:dyDescent="0.3">
      <c r="Q4634" s="1"/>
      <c r="AB4634" s="2"/>
      <c r="AD4634" s="1"/>
      <c r="AE4634" s="1"/>
      <c r="AF4634" s="1"/>
      <c r="AG4634" s="1"/>
      <c r="AH4634" s="1"/>
    </row>
    <row r="4635" spans="17:34" x14ac:dyDescent="0.3">
      <c r="Q4635" s="1"/>
      <c r="AB4635" s="2"/>
      <c r="AD4635" s="1"/>
      <c r="AE4635" s="1"/>
      <c r="AF4635" s="1"/>
      <c r="AG4635" s="1"/>
      <c r="AH4635" s="1"/>
    </row>
    <row r="4636" spans="17:34" x14ac:dyDescent="0.3">
      <c r="Q4636" s="1"/>
      <c r="AB4636" s="2"/>
      <c r="AD4636" s="1"/>
      <c r="AE4636" s="1"/>
      <c r="AF4636" s="1"/>
      <c r="AG4636" s="1"/>
      <c r="AH4636" s="1"/>
    </row>
    <row r="4637" spans="17:34" x14ac:dyDescent="0.3">
      <c r="Q4637" s="1"/>
      <c r="AB4637" s="2"/>
      <c r="AD4637" s="1"/>
      <c r="AE4637" s="1"/>
      <c r="AF4637" s="1"/>
      <c r="AG4637" s="1"/>
      <c r="AH4637" s="1"/>
    </row>
    <row r="4638" spans="17:34" x14ac:dyDescent="0.3">
      <c r="Q4638" s="1"/>
      <c r="AB4638" s="2"/>
      <c r="AD4638" s="1"/>
      <c r="AE4638" s="1"/>
      <c r="AF4638" s="1"/>
      <c r="AG4638" s="1"/>
      <c r="AH4638" s="1"/>
    </row>
    <row r="4639" spans="17:34" x14ac:dyDescent="0.3">
      <c r="Q4639" s="1"/>
      <c r="AB4639" s="2"/>
      <c r="AD4639" s="1"/>
      <c r="AE4639" s="1"/>
      <c r="AF4639" s="1"/>
      <c r="AG4639" s="1"/>
      <c r="AH4639" s="1"/>
    </row>
    <row r="4640" spans="17:34" x14ac:dyDescent="0.3">
      <c r="Q4640" s="1"/>
      <c r="AB4640" s="2"/>
      <c r="AD4640" s="1"/>
      <c r="AE4640" s="1"/>
      <c r="AF4640" s="1"/>
      <c r="AG4640" s="1"/>
      <c r="AH4640" s="1"/>
    </row>
    <row r="4641" spans="17:34" x14ac:dyDescent="0.3">
      <c r="Q4641" s="1"/>
      <c r="AB4641" s="2"/>
      <c r="AD4641" s="1"/>
      <c r="AE4641" s="1"/>
      <c r="AF4641" s="1"/>
      <c r="AG4641" s="1"/>
      <c r="AH4641" s="1"/>
    </row>
    <row r="4642" spans="17:34" x14ac:dyDescent="0.3">
      <c r="Q4642" s="1"/>
      <c r="AB4642" s="2"/>
      <c r="AD4642" s="1"/>
      <c r="AE4642" s="1"/>
      <c r="AF4642" s="1"/>
      <c r="AG4642" s="1"/>
      <c r="AH4642" s="1"/>
    </row>
    <row r="4643" spans="17:34" x14ac:dyDescent="0.3">
      <c r="Q4643" s="1"/>
      <c r="AB4643" s="2"/>
      <c r="AD4643" s="1"/>
      <c r="AE4643" s="1"/>
      <c r="AF4643" s="1"/>
      <c r="AG4643" s="1"/>
      <c r="AH4643" s="1"/>
    </row>
    <row r="4644" spans="17:34" x14ac:dyDescent="0.3">
      <c r="Q4644" s="1"/>
      <c r="AB4644" s="2"/>
      <c r="AD4644" s="1"/>
      <c r="AE4644" s="1"/>
      <c r="AF4644" s="1"/>
      <c r="AG4644" s="1"/>
      <c r="AH4644" s="1"/>
    </row>
    <row r="4645" spans="17:34" x14ac:dyDescent="0.3">
      <c r="Q4645" s="1"/>
      <c r="AB4645" s="2"/>
      <c r="AD4645" s="1"/>
      <c r="AE4645" s="1"/>
      <c r="AF4645" s="1"/>
      <c r="AG4645" s="1"/>
      <c r="AH4645" s="1"/>
    </row>
    <row r="4646" spans="17:34" x14ac:dyDescent="0.3">
      <c r="Q4646" s="1"/>
      <c r="AB4646" s="2"/>
      <c r="AD4646" s="1"/>
      <c r="AE4646" s="1"/>
      <c r="AF4646" s="1"/>
      <c r="AG4646" s="1"/>
      <c r="AH4646" s="1"/>
    </row>
    <row r="4647" spans="17:34" x14ac:dyDescent="0.3">
      <c r="Q4647" s="1"/>
      <c r="AB4647" s="2"/>
      <c r="AD4647" s="1"/>
      <c r="AE4647" s="1"/>
      <c r="AF4647" s="1"/>
      <c r="AG4647" s="1"/>
      <c r="AH4647" s="1"/>
    </row>
    <row r="4648" spans="17:34" x14ac:dyDescent="0.3">
      <c r="Q4648" s="1"/>
      <c r="AB4648" s="2"/>
      <c r="AD4648" s="1"/>
      <c r="AE4648" s="1"/>
      <c r="AF4648" s="1"/>
      <c r="AG4648" s="1"/>
      <c r="AH4648" s="1"/>
    </row>
    <row r="4649" spans="17:34" x14ac:dyDescent="0.3">
      <c r="Q4649" s="1"/>
      <c r="AB4649" s="2"/>
      <c r="AD4649" s="1"/>
      <c r="AE4649" s="1"/>
      <c r="AF4649" s="1"/>
      <c r="AG4649" s="1"/>
      <c r="AH4649" s="1"/>
    </row>
    <row r="4650" spans="17:34" x14ac:dyDescent="0.3">
      <c r="Q4650" s="1"/>
      <c r="AB4650" s="2"/>
      <c r="AD4650" s="1"/>
      <c r="AE4650" s="1"/>
      <c r="AF4650" s="1"/>
      <c r="AG4650" s="1"/>
      <c r="AH4650" s="1"/>
    </row>
    <row r="4651" spans="17:34" x14ac:dyDescent="0.3">
      <c r="Q4651" s="1"/>
      <c r="AB4651" s="2"/>
      <c r="AD4651" s="1"/>
      <c r="AE4651" s="1"/>
      <c r="AF4651" s="1"/>
      <c r="AG4651" s="1"/>
      <c r="AH4651" s="1"/>
    </row>
    <row r="4652" spans="17:34" x14ac:dyDescent="0.3">
      <c r="Q4652" s="1"/>
      <c r="AB4652" s="2"/>
      <c r="AD4652" s="1"/>
      <c r="AE4652" s="1"/>
      <c r="AF4652" s="1"/>
      <c r="AG4652" s="1"/>
      <c r="AH4652" s="1"/>
    </row>
    <row r="4653" spans="17:34" x14ac:dyDescent="0.3">
      <c r="Q4653" s="1"/>
      <c r="AB4653" s="2"/>
      <c r="AD4653" s="1"/>
      <c r="AE4653" s="1"/>
      <c r="AF4653" s="1"/>
      <c r="AG4653" s="1"/>
      <c r="AH4653" s="1"/>
    </row>
    <row r="4654" spans="17:34" x14ac:dyDescent="0.3">
      <c r="Q4654" s="1"/>
      <c r="AB4654" s="2"/>
      <c r="AD4654" s="1"/>
      <c r="AE4654" s="1"/>
      <c r="AF4654" s="1"/>
      <c r="AG4654" s="1"/>
      <c r="AH4654" s="1"/>
    </row>
    <row r="4655" spans="17:34" x14ac:dyDescent="0.3">
      <c r="Q4655" s="1"/>
      <c r="AB4655" s="2"/>
      <c r="AD4655" s="1"/>
      <c r="AE4655" s="1"/>
      <c r="AF4655" s="1"/>
      <c r="AG4655" s="1"/>
      <c r="AH4655" s="1"/>
    </row>
    <row r="4656" spans="17:34" x14ac:dyDescent="0.3">
      <c r="Q4656" s="1"/>
      <c r="AB4656" s="2"/>
      <c r="AD4656" s="1"/>
      <c r="AE4656" s="1"/>
      <c r="AF4656" s="1"/>
      <c r="AG4656" s="1"/>
      <c r="AH4656" s="1"/>
    </row>
    <row r="4657" spans="17:34" x14ac:dyDescent="0.3">
      <c r="Q4657" s="1"/>
      <c r="AB4657" s="2"/>
      <c r="AD4657" s="1"/>
      <c r="AE4657" s="1"/>
      <c r="AF4657" s="1"/>
      <c r="AG4657" s="1"/>
      <c r="AH4657" s="1"/>
    </row>
    <row r="4658" spans="17:34" x14ac:dyDescent="0.3">
      <c r="Q4658" s="1"/>
      <c r="AB4658" s="2"/>
      <c r="AD4658" s="1"/>
      <c r="AE4658" s="1"/>
      <c r="AF4658" s="1"/>
      <c r="AG4658" s="1"/>
      <c r="AH4658" s="1"/>
    </row>
    <row r="4659" spans="17:34" x14ac:dyDescent="0.3">
      <c r="Q4659" s="1"/>
      <c r="AB4659" s="2"/>
      <c r="AD4659" s="1"/>
      <c r="AE4659" s="1"/>
      <c r="AF4659" s="1"/>
      <c r="AG4659" s="1"/>
      <c r="AH4659" s="1"/>
    </row>
    <row r="4660" spans="17:34" x14ac:dyDescent="0.3">
      <c r="Q4660" s="1"/>
      <c r="AB4660" s="2"/>
      <c r="AD4660" s="1"/>
      <c r="AE4660" s="1"/>
      <c r="AF4660" s="1"/>
      <c r="AG4660" s="1"/>
      <c r="AH4660" s="1"/>
    </row>
    <row r="4661" spans="17:34" x14ac:dyDescent="0.3">
      <c r="Q4661" s="1"/>
      <c r="AB4661" s="2"/>
      <c r="AD4661" s="1"/>
      <c r="AE4661" s="1"/>
      <c r="AF4661" s="1"/>
      <c r="AG4661" s="1"/>
      <c r="AH4661" s="1"/>
    </row>
    <row r="4662" spans="17:34" x14ac:dyDescent="0.3">
      <c r="Q4662" s="1"/>
      <c r="AB4662" s="2"/>
      <c r="AD4662" s="1"/>
      <c r="AE4662" s="1"/>
      <c r="AF4662" s="1"/>
      <c r="AG4662" s="1"/>
      <c r="AH4662" s="1"/>
    </row>
    <row r="4663" spans="17:34" x14ac:dyDescent="0.3">
      <c r="Q4663" s="1"/>
      <c r="AB4663" s="2"/>
      <c r="AD4663" s="1"/>
      <c r="AE4663" s="1"/>
      <c r="AF4663" s="1"/>
      <c r="AG4663" s="1"/>
      <c r="AH4663" s="1"/>
    </row>
    <row r="4664" spans="17:34" x14ac:dyDescent="0.3">
      <c r="Q4664" s="1"/>
      <c r="AB4664" s="2"/>
      <c r="AD4664" s="1"/>
      <c r="AE4664" s="1"/>
      <c r="AF4664" s="1"/>
      <c r="AG4664" s="1"/>
      <c r="AH4664" s="1"/>
    </row>
    <row r="4665" spans="17:34" x14ac:dyDescent="0.3">
      <c r="Q4665" s="1"/>
      <c r="AB4665" s="2"/>
      <c r="AD4665" s="1"/>
      <c r="AE4665" s="1"/>
      <c r="AF4665" s="1"/>
      <c r="AG4665" s="1"/>
      <c r="AH4665" s="1"/>
    </row>
    <row r="4666" spans="17:34" x14ac:dyDescent="0.3">
      <c r="Q4666" s="1"/>
      <c r="AB4666" s="2"/>
      <c r="AD4666" s="1"/>
      <c r="AE4666" s="1"/>
      <c r="AF4666" s="1"/>
      <c r="AG4666" s="1"/>
      <c r="AH4666" s="1"/>
    </row>
    <row r="4667" spans="17:34" x14ac:dyDescent="0.3">
      <c r="Q4667" s="1"/>
      <c r="AB4667" s="2"/>
      <c r="AD4667" s="1"/>
      <c r="AE4667" s="1"/>
      <c r="AF4667" s="1"/>
      <c r="AG4667" s="1"/>
      <c r="AH4667" s="1"/>
    </row>
    <row r="4668" spans="17:34" x14ac:dyDescent="0.3">
      <c r="Q4668" s="1"/>
      <c r="AB4668" s="2"/>
      <c r="AD4668" s="1"/>
      <c r="AE4668" s="1"/>
      <c r="AF4668" s="1"/>
      <c r="AG4668" s="1"/>
      <c r="AH4668" s="1"/>
    </row>
    <row r="4669" spans="17:34" x14ac:dyDescent="0.3">
      <c r="Q4669" s="1"/>
      <c r="AB4669" s="2"/>
      <c r="AD4669" s="1"/>
      <c r="AE4669" s="1"/>
      <c r="AF4669" s="1"/>
      <c r="AG4669" s="1"/>
      <c r="AH4669" s="1"/>
    </row>
    <row r="4670" spans="17:34" x14ac:dyDescent="0.3">
      <c r="Q4670" s="1"/>
      <c r="AB4670" s="2"/>
      <c r="AD4670" s="1"/>
      <c r="AE4670" s="1"/>
      <c r="AF4670" s="1"/>
      <c r="AG4670" s="1"/>
      <c r="AH4670" s="1"/>
    </row>
    <row r="4671" spans="17:34" x14ac:dyDescent="0.3">
      <c r="Q4671" s="1"/>
      <c r="AB4671" s="2"/>
      <c r="AD4671" s="1"/>
      <c r="AE4671" s="1"/>
      <c r="AF4671" s="1"/>
      <c r="AG4671" s="1"/>
      <c r="AH4671" s="1"/>
    </row>
    <row r="4672" spans="17:34" x14ac:dyDescent="0.3">
      <c r="Q4672" s="1"/>
      <c r="AB4672" s="2"/>
      <c r="AD4672" s="1"/>
      <c r="AE4672" s="1"/>
      <c r="AF4672" s="1"/>
      <c r="AG4672" s="1"/>
      <c r="AH4672" s="1"/>
    </row>
    <row r="4673" spans="17:34" x14ac:dyDescent="0.3">
      <c r="Q4673" s="1"/>
      <c r="AB4673" s="2"/>
      <c r="AD4673" s="1"/>
      <c r="AE4673" s="1"/>
      <c r="AF4673" s="1"/>
      <c r="AG4673" s="1"/>
      <c r="AH4673" s="1"/>
    </row>
    <row r="4674" spans="17:34" x14ac:dyDescent="0.3">
      <c r="Q4674" s="1"/>
      <c r="AB4674" s="2"/>
      <c r="AD4674" s="1"/>
      <c r="AE4674" s="1"/>
      <c r="AF4674" s="1"/>
      <c r="AG4674" s="1"/>
      <c r="AH4674" s="1"/>
    </row>
    <row r="4675" spans="17:34" x14ac:dyDescent="0.3">
      <c r="Q4675" s="1"/>
      <c r="AB4675" s="2"/>
      <c r="AD4675" s="1"/>
      <c r="AE4675" s="1"/>
      <c r="AF4675" s="1"/>
      <c r="AG4675" s="1"/>
      <c r="AH4675" s="1"/>
    </row>
    <row r="4676" spans="17:34" x14ac:dyDescent="0.3">
      <c r="Q4676" s="1"/>
      <c r="AB4676" s="2"/>
      <c r="AD4676" s="1"/>
      <c r="AE4676" s="1"/>
      <c r="AF4676" s="1"/>
      <c r="AG4676" s="1"/>
      <c r="AH4676" s="1"/>
    </row>
    <row r="4677" spans="17:34" x14ac:dyDescent="0.3">
      <c r="Q4677" s="1"/>
      <c r="AB4677" s="2"/>
      <c r="AD4677" s="1"/>
      <c r="AE4677" s="1"/>
      <c r="AF4677" s="1"/>
      <c r="AG4677" s="1"/>
      <c r="AH4677" s="1"/>
    </row>
    <row r="4678" spans="17:34" x14ac:dyDescent="0.3">
      <c r="Q4678" s="1"/>
      <c r="AB4678" s="2"/>
      <c r="AD4678" s="1"/>
      <c r="AE4678" s="1"/>
      <c r="AF4678" s="1"/>
      <c r="AG4678" s="1"/>
      <c r="AH4678" s="1"/>
    </row>
    <row r="4679" spans="17:34" x14ac:dyDescent="0.3">
      <c r="Q4679" s="1"/>
      <c r="AB4679" s="2"/>
      <c r="AD4679" s="1"/>
      <c r="AE4679" s="1"/>
      <c r="AF4679" s="1"/>
      <c r="AG4679" s="1"/>
      <c r="AH4679" s="1"/>
    </row>
    <row r="4680" spans="17:34" x14ac:dyDescent="0.3">
      <c r="Q4680" s="1"/>
      <c r="AB4680" s="2"/>
      <c r="AD4680" s="1"/>
      <c r="AE4680" s="1"/>
      <c r="AF4680" s="1"/>
      <c r="AG4680" s="1"/>
      <c r="AH4680" s="1"/>
    </row>
    <row r="4681" spans="17:34" x14ac:dyDescent="0.3">
      <c r="Q4681" s="1"/>
      <c r="AB4681" s="2"/>
      <c r="AD4681" s="1"/>
      <c r="AE4681" s="1"/>
      <c r="AF4681" s="1"/>
      <c r="AG4681" s="1"/>
      <c r="AH4681" s="1"/>
    </row>
    <row r="4682" spans="17:34" x14ac:dyDescent="0.3">
      <c r="Q4682" s="1"/>
      <c r="AB4682" s="2"/>
      <c r="AD4682" s="1"/>
      <c r="AE4682" s="1"/>
      <c r="AF4682" s="1"/>
      <c r="AG4682" s="1"/>
      <c r="AH4682" s="1"/>
    </row>
    <row r="4683" spans="17:34" x14ac:dyDescent="0.3">
      <c r="Q4683" s="1"/>
      <c r="AB4683" s="2"/>
      <c r="AD4683" s="1"/>
      <c r="AE4683" s="1"/>
      <c r="AF4683" s="1"/>
      <c r="AG4683" s="1"/>
      <c r="AH4683" s="1"/>
    </row>
    <row r="4684" spans="17:34" x14ac:dyDescent="0.3">
      <c r="Q4684" s="1"/>
      <c r="AB4684" s="2"/>
      <c r="AD4684" s="1"/>
      <c r="AE4684" s="1"/>
      <c r="AF4684" s="1"/>
      <c r="AG4684" s="1"/>
      <c r="AH4684" s="1"/>
    </row>
    <row r="4685" spans="17:34" x14ac:dyDescent="0.3">
      <c r="Q4685" s="1"/>
      <c r="AB4685" s="2"/>
      <c r="AD4685" s="1"/>
      <c r="AE4685" s="1"/>
      <c r="AF4685" s="1"/>
      <c r="AG4685" s="1"/>
      <c r="AH4685" s="1"/>
    </row>
    <row r="4686" spans="17:34" x14ac:dyDescent="0.3">
      <c r="Q4686" s="1"/>
      <c r="AB4686" s="2"/>
      <c r="AD4686" s="1"/>
      <c r="AE4686" s="1"/>
      <c r="AF4686" s="1"/>
      <c r="AG4686" s="1"/>
      <c r="AH4686" s="1"/>
    </row>
    <row r="4687" spans="17:34" x14ac:dyDescent="0.3">
      <c r="Q4687" s="1"/>
      <c r="AB4687" s="2"/>
      <c r="AD4687" s="1"/>
      <c r="AE4687" s="1"/>
      <c r="AF4687" s="1"/>
      <c r="AG4687" s="1"/>
      <c r="AH4687" s="1"/>
    </row>
    <row r="4688" spans="17:34" x14ac:dyDescent="0.3">
      <c r="Q4688" s="1"/>
      <c r="AB4688" s="2"/>
      <c r="AD4688" s="1"/>
      <c r="AE4688" s="1"/>
      <c r="AF4688" s="1"/>
      <c r="AG4688" s="1"/>
      <c r="AH4688" s="1"/>
    </row>
    <row r="4689" spans="17:34" x14ac:dyDescent="0.3">
      <c r="Q4689" s="1"/>
      <c r="AB4689" s="2"/>
      <c r="AD4689" s="1"/>
      <c r="AE4689" s="1"/>
      <c r="AF4689" s="1"/>
      <c r="AG4689" s="1"/>
      <c r="AH4689" s="1"/>
    </row>
    <row r="4690" spans="17:34" x14ac:dyDescent="0.3">
      <c r="Q4690" s="1"/>
      <c r="AB4690" s="2"/>
      <c r="AD4690" s="1"/>
      <c r="AE4690" s="1"/>
      <c r="AF4690" s="1"/>
      <c r="AG4690" s="1"/>
      <c r="AH4690" s="1"/>
    </row>
    <row r="4691" spans="17:34" x14ac:dyDescent="0.3">
      <c r="Q4691" s="1"/>
      <c r="AB4691" s="2"/>
      <c r="AD4691" s="1"/>
      <c r="AE4691" s="1"/>
      <c r="AF4691" s="1"/>
      <c r="AG4691" s="1"/>
      <c r="AH4691" s="1"/>
    </row>
    <row r="4692" spans="17:34" x14ac:dyDescent="0.3">
      <c r="Q4692" s="1"/>
      <c r="AB4692" s="2"/>
      <c r="AD4692" s="1"/>
      <c r="AE4692" s="1"/>
      <c r="AF4692" s="1"/>
      <c r="AG4692" s="1"/>
      <c r="AH4692" s="1"/>
    </row>
    <row r="4693" spans="17:34" x14ac:dyDescent="0.3">
      <c r="Q4693" s="1"/>
      <c r="AB4693" s="2"/>
      <c r="AD4693" s="1"/>
      <c r="AE4693" s="1"/>
      <c r="AF4693" s="1"/>
      <c r="AG4693" s="1"/>
      <c r="AH4693" s="1"/>
    </row>
    <row r="4694" spans="17:34" x14ac:dyDescent="0.3">
      <c r="Q4694" s="1"/>
      <c r="AB4694" s="2"/>
      <c r="AD4694" s="1"/>
      <c r="AE4694" s="1"/>
      <c r="AF4694" s="1"/>
      <c r="AG4694" s="1"/>
      <c r="AH4694" s="1"/>
    </row>
    <row r="4695" spans="17:34" x14ac:dyDescent="0.3">
      <c r="Q4695" s="1"/>
      <c r="AB4695" s="2"/>
      <c r="AD4695" s="1"/>
      <c r="AE4695" s="1"/>
      <c r="AF4695" s="1"/>
      <c r="AG4695" s="1"/>
      <c r="AH4695" s="1"/>
    </row>
    <row r="4696" spans="17:34" x14ac:dyDescent="0.3">
      <c r="Q4696" s="1"/>
      <c r="AB4696" s="2"/>
      <c r="AD4696" s="1"/>
      <c r="AE4696" s="1"/>
      <c r="AF4696" s="1"/>
      <c r="AG4696" s="1"/>
      <c r="AH4696" s="1"/>
    </row>
    <row r="4697" spans="17:34" x14ac:dyDescent="0.3">
      <c r="Q4697" s="1"/>
      <c r="AB4697" s="2"/>
      <c r="AD4697" s="1"/>
      <c r="AE4697" s="1"/>
      <c r="AF4697" s="1"/>
      <c r="AG4697" s="1"/>
      <c r="AH4697" s="1"/>
    </row>
    <row r="4698" spans="17:34" x14ac:dyDescent="0.3">
      <c r="Q4698" s="1"/>
      <c r="AB4698" s="2"/>
      <c r="AD4698" s="1"/>
      <c r="AE4698" s="1"/>
      <c r="AF4698" s="1"/>
      <c r="AG4698" s="1"/>
      <c r="AH4698" s="1"/>
    </row>
    <row r="4699" spans="17:34" x14ac:dyDescent="0.3">
      <c r="Q4699" s="1"/>
      <c r="AB4699" s="2"/>
      <c r="AD4699" s="1"/>
      <c r="AE4699" s="1"/>
      <c r="AF4699" s="1"/>
      <c r="AG4699" s="1"/>
      <c r="AH4699" s="1"/>
    </row>
    <row r="4700" spans="17:34" x14ac:dyDescent="0.3">
      <c r="Q4700" s="1"/>
      <c r="AB4700" s="2"/>
      <c r="AD4700" s="1"/>
      <c r="AE4700" s="1"/>
      <c r="AF4700" s="1"/>
      <c r="AG4700" s="1"/>
      <c r="AH4700" s="1"/>
    </row>
    <row r="4701" spans="17:34" x14ac:dyDescent="0.3">
      <c r="Q4701" s="1"/>
      <c r="AB4701" s="2"/>
      <c r="AD4701" s="1"/>
      <c r="AE4701" s="1"/>
      <c r="AF4701" s="1"/>
      <c r="AG4701" s="1"/>
      <c r="AH4701" s="1"/>
    </row>
    <row r="4702" spans="17:34" x14ac:dyDescent="0.3">
      <c r="Q4702" s="1"/>
      <c r="AB4702" s="2"/>
      <c r="AD4702" s="1"/>
      <c r="AE4702" s="1"/>
      <c r="AF4702" s="1"/>
      <c r="AG4702" s="1"/>
      <c r="AH4702" s="1"/>
    </row>
    <row r="4703" spans="17:34" x14ac:dyDescent="0.3">
      <c r="Q4703" s="1"/>
      <c r="AB4703" s="2"/>
      <c r="AD4703" s="1"/>
      <c r="AE4703" s="1"/>
      <c r="AF4703" s="1"/>
      <c r="AG4703" s="1"/>
      <c r="AH4703" s="1"/>
    </row>
    <row r="4704" spans="17:34" x14ac:dyDescent="0.3">
      <c r="Q4704" s="1"/>
      <c r="AB4704" s="2"/>
      <c r="AD4704" s="1"/>
      <c r="AE4704" s="1"/>
      <c r="AF4704" s="1"/>
      <c r="AG4704" s="1"/>
      <c r="AH4704" s="1"/>
    </row>
    <row r="4705" spans="17:34" x14ac:dyDescent="0.3">
      <c r="Q4705" s="1"/>
      <c r="AB4705" s="2"/>
      <c r="AD4705" s="1"/>
      <c r="AE4705" s="1"/>
      <c r="AF4705" s="1"/>
      <c r="AG4705" s="1"/>
      <c r="AH4705" s="1"/>
    </row>
    <row r="4706" spans="17:34" x14ac:dyDescent="0.3">
      <c r="Q4706" s="1"/>
      <c r="AB4706" s="2"/>
      <c r="AD4706" s="1"/>
      <c r="AE4706" s="1"/>
      <c r="AF4706" s="1"/>
      <c r="AG4706" s="1"/>
      <c r="AH4706" s="1"/>
    </row>
    <row r="4707" spans="17:34" x14ac:dyDescent="0.3">
      <c r="Q4707" s="1"/>
      <c r="AB4707" s="2"/>
      <c r="AD4707" s="1"/>
      <c r="AE4707" s="1"/>
      <c r="AF4707" s="1"/>
      <c r="AG4707" s="1"/>
      <c r="AH4707" s="1"/>
    </row>
    <row r="4708" spans="17:34" x14ac:dyDescent="0.3">
      <c r="Q4708" s="1"/>
      <c r="AB4708" s="2"/>
      <c r="AD4708" s="1"/>
      <c r="AE4708" s="1"/>
      <c r="AF4708" s="1"/>
      <c r="AG4708" s="1"/>
      <c r="AH4708" s="1"/>
    </row>
    <row r="4709" spans="17:34" x14ac:dyDescent="0.3">
      <c r="Q4709" s="1"/>
      <c r="AB4709" s="2"/>
      <c r="AD4709" s="1"/>
      <c r="AE4709" s="1"/>
      <c r="AF4709" s="1"/>
      <c r="AG4709" s="1"/>
      <c r="AH4709" s="1"/>
    </row>
    <row r="4710" spans="17:34" x14ac:dyDescent="0.3">
      <c r="Q4710" s="1"/>
      <c r="AB4710" s="2"/>
      <c r="AD4710" s="1"/>
      <c r="AE4710" s="1"/>
      <c r="AF4710" s="1"/>
      <c r="AG4710" s="1"/>
      <c r="AH4710" s="1"/>
    </row>
    <row r="4711" spans="17:34" x14ac:dyDescent="0.3">
      <c r="Q4711" s="1"/>
      <c r="AB4711" s="2"/>
      <c r="AD4711" s="1"/>
      <c r="AE4711" s="1"/>
      <c r="AF4711" s="1"/>
      <c r="AG4711" s="1"/>
      <c r="AH4711" s="1"/>
    </row>
    <row r="4712" spans="17:34" x14ac:dyDescent="0.3">
      <c r="Q4712" s="1"/>
      <c r="AB4712" s="2"/>
      <c r="AD4712" s="1"/>
      <c r="AE4712" s="1"/>
      <c r="AF4712" s="1"/>
      <c r="AG4712" s="1"/>
      <c r="AH4712" s="1"/>
    </row>
    <row r="4713" spans="17:34" x14ac:dyDescent="0.3">
      <c r="Q4713" s="1"/>
      <c r="AB4713" s="2"/>
      <c r="AD4713" s="1"/>
      <c r="AE4713" s="1"/>
      <c r="AF4713" s="1"/>
      <c r="AG4713" s="1"/>
      <c r="AH4713" s="1"/>
    </row>
    <row r="4714" spans="17:34" x14ac:dyDescent="0.3">
      <c r="Q4714" s="1"/>
      <c r="AB4714" s="2"/>
      <c r="AD4714" s="1"/>
      <c r="AE4714" s="1"/>
      <c r="AF4714" s="1"/>
      <c r="AG4714" s="1"/>
      <c r="AH4714" s="1"/>
    </row>
    <row r="4715" spans="17:34" x14ac:dyDescent="0.3">
      <c r="Q4715" s="1"/>
      <c r="AB4715" s="2"/>
      <c r="AD4715" s="1"/>
      <c r="AE4715" s="1"/>
      <c r="AF4715" s="1"/>
      <c r="AG4715" s="1"/>
      <c r="AH4715" s="1"/>
    </row>
    <row r="4716" spans="17:34" x14ac:dyDescent="0.3">
      <c r="Q4716" s="1"/>
      <c r="AB4716" s="2"/>
      <c r="AD4716" s="1"/>
      <c r="AE4716" s="1"/>
      <c r="AF4716" s="1"/>
      <c r="AG4716" s="1"/>
      <c r="AH4716" s="1"/>
    </row>
    <row r="4717" spans="17:34" x14ac:dyDescent="0.3">
      <c r="Q4717" s="1"/>
      <c r="AB4717" s="2"/>
      <c r="AD4717" s="1"/>
      <c r="AE4717" s="1"/>
      <c r="AF4717" s="1"/>
      <c r="AG4717" s="1"/>
      <c r="AH4717" s="1"/>
    </row>
    <row r="4718" spans="17:34" x14ac:dyDescent="0.3">
      <c r="Q4718" s="1"/>
      <c r="AB4718" s="2"/>
      <c r="AD4718" s="1"/>
      <c r="AE4718" s="1"/>
      <c r="AF4718" s="1"/>
      <c r="AG4718" s="1"/>
      <c r="AH4718" s="1"/>
    </row>
    <row r="4719" spans="17:34" x14ac:dyDescent="0.3">
      <c r="Q4719" s="1"/>
      <c r="AB4719" s="2"/>
      <c r="AD4719" s="1"/>
      <c r="AE4719" s="1"/>
      <c r="AF4719" s="1"/>
      <c r="AG4719" s="1"/>
      <c r="AH4719" s="1"/>
    </row>
    <row r="4720" spans="17:34" x14ac:dyDescent="0.3">
      <c r="Q4720" s="1"/>
      <c r="AB4720" s="2"/>
      <c r="AD4720" s="1"/>
      <c r="AE4720" s="1"/>
      <c r="AF4720" s="1"/>
      <c r="AG4720" s="1"/>
      <c r="AH4720" s="1"/>
    </row>
    <row r="4721" spans="17:34" x14ac:dyDescent="0.3">
      <c r="Q4721" s="1"/>
      <c r="AB4721" s="2"/>
      <c r="AD4721" s="1"/>
      <c r="AE4721" s="1"/>
      <c r="AF4721" s="1"/>
      <c r="AG4721" s="1"/>
      <c r="AH4721" s="1"/>
    </row>
    <row r="4722" spans="17:34" x14ac:dyDescent="0.3">
      <c r="Q4722" s="1"/>
      <c r="AB4722" s="2"/>
      <c r="AD4722" s="1"/>
      <c r="AE4722" s="1"/>
      <c r="AF4722" s="1"/>
      <c r="AG4722" s="1"/>
      <c r="AH4722" s="1"/>
    </row>
    <row r="4723" spans="17:34" x14ac:dyDescent="0.3">
      <c r="Q4723" s="1"/>
      <c r="AB4723" s="2"/>
      <c r="AD4723" s="1"/>
      <c r="AE4723" s="1"/>
      <c r="AF4723" s="1"/>
      <c r="AG4723" s="1"/>
      <c r="AH4723" s="1"/>
    </row>
    <row r="4724" spans="17:34" x14ac:dyDescent="0.3">
      <c r="Q4724" s="1"/>
      <c r="AB4724" s="2"/>
      <c r="AD4724" s="1"/>
      <c r="AE4724" s="1"/>
      <c r="AF4724" s="1"/>
      <c r="AG4724" s="1"/>
      <c r="AH4724" s="1"/>
    </row>
    <row r="4725" spans="17:34" x14ac:dyDescent="0.3">
      <c r="Q4725" s="1"/>
      <c r="AB4725" s="2"/>
      <c r="AD4725" s="1"/>
      <c r="AE4725" s="1"/>
      <c r="AF4725" s="1"/>
      <c r="AG4725" s="1"/>
      <c r="AH4725" s="1"/>
    </row>
    <row r="4726" spans="17:34" x14ac:dyDescent="0.3">
      <c r="Q4726" s="1"/>
      <c r="AB4726" s="2"/>
      <c r="AD4726" s="1"/>
      <c r="AE4726" s="1"/>
      <c r="AF4726" s="1"/>
      <c r="AG4726" s="1"/>
      <c r="AH4726" s="1"/>
    </row>
    <row r="4727" spans="17:34" x14ac:dyDescent="0.3">
      <c r="Q4727" s="1"/>
      <c r="AB4727" s="2"/>
      <c r="AD4727" s="1"/>
      <c r="AE4727" s="1"/>
      <c r="AF4727" s="1"/>
      <c r="AG4727" s="1"/>
      <c r="AH4727" s="1"/>
    </row>
    <row r="4728" spans="17:34" x14ac:dyDescent="0.3">
      <c r="Q4728" s="1"/>
      <c r="AB4728" s="2"/>
      <c r="AD4728" s="1"/>
      <c r="AE4728" s="1"/>
      <c r="AF4728" s="1"/>
      <c r="AG4728" s="1"/>
      <c r="AH4728" s="1"/>
    </row>
    <row r="4729" spans="17:34" x14ac:dyDescent="0.3">
      <c r="Q4729" s="1"/>
      <c r="AB4729" s="2"/>
      <c r="AD4729" s="1"/>
      <c r="AE4729" s="1"/>
      <c r="AF4729" s="1"/>
      <c r="AG4729" s="1"/>
      <c r="AH4729" s="1"/>
    </row>
    <row r="4730" spans="17:34" x14ac:dyDescent="0.3">
      <c r="Q4730" s="1"/>
      <c r="AB4730" s="2"/>
      <c r="AD4730" s="1"/>
      <c r="AE4730" s="1"/>
      <c r="AF4730" s="1"/>
      <c r="AG4730" s="1"/>
      <c r="AH4730" s="1"/>
    </row>
    <row r="4731" spans="17:34" x14ac:dyDescent="0.3">
      <c r="Q4731" s="1"/>
      <c r="AB4731" s="2"/>
      <c r="AD4731" s="1"/>
      <c r="AE4731" s="1"/>
      <c r="AF4731" s="1"/>
      <c r="AG4731" s="1"/>
      <c r="AH4731" s="1"/>
    </row>
    <row r="4732" spans="17:34" x14ac:dyDescent="0.3">
      <c r="Q4732" s="1"/>
      <c r="AB4732" s="2"/>
      <c r="AD4732" s="1"/>
      <c r="AE4732" s="1"/>
      <c r="AF4732" s="1"/>
      <c r="AG4732" s="1"/>
      <c r="AH4732" s="1"/>
    </row>
    <row r="4733" spans="17:34" x14ac:dyDescent="0.3">
      <c r="Q4733" s="1"/>
      <c r="AB4733" s="2"/>
      <c r="AD4733" s="1"/>
      <c r="AE4733" s="1"/>
      <c r="AF4733" s="1"/>
      <c r="AG4733" s="1"/>
      <c r="AH4733" s="1"/>
    </row>
    <row r="4734" spans="17:34" x14ac:dyDescent="0.3">
      <c r="Q4734" s="1"/>
      <c r="AB4734" s="2"/>
      <c r="AD4734" s="1"/>
      <c r="AE4734" s="1"/>
      <c r="AF4734" s="1"/>
      <c r="AG4734" s="1"/>
      <c r="AH4734" s="1"/>
    </row>
    <row r="4735" spans="17:34" x14ac:dyDescent="0.3">
      <c r="Q4735" s="1"/>
      <c r="AB4735" s="2"/>
      <c r="AD4735" s="1"/>
      <c r="AE4735" s="1"/>
      <c r="AF4735" s="1"/>
      <c r="AG4735" s="1"/>
      <c r="AH4735" s="1"/>
    </row>
    <row r="4736" spans="17:34" x14ac:dyDescent="0.3">
      <c r="Q4736" s="1"/>
      <c r="AB4736" s="2"/>
      <c r="AD4736" s="1"/>
      <c r="AE4736" s="1"/>
      <c r="AF4736" s="1"/>
      <c r="AG4736" s="1"/>
      <c r="AH4736" s="1"/>
    </row>
    <row r="4737" spans="17:34" x14ac:dyDescent="0.3">
      <c r="Q4737" s="1"/>
      <c r="AB4737" s="2"/>
      <c r="AD4737" s="1"/>
      <c r="AE4737" s="1"/>
      <c r="AF4737" s="1"/>
      <c r="AG4737" s="1"/>
      <c r="AH4737" s="1"/>
    </row>
    <row r="4738" spans="17:34" x14ac:dyDescent="0.3">
      <c r="Q4738" s="1"/>
      <c r="AB4738" s="2"/>
      <c r="AD4738" s="1"/>
      <c r="AE4738" s="1"/>
      <c r="AF4738" s="1"/>
      <c r="AG4738" s="1"/>
      <c r="AH4738" s="1"/>
    </row>
    <row r="4739" spans="17:34" x14ac:dyDescent="0.3">
      <c r="Q4739" s="1"/>
      <c r="AB4739" s="2"/>
      <c r="AD4739" s="1"/>
      <c r="AE4739" s="1"/>
      <c r="AF4739" s="1"/>
      <c r="AG4739" s="1"/>
      <c r="AH4739" s="1"/>
    </row>
    <row r="4740" spans="17:34" x14ac:dyDescent="0.3">
      <c r="Q4740" s="1"/>
      <c r="AB4740" s="2"/>
      <c r="AD4740" s="1"/>
      <c r="AE4740" s="1"/>
      <c r="AF4740" s="1"/>
      <c r="AG4740" s="1"/>
      <c r="AH4740" s="1"/>
    </row>
    <row r="4741" spans="17:34" x14ac:dyDescent="0.3">
      <c r="Q4741" s="1"/>
      <c r="AB4741" s="2"/>
      <c r="AD4741" s="1"/>
      <c r="AE4741" s="1"/>
      <c r="AF4741" s="1"/>
      <c r="AG4741" s="1"/>
      <c r="AH4741" s="1"/>
    </row>
    <row r="4742" spans="17:34" x14ac:dyDescent="0.3">
      <c r="Q4742" s="1"/>
      <c r="AB4742" s="2"/>
      <c r="AD4742" s="1"/>
      <c r="AE4742" s="1"/>
      <c r="AF4742" s="1"/>
      <c r="AG4742" s="1"/>
      <c r="AH4742" s="1"/>
    </row>
    <row r="4743" spans="17:34" x14ac:dyDescent="0.3">
      <c r="Q4743" s="1"/>
      <c r="AB4743" s="2"/>
      <c r="AD4743" s="1"/>
      <c r="AE4743" s="1"/>
      <c r="AF4743" s="1"/>
      <c r="AG4743" s="1"/>
      <c r="AH4743" s="1"/>
    </row>
    <row r="4744" spans="17:34" x14ac:dyDescent="0.3">
      <c r="Q4744" s="1"/>
      <c r="AB4744" s="2"/>
      <c r="AD4744" s="1"/>
      <c r="AE4744" s="1"/>
      <c r="AF4744" s="1"/>
      <c r="AG4744" s="1"/>
      <c r="AH4744" s="1"/>
    </row>
    <row r="4745" spans="17:34" x14ac:dyDescent="0.3">
      <c r="Q4745" s="1"/>
      <c r="AB4745" s="2"/>
      <c r="AD4745" s="1"/>
      <c r="AE4745" s="1"/>
      <c r="AF4745" s="1"/>
      <c r="AG4745" s="1"/>
      <c r="AH4745" s="1"/>
    </row>
    <row r="4746" spans="17:34" x14ac:dyDescent="0.3">
      <c r="Q4746" s="1"/>
      <c r="AB4746" s="2"/>
      <c r="AD4746" s="1"/>
      <c r="AE4746" s="1"/>
      <c r="AF4746" s="1"/>
      <c r="AG4746" s="1"/>
      <c r="AH4746" s="1"/>
    </row>
    <row r="4747" spans="17:34" x14ac:dyDescent="0.3">
      <c r="Q4747" s="1"/>
      <c r="AB4747" s="2"/>
      <c r="AD4747" s="1"/>
      <c r="AE4747" s="1"/>
      <c r="AF4747" s="1"/>
      <c r="AG4747" s="1"/>
      <c r="AH4747" s="1"/>
    </row>
    <row r="4748" spans="17:34" x14ac:dyDescent="0.3">
      <c r="Q4748" s="1"/>
      <c r="AB4748" s="2"/>
      <c r="AD4748" s="1"/>
      <c r="AE4748" s="1"/>
      <c r="AF4748" s="1"/>
      <c r="AG4748" s="1"/>
      <c r="AH4748" s="1"/>
    </row>
    <row r="4749" spans="17:34" x14ac:dyDescent="0.3">
      <c r="Q4749" s="1"/>
      <c r="AB4749" s="2"/>
      <c r="AD4749" s="1"/>
      <c r="AE4749" s="1"/>
      <c r="AF4749" s="1"/>
      <c r="AG4749" s="1"/>
      <c r="AH4749" s="1"/>
    </row>
    <row r="4750" spans="17:34" x14ac:dyDescent="0.3">
      <c r="Q4750" s="1"/>
      <c r="AB4750" s="2"/>
      <c r="AD4750" s="1"/>
      <c r="AE4750" s="1"/>
      <c r="AF4750" s="1"/>
      <c r="AG4750" s="1"/>
      <c r="AH4750" s="1"/>
    </row>
    <row r="4751" spans="17:34" x14ac:dyDescent="0.3">
      <c r="Q4751" s="1"/>
      <c r="AB4751" s="2"/>
      <c r="AD4751" s="1"/>
      <c r="AE4751" s="1"/>
      <c r="AF4751" s="1"/>
      <c r="AG4751" s="1"/>
      <c r="AH4751" s="1"/>
    </row>
    <row r="4752" spans="17:34" x14ac:dyDescent="0.3">
      <c r="Q4752" s="1"/>
      <c r="AB4752" s="2"/>
      <c r="AD4752" s="1"/>
      <c r="AE4752" s="1"/>
      <c r="AF4752" s="1"/>
      <c r="AG4752" s="1"/>
      <c r="AH4752" s="1"/>
    </row>
    <row r="4753" spans="17:34" x14ac:dyDescent="0.3">
      <c r="Q4753" s="1"/>
      <c r="AB4753" s="2"/>
      <c r="AD4753" s="1"/>
      <c r="AE4753" s="1"/>
      <c r="AF4753" s="1"/>
      <c r="AG4753" s="1"/>
      <c r="AH4753" s="1"/>
    </row>
    <row r="4754" spans="17:34" x14ac:dyDescent="0.3">
      <c r="Q4754" s="1"/>
      <c r="AB4754" s="2"/>
      <c r="AD4754" s="1"/>
      <c r="AE4754" s="1"/>
      <c r="AF4754" s="1"/>
      <c r="AG4754" s="1"/>
      <c r="AH4754" s="1"/>
    </row>
    <row r="4755" spans="17:34" x14ac:dyDescent="0.3">
      <c r="Q4755" s="1"/>
      <c r="AB4755" s="2"/>
      <c r="AD4755" s="1"/>
      <c r="AE4755" s="1"/>
      <c r="AF4755" s="1"/>
      <c r="AG4755" s="1"/>
      <c r="AH4755" s="1"/>
    </row>
    <row r="4756" spans="17:34" x14ac:dyDescent="0.3">
      <c r="Q4756" s="1"/>
      <c r="AB4756" s="2"/>
      <c r="AD4756" s="1"/>
      <c r="AE4756" s="1"/>
      <c r="AF4756" s="1"/>
      <c r="AG4756" s="1"/>
      <c r="AH4756" s="1"/>
    </row>
    <row r="4757" spans="17:34" x14ac:dyDescent="0.3">
      <c r="Q4757" s="1"/>
      <c r="AB4757" s="2"/>
      <c r="AD4757" s="1"/>
      <c r="AE4757" s="1"/>
      <c r="AF4757" s="1"/>
      <c r="AG4757" s="1"/>
      <c r="AH4757" s="1"/>
    </row>
    <row r="4758" spans="17:34" x14ac:dyDescent="0.3">
      <c r="Q4758" s="1"/>
      <c r="AB4758" s="2"/>
      <c r="AD4758" s="1"/>
      <c r="AE4758" s="1"/>
      <c r="AF4758" s="1"/>
      <c r="AG4758" s="1"/>
      <c r="AH4758" s="1"/>
    </row>
    <row r="4759" spans="17:34" x14ac:dyDescent="0.3">
      <c r="Q4759" s="1"/>
      <c r="AB4759" s="2"/>
      <c r="AD4759" s="1"/>
      <c r="AE4759" s="1"/>
      <c r="AF4759" s="1"/>
      <c r="AG4759" s="1"/>
      <c r="AH4759" s="1"/>
    </row>
    <row r="4760" spans="17:34" x14ac:dyDescent="0.3">
      <c r="Q4760" s="1"/>
      <c r="AB4760" s="2"/>
      <c r="AD4760" s="1"/>
      <c r="AE4760" s="1"/>
      <c r="AF4760" s="1"/>
      <c r="AG4760" s="1"/>
      <c r="AH4760" s="1"/>
    </row>
    <row r="4761" spans="17:34" x14ac:dyDescent="0.3">
      <c r="Q4761" s="1"/>
      <c r="AB4761" s="2"/>
      <c r="AD4761" s="1"/>
      <c r="AE4761" s="1"/>
      <c r="AF4761" s="1"/>
      <c r="AG4761" s="1"/>
      <c r="AH4761" s="1"/>
    </row>
    <row r="4762" spans="17:34" x14ac:dyDescent="0.3">
      <c r="Q4762" s="1"/>
      <c r="AB4762" s="2"/>
      <c r="AD4762" s="1"/>
      <c r="AE4762" s="1"/>
      <c r="AF4762" s="1"/>
      <c r="AG4762" s="1"/>
      <c r="AH4762" s="1"/>
    </row>
    <row r="4763" spans="17:34" x14ac:dyDescent="0.3">
      <c r="Q4763" s="1"/>
      <c r="AB4763" s="2"/>
      <c r="AD4763" s="1"/>
      <c r="AE4763" s="1"/>
      <c r="AF4763" s="1"/>
      <c r="AG4763" s="1"/>
      <c r="AH4763" s="1"/>
    </row>
    <row r="4764" spans="17:34" x14ac:dyDescent="0.3">
      <c r="Q4764" s="1"/>
      <c r="AB4764" s="2"/>
      <c r="AD4764" s="1"/>
      <c r="AE4764" s="1"/>
      <c r="AF4764" s="1"/>
      <c r="AG4764" s="1"/>
      <c r="AH4764" s="1"/>
    </row>
    <row r="4765" spans="17:34" x14ac:dyDescent="0.3">
      <c r="Q4765" s="1"/>
      <c r="AB4765" s="2"/>
      <c r="AD4765" s="1"/>
      <c r="AE4765" s="1"/>
      <c r="AF4765" s="1"/>
      <c r="AG4765" s="1"/>
      <c r="AH4765" s="1"/>
    </row>
    <row r="4766" spans="17:34" x14ac:dyDescent="0.3">
      <c r="Q4766" s="1"/>
      <c r="AB4766" s="2"/>
      <c r="AD4766" s="1"/>
      <c r="AE4766" s="1"/>
      <c r="AF4766" s="1"/>
      <c r="AG4766" s="1"/>
      <c r="AH4766" s="1"/>
    </row>
    <row r="4767" spans="17:34" x14ac:dyDescent="0.3">
      <c r="Q4767" s="1"/>
      <c r="AB4767" s="2"/>
      <c r="AD4767" s="1"/>
      <c r="AE4767" s="1"/>
      <c r="AF4767" s="1"/>
      <c r="AG4767" s="1"/>
      <c r="AH4767" s="1"/>
    </row>
    <row r="4768" spans="17:34" x14ac:dyDescent="0.3">
      <c r="Q4768" s="1"/>
      <c r="AB4768" s="2"/>
      <c r="AD4768" s="1"/>
      <c r="AE4768" s="1"/>
      <c r="AF4768" s="1"/>
      <c r="AG4768" s="1"/>
      <c r="AH4768" s="1"/>
    </row>
    <row r="4769" spans="17:34" x14ac:dyDescent="0.3">
      <c r="Q4769" s="1"/>
      <c r="AB4769" s="2"/>
      <c r="AD4769" s="1"/>
      <c r="AE4769" s="1"/>
      <c r="AF4769" s="1"/>
      <c r="AG4769" s="1"/>
      <c r="AH4769" s="1"/>
    </row>
    <row r="4770" spans="17:34" x14ac:dyDescent="0.3">
      <c r="Q4770" s="1"/>
      <c r="AB4770" s="2"/>
      <c r="AD4770" s="1"/>
      <c r="AE4770" s="1"/>
      <c r="AF4770" s="1"/>
      <c r="AG4770" s="1"/>
      <c r="AH4770" s="1"/>
    </row>
    <row r="4771" spans="17:34" x14ac:dyDescent="0.3">
      <c r="Q4771" s="1"/>
      <c r="AB4771" s="2"/>
      <c r="AD4771" s="1"/>
      <c r="AE4771" s="1"/>
      <c r="AF4771" s="1"/>
      <c r="AG4771" s="1"/>
      <c r="AH4771" s="1"/>
    </row>
    <row r="4772" spans="17:34" x14ac:dyDescent="0.3">
      <c r="Q4772" s="1"/>
      <c r="AB4772" s="2"/>
      <c r="AD4772" s="1"/>
      <c r="AE4772" s="1"/>
      <c r="AF4772" s="1"/>
      <c r="AG4772" s="1"/>
      <c r="AH4772" s="1"/>
    </row>
    <row r="4773" spans="17:34" x14ac:dyDescent="0.3">
      <c r="Q4773" s="1"/>
      <c r="AB4773" s="2"/>
      <c r="AD4773" s="1"/>
      <c r="AE4773" s="1"/>
      <c r="AF4773" s="1"/>
      <c r="AG4773" s="1"/>
      <c r="AH4773" s="1"/>
    </row>
    <row r="4774" spans="17:34" x14ac:dyDescent="0.3">
      <c r="Q4774" s="1"/>
      <c r="AB4774" s="2"/>
      <c r="AD4774" s="1"/>
      <c r="AE4774" s="1"/>
      <c r="AF4774" s="1"/>
      <c r="AG4774" s="1"/>
      <c r="AH4774" s="1"/>
    </row>
    <row r="4775" spans="17:34" x14ac:dyDescent="0.3">
      <c r="Q4775" s="1"/>
      <c r="AB4775" s="2"/>
      <c r="AD4775" s="1"/>
      <c r="AE4775" s="1"/>
      <c r="AF4775" s="1"/>
      <c r="AG4775" s="1"/>
      <c r="AH4775" s="1"/>
    </row>
    <row r="4776" spans="17:34" x14ac:dyDescent="0.3">
      <c r="Q4776" s="1"/>
      <c r="AB4776" s="2"/>
      <c r="AD4776" s="1"/>
      <c r="AE4776" s="1"/>
      <c r="AF4776" s="1"/>
      <c r="AG4776" s="1"/>
      <c r="AH4776" s="1"/>
    </row>
    <row r="4777" spans="17:34" x14ac:dyDescent="0.3">
      <c r="Q4777" s="1"/>
      <c r="AB4777" s="2"/>
      <c r="AD4777" s="1"/>
      <c r="AE4777" s="1"/>
      <c r="AF4777" s="1"/>
      <c r="AG4777" s="1"/>
      <c r="AH4777" s="1"/>
    </row>
    <row r="4778" spans="17:34" x14ac:dyDescent="0.3">
      <c r="Q4778" s="1"/>
      <c r="AB4778" s="2"/>
      <c r="AD4778" s="1"/>
      <c r="AE4778" s="1"/>
      <c r="AF4778" s="1"/>
      <c r="AG4778" s="1"/>
      <c r="AH4778" s="1"/>
    </row>
    <row r="4779" spans="17:34" x14ac:dyDescent="0.3">
      <c r="Q4779" s="1"/>
      <c r="AB4779" s="2"/>
      <c r="AD4779" s="1"/>
      <c r="AE4779" s="1"/>
      <c r="AF4779" s="1"/>
      <c r="AG4779" s="1"/>
      <c r="AH4779" s="1"/>
    </row>
    <row r="4780" spans="17:34" x14ac:dyDescent="0.3">
      <c r="Q4780" s="1"/>
      <c r="AB4780" s="2"/>
      <c r="AD4780" s="1"/>
      <c r="AE4780" s="1"/>
      <c r="AF4780" s="1"/>
      <c r="AG4780" s="1"/>
      <c r="AH4780" s="1"/>
    </row>
    <row r="4781" spans="17:34" x14ac:dyDescent="0.3">
      <c r="Q4781" s="1"/>
      <c r="AB4781" s="2"/>
      <c r="AD4781" s="1"/>
      <c r="AE4781" s="1"/>
      <c r="AF4781" s="1"/>
      <c r="AG4781" s="1"/>
      <c r="AH4781" s="1"/>
    </row>
    <row r="4782" spans="17:34" x14ac:dyDescent="0.3">
      <c r="Q4782" s="1"/>
      <c r="AB4782" s="2"/>
      <c r="AD4782" s="1"/>
      <c r="AE4782" s="1"/>
      <c r="AF4782" s="1"/>
      <c r="AG4782" s="1"/>
      <c r="AH4782" s="1"/>
    </row>
    <row r="4783" spans="17:34" x14ac:dyDescent="0.3">
      <c r="Q4783" s="1"/>
      <c r="AB4783" s="2"/>
      <c r="AD4783" s="1"/>
      <c r="AE4783" s="1"/>
      <c r="AF4783" s="1"/>
      <c r="AG4783" s="1"/>
      <c r="AH4783" s="1"/>
    </row>
    <row r="4784" spans="17:34" x14ac:dyDescent="0.3">
      <c r="Q4784" s="1"/>
      <c r="AB4784" s="2"/>
      <c r="AD4784" s="1"/>
      <c r="AE4784" s="1"/>
      <c r="AF4784" s="1"/>
      <c r="AG4784" s="1"/>
      <c r="AH4784" s="1"/>
    </row>
    <row r="4785" spans="17:34" x14ac:dyDescent="0.3">
      <c r="Q4785" s="1"/>
      <c r="AB4785" s="2"/>
      <c r="AD4785" s="1"/>
      <c r="AE4785" s="1"/>
      <c r="AF4785" s="1"/>
      <c r="AG4785" s="1"/>
      <c r="AH4785" s="1"/>
    </row>
    <row r="4786" spans="17:34" x14ac:dyDescent="0.3">
      <c r="Q4786" s="1"/>
      <c r="AB4786" s="2"/>
      <c r="AD4786" s="1"/>
      <c r="AE4786" s="1"/>
      <c r="AF4786" s="1"/>
      <c r="AG4786" s="1"/>
      <c r="AH4786" s="1"/>
    </row>
    <row r="4787" spans="17:34" x14ac:dyDescent="0.3">
      <c r="Q4787" s="1"/>
      <c r="AB4787" s="2"/>
      <c r="AD4787" s="1"/>
      <c r="AE4787" s="1"/>
      <c r="AF4787" s="1"/>
      <c r="AG4787" s="1"/>
      <c r="AH4787" s="1"/>
    </row>
    <row r="4788" spans="17:34" x14ac:dyDescent="0.3">
      <c r="Q4788" s="1"/>
      <c r="AB4788" s="2"/>
      <c r="AD4788" s="1"/>
      <c r="AE4788" s="1"/>
      <c r="AF4788" s="1"/>
      <c r="AG4788" s="1"/>
      <c r="AH4788" s="1"/>
    </row>
    <row r="4789" spans="17:34" x14ac:dyDescent="0.3">
      <c r="Q4789" s="1"/>
      <c r="AB4789" s="2"/>
      <c r="AD4789" s="1"/>
      <c r="AE4789" s="1"/>
      <c r="AF4789" s="1"/>
      <c r="AG4789" s="1"/>
      <c r="AH4789" s="1"/>
    </row>
    <row r="4790" spans="17:34" x14ac:dyDescent="0.3">
      <c r="Q4790" s="1"/>
      <c r="AB4790" s="2"/>
      <c r="AD4790" s="1"/>
      <c r="AE4790" s="1"/>
      <c r="AF4790" s="1"/>
      <c r="AG4790" s="1"/>
      <c r="AH4790" s="1"/>
    </row>
    <row r="4791" spans="17:34" x14ac:dyDescent="0.3">
      <c r="Q4791" s="1"/>
      <c r="AB4791" s="2"/>
      <c r="AD4791" s="1"/>
      <c r="AE4791" s="1"/>
      <c r="AF4791" s="1"/>
      <c r="AG4791" s="1"/>
      <c r="AH4791" s="1"/>
    </row>
    <row r="4792" spans="17:34" x14ac:dyDescent="0.3">
      <c r="Q4792" s="1"/>
      <c r="AB4792" s="2"/>
      <c r="AD4792" s="1"/>
      <c r="AE4792" s="1"/>
      <c r="AF4792" s="1"/>
      <c r="AG4792" s="1"/>
      <c r="AH4792" s="1"/>
    </row>
    <row r="4793" spans="17:34" x14ac:dyDescent="0.3">
      <c r="Q4793" s="1"/>
      <c r="AB4793" s="2"/>
      <c r="AD4793" s="1"/>
      <c r="AE4793" s="1"/>
      <c r="AF4793" s="1"/>
      <c r="AG4793" s="1"/>
      <c r="AH4793" s="1"/>
    </row>
    <row r="4794" spans="17:34" x14ac:dyDescent="0.3">
      <c r="Q4794" s="1"/>
      <c r="AB4794" s="2"/>
      <c r="AD4794" s="1"/>
      <c r="AE4794" s="1"/>
      <c r="AF4794" s="1"/>
      <c r="AG4794" s="1"/>
      <c r="AH4794" s="1"/>
    </row>
    <row r="4795" spans="17:34" x14ac:dyDescent="0.3">
      <c r="Q4795" s="1"/>
      <c r="AB4795" s="2"/>
      <c r="AD4795" s="1"/>
      <c r="AE4795" s="1"/>
      <c r="AF4795" s="1"/>
      <c r="AG4795" s="1"/>
      <c r="AH4795" s="1"/>
    </row>
    <row r="4796" spans="17:34" x14ac:dyDescent="0.3">
      <c r="Q4796" s="1"/>
      <c r="AB4796" s="2"/>
      <c r="AD4796" s="1"/>
      <c r="AE4796" s="1"/>
      <c r="AF4796" s="1"/>
      <c r="AG4796" s="1"/>
      <c r="AH4796" s="1"/>
    </row>
    <row r="4797" spans="17:34" x14ac:dyDescent="0.3">
      <c r="Q4797" s="1"/>
      <c r="AB4797" s="2"/>
      <c r="AD4797" s="1"/>
      <c r="AE4797" s="1"/>
      <c r="AF4797" s="1"/>
      <c r="AG4797" s="1"/>
      <c r="AH4797" s="1"/>
    </row>
    <row r="4798" spans="17:34" x14ac:dyDescent="0.3">
      <c r="Q4798" s="1"/>
      <c r="AB4798" s="2"/>
      <c r="AD4798" s="1"/>
      <c r="AE4798" s="1"/>
      <c r="AF4798" s="1"/>
      <c r="AG4798" s="1"/>
      <c r="AH4798" s="1"/>
    </row>
    <row r="4799" spans="17:34" x14ac:dyDescent="0.3">
      <c r="Q4799" s="1"/>
      <c r="AB4799" s="2"/>
      <c r="AD4799" s="1"/>
      <c r="AE4799" s="1"/>
      <c r="AF4799" s="1"/>
      <c r="AG4799" s="1"/>
      <c r="AH4799" s="1"/>
    </row>
    <row r="4800" spans="17:34" x14ac:dyDescent="0.3">
      <c r="Q4800" s="1"/>
      <c r="AB4800" s="2"/>
      <c r="AD4800" s="1"/>
      <c r="AE4800" s="1"/>
      <c r="AF4800" s="1"/>
      <c r="AG4800" s="1"/>
      <c r="AH4800" s="1"/>
    </row>
    <row r="4801" spans="17:34" x14ac:dyDescent="0.3">
      <c r="Q4801" s="1"/>
      <c r="AB4801" s="2"/>
      <c r="AD4801" s="1"/>
      <c r="AE4801" s="1"/>
      <c r="AF4801" s="1"/>
      <c r="AG4801" s="1"/>
      <c r="AH4801" s="1"/>
    </row>
    <row r="4802" spans="17:34" x14ac:dyDescent="0.3">
      <c r="Q4802" s="1"/>
      <c r="AB4802" s="2"/>
      <c r="AD4802" s="1"/>
      <c r="AE4802" s="1"/>
      <c r="AF4802" s="1"/>
      <c r="AG4802" s="1"/>
      <c r="AH4802" s="1"/>
    </row>
    <row r="4803" spans="17:34" x14ac:dyDescent="0.3">
      <c r="Q4803" s="1"/>
      <c r="AB4803" s="2"/>
      <c r="AD4803" s="1"/>
      <c r="AE4803" s="1"/>
      <c r="AF4803" s="1"/>
      <c r="AG4803" s="1"/>
      <c r="AH4803" s="1"/>
    </row>
    <row r="4804" spans="17:34" x14ac:dyDescent="0.3">
      <c r="Q4804" s="1"/>
      <c r="AB4804" s="2"/>
      <c r="AD4804" s="1"/>
      <c r="AE4804" s="1"/>
      <c r="AF4804" s="1"/>
      <c r="AG4804" s="1"/>
      <c r="AH4804" s="1"/>
    </row>
    <row r="4805" spans="17:34" x14ac:dyDescent="0.3">
      <c r="Q4805" s="1"/>
      <c r="AB4805" s="2"/>
      <c r="AD4805" s="1"/>
      <c r="AE4805" s="1"/>
      <c r="AF4805" s="1"/>
      <c r="AG4805" s="1"/>
      <c r="AH4805" s="1"/>
    </row>
    <row r="4806" spans="17:34" x14ac:dyDescent="0.3">
      <c r="Q4806" s="1"/>
      <c r="AB4806" s="2"/>
      <c r="AD4806" s="1"/>
      <c r="AE4806" s="1"/>
      <c r="AF4806" s="1"/>
      <c r="AG4806" s="1"/>
      <c r="AH4806" s="1"/>
    </row>
    <row r="4807" spans="17:34" x14ac:dyDescent="0.3">
      <c r="Q4807" s="1"/>
      <c r="AB4807" s="2"/>
      <c r="AD4807" s="1"/>
      <c r="AE4807" s="1"/>
      <c r="AF4807" s="1"/>
      <c r="AG4807" s="1"/>
      <c r="AH4807" s="1"/>
    </row>
    <row r="4808" spans="17:34" x14ac:dyDescent="0.3">
      <c r="Q4808" s="1"/>
      <c r="AB4808" s="2"/>
      <c r="AD4808" s="1"/>
      <c r="AE4808" s="1"/>
      <c r="AF4808" s="1"/>
      <c r="AG4808" s="1"/>
      <c r="AH4808" s="1"/>
    </row>
    <row r="4809" spans="17:34" x14ac:dyDescent="0.3">
      <c r="Q4809" s="1"/>
      <c r="AB4809" s="2"/>
      <c r="AD4809" s="1"/>
      <c r="AE4809" s="1"/>
      <c r="AF4809" s="1"/>
      <c r="AG4809" s="1"/>
      <c r="AH4809" s="1"/>
    </row>
    <row r="4810" spans="17:34" x14ac:dyDescent="0.3">
      <c r="Q4810" s="1"/>
      <c r="AB4810" s="2"/>
      <c r="AD4810" s="1"/>
      <c r="AE4810" s="1"/>
      <c r="AF4810" s="1"/>
      <c r="AG4810" s="1"/>
      <c r="AH4810" s="1"/>
    </row>
    <row r="4811" spans="17:34" x14ac:dyDescent="0.3">
      <c r="Q4811" s="1"/>
      <c r="AB4811" s="2"/>
      <c r="AD4811" s="1"/>
      <c r="AE4811" s="1"/>
      <c r="AF4811" s="1"/>
      <c r="AG4811" s="1"/>
      <c r="AH4811" s="1"/>
    </row>
    <row r="4812" spans="17:34" x14ac:dyDescent="0.3">
      <c r="Q4812" s="1"/>
      <c r="AB4812" s="2"/>
      <c r="AD4812" s="1"/>
      <c r="AE4812" s="1"/>
      <c r="AF4812" s="1"/>
      <c r="AG4812" s="1"/>
      <c r="AH4812" s="1"/>
    </row>
    <row r="4813" spans="17:34" x14ac:dyDescent="0.3">
      <c r="Q4813" s="1"/>
      <c r="AB4813" s="2"/>
      <c r="AD4813" s="1"/>
      <c r="AE4813" s="1"/>
      <c r="AF4813" s="1"/>
      <c r="AG4813" s="1"/>
      <c r="AH4813" s="1"/>
    </row>
    <row r="4814" spans="17:34" x14ac:dyDescent="0.3">
      <c r="Q4814" s="1"/>
      <c r="AB4814" s="2"/>
      <c r="AD4814" s="1"/>
      <c r="AE4814" s="1"/>
      <c r="AF4814" s="1"/>
      <c r="AG4814" s="1"/>
      <c r="AH4814" s="1"/>
    </row>
    <row r="4815" spans="17:34" x14ac:dyDescent="0.3">
      <c r="Q4815" s="1"/>
      <c r="AB4815" s="2"/>
      <c r="AD4815" s="1"/>
      <c r="AE4815" s="1"/>
      <c r="AF4815" s="1"/>
      <c r="AG4815" s="1"/>
      <c r="AH4815" s="1"/>
    </row>
    <row r="4816" spans="17:34" x14ac:dyDescent="0.3">
      <c r="Q4816" s="1"/>
      <c r="AB4816" s="2"/>
      <c r="AD4816" s="1"/>
      <c r="AE4816" s="1"/>
      <c r="AF4816" s="1"/>
      <c r="AG4816" s="1"/>
      <c r="AH4816" s="1"/>
    </row>
    <row r="4817" spans="17:34" x14ac:dyDescent="0.3">
      <c r="Q4817" s="1"/>
      <c r="AB4817" s="2"/>
      <c r="AD4817" s="1"/>
      <c r="AE4817" s="1"/>
      <c r="AF4817" s="1"/>
      <c r="AG4817" s="1"/>
      <c r="AH4817" s="1"/>
    </row>
    <row r="4818" spans="17:34" x14ac:dyDescent="0.3">
      <c r="Q4818" s="1"/>
      <c r="AB4818" s="2"/>
      <c r="AD4818" s="1"/>
      <c r="AE4818" s="1"/>
      <c r="AF4818" s="1"/>
      <c r="AG4818" s="1"/>
      <c r="AH4818" s="1"/>
    </row>
    <row r="4819" spans="17:34" x14ac:dyDescent="0.3">
      <c r="Q4819" s="1"/>
      <c r="AB4819" s="2"/>
      <c r="AD4819" s="1"/>
      <c r="AE4819" s="1"/>
      <c r="AF4819" s="1"/>
      <c r="AG4819" s="1"/>
      <c r="AH4819" s="1"/>
    </row>
    <row r="4820" spans="17:34" x14ac:dyDescent="0.3">
      <c r="Q4820" s="1"/>
      <c r="AB4820" s="2"/>
      <c r="AD4820" s="1"/>
      <c r="AE4820" s="1"/>
      <c r="AF4820" s="1"/>
      <c r="AG4820" s="1"/>
      <c r="AH4820" s="1"/>
    </row>
    <row r="4821" spans="17:34" x14ac:dyDescent="0.3">
      <c r="Q4821" s="1"/>
      <c r="AB4821" s="2"/>
      <c r="AD4821" s="1"/>
      <c r="AE4821" s="1"/>
      <c r="AF4821" s="1"/>
      <c r="AG4821" s="1"/>
      <c r="AH4821" s="1"/>
    </row>
    <row r="4822" spans="17:34" x14ac:dyDescent="0.3">
      <c r="Q4822" s="1"/>
      <c r="AB4822" s="2"/>
      <c r="AD4822" s="1"/>
      <c r="AE4822" s="1"/>
      <c r="AF4822" s="1"/>
      <c r="AG4822" s="1"/>
      <c r="AH4822" s="1"/>
    </row>
    <row r="4823" spans="17:34" x14ac:dyDescent="0.3">
      <c r="Q4823" s="1"/>
      <c r="AB4823" s="2"/>
      <c r="AD4823" s="1"/>
      <c r="AE4823" s="1"/>
      <c r="AF4823" s="1"/>
      <c r="AG4823" s="1"/>
      <c r="AH4823" s="1"/>
    </row>
    <row r="4824" spans="17:34" x14ac:dyDescent="0.3">
      <c r="Q4824" s="1"/>
      <c r="AB4824" s="2"/>
      <c r="AD4824" s="1"/>
      <c r="AE4824" s="1"/>
      <c r="AF4824" s="1"/>
      <c r="AG4824" s="1"/>
      <c r="AH4824" s="1"/>
    </row>
    <row r="4825" spans="17:34" x14ac:dyDescent="0.3">
      <c r="Q4825" s="1"/>
      <c r="AB4825" s="2"/>
      <c r="AD4825" s="1"/>
      <c r="AE4825" s="1"/>
      <c r="AF4825" s="1"/>
      <c r="AG4825" s="1"/>
      <c r="AH4825" s="1"/>
    </row>
    <row r="4826" spans="17:34" x14ac:dyDescent="0.3">
      <c r="Q4826" s="1"/>
      <c r="AB4826" s="2"/>
      <c r="AD4826" s="1"/>
      <c r="AE4826" s="1"/>
      <c r="AF4826" s="1"/>
      <c r="AG4826" s="1"/>
      <c r="AH4826" s="1"/>
    </row>
    <row r="4827" spans="17:34" x14ac:dyDescent="0.3">
      <c r="Q4827" s="1"/>
      <c r="AB4827" s="2"/>
      <c r="AD4827" s="1"/>
      <c r="AE4827" s="1"/>
      <c r="AF4827" s="1"/>
      <c r="AG4827" s="1"/>
      <c r="AH4827" s="1"/>
    </row>
    <row r="4828" spans="17:34" x14ac:dyDescent="0.3">
      <c r="Q4828" s="1"/>
      <c r="AB4828" s="2"/>
      <c r="AD4828" s="1"/>
      <c r="AE4828" s="1"/>
      <c r="AF4828" s="1"/>
      <c r="AG4828" s="1"/>
      <c r="AH4828" s="1"/>
    </row>
    <row r="4829" spans="17:34" x14ac:dyDescent="0.3">
      <c r="Q4829" s="1"/>
      <c r="AB4829" s="2"/>
      <c r="AD4829" s="1"/>
      <c r="AE4829" s="1"/>
      <c r="AF4829" s="1"/>
      <c r="AG4829" s="1"/>
      <c r="AH4829" s="1"/>
    </row>
    <row r="4830" spans="17:34" x14ac:dyDescent="0.3">
      <c r="Q4830" s="1"/>
      <c r="AB4830" s="2"/>
      <c r="AD4830" s="1"/>
      <c r="AE4830" s="1"/>
      <c r="AF4830" s="1"/>
      <c r="AG4830" s="1"/>
      <c r="AH4830" s="1"/>
    </row>
    <row r="4831" spans="17:34" x14ac:dyDescent="0.3">
      <c r="Q4831" s="1"/>
      <c r="AB4831" s="2"/>
      <c r="AD4831" s="1"/>
      <c r="AE4831" s="1"/>
      <c r="AF4831" s="1"/>
      <c r="AG4831" s="1"/>
      <c r="AH4831" s="1"/>
    </row>
    <row r="4832" spans="17:34" x14ac:dyDescent="0.3">
      <c r="Q4832" s="1"/>
      <c r="AB4832" s="2"/>
      <c r="AD4832" s="1"/>
      <c r="AE4832" s="1"/>
      <c r="AF4832" s="1"/>
      <c r="AG4832" s="1"/>
      <c r="AH4832" s="1"/>
    </row>
    <row r="4833" spans="17:34" x14ac:dyDescent="0.3">
      <c r="Q4833" s="1"/>
      <c r="AB4833" s="2"/>
      <c r="AD4833" s="1"/>
      <c r="AE4833" s="1"/>
      <c r="AF4833" s="1"/>
      <c r="AG4833" s="1"/>
      <c r="AH4833" s="1"/>
    </row>
    <row r="4834" spans="17:34" x14ac:dyDescent="0.3">
      <c r="Q4834" s="1"/>
      <c r="AB4834" s="2"/>
      <c r="AD4834" s="1"/>
      <c r="AE4834" s="1"/>
      <c r="AF4834" s="1"/>
      <c r="AG4834" s="1"/>
      <c r="AH4834" s="1"/>
    </row>
    <row r="4835" spans="17:34" x14ac:dyDescent="0.3">
      <c r="Q4835" s="1"/>
      <c r="AB4835" s="2"/>
      <c r="AD4835" s="1"/>
      <c r="AE4835" s="1"/>
      <c r="AF4835" s="1"/>
      <c r="AG4835" s="1"/>
      <c r="AH4835" s="1"/>
    </row>
    <row r="4836" spans="17:34" x14ac:dyDescent="0.3">
      <c r="Q4836" s="1"/>
      <c r="AB4836" s="2"/>
      <c r="AD4836" s="1"/>
      <c r="AE4836" s="1"/>
      <c r="AF4836" s="1"/>
      <c r="AG4836" s="1"/>
      <c r="AH4836" s="1"/>
    </row>
    <row r="4837" spans="17:34" x14ac:dyDescent="0.3">
      <c r="Q4837" s="1"/>
      <c r="AB4837" s="2"/>
      <c r="AD4837" s="1"/>
      <c r="AE4837" s="1"/>
      <c r="AF4837" s="1"/>
      <c r="AG4837" s="1"/>
      <c r="AH4837" s="1"/>
    </row>
    <row r="4838" spans="17:34" x14ac:dyDescent="0.3">
      <c r="Q4838" s="1"/>
      <c r="AB4838" s="2"/>
      <c r="AD4838" s="1"/>
      <c r="AE4838" s="1"/>
      <c r="AF4838" s="1"/>
      <c r="AG4838" s="1"/>
      <c r="AH4838" s="1"/>
    </row>
    <row r="4839" spans="17:34" x14ac:dyDescent="0.3">
      <c r="Q4839" s="1"/>
      <c r="AB4839" s="2"/>
      <c r="AD4839" s="1"/>
      <c r="AE4839" s="1"/>
      <c r="AF4839" s="1"/>
      <c r="AG4839" s="1"/>
      <c r="AH4839" s="1"/>
    </row>
    <row r="4840" spans="17:34" x14ac:dyDescent="0.3">
      <c r="Q4840" s="1"/>
      <c r="AB4840" s="2"/>
      <c r="AD4840" s="1"/>
      <c r="AE4840" s="1"/>
      <c r="AF4840" s="1"/>
      <c r="AG4840" s="1"/>
      <c r="AH4840" s="1"/>
    </row>
    <row r="4841" spans="17:34" x14ac:dyDescent="0.3">
      <c r="Q4841" s="1"/>
      <c r="AB4841" s="2"/>
      <c r="AD4841" s="1"/>
      <c r="AE4841" s="1"/>
      <c r="AF4841" s="1"/>
      <c r="AG4841" s="1"/>
      <c r="AH4841" s="1"/>
    </row>
    <row r="4842" spans="17:34" x14ac:dyDescent="0.3">
      <c r="Q4842" s="1"/>
      <c r="AB4842" s="2"/>
      <c r="AD4842" s="1"/>
      <c r="AE4842" s="1"/>
      <c r="AF4842" s="1"/>
      <c r="AG4842" s="1"/>
      <c r="AH4842" s="1"/>
    </row>
    <row r="4843" spans="17:34" x14ac:dyDescent="0.3">
      <c r="Q4843" s="1"/>
      <c r="AB4843" s="2"/>
      <c r="AD4843" s="1"/>
      <c r="AE4843" s="1"/>
      <c r="AF4843" s="1"/>
      <c r="AG4843" s="1"/>
      <c r="AH4843" s="1"/>
    </row>
    <row r="4844" spans="17:34" x14ac:dyDescent="0.3">
      <c r="Q4844" s="1"/>
      <c r="AB4844" s="2"/>
      <c r="AD4844" s="1"/>
      <c r="AE4844" s="1"/>
      <c r="AF4844" s="1"/>
      <c r="AG4844" s="1"/>
      <c r="AH4844" s="1"/>
    </row>
    <row r="4845" spans="17:34" x14ac:dyDescent="0.3">
      <c r="Q4845" s="1"/>
      <c r="AB4845" s="2"/>
      <c r="AD4845" s="1"/>
      <c r="AE4845" s="1"/>
      <c r="AF4845" s="1"/>
      <c r="AG4845" s="1"/>
      <c r="AH4845" s="1"/>
    </row>
    <row r="4846" spans="17:34" x14ac:dyDescent="0.3">
      <c r="Q4846" s="1"/>
      <c r="AB4846" s="2"/>
      <c r="AD4846" s="1"/>
      <c r="AE4846" s="1"/>
      <c r="AF4846" s="1"/>
      <c r="AG4846" s="1"/>
      <c r="AH4846" s="1"/>
    </row>
    <row r="4847" spans="17:34" x14ac:dyDescent="0.3">
      <c r="Q4847" s="1"/>
      <c r="AB4847" s="2"/>
      <c r="AD4847" s="1"/>
      <c r="AE4847" s="1"/>
      <c r="AF4847" s="1"/>
      <c r="AG4847" s="1"/>
      <c r="AH4847" s="1"/>
    </row>
    <row r="4848" spans="17:34" x14ac:dyDescent="0.3">
      <c r="Q4848" s="1"/>
      <c r="AB4848" s="2"/>
      <c r="AD4848" s="1"/>
      <c r="AE4848" s="1"/>
      <c r="AF4848" s="1"/>
      <c r="AG4848" s="1"/>
      <c r="AH4848" s="1"/>
    </row>
    <row r="4849" spans="17:34" x14ac:dyDescent="0.3">
      <c r="Q4849" s="1"/>
      <c r="AB4849" s="2"/>
      <c r="AD4849" s="1"/>
      <c r="AE4849" s="1"/>
      <c r="AF4849" s="1"/>
      <c r="AG4849" s="1"/>
      <c r="AH4849" s="1"/>
    </row>
    <row r="4850" spans="17:34" x14ac:dyDescent="0.3">
      <c r="Q4850" s="1"/>
      <c r="AB4850" s="2"/>
      <c r="AD4850" s="1"/>
      <c r="AE4850" s="1"/>
      <c r="AF4850" s="1"/>
      <c r="AG4850" s="1"/>
      <c r="AH4850" s="1"/>
    </row>
    <row r="4851" spans="17:34" x14ac:dyDescent="0.3">
      <c r="Q4851" s="1"/>
      <c r="AB4851" s="2"/>
      <c r="AD4851" s="1"/>
      <c r="AE4851" s="1"/>
      <c r="AF4851" s="1"/>
      <c r="AG4851" s="1"/>
      <c r="AH4851" s="1"/>
    </row>
    <row r="4852" spans="17:34" x14ac:dyDescent="0.3">
      <c r="Q4852" s="1"/>
      <c r="AB4852" s="2"/>
      <c r="AD4852" s="1"/>
      <c r="AE4852" s="1"/>
      <c r="AF4852" s="1"/>
      <c r="AG4852" s="1"/>
      <c r="AH4852" s="1"/>
    </row>
    <row r="4853" spans="17:34" x14ac:dyDescent="0.3">
      <c r="Q4853" s="1"/>
      <c r="AB4853" s="2"/>
      <c r="AD4853" s="1"/>
      <c r="AE4853" s="1"/>
      <c r="AF4853" s="1"/>
      <c r="AG4853" s="1"/>
      <c r="AH4853" s="1"/>
    </row>
    <row r="4854" spans="17:34" x14ac:dyDescent="0.3">
      <c r="Q4854" s="1"/>
      <c r="AB4854" s="2"/>
      <c r="AD4854" s="1"/>
      <c r="AE4854" s="1"/>
      <c r="AF4854" s="1"/>
      <c r="AG4854" s="1"/>
      <c r="AH4854" s="1"/>
    </row>
    <row r="4855" spans="17:34" x14ac:dyDescent="0.3">
      <c r="Q4855" s="1"/>
      <c r="AB4855" s="2"/>
      <c r="AD4855" s="1"/>
      <c r="AE4855" s="1"/>
      <c r="AF4855" s="1"/>
      <c r="AG4855" s="1"/>
      <c r="AH4855" s="1"/>
    </row>
    <row r="4856" spans="17:34" x14ac:dyDescent="0.3">
      <c r="Q4856" s="1"/>
      <c r="AB4856" s="2"/>
      <c r="AD4856" s="1"/>
      <c r="AE4856" s="1"/>
      <c r="AF4856" s="1"/>
      <c r="AG4856" s="1"/>
      <c r="AH4856" s="1"/>
    </row>
    <row r="4857" spans="17:34" x14ac:dyDescent="0.3">
      <c r="Q4857" s="1"/>
      <c r="AB4857" s="2"/>
      <c r="AD4857" s="1"/>
      <c r="AE4857" s="1"/>
      <c r="AF4857" s="1"/>
      <c r="AG4857" s="1"/>
      <c r="AH4857" s="1"/>
    </row>
    <row r="4858" spans="17:34" x14ac:dyDescent="0.3">
      <c r="Q4858" s="1"/>
      <c r="AB4858" s="2"/>
      <c r="AD4858" s="1"/>
      <c r="AE4858" s="1"/>
      <c r="AF4858" s="1"/>
      <c r="AG4858" s="1"/>
      <c r="AH4858" s="1"/>
    </row>
    <row r="4859" spans="17:34" x14ac:dyDescent="0.3">
      <c r="Q4859" s="1"/>
      <c r="AB4859" s="2"/>
      <c r="AD4859" s="1"/>
      <c r="AE4859" s="1"/>
      <c r="AF4859" s="1"/>
      <c r="AG4859" s="1"/>
      <c r="AH4859" s="1"/>
    </row>
    <row r="4860" spans="17:34" x14ac:dyDescent="0.3">
      <c r="Q4860" s="1"/>
      <c r="AB4860" s="2"/>
      <c r="AD4860" s="1"/>
      <c r="AE4860" s="1"/>
      <c r="AF4860" s="1"/>
      <c r="AG4860" s="1"/>
      <c r="AH4860" s="1"/>
    </row>
    <row r="4861" spans="17:34" x14ac:dyDescent="0.3">
      <c r="Q4861" s="1"/>
      <c r="AB4861" s="2"/>
      <c r="AD4861" s="1"/>
      <c r="AE4861" s="1"/>
      <c r="AF4861" s="1"/>
      <c r="AG4861" s="1"/>
      <c r="AH4861" s="1"/>
    </row>
    <row r="4862" spans="17:34" x14ac:dyDescent="0.3">
      <c r="Q4862" s="1"/>
      <c r="AB4862" s="2"/>
      <c r="AD4862" s="1"/>
      <c r="AE4862" s="1"/>
      <c r="AF4862" s="1"/>
      <c r="AG4862" s="1"/>
      <c r="AH4862" s="1"/>
    </row>
    <row r="4863" spans="17:34" x14ac:dyDescent="0.3">
      <c r="Q4863" s="1"/>
      <c r="AB4863" s="2"/>
      <c r="AD4863" s="1"/>
      <c r="AE4863" s="1"/>
      <c r="AF4863" s="1"/>
      <c r="AG4863" s="1"/>
      <c r="AH4863" s="1"/>
    </row>
    <row r="4864" spans="17:34" x14ac:dyDescent="0.3">
      <c r="Q4864" s="1"/>
      <c r="AB4864" s="2"/>
      <c r="AD4864" s="1"/>
      <c r="AE4864" s="1"/>
      <c r="AF4864" s="1"/>
      <c r="AG4864" s="1"/>
      <c r="AH4864" s="1"/>
    </row>
    <row r="4865" spans="17:34" x14ac:dyDescent="0.3">
      <c r="Q4865" s="1"/>
      <c r="AB4865" s="2"/>
      <c r="AD4865" s="1"/>
      <c r="AE4865" s="1"/>
      <c r="AF4865" s="1"/>
      <c r="AG4865" s="1"/>
      <c r="AH4865" s="1"/>
    </row>
    <row r="4866" spans="17:34" x14ac:dyDescent="0.3">
      <c r="Q4866" s="1"/>
      <c r="AB4866" s="2"/>
      <c r="AD4866" s="1"/>
      <c r="AE4866" s="1"/>
      <c r="AF4866" s="1"/>
      <c r="AG4866" s="1"/>
      <c r="AH4866" s="1"/>
    </row>
    <row r="4867" spans="17:34" x14ac:dyDescent="0.3">
      <c r="Q4867" s="1"/>
      <c r="AB4867" s="2"/>
      <c r="AD4867" s="1"/>
      <c r="AE4867" s="1"/>
      <c r="AF4867" s="1"/>
      <c r="AG4867" s="1"/>
      <c r="AH4867" s="1"/>
    </row>
    <row r="4868" spans="17:34" x14ac:dyDescent="0.3">
      <c r="Q4868" s="1"/>
      <c r="AB4868" s="2"/>
      <c r="AD4868" s="1"/>
      <c r="AE4868" s="1"/>
      <c r="AF4868" s="1"/>
      <c r="AG4868" s="1"/>
      <c r="AH4868" s="1"/>
    </row>
    <row r="4869" spans="17:34" x14ac:dyDescent="0.3">
      <c r="Q4869" s="1"/>
      <c r="AB4869" s="2"/>
      <c r="AD4869" s="1"/>
      <c r="AE4869" s="1"/>
      <c r="AF4869" s="1"/>
      <c r="AG4869" s="1"/>
      <c r="AH4869" s="1"/>
    </row>
    <row r="4870" spans="17:34" x14ac:dyDescent="0.3">
      <c r="Q4870" s="1"/>
      <c r="AB4870" s="2"/>
      <c r="AD4870" s="1"/>
      <c r="AE4870" s="1"/>
      <c r="AF4870" s="1"/>
      <c r="AG4870" s="1"/>
      <c r="AH4870" s="1"/>
    </row>
    <row r="4871" spans="17:34" x14ac:dyDescent="0.3">
      <c r="Q4871" s="1"/>
      <c r="AB4871" s="2"/>
      <c r="AD4871" s="1"/>
      <c r="AE4871" s="1"/>
      <c r="AF4871" s="1"/>
      <c r="AG4871" s="1"/>
      <c r="AH4871" s="1"/>
    </row>
    <row r="4872" spans="17:34" x14ac:dyDescent="0.3">
      <c r="Q4872" s="1"/>
      <c r="AB4872" s="2"/>
      <c r="AD4872" s="1"/>
      <c r="AE4872" s="1"/>
      <c r="AF4872" s="1"/>
      <c r="AG4872" s="1"/>
      <c r="AH4872" s="1"/>
    </row>
    <row r="4873" spans="17:34" x14ac:dyDescent="0.3">
      <c r="Q4873" s="1"/>
      <c r="AB4873" s="2"/>
      <c r="AD4873" s="1"/>
      <c r="AE4873" s="1"/>
      <c r="AF4873" s="1"/>
      <c r="AG4873" s="1"/>
      <c r="AH4873" s="1"/>
    </row>
    <row r="4874" spans="17:34" x14ac:dyDescent="0.3">
      <c r="Q4874" s="1"/>
      <c r="AB4874" s="2"/>
      <c r="AD4874" s="1"/>
      <c r="AE4874" s="1"/>
      <c r="AF4874" s="1"/>
      <c r="AG4874" s="1"/>
      <c r="AH4874" s="1"/>
    </row>
    <row r="4875" spans="17:34" x14ac:dyDescent="0.3">
      <c r="Q4875" s="1"/>
      <c r="AB4875" s="2"/>
      <c r="AD4875" s="1"/>
      <c r="AE4875" s="1"/>
      <c r="AF4875" s="1"/>
      <c r="AG4875" s="1"/>
      <c r="AH4875" s="1"/>
    </row>
    <row r="4876" spans="17:34" x14ac:dyDescent="0.3">
      <c r="Q4876" s="1"/>
      <c r="AB4876" s="2"/>
      <c r="AD4876" s="1"/>
      <c r="AE4876" s="1"/>
      <c r="AF4876" s="1"/>
      <c r="AG4876" s="1"/>
      <c r="AH4876" s="1"/>
    </row>
    <row r="4877" spans="17:34" x14ac:dyDescent="0.3">
      <c r="Q4877" s="1"/>
      <c r="AB4877" s="2"/>
      <c r="AD4877" s="1"/>
      <c r="AE4877" s="1"/>
      <c r="AF4877" s="1"/>
      <c r="AG4877" s="1"/>
      <c r="AH4877" s="1"/>
    </row>
    <row r="4878" spans="17:34" x14ac:dyDescent="0.3">
      <c r="Q4878" s="1"/>
      <c r="AB4878" s="2"/>
      <c r="AD4878" s="1"/>
      <c r="AE4878" s="1"/>
      <c r="AF4878" s="1"/>
      <c r="AG4878" s="1"/>
      <c r="AH4878" s="1"/>
    </row>
    <row r="4879" spans="17:34" x14ac:dyDescent="0.3">
      <c r="Q4879" s="1"/>
      <c r="AB4879" s="2"/>
      <c r="AD4879" s="1"/>
      <c r="AE4879" s="1"/>
      <c r="AF4879" s="1"/>
      <c r="AG4879" s="1"/>
      <c r="AH4879" s="1"/>
    </row>
    <row r="4880" spans="17:34" x14ac:dyDescent="0.3">
      <c r="Q4880" s="1"/>
      <c r="AB4880" s="2"/>
      <c r="AD4880" s="1"/>
      <c r="AE4880" s="1"/>
      <c r="AF4880" s="1"/>
      <c r="AG4880" s="1"/>
      <c r="AH4880" s="1"/>
    </row>
    <row r="4881" spans="17:34" x14ac:dyDescent="0.3">
      <c r="Q4881" s="1"/>
      <c r="AB4881" s="2"/>
      <c r="AD4881" s="1"/>
      <c r="AE4881" s="1"/>
      <c r="AF4881" s="1"/>
      <c r="AG4881" s="1"/>
      <c r="AH4881" s="1"/>
    </row>
    <row r="4882" spans="17:34" x14ac:dyDescent="0.3">
      <c r="Q4882" s="1"/>
      <c r="AB4882" s="2"/>
      <c r="AD4882" s="1"/>
      <c r="AE4882" s="1"/>
      <c r="AF4882" s="1"/>
      <c r="AG4882" s="1"/>
      <c r="AH4882" s="1"/>
    </row>
    <row r="4883" spans="17:34" x14ac:dyDescent="0.3">
      <c r="Q4883" s="1"/>
      <c r="AB4883" s="2"/>
      <c r="AD4883" s="1"/>
      <c r="AE4883" s="1"/>
      <c r="AF4883" s="1"/>
      <c r="AG4883" s="1"/>
      <c r="AH4883" s="1"/>
    </row>
    <row r="4884" spans="17:34" x14ac:dyDescent="0.3">
      <c r="Q4884" s="1"/>
      <c r="AB4884" s="2"/>
      <c r="AD4884" s="1"/>
      <c r="AE4884" s="1"/>
      <c r="AF4884" s="1"/>
      <c r="AG4884" s="1"/>
      <c r="AH4884" s="1"/>
    </row>
    <row r="4885" spans="17:34" x14ac:dyDescent="0.3">
      <c r="Q4885" s="1"/>
      <c r="AB4885" s="2"/>
      <c r="AD4885" s="1"/>
      <c r="AE4885" s="1"/>
      <c r="AF4885" s="1"/>
      <c r="AG4885" s="1"/>
      <c r="AH4885" s="1"/>
    </row>
    <row r="4886" spans="17:34" x14ac:dyDescent="0.3">
      <c r="Q4886" s="1"/>
      <c r="AB4886" s="2"/>
      <c r="AD4886" s="1"/>
      <c r="AE4886" s="1"/>
      <c r="AF4886" s="1"/>
      <c r="AG4886" s="1"/>
      <c r="AH4886" s="1"/>
    </row>
    <row r="4887" spans="17:34" x14ac:dyDescent="0.3">
      <c r="Q4887" s="1"/>
      <c r="AB4887" s="2"/>
      <c r="AD4887" s="1"/>
      <c r="AE4887" s="1"/>
      <c r="AF4887" s="1"/>
      <c r="AG4887" s="1"/>
      <c r="AH4887" s="1"/>
    </row>
    <row r="4888" spans="17:34" x14ac:dyDescent="0.3">
      <c r="Q4888" s="1"/>
      <c r="AB4888" s="2"/>
      <c r="AD4888" s="1"/>
      <c r="AE4888" s="1"/>
      <c r="AF4888" s="1"/>
      <c r="AG4888" s="1"/>
      <c r="AH4888" s="1"/>
    </row>
    <row r="4889" spans="17:34" x14ac:dyDescent="0.3">
      <c r="Q4889" s="1"/>
      <c r="AB4889" s="2"/>
      <c r="AD4889" s="1"/>
      <c r="AE4889" s="1"/>
      <c r="AF4889" s="1"/>
      <c r="AG4889" s="1"/>
      <c r="AH4889" s="1"/>
    </row>
    <row r="4890" spans="17:34" x14ac:dyDescent="0.3">
      <c r="Q4890" s="1"/>
      <c r="AB4890" s="2"/>
      <c r="AD4890" s="1"/>
      <c r="AE4890" s="1"/>
      <c r="AF4890" s="1"/>
      <c r="AG4890" s="1"/>
      <c r="AH4890" s="1"/>
    </row>
    <row r="4891" spans="17:34" x14ac:dyDescent="0.3">
      <c r="Q4891" s="1"/>
      <c r="AB4891" s="2"/>
      <c r="AD4891" s="1"/>
      <c r="AE4891" s="1"/>
      <c r="AF4891" s="1"/>
      <c r="AG4891" s="1"/>
      <c r="AH4891" s="1"/>
    </row>
    <row r="4892" spans="17:34" x14ac:dyDescent="0.3">
      <c r="Q4892" s="1"/>
      <c r="AB4892" s="2"/>
      <c r="AD4892" s="1"/>
      <c r="AE4892" s="1"/>
      <c r="AF4892" s="1"/>
      <c r="AG4892" s="1"/>
      <c r="AH4892" s="1"/>
    </row>
    <row r="4893" spans="17:34" x14ac:dyDescent="0.3">
      <c r="Q4893" s="1"/>
      <c r="AB4893" s="2"/>
      <c r="AD4893" s="1"/>
      <c r="AE4893" s="1"/>
      <c r="AF4893" s="1"/>
      <c r="AG4893" s="1"/>
      <c r="AH4893" s="1"/>
    </row>
    <row r="4894" spans="17:34" x14ac:dyDescent="0.3">
      <c r="Q4894" s="1"/>
      <c r="AB4894" s="2"/>
      <c r="AD4894" s="1"/>
      <c r="AE4894" s="1"/>
      <c r="AF4894" s="1"/>
      <c r="AG4894" s="1"/>
      <c r="AH4894" s="1"/>
    </row>
    <row r="4895" spans="17:34" x14ac:dyDescent="0.3">
      <c r="Q4895" s="1"/>
      <c r="AB4895" s="2"/>
      <c r="AD4895" s="1"/>
      <c r="AE4895" s="1"/>
      <c r="AF4895" s="1"/>
      <c r="AG4895" s="1"/>
      <c r="AH4895" s="1"/>
    </row>
    <row r="4896" spans="17:34" x14ac:dyDescent="0.3">
      <c r="Q4896" s="1"/>
      <c r="AB4896" s="2"/>
      <c r="AD4896" s="1"/>
      <c r="AE4896" s="1"/>
      <c r="AF4896" s="1"/>
      <c r="AG4896" s="1"/>
      <c r="AH4896" s="1"/>
    </row>
    <row r="4897" spans="17:34" x14ac:dyDescent="0.3">
      <c r="Q4897" s="1"/>
      <c r="AB4897" s="2"/>
      <c r="AD4897" s="1"/>
      <c r="AE4897" s="1"/>
      <c r="AF4897" s="1"/>
      <c r="AG4897" s="1"/>
      <c r="AH4897" s="1"/>
    </row>
    <row r="4898" spans="17:34" x14ac:dyDescent="0.3">
      <c r="Q4898" s="1"/>
      <c r="AB4898" s="2"/>
      <c r="AD4898" s="1"/>
      <c r="AE4898" s="1"/>
      <c r="AF4898" s="1"/>
      <c r="AG4898" s="1"/>
      <c r="AH4898" s="1"/>
    </row>
    <row r="4899" spans="17:34" x14ac:dyDescent="0.3">
      <c r="Q4899" s="1"/>
      <c r="AB4899" s="2"/>
      <c r="AD4899" s="1"/>
      <c r="AE4899" s="1"/>
      <c r="AF4899" s="1"/>
      <c r="AG4899" s="1"/>
      <c r="AH4899" s="1"/>
    </row>
    <row r="4900" spans="17:34" x14ac:dyDescent="0.3">
      <c r="Q4900" s="1"/>
      <c r="AB4900" s="2"/>
      <c r="AD4900" s="1"/>
      <c r="AE4900" s="1"/>
      <c r="AF4900" s="1"/>
      <c r="AG4900" s="1"/>
      <c r="AH4900" s="1"/>
    </row>
    <row r="4901" spans="17:34" x14ac:dyDescent="0.3">
      <c r="Q4901" s="1"/>
      <c r="AB4901" s="2"/>
      <c r="AD4901" s="1"/>
      <c r="AE4901" s="1"/>
      <c r="AF4901" s="1"/>
      <c r="AG4901" s="1"/>
      <c r="AH4901" s="1"/>
    </row>
    <row r="4902" spans="17:34" x14ac:dyDescent="0.3">
      <c r="Q4902" s="1"/>
      <c r="AB4902" s="2"/>
      <c r="AD4902" s="1"/>
      <c r="AE4902" s="1"/>
      <c r="AF4902" s="1"/>
      <c r="AG4902" s="1"/>
      <c r="AH4902" s="1"/>
    </row>
    <row r="4903" spans="17:34" x14ac:dyDescent="0.3">
      <c r="Q4903" s="1"/>
      <c r="AB4903" s="2"/>
      <c r="AD4903" s="1"/>
      <c r="AE4903" s="1"/>
      <c r="AF4903" s="1"/>
      <c r="AG4903" s="1"/>
      <c r="AH4903" s="1"/>
    </row>
    <row r="4904" spans="17:34" x14ac:dyDescent="0.3">
      <c r="Q4904" s="1"/>
      <c r="AB4904" s="2"/>
      <c r="AD4904" s="1"/>
      <c r="AE4904" s="1"/>
      <c r="AF4904" s="1"/>
      <c r="AG4904" s="1"/>
      <c r="AH4904" s="1"/>
    </row>
    <row r="4905" spans="17:34" x14ac:dyDescent="0.3">
      <c r="Q4905" s="1"/>
      <c r="AB4905" s="2"/>
      <c r="AD4905" s="1"/>
      <c r="AE4905" s="1"/>
      <c r="AF4905" s="1"/>
      <c r="AG4905" s="1"/>
      <c r="AH4905" s="1"/>
    </row>
    <row r="4906" spans="17:34" x14ac:dyDescent="0.3">
      <c r="Q4906" s="1"/>
      <c r="AB4906" s="2"/>
      <c r="AD4906" s="1"/>
      <c r="AE4906" s="1"/>
      <c r="AF4906" s="1"/>
      <c r="AG4906" s="1"/>
      <c r="AH4906" s="1"/>
    </row>
    <row r="4907" spans="17:34" x14ac:dyDescent="0.3">
      <c r="Q4907" s="1"/>
      <c r="AB4907" s="2"/>
      <c r="AD4907" s="1"/>
      <c r="AE4907" s="1"/>
      <c r="AF4907" s="1"/>
      <c r="AG4907" s="1"/>
      <c r="AH4907" s="1"/>
    </row>
    <row r="4908" spans="17:34" x14ac:dyDescent="0.3">
      <c r="Q4908" s="1"/>
      <c r="AB4908" s="2"/>
      <c r="AD4908" s="1"/>
      <c r="AE4908" s="1"/>
      <c r="AF4908" s="1"/>
      <c r="AG4908" s="1"/>
      <c r="AH4908" s="1"/>
    </row>
    <row r="4909" spans="17:34" x14ac:dyDescent="0.3">
      <c r="Q4909" s="1"/>
      <c r="AB4909" s="2"/>
      <c r="AD4909" s="1"/>
      <c r="AE4909" s="1"/>
      <c r="AF4909" s="1"/>
      <c r="AG4909" s="1"/>
      <c r="AH4909" s="1"/>
    </row>
    <row r="4910" spans="17:34" x14ac:dyDescent="0.3">
      <c r="Q4910" s="1"/>
      <c r="AB4910" s="2"/>
      <c r="AD4910" s="1"/>
      <c r="AE4910" s="1"/>
      <c r="AF4910" s="1"/>
      <c r="AG4910" s="1"/>
      <c r="AH4910" s="1"/>
    </row>
    <row r="4911" spans="17:34" x14ac:dyDescent="0.3">
      <c r="Q4911" s="1"/>
      <c r="AB4911" s="2"/>
      <c r="AD4911" s="1"/>
      <c r="AE4911" s="1"/>
      <c r="AF4911" s="1"/>
      <c r="AG4911" s="1"/>
      <c r="AH4911" s="1"/>
    </row>
    <row r="4912" spans="17:34" x14ac:dyDescent="0.3">
      <c r="Q4912" s="1"/>
      <c r="AB4912" s="2"/>
      <c r="AD4912" s="1"/>
      <c r="AE4912" s="1"/>
      <c r="AF4912" s="1"/>
      <c r="AG4912" s="1"/>
      <c r="AH4912" s="1"/>
    </row>
    <row r="4913" spans="17:34" x14ac:dyDescent="0.3">
      <c r="Q4913" s="1"/>
      <c r="AB4913" s="2"/>
      <c r="AD4913" s="1"/>
      <c r="AE4913" s="1"/>
      <c r="AF4913" s="1"/>
      <c r="AG4913" s="1"/>
      <c r="AH4913" s="1"/>
    </row>
    <row r="4914" spans="17:34" x14ac:dyDescent="0.3">
      <c r="Q4914" s="1"/>
      <c r="AB4914" s="2"/>
      <c r="AD4914" s="1"/>
      <c r="AE4914" s="1"/>
      <c r="AF4914" s="1"/>
      <c r="AG4914" s="1"/>
      <c r="AH4914" s="1"/>
    </row>
    <row r="4915" spans="17:34" x14ac:dyDescent="0.3">
      <c r="Q4915" s="1"/>
      <c r="AB4915" s="2"/>
      <c r="AD4915" s="1"/>
      <c r="AE4915" s="1"/>
      <c r="AF4915" s="1"/>
      <c r="AG4915" s="1"/>
      <c r="AH4915" s="1"/>
    </row>
    <row r="4916" spans="17:34" x14ac:dyDescent="0.3">
      <c r="Q4916" s="1"/>
      <c r="AB4916" s="2"/>
      <c r="AD4916" s="1"/>
      <c r="AE4916" s="1"/>
      <c r="AF4916" s="1"/>
      <c r="AG4916" s="1"/>
      <c r="AH4916" s="1"/>
    </row>
    <row r="4917" spans="17:34" x14ac:dyDescent="0.3">
      <c r="Q4917" s="1"/>
      <c r="AB4917" s="2"/>
      <c r="AD4917" s="1"/>
      <c r="AE4917" s="1"/>
      <c r="AF4917" s="1"/>
      <c r="AG4917" s="1"/>
      <c r="AH4917" s="1"/>
    </row>
    <row r="4918" spans="17:34" x14ac:dyDescent="0.3">
      <c r="Q4918" s="1"/>
      <c r="AB4918" s="2"/>
      <c r="AD4918" s="1"/>
      <c r="AE4918" s="1"/>
      <c r="AF4918" s="1"/>
      <c r="AG4918" s="1"/>
      <c r="AH4918" s="1"/>
    </row>
    <row r="4919" spans="17:34" x14ac:dyDescent="0.3">
      <c r="Q4919" s="1"/>
      <c r="AB4919" s="2"/>
      <c r="AD4919" s="1"/>
      <c r="AE4919" s="1"/>
      <c r="AF4919" s="1"/>
      <c r="AG4919" s="1"/>
      <c r="AH4919" s="1"/>
    </row>
    <row r="4920" spans="17:34" x14ac:dyDescent="0.3">
      <c r="Q4920" s="1"/>
      <c r="AB4920" s="2"/>
      <c r="AD4920" s="1"/>
      <c r="AE4920" s="1"/>
      <c r="AF4920" s="1"/>
      <c r="AG4920" s="1"/>
      <c r="AH4920" s="1"/>
    </row>
    <row r="4921" spans="17:34" x14ac:dyDescent="0.3">
      <c r="Q4921" s="1"/>
      <c r="AB4921" s="2"/>
      <c r="AD4921" s="1"/>
      <c r="AE4921" s="1"/>
      <c r="AF4921" s="1"/>
      <c r="AG4921" s="1"/>
      <c r="AH4921" s="1"/>
    </row>
    <row r="4922" spans="17:34" x14ac:dyDescent="0.3">
      <c r="Q4922" s="1"/>
      <c r="AB4922" s="2"/>
      <c r="AD4922" s="1"/>
      <c r="AE4922" s="1"/>
      <c r="AF4922" s="1"/>
      <c r="AG4922" s="1"/>
      <c r="AH4922" s="1"/>
    </row>
    <row r="4923" spans="17:34" x14ac:dyDescent="0.3">
      <c r="Q4923" s="1"/>
      <c r="AB4923" s="2"/>
      <c r="AD4923" s="1"/>
      <c r="AE4923" s="1"/>
      <c r="AF4923" s="1"/>
      <c r="AG4923" s="1"/>
      <c r="AH4923" s="1"/>
    </row>
    <row r="4924" spans="17:34" x14ac:dyDescent="0.3">
      <c r="Q4924" s="1"/>
      <c r="AB4924" s="2"/>
      <c r="AD4924" s="1"/>
      <c r="AE4924" s="1"/>
      <c r="AF4924" s="1"/>
      <c r="AG4924" s="1"/>
      <c r="AH4924" s="1"/>
    </row>
    <row r="4925" spans="17:34" x14ac:dyDescent="0.3">
      <c r="Q4925" s="1"/>
      <c r="AB4925" s="2"/>
      <c r="AD4925" s="1"/>
      <c r="AE4925" s="1"/>
      <c r="AF4925" s="1"/>
      <c r="AG4925" s="1"/>
      <c r="AH4925" s="1"/>
    </row>
    <row r="4926" spans="17:34" x14ac:dyDescent="0.3">
      <c r="Q4926" s="1"/>
      <c r="AB4926" s="2"/>
      <c r="AD4926" s="1"/>
      <c r="AE4926" s="1"/>
      <c r="AF4926" s="1"/>
      <c r="AG4926" s="1"/>
      <c r="AH4926" s="1"/>
    </row>
    <row r="4927" spans="17:34" x14ac:dyDescent="0.3">
      <c r="Q4927" s="1"/>
      <c r="AB4927" s="2"/>
      <c r="AD4927" s="1"/>
      <c r="AE4927" s="1"/>
      <c r="AF4927" s="1"/>
      <c r="AG4927" s="1"/>
      <c r="AH4927" s="1"/>
    </row>
    <row r="4928" spans="17:34" x14ac:dyDescent="0.3">
      <c r="Q4928" s="1"/>
      <c r="AB4928" s="2"/>
      <c r="AD4928" s="1"/>
      <c r="AE4928" s="1"/>
      <c r="AF4928" s="1"/>
      <c r="AG4928" s="1"/>
      <c r="AH4928" s="1"/>
    </row>
    <row r="4929" spans="17:34" x14ac:dyDescent="0.3">
      <c r="Q4929" s="1"/>
      <c r="AB4929" s="2"/>
      <c r="AD4929" s="1"/>
      <c r="AE4929" s="1"/>
      <c r="AF4929" s="1"/>
      <c r="AG4929" s="1"/>
      <c r="AH4929" s="1"/>
    </row>
    <row r="4930" spans="17:34" x14ac:dyDescent="0.3">
      <c r="Q4930" s="1"/>
      <c r="AB4930" s="2"/>
      <c r="AD4930" s="1"/>
      <c r="AE4930" s="1"/>
      <c r="AF4930" s="1"/>
      <c r="AG4930" s="1"/>
      <c r="AH4930" s="1"/>
    </row>
    <row r="4931" spans="17:34" x14ac:dyDescent="0.3">
      <c r="Q4931" s="1"/>
      <c r="AB4931" s="2"/>
      <c r="AD4931" s="1"/>
      <c r="AE4931" s="1"/>
      <c r="AF4931" s="1"/>
      <c r="AG4931" s="1"/>
      <c r="AH4931" s="1"/>
    </row>
    <row r="4932" spans="17:34" x14ac:dyDescent="0.3">
      <c r="Q4932" s="1"/>
      <c r="AB4932" s="2"/>
      <c r="AD4932" s="1"/>
      <c r="AE4932" s="1"/>
      <c r="AF4932" s="1"/>
      <c r="AG4932" s="1"/>
      <c r="AH4932" s="1"/>
    </row>
    <row r="4933" spans="17:34" x14ac:dyDescent="0.3">
      <c r="Q4933" s="1"/>
      <c r="AB4933" s="2"/>
      <c r="AD4933" s="1"/>
      <c r="AE4933" s="1"/>
      <c r="AF4933" s="1"/>
      <c r="AG4933" s="1"/>
      <c r="AH4933" s="1"/>
    </row>
    <row r="4934" spans="17:34" x14ac:dyDescent="0.3">
      <c r="Q4934" s="1"/>
      <c r="AB4934" s="2"/>
      <c r="AD4934" s="1"/>
      <c r="AE4934" s="1"/>
      <c r="AF4934" s="1"/>
      <c r="AG4934" s="1"/>
      <c r="AH4934" s="1"/>
    </row>
    <row r="4935" spans="17:34" x14ac:dyDescent="0.3">
      <c r="Q4935" s="1"/>
      <c r="AB4935" s="2"/>
      <c r="AD4935" s="1"/>
      <c r="AE4935" s="1"/>
      <c r="AF4935" s="1"/>
      <c r="AG4935" s="1"/>
      <c r="AH4935" s="1"/>
    </row>
    <row r="4936" spans="17:34" x14ac:dyDescent="0.3">
      <c r="Q4936" s="1"/>
      <c r="AB4936" s="2"/>
      <c r="AD4936" s="1"/>
      <c r="AE4936" s="1"/>
      <c r="AF4936" s="1"/>
      <c r="AG4936" s="1"/>
      <c r="AH4936" s="1"/>
    </row>
    <row r="4937" spans="17:34" x14ac:dyDescent="0.3">
      <c r="Q4937" s="1"/>
      <c r="AB4937" s="2"/>
      <c r="AD4937" s="1"/>
      <c r="AE4937" s="1"/>
      <c r="AF4937" s="1"/>
      <c r="AG4937" s="1"/>
      <c r="AH4937" s="1"/>
    </row>
    <row r="4938" spans="17:34" x14ac:dyDescent="0.3">
      <c r="Q4938" s="1"/>
      <c r="AB4938" s="2"/>
      <c r="AD4938" s="1"/>
      <c r="AE4938" s="1"/>
      <c r="AF4938" s="1"/>
      <c r="AG4938" s="1"/>
      <c r="AH4938" s="1"/>
    </row>
    <row r="4939" spans="17:34" x14ac:dyDescent="0.3">
      <c r="Q4939" s="1"/>
      <c r="AB4939" s="2"/>
      <c r="AD4939" s="1"/>
      <c r="AE4939" s="1"/>
      <c r="AF4939" s="1"/>
      <c r="AG4939" s="1"/>
      <c r="AH4939" s="1"/>
    </row>
    <row r="4940" spans="17:34" x14ac:dyDescent="0.3">
      <c r="Q4940" s="1"/>
      <c r="AB4940" s="2"/>
      <c r="AD4940" s="1"/>
      <c r="AE4940" s="1"/>
      <c r="AF4940" s="1"/>
      <c r="AG4940" s="1"/>
      <c r="AH4940" s="1"/>
    </row>
    <row r="4941" spans="17:34" x14ac:dyDescent="0.3">
      <c r="Q4941" s="1"/>
      <c r="AB4941" s="2"/>
      <c r="AD4941" s="1"/>
      <c r="AE4941" s="1"/>
      <c r="AF4941" s="1"/>
      <c r="AG4941" s="1"/>
      <c r="AH4941" s="1"/>
    </row>
    <row r="4942" spans="17:34" x14ac:dyDescent="0.3">
      <c r="Q4942" s="1"/>
      <c r="AB4942" s="2"/>
      <c r="AD4942" s="1"/>
      <c r="AE4942" s="1"/>
      <c r="AF4942" s="1"/>
      <c r="AG4942" s="1"/>
      <c r="AH4942" s="1"/>
    </row>
    <row r="4943" spans="17:34" x14ac:dyDescent="0.3">
      <c r="Q4943" s="1"/>
      <c r="AB4943" s="2"/>
      <c r="AD4943" s="1"/>
      <c r="AE4943" s="1"/>
      <c r="AF4943" s="1"/>
      <c r="AG4943" s="1"/>
      <c r="AH4943" s="1"/>
    </row>
    <row r="4944" spans="17:34" x14ac:dyDescent="0.3">
      <c r="Q4944" s="1"/>
      <c r="AB4944" s="2"/>
      <c r="AD4944" s="1"/>
      <c r="AE4944" s="1"/>
      <c r="AF4944" s="1"/>
      <c r="AG4944" s="1"/>
      <c r="AH4944" s="1"/>
    </row>
    <row r="4945" spans="17:34" x14ac:dyDescent="0.3">
      <c r="Q4945" s="1"/>
      <c r="AB4945" s="2"/>
      <c r="AD4945" s="1"/>
      <c r="AE4945" s="1"/>
      <c r="AF4945" s="1"/>
      <c r="AG4945" s="1"/>
      <c r="AH4945" s="1"/>
    </row>
    <row r="4946" spans="17:34" x14ac:dyDescent="0.3">
      <c r="Q4946" s="1"/>
      <c r="AB4946" s="2"/>
      <c r="AD4946" s="1"/>
      <c r="AE4946" s="1"/>
      <c r="AF4946" s="1"/>
      <c r="AG4946" s="1"/>
      <c r="AH4946" s="1"/>
    </row>
    <row r="4947" spans="17:34" x14ac:dyDescent="0.3">
      <c r="Q4947" s="1"/>
      <c r="AB4947" s="2"/>
      <c r="AD4947" s="1"/>
      <c r="AE4947" s="1"/>
      <c r="AF4947" s="1"/>
      <c r="AG4947" s="1"/>
      <c r="AH4947" s="1"/>
    </row>
    <row r="4948" spans="17:34" x14ac:dyDescent="0.3">
      <c r="Q4948" s="1"/>
      <c r="AB4948" s="2"/>
      <c r="AD4948" s="1"/>
      <c r="AE4948" s="1"/>
      <c r="AF4948" s="1"/>
      <c r="AG4948" s="1"/>
      <c r="AH4948" s="1"/>
    </row>
    <row r="4949" spans="17:34" x14ac:dyDescent="0.3">
      <c r="Q4949" s="1"/>
      <c r="AB4949" s="2"/>
      <c r="AD4949" s="1"/>
      <c r="AE4949" s="1"/>
      <c r="AF4949" s="1"/>
      <c r="AG4949" s="1"/>
      <c r="AH4949" s="1"/>
    </row>
    <row r="4950" spans="17:34" x14ac:dyDescent="0.3">
      <c r="Q4950" s="1"/>
      <c r="AB4950" s="2"/>
      <c r="AD4950" s="1"/>
      <c r="AE4950" s="1"/>
      <c r="AF4950" s="1"/>
      <c r="AG4950" s="1"/>
      <c r="AH4950" s="1"/>
    </row>
    <row r="4951" spans="17:34" x14ac:dyDescent="0.3">
      <c r="Q4951" s="1"/>
      <c r="AB4951" s="2"/>
      <c r="AD4951" s="1"/>
      <c r="AE4951" s="1"/>
      <c r="AF4951" s="1"/>
      <c r="AG4951" s="1"/>
      <c r="AH4951" s="1"/>
    </row>
    <row r="4952" spans="17:34" x14ac:dyDescent="0.3">
      <c r="Q4952" s="1"/>
      <c r="AB4952" s="2"/>
      <c r="AD4952" s="1"/>
      <c r="AE4952" s="1"/>
      <c r="AF4952" s="1"/>
      <c r="AG4952" s="1"/>
      <c r="AH4952" s="1"/>
    </row>
    <row r="4953" spans="17:34" x14ac:dyDescent="0.3">
      <c r="Q4953" s="1"/>
      <c r="AB4953" s="2"/>
      <c r="AD4953" s="1"/>
      <c r="AE4953" s="1"/>
      <c r="AF4953" s="1"/>
      <c r="AG4953" s="1"/>
      <c r="AH4953" s="1"/>
    </row>
    <row r="4954" spans="17:34" x14ac:dyDescent="0.3">
      <c r="Q4954" s="1"/>
      <c r="AB4954" s="2"/>
      <c r="AD4954" s="1"/>
      <c r="AE4954" s="1"/>
      <c r="AF4954" s="1"/>
      <c r="AG4954" s="1"/>
      <c r="AH4954" s="1"/>
    </row>
    <row r="4955" spans="17:34" x14ac:dyDescent="0.3">
      <c r="Q4955" s="1"/>
      <c r="AB4955" s="2"/>
      <c r="AD4955" s="1"/>
      <c r="AE4955" s="1"/>
      <c r="AF4955" s="1"/>
      <c r="AG4955" s="1"/>
      <c r="AH4955" s="1"/>
    </row>
    <row r="4956" spans="17:34" x14ac:dyDescent="0.3">
      <c r="Q4956" s="1"/>
      <c r="AB4956" s="2"/>
      <c r="AD4956" s="1"/>
      <c r="AE4956" s="1"/>
      <c r="AF4956" s="1"/>
      <c r="AG4956" s="1"/>
      <c r="AH4956" s="1"/>
    </row>
    <row r="4957" spans="17:34" x14ac:dyDescent="0.3">
      <c r="Q4957" s="1"/>
      <c r="AB4957" s="2"/>
      <c r="AD4957" s="1"/>
      <c r="AE4957" s="1"/>
      <c r="AF4957" s="1"/>
      <c r="AG4957" s="1"/>
      <c r="AH4957" s="1"/>
    </row>
    <row r="4958" spans="17:34" x14ac:dyDescent="0.3">
      <c r="Q4958" s="1"/>
      <c r="AB4958" s="2"/>
      <c r="AD4958" s="1"/>
      <c r="AE4958" s="1"/>
      <c r="AF4958" s="1"/>
      <c r="AG4958" s="1"/>
      <c r="AH4958" s="1"/>
    </row>
    <row r="4959" spans="17:34" x14ac:dyDescent="0.3">
      <c r="Q4959" s="1"/>
      <c r="AB4959" s="2"/>
      <c r="AD4959" s="1"/>
      <c r="AE4959" s="1"/>
      <c r="AF4959" s="1"/>
      <c r="AG4959" s="1"/>
      <c r="AH4959" s="1"/>
    </row>
    <row r="4960" spans="17:34" x14ac:dyDescent="0.3">
      <c r="Q4960" s="1"/>
      <c r="AB4960" s="2"/>
      <c r="AD4960" s="1"/>
      <c r="AE4960" s="1"/>
      <c r="AF4960" s="1"/>
      <c r="AG4960" s="1"/>
      <c r="AH4960" s="1"/>
    </row>
    <row r="4961" spans="17:34" x14ac:dyDescent="0.3">
      <c r="Q4961" s="1"/>
      <c r="AB4961" s="2"/>
      <c r="AD4961" s="1"/>
      <c r="AE4961" s="1"/>
      <c r="AF4961" s="1"/>
      <c r="AG4961" s="1"/>
      <c r="AH4961" s="1"/>
    </row>
    <row r="4962" spans="17:34" x14ac:dyDescent="0.3">
      <c r="Q4962" s="1"/>
      <c r="AB4962" s="2"/>
      <c r="AD4962" s="1"/>
      <c r="AE4962" s="1"/>
      <c r="AF4962" s="1"/>
      <c r="AG4962" s="1"/>
      <c r="AH4962" s="1"/>
    </row>
    <row r="4963" spans="17:34" x14ac:dyDescent="0.3">
      <c r="Q4963" s="1"/>
      <c r="AB4963" s="2"/>
      <c r="AD4963" s="1"/>
      <c r="AE4963" s="1"/>
      <c r="AF4963" s="1"/>
      <c r="AG4963" s="1"/>
      <c r="AH4963" s="1"/>
    </row>
    <row r="4964" spans="17:34" x14ac:dyDescent="0.3">
      <c r="Q4964" s="1"/>
      <c r="AB4964" s="2"/>
      <c r="AD4964" s="1"/>
      <c r="AE4964" s="1"/>
      <c r="AF4964" s="1"/>
      <c r="AG4964" s="1"/>
      <c r="AH4964" s="1"/>
    </row>
    <row r="4965" spans="17:34" x14ac:dyDescent="0.3">
      <c r="Q4965" s="1"/>
      <c r="AB4965" s="2"/>
      <c r="AD4965" s="1"/>
      <c r="AE4965" s="1"/>
      <c r="AF4965" s="1"/>
      <c r="AG4965" s="1"/>
      <c r="AH4965" s="1"/>
    </row>
    <row r="4966" spans="17:34" x14ac:dyDescent="0.3">
      <c r="Q4966" s="1"/>
      <c r="AB4966" s="2"/>
      <c r="AD4966" s="1"/>
      <c r="AE4966" s="1"/>
      <c r="AF4966" s="1"/>
      <c r="AG4966" s="1"/>
      <c r="AH4966" s="1"/>
    </row>
    <row r="4967" spans="17:34" x14ac:dyDescent="0.3">
      <c r="Q4967" s="1"/>
      <c r="AB4967" s="2"/>
      <c r="AD4967" s="1"/>
      <c r="AE4967" s="1"/>
      <c r="AF4967" s="1"/>
      <c r="AG4967" s="1"/>
      <c r="AH4967" s="1"/>
    </row>
    <row r="4968" spans="17:34" x14ac:dyDescent="0.3">
      <c r="Q4968" s="1"/>
      <c r="AB4968" s="2"/>
      <c r="AD4968" s="1"/>
      <c r="AE4968" s="1"/>
      <c r="AF4968" s="1"/>
      <c r="AG4968" s="1"/>
      <c r="AH4968" s="1"/>
    </row>
    <row r="4969" spans="17:34" x14ac:dyDescent="0.3">
      <c r="Q4969" s="1"/>
      <c r="AB4969" s="2"/>
      <c r="AD4969" s="1"/>
      <c r="AE4969" s="1"/>
      <c r="AF4969" s="1"/>
      <c r="AG4969" s="1"/>
      <c r="AH4969" s="1"/>
    </row>
    <row r="4970" spans="17:34" x14ac:dyDescent="0.3">
      <c r="Q4970" s="1"/>
      <c r="AB4970" s="2"/>
      <c r="AD4970" s="1"/>
      <c r="AE4970" s="1"/>
      <c r="AF4970" s="1"/>
      <c r="AG4970" s="1"/>
      <c r="AH4970" s="1"/>
    </row>
    <row r="4971" spans="17:34" x14ac:dyDescent="0.3">
      <c r="Q4971" s="1"/>
      <c r="AB4971" s="2"/>
      <c r="AD4971" s="1"/>
      <c r="AE4971" s="1"/>
      <c r="AF4971" s="1"/>
      <c r="AG4971" s="1"/>
      <c r="AH4971" s="1"/>
    </row>
    <row r="4972" spans="17:34" x14ac:dyDescent="0.3">
      <c r="Q4972" s="1"/>
      <c r="AB4972" s="2"/>
      <c r="AD4972" s="1"/>
      <c r="AE4972" s="1"/>
      <c r="AF4972" s="1"/>
      <c r="AG4972" s="1"/>
      <c r="AH4972" s="1"/>
    </row>
    <row r="4973" spans="17:34" x14ac:dyDescent="0.3">
      <c r="Q4973" s="1"/>
      <c r="AB4973" s="2"/>
      <c r="AD4973" s="1"/>
      <c r="AE4973" s="1"/>
      <c r="AF4973" s="1"/>
      <c r="AG4973" s="1"/>
      <c r="AH4973" s="1"/>
    </row>
    <row r="4974" spans="17:34" x14ac:dyDescent="0.3">
      <c r="Q4974" s="1"/>
      <c r="AB4974" s="2"/>
      <c r="AD4974" s="1"/>
      <c r="AE4974" s="1"/>
      <c r="AF4974" s="1"/>
      <c r="AG4974" s="1"/>
      <c r="AH4974" s="1"/>
    </row>
    <row r="4975" spans="17:34" x14ac:dyDescent="0.3">
      <c r="Q4975" s="1"/>
      <c r="AB4975" s="2"/>
      <c r="AD4975" s="1"/>
      <c r="AE4975" s="1"/>
      <c r="AF4975" s="1"/>
      <c r="AG4975" s="1"/>
      <c r="AH4975" s="1"/>
    </row>
    <row r="4976" spans="17:34" x14ac:dyDescent="0.3">
      <c r="Q4976" s="1"/>
      <c r="AB4976" s="2"/>
      <c r="AD4976" s="1"/>
      <c r="AE4976" s="1"/>
      <c r="AF4976" s="1"/>
      <c r="AG4976" s="1"/>
      <c r="AH4976" s="1"/>
    </row>
    <row r="4977" spans="17:34" x14ac:dyDescent="0.3">
      <c r="Q4977" s="1"/>
      <c r="AB4977" s="2"/>
      <c r="AD4977" s="1"/>
      <c r="AE4977" s="1"/>
      <c r="AF4977" s="1"/>
      <c r="AG4977" s="1"/>
      <c r="AH4977" s="1"/>
    </row>
    <row r="4978" spans="17:34" x14ac:dyDescent="0.3">
      <c r="Q4978" s="1"/>
      <c r="AB4978" s="2"/>
      <c r="AD4978" s="1"/>
      <c r="AE4978" s="1"/>
      <c r="AF4978" s="1"/>
      <c r="AG4978" s="1"/>
      <c r="AH4978" s="1"/>
    </row>
    <row r="4979" spans="17:34" x14ac:dyDescent="0.3">
      <c r="Q4979" s="1"/>
      <c r="AB4979" s="2"/>
      <c r="AD4979" s="1"/>
      <c r="AE4979" s="1"/>
      <c r="AF4979" s="1"/>
      <c r="AG4979" s="1"/>
      <c r="AH4979" s="1"/>
    </row>
    <row r="4980" spans="17:34" x14ac:dyDescent="0.3">
      <c r="Q4980" s="1"/>
      <c r="AB4980" s="2"/>
      <c r="AD4980" s="1"/>
      <c r="AE4980" s="1"/>
      <c r="AF4980" s="1"/>
      <c r="AG4980" s="1"/>
      <c r="AH4980" s="1"/>
    </row>
    <row r="4981" spans="17:34" x14ac:dyDescent="0.3">
      <c r="Q4981" s="1"/>
      <c r="AB4981" s="2"/>
      <c r="AD4981" s="1"/>
      <c r="AE4981" s="1"/>
      <c r="AF4981" s="1"/>
      <c r="AG4981" s="1"/>
      <c r="AH4981" s="1"/>
    </row>
    <row r="4982" spans="17:34" x14ac:dyDescent="0.3">
      <c r="Q4982" s="1"/>
      <c r="AB4982" s="2"/>
      <c r="AD4982" s="1"/>
      <c r="AE4982" s="1"/>
      <c r="AF4982" s="1"/>
      <c r="AG4982" s="1"/>
      <c r="AH4982" s="1"/>
    </row>
    <row r="4983" spans="17:34" x14ac:dyDescent="0.3">
      <c r="Q4983" s="1"/>
      <c r="AB4983" s="2"/>
      <c r="AD4983" s="1"/>
      <c r="AE4983" s="1"/>
      <c r="AF4983" s="1"/>
      <c r="AG4983" s="1"/>
      <c r="AH4983" s="1"/>
    </row>
    <row r="4984" spans="17:34" x14ac:dyDescent="0.3">
      <c r="Q4984" s="1"/>
      <c r="AB4984" s="2"/>
      <c r="AD4984" s="1"/>
      <c r="AE4984" s="1"/>
      <c r="AF4984" s="1"/>
      <c r="AG4984" s="1"/>
      <c r="AH4984" s="1"/>
    </row>
    <row r="4985" spans="17:34" x14ac:dyDescent="0.3">
      <c r="Q4985" s="1"/>
      <c r="AB4985" s="2"/>
      <c r="AD4985" s="1"/>
      <c r="AE4985" s="1"/>
      <c r="AF4985" s="1"/>
      <c r="AG4985" s="1"/>
      <c r="AH4985" s="1"/>
    </row>
    <row r="4986" spans="17:34" x14ac:dyDescent="0.3">
      <c r="Q4986" s="1"/>
      <c r="AB4986" s="2"/>
      <c r="AD4986" s="1"/>
      <c r="AE4986" s="1"/>
      <c r="AF4986" s="1"/>
      <c r="AG4986" s="1"/>
      <c r="AH4986" s="1"/>
    </row>
    <row r="4987" spans="17:34" x14ac:dyDescent="0.3">
      <c r="Q4987" s="1"/>
      <c r="AB4987" s="2"/>
      <c r="AD4987" s="1"/>
      <c r="AE4987" s="1"/>
      <c r="AF4987" s="1"/>
      <c r="AG4987" s="1"/>
      <c r="AH4987" s="1"/>
    </row>
    <row r="4988" spans="17:34" x14ac:dyDescent="0.3">
      <c r="Q4988" s="1"/>
      <c r="AB4988" s="2"/>
      <c r="AD4988" s="1"/>
      <c r="AE4988" s="1"/>
      <c r="AF4988" s="1"/>
      <c r="AG4988" s="1"/>
      <c r="AH4988" s="1"/>
    </row>
    <row r="4989" spans="17:34" x14ac:dyDescent="0.3">
      <c r="Q4989" s="1"/>
      <c r="AB4989" s="2"/>
      <c r="AD4989" s="1"/>
      <c r="AE4989" s="1"/>
      <c r="AF4989" s="1"/>
      <c r="AG4989" s="1"/>
      <c r="AH4989" s="1"/>
    </row>
    <row r="4990" spans="17:34" x14ac:dyDescent="0.3">
      <c r="Q4990" s="1"/>
      <c r="AB4990" s="2"/>
      <c r="AD4990" s="1"/>
      <c r="AE4990" s="1"/>
      <c r="AF4990" s="1"/>
      <c r="AG4990" s="1"/>
      <c r="AH4990" s="1"/>
    </row>
    <row r="4991" spans="17:34" x14ac:dyDescent="0.3">
      <c r="Q4991" s="1"/>
      <c r="AB4991" s="2"/>
      <c r="AD4991" s="1"/>
      <c r="AE4991" s="1"/>
      <c r="AF4991" s="1"/>
      <c r="AG4991" s="1"/>
      <c r="AH4991" s="1"/>
    </row>
    <row r="4992" spans="17:34" x14ac:dyDescent="0.3">
      <c r="Q4992" s="1"/>
      <c r="AB4992" s="2"/>
      <c r="AD4992" s="1"/>
      <c r="AE4992" s="1"/>
      <c r="AF4992" s="1"/>
      <c r="AG4992" s="1"/>
      <c r="AH4992" s="1"/>
    </row>
    <row r="4993" spans="17:34" x14ac:dyDescent="0.3">
      <c r="Q4993" s="1"/>
      <c r="AB4993" s="2"/>
      <c r="AD4993" s="1"/>
      <c r="AE4993" s="1"/>
      <c r="AF4993" s="1"/>
      <c r="AG4993" s="1"/>
      <c r="AH4993" s="1"/>
    </row>
    <row r="4994" spans="17:34" x14ac:dyDescent="0.3">
      <c r="Q4994" s="1"/>
      <c r="AB4994" s="2"/>
      <c r="AD4994" s="1"/>
      <c r="AE4994" s="1"/>
      <c r="AF4994" s="1"/>
      <c r="AG4994" s="1"/>
      <c r="AH4994" s="1"/>
    </row>
    <row r="4995" spans="17:34" x14ac:dyDescent="0.3">
      <c r="Q4995" s="1"/>
      <c r="AB4995" s="2"/>
      <c r="AD4995" s="1"/>
      <c r="AE4995" s="1"/>
      <c r="AF4995" s="1"/>
      <c r="AG4995" s="1"/>
      <c r="AH4995" s="1"/>
    </row>
    <row r="4996" spans="17:34" x14ac:dyDescent="0.3">
      <c r="Q4996" s="1"/>
      <c r="AB4996" s="2"/>
      <c r="AD4996" s="1"/>
      <c r="AE4996" s="1"/>
      <c r="AF4996" s="1"/>
      <c r="AG4996" s="1"/>
      <c r="AH4996" s="1"/>
    </row>
    <row r="4997" spans="17:34" x14ac:dyDescent="0.3">
      <c r="Q4997" s="1"/>
      <c r="AB4997" s="2"/>
      <c r="AD4997" s="1"/>
      <c r="AE4997" s="1"/>
      <c r="AF4997" s="1"/>
      <c r="AG4997" s="1"/>
      <c r="AH4997" s="1"/>
    </row>
    <row r="4998" spans="17:34" x14ac:dyDescent="0.3">
      <c r="Q4998" s="1"/>
      <c r="AB4998" s="2"/>
      <c r="AD4998" s="1"/>
      <c r="AE4998" s="1"/>
      <c r="AF4998" s="1"/>
      <c r="AG4998" s="1"/>
      <c r="AH4998" s="1"/>
    </row>
    <row r="4999" spans="17:34" x14ac:dyDescent="0.3">
      <c r="Q4999" s="1"/>
      <c r="AB4999" s="2"/>
      <c r="AD4999" s="1"/>
      <c r="AE4999" s="1"/>
      <c r="AF4999" s="1"/>
      <c r="AG4999" s="1"/>
      <c r="AH4999" s="1"/>
    </row>
    <row r="5000" spans="17:34" x14ac:dyDescent="0.3">
      <c r="Q5000" s="1"/>
      <c r="AB5000" s="2"/>
      <c r="AD5000" s="1"/>
      <c r="AE5000" s="1"/>
      <c r="AF5000" s="1"/>
      <c r="AG5000" s="1"/>
      <c r="AH5000" s="1"/>
    </row>
    <row r="5001" spans="17:34" x14ac:dyDescent="0.3">
      <c r="Q5001" s="1"/>
      <c r="AB5001" s="2"/>
      <c r="AD5001" s="1"/>
      <c r="AE5001" s="1"/>
      <c r="AF5001" s="1"/>
      <c r="AG5001" s="1"/>
      <c r="AH5001" s="1"/>
    </row>
    <row r="5002" spans="17:34" x14ac:dyDescent="0.3">
      <c r="Q5002" s="1"/>
      <c r="AB5002" s="2"/>
      <c r="AD5002" s="1"/>
      <c r="AE5002" s="1"/>
      <c r="AF5002" s="1"/>
      <c r="AG5002" s="1"/>
      <c r="AH5002" s="1"/>
    </row>
    <row r="5003" spans="17:34" x14ac:dyDescent="0.3">
      <c r="Q5003" s="1"/>
      <c r="AB5003" s="2"/>
      <c r="AD5003" s="1"/>
      <c r="AE5003" s="1"/>
      <c r="AF5003" s="1"/>
      <c r="AG5003" s="1"/>
      <c r="AH5003" s="1"/>
    </row>
    <row r="5004" spans="17:34" x14ac:dyDescent="0.3">
      <c r="Q5004" s="1"/>
      <c r="AB5004" s="2"/>
      <c r="AD5004" s="1"/>
      <c r="AE5004" s="1"/>
      <c r="AF5004" s="1"/>
      <c r="AG5004" s="1"/>
      <c r="AH5004" s="1"/>
    </row>
    <row r="5005" spans="17:34" x14ac:dyDescent="0.3">
      <c r="Q5005" s="1"/>
      <c r="AB5005" s="2"/>
      <c r="AD5005" s="1"/>
      <c r="AE5005" s="1"/>
      <c r="AF5005" s="1"/>
      <c r="AG5005" s="1"/>
      <c r="AH5005" s="1"/>
    </row>
    <row r="5006" spans="17:34" x14ac:dyDescent="0.3">
      <c r="Q5006" s="1"/>
      <c r="AB5006" s="2"/>
      <c r="AD5006" s="1"/>
      <c r="AE5006" s="1"/>
      <c r="AF5006" s="1"/>
      <c r="AG5006" s="1"/>
      <c r="AH5006" s="1"/>
    </row>
    <row r="5007" spans="17:34" x14ac:dyDescent="0.3">
      <c r="Q5007" s="1"/>
      <c r="AB5007" s="2"/>
      <c r="AD5007" s="1"/>
      <c r="AE5007" s="1"/>
      <c r="AF5007" s="1"/>
      <c r="AG5007" s="1"/>
      <c r="AH5007" s="1"/>
    </row>
    <row r="5008" spans="17:34" x14ac:dyDescent="0.3">
      <c r="Q5008" s="1"/>
      <c r="AB5008" s="2"/>
      <c r="AD5008" s="1"/>
      <c r="AE5008" s="1"/>
      <c r="AF5008" s="1"/>
      <c r="AG5008" s="1"/>
      <c r="AH5008" s="1"/>
    </row>
    <row r="5009" spans="17:34" x14ac:dyDescent="0.3">
      <c r="Q5009" s="1"/>
      <c r="AB5009" s="2"/>
      <c r="AD5009" s="1"/>
      <c r="AE5009" s="1"/>
      <c r="AF5009" s="1"/>
      <c r="AG5009" s="1"/>
      <c r="AH5009" s="1"/>
    </row>
    <row r="5010" spans="17:34" x14ac:dyDescent="0.3">
      <c r="Q5010" s="1"/>
      <c r="AB5010" s="2"/>
      <c r="AD5010" s="1"/>
      <c r="AE5010" s="1"/>
      <c r="AF5010" s="1"/>
      <c r="AG5010" s="1"/>
      <c r="AH5010" s="1"/>
    </row>
    <row r="5011" spans="17:34" x14ac:dyDescent="0.3">
      <c r="Q5011" s="1"/>
      <c r="AB5011" s="2"/>
      <c r="AD5011" s="1"/>
      <c r="AE5011" s="1"/>
      <c r="AF5011" s="1"/>
      <c r="AG5011" s="1"/>
      <c r="AH5011" s="1"/>
    </row>
    <row r="5012" spans="17:34" x14ac:dyDescent="0.3">
      <c r="Q5012" s="1"/>
      <c r="AB5012" s="2"/>
      <c r="AD5012" s="1"/>
      <c r="AE5012" s="1"/>
      <c r="AF5012" s="1"/>
      <c r="AG5012" s="1"/>
      <c r="AH5012" s="1"/>
    </row>
    <row r="5013" spans="17:34" x14ac:dyDescent="0.3">
      <c r="Q5013" s="1"/>
      <c r="AB5013" s="2"/>
      <c r="AD5013" s="1"/>
      <c r="AE5013" s="1"/>
      <c r="AF5013" s="1"/>
      <c r="AG5013" s="1"/>
      <c r="AH5013" s="1"/>
    </row>
    <row r="5014" spans="17:34" x14ac:dyDescent="0.3">
      <c r="Q5014" s="1"/>
      <c r="AB5014" s="2"/>
      <c r="AD5014" s="1"/>
      <c r="AE5014" s="1"/>
      <c r="AF5014" s="1"/>
      <c r="AG5014" s="1"/>
      <c r="AH5014" s="1"/>
    </row>
    <row r="5015" spans="17:34" x14ac:dyDescent="0.3">
      <c r="Q5015" s="1"/>
      <c r="AB5015" s="2"/>
      <c r="AD5015" s="1"/>
      <c r="AE5015" s="1"/>
      <c r="AF5015" s="1"/>
      <c r="AG5015" s="1"/>
      <c r="AH5015" s="1"/>
    </row>
    <row r="5016" spans="17:34" x14ac:dyDescent="0.3">
      <c r="Q5016" s="1"/>
      <c r="AB5016" s="2"/>
      <c r="AD5016" s="1"/>
      <c r="AE5016" s="1"/>
      <c r="AF5016" s="1"/>
      <c r="AG5016" s="1"/>
      <c r="AH5016" s="1"/>
    </row>
    <row r="5017" spans="17:34" x14ac:dyDescent="0.3">
      <c r="Q5017" s="1"/>
      <c r="AB5017" s="2"/>
      <c r="AD5017" s="1"/>
      <c r="AE5017" s="1"/>
      <c r="AF5017" s="1"/>
      <c r="AG5017" s="1"/>
      <c r="AH5017" s="1"/>
    </row>
    <row r="5018" spans="17:34" x14ac:dyDescent="0.3">
      <c r="Q5018" s="1"/>
      <c r="AB5018" s="2"/>
      <c r="AD5018" s="1"/>
      <c r="AE5018" s="1"/>
      <c r="AF5018" s="1"/>
      <c r="AG5018" s="1"/>
      <c r="AH5018" s="1"/>
    </row>
    <row r="5019" spans="17:34" x14ac:dyDescent="0.3">
      <c r="Q5019" s="1"/>
      <c r="AB5019" s="2"/>
      <c r="AD5019" s="1"/>
      <c r="AE5019" s="1"/>
      <c r="AF5019" s="1"/>
      <c r="AG5019" s="1"/>
      <c r="AH5019" s="1"/>
    </row>
    <row r="5020" spans="17:34" x14ac:dyDescent="0.3">
      <c r="Q5020" s="1"/>
      <c r="AB5020" s="2"/>
      <c r="AD5020" s="1"/>
      <c r="AE5020" s="1"/>
      <c r="AF5020" s="1"/>
      <c r="AG5020" s="1"/>
      <c r="AH5020" s="1"/>
    </row>
    <row r="5021" spans="17:34" x14ac:dyDescent="0.3">
      <c r="Q5021" s="1"/>
      <c r="AB5021" s="2"/>
      <c r="AD5021" s="1"/>
      <c r="AE5021" s="1"/>
      <c r="AF5021" s="1"/>
      <c r="AG5021" s="1"/>
      <c r="AH5021" s="1"/>
    </row>
    <row r="5022" spans="17:34" x14ac:dyDescent="0.3">
      <c r="Q5022" s="1"/>
      <c r="AB5022" s="2"/>
      <c r="AD5022" s="1"/>
      <c r="AE5022" s="1"/>
      <c r="AF5022" s="1"/>
      <c r="AG5022" s="1"/>
      <c r="AH5022" s="1"/>
    </row>
    <row r="5023" spans="17:34" x14ac:dyDescent="0.3">
      <c r="Q5023" s="1"/>
      <c r="AB5023" s="2"/>
      <c r="AD5023" s="1"/>
      <c r="AE5023" s="1"/>
      <c r="AF5023" s="1"/>
      <c r="AG5023" s="1"/>
      <c r="AH5023" s="1"/>
    </row>
    <row r="5024" spans="17:34" x14ac:dyDescent="0.3">
      <c r="Q5024" s="1"/>
      <c r="AB5024" s="2"/>
      <c r="AD5024" s="1"/>
      <c r="AE5024" s="1"/>
      <c r="AF5024" s="1"/>
      <c r="AG5024" s="1"/>
      <c r="AH5024" s="1"/>
    </row>
    <row r="5025" spans="17:34" x14ac:dyDescent="0.3">
      <c r="Q5025" s="1"/>
      <c r="AB5025" s="2"/>
      <c r="AD5025" s="1"/>
      <c r="AE5025" s="1"/>
      <c r="AF5025" s="1"/>
      <c r="AG5025" s="1"/>
      <c r="AH5025" s="1"/>
    </row>
    <row r="5026" spans="17:34" x14ac:dyDescent="0.3">
      <c r="Q5026" s="1"/>
      <c r="AB5026" s="2"/>
      <c r="AD5026" s="1"/>
      <c r="AE5026" s="1"/>
      <c r="AF5026" s="1"/>
      <c r="AG5026" s="1"/>
      <c r="AH5026" s="1"/>
    </row>
    <row r="5027" spans="17:34" x14ac:dyDescent="0.3">
      <c r="Q5027" s="1"/>
      <c r="AB5027" s="2"/>
      <c r="AD5027" s="1"/>
      <c r="AE5027" s="1"/>
      <c r="AF5027" s="1"/>
      <c r="AG5027" s="1"/>
      <c r="AH5027" s="1"/>
    </row>
    <row r="5028" spans="17:34" x14ac:dyDescent="0.3">
      <c r="Q5028" s="1"/>
      <c r="AB5028" s="2"/>
      <c r="AD5028" s="1"/>
      <c r="AE5028" s="1"/>
      <c r="AF5028" s="1"/>
      <c r="AG5028" s="1"/>
      <c r="AH5028" s="1"/>
    </row>
    <row r="5029" spans="17:34" x14ac:dyDescent="0.3">
      <c r="Q5029" s="1"/>
      <c r="AB5029" s="2"/>
      <c r="AD5029" s="1"/>
      <c r="AE5029" s="1"/>
      <c r="AF5029" s="1"/>
      <c r="AG5029" s="1"/>
      <c r="AH5029" s="1"/>
    </row>
    <row r="5030" spans="17:34" x14ac:dyDescent="0.3">
      <c r="Q5030" s="1"/>
      <c r="AB5030" s="2"/>
      <c r="AD5030" s="1"/>
      <c r="AE5030" s="1"/>
      <c r="AF5030" s="1"/>
      <c r="AG5030" s="1"/>
      <c r="AH5030" s="1"/>
    </row>
    <row r="5031" spans="17:34" x14ac:dyDescent="0.3">
      <c r="Q5031" s="1"/>
      <c r="AB5031" s="2"/>
      <c r="AD5031" s="1"/>
      <c r="AE5031" s="1"/>
      <c r="AF5031" s="1"/>
      <c r="AG5031" s="1"/>
      <c r="AH5031" s="1"/>
    </row>
    <row r="5032" spans="17:34" x14ac:dyDescent="0.3">
      <c r="Q5032" s="1"/>
      <c r="AB5032" s="2"/>
      <c r="AD5032" s="1"/>
      <c r="AE5032" s="1"/>
      <c r="AF5032" s="1"/>
      <c r="AG5032" s="1"/>
      <c r="AH5032" s="1"/>
    </row>
    <row r="5033" spans="17:34" x14ac:dyDescent="0.3">
      <c r="Q5033" s="1"/>
      <c r="AB5033" s="2"/>
      <c r="AD5033" s="1"/>
      <c r="AE5033" s="1"/>
      <c r="AF5033" s="1"/>
      <c r="AG5033" s="1"/>
      <c r="AH5033" s="1"/>
    </row>
    <row r="5034" spans="17:34" x14ac:dyDescent="0.3">
      <c r="Q5034" s="1"/>
      <c r="AB5034" s="2"/>
      <c r="AD5034" s="1"/>
      <c r="AE5034" s="1"/>
      <c r="AF5034" s="1"/>
      <c r="AG5034" s="1"/>
      <c r="AH5034" s="1"/>
    </row>
    <row r="5035" spans="17:34" x14ac:dyDescent="0.3">
      <c r="Q5035" s="1"/>
      <c r="AB5035" s="2"/>
      <c r="AD5035" s="1"/>
      <c r="AE5035" s="1"/>
      <c r="AF5035" s="1"/>
      <c r="AG5035" s="1"/>
      <c r="AH5035" s="1"/>
    </row>
    <row r="5036" spans="17:34" x14ac:dyDescent="0.3">
      <c r="Q5036" s="1"/>
      <c r="AB5036" s="2"/>
      <c r="AD5036" s="1"/>
      <c r="AE5036" s="1"/>
      <c r="AF5036" s="1"/>
      <c r="AG5036" s="1"/>
      <c r="AH5036" s="1"/>
    </row>
    <row r="5037" spans="17:34" x14ac:dyDescent="0.3">
      <c r="Q5037" s="1"/>
      <c r="AB5037" s="2"/>
      <c r="AD5037" s="1"/>
      <c r="AE5037" s="1"/>
      <c r="AF5037" s="1"/>
      <c r="AG5037" s="1"/>
      <c r="AH5037" s="1"/>
    </row>
    <row r="5038" spans="17:34" x14ac:dyDescent="0.3">
      <c r="Q5038" s="1"/>
      <c r="AB5038" s="2"/>
      <c r="AD5038" s="1"/>
      <c r="AE5038" s="1"/>
      <c r="AF5038" s="1"/>
      <c r="AG5038" s="1"/>
      <c r="AH5038" s="1"/>
    </row>
    <row r="5039" spans="17:34" x14ac:dyDescent="0.3">
      <c r="Q5039" s="1"/>
      <c r="AB5039" s="2"/>
      <c r="AD5039" s="1"/>
      <c r="AE5039" s="1"/>
      <c r="AF5039" s="1"/>
      <c r="AG5039" s="1"/>
      <c r="AH5039" s="1"/>
    </row>
    <row r="5040" spans="17:34" x14ac:dyDescent="0.3">
      <c r="Q5040" s="1"/>
      <c r="AB5040" s="2"/>
      <c r="AD5040" s="1"/>
      <c r="AE5040" s="1"/>
      <c r="AF5040" s="1"/>
      <c r="AG5040" s="1"/>
      <c r="AH5040" s="1"/>
    </row>
    <row r="5041" spans="17:34" x14ac:dyDescent="0.3">
      <c r="Q5041" s="1"/>
      <c r="AB5041" s="2"/>
      <c r="AD5041" s="1"/>
      <c r="AE5041" s="1"/>
      <c r="AF5041" s="1"/>
      <c r="AG5041" s="1"/>
      <c r="AH5041" s="1"/>
    </row>
    <row r="5042" spans="17:34" x14ac:dyDescent="0.3">
      <c r="Q5042" s="1"/>
      <c r="AB5042" s="2"/>
      <c r="AD5042" s="1"/>
      <c r="AE5042" s="1"/>
      <c r="AF5042" s="1"/>
      <c r="AG5042" s="1"/>
      <c r="AH5042" s="1"/>
    </row>
    <row r="5043" spans="17:34" x14ac:dyDescent="0.3">
      <c r="Q5043" s="1"/>
      <c r="AB5043" s="2"/>
      <c r="AD5043" s="1"/>
      <c r="AE5043" s="1"/>
      <c r="AF5043" s="1"/>
      <c r="AG5043" s="1"/>
      <c r="AH5043" s="1"/>
    </row>
    <row r="5044" spans="17:34" x14ac:dyDescent="0.3">
      <c r="Q5044" s="1"/>
      <c r="AB5044" s="2"/>
      <c r="AD5044" s="1"/>
      <c r="AE5044" s="1"/>
      <c r="AF5044" s="1"/>
      <c r="AG5044" s="1"/>
      <c r="AH5044" s="1"/>
    </row>
    <row r="5045" spans="17:34" x14ac:dyDescent="0.3">
      <c r="Q5045" s="1"/>
      <c r="AB5045" s="2"/>
      <c r="AD5045" s="1"/>
      <c r="AE5045" s="1"/>
      <c r="AF5045" s="1"/>
      <c r="AG5045" s="1"/>
      <c r="AH5045" s="1"/>
    </row>
    <row r="5046" spans="17:34" x14ac:dyDescent="0.3">
      <c r="Q5046" s="1"/>
      <c r="AB5046" s="2"/>
      <c r="AD5046" s="1"/>
      <c r="AE5046" s="1"/>
      <c r="AF5046" s="1"/>
      <c r="AG5046" s="1"/>
      <c r="AH5046" s="1"/>
    </row>
    <row r="5047" spans="17:34" x14ac:dyDescent="0.3">
      <c r="Q5047" s="1"/>
      <c r="AB5047" s="2"/>
      <c r="AD5047" s="1"/>
      <c r="AE5047" s="1"/>
      <c r="AF5047" s="1"/>
      <c r="AG5047" s="1"/>
      <c r="AH5047" s="1"/>
    </row>
    <row r="5048" spans="17:34" x14ac:dyDescent="0.3">
      <c r="Q5048" s="1"/>
      <c r="AB5048" s="2"/>
      <c r="AD5048" s="1"/>
      <c r="AE5048" s="1"/>
      <c r="AF5048" s="1"/>
      <c r="AG5048" s="1"/>
      <c r="AH5048" s="1"/>
    </row>
    <row r="5049" spans="17:34" x14ac:dyDescent="0.3">
      <c r="Q5049" s="1"/>
      <c r="AB5049" s="2"/>
      <c r="AD5049" s="1"/>
      <c r="AE5049" s="1"/>
      <c r="AF5049" s="1"/>
      <c r="AG5049" s="1"/>
      <c r="AH5049" s="1"/>
    </row>
    <row r="5050" spans="17:34" x14ac:dyDescent="0.3">
      <c r="Q5050" s="1"/>
      <c r="AB5050" s="2"/>
      <c r="AD5050" s="1"/>
      <c r="AE5050" s="1"/>
      <c r="AF5050" s="1"/>
      <c r="AG5050" s="1"/>
      <c r="AH5050" s="1"/>
    </row>
    <row r="5051" spans="17:34" x14ac:dyDescent="0.3">
      <c r="Q5051" s="1"/>
      <c r="AB5051" s="2"/>
      <c r="AD5051" s="1"/>
      <c r="AE5051" s="1"/>
      <c r="AF5051" s="1"/>
      <c r="AG5051" s="1"/>
      <c r="AH5051" s="1"/>
    </row>
    <row r="5052" spans="17:34" x14ac:dyDescent="0.3">
      <c r="Q5052" s="1"/>
      <c r="AB5052" s="2"/>
      <c r="AD5052" s="1"/>
      <c r="AE5052" s="1"/>
      <c r="AF5052" s="1"/>
      <c r="AG5052" s="1"/>
      <c r="AH5052" s="1"/>
    </row>
    <row r="5053" spans="17:34" x14ac:dyDescent="0.3">
      <c r="Q5053" s="1"/>
      <c r="AB5053" s="2"/>
      <c r="AD5053" s="1"/>
      <c r="AE5053" s="1"/>
      <c r="AF5053" s="1"/>
      <c r="AG5053" s="1"/>
      <c r="AH5053" s="1"/>
    </row>
    <row r="5054" spans="17:34" x14ac:dyDescent="0.3">
      <c r="Q5054" s="1"/>
      <c r="AB5054" s="2"/>
      <c r="AD5054" s="1"/>
      <c r="AE5054" s="1"/>
      <c r="AF5054" s="1"/>
      <c r="AG5054" s="1"/>
      <c r="AH5054" s="1"/>
    </row>
    <row r="5055" spans="17:34" x14ac:dyDescent="0.3">
      <c r="Q5055" s="1"/>
      <c r="AB5055" s="2"/>
      <c r="AD5055" s="1"/>
      <c r="AE5055" s="1"/>
      <c r="AF5055" s="1"/>
      <c r="AG5055" s="1"/>
      <c r="AH5055" s="1"/>
    </row>
    <row r="5056" spans="17:34" x14ac:dyDescent="0.3">
      <c r="Q5056" s="1"/>
      <c r="AB5056" s="2"/>
      <c r="AD5056" s="1"/>
      <c r="AE5056" s="1"/>
      <c r="AF5056" s="1"/>
      <c r="AG5056" s="1"/>
      <c r="AH5056" s="1"/>
    </row>
    <row r="5057" spans="17:34" x14ac:dyDescent="0.3">
      <c r="Q5057" s="1"/>
      <c r="AB5057" s="2"/>
      <c r="AD5057" s="1"/>
      <c r="AE5057" s="1"/>
      <c r="AF5057" s="1"/>
      <c r="AG5057" s="1"/>
      <c r="AH5057" s="1"/>
    </row>
    <row r="5058" spans="17:34" x14ac:dyDescent="0.3">
      <c r="Q5058" s="1"/>
      <c r="AB5058" s="2"/>
      <c r="AD5058" s="1"/>
      <c r="AE5058" s="1"/>
      <c r="AF5058" s="1"/>
      <c r="AG5058" s="1"/>
      <c r="AH5058" s="1"/>
    </row>
    <row r="5059" spans="17:34" x14ac:dyDescent="0.3">
      <c r="Q5059" s="1"/>
      <c r="AB5059" s="2"/>
      <c r="AD5059" s="1"/>
      <c r="AE5059" s="1"/>
      <c r="AF5059" s="1"/>
      <c r="AG5059" s="1"/>
      <c r="AH5059" s="1"/>
    </row>
    <row r="5060" spans="17:34" x14ac:dyDescent="0.3">
      <c r="Q5060" s="1"/>
      <c r="AB5060" s="2"/>
      <c r="AD5060" s="1"/>
      <c r="AE5060" s="1"/>
      <c r="AF5060" s="1"/>
      <c r="AG5060" s="1"/>
      <c r="AH5060" s="1"/>
    </row>
    <row r="5061" spans="17:34" x14ac:dyDescent="0.3">
      <c r="Q5061" s="1"/>
      <c r="AB5061" s="2"/>
      <c r="AD5061" s="1"/>
      <c r="AE5061" s="1"/>
      <c r="AF5061" s="1"/>
      <c r="AG5061" s="1"/>
      <c r="AH5061" s="1"/>
    </row>
    <row r="5062" spans="17:34" x14ac:dyDescent="0.3">
      <c r="Q5062" s="1"/>
      <c r="AB5062" s="2"/>
      <c r="AD5062" s="1"/>
      <c r="AE5062" s="1"/>
      <c r="AF5062" s="1"/>
      <c r="AG5062" s="1"/>
      <c r="AH5062" s="1"/>
    </row>
    <row r="5063" spans="17:34" x14ac:dyDescent="0.3">
      <c r="Q5063" s="1"/>
      <c r="AB5063" s="2"/>
      <c r="AD5063" s="1"/>
      <c r="AE5063" s="1"/>
      <c r="AF5063" s="1"/>
      <c r="AG5063" s="1"/>
      <c r="AH5063" s="1"/>
    </row>
    <row r="5064" spans="17:34" x14ac:dyDescent="0.3">
      <c r="Q5064" s="1"/>
      <c r="AB5064" s="2"/>
      <c r="AD5064" s="1"/>
      <c r="AE5064" s="1"/>
      <c r="AF5064" s="1"/>
      <c r="AG5064" s="1"/>
      <c r="AH5064" s="1"/>
    </row>
    <row r="5065" spans="17:34" x14ac:dyDescent="0.3">
      <c r="Q5065" s="1"/>
      <c r="AB5065" s="2"/>
      <c r="AD5065" s="1"/>
      <c r="AE5065" s="1"/>
      <c r="AF5065" s="1"/>
      <c r="AG5065" s="1"/>
      <c r="AH5065" s="1"/>
    </row>
    <row r="5066" spans="17:34" x14ac:dyDescent="0.3">
      <c r="Q5066" s="1"/>
      <c r="AB5066" s="2"/>
      <c r="AD5066" s="1"/>
      <c r="AE5066" s="1"/>
      <c r="AF5066" s="1"/>
      <c r="AG5066" s="1"/>
      <c r="AH5066" s="1"/>
    </row>
    <row r="5067" spans="17:34" x14ac:dyDescent="0.3">
      <c r="Q5067" s="1"/>
      <c r="AB5067" s="2"/>
      <c r="AD5067" s="1"/>
      <c r="AE5067" s="1"/>
      <c r="AF5067" s="1"/>
      <c r="AG5067" s="1"/>
      <c r="AH5067" s="1"/>
    </row>
    <row r="5068" spans="17:34" x14ac:dyDescent="0.3">
      <c r="Q5068" s="1"/>
      <c r="AB5068" s="2"/>
      <c r="AD5068" s="1"/>
      <c r="AE5068" s="1"/>
      <c r="AF5068" s="1"/>
      <c r="AG5068" s="1"/>
      <c r="AH5068" s="1"/>
    </row>
    <row r="5069" spans="17:34" x14ac:dyDescent="0.3">
      <c r="Q5069" s="1"/>
      <c r="AB5069" s="2"/>
      <c r="AD5069" s="1"/>
      <c r="AE5069" s="1"/>
      <c r="AF5069" s="1"/>
      <c r="AG5069" s="1"/>
      <c r="AH5069" s="1"/>
    </row>
    <row r="5070" spans="17:34" x14ac:dyDescent="0.3">
      <c r="Q5070" s="1"/>
      <c r="AB5070" s="2"/>
      <c r="AD5070" s="1"/>
      <c r="AE5070" s="1"/>
      <c r="AF5070" s="1"/>
      <c r="AG5070" s="1"/>
      <c r="AH5070" s="1"/>
    </row>
    <row r="5071" spans="17:34" x14ac:dyDescent="0.3">
      <c r="Q5071" s="1"/>
      <c r="AB5071" s="2"/>
      <c r="AD5071" s="1"/>
      <c r="AE5071" s="1"/>
      <c r="AF5071" s="1"/>
      <c r="AG5071" s="1"/>
      <c r="AH5071" s="1"/>
    </row>
    <row r="5072" spans="17:34" x14ac:dyDescent="0.3">
      <c r="Q5072" s="1"/>
      <c r="AB5072" s="2"/>
      <c r="AD5072" s="1"/>
      <c r="AE5072" s="1"/>
      <c r="AF5072" s="1"/>
      <c r="AG5072" s="1"/>
      <c r="AH5072" s="1"/>
    </row>
    <row r="5073" spans="17:34" x14ac:dyDescent="0.3">
      <c r="Q5073" s="1"/>
      <c r="AB5073" s="2"/>
      <c r="AD5073" s="1"/>
      <c r="AE5073" s="1"/>
      <c r="AF5073" s="1"/>
      <c r="AG5073" s="1"/>
      <c r="AH5073" s="1"/>
    </row>
    <row r="5074" spans="17:34" x14ac:dyDescent="0.3">
      <c r="Q5074" s="1"/>
      <c r="AB5074" s="2"/>
      <c r="AD5074" s="1"/>
      <c r="AE5074" s="1"/>
      <c r="AF5074" s="1"/>
      <c r="AG5074" s="1"/>
      <c r="AH5074" s="1"/>
    </row>
    <row r="5075" spans="17:34" x14ac:dyDescent="0.3">
      <c r="Q5075" s="1"/>
      <c r="AB5075" s="2"/>
      <c r="AD5075" s="1"/>
      <c r="AE5075" s="1"/>
      <c r="AF5075" s="1"/>
      <c r="AG5075" s="1"/>
      <c r="AH5075" s="1"/>
    </row>
    <row r="5076" spans="17:34" x14ac:dyDescent="0.3">
      <c r="Q5076" s="1"/>
      <c r="AB5076" s="2"/>
      <c r="AD5076" s="1"/>
      <c r="AE5076" s="1"/>
      <c r="AF5076" s="1"/>
      <c r="AG5076" s="1"/>
      <c r="AH5076" s="1"/>
    </row>
    <row r="5077" spans="17:34" x14ac:dyDescent="0.3">
      <c r="Q5077" s="1"/>
      <c r="AB5077" s="2"/>
      <c r="AD5077" s="1"/>
      <c r="AE5077" s="1"/>
      <c r="AF5077" s="1"/>
      <c r="AG5077" s="1"/>
      <c r="AH5077" s="1"/>
    </row>
    <row r="5078" spans="17:34" x14ac:dyDescent="0.3">
      <c r="Q5078" s="1"/>
      <c r="AB5078" s="2"/>
      <c r="AD5078" s="1"/>
      <c r="AE5078" s="1"/>
      <c r="AF5078" s="1"/>
      <c r="AG5078" s="1"/>
      <c r="AH5078" s="1"/>
    </row>
    <row r="5079" spans="17:34" x14ac:dyDescent="0.3">
      <c r="Q5079" s="1"/>
      <c r="AB5079" s="2"/>
      <c r="AD5079" s="1"/>
      <c r="AE5079" s="1"/>
      <c r="AF5079" s="1"/>
      <c r="AG5079" s="1"/>
      <c r="AH5079" s="1"/>
    </row>
    <row r="5080" spans="17:34" x14ac:dyDescent="0.3">
      <c r="Q5080" s="1"/>
      <c r="AB5080" s="2"/>
      <c r="AD5080" s="1"/>
      <c r="AE5080" s="1"/>
      <c r="AF5080" s="1"/>
      <c r="AG5080" s="1"/>
      <c r="AH5080" s="1"/>
    </row>
    <row r="5081" spans="17:34" x14ac:dyDescent="0.3">
      <c r="Q5081" s="1"/>
      <c r="AB5081" s="2"/>
      <c r="AD5081" s="1"/>
      <c r="AE5081" s="1"/>
      <c r="AF5081" s="1"/>
      <c r="AG5081" s="1"/>
      <c r="AH5081" s="1"/>
    </row>
    <row r="5082" spans="17:34" x14ac:dyDescent="0.3">
      <c r="Q5082" s="1"/>
      <c r="AB5082" s="2"/>
      <c r="AD5082" s="1"/>
      <c r="AE5082" s="1"/>
      <c r="AF5082" s="1"/>
      <c r="AG5082" s="1"/>
      <c r="AH5082" s="1"/>
    </row>
    <row r="5083" spans="17:34" x14ac:dyDescent="0.3">
      <c r="Q5083" s="1"/>
      <c r="AB5083" s="2"/>
      <c r="AD5083" s="1"/>
      <c r="AE5083" s="1"/>
      <c r="AF5083" s="1"/>
      <c r="AG5083" s="1"/>
      <c r="AH5083" s="1"/>
    </row>
    <row r="5084" spans="17:34" x14ac:dyDescent="0.3">
      <c r="Q5084" s="1"/>
      <c r="AB5084" s="2"/>
      <c r="AD5084" s="1"/>
      <c r="AE5084" s="1"/>
      <c r="AF5084" s="1"/>
      <c r="AG5084" s="1"/>
      <c r="AH5084" s="1"/>
    </row>
    <row r="5085" spans="17:34" x14ac:dyDescent="0.3">
      <c r="Q5085" s="1"/>
      <c r="AB5085" s="2"/>
      <c r="AD5085" s="1"/>
      <c r="AE5085" s="1"/>
      <c r="AF5085" s="1"/>
      <c r="AG5085" s="1"/>
      <c r="AH5085" s="1"/>
    </row>
    <row r="5086" spans="17:34" x14ac:dyDescent="0.3">
      <c r="Q5086" s="1"/>
      <c r="AB5086" s="2"/>
      <c r="AD5086" s="1"/>
      <c r="AE5086" s="1"/>
      <c r="AF5086" s="1"/>
      <c r="AG5086" s="1"/>
      <c r="AH5086" s="1"/>
    </row>
    <row r="5087" spans="17:34" x14ac:dyDescent="0.3">
      <c r="Q5087" s="1"/>
      <c r="AB5087" s="2"/>
      <c r="AD5087" s="1"/>
      <c r="AE5087" s="1"/>
      <c r="AF5087" s="1"/>
      <c r="AG5087" s="1"/>
      <c r="AH5087" s="1"/>
    </row>
    <row r="5088" spans="17:34" x14ac:dyDescent="0.3">
      <c r="Q5088" s="1"/>
      <c r="AB5088" s="2"/>
      <c r="AD5088" s="1"/>
      <c r="AE5088" s="1"/>
      <c r="AF5088" s="1"/>
      <c r="AG5088" s="1"/>
      <c r="AH5088" s="1"/>
    </row>
    <row r="5089" spans="17:34" x14ac:dyDescent="0.3">
      <c r="Q5089" s="1"/>
      <c r="AB5089" s="2"/>
      <c r="AD5089" s="1"/>
      <c r="AE5089" s="1"/>
      <c r="AF5089" s="1"/>
      <c r="AG5089" s="1"/>
      <c r="AH5089" s="1"/>
    </row>
    <row r="5090" spans="17:34" x14ac:dyDescent="0.3">
      <c r="Q5090" s="1"/>
      <c r="AB5090" s="2"/>
      <c r="AD5090" s="1"/>
      <c r="AE5090" s="1"/>
      <c r="AF5090" s="1"/>
      <c r="AG5090" s="1"/>
      <c r="AH5090" s="1"/>
    </row>
    <row r="5091" spans="17:34" x14ac:dyDescent="0.3">
      <c r="Q5091" s="1"/>
      <c r="AB5091" s="2"/>
      <c r="AD5091" s="1"/>
      <c r="AE5091" s="1"/>
      <c r="AF5091" s="1"/>
      <c r="AG5091" s="1"/>
      <c r="AH5091" s="1"/>
    </row>
    <row r="5092" spans="17:34" x14ac:dyDescent="0.3">
      <c r="Q5092" s="1"/>
      <c r="AB5092" s="2"/>
      <c r="AD5092" s="1"/>
      <c r="AE5092" s="1"/>
      <c r="AF5092" s="1"/>
      <c r="AG5092" s="1"/>
      <c r="AH5092" s="1"/>
    </row>
    <row r="5093" spans="17:34" x14ac:dyDescent="0.3">
      <c r="Q5093" s="1"/>
      <c r="AB5093" s="2"/>
      <c r="AD5093" s="1"/>
      <c r="AE5093" s="1"/>
      <c r="AF5093" s="1"/>
      <c r="AG5093" s="1"/>
      <c r="AH5093" s="1"/>
    </row>
    <row r="5094" spans="17:34" x14ac:dyDescent="0.3">
      <c r="Q5094" s="1"/>
      <c r="AB5094" s="2"/>
      <c r="AD5094" s="1"/>
      <c r="AE5094" s="1"/>
      <c r="AF5094" s="1"/>
      <c r="AG5094" s="1"/>
      <c r="AH5094" s="1"/>
    </row>
    <row r="5095" spans="17:34" x14ac:dyDescent="0.3">
      <c r="Q5095" s="1"/>
      <c r="AB5095" s="2"/>
      <c r="AD5095" s="1"/>
      <c r="AE5095" s="1"/>
      <c r="AF5095" s="1"/>
      <c r="AG5095" s="1"/>
      <c r="AH5095" s="1"/>
    </row>
    <row r="5096" spans="17:34" x14ac:dyDescent="0.3">
      <c r="Q5096" s="1"/>
      <c r="AB5096" s="2"/>
      <c r="AD5096" s="1"/>
      <c r="AE5096" s="1"/>
      <c r="AF5096" s="1"/>
      <c r="AG5096" s="1"/>
      <c r="AH5096" s="1"/>
    </row>
    <row r="5097" spans="17:34" x14ac:dyDescent="0.3">
      <c r="Q5097" s="1"/>
      <c r="AB5097" s="2"/>
      <c r="AD5097" s="1"/>
      <c r="AE5097" s="1"/>
      <c r="AF5097" s="1"/>
      <c r="AG5097" s="1"/>
      <c r="AH5097" s="1"/>
    </row>
    <row r="5098" spans="17:34" x14ac:dyDescent="0.3">
      <c r="Q5098" s="1"/>
      <c r="AB5098" s="2"/>
      <c r="AD5098" s="1"/>
      <c r="AE5098" s="1"/>
      <c r="AF5098" s="1"/>
      <c r="AG5098" s="1"/>
      <c r="AH5098" s="1"/>
    </row>
    <row r="5099" spans="17:34" x14ac:dyDescent="0.3">
      <c r="Q5099" s="1"/>
      <c r="AB5099" s="2"/>
      <c r="AD5099" s="1"/>
      <c r="AE5099" s="1"/>
      <c r="AF5099" s="1"/>
      <c r="AG5099" s="1"/>
      <c r="AH5099" s="1"/>
    </row>
    <row r="5100" spans="17:34" x14ac:dyDescent="0.3">
      <c r="Q5100" s="1"/>
      <c r="AB5100" s="2"/>
      <c r="AD5100" s="1"/>
      <c r="AE5100" s="1"/>
      <c r="AF5100" s="1"/>
      <c r="AG5100" s="1"/>
      <c r="AH5100" s="1"/>
    </row>
    <row r="5101" spans="17:34" x14ac:dyDescent="0.3">
      <c r="Q5101" s="1"/>
      <c r="AB5101" s="2"/>
      <c r="AD5101" s="1"/>
      <c r="AE5101" s="1"/>
      <c r="AF5101" s="1"/>
      <c r="AG5101" s="1"/>
      <c r="AH5101" s="1"/>
    </row>
    <row r="5102" spans="17:34" x14ac:dyDescent="0.3">
      <c r="Q5102" s="1"/>
      <c r="AB5102" s="2"/>
      <c r="AD5102" s="1"/>
      <c r="AE5102" s="1"/>
      <c r="AF5102" s="1"/>
      <c r="AG5102" s="1"/>
      <c r="AH5102" s="1"/>
    </row>
    <row r="5103" spans="17:34" x14ac:dyDescent="0.3">
      <c r="Q5103" s="1"/>
      <c r="AB5103" s="2"/>
      <c r="AD5103" s="1"/>
      <c r="AE5103" s="1"/>
      <c r="AF5103" s="1"/>
      <c r="AG5103" s="1"/>
      <c r="AH5103" s="1"/>
    </row>
    <row r="5104" spans="17:34" x14ac:dyDescent="0.3">
      <c r="Q5104" s="1"/>
      <c r="AB5104" s="2"/>
      <c r="AD5104" s="1"/>
      <c r="AE5104" s="1"/>
      <c r="AF5104" s="1"/>
      <c r="AG5104" s="1"/>
      <c r="AH5104" s="1"/>
    </row>
    <row r="5105" spans="17:34" x14ac:dyDescent="0.3">
      <c r="Q5105" s="1"/>
      <c r="AB5105" s="2"/>
      <c r="AD5105" s="1"/>
      <c r="AE5105" s="1"/>
      <c r="AF5105" s="1"/>
      <c r="AG5105" s="1"/>
      <c r="AH5105" s="1"/>
    </row>
    <row r="5106" spans="17:34" x14ac:dyDescent="0.3">
      <c r="Q5106" s="1"/>
      <c r="AB5106" s="2"/>
      <c r="AD5106" s="1"/>
      <c r="AE5106" s="1"/>
      <c r="AF5106" s="1"/>
      <c r="AG5106" s="1"/>
      <c r="AH5106" s="1"/>
    </row>
    <row r="5107" spans="17:34" x14ac:dyDescent="0.3">
      <c r="Q5107" s="1"/>
      <c r="AB5107" s="2"/>
      <c r="AD5107" s="1"/>
      <c r="AE5107" s="1"/>
      <c r="AF5107" s="1"/>
      <c r="AG5107" s="1"/>
      <c r="AH5107" s="1"/>
    </row>
    <row r="5108" spans="17:34" x14ac:dyDescent="0.3">
      <c r="Q5108" s="1"/>
      <c r="AB5108" s="2"/>
      <c r="AD5108" s="1"/>
      <c r="AE5108" s="1"/>
      <c r="AF5108" s="1"/>
      <c r="AG5108" s="1"/>
      <c r="AH5108" s="1"/>
    </row>
    <row r="5109" spans="17:34" x14ac:dyDescent="0.3">
      <c r="Q5109" s="1"/>
      <c r="AB5109" s="2"/>
      <c r="AD5109" s="1"/>
      <c r="AE5109" s="1"/>
      <c r="AF5109" s="1"/>
      <c r="AG5109" s="1"/>
      <c r="AH5109" s="1"/>
    </row>
    <row r="5110" spans="17:34" x14ac:dyDescent="0.3">
      <c r="Q5110" s="1"/>
      <c r="AB5110" s="2"/>
      <c r="AD5110" s="1"/>
      <c r="AE5110" s="1"/>
      <c r="AF5110" s="1"/>
      <c r="AG5110" s="1"/>
      <c r="AH5110" s="1"/>
    </row>
    <row r="5111" spans="17:34" x14ac:dyDescent="0.3">
      <c r="Q5111" s="1"/>
      <c r="AB5111" s="2"/>
      <c r="AD5111" s="1"/>
      <c r="AE5111" s="1"/>
      <c r="AF5111" s="1"/>
      <c r="AG5111" s="1"/>
      <c r="AH5111" s="1"/>
    </row>
    <row r="5112" spans="17:34" x14ac:dyDescent="0.3">
      <c r="Q5112" s="1"/>
      <c r="AB5112" s="2"/>
      <c r="AD5112" s="1"/>
      <c r="AE5112" s="1"/>
      <c r="AF5112" s="1"/>
      <c r="AG5112" s="1"/>
      <c r="AH5112" s="1"/>
    </row>
    <row r="5113" spans="17:34" x14ac:dyDescent="0.3">
      <c r="Q5113" s="1"/>
      <c r="AB5113" s="2"/>
      <c r="AD5113" s="1"/>
      <c r="AE5113" s="1"/>
      <c r="AF5113" s="1"/>
      <c r="AG5113" s="1"/>
      <c r="AH5113" s="1"/>
    </row>
    <row r="5114" spans="17:34" x14ac:dyDescent="0.3">
      <c r="Q5114" s="1"/>
      <c r="AB5114" s="2"/>
      <c r="AD5114" s="1"/>
      <c r="AE5114" s="1"/>
      <c r="AF5114" s="1"/>
      <c r="AG5114" s="1"/>
      <c r="AH5114" s="1"/>
    </row>
    <row r="5115" spans="17:34" x14ac:dyDescent="0.3">
      <c r="Q5115" s="1"/>
      <c r="AB5115" s="2"/>
      <c r="AD5115" s="1"/>
      <c r="AE5115" s="1"/>
      <c r="AF5115" s="1"/>
      <c r="AG5115" s="1"/>
      <c r="AH5115" s="1"/>
    </row>
    <row r="5116" spans="17:34" x14ac:dyDescent="0.3">
      <c r="Q5116" s="1"/>
      <c r="AB5116" s="2"/>
      <c r="AD5116" s="1"/>
      <c r="AE5116" s="1"/>
      <c r="AF5116" s="1"/>
      <c r="AG5116" s="1"/>
      <c r="AH5116" s="1"/>
    </row>
    <row r="5117" spans="17:34" x14ac:dyDescent="0.3">
      <c r="Q5117" s="1"/>
      <c r="AB5117" s="2"/>
      <c r="AD5117" s="1"/>
      <c r="AE5117" s="1"/>
      <c r="AF5117" s="1"/>
      <c r="AG5117" s="1"/>
      <c r="AH5117" s="1"/>
    </row>
    <row r="5118" spans="17:34" x14ac:dyDescent="0.3">
      <c r="Q5118" s="1"/>
      <c r="AB5118" s="2"/>
      <c r="AD5118" s="1"/>
      <c r="AE5118" s="1"/>
      <c r="AF5118" s="1"/>
      <c r="AG5118" s="1"/>
      <c r="AH5118" s="1"/>
    </row>
    <row r="5119" spans="17:34" x14ac:dyDescent="0.3">
      <c r="Q5119" s="1"/>
      <c r="AB5119" s="2"/>
      <c r="AD5119" s="1"/>
      <c r="AE5119" s="1"/>
      <c r="AF5119" s="1"/>
      <c r="AG5119" s="1"/>
      <c r="AH5119" s="1"/>
    </row>
    <row r="5120" spans="17:34" x14ac:dyDescent="0.3">
      <c r="Q5120" s="1"/>
      <c r="AB5120" s="2"/>
      <c r="AD5120" s="1"/>
      <c r="AE5120" s="1"/>
      <c r="AF5120" s="1"/>
      <c r="AG5120" s="1"/>
      <c r="AH5120" s="1"/>
    </row>
    <row r="5121" spans="17:34" x14ac:dyDescent="0.3">
      <c r="Q5121" s="1"/>
      <c r="AB5121" s="2"/>
      <c r="AD5121" s="1"/>
      <c r="AE5121" s="1"/>
      <c r="AF5121" s="1"/>
      <c r="AG5121" s="1"/>
      <c r="AH5121" s="1"/>
    </row>
    <row r="5122" spans="17:34" x14ac:dyDescent="0.3">
      <c r="Q5122" s="1"/>
      <c r="AB5122" s="2"/>
      <c r="AD5122" s="1"/>
      <c r="AE5122" s="1"/>
      <c r="AF5122" s="1"/>
      <c r="AG5122" s="1"/>
      <c r="AH5122" s="1"/>
    </row>
    <row r="5123" spans="17:34" x14ac:dyDescent="0.3">
      <c r="Q5123" s="1"/>
      <c r="AB5123" s="2"/>
      <c r="AD5123" s="1"/>
      <c r="AE5123" s="1"/>
      <c r="AF5123" s="1"/>
      <c r="AG5123" s="1"/>
      <c r="AH5123" s="1"/>
    </row>
    <row r="5124" spans="17:34" x14ac:dyDescent="0.3">
      <c r="Q5124" s="1"/>
      <c r="AB5124" s="2"/>
      <c r="AD5124" s="1"/>
      <c r="AE5124" s="1"/>
      <c r="AF5124" s="1"/>
      <c r="AG5124" s="1"/>
      <c r="AH5124" s="1"/>
    </row>
    <row r="5125" spans="17:34" x14ac:dyDescent="0.3">
      <c r="Q5125" s="1"/>
      <c r="AB5125" s="2"/>
      <c r="AD5125" s="1"/>
      <c r="AE5125" s="1"/>
      <c r="AF5125" s="1"/>
      <c r="AG5125" s="1"/>
      <c r="AH5125" s="1"/>
    </row>
    <row r="5126" spans="17:34" x14ac:dyDescent="0.3">
      <c r="Q5126" s="1"/>
      <c r="AB5126" s="2"/>
      <c r="AD5126" s="1"/>
      <c r="AE5126" s="1"/>
      <c r="AF5126" s="1"/>
      <c r="AG5126" s="1"/>
      <c r="AH5126" s="1"/>
    </row>
    <row r="5127" spans="17:34" x14ac:dyDescent="0.3">
      <c r="Q5127" s="1"/>
      <c r="AB5127" s="2"/>
      <c r="AD5127" s="1"/>
      <c r="AE5127" s="1"/>
      <c r="AF5127" s="1"/>
      <c r="AG5127" s="1"/>
      <c r="AH5127" s="1"/>
    </row>
    <row r="5128" spans="17:34" x14ac:dyDescent="0.3">
      <c r="Q5128" s="1"/>
      <c r="AB5128" s="2"/>
      <c r="AD5128" s="1"/>
      <c r="AE5128" s="1"/>
      <c r="AF5128" s="1"/>
      <c r="AG5128" s="1"/>
      <c r="AH5128" s="1"/>
    </row>
    <row r="5129" spans="17:34" x14ac:dyDescent="0.3">
      <c r="Q5129" s="1"/>
      <c r="AB5129" s="2"/>
      <c r="AD5129" s="1"/>
      <c r="AE5129" s="1"/>
      <c r="AF5129" s="1"/>
      <c r="AG5129" s="1"/>
      <c r="AH5129" s="1"/>
    </row>
    <row r="5130" spans="17:34" x14ac:dyDescent="0.3">
      <c r="Q5130" s="1"/>
      <c r="AB5130" s="2"/>
      <c r="AD5130" s="1"/>
      <c r="AE5130" s="1"/>
      <c r="AF5130" s="1"/>
      <c r="AG5130" s="1"/>
      <c r="AH5130" s="1"/>
    </row>
    <row r="5131" spans="17:34" x14ac:dyDescent="0.3">
      <c r="Q5131" s="1"/>
      <c r="AB5131" s="2"/>
      <c r="AD5131" s="1"/>
      <c r="AE5131" s="1"/>
      <c r="AF5131" s="1"/>
      <c r="AG5131" s="1"/>
      <c r="AH5131" s="1"/>
    </row>
    <row r="5132" spans="17:34" x14ac:dyDescent="0.3">
      <c r="Q5132" s="1"/>
      <c r="AB5132" s="2"/>
      <c r="AD5132" s="1"/>
      <c r="AE5132" s="1"/>
      <c r="AF5132" s="1"/>
      <c r="AG5132" s="1"/>
      <c r="AH5132" s="1"/>
    </row>
    <row r="5133" spans="17:34" x14ac:dyDescent="0.3">
      <c r="Q5133" s="1"/>
      <c r="AB5133" s="2"/>
      <c r="AD5133" s="1"/>
      <c r="AE5133" s="1"/>
      <c r="AF5133" s="1"/>
      <c r="AG5133" s="1"/>
      <c r="AH5133" s="1"/>
    </row>
    <row r="5134" spans="17:34" x14ac:dyDescent="0.3">
      <c r="Q5134" s="1"/>
      <c r="AB5134" s="2"/>
      <c r="AD5134" s="1"/>
      <c r="AE5134" s="1"/>
      <c r="AF5134" s="1"/>
      <c r="AG5134" s="1"/>
      <c r="AH5134" s="1"/>
    </row>
    <row r="5135" spans="17:34" x14ac:dyDescent="0.3">
      <c r="Q5135" s="1"/>
      <c r="AB5135" s="2"/>
      <c r="AD5135" s="1"/>
      <c r="AE5135" s="1"/>
      <c r="AF5135" s="1"/>
      <c r="AG5135" s="1"/>
      <c r="AH5135" s="1"/>
    </row>
    <row r="5136" spans="17:34" x14ac:dyDescent="0.3">
      <c r="Q5136" s="1"/>
      <c r="AB5136" s="2"/>
      <c r="AD5136" s="1"/>
      <c r="AE5136" s="1"/>
      <c r="AF5136" s="1"/>
      <c r="AG5136" s="1"/>
      <c r="AH5136" s="1"/>
    </row>
    <row r="5137" spans="17:34" x14ac:dyDescent="0.3">
      <c r="Q5137" s="1"/>
      <c r="AB5137" s="2"/>
      <c r="AD5137" s="1"/>
      <c r="AE5137" s="1"/>
      <c r="AF5137" s="1"/>
      <c r="AG5137" s="1"/>
      <c r="AH5137" s="1"/>
    </row>
    <row r="5138" spans="17:34" x14ac:dyDescent="0.3">
      <c r="Q5138" s="1"/>
      <c r="AB5138" s="2"/>
      <c r="AD5138" s="1"/>
      <c r="AE5138" s="1"/>
      <c r="AF5138" s="1"/>
      <c r="AG5138" s="1"/>
      <c r="AH5138" s="1"/>
    </row>
    <row r="5139" spans="17:34" x14ac:dyDescent="0.3">
      <c r="Q5139" s="1"/>
      <c r="AB5139" s="2"/>
      <c r="AD5139" s="1"/>
      <c r="AE5139" s="1"/>
      <c r="AF5139" s="1"/>
      <c r="AG5139" s="1"/>
      <c r="AH5139" s="1"/>
    </row>
    <row r="5140" spans="17:34" x14ac:dyDescent="0.3">
      <c r="Q5140" s="1"/>
      <c r="AB5140" s="2"/>
      <c r="AD5140" s="1"/>
      <c r="AE5140" s="1"/>
      <c r="AF5140" s="1"/>
      <c r="AG5140" s="1"/>
      <c r="AH5140" s="1"/>
    </row>
    <row r="5141" spans="17:34" x14ac:dyDescent="0.3">
      <c r="Q5141" s="1"/>
      <c r="AB5141" s="2"/>
      <c r="AD5141" s="1"/>
      <c r="AE5141" s="1"/>
      <c r="AF5141" s="1"/>
      <c r="AG5141" s="1"/>
      <c r="AH5141" s="1"/>
    </row>
    <row r="5142" spans="17:34" x14ac:dyDescent="0.3">
      <c r="Q5142" s="1"/>
      <c r="AB5142" s="2"/>
      <c r="AD5142" s="1"/>
      <c r="AE5142" s="1"/>
      <c r="AF5142" s="1"/>
      <c r="AG5142" s="1"/>
      <c r="AH5142" s="1"/>
    </row>
    <row r="5143" spans="17:34" x14ac:dyDescent="0.3">
      <c r="Q5143" s="1"/>
      <c r="AB5143" s="2"/>
      <c r="AD5143" s="1"/>
      <c r="AE5143" s="1"/>
      <c r="AF5143" s="1"/>
      <c r="AG5143" s="1"/>
      <c r="AH5143" s="1"/>
    </row>
    <row r="5144" spans="17:34" x14ac:dyDescent="0.3">
      <c r="Q5144" s="1"/>
      <c r="AB5144" s="2"/>
      <c r="AD5144" s="1"/>
      <c r="AE5144" s="1"/>
      <c r="AF5144" s="1"/>
      <c r="AG5144" s="1"/>
      <c r="AH5144" s="1"/>
    </row>
    <row r="5145" spans="17:34" x14ac:dyDescent="0.3">
      <c r="Q5145" s="1"/>
      <c r="AB5145" s="2"/>
      <c r="AD5145" s="1"/>
      <c r="AE5145" s="1"/>
      <c r="AF5145" s="1"/>
      <c r="AG5145" s="1"/>
      <c r="AH5145" s="1"/>
    </row>
    <row r="5146" spans="17:34" x14ac:dyDescent="0.3">
      <c r="Q5146" s="1"/>
      <c r="AB5146" s="2"/>
      <c r="AD5146" s="1"/>
      <c r="AE5146" s="1"/>
      <c r="AF5146" s="1"/>
      <c r="AG5146" s="1"/>
      <c r="AH5146" s="1"/>
    </row>
    <row r="5147" spans="17:34" x14ac:dyDescent="0.3">
      <c r="Q5147" s="1"/>
      <c r="AB5147" s="2"/>
      <c r="AD5147" s="1"/>
      <c r="AE5147" s="1"/>
      <c r="AF5147" s="1"/>
      <c r="AG5147" s="1"/>
      <c r="AH5147" s="1"/>
    </row>
    <row r="5148" spans="17:34" x14ac:dyDescent="0.3">
      <c r="Q5148" s="1"/>
      <c r="AB5148" s="2"/>
      <c r="AD5148" s="1"/>
      <c r="AE5148" s="1"/>
      <c r="AF5148" s="1"/>
      <c r="AG5148" s="1"/>
      <c r="AH5148" s="1"/>
    </row>
    <row r="5149" spans="17:34" x14ac:dyDescent="0.3">
      <c r="Q5149" s="1"/>
      <c r="AB5149" s="2"/>
      <c r="AD5149" s="1"/>
      <c r="AE5149" s="1"/>
      <c r="AF5149" s="1"/>
      <c r="AG5149" s="1"/>
      <c r="AH5149" s="1"/>
    </row>
    <row r="5150" spans="17:34" x14ac:dyDescent="0.3">
      <c r="Q5150" s="1"/>
      <c r="AB5150" s="2"/>
      <c r="AD5150" s="1"/>
      <c r="AE5150" s="1"/>
      <c r="AF5150" s="1"/>
      <c r="AG5150" s="1"/>
      <c r="AH5150" s="1"/>
    </row>
    <row r="5151" spans="17:34" x14ac:dyDescent="0.3">
      <c r="Q5151" s="1"/>
      <c r="AB5151" s="2"/>
      <c r="AD5151" s="1"/>
      <c r="AE5151" s="1"/>
      <c r="AF5151" s="1"/>
      <c r="AG5151" s="1"/>
      <c r="AH5151" s="1"/>
    </row>
    <row r="5152" spans="17:34" x14ac:dyDescent="0.3">
      <c r="Q5152" s="1"/>
      <c r="AB5152" s="2"/>
      <c r="AD5152" s="1"/>
      <c r="AE5152" s="1"/>
      <c r="AF5152" s="1"/>
      <c r="AG5152" s="1"/>
      <c r="AH5152" s="1"/>
    </row>
    <row r="5153" spans="17:34" x14ac:dyDescent="0.3">
      <c r="Q5153" s="1"/>
      <c r="AB5153" s="2"/>
      <c r="AD5153" s="1"/>
      <c r="AE5153" s="1"/>
      <c r="AF5153" s="1"/>
      <c r="AG5153" s="1"/>
      <c r="AH5153" s="1"/>
    </row>
    <row r="5154" spans="17:34" x14ac:dyDescent="0.3">
      <c r="Q5154" s="1"/>
      <c r="AB5154" s="2"/>
      <c r="AD5154" s="1"/>
      <c r="AE5154" s="1"/>
      <c r="AF5154" s="1"/>
      <c r="AG5154" s="1"/>
      <c r="AH5154" s="1"/>
    </row>
    <row r="5155" spans="17:34" x14ac:dyDescent="0.3">
      <c r="Q5155" s="1"/>
      <c r="AB5155" s="2"/>
      <c r="AD5155" s="1"/>
      <c r="AE5155" s="1"/>
      <c r="AF5155" s="1"/>
      <c r="AG5155" s="1"/>
      <c r="AH5155" s="1"/>
    </row>
    <row r="5156" spans="17:34" x14ac:dyDescent="0.3">
      <c r="Q5156" s="1"/>
      <c r="AB5156" s="2"/>
      <c r="AD5156" s="1"/>
      <c r="AE5156" s="1"/>
      <c r="AF5156" s="1"/>
      <c r="AG5156" s="1"/>
      <c r="AH5156" s="1"/>
    </row>
    <row r="5157" spans="17:34" x14ac:dyDescent="0.3">
      <c r="Q5157" s="1"/>
      <c r="AB5157" s="2"/>
      <c r="AD5157" s="1"/>
      <c r="AE5157" s="1"/>
      <c r="AF5157" s="1"/>
      <c r="AG5157" s="1"/>
      <c r="AH5157" s="1"/>
    </row>
    <row r="5158" spans="17:34" x14ac:dyDescent="0.3">
      <c r="Q5158" s="1"/>
      <c r="AB5158" s="2"/>
      <c r="AD5158" s="1"/>
      <c r="AE5158" s="1"/>
      <c r="AF5158" s="1"/>
      <c r="AG5158" s="1"/>
      <c r="AH5158" s="1"/>
    </row>
    <row r="5159" spans="17:34" x14ac:dyDescent="0.3">
      <c r="Q5159" s="1"/>
      <c r="AB5159" s="2"/>
      <c r="AD5159" s="1"/>
      <c r="AE5159" s="1"/>
      <c r="AF5159" s="1"/>
      <c r="AG5159" s="1"/>
      <c r="AH5159" s="1"/>
    </row>
    <row r="5160" spans="17:34" x14ac:dyDescent="0.3">
      <c r="Q5160" s="1"/>
      <c r="AB5160" s="2"/>
      <c r="AD5160" s="1"/>
      <c r="AE5160" s="1"/>
      <c r="AF5160" s="1"/>
      <c r="AG5160" s="1"/>
      <c r="AH5160" s="1"/>
    </row>
    <row r="5161" spans="17:34" x14ac:dyDescent="0.3">
      <c r="Q5161" s="1"/>
      <c r="AB5161" s="2"/>
      <c r="AD5161" s="1"/>
      <c r="AE5161" s="1"/>
      <c r="AF5161" s="1"/>
      <c r="AG5161" s="1"/>
      <c r="AH5161" s="1"/>
    </row>
    <row r="5162" spans="17:34" x14ac:dyDescent="0.3">
      <c r="Q5162" s="1"/>
      <c r="AB5162" s="2"/>
      <c r="AD5162" s="1"/>
      <c r="AE5162" s="1"/>
      <c r="AF5162" s="1"/>
      <c r="AG5162" s="1"/>
      <c r="AH5162" s="1"/>
    </row>
    <row r="5163" spans="17:34" x14ac:dyDescent="0.3">
      <c r="Q5163" s="1"/>
      <c r="AB5163" s="2"/>
      <c r="AD5163" s="1"/>
      <c r="AE5163" s="1"/>
      <c r="AF5163" s="1"/>
      <c r="AG5163" s="1"/>
      <c r="AH5163" s="1"/>
    </row>
    <row r="5164" spans="17:34" x14ac:dyDescent="0.3">
      <c r="Q5164" s="1"/>
      <c r="AB5164" s="2"/>
      <c r="AD5164" s="1"/>
      <c r="AE5164" s="1"/>
      <c r="AF5164" s="1"/>
      <c r="AG5164" s="1"/>
      <c r="AH5164" s="1"/>
    </row>
    <row r="5165" spans="17:34" x14ac:dyDescent="0.3">
      <c r="Q5165" s="1"/>
      <c r="AB5165" s="2"/>
      <c r="AD5165" s="1"/>
      <c r="AE5165" s="1"/>
      <c r="AF5165" s="1"/>
      <c r="AG5165" s="1"/>
      <c r="AH5165" s="1"/>
    </row>
    <row r="5166" spans="17:34" x14ac:dyDescent="0.3">
      <c r="Q5166" s="1"/>
      <c r="AB5166" s="2"/>
      <c r="AD5166" s="1"/>
      <c r="AE5166" s="1"/>
      <c r="AF5166" s="1"/>
      <c r="AG5166" s="1"/>
      <c r="AH5166" s="1"/>
    </row>
    <row r="5167" spans="17:34" x14ac:dyDescent="0.3">
      <c r="Q5167" s="1"/>
      <c r="AB5167" s="2"/>
      <c r="AD5167" s="1"/>
      <c r="AE5167" s="1"/>
      <c r="AF5167" s="1"/>
      <c r="AG5167" s="1"/>
      <c r="AH5167" s="1"/>
    </row>
    <row r="5168" spans="17:34" x14ac:dyDescent="0.3">
      <c r="Q5168" s="1"/>
      <c r="AB5168" s="2"/>
      <c r="AD5168" s="1"/>
      <c r="AE5168" s="1"/>
      <c r="AF5168" s="1"/>
      <c r="AG5168" s="1"/>
      <c r="AH5168" s="1"/>
    </row>
    <row r="5169" spans="17:34" x14ac:dyDescent="0.3">
      <c r="Q5169" s="1"/>
      <c r="AB5169" s="2"/>
      <c r="AD5169" s="1"/>
      <c r="AE5169" s="1"/>
      <c r="AF5169" s="1"/>
      <c r="AG5169" s="1"/>
      <c r="AH5169" s="1"/>
    </row>
    <row r="5170" spans="17:34" x14ac:dyDescent="0.3">
      <c r="Q5170" s="1"/>
      <c r="AB5170" s="2"/>
      <c r="AD5170" s="1"/>
      <c r="AE5170" s="1"/>
      <c r="AF5170" s="1"/>
      <c r="AG5170" s="1"/>
      <c r="AH5170" s="1"/>
    </row>
    <row r="5171" spans="17:34" x14ac:dyDescent="0.3">
      <c r="Q5171" s="1"/>
      <c r="AB5171" s="2"/>
      <c r="AD5171" s="1"/>
      <c r="AE5171" s="1"/>
      <c r="AF5171" s="1"/>
      <c r="AG5171" s="1"/>
      <c r="AH5171" s="1"/>
    </row>
    <row r="5172" spans="17:34" x14ac:dyDescent="0.3">
      <c r="Q5172" s="1"/>
      <c r="AB5172" s="2"/>
      <c r="AD5172" s="1"/>
      <c r="AE5172" s="1"/>
      <c r="AF5172" s="1"/>
      <c r="AG5172" s="1"/>
      <c r="AH5172" s="1"/>
    </row>
    <row r="5173" spans="17:34" x14ac:dyDescent="0.3">
      <c r="Q5173" s="1"/>
      <c r="AB5173" s="2"/>
      <c r="AD5173" s="1"/>
      <c r="AE5173" s="1"/>
      <c r="AF5173" s="1"/>
      <c r="AG5173" s="1"/>
      <c r="AH5173" s="1"/>
    </row>
    <row r="5174" spans="17:34" x14ac:dyDescent="0.3">
      <c r="Q5174" s="1"/>
      <c r="AB5174" s="2"/>
      <c r="AD5174" s="1"/>
      <c r="AE5174" s="1"/>
      <c r="AF5174" s="1"/>
      <c r="AG5174" s="1"/>
      <c r="AH5174" s="1"/>
    </row>
    <row r="5175" spans="17:34" x14ac:dyDescent="0.3">
      <c r="Q5175" s="1"/>
      <c r="AB5175" s="2"/>
      <c r="AD5175" s="1"/>
      <c r="AE5175" s="1"/>
      <c r="AF5175" s="1"/>
      <c r="AG5175" s="1"/>
      <c r="AH5175" s="1"/>
    </row>
    <row r="5176" spans="17:34" x14ac:dyDescent="0.3">
      <c r="Q5176" s="1"/>
      <c r="AB5176" s="2"/>
      <c r="AD5176" s="1"/>
      <c r="AE5176" s="1"/>
      <c r="AF5176" s="1"/>
      <c r="AG5176" s="1"/>
      <c r="AH5176" s="1"/>
    </row>
    <row r="5177" spans="17:34" x14ac:dyDescent="0.3">
      <c r="Q5177" s="1"/>
      <c r="AB5177" s="2"/>
      <c r="AD5177" s="1"/>
      <c r="AE5177" s="1"/>
      <c r="AF5177" s="1"/>
      <c r="AG5177" s="1"/>
      <c r="AH5177" s="1"/>
    </row>
    <row r="5178" spans="17:34" x14ac:dyDescent="0.3">
      <c r="Q5178" s="1"/>
      <c r="AB5178" s="2"/>
      <c r="AD5178" s="1"/>
      <c r="AE5178" s="1"/>
      <c r="AF5178" s="1"/>
      <c r="AG5178" s="1"/>
      <c r="AH5178" s="1"/>
    </row>
    <row r="5179" spans="17:34" x14ac:dyDescent="0.3">
      <c r="Q5179" s="1"/>
      <c r="AB5179" s="2"/>
      <c r="AD5179" s="1"/>
      <c r="AE5179" s="1"/>
      <c r="AF5179" s="1"/>
      <c r="AG5179" s="1"/>
      <c r="AH5179" s="1"/>
    </row>
    <row r="5180" spans="17:34" x14ac:dyDescent="0.3">
      <c r="Q5180" s="1"/>
      <c r="AB5180" s="2"/>
      <c r="AD5180" s="1"/>
      <c r="AE5180" s="1"/>
      <c r="AF5180" s="1"/>
      <c r="AG5180" s="1"/>
      <c r="AH5180" s="1"/>
    </row>
    <row r="5181" spans="17:34" x14ac:dyDescent="0.3">
      <c r="Q5181" s="1"/>
      <c r="AB5181" s="2"/>
      <c r="AD5181" s="1"/>
      <c r="AE5181" s="1"/>
      <c r="AF5181" s="1"/>
      <c r="AG5181" s="1"/>
      <c r="AH5181" s="1"/>
    </row>
    <row r="5182" spans="17:34" x14ac:dyDescent="0.3">
      <c r="Q5182" s="1"/>
      <c r="AB5182" s="2"/>
      <c r="AD5182" s="1"/>
      <c r="AE5182" s="1"/>
      <c r="AF5182" s="1"/>
      <c r="AG5182" s="1"/>
      <c r="AH5182" s="1"/>
    </row>
    <row r="5183" spans="17:34" x14ac:dyDescent="0.3">
      <c r="Q5183" s="1"/>
      <c r="AB5183" s="2"/>
      <c r="AD5183" s="1"/>
      <c r="AE5183" s="1"/>
      <c r="AF5183" s="1"/>
      <c r="AG5183" s="1"/>
      <c r="AH5183" s="1"/>
    </row>
    <row r="5184" spans="17:34" x14ac:dyDescent="0.3">
      <c r="Q5184" s="1"/>
      <c r="AB5184" s="2"/>
      <c r="AD5184" s="1"/>
      <c r="AE5184" s="1"/>
      <c r="AF5184" s="1"/>
      <c r="AG5184" s="1"/>
      <c r="AH5184" s="1"/>
    </row>
    <row r="5185" spans="17:34" x14ac:dyDescent="0.3">
      <c r="Q5185" s="1"/>
      <c r="AB5185" s="2"/>
      <c r="AD5185" s="1"/>
      <c r="AE5185" s="1"/>
      <c r="AF5185" s="1"/>
      <c r="AG5185" s="1"/>
      <c r="AH5185" s="1"/>
    </row>
    <row r="5186" spans="17:34" x14ac:dyDescent="0.3">
      <c r="Q5186" s="1"/>
      <c r="AB5186" s="2"/>
      <c r="AD5186" s="1"/>
      <c r="AE5186" s="1"/>
      <c r="AF5186" s="1"/>
      <c r="AG5186" s="1"/>
      <c r="AH5186" s="1"/>
    </row>
    <row r="5187" spans="17:34" x14ac:dyDescent="0.3">
      <c r="Q5187" s="1"/>
      <c r="AB5187" s="2"/>
      <c r="AD5187" s="1"/>
      <c r="AE5187" s="1"/>
      <c r="AF5187" s="1"/>
      <c r="AG5187" s="1"/>
      <c r="AH5187" s="1"/>
    </row>
    <row r="5188" spans="17:34" x14ac:dyDescent="0.3">
      <c r="Q5188" s="1"/>
      <c r="AB5188" s="2"/>
      <c r="AD5188" s="1"/>
      <c r="AE5188" s="1"/>
      <c r="AF5188" s="1"/>
      <c r="AG5188" s="1"/>
      <c r="AH5188" s="1"/>
    </row>
    <row r="5189" spans="17:34" x14ac:dyDescent="0.3">
      <c r="Q5189" s="1"/>
      <c r="AB5189" s="2"/>
      <c r="AD5189" s="1"/>
      <c r="AE5189" s="1"/>
      <c r="AF5189" s="1"/>
      <c r="AG5189" s="1"/>
      <c r="AH5189" s="1"/>
    </row>
    <row r="5190" spans="17:34" x14ac:dyDescent="0.3">
      <c r="Q5190" s="1"/>
      <c r="AB5190" s="2"/>
      <c r="AD5190" s="1"/>
      <c r="AE5190" s="1"/>
      <c r="AF5190" s="1"/>
      <c r="AG5190" s="1"/>
      <c r="AH5190" s="1"/>
    </row>
    <row r="5191" spans="17:34" x14ac:dyDescent="0.3">
      <c r="Q5191" s="1"/>
      <c r="AB5191" s="2"/>
      <c r="AD5191" s="1"/>
      <c r="AE5191" s="1"/>
      <c r="AF5191" s="1"/>
      <c r="AG5191" s="1"/>
      <c r="AH5191" s="1"/>
    </row>
    <row r="5192" spans="17:34" x14ac:dyDescent="0.3">
      <c r="Q5192" s="1"/>
      <c r="AB5192" s="2"/>
      <c r="AD5192" s="1"/>
      <c r="AE5192" s="1"/>
      <c r="AF5192" s="1"/>
      <c r="AG5192" s="1"/>
      <c r="AH5192" s="1"/>
    </row>
    <row r="5193" spans="17:34" x14ac:dyDescent="0.3">
      <c r="Q5193" s="1"/>
      <c r="AB5193" s="2"/>
      <c r="AD5193" s="1"/>
      <c r="AE5193" s="1"/>
      <c r="AF5193" s="1"/>
      <c r="AG5193" s="1"/>
      <c r="AH5193" s="1"/>
    </row>
    <row r="5194" spans="17:34" x14ac:dyDescent="0.3">
      <c r="Q5194" s="1"/>
      <c r="AB5194" s="2"/>
      <c r="AD5194" s="1"/>
      <c r="AE5194" s="1"/>
      <c r="AF5194" s="1"/>
      <c r="AG5194" s="1"/>
      <c r="AH5194" s="1"/>
    </row>
    <row r="5195" spans="17:34" x14ac:dyDescent="0.3">
      <c r="Q5195" s="1"/>
      <c r="AB5195" s="2"/>
      <c r="AD5195" s="1"/>
      <c r="AE5195" s="1"/>
      <c r="AF5195" s="1"/>
      <c r="AG5195" s="1"/>
      <c r="AH5195" s="1"/>
    </row>
    <row r="5196" spans="17:34" x14ac:dyDescent="0.3">
      <c r="Q5196" s="1"/>
      <c r="AB5196" s="2"/>
      <c r="AD5196" s="1"/>
      <c r="AE5196" s="1"/>
      <c r="AF5196" s="1"/>
      <c r="AG5196" s="1"/>
      <c r="AH5196" s="1"/>
    </row>
    <row r="5197" spans="17:34" x14ac:dyDescent="0.3">
      <c r="Q5197" s="1"/>
      <c r="AB5197" s="2"/>
      <c r="AD5197" s="1"/>
      <c r="AE5197" s="1"/>
      <c r="AF5197" s="1"/>
      <c r="AG5197" s="1"/>
      <c r="AH5197" s="1"/>
    </row>
    <row r="5198" spans="17:34" x14ac:dyDescent="0.3">
      <c r="Q5198" s="1"/>
      <c r="AB5198" s="2"/>
      <c r="AD5198" s="1"/>
      <c r="AE5198" s="1"/>
      <c r="AF5198" s="1"/>
      <c r="AG5198" s="1"/>
      <c r="AH5198" s="1"/>
    </row>
    <row r="5199" spans="17:34" x14ac:dyDescent="0.3">
      <c r="Q5199" s="1"/>
      <c r="AB5199" s="2"/>
      <c r="AD5199" s="1"/>
      <c r="AE5199" s="1"/>
      <c r="AF5199" s="1"/>
      <c r="AG5199" s="1"/>
      <c r="AH5199" s="1"/>
    </row>
    <row r="5200" spans="17:34" x14ac:dyDescent="0.3">
      <c r="Q5200" s="1"/>
      <c r="AB5200" s="2"/>
      <c r="AD5200" s="1"/>
      <c r="AE5200" s="1"/>
      <c r="AF5200" s="1"/>
      <c r="AG5200" s="1"/>
      <c r="AH5200" s="1"/>
    </row>
    <row r="5201" spans="17:34" x14ac:dyDescent="0.3">
      <c r="Q5201" s="1"/>
      <c r="AB5201" s="2"/>
      <c r="AD5201" s="1"/>
      <c r="AE5201" s="1"/>
      <c r="AF5201" s="1"/>
      <c r="AG5201" s="1"/>
      <c r="AH5201" s="1"/>
    </row>
    <row r="5202" spans="17:34" x14ac:dyDescent="0.3">
      <c r="Q5202" s="1"/>
      <c r="AB5202" s="2"/>
      <c r="AD5202" s="1"/>
      <c r="AE5202" s="1"/>
      <c r="AF5202" s="1"/>
      <c r="AG5202" s="1"/>
      <c r="AH5202" s="1"/>
    </row>
    <row r="5203" spans="17:34" x14ac:dyDescent="0.3">
      <c r="Q5203" s="1"/>
      <c r="AB5203" s="2"/>
      <c r="AD5203" s="1"/>
      <c r="AE5203" s="1"/>
      <c r="AF5203" s="1"/>
      <c r="AG5203" s="1"/>
      <c r="AH5203" s="1"/>
    </row>
    <row r="5204" spans="17:34" x14ac:dyDescent="0.3">
      <c r="Q5204" s="1"/>
      <c r="AB5204" s="2"/>
      <c r="AD5204" s="1"/>
      <c r="AE5204" s="1"/>
      <c r="AF5204" s="1"/>
      <c r="AG5204" s="1"/>
      <c r="AH5204" s="1"/>
    </row>
    <row r="5205" spans="17:34" x14ac:dyDescent="0.3">
      <c r="Q5205" s="1"/>
      <c r="AB5205" s="2"/>
      <c r="AD5205" s="1"/>
      <c r="AE5205" s="1"/>
      <c r="AF5205" s="1"/>
      <c r="AG5205" s="1"/>
      <c r="AH5205" s="1"/>
    </row>
    <row r="5206" spans="17:34" x14ac:dyDescent="0.3">
      <c r="Q5206" s="1"/>
      <c r="AB5206" s="2"/>
      <c r="AD5206" s="1"/>
      <c r="AE5206" s="1"/>
      <c r="AF5206" s="1"/>
      <c r="AG5206" s="1"/>
      <c r="AH5206" s="1"/>
    </row>
    <row r="5207" spans="17:34" x14ac:dyDescent="0.3">
      <c r="Q5207" s="1"/>
      <c r="AB5207" s="2"/>
      <c r="AD5207" s="1"/>
      <c r="AE5207" s="1"/>
      <c r="AF5207" s="1"/>
      <c r="AG5207" s="1"/>
      <c r="AH5207" s="1"/>
    </row>
    <row r="5208" spans="17:34" x14ac:dyDescent="0.3">
      <c r="Q5208" s="1"/>
      <c r="AB5208" s="2"/>
      <c r="AD5208" s="1"/>
      <c r="AE5208" s="1"/>
      <c r="AF5208" s="1"/>
      <c r="AG5208" s="1"/>
      <c r="AH5208" s="1"/>
    </row>
    <row r="5209" spans="17:34" x14ac:dyDescent="0.3">
      <c r="Q5209" s="1"/>
      <c r="AB5209" s="2"/>
      <c r="AD5209" s="1"/>
      <c r="AE5209" s="1"/>
      <c r="AF5209" s="1"/>
      <c r="AG5209" s="1"/>
      <c r="AH5209" s="1"/>
    </row>
    <row r="5210" spans="17:34" x14ac:dyDescent="0.3">
      <c r="Q5210" s="1"/>
      <c r="AB5210" s="2"/>
      <c r="AD5210" s="1"/>
      <c r="AE5210" s="1"/>
      <c r="AF5210" s="1"/>
      <c r="AG5210" s="1"/>
      <c r="AH5210" s="1"/>
    </row>
    <row r="5211" spans="17:34" x14ac:dyDescent="0.3">
      <c r="Q5211" s="1"/>
      <c r="AB5211" s="2"/>
      <c r="AD5211" s="1"/>
      <c r="AE5211" s="1"/>
      <c r="AF5211" s="1"/>
      <c r="AG5211" s="1"/>
      <c r="AH5211" s="1"/>
    </row>
    <row r="5212" spans="17:34" x14ac:dyDescent="0.3">
      <c r="Q5212" s="1"/>
      <c r="AB5212" s="2"/>
      <c r="AD5212" s="1"/>
      <c r="AE5212" s="1"/>
      <c r="AF5212" s="1"/>
      <c r="AG5212" s="1"/>
      <c r="AH5212" s="1"/>
    </row>
    <row r="5213" spans="17:34" x14ac:dyDescent="0.3">
      <c r="Q5213" s="1"/>
      <c r="AB5213" s="2"/>
      <c r="AD5213" s="1"/>
      <c r="AE5213" s="1"/>
      <c r="AF5213" s="1"/>
      <c r="AG5213" s="1"/>
      <c r="AH5213" s="1"/>
    </row>
    <row r="5214" spans="17:34" x14ac:dyDescent="0.3">
      <c r="Q5214" s="1"/>
      <c r="AB5214" s="2"/>
      <c r="AD5214" s="1"/>
      <c r="AE5214" s="1"/>
      <c r="AF5214" s="1"/>
      <c r="AG5214" s="1"/>
      <c r="AH5214" s="1"/>
    </row>
    <row r="5215" spans="17:34" x14ac:dyDescent="0.3">
      <c r="Q5215" s="1"/>
      <c r="AB5215" s="2"/>
      <c r="AD5215" s="1"/>
      <c r="AE5215" s="1"/>
      <c r="AF5215" s="1"/>
      <c r="AG5215" s="1"/>
      <c r="AH5215" s="1"/>
    </row>
    <row r="5216" spans="17:34" x14ac:dyDescent="0.3">
      <c r="Q5216" s="1"/>
      <c r="AB5216" s="2"/>
      <c r="AD5216" s="1"/>
      <c r="AE5216" s="1"/>
      <c r="AF5216" s="1"/>
      <c r="AG5216" s="1"/>
      <c r="AH5216" s="1"/>
    </row>
    <row r="5217" spans="17:34" x14ac:dyDescent="0.3">
      <c r="Q5217" s="1"/>
      <c r="AB5217" s="2"/>
      <c r="AD5217" s="1"/>
      <c r="AE5217" s="1"/>
      <c r="AF5217" s="1"/>
      <c r="AG5217" s="1"/>
      <c r="AH5217" s="1"/>
    </row>
    <row r="5218" spans="17:34" x14ac:dyDescent="0.3">
      <c r="Q5218" s="1"/>
      <c r="AB5218" s="2"/>
      <c r="AD5218" s="1"/>
      <c r="AE5218" s="1"/>
      <c r="AF5218" s="1"/>
      <c r="AG5218" s="1"/>
      <c r="AH5218" s="1"/>
    </row>
    <row r="5219" spans="17:34" x14ac:dyDescent="0.3">
      <c r="Q5219" s="1"/>
      <c r="AB5219" s="2"/>
      <c r="AD5219" s="1"/>
      <c r="AE5219" s="1"/>
      <c r="AF5219" s="1"/>
      <c r="AG5219" s="1"/>
      <c r="AH5219" s="1"/>
    </row>
    <row r="5220" spans="17:34" x14ac:dyDescent="0.3">
      <c r="Q5220" s="1"/>
      <c r="AB5220" s="2"/>
      <c r="AD5220" s="1"/>
      <c r="AE5220" s="1"/>
      <c r="AF5220" s="1"/>
      <c r="AG5220" s="1"/>
      <c r="AH5220" s="1"/>
    </row>
    <row r="5221" spans="17:34" x14ac:dyDescent="0.3">
      <c r="Q5221" s="1"/>
      <c r="AB5221" s="2"/>
      <c r="AD5221" s="1"/>
      <c r="AE5221" s="1"/>
      <c r="AF5221" s="1"/>
      <c r="AG5221" s="1"/>
      <c r="AH5221" s="1"/>
    </row>
    <row r="5222" spans="17:34" x14ac:dyDescent="0.3">
      <c r="Q5222" s="1"/>
      <c r="AB5222" s="2"/>
      <c r="AD5222" s="1"/>
      <c r="AE5222" s="1"/>
      <c r="AF5222" s="1"/>
      <c r="AG5222" s="1"/>
      <c r="AH5222" s="1"/>
    </row>
    <row r="5223" spans="17:34" x14ac:dyDescent="0.3">
      <c r="Q5223" s="1"/>
      <c r="AB5223" s="2"/>
      <c r="AD5223" s="1"/>
      <c r="AE5223" s="1"/>
      <c r="AF5223" s="1"/>
      <c r="AG5223" s="1"/>
      <c r="AH5223" s="1"/>
    </row>
    <row r="5224" spans="17:34" x14ac:dyDescent="0.3">
      <c r="Q5224" s="1"/>
      <c r="AB5224" s="2"/>
      <c r="AD5224" s="1"/>
      <c r="AE5224" s="1"/>
      <c r="AF5224" s="1"/>
      <c r="AG5224" s="1"/>
      <c r="AH5224" s="1"/>
    </row>
    <row r="5225" spans="17:34" x14ac:dyDescent="0.3">
      <c r="Q5225" s="1"/>
      <c r="AB5225" s="2"/>
      <c r="AD5225" s="1"/>
      <c r="AE5225" s="1"/>
      <c r="AF5225" s="1"/>
      <c r="AG5225" s="1"/>
      <c r="AH5225" s="1"/>
    </row>
    <row r="5226" spans="17:34" x14ac:dyDescent="0.3">
      <c r="Q5226" s="1"/>
      <c r="AB5226" s="2"/>
      <c r="AD5226" s="1"/>
      <c r="AE5226" s="1"/>
      <c r="AF5226" s="1"/>
      <c r="AG5226" s="1"/>
      <c r="AH5226" s="1"/>
    </row>
    <row r="5227" spans="17:34" x14ac:dyDescent="0.3">
      <c r="Q5227" s="1"/>
      <c r="AB5227" s="2"/>
      <c r="AD5227" s="1"/>
      <c r="AE5227" s="1"/>
      <c r="AF5227" s="1"/>
      <c r="AG5227" s="1"/>
      <c r="AH5227" s="1"/>
    </row>
    <row r="5228" spans="17:34" x14ac:dyDescent="0.3">
      <c r="Q5228" s="1"/>
      <c r="AB5228" s="2"/>
      <c r="AD5228" s="1"/>
      <c r="AE5228" s="1"/>
      <c r="AF5228" s="1"/>
      <c r="AG5228" s="1"/>
      <c r="AH5228" s="1"/>
    </row>
    <row r="5229" spans="17:34" x14ac:dyDescent="0.3">
      <c r="Q5229" s="1"/>
      <c r="AB5229" s="2"/>
      <c r="AD5229" s="1"/>
      <c r="AE5229" s="1"/>
      <c r="AF5229" s="1"/>
      <c r="AG5229" s="1"/>
      <c r="AH5229" s="1"/>
    </row>
    <row r="5230" spans="17:34" x14ac:dyDescent="0.3">
      <c r="Q5230" s="1"/>
      <c r="AB5230" s="2"/>
      <c r="AD5230" s="1"/>
      <c r="AE5230" s="1"/>
      <c r="AF5230" s="1"/>
      <c r="AG5230" s="1"/>
      <c r="AH5230" s="1"/>
    </row>
    <row r="5231" spans="17:34" x14ac:dyDescent="0.3">
      <c r="Q5231" s="1"/>
      <c r="AB5231" s="2"/>
      <c r="AD5231" s="1"/>
      <c r="AE5231" s="1"/>
      <c r="AF5231" s="1"/>
      <c r="AG5231" s="1"/>
      <c r="AH5231" s="1"/>
    </row>
    <row r="5232" spans="17:34" x14ac:dyDescent="0.3">
      <c r="Q5232" s="1"/>
      <c r="AB5232" s="2"/>
      <c r="AD5232" s="1"/>
      <c r="AE5232" s="1"/>
      <c r="AF5232" s="1"/>
      <c r="AG5232" s="1"/>
      <c r="AH5232" s="1"/>
    </row>
    <row r="5233" spans="17:34" x14ac:dyDescent="0.3">
      <c r="Q5233" s="1"/>
      <c r="AB5233" s="2"/>
      <c r="AD5233" s="1"/>
      <c r="AE5233" s="1"/>
      <c r="AF5233" s="1"/>
      <c r="AG5233" s="1"/>
      <c r="AH5233" s="1"/>
    </row>
    <row r="5234" spans="17:34" x14ac:dyDescent="0.3">
      <c r="Q5234" s="1"/>
      <c r="AB5234" s="2"/>
      <c r="AD5234" s="1"/>
      <c r="AE5234" s="1"/>
      <c r="AF5234" s="1"/>
      <c r="AG5234" s="1"/>
      <c r="AH5234" s="1"/>
    </row>
    <row r="5235" spans="17:34" x14ac:dyDescent="0.3">
      <c r="Q5235" s="1"/>
      <c r="AB5235" s="2"/>
      <c r="AD5235" s="1"/>
      <c r="AE5235" s="1"/>
      <c r="AF5235" s="1"/>
      <c r="AG5235" s="1"/>
      <c r="AH5235" s="1"/>
    </row>
    <row r="5236" spans="17:34" x14ac:dyDescent="0.3">
      <c r="Q5236" s="1"/>
      <c r="AB5236" s="2"/>
      <c r="AD5236" s="1"/>
      <c r="AE5236" s="1"/>
      <c r="AF5236" s="1"/>
      <c r="AG5236" s="1"/>
      <c r="AH5236" s="1"/>
    </row>
    <row r="5237" spans="17:34" x14ac:dyDescent="0.3">
      <c r="Q5237" s="1"/>
      <c r="AB5237" s="2"/>
      <c r="AD5237" s="1"/>
      <c r="AE5237" s="1"/>
      <c r="AF5237" s="1"/>
      <c r="AG5237" s="1"/>
      <c r="AH5237" s="1"/>
    </row>
    <row r="5238" spans="17:34" x14ac:dyDescent="0.3">
      <c r="Q5238" s="1"/>
      <c r="AB5238" s="2"/>
      <c r="AD5238" s="1"/>
      <c r="AE5238" s="1"/>
      <c r="AF5238" s="1"/>
      <c r="AG5238" s="1"/>
      <c r="AH5238" s="1"/>
    </row>
    <row r="5239" spans="17:34" x14ac:dyDescent="0.3">
      <c r="Q5239" s="1"/>
      <c r="AB5239" s="2"/>
      <c r="AD5239" s="1"/>
      <c r="AE5239" s="1"/>
      <c r="AF5239" s="1"/>
      <c r="AG5239" s="1"/>
      <c r="AH5239" s="1"/>
    </row>
    <row r="5240" spans="17:34" x14ac:dyDescent="0.3">
      <c r="Q5240" s="1"/>
      <c r="AB5240" s="2"/>
      <c r="AD5240" s="1"/>
      <c r="AE5240" s="1"/>
      <c r="AF5240" s="1"/>
      <c r="AG5240" s="1"/>
      <c r="AH5240" s="1"/>
    </row>
    <row r="5241" spans="17:34" x14ac:dyDescent="0.3">
      <c r="Q5241" s="1"/>
      <c r="AB5241" s="2"/>
      <c r="AD5241" s="1"/>
      <c r="AE5241" s="1"/>
      <c r="AF5241" s="1"/>
      <c r="AG5241" s="1"/>
      <c r="AH5241" s="1"/>
    </row>
    <row r="5242" spans="17:34" x14ac:dyDescent="0.3">
      <c r="Q5242" s="1"/>
      <c r="AB5242" s="2"/>
      <c r="AD5242" s="1"/>
      <c r="AE5242" s="1"/>
      <c r="AF5242" s="1"/>
      <c r="AG5242" s="1"/>
      <c r="AH5242" s="1"/>
    </row>
    <row r="5243" spans="17:34" x14ac:dyDescent="0.3">
      <c r="Q5243" s="1"/>
      <c r="AB5243" s="2"/>
      <c r="AD5243" s="1"/>
      <c r="AE5243" s="1"/>
      <c r="AF5243" s="1"/>
      <c r="AG5243" s="1"/>
      <c r="AH5243" s="1"/>
    </row>
    <row r="5244" spans="17:34" x14ac:dyDescent="0.3">
      <c r="Q5244" s="1"/>
      <c r="AB5244" s="2"/>
      <c r="AD5244" s="1"/>
      <c r="AE5244" s="1"/>
      <c r="AF5244" s="1"/>
      <c r="AG5244" s="1"/>
      <c r="AH5244" s="1"/>
    </row>
    <row r="5245" spans="17:34" x14ac:dyDescent="0.3">
      <c r="Q5245" s="1"/>
      <c r="AB5245" s="2"/>
      <c r="AD5245" s="1"/>
      <c r="AE5245" s="1"/>
      <c r="AF5245" s="1"/>
      <c r="AG5245" s="1"/>
      <c r="AH5245" s="1"/>
    </row>
    <row r="5246" spans="17:34" x14ac:dyDescent="0.3">
      <c r="Q5246" s="1"/>
      <c r="AB5246" s="2"/>
      <c r="AD5246" s="1"/>
      <c r="AE5246" s="1"/>
      <c r="AF5246" s="1"/>
      <c r="AG5246" s="1"/>
      <c r="AH5246" s="1"/>
    </row>
    <row r="5247" spans="17:34" x14ac:dyDescent="0.3">
      <c r="Q5247" s="1"/>
      <c r="AB5247" s="2"/>
      <c r="AD5247" s="1"/>
      <c r="AE5247" s="1"/>
      <c r="AF5247" s="1"/>
      <c r="AG5247" s="1"/>
      <c r="AH5247" s="1"/>
    </row>
    <row r="5248" spans="17:34" x14ac:dyDescent="0.3">
      <c r="Q5248" s="1"/>
      <c r="AB5248" s="2"/>
      <c r="AD5248" s="1"/>
      <c r="AE5248" s="1"/>
      <c r="AF5248" s="1"/>
      <c r="AG5248" s="1"/>
      <c r="AH5248" s="1"/>
    </row>
    <row r="5249" spans="17:34" x14ac:dyDescent="0.3">
      <c r="Q5249" s="1"/>
      <c r="AB5249" s="2"/>
      <c r="AD5249" s="1"/>
      <c r="AE5249" s="1"/>
      <c r="AF5249" s="1"/>
      <c r="AG5249" s="1"/>
      <c r="AH5249" s="1"/>
    </row>
    <row r="5250" spans="17:34" x14ac:dyDescent="0.3">
      <c r="Q5250" s="1"/>
      <c r="AB5250" s="2"/>
      <c r="AD5250" s="1"/>
      <c r="AE5250" s="1"/>
      <c r="AF5250" s="1"/>
      <c r="AG5250" s="1"/>
      <c r="AH5250" s="1"/>
    </row>
    <row r="5251" spans="17:34" x14ac:dyDescent="0.3">
      <c r="Q5251" s="1"/>
      <c r="AB5251" s="2"/>
      <c r="AD5251" s="1"/>
      <c r="AE5251" s="1"/>
      <c r="AF5251" s="1"/>
      <c r="AG5251" s="1"/>
      <c r="AH5251" s="1"/>
    </row>
    <row r="5252" spans="17:34" x14ac:dyDescent="0.3">
      <c r="Q5252" s="1"/>
      <c r="AB5252" s="2"/>
      <c r="AD5252" s="1"/>
      <c r="AE5252" s="1"/>
      <c r="AF5252" s="1"/>
      <c r="AG5252" s="1"/>
      <c r="AH5252" s="1"/>
    </row>
    <row r="5253" spans="17:34" x14ac:dyDescent="0.3">
      <c r="Q5253" s="1"/>
      <c r="AB5253" s="2"/>
      <c r="AD5253" s="1"/>
      <c r="AE5253" s="1"/>
      <c r="AF5253" s="1"/>
      <c r="AG5253" s="1"/>
      <c r="AH5253" s="1"/>
    </row>
    <row r="5254" spans="17:34" x14ac:dyDescent="0.3">
      <c r="Q5254" s="1"/>
      <c r="AB5254" s="2"/>
      <c r="AD5254" s="1"/>
      <c r="AE5254" s="1"/>
      <c r="AF5254" s="1"/>
      <c r="AG5254" s="1"/>
      <c r="AH5254" s="1"/>
    </row>
    <row r="5255" spans="17:34" x14ac:dyDescent="0.3">
      <c r="Q5255" s="1"/>
      <c r="AB5255" s="2"/>
      <c r="AD5255" s="1"/>
      <c r="AE5255" s="1"/>
      <c r="AF5255" s="1"/>
      <c r="AG5255" s="1"/>
      <c r="AH5255" s="1"/>
    </row>
    <row r="5256" spans="17:34" x14ac:dyDescent="0.3">
      <c r="Q5256" s="1"/>
      <c r="AB5256" s="2"/>
      <c r="AD5256" s="1"/>
      <c r="AE5256" s="1"/>
      <c r="AF5256" s="1"/>
      <c r="AG5256" s="1"/>
      <c r="AH5256" s="1"/>
    </row>
    <row r="5257" spans="17:34" x14ac:dyDescent="0.3">
      <c r="Q5257" s="1"/>
      <c r="AB5257" s="2"/>
      <c r="AD5257" s="1"/>
      <c r="AE5257" s="1"/>
      <c r="AF5257" s="1"/>
      <c r="AG5257" s="1"/>
      <c r="AH5257" s="1"/>
    </row>
    <row r="5258" spans="17:34" x14ac:dyDescent="0.3">
      <c r="Q5258" s="1"/>
      <c r="AB5258" s="2"/>
      <c r="AD5258" s="1"/>
      <c r="AE5258" s="1"/>
      <c r="AF5258" s="1"/>
      <c r="AG5258" s="1"/>
      <c r="AH5258" s="1"/>
    </row>
    <row r="5259" spans="17:34" x14ac:dyDescent="0.3">
      <c r="Q5259" s="1"/>
      <c r="AB5259" s="2"/>
      <c r="AD5259" s="1"/>
      <c r="AE5259" s="1"/>
      <c r="AF5259" s="1"/>
      <c r="AG5259" s="1"/>
      <c r="AH5259" s="1"/>
    </row>
    <row r="5260" spans="17:34" x14ac:dyDescent="0.3">
      <c r="Q5260" s="1"/>
      <c r="AB5260" s="2"/>
      <c r="AD5260" s="1"/>
      <c r="AE5260" s="1"/>
      <c r="AF5260" s="1"/>
      <c r="AG5260" s="1"/>
      <c r="AH5260" s="1"/>
    </row>
    <row r="5261" spans="17:34" x14ac:dyDescent="0.3">
      <c r="Q5261" s="1"/>
      <c r="AB5261" s="2"/>
      <c r="AD5261" s="1"/>
      <c r="AE5261" s="1"/>
      <c r="AF5261" s="1"/>
      <c r="AG5261" s="1"/>
      <c r="AH5261" s="1"/>
    </row>
    <row r="5262" spans="17:34" x14ac:dyDescent="0.3">
      <c r="Q5262" s="1"/>
      <c r="AB5262" s="2"/>
      <c r="AD5262" s="1"/>
      <c r="AE5262" s="1"/>
      <c r="AF5262" s="1"/>
      <c r="AG5262" s="1"/>
      <c r="AH5262" s="1"/>
    </row>
    <row r="5263" spans="17:34" x14ac:dyDescent="0.3">
      <c r="Q5263" s="1"/>
      <c r="AB5263" s="2"/>
      <c r="AD5263" s="1"/>
      <c r="AE5263" s="1"/>
      <c r="AF5263" s="1"/>
      <c r="AG5263" s="1"/>
      <c r="AH5263" s="1"/>
    </row>
    <row r="5264" spans="17:34" x14ac:dyDescent="0.3">
      <c r="Q5264" s="1"/>
      <c r="AB5264" s="2"/>
      <c r="AD5264" s="1"/>
      <c r="AE5264" s="1"/>
      <c r="AF5264" s="1"/>
      <c r="AG5264" s="1"/>
      <c r="AH5264" s="1"/>
    </row>
    <row r="5265" spans="17:34" x14ac:dyDescent="0.3">
      <c r="Q5265" s="1"/>
      <c r="AB5265" s="2"/>
      <c r="AD5265" s="1"/>
      <c r="AE5265" s="1"/>
      <c r="AF5265" s="1"/>
      <c r="AG5265" s="1"/>
      <c r="AH5265" s="1"/>
    </row>
    <row r="5266" spans="17:34" x14ac:dyDescent="0.3">
      <c r="Q5266" s="1"/>
      <c r="AB5266" s="2"/>
      <c r="AD5266" s="1"/>
      <c r="AE5266" s="1"/>
      <c r="AF5266" s="1"/>
      <c r="AG5266" s="1"/>
      <c r="AH5266" s="1"/>
    </row>
    <row r="5267" spans="17:34" x14ac:dyDescent="0.3">
      <c r="Q5267" s="1"/>
      <c r="AB5267" s="2"/>
      <c r="AD5267" s="1"/>
      <c r="AE5267" s="1"/>
      <c r="AF5267" s="1"/>
      <c r="AG5267" s="1"/>
      <c r="AH5267" s="1"/>
    </row>
    <row r="5268" spans="17:34" x14ac:dyDescent="0.3">
      <c r="Q5268" s="1"/>
      <c r="AB5268" s="2"/>
      <c r="AD5268" s="1"/>
      <c r="AE5268" s="1"/>
      <c r="AF5268" s="1"/>
      <c r="AG5268" s="1"/>
      <c r="AH5268" s="1"/>
    </row>
    <row r="5269" spans="17:34" x14ac:dyDescent="0.3">
      <c r="Q5269" s="1"/>
      <c r="AB5269" s="2"/>
      <c r="AD5269" s="1"/>
      <c r="AE5269" s="1"/>
      <c r="AF5269" s="1"/>
      <c r="AG5269" s="1"/>
      <c r="AH5269" s="1"/>
    </row>
    <row r="5270" spans="17:34" x14ac:dyDescent="0.3">
      <c r="Q5270" s="1"/>
      <c r="AB5270" s="2"/>
      <c r="AD5270" s="1"/>
      <c r="AE5270" s="1"/>
      <c r="AF5270" s="1"/>
      <c r="AG5270" s="1"/>
      <c r="AH5270" s="1"/>
    </row>
    <row r="5271" spans="17:34" x14ac:dyDescent="0.3">
      <c r="Q5271" s="1"/>
      <c r="AB5271" s="2"/>
      <c r="AD5271" s="1"/>
      <c r="AE5271" s="1"/>
      <c r="AF5271" s="1"/>
      <c r="AG5271" s="1"/>
      <c r="AH5271" s="1"/>
    </row>
    <row r="5272" spans="17:34" x14ac:dyDescent="0.3">
      <c r="Q5272" s="1"/>
      <c r="AB5272" s="2"/>
      <c r="AD5272" s="1"/>
      <c r="AE5272" s="1"/>
      <c r="AF5272" s="1"/>
      <c r="AG5272" s="1"/>
      <c r="AH5272" s="1"/>
    </row>
    <row r="5273" spans="17:34" x14ac:dyDescent="0.3">
      <c r="Q5273" s="1"/>
      <c r="AB5273" s="2"/>
      <c r="AD5273" s="1"/>
      <c r="AE5273" s="1"/>
      <c r="AF5273" s="1"/>
      <c r="AG5273" s="1"/>
      <c r="AH5273" s="1"/>
    </row>
    <row r="5274" spans="17:34" x14ac:dyDescent="0.3">
      <c r="Q5274" s="1"/>
      <c r="AB5274" s="2"/>
      <c r="AD5274" s="1"/>
      <c r="AE5274" s="1"/>
      <c r="AF5274" s="1"/>
      <c r="AG5274" s="1"/>
      <c r="AH5274" s="1"/>
    </row>
    <row r="5275" spans="17:34" x14ac:dyDescent="0.3">
      <c r="Q5275" s="1"/>
      <c r="AB5275" s="2"/>
      <c r="AD5275" s="1"/>
      <c r="AE5275" s="1"/>
      <c r="AF5275" s="1"/>
      <c r="AG5275" s="1"/>
      <c r="AH5275" s="1"/>
    </row>
    <row r="5276" spans="17:34" x14ac:dyDescent="0.3">
      <c r="Q5276" s="1"/>
      <c r="AB5276" s="2"/>
      <c r="AD5276" s="1"/>
      <c r="AE5276" s="1"/>
      <c r="AF5276" s="1"/>
      <c r="AG5276" s="1"/>
      <c r="AH5276" s="1"/>
    </row>
    <row r="5277" spans="17:34" x14ac:dyDescent="0.3">
      <c r="Q5277" s="1"/>
      <c r="AB5277" s="2"/>
      <c r="AD5277" s="1"/>
      <c r="AE5277" s="1"/>
      <c r="AF5277" s="1"/>
      <c r="AG5277" s="1"/>
      <c r="AH5277" s="1"/>
    </row>
    <row r="5278" spans="17:34" x14ac:dyDescent="0.3">
      <c r="Q5278" s="1"/>
      <c r="AB5278" s="2"/>
      <c r="AD5278" s="1"/>
      <c r="AE5278" s="1"/>
      <c r="AF5278" s="1"/>
      <c r="AG5278" s="1"/>
      <c r="AH5278" s="1"/>
    </row>
    <row r="5279" spans="17:34" x14ac:dyDescent="0.3">
      <c r="Q5279" s="1"/>
      <c r="AB5279" s="2"/>
      <c r="AD5279" s="1"/>
      <c r="AE5279" s="1"/>
      <c r="AF5279" s="1"/>
      <c r="AG5279" s="1"/>
      <c r="AH5279" s="1"/>
    </row>
    <row r="5280" spans="17:34" x14ac:dyDescent="0.3">
      <c r="Q5280" s="1"/>
      <c r="AB5280" s="2"/>
      <c r="AD5280" s="1"/>
      <c r="AE5280" s="1"/>
      <c r="AF5280" s="1"/>
      <c r="AG5280" s="1"/>
      <c r="AH5280" s="1"/>
    </row>
    <row r="5281" spans="17:34" x14ac:dyDescent="0.3">
      <c r="Q5281" s="1"/>
      <c r="AB5281" s="2"/>
      <c r="AD5281" s="1"/>
      <c r="AE5281" s="1"/>
      <c r="AF5281" s="1"/>
      <c r="AG5281" s="1"/>
      <c r="AH5281" s="1"/>
    </row>
    <row r="5282" spans="17:34" x14ac:dyDescent="0.3">
      <c r="Q5282" s="1"/>
      <c r="AB5282" s="2"/>
      <c r="AD5282" s="1"/>
      <c r="AE5282" s="1"/>
      <c r="AF5282" s="1"/>
      <c r="AG5282" s="1"/>
      <c r="AH5282" s="1"/>
    </row>
    <row r="5283" spans="17:34" x14ac:dyDescent="0.3">
      <c r="Q5283" s="1"/>
      <c r="AB5283" s="2"/>
      <c r="AD5283" s="1"/>
      <c r="AE5283" s="1"/>
      <c r="AF5283" s="1"/>
      <c r="AG5283" s="1"/>
      <c r="AH5283" s="1"/>
    </row>
    <row r="5284" spans="17:34" x14ac:dyDescent="0.3">
      <c r="Q5284" s="1"/>
      <c r="AB5284" s="2"/>
      <c r="AD5284" s="1"/>
      <c r="AE5284" s="1"/>
      <c r="AF5284" s="1"/>
      <c r="AG5284" s="1"/>
      <c r="AH5284" s="1"/>
    </row>
    <row r="5285" spans="17:34" x14ac:dyDescent="0.3">
      <c r="Q5285" s="1"/>
      <c r="AB5285" s="2"/>
      <c r="AD5285" s="1"/>
      <c r="AE5285" s="1"/>
      <c r="AF5285" s="1"/>
      <c r="AG5285" s="1"/>
      <c r="AH5285" s="1"/>
    </row>
    <row r="5286" spans="17:34" x14ac:dyDescent="0.3">
      <c r="Q5286" s="1"/>
      <c r="AB5286" s="2"/>
      <c r="AD5286" s="1"/>
      <c r="AE5286" s="1"/>
      <c r="AF5286" s="1"/>
      <c r="AG5286" s="1"/>
      <c r="AH5286" s="1"/>
    </row>
    <row r="5287" spans="17:34" x14ac:dyDescent="0.3">
      <c r="Q5287" s="1"/>
      <c r="AB5287" s="2"/>
      <c r="AD5287" s="1"/>
      <c r="AE5287" s="1"/>
      <c r="AF5287" s="1"/>
      <c r="AG5287" s="1"/>
      <c r="AH5287" s="1"/>
    </row>
    <row r="5288" spans="17:34" x14ac:dyDescent="0.3">
      <c r="Q5288" s="1"/>
      <c r="AB5288" s="2"/>
      <c r="AD5288" s="1"/>
      <c r="AE5288" s="1"/>
      <c r="AF5288" s="1"/>
      <c r="AG5288" s="1"/>
      <c r="AH5288" s="1"/>
    </row>
    <row r="5289" spans="17:34" x14ac:dyDescent="0.3">
      <c r="Q5289" s="1"/>
      <c r="AB5289" s="2"/>
      <c r="AD5289" s="1"/>
      <c r="AE5289" s="1"/>
      <c r="AF5289" s="1"/>
      <c r="AG5289" s="1"/>
      <c r="AH5289" s="1"/>
    </row>
    <row r="5290" spans="17:34" x14ac:dyDescent="0.3">
      <c r="Q5290" s="1"/>
      <c r="AB5290" s="2"/>
      <c r="AD5290" s="1"/>
      <c r="AE5290" s="1"/>
      <c r="AF5290" s="1"/>
      <c r="AG5290" s="1"/>
      <c r="AH5290" s="1"/>
    </row>
    <row r="5291" spans="17:34" x14ac:dyDescent="0.3">
      <c r="Q5291" s="1"/>
      <c r="AB5291" s="2"/>
      <c r="AD5291" s="1"/>
      <c r="AE5291" s="1"/>
      <c r="AF5291" s="1"/>
      <c r="AG5291" s="1"/>
      <c r="AH5291" s="1"/>
    </row>
    <row r="5292" spans="17:34" x14ac:dyDescent="0.3">
      <c r="Q5292" s="1"/>
      <c r="AB5292" s="2"/>
      <c r="AD5292" s="1"/>
      <c r="AE5292" s="1"/>
      <c r="AF5292" s="1"/>
      <c r="AG5292" s="1"/>
      <c r="AH5292" s="1"/>
    </row>
    <row r="5293" spans="17:34" x14ac:dyDescent="0.3">
      <c r="Q5293" s="1"/>
      <c r="AB5293" s="2"/>
      <c r="AD5293" s="1"/>
      <c r="AE5293" s="1"/>
      <c r="AF5293" s="1"/>
      <c r="AG5293" s="1"/>
      <c r="AH5293" s="1"/>
    </row>
    <row r="5294" spans="17:34" x14ac:dyDescent="0.3">
      <c r="Q5294" s="1"/>
      <c r="AB5294" s="2"/>
      <c r="AD5294" s="1"/>
      <c r="AE5294" s="1"/>
      <c r="AF5294" s="1"/>
      <c r="AG5294" s="1"/>
      <c r="AH5294" s="1"/>
    </row>
    <row r="5295" spans="17:34" x14ac:dyDescent="0.3">
      <c r="Q5295" s="1"/>
      <c r="AB5295" s="2"/>
      <c r="AD5295" s="1"/>
      <c r="AE5295" s="1"/>
      <c r="AF5295" s="1"/>
      <c r="AG5295" s="1"/>
      <c r="AH5295" s="1"/>
    </row>
    <row r="5296" spans="17:34" x14ac:dyDescent="0.3">
      <c r="Q5296" s="1"/>
      <c r="AB5296" s="2"/>
      <c r="AD5296" s="1"/>
      <c r="AE5296" s="1"/>
      <c r="AF5296" s="1"/>
      <c r="AG5296" s="1"/>
      <c r="AH5296" s="1"/>
    </row>
    <row r="5297" spans="17:34" x14ac:dyDescent="0.3">
      <c r="Q5297" s="1"/>
      <c r="AB5297" s="2"/>
      <c r="AD5297" s="1"/>
      <c r="AE5297" s="1"/>
      <c r="AF5297" s="1"/>
      <c r="AG5297" s="1"/>
      <c r="AH5297" s="1"/>
    </row>
    <row r="5298" spans="17:34" x14ac:dyDescent="0.3">
      <c r="Q5298" s="1"/>
      <c r="AB5298" s="2"/>
      <c r="AD5298" s="1"/>
      <c r="AE5298" s="1"/>
      <c r="AF5298" s="1"/>
      <c r="AG5298" s="1"/>
      <c r="AH5298" s="1"/>
    </row>
    <row r="5299" spans="17:34" x14ac:dyDescent="0.3">
      <c r="Q5299" s="1"/>
      <c r="AB5299" s="2"/>
      <c r="AD5299" s="1"/>
      <c r="AE5299" s="1"/>
      <c r="AF5299" s="1"/>
      <c r="AG5299" s="1"/>
      <c r="AH5299" s="1"/>
    </row>
    <row r="5300" spans="17:34" x14ac:dyDescent="0.3">
      <c r="Q5300" s="1"/>
      <c r="AB5300" s="2"/>
      <c r="AD5300" s="1"/>
      <c r="AE5300" s="1"/>
      <c r="AF5300" s="1"/>
      <c r="AG5300" s="1"/>
      <c r="AH5300" s="1"/>
    </row>
    <row r="5301" spans="17:34" x14ac:dyDescent="0.3">
      <c r="Q5301" s="1"/>
      <c r="AB5301" s="2"/>
      <c r="AD5301" s="1"/>
      <c r="AE5301" s="1"/>
      <c r="AF5301" s="1"/>
      <c r="AG5301" s="1"/>
      <c r="AH5301" s="1"/>
    </row>
    <row r="5302" spans="17:34" x14ac:dyDescent="0.3">
      <c r="Q5302" s="1"/>
      <c r="AB5302" s="2"/>
      <c r="AD5302" s="1"/>
      <c r="AE5302" s="1"/>
      <c r="AF5302" s="1"/>
      <c r="AG5302" s="1"/>
      <c r="AH5302" s="1"/>
    </row>
    <row r="5303" spans="17:34" x14ac:dyDescent="0.3">
      <c r="Q5303" s="1"/>
      <c r="AB5303" s="2"/>
      <c r="AD5303" s="1"/>
      <c r="AE5303" s="1"/>
      <c r="AF5303" s="1"/>
      <c r="AG5303" s="1"/>
      <c r="AH5303" s="1"/>
    </row>
    <row r="5304" spans="17:34" x14ac:dyDescent="0.3">
      <c r="Q5304" s="1"/>
      <c r="AB5304" s="2"/>
      <c r="AD5304" s="1"/>
      <c r="AE5304" s="1"/>
      <c r="AF5304" s="1"/>
      <c r="AG5304" s="1"/>
      <c r="AH5304" s="1"/>
    </row>
    <row r="5305" spans="17:34" x14ac:dyDescent="0.3">
      <c r="Q5305" s="1"/>
      <c r="AB5305" s="2"/>
      <c r="AD5305" s="1"/>
      <c r="AE5305" s="1"/>
      <c r="AF5305" s="1"/>
      <c r="AG5305" s="1"/>
      <c r="AH5305" s="1"/>
    </row>
    <row r="5306" spans="17:34" x14ac:dyDescent="0.3">
      <c r="Q5306" s="1"/>
      <c r="AB5306" s="2"/>
      <c r="AD5306" s="1"/>
      <c r="AE5306" s="1"/>
      <c r="AF5306" s="1"/>
      <c r="AG5306" s="1"/>
      <c r="AH5306" s="1"/>
    </row>
    <row r="5307" spans="17:34" x14ac:dyDescent="0.3">
      <c r="Q5307" s="1"/>
      <c r="AB5307" s="2"/>
      <c r="AD5307" s="1"/>
      <c r="AE5307" s="1"/>
      <c r="AF5307" s="1"/>
      <c r="AG5307" s="1"/>
      <c r="AH5307" s="1"/>
    </row>
    <row r="5308" spans="17:34" x14ac:dyDescent="0.3">
      <c r="Q5308" s="1"/>
      <c r="AB5308" s="2"/>
      <c r="AD5308" s="1"/>
      <c r="AE5308" s="1"/>
      <c r="AF5308" s="1"/>
      <c r="AG5308" s="1"/>
      <c r="AH5308" s="1"/>
    </row>
    <row r="5309" spans="17:34" x14ac:dyDescent="0.3">
      <c r="Q5309" s="1"/>
      <c r="AB5309" s="2"/>
      <c r="AD5309" s="1"/>
      <c r="AE5309" s="1"/>
      <c r="AF5309" s="1"/>
      <c r="AG5309" s="1"/>
      <c r="AH5309" s="1"/>
    </row>
    <row r="5310" spans="17:34" x14ac:dyDescent="0.3">
      <c r="Q5310" s="1"/>
      <c r="AB5310" s="2"/>
      <c r="AD5310" s="1"/>
      <c r="AE5310" s="1"/>
      <c r="AF5310" s="1"/>
      <c r="AG5310" s="1"/>
      <c r="AH5310" s="1"/>
    </row>
    <row r="5311" spans="17:34" x14ac:dyDescent="0.3">
      <c r="Q5311" s="1"/>
      <c r="AB5311" s="2"/>
      <c r="AD5311" s="1"/>
      <c r="AE5311" s="1"/>
      <c r="AF5311" s="1"/>
      <c r="AG5311" s="1"/>
      <c r="AH5311" s="1"/>
    </row>
    <row r="5312" spans="17:34" x14ac:dyDescent="0.3">
      <c r="Q5312" s="1"/>
      <c r="AB5312" s="2"/>
      <c r="AD5312" s="1"/>
      <c r="AE5312" s="1"/>
      <c r="AF5312" s="1"/>
      <c r="AG5312" s="1"/>
      <c r="AH5312" s="1"/>
    </row>
    <row r="5313" spans="17:34" x14ac:dyDescent="0.3">
      <c r="Q5313" s="1"/>
      <c r="AB5313" s="2"/>
      <c r="AD5313" s="1"/>
      <c r="AE5313" s="1"/>
      <c r="AF5313" s="1"/>
      <c r="AG5313" s="1"/>
      <c r="AH5313" s="1"/>
    </row>
    <row r="5314" spans="17:34" x14ac:dyDescent="0.3">
      <c r="Q5314" s="1"/>
      <c r="AB5314" s="2"/>
      <c r="AD5314" s="1"/>
      <c r="AE5314" s="1"/>
      <c r="AF5314" s="1"/>
      <c r="AG5314" s="1"/>
      <c r="AH5314" s="1"/>
    </row>
    <row r="5315" spans="17:34" x14ac:dyDescent="0.3">
      <c r="Q5315" s="1"/>
      <c r="AB5315" s="2"/>
      <c r="AD5315" s="1"/>
      <c r="AE5315" s="1"/>
      <c r="AF5315" s="1"/>
      <c r="AG5315" s="1"/>
      <c r="AH5315" s="1"/>
    </row>
    <row r="5316" spans="17:34" x14ac:dyDescent="0.3">
      <c r="Q5316" s="1"/>
      <c r="AB5316" s="2"/>
      <c r="AD5316" s="1"/>
      <c r="AE5316" s="1"/>
      <c r="AF5316" s="1"/>
      <c r="AG5316" s="1"/>
      <c r="AH5316" s="1"/>
    </row>
    <row r="5317" spans="17:34" x14ac:dyDescent="0.3">
      <c r="Q5317" s="1"/>
      <c r="AB5317" s="2"/>
      <c r="AD5317" s="1"/>
      <c r="AE5317" s="1"/>
      <c r="AF5317" s="1"/>
      <c r="AG5317" s="1"/>
      <c r="AH5317" s="1"/>
    </row>
    <row r="5318" spans="17:34" x14ac:dyDescent="0.3">
      <c r="Q5318" s="1"/>
      <c r="AB5318" s="2"/>
      <c r="AD5318" s="1"/>
      <c r="AE5318" s="1"/>
      <c r="AF5318" s="1"/>
      <c r="AG5318" s="1"/>
      <c r="AH5318" s="1"/>
    </row>
    <row r="5319" spans="17:34" x14ac:dyDescent="0.3">
      <c r="Q5319" s="1"/>
      <c r="AB5319" s="2"/>
      <c r="AD5319" s="1"/>
      <c r="AE5319" s="1"/>
      <c r="AF5319" s="1"/>
      <c r="AG5319" s="1"/>
      <c r="AH5319" s="1"/>
    </row>
    <row r="5320" spans="17:34" x14ac:dyDescent="0.3">
      <c r="Q5320" s="1"/>
      <c r="AB5320" s="2"/>
      <c r="AD5320" s="1"/>
      <c r="AE5320" s="1"/>
      <c r="AF5320" s="1"/>
      <c r="AG5320" s="1"/>
      <c r="AH5320" s="1"/>
    </row>
    <row r="5321" spans="17:34" x14ac:dyDescent="0.3">
      <c r="Q5321" s="1"/>
      <c r="AB5321" s="2"/>
      <c r="AD5321" s="1"/>
      <c r="AE5321" s="1"/>
      <c r="AF5321" s="1"/>
      <c r="AG5321" s="1"/>
      <c r="AH5321" s="1"/>
    </row>
    <row r="5322" spans="17:34" x14ac:dyDescent="0.3">
      <c r="Q5322" s="1"/>
      <c r="AB5322" s="2"/>
      <c r="AD5322" s="1"/>
      <c r="AE5322" s="1"/>
      <c r="AF5322" s="1"/>
      <c r="AG5322" s="1"/>
      <c r="AH5322" s="1"/>
    </row>
    <row r="5323" spans="17:34" x14ac:dyDescent="0.3">
      <c r="Q5323" s="1"/>
      <c r="AB5323" s="2"/>
      <c r="AD5323" s="1"/>
      <c r="AE5323" s="1"/>
      <c r="AF5323" s="1"/>
      <c r="AG5323" s="1"/>
      <c r="AH5323" s="1"/>
    </row>
    <row r="5324" spans="17:34" x14ac:dyDescent="0.3">
      <c r="Q5324" s="1"/>
      <c r="AB5324" s="2"/>
      <c r="AD5324" s="1"/>
      <c r="AE5324" s="1"/>
      <c r="AF5324" s="1"/>
      <c r="AG5324" s="1"/>
      <c r="AH5324" s="1"/>
    </row>
    <row r="5325" spans="17:34" x14ac:dyDescent="0.3">
      <c r="Q5325" s="1"/>
      <c r="AB5325" s="2"/>
      <c r="AD5325" s="1"/>
      <c r="AE5325" s="1"/>
      <c r="AF5325" s="1"/>
      <c r="AG5325" s="1"/>
      <c r="AH5325" s="1"/>
    </row>
    <row r="5326" spans="17:34" x14ac:dyDescent="0.3">
      <c r="Q5326" s="1"/>
      <c r="AB5326" s="2"/>
      <c r="AD5326" s="1"/>
      <c r="AE5326" s="1"/>
      <c r="AF5326" s="1"/>
      <c r="AG5326" s="1"/>
      <c r="AH5326" s="1"/>
    </row>
    <row r="5327" spans="17:34" x14ac:dyDescent="0.3">
      <c r="Q5327" s="1"/>
      <c r="AB5327" s="2"/>
      <c r="AD5327" s="1"/>
      <c r="AE5327" s="1"/>
      <c r="AF5327" s="1"/>
      <c r="AG5327" s="1"/>
      <c r="AH5327" s="1"/>
    </row>
    <row r="5328" spans="17:34" x14ac:dyDescent="0.3">
      <c r="Q5328" s="1"/>
      <c r="AB5328" s="2"/>
      <c r="AD5328" s="1"/>
      <c r="AE5328" s="1"/>
      <c r="AF5328" s="1"/>
      <c r="AG5328" s="1"/>
      <c r="AH5328" s="1"/>
    </row>
    <row r="5329" spans="17:34" x14ac:dyDescent="0.3">
      <c r="Q5329" s="1"/>
      <c r="AB5329" s="2"/>
      <c r="AD5329" s="1"/>
      <c r="AE5329" s="1"/>
      <c r="AF5329" s="1"/>
      <c r="AG5329" s="1"/>
      <c r="AH5329" s="1"/>
    </row>
    <row r="5330" spans="17:34" x14ac:dyDescent="0.3">
      <c r="Q5330" s="1"/>
      <c r="AB5330" s="2"/>
      <c r="AD5330" s="1"/>
      <c r="AE5330" s="1"/>
      <c r="AF5330" s="1"/>
      <c r="AG5330" s="1"/>
      <c r="AH5330" s="1"/>
    </row>
    <row r="5331" spans="17:34" x14ac:dyDescent="0.3">
      <c r="Q5331" s="1"/>
      <c r="AB5331" s="2"/>
      <c r="AD5331" s="1"/>
      <c r="AE5331" s="1"/>
      <c r="AF5331" s="1"/>
      <c r="AG5331" s="1"/>
      <c r="AH5331" s="1"/>
    </row>
    <row r="5332" spans="17:34" x14ac:dyDescent="0.3">
      <c r="Q5332" s="1"/>
      <c r="AB5332" s="2"/>
      <c r="AD5332" s="1"/>
      <c r="AE5332" s="1"/>
      <c r="AF5332" s="1"/>
      <c r="AG5332" s="1"/>
      <c r="AH5332" s="1"/>
    </row>
    <row r="5333" spans="17:34" x14ac:dyDescent="0.3">
      <c r="Q5333" s="1"/>
      <c r="AB5333" s="2"/>
      <c r="AD5333" s="1"/>
      <c r="AE5333" s="1"/>
      <c r="AF5333" s="1"/>
      <c r="AG5333" s="1"/>
      <c r="AH5333" s="1"/>
    </row>
    <row r="5334" spans="17:34" x14ac:dyDescent="0.3">
      <c r="Q5334" s="1"/>
      <c r="AB5334" s="2"/>
      <c r="AD5334" s="1"/>
      <c r="AE5334" s="1"/>
      <c r="AF5334" s="1"/>
      <c r="AG5334" s="1"/>
      <c r="AH5334" s="1"/>
    </row>
    <row r="5335" spans="17:34" x14ac:dyDescent="0.3">
      <c r="Q5335" s="1"/>
      <c r="AB5335" s="2"/>
      <c r="AD5335" s="1"/>
      <c r="AE5335" s="1"/>
      <c r="AF5335" s="1"/>
      <c r="AG5335" s="1"/>
      <c r="AH5335" s="1"/>
    </row>
    <row r="5336" spans="17:34" x14ac:dyDescent="0.3">
      <c r="Q5336" s="1"/>
      <c r="AB5336" s="2"/>
      <c r="AD5336" s="1"/>
      <c r="AE5336" s="1"/>
      <c r="AF5336" s="1"/>
      <c r="AG5336" s="1"/>
      <c r="AH5336" s="1"/>
    </row>
    <row r="5337" spans="17:34" x14ac:dyDescent="0.3">
      <c r="Q5337" s="1"/>
      <c r="AB5337" s="2"/>
      <c r="AD5337" s="1"/>
      <c r="AE5337" s="1"/>
      <c r="AF5337" s="1"/>
      <c r="AG5337" s="1"/>
      <c r="AH5337" s="1"/>
    </row>
    <row r="5338" spans="17:34" x14ac:dyDescent="0.3">
      <c r="Q5338" s="1"/>
      <c r="AB5338" s="2"/>
      <c r="AD5338" s="1"/>
      <c r="AE5338" s="1"/>
      <c r="AF5338" s="1"/>
      <c r="AG5338" s="1"/>
      <c r="AH5338" s="1"/>
    </row>
    <row r="5339" spans="17:34" x14ac:dyDescent="0.3">
      <c r="Q5339" s="1"/>
      <c r="AB5339" s="2"/>
      <c r="AD5339" s="1"/>
      <c r="AE5339" s="1"/>
      <c r="AF5339" s="1"/>
      <c r="AG5339" s="1"/>
      <c r="AH5339" s="1"/>
    </row>
    <row r="5340" spans="17:34" x14ac:dyDescent="0.3">
      <c r="Q5340" s="1"/>
      <c r="AB5340" s="2"/>
      <c r="AD5340" s="1"/>
      <c r="AE5340" s="1"/>
      <c r="AF5340" s="1"/>
      <c r="AG5340" s="1"/>
      <c r="AH5340" s="1"/>
    </row>
    <row r="5341" spans="17:34" x14ac:dyDescent="0.3">
      <c r="Q5341" s="1"/>
      <c r="AB5341" s="2"/>
      <c r="AD5341" s="1"/>
      <c r="AE5341" s="1"/>
      <c r="AF5341" s="1"/>
      <c r="AG5341" s="1"/>
      <c r="AH5341" s="1"/>
    </row>
    <row r="5342" spans="17:34" x14ac:dyDescent="0.3">
      <c r="Q5342" s="1"/>
      <c r="AB5342" s="2"/>
      <c r="AD5342" s="1"/>
      <c r="AE5342" s="1"/>
      <c r="AF5342" s="1"/>
      <c r="AG5342" s="1"/>
      <c r="AH5342" s="1"/>
    </row>
    <row r="5343" spans="17:34" x14ac:dyDescent="0.3">
      <c r="Q5343" s="1"/>
      <c r="AB5343" s="2"/>
      <c r="AD5343" s="1"/>
      <c r="AE5343" s="1"/>
      <c r="AF5343" s="1"/>
      <c r="AG5343" s="1"/>
      <c r="AH5343" s="1"/>
    </row>
    <row r="5344" spans="17:34" x14ac:dyDescent="0.3">
      <c r="Q5344" s="1"/>
      <c r="AB5344" s="2"/>
      <c r="AD5344" s="1"/>
      <c r="AE5344" s="1"/>
      <c r="AF5344" s="1"/>
      <c r="AG5344" s="1"/>
      <c r="AH5344" s="1"/>
    </row>
    <row r="5345" spans="17:34" x14ac:dyDescent="0.3">
      <c r="Q5345" s="1"/>
      <c r="AB5345" s="2"/>
      <c r="AD5345" s="1"/>
      <c r="AE5345" s="1"/>
      <c r="AF5345" s="1"/>
      <c r="AG5345" s="1"/>
      <c r="AH5345" s="1"/>
    </row>
    <row r="5346" spans="17:34" x14ac:dyDescent="0.3">
      <c r="Q5346" s="1"/>
      <c r="AB5346" s="2"/>
      <c r="AD5346" s="1"/>
      <c r="AE5346" s="1"/>
      <c r="AF5346" s="1"/>
      <c r="AG5346" s="1"/>
      <c r="AH5346" s="1"/>
    </row>
    <row r="5347" spans="17:34" x14ac:dyDescent="0.3">
      <c r="Q5347" s="1"/>
      <c r="AB5347" s="2"/>
      <c r="AD5347" s="1"/>
      <c r="AE5347" s="1"/>
      <c r="AF5347" s="1"/>
      <c r="AG5347" s="1"/>
      <c r="AH5347" s="1"/>
    </row>
    <row r="5348" spans="17:34" x14ac:dyDescent="0.3">
      <c r="Q5348" s="1"/>
      <c r="AB5348" s="2"/>
      <c r="AD5348" s="1"/>
      <c r="AE5348" s="1"/>
      <c r="AF5348" s="1"/>
      <c r="AG5348" s="1"/>
      <c r="AH5348" s="1"/>
    </row>
    <row r="5349" spans="17:34" x14ac:dyDescent="0.3">
      <c r="Q5349" s="1"/>
      <c r="AB5349" s="2"/>
      <c r="AD5349" s="1"/>
      <c r="AE5349" s="1"/>
      <c r="AF5349" s="1"/>
      <c r="AG5349" s="1"/>
      <c r="AH5349" s="1"/>
    </row>
    <row r="5350" spans="17:34" x14ac:dyDescent="0.3">
      <c r="Q5350" s="1"/>
      <c r="AB5350" s="2"/>
      <c r="AD5350" s="1"/>
      <c r="AE5350" s="1"/>
      <c r="AF5350" s="1"/>
      <c r="AG5350" s="1"/>
      <c r="AH5350" s="1"/>
    </row>
    <row r="5351" spans="17:34" x14ac:dyDescent="0.3">
      <c r="Q5351" s="1"/>
      <c r="AB5351" s="2"/>
      <c r="AD5351" s="1"/>
      <c r="AE5351" s="1"/>
      <c r="AF5351" s="1"/>
      <c r="AG5351" s="1"/>
      <c r="AH5351" s="1"/>
    </row>
    <row r="5352" spans="17:34" x14ac:dyDescent="0.3">
      <c r="Q5352" s="1"/>
      <c r="AB5352" s="2"/>
      <c r="AD5352" s="1"/>
      <c r="AE5352" s="1"/>
      <c r="AF5352" s="1"/>
      <c r="AG5352" s="1"/>
      <c r="AH5352" s="1"/>
    </row>
    <row r="5353" spans="17:34" x14ac:dyDescent="0.3">
      <c r="Q5353" s="1"/>
      <c r="AB5353" s="2"/>
      <c r="AD5353" s="1"/>
      <c r="AE5353" s="1"/>
      <c r="AF5353" s="1"/>
      <c r="AG5353" s="1"/>
      <c r="AH5353" s="1"/>
    </row>
    <row r="5354" spans="17:34" x14ac:dyDescent="0.3">
      <c r="Q5354" s="1"/>
      <c r="AB5354" s="2"/>
      <c r="AD5354" s="1"/>
      <c r="AE5354" s="1"/>
      <c r="AF5354" s="1"/>
      <c r="AG5354" s="1"/>
      <c r="AH5354" s="1"/>
    </row>
    <row r="5355" spans="17:34" x14ac:dyDescent="0.3">
      <c r="Q5355" s="1"/>
      <c r="AB5355" s="2"/>
      <c r="AD5355" s="1"/>
      <c r="AE5355" s="1"/>
      <c r="AF5355" s="1"/>
      <c r="AG5355" s="1"/>
      <c r="AH5355" s="1"/>
    </row>
    <row r="5356" spans="17:34" x14ac:dyDescent="0.3">
      <c r="Q5356" s="1"/>
      <c r="AB5356" s="2"/>
      <c r="AD5356" s="1"/>
      <c r="AE5356" s="1"/>
      <c r="AF5356" s="1"/>
      <c r="AG5356" s="1"/>
      <c r="AH5356" s="1"/>
    </row>
    <row r="5357" spans="17:34" x14ac:dyDescent="0.3">
      <c r="Q5357" s="1"/>
      <c r="AB5357" s="2"/>
      <c r="AD5357" s="1"/>
      <c r="AE5357" s="1"/>
      <c r="AF5357" s="1"/>
      <c r="AG5357" s="1"/>
      <c r="AH5357" s="1"/>
    </row>
    <row r="5358" spans="17:34" x14ac:dyDescent="0.3">
      <c r="Q5358" s="1"/>
      <c r="AB5358" s="2"/>
      <c r="AD5358" s="1"/>
      <c r="AE5358" s="1"/>
      <c r="AF5358" s="1"/>
      <c r="AG5358" s="1"/>
      <c r="AH5358" s="1"/>
    </row>
    <row r="5359" spans="17:34" x14ac:dyDescent="0.3">
      <c r="Q5359" s="1"/>
      <c r="AB5359" s="2"/>
      <c r="AD5359" s="1"/>
      <c r="AE5359" s="1"/>
      <c r="AF5359" s="1"/>
      <c r="AG5359" s="1"/>
      <c r="AH5359" s="1"/>
    </row>
    <row r="5360" spans="17:34" x14ac:dyDescent="0.3">
      <c r="Q5360" s="1"/>
      <c r="AB5360" s="2"/>
      <c r="AD5360" s="1"/>
      <c r="AE5360" s="1"/>
      <c r="AF5360" s="1"/>
      <c r="AG5360" s="1"/>
      <c r="AH5360" s="1"/>
    </row>
    <row r="5361" spans="17:34" x14ac:dyDescent="0.3">
      <c r="Q5361" s="1"/>
      <c r="AB5361" s="2"/>
      <c r="AD5361" s="1"/>
      <c r="AE5361" s="1"/>
      <c r="AF5361" s="1"/>
      <c r="AG5361" s="1"/>
      <c r="AH5361" s="1"/>
    </row>
    <row r="5362" spans="17:34" x14ac:dyDescent="0.3">
      <c r="Q5362" s="1"/>
      <c r="AB5362" s="2"/>
      <c r="AD5362" s="1"/>
      <c r="AE5362" s="1"/>
      <c r="AF5362" s="1"/>
      <c r="AG5362" s="1"/>
      <c r="AH5362" s="1"/>
    </row>
    <row r="5363" spans="17:34" x14ac:dyDescent="0.3">
      <c r="Q5363" s="1"/>
      <c r="AB5363" s="2"/>
      <c r="AD5363" s="1"/>
      <c r="AE5363" s="1"/>
      <c r="AF5363" s="1"/>
      <c r="AG5363" s="1"/>
      <c r="AH5363" s="1"/>
    </row>
    <row r="5364" spans="17:34" x14ac:dyDescent="0.3">
      <c r="Q5364" s="1"/>
      <c r="AB5364" s="2"/>
      <c r="AD5364" s="1"/>
      <c r="AE5364" s="1"/>
      <c r="AF5364" s="1"/>
      <c r="AG5364" s="1"/>
      <c r="AH5364" s="1"/>
    </row>
    <row r="5365" spans="17:34" x14ac:dyDescent="0.3">
      <c r="Q5365" s="1"/>
      <c r="AB5365" s="2"/>
      <c r="AD5365" s="1"/>
      <c r="AE5365" s="1"/>
      <c r="AF5365" s="1"/>
      <c r="AG5365" s="1"/>
      <c r="AH5365" s="1"/>
    </row>
    <row r="5366" spans="17:34" x14ac:dyDescent="0.3">
      <c r="Q5366" s="1"/>
      <c r="AB5366" s="2"/>
      <c r="AD5366" s="1"/>
      <c r="AE5366" s="1"/>
      <c r="AF5366" s="1"/>
      <c r="AG5366" s="1"/>
      <c r="AH5366" s="1"/>
    </row>
    <row r="5367" spans="17:34" x14ac:dyDescent="0.3">
      <c r="Q5367" s="1"/>
      <c r="AB5367" s="2"/>
      <c r="AD5367" s="1"/>
      <c r="AE5367" s="1"/>
      <c r="AF5367" s="1"/>
      <c r="AG5367" s="1"/>
      <c r="AH5367" s="1"/>
    </row>
    <row r="5368" spans="17:34" x14ac:dyDescent="0.3">
      <c r="Q5368" s="1"/>
      <c r="AB5368" s="2"/>
      <c r="AD5368" s="1"/>
      <c r="AE5368" s="1"/>
      <c r="AF5368" s="1"/>
      <c r="AG5368" s="1"/>
      <c r="AH5368" s="1"/>
    </row>
    <row r="5369" spans="17:34" x14ac:dyDescent="0.3">
      <c r="Q5369" s="1"/>
      <c r="AB5369" s="2"/>
      <c r="AD5369" s="1"/>
      <c r="AE5369" s="1"/>
      <c r="AF5369" s="1"/>
      <c r="AG5369" s="1"/>
      <c r="AH5369" s="1"/>
    </row>
    <row r="5370" spans="17:34" x14ac:dyDescent="0.3">
      <c r="Q5370" s="1"/>
      <c r="AB5370" s="2"/>
      <c r="AD5370" s="1"/>
      <c r="AE5370" s="1"/>
      <c r="AF5370" s="1"/>
      <c r="AG5370" s="1"/>
      <c r="AH5370" s="1"/>
    </row>
    <row r="5371" spans="17:34" x14ac:dyDescent="0.3">
      <c r="Q5371" s="1"/>
      <c r="AB5371" s="2"/>
      <c r="AD5371" s="1"/>
      <c r="AE5371" s="1"/>
      <c r="AF5371" s="1"/>
      <c r="AG5371" s="1"/>
      <c r="AH5371" s="1"/>
    </row>
    <row r="5372" spans="17:34" x14ac:dyDescent="0.3">
      <c r="Q5372" s="1"/>
      <c r="AB5372" s="2"/>
      <c r="AD5372" s="1"/>
      <c r="AE5372" s="1"/>
      <c r="AF5372" s="1"/>
      <c r="AG5372" s="1"/>
      <c r="AH5372" s="1"/>
    </row>
    <row r="5373" spans="17:34" x14ac:dyDescent="0.3">
      <c r="Q5373" s="1"/>
      <c r="AB5373" s="2"/>
      <c r="AD5373" s="1"/>
      <c r="AE5373" s="1"/>
      <c r="AF5373" s="1"/>
      <c r="AG5373" s="1"/>
      <c r="AH5373" s="1"/>
    </row>
    <row r="5374" spans="17:34" x14ac:dyDescent="0.3">
      <c r="Q5374" s="1"/>
      <c r="AB5374" s="2"/>
      <c r="AD5374" s="1"/>
      <c r="AE5374" s="1"/>
      <c r="AF5374" s="1"/>
      <c r="AG5374" s="1"/>
      <c r="AH5374" s="1"/>
    </row>
    <row r="5375" spans="17:34" x14ac:dyDescent="0.3">
      <c r="Q5375" s="1"/>
      <c r="AB5375" s="2"/>
      <c r="AD5375" s="1"/>
      <c r="AE5375" s="1"/>
      <c r="AF5375" s="1"/>
      <c r="AG5375" s="1"/>
      <c r="AH5375" s="1"/>
    </row>
    <row r="5376" spans="17:34" x14ac:dyDescent="0.3">
      <c r="Q5376" s="1"/>
      <c r="AB5376" s="2"/>
      <c r="AD5376" s="1"/>
      <c r="AE5376" s="1"/>
      <c r="AF5376" s="1"/>
      <c r="AG5376" s="1"/>
      <c r="AH5376" s="1"/>
    </row>
    <row r="5377" spans="17:34" x14ac:dyDescent="0.3">
      <c r="Q5377" s="1"/>
      <c r="AB5377" s="2"/>
      <c r="AD5377" s="1"/>
      <c r="AE5377" s="1"/>
      <c r="AF5377" s="1"/>
      <c r="AG5377" s="1"/>
      <c r="AH5377" s="1"/>
    </row>
    <row r="5378" spans="17:34" x14ac:dyDescent="0.3">
      <c r="Q5378" s="1"/>
      <c r="AB5378" s="2"/>
      <c r="AD5378" s="1"/>
      <c r="AE5378" s="1"/>
      <c r="AF5378" s="1"/>
      <c r="AG5378" s="1"/>
      <c r="AH5378" s="1"/>
    </row>
    <row r="5379" spans="17:34" x14ac:dyDescent="0.3">
      <c r="Q5379" s="1"/>
      <c r="AB5379" s="2"/>
      <c r="AD5379" s="1"/>
      <c r="AE5379" s="1"/>
      <c r="AF5379" s="1"/>
      <c r="AG5379" s="1"/>
      <c r="AH5379" s="1"/>
    </row>
    <row r="5380" spans="17:34" x14ac:dyDescent="0.3">
      <c r="Q5380" s="1"/>
      <c r="AB5380" s="2"/>
      <c r="AD5380" s="1"/>
      <c r="AE5380" s="1"/>
      <c r="AF5380" s="1"/>
      <c r="AG5380" s="1"/>
      <c r="AH5380" s="1"/>
    </row>
    <row r="5381" spans="17:34" x14ac:dyDescent="0.3">
      <c r="Q5381" s="1"/>
      <c r="AB5381" s="2"/>
      <c r="AD5381" s="1"/>
      <c r="AE5381" s="1"/>
      <c r="AF5381" s="1"/>
      <c r="AG5381" s="1"/>
      <c r="AH5381" s="1"/>
    </row>
    <row r="5382" spans="17:34" x14ac:dyDescent="0.3">
      <c r="Q5382" s="1"/>
      <c r="AB5382" s="2"/>
      <c r="AD5382" s="1"/>
      <c r="AE5382" s="1"/>
      <c r="AF5382" s="1"/>
      <c r="AG5382" s="1"/>
      <c r="AH5382" s="1"/>
    </row>
    <row r="5383" spans="17:34" x14ac:dyDescent="0.3">
      <c r="Q5383" s="1"/>
      <c r="AB5383" s="2"/>
      <c r="AD5383" s="1"/>
      <c r="AE5383" s="1"/>
      <c r="AF5383" s="1"/>
      <c r="AG5383" s="1"/>
      <c r="AH5383" s="1"/>
    </row>
    <row r="5384" spans="17:34" x14ac:dyDescent="0.3">
      <c r="Q5384" s="1"/>
      <c r="AB5384" s="2"/>
      <c r="AD5384" s="1"/>
      <c r="AE5384" s="1"/>
      <c r="AF5384" s="1"/>
      <c r="AG5384" s="1"/>
      <c r="AH5384" s="1"/>
    </row>
    <row r="5385" spans="17:34" x14ac:dyDescent="0.3">
      <c r="Q5385" s="1"/>
      <c r="AB5385" s="2"/>
      <c r="AD5385" s="1"/>
      <c r="AE5385" s="1"/>
      <c r="AF5385" s="1"/>
      <c r="AG5385" s="1"/>
      <c r="AH5385" s="1"/>
    </row>
    <row r="5386" spans="17:34" x14ac:dyDescent="0.3">
      <c r="Q5386" s="1"/>
      <c r="AB5386" s="2"/>
      <c r="AD5386" s="1"/>
      <c r="AE5386" s="1"/>
      <c r="AF5386" s="1"/>
      <c r="AG5386" s="1"/>
      <c r="AH5386" s="1"/>
    </row>
    <row r="5387" spans="17:34" x14ac:dyDescent="0.3">
      <c r="Q5387" s="1"/>
      <c r="AB5387" s="2"/>
      <c r="AD5387" s="1"/>
      <c r="AE5387" s="1"/>
      <c r="AF5387" s="1"/>
      <c r="AG5387" s="1"/>
      <c r="AH5387" s="1"/>
    </row>
    <row r="5388" spans="17:34" x14ac:dyDescent="0.3">
      <c r="Q5388" s="1"/>
      <c r="AB5388" s="2"/>
      <c r="AD5388" s="1"/>
      <c r="AE5388" s="1"/>
      <c r="AF5388" s="1"/>
      <c r="AG5388" s="1"/>
      <c r="AH5388" s="1"/>
    </row>
    <row r="5389" spans="17:34" x14ac:dyDescent="0.3">
      <c r="Q5389" s="1"/>
      <c r="AB5389" s="2"/>
      <c r="AD5389" s="1"/>
      <c r="AE5389" s="1"/>
      <c r="AF5389" s="1"/>
      <c r="AG5389" s="1"/>
      <c r="AH5389" s="1"/>
    </row>
    <row r="5390" spans="17:34" x14ac:dyDescent="0.3">
      <c r="Q5390" s="1"/>
      <c r="AB5390" s="2"/>
      <c r="AD5390" s="1"/>
      <c r="AE5390" s="1"/>
      <c r="AF5390" s="1"/>
      <c r="AG5390" s="1"/>
      <c r="AH5390" s="1"/>
    </row>
    <row r="5391" spans="17:34" x14ac:dyDescent="0.3">
      <c r="Q5391" s="1"/>
      <c r="AB5391" s="2"/>
      <c r="AD5391" s="1"/>
      <c r="AE5391" s="1"/>
      <c r="AF5391" s="1"/>
      <c r="AG5391" s="1"/>
      <c r="AH5391" s="1"/>
    </row>
    <row r="5392" spans="17:34" x14ac:dyDescent="0.3">
      <c r="Q5392" s="1"/>
      <c r="AB5392" s="2"/>
      <c r="AD5392" s="1"/>
      <c r="AE5392" s="1"/>
      <c r="AF5392" s="1"/>
      <c r="AG5392" s="1"/>
      <c r="AH5392" s="1"/>
    </row>
    <row r="5393" spans="17:34" x14ac:dyDescent="0.3">
      <c r="Q5393" s="1"/>
      <c r="AB5393" s="2"/>
      <c r="AD5393" s="1"/>
      <c r="AE5393" s="1"/>
      <c r="AF5393" s="1"/>
      <c r="AG5393" s="1"/>
      <c r="AH5393" s="1"/>
    </row>
    <row r="5394" spans="17:34" x14ac:dyDescent="0.3">
      <c r="Q5394" s="1"/>
      <c r="AB5394" s="2"/>
      <c r="AD5394" s="1"/>
      <c r="AE5394" s="1"/>
      <c r="AF5394" s="1"/>
      <c r="AG5394" s="1"/>
      <c r="AH5394" s="1"/>
    </row>
    <row r="5395" spans="17:34" x14ac:dyDescent="0.3">
      <c r="Q5395" s="1"/>
      <c r="AB5395" s="2"/>
      <c r="AD5395" s="1"/>
      <c r="AE5395" s="1"/>
      <c r="AF5395" s="1"/>
      <c r="AG5395" s="1"/>
      <c r="AH5395" s="1"/>
    </row>
    <row r="5396" spans="17:34" x14ac:dyDescent="0.3">
      <c r="Q5396" s="1"/>
      <c r="AB5396" s="2"/>
      <c r="AD5396" s="1"/>
      <c r="AE5396" s="1"/>
      <c r="AF5396" s="1"/>
      <c r="AG5396" s="1"/>
      <c r="AH5396" s="1"/>
    </row>
    <row r="5397" spans="17:34" x14ac:dyDescent="0.3">
      <c r="Q5397" s="1"/>
      <c r="AB5397" s="2"/>
      <c r="AD5397" s="1"/>
      <c r="AE5397" s="1"/>
      <c r="AF5397" s="1"/>
      <c r="AG5397" s="1"/>
      <c r="AH5397" s="1"/>
    </row>
    <row r="5398" spans="17:34" x14ac:dyDescent="0.3">
      <c r="Q5398" s="1"/>
      <c r="AB5398" s="2"/>
      <c r="AD5398" s="1"/>
      <c r="AE5398" s="1"/>
      <c r="AF5398" s="1"/>
      <c r="AG5398" s="1"/>
      <c r="AH5398" s="1"/>
    </row>
    <row r="5399" spans="17:34" x14ac:dyDescent="0.3">
      <c r="Q5399" s="1"/>
      <c r="AB5399" s="2"/>
      <c r="AD5399" s="1"/>
      <c r="AE5399" s="1"/>
      <c r="AF5399" s="1"/>
      <c r="AG5399" s="1"/>
      <c r="AH5399" s="1"/>
    </row>
    <row r="5400" spans="17:34" x14ac:dyDescent="0.3">
      <c r="Q5400" s="1"/>
      <c r="AB5400" s="2"/>
      <c r="AD5400" s="1"/>
      <c r="AE5400" s="1"/>
      <c r="AF5400" s="1"/>
      <c r="AG5400" s="1"/>
      <c r="AH5400" s="1"/>
    </row>
    <row r="5401" spans="17:34" x14ac:dyDescent="0.3">
      <c r="Q5401" s="1"/>
      <c r="AB5401" s="2"/>
      <c r="AD5401" s="1"/>
      <c r="AE5401" s="1"/>
      <c r="AF5401" s="1"/>
      <c r="AG5401" s="1"/>
      <c r="AH5401" s="1"/>
    </row>
    <row r="5402" spans="17:34" x14ac:dyDescent="0.3">
      <c r="Q5402" s="1"/>
      <c r="AB5402" s="2"/>
      <c r="AD5402" s="1"/>
      <c r="AE5402" s="1"/>
      <c r="AF5402" s="1"/>
      <c r="AG5402" s="1"/>
      <c r="AH5402" s="1"/>
    </row>
    <row r="5403" spans="17:34" x14ac:dyDescent="0.3">
      <c r="Q5403" s="1"/>
      <c r="AB5403" s="2"/>
      <c r="AD5403" s="1"/>
      <c r="AE5403" s="1"/>
      <c r="AF5403" s="1"/>
      <c r="AG5403" s="1"/>
      <c r="AH5403" s="1"/>
    </row>
    <row r="5404" spans="17:34" x14ac:dyDescent="0.3">
      <c r="Q5404" s="1"/>
      <c r="AB5404" s="2"/>
      <c r="AD5404" s="1"/>
      <c r="AE5404" s="1"/>
      <c r="AF5404" s="1"/>
      <c r="AG5404" s="1"/>
      <c r="AH5404" s="1"/>
    </row>
    <row r="5405" spans="17:34" x14ac:dyDescent="0.3">
      <c r="Q5405" s="1"/>
      <c r="AB5405" s="2"/>
      <c r="AD5405" s="1"/>
      <c r="AE5405" s="1"/>
      <c r="AF5405" s="1"/>
      <c r="AG5405" s="1"/>
      <c r="AH5405" s="1"/>
    </row>
    <row r="5406" spans="17:34" x14ac:dyDescent="0.3">
      <c r="Q5406" s="1"/>
      <c r="AB5406" s="2"/>
      <c r="AD5406" s="1"/>
      <c r="AE5406" s="1"/>
      <c r="AF5406" s="1"/>
      <c r="AG5406" s="1"/>
      <c r="AH5406" s="1"/>
    </row>
    <row r="5407" spans="17:34" x14ac:dyDescent="0.3">
      <c r="Q5407" s="1"/>
      <c r="AB5407" s="2"/>
      <c r="AD5407" s="1"/>
      <c r="AE5407" s="1"/>
      <c r="AF5407" s="1"/>
      <c r="AG5407" s="1"/>
      <c r="AH5407" s="1"/>
    </row>
    <row r="5408" spans="17:34" x14ac:dyDescent="0.3">
      <c r="Q5408" s="1"/>
      <c r="AB5408" s="2"/>
      <c r="AD5408" s="1"/>
      <c r="AE5408" s="1"/>
      <c r="AF5408" s="1"/>
      <c r="AG5408" s="1"/>
      <c r="AH5408" s="1"/>
    </row>
    <row r="5409" spans="17:34" x14ac:dyDescent="0.3">
      <c r="Q5409" s="1"/>
      <c r="AB5409" s="2"/>
      <c r="AD5409" s="1"/>
      <c r="AE5409" s="1"/>
      <c r="AF5409" s="1"/>
      <c r="AG5409" s="1"/>
      <c r="AH5409" s="1"/>
    </row>
    <row r="5410" spans="17:34" x14ac:dyDescent="0.3">
      <c r="Q5410" s="1"/>
      <c r="AB5410" s="2"/>
      <c r="AD5410" s="1"/>
      <c r="AE5410" s="1"/>
      <c r="AF5410" s="1"/>
      <c r="AG5410" s="1"/>
      <c r="AH5410" s="1"/>
    </row>
    <row r="5411" spans="17:34" x14ac:dyDescent="0.3">
      <c r="Q5411" s="1"/>
      <c r="AB5411" s="2"/>
      <c r="AD5411" s="1"/>
      <c r="AE5411" s="1"/>
      <c r="AF5411" s="1"/>
      <c r="AG5411" s="1"/>
      <c r="AH5411" s="1"/>
    </row>
    <row r="5412" spans="17:34" x14ac:dyDescent="0.3">
      <c r="Q5412" s="1"/>
      <c r="AB5412" s="2"/>
      <c r="AD5412" s="1"/>
      <c r="AE5412" s="1"/>
      <c r="AF5412" s="1"/>
      <c r="AG5412" s="1"/>
      <c r="AH5412" s="1"/>
    </row>
    <row r="5413" spans="17:34" x14ac:dyDescent="0.3">
      <c r="Q5413" s="1"/>
      <c r="AB5413" s="2"/>
      <c r="AD5413" s="1"/>
      <c r="AE5413" s="1"/>
      <c r="AF5413" s="1"/>
      <c r="AG5413" s="1"/>
      <c r="AH5413" s="1"/>
    </row>
    <row r="5414" spans="17:34" x14ac:dyDescent="0.3">
      <c r="Q5414" s="1"/>
      <c r="AB5414" s="2"/>
      <c r="AD5414" s="1"/>
      <c r="AE5414" s="1"/>
      <c r="AF5414" s="1"/>
      <c r="AG5414" s="1"/>
      <c r="AH5414" s="1"/>
    </row>
    <row r="5415" spans="17:34" x14ac:dyDescent="0.3">
      <c r="Q5415" s="1"/>
      <c r="AB5415" s="2"/>
      <c r="AD5415" s="1"/>
      <c r="AE5415" s="1"/>
      <c r="AF5415" s="1"/>
      <c r="AG5415" s="1"/>
      <c r="AH5415" s="1"/>
    </row>
    <row r="5416" spans="17:34" x14ac:dyDescent="0.3">
      <c r="Q5416" s="1"/>
      <c r="AB5416" s="2"/>
      <c r="AD5416" s="1"/>
      <c r="AE5416" s="1"/>
      <c r="AF5416" s="1"/>
      <c r="AG5416" s="1"/>
      <c r="AH5416" s="1"/>
    </row>
    <row r="5417" spans="17:34" x14ac:dyDescent="0.3">
      <c r="Q5417" s="1"/>
      <c r="AB5417" s="2"/>
      <c r="AD5417" s="1"/>
      <c r="AE5417" s="1"/>
      <c r="AF5417" s="1"/>
      <c r="AG5417" s="1"/>
      <c r="AH5417" s="1"/>
    </row>
    <row r="5418" spans="17:34" x14ac:dyDescent="0.3">
      <c r="Q5418" s="1"/>
      <c r="AB5418" s="2"/>
      <c r="AD5418" s="1"/>
      <c r="AE5418" s="1"/>
      <c r="AF5418" s="1"/>
      <c r="AG5418" s="1"/>
      <c r="AH5418" s="1"/>
    </row>
    <row r="5419" spans="17:34" x14ac:dyDescent="0.3">
      <c r="Q5419" s="1"/>
      <c r="AB5419" s="2"/>
      <c r="AD5419" s="1"/>
      <c r="AE5419" s="1"/>
      <c r="AF5419" s="1"/>
      <c r="AG5419" s="1"/>
      <c r="AH5419" s="1"/>
    </row>
    <row r="5420" spans="17:34" x14ac:dyDescent="0.3">
      <c r="Q5420" s="1"/>
      <c r="AB5420" s="2"/>
      <c r="AD5420" s="1"/>
      <c r="AE5420" s="1"/>
      <c r="AF5420" s="1"/>
      <c r="AG5420" s="1"/>
      <c r="AH5420" s="1"/>
    </row>
    <row r="5421" spans="17:34" x14ac:dyDescent="0.3">
      <c r="Q5421" s="1"/>
      <c r="AB5421" s="2"/>
      <c r="AD5421" s="1"/>
      <c r="AE5421" s="1"/>
      <c r="AF5421" s="1"/>
      <c r="AG5421" s="1"/>
      <c r="AH5421" s="1"/>
    </row>
    <row r="5422" spans="17:34" x14ac:dyDescent="0.3">
      <c r="Q5422" s="1"/>
      <c r="AB5422" s="2"/>
      <c r="AD5422" s="1"/>
      <c r="AE5422" s="1"/>
      <c r="AF5422" s="1"/>
      <c r="AG5422" s="1"/>
      <c r="AH5422" s="1"/>
    </row>
    <row r="5423" spans="17:34" x14ac:dyDescent="0.3">
      <c r="Q5423" s="1"/>
      <c r="AB5423" s="2"/>
      <c r="AD5423" s="1"/>
      <c r="AE5423" s="1"/>
      <c r="AF5423" s="1"/>
      <c r="AG5423" s="1"/>
      <c r="AH5423" s="1"/>
    </row>
    <row r="5424" spans="17:34" x14ac:dyDescent="0.3">
      <c r="Q5424" s="1"/>
      <c r="AB5424" s="2"/>
      <c r="AD5424" s="1"/>
      <c r="AE5424" s="1"/>
      <c r="AF5424" s="1"/>
      <c r="AG5424" s="1"/>
      <c r="AH5424" s="1"/>
    </row>
    <row r="5425" spans="17:34" x14ac:dyDescent="0.3">
      <c r="Q5425" s="1"/>
      <c r="AB5425" s="2"/>
      <c r="AD5425" s="1"/>
      <c r="AE5425" s="1"/>
      <c r="AF5425" s="1"/>
      <c r="AG5425" s="1"/>
      <c r="AH5425" s="1"/>
    </row>
    <row r="5426" spans="17:34" x14ac:dyDescent="0.3">
      <c r="Q5426" s="1"/>
      <c r="AB5426" s="2"/>
      <c r="AD5426" s="1"/>
      <c r="AE5426" s="1"/>
      <c r="AF5426" s="1"/>
      <c r="AG5426" s="1"/>
      <c r="AH5426" s="1"/>
    </row>
    <row r="5427" spans="17:34" x14ac:dyDescent="0.3">
      <c r="Q5427" s="1"/>
      <c r="AB5427" s="2"/>
      <c r="AD5427" s="1"/>
      <c r="AE5427" s="1"/>
      <c r="AF5427" s="1"/>
      <c r="AG5427" s="1"/>
      <c r="AH5427" s="1"/>
    </row>
    <row r="5428" spans="17:34" x14ac:dyDescent="0.3">
      <c r="Q5428" s="1"/>
      <c r="AB5428" s="2"/>
      <c r="AD5428" s="1"/>
      <c r="AE5428" s="1"/>
      <c r="AF5428" s="1"/>
      <c r="AG5428" s="1"/>
      <c r="AH5428" s="1"/>
    </row>
    <row r="5429" spans="17:34" x14ac:dyDescent="0.3">
      <c r="Q5429" s="1"/>
      <c r="AB5429" s="2"/>
      <c r="AD5429" s="1"/>
      <c r="AE5429" s="1"/>
      <c r="AF5429" s="1"/>
      <c r="AG5429" s="1"/>
      <c r="AH5429" s="1"/>
    </row>
    <row r="5430" spans="17:34" x14ac:dyDescent="0.3">
      <c r="Q5430" s="1"/>
      <c r="AB5430" s="2"/>
      <c r="AD5430" s="1"/>
      <c r="AE5430" s="1"/>
      <c r="AF5430" s="1"/>
      <c r="AG5430" s="1"/>
      <c r="AH5430" s="1"/>
    </row>
    <row r="5431" spans="17:34" x14ac:dyDescent="0.3">
      <c r="Q5431" s="1"/>
      <c r="AB5431" s="2"/>
      <c r="AD5431" s="1"/>
      <c r="AE5431" s="1"/>
      <c r="AF5431" s="1"/>
      <c r="AG5431" s="1"/>
      <c r="AH5431" s="1"/>
    </row>
    <row r="5432" spans="17:34" x14ac:dyDescent="0.3">
      <c r="Q5432" s="1"/>
      <c r="AB5432" s="2"/>
      <c r="AD5432" s="1"/>
      <c r="AE5432" s="1"/>
      <c r="AF5432" s="1"/>
      <c r="AG5432" s="1"/>
      <c r="AH5432" s="1"/>
    </row>
    <row r="5433" spans="17:34" x14ac:dyDescent="0.3">
      <c r="Q5433" s="1"/>
      <c r="AB5433" s="2"/>
      <c r="AD5433" s="1"/>
      <c r="AE5433" s="1"/>
      <c r="AF5433" s="1"/>
      <c r="AG5433" s="1"/>
      <c r="AH5433" s="1"/>
    </row>
    <row r="5434" spans="17:34" x14ac:dyDescent="0.3">
      <c r="Q5434" s="1"/>
      <c r="AB5434" s="2"/>
      <c r="AD5434" s="1"/>
      <c r="AE5434" s="1"/>
      <c r="AF5434" s="1"/>
      <c r="AG5434" s="1"/>
      <c r="AH5434" s="1"/>
    </row>
    <row r="5435" spans="17:34" x14ac:dyDescent="0.3">
      <c r="Q5435" s="1"/>
      <c r="AB5435" s="2"/>
      <c r="AD5435" s="1"/>
      <c r="AE5435" s="1"/>
      <c r="AF5435" s="1"/>
      <c r="AG5435" s="1"/>
      <c r="AH5435" s="1"/>
    </row>
    <row r="5436" spans="17:34" x14ac:dyDescent="0.3">
      <c r="Q5436" s="1"/>
      <c r="AB5436" s="2"/>
      <c r="AD5436" s="1"/>
      <c r="AE5436" s="1"/>
      <c r="AF5436" s="1"/>
      <c r="AG5436" s="1"/>
      <c r="AH5436" s="1"/>
    </row>
    <row r="5437" spans="17:34" x14ac:dyDescent="0.3">
      <c r="Q5437" s="1"/>
      <c r="AB5437" s="2"/>
      <c r="AD5437" s="1"/>
      <c r="AE5437" s="1"/>
      <c r="AF5437" s="1"/>
      <c r="AG5437" s="1"/>
      <c r="AH5437" s="1"/>
    </row>
    <row r="5438" spans="17:34" x14ac:dyDescent="0.3">
      <c r="Q5438" s="1"/>
      <c r="AB5438" s="2"/>
      <c r="AD5438" s="1"/>
      <c r="AE5438" s="1"/>
      <c r="AF5438" s="1"/>
      <c r="AG5438" s="1"/>
      <c r="AH5438" s="1"/>
    </row>
    <row r="5439" spans="17:34" x14ac:dyDescent="0.3">
      <c r="Q5439" s="1"/>
      <c r="AB5439" s="2"/>
      <c r="AD5439" s="1"/>
      <c r="AE5439" s="1"/>
      <c r="AF5439" s="1"/>
      <c r="AG5439" s="1"/>
      <c r="AH5439" s="1"/>
    </row>
    <row r="5440" spans="17:34" x14ac:dyDescent="0.3">
      <c r="Q5440" s="1"/>
      <c r="AB5440" s="2"/>
      <c r="AD5440" s="1"/>
      <c r="AE5440" s="1"/>
      <c r="AF5440" s="1"/>
      <c r="AG5440" s="1"/>
      <c r="AH5440" s="1"/>
    </row>
    <row r="5441" spans="17:34" x14ac:dyDescent="0.3">
      <c r="Q5441" s="1"/>
      <c r="AB5441" s="2"/>
      <c r="AD5441" s="1"/>
      <c r="AE5441" s="1"/>
      <c r="AF5441" s="1"/>
      <c r="AG5441" s="1"/>
      <c r="AH5441" s="1"/>
    </row>
    <row r="5442" spans="17:34" x14ac:dyDescent="0.3">
      <c r="Q5442" s="1"/>
      <c r="AB5442" s="2"/>
      <c r="AD5442" s="1"/>
      <c r="AE5442" s="1"/>
      <c r="AF5442" s="1"/>
      <c r="AG5442" s="1"/>
      <c r="AH5442" s="1"/>
    </row>
    <row r="5443" spans="17:34" x14ac:dyDescent="0.3">
      <c r="Q5443" s="1"/>
      <c r="AB5443" s="2"/>
      <c r="AD5443" s="1"/>
      <c r="AE5443" s="1"/>
      <c r="AF5443" s="1"/>
      <c r="AG5443" s="1"/>
      <c r="AH5443" s="1"/>
    </row>
    <row r="5444" spans="17:34" x14ac:dyDescent="0.3">
      <c r="Q5444" s="1"/>
      <c r="AB5444" s="2"/>
      <c r="AD5444" s="1"/>
      <c r="AE5444" s="1"/>
      <c r="AF5444" s="1"/>
      <c r="AG5444" s="1"/>
      <c r="AH5444" s="1"/>
    </row>
    <row r="5445" spans="17:34" x14ac:dyDescent="0.3">
      <c r="Q5445" s="1"/>
      <c r="AB5445" s="2"/>
      <c r="AD5445" s="1"/>
      <c r="AE5445" s="1"/>
      <c r="AF5445" s="1"/>
      <c r="AG5445" s="1"/>
      <c r="AH5445" s="1"/>
    </row>
    <row r="5446" spans="17:34" x14ac:dyDescent="0.3">
      <c r="Q5446" s="1"/>
      <c r="AB5446" s="2"/>
      <c r="AD5446" s="1"/>
      <c r="AE5446" s="1"/>
      <c r="AF5446" s="1"/>
      <c r="AG5446" s="1"/>
      <c r="AH5446" s="1"/>
    </row>
    <row r="5447" spans="17:34" x14ac:dyDescent="0.3">
      <c r="Q5447" s="1"/>
      <c r="AB5447" s="2"/>
      <c r="AD5447" s="1"/>
      <c r="AE5447" s="1"/>
      <c r="AF5447" s="1"/>
      <c r="AG5447" s="1"/>
      <c r="AH5447" s="1"/>
    </row>
    <row r="5448" spans="17:34" x14ac:dyDescent="0.3">
      <c r="Q5448" s="1"/>
      <c r="AB5448" s="2"/>
      <c r="AD5448" s="1"/>
      <c r="AE5448" s="1"/>
      <c r="AF5448" s="1"/>
      <c r="AG5448" s="1"/>
      <c r="AH5448" s="1"/>
    </row>
    <row r="5449" spans="17:34" x14ac:dyDescent="0.3">
      <c r="Q5449" s="1"/>
      <c r="AB5449" s="2"/>
      <c r="AD5449" s="1"/>
      <c r="AE5449" s="1"/>
      <c r="AF5449" s="1"/>
      <c r="AG5449" s="1"/>
      <c r="AH5449" s="1"/>
    </row>
    <row r="5450" spans="17:34" x14ac:dyDescent="0.3">
      <c r="Q5450" s="1"/>
      <c r="AB5450" s="2"/>
      <c r="AD5450" s="1"/>
      <c r="AE5450" s="1"/>
      <c r="AF5450" s="1"/>
      <c r="AG5450" s="1"/>
      <c r="AH5450" s="1"/>
    </row>
    <row r="5451" spans="17:34" x14ac:dyDescent="0.3">
      <c r="Q5451" s="1"/>
      <c r="AB5451" s="2"/>
      <c r="AD5451" s="1"/>
      <c r="AE5451" s="1"/>
      <c r="AF5451" s="1"/>
      <c r="AG5451" s="1"/>
      <c r="AH5451" s="1"/>
    </row>
    <row r="5452" spans="17:34" x14ac:dyDescent="0.3">
      <c r="Q5452" s="1"/>
      <c r="AB5452" s="2"/>
      <c r="AD5452" s="1"/>
      <c r="AE5452" s="1"/>
      <c r="AF5452" s="1"/>
      <c r="AG5452" s="1"/>
      <c r="AH5452" s="1"/>
    </row>
    <row r="5453" spans="17:34" x14ac:dyDescent="0.3">
      <c r="Q5453" s="1"/>
      <c r="AB5453" s="2"/>
      <c r="AD5453" s="1"/>
      <c r="AE5453" s="1"/>
      <c r="AF5453" s="1"/>
      <c r="AG5453" s="1"/>
      <c r="AH5453" s="1"/>
    </row>
    <row r="5454" spans="17:34" x14ac:dyDescent="0.3">
      <c r="Q5454" s="1"/>
      <c r="AB5454" s="2"/>
      <c r="AD5454" s="1"/>
      <c r="AE5454" s="1"/>
      <c r="AF5454" s="1"/>
      <c r="AG5454" s="1"/>
      <c r="AH5454" s="1"/>
    </row>
    <row r="5455" spans="17:34" x14ac:dyDescent="0.3">
      <c r="Q5455" s="1"/>
      <c r="AB5455" s="2"/>
      <c r="AD5455" s="1"/>
      <c r="AE5455" s="1"/>
      <c r="AF5455" s="1"/>
      <c r="AG5455" s="1"/>
      <c r="AH5455" s="1"/>
    </row>
    <row r="5456" spans="17:34" x14ac:dyDescent="0.3">
      <c r="Q5456" s="1"/>
      <c r="AB5456" s="2"/>
      <c r="AD5456" s="1"/>
      <c r="AE5456" s="1"/>
      <c r="AF5456" s="1"/>
      <c r="AG5456" s="1"/>
      <c r="AH5456" s="1"/>
    </row>
    <row r="5457" spans="17:34" x14ac:dyDescent="0.3">
      <c r="Q5457" s="1"/>
      <c r="AB5457" s="2"/>
      <c r="AD5457" s="1"/>
      <c r="AE5457" s="1"/>
      <c r="AF5457" s="1"/>
      <c r="AG5457" s="1"/>
      <c r="AH5457" s="1"/>
    </row>
    <row r="5458" spans="17:34" x14ac:dyDescent="0.3">
      <c r="Q5458" s="1"/>
      <c r="AB5458" s="2"/>
      <c r="AD5458" s="1"/>
      <c r="AE5458" s="1"/>
      <c r="AF5458" s="1"/>
      <c r="AG5458" s="1"/>
      <c r="AH5458" s="1"/>
    </row>
    <row r="5459" spans="17:34" x14ac:dyDescent="0.3">
      <c r="Q5459" s="1"/>
      <c r="AB5459" s="2"/>
      <c r="AD5459" s="1"/>
      <c r="AE5459" s="1"/>
      <c r="AF5459" s="1"/>
      <c r="AG5459" s="1"/>
      <c r="AH5459" s="1"/>
    </row>
    <row r="5460" spans="17:34" x14ac:dyDescent="0.3">
      <c r="Q5460" s="1"/>
      <c r="AB5460" s="2"/>
      <c r="AD5460" s="1"/>
      <c r="AE5460" s="1"/>
      <c r="AF5460" s="1"/>
      <c r="AG5460" s="1"/>
      <c r="AH5460" s="1"/>
    </row>
    <row r="5461" spans="17:34" x14ac:dyDescent="0.3">
      <c r="Q5461" s="1"/>
      <c r="AB5461" s="2"/>
      <c r="AD5461" s="1"/>
      <c r="AE5461" s="1"/>
      <c r="AF5461" s="1"/>
      <c r="AG5461" s="1"/>
      <c r="AH5461" s="1"/>
    </row>
    <row r="5462" spans="17:34" x14ac:dyDescent="0.3">
      <c r="Q5462" s="1"/>
      <c r="AB5462" s="2"/>
      <c r="AD5462" s="1"/>
      <c r="AE5462" s="1"/>
      <c r="AF5462" s="1"/>
      <c r="AG5462" s="1"/>
      <c r="AH5462" s="1"/>
    </row>
    <row r="5463" spans="17:34" x14ac:dyDescent="0.3">
      <c r="Q5463" s="1"/>
      <c r="AB5463" s="2"/>
      <c r="AD5463" s="1"/>
      <c r="AE5463" s="1"/>
      <c r="AF5463" s="1"/>
      <c r="AG5463" s="1"/>
      <c r="AH5463" s="1"/>
    </row>
    <row r="5464" spans="17:34" x14ac:dyDescent="0.3">
      <c r="Q5464" s="1"/>
      <c r="AB5464" s="2"/>
      <c r="AD5464" s="1"/>
      <c r="AE5464" s="1"/>
      <c r="AF5464" s="1"/>
      <c r="AG5464" s="1"/>
      <c r="AH5464" s="1"/>
    </row>
    <row r="5465" spans="17:34" x14ac:dyDescent="0.3">
      <c r="Q5465" s="1"/>
      <c r="AB5465" s="2"/>
      <c r="AD5465" s="1"/>
      <c r="AE5465" s="1"/>
      <c r="AF5465" s="1"/>
      <c r="AG5465" s="1"/>
      <c r="AH5465" s="1"/>
    </row>
    <row r="5466" spans="17:34" x14ac:dyDescent="0.3">
      <c r="Q5466" s="1"/>
      <c r="AB5466" s="2"/>
      <c r="AD5466" s="1"/>
      <c r="AE5466" s="1"/>
      <c r="AF5466" s="1"/>
      <c r="AG5466" s="1"/>
      <c r="AH5466" s="1"/>
    </row>
    <row r="5467" spans="17:34" x14ac:dyDescent="0.3">
      <c r="Q5467" s="1"/>
      <c r="AB5467" s="2"/>
      <c r="AD5467" s="1"/>
      <c r="AE5467" s="1"/>
      <c r="AF5467" s="1"/>
      <c r="AG5467" s="1"/>
      <c r="AH5467" s="1"/>
    </row>
    <row r="5468" spans="17:34" x14ac:dyDescent="0.3">
      <c r="Q5468" s="1"/>
      <c r="AB5468" s="2"/>
      <c r="AD5468" s="1"/>
      <c r="AE5468" s="1"/>
      <c r="AF5468" s="1"/>
      <c r="AG5468" s="1"/>
      <c r="AH5468" s="1"/>
    </row>
    <row r="5469" spans="17:34" x14ac:dyDescent="0.3">
      <c r="Q5469" s="1"/>
      <c r="AB5469" s="2"/>
      <c r="AD5469" s="1"/>
      <c r="AE5469" s="1"/>
      <c r="AF5469" s="1"/>
      <c r="AG5469" s="1"/>
      <c r="AH5469" s="1"/>
    </row>
    <row r="5470" spans="17:34" x14ac:dyDescent="0.3">
      <c r="Q5470" s="1"/>
      <c r="AB5470" s="2"/>
      <c r="AD5470" s="1"/>
      <c r="AE5470" s="1"/>
      <c r="AF5470" s="1"/>
      <c r="AG5470" s="1"/>
      <c r="AH5470" s="1"/>
    </row>
    <row r="5471" spans="17:34" x14ac:dyDescent="0.3">
      <c r="Q5471" s="1"/>
      <c r="AB5471" s="2"/>
      <c r="AD5471" s="1"/>
      <c r="AE5471" s="1"/>
      <c r="AF5471" s="1"/>
      <c r="AG5471" s="1"/>
      <c r="AH5471" s="1"/>
    </row>
    <row r="5472" spans="17:34" x14ac:dyDescent="0.3">
      <c r="Q5472" s="1"/>
      <c r="AB5472" s="2"/>
      <c r="AD5472" s="1"/>
      <c r="AE5472" s="1"/>
      <c r="AF5472" s="1"/>
      <c r="AG5472" s="1"/>
      <c r="AH5472" s="1"/>
    </row>
    <row r="5473" spans="17:34" x14ac:dyDescent="0.3">
      <c r="Q5473" s="1"/>
      <c r="AB5473" s="2"/>
      <c r="AD5473" s="1"/>
      <c r="AE5473" s="1"/>
      <c r="AF5473" s="1"/>
      <c r="AG5473" s="1"/>
      <c r="AH5473" s="1"/>
    </row>
    <row r="5474" spans="17:34" x14ac:dyDescent="0.3">
      <c r="Q5474" s="1"/>
      <c r="AB5474" s="2"/>
      <c r="AD5474" s="1"/>
      <c r="AE5474" s="1"/>
      <c r="AF5474" s="1"/>
      <c r="AG5474" s="1"/>
      <c r="AH5474" s="1"/>
    </row>
    <row r="5475" spans="17:34" x14ac:dyDescent="0.3">
      <c r="Q5475" s="1"/>
      <c r="AB5475" s="2"/>
      <c r="AD5475" s="1"/>
      <c r="AE5475" s="1"/>
      <c r="AF5475" s="1"/>
      <c r="AG5475" s="1"/>
      <c r="AH5475" s="1"/>
    </row>
    <row r="5476" spans="17:34" x14ac:dyDescent="0.3">
      <c r="Q5476" s="1"/>
      <c r="AB5476" s="2"/>
      <c r="AD5476" s="1"/>
      <c r="AE5476" s="1"/>
      <c r="AF5476" s="1"/>
      <c r="AG5476" s="1"/>
      <c r="AH5476" s="1"/>
    </row>
    <row r="5477" spans="17:34" x14ac:dyDescent="0.3">
      <c r="Q5477" s="1"/>
      <c r="AB5477" s="2"/>
      <c r="AD5477" s="1"/>
      <c r="AE5477" s="1"/>
      <c r="AF5477" s="1"/>
      <c r="AG5477" s="1"/>
      <c r="AH5477" s="1"/>
    </row>
    <row r="5478" spans="17:34" x14ac:dyDescent="0.3">
      <c r="Q5478" s="1"/>
      <c r="AB5478" s="2"/>
      <c r="AD5478" s="1"/>
      <c r="AE5478" s="1"/>
      <c r="AF5478" s="1"/>
      <c r="AG5478" s="1"/>
      <c r="AH5478" s="1"/>
    </row>
    <row r="5479" spans="17:34" x14ac:dyDescent="0.3">
      <c r="Q5479" s="1"/>
      <c r="AB5479" s="2"/>
      <c r="AD5479" s="1"/>
      <c r="AE5479" s="1"/>
      <c r="AF5479" s="1"/>
      <c r="AG5479" s="1"/>
      <c r="AH5479" s="1"/>
    </row>
    <row r="5480" spans="17:34" x14ac:dyDescent="0.3">
      <c r="Q5480" s="1"/>
      <c r="AB5480" s="2"/>
      <c r="AD5480" s="1"/>
      <c r="AE5480" s="1"/>
      <c r="AF5480" s="1"/>
      <c r="AG5480" s="1"/>
      <c r="AH5480" s="1"/>
    </row>
    <row r="5481" spans="17:34" x14ac:dyDescent="0.3">
      <c r="Q5481" s="1"/>
      <c r="AB5481" s="2"/>
      <c r="AD5481" s="1"/>
      <c r="AE5481" s="1"/>
      <c r="AF5481" s="1"/>
      <c r="AG5481" s="1"/>
      <c r="AH5481" s="1"/>
    </row>
    <row r="5482" spans="17:34" x14ac:dyDescent="0.3">
      <c r="Q5482" s="1"/>
      <c r="AB5482" s="2"/>
      <c r="AD5482" s="1"/>
      <c r="AE5482" s="1"/>
      <c r="AF5482" s="1"/>
      <c r="AG5482" s="1"/>
      <c r="AH5482" s="1"/>
    </row>
    <row r="5483" spans="17:34" x14ac:dyDescent="0.3">
      <c r="Q5483" s="1"/>
      <c r="AB5483" s="2"/>
      <c r="AD5483" s="1"/>
      <c r="AE5483" s="1"/>
      <c r="AF5483" s="1"/>
      <c r="AG5483" s="1"/>
      <c r="AH5483" s="1"/>
    </row>
    <row r="5484" spans="17:34" x14ac:dyDescent="0.3">
      <c r="Q5484" s="1"/>
      <c r="AB5484" s="2"/>
      <c r="AD5484" s="1"/>
      <c r="AE5484" s="1"/>
      <c r="AF5484" s="1"/>
      <c r="AG5484" s="1"/>
      <c r="AH5484" s="1"/>
    </row>
    <row r="5485" spans="17:34" x14ac:dyDescent="0.3">
      <c r="Q5485" s="1"/>
      <c r="AB5485" s="2"/>
      <c r="AD5485" s="1"/>
      <c r="AE5485" s="1"/>
      <c r="AF5485" s="1"/>
      <c r="AG5485" s="1"/>
      <c r="AH5485" s="1"/>
    </row>
    <row r="5486" spans="17:34" x14ac:dyDescent="0.3">
      <c r="Q5486" s="1"/>
      <c r="AB5486" s="2"/>
      <c r="AD5486" s="1"/>
      <c r="AE5486" s="1"/>
      <c r="AF5486" s="1"/>
      <c r="AG5486" s="1"/>
      <c r="AH5486" s="1"/>
    </row>
    <row r="5487" spans="17:34" x14ac:dyDescent="0.3">
      <c r="Q5487" s="1"/>
      <c r="AB5487" s="2"/>
      <c r="AD5487" s="1"/>
      <c r="AE5487" s="1"/>
      <c r="AF5487" s="1"/>
      <c r="AG5487" s="1"/>
      <c r="AH5487" s="1"/>
    </row>
    <row r="5488" spans="17:34" x14ac:dyDescent="0.3">
      <c r="Q5488" s="1"/>
      <c r="AB5488" s="2"/>
      <c r="AD5488" s="1"/>
      <c r="AE5488" s="1"/>
      <c r="AF5488" s="1"/>
      <c r="AG5488" s="1"/>
      <c r="AH5488" s="1"/>
    </row>
    <row r="5489" spans="17:34" x14ac:dyDescent="0.3">
      <c r="Q5489" s="1"/>
      <c r="AB5489" s="2"/>
      <c r="AD5489" s="1"/>
      <c r="AE5489" s="1"/>
      <c r="AF5489" s="1"/>
      <c r="AG5489" s="1"/>
      <c r="AH5489" s="1"/>
    </row>
    <row r="5490" spans="17:34" x14ac:dyDescent="0.3">
      <c r="Q5490" s="1"/>
      <c r="AB5490" s="2"/>
      <c r="AD5490" s="1"/>
      <c r="AE5490" s="1"/>
      <c r="AF5490" s="1"/>
      <c r="AG5490" s="1"/>
      <c r="AH5490" s="1"/>
    </row>
    <row r="5491" spans="17:34" x14ac:dyDescent="0.3">
      <c r="Q5491" s="1"/>
      <c r="AB5491" s="2"/>
      <c r="AD5491" s="1"/>
      <c r="AE5491" s="1"/>
      <c r="AF5491" s="1"/>
      <c r="AG5491" s="1"/>
      <c r="AH5491" s="1"/>
    </row>
    <row r="5492" spans="17:34" x14ac:dyDescent="0.3">
      <c r="Q5492" s="1"/>
      <c r="AB5492" s="2"/>
      <c r="AD5492" s="1"/>
      <c r="AE5492" s="1"/>
      <c r="AF5492" s="1"/>
      <c r="AG5492" s="1"/>
      <c r="AH5492" s="1"/>
    </row>
    <row r="5493" spans="17:34" x14ac:dyDescent="0.3">
      <c r="Q5493" s="1"/>
      <c r="AB5493" s="2"/>
      <c r="AD5493" s="1"/>
      <c r="AE5493" s="1"/>
      <c r="AF5493" s="1"/>
      <c r="AG5493" s="1"/>
      <c r="AH5493" s="1"/>
    </row>
    <row r="5494" spans="17:34" x14ac:dyDescent="0.3">
      <c r="Q5494" s="1"/>
      <c r="AB5494" s="2"/>
      <c r="AD5494" s="1"/>
      <c r="AE5494" s="1"/>
      <c r="AF5494" s="1"/>
      <c r="AG5494" s="1"/>
      <c r="AH5494" s="1"/>
    </row>
    <row r="5495" spans="17:34" x14ac:dyDescent="0.3">
      <c r="Q5495" s="1"/>
      <c r="AB5495" s="2"/>
      <c r="AD5495" s="1"/>
      <c r="AE5495" s="1"/>
      <c r="AF5495" s="1"/>
      <c r="AG5495" s="1"/>
      <c r="AH5495" s="1"/>
    </row>
    <row r="5496" spans="17:34" x14ac:dyDescent="0.3">
      <c r="Q5496" s="1"/>
      <c r="AB5496" s="2"/>
      <c r="AD5496" s="1"/>
      <c r="AE5496" s="1"/>
      <c r="AF5496" s="1"/>
      <c r="AG5496" s="1"/>
      <c r="AH5496" s="1"/>
    </row>
    <row r="5497" spans="17:34" x14ac:dyDescent="0.3">
      <c r="Q5497" s="1"/>
      <c r="AB5497" s="2"/>
      <c r="AD5497" s="1"/>
      <c r="AE5497" s="1"/>
      <c r="AF5497" s="1"/>
      <c r="AG5497" s="1"/>
      <c r="AH5497" s="1"/>
    </row>
    <row r="5498" spans="17:34" x14ac:dyDescent="0.3">
      <c r="Q5498" s="1"/>
      <c r="AB5498" s="2"/>
      <c r="AD5498" s="1"/>
      <c r="AE5498" s="1"/>
      <c r="AF5498" s="1"/>
      <c r="AG5498" s="1"/>
      <c r="AH5498" s="1"/>
    </row>
    <row r="5499" spans="17:34" x14ac:dyDescent="0.3">
      <c r="Q5499" s="1"/>
      <c r="AB5499" s="2"/>
      <c r="AD5499" s="1"/>
      <c r="AE5499" s="1"/>
      <c r="AF5499" s="1"/>
      <c r="AG5499" s="1"/>
      <c r="AH5499" s="1"/>
    </row>
    <row r="5500" spans="17:34" x14ac:dyDescent="0.3">
      <c r="Q5500" s="1"/>
      <c r="AB5500" s="2"/>
      <c r="AD5500" s="1"/>
      <c r="AE5500" s="1"/>
      <c r="AF5500" s="1"/>
      <c r="AG5500" s="1"/>
      <c r="AH5500" s="1"/>
    </row>
    <row r="5501" spans="17:34" x14ac:dyDescent="0.3">
      <c r="Q5501" s="1"/>
      <c r="AB5501" s="2"/>
      <c r="AD5501" s="1"/>
      <c r="AE5501" s="1"/>
      <c r="AF5501" s="1"/>
      <c r="AG5501" s="1"/>
      <c r="AH5501" s="1"/>
    </row>
    <row r="5502" spans="17:34" x14ac:dyDescent="0.3">
      <c r="Q5502" s="1"/>
      <c r="AB5502" s="2"/>
      <c r="AD5502" s="1"/>
      <c r="AE5502" s="1"/>
      <c r="AF5502" s="1"/>
      <c r="AG5502" s="1"/>
      <c r="AH5502" s="1"/>
    </row>
    <row r="5503" spans="17:34" x14ac:dyDescent="0.3">
      <c r="Q5503" s="1"/>
      <c r="AB5503" s="2"/>
      <c r="AD5503" s="1"/>
      <c r="AE5503" s="1"/>
      <c r="AF5503" s="1"/>
      <c r="AG5503" s="1"/>
      <c r="AH5503" s="1"/>
    </row>
    <row r="5504" spans="17:34" x14ac:dyDescent="0.3">
      <c r="Q5504" s="1"/>
      <c r="AB5504" s="2"/>
      <c r="AD5504" s="1"/>
      <c r="AE5504" s="1"/>
      <c r="AF5504" s="1"/>
      <c r="AG5504" s="1"/>
      <c r="AH5504" s="1"/>
    </row>
    <row r="5505" spans="17:34" x14ac:dyDescent="0.3">
      <c r="Q5505" s="1"/>
      <c r="AB5505" s="2"/>
      <c r="AD5505" s="1"/>
      <c r="AE5505" s="1"/>
      <c r="AF5505" s="1"/>
      <c r="AG5505" s="1"/>
      <c r="AH5505" s="1"/>
    </row>
    <row r="5506" spans="17:34" x14ac:dyDescent="0.3">
      <c r="Q5506" s="1"/>
      <c r="AB5506" s="2"/>
      <c r="AD5506" s="1"/>
      <c r="AE5506" s="1"/>
      <c r="AF5506" s="1"/>
      <c r="AG5506" s="1"/>
      <c r="AH5506" s="1"/>
    </row>
    <row r="5507" spans="17:34" x14ac:dyDescent="0.3">
      <c r="Q5507" s="1"/>
      <c r="AB5507" s="2"/>
      <c r="AD5507" s="1"/>
      <c r="AE5507" s="1"/>
      <c r="AF5507" s="1"/>
      <c r="AG5507" s="1"/>
      <c r="AH5507" s="1"/>
    </row>
    <row r="5508" spans="17:34" x14ac:dyDescent="0.3">
      <c r="Q5508" s="1"/>
      <c r="AB5508" s="2"/>
      <c r="AD5508" s="1"/>
      <c r="AE5508" s="1"/>
      <c r="AF5508" s="1"/>
      <c r="AG5508" s="1"/>
      <c r="AH5508" s="1"/>
    </row>
    <row r="5509" spans="17:34" x14ac:dyDescent="0.3">
      <c r="Q5509" s="1"/>
      <c r="AB5509" s="2"/>
      <c r="AD5509" s="1"/>
      <c r="AE5509" s="1"/>
      <c r="AF5509" s="1"/>
      <c r="AG5509" s="1"/>
      <c r="AH5509" s="1"/>
    </row>
    <row r="5510" spans="17:34" x14ac:dyDescent="0.3">
      <c r="Q5510" s="1"/>
      <c r="AB5510" s="2"/>
      <c r="AD5510" s="1"/>
      <c r="AE5510" s="1"/>
      <c r="AF5510" s="1"/>
      <c r="AG5510" s="1"/>
      <c r="AH5510" s="1"/>
    </row>
    <row r="5511" spans="17:34" x14ac:dyDescent="0.3">
      <c r="Q5511" s="1"/>
      <c r="AB5511" s="2"/>
      <c r="AD5511" s="1"/>
      <c r="AE5511" s="1"/>
      <c r="AF5511" s="1"/>
      <c r="AG5511" s="1"/>
      <c r="AH5511" s="1"/>
    </row>
    <row r="5512" spans="17:34" x14ac:dyDescent="0.3">
      <c r="Q5512" s="1"/>
      <c r="AB5512" s="2"/>
      <c r="AD5512" s="1"/>
      <c r="AE5512" s="1"/>
      <c r="AF5512" s="1"/>
      <c r="AG5512" s="1"/>
      <c r="AH5512" s="1"/>
    </row>
    <row r="5513" spans="17:34" x14ac:dyDescent="0.3">
      <c r="Q5513" s="1"/>
      <c r="AB5513" s="2"/>
      <c r="AD5513" s="1"/>
      <c r="AE5513" s="1"/>
      <c r="AF5513" s="1"/>
      <c r="AG5513" s="1"/>
      <c r="AH5513" s="1"/>
    </row>
    <row r="5514" spans="17:34" x14ac:dyDescent="0.3">
      <c r="Q5514" s="1"/>
      <c r="AB5514" s="2"/>
      <c r="AD5514" s="1"/>
      <c r="AE5514" s="1"/>
      <c r="AF5514" s="1"/>
      <c r="AG5514" s="1"/>
      <c r="AH5514" s="1"/>
    </row>
    <row r="5515" spans="17:34" x14ac:dyDescent="0.3">
      <c r="Q5515" s="1"/>
      <c r="AB5515" s="2"/>
      <c r="AD5515" s="1"/>
      <c r="AE5515" s="1"/>
      <c r="AF5515" s="1"/>
      <c r="AG5515" s="1"/>
      <c r="AH5515" s="1"/>
    </row>
    <row r="5516" spans="17:34" x14ac:dyDescent="0.3">
      <c r="Q5516" s="1"/>
      <c r="AB5516" s="2"/>
      <c r="AD5516" s="1"/>
      <c r="AE5516" s="1"/>
      <c r="AF5516" s="1"/>
      <c r="AG5516" s="1"/>
      <c r="AH5516" s="1"/>
    </row>
    <row r="5517" spans="17:34" x14ac:dyDescent="0.3">
      <c r="Q5517" s="1"/>
      <c r="AB5517" s="2"/>
      <c r="AD5517" s="1"/>
      <c r="AE5517" s="1"/>
      <c r="AF5517" s="1"/>
      <c r="AG5517" s="1"/>
      <c r="AH5517" s="1"/>
    </row>
    <row r="5518" spans="17:34" x14ac:dyDescent="0.3">
      <c r="Q5518" s="1"/>
      <c r="AB5518" s="2"/>
      <c r="AD5518" s="1"/>
      <c r="AE5518" s="1"/>
      <c r="AF5518" s="1"/>
      <c r="AG5518" s="1"/>
      <c r="AH5518" s="1"/>
    </row>
    <row r="5519" spans="17:34" x14ac:dyDescent="0.3">
      <c r="Q5519" s="1"/>
      <c r="AB5519" s="2"/>
      <c r="AD5519" s="1"/>
      <c r="AE5519" s="1"/>
      <c r="AF5519" s="1"/>
      <c r="AG5519" s="1"/>
      <c r="AH5519" s="1"/>
    </row>
    <row r="5520" spans="17:34" x14ac:dyDescent="0.3">
      <c r="Q5520" s="1"/>
      <c r="AB5520" s="2"/>
      <c r="AD5520" s="1"/>
      <c r="AE5520" s="1"/>
      <c r="AF5520" s="1"/>
      <c r="AG5520" s="1"/>
      <c r="AH5520" s="1"/>
    </row>
    <row r="5521" spans="17:34" x14ac:dyDescent="0.3">
      <c r="Q5521" s="1"/>
      <c r="AB5521" s="2"/>
      <c r="AD5521" s="1"/>
      <c r="AE5521" s="1"/>
      <c r="AF5521" s="1"/>
      <c r="AG5521" s="1"/>
      <c r="AH5521" s="1"/>
    </row>
    <row r="5522" spans="17:34" x14ac:dyDescent="0.3">
      <c r="Q5522" s="1"/>
      <c r="AB5522" s="2"/>
      <c r="AD5522" s="1"/>
      <c r="AE5522" s="1"/>
      <c r="AF5522" s="1"/>
      <c r="AG5522" s="1"/>
      <c r="AH5522" s="1"/>
    </row>
    <row r="5523" spans="17:34" x14ac:dyDescent="0.3">
      <c r="Q5523" s="1"/>
      <c r="AB5523" s="2"/>
      <c r="AD5523" s="1"/>
      <c r="AE5523" s="1"/>
      <c r="AF5523" s="1"/>
      <c r="AG5523" s="1"/>
      <c r="AH5523" s="1"/>
    </row>
    <row r="5524" spans="17:34" x14ac:dyDescent="0.3">
      <c r="Q5524" s="1"/>
      <c r="AB5524" s="2"/>
      <c r="AD5524" s="1"/>
      <c r="AE5524" s="1"/>
      <c r="AF5524" s="1"/>
      <c r="AG5524" s="1"/>
      <c r="AH5524" s="1"/>
    </row>
    <row r="5525" spans="17:34" x14ac:dyDescent="0.3">
      <c r="Q5525" s="1"/>
      <c r="AB5525" s="2"/>
      <c r="AD5525" s="1"/>
      <c r="AE5525" s="1"/>
      <c r="AF5525" s="1"/>
      <c r="AG5525" s="1"/>
      <c r="AH5525" s="1"/>
    </row>
    <row r="5526" spans="17:34" x14ac:dyDescent="0.3">
      <c r="Q5526" s="1"/>
      <c r="AB5526" s="2"/>
      <c r="AD5526" s="1"/>
      <c r="AE5526" s="1"/>
      <c r="AF5526" s="1"/>
      <c r="AG5526" s="1"/>
      <c r="AH5526" s="1"/>
    </row>
    <row r="5527" spans="17:34" x14ac:dyDescent="0.3">
      <c r="Q5527" s="1"/>
      <c r="AB5527" s="2"/>
      <c r="AD5527" s="1"/>
      <c r="AE5527" s="1"/>
      <c r="AF5527" s="1"/>
      <c r="AG5527" s="1"/>
      <c r="AH5527" s="1"/>
    </row>
    <row r="5528" spans="17:34" x14ac:dyDescent="0.3">
      <c r="Q5528" s="1"/>
      <c r="AB5528" s="2"/>
      <c r="AD5528" s="1"/>
      <c r="AE5528" s="1"/>
      <c r="AF5528" s="1"/>
      <c r="AG5528" s="1"/>
      <c r="AH5528" s="1"/>
    </row>
    <row r="5529" spans="17:34" x14ac:dyDescent="0.3">
      <c r="Q5529" s="1"/>
      <c r="AB5529" s="2"/>
      <c r="AD5529" s="1"/>
      <c r="AE5529" s="1"/>
      <c r="AF5529" s="1"/>
      <c r="AG5529" s="1"/>
      <c r="AH5529" s="1"/>
    </row>
    <row r="5530" spans="17:34" x14ac:dyDescent="0.3">
      <c r="Q5530" s="1"/>
      <c r="AB5530" s="2"/>
      <c r="AD5530" s="1"/>
      <c r="AE5530" s="1"/>
      <c r="AF5530" s="1"/>
      <c r="AG5530" s="1"/>
      <c r="AH5530" s="1"/>
    </row>
    <row r="5531" spans="17:34" x14ac:dyDescent="0.3">
      <c r="Q5531" s="1"/>
      <c r="AB5531" s="2"/>
      <c r="AD5531" s="1"/>
      <c r="AE5531" s="1"/>
      <c r="AF5531" s="1"/>
      <c r="AG5531" s="1"/>
      <c r="AH5531" s="1"/>
    </row>
    <row r="5532" spans="17:34" x14ac:dyDescent="0.3">
      <c r="Q5532" s="1"/>
      <c r="AB5532" s="2"/>
      <c r="AD5532" s="1"/>
      <c r="AE5532" s="1"/>
      <c r="AF5532" s="1"/>
      <c r="AG5532" s="1"/>
      <c r="AH5532" s="1"/>
    </row>
    <row r="5533" spans="17:34" x14ac:dyDescent="0.3">
      <c r="Q5533" s="1"/>
      <c r="AB5533" s="2"/>
      <c r="AD5533" s="1"/>
      <c r="AE5533" s="1"/>
      <c r="AF5533" s="1"/>
      <c r="AG5533" s="1"/>
      <c r="AH5533" s="1"/>
    </row>
    <row r="5534" spans="17:34" x14ac:dyDescent="0.3">
      <c r="Q5534" s="1"/>
      <c r="AB5534" s="2"/>
      <c r="AD5534" s="1"/>
      <c r="AE5534" s="1"/>
      <c r="AF5534" s="1"/>
      <c r="AG5534" s="1"/>
      <c r="AH5534" s="1"/>
    </row>
    <row r="5535" spans="17:34" x14ac:dyDescent="0.3">
      <c r="Q5535" s="1"/>
      <c r="AB5535" s="2"/>
      <c r="AD5535" s="1"/>
      <c r="AE5535" s="1"/>
      <c r="AF5535" s="1"/>
      <c r="AG5535" s="1"/>
      <c r="AH5535" s="1"/>
    </row>
    <row r="5536" spans="17:34" x14ac:dyDescent="0.3">
      <c r="Q5536" s="1"/>
      <c r="AB5536" s="2"/>
      <c r="AD5536" s="1"/>
      <c r="AE5536" s="1"/>
      <c r="AF5536" s="1"/>
      <c r="AG5536" s="1"/>
      <c r="AH5536" s="1"/>
    </row>
    <row r="5537" spans="17:34" x14ac:dyDescent="0.3">
      <c r="Q5537" s="1"/>
      <c r="AB5537" s="2"/>
      <c r="AD5537" s="1"/>
      <c r="AE5537" s="1"/>
      <c r="AF5537" s="1"/>
      <c r="AG5537" s="1"/>
      <c r="AH5537" s="1"/>
    </row>
    <row r="5538" spans="17:34" x14ac:dyDescent="0.3">
      <c r="Q5538" s="1"/>
      <c r="AB5538" s="2"/>
      <c r="AD5538" s="1"/>
      <c r="AE5538" s="1"/>
      <c r="AF5538" s="1"/>
      <c r="AG5538" s="1"/>
      <c r="AH5538" s="1"/>
    </row>
    <row r="5539" spans="17:34" x14ac:dyDescent="0.3">
      <c r="Q5539" s="1"/>
      <c r="AB5539" s="2"/>
      <c r="AD5539" s="1"/>
      <c r="AE5539" s="1"/>
      <c r="AF5539" s="1"/>
      <c r="AG5539" s="1"/>
      <c r="AH5539" s="1"/>
    </row>
    <row r="5540" spans="17:34" x14ac:dyDescent="0.3">
      <c r="Q5540" s="1"/>
      <c r="AB5540" s="2"/>
      <c r="AD5540" s="1"/>
      <c r="AE5540" s="1"/>
      <c r="AF5540" s="1"/>
      <c r="AG5540" s="1"/>
      <c r="AH5540" s="1"/>
    </row>
    <row r="5541" spans="17:34" x14ac:dyDescent="0.3">
      <c r="Q5541" s="1"/>
      <c r="AB5541" s="2"/>
      <c r="AD5541" s="1"/>
      <c r="AE5541" s="1"/>
      <c r="AF5541" s="1"/>
      <c r="AG5541" s="1"/>
      <c r="AH5541" s="1"/>
    </row>
    <row r="5542" spans="17:34" x14ac:dyDescent="0.3">
      <c r="Q5542" s="1"/>
      <c r="AB5542" s="2"/>
      <c r="AD5542" s="1"/>
      <c r="AE5542" s="1"/>
      <c r="AF5542" s="1"/>
      <c r="AG5542" s="1"/>
      <c r="AH5542" s="1"/>
    </row>
    <row r="5543" spans="17:34" x14ac:dyDescent="0.3">
      <c r="Q5543" s="1"/>
      <c r="AB5543" s="2"/>
      <c r="AD5543" s="1"/>
      <c r="AE5543" s="1"/>
      <c r="AF5543" s="1"/>
      <c r="AG5543" s="1"/>
      <c r="AH5543" s="1"/>
    </row>
    <row r="5544" spans="17:34" x14ac:dyDescent="0.3">
      <c r="Q5544" s="1"/>
      <c r="AB5544" s="2"/>
      <c r="AD5544" s="1"/>
      <c r="AE5544" s="1"/>
      <c r="AF5544" s="1"/>
      <c r="AG5544" s="1"/>
      <c r="AH5544" s="1"/>
    </row>
    <row r="5545" spans="17:34" x14ac:dyDescent="0.3">
      <c r="Q5545" s="1"/>
      <c r="AB5545" s="2"/>
      <c r="AD5545" s="1"/>
      <c r="AE5545" s="1"/>
      <c r="AF5545" s="1"/>
      <c r="AG5545" s="1"/>
      <c r="AH5545" s="1"/>
    </row>
    <row r="5546" spans="17:34" x14ac:dyDescent="0.3">
      <c r="Q5546" s="1"/>
      <c r="AB5546" s="2"/>
      <c r="AD5546" s="1"/>
      <c r="AE5546" s="1"/>
      <c r="AF5546" s="1"/>
      <c r="AG5546" s="1"/>
      <c r="AH5546" s="1"/>
    </row>
    <row r="5547" spans="17:34" x14ac:dyDescent="0.3">
      <c r="Q5547" s="1"/>
      <c r="AB5547" s="2"/>
      <c r="AD5547" s="1"/>
      <c r="AE5547" s="1"/>
      <c r="AF5547" s="1"/>
      <c r="AG5547" s="1"/>
      <c r="AH5547" s="1"/>
    </row>
    <row r="5548" spans="17:34" x14ac:dyDescent="0.3">
      <c r="Q5548" s="1"/>
      <c r="AB5548" s="2"/>
      <c r="AD5548" s="1"/>
      <c r="AE5548" s="1"/>
      <c r="AF5548" s="1"/>
      <c r="AG5548" s="1"/>
      <c r="AH5548" s="1"/>
    </row>
    <row r="5549" spans="17:34" x14ac:dyDescent="0.3">
      <c r="Q5549" s="1"/>
      <c r="AB5549" s="2"/>
      <c r="AD5549" s="1"/>
      <c r="AE5549" s="1"/>
      <c r="AF5549" s="1"/>
      <c r="AG5549" s="1"/>
      <c r="AH5549" s="1"/>
    </row>
    <row r="5550" spans="17:34" x14ac:dyDescent="0.3">
      <c r="Q5550" s="1"/>
      <c r="AB5550" s="2"/>
      <c r="AD5550" s="1"/>
      <c r="AE5550" s="1"/>
      <c r="AF5550" s="1"/>
      <c r="AG5550" s="1"/>
      <c r="AH5550" s="1"/>
    </row>
    <row r="5551" spans="17:34" x14ac:dyDescent="0.3">
      <c r="Q5551" s="1"/>
      <c r="AB5551" s="2"/>
      <c r="AD5551" s="1"/>
      <c r="AE5551" s="1"/>
      <c r="AF5551" s="1"/>
      <c r="AG5551" s="1"/>
      <c r="AH5551" s="1"/>
    </row>
    <row r="5552" spans="17:34" x14ac:dyDescent="0.3">
      <c r="Q5552" s="1"/>
      <c r="AB5552" s="2"/>
      <c r="AD5552" s="1"/>
      <c r="AE5552" s="1"/>
      <c r="AF5552" s="1"/>
      <c r="AG5552" s="1"/>
      <c r="AH5552" s="1"/>
    </row>
    <row r="5553" spans="17:34" x14ac:dyDescent="0.3">
      <c r="Q5553" s="1"/>
      <c r="AB5553" s="2"/>
      <c r="AD5553" s="1"/>
      <c r="AE5553" s="1"/>
      <c r="AF5553" s="1"/>
      <c r="AG5553" s="1"/>
      <c r="AH5553" s="1"/>
    </row>
    <row r="5554" spans="17:34" x14ac:dyDescent="0.3">
      <c r="Q5554" s="1"/>
      <c r="AB5554" s="2"/>
      <c r="AD5554" s="1"/>
      <c r="AE5554" s="1"/>
      <c r="AF5554" s="1"/>
      <c r="AG5554" s="1"/>
      <c r="AH5554" s="1"/>
    </row>
    <row r="5555" spans="17:34" x14ac:dyDescent="0.3">
      <c r="Q5555" s="1"/>
      <c r="AB5555" s="2"/>
      <c r="AD5555" s="1"/>
      <c r="AE5555" s="1"/>
      <c r="AF5555" s="1"/>
      <c r="AG5555" s="1"/>
      <c r="AH5555" s="1"/>
    </row>
    <row r="5556" spans="17:34" x14ac:dyDescent="0.3">
      <c r="Q5556" s="1"/>
      <c r="AB5556" s="2"/>
      <c r="AD5556" s="1"/>
      <c r="AE5556" s="1"/>
      <c r="AF5556" s="1"/>
      <c r="AG5556" s="1"/>
      <c r="AH5556" s="1"/>
    </row>
    <row r="5557" spans="17:34" x14ac:dyDescent="0.3">
      <c r="Q5557" s="1"/>
      <c r="AB5557" s="2"/>
      <c r="AD5557" s="1"/>
      <c r="AE5557" s="1"/>
      <c r="AF5557" s="1"/>
      <c r="AG5557" s="1"/>
      <c r="AH5557" s="1"/>
    </row>
    <row r="5558" spans="17:34" x14ac:dyDescent="0.3">
      <c r="Q5558" s="1"/>
      <c r="AB5558" s="2"/>
      <c r="AD5558" s="1"/>
      <c r="AE5558" s="1"/>
      <c r="AF5558" s="1"/>
      <c r="AG5558" s="1"/>
      <c r="AH5558" s="1"/>
    </row>
    <row r="5559" spans="17:34" x14ac:dyDescent="0.3">
      <c r="Q5559" s="1"/>
      <c r="AB5559" s="2"/>
      <c r="AD5559" s="1"/>
      <c r="AE5559" s="1"/>
      <c r="AF5559" s="1"/>
      <c r="AG5559" s="1"/>
      <c r="AH5559" s="1"/>
    </row>
    <row r="5560" spans="17:34" x14ac:dyDescent="0.3">
      <c r="Q5560" s="1"/>
      <c r="AB5560" s="2"/>
      <c r="AD5560" s="1"/>
      <c r="AE5560" s="1"/>
      <c r="AF5560" s="1"/>
      <c r="AG5560" s="1"/>
      <c r="AH5560" s="1"/>
    </row>
    <row r="5561" spans="17:34" x14ac:dyDescent="0.3">
      <c r="Q5561" s="1"/>
      <c r="AB5561" s="2"/>
      <c r="AD5561" s="1"/>
      <c r="AE5561" s="1"/>
      <c r="AF5561" s="1"/>
      <c r="AG5561" s="1"/>
      <c r="AH5561" s="1"/>
    </row>
    <row r="5562" spans="17:34" x14ac:dyDescent="0.3">
      <c r="Q5562" s="1"/>
      <c r="AB5562" s="2"/>
      <c r="AD5562" s="1"/>
      <c r="AE5562" s="1"/>
      <c r="AF5562" s="1"/>
      <c r="AG5562" s="1"/>
      <c r="AH5562" s="1"/>
    </row>
    <row r="5563" spans="17:34" x14ac:dyDescent="0.3">
      <c r="Q5563" s="1"/>
      <c r="AB5563" s="2"/>
      <c r="AD5563" s="1"/>
      <c r="AE5563" s="1"/>
      <c r="AF5563" s="1"/>
      <c r="AG5563" s="1"/>
      <c r="AH5563" s="1"/>
    </row>
    <row r="5564" spans="17:34" x14ac:dyDescent="0.3">
      <c r="Q5564" s="1"/>
      <c r="AB5564" s="2"/>
      <c r="AD5564" s="1"/>
      <c r="AE5564" s="1"/>
      <c r="AF5564" s="1"/>
      <c r="AG5564" s="1"/>
      <c r="AH5564" s="1"/>
    </row>
    <row r="5565" spans="17:34" x14ac:dyDescent="0.3">
      <c r="Q5565" s="1"/>
      <c r="AB5565" s="2"/>
      <c r="AD5565" s="1"/>
      <c r="AE5565" s="1"/>
      <c r="AF5565" s="1"/>
      <c r="AG5565" s="1"/>
      <c r="AH5565" s="1"/>
    </row>
    <row r="5566" spans="17:34" x14ac:dyDescent="0.3">
      <c r="Q5566" s="1"/>
      <c r="AB5566" s="2"/>
      <c r="AD5566" s="1"/>
      <c r="AE5566" s="1"/>
      <c r="AF5566" s="1"/>
      <c r="AG5566" s="1"/>
      <c r="AH5566" s="1"/>
    </row>
    <row r="5567" spans="17:34" x14ac:dyDescent="0.3">
      <c r="Q5567" s="1"/>
      <c r="AB5567" s="2"/>
      <c r="AD5567" s="1"/>
      <c r="AE5567" s="1"/>
      <c r="AF5567" s="1"/>
      <c r="AG5567" s="1"/>
      <c r="AH5567" s="1"/>
    </row>
    <row r="5568" spans="17:34" x14ac:dyDescent="0.3">
      <c r="Q5568" s="1"/>
      <c r="AB5568" s="2"/>
      <c r="AD5568" s="1"/>
      <c r="AE5568" s="1"/>
      <c r="AF5568" s="1"/>
      <c r="AG5568" s="1"/>
      <c r="AH5568" s="1"/>
    </row>
    <row r="5569" spans="17:34" x14ac:dyDescent="0.3">
      <c r="Q5569" s="1"/>
      <c r="AB5569" s="2"/>
      <c r="AD5569" s="1"/>
      <c r="AE5569" s="1"/>
      <c r="AF5569" s="1"/>
      <c r="AG5569" s="1"/>
      <c r="AH5569" s="1"/>
    </row>
    <row r="5570" spans="17:34" x14ac:dyDescent="0.3">
      <c r="Q5570" s="1"/>
      <c r="AB5570" s="2"/>
      <c r="AD5570" s="1"/>
      <c r="AE5570" s="1"/>
      <c r="AF5570" s="1"/>
      <c r="AG5570" s="1"/>
      <c r="AH5570" s="1"/>
    </row>
    <row r="5571" spans="17:34" x14ac:dyDescent="0.3">
      <c r="Q5571" s="1"/>
      <c r="AB5571" s="2"/>
      <c r="AD5571" s="1"/>
      <c r="AE5571" s="1"/>
      <c r="AF5571" s="1"/>
      <c r="AG5571" s="1"/>
      <c r="AH5571" s="1"/>
    </row>
    <row r="5572" spans="17:34" x14ac:dyDescent="0.3">
      <c r="Q5572" s="1"/>
      <c r="AB5572" s="2"/>
      <c r="AD5572" s="1"/>
      <c r="AE5572" s="1"/>
      <c r="AF5572" s="1"/>
      <c r="AG5572" s="1"/>
      <c r="AH5572" s="1"/>
    </row>
    <row r="5573" spans="17:34" x14ac:dyDescent="0.3">
      <c r="Q5573" s="1"/>
      <c r="AB5573" s="2"/>
      <c r="AD5573" s="1"/>
      <c r="AE5573" s="1"/>
      <c r="AF5573" s="1"/>
      <c r="AG5573" s="1"/>
      <c r="AH5573" s="1"/>
    </row>
    <row r="5574" spans="17:34" x14ac:dyDescent="0.3">
      <c r="Q5574" s="1"/>
      <c r="AB5574" s="2"/>
      <c r="AD5574" s="1"/>
      <c r="AE5574" s="1"/>
      <c r="AF5574" s="1"/>
      <c r="AG5574" s="1"/>
      <c r="AH5574" s="1"/>
    </row>
    <row r="5575" spans="17:34" x14ac:dyDescent="0.3">
      <c r="Q5575" s="1"/>
      <c r="AB5575" s="2"/>
      <c r="AD5575" s="1"/>
      <c r="AE5575" s="1"/>
      <c r="AF5575" s="1"/>
      <c r="AG5575" s="1"/>
      <c r="AH5575" s="1"/>
    </row>
    <row r="5576" spans="17:34" x14ac:dyDescent="0.3">
      <c r="Q5576" s="1"/>
      <c r="AB5576" s="2"/>
      <c r="AD5576" s="1"/>
      <c r="AE5576" s="1"/>
      <c r="AF5576" s="1"/>
      <c r="AG5576" s="1"/>
      <c r="AH5576" s="1"/>
    </row>
    <row r="5577" spans="17:34" x14ac:dyDescent="0.3">
      <c r="Q5577" s="1"/>
      <c r="AB5577" s="2"/>
      <c r="AD5577" s="1"/>
      <c r="AE5577" s="1"/>
      <c r="AF5577" s="1"/>
      <c r="AG5577" s="1"/>
      <c r="AH5577" s="1"/>
    </row>
    <row r="5578" spans="17:34" x14ac:dyDescent="0.3">
      <c r="Q5578" s="1"/>
      <c r="AB5578" s="2"/>
      <c r="AD5578" s="1"/>
      <c r="AE5578" s="1"/>
      <c r="AF5578" s="1"/>
      <c r="AG5578" s="1"/>
      <c r="AH5578" s="1"/>
    </row>
    <row r="5579" spans="17:34" x14ac:dyDescent="0.3">
      <c r="Q5579" s="1"/>
      <c r="AB5579" s="2"/>
      <c r="AD5579" s="1"/>
      <c r="AE5579" s="1"/>
      <c r="AF5579" s="1"/>
      <c r="AG5579" s="1"/>
      <c r="AH5579" s="1"/>
    </row>
    <row r="5580" spans="17:34" x14ac:dyDescent="0.3">
      <c r="Q5580" s="1"/>
      <c r="AB5580" s="2"/>
      <c r="AD5580" s="1"/>
      <c r="AE5580" s="1"/>
      <c r="AF5580" s="1"/>
      <c r="AG5580" s="1"/>
      <c r="AH5580" s="1"/>
    </row>
    <row r="5581" spans="17:34" x14ac:dyDescent="0.3">
      <c r="Q5581" s="1"/>
      <c r="AB5581" s="2"/>
      <c r="AD5581" s="1"/>
      <c r="AE5581" s="1"/>
      <c r="AF5581" s="1"/>
      <c r="AG5581" s="1"/>
      <c r="AH5581" s="1"/>
    </row>
    <row r="5582" spans="17:34" x14ac:dyDescent="0.3">
      <c r="Q5582" s="1"/>
      <c r="AB5582" s="2"/>
      <c r="AD5582" s="1"/>
      <c r="AE5582" s="1"/>
      <c r="AF5582" s="1"/>
      <c r="AG5582" s="1"/>
      <c r="AH5582" s="1"/>
    </row>
    <row r="5583" spans="17:34" x14ac:dyDescent="0.3">
      <c r="Q5583" s="1"/>
      <c r="AB5583" s="2"/>
      <c r="AD5583" s="1"/>
      <c r="AE5583" s="1"/>
      <c r="AF5583" s="1"/>
      <c r="AG5583" s="1"/>
      <c r="AH5583" s="1"/>
    </row>
    <row r="5584" spans="17:34" x14ac:dyDescent="0.3">
      <c r="Q5584" s="1"/>
      <c r="AB5584" s="2"/>
      <c r="AD5584" s="1"/>
      <c r="AE5584" s="1"/>
      <c r="AF5584" s="1"/>
      <c r="AG5584" s="1"/>
      <c r="AH5584" s="1"/>
    </row>
    <row r="5585" spans="17:34" x14ac:dyDescent="0.3">
      <c r="Q5585" s="1"/>
      <c r="AB5585" s="2"/>
      <c r="AD5585" s="1"/>
      <c r="AE5585" s="1"/>
      <c r="AF5585" s="1"/>
      <c r="AG5585" s="1"/>
      <c r="AH5585" s="1"/>
    </row>
    <row r="5586" spans="17:34" x14ac:dyDescent="0.3">
      <c r="Q5586" s="1"/>
      <c r="AB5586" s="2"/>
      <c r="AD5586" s="1"/>
      <c r="AE5586" s="1"/>
      <c r="AF5586" s="1"/>
      <c r="AG5586" s="1"/>
      <c r="AH5586" s="1"/>
    </row>
    <row r="5587" spans="17:34" x14ac:dyDescent="0.3">
      <c r="Q5587" s="1"/>
      <c r="AB5587" s="2"/>
      <c r="AD5587" s="1"/>
      <c r="AE5587" s="1"/>
      <c r="AF5587" s="1"/>
      <c r="AG5587" s="1"/>
      <c r="AH5587" s="1"/>
    </row>
    <row r="5588" spans="17:34" x14ac:dyDescent="0.3">
      <c r="Q5588" s="1"/>
      <c r="AB5588" s="2"/>
      <c r="AD5588" s="1"/>
      <c r="AE5588" s="1"/>
      <c r="AF5588" s="1"/>
      <c r="AG5588" s="1"/>
      <c r="AH5588" s="1"/>
    </row>
    <row r="5589" spans="17:34" x14ac:dyDescent="0.3">
      <c r="Q5589" s="1"/>
      <c r="AB5589" s="2"/>
      <c r="AD5589" s="1"/>
      <c r="AE5589" s="1"/>
      <c r="AF5589" s="1"/>
      <c r="AG5589" s="1"/>
      <c r="AH5589" s="1"/>
    </row>
    <row r="5590" spans="17:34" x14ac:dyDescent="0.3">
      <c r="Q5590" s="1"/>
      <c r="AB5590" s="2"/>
      <c r="AD5590" s="1"/>
      <c r="AE5590" s="1"/>
      <c r="AF5590" s="1"/>
      <c r="AG5590" s="1"/>
      <c r="AH5590" s="1"/>
    </row>
    <row r="5591" spans="17:34" x14ac:dyDescent="0.3">
      <c r="Q5591" s="1"/>
      <c r="AB5591" s="2"/>
      <c r="AD5591" s="1"/>
      <c r="AE5591" s="1"/>
      <c r="AF5591" s="1"/>
      <c r="AG5591" s="1"/>
      <c r="AH5591" s="1"/>
    </row>
    <row r="5592" spans="17:34" x14ac:dyDescent="0.3">
      <c r="Q5592" s="1"/>
      <c r="AB5592" s="2"/>
      <c r="AD5592" s="1"/>
      <c r="AE5592" s="1"/>
      <c r="AF5592" s="1"/>
      <c r="AG5592" s="1"/>
      <c r="AH5592" s="1"/>
    </row>
    <row r="5593" spans="17:34" x14ac:dyDescent="0.3">
      <c r="Q5593" s="1"/>
      <c r="AB5593" s="2"/>
      <c r="AD5593" s="1"/>
      <c r="AE5593" s="1"/>
      <c r="AF5593" s="1"/>
      <c r="AG5593" s="1"/>
      <c r="AH5593" s="1"/>
    </row>
    <row r="5594" spans="17:34" x14ac:dyDescent="0.3">
      <c r="Q5594" s="1"/>
      <c r="AB5594" s="2"/>
      <c r="AD5594" s="1"/>
      <c r="AE5594" s="1"/>
      <c r="AF5594" s="1"/>
      <c r="AG5594" s="1"/>
      <c r="AH5594" s="1"/>
    </row>
    <row r="5595" spans="17:34" x14ac:dyDescent="0.3">
      <c r="Q5595" s="1"/>
      <c r="AB5595" s="2"/>
      <c r="AD5595" s="1"/>
      <c r="AE5595" s="1"/>
      <c r="AF5595" s="1"/>
      <c r="AG5595" s="1"/>
      <c r="AH5595" s="1"/>
    </row>
    <row r="5596" spans="17:34" x14ac:dyDescent="0.3">
      <c r="Q5596" s="1"/>
      <c r="AB5596" s="2"/>
      <c r="AD5596" s="1"/>
      <c r="AE5596" s="1"/>
      <c r="AF5596" s="1"/>
      <c r="AG5596" s="1"/>
      <c r="AH5596" s="1"/>
    </row>
    <row r="5597" spans="17:34" x14ac:dyDescent="0.3">
      <c r="Q5597" s="1"/>
      <c r="AB5597" s="2"/>
      <c r="AD5597" s="1"/>
      <c r="AE5597" s="1"/>
      <c r="AF5597" s="1"/>
      <c r="AG5597" s="1"/>
      <c r="AH5597" s="1"/>
    </row>
    <row r="5598" spans="17:34" x14ac:dyDescent="0.3">
      <c r="Q5598" s="1"/>
      <c r="AB5598" s="2"/>
      <c r="AD5598" s="1"/>
      <c r="AE5598" s="1"/>
      <c r="AF5598" s="1"/>
      <c r="AG5598" s="1"/>
      <c r="AH5598" s="1"/>
    </row>
    <row r="5599" spans="17:34" x14ac:dyDescent="0.3">
      <c r="Q5599" s="1"/>
      <c r="AB5599" s="2"/>
      <c r="AD5599" s="1"/>
      <c r="AE5599" s="1"/>
      <c r="AF5599" s="1"/>
      <c r="AG5599" s="1"/>
      <c r="AH5599" s="1"/>
    </row>
    <row r="5600" spans="17:34" x14ac:dyDescent="0.3">
      <c r="Q5600" s="1"/>
      <c r="AB5600" s="2"/>
      <c r="AD5600" s="1"/>
      <c r="AE5600" s="1"/>
      <c r="AF5600" s="1"/>
      <c r="AG5600" s="1"/>
      <c r="AH5600" s="1"/>
    </row>
    <row r="5601" spans="17:34" x14ac:dyDescent="0.3">
      <c r="Q5601" s="1"/>
      <c r="AB5601" s="2"/>
      <c r="AD5601" s="1"/>
      <c r="AE5601" s="1"/>
      <c r="AF5601" s="1"/>
      <c r="AG5601" s="1"/>
      <c r="AH5601" s="1"/>
    </row>
    <row r="5602" spans="17:34" x14ac:dyDescent="0.3">
      <c r="Q5602" s="1"/>
      <c r="AB5602" s="2"/>
      <c r="AD5602" s="1"/>
      <c r="AE5602" s="1"/>
      <c r="AF5602" s="1"/>
      <c r="AG5602" s="1"/>
      <c r="AH5602" s="1"/>
    </row>
    <row r="5603" spans="17:34" x14ac:dyDescent="0.3">
      <c r="Q5603" s="1"/>
      <c r="AB5603" s="2"/>
      <c r="AD5603" s="1"/>
      <c r="AE5603" s="1"/>
      <c r="AF5603" s="1"/>
      <c r="AG5603" s="1"/>
      <c r="AH5603" s="1"/>
    </row>
    <row r="5604" spans="17:34" x14ac:dyDescent="0.3">
      <c r="Q5604" s="1"/>
      <c r="AB5604" s="2"/>
      <c r="AD5604" s="1"/>
      <c r="AE5604" s="1"/>
      <c r="AF5604" s="1"/>
      <c r="AG5604" s="1"/>
      <c r="AH5604" s="1"/>
    </row>
    <row r="5605" spans="17:34" x14ac:dyDescent="0.3">
      <c r="Q5605" s="1"/>
      <c r="AB5605" s="2"/>
      <c r="AD5605" s="1"/>
      <c r="AE5605" s="1"/>
      <c r="AF5605" s="1"/>
      <c r="AG5605" s="1"/>
      <c r="AH5605" s="1"/>
    </row>
    <row r="5606" spans="17:34" x14ac:dyDescent="0.3">
      <c r="Q5606" s="1"/>
      <c r="AB5606" s="2"/>
      <c r="AD5606" s="1"/>
      <c r="AE5606" s="1"/>
      <c r="AF5606" s="1"/>
      <c r="AG5606" s="1"/>
      <c r="AH5606" s="1"/>
    </row>
    <row r="5607" spans="17:34" x14ac:dyDescent="0.3">
      <c r="Q5607" s="1"/>
      <c r="AB5607" s="2"/>
      <c r="AD5607" s="1"/>
      <c r="AE5607" s="1"/>
      <c r="AF5607" s="1"/>
      <c r="AG5607" s="1"/>
      <c r="AH5607" s="1"/>
    </row>
    <row r="5608" spans="17:34" x14ac:dyDescent="0.3">
      <c r="Q5608" s="1"/>
      <c r="AB5608" s="2"/>
      <c r="AD5608" s="1"/>
      <c r="AE5608" s="1"/>
      <c r="AF5608" s="1"/>
      <c r="AG5608" s="1"/>
      <c r="AH5608" s="1"/>
    </row>
    <row r="5609" spans="17:34" x14ac:dyDescent="0.3">
      <c r="Q5609" s="1"/>
      <c r="AB5609" s="2"/>
      <c r="AD5609" s="1"/>
      <c r="AE5609" s="1"/>
      <c r="AF5609" s="1"/>
      <c r="AG5609" s="1"/>
      <c r="AH5609" s="1"/>
    </row>
    <row r="5610" spans="17:34" x14ac:dyDescent="0.3">
      <c r="Q5610" s="1"/>
      <c r="AB5610" s="2"/>
      <c r="AD5610" s="1"/>
      <c r="AE5610" s="1"/>
      <c r="AF5610" s="1"/>
      <c r="AG5610" s="1"/>
      <c r="AH5610" s="1"/>
    </row>
    <row r="5611" spans="17:34" x14ac:dyDescent="0.3">
      <c r="Q5611" s="1"/>
      <c r="AB5611" s="2"/>
      <c r="AD5611" s="1"/>
      <c r="AE5611" s="1"/>
      <c r="AF5611" s="1"/>
      <c r="AG5611" s="1"/>
      <c r="AH5611" s="1"/>
    </row>
    <row r="5612" spans="17:34" x14ac:dyDescent="0.3">
      <c r="Q5612" s="1"/>
      <c r="AB5612" s="2"/>
      <c r="AD5612" s="1"/>
      <c r="AE5612" s="1"/>
      <c r="AF5612" s="1"/>
      <c r="AG5612" s="1"/>
      <c r="AH5612" s="1"/>
    </row>
    <row r="5613" spans="17:34" x14ac:dyDescent="0.3">
      <c r="Q5613" s="1"/>
      <c r="AB5613" s="2"/>
      <c r="AD5613" s="1"/>
      <c r="AE5613" s="1"/>
      <c r="AF5613" s="1"/>
      <c r="AG5613" s="1"/>
      <c r="AH5613" s="1"/>
    </row>
    <row r="5614" spans="17:34" x14ac:dyDescent="0.3">
      <c r="Q5614" s="1"/>
      <c r="AB5614" s="2"/>
      <c r="AD5614" s="1"/>
      <c r="AE5614" s="1"/>
      <c r="AF5614" s="1"/>
      <c r="AG5614" s="1"/>
      <c r="AH5614" s="1"/>
    </row>
    <row r="5615" spans="17:34" x14ac:dyDescent="0.3">
      <c r="Q5615" s="1"/>
      <c r="AB5615" s="2"/>
      <c r="AD5615" s="1"/>
      <c r="AE5615" s="1"/>
      <c r="AF5615" s="1"/>
      <c r="AG5615" s="1"/>
      <c r="AH5615" s="1"/>
    </row>
    <row r="5616" spans="17:34" x14ac:dyDescent="0.3">
      <c r="Q5616" s="1"/>
      <c r="AB5616" s="2"/>
      <c r="AD5616" s="1"/>
      <c r="AE5616" s="1"/>
      <c r="AF5616" s="1"/>
      <c r="AG5616" s="1"/>
      <c r="AH5616" s="1"/>
    </row>
    <row r="5617" spans="17:34" x14ac:dyDescent="0.3">
      <c r="Q5617" s="1"/>
      <c r="AB5617" s="2"/>
      <c r="AD5617" s="1"/>
      <c r="AE5617" s="1"/>
      <c r="AF5617" s="1"/>
      <c r="AG5617" s="1"/>
      <c r="AH5617" s="1"/>
    </row>
    <row r="5618" spans="17:34" x14ac:dyDescent="0.3">
      <c r="Q5618" s="1"/>
      <c r="AB5618" s="2"/>
      <c r="AD5618" s="1"/>
      <c r="AE5618" s="1"/>
      <c r="AF5618" s="1"/>
      <c r="AG5618" s="1"/>
      <c r="AH5618" s="1"/>
    </row>
    <row r="5619" spans="17:34" x14ac:dyDescent="0.3">
      <c r="Q5619" s="1"/>
      <c r="AB5619" s="2"/>
      <c r="AD5619" s="1"/>
      <c r="AE5619" s="1"/>
      <c r="AF5619" s="1"/>
      <c r="AG5619" s="1"/>
      <c r="AH5619" s="1"/>
    </row>
    <row r="5620" spans="17:34" x14ac:dyDescent="0.3">
      <c r="Q5620" s="1"/>
      <c r="AB5620" s="2"/>
      <c r="AD5620" s="1"/>
      <c r="AE5620" s="1"/>
      <c r="AF5620" s="1"/>
      <c r="AG5620" s="1"/>
      <c r="AH5620" s="1"/>
    </row>
    <row r="5621" spans="17:34" x14ac:dyDescent="0.3">
      <c r="Q5621" s="1"/>
      <c r="AB5621" s="2"/>
      <c r="AD5621" s="1"/>
      <c r="AE5621" s="1"/>
      <c r="AF5621" s="1"/>
      <c r="AG5621" s="1"/>
      <c r="AH5621" s="1"/>
    </row>
    <row r="5622" spans="17:34" x14ac:dyDescent="0.3">
      <c r="Q5622" s="1"/>
      <c r="AB5622" s="2"/>
      <c r="AD5622" s="1"/>
      <c r="AE5622" s="1"/>
      <c r="AF5622" s="1"/>
      <c r="AG5622" s="1"/>
      <c r="AH5622" s="1"/>
    </row>
    <row r="5623" spans="17:34" x14ac:dyDescent="0.3">
      <c r="Q5623" s="1"/>
      <c r="AB5623" s="2"/>
      <c r="AD5623" s="1"/>
      <c r="AE5623" s="1"/>
      <c r="AF5623" s="1"/>
      <c r="AG5623" s="1"/>
      <c r="AH5623" s="1"/>
    </row>
    <row r="5624" spans="17:34" x14ac:dyDescent="0.3">
      <c r="Q5624" s="1"/>
      <c r="AB5624" s="2"/>
      <c r="AD5624" s="1"/>
      <c r="AE5624" s="1"/>
      <c r="AF5624" s="1"/>
      <c r="AG5624" s="1"/>
      <c r="AH5624" s="1"/>
    </row>
    <row r="5625" spans="17:34" x14ac:dyDescent="0.3">
      <c r="Q5625" s="1"/>
      <c r="AB5625" s="2"/>
      <c r="AD5625" s="1"/>
      <c r="AE5625" s="1"/>
      <c r="AF5625" s="1"/>
      <c r="AG5625" s="1"/>
      <c r="AH5625" s="1"/>
    </row>
    <row r="5626" spans="17:34" x14ac:dyDescent="0.3">
      <c r="Q5626" s="1"/>
      <c r="AB5626" s="2"/>
      <c r="AD5626" s="1"/>
      <c r="AE5626" s="1"/>
      <c r="AF5626" s="1"/>
      <c r="AG5626" s="1"/>
      <c r="AH5626" s="1"/>
    </row>
    <row r="5627" spans="17:34" x14ac:dyDescent="0.3">
      <c r="Q5627" s="1"/>
      <c r="AB5627" s="2"/>
      <c r="AD5627" s="1"/>
      <c r="AE5627" s="1"/>
      <c r="AF5627" s="1"/>
      <c r="AG5627" s="1"/>
      <c r="AH5627" s="1"/>
    </row>
    <row r="5628" spans="17:34" x14ac:dyDescent="0.3">
      <c r="Q5628" s="1"/>
      <c r="AB5628" s="2"/>
      <c r="AD5628" s="1"/>
      <c r="AE5628" s="1"/>
      <c r="AF5628" s="1"/>
      <c r="AG5628" s="1"/>
      <c r="AH5628" s="1"/>
    </row>
    <row r="5629" spans="17:34" x14ac:dyDescent="0.3">
      <c r="Q5629" s="1"/>
      <c r="AB5629" s="2"/>
      <c r="AD5629" s="1"/>
      <c r="AE5629" s="1"/>
      <c r="AF5629" s="1"/>
      <c r="AG5629" s="1"/>
      <c r="AH5629" s="1"/>
    </row>
    <row r="5630" spans="17:34" x14ac:dyDescent="0.3">
      <c r="Q5630" s="1"/>
      <c r="AB5630" s="2"/>
      <c r="AD5630" s="1"/>
      <c r="AE5630" s="1"/>
      <c r="AF5630" s="1"/>
      <c r="AG5630" s="1"/>
      <c r="AH5630" s="1"/>
    </row>
    <row r="5631" spans="17:34" x14ac:dyDescent="0.3">
      <c r="Q5631" s="1"/>
      <c r="AB5631" s="2"/>
      <c r="AD5631" s="1"/>
      <c r="AE5631" s="1"/>
      <c r="AF5631" s="1"/>
      <c r="AG5631" s="1"/>
      <c r="AH5631" s="1"/>
    </row>
    <row r="5632" spans="17:34" x14ac:dyDescent="0.3">
      <c r="Q5632" s="1"/>
      <c r="AB5632" s="2"/>
      <c r="AD5632" s="1"/>
      <c r="AE5632" s="1"/>
      <c r="AF5632" s="1"/>
      <c r="AG5632" s="1"/>
      <c r="AH5632" s="1"/>
    </row>
    <row r="5633" spans="17:34" x14ac:dyDescent="0.3">
      <c r="Q5633" s="1"/>
      <c r="AB5633" s="2"/>
      <c r="AD5633" s="1"/>
      <c r="AE5633" s="1"/>
      <c r="AF5633" s="1"/>
      <c r="AG5633" s="1"/>
      <c r="AH5633" s="1"/>
    </row>
    <row r="5634" spans="17:34" x14ac:dyDescent="0.3">
      <c r="Q5634" s="1"/>
      <c r="AB5634" s="2"/>
      <c r="AD5634" s="1"/>
      <c r="AE5634" s="1"/>
      <c r="AF5634" s="1"/>
      <c r="AG5634" s="1"/>
      <c r="AH5634" s="1"/>
    </row>
    <row r="5635" spans="17:34" x14ac:dyDescent="0.3">
      <c r="Q5635" s="1"/>
      <c r="AB5635" s="2"/>
      <c r="AD5635" s="1"/>
      <c r="AE5635" s="1"/>
      <c r="AF5635" s="1"/>
      <c r="AG5635" s="1"/>
      <c r="AH5635" s="1"/>
    </row>
    <row r="5636" spans="17:34" x14ac:dyDescent="0.3">
      <c r="Q5636" s="1"/>
      <c r="AB5636" s="2"/>
      <c r="AD5636" s="1"/>
      <c r="AE5636" s="1"/>
      <c r="AF5636" s="1"/>
      <c r="AG5636" s="1"/>
      <c r="AH5636" s="1"/>
    </row>
    <row r="5637" spans="17:34" x14ac:dyDescent="0.3">
      <c r="Q5637" s="1"/>
      <c r="AB5637" s="2"/>
      <c r="AD5637" s="1"/>
      <c r="AE5637" s="1"/>
      <c r="AF5637" s="1"/>
      <c r="AG5637" s="1"/>
      <c r="AH5637" s="1"/>
    </row>
    <row r="5638" spans="17:34" x14ac:dyDescent="0.3">
      <c r="Q5638" s="1"/>
      <c r="AB5638" s="2"/>
      <c r="AD5638" s="1"/>
      <c r="AE5638" s="1"/>
      <c r="AF5638" s="1"/>
      <c r="AG5638" s="1"/>
      <c r="AH5638" s="1"/>
    </row>
    <row r="5639" spans="17:34" x14ac:dyDescent="0.3">
      <c r="Q5639" s="1"/>
      <c r="AB5639" s="2"/>
      <c r="AD5639" s="1"/>
      <c r="AE5639" s="1"/>
      <c r="AF5639" s="1"/>
      <c r="AG5639" s="1"/>
      <c r="AH5639" s="1"/>
    </row>
    <row r="5640" spans="17:34" x14ac:dyDescent="0.3">
      <c r="Q5640" s="1"/>
      <c r="AB5640" s="2"/>
      <c r="AD5640" s="1"/>
      <c r="AE5640" s="1"/>
      <c r="AF5640" s="1"/>
      <c r="AG5640" s="1"/>
      <c r="AH5640" s="1"/>
    </row>
    <row r="5641" spans="17:34" x14ac:dyDescent="0.3">
      <c r="Q5641" s="1"/>
      <c r="AB5641" s="2"/>
      <c r="AD5641" s="1"/>
      <c r="AE5641" s="1"/>
      <c r="AF5641" s="1"/>
      <c r="AG5641" s="1"/>
      <c r="AH5641" s="1"/>
    </row>
    <row r="5642" spans="17:34" x14ac:dyDescent="0.3">
      <c r="Q5642" s="1"/>
      <c r="AB5642" s="2"/>
      <c r="AD5642" s="1"/>
      <c r="AE5642" s="1"/>
      <c r="AF5642" s="1"/>
      <c r="AG5642" s="1"/>
      <c r="AH5642" s="1"/>
    </row>
    <row r="5643" spans="17:34" x14ac:dyDescent="0.3">
      <c r="Q5643" s="1"/>
      <c r="AB5643" s="2"/>
      <c r="AD5643" s="1"/>
      <c r="AE5643" s="1"/>
      <c r="AF5643" s="1"/>
      <c r="AG5643" s="1"/>
      <c r="AH5643" s="1"/>
    </row>
    <row r="5644" spans="17:34" x14ac:dyDescent="0.3">
      <c r="Q5644" s="1"/>
      <c r="AB5644" s="2"/>
      <c r="AD5644" s="1"/>
      <c r="AE5644" s="1"/>
      <c r="AF5644" s="1"/>
      <c r="AG5644" s="1"/>
      <c r="AH5644" s="1"/>
    </row>
    <row r="5645" spans="17:34" x14ac:dyDescent="0.3">
      <c r="Q5645" s="1"/>
      <c r="AB5645" s="2"/>
      <c r="AD5645" s="1"/>
      <c r="AE5645" s="1"/>
      <c r="AF5645" s="1"/>
      <c r="AG5645" s="1"/>
      <c r="AH5645" s="1"/>
    </row>
    <row r="5646" spans="17:34" x14ac:dyDescent="0.3">
      <c r="Q5646" s="1"/>
      <c r="AB5646" s="2"/>
      <c r="AD5646" s="1"/>
      <c r="AE5646" s="1"/>
      <c r="AF5646" s="1"/>
      <c r="AG5646" s="1"/>
      <c r="AH5646" s="1"/>
    </row>
    <row r="5647" spans="17:34" x14ac:dyDescent="0.3">
      <c r="Q5647" s="1"/>
      <c r="AB5647" s="2"/>
      <c r="AD5647" s="1"/>
      <c r="AE5647" s="1"/>
      <c r="AF5647" s="1"/>
      <c r="AG5647" s="1"/>
      <c r="AH5647" s="1"/>
    </row>
    <row r="5648" spans="17:34" x14ac:dyDescent="0.3">
      <c r="Q5648" s="1"/>
      <c r="AB5648" s="2"/>
      <c r="AD5648" s="1"/>
      <c r="AE5648" s="1"/>
      <c r="AF5648" s="1"/>
      <c r="AG5648" s="1"/>
      <c r="AH5648" s="1"/>
    </row>
    <row r="5649" spans="17:34" x14ac:dyDescent="0.3">
      <c r="Q5649" s="1"/>
      <c r="AB5649" s="2"/>
      <c r="AD5649" s="1"/>
      <c r="AE5649" s="1"/>
      <c r="AF5649" s="1"/>
      <c r="AG5649" s="1"/>
      <c r="AH5649" s="1"/>
    </row>
    <row r="5650" spans="17:34" x14ac:dyDescent="0.3">
      <c r="Q5650" s="1"/>
      <c r="AB5650" s="2"/>
      <c r="AD5650" s="1"/>
      <c r="AE5650" s="1"/>
      <c r="AF5650" s="1"/>
      <c r="AG5650" s="1"/>
      <c r="AH5650" s="1"/>
    </row>
    <row r="5651" spans="17:34" x14ac:dyDescent="0.3">
      <c r="Q5651" s="1"/>
      <c r="AB5651" s="2"/>
      <c r="AD5651" s="1"/>
      <c r="AE5651" s="1"/>
      <c r="AF5651" s="1"/>
      <c r="AG5651" s="1"/>
      <c r="AH5651" s="1"/>
    </row>
    <row r="5652" spans="17:34" x14ac:dyDescent="0.3">
      <c r="Q5652" s="1"/>
      <c r="AB5652" s="2"/>
      <c r="AD5652" s="1"/>
      <c r="AE5652" s="1"/>
      <c r="AF5652" s="1"/>
      <c r="AG5652" s="1"/>
      <c r="AH5652" s="1"/>
    </row>
    <row r="5653" spans="17:34" x14ac:dyDescent="0.3">
      <c r="Q5653" s="1"/>
      <c r="AB5653" s="2"/>
      <c r="AD5653" s="1"/>
      <c r="AE5653" s="1"/>
      <c r="AF5653" s="1"/>
      <c r="AG5653" s="1"/>
      <c r="AH5653" s="1"/>
    </row>
    <row r="5654" spans="17:34" x14ac:dyDescent="0.3">
      <c r="Q5654" s="1"/>
      <c r="AB5654" s="2"/>
      <c r="AD5654" s="1"/>
      <c r="AE5654" s="1"/>
      <c r="AF5654" s="1"/>
      <c r="AG5654" s="1"/>
      <c r="AH5654" s="1"/>
    </row>
    <row r="5655" spans="17:34" x14ac:dyDescent="0.3">
      <c r="Q5655" s="1"/>
      <c r="AB5655" s="2"/>
      <c r="AD5655" s="1"/>
      <c r="AE5655" s="1"/>
      <c r="AF5655" s="1"/>
      <c r="AG5655" s="1"/>
      <c r="AH5655" s="1"/>
    </row>
    <row r="5656" spans="17:34" x14ac:dyDescent="0.3">
      <c r="Q5656" s="1"/>
      <c r="AB5656" s="2"/>
      <c r="AD5656" s="1"/>
      <c r="AE5656" s="1"/>
      <c r="AF5656" s="1"/>
      <c r="AG5656" s="1"/>
      <c r="AH5656" s="1"/>
    </row>
    <row r="5657" spans="17:34" x14ac:dyDescent="0.3">
      <c r="Q5657" s="1"/>
      <c r="AB5657" s="2"/>
      <c r="AD5657" s="1"/>
      <c r="AE5657" s="1"/>
      <c r="AF5657" s="1"/>
      <c r="AG5657" s="1"/>
      <c r="AH5657" s="1"/>
    </row>
    <row r="5658" spans="17:34" x14ac:dyDescent="0.3">
      <c r="Q5658" s="1"/>
      <c r="AB5658" s="2"/>
      <c r="AD5658" s="1"/>
      <c r="AE5658" s="1"/>
      <c r="AF5658" s="1"/>
      <c r="AG5658" s="1"/>
      <c r="AH5658" s="1"/>
    </row>
    <row r="5659" spans="17:34" x14ac:dyDescent="0.3">
      <c r="Q5659" s="1"/>
      <c r="AB5659" s="2"/>
      <c r="AD5659" s="1"/>
      <c r="AE5659" s="1"/>
      <c r="AF5659" s="1"/>
      <c r="AG5659" s="1"/>
      <c r="AH5659" s="1"/>
    </row>
    <row r="5660" spans="17:34" x14ac:dyDescent="0.3">
      <c r="Q5660" s="1"/>
      <c r="AB5660" s="2"/>
      <c r="AD5660" s="1"/>
      <c r="AE5660" s="1"/>
      <c r="AF5660" s="1"/>
      <c r="AG5660" s="1"/>
      <c r="AH5660" s="1"/>
    </row>
    <row r="5661" spans="17:34" x14ac:dyDescent="0.3">
      <c r="Q5661" s="1"/>
      <c r="AB5661" s="2"/>
      <c r="AD5661" s="1"/>
      <c r="AE5661" s="1"/>
      <c r="AF5661" s="1"/>
      <c r="AG5661" s="1"/>
      <c r="AH5661" s="1"/>
    </row>
    <row r="5662" spans="17:34" x14ac:dyDescent="0.3">
      <c r="Q5662" s="1"/>
      <c r="AB5662" s="2"/>
      <c r="AD5662" s="1"/>
      <c r="AE5662" s="1"/>
      <c r="AF5662" s="1"/>
      <c r="AG5662" s="1"/>
      <c r="AH5662" s="1"/>
    </row>
    <row r="5663" spans="17:34" x14ac:dyDescent="0.3">
      <c r="Q5663" s="1"/>
      <c r="AB5663" s="2"/>
      <c r="AD5663" s="1"/>
      <c r="AE5663" s="1"/>
      <c r="AF5663" s="1"/>
      <c r="AG5663" s="1"/>
      <c r="AH5663" s="1"/>
    </row>
    <row r="5664" spans="17:34" x14ac:dyDescent="0.3">
      <c r="Q5664" s="1"/>
      <c r="AB5664" s="2"/>
      <c r="AD5664" s="1"/>
      <c r="AE5664" s="1"/>
      <c r="AF5664" s="1"/>
      <c r="AG5664" s="1"/>
      <c r="AH5664" s="1"/>
    </row>
    <row r="5665" spans="17:34" x14ac:dyDescent="0.3">
      <c r="Q5665" s="1"/>
      <c r="AB5665" s="2"/>
      <c r="AD5665" s="1"/>
      <c r="AE5665" s="1"/>
      <c r="AF5665" s="1"/>
      <c r="AG5665" s="1"/>
      <c r="AH5665" s="1"/>
    </row>
    <row r="5666" spans="17:34" x14ac:dyDescent="0.3">
      <c r="Q5666" s="1"/>
      <c r="AB5666" s="2"/>
      <c r="AD5666" s="1"/>
      <c r="AE5666" s="1"/>
      <c r="AF5666" s="1"/>
      <c r="AG5666" s="1"/>
      <c r="AH5666" s="1"/>
    </row>
    <row r="5667" spans="17:34" x14ac:dyDescent="0.3">
      <c r="Q5667" s="1"/>
      <c r="AB5667" s="2"/>
      <c r="AD5667" s="1"/>
      <c r="AE5667" s="1"/>
      <c r="AF5667" s="1"/>
      <c r="AG5667" s="1"/>
      <c r="AH5667" s="1"/>
    </row>
    <row r="5668" spans="17:34" x14ac:dyDescent="0.3">
      <c r="Q5668" s="1"/>
      <c r="AB5668" s="2"/>
      <c r="AD5668" s="1"/>
      <c r="AE5668" s="1"/>
      <c r="AF5668" s="1"/>
      <c r="AG5668" s="1"/>
      <c r="AH5668" s="1"/>
    </row>
    <row r="5669" spans="17:34" x14ac:dyDescent="0.3">
      <c r="Q5669" s="1"/>
      <c r="AB5669" s="2"/>
      <c r="AD5669" s="1"/>
      <c r="AE5669" s="1"/>
      <c r="AF5669" s="1"/>
      <c r="AG5669" s="1"/>
      <c r="AH5669" s="1"/>
    </row>
    <row r="5670" spans="17:34" x14ac:dyDescent="0.3">
      <c r="Q5670" s="1"/>
      <c r="AB5670" s="2"/>
      <c r="AD5670" s="1"/>
      <c r="AE5670" s="1"/>
      <c r="AF5670" s="1"/>
      <c r="AG5670" s="1"/>
      <c r="AH5670" s="1"/>
    </row>
    <row r="5671" spans="17:34" x14ac:dyDescent="0.3">
      <c r="Q5671" s="1"/>
      <c r="AB5671" s="2"/>
      <c r="AD5671" s="1"/>
      <c r="AE5671" s="1"/>
      <c r="AF5671" s="1"/>
      <c r="AG5671" s="1"/>
      <c r="AH5671" s="1"/>
    </row>
    <row r="5672" spans="17:34" x14ac:dyDescent="0.3">
      <c r="Q5672" s="1"/>
      <c r="AB5672" s="2"/>
      <c r="AD5672" s="1"/>
      <c r="AE5672" s="1"/>
      <c r="AF5672" s="1"/>
      <c r="AG5672" s="1"/>
      <c r="AH5672" s="1"/>
    </row>
    <row r="5673" spans="17:34" x14ac:dyDescent="0.3">
      <c r="Q5673" s="1"/>
      <c r="AB5673" s="2"/>
      <c r="AD5673" s="1"/>
      <c r="AE5673" s="1"/>
      <c r="AF5673" s="1"/>
      <c r="AG5673" s="1"/>
      <c r="AH5673" s="1"/>
    </row>
    <row r="5674" spans="17:34" x14ac:dyDescent="0.3">
      <c r="Q5674" s="1"/>
      <c r="AB5674" s="2"/>
      <c r="AD5674" s="1"/>
      <c r="AE5674" s="1"/>
      <c r="AF5674" s="1"/>
      <c r="AG5674" s="1"/>
      <c r="AH5674" s="1"/>
    </row>
    <row r="5675" spans="17:34" x14ac:dyDescent="0.3">
      <c r="Q5675" s="1"/>
      <c r="AB5675" s="2"/>
      <c r="AD5675" s="1"/>
      <c r="AE5675" s="1"/>
      <c r="AF5675" s="1"/>
      <c r="AG5675" s="1"/>
      <c r="AH5675" s="1"/>
    </row>
    <row r="5676" spans="17:34" x14ac:dyDescent="0.3">
      <c r="Q5676" s="1"/>
      <c r="AB5676" s="2"/>
      <c r="AD5676" s="1"/>
      <c r="AE5676" s="1"/>
      <c r="AF5676" s="1"/>
      <c r="AG5676" s="1"/>
      <c r="AH5676" s="1"/>
    </row>
    <row r="5677" spans="17:34" x14ac:dyDescent="0.3">
      <c r="Q5677" s="1"/>
      <c r="AB5677" s="2"/>
      <c r="AD5677" s="1"/>
      <c r="AE5677" s="1"/>
      <c r="AF5677" s="1"/>
      <c r="AG5677" s="1"/>
      <c r="AH5677" s="1"/>
    </row>
    <row r="5678" spans="17:34" x14ac:dyDescent="0.3">
      <c r="Q5678" s="1"/>
      <c r="AB5678" s="2"/>
      <c r="AD5678" s="1"/>
      <c r="AE5678" s="1"/>
      <c r="AF5678" s="1"/>
      <c r="AG5678" s="1"/>
      <c r="AH5678" s="1"/>
    </row>
    <row r="5679" spans="17:34" x14ac:dyDescent="0.3">
      <c r="Q5679" s="1"/>
      <c r="AB5679" s="2"/>
      <c r="AD5679" s="1"/>
      <c r="AE5679" s="1"/>
      <c r="AF5679" s="1"/>
      <c r="AG5679" s="1"/>
      <c r="AH5679" s="1"/>
    </row>
    <row r="5680" spans="17:34" x14ac:dyDescent="0.3">
      <c r="Q5680" s="1"/>
      <c r="AB5680" s="2"/>
      <c r="AD5680" s="1"/>
      <c r="AE5680" s="1"/>
      <c r="AF5680" s="1"/>
      <c r="AG5680" s="1"/>
      <c r="AH5680" s="1"/>
    </row>
    <row r="5681" spans="17:34" x14ac:dyDescent="0.3">
      <c r="Q5681" s="1"/>
      <c r="AB5681" s="2"/>
      <c r="AD5681" s="1"/>
      <c r="AE5681" s="1"/>
      <c r="AF5681" s="1"/>
      <c r="AG5681" s="1"/>
      <c r="AH5681" s="1"/>
    </row>
    <row r="5682" spans="17:34" x14ac:dyDescent="0.3">
      <c r="Q5682" s="1"/>
      <c r="AB5682" s="2"/>
      <c r="AD5682" s="1"/>
      <c r="AE5682" s="1"/>
      <c r="AF5682" s="1"/>
      <c r="AG5682" s="1"/>
      <c r="AH5682" s="1"/>
    </row>
    <row r="5683" spans="17:34" x14ac:dyDescent="0.3">
      <c r="Q5683" s="1"/>
      <c r="AB5683" s="2"/>
      <c r="AD5683" s="1"/>
      <c r="AE5683" s="1"/>
      <c r="AF5683" s="1"/>
      <c r="AG5683" s="1"/>
      <c r="AH5683" s="1"/>
    </row>
    <row r="5684" spans="17:34" x14ac:dyDescent="0.3">
      <c r="Q5684" s="1"/>
      <c r="AB5684" s="2"/>
      <c r="AD5684" s="1"/>
      <c r="AE5684" s="1"/>
      <c r="AF5684" s="1"/>
      <c r="AG5684" s="1"/>
      <c r="AH5684" s="1"/>
    </row>
    <row r="5685" spans="17:34" x14ac:dyDescent="0.3">
      <c r="Q5685" s="1"/>
      <c r="AB5685" s="2"/>
      <c r="AD5685" s="1"/>
      <c r="AE5685" s="1"/>
      <c r="AF5685" s="1"/>
      <c r="AG5685" s="1"/>
      <c r="AH5685" s="1"/>
    </row>
    <row r="5686" spans="17:34" x14ac:dyDescent="0.3">
      <c r="Q5686" s="1"/>
      <c r="AB5686" s="2"/>
      <c r="AD5686" s="1"/>
      <c r="AE5686" s="1"/>
      <c r="AF5686" s="1"/>
      <c r="AG5686" s="1"/>
      <c r="AH5686" s="1"/>
    </row>
    <row r="5687" spans="17:34" x14ac:dyDescent="0.3">
      <c r="Q5687" s="1"/>
      <c r="AB5687" s="2"/>
      <c r="AD5687" s="1"/>
      <c r="AE5687" s="1"/>
      <c r="AF5687" s="1"/>
      <c r="AG5687" s="1"/>
      <c r="AH5687" s="1"/>
    </row>
    <row r="5688" spans="17:34" x14ac:dyDescent="0.3">
      <c r="Q5688" s="1"/>
      <c r="AB5688" s="2"/>
      <c r="AD5688" s="1"/>
      <c r="AE5688" s="1"/>
      <c r="AF5688" s="1"/>
      <c r="AG5688" s="1"/>
      <c r="AH5688" s="1"/>
    </row>
    <row r="5689" spans="17:34" x14ac:dyDescent="0.3">
      <c r="Q5689" s="1"/>
      <c r="AB5689" s="2"/>
      <c r="AD5689" s="1"/>
      <c r="AE5689" s="1"/>
      <c r="AF5689" s="1"/>
      <c r="AG5689" s="1"/>
      <c r="AH5689" s="1"/>
    </row>
    <row r="5690" spans="17:34" x14ac:dyDescent="0.3">
      <c r="Q5690" s="1"/>
      <c r="AB5690" s="2"/>
      <c r="AD5690" s="1"/>
      <c r="AE5690" s="1"/>
      <c r="AF5690" s="1"/>
      <c r="AG5690" s="1"/>
      <c r="AH5690" s="1"/>
    </row>
    <row r="5691" spans="17:34" x14ac:dyDescent="0.3">
      <c r="Q5691" s="1"/>
      <c r="AB5691" s="2"/>
      <c r="AD5691" s="1"/>
      <c r="AE5691" s="1"/>
      <c r="AF5691" s="1"/>
      <c r="AG5691" s="1"/>
      <c r="AH5691" s="1"/>
    </row>
    <row r="5692" spans="17:34" x14ac:dyDescent="0.3">
      <c r="Q5692" s="1"/>
      <c r="AB5692" s="2"/>
      <c r="AD5692" s="1"/>
      <c r="AE5692" s="1"/>
      <c r="AF5692" s="1"/>
      <c r="AG5692" s="1"/>
      <c r="AH5692" s="1"/>
    </row>
    <row r="5693" spans="17:34" x14ac:dyDescent="0.3">
      <c r="Q5693" s="1"/>
      <c r="AB5693" s="2"/>
      <c r="AD5693" s="1"/>
      <c r="AE5693" s="1"/>
      <c r="AF5693" s="1"/>
      <c r="AG5693" s="1"/>
      <c r="AH5693" s="1"/>
    </row>
    <row r="5694" spans="17:34" x14ac:dyDescent="0.3">
      <c r="Q5694" s="1"/>
      <c r="AB5694" s="2"/>
      <c r="AD5694" s="1"/>
      <c r="AE5694" s="1"/>
      <c r="AF5694" s="1"/>
      <c r="AG5694" s="1"/>
      <c r="AH5694" s="1"/>
    </row>
    <row r="5695" spans="17:34" x14ac:dyDescent="0.3">
      <c r="Q5695" s="1"/>
      <c r="AB5695" s="2"/>
      <c r="AD5695" s="1"/>
      <c r="AE5695" s="1"/>
      <c r="AF5695" s="1"/>
      <c r="AG5695" s="1"/>
      <c r="AH5695" s="1"/>
    </row>
    <row r="5696" spans="17:34" x14ac:dyDescent="0.3">
      <c r="Q5696" s="1"/>
      <c r="AB5696" s="2"/>
      <c r="AD5696" s="1"/>
      <c r="AE5696" s="1"/>
      <c r="AF5696" s="1"/>
      <c r="AG5696" s="1"/>
      <c r="AH5696" s="1"/>
    </row>
    <row r="5697" spans="17:34" x14ac:dyDescent="0.3">
      <c r="Q5697" s="1"/>
      <c r="AB5697" s="2"/>
      <c r="AD5697" s="1"/>
      <c r="AE5697" s="1"/>
      <c r="AF5697" s="1"/>
      <c r="AG5697" s="1"/>
      <c r="AH5697" s="1"/>
    </row>
    <row r="5698" spans="17:34" x14ac:dyDescent="0.3">
      <c r="Q5698" s="1"/>
      <c r="AB5698" s="2"/>
      <c r="AD5698" s="1"/>
      <c r="AE5698" s="1"/>
      <c r="AF5698" s="1"/>
      <c r="AG5698" s="1"/>
      <c r="AH5698" s="1"/>
    </row>
    <row r="5699" spans="17:34" x14ac:dyDescent="0.3">
      <c r="Q5699" s="1"/>
      <c r="AB5699" s="2"/>
      <c r="AD5699" s="1"/>
      <c r="AE5699" s="1"/>
      <c r="AF5699" s="1"/>
      <c r="AG5699" s="1"/>
      <c r="AH5699" s="1"/>
    </row>
    <row r="5700" spans="17:34" x14ac:dyDescent="0.3">
      <c r="Q5700" s="1"/>
      <c r="AB5700" s="2"/>
      <c r="AD5700" s="1"/>
      <c r="AE5700" s="1"/>
      <c r="AF5700" s="1"/>
      <c r="AG5700" s="1"/>
      <c r="AH5700" s="1"/>
    </row>
    <row r="5701" spans="17:34" x14ac:dyDescent="0.3">
      <c r="Q5701" s="1"/>
      <c r="AB5701" s="2"/>
      <c r="AD5701" s="1"/>
      <c r="AE5701" s="1"/>
      <c r="AF5701" s="1"/>
      <c r="AG5701" s="1"/>
      <c r="AH5701" s="1"/>
    </row>
    <row r="5702" spans="17:34" x14ac:dyDescent="0.3">
      <c r="Q5702" s="1"/>
      <c r="AB5702" s="2"/>
      <c r="AD5702" s="1"/>
      <c r="AE5702" s="1"/>
      <c r="AF5702" s="1"/>
      <c r="AG5702" s="1"/>
      <c r="AH5702" s="1"/>
    </row>
    <row r="5703" spans="17:34" x14ac:dyDescent="0.3">
      <c r="Q5703" s="1"/>
      <c r="AB5703" s="2"/>
      <c r="AD5703" s="1"/>
      <c r="AE5703" s="1"/>
      <c r="AF5703" s="1"/>
      <c r="AG5703" s="1"/>
      <c r="AH5703" s="1"/>
    </row>
    <row r="5704" spans="17:34" x14ac:dyDescent="0.3">
      <c r="Q5704" s="1"/>
      <c r="AB5704" s="2"/>
      <c r="AD5704" s="1"/>
      <c r="AE5704" s="1"/>
      <c r="AF5704" s="1"/>
      <c r="AG5704" s="1"/>
      <c r="AH5704" s="1"/>
    </row>
    <row r="5705" spans="17:34" x14ac:dyDescent="0.3">
      <c r="Q5705" s="1"/>
      <c r="AB5705" s="2"/>
      <c r="AD5705" s="1"/>
      <c r="AE5705" s="1"/>
      <c r="AF5705" s="1"/>
      <c r="AG5705" s="1"/>
      <c r="AH5705" s="1"/>
    </row>
    <row r="5706" spans="17:34" x14ac:dyDescent="0.3">
      <c r="Q5706" s="1"/>
      <c r="AB5706" s="2"/>
      <c r="AD5706" s="1"/>
      <c r="AE5706" s="1"/>
      <c r="AF5706" s="1"/>
      <c r="AG5706" s="1"/>
      <c r="AH5706" s="1"/>
    </row>
    <row r="5707" spans="17:34" x14ac:dyDescent="0.3">
      <c r="Q5707" s="1"/>
      <c r="AB5707" s="2"/>
      <c r="AD5707" s="1"/>
      <c r="AE5707" s="1"/>
      <c r="AF5707" s="1"/>
      <c r="AG5707" s="1"/>
      <c r="AH5707" s="1"/>
    </row>
    <row r="5708" spans="17:34" x14ac:dyDescent="0.3">
      <c r="Q5708" s="1"/>
      <c r="AB5708" s="2"/>
      <c r="AD5708" s="1"/>
      <c r="AE5708" s="1"/>
      <c r="AF5708" s="1"/>
      <c r="AG5708" s="1"/>
      <c r="AH5708" s="1"/>
    </row>
    <row r="5709" spans="17:34" x14ac:dyDescent="0.3">
      <c r="Q5709" s="1"/>
      <c r="AB5709" s="2"/>
      <c r="AD5709" s="1"/>
      <c r="AE5709" s="1"/>
      <c r="AF5709" s="1"/>
      <c r="AG5709" s="1"/>
      <c r="AH5709" s="1"/>
    </row>
    <row r="5710" spans="17:34" x14ac:dyDescent="0.3">
      <c r="Q5710" s="1"/>
      <c r="AB5710" s="2"/>
      <c r="AD5710" s="1"/>
      <c r="AE5710" s="1"/>
      <c r="AF5710" s="1"/>
      <c r="AG5710" s="1"/>
      <c r="AH5710" s="1"/>
    </row>
    <row r="5711" spans="17:34" x14ac:dyDescent="0.3">
      <c r="Q5711" s="1"/>
      <c r="AB5711" s="2"/>
      <c r="AD5711" s="1"/>
      <c r="AE5711" s="1"/>
      <c r="AF5711" s="1"/>
      <c r="AG5711" s="1"/>
      <c r="AH5711" s="1"/>
    </row>
    <row r="5712" spans="17:34" x14ac:dyDescent="0.3">
      <c r="Q5712" s="1"/>
      <c r="AB5712" s="2"/>
      <c r="AD5712" s="1"/>
      <c r="AE5712" s="1"/>
      <c r="AF5712" s="1"/>
      <c r="AG5712" s="1"/>
      <c r="AH5712" s="1"/>
    </row>
    <row r="5713" spans="17:34" x14ac:dyDescent="0.3">
      <c r="Q5713" s="1"/>
      <c r="AB5713" s="2"/>
      <c r="AD5713" s="1"/>
      <c r="AE5713" s="1"/>
      <c r="AF5713" s="1"/>
      <c r="AG5713" s="1"/>
      <c r="AH5713" s="1"/>
    </row>
    <row r="5714" spans="17:34" x14ac:dyDescent="0.3">
      <c r="Q5714" s="1"/>
      <c r="AB5714" s="2"/>
      <c r="AD5714" s="1"/>
      <c r="AE5714" s="1"/>
      <c r="AF5714" s="1"/>
      <c r="AG5714" s="1"/>
      <c r="AH5714" s="1"/>
    </row>
    <row r="5715" spans="17:34" x14ac:dyDescent="0.3">
      <c r="Q5715" s="1"/>
      <c r="AB5715" s="2"/>
      <c r="AD5715" s="1"/>
      <c r="AE5715" s="1"/>
      <c r="AF5715" s="1"/>
      <c r="AG5715" s="1"/>
      <c r="AH5715" s="1"/>
    </row>
    <row r="5716" spans="17:34" x14ac:dyDescent="0.3">
      <c r="Q5716" s="1"/>
      <c r="AB5716" s="2"/>
      <c r="AD5716" s="1"/>
      <c r="AE5716" s="1"/>
      <c r="AF5716" s="1"/>
      <c r="AG5716" s="1"/>
      <c r="AH5716" s="1"/>
    </row>
    <row r="5717" spans="17:34" x14ac:dyDescent="0.3">
      <c r="Q5717" s="1"/>
      <c r="AB5717" s="2"/>
      <c r="AD5717" s="1"/>
      <c r="AE5717" s="1"/>
      <c r="AF5717" s="1"/>
      <c r="AG5717" s="1"/>
      <c r="AH5717" s="1"/>
    </row>
    <row r="5718" spans="17:34" x14ac:dyDescent="0.3">
      <c r="Q5718" s="1"/>
      <c r="AB5718" s="2"/>
      <c r="AD5718" s="1"/>
      <c r="AE5718" s="1"/>
      <c r="AF5718" s="1"/>
      <c r="AG5718" s="1"/>
      <c r="AH5718" s="1"/>
    </row>
    <row r="5719" spans="17:34" x14ac:dyDescent="0.3">
      <c r="Q5719" s="1"/>
      <c r="AB5719" s="2"/>
      <c r="AD5719" s="1"/>
      <c r="AE5719" s="1"/>
      <c r="AF5719" s="1"/>
      <c r="AG5719" s="1"/>
      <c r="AH5719" s="1"/>
    </row>
    <row r="5720" spans="17:34" x14ac:dyDescent="0.3">
      <c r="Q5720" s="1"/>
      <c r="AB5720" s="2"/>
      <c r="AD5720" s="1"/>
      <c r="AE5720" s="1"/>
      <c r="AF5720" s="1"/>
      <c r="AG5720" s="1"/>
      <c r="AH5720" s="1"/>
    </row>
    <row r="5721" spans="17:34" x14ac:dyDescent="0.3">
      <c r="Q5721" s="1"/>
      <c r="AB5721" s="2"/>
      <c r="AD5721" s="1"/>
      <c r="AE5721" s="1"/>
      <c r="AF5721" s="1"/>
      <c r="AG5721" s="1"/>
      <c r="AH5721" s="1"/>
    </row>
    <row r="5722" spans="17:34" x14ac:dyDescent="0.3">
      <c r="Q5722" s="1"/>
      <c r="AB5722" s="2"/>
      <c r="AD5722" s="1"/>
      <c r="AE5722" s="1"/>
      <c r="AF5722" s="1"/>
      <c r="AG5722" s="1"/>
      <c r="AH5722" s="1"/>
    </row>
    <row r="5723" spans="17:34" x14ac:dyDescent="0.3">
      <c r="Q5723" s="1"/>
      <c r="AB5723" s="2"/>
      <c r="AD5723" s="1"/>
      <c r="AE5723" s="1"/>
      <c r="AF5723" s="1"/>
      <c r="AG5723" s="1"/>
      <c r="AH5723" s="1"/>
    </row>
    <row r="5724" spans="17:34" x14ac:dyDescent="0.3">
      <c r="Q5724" s="1"/>
      <c r="AB5724" s="2"/>
      <c r="AD5724" s="1"/>
      <c r="AE5724" s="1"/>
      <c r="AF5724" s="1"/>
      <c r="AG5724" s="1"/>
      <c r="AH5724" s="1"/>
    </row>
    <row r="5725" spans="17:34" x14ac:dyDescent="0.3">
      <c r="Q5725" s="1"/>
      <c r="AB5725" s="2"/>
      <c r="AD5725" s="1"/>
      <c r="AE5725" s="1"/>
      <c r="AF5725" s="1"/>
      <c r="AG5725" s="1"/>
      <c r="AH5725" s="1"/>
    </row>
    <row r="5726" spans="17:34" x14ac:dyDescent="0.3">
      <c r="Q5726" s="1"/>
      <c r="AB5726" s="2"/>
      <c r="AD5726" s="1"/>
      <c r="AE5726" s="1"/>
      <c r="AF5726" s="1"/>
      <c r="AG5726" s="1"/>
      <c r="AH5726" s="1"/>
    </row>
    <row r="5727" spans="17:34" x14ac:dyDescent="0.3">
      <c r="Q5727" s="1"/>
      <c r="AB5727" s="2"/>
      <c r="AD5727" s="1"/>
      <c r="AE5727" s="1"/>
      <c r="AF5727" s="1"/>
      <c r="AG5727" s="1"/>
      <c r="AH5727" s="1"/>
    </row>
    <row r="5728" spans="17:34" x14ac:dyDescent="0.3">
      <c r="Q5728" s="1"/>
      <c r="AB5728" s="2"/>
      <c r="AD5728" s="1"/>
      <c r="AE5728" s="1"/>
      <c r="AF5728" s="1"/>
      <c r="AG5728" s="1"/>
      <c r="AH5728" s="1"/>
    </row>
    <row r="5729" spans="17:34" x14ac:dyDescent="0.3">
      <c r="Q5729" s="1"/>
      <c r="AB5729" s="2"/>
      <c r="AD5729" s="1"/>
      <c r="AE5729" s="1"/>
      <c r="AF5729" s="1"/>
      <c r="AG5729" s="1"/>
      <c r="AH5729" s="1"/>
    </row>
    <row r="5730" spans="17:34" x14ac:dyDescent="0.3">
      <c r="Q5730" s="1"/>
      <c r="AB5730" s="2"/>
      <c r="AD5730" s="1"/>
      <c r="AE5730" s="1"/>
      <c r="AF5730" s="1"/>
      <c r="AG5730" s="1"/>
      <c r="AH5730" s="1"/>
    </row>
    <row r="5731" spans="17:34" x14ac:dyDescent="0.3">
      <c r="Q5731" s="1"/>
      <c r="AB5731" s="2"/>
      <c r="AD5731" s="1"/>
      <c r="AE5731" s="1"/>
      <c r="AF5731" s="1"/>
      <c r="AG5731" s="1"/>
      <c r="AH5731" s="1"/>
    </row>
    <row r="5732" spans="17:34" x14ac:dyDescent="0.3">
      <c r="Q5732" s="1"/>
      <c r="AB5732" s="2"/>
      <c r="AD5732" s="1"/>
      <c r="AE5732" s="1"/>
      <c r="AF5732" s="1"/>
      <c r="AG5732" s="1"/>
      <c r="AH5732" s="1"/>
    </row>
    <row r="5733" spans="17:34" x14ac:dyDescent="0.3">
      <c r="Q5733" s="1"/>
      <c r="AB5733" s="2"/>
      <c r="AD5733" s="1"/>
      <c r="AE5733" s="1"/>
      <c r="AF5733" s="1"/>
      <c r="AG5733" s="1"/>
      <c r="AH5733" s="1"/>
    </row>
    <row r="5734" spans="17:34" x14ac:dyDescent="0.3">
      <c r="Q5734" s="1"/>
      <c r="AB5734" s="2"/>
      <c r="AD5734" s="1"/>
      <c r="AE5734" s="1"/>
      <c r="AF5734" s="1"/>
      <c r="AG5734" s="1"/>
      <c r="AH5734" s="1"/>
    </row>
    <row r="5735" spans="17:34" x14ac:dyDescent="0.3">
      <c r="Q5735" s="1"/>
      <c r="AB5735" s="2"/>
      <c r="AD5735" s="1"/>
      <c r="AE5735" s="1"/>
      <c r="AF5735" s="1"/>
      <c r="AG5735" s="1"/>
      <c r="AH5735" s="1"/>
    </row>
    <row r="5736" spans="17:34" x14ac:dyDescent="0.3">
      <c r="Q5736" s="1"/>
      <c r="AB5736" s="2"/>
      <c r="AD5736" s="1"/>
      <c r="AE5736" s="1"/>
      <c r="AF5736" s="1"/>
      <c r="AG5736" s="1"/>
      <c r="AH5736" s="1"/>
    </row>
    <row r="5737" spans="17:34" x14ac:dyDescent="0.3">
      <c r="Q5737" s="1"/>
      <c r="AB5737" s="2"/>
      <c r="AD5737" s="1"/>
      <c r="AE5737" s="1"/>
      <c r="AF5737" s="1"/>
      <c r="AG5737" s="1"/>
      <c r="AH5737" s="1"/>
    </row>
    <row r="5738" spans="17:34" x14ac:dyDescent="0.3">
      <c r="Q5738" s="1"/>
      <c r="AB5738" s="2"/>
      <c r="AD5738" s="1"/>
      <c r="AE5738" s="1"/>
      <c r="AF5738" s="1"/>
      <c r="AG5738" s="1"/>
      <c r="AH5738" s="1"/>
    </row>
    <row r="5739" spans="17:34" x14ac:dyDescent="0.3">
      <c r="Q5739" s="1"/>
      <c r="AB5739" s="2"/>
      <c r="AD5739" s="1"/>
      <c r="AE5739" s="1"/>
      <c r="AF5739" s="1"/>
      <c r="AG5739" s="1"/>
      <c r="AH5739" s="1"/>
    </row>
    <row r="5740" spans="17:34" x14ac:dyDescent="0.3">
      <c r="Q5740" s="1"/>
      <c r="AB5740" s="2"/>
      <c r="AD5740" s="1"/>
      <c r="AE5740" s="1"/>
      <c r="AF5740" s="1"/>
      <c r="AG5740" s="1"/>
      <c r="AH5740" s="1"/>
    </row>
    <row r="5741" spans="17:34" x14ac:dyDescent="0.3">
      <c r="Q5741" s="1"/>
      <c r="AB5741" s="2"/>
      <c r="AD5741" s="1"/>
      <c r="AE5741" s="1"/>
      <c r="AF5741" s="1"/>
      <c r="AG5741" s="1"/>
      <c r="AH5741" s="1"/>
    </row>
    <row r="5742" spans="17:34" x14ac:dyDescent="0.3">
      <c r="Q5742" s="1"/>
      <c r="AB5742" s="2"/>
      <c r="AD5742" s="1"/>
      <c r="AE5742" s="1"/>
      <c r="AF5742" s="1"/>
      <c r="AG5742" s="1"/>
      <c r="AH5742" s="1"/>
    </row>
    <row r="5743" spans="17:34" x14ac:dyDescent="0.3">
      <c r="Q5743" s="1"/>
      <c r="AB5743" s="2"/>
      <c r="AD5743" s="1"/>
      <c r="AE5743" s="1"/>
      <c r="AF5743" s="1"/>
      <c r="AG5743" s="1"/>
      <c r="AH5743" s="1"/>
    </row>
    <row r="5744" spans="17:34" x14ac:dyDescent="0.3">
      <c r="Q5744" s="1"/>
      <c r="AB5744" s="2"/>
      <c r="AD5744" s="1"/>
      <c r="AE5744" s="1"/>
      <c r="AF5744" s="1"/>
      <c r="AG5744" s="1"/>
      <c r="AH5744" s="1"/>
    </row>
    <row r="5745" spans="17:34" x14ac:dyDescent="0.3">
      <c r="Q5745" s="1"/>
      <c r="AB5745" s="2"/>
      <c r="AD5745" s="1"/>
      <c r="AE5745" s="1"/>
      <c r="AF5745" s="1"/>
      <c r="AG5745" s="1"/>
      <c r="AH5745" s="1"/>
    </row>
    <row r="5746" spans="17:34" x14ac:dyDescent="0.3">
      <c r="Q5746" s="1"/>
      <c r="AB5746" s="2"/>
      <c r="AD5746" s="1"/>
      <c r="AE5746" s="1"/>
      <c r="AF5746" s="1"/>
      <c r="AG5746" s="1"/>
      <c r="AH5746" s="1"/>
    </row>
    <row r="5747" spans="17:34" x14ac:dyDescent="0.3">
      <c r="Q5747" s="1"/>
      <c r="AB5747" s="2"/>
      <c r="AD5747" s="1"/>
      <c r="AE5747" s="1"/>
      <c r="AF5747" s="1"/>
      <c r="AG5747" s="1"/>
      <c r="AH5747" s="1"/>
    </row>
    <row r="5748" spans="17:34" x14ac:dyDescent="0.3">
      <c r="Q5748" s="1"/>
      <c r="AB5748" s="2"/>
      <c r="AD5748" s="1"/>
      <c r="AE5748" s="1"/>
      <c r="AF5748" s="1"/>
      <c r="AG5748" s="1"/>
      <c r="AH5748" s="1"/>
    </row>
    <row r="5749" spans="17:34" x14ac:dyDescent="0.3">
      <c r="Q5749" s="1"/>
      <c r="AB5749" s="2"/>
      <c r="AD5749" s="1"/>
      <c r="AE5749" s="1"/>
      <c r="AF5749" s="1"/>
      <c r="AG5749" s="1"/>
      <c r="AH5749" s="1"/>
    </row>
    <row r="5750" spans="17:34" x14ac:dyDescent="0.3">
      <c r="Q5750" s="1"/>
      <c r="AB5750" s="2"/>
      <c r="AD5750" s="1"/>
      <c r="AE5750" s="1"/>
      <c r="AF5750" s="1"/>
      <c r="AG5750" s="1"/>
      <c r="AH5750" s="1"/>
    </row>
    <row r="5751" spans="17:34" x14ac:dyDescent="0.3">
      <c r="Q5751" s="1"/>
      <c r="AB5751" s="2"/>
      <c r="AD5751" s="1"/>
      <c r="AE5751" s="1"/>
      <c r="AF5751" s="1"/>
      <c r="AG5751" s="1"/>
      <c r="AH5751" s="1"/>
    </row>
    <row r="5752" spans="17:34" x14ac:dyDescent="0.3">
      <c r="Q5752" s="1"/>
      <c r="AB5752" s="2"/>
      <c r="AD5752" s="1"/>
      <c r="AE5752" s="1"/>
      <c r="AF5752" s="1"/>
      <c r="AG5752" s="1"/>
      <c r="AH5752" s="1"/>
    </row>
    <row r="5753" spans="17:34" x14ac:dyDescent="0.3">
      <c r="Q5753" s="1"/>
      <c r="AB5753" s="2"/>
      <c r="AD5753" s="1"/>
      <c r="AE5753" s="1"/>
      <c r="AF5753" s="1"/>
      <c r="AG5753" s="1"/>
      <c r="AH5753" s="1"/>
    </row>
    <row r="5754" spans="17:34" x14ac:dyDescent="0.3">
      <c r="Q5754" s="1"/>
      <c r="AB5754" s="2"/>
      <c r="AD5754" s="1"/>
      <c r="AE5754" s="1"/>
      <c r="AF5754" s="1"/>
      <c r="AG5754" s="1"/>
      <c r="AH5754" s="1"/>
    </row>
    <row r="5755" spans="17:34" x14ac:dyDescent="0.3">
      <c r="Q5755" s="1"/>
      <c r="AB5755" s="2"/>
      <c r="AD5755" s="1"/>
      <c r="AE5755" s="1"/>
      <c r="AF5755" s="1"/>
      <c r="AG5755" s="1"/>
      <c r="AH5755" s="1"/>
    </row>
    <row r="5756" spans="17:34" x14ac:dyDescent="0.3">
      <c r="Q5756" s="1"/>
      <c r="AB5756" s="2"/>
      <c r="AD5756" s="1"/>
      <c r="AE5756" s="1"/>
      <c r="AF5756" s="1"/>
      <c r="AG5756" s="1"/>
      <c r="AH5756" s="1"/>
    </row>
    <row r="5757" spans="17:34" x14ac:dyDescent="0.3">
      <c r="Q5757" s="1"/>
      <c r="AB5757" s="2"/>
      <c r="AD5757" s="1"/>
      <c r="AE5757" s="1"/>
      <c r="AF5757" s="1"/>
      <c r="AG5757" s="1"/>
      <c r="AH5757" s="1"/>
    </row>
    <row r="5758" spans="17:34" x14ac:dyDescent="0.3">
      <c r="Q5758" s="1"/>
      <c r="AB5758" s="2"/>
      <c r="AD5758" s="1"/>
      <c r="AE5758" s="1"/>
      <c r="AF5758" s="1"/>
      <c r="AG5758" s="1"/>
      <c r="AH5758" s="1"/>
    </row>
    <row r="5759" spans="17:34" x14ac:dyDescent="0.3">
      <c r="Q5759" s="1"/>
      <c r="AB5759" s="2"/>
      <c r="AD5759" s="1"/>
      <c r="AE5759" s="1"/>
      <c r="AF5759" s="1"/>
      <c r="AG5759" s="1"/>
      <c r="AH5759" s="1"/>
    </row>
    <row r="5760" spans="17:34" x14ac:dyDescent="0.3">
      <c r="Q5760" s="1"/>
      <c r="AB5760" s="2"/>
      <c r="AD5760" s="1"/>
      <c r="AE5760" s="1"/>
      <c r="AF5760" s="1"/>
      <c r="AG5760" s="1"/>
      <c r="AH5760" s="1"/>
    </row>
    <row r="5761" spans="17:34" x14ac:dyDescent="0.3">
      <c r="Q5761" s="1"/>
      <c r="AB5761" s="2"/>
      <c r="AD5761" s="1"/>
      <c r="AE5761" s="1"/>
      <c r="AF5761" s="1"/>
      <c r="AG5761" s="1"/>
      <c r="AH5761" s="1"/>
    </row>
    <row r="5762" spans="17:34" x14ac:dyDescent="0.3">
      <c r="Q5762" s="1"/>
      <c r="AB5762" s="2"/>
      <c r="AD5762" s="1"/>
      <c r="AE5762" s="1"/>
      <c r="AF5762" s="1"/>
      <c r="AG5762" s="1"/>
      <c r="AH5762" s="1"/>
    </row>
    <row r="5763" spans="17:34" x14ac:dyDescent="0.3">
      <c r="Q5763" s="1"/>
      <c r="AB5763" s="2"/>
      <c r="AD5763" s="1"/>
      <c r="AE5763" s="1"/>
      <c r="AF5763" s="1"/>
      <c r="AG5763" s="1"/>
      <c r="AH5763" s="1"/>
    </row>
    <row r="5764" spans="17:34" x14ac:dyDescent="0.3">
      <c r="Q5764" s="1"/>
      <c r="AB5764" s="2"/>
      <c r="AD5764" s="1"/>
      <c r="AE5764" s="1"/>
      <c r="AF5764" s="1"/>
      <c r="AG5764" s="1"/>
      <c r="AH5764" s="1"/>
    </row>
    <row r="5765" spans="17:34" x14ac:dyDescent="0.3">
      <c r="Q5765" s="1"/>
      <c r="AB5765" s="2"/>
      <c r="AD5765" s="1"/>
      <c r="AE5765" s="1"/>
      <c r="AF5765" s="1"/>
      <c r="AG5765" s="1"/>
      <c r="AH5765" s="1"/>
    </row>
    <row r="5766" spans="17:34" x14ac:dyDescent="0.3">
      <c r="Q5766" s="1"/>
      <c r="AB5766" s="2"/>
      <c r="AD5766" s="1"/>
      <c r="AE5766" s="1"/>
      <c r="AF5766" s="1"/>
      <c r="AG5766" s="1"/>
      <c r="AH5766" s="1"/>
    </row>
    <row r="5767" spans="17:34" x14ac:dyDescent="0.3">
      <c r="Q5767" s="1"/>
      <c r="AB5767" s="2"/>
      <c r="AD5767" s="1"/>
      <c r="AE5767" s="1"/>
      <c r="AF5767" s="1"/>
      <c r="AG5767" s="1"/>
      <c r="AH5767" s="1"/>
    </row>
    <row r="5768" spans="17:34" x14ac:dyDescent="0.3">
      <c r="Q5768" s="1"/>
      <c r="AB5768" s="2"/>
      <c r="AD5768" s="1"/>
      <c r="AE5768" s="1"/>
      <c r="AF5768" s="1"/>
      <c r="AG5768" s="1"/>
      <c r="AH5768" s="1"/>
    </row>
    <row r="5769" spans="17:34" x14ac:dyDescent="0.3">
      <c r="Q5769" s="1"/>
      <c r="AB5769" s="2"/>
      <c r="AD5769" s="1"/>
      <c r="AE5769" s="1"/>
      <c r="AF5769" s="1"/>
      <c r="AG5769" s="1"/>
      <c r="AH5769" s="1"/>
    </row>
    <row r="5770" spans="17:34" x14ac:dyDescent="0.3">
      <c r="Q5770" s="1"/>
      <c r="AB5770" s="2"/>
      <c r="AD5770" s="1"/>
      <c r="AE5770" s="1"/>
      <c r="AF5770" s="1"/>
      <c r="AG5770" s="1"/>
      <c r="AH5770" s="1"/>
    </row>
    <row r="5771" spans="17:34" x14ac:dyDescent="0.3">
      <c r="Q5771" s="1"/>
      <c r="AB5771" s="2"/>
      <c r="AD5771" s="1"/>
      <c r="AE5771" s="1"/>
      <c r="AF5771" s="1"/>
      <c r="AG5771" s="1"/>
      <c r="AH5771" s="1"/>
    </row>
    <row r="5772" spans="17:34" x14ac:dyDescent="0.3">
      <c r="Q5772" s="1"/>
      <c r="AB5772" s="2"/>
      <c r="AD5772" s="1"/>
      <c r="AE5772" s="1"/>
      <c r="AF5772" s="1"/>
      <c r="AG5772" s="1"/>
      <c r="AH5772" s="1"/>
    </row>
    <row r="5773" spans="17:34" x14ac:dyDescent="0.3">
      <c r="Q5773" s="1"/>
      <c r="AB5773" s="2"/>
      <c r="AD5773" s="1"/>
      <c r="AE5773" s="1"/>
      <c r="AF5773" s="1"/>
      <c r="AG5773" s="1"/>
      <c r="AH5773" s="1"/>
    </row>
    <row r="5774" spans="17:34" x14ac:dyDescent="0.3">
      <c r="Q5774" s="1"/>
      <c r="AB5774" s="2"/>
      <c r="AD5774" s="1"/>
      <c r="AE5774" s="1"/>
      <c r="AF5774" s="1"/>
      <c r="AG5774" s="1"/>
      <c r="AH5774" s="1"/>
    </row>
    <row r="5775" spans="17:34" x14ac:dyDescent="0.3">
      <c r="Q5775" s="1"/>
      <c r="AB5775" s="2"/>
      <c r="AD5775" s="1"/>
      <c r="AE5775" s="1"/>
      <c r="AF5775" s="1"/>
      <c r="AG5775" s="1"/>
      <c r="AH5775" s="1"/>
    </row>
    <row r="5776" spans="17:34" x14ac:dyDescent="0.3">
      <c r="Q5776" s="1"/>
      <c r="AB5776" s="2"/>
      <c r="AD5776" s="1"/>
      <c r="AE5776" s="1"/>
      <c r="AF5776" s="1"/>
      <c r="AG5776" s="1"/>
      <c r="AH5776" s="1"/>
    </row>
    <row r="5777" spans="17:34" x14ac:dyDescent="0.3">
      <c r="Q5777" s="1"/>
      <c r="AB5777" s="2"/>
      <c r="AD5777" s="1"/>
      <c r="AE5777" s="1"/>
      <c r="AF5777" s="1"/>
      <c r="AG5777" s="1"/>
      <c r="AH5777" s="1"/>
    </row>
    <row r="5778" spans="17:34" x14ac:dyDescent="0.3">
      <c r="Q5778" s="1"/>
      <c r="AB5778" s="2"/>
      <c r="AD5778" s="1"/>
      <c r="AE5778" s="1"/>
      <c r="AF5778" s="1"/>
      <c r="AG5778" s="1"/>
      <c r="AH5778" s="1"/>
    </row>
    <row r="5779" spans="17:34" x14ac:dyDescent="0.3">
      <c r="Q5779" s="1"/>
      <c r="AB5779" s="2"/>
      <c r="AD5779" s="1"/>
      <c r="AE5779" s="1"/>
      <c r="AF5779" s="1"/>
      <c r="AG5779" s="1"/>
      <c r="AH5779" s="1"/>
    </row>
    <row r="5780" spans="17:34" x14ac:dyDescent="0.3">
      <c r="Q5780" s="1"/>
      <c r="AB5780" s="2"/>
      <c r="AD5780" s="1"/>
      <c r="AE5780" s="1"/>
      <c r="AF5780" s="1"/>
      <c r="AG5780" s="1"/>
      <c r="AH5780" s="1"/>
    </row>
    <row r="5781" spans="17:34" x14ac:dyDescent="0.3">
      <c r="Q5781" s="1"/>
      <c r="AB5781" s="2"/>
      <c r="AD5781" s="1"/>
      <c r="AE5781" s="1"/>
      <c r="AF5781" s="1"/>
      <c r="AG5781" s="1"/>
      <c r="AH5781" s="1"/>
    </row>
    <row r="5782" spans="17:34" x14ac:dyDescent="0.3">
      <c r="Q5782" s="1"/>
      <c r="AB5782" s="2"/>
      <c r="AD5782" s="1"/>
      <c r="AE5782" s="1"/>
      <c r="AF5782" s="1"/>
      <c r="AG5782" s="1"/>
      <c r="AH5782" s="1"/>
    </row>
    <row r="5783" spans="17:34" x14ac:dyDescent="0.3">
      <c r="Q5783" s="1"/>
      <c r="AB5783" s="2"/>
      <c r="AD5783" s="1"/>
      <c r="AE5783" s="1"/>
      <c r="AF5783" s="1"/>
      <c r="AG5783" s="1"/>
      <c r="AH5783" s="1"/>
    </row>
    <row r="5784" spans="17:34" x14ac:dyDescent="0.3">
      <c r="Q5784" s="1"/>
      <c r="AB5784" s="2"/>
      <c r="AD5784" s="1"/>
      <c r="AE5784" s="1"/>
      <c r="AF5784" s="1"/>
      <c r="AG5784" s="1"/>
      <c r="AH5784" s="1"/>
    </row>
    <row r="5785" spans="17:34" x14ac:dyDescent="0.3">
      <c r="Q5785" s="1"/>
      <c r="AB5785" s="2"/>
      <c r="AD5785" s="1"/>
      <c r="AE5785" s="1"/>
      <c r="AF5785" s="1"/>
      <c r="AG5785" s="1"/>
      <c r="AH5785" s="1"/>
    </row>
    <row r="5786" spans="17:34" x14ac:dyDescent="0.3">
      <c r="Q5786" s="1"/>
      <c r="AB5786" s="2"/>
      <c r="AD5786" s="1"/>
      <c r="AE5786" s="1"/>
      <c r="AF5786" s="1"/>
      <c r="AG5786" s="1"/>
      <c r="AH5786" s="1"/>
    </row>
    <row r="5787" spans="17:34" x14ac:dyDescent="0.3">
      <c r="Q5787" s="1"/>
      <c r="AB5787" s="2"/>
      <c r="AD5787" s="1"/>
      <c r="AE5787" s="1"/>
      <c r="AF5787" s="1"/>
      <c r="AG5787" s="1"/>
      <c r="AH5787" s="1"/>
    </row>
    <row r="5788" spans="17:34" x14ac:dyDescent="0.3">
      <c r="Q5788" s="1"/>
      <c r="AB5788" s="2"/>
      <c r="AD5788" s="1"/>
      <c r="AE5788" s="1"/>
      <c r="AF5788" s="1"/>
      <c r="AG5788" s="1"/>
      <c r="AH5788" s="1"/>
    </row>
    <row r="5789" spans="17:34" x14ac:dyDescent="0.3">
      <c r="Q5789" s="1"/>
      <c r="AB5789" s="2"/>
      <c r="AD5789" s="1"/>
      <c r="AE5789" s="1"/>
      <c r="AF5789" s="1"/>
      <c r="AG5789" s="1"/>
      <c r="AH5789" s="1"/>
    </row>
    <row r="5790" spans="17:34" x14ac:dyDescent="0.3">
      <c r="Q5790" s="1"/>
      <c r="AB5790" s="2"/>
      <c r="AD5790" s="1"/>
      <c r="AE5790" s="1"/>
      <c r="AF5790" s="1"/>
      <c r="AG5790" s="1"/>
      <c r="AH5790" s="1"/>
    </row>
    <row r="5791" spans="17:34" x14ac:dyDescent="0.3">
      <c r="Q5791" s="1"/>
      <c r="AB5791" s="2"/>
      <c r="AD5791" s="1"/>
      <c r="AE5791" s="1"/>
      <c r="AF5791" s="1"/>
      <c r="AG5791" s="1"/>
      <c r="AH5791" s="1"/>
    </row>
    <row r="5792" spans="17:34" x14ac:dyDescent="0.3">
      <c r="Q5792" s="1"/>
      <c r="AB5792" s="2"/>
      <c r="AD5792" s="1"/>
      <c r="AE5792" s="1"/>
      <c r="AF5792" s="1"/>
      <c r="AG5792" s="1"/>
      <c r="AH5792" s="1"/>
    </row>
    <row r="5793" spans="17:34" x14ac:dyDescent="0.3">
      <c r="Q5793" s="1"/>
      <c r="AB5793" s="2"/>
      <c r="AD5793" s="1"/>
      <c r="AE5793" s="1"/>
      <c r="AF5793" s="1"/>
      <c r="AG5793" s="1"/>
      <c r="AH5793" s="1"/>
    </row>
    <row r="5794" spans="17:34" x14ac:dyDescent="0.3">
      <c r="Q5794" s="1"/>
      <c r="AB5794" s="2"/>
      <c r="AD5794" s="1"/>
      <c r="AE5794" s="1"/>
      <c r="AF5794" s="1"/>
      <c r="AG5794" s="1"/>
      <c r="AH5794" s="1"/>
    </row>
    <row r="5795" spans="17:34" x14ac:dyDescent="0.3">
      <c r="Q5795" s="1"/>
      <c r="AB5795" s="2"/>
      <c r="AD5795" s="1"/>
      <c r="AE5795" s="1"/>
      <c r="AF5795" s="1"/>
      <c r="AG5795" s="1"/>
      <c r="AH5795" s="1"/>
    </row>
    <row r="5796" spans="17:34" x14ac:dyDescent="0.3">
      <c r="Q5796" s="1"/>
      <c r="AB5796" s="2"/>
      <c r="AD5796" s="1"/>
      <c r="AE5796" s="1"/>
      <c r="AF5796" s="1"/>
      <c r="AG5796" s="1"/>
      <c r="AH5796" s="1"/>
    </row>
    <row r="5797" spans="17:34" x14ac:dyDescent="0.3">
      <c r="Q5797" s="1"/>
      <c r="AB5797" s="2"/>
      <c r="AD5797" s="1"/>
      <c r="AE5797" s="1"/>
      <c r="AF5797" s="1"/>
      <c r="AG5797" s="1"/>
      <c r="AH5797" s="1"/>
    </row>
    <row r="5798" spans="17:34" x14ac:dyDescent="0.3">
      <c r="Q5798" s="1"/>
      <c r="AB5798" s="2"/>
      <c r="AD5798" s="1"/>
      <c r="AE5798" s="1"/>
      <c r="AF5798" s="1"/>
      <c r="AG5798" s="1"/>
      <c r="AH5798" s="1"/>
    </row>
    <row r="5799" spans="17:34" x14ac:dyDescent="0.3">
      <c r="Q5799" s="1"/>
      <c r="AB5799" s="2"/>
      <c r="AD5799" s="1"/>
      <c r="AE5799" s="1"/>
      <c r="AF5799" s="1"/>
      <c r="AG5799" s="1"/>
      <c r="AH5799" s="1"/>
    </row>
    <row r="5800" spans="17:34" x14ac:dyDescent="0.3">
      <c r="Q5800" s="1"/>
      <c r="AB5800" s="2"/>
      <c r="AD5800" s="1"/>
      <c r="AE5800" s="1"/>
      <c r="AF5800" s="1"/>
      <c r="AG5800" s="1"/>
      <c r="AH5800" s="1"/>
    </row>
    <row r="5801" spans="17:34" x14ac:dyDescent="0.3">
      <c r="Q5801" s="1"/>
      <c r="AB5801" s="2"/>
      <c r="AD5801" s="1"/>
      <c r="AE5801" s="1"/>
      <c r="AF5801" s="1"/>
      <c r="AG5801" s="1"/>
      <c r="AH5801" s="1"/>
    </row>
    <row r="5802" spans="17:34" x14ac:dyDescent="0.3">
      <c r="Q5802" s="1"/>
      <c r="AB5802" s="2"/>
      <c r="AD5802" s="1"/>
      <c r="AE5802" s="1"/>
      <c r="AF5802" s="1"/>
      <c r="AG5802" s="1"/>
      <c r="AH5802" s="1"/>
    </row>
    <row r="5803" spans="17:34" x14ac:dyDescent="0.3">
      <c r="Q5803" s="1"/>
      <c r="AB5803" s="2"/>
      <c r="AD5803" s="1"/>
      <c r="AE5803" s="1"/>
      <c r="AF5803" s="1"/>
      <c r="AG5803" s="1"/>
      <c r="AH5803" s="1"/>
    </row>
    <row r="5804" spans="17:34" x14ac:dyDescent="0.3">
      <c r="Q5804" s="1"/>
      <c r="AB5804" s="2"/>
      <c r="AD5804" s="1"/>
      <c r="AE5804" s="1"/>
      <c r="AF5804" s="1"/>
      <c r="AG5804" s="1"/>
      <c r="AH5804" s="1"/>
    </row>
    <row r="5805" spans="17:34" x14ac:dyDescent="0.3">
      <c r="Q5805" s="1"/>
      <c r="AB5805" s="2"/>
      <c r="AD5805" s="1"/>
      <c r="AE5805" s="1"/>
      <c r="AF5805" s="1"/>
      <c r="AG5805" s="1"/>
      <c r="AH5805" s="1"/>
    </row>
    <row r="5806" spans="17:34" x14ac:dyDescent="0.3">
      <c r="Q5806" s="1"/>
      <c r="AB5806" s="2"/>
      <c r="AD5806" s="1"/>
      <c r="AE5806" s="1"/>
      <c r="AF5806" s="1"/>
      <c r="AG5806" s="1"/>
      <c r="AH5806" s="1"/>
    </row>
    <row r="5807" spans="17:34" x14ac:dyDescent="0.3">
      <c r="Q5807" s="1"/>
      <c r="AB5807" s="2"/>
      <c r="AD5807" s="1"/>
      <c r="AE5807" s="1"/>
      <c r="AF5807" s="1"/>
      <c r="AG5807" s="1"/>
      <c r="AH5807" s="1"/>
    </row>
    <row r="5808" spans="17:34" x14ac:dyDescent="0.3">
      <c r="Q5808" s="1"/>
      <c r="AB5808" s="2"/>
      <c r="AD5808" s="1"/>
      <c r="AE5808" s="1"/>
      <c r="AF5808" s="1"/>
      <c r="AG5808" s="1"/>
      <c r="AH5808" s="1"/>
    </row>
    <row r="5809" spans="17:34" x14ac:dyDescent="0.3">
      <c r="Q5809" s="1"/>
      <c r="AB5809" s="2"/>
      <c r="AD5809" s="1"/>
      <c r="AE5809" s="1"/>
      <c r="AF5809" s="1"/>
      <c r="AG5809" s="1"/>
      <c r="AH5809" s="1"/>
    </row>
    <row r="5810" spans="17:34" x14ac:dyDescent="0.3">
      <c r="Q5810" s="1"/>
      <c r="AB5810" s="2"/>
      <c r="AD5810" s="1"/>
      <c r="AE5810" s="1"/>
      <c r="AF5810" s="1"/>
      <c r="AG5810" s="1"/>
      <c r="AH5810" s="1"/>
    </row>
    <row r="5811" spans="17:34" x14ac:dyDescent="0.3">
      <c r="Q5811" s="1"/>
      <c r="AB5811" s="2"/>
      <c r="AD5811" s="1"/>
      <c r="AE5811" s="1"/>
      <c r="AF5811" s="1"/>
      <c r="AG5811" s="1"/>
      <c r="AH5811" s="1"/>
    </row>
    <row r="5812" spans="17:34" x14ac:dyDescent="0.3">
      <c r="Q5812" s="1"/>
      <c r="AB5812" s="2"/>
      <c r="AD5812" s="1"/>
      <c r="AE5812" s="1"/>
      <c r="AF5812" s="1"/>
      <c r="AG5812" s="1"/>
      <c r="AH5812" s="1"/>
    </row>
    <row r="5813" spans="17:34" x14ac:dyDescent="0.3">
      <c r="Q5813" s="1"/>
      <c r="AB5813" s="2"/>
      <c r="AD5813" s="1"/>
      <c r="AE5813" s="1"/>
      <c r="AF5813" s="1"/>
      <c r="AG5813" s="1"/>
      <c r="AH5813" s="1"/>
    </row>
    <row r="5814" spans="17:34" x14ac:dyDescent="0.3">
      <c r="Q5814" s="1"/>
      <c r="AB5814" s="2"/>
      <c r="AD5814" s="1"/>
      <c r="AE5814" s="1"/>
      <c r="AF5814" s="1"/>
      <c r="AG5814" s="1"/>
      <c r="AH5814" s="1"/>
    </row>
    <row r="5815" spans="17:34" x14ac:dyDescent="0.3">
      <c r="Q5815" s="1"/>
      <c r="AB5815" s="2"/>
      <c r="AD5815" s="1"/>
      <c r="AE5815" s="1"/>
      <c r="AF5815" s="1"/>
      <c r="AG5815" s="1"/>
      <c r="AH5815" s="1"/>
    </row>
    <row r="5816" spans="17:34" x14ac:dyDescent="0.3">
      <c r="Q5816" s="1"/>
      <c r="AB5816" s="2"/>
      <c r="AD5816" s="1"/>
      <c r="AE5816" s="1"/>
      <c r="AF5816" s="1"/>
      <c r="AG5816" s="1"/>
      <c r="AH5816" s="1"/>
    </row>
    <row r="5817" spans="17:34" x14ac:dyDescent="0.3">
      <c r="Q5817" s="1"/>
      <c r="AB5817" s="2"/>
      <c r="AD5817" s="1"/>
      <c r="AE5817" s="1"/>
      <c r="AF5817" s="1"/>
      <c r="AG5817" s="1"/>
      <c r="AH5817" s="1"/>
    </row>
    <row r="5818" spans="17:34" x14ac:dyDescent="0.3">
      <c r="Q5818" s="1"/>
      <c r="AB5818" s="2"/>
      <c r="AD5818" s="1"/>
      <c r="AE5818" s="1"/>
      <c r="AF5818" s="1"/>
      <c r="AG5818" s="1"/>
      <c r="AH5818" s="1"/>
    </row>
    <row r="5819" spans="17:34" x14ac:dyDescent="0.3">
      <c r="Q5819" s="1"/>
      <c r="AB5819" s="2"/>
      <c r="AD5819" s="1"/>
      <c r="AE5819" s="1"/>
      <c r="AF5819" s="1"/>
      <c r="AG5819" s="1"/>
      <c r="AH5819" s="1"/>
    </row>
    <row r="5820" spans="17:34" x14ac:dyDescent="0.3">
      <c r="Q5820" s="1"/>
      <c r="AB5820" s="2"/>
      <c r="AD5820" s="1"/>
      <c r="AE5820" s="1"/>
      <c r="AF5820" s="1"/>
      <c r="AG5820" s="1"/>
      <c r="AH5820" s="1"/>
    </row>
    <row r="5821" spans="17:34" x14ac:dyDescent="0.3">
      <c r="Q5821" s="1"/>
      <c r="AB5821" s="2"/>
      <c r="AD5821" s="1"/>
      <c r="AE5821" s="1"/>
      <c r="AF5821" s="1"/>
      <c r="AG5821" s="1"/>
      <c r="AH5821" s="1"/>
    </row>
    <row r="5822" spans="17:34" x14ac:dyDescent="0.3">
      <c r="Q5822" s="1"/>
      <c r="AB5822" s="2"/>
      <c r="AD5822" s="1"/>
      <c r="AE5822" s="1"/>
      <c r="AF5822" s="1"/>
      <c r="AG5822" s="1"/>
      <c r="AH5822" s="1"/>
    </row>
    <row r="5823" spans="17:34" x14ac:dyDescent="0.3">
      <c r="Q5823" s="1"/>
      <c r="AB5823" s="2"/>
      <c r="AD5823" s="1"/>
      <c r="AE5823" s="1"/>
      <c r="AF5823" s="1"/>
      <c r="AG5823" s="1"/>
      <c r="AH5823" s="1"/>
    </row>
    <row r="5824" spans="17:34" x14ac:dyDescent="0.3">
      <c r="Q5824" s="1"/>
      <c r="AB5824" s="2"/>
      <c r="AD5824" s="1"/>
      <c r="AE5824" s="1"/>
      <c r="AF5824" s="1"/>
      <c r="AG5824" s="1"/>
      <c r="AH5824" s="1"/>
    </row>
    <row r="5825" spans="17:34" x14ac:dyDescent="0.3">
      <c r="Q5825" s="1"/>
      <c r="AB5825" s="2"/>
      <c r="AD5825" s="1"/>
      <c r="AE5825" s="1"/>
      <c r="AF5825" s="1"/>
      <c r="AG5825" s="1"/>
      <c r="AH5825" s="1"/>
    </row>
    <row r="5826" spans="17:34" x14ac:dyDescent="0.3">
      <c r="Q5826" s="1"/>
      <c r="AB5826" s="2"/>
      <c r="AD5826" s="1"/>
      <c r="AE5826" s="1"/>
      <c r="AF5826" s="1"/>
      <c r="AG5826" s="1"/>
      <c r="AH5826" s="1"/>
    </row>
    <row r="5827" spans="17:34" x14ac:dyDescent="0.3">
      <c r="Q5827" s="1"/>
      <c r="AB5827" s="2"/>
      <c r="AD5827" s="1"/>
      <c r="AE5827" s="1"/>
      <c r="AF5827" s="1"/>
      <c r="AG5827" s="1"/>
      <c r="AH5827" s="1"/>
    </row>
    <row r="5828" spans="17:34" x14ac:dyDescent="0.3">
      <c r="Q5828" s="1"/>
      <c r="AB5828" s="2"/>
      <c r="AD5828" s="1"/>
      <c r="AE5828" s="1"/>
      <c r="AF5828" s="1"/>
      <c r="AG5828" s="1"/>
      <c r="AH5828" s="1"/>
    </row>
    <row r="5829" spans="17:34" x14ac:dyDescent="0.3">
      <c r="Q5829" s="1"/>
      <c r="AB5829" s="2"/>
      <c r="AD5829" s="1"/>
      <c r="AE5829" s="1"/>
      <c r="AF5829" s="1"/>
      <c r="AG5829" s="1"/>
      <c r="AH5829" s="1"/>
    </row>
    <row r="5830" spans="17:34" x14ac:dyDescent="0.3">
      <c r="Q5830" s="1"/>
      <c r="AB5830" s="2"/>
      <c r="AD5830" s="1"/>
      <c r="AE5830" s="1"/>
      <c r="AF5830" s="1"/>
      <c r="AG5830" s="1"/>
      <c r="AH5830" s="1"/>
    </row>
    <row r="5831" spans="17:34" x14ac:dyDescent="0.3">
      <c r="Q5831" s="1"/>
      <c r="AB5831" s="2"/>
      <c r="AD5831" s="1"/>
      <c r="AE5831" s="1"/>
      <c r="AF5831" s="1"/>
      <c r="AG5831" s="1"/>
      <c r="AH5831" s="1"/>
    </row>
    <row r="5832" spans="17:34" x14ac:dyDescent="0.3">
      <c r="Q5832" s="1"/>
      <c r="AB5832" s="2"/>
      <c r="AD5832" s="1"/>
      <c r="AE5832" s="1"/>
      <c r="AF5832" s="1"/>
      <c r="AG5832" s="1"/>
      <c r="AH5832" s="1"/>
    </row>
    <row r="5833" spans="17:34" x14ac:dyDescent="0.3">
      <c r="Q5833" s="1"/>
      <c r="AB5833" s="2"/>
      <c r="AD5833" s="1"/>
      <c r="AE5833" s="1"/>
      <c r="AF5833" s="1"/>
      <c r="AG5833" s="1"/>
      <c r="AH5833" s="1"/>
    </row>
    <row r="5834" spans="17:34" x14ac:dyDescent="0.3">
      <c r="Q5834" s="1"/>
      <c r="AB5834" s="2"/>
      <c r="AD5834" s="1"/>
      <c r="AE5834" s="1"/>
      <c r="AF5834" s="1"/>
      <c r="AG5834" s="1"/>
      <c r="AH5834" s="1"/>
    </row>
    <row r="5835" spans="17:34" x14ac:dyDescent="0.3">
      <c r="Q5835" s="1"/>
      <c r="AB5835" s="2"/>
      <c r="AD5835" s="1"/>
      <c r="AE5835" s="1"/>
      <c r="AF5835" s="1"/>
      <c r="AG5835" s="1"/>
      <c r="AH5835" s="1"/>
    </row>
    <row r="5836" spans="17:34" x14ac:dyDescent="0.3">
      <c r="Q5836" s="1"/>
      <c r="AB5836" s="2"/>
      <c r="AD5836" s="1"/>
      <c r="AE5836" s="1"/>
      <c r="AF5836" s="1"/>
      <c r="AG5836" s="1"/>
      <c r="AH5836" s="1"/>
    </row>
    <row r="5837" spans="17:34" x14ac:dyDescent="0.3">
      <c r="Q5837" s="1"/>
      <c r="AB5837" s="2"/>
      <c r="AD5837" s="1"/>
      <c r="AE5837" s="1"/>
      <c r="AF5837" s="1"/>
      <c r="AG5837" s="1"/>
      <c r="AH5837" s="1"/>
    </row>
    <row r="5838" spans="17:34" x14ac:dyDescent="0.3">
      <c r="Q5838" s="1"/>
      <c r="AB5838" s="2"/>
      <c r="AD5838" s="1"/>
      <c r="AE5838" s="1"/>
      <c r="AF5838" s="1"/>
      <c r="AG5838" s="1"/>
      <c r="AH5838" s="1"/>
    </row>
    <row r="5839" spans="17:34" x14ac:dyDescent="0.3">
      <c r="Q5839" s="1"/>
      <c r="AB5839" s="2"/>
      <c r="AD5839" s="1"/>
      <c r="AE5839" s="1"/>
      <c r="AF5839" s="1"/>
      <c r="AG5839" s="1"/>
      <c r="AH5839" s="1"/>
    </row>
    <row r="5840" spans="17:34" x14ac:dyDescent="0.3">
      <c r="Q5840" s="1"/>
      <c r="AB5840" s="2"/>
      <c r="AD5840" s="1"/>
      <c r="AE5840" s="1"/>
      <c r="AF5840" s="1"/>
      <c r="AG5840" s="1"/>
      <c r="AH5840" s="1"/>
    </row>
    <row r="5841" spans="17:34" x14ac:dyDescent="0.3">
      <c r="Q5841" s="1"/>
      <c r="AB5841" s="2"/>
      <c r="AD5841" s="1"/>
      <c r="AE5841" s="1"/>
      <c r="AF5841" s="1"/>
      <c r="AG5841" s="1"/>
      <c r="AH5841" s="1"/>
    </row>
    <row r="5842" spans="17:34" x14ac:dyDescent="0.3">
      <c r="Q5842" s="1"/>
      <c r="AB5842" s="2"/>
      <c r="AD5842" s="1"/>
      <c r="AE5842" s="1"/>
      <c r="AF5842" s="1"/>
      <c r="AG5842" s="1"/>
      <c r="AH5842" s="1"/>
    </row>
    <row r="5843" spans="17:34" x14ac:dyDescent="0.3">
      <c r="Q5843" s="1"/>
      <c r="AB5843" s="2"/>
      <c r="AD5843" s="1"/>
      <c r="AE5843" s="1"/>
      <c r="AF5843" s="1"/>
      <c r="AG5843" s="1"/>
      <c r="AH5843" s="1"/>
    </row>
    <row r="5844" spans="17:34" x14ac:dyDescent="0.3">
      <c r="Q5844" s="1"/>
      <c r="AB5844" s="2"/>
      <c r="AD5844" s="1"/>
      <c r="AE5844" s="1"/>
      <c r="AF5844" s="1"/>
      <c r="AG5844" s="1"/>
      <c r="AH5844" s="1"/>
    </row>
    <row r="5845" spans="17:34" x14ac:dyDescent="0.3">
      <c r="Q5845" s="1"/>
      <c r="AB5845" s="2"/>
      <c r="AD5845" s="1"/>
      <c r="AE5845" s="1"/>
      <c r="AF5845" s="1"/>
      <c r="AG5845" s="1"/>
      <c r="AH5845" s="1"/>
    </row>
    <row r="5846" spans="17:34" x14ac:dyDescent="0.3">
      <c r="Q5846" s="1"/>
      <c r="AB5846" s="2"/>
      <c r="AD5846" s="1"/>
      <c r="AE5846" s="1"/>
      <c r="AF5846" s="1"/>
      <c r="AG5846" s="1"/>
      <c r="AH5846" s="1"/>
    </row>
    <row r="5847" spans="17:34" x14ac:dyDescent="0.3">
      <c r="Q5847" s="1"/>
      <c r="AB5847" s="2"/>
      <c r="AD5847" s="1"/>
      <c r="AE5847" s="1"/>
      <c r="AF5847" s="1"/>
      <c r="AG5847" s="1"/>
      <c r="AH5847" s="1"/>
    </row>
    <row r="5848" spans="17:34" x14ac:dyDescent="0.3">
      <c r="Q5848" s="1"/>
      <c r="AB5848" s="2"/>
      <c r="AD5848" s="1"/>
      <c r="AE5848" s="1"/>
      <c r="AF5848" s="1"/>
      <c r="AG5848" s="1"/>
      <c r="AH5848" s="1"/>
    </row>
    <row r="5849" spans="17:34" x14ac:dyDescent="0.3">
      <c r="Q5849" s="1"/>
      <c r="AB5849" s="2"/>
      <c r="AD5849" s="1"/>
      <c r="AE5849" s="1"/>
      <c r="AF5849" s="1"/>
      <c r="AG5849" s="1"/>
      <c r="AH5849" s="1"/>
    </row>
    <row r="5850" spans="17:34" x14ac:dyDescent="0.3">
      <c r="Q5850" s="1"/>
      <c r="AB5850" s="2"/>
      <c r="AD5850" s="1"/>
      <c r="AE5850" s="1"/>
      <c r="AF5850" s="1"/>
      <c r="AG5850" s="1"/>
      <c r="AH5850" s="1"/>
    </row>
    <row r="5851" spans="17:34" x14ac:dyDescent="0.3">
      <c r="Q5851" s="1"/>
      <c r="AB5851" s="2"/>
      <c r="AD5851" s="1"/>
      <c r="AE5851" s="1"/>
      <c r="AF5851" s="1"/>
      <c r="AG5851" s="1"/>
      <c r="AH5851" s="1"/>
    </row>
    <row r="5852" spans="17:34" x14ac:dyDescent="0.3">
      <c r="Q5852" s="1"/>
      <c r="AB5852" s="2"/>
      <c r="AD5852" s="1"/>
      <c r="AE5852" s="1"/>
      <c r="AF5852" s="1"/>
      <c r="AG5852" s="1"/>
      <c r="AH5852" s="1"/>
    </row>
    <row r="5853" spans="17:34" x14ac:dyDescent="0.3">
      <c r="Q5853" s="1"/>
      <c r="AB5853" s="2"/>
      <c r="AD5853" s="1"/>
      <c r="AE5853" s="1"/>
      <c r="AF5853" s="1"/>
      <c r="AG5853" s="1"/>
      <c r="AH5853" s="1"/>
    </row>
    <row r="5854" spans="17:34" x14ac:dyDescent="0.3">
      <c r="Q5854" s="1"/>
      <c r="AB5854" s="2"/>
      <c r="AD5854" s="1"/>
      <c r="AE5854" s="1"/>
      <c r="AF5854" s="1"/>
      <c r="AG5854" s="1"/>
      <c r="AH5854" s="1"/>
    </row>
    <row r="5855" spans="17:34" x14ac:dyDescent="0.3">
      <c r="Q5855" s="1"/>
      <c r="AB5855" s="2"/>
      <c r="AD5855" s="1"/>
      <c r="AE5855" s="1"/>
      <c r="AF5855" s="1"/>
      <c r="AG5855" s="1"/>
      <c r="AH5855" s="1"/>
    </row>
    <row r="5856" spans="17:34" x14ac:dyDescent="0.3">
      <c r="Q5856" s="1"/>
      <c r="AB5856" s="2"/>
      <c r="AD5856" s="1"/>
      <c r="AE5856" s="1"/>
      <c r="AF5856" s="1"/>
      <c r="AG5856" s="1"/>
      <c r="AH5856" s="1"/>
    </row>
    <row r="5857" spans="17:34" x14ac:dyDescent="0.3">
      <c r="Q5857" s="1"/>
      <c r="AB5857" s="2"/>
      <c r="AD5857" s="1"/>
      <c r="AE5857" s="1"/>
      <c r="AF5857" s="1"/>
      <c r="AG5857" s="1"/>
      <c r="AH5857" s="1"/>
    </row>
    <row r="5858" spans="17:34" x14ac:dyDescent="0.3">
      <c r="Q5858" s="1"/>
      <c r="AB5858" s="2"/>
      <c r="AD5858" s="1"/>
      <c r="AE5858" s="1"/>
      <c r="AF5858" s="1"/>
      <c r="AG5858" s="1"/>
      <c r="AH5858" s="1"/>
    </row>
    <row r="5859" spans="17:34" x14ac:dyDescent="0.3">
      <c r="Q5859" s="1"/>
      <c r="AB5859" s="2"/>
      <c r="AD5859" s="1"/>
      <c r="AE5859" s="1"/>
      <c r="AF5859" s="1"/>
      <c r="AG5859" s="1"/>
      <c r="AH5859" s="1"/>
    </row>
    <row r="5860" spans="17:34" x14ac:dyDescent="0.3">
      <c r="Q5860" s="1"/>
      <c r="AB5860" s="2"/>
      <c r="AD5860" s="1"/>
      <c r="AE5860" s="1"/>
      <c r="AF5860" s="1"/>
      <c r="AG5860" s="1"/>
      <c r="AH5860" s="1"/>
    </row>
    <row r="5861" spans="17:34" x14ac:dyDescent="0.3">
      <c r="Q5861" s="1"/>
      <c r="AB5861" s="2"/>
      <c r="AD5861" s="1"/>
      <c r="AE5861" s="1"/>
      <c r="AF5861" s="1"/>
      <c r="AG5861" s="1"/>
      <c r="AH5861" s="1"/>
    </row>
    <row r="5862" spans="17:34" x14ac:dyDescent="0.3">
      <c r="Q5862" s="1"/>
      <c r="AB5862" s="2"/>
      <c r="AD5862" s="1"/>
      <c r="AE5862" s="1"/>
      <c r="AF5862" s="1"/>
      <c r="AG5862" s="1"/>
      <c r="AH5862" s="1"/>
    </row>
    <row r="5863" spans="17:34" x14ac:dyDescent="0.3">
      <c r="Q5863" s="1"/>
      <c r="AB5863" s="2"/>
      <c r="AD5863" s="1"/>
      <c r="AE5863" s="1"/>
      <c r="AF5863" s="1"/>
      <c r="AG5863" s="1"/>
      <c r="AH5863" s="1"/>
    </row>
    <row r="5864" spans="17:34" x14ac:dyDescent="0.3">
      <c r="Q5864" s="1"/>
      <c r="AB5864" s="2"/>
      <c r="AD5864" s="1"/>
      <c r="AE5864" s="1"/>
      <c r="AF5864" s="1"/>
      <c r="AG5864" s="1"/>
      <c r="AH5864" s="1"/>
    </row>
    <row r="5865" spans="17:34" x14ac:dyDescent="0.3">
      <c r="Q5865" s="1"/>
      <c r="AB5865" s="2"/>
      <c r="AD5865" s="1"/>
      <c r="AE5865" s="1"/>
      <c r="AF5865" s="1"/>
      <c r="AG5865" s="1"/>
      <c r="AH5865" s="1"/>
    </row>
    <row r="5866" spans="17:34" x14ac:dyDescent="0.3">
      <c r="Q5866" s="1"/>
      <c r="AB5866" s="2"/>
      <c r="AD5866" s="1"/>
      <c r="AE5866" s="1"/>
      <c r="AF5866" s="1"/>
      <c r="AG5866" s="1"/>
      <c r="AH5866" s="1"/>
    </row>
    <row r="5867" spans="17:34" x14ac:dyDescent="0.3">
      <c r="Q5867" s="1"/>
      <c r="AB5867" s="2"/>
      <c r="AD5867" s="1"/>
      <c r="AE5867" s="1"/>
      <c r="AF5867" s="1"/>
      <c r="AG5867" s="1"/>
      <c r="AH5867" s="1"/>
    </row>
    <row r="5868" spans="17:34" x14ac:dyDescent="0.3">
      <c r="Q5868" s="1"/>
      <c r="AB5868" s="2"/>
      <c r="AD5868" s="1"/>
      <c r="AE5868" s="1"/>
      <c r="AF5868" s="1"/>
      <c r="AG5868" s="1"/>
      <c r="AH5868" s="1"/>
    </row>
    <row r="5869" spans="17:34" x14ac:dyDescent="0.3">
      <c r="Q5869" s="1"/>
      <c r="AB5869" s="2"/>
      <c r="AD5869" s="1"/>
      <c r="AE5869" s="1"/>
      <c r="AF5869" s="1"/>
      <c r="AG5869" s="1"/>
      <c r="AH5869" s="1"/>
    </row>
    <row r="5870" spans="17:34" x14ac:dyDescent="0.3">
      <c r="Q5870" s="1"/>
      <c r="AB5870" s="2"/>
      <c r="AD5870" s="1"/>
      <c r="AE5870" s="1"/>
      <c r="AF5870" s="1"/>
      <c r="AG5870" s="1"/>
      <c r="AH5870" s="1"/>
    </row>
    <row r="5871" spans="17:34" x14ac:dyDescent="0.3">
      <c r="Q5871" s="1"/>
      <c r="AB5871" s="2"/>
      <c r="AD5871" s="1"/>
      <c r="AE5871" s="1"/>
      <c r="AF5871" s="1"/>
      <c r="AG5871" s="1"/>
      <c r="AH5871" s="1"/>
    </row>
    <row r="5872" spans="17:34" x14ac:dyDescent="0.3">
      <c r="Q5872" s="1"/>
      <c r="AB5872" s="2"/>
      <c r="AD5872" s="1"/>
      <c r="AE5872" s="1"/>
      <c r="AF5872" s="1"/>
      <c r="AG5872" s="1"/>
      <c r="AH5872" s="1"/>
    </row>
    <row r="5873" spans="17:34" x14ac:dyDescent="0.3">
      <c r="Q5873" s="1"/>
      <c r="AB5873" s="2"/>
      <c r="AD5873" s="1"/>
      <c r="AE5873" s="1"/>
      <c r="AF5873" s="1"/>
      <c r="AG5873" s="1"/>
      <c r="AH5873" s="1"/>
    </row>
    <row r="5874" spans="17:34" x14ac:dyDescent="0.3">
      <c r="Q5874" s="1"/>
      <c r="AB5874" s="2"/>
      <c r="AD5874" s="1"/>
      <c r="AE5874" s="1"/>
      <c r="AF5874" s="1"/>
      <c r="AG5874" s="1"/>
      <c r="AH5874" s="1"/>
    </row>
    <row r="5875" spans="17:34" x14ac:dyDescent="0.3">
      <c r="Q5875" s="1"/>
      <c r="AB5875" s="2"/>
      <c r="AD5875" s="1"/>
      <c r="AE5875" s="1"/>
      <c r="AF5875" s="1"/>
      <c r="AG5875" s="1"/>
      <c r="AH5875" s="1"/>
    </row>
    <row r="5876" spans="17:34" x14ac:dyDescent="0.3">
      <c r="Q5876" s="1"/>
      <c r="AB5876" s="2"/>
      <c r="AD5876" s="1"/>
      <c r="AE5876" s="1"/>
      <c r="AF5876" s="1"/>
      <c r="AG5876" s="1"/>
      <c r="AH5876" s="1"/>
    </row>
    <row r="5877" spans="17:34" x14ac:dyDescent="0.3">
      <c r="Q5877" s="1"/>
      <c r="AB5877" s="2"/>
      <c r="AD5877" s="1"/>
      <c r="AE5877" s="1"/>
      <c r="AF5877" s="1"/>
      <c r="AG5877" s="1"/>
      <c r="AH5877" s="1"/>
    </row>
    <row r="5878" spans="17:34" x14ac:dyDescent="0.3">
      <c r="Q5878" s="1"/>
      <c r="AB5878" s="2"/>
      <c r="AD5878" s="1"/>
      <c r="AE5878" s="1"/>
      <c r="AF5878" s="1"/>
      <c r="AG5878" s="1"/>
      <c r="AH5878" s="1"/>
    </row>
    <row r="5879" spans="17:34" x14ac:dyDescent="0.3">
      <c r="Q5879" s="1"/>
      <c r="AB5879" s="2"/>
      <c r="AD5879" s="1"/>
      <c r="AE5879" s="1"/>
      <c r="AF5879" s="1"/>
      <c r="AG5879" s="1"/>
      <c r="AH5879" s="1"/>
    </row>
    <row r="5880" spans="17:34" x14ac:dyDescent="0.3">
      <c r="Q5880" s="1"/>
      <c r="AB5880" s="2"/>
      <c r="AD5880" s="1"/>
      <c r="AE5880" s="1"/>
      <c r="AF5880" s="1"/>
      <c r="AG5880" s="1"/>
      <c r="AH5880" s="1"/>
    </row>
    <row r="5881" spans="17:34" x14ac:dyDescent="0.3">
      <c r="Q5881" s="1"/>
      <c r="AB5881" s="2"/>
      <c r="AD5881" s="1"/>
      <c r="AE5881" s="1"/>
      <c r="AF5881" s="1"/>
      <c r="AG5881" s="1"/>
      <c r="AH5881" s="1"/>
    </row>
    <row r="5882" spans="17:34" x14ac:dyDescent="0.3">
      <c r="Q5882" s="1"/>
      <c r="AB5882" s="2"/>
      <c r="AD5882" s="1"/>
      <c r="AE5882" s="1"/>
      <c r="AF5882" s="1"/>
      <c r="AG5882" s="1"/>
      <c r="AH5882" s="1"/>
    </row>
    <row r="5883" spans="17:34" x14ac:dyDescent="0.3">
      <c r="Q5883" s="1"/>
      <c r="AB5883" s="2"/>
      <c r="AD5883" s="1"/>
      <c r="AE5883" s="1"/>
      <c r="AF5883" s="1"/>
      <c r="AG5883" s="1"/>
      <c r="AH5883" s="1"/>
    </row>
    <row r="5884" spans="17:34" x14ac:dyDescent="0.3">
      <c r="Q5884" s="1"/>
      <c r="AB5884" s="2"/>
      <c r="AD5884" s="1"/>
      <c r="AE5884" s="1"/>
      <c r="AF5884" s="1"/>
      <c r="AG5884" s="1"/>
      <c r="AH5884" s="1"/>
    </row>
    <row r="5885" spans="17:34" x14ac:dyDescent="0.3">
      <c r="Q5885" s="1"/>
      <c r="AB5885" s="2"/>
      <c r="AD5885" s="1"/>
      <c r="AE5885" s="1"/>
      <c r="AF5885" s="1"/>
      <c r="AG5885" s="1"/>
      <c r="AH5885" s="1"/>
    </row>
    <row r="5886" spans="17:34" x14ac:dyDescent="0.3">
      <c r="Q5886" s="1"/>
      <c r="AB5886" s="2"/>
      <c r="AD5886" s="1"/>
      <c r="AE5886" s="1"/>
      <c r="AF5886" s="1"/>
      <c r="AG5886" s="1"/>
      <c r="AH5886" s="1"/>
    </row>
    <row r="5887" spans="17:34" x14ac:dyDescent="0.3">
      <c r="Q5887" s="1"/>
      <c r="AB5887" s="2"/>
      <c r="AD5887" s="1"/>
      <c r="AE5887" s="1"/>
      <c r="AF5887" s="1"/>
      <c r="AG5887" s="1"/>
      <c r="AH5887" s="1"/>
    </row>
    <row r="5888" spans="17:34" x14ac:dyDescent="0.3">
      <c r="Q5888" s="1"/>
      <c r="AB5888" s="2"/>
      <c r="AD5888" s="1"/>
      <c r="AE5888" s="1"/>
      <c r="AF5888" s="1"/>
      <c r="AG5888" s="1"/>
      <c r="AH5888" s="1"/>
    </row>
    <row r="5889" spans="17:34" x14ac:dyDescent="0.3">
      <c r="Q5889" s="1"/>
      <c r="AB5889" s="2"/>
      <c r="AD5889" s="1"/>
      <c r="AE5889" s="1"/>
      <c r="AF5889" s="1"/>
      <c r="AG5889" s="1"/>
      <c r="AH5889" s="1"/>
    </row>
    <row r="5890" spans="17:34" x14ac:dyDescent="0.3">
      <c r="Q5890" s="1"/>
      <c r="AB5890" s="2"/>
      <c r="AD5890" s="1"/>
      <c r="AE5890" s="1"/>
      <c r="AF5890" s="1"/>
      <c r="AG5890" s="1"/>
      <c r="AH5890" s="1"/>
    </row>
    <row r="5891" spans="17:34" x14ac:dyDescent="0.3">
      <c r="Q5891" s="1"/>
      <c r="AB5891" s="2"/>
      <c r="AD5891" s="1"/>
      <c r="AE5891" s="1"/>
      <c r="AF5891" s="1"/>
      <c r="AG5891" s="1"/>
      <c r="AH5891" s="1"/>
    </row>
    <row r="5892" spans="17:34" x14ac:dyDescent="0.3">
      <c r="Q5892" s="1"/>
      <c r="AB5892" s="2"/>
      <c r="AD5892" s="1"/>
      <c r="AE5892" s="1"/>
      <c r="AF5892" s="1"/>
      <c r="AG5892" s="1"/>
      <c r="AH5892" s="1"/>
    </row>
    <row r="5893" spans="17:34" x14ac:dyDescent="0.3">
      <c r="Q5893" s="1"/>
      <c r="AB5893" s="2"/>
      <c r="AD5893" s="1"/>
      <c r="AE5893" s="1"/>
      <c r="AF5893" s="1"/>
      <c r="AG5893" s="1"/>
      <c r="AH5893" s="1"/>
    </row>
    <row r="5894" spans="17:34" x14ac:dyDescent="0.3">
      <c r="Q5894" s="1"/>
      <c r="AB5894" s="2"/>
      <c r="AD5894" s="1"/>
      <c r="AE5894" s="1"/>
      <c r="AF5894" s="1"/>
      <c r="AG5894" s="1"/>
      <c r="AH5894" s="1"/>
    </row>
    <row r="5895" spans="17:34" x14ac:dyDescent="0.3">
      <c r="Q5895" s="1"/>
      <c r="AB5895" s="2"/>
      <c r="AD5895" s="1"/>
      <c r="AE5895" s="1"/>
      <c r="AF5895" s="1"/>
      <c r="AG5895" s="1"/>
      <c r="AH5895" s="1"/>
    </row>
    <row r="5896" spans="17:34" x14ac:dyDescent="0.3">
      <c r="Q5896" s="1"/>
      <c r="AB5896" s="2"/>
      <c r="AD5896" s="1"/>
      <c r="AE5896" s="1"/>
      <c r="AF5896" s="1"/>
      <c r="AG5896" s="1"/>
      <c r="AH5896" s="1"/>
    </row>
    <row r="5897" spans="17:34" x14ac:dyDescent="0.3">
      <c r="Q5897" s="1"/>
      <c r="AB5897" s="2"/>
      <c r="AD5897" s="1"/>
      <c r="AE5897" s="1"/>
      <c r="AF5897" s="1"/>
      <c r="AG5897" s="1"/>
      <c r="AH5897" s="1"/>
    </row>
    <row r="5898" spans="17:34" x14ac:dyDescent="0.3">
      <c r="Q5898" s="1"/>
      <c r="AB5898" s="2"/>
      <c r="AD5898" s="1"/>
      <c r="AE5898" s="1"/>
      <c r="AF5898" s="1"/>
      <c r="AG5898" s="1"/>
      <c r="AH5898" s="1"/>
    </row>
    <row r="5899" spans="17:34" x14ac:dyDescent="0.3">
      <c r="Q5899" s="1"/>
      <c r="AB5899" s="2"/>
      <c r="AD5899" s="1"/>
      <c r="AE5899" s="1"/>
      <c r="AF5899" s="1"/>
      <c r="AG5899" s="1"/>
      <c r="AH5899" s="1"/>
    </row>
    <row r="5900" spans="17:34" x14ac:dyDescent="0.3">
      <c r="Q5900" s="1"/>
      <c r="AB5900" s="2"/>
      <c r="AD5900" s="1"/>
      <c r="AE5900" s="1"/>
      <c r="AF5900" s="1"/>
      <c r="AG5900" s="1"/>
      <c r="AH5900" s="1"/>
    </row>
    <row r="5901" spans="17:34" x14ac:dyDescent="0.3">
      <c r="Q5901" s="1"/>
      <c r="AB5901" s="2"/>
      <c r="AD5901" s="1"/>
      <c r="AE5901" s="1"/>
      <c r="AF5901" s="1"/>
      <c r="AG5901" s="1"/>
      <c r="AH5901" s="1"/>
    </row>
    <row r="5902" spans="17:34" x14ac:dyDescent="0.3">
      <c r="Q5902" s="1"/>
      <c r="AB5902" s="2"/>
      <c r="AD5902" s="1"/>
      <c r="AE5902" s="1"/>
      <c r="AF5902" s="1"/>
      <c r="AG5902" s="1"/>
      <c r="AH5902" s="1"/>
    </row>
    <row r="5903" spans="17:34" x14ac:dyDescent="0.3">
      <c r="Q5903" s="1"/>
      <c r="AB5903" s="2"/>
      <c r="AD5903" s="1"/>
      <c r="AE5903" s="1"/>
      <c r="AF5903" s="1"/>
      <c r="AG5903" s="1"/>
      <c r="AH5903" s="1"/>
    </row>
    <row r="5904" spans="17:34" x14ac:dyDescent="0.3">
      <c r="Q5904" s="1"/>
      <c r="AB5904" s="2"/>
      <c r="AD5904" s="1"/>
      <c r="AE5904" s="1"/>
      <c r="AF5904" s="1"/>
      <c r="AG5904" s="1"/>
      <c r="AH5904" s="1"/>
    </row>
    <row r="5905" spans="17:34" x14ac:dyDescent="0.3">
      <c r="Q5905" s="1"/>
      <c r="AB5905" s="2"/>
      <c r="AD5905" s="1"/>
      <c r="AE5905" s="1"/>
      <c r="AF5905" s="1"/>
      <c r="AG5905" s="1"/>
      <c r="AH5905" s="1"/>
    </row>
    <row r="5906" spans="17:34" x14ac:dyDescent="0.3">
      <c r="Q5906" s="1"/>
      <c r="AB5906" s="2"/>
      <c r="AD5906" s="1"/>
      <c r="AE5906" s="1"/>
      <c r="AF5906" s="1"/>
      <c r="AG5906" s="1"/>
      <c r="AH5906" s="1"/>
    </row>
    <row r="5907" spans="17:34" x14ac:dyDescent="0.3">
      <c r="Q5907" s="1"/>
      <c r="AB5907" s="2"/>
      <c r="AD5907" s="1"/>
      <c r="AE5907" s="1"/>
      <c r="AF5907" s="1"/>
      <c r="AG5907" s="1"/>
      <c r="AH5907" s="1"/>
    </row>
    <row r="5908" spans="17:34" x14ac:dyDescent="0.3">
      <c r="Q5908" s="1"/>
      <c r="AB5908" s="2"/>
      <c r="AD5908" s="1"/>
      <c r="AE5908" s="1"/>
      <c r="AF5908" s="1"/>
      <c r="AG5908" s="1"/>
      <c r="AH5908" s="1"/>
    </row>
    <row r="5909" spans="17:34" x14ac:dyDescent="0.3">
      <c r="Q5909" s="1"/>
      <c r="AB5909" s="2"/>
      <c r="AD5909" s="1"/>
      <c r="AE5909" s="1"/>
      <c r="AF5909" s="1"/>
      <c r="AG5909" s="1"/>
      <c r="AH5909" s="1"/>
    </row>
    <row r="5910" spans="17:34" x14ac:dyDescent="0.3">
      <c r="Q5910" s="1"/>
      <c r="AB5910" s="2"/>
      <c r="AD5910" s="1"/>
      <c r="AE5910" s="1"/>
      <c r="AF5910" s="1"/>
      <c r="AG5910" s="1"/>
      <c r="AH5910" s="1"/>
    </row>
    <row r="5911" spans="17:34" x14ac:dyDescent="0.3">
      <c r="Q5911" s="1"/>
      <c r="AB5911" s="2"/>
      <c r="AD5911" s="1"/>
      <c r="AE5911" s="1"/>
      <c r="AF5911" s="1"/>
      <c r="AG5911" s="1"/>
      <c r="AH5911" s="1"/>
    </row>
    <row r="5912" spans="17:34" x14ac:dyDescent="0.3">
      <c r="Q5912" s="1"/>
      <c r="AB5912" s="2"/>
      <c r="AD5912" s="1"/>
      <c r="AE5912" s="1"/>
      <c r="AF5912" s="1"/>
      <c r="AG5912" s="1"/>
      <c r="AH5912" s="1"/>
    </row>
    <row r="5913" spans="17:34" x14ac:dyDescent="0.3">
      <c r="Q5913" s="1"/>
      <c r="AB5913" s="2"/>
      <c r="AD5913" s="1"/>
      <c r="AE5913" s="1"/>
      <c r="AF5913" s="1"/>
      <c r="AG5913" s="1"/>
      <c r="AH5913" s="1"/>
    </row>
    <row r="5914" spans="17:34" x14ac:dyDescent="0.3">
      <c r="Q5914" s="1"/>
      <c r="AB5914" s="2"/>
      <c r="AD5914" s="1"/>
      <c r="AE5914" s="1"/>
      <c r="AF5914" s="1"/>
      <c r="AG5914" s="1"/>
      <c r="AH5914" s="1"/>
    </row>
    <row r="5915" spans="17:34" x14ac:dyDescent="0.3">
      <c r="Q5915" s="1"/>
      <c r="AB5915" s="2"/>
      <c r="AD5915" s="1"/>
      <c r="AE5915" s="1"/>
      <c r="AF5915" s="1"/>
      <c r="AG5915" s="1"/>
      <c r="AH5915" s="1"/>
    </row>
    <row r="5916" spans="17:34" x14ac:dyDescent="0.3">
      <c r="Q5916" s="1"/>
      <c r="AB5916" s="2"/>
      <c r="AD5916" s="1"/>
      <c r="AE5916" s="1"/>
      <c r="AF5916" s="1"/>
      <c r="AG5916" s="1"/>
      <c r="AH5916" s="1"/>
    </row>
    <row r="5917" spans="17:34" x14ac:dyDescent="0.3">
      <c r="Q5917" s="1"/>
      <c r="AB5917" s="2"/>
      <c r="AD5917" s="1"/>
      <c r="AE5917" s="1"/>
      <c r="AF5917" s="1"/>
      <c r="AG5917" s="1"/>
      <c r="AH5917" s="1"/>
    </row>
    <row r="5918" spans="17:34" x14ac:dyDescent="0.3">
      <c r="Q5918" s="1"/>
      <c r="AB5918" s="2"/>
      <c r="AD5918" s="1"/>
      <c r="AE5918" s="1"/>
      <c r="AF5918" s="1"/>
      <c r="AG5918" s="1"/>
      <c r="AH5918" s="1"/>
    </row>
    <row r="5919" spans="17:34" x14ac:dyDescent="0.3">
      <c r="Q5919" s="1"/>
      <c r="AB5919" s="2"/>
      <c r="AD5919" s="1"/>
      <c r="AE5919" s="1"/>
      <c r="AF5919" s="1"/>
      <c r="AG5919" s="1"/>
      <c r="AH5919" s="1"/>
    </row>
    <row r="5920" spans="17:34" x14ac:dyDescent="0.3">
      <c r="Q5920" s="1"/>
      <c r="AB5920" s="2"/>
      <c r="AD5920" s="1"/>
      <c r="AE5920" s="1"/>
      <c r="AF5920" s="1"/>
      <c r="AG5920" s="1"/>
      <c r="AH5920" s="1"/>
    </row>
    <row r="5921" spans="17:34" x14ac:dyDescent="0.3">
      <c r="Q5921" s="1"/>
      <c r="AB5921" s="2"/>
      <c r="AD5921" s="1"/>
      <c r="AE5921" s="1"/>
      <c r="AF5921" s="1"/>
      <c r="AG5921" s="1"/>
      <c r="AH5921" s="1"/>
    </row>
    <row r="5922" spans="17:34" x14ac:dyDescent="0.3">
      <c r="Q5922" s="1"/>
      <c r="AB5922" s="2"/>
      <c r="AD5922" s="1"/>
      <c r="AE5922" s="1"/>
      <c r="AF5922" s="1"/>
      <c r="AG5922" s="1"/>
      <c r="AH5922" s="1"/>
    </row>
    <row r="5923" spans="17:34" x14ac:dyDescent="0.3">
      <c r="Q5923" s="1"/>
      <c r="AB5923" s="2"/>
      <c r="AD5923" s="1"/>
      <c r="AE5923" s="1"/>
      <c r="AF5923" s="1"/>
      <c r="AG5923" s="1"/>
      <c r="AH5923" s="1"/>
    </row>
    <row r="5924" spans="17:34" x14ac:dyDescent="0.3">
      <c r="Q5924" s="1"/>
      <c r="AB5924" s="2"/>
      <c r="AD5924" s="1"/>
      <c r="AE5924" s="1"/>
      <c r="AF5924" s="1"/>
      <c r="AG5924" s="1"/>
      <c r="AH5924" s="1"/>
    </row>
    <row r="5925" spans="17:34" x14ac:dyDescent="0.3">
      <c r="Q5925" s="1"/>
      <c r="AB5925" s="2"/>
      <c r="AD5925" s="1"/>
      <c r="AE5925" s="1"/>
      <c r="AF5925" s="1"/>
      <c r="AG5925" s="1"/>
      <c r="AH5925" s="1"/>
    </row>
    <row r="5926" spans="17:34" x14ac:dyDescent="0.3">
      <c r="Q5926" s="1"/>
      <c r="AB5926" s="2"/>
      <c r="AD5926" s="1"/>
      <c r="AE5926" s="1"/>
      <c r="AF5926" s="1"/>
      <c r="AG5926" s="1"/>
      <c r="AH5926" s="1"/>
    </row>
    <row r="5927" spans="17:34" x14ac:dyDescent="0.3">
      <c r="Q5927" s="1"/>
      <c r="AB5927" s="2"/>
      <c r="AD5927" s="1"/>
      <c r="AE5927" s="1"/>
      <c r="AF5927" s="1"/>
      <c r="AG5927" s="1"/>
      <c r="AH5927" s="1"/>
    </row>
    <row r="5928" spans="17:34" x14ac:dyDescent="0.3">
      <c r="Q5928" s="1"/>
      <c r="AB5928" s="2"/>
      <c r="AD5928" s="1"/>
      <c r="AE5928" s="1"/>
      <c r="AF5928" s="1"/>
      <c r="AG5928" s="1"/>
      <c r="AH5928" s="1"/>
    </row>
    <row r="5929" spans="17:34" x14ac:dyDescent="0.3">
      <c r="Q5929" s="1"/>
      <c r="AB5929" s="2"/>
      <c r="AD5929" s="1"/>
      <c r="AE5929" s="1"/>
      <c r="AF5929" s="1"/>
      <c r="AG5929" s="1"/>
      <c r="AH5929" s="1"/>
    </row>
    <row r="5930" spans="17:34" x14ac:dyDescent="0.3">
      <c r="Q5930" s="1"/>
      <c r="AB5930" s="2"/>
      <c r="AD5930" s="1"/>
      <c r="AE5930" s="1"/>
      <c r="AF5930" s="1"/>
      <c r="AG5930" s="1"/>
      <c r="AH5930" s="1"/>
    </row>
    <row r="5931" spans="17:34" x14ac:dyDescent="0.3">
      <c r="Q5931" s="1"/>
      <c r="AB5931" s="2"/>
      <c r="AD5931" s="1"/>
      <c r="AE5931" s="1"/>
      <c r="AF5931" s="1"/>
      <c r="AG5931" s="1"/>
      <c r="AH5931" s="1"/>
    </row>
    <row r="5932" spans="17:34" x14ac:dyDescent="0.3">
      <c r="Q5932" s="1"/>
      <c r="AB5932" s="2"/>
      <c r="AD5932" s="1"/>
      <c r="AE5932" s="1"/>
      <c r="AF5932" s="1"/>
      <c r="AG5932" s="1"/>
      <c r="AH5932" s="1"/>
    </row>
    <row r="5933" spans="17:34" x14ac:dyDescent="0.3">
      <c r="Q5933" s="1"/>
      <c r="AB5933" s="2"/>
      <c r="AD5933" s="1"/>
      <c r="AE5933" s="1"/>
      <c r="AF5933" s="1"/>
      <c r="AG5933" s="1"/>
      <c r="AH5933" s="1"/>
    </row>
    <row r="5934" spans="17:34" x14ac:dyDescent="0.3">
      <c r="Q5934" s="1"/>
      <c r="AB5934" s="2"/>
      <c r="AD5934" s="1"/>
      <c r="AE5934" s="1"/>
      <c r="AF5934" s="1"/>
      <c r="AG5934" s="1"/>
      <c r="AH5934" s="1"/>
    </row>
    <row r="5935" spans="17:34" x14ac:dyDescent="0.3">
      <c r="Q5935" s="1"/>
      <c r="AB5935" s="2"/>
      <c r="AD5935" s="1"/>
      <c r="AE5935" s="1"/>
      <c r="AF5935" s="1"/>
      <c r="AG5935" s="1"/>
      <c r="AH5935" s="1"/>
    </row>
    <row r="5936" spans="17:34" x14ac:dyDescent="0.3">
      <c r="Q5936" s="1"/>
      <c r="AB5936" s="2"/>
      <c r="AD5936" s="1"/>
      <c r="AE5936" s="1"/>
      <c r="AF5936" s="1"/>
      <c r="AG5936" s="1"/>
      <c r="AH5936" s="1"/>
    </row>
    <row r="5937" spans="17:34" x14ac:dyDescent="0.3">
      <c r="Q5937" s="1"/>
      <c r="AB5937" s="2"/>
      <c r="AD5937" s="1"/>
      <c r="AE5937" s="1"/>
      <c r="AF5937" s="1"/>
      <c r="AG5937" s="1"/>
      <c r="AH5937" s="1"/>
    </row>
    <row r="5938" spans="17:34" x14ac:dyDescent="0.3">
      <c r="Q5938" s="1"/>
      <c r="AB5938" s="2"/>
      <c r="AD5938" s="1"/>
      <c r="AE5938" s="1"/>
      <c r="AF5938" s="1"/>
      <c r="AG5938" s="1"/>
      <c r="AH5938" s="1"/>
    </row>
    <row r="5939" spans="17:34" x14ac:dyDescent="0.3">
      <c r="Q5939" s="1"/>
      <c r="AB5939" s="2"/>
      <c r="AD5939" s="1"/>
      <c r="AE5939" s="1"/>
      <c r="AF5939" s="1"/>
      <c r="AG5939" s="1"/>
      <c r="AH5939" s="1"/>
    </row>
    <row r="5940" spans="17:34" x14ac:dyDescent="0.3">
      <c r="Q5940" s="1"/>
      <c r="AB5940" s="2"/>
      <c r="AD5940" s="1"/>
      <c r="AE5940" s="1"/>
      <c r="AF5940" s="1"/>
      <c r="AG5940" s="1"/>
      <c r="AH5940" s="1"/>
    </row>
    <row r="5941" spans="17:34" x14ac:dyDescent="0.3">
      <c r="Q5941" s="1"/>
      <c r="AB5941" s="2"/>
      <c r="AD5941" s="1"/>
      <c r="AE5941" s="1"/>
      <c r="AF5941" s="1"/>
      <c r="AG5941" s="1"/>
      <c r="AH5941" s="1"/>
    </row>
    <row r="5942" spans="17:34" x14ac:dyDescent="0.3">
      <c r="Q5942" s="1"/>
      <c r="AB5942" s="2"/>
      <c r="AD5942" s="1"/>
      <c r="AE5942" s="1"/>
      <c r="AF5942" s="1"/>
      <c r="AG5942" s="1"/>
      <c r="AH5942" s="1"/>
    </row>
    <row r="5943" spans="17:34" x14ac:dyDescent="0.3">
      <c r="Q5943" s="1"/>
      <c r="AB5943" s="2"/>
      <c r="AD5943" s="1"/>
      <c r="AE5943" s="1"/>
      <c r="AF5943" s="1"/>
      <c r="AG5943" s="1"/>
      <c r="AH5943" s="1"/>
    </row>
    <row r="5944" spans="17:34" x14ac:dyDescent="0.3">
      <c r="Q5944" s="1"/>
      <c r="AB5944" s="2"/>
      <c r="AD5944" s="1"/>
      <c r="AE5944" s="1"/>
      <c r="AF5944" s="1"/>
      <c r="AG5944" s="1"/>
      <c r="AH5944" s="1"/>
    </row>
    <row r="5945" spans="17:34" x14ac:dyDescent="0.3">
      <c r="Q5945" s="1"/>
      <c r="AB5945" s="2"/>
      <c r="AD5945" s="1"/>
      <c r="AE5945" s="1"/>
      <c r="AF5945" s="1"/>
      <c r="AG5945" s="1"/>
      <c r="AH5945" s="1"/>
    </row>
    <row r="5946" spans="17:34" x14ac:dyDescent="0.3">
      <c r="Q5946" s="1"/>
      <c r="AB5946" s="2"/>
      <c r="AD5946" s="1"/>
      <c r="AE5946" s="1"/>
      <c r="AF5946" s="1"/>
      <c r="AG5946" s="1"/>
      <c r="AH5946" s="1"/>
    </row>
    <row r="5947" spans="17:34" x14ac:dyDescent="0.3">
      <c r="Q5947" s="1"/>
      <c r="AB5947" s="2"/>
      <c r="AD5947" s="1"/>
      <c r="AE5947" s="1"/>
      <c r="AF5947" s="1"/>
      <c r="AG5947" s="1"/>
      <c r="AH5947" s="1"/>
    </row>
    <row r="5948" spans="17:34" x14ac:dyDescent="0.3">
      <c r="Q5948" s="1"/>
      <c r="AB5948" s="2"/>
      <c r="AD5948" s="1"/>
      <c r="AE5948" s="1"/>
      <c r="AF5948" s="1"/>
      <c r="AG5948" s="1"/>
      <c r="AH5948" s="1"/>
    </row>
    <row r="5949" spans="17:34" x14ac:dyDescent="0.3">
      <c r="Q5949" s="1"/>
      <c r="AB5949" s="2"/>
      <c r="AD5949" s="1"/>
      <c r="AE5949" s="1"/>
      <c r="AF5949" s="1"/>
      <c r="AG5949" s="1"/>
      <c r="AH5949" s="1"/>
    </row>
    <row r="5950" spans="17:34" x14ac:dyDescent="0.3">
      <c r="Q5950" s="1"/>
      <c r="AB5950" s="2"/>
      <c r="AD5950" s="1"/>
      <c r="AE5950" s="1"/>
      <c r="AF5950" s="1"/>
      <c r="AG5950" s="1"/>
      <c r="AH5950" s="1"/>
    </row>
    <row r="5951" spans="17:34" x14ac:dyDescent="0.3">
      <c r="Q5951" s="1"/>
      <c r="AB5951" s="2"/>
      <c r="AD5951" s="1"/>
      <c r="AE5951" s="1"/>
      <c r="AF5951" s="1"/>
      <c r="AG5951" s="1"/>
      <c r="AH5951" s="1"/>
    </row>
    <row r="5952" spans="17:34" x14ac:dyDescent="0.3">
      <c r="Q5952" s="1"/>
      <c r="AB5952" s="2"/>
      <c r="AD5952" s="1"/>
      <c r="AE5952" s="1"/>
      <c r="AF5952" s="1"/>
      <c r="AG5952" s="1"/>
      <c r="AH5952" s="1"/>
    </row>
    <row r="5953" spans="17:34" x14ac:dyDescent="0.3">
      <c r="Q5953" s="1"/>
      <c r="AB5953" s="2"/>
      <c r="AD5953" s="1"/>
      <c r="AE5953" s="1"/>
      <c r="AF5953" s="1"/>
      <c r="AG5953" s="1"/>
      <c r="AH5953" s="1"/>
    </row>
    <row r="5954" spans="17:34" x14ac:dyDescent="0.3">
      <c r="Q5954" s="1"/>
      <c r="AB5954" s="2"/>
      <c r="AD5954" s="1"/>
      <c r="AE5954" s="1"/>
      <c r="AF5954" s="1"/>
      <c r="AG5954" s="1"/>
      <c r="AH5954" s="1"/>
    </row>
    <row r="5955" spans="17:34" x14ac:dyDescent="0.3">
      <c r="Q5955" s="1"/>
      <c r="AB5955" s="2"/>
      <c r="AD5955" s="1"/>
      <c r="AE5955" s="1"/>
      <c r="AF5955" s="1"/>
      <c r="AG5955" s="1"/>
      <c r="AH5955" s="1"/>
    </row>
    <row r="5956" spans="17:34" x14ac:dyDescent="0.3">
      <c r="Q5956" s="1"/>
      <c r="AB5956" s="2"/>
      <c r="AD5956" s="1"/>
      <c r="AE5956" s="1"/>
      <c r="AF5956" s="1"/>
      <c r="AG5956" s="1"/>
      <c r="AH5956" s="1"/>
    </row>
    <row r="5957" spans="17:34" x14ac:dyDescent="0.3">
      <c r="Q5957" s="1"/>
      <c r="AB5957" s="2"/>
      <c r="AD5957" s="1"/>
      <c r="AE5957" s="1"/>
      <c r="AF5957" s="1"/>
      <c r="AG5957" s="1"/>
      <c r="AH5957" s="1"/>
    </row>
    <row r="5958" spans="17:34" x14ac:dyDescent="0.3">
      <c r="Q5958" s="1"/>
      <c r="AB5958" s="2"/>
      <c r="AD5958" s="1"/>
      <c r="AE5958" s="1"/>
      <c r="AF5958" s="1"/>
      <c r="AG5958" s="1"/>
      <c r="AH5958" s="1"/>
    </row>
    <row r="5959" spans="17:34" x14ac:dyDescent="0.3">
      <c r="Q5959" s="1"/>
      <c r="AB5959" s="2"/>
      <c r="AD5959" s="1"/>
      <c r="AE5959" s="1"/>
      <c r="AF5959" s="1"/>
      <c r="AG5959" s="1"/>
      <c r="AH5959" s="1"/>
    </row>
    <row r="5960" spans="17:34" x14ac:dyDescent="0.3">
      <c r="Q5960" s="1"/>
      <c r="AB5960" s="2"/>
      <c r="AD5960" s="1"/>
      <c r="AE5960" s="1"/>
      <c r="AF5960" s="1"/>
      <c r="AG5960" s="1"/>
      <c r="AH5960" s="1"/>
    </row>
    <row r="5961" spans="17:34" x14ac:dyDescent="0.3">
      <c r="Q5961" s="1"/>
      <c r="AB5961" s="2"/>
      <c r="AD5961" s="1"/>
      <c r="AE5961" s="1"/>
      <c r="AF5961" s="1"/>
      <c r="AG5961" s="1"/>
      <c r="AH5961" s="1"/>
    </row>
    <row r="5962" spans="17:34" x14ac:dyDescent="0.3">
      <c r="Q5962" s="1"/>
      <c r="AB5962" s="2"/>
      <c r="AD5962" s="1"/>
      <c r="AE5962" s="1"/>
      <c r="AF5962" s="1"/>
      <c r="AG5962" s="1"/>
      <c r="AH5962" s="1"/>
    </row>
    <row r="5963" spans="17:34" x14ac:dyDescent="0.3">
      <c r="Q5963" s="1"/>
      <c r="AB5963" s="2"/>
      <c r="AD5963" s="1"/>
      <c r="AE5963" s="1"/>
      <c r="AF5963" s="1"/>
      <c r="AG5963" s="1"/>
      <c r="AH5963" s="1"/>
    </row>
    <row r="5964" spans="17:34" x14ac:dyDescent="0.3">
      <c r="Q5964" s="1"/>
      <c r="AB5964" s="2"/>
      <c r="AD5964" s="1"/>
      <c r="AE5964" s="1"/>
      <c r="AF5964" s="1"/>
      <c r="AG5964" s="1"/>
      <c r="AH5964" s="1"/>
    </row>
    <row r="5965" spans="17:34" x14ac:dyDescent="0.3">
      <c r="Q5965" s="1"/>
      <c r="AB5965" s="2"/>
      <c r="AD5965" s="1"/>
      <c r="AE5965" s="1"/>
      <c r="AF5965" s="1"/>
      <c r="AG5965" s="1"/>
      <c r="AH5965" s="1"/>
    </row>
    <row r="5966" spans="17:34" x14ac:dyDescent="0.3">
      <c r="Q5966" s="1"/>
      <c r="AB5966" s="2"/>
      <c r="AD5966" s="1"/>
      <c r="AE5966" s="1"/>
      <c r="AF5966" s="1"/>
      <c r="AG5966" s="1"/>
      <c r="AH5966" s="1"/>
    </row>
    <row r="5967" spans="17:34" x14ac:dyDescent="0.3">
      <c r="Q5967" s="1"/>
      <c r="AB5967" s="2"/>
      <c r="AD5967" s="1"/>
      <c r="AE5967" s="1"/>
      <c r="AF5967" s="1"/>
      <c r="AG5967" s="1"/>
      <c r="AH5967" s="1"/>
    </row>
    <row r="5968" spans="17:34" x14ac:dyDescent="0.3">
      <c r="Q5968" s="1"/>
      <c r="AB5968" s="2"/>
      <c r="AD5968" s="1"/>
      <c r="AE5968" s="1"/>
      <c r="AF5968" s="1"/>
      <c r="AG5968" s="1"/>
      <c r="AH5968" s="1"/>
    </row>
    <row r="5969" spans="17:34" x14ac:dyDescent="0.3">
      <c r="Q5969" s="1"/>
      <c r="AB5969" s="2"/>
      <c r="AD5969" s="1"/>
      <c r="AE5969" s="1"/>
      <c r="AF5969" s="1"/>
      <c r="AG5969" s="1"/>
      <c r="AH5969" s="1"/>
    </row>
    <row r="5970" spans="17:34" x14ac:dyDescent="0.3">
      <c r="Q5970" s="1"/>
      <c r="AB5970" s="2"/>
      <c r="AD5970" s="1"/>
      <c r="AE5970" s="1"/>
      <c r="AF5970" s="1"/>
      <c r="AG5970" s="1"/>
      <c r="AH5970" s="1"/>
    </row>
    <row r="5971" spans="17:34" x14ac:dyDescent="0.3">
      <c r="Q5971" s="1"/>
      <c r="AB5971" s="2"/>
      <c r="AD5971" s="1"/>
      <c r="AE5971" s="1"/>
      <c r="AF5971" s="1"/>
      <c r="AG5971" s="1"/>
      <c r="AH5971" s="1"/>
    </row>
    <row r="5972" spans="17:34" x14ac:dyDescent="0.3">
      <c r="Q5972" s="1"/>
      <c r="AB5972" s="2"/>
      <c r="AD5972" s="1"/>
      <c r="AE5972" s="1"/>
      <c r="AF5972" s="1"/>
      <c r="AG5972" s="1"/>
      <c r="AH5972" s="1"/>
    </row>
    <row r="5973" spans="17:34" x14ac:dyDescent="0.3">
      <c r="Q5973" s="1"/>
      <c r="AB5973" s="2"/>
      <c r="AD5973" s="1"/>
      <c r="AE5973" s="1"/>
      <c r="AF5973" s="1"/>
      <c r="AG5973" s="1"/>
      <c r="AH5973" s="1"/>
    </row>
    <row r="5974" spans="17:34" x14ac:dyDescent="0.3">
      <c r="Q5974" s="1"/>
      <c r="AB5974" s="2"/>
      <c r="AD5974" s="1"/>
      <c r="AE5974" s="1"/>
      <c r="AF5974" s="1"/>
      <c r="AG5974" s="1"/>
      <c r="AH5974" s="1"/>
    </row>
    <row r="5975" spans="17:34" x14ac:dyDescent="0.3">
      <c r="Q5975" s="1"/>
      <c r="AB5975" s="2"/>
      <c r="AD5975" s="1"/>
      <c r="AE5975" s="1"/>
      <c r="AF5975" s="1"/>
      <c r="AG5975" s="1"/>
      <c r="AH5975" s="1"/>
    </row>
    <row r="5976" spans="17:34" x14ac:dyDescent="0.3">
      <c r="Q5976" s="1"/>
      <c r="AB5976" s="2"/>
      <c r="AD5976" s="1"/>
      <c r="AE5976" s="1"/>
      <c r="AF5976" s="1"/>
      <c r="AG5976" s="1"/>
      <c r="AH5976" s="1"/>
    </row>
    <row r="5977" spans="17:34" x14ac:dyDescent="0.3">
      <c r="Q5977" s="1"/>
      <c r="AB5977" s="2"/>
      <c r="AD5977" s="1"/>
      <c r="AE5977" s="1"/>
      <c r="AF5977" s="1"/>
      <c r="AG5977" s="1"/>
      <c r="AH5977" s="1"/>
    </row>
    <row r="5978" spans="17:34" x14ac:dyDescent="0.3">
      <c r="Q5978" s="1"/>
      <c r="AB5978" s="2"/>
      <c r="AD5978" s="1"/>
      <c r="AE5978" s="1"/>
      <c r="AF5978" s="1"/>
      <c r="AG5978" s="1"/>
      <c r="AH5978" s="1"/>
    </row>
    <row r="5979" spans="17:34" x14ac:dyDescent="0.3">
      <c r="Q5979" s="1"/>
      <c r="AB5979" s="2"/>
      <c r="AD5979" s="1"/>
      <c r="AE5979" s="1"/>
      <c r="AF5979" s="1"/>
      <c r="AG5979" s="1"/>
      <c r="AH5979" s="1"/>
    </row>
    <row r="5980" spans="17:34" x14ac:dyDescent="0.3">
      <c r="Q5980" s="1"/>
      <c r="AB5980" s="2"/>
      <c r="AD5980" s="1"/>
      <c r="AE5980" s="1"/>
      <c r="AF5980" s="1"/>
      <c r="AG5980" s="1"/>
      <c r="AH5980" s="1"/>
    </row>
    <row r="5981" spans="17:34" x14ac:dyDescent="0.3">
      <c r="Q5981" s="1"/>
      <c r="AB5981" s="2"/>
      <c r="AD5981" s="1"/>
      <c r="AE5981" s="1"/>
      <c r="AF5981" s="1"/>
      <c r="AG5981" s="1"/>
      <c r="AH5981" s="1"/>
    </row>
    <row r="5982" spans="17:34" x14ac:dyDescent="0.3">
      <c r="Q5982" s="1"/>
      <c r="AB5982" s="2"/>
      <c r="AD5982" s="1"/>
      <c r="AE5982" s="1"/>
      <c r="AF5982" s="1"/>
      <c r="AG5982" s="1"/>
      <c r="AH5982" s="1"/>
    </row>
    <row r="5983" spans="17:34" x14ac:dyDescent="0.3">
      <c r="Q5983" s="1"/>
      <c r="AB5983" s="2"/>
      <c r="AD5983" s="1"/>
      <c r="AE5983" s="1"/>
      <c r="AF5983" s="1"/>
      <c r="AG5983" s="1"/>
      <c r="AH5983" s="1"/>
    </row>
    <row r="5984" spans="17:34" x14ac:dyDescent="0.3">
      <c r="Q5984" s="1"/>
      <c r="AB5984" s="2"/>
      <c r="AD5984" s="1"/>
      <c r="AE5984" s="1"/>
      <c r="AF5984" s="1"/>
      <c r="AG5984" s="1"/>
      <c r="AH5984" s="1"/>
    </row>
    <row r="5985" spans="17:34" x14ac:dyDescent="0.3">
      <c r="Q5985" s="1"/>
      <c r="AB5985" s="2"/>
      <c r="AD5985" s="1"/>
      <c r="AE5985" s="1"/>
      <c r="AF5985" s="1"/>
      <c r="AG5985" s="1"/>
      <c r="AH5985" s="1"/>
    </row>
    <row r="5986" spans="17:34" x14ac:dyDescent="0.3">
      <c r="Q5986" s="1"/>
      <c r="AB5986" s="2"/>
      <c r="AD5986" s="1"/>
      <c r="AE5986" s="1"/>
      <c r="AF5986" s="1"/>
      <c r="AG5986" s="1"/>
      <c r="AH5986" s="1"/>
    </row>
    <row r="5987" spans="17:34" x14ac:dyDescent="0.3">
      <c r="Q5987" s="1"/>
      <c r="AB5987" s="2"/>
      <c r="AD5987" s="1"/>
      <c r="AE5987" s="1"/>
      <c r="AF5987" s="1"/>
      <c r="AG5987" s="1"/>
      <c r="AH5987" s="1"/>
    </row>
    <row r="5988" spans="17:34" x14ac:dyDescent="0.3">
      <c r="Q5988" s="1"/>
      <c r="AB5988" s="2"/>
      <c r="AD5988" s="1"/>
      <c r="AE5988" s="1"/>
      <c r="AF5988" s="1"/>
      <c r="AG5988" s="1"/>
      <c r="AH5988" s="1"/>
    </row>
    <row r="5989" spans="17:34" x14ac:dyDescent="0.3">
      <c r="Q5989" s="1"/>
      <c r="AB5989" s="2"/>
      <c r="AD5989" s="1"/>
      <c r="AE5989" s="1"/>
      <c r="AF5989" s="1"/>
      <c r="AG5989" s="1"/>
      <c r="AH5989" s="1"/>
    </row>
    <row r="5990" spans="17:34" x14ac:dyDescent="0.3">
      <c r="Q5990" s="1"/>
      <c r="AB5990" s="2"/>
      <c r="AD5990" s="1"/>
      <c r="AE5990" s="1"/>
      <c r="AF5990" s="1"/>
      <c r="AG5990" s="1"/>
      <c r="AH5990" s="1"/>
    </row>
    <row r="5991" spans="17:34" x14ac:dyDescent="0.3">
      <c r="Q5991" s="1"/>
      <c r="AB5991" s="2"/>
      <c r="AD5991" s="1"/>
      <c r="AE5991" s="1"/>
      <c r="AF5991" s="1"/>
      <c r="AG5991" s="1"/>
      <c r="AH5991" s="1"/>
    </row>
    <row r="5992" spans="17:34" x14ac:dyDescent="0.3">
      <c r="Q5992" s="1"/>
      <c r="AB5992" s="2"/>
      <c r="AD5992" s="1"/>
      <c r="AE5992" s="1"/>
      <c r="AF5992" s="1"/>
      <c r="AG5992" s="1"/>
      <c r="AH5992" s="1"/>
    </row>
    <row r="5993" spans="17:34" x14ac:dyDescent="0.3">
      <c r="Q5993" s="1"/>
      <c r="AB5993" s="2"/>
      <c r="AD5993" s="1"/>
      <c r="AE5993" s="1"/>
      <c r="AF5993" s="1"/>
      <c r="AG5993" s="1"/>
      <c r="AH5993" s="1"/>
    </row>
    <row r="5994" spans="17:34" x14ac:dyDescent="0.3">
      <c r="Q5994" s="1"/>
      <c r="AB5994" s="2"/>
      <c r="AD5994" s="1"/>
      <c r="AE5994" s="1"/>
      <c r="AF5994" s="1"/>
      <c r="AG5994" s="1"/>
      <c r="AH5994" s="1"/>
    </row>
    <row r="5995" spans="17:34" x14ac:dyDescent="0.3">
      <c r="Q5995" s="1"/>
      <c r="AB5995" s="2"/>
      <c r="AD5995" s="1"/>
      <c r="AE5995" s="1"/>
      <c r="AF5995" s="1"/>
      <c r="AG5995" s="1"/>
      <c r="AH5995" s="1"/>
    </row>
    <row r="5996" spans="17:34" x14ac:dyDescent="0.3">
      <c r="Q5996" s="1"/>
      <c r="AB5996" s="2"/>
      <c r="AD5996" s="1"/>
      <c r="AE5996" s="1"/>
      <c r="AF5996" s="1"/>
      <c r="AG5996" s="1"/>
      <c r="AH5996" s="1"/>
    </row>
    <row r="5997" spans="17:34" x14ac:dyDescent="0.3">
      <c r="Q5997" s="1"/>
      <c r="AB5997" s="2"/>
      <c r="AD5997" s="1"/>
      <c r="AE5997" s="1"/>
      <c r="AF5997" s="1"/>
      <c r="AG5997" s="1"/>
      <c r="AH5997" s="1"/>
    </row>
    <row r="5998" spans="17:34" x14ac:dyDescent="0.3">
      <c r="Q5998" s="1"/>
      <c r="AB5998" s="2"/>
      <c r="AD5998" s="1"/>
      <c r="AE5998" s="1"/>
      <c r="AF5998" s="1"/>
      <c r="AG5998" s="1"/>
      <c r="AH5998" s="1"/>
    </row>
    <row r="5999" spans="17:34" x14ac:dyDescent="0.3">
      <c r="Q5999" s="1"/>
      <c r="AB5999" s="2"/>
      <c r="AD5999" s="1"/>
      <c r="AE5999" s="1"/>
      <c r="AF5999" s="1"/>
      <c r="AG5999" s="1"/>
      <c r="AH5999" s="1"/>
    </row>
    <row r="6000" spans="17:34" x14ac:dyDescent="0.3">
      <c r="Q6000" s="1"/>
      <c r="AB6000" s="2"/>
      <c r="AD6000" s="1"/>
      <c r="AE6000" s="1"/>
      <c r="AF6000" s="1"/>
      <c r="AG6000" s="1"/>
      <c r="AH6000" s="1"/>
    </row>
    <row r="6001" spans="17:34" x14ac:dyDescent="0.3">
      <c r="Q6001" s="1"/>
      <c r="AB6001" s="2"/>
      <c r="AD6001" s="1"/>
      <c r="AE6001" s="1"/>
      <c r="AF6001" s="1"/>
      <c r="AG6001" s="1"/>
      <c r="AH6001" s="1"/>
    </row>
    <row r="6002" spans="17:34" x14ac:dyDescent="0.3">
      <c r="Q6002" s="1"/>
      <c r="AB6002" s="2"/>
      <c r="AD6002" s="1"/>
      <c r="AE6002" s="1"/>
      <c r="AF6002" s="1"/>
      <c r="AG6002" s="1"/>
      <c r="AH6002" s="1"/>
    </row>
    <row r="6003" spans="17:34" x14ac:dyDescent="0.3">
      <c r="Q6003" s="1"/>
      <c r="AB6003" s="2"/>
      <c r="AD6003" s="1"/>
      <c r="AE6003" s="1"/>
      <c r="AF6003" s="1"/>
      <c r="AG6003" s="1"/>
      <c r="AH6003" s="1"/>
    </row>
    <row r="6004" spans="17:34" x14ac:dyDescent="0.3">
      <c r="Q6004" s="1"/>
      <c r="AB6004" s="2"/>
      <c r="AD6004" s="1"/>
      <c r="AE6004" s="1"/>
      <c r="AF6004" s="1"/>
      <c r="AG6004" s="1"/>
      <c r="AH6004" s="1"/>
    </row>
    <row r="6005" spans="17:34" x14ac:dyDescent="0.3">
      <c r="Q6005" s="1"/>
      <c r="AB6005" s="2"/>
      <c r="AD6005" s="1"/>
      <c r="AE6005" s="1"/>
      <c r="AF6005" s="1"/>
      <c r="AG6005" s="1"/>
      <c r="AH6005" s="1"/>
    </row>
    <row r="6006" spans="17:34" x14ac:dyDescent="0.3">
      <c r="Q6006" s="1"/>
      <c r="AB6006" s="2"/>
      <c r="AD6006" s="1"/>
      <c r="AE6006" s="1"/>
      <c r="AF6006" s="1"/>
      <c r="AG6006" s="1"/>
      <c r="AH6006" s="1"/>
    </row>
    <row r="6007" spans="17:34" x14ac:dyDescent="0.3">
      <c r="Q6007" s="1"/>
      <c r="AB6007" s="2"/>
      <c r="AD6007" s="1"/>
      <c r="AE6007" s="1"/>
      <c r="AF6007" s="1"/>
      <c r="AG6007" s="1"/>
      <c r="AH6007" s="1"/>
    </row>
    <row r="6008" spans="17:34" x14ac:dyDescent="0.3">
      <c r="Q6008" s="1"/>
      <c r="AB6008" s="2"/>
      <c r="AD6008" s="1"/>
      <c r="AE6008" s="1"/>
      <c r="AF6008" s="1"/>
      <c r="AG6008" s="1"/>
      <c r="AH6008" s="1"/>
    </row>
    <row r="6009" spans="17:34" x14ac:dyDescent="0.3">
      <c r="Q6009" s="1"/>
      <c r="AB6009" s="2"/>
      <c r="AD6009" s="1"/>
      <c r="AE6009" s="1"/>
      <c r="AF6009" s="1"/>
      <c r="AG6009" s="1"/>
      <c r="AH6009" s="1"/>
    </row>
    <row r="6010" spans="17:34" x14ac:dyDescent="0.3">
      <c r="Q6010" s="1"/>
      <c r="AB6010" s="2"/>
      <c r="AD6010" s="1"/>
      <c r="AE6010" s="1"/>
      <c r="AF6010" s="1"/>
      <c r="AG6010" s="1"/>
      <c r="AH6010" s="1"/>
    </row>
    <row r="6011" spans="17:34" x14ac:dyDescent="0.3">
      <c r="Q6011" s="1"/>
      <c r="AB6011" s="2"/>
      <c r="AD6011" s="1"/>
      <c r="AE6011" s="1"/>
      <c r="AF6011" s="1"/>
      <c r="AG6011" s="1"/>
      <c r="AH6011" s="1"/>
    </row>
    <row r="6012" spans="17:34" x14ac:dyDescent="0.3">
      <c r="Q6012" s="1"/>
      <c r="AB6012" s="2"/>
      <c r="AD6012" s="1"/>
      <c r="AE6012" s="1"/>
      <c r="AF6012" s="1"/>
      <c r="AG6012" s="1"/>
      <c r="AH6012" s="1"/>
    </row>
    <row r="6013" spans="17:34" x14ac:dyDescent="0.3">
      <c r="Q6013" s="1"/>
      <c r="AB6013" s="2"/>
      <c r="AD6013" s="1"/>
      <c r="AE6013" s="1"/>
      <c r="AF6013" s="1"/>
      <c r="AG6013" s="1"/>
      <c r="AH6013" s="1"/>
    </row>
    <row r="6014" spans="17:34" x14ac:dyDescent="0.3">
      <c r="Q6014" s="1"/>
      <c r="AB6014" s="2"/>
      <c r="AD6014" s="1"/>
      <c r="AE6014" s="1"/>
      <c r="AF6014" s="1"/>
      <c r="AG6014" s="1"/>
      <c r="AH6014" s="1"/>
    </row>
    <row r="6015" spans="17:34" x14ac:dyDescent="0.3">
      <c r="Q6015" s="1"/>
      <c r="AB6015" s="2"/>
      <c r="AD6015" s="1"/>
      <c r="AE6015" s="1"/>
      <c r="AF6015" s="1"/>
      <c r="AG6015" s="1"/>
      <c r="AH6015" s="1"/>
    </row>
    <row r="6016" spans="17:34" x14ac:dyDescent="0.3">
      <c r="Q6016" s="1"/>
      <c r="AB6016" s="2"/>
      <c r="AD6016" s="1"/>
      <c r="AE6016" s="1"/>
      <c r="AF6016" s="1"/>
      <c r="AG6016" s="1"/>
      <c r="AH6016" s="1"/>
    </row>
    <row r="6017" spans="17:34" x14ac:dyDescent="0.3">
      <c r="Q6017" s="1"/>
      <c r="AB6017" s="2"/>
      <c r="AD6017" s="1"/>
      <c r="AE6017" s="1"/>
      <c r="AF6017" s="1"/>
      <c r="AG6017" s="1"/>
      <c r="AH6017" s="1"/>
    </row>
    <row r="6018" spans="17:34" x14ac:dyDescent="0.3">
      <c r="Q6018" s="1"/>
      <c r="AB6018" s="2"/>
      <c r="AD6018" s="1"/>
      <c r="AE6018" s="1"/>
      <c r="AF6018" s="1"/>
      <c r="AG6018" s="1"/>
      <c r="AH6018" s="1"/>
    </row>
    <row r="6019" spans="17:34" x14ac:dyDescent="0.3">
      <c r="Q6019" s="1"/>
      <c r="AB6019" s="2"/>
      <c r="AD6019" s="1"/>
      <c r="AE6019" s="1"/>
      <c r="AF6019" s="1"/>
      <c r="AG6019" s="1"/>
      <c r="AH6019" s="1"/>
    </row>
    <row r="6020" spans="17:34" x14ac:dyDescent="0.3">
      <c r="Q6020" s="1"/>
      <c r="AB6020" s="2"/>
      <c r="AD6020" s="1"/>
      <c r="AE6020" s="1"/>
      <c r="AF6020" s="1"/>
      <c r="AG6020" s="1"/>
      <c r="AH6020" s="1"/>
    </row>
    <row r="6021" spans="17:34" x14ac:dyDescent="0.3">
      <c r="Q6021" s="1"/>
      <c r="AB6021" s="2"/>
      <c r="AD6021" s="1"/>
      <c r="AE6021" s="1"/>
      <c r="AF6021" s="1"/>
      <c r="AG6021" s="1"/>
      <c r="AH6021" s="1"/>
    </row>
    <row r="6022" spans="17:34" x14ac:dyDescent="0.3">
      <c r="Q6022" s="1"/>
      <c r="AB6022" s="2"/>
      <c r="AD6022" s="1"/>
      <c r="AE6022" s="1"/>
      <c r="AF6022" s="1"/>
      <c r="AG6022" s="1"/>
      <c r="AH6022" s="1"/>
    </row>
    <row r="6023" spans="17:34" x14ac:dyDescent="0.3">
      <c r="Q6023" s="1"/>
      <c r="AB6023" s="2"/>
      <c r="AD6023" s="1"/>
      <c r="AE6023" s="1"/>
      <c r="AF6023" s="1"/>
      <c r="AG6023" s="1"/>
      <c r="AH6023" s="1"/>
    </row>
    <row r="6024" spans="17:34" x14ac:dyDescent="0.3">
      <c r="Q6024" s="1"/>
      <c r="AB6024" s="2"/>
      <c r="AD6024" s="1"/>
      <c r="AE6024" s="1"/>
      <c r="AF6024" s="1"/>
      <c r="AG6024" s="1"/>
      <c r="AH6024" s="1"/>
    </row>
    <row r="6025" spans="17:34" x14ac:dyDescent="0.3">
      <c r="Q6025" s="1"/>
      <c r="AB6025" s="2"/>
      <c r="AD6025" s="1"/>
      <c r="AE6025" s="1"/>
      <c r="AF6025" s="1"/>
      <c r="AG6025" s="1"/>
      <c r="AH6025" s="1"/>
    </row>
    <row r="6026" spans="17:34" x14ac:dyDescent="0.3">
      <c r="Q6026" s="1"/>
      <c r="AB6026" s="2"/>
      <c r="AD6026" s="1"/>
      <c r="AE6026" s="1"/>
      <c r="AF6026" s="1"/>
      <c r="AG6026" s="1"/>
      <c r="AH6026" s="1"/>
    </row>
    <row r="6027" spans="17:34" x14ac:dyDescent="0.3">
      <c r="Q6027" s="1"/>
      <c r="AB6027" s="2"/>
      <c r="AD6027" s="1"/>
      <c r="AE6027" s="1"/>
      <c r="AF6027" s="1"/>
      <c r="AG6027" s="1"/>
      <c r="AH6027" s="1"/>
    </row>
    <row r="6028" spans="17:34" x14ac:dyDescent="0.3">
      <c r="Q6028" s="1"/>
      <c r="AB6028" s="2"/>
      <c r="AD6028" s="1"/>
      <c r="AE6028" s="1"/>
      <c r="AF6028" s="1"/>
      <c r="AG6028" s="1"/>
      <c r="AH6028" s="1"/>
    </row>
    <row r="6029" spans="17:34" x14ac:dyDescent="0.3">
      <c r="Q6029" s="1"/>
      <c r="AB6029" s="2"/>
      <c r="AD6029" s="1"/>
      <c r="AE6029" s="1"/>
      <c r="AF6029" s="1"/>
      <c r="AG6029" s="1"/>
      <c r="AH6029" s="1"/>
    </row>
    <row r="6030" spans="17:34" x14ac:dyDescent="0.3">
      <c r="Q6030" s="1"/>
      <c r="AB6030" s="2"/>
      <c r="AD6030" s="1"/>
      <c r="AE6030" s="1"/>
      <c r="AF6030" s="1"/>
      <c r="AG6030" s="1"/>
      <c r="AH6030" s="1"/>
    </row>
    <row r="6031" spans="17:34" x14ac:dyDescent="0.3">
      <c r="Q6031" s="1"/>
      <c r="AB6031" s="2"/>
      <c r="AD6031" s="1"/>
      <c r="AE6031" s="1"/>
      <c r="AF6031" s="1"/>
      <c r="AG6031" s="1"/>
      <c r="AH6031" s="1"/>
    </row>
    <row r="6032" spans="17:34" x14ac:dyDescent="0.3">
      <c r="Q6032" s="1"/>
      <c r="AB6032" s="2"/>
      <c r="AD6032" s="1"/>
      <c r="AE6032" s="1"/>
      <c r="AF6032" s="1"/>
      <c r="AG6032" s="1"/>
      <c r="AH6032" s="1"/>
    </row>
    <row r="6033" spans="17:34" x14ac:dyDescent="0.3">
      <c r="Q6033" s="1"/>
      <c r="AB6033" s="2"/>
      <c r="AD6033" s="1"/>
      <c r="AE6033" s="1"/>
      <c r="AF6033" s="1"/>
      <c r="AG6033" s="1"/>
      <c r="AH6033" s="1"/>
    </row>
    <row r="6034" spans="17:34" x14ac:dyDescent="0.3">
      <c r="Q6034" s="1"/>
      <c r="AB6034" s="2"/>
      <c r="AD6034" s="1"/>
      <c r="AE6034" s="1"/>
      <c r="AF6034" s="1"/>
      <c r="AG6034" s="1"/>
      <c r="AH6034" s="1"/>
    </row>
    <row r="6035" spans="17:34" x14ac:dyDescent="0.3">
      <c r="Q6035" s="1"/>
      <c r="AB6035" s="2"/>
      <c r="AD6035" s="1"/>
      <c r="AE6035" s="1"/>
      <c r="AF6035" s="1"/>
      <c r="AG6035" s="1"/>
      <c r="AH6035" s="1"/>
    </row>
    <row r="6036" spans="17:34" x14ac:dyDescent="0.3">
      <c r="Q6036" s="1"/>
      <c r="AB6036" s="2"/>
      <c r="AD6036" s="1"/>
      <c r="AE6036" s="1"/>
      <c r="AF6036" s="1"/>
      <c r="AG6036" s="1"/>
      <c r="AH6036" s="1"/>
    </row>
    <row r="6037" spans="17:34" x14ac:dyDescent="0.3">
      <c r="Q6037" s="1"/>
      <c r="AB6037" s="2"/>
      <c r="AD6037" s="1"/>
      <c r="AE6037" s="1"/>
      <c r="AF6037" s="1"/>
      <c r="AG6037" s="1"/>
      <c r="AH6037" s="1"/>
    </row>
    <row r="6038" spans="17:34" x14ac:dyDescent="0.3">
      <c r="Q6038" s="1"/>
      <c r="AB6038" s="2"/>
      <c r="AD6038" s="1"/>
      <c r="AE6038" s="1"/>
      <c r="AF6038" s="1"/>
      <c r="AG6038" s="1"/>
      <c r="AH6038" s="1"/>
    </row>
    <row r="6039" spans="17:34" x14ac:dyDescent="0.3">
      <c r="Q6039" s="1"/>
      <c r="AB6039" s="2"/>
      <c r="AD6039" s="1"/>
      <c r="AE6039" s="1"/>
      <c r="AF6039" s="1"/>
      <c r="AG6039" s="1"/>
      <c r="AH6039" s="1"/>
    </row>
    <row r="6040" spans="17:34" x14ac:dyDescent="0.3">
      <c r="Q6040" s="1"/>
      <c r="AB6040" s="2"/>
      <c r="AD6040" s="1"/>
      <c r="AE6040" s="1"/>
      <c r="AF6040" s="1"/>
      <c r="AG6040" s="1"/>
      <c r="AH6040" s="1"/>
    </row>
    <row r="6041" spans="17:34" x14ac:dyDescent="0.3">
      <c r="Q6041" s="1"/>
      <c r="AB6041" s="2"/>
      <c r="AD6041" s="1"/>
      <c r="AE6041" s="1"/>
      <c r="AF6041" s="1"/>
      <c r="AG6041" s="1"/>
      <c r="AH6041" s="1"/>
    </row>
    <row r="6042" spans="17:34" x14ac:dyDescent="0.3">
      <c r="Q6042" s="1"/>
      <c r="AB6042" s="2"/>
      <c r="AD6042" s="1"/>
      <c r="AE6042" s="1"/>
      <c r="AF6042" s="1"/>
      <c r="AG6042" s="1"/>
      <c r="AH6042" s="1"/>
    </row>
    <row r="6043" spans="17:34" x14ac:dyDescent="0.3">
      <c r="Q6043" s="1"/>
      <c r="AB6043" s="2"/>
      <c r="AD6043" s="1"/>
      <c r="AE6043" s="1"/>
      <c r="AF6043" s="1"/>
      <c r="AG6043" s="1"/>
      <c r="AH6043" s="1"/>
    </row>
    <row r="6044" spans="17:34" x14ac:dyDescent="0.3">
      <c r="Q6044" s="1"/>
      <c r="AB6044" s="2"/>
      <c r="AD6044" s="1"/>
      <c r="AE6044" s="1"/>
      <c r="AF6044" s="1"/>
      <c r="AG6044" s="1"/>
      <c r="AH6044" s="1"/>
    </row>
    <row r="6045" spans="17:34" x14ac:dyDescent="0.3">
      <c r="Q6045" s="1"/>
      <c r="AB6045" s="2"/>
      <c r="AD6045" s="1"/>
      <c r="AE6045" s="1"/>
      <c r="AF6045" s="1"/>
      <c r="AG6045" s="1"/>
      <c r="AH6045" s="1"/>
    </row>
    <row r="6046" spans="17:34" x14ac:dyDescent="0.3">
      <c r="Q6046" s="1"/>
      <c r="AB6046" s="2"/>
      <c r="AD6046" s="1"/>
      <c r="AE6046" s="1"/>
      <c r="AF6046" s="1"/>
      <c r="AG6046" s="1"/>
      <c r="AH6046" s="1"/>
    </row>
    <row r="6047" spans="17:34" x14ac:dyDescent="0.3">
      <c r="Q6047" s="1"/>
      <c r="AB6047" s="2"/>
      <c r="AD6047" s="1"/>
      <c r="AE6047" s="1"/>
      <c r="AF6047" s="1"/>
      <c r="AG6047" s="1"/>
      <c r="AH6047" s="1"/>
    </row>
    <row r="6048" spans="17:34" x14ac:dyDescent="0.3">
      <c r="Q6048" s="1"/>
      <c r="AB6048" s="2"/>
      <c r="AD6048" s="1"/>
      <c r="AE6048" s="1"/>
      <c r="AF6048" s="1"/>
      <c r="AG6048" s="1"/>
      <c r="AH6048" s="1"/>
    </row>
    <row r="6049" spans="17:34" x14ac:dyDescent="0.3">
      <c r="Q6049" s="1"/>
      <c r="AB6049" s="2"/>
      <c r="AD6049" s="1"/>
      <c r="AE6049" s="1"/>
      <c r="AF6049" s="1"/>
      <c r="AG6049" s="1"/>
      <c r="AH6049" s="1"/>
    </row>
    <row r="6050" spans="17:34" x14ac:dyDescent="0.3">
      <c r="Q6050" s="1"/>
      <c r="AB6050" s="2"/>
      <c r="AD6050" s="1"/>
      <c r="AE6050" s="1"/>
      <c r="AF6050" s="1"/>
      <c r="AG6050" s="1"/>
      <c r="AH6050" s="1"/>
    </row>
    <row r="6051" spans="17:34" x14ac:dyDescent="0.3">
      <c r="Q6051" s="1"/>
      <c r="AB6051" s="2"/>
      <c r="AD6051" s="1"/>
      <c r="AE6051" s="1"/>
      <c r="AF6051" s="1"/>
      <c r="AG6051" s="1"/>
      <c r="AH6051" s="1"/>
    </row>
    <row r="6052" spans="17:34" x14ac:dyDescent="0.3">
      <c r="Q6052" s="1"/>
      <c r="AB6052" s="2"/>
      <c r="AD6052" s="1"/>
      <c r="AE6052" s="1"/>
      <c r="AF6052" s="1"/>
      <c r="AG6052" s="1"/>
      <c r="AH6052" s="1"/>
    </row>
    <row r="6053" spans="17:34" x14ac:dyDescent="0.3">
      <c r="Q6053" s="1"/>
      <c r="AB6053" s="2"/>
      <c r="AD6053" s="1"/>
      <c r="AE6053" s="1"/>
      <c r="AF6053" s="1"/>
      <c r="AG6053" s="1"/>
      <c r="AH6053" s="1"/>
    </row>
    <row r="6054" spans="17:34" x14ac:dyDescent="0.3">
      <c r="Q6054" s="1"/>
      <c r="AB6054" s="2"/>
      <c r="AD6054" s="1"/>
      <c r="AE6054" s="1"/>
      <c r="AF6054" s="1"/>
      <c r="AG6054" s="1"/>
      <c r="AH6054" s="1"/>
    </row>
    <row r="6055" spans="17:34" x14ac:dyDescent="0.3">
      <c r="Q6055" s="1"/>
      <c r="AB6055" s="2"/>
      <c r="AD6055" s="1"/>
      <c r="AE6055" s="1"/>
      <c r="AF6055" s="1"/>
      <c r="AG6055" s="1"/>
      <c r="AH6055" s="1"/>
    </row>
    <row r="6056" spans="17:34" x14ac:dyDescent="0.3">
      <c r="Q6056" s="1"/>
      <c r="AB6056" s="2"/>
      <c r="AD6056" s="1"/>
      <c r="AE6056" s="1"/>
      <c r="AF6056" s="1"/>
      <c r="AG6056" s="1"/>
      <c r="AH6056" s="1"/>
    </row>
    <row r="6057" spans="17:34" x14ac:dyDescent="0.3">
      <c r="Q6057" s="1"/>
      <c r="AB6057" s="2"/>
      <c r="AD6057" s="1"/>
      <c r="AE6057" s="1"/>
      <c r="AF6057" s="1"/>
      <c r="AG6057" s="1"/>
      <c r="AH6057" s="1"/>
    </row>
    <row r="6058" spans="17:34" x14ac:dyDescent="0.3">
      <c r="Q6058" s="1"/>
      <c r="AB6058" s="2"/>
      <c r="AD6058" s="1"/>
      <c r="AE6058" s="1"/>
      <c r="AF6058" s="1"/>
      <c r="AG6058" s="1"/>
      <c r="AH6058" s="1"/>
    </row>
    <row r="6059" spans="17:34" x14ac:dyDescent="0.3">
      <c r="Q6059" s="1"/>
      <c r="AB6059" s="2"/>
      <c r="AD6059" s="1"/>
      <c r="AE6059" s="1"/>
      <c r="AF6059" s="1"/>
      <c r="AG6059" s="1"/>
      <c r="AH6059" s="1"/>
    </row>
    <row r="6060" spans="17:34" x14ac:dyDescent="0.3">
      <c r="Q6060" s="1"/>
      <c r="AB6060" s="2"/>
      <c r="AD6060" s="1"/>
      <c r="AE6060" s="1"/>
      <c r="AF6060" s="1"/>
      <c r="AG6060" s="1"/>
      <c r="AH6060" s="1"/>
    </row>
    <row r="6061" spans="17:34" x14ac:dyDescent="0.3">
      <c r="Q6061" s="1"/>
      <c r="AB6061" s="2"/>
      <c r="AD6061" s="1"/>
      <c r="AE6061" s="1"/>
      <c r="AF6061" s="1"/>
      <c r="AG6061" s="1"/>
      <c r="AH6061" s="1"/>
    </row>
    <row r="6062" spans="17:34" x14ac:dyDescent="0.3">
      <c r="Q6062" s="1"/>
      <c r="AB6062" s="2"/>
      <c r="AD6062" s="1"/>
      <c r="AE6062" s="1"/>
      <c r="AF6062" s="1"/>
      <c r="AG6062" s="1"/>
      <c r="AH6062" s="1"/>
    </row>
    <row r="6063" spans="17:34" x14ac:dyDescent="0.3">
      <c r="Q6063" s="1"/>
      <c r="AB6063" s="2"/>
      <c r="AD6063" s="1"/>
      <c r="AE6063" s="1"/>
      <c r="AF6063" s="1"/>
      <c r="AG6063" s="1"/>
      <c r="AH6063" s="1"/>
    </row>
    <row r="6064" spans="17:34" x14ac:dyDescent="0.3">
      <c r="Q6064" s="1"/>
      <c r="AB6064" s="2"/>
      <c r="AD6064" s="1"/>
      <c r="AE6064" s="1"/>
      <c r="AF6064" s="1"/>
      <c r="AG6064" s="1"/>
      <c r="AH6064" s="1"/>
    </row>
    <row r="6065" spans="17:34" x14ac:dyDescent="0.3">
      <c r="Q6065" s="1"/>
      <c r="AB6065" s="2"/>
      <c r="AD6065" s="1"/>
      <c r="AE6065" s="1"/>
      <c r="AF6065" s="1"/>
      <c r="AG6065" s="1"/>
      <c r="AH6065" s="1"/>
    </row>
    <row r="6066" spans="17:34" x14ac:dyDescent="0.3">
      <c r="Q6066" s="1"/>
      <c r="AB6066" s="2"/>
      <c r="AD6066" s="1"/>
      <c r="AE6066" s="1"/>
      <c r="AF6066" s="1"/>
      <c r="AG6066" s="1"/>
      <c r="AH6066" s="1"/>
    </row>
    <row r="6067" spans="17:34" x14ac:dyDescent="0.3">
      <c r="Q6067" s="1"/>
      <c r="AB6067" s="2"/>
      <c r="AD6067" s="1"/>
      <c r="AE6067" s="1"/>
      <c r="AF6067" s="1"/>
      <c r="AG6067" s="1"/>
      <c r="AH6067" s="1"/>
    </row>
    <row r="6068" spans="17:34" x14ac:dyDescent="0.3">
      <c r="Q6068" s="1"/>
      <c r="AB6068" s="2"/>
      <c r="AD6068" s="1"/>
      <c r="AE6068" s="1"/>
      <c r="AF6068" s="1"/>
      <c r="AG6068" s="1"/>
      <c r="AH6068" s="1"/>
    </row>
    <row r="6069" spans="17:34" x14ac:dyDescent="0.3">
      <c r="Q6069" s="1"/>
      <c r="AB6069" s="2"/>
      <c r="AD6069" s="1"/>
      <c r="AE6069" s="1"/>
      <c r="AF6069" s="1"/>
      <c r="AG6069" s="1"/>
      <c r="AH6069" s="1"/>
    </row>
    <row r="6070" spans="17:34" x14ac:dyDescent="0.3">
      <c r="Q6070" s="1"/>
      <c r="AB6070" s="2"/>
      <c r="AD6070" s="1"/>
      <c r="AE6070" s="1"/>
      <c r="AF6070" s="1"/>
      <c r="AG6070" s="1"/>
      <c r="AH6070" s="1"/>
    </row>
    <row r="6071" spans="17:34" x14ac:dyDescent="0.3">
      <c r="Q6071" s="1"/>
      <c r="AB6071" s="2"/>
      <c r="AD6071" s="1"/>
      <c r="AE6071" s="1"/>
      <c r="AF6071" s="1"/>
      <c r="AG6071" s="1"/>
      <c r="AH6071" s="1"/>
    </row>
    <row r="6072" spans="17:34" x14ac:dyDescent="0.3">
      <c r="Q6072" s="1"/>
      <c r="AB6072" s="2"/>
      <c r="AD6072" s="1"/>
      <c r="AE6072" s="1"/>
      <c r="AF6072" s="1"/>
      <c r="AG6072" s="1"/>
      <c r="AH6072" s="1"/>
    </row>
    <row r="6073" spans="17:34" x14ac:dyDescent="0.3">
      <c r="Q6073" s="1"/>
      <c r="AB6073" s="2"/>
      <c r="AD6073" s="1"/>
      <c r="AE6073" s="1"/>
      <c r="AF6073" s="1"/>
      <c r="AG6073" s="1"/>
      <c r="AH6073" s="1"/>
    </row>
    <row r="6074" spans="17:34" x14ac:dyDescent="0.3">
      <c r="Q6074" s="1"/>
      <c r="AB6074" s="2"/>
      <c r="AD6074" s="1"/>
      <c r="AE6074" s="1"/>
      <c r="AF6074" s="1"/>
      <c r="AG6074" s="1"/>
      <c r="AH6074" s="1"/>
    </row>
    <row r="6075" spans="17:34" x14ac:dyDescent="0.3">
      <c r="Q6075" s="1"/>
      <c r="AB6075" s="2"/>
      <c r="AD6075" s="1"/>
      <c r="AE6075" s="1"/>
      <c r="AF6075" s="1"/>
      <c r="AG6075" s="1"/>
      <c r="AH6075" s="1"/>
    </row>
    <row r="6076" spans="17:34" x14ac:dyDescent="0.3">
      <c r="Q6076" s="1"/>
      <c r="AB6076" s="2"/>
      <c r="AD6076" s="1"/>
      <c r="AE6076" s="1"/>
      <c r="AF6076" s="1"/>
      <c r="AG6076" s="1"/>
      <c r="AH6076" s="1"/>
    </row>
    <row r="6077" spans="17:34" x14ac:dyDescent="0.3">
      <c r="Q6077" s="1"/>
      <c r="AB6077" s="2"/>
      <c r="AD6077" s="1"/>
      <c r="AE6077" s="1"/>
      <c r="AF6077" s="1"/>
      <c r="AG6077" s="1"/>
      <c r="AH6077" s="1"/>
    </row>
    <row r="6078" spans="17:34" x14ac:dyDescent="0.3">
      <c r="Q6078" s="1"/>
      <c r="AB6078" s="2"/>
      <c r="AD6078" s="1"/>
      <c r="AE6078" s="1"/>
      <c r="AF6078" s="1"/>
      <c r="AG6078" s="1"/>
      <c r="AH6078" s="1"/>
    </row>
    <row r="6079" spans="17:34" x14ac:dyDescent="0.3">
      <c r="Q6079" s="1"/>
      <c r="AB6079" s="2"/>
      <c r="AD6079" s="1"/>
      <c r="AE6079" s="1"/>
      <c r="AF6079" s="1"/>
      <c r="AG6079" s="1"/>
      <c r="AH6079" s="1"/>
    </row>
    <row r="6080" spans="17:34" x14ac:dyDescent="0.3">
      <c r="Q6080" s="1"/>
      <c r="AB6080" s="2"/>
      <c r="AD6080" s="1"/>
      <c r="AE6080" s="1"/>
      <c r="AF6080" s="1"/>
      <c r="AG6080" s="1"/>
      <c r="AH6080" s="1"/>
    </row>
    <row r="6081" spans="17:34" x14ac:dyDescent="0.3">
      <c r="Q6081" s="1"/>
      <c r="AB6081" s="2"/>
      <c r="AD6081" s="1"/>
      <c r="AE6081" s="1"/>
      <c r="AF6081" s="1"/>
      <c r="AG6081" s="1"/>
      <c r="AH6081" s="1"/>
    </row>
    <row r="6082" spans="17:34" x14ac:dyDescent="0.3">
      <c r="Q6082" s="1"/>
      <c r="AB6082" s="2"/>
      <c r="AD6082" s="1"/>
      <c r="AE6082" s="1"/>
      <c r="AF6082" s="1"/>
      <c r="AG6082" s="1"/>
      <c r="AH6082" s="1"/>
    </row>
    <row r="6083" spans="17:34" x14ac:dyDescent="0.3">
      <c r="Q6083" s="1"/>
      <c r="AB6083" s="2"/>
      <c r="AD6083" s="1"/>
      <c r="AE6083" s="1"/>
      <c r="AF6083" s="1"/>
      <c r="AG6083" s="1"/>
      <c r="AH6083" s="1"/>
    </row>
    <row r="6084" spans="17:34" x14ac:dyDescent="0.3">
      <c r="Q6084" s="1"/>
      <c r="AB6084" s="2"/>
      <c r="AD6084" s="1"/>
      <c r="AE6084" s="1"/>
      <c r="AF6084" s="1"/>
      <c r="AG6084" s="1"/>
      <c r="AH6084" s="1"/>
    </row>
    <row r="6085" spans="17:34" x14ac:dyDescent="0.3">
      <c r="Q6085" s="1"/>
      <c r="AB6085" s="2"/>
      <c r="AD6085" s="1"/>
      <c r="AE6085" s="1"/>
      <c r="AF6085" s="1"/>
      <c r="AG6085" s="1"/>
      <c r="AH6085" s="1"/>
    </row>
    <row r="6086" spans="17:34" x14ac:dyDescent="0.3">
      <c r="Q6086" s="1"/>
      <c r="AB6086" s="2"/>
      <c r="AD6086" s="1"/>
      <c r="AE6086" s="1"/>
      <c r="AF6086" s="1"/>
      <c r="AG6086" s="1"/>
      <c r="AH6086" s="1"/>
    </row>
    <row r="6087" spans="17:34" x14ac:dyDescent="0.3">
      <c r="Q6087" s="1"/>
      <c r="AB6087" s="2"/>
      <c r="AD6087" s="1"/>
      <c r="AE6087" s="1"/>
      <c r="AF6087" s="1"/>
      <c r="AG6087" s="1"/>
      <c r="AH6087" s="1"/>
    </row>
    <row r="6088" spans="17:34" x14ac:dyDescent="0.3">
      <c r="Q6088" s="1"/>
      <c r="AB6088" s="2"/>
      <c r="AD6088" s="1"/>
      <c r="AE6088" s="1"/>
      <c r="AF6088" s="1"/>
      <c r="AG6088" s="1"/>
      <c r="AH6088" s="1"/>
    </row>
    <row r="6089" spans="17:34" x14ac:dyDescent="0.3">
      <c r="Q6089" s="1"/>
      <c r="AB6089" s="2"/>
      <c r="AD6089" s="1"/>
      <c r="AE6089" s="1"/>
      <c r="AF6089" s="1"/>
      <c r="AG6089" s="1"/>
      <c r="AH6089" s="1"/>
    </row>
    <row r="6090" spans="17:34" x14ac:dyDescent="0.3">
      <c r="Q6090" s="1"/>
      <c r="AB6090" s="2"/>
      <c r="AD6090" s="1"/>
      <c r="AE6090" s="1"/>
      <c r="AF6090" s="1"/>
      <c r="AG6090" s="1"/>
      <c r="AH6090" s="1"/>
    </row>
    <row r="6091" spans="17:34" x14ac:dyDescent="0.3">
      <c r="Q6091" s="1"/>
      <c r="AB6091" s="2"/>
      <c r="AD6091" s="1"/>
      <c r="AE6091" s="1"/>
      <c r="AF6091" s="1"/>
      <c r="AG6091" s="1"/>
      <c r="AH6091" s="1"/>
    </row>
    <row r="6092" spans="17:34" x14ac:dyDescent="0.3">
      <c r="Q6092" s="1"/>
      <c r="AB6092" s="2"/>
      <c r="AD6092" s="1"/>
      <c r="AE6092" s="1"/>
      <c r="AF6092" s="1"/>
      <c r="AG6092" s="1"/>
      <c r="AH6092" s="1"/>
    </row>
    <row r="6093" spans="17:34" x14ac:dyDescent="0.3">
      <c r="Q6093" s="1"/>
      <c r="AB6093" s="2"/>
      <c r="AD6093" s="1"/>
      <c r="AE6093" s="1"/>
      <c r="AF6093" s="1"/>
      <c r="AG6093" s="1"/>
      <c r="AH6093" s="1"/>
    </row>
    <row r="6094" spans="17:34" x14ac:dyDescent="0.3">
      <c r="Q6094" s="1"/>
      <c r="AB6094" s="2"/>
      <c r="AD6094" s="1"/>
      <c r="AE6094" s="1"/>
      <c r="AF6094" s="1"/>
      <c r="AG6094" s="1"/>
      <c r="AH6094" s="1"/>
    </row>
    <row r="6095" spans="17:34" x14ac:dyDescent="0.3">
      <c r="Q6095" s="1"/>
      <c r="AB6095" s="2"/>
      <c r="AD6095" s="1"/>
      <c r="AE6095" s="1"/>
      <c r="AF6095" s="1"/>
      <c r="AG6095" s="1"/>
      <c r="AH6095" s="1"/>
    </row>
    <row r="6096" spans="17:34" x14ac:dyDescent="0.3">
      <c r="Q6096" s="1"/>
      <c r="AB6096" s="2"/>
      <c r="AD6096" s="1"/>
      <c r="AE6096" s="1"/>
      <c r="AF6096" s="1"/>
      <c r="AG6096" s="1"/>
      <c r="AH6096" s="1"/>
    </row>
    <row r="6097" spans="17:34" x14ac:dyDescent="0.3">
      <c r="Q6097" s="1"/>
      <c r="AB6097" s="2"/>
      <c r="AD6097" s="1"/>
      <c r="AE6097" s="1"/>
      <c r="AF6097" s="1"/>
      <c r="AG6097" s="1"/>
      <c r="AH6097" s="1"/>
    </row>
    <row r="6098" spans="17:34" x14ac:dyDescent="0.3">
      <c r="Q6098" s="1"/>
      <c r="AB6098" s="2"/>
      <c r="AD6098" s="1"/>
      <c r="AE6098" s="1"/>
      <c r="AF6098" s="1"/>
      <c r="AG6098" s="1"/>
      <c r="AH6098" s="1"/>
    </row>
    <row r="6099" spans="17:34" x14ac:dyDescent="0.3">
      <c r="Q6099" s="1"/>
      <c r="AB6099" s="2"/>
      <c r="AD6099" s="1"/>
      <c r="AE6099" s="1"/>
      <c r="AF6099" s="1"/>
      <c r="AG6099" s="1"/>
      <c r="AH6099" s="1"/>
    </row>
    <row r="6100" spans="17:34" x14ac:dyDescent="0.3">
      <c r="Q6100" s="1"/>
      <c r="AB6100" s="2"/>
      <c r="AD6100" s="1"/>
      <c r="AE6100" s="1"/>
      <c r="AF6100" s="1"/>
      <c r="AG6100" s="1"/>
      <c r="AH6100" s="1"/>
    </row>
    <row r="6101" spans="17:34" x14ac:dyDescent="0.3">
      <c r="Q6101" s="1"/>
      <c r="AB6101" s="2"/>
      <c r="AD6101" s="1"/>
      <c r="AE6101" s="1"/>
      <c r="AF6101" s="1"/>
      <c r="AG6101" s="1"/>
      <c r="AH6101" s="1"/>
    </row>
    <row r="6102" spans="17:34" x14ac:dyDescent="0.3">
      <c r="Q6102" s="1"/>
      <c r="AB6102" s="2"/>
      <c r="AD6102" s="1"/>
      <c r="AE6102" s="1"/>
      <c r="AF6102" s="1"/>
      <c r="AG6102" s="1"/>
      <c r="AH6102" s="1"/>
    </row>
    <row r="6103" spans="17:34" x14ac:dyDescent="0.3">
      <c r="Q6103" s="1"/>
      <c r="AB6103" s="2"/>
      <c r="AD6103" s="1"/>
      <c r="AE6103" s="1"/>
      <c r="AF6103" s="1"/>
      <c r="AG6103" s="1"/>
      <c r="AH6103" s="1"/>
    </row>
    <row r="6104" spans="17:34" x14ac:dyDescent="0.3">
      <c r="Q6104" s="1"/>
      <c r="AB6104" s="2"/>
      <c r="AD6104" s="1"/>
      <c r="AE6104" s="1"/>
      <c r="AF6104" s="1"/>
      <c r="AG6104" s="1"/>
      <c r="AH6104" s="1"/>
    </row>
    <row r="6105" spans="17:34" x14ac:dyDescent="0.3">
      <c r="Q6105" s="1"/>
      <c r="AB6105" s="2"/>
      <c r="AD6105" s="1"/>
      <c r="AE6105" s="1"/>
      <c r="AF6105" s="1"/>
      <c r="AG6105" s="1"/>
      <c r="AH6105" s="1"/>
    </row>
    <row r="6106" spans="17:34" x14ac:dyDescent="0.3">
      <c r="Q6106" s="1"/>
      <c r="AB6106" s="2"/>
      <c r="AD6106" s="1"/>
      <c r="AE6106" s="1"/>
      <c r="AF6106" s="1"/>
      <c r="AG6106" s="1"/>
      <c r="AH6106" s="1"/>
    </row>
    <row r="6107" spans="17:34" x14ac:dyDescent="0.3">
      <c r="Q6107" s="1"/>
      <c r="AB6107" s="2"/>
      <c r="AD6107" s="1"/>
      <c r="AE6107" s="1"/>
      <c r="AF6107" s="1"/>
      <c r="AG6107" s="1"/>
      <c r="AH6107" s="1"/>
    </row>
    <row r="6108" spans="17:34" x14ac:dyDescent="0.3">
      <c r="Q6108" s="1"/>
      <c r="AB6108" s="2"/>
      <c r="AD6108" s="1"/>
      <c r="AE6108" s="1"/>
      <c r="AF6108" s="1"/>
      <c r="AG6108" s="1"/>
      <c r="AH6108" s="1"/>
    </row>
    <row r="6109" spans="17:34" x14ac:dyDescent="0.3">
      <c r="Q6109" s="1"/>
      <c r="AB6109" s="2"/>
      <c r="AD6109" s="1"/>
      <c r="AE6109" s="1"/>
      <c r="AF6109" s="1"/>
      <c r="AG6109" s="1"/>
      <c r="AH6109" s="1"/>
    </row>
    <row r="6110" spans="17:34" x14ac:dyDescent="0.3">
      <c r="Q6110" s="1"/>
      <c r="AB6110" s="2"/>
      <c r="AD6110" s="1"/>
      <c r="AE6110" s="1"/>
      <c r="AF6110" s="1"/>
      <c r="AG6110" s="1"/>
      <c r="AH6110" s="1"/>
    </row>
    <row r="6111" spans="17:34" x14ac:dyDescent="0.3">
      <c r="Q6111" s="1"/>
      <c r="AB6111" s="2"/>
      <c r="AD6111" s="1"/>
      <c r="AE6111" s="1"/>
      <c r="AF6111" s="1"/>
      <c r="AG6111" s="1"/>
      <c r="AH6111" s="1"/>
    </row>
    <row r="6112" spans="17:34" x14ac:dyDescent="0.3">
      <c r="Q6112" s="1"/>
      <c r="AB6112" s="2"/>
      <c r="AD6112" s="1"/>
      <c r="AE6112" s="1"/>
      <c r="AF6112" s="1"/>
      <c r="AG6112" s="1"/>
      <c r="AH6112" s="1"/>
    </row>
    <row r="6113" spans="17:34" x14ac:dyDescent="0.3">
      <c r="Q6113" s="1"/>
      <c r="AB6113" s="2"/>
      <c r="AD6113" s="1"/>
      <c r="AE6113" s="1"/>
      <c r="AF6113" s="1"/>
      <c r="AG6113" s="1"/>
      <c r="AH6113" s="1"/>
    </row>
    <row r="6114" spans="17:34" x14ac:dyDescent="0.3">
      <c r="Q6114" s="1"/>
      <c r="AB6114" s="2"/>
      <c r="AD6114" s="1"/>
      <c r="AE6114" s="1"/>
      <c r="AF6114" s="1"/>
      <c r="AG6114" s="1"/>
      <c r="AH6114" s="1"/>
    </row>
    <row r="6115" spans="17:34" x14ac:dyDescent="0.3">
      <c r="Q6115" s="1"/>
      <c r="AB6115" s="2"/>
      <c r="AD6115" s="1"/>
      <c r="AE6115" s="1"/>
      <c r="AF6115" s="1"/>
      <c r="AG6115" s="1"/>
      <c r="AH6115" s="1"/>
    </row>
    <row r="6116" spans="17:34" x14ac:dyDescent="0.3">
      <c r="Q6116" s="1"/>
      <c r="AB6116" s="2"/>
      <c r="AD6116" s="1"/>
      <c r="AE6116" s="1"/>
      <c r="AF6116" s="1"/>
      <c r="AG6116" s="1"/>
      <c r="AH6116" s="1"/>
    </row>
    <row r="6117" spans="17:34" x14ac:dyDescent="0.3">
      <c r="Q6117" s="1"/>
      <c r="AB6117" s="2"/>
      <c r="AD6117" s="1"/>
      <c r="AE6117" s="1"/>
      <c r="AF6117" s="1"/>
      <c r="AG6117" s="1"/>
      <c r="AH6117" s="1"/>
    </row>
    <row r="6118" spans="17:34" x14ac:dyDescent="0.3">
      <c r="Q6118" s="1"/>
      <c r="AB6118" s="2"/>
      <c r="AD6118" s="1"/>
      <c r="AE6118" s="1"/>
      <c r="AF6118" s="1"/>
      <c r="AG6118" s="1"/>
      <c r="AH6118" s="1"/>
    </row>
    <row r="6119" spans="17:34" x14ac:dyDescent="0.3">
      <c r="Q6119" s="1"/>
      <c r="AB6119" s="2"/>
      <c r="AD6119" s="1"/>
      <c r="AE6119" s="1"/>
      <c r="AF6119" s="1"/>
      <c r="AG6119" s="1"/>
      <c r="AH6119" s="1"/>
    </row>
    <row r="6120" spans="17:34" x14ac:dyDescent="0.3">
      <c r="Q6120" s="1"/>
      <c r="AB6120" s="2"/>
      <c r="AD6120" s="1"/>
      <c r="AE6120" s="1"/>
      <c r="AF6120" s="1"/>
      <c r="AG6120" s="1"/>
      <c r="AH6120" s="1"/>
    </row>
    <row r="6121" spans="17:34" x14ac:dyDescent="0.3">
      <c r="Q6121" s="1"/>
      <c r="AB6121" s="2"/>
      <c r="AD6121" s="1"/>
      <c r="AE6121" s="1"/>
      <c r="AF6121" s="1"/>
      <c r="AG6121" s="1"/>
      <c r="AH6121" s="1"/>
    </row>
    <row r="6122" spans="17:34" x14ac:dyDescent="0.3">
      <c r="Q6122" s="1"/>
      <c r="AB6122" s="2"/>
      <c r="AD6122" s="1"/>
      <c r="AE6122" s="1"/>
      <c r="AF6122" s="1"/>
      <c r="AG6122" s="1"/>
      <c r="AH6122" s="1"/>
    </row>
    <row r="6123" spans="17:34" x14ac:dyDescent="0.3">
      <c r="Q6123" s="1"/>
      <c r="AB6123" s="2"/>
      <c r="AD6123" s="1"/>
      <c r="AE6123" s="1"/>
      <c r="AF6123" s="1"/>
      <c r="AG6123" s="1"/>
      <c r="AH6123" s="1"/>
    </row>
    <row r="6124" spans="17:34" x14ac:dyDescent="0.3">
      <c r="Q6124" s="1"/>
      <c r="AB6124" s="2"/>
      <c r="AD6124" s="1"/>
      <c r="AE6124" s="1"/>
      <c r="AF6124" s="1"/>
      <c r="AG6124" s="1"/>
      <c r="AH6124" s="1"/>
    </row>
    <row r="6125" spans="17:34" x14ac:dyDescent="0.3">
      <c r="Q6125" s="1"/>
      <c r="AB6125" s="2"/>
      <c r="AD6125" s="1"/>
      <c r="AE6125" s="1"/>
      <c r="AF6125" s="1"/>
      <c r="AG6125" s="1"/>
      <c r="AH6125" s="1"/>
    </row>
    <row r="6126" spans="17:34" x14ac:dyDescent="0.3">
      <c r="Q6126" s="1"/>
      <c r="AB6126" s="2"/>
      <c r="AD6126" s="1"/>
      <c r="AE6126" s="1"/>
      <c r="AF6126" s="1"/>
      <c r="AG6126" s="1"/>
      <c r="AH6126" s="1"/>
    </row>
    <row r="6127" spans="17:34" x14ac:dyDescent="0.3">
      <c r="Q6127" s="1"/>
      <c r="AB6127" s="2"/>
      <c r="AD6127" s="1"/>
      <c r="AE6127" s="1"/>
      <c r="AF6127" s="1"/>
      <c r="AG6127" s="1"/>
      <c r="AH6127" s="1"/>
    </row>
    <row r="6128" spans="17:34" x14ac:dyDescent="0.3">
      <c r="Q6128" s="1"/>
      <c r="AB6128" s="2"/>
      <c r="AD6128" s="1"/>
      <c r="AE6128" s="1"/>
      <c r="AF6128" s="1"/>
      <c r="AG6128" s="1"/>
      <c r="AH6128" s="1"/>
    </row>
    <row r="6129" spans="17:34" x14ac:dyDescent="0.3">
      <c r="Q6129" s="1"/>
      <c r="AB6129" s="2"/>
      <c r="AD6129" s="1"/>
      <c r="AE6129" s="1"/>
      <c r="AF6129" s="1"/>
      <c r="AG6129" s="1"/>
      <c r="AH6129" s="1"/>
    </row>
    <row r="6130" spans="17:34" x14ac:dyDescent="0.3">
      <c r="Q6130" s="1"/>
      <c r="AB6130" s="2"/>
      <c r="AD6130" s="1"/>
      <c r="AE6130" s="1"/>
      <c r="AF6130" s="1"/>
      <c r="AG6130" s="1"/>
      <c r="AH6130" s="1"/>
    </row>
    <row r="6131" spans="17:34" x14ac:dyDescent="0.3">
      <c r="Q6131" s="1"/>
      <c r="AB6131" s="2"/>
      <c r="AD6131" s="1"/>
      <c r="AE6131" s="1"/>
      <c r="AF6131" s="1"/>
      <c r="AG6131" s="1"/>
      <c r="AH6131" s="1"/>
    </row>
    <row r="6132" spans="17:34" x14ac:dyDescent="0.3">
      <c r="Q6132" s="1"/>
      <c r="AB6132" s="2"/>
      <c r="AD6132" s="1"/>
      <c r="AE6132" s="1"/>
      <c r="AF6132" s="1"/>
      <c r="AG6132" s="1"/>
      <c r="AH6132" s="1"/>
    </row>
    <row r="6133" spans="17:34" x14ac:dyDescent="0.3">
      <c r="Q6133" s="1"/>
      <c r="AB6133" s="2"/>
      <c r="AD6133" s="1"/>
      <c r="AE6133" s="1"/>
      <c r="AF6133" s="1"/>
      <c r="AG6133" s="1"/>
      <c r="AH6133" s="1"/>
    </row>
    <row r="6134" spans="17:34" x14ac:dyDescent="0.3">
      <c r="Q6134" s="1"/>
      <c r="AB6134" s="2"/>
      <c r="AD6134" s="1"/>
      <c r="AE6134" s="1"/>
      <c r="AF6134" s="1"/>
      <c r="AG6134" s="1"/>
      <c r="AH6134" s="1"/>
    </row>
    <row r="6135" spans="17:34" x14ac:dyDescent="0.3">
      <c r="Q6135" s="1"/>
      <c r="AB6135" s="2"/>
      <c r="AD6135" s="1"/>
      <c r="AE6135" s="1"/>
      <c r="AF6135" s="1"/>
      <c r="AG6135" s="1"/>
      <c r="AH6135" s="1"/>
    </row>
    <row r="6136" spans="17:34" x14ac:dyDescent="0.3">
      <c r="Q6136" s="1"/>
      <c r="AB6136" s="2"/>
      <c r="AD6136" s="1"/>
      <c r="AE6136" s="1"/>
      <c r="AF6136" s="1"/>
      <c r="AG6136" s="1"/>
      <c r="AH6136" s="1"/>
    </row>
    <row r="6137" spans="17:34" x14ac:dyDescent="0.3">
      <c r="Q6137" s="1"/>
      <c r="AB6137" s="2"/>
      <c r="AD6137" s="1"/>
      <c r="AE6137" s="1"/>
      <c r="AF6137" s="1"/>
      <c r="AG6137" s="1"/>
      <c r="AH6137" s="1"/>
    </row>
    <row r="6138" spans="17:34" x14ac:dyDescent="0.3">
      <c r="Q6138" s="1"/>
      <c r="AB6138" s="2"/>
      <c r="AD6138" s="1"/>
      <c r="AE6138" s="1"/>
      <c r="AF6138" s="1"/>
      <c r="AG6138" s="1"/>
      <c r="AH6138" s="1"/>
    </row>
    <row r="6139" spans="17:34" x14ac:dyDescent="0.3">
      <c r="Q6139" s="1"/>
      <c r="AB6139" s="2"/>
      <c r="AD6139" s="1"/>
      <c r="AE6139" s="1"/>
      <c r="AF6139" s="1"/>
      <c r="AG6139" s="1"/>
      <c r="AH6139" s="1"/>
    </row>
    <row r="6140" spans="17:34" x14ac:dyDescent="0.3">
      <c r="Q6140" s="1"/>
      <c r="AB6140" s="2"/>
      <c r="AD6140" s="1"/>
      <c r="AE6140" s="1"/>
      <c r="AF6140" s="1"/>
      <c r="AG6140" s="1"/>
      <c r="AH6140" s="1"/>
    </row>
    <row r="6141" spans="17:34" x14ac:dyDescent="0.3">
      <c r="Q6141" s="1"/>
      <c r="AB6141" s="2"/>
      <c r="AD6141" s="1"/>
      <c r="AE6141" s="1"/>
      <c r="AF6141" s="1"/>
      <c r="AG6141" s="1"/>
      <c r="AH6141" s="1"/>
    </row>
    <row r="6142" spans="17:34" x14ac:dyDescent="0.3">
      <c r="Q6142" s="1"/>
      <c r="AB6142" s="2"/>
      <c r="AD6142" s="1"/>
      <c r="AE6142" s="1"/>
      <c r="AF6142" s="1"/>
      <c r="AG6142" s="1"/>
      <c r="AH6142" s="1"/>
    </row>
    <row r="6143" spans="17:34" x14ac:dyDescent="0.3">
      <c r="Q6143" s="1"/>
      <c r="AB6143" s="2"/>
      <c r="AD6143" s="1"/>
      <c r="AE6143" s="1"/>
      <c r="AF6143" s="1"/>
      <c r="AG6143" s="1"/>
      <c r="AH6143" s="1"/>
    </row>
    <row r="6144" spans="17:34" x14ac:dyDescent="0.3">
      <c r="Q6144" s="1"/>
      <c r="AB6144" s="2"/>
      <c r="AD6144" s="1"/>
      <c r="AE6144" s="1"/>
      <c r="AF6144" s="1"/>
      <c r="AG6144" s="1"/>
      <c r="AH6144" s="1"/>
    </row>
    <row r="6145" spans="17:34" x14ac:dyDescent="0.3">
      <c r="Q6145" s="1"/>
      <c r="AB6145" s="2"/>
      <c r="AD6145" s="1"/>
      <c r="AE6145" s="1"/>
      <c r="AF6145" s="1"/>
      <c r="AG6145" s="1"/>
      <c r="AH6145" s="1"/>
    </row>
    <row r="6146" spans="17:34" x14ac:dyDescent="0.3">
      <c r="Q6146" s="1"/>
      <c r="AB6146" s="2"/>
      <c r="AD6146" s="1"/>
      <c r="AE6146" s="1"/>
      <c r="AF6146" s="1"/>
      <c r="AG6146" s="1"/>
      <c r="AH6146" s="1"/>
    </row>
    <row r="6147" spans="17:34" x14ac:dyDescent="0.3">
      <c r="Q6147" s="1"/>
      <c r="AB6147" s="2"/>
      <c r="AD6147" s="1"/>
      <c r="AE6147" s="1"/>
      <c r="AF6147" s="1"/>
      <c r="AG6147" s="1"/>
      <c r="AH6147" s="1"/>
    </row>
    <row r="6148" spans="17:34" x14ac:dyDescent="0.3">
      <c r="Q6148" s="1"/>
      <c r="AB6148" s="2"/>
      <c r="AD6148" s="1"/>
      <c r="AE6148" s="1"/>
      <c r="AF6148" s="1"/>
      <c r="AG6148" s="1"/>
      <c r="AH6148" s="1"/>
    </row>
    <row r="6149" spans="17:34" x14ac:dyDescent="0.3">
      <c r="Q6149" s="1"/>
      <c r="AB6149" s="2"/>
      <c r="AD6149" s="1"/>
      <c r="AE6149" s="1"/>
      <c r="AF6149" s="1"/>
      <c r="AG6149" s="1"/>
      <c r="AH6149" s="1"/>
    </row>
    <row r="6150" spans="17:34" x14ac:dyDescent="0.3">
      <c r="Q6150" s="1"/>
      <c r="AB6150" s="2"/>
      <c r="AD6150" s="1"/>
      <c r="AE6150" s="1"/>
      <c r="AF6150" s="1"/>
      <c r="AG6150" s="1"/>
      <c r="AH6150" s="1"/>
    </row>
    <row r="6151" spans="17:34" x14ac:dyDescent="0.3">
      <c r="Q6151" s="1"/>
      <c r="AB6151" s="2"/>
      <c r="AD6151" s="1"/>
      <c r="AE6151" s="1"/>
      <c r="AF6151" s="1"/>
      <c r="AG6151" s="1"/>
      <c r="AH6151" s="1"/>
    </row>
    <row r="6152" spans="17:34" x14ac:dyDescent="0.3">
      <c r="Q6152" s="1"/>
      <c r="AB6152" s="2"/>
      <c r="AD6152" s="1"/>
      <c r="AE6152" s="1"/>
      <c r="AF6152" s="1"/>
      <c r="AG6152" s="1"/>
      <c r="AH6152" s="1"/>
    </row>
    <row r="6153" spans="17:34" x14ac:dyDescent="0.3">
      <c r="Q6153" s="1"/>
      <c r="AB6153" s="2"/>
      <c r="AD6153" s="1"/>
      <c r="AE6153" s="1"/>
      <c r="AF6153" s="1"/>
      <c r="AG6153" s="1"/>
      <c r="AH6153" s="1"/>
    </row>
    <row r="6154" spans="17:34" x14ac:dyDescent="0.3">
      <c r="Q6154" s="1"/>
      <c r="AB6154" s="2"/>
      <c r="AD6154" s="1"/>
      <c r="AE6154" s="1"/>
      <c r="AF6154" s="1"/>
      <c r="AG6154" s="1"/>
      <c r="AH6154" s="1"/>
    </row>
    <row r="6155" spans="17:34" x14ac:dyDescent="0.3">
      <c r="Q6155" s="1"/>
      <c r="AB6155" s="2"/>
      <c r="AD6155" s="1"/>
      <c r="AE6155" s="1"/>
      <c r="AF6155" s="1"/>
      <c r="AG6155" s="1"/>
      <c r="AH6155" s="1"/>
    </row>
    <row r="6156" spans="17:34" x14ac:dyDescent="0.3">
      <c r="Q6156" s="1"/>
      <c r="AB6156" s="2"/>
      <c r="AD6156" s="1"/>
      <c r="AE6156" s="1"/>
      <c r="AF6156" s="1"/>
      <c r="AG6156" s="1"/>
      <c r="AH6156" s="1"/>
    </row>
    <row r="6157" spans="17:34" x14ac:dyDescent="0.3">
      <c r="Q6157" s="1"/>
      <c r="AB6157" s="2"/>
      <c r="AD6157" s="1"/>
      <c r="AE6157" s="1"/>
      <c r="AF6157" s="1"/>
      <c r="AG6157" s="1"/>
      <c r="AH6157" s="1"/>
    </row>
    <row r="6158" spans="17:34" x14ac:dyDescent="0.3">
      <c r="Q6158" s="1"/>
      <c r="AB6158" s="2"/>
      <c r="AD6158" s="1"/>
      <c r="AE6158" s="1"/>
      <c r="AF6158" s="1"/>
      <c r="AG6158" s="1"/>
      <c r="AH6158" s="1"/>
    </row>
    <row r="6159" spans="17:34" x14ac:dyDescent="0.3">
      <c r="Q6159" s="1"/>
      <c r="AB6159" s="2"/>
      <c r="AD6159" s="1"/>
      <c r="AE6159" s="1"/>
      <c r="AF6159" s="1"/>
      <c r="AG6159" s="1"/>
      <c r="AH6159" s="1"/>
    </row>
    <row r="6160" spans="17:34" x14ac:dyDescent="0.3">
      <c r="Q6160" s="1"/>
      <c r="AB6160" s="2"/>
      <c r="AD6160" s="1"/>
      <c r="AE6160" s="1"/>
      <c r="AF6160" s="1"/>
      <c r="AG6160" s="1"/>
      <c r="AH6160" s="1"/>
    </row>
    <row r="6161" spans="17:34" x14ac:dyDescent="0.3">
      <c r="Q6161" s="1"/>
      <c r="AB6161" s="2"/>
      <c r="AD6161" s="1"/>
      <c r="AE6161" s="1"/>
      <c r="AF6161" s="1"/>
      <c r="AG6161" s="1"/>
      <c r="AH6161" s="1"/>
    </row>
    <row r="6162" spans="17:34" x14ac:dyDescent="0.3">
      <c r="Q6162" s="1"/>
      <c r="AB6162" s="2"/>
      <c r="AD6162" s="1"/>
      <c r="AE6162" s="1"/>
      <c r="AF6162" s="1"/>
      <c r="AG6162" s="1"/>
      <c r="AH6162" s="1"/>
    </row>
    <row r="6163" spans="17:34" x14ac:dyDescent="0.3">
      <c r="Q6163" s="1"/>
      <c r="AB6163" s="2"/>
      <c r="AD6163" s="1"/>
      <c r="AE6163" s="1"/>
      <c r="AF6163" s="1"/>
      <c r="AG6163" s="1"/>
      <c r="AH6163" s="1"/>
    </row>
    <row r="6164" spans="17:34" x14ac:dyDescent="0.3">
      <c r="Q6164" s="1"/>
      <c r="AB6164" s="2"/>
      <c r="AD6164" s="1"/>
      <c r="AE6164" s="1"/>
      <c r="AF6164" s="1"/>
      <c r="AG6164" s="1"/>
      <c r="AH6164" s="1"/>
    </row>
    <row r="6165" spans="17:34" x14ac:dyDescent="0.3">
      <c r="Q6165" s="1"/>
      <c r="AB6165" s="2"/>
      <c r="AD6165" s="1"/>
      <c r="AE6165" s="1"/>
      <c r="AF6165" s="1"/>
      <c r="AG6165" s="1"/>
      <c r="AH6165" s="1"/>
    </row>
    <row r="6166" spans="17:34" x14ac:dyDescent="0.3">
      <c r="Q6166" s="1"/>
      <c r="AB6166" s="2"/>
      <c r="AD6166" s="1"/>
      <c r="AE6166" s="1"/>
      <c r="AF6166" s="1"/>
      <c r="AG6166" s="1"/>
      <c r="AH6166" s="1"/>
    </row>
    <row r="6167" spans="17:34" x14ac:dyDescent="0.3">
      <c r="Q6167" s="1"/>
      <c r="AB6167" s="2"/>
      <c r="AD6167" s="1"/>
      <c r="AE6167" s="1"/>
      <c r="AF6167" s="1"/>
      <c r="AG6167" s="1"/>
      <c r="AH6167" s="1"/>
    </row>
    <row r="6168" spans="17:34" x14ac:dyDescent="0.3">
      <c r="Q6168" s="1"/>
      <c r="AB6168" s="2"/>
      <c r="AD6168" s="1"/>
      <c r="AE6168" s="1"/>
      <c r="AF6168" s="1"/>
      <c r="AG6168" s="1"/>
      <c r="AH6168" s="1"/>
    </row>
    <row r="6169" spans="17:34" x14ac:dyDescent="0.3">
      <c r="Q6169" s="1"/>
      <c r="AB6169" s="2"/>
      <c r="AD6169" s="1"/>
      <c r="AE6169" s="1"/>
      <c r="AF6169" s="1"/>
      <c r="AG6169" s="1"/>
      <c r="AH6169" s="1"/>
    </row>
    <row r="6170" spans="17:34" x14ac:dyDescent="0.3">
      <c r="Q6170" s="1"/>
      <c r="AB6170" s="2"/>
      <c r="AD6170" s="1"/>
      <c r="AE6170" s="1"/>
      <c r="AF6170" s="1"/>
      <c r="AG6170" s="1"/>
      <c r="AH6170" s="1"/>
    </row>
    <row r="6171" spans="17:34" x14ac:dyDescent="0.3">
      <c r="Q6171" s="1"/>
      <c r="AB6171" s="2"/>
      <c r="AD6171" s="1"/>
      <c r="AE6171" s="1"/>
      <c r="AF6171" s="1"/>
      <c r="AG6171" s="1"/>
      <c r="AH6171" s="1"/>
    </row>
    <row r="6172" spans="17:34" x14ac:dyDescent="0.3">
      <c r="Q6172" s="1"/>
      <c r="AB6172" s="2"/>
      <c r="AD6172" s="1"/>
      <c r="AE6172" s="1"/>
      <c r="AF6172" s="1"/>
      <c r="AG6172" s="1"/>
      <c r="AH6172" s="1"/>
    </row>
    <row r="6173" spans="17:34" x14ac:dyDescent="0.3">
      <c r="Q6173" s="1"/>
      <c r="AB6173" s="2"/>
      <c r="AD6173" s="1"/>
      <c r="AE6173" s="1"/>
      <c r="AF6173" s="1"/>
      <c r="AG6173" s="1"/>
      <c r="AH6173" s="1"/>
    </row>
    <row r="6174" spans="17:34" x14ac:dyDescent="0.3">
      <c r="Q6174" s="1"/>
      <c r="AB6174" s="2"/>
      <c r="AD6174" s="1"/>
      <c r="AE6174" s="1"/>
      <c r="AF6174" s="1"/>
      <c r="AG6174" s="1"/>
      <c r="AH6174" s="1"/>
    </row>
    <row r="6175" spans="17:34" x14ac:dyDescent="0.3">
      <c r="Q6175" s="1"/>
      <c r="AB6175" s="2"/>
      <c r="AD6175" s="1"/>
      <c r="AE6175" s="1"/>
      <c r="AF6175" s="1"/>
      <c r="AG6175" s="1"/>
      <c r="AH6175" s="1"/>
    </row>
    <row r="6176" spans="17:34" x14ac:dyDescent="0.3">
      <c r="Q6176" s="1"/>
      <c r="AB6176" s="2"/>
      <c r="AD6176" s="1"/>
      <c r="AE6176" s="1"/>
      <c r="AF6176" s="1"/>
      <c r="AG6176" s="1"/>
      <c r="AH6176" s="1"/>
    </row>
    <row r="6177" spans="17:34" x14ac:dyDescent="0.3">
      <c r="Q6177" s="1"/>
      <c r="AB6177" s="2"/>
      <c r="AD6177" s="1"/>
      <c r="AE6177" s="1"/>
      <c r="AF6177" s="1"/>
      <c r="AG6177" s="1"/>
      <c r="AH6177" s="1"/>
    </row>
    <row r="6178" spans="17:34" x14ac:dyDescent="0.3">
      <c r="Q6178" s="1"/>
      <c r="AB6178" s="2"/>
      <c r="AD6178" s="1"/>
      <c r="AE6178" s="1"/>
      <c r="AF6178" s="1"/>
      <c r="AG6178" s="1"/>
      <c r="AH6178" s="1"/>
    </row>
    <row r="6179" spans="17:34" x14ac:dyDescent="0.3">
      <c r="Q6179" s="1"/>
      <c r="AB6179" s="2"/>
      <c r="AD6179" s="1"/>
      <c r="AE6179" s="1"/>
      <c r="AF6179" s="1"/>
      <c r="AG6179" s="1"/>
      <c r="AH6179" s="1"/>
    </row>
    <row r="6180" spans="17:34" x14ac:dyDescent="0.3">
      <c r="Q6180" s="1"/>
      <c r="AB6180" s="2"/>
      <c r="AD6180" s="1"/>
      <c r="AE6180" s="1"/>
      <c r="AF6180" s="1"/>
      <c r="AG6180" s="1"/>
      <c r="AH6180" s="1"/>
    </row>
    <row r="6181" spans="17:34" x14ac:dyDescent="0.3">
      <c r="Q6181" s="1"/>
      <c r="AB6181" s="2"/>
      <c r="AD6181" s="1"/>
      <c r="AE6181" s="1"/>
      <c r="AF6181" s="1"/>
      <c r="AG6181" s="1"/>
      <c r="AH6181" s="1"/>
    </row>
    <row r="6182" spans="17:34" x14ac:dyDescent="0.3">
      <c r="Q6182" s="1"/>
      <c r="AB6182" s="2"/>
      <c r="AD6182" s="1"/>
      <c r="AE6182" s="1"/>
      <c r="AF6182" s="1"/>
      <c r="AG6182" s="1"/>
      <c r="AH6182" s="1"/>
    </row>
    <row r="6183" spans="17:34" x14ac:dyDescent="0.3">
      <c r="Q6183" s="1"/>
      <c r="AB6183" s="2"/>
      <c r="AD6183" s="1"/>
      <c r="AE6183" s="1"/>
      <c r="AF6183" s="1"/>
      <c r="AG6183" s="1"/>
      <c r="AH6183" s="1"/>
    </row>
    <row r="6184" spans="17:34" x14ac:dyDescent="0.3">
      <c r="Q6184" s="1"/>
      <c r="AB6184" s="2"/>
      <c r="AD6184" s="1"/>
      <c r="AE6184" s="1"/>
      <c r="AF6184" s="1"/>
      <c r="AG6184" s="1"/>
      <c r="AH6184" s="1"/>
    </row>
    <row r="6185" spans="17:34" x14ac:dyDescent="0.3">
      <c r="Q6185" s="1"/>
      <c r="AB6185" s="2"/>
      <c r="AD6185" s="1"/>
      <c r="AE6185" s="1"/>
      <c r="AF6185" s="1"/>
      <c r="AG6185" s="1"/>
      <c r="AH6185" s="1"/>
    </row>
    <row r="6186" spans="17:34" x14ac:dyDescent="0.3">
      <c r="Q6186" s="1"/>
      <c r="AB6186" s="2"/>
      <c r="AD6186" s="1"/>
      <c r="AE6186" s="1"/>
      <c r="AF6186" s="1"/>
      <c r="AG6186" s="1"/>
      <c r="AH6186" s="1"/>
    </row>
    <row r="6187" spans="17:34" x14ac:dyDescent="0.3">
      <c r="Q6187" s="1"/>
      <c r="AB6187" s="2"/>
      <c r="AD6187" s="1"/>
      <c r="AE6187" s="1"/>
      <c r="AF6187" s="1"/>
      <c r="AG6187" s="1"/>
      <c r="AH6187" s="1"/>
    </row>
    <row r="6188" spans="17:34" x14ac:dyDescent="0.3">
      <c r="Q6188" s="1"/>
      <c r="AB6188" s="2"/>
      <c r="AD6188" s="1"/>
      <c r="AE6188" s="1"/>
      <c r="AF6188" s="1"/>
      <c r="AG6188" s="1"/>
      <c r="AH6188" s="1"/>
    </row>
    <row r="6189" spans="17:34" x14ac:dyDescent="0.3">
      <c r="Q6189" s="1"/>
      <c r="AB6189" s="2"/>
      <c r="AD6189" s="1"/>
      <c r="AE6189" s="1"/>
      <c r="AF6189" s="1"/>
      <c r="AG6189" s="1"/>
      <c r="AH6189" s="1"/>
    </row>
    <row r="6190" spans="17:34" x14ac:dyDescent="0.3">
      <c r="Q6190" s="1"/>
      <c r="AB6190" s="2"/>
      <c r="AD6190" s="1"/>
      <c r="AE6190" s="1"/>
      <c r="AF6190" s="1"/>
      <c r="AG6190" s="1"/>
      <c r="AH6190" s="1"/>
    </row>
    <row r="6191" spans="17:34" x14ac:dyDescent="0.3">
      <c r="Q6191" s="1"/>
      <c r="AB6191" s="2"/>
      <c r="AD6191" s="1"/>
      <c r="AE6191" s="1"/>
      <c r="AF6191" s="1"/>
      <c r="AG6191" s="1"/>
      <c r="AH6191" s="1"/>
    </row>
    <row r="6192" spans="17:34" x14ac:dyDescent="0.3">
      <c r="Q6192" s="1"/>
      <c r="AB6192" s="2"/>
      <c r="AD6192" s="1"/>
      <c r="AE6192" s="1"/>
      <c r="AF6192" s="1"/>
      <c r="AG6192" s="1"/>
      <c r="AH6192" s="1"/>
    </row>
    <row r="6193" spans="17:34" x14ac:dyDescent="0.3">
      <c r="Q6193" s="1"/>
      <c r="AB6193" s="2"/>
      <c r="AD6193" s="1"/>
      <c r="AE6193" s="1"/>
      <c r="AF6193" s="1"/>
      <c r="AG6193" s="1"/>
      <c r="AH6193" s="1"/>
    </row>
    <row r="6194" spans="17:34" x14ac:dyDescent="0.3">
      <c r="Q6194" s="1"/>
      <c r="AB6194" s="2"/>
      <c r="AD6194" s="1"/>
      <c r="AE6194" s="1"/>
      <c r="AF6194" s="1"/>
      <c r="AG6194" s="1"/>
      <c r="AH6194" s="1"/>
    </row>
    <row r="6195" spans="17:34" x14ac:dyDescent="0.3">
      <c r="Q6195" s="1"/>
      <c r="AB6195" s="2"/>
      <c r="AD6195" s="1"/>
      <c r="AE6195" s="1"/>
      <c r="AF6195" s="1"/>
      <c r="AG6195" s="1"/>
      <c r="AH6195" s="1"/>
    </row>
    <row r="6196" spans="17:34" x14ac:dyDescent="0.3">
      <c r="Q6196" s="1"/>
      <c r="AB6196" s="2"/>
      <c r="AD6196" s="1"/>
      <c r="AE6196" s="1"/>
      <c r="AF6196" s="1"/>
      <c r="AG6196" s="1"/>
      <c r="AH6196" s="1"/>
    </row>
    <row r="6197" spans="17:34" x14ac:dyDescent="0.3">
      <c r="Q6197" s="1"/>
      <c r="AB6197" s="2"/>
      <c r="AD6197" s="1"/>
      <c r="AE6197" s="1"/>
      <c r="AF6197" s="1"/>
      <c r="AG6197" s="1"/>
      <c r="AH6197" s="1"/>
    </row>
    <row r="6198" spans="17:34" x14ac:dyDescent="0.3">
      <c r="Q6198" s="1"/>
      <c r="AB6198" s="2"/>
      <c r="AD6198" s="1"/>
      <c r="AE6198" s="1"/>
      <c r="AF6198" s="1"/>
      <c r="AG6198" s="1"/>
      <c r="AH6198" s="1"/>
    </row>
    <row r="6199" spans="17:34" x14ac:dyDescent="0.3">
      <c r="Q6199" s="1"/>
      <c r="AB6199" s="2"/>
      <c r="AD6199" s="1"/>
      <c r="AE6199" s="1"/>
      <c r="AF6199" s="1"/>
      <c r="AG6199" s="1"/>
      <c r="AH6199" s="1"/>
    </row>
    <row r="6200" spans="17:34" x14ac:dyDescent="0.3">
      <c r="Q6200" s="1"/>
      <c r="AB6200" s="2"/>
      <c r="AD6200" s="1"/>
      <c r="AE6200" s="1"/>
      <c r="AF6200" s="1"/>
      <c r="AG6200" s="1"/>
      <c r="AH6200" s="1"/>
    </row>
    <row r="6201" spans="17:34" x14ac:dyDescent="0.3">
      <c r="Q6201" s="1"/>
      <c r="AB6201" s="2"/>
      <c r="AD6201" s="1"/>
      <c r="AE6201" s="1"/>
      <c r="AF6201" s="1"/>
      <c r="AG6201" s="1"/>
      <c r="AH6201" s="1"/>
    </row>
    <row r="6202" spans="17:34" x14ac:dyDescent="0.3">
      <c r="Q6202" s="1"/>
      <c r="AB6202" s="2"/>
      <c r="AD6202" s="1"/>
      <c r="AE6202" s="1"/>
      <c r="AF6202" s="1"/>
      <c r="AG6202" s="1"/>
      <c r="AH6202" s="1"/>
    </row>
    <row r="6203" spans="17:34" x14ac:dyDescent="0.3">
      <c r="Q6203" s="1"/>
      <c r="AB6203" s="2"/>
      <c r="AD6203" s="1"/>
      <c r="AE6203" s="1"/>
      <c r="AF6203" s="1"/>
      <c r="AG6203" s="1"/>
      <c r="AH6203" s="1"/>
    </row>
    <row r="6204" spans="17:34" x14ac:dyDescent="0.3">
      <c r="Q6204" s="1"/>
      <c r="AB6204" s="2"/>
      <c r="AD6204" s="1"/>
      <c r="AE6204" s="1"/>
      <c r="AF6204" s="1"/>
      <c r="AG6204" s="1"/>
      <c r="AH6204" s="1"/>
    </row>
    <row r="6205" spans="17:34" x14ac:dyDescent="0.3">
      <c r="Q6205" s="1"/>
      <c r="AB6205" s="2"/>
      <c r="AD6205" s="1"/>
      <c r="AE6205" s="1"/>
      <c r="AF6205" s="1"/>
      <c r="AG6205" s="1"/>
      <c r="AH6205" s="1"/>
    </row>
    <row r="6206" spans="17:34" x14ac:dyDescent="0.3">
      <c r="Q6206" s="1"/>
      <c r="AB6206" s="2"/>
      <c r="AD6206" s="1"/>
      <c r="AE6206" s="1"/>
      <c r="AF6206" s="1"/>
      <c r="AG6206" s="1"/>
      <c r="AH6206" s="1"/>
    </row>
    <row r="6207" spans="17:34" x14ac:dyDescent="0.3">
      <c r="Q6207" s="1"/>
      <c r="AB6207" s="2"/>
      <c r="AD6207" s="1"/>
      <c r="AE6207" s="1"/>
      <c r="AF6207" s="1"/>
      <c r="AG6207" s="1"/>
      <c r="AH6207" s="1"/>
    </row>
    <row r="6208" spans="17:34" x14ac:dyDescent="0.3">
      <c r="Q6208" s="1"/>
      <c r="AB6208" s="2"/>
      <c r="AD6208" s="1"/>
      <c r="AE6208" s="1"/>
      <c r="AF6208" s="1"/>
      <c r="AG6208" s="1"/>
      <c r="AH6208" s="1"/>
    </row>
    <row r="6209" spans="17:34" x14ac:dyDescent="0.3">
      <c r="Q6209" s="1"/>
      <c r="AB6209" s="2"/>
      <c r="AD6209" s="1"/>
      <c r="AE6209" s="1"/>
      <c r="AF6209" s="1"/>
      <c r="AG6209" s="1"/>
      <c r="AH6209" s="1"/>
    </row>
    <row r="6210" spans="17:34" x14ac:dyDescent="0.3">
      <c r="Q6210" s="1"/>
      <c r="AB6210" s="2"/>
      <c r="AD6210" s="1"/>
      <c r="AE6210" s="1"/>
      <c r="AF6210" s="1"/>
      <c r="AG6210" s="1"/>
      <c r="AH6210" s="1"/>
    </row>
    <row r="6211" spans="17:34" x14ac:dyDescent="0.3">
      <c r="Q6211" s="1"/>
      <c r="AB6211" s="2"/>
      <c r="AD6211" s="1"/>
      <c r="AE6211" s="1"/>
      <c r="AF6211" s="1"/>
      <c r="AG6211" s="1"/>
      <c r="AH6211" s="1"/>
    </row>
    <row r="6212" spans="17:34" x14ac:dyDescent="0.3">
      <c r="Q6212" s="1"/>
      <c r="AB6212" s="2"/>
      <c r="AD6212" s="1"/>
      <c r="AE6212" s="1"/>
      <c r="AF6212" s="1"/>
      <c r="AG6212" s="1"/>
      <c r="AH6212" s="1"/>
    </row>
    <row r="6213" spans="17:34" x14ac:dyDescent="0.3">
      <c r="Q6213" s="1"/>
      <c r="AB6213" s="2"/>
      <c r="AD6213" s="1"/>
      <c r="AE6213" s="1"/>
      <c r="AF6213" s="1"/>
      <c r="AG6213" s="1"/>
      <c r="AH6213" s="1"/>
    </row>
    <row r="6214" spans="17:34" x14ac:dyDescent="0.3">
      <c r="Q6214" s="1"/>
      <c r="AB6214" s="2"/>
      <c r="AD6214" s="1"/>
      <c r="AE6214" s="1"/>
      <c r="AF6214" s="1"/>
      <c r="AG6214" s="1"/>
      <c r="AH6214" s="1"/>
    </row>
    <row r="6215" spans="17:34" x14ac:dyDescent="0.3">
      <c r="Q6215" s="1"/>
      <c r="AB6215" s="2"/>
      <c r="AD6215" s="1"/>
      <c r="AE6215" s="1"/>
      <c r="AF6215" s="1"/>
      <c r="AG6215" s="1"/>
      <c r="AH6215" s="1"/>
    </row>
    <row r="6216" spans="17:34" x14ac:dyDescent="0.3">
      <c r="Q6216" s="1"/>
      <c r="AB6216" s="2"/>
      <c r="AD6216" s="1"/>
      <c r="AE6216" s="1"/>
      <c r="AF6216" s="1"/>
      <c r="AG6216" s="1"/>
      <c r="AH6216" s="1"/>
    </row>
    <row r="6217" spans="17:34" x14ac:dyDescent="0.3">
      <c r="Q6217" s="1"/>
      <c r="AB6217" s="2"/>
      <c r="AD6217" s="1"/>
      <c r="AE6217" s="1"/>
      <c r="AF6217" s="1"/>
      <c r="AG6217" s="1"/>
      <c r="AH6217" s="1"/>
    </row>
    <row r="6218" spans="17:34" x14ac:dyDescent="0.3">
      <c r="Q6218" s="1"/>
      <c r="AB6218" s="2"/>
      <c r="AD6218" s="1"/>
      <c r="AE6218" s="1"/>
      <c r="AF6218" s="1"/>
      <c r="AG6218" s="1"/>
      <c r="AH6218" s="1"/>
    </row>
    <row r="6219" spans="17:34" x14ac:dyDescent="0.3">
      <c r="Q6219" s="1"/>
      <c r="AB6219" s="2"/>
      <c r="AD6219" s="1"/>
      <c r="AE6219" s="1"/>
      <c r="AF6219" s="1"/>
      <c r="AG6219" s="1"/>
      <c r="AH6219" s="1"/>
    </row>
    <row r="6220" spans="17:34" x14ac:dyDescent="0.3">
      <c r="Q6220" s="1"/>
      <c r="AB6220" s="2"/>
      <c r="AD6220" s="1"/>
      <c r="AE6220" s="1"/>
      <c r="AF6220" s="1"/>
      <c r="AG6220" s="1"/>
      <c r="AH6220" s="1"/>
    </row>
    <row r="6221" spans="17:34" x14ac:dyDescent="0.3">
      <c r="Q6221" s="1"/>
      <c r="AB6221" s="2"/>
      <c r="AD6221" s="1"/>
      <c r="AE6221" s="1"/>
      <c r="AF6221" s="1"/>
      <c r="AG6221" s="1"/>
      <c r="AH6221" s="1"/>
    </row>
    <row r="6222" spans="17:34" x14ac:dyDescent="0.3">
      <c r="Q6222" s="1"/>
      <c r="AB6222" s="2"/>
      <c r="AD6222" s="1"/>
      <c r="AE6222" s="1"/>
      <c r="AF6222" s="1"/>
      <c r="AG6222" s="1"/>
      <c r="AH6222" s="1"/>
    </row>
    <row r="6223" spans="17:34" x14ac:dyDescent="0.3">
      <c r="Q6223" s="1"/>
      <c r="AB6223" s="2"/>
      <c r="AD6223" s="1"/>
      <c r="AE6223" s="1"/>
      <c r="AF6223" s="1"/>
      <c r="AG6223" s="1"/>
      <c r="AH6223" s="1"/>
    </row>
    <row r="6224" spans="17:34" x14ac:dyDescent="0.3">
      <c r="Q6224" s="1"/>
      <c r="AB6224" s="2"/>
      <c r="AD6224" s="1"/>
      <c r="AE6224" s="1"/>
      <c r="AF6224" s="1"/>
      <c r="AG6224" s="1"/>
      <c r="AH6224" s="1"/>
    </row>
    <row r="6225" spans="17:34" x14ac:dyDescent="0.3">
      <c r="Q6225" s="1"/>
      <c r="AB6225" s="2"/>
      <c r="AD6225" s="1"/>
      <c r="AE6225" s="1"/>
      <c r="AF6225" s="1"/>
      <c r="AG6225" s="1"/>
      <c r="AH6225" s="1"/>
    </row>
    <row r="6226" spans="17:34" x14ac:dyDescent="0.3">
      <c r="Q6226" s="1"/>
      <c r="AB6226" s="2"/>
      <c r="AD6226" s="1"/>
      <c r="AE6226" s="1"/>
      <c r="AF6226" s="1"/>
      <c r="AG6226" s="1"/>
      <c r="AH6226" s="1"/>
    </row>
    <row r="6227" spans="17:34" x14ac:dyDescent="0.3">
      <c r="Q6227" s="1"/>
      <c r="AB6227" s="2"/>
      <c r="AD6227" s="1"/>
      <c r="AE6227" s="1"/>
      <c r="AF6227" s="1"/>
      <c r="AG6227" s="1"/>
      <c r="AH6227" s="1"/>
    </row>
    <row r="6228" spans="17:34" x14ac:dyDescent="0.3">
      <c r="Q6228" s="1"/>
      <c r="AB6228" s="2"/>
      <c r="AD6228" s="1"/>
      <c r="AE6228" s="1"/>
      <c r="AF6228" s="1"/>
      <c r="AG6228" s="1"/>
      <c r="AH6228" s="1"/>
    </row>
    <row r="6229" spans="17:34" x14ac:dyDescent="0.3">
      <c r="Q6229" s="1"/>
      <c r="AB6229" s="2"/>
      <c r="AD6229" s="1"/>
      <c r="AE6229" s="1"/>
      <c r="AF6229" s="1"/>
      <c r="AG6229" s="1"/>
      <c r="AH6229" s="1"/>
    </row>
    <row r="6230" spans="17:34" x14ac:dyDescent="0.3">
      <c r="Q6230" s="1"/>
      <c r="AB6230" s="2"/>
      <c r="AD6230" s="1"/>
      <c r="AE6230" s="1"/>
      <c r="AF6230" s="1"/>
      <c r="AG6230" s="1"/>
      <c r="AH6230" s="1"/>
    </row>
    <row r="6231" spans="17:34" x14ac:dyDescent="0.3">
      <c r="Q6231" s="1"/>
      <c r="AB6231" s="2"/>
      <c r="AD6231" s="1"/>
      <c r="AE6231" s="1"/>
      <c r="AF6231" s="1"/>
      <c r="AG6231" s="1"/>
      <c r="AH6231" s="1"/>
    </row>
    <row r="6232" spans="17:34" x14ac:dyDescent="0.3">
      <c r="Q6232" s="1"/>
      <c r="AB6232" s="2"/>
      <c r="AD6232" s="1"/>
      <c r="AE6232" s="1"/>
      <c r="AF6232" s="1"/>
      <c r="AG6232" s="1"/>
      <c r="AH6232" s="1"/>
    </row>
    <row r="6233" spans="17:34" x14ac:dyDescent="0.3">
      <c r="Q6233" s="1"/>
      <c r="AB6233" s="2"/>
      <c r="AD6233" s="1"/>
      <c r="AE6233" s="1"/>
      <c r="AF6233" s="1"/>
      <c r="AG6233" s="1"/>
      <c r="AH6233" s="1"/>
    </row>
    <row r="6234" spans="17:34" x14ac:dyDescent="0.3">
      <c r="Q6234" s="1"/>
      <c r="AB6234" s="2"/>
      <c r="AD6234" s="1"/>
      <c r="AE6234" s="1"/>
      <c r="AF6234" s="1"/>
      <c r="AG6234" s="1"/>
      <c r="AH6234" s="1"/>
    </row>
    <row r="6235" spans="17:34" x14ac:dyDescent="0.3">
      <c r="Q6235" s="1"/>
      <c r="AB6235" s="2"/>
      <c r="AD6235" s="1"/>
      <c r="AE6235" s="1"/>
      <c r="AF6235" s="1"/>
      <c r="AG6235" s="1"/>
      <c r="AH6235" s="1"/>
    </row>
    <row r="6236" spans="17:34" x14ac:dyDescent="0.3">
      <c r="Q6236" s="1"/>
      <c r="AB6236" s="2"/>
      <c r="AD6236" s="1"/>
      <c r="AE6236" s="1"/>
      <c r="AF6236" s="1"/>
      <c r="AG6236" s="1"/>
      <c r="AH6236" s="1"/>
    </row>
    <row r="6237" spans="17:34" x14ac:dyDescent="0.3">
      <c r="Q6237" s="1"/>
      <c r="AB6237" s="2"/>
      <c r="AD6237" s="1"/>
      <c r="AE6237" s="1"/>
      <c r="AF6237" s="1"/>
      <c r="AG6237" s="1"/>
      <c r="AH6237" s="1"/>
    </row>
    <row r="6238" spans="17:34" x14ac:dyDescent="0.3">
      <c r="Q6238" s="1"/>
      <c r="AB6238" s="2"/>
      <c r="AD6238" s="1"/>
      <c r="AE6238" s="1"/>
      <c r="AF6238" s="1"/>
      <c r="AG6238" s="1"/>
      <c r="AH6238" s="1"/>
    </row>
    <row r="6239" spans="17:34" x14ac:dyDescent="0.3">
      <c r="Q6239" s="1"/>
      <c r="AB6239" s="2"/>
      <c r="AD6239" s="1"/>
      <c r="AE6239" s="1"/>
      <c r="AF6239" s="1"/>
      <c r="AG6239" s="1"/>
      <c r="AH6239" s="1"/>
    </row>
    <row r="6240" spans="17:34" x14ac:dyDescent="0.3">
      <c r="Q6240" s="1"/>
      <c r="AB6240" s="2"/>
      <c r="AD6240" s="1"/>
      <c r="AE6240" s="1"/>
      <c r="AF6240" s="1"/>
      <c r="AG6240" s="1"/>
      <c r="AH6240" s="1"/>
    </row>
    <row r="6241" spans="17:34" x14ac:dyDescent="0.3">
      <c r="Q6241" s="1"/>
      <c r="AB6241" s="2"/>
      <c r="AD6241" s="1"/>
      <c r="AE6241" s="1"/>
      <c r="AF6241" s="1"/>
      <c r="AG6241" s="1"/>
      <c r="AH6241" s="1"/>
    </row>
    <row r="6242" spans="17:34" x14ac:dyDescent="0.3">
      <c r="Q6242" s="1"/>
      <c r="AB6242" s="2"/>
      <c r="AD6242" s="1"/>
      <c r="AE6242" s="1"/>
      <c r="AF6242" s="1"/>
      <c r="AG6242" s="1"/>
      <c r="AH6242" s="1"/>
    </row>
    <row r="6243" spans="17:34" x14ac:dyDescent="0.3">
      <c r="Q6243" s="1"/>
      <c r="AB6243" s="2"/>
      <c r="AD6243" s="1"/>
      <c r="AE6243" s="1"/>
      <c r="AF6243" s="1"/>
      <c r="AG6243" s="1"/>
      <c r="AH6243" s="1"/>
    </row>
    <row r="6244" spans="17:34" x14ac:dyDescent="0.3">
      <c r="Q6244" s="1"/>
      <c r="AB6244" s="2"/>
      <c r="AD6244" s="1"/>
      <c r="AE6244" s="1"/>
      <c r="AF6244" s="1"/>
      <c r="AG6244" s="1"/>
      <c r="AH6244" s="1"/>
    </row>
    <row r="6245" spans="17:34" x14ac:dyDescent="0.3">
      <c r="Q6245" s="1"/>
      <c r="AB6245" s="2"/>
      <c r="AD6245" s="1"/>
      <c r="AE6245" s="1"/>
      <c r="AF6245" s="1"/>
      <c r="AG6245" s="1"/>
      <c r="AH6245" s="1"/>
    </row>
    <row r="6246" spans="17:34" x14ac:dyDescent="0.3">
      <c r="Q6246" s="1"/>
      <c r="AB6246" s="2"/>
      <c r="AD6246" s="1"/>
      <c r="AE6246" s="1"/>
      <c r="AF6246" s="1"/>
      <c r="AG6246" s="1"/>
      <c r="AH6246" s="1"/>
    </row>
    <row r="6247" spans="17:34" x14ac:dyDescent="0.3">
      <c r="Q6247" s="1"/>
      <c r="AB6247" s="2"/>
      <c r="AD6247" s="1"/>
      <c r="AE6247" s="1"/>
      <c r="AF6247" s="1"/>
      <c r="AG6247" s="1"/>
      <c r="AH6247" s="1"/>
    </row>
    <row r="6248" spans="17:34" x14ac:dyDescent="0.3">
      <c r="Q6248" s="1"/>
      <c r="AB6248" s="2"/>
      <c r="AD6248" s="1"/>
      <c r="AE6248" s="1"/>
      <c r="AF6248" s="1"/>
      <c r="AG6248" s="1"/>
      <c r="AH6248" s="1"/>
    </row>
    <row r="6249" spans="17:34" x14ac:dyDescent="0.3">
      <c r="Q6249" s="1"/>
      <c r="AB6249" s="2"/>
      <c r="AD6249" s="1"/>
      <c r="AE6249" s="1"/>
      <c r="AF6249" s="1"/>
      <c r="AG6249" s="1"/>
      <c r="AH6249" s="1"/>
    </row>
    <row r="6250" spans="17:34" x14ac:dyDescent="0.3">
      <c r="Q6250" s="1"/>
      <c r="AB6250" s="2"/>
      <c r="AD6250" s="1"/>
      <c r="AE6250" s="1"/>
      <c r="AF6250" s="1"/>
      <c r="AG6250" s="1"/>
      <c r="AH6250" s="1"/>
    </row>
    <row r="6251" spans="17:34" x14ac:dyDescent="0.3">
      <c r="Q6251" s="1"/>
      <c r="AB6251" s="2"/>
      <c r="AD6251" s="1"/>
      <c r="AE6251" s="1"/>
      <c r="AF6251" s="1"/>
      <c r="AG6251" s="1"/>
      <c r="AH6251" s="1"/>
    </row>
    <row r="6252" spans="17:34" x14ac:dyDescent="0.3">
      <c r="Q6252" s="1"/>
      <c r="AB6252" s="2"/>
      <c r="AD6252" s="1"/>
      <c r="AE6252" s="1"/>
      <c r="AF6252" s="1"/>
      <c r="AG6252" s="1"/>
      <c r="AH6252" s="1"/>
    </row>
    <row r="6253" spans="17:34" x14ac:dyDescent="0.3">
      <c r="Q6253" s="1"/>
      <c r="AB6253" s="2"/>
      <c r="AD6253" s="1"/>
      <c r="AE6253" s="1"/>
      <c r="AF6253" s="1"/>
      <c r="AG6253" s="1"/>
      <c r="AH6253" s="1"/>
    </row>
    <row r="6254" spans="17:34" x14ac:dyDescent="0.3">
      <c r="Q6254" s="1"/>
      <c r="AB6254" s="2"/>
      <c r="AD6254" s="1"/>
      <c r="AE6254" s="1"/>
      <c r="AF6254" s="1"/>
      <c r="AG6254" s="1"/>
      <c r="AH6254" s="1"/>
    </row>
    <row r="6255" spans="17:34" x14ac:dyDescent="0.3">
      <c r="Q6255" s="1"/>
      <c r="AB6255" s="2"/>
      <c r="AD6255" s="1"/>
      <c r="AE6255" s="1"/>
      <c r="AF6255" s="1"/>
      <c r="AG6255" s="1"/>
      <c r="AH6255" s="1"/>
    </row>
    <row r="6256" spans="17:34" x14ac:dyDescent="0.3">
      <c r="Q6256" s="1"/>
      <c r="AB6256" s="2"/>
      <c r="AD6256" s="1"/>
      <c r="AE6256" s="1"/>
      <c r="AF6256" s="1"/>
      <c r="AG6256" s="1"/>
      <c r="AH6256" s="1"/>
    </row>
    <row r="6257" spans="17:34" x14ac:dyDescent="0.3">
      <c r="Q6257" s="1"/>
      <c r="AB6257" s="2"/>
      <c r="AD6257" s="1"/>
      <c r="AE6257" s="1"/>
      <c r="AF6257" s="1"/>
      <c r="AG6257" s="1"/>
      <c r="AH6257" s="1"/>
    </row>
    <row r="6258" spans="17:34" x14ac:dyDescent="0.3">
      <c r="Q6258" s="1"/>
      <c r="AB6258" s="2"/>
      <c r="AD6258" s="1"/>
      <c r="AE6258" s="1"/>
      <c r="AF6258" s="1"/>
      <c r="AG6258" s="1"/>
      <c r="AH6258" s="1"/>
    </row>
    <row r="6259" spans="17:34" x14ac:dyDescent="0.3">
      <c r="Q6259" s="1"/>
      <c r="AB6259" s="2"/>
      <c r="AD6259" s="1"/>
      <c r="AE6259" s="1"/>
      <c r="AF6259" s="1"/>
      <c r="AG6259" s="1"/>
      <c r="AH6259" s="1"/>
    </row>
    <row r="6260" spans="17:34" x14ac:dyDescent="0.3">
      <c r="Q6260" s="1"/>
      <c r="AB6260" s="2"/>
      <c r="AD6260" s="1"/>
      <c r="AE6260" s="1"/>
      <c r="AF6260" s="1"/>
      <c r="AG6260" s="1"/>
      <c r="AH6260" s="1"/>
    </row>
    <row r="6261" spans="17:34" x14ac:dyDescent="0.3">
      <c r="Q6261" s="1"/>
      <c r="AB6261" s="2"/>
      <c r="AD6261" s="1"/>
      <c r="AE6261" s="1"/>
      <c r="AF6261" s="1"/>
      <c r="AG6261" s="1"/>
      <c r="AH6261" s="1"/>
    </row>
    <row r="6262" spans="17:34" x14ac:dyDescent="0.3">
      <c r="Q6262" s="1"/>
      <c r="AB6262" s="2"/>
      <c r="AD6262" s="1"/>
      <c r="AE6262" s="1"/>
      <c r="AF6262" s="1"/>
      <c r="AG6262" s="1"/>
      <c r="AH6262" s="1"/>
    </row>
    <row r="6263" spans="17:34" x14ac:dyDescent="0.3">
      <c r="Q6263" s="1"/>
      <c r="AB6263" s="2"/>
      <c r="AD6263" s="1"/>
      <c r="AE6263" s="1"/>
      <c r="AF6263" s="1"/>
      <c r="AG6263" s="1"/>
      <c r="AH6263" s="1"/>
    </row>
    <row r="6264" spans="17:34" x14ac:dyDescent="0.3">
      <c r="Q6264" s="1"/>
      <c r="AB6264" s="2"/>
      <c r="AD6264" s="1"/>
      <c r="AE6264" s="1"/>
      <c r="AF6264" s="1"/>
      <c r="AG6264" s="1"/>
      <c r="AH6264" s="1"/>
    </row>
    <row r="6265" spans="17:34" x14ac:dyDescent="0.3">
      <c r="Q6265" s="1"/>
      <c r="AB6265" s="2"/>
      <c r="AD6265" s="1"/>
      <c r="AE6265" s="1"/>
      <c r="AF6265" s="1"/>
      <c r="AG6265" s="1"/>
      <c r="AH6265" s="1"/>
    </row>
    <row r="6266" spans="17:34" x14ac:dyDescent="0.3">
      <c r="Q6266" s="1"/>
      <c r="AB6266" s="2"/>
      <c r="AD6266" s="1"/>
      <c r="AE6266" s="1"/>
      <c r="AF6266" s="1"/>
      <c r="AG6266" s="1"/>
      <c r="AH6266" s="1"/>
    </row>
    <row r="6267" spans="17:34" x14ac:dyDescent="0.3">
      <c r="Q6267" s="1"/>
      <c r="AB6267" s="2"/>
      <c r="AD6267" s="1"/>
      <c r="AE6267" s="1"/>
      <c r="AF6267" s="1"/>
      <c r="AG6267" s="1"/>
      <c r="AH6267" s="1"/>
    </row>
    <row r="6268" spans="17:34" x14ac:dyDescent="0.3">
      <c r="Q6268" s="1"/>
      <c r="AB6268" s="2"/>
      <c r="AD6268" s="1"/>
      <c r="AE6268" s="1"/>
      <c r="AF6268" s="1"/>
      <c r="AG6268" s="1"/>
      <c r="AH6268" s="1"/>
    </row>
    <row r="6269" spans="17:34" x14ac:dyDescent="0.3">
      <c r="Q6269" s="1"/>
      <c r="AB6269" s="2"/>
      <c r="AD6269" s="1"/>
      <c r="AE6269" s="1"/>
      <c r="AF6269" s="1"/>
      <c r="AG6269" s="1"/>
      <c r="AH6269" s="1"/>
    </row>
    <row r="6270" spans="17:34" x14ac:dyDescent="0.3">
      <c r="Q6270" s="1"/>
      <c r="AB6270" s="2"/>
      <c r="AD6270" s="1"/>
      <c r="AE6270" s="1"/>
      <c r="AF6270" s="1"/>
      <c r="AG6270" s="1"/>
      <c r="AH6270" s="1"/>
    </row>
    <row r="6271" spans="17:34" x14ac:dyDescent="0.3">
      <c r="Q6271" s="1"/>
      <c r="AB6271" s="2"/>
      <c r="AD6271" s="1"/>
      <c r="AE6271" s="1"/>
      <c r="AF6271" s="1"/>
      <c r="AG6271" s="1"/>
      <c r="AH6271" s="1"/>
    </row>
    <row r="6272" spans="17:34" x14ac:dyDescent="0.3">
      <c r="Q6272" s="1"/>
      <c r="AB6272" s="2"/>
      <c r="AD6272" s="1"/>
      <c r="AE6272" s="1"/>
      <c r="AF6272" s="1"/>
      <c r="AG6272" s="1"/>
      <c r="AH6272" s="1"/>
    </row>
    <row r="6273" spans="17:34" x14ac:dyDescent="0.3">
      <c r="Q6273" s="1"/>
      <c r="AB6273" s="2"/>
      <c r="AD6273" s="1"/>
      <c r="AE6273" s="1"/>
      <c r="AF6273" s="1"/>
      <c r="AG6273" s="1"/>
      <c r="AH6273" s="1"/>
    </row>
    <row r="6274" spans="17:34" x14ac:dyDescent="0.3">
      <c r="Q6274" s="1"/>
      <c r="AB6274" s="2"/>
      <c r="AD6274" s="1"/>
      <c r="AE6274" s="1"/>
      <c r="AF6274" s="1"/>
      <c r="AG6274" s="1"/>
      <c r="AH6274" s="1"/>
    </row>
    <row r="6275" spans="17:34" x14ac:dyDescent="0.3">
      <c r="Q6275" s="1"/>
      <c r="AB6275" s="2"/>
      <c r="AD6275" s="1"/>
      <c r="AE6275" s="1"/>
      <c r="AF6275" s="1"/>
      <c r="AG6275" s="1"/>
      <c r="AH6275" s="1"/>
    </row>
    <row r="6276" spans="17:34" x14ac:dyDescent="0.3">
      <c r="Q6276" s="1"/>
      <c r="AB6276" s="2"/>
      <c r="AD6276" s="1"/>
      <c r="AE6276" s="1"/>
      <c r="AF6276" s="1"/>
      <c r="AG6276" s="1"/>
      <c r="AH6276" s="1"/>
    </row>
    <row r="6277" spans="17:34" x14ac:dyDescent="0.3">
      <c r="Q6277" s="1"/>
      <c r="AB6277" s="2"/>
      <c r="AD6277" s="1"/>
      <c r="AE6277" s="1"/>
      <c r="AF6277" s="1"/>
      <c r="AG6277" s="1"/>
      <c r="AH6277" s="1"/>
    </row>
    <row r="6278" spans="17:34" x14ac:dyDescent="0.3">
      <c r="Q6278" s="1"/>
      <c r="AB6278" s="2"/>
      <c r="AD6278" s="1"/>
      <c r="AE6278" s="1"/>
      <c r="AF6278" s="1"/>
      <c r="AG6278" s="1"/>
      <c r="AH6278" s="1"/>
    </row>
    <row r="6279" spans="17:34" x14ac:dyDescent="0.3">
      <c r="Q6279" s="1"/>
      <c r="AB6279" s="2"/>
      <c r="AD6279" s="1"/>
      <c r="AE6279" s="1"/>
      <c r="AF6279" s="1"/>
      <c r="AG6279" s="1"/>
      <c r="AH6279" s="1"/>
    </row>
    <row r="6280" spans="17:34" x14ac:dyDescent="0.3">
      <c r="Q6280" s="1"/>
      <c r="AB6280" s="2"/>
      <c r="AD6280" s="1"/>
      <c r="AE6280" s="1"/>
      <c r="AF6280" s="1"/>
      <c r="AG6280" s="1"/>
      <c r="AH6280" s="1"/>
    </row>
    <row r="6281" spans="17:34" x14ac:dyDescent="0.3">
      <c r="Q6281" s="1"/>
      <c r="AB6281" s="2"/>
      <c r="AD6281" s="1"/>
      <c r="AE6281" s="1"/>
      <c r="AF6281" s="1"/>
      <c r="AG6281" s="1"/>
      <c r="AH6281" s="1"/>
    </row>
    <row r="6282" spans="17:34" x14ac:dyDescent="0.3">
      <c r="Q6282" s="1"/>
      <c r="AB6282" s="2"/>
      <c r="AD6282" s="1"/>
      <c r="AE6282" s="1"/>
      <c r="AF6282" s="1"/>
      <c r="AG6282" s="1"/>
      <c r="AH6282" s="1"/>
    </row>
    <row r="6283" spans="17:34" x14ac:dyDescent="0.3">
      <c r="Q6283" s="1"/>
      <c r="AB6283" s="2"/>
      <c r="AD6283" s="1"/>
      <c r="AE6283" s="1"/>
      <c r="AF6283" s="1"/>
      <c r="AG6283" s="1"/>
      <c r="AH6283" s="1"/>
    </row>
    <row r="6284" spans="17:34" x14ac:dyDescent="0.3">
      <c r="Q6284" s="1"/>
      <c r="AB6284" s="2"/>
      <c r="AD6284" s="1"/>
      <c r="AE6284" s="1"/>
      <c r="AF6284" s="1"/>
      <c r="AG6284" s="1"/>
      <c r="AH6284" s="1"/>
    </row>
    <row r="6285" spans="17:34" x14ac:dyDescent="0.3">
      <c r="Q6285" s="1"/>
      <c r="AB6285" s="2"/>
      <c r="AD6285" s="1"/>
      <c r="AE6285" s="1"/>
      <c r="AF6285" s="1"/>
      <c r="AG6285" s="1"/>
      <c r="AH6285" s="1"/>
    </row>
    <row r="6286" spans="17:34" x14ac:dyDescent="0.3">
      <c r="Q6286" s="1"/>
      <c r="AB6286" s="2"/>
      <c r="AD6286" s="1"/>
      <c r="AE6286" s="1"/>
      <c r="AF6286" s="1"/>
      <c r="AG6286" s="1"/>
      <c r="AH6286" s="1"/>
    </row>
    <row r="6287" spans="17:34" x14ac:dyDescent="0.3">
      <c r="Q6287" s="1"/>
      <c r="AB6287" s="2"/>
      <c r="AD6287" s="1"/>
      <c r="AE6287" s="1"/>
      <c r="AF6287" s="1"/>
      <c r="AG6287" s="1"/>
      <c r="AH6287" s="1"/>
    </row>
    <row r="6288" spans="17:34" x14ac:dyDescent="0.3">
      <c r="Q6288" s="1"/>
      <c r="AB6288" s="2"/>
      <c r="AD6288" s="1"/>
      <c r="AE6288" s="1"/>
      <c r="AF6288" s="1"/>
      <c r="AG6288" s="1"/>
      <c r="AH6288" s="1"/>
    </row>
    <row r="6289" spans="17:34" x14ac:dyDescent="0.3">
      <c r="Q6289" s="1"/>
      <c r="AB6289" s="2"/>
      <c r="AD6289" s="1"/>
      <c r="AE6289" s="1"/>
      <c r="AF6289" s="1"/>
      <c r="AG6289" s="1"/>
      <c r="AH6289" s="1"/>
    </row>
    <row r="6290" spans="17:34" x14ac:dyDescent="0.3">
      <c r="Q6290" s="1"/>
      <c r="AB6290" s="2"/>
      <c r="AD6290" s="1"/>
      <c r="AE6290" s="1"/>
      <c r="AF6290" s="1"/>
      <c r="AG6290" s="1"/>
      <c r="AH6290" s="1"/>
    </row>
    <row r="6291" spans="17:34" x14ac:dyDescent="0.3">
      <c r="Q6291" s="1"/>
      <c r="AB6291" s="2"/>
      <c r="AD6291" s="1"/>
      <c r="AE6291" s="1"/>
      <c r="AF6291" s="1"/>
      <c r="AG6291" s="1"/>
      <c r="AH6291" s="1"/>
    </row>
    <row r="6292" spans="17:34" x14ac:dyDescent="0.3">
      <c r="Q6292" s="1"/>
      <c r="AB6292" s="2"/>
      <c r="AD6292" s="1"/>
      <c r="AE6292" s="1"/>
      <c r="AF6292" s="1"/>
      <c r="AG6292" s="1"/>
      <c r="AH6292" s="1"/>
    </row>
    <row r="6293" spans="17:34" x14ac:dyDescent="0.3">
      <c r="Q6293" s="1"/>
      <c r="AB6293" s="2"/>
      <c r="AD6293" s="1"/>
      <c r="AE6293" s="1"/>
      <c r="AF6293" s="1"/>
      <c r="AG6293" s="1"/>
      <c r="AH6293" s="1"/>
    </row>
    <row r="6294" spans="17:34" x14ac:dyDescent="0.3">
      <c r="Q6294" s="1"/>
      <c r="AB6294" s="2"/>
      <c r="AD6294" s="1"/>
      <c r="AE6294" s="1"/>
      <c r="AF6294" s="1"/>
      <c r="AG6294" s="1"/>
      <c r="AH6294" s="1"/>
    </row>
    <row r="6295" spans="17:34" x14ac:dyDescent="0.3">
      <c r="Q6295" s="1"/>
      <c r="AB6295" s="2"/>
      <c r="AD6295" s="1"/>
      <c r="AE6295" s="1"/>
      <c r="AF6295" s="1"/>
      <c r="AG6295" s="1"/>
      <c r="AH6295" s="1"/>
    </row>
    <row r="6296" spans="17:34" x14ac:dyDescent="0.3">
      <c r="Q6296" s="1"/>
      <c r="AB6296" s="2"/>
      <c r="AD6296" s="1"/>
      <c r="AE6296" s="1"/>
      <c r="AF6296" s="1"/>
      <c r="AG6296" s="1"/>
      <c r="AH6296" s="1"/>
    </row>
    <row r="6297" spans="17:34" x14ac:dyDescent="0.3">
      <c r="Q6297" s="1"/>
      <c r="AB6297" s="2"/>
      <c r="AD6297" s="1"/>
      <c r="AE6297" s="1"/>
      <c r="AF6297" s="1"/>
      <c r="AG6297" s="1"/>
      <c r="AH6297" s="1"/>
    </row>
    <row r="6298" spans="17:34" x14ac:dyDescent="0.3">
      <c r="Q6298" s="1"/>
      <c r="AB6298" s="2"/>
      <c r="AD6298" s="1"/>
      <c r="AE6298" s="1"/>
      <c r="AF6298" s="1"/>
      <c r="AG6298" s="1"/>
      <c r="AH6298" s="1"/>
    </row>
    <row r="6299" spans="17:34" x14ac:dyDescent="0.3">
      <c r="Q6299" s="1"/>
      <c r="AB6299" s="2"/>
      <c r="AD6299" s="1"/>
      <c r="AE6299" s="1"/>
      <c r="AF6299" s="1"/>
      <c r="AG6299" s="1"/>
      <c r="AH6299" s="1"/>
    </row>
    <row r="6300" spans="17:34" x14ac:dyDescent="0.3">
      <c r="Q6300" s="1"/>
      <c r="AB6300" s="2"/>
      <c r="AD6300" s="1"/>
      <c r="AE6300" s="1"/>
      <c r="AF6300" s="1"/>
      <c r="AG6300" s="1"/>
      <c r="AH6300" s="1"/>
    </row>
    <row r="6301" spans="17:34" x14ac:dyDescent="0.3">
      <c r="Q6301" s="1"/>
      <c r="AB6301" s="2"/>
      <c r="AD6301" s="1"/>
      <c r="AE6301" s="1"/>
      <c r="AF6301" s="1"/>
      <c r="AG6301" s="1"/>
      <c r="AH6301" s="1"/>
    </row>
    <row r="6302" spans="17:34" x14ac:dyDescent="0.3">
      <c r="Q6302" s="1"/>
      <c r="AB6302" s="2"/>
      <c r="AD6302" s="1"/>
      <c r="AE6302" s="1"/>
      <c r="AF6302" s="1"/>
      <c r="AG6302" s="1"/>
      <c r="AH6302" s="1"/>
    </row>
    <row r="6303" spans="17:34" x14ac:dyDescent="0.3">
      <c r="Q6303" s="1"/>
      <c r="AB6303" s="2"/>
      <c r="AD6303" s="1"/>
      <c r="AE6303" s="1"/>
      <c r="AF6303" s="1"/>
      <c r="AG6303" s="1"/>
      <c r="AH6303" s="1"/>
    </row>
    <row r="6304" spans="17:34" x14ac:dyDescent="0.3">
      <c r="Q6304" s="1"/>
      <c r="AB6304" s="2"/>
      <c r="AD6304" s="1"/>
      <c r="AE6304" s="1"/>
      <c r="AF6304" s="1"/>
      <c r="AG6304" s="1"/>
      <c r="AH6304" s="1"/>
    </row>
    <row r="6305" spans="17:34" x14ac:dyDescent="0.3">
      <c r="Q6305" s="1"/>
      <c r="AB6305" s="2"/>
      <c r="AD6305" s="1"/>
      <c r="AE6305" s="1"/>
      <c r="AF6305" s="1"/>
      <c r="AG6305" s="1"/>
      <c r="AH6305" s="1"/>
    </row>
    <row r="6306" spans="17:34" x14ac:dyDescent="0.3">
      <c r="Q6306" s="1"/>
      <c r="AB6306" s="2"/>
      <c r="AD6306" s="1"/>
      <c r="AE6306" s="1"/>
      <c r="AF6306" s="1"/>
      <c r="AG6306" s="1"/>
      <c r="AH6306" s="1"/>
    </row>
    <row r="6307" spans="17:34" x14ac:dyDescent="0.3">
      <c r="Q6307" s="1"/>
      <c r="AB6307" s="2"/>
      <c r="AD6307" s="1"/>
      <c r="AE6307" s="1"/>
      <c r="AF6307" s="1"/>
      <c r="AG6307" s="1"/>
      <c r="AH6307" s="1"/>
    </row>
    <row r="6308" spans="17:34" x14ac:dyDescent="0.3">
      <c r="Q6308" s="1"/>
      <c r="AB6308" s="2"/>
      <c r="AD6308" s="1"/>
      <c r="AE6308" s="1"/>
      <c r="AF6308" s="1"/>
      <c r="AG6308" s="1"/>
      <c r="AH6308" s="1"/>
    </row>
    <row r="6309" spans="17:34" x14ac:dyDescent="0.3">
      <c r="Q6309" s="1"/>
      <c r="AB6309" s="2"/>
      <c r="AD6309" s="1"/>
      <c r="AE6309" s="1"/>
      <c r="AF6309" s="1"/>
      <c r="AG6309" s="1"/>
      <c r="AH6309" s="1"/>
    </row>
    <row r="6310" spans="17:34" x14ac:dyDescent="0.3">
      <c r="Q6310" s="1"/>
      <c r="AB6310" s="2"/>
      <c r="AD6310" s="1"/>
      <c r="AE6310" s="1"/>
      <c r="AF6310" s="1"/>
      <c r="AG6310" s="1"/>
      <c r="AH6310" s="1"/>
    </row>
    <row r="6311" spans="17:34" x14ac:dyDescent="0.3">
      <c r="Q6311" s="1"/>
      <c r="AB6311" s="2"/>
      <c r="AD6311" s="1"/>
      <c r="AE6311" s="1"/>
      <c r="AF6311" s="1"/>
      <c r="AG6311" s="1"/>
      <c r="AH6311" s="1"/>
    </row>
    <row r="6312" spans="17:34" x14ac:dyDescent="0.3">
      <c r="Q6312" s="1"/>
      <c r="AB6312" s="2"/>
      <c r="AD6312" s="1"/>
      <c r="AE6312" s="1"/>
      <c r="AF6312" s="1"/>
      <c r="AG6312" s="1"/>
      <c r="AH6312" s="1"/>
    </row>
    <row r="6313" spans="17:34" x14ac:dyDescent="0.3">
      <c r="Q6313" s="1"/>
      <c r="AB6313" s="2"/>
      <c r="AD6313" s="1"/>
      <c r="AE6313" s="1"/>
      <c r="AF6313" s="1"/>
      <c r="AG6313" s="1"/>
      <c r="AH6313" s="1"/>
    </row>
    <row r="6314" spans="17:34" x14ac:dyDescent="0.3">
      <c r="Q6314" s="1"/>
      <c r="AB6314" s="2"/>
      <c r="AD6314" s="1"/>
      <c r="AE6314" s="1"/>
      <c r="AF6314" s="1"/>
      <c r="AG6314" s="1"/>
      <c r="AH6314" s="1"/>
    </row>
    <row r="6315" spans="17:34" x14ac:dyDescent="0.3">
      <c r="Q6315" s="1"/>
      <c r="AB6315" s="2"/>
      <c r="AD6315" s="1"/>
      <c r="AE6315" s="1"/>
      <c r="AF6315" s="1"/>
      <c r="AG6315" s="1"/>
      <c r="AH6315" s="1"/>
    </row>
    <row r="6316" spans="17:34" x14ac:dyDescent="0.3">
      <c r="Q6316" s="1"/>
      <c r="AB6316" s="2"/>
      <c r="AD6316" s="1"/>
      <c r="AE6316" s="1"/>
      <c r="AF6316" s="1"/>
      <c r="AG6316" s="1"/>
      <c r="AH6316" s="1"/>
    </row>
    <row r="6317" spans="17:34" x14ac:dyDescent="0.3">
      <c r="Q6317" s="1"/>
      <c r="AB6317" s="2"/>
      <c r="AD6317" s="1"/>
      <c r="AE6317" s="1"/>
      <c r="AF6317" s="1"/>
      <c r="AG6317" s="1"/>
      <c r="AH6317" s="1"/>
    </row>
    <row r="6318" spans="17:34" x14ac:dyDescent="0.3">
      <c r="Q6318" s="1"/>
      <c r="AB6318" s="2"/>
      <c r="AD6318" s="1"/>
      <c r="AE6318" s="1"/>
      <c r="AF6318" s="1"/>
      <c r="AG6318" s="1"/>
      <c r="AH6318" s="1"/>
    </row>
    <row r="6319" spans="17:34" x14ac:dyDescent="0.3">
      <c r="Q6319" s="1"/>
      <c r="AB6319" s="2"/>
      <c r="AD6319" s="1"/>
      <c r="AE6319" s="1"/>
      <c r="AF6319" s="1"/>
      <c r="AG6319" s="1"/>
      <c r="AH6319" s="1"/>
    </row>
    <row r="6320" spans="17:34" x14ac:dyDescent="0.3">
      <c r="Q6320" s="1"/>
      <c r="AB6320" s="2"/>
      <c r="AD6320" s="1"/>
      <c r="AE6320" s="1"/>
      <c r="AF6320" s="1"/>
      <c r="AG6320" s="1"/>
      <c r="AH6320" s="1"/>
    </row>
    <row r="6321" spans="17:34" x14ac:dyDescent="0.3">
      <c r="Q6321" s="1"/>
      <c r="AB6321" s="2"/>
      <c r="AD6321" s="1"/>
      <c r="AE6321" s="1"/>
      <c r="AF6321" s="1"/>
      <c r="AG6321" s="1"/>
      <c r="AH6321" s="1"/>
    </row>
    <row r="6322" spans="17:34" x14ac:dyDescent="0.3">
      <c r="Q6322" s="1"/>
      <c r="AB6322" s="2"/>
      <c r="AD6322" s="1"/>
      <c r="AE6322" s="1"/>
      <c r="AF6322" s="1"/>
      <c r="AG6322" s="1"/>
      <c r="AH6322" s="1"/>
    </row>
    <row r="6323" spans="17:34" x14ac:dyDescent="0.3">
      <c r="Q6323" s="1"/>
      <c r="AB6323" s="2"/>
      <c r="AD6323" s="1"/>
      <c r="AE6323" s="1"/>
      <c r="AF6323" s="1"/>
      <c r="AG6323" s="1"/>
      <c r="AH6323" s="1"/>
    </row>
    <row r="6324" spans="17:34" x14ac:dyDescent="0.3">
      <c r="Q6324" s="1"/>
      <c r="AB6324" s="2"/>
      <c r="AD6324" s="1"/>
      <c r="AE6324" s="1"/>
      <c r="AF6324" s="1"/>
      <c r="AG6324" s="1"/>
      <c r="AH6324" s="1"/>
    </row>
    <row r="6325" spans="17:34" x14ac:dyDescent="0.3">
      <c r="Q6325" s="1"/>
      <c r="AB6325" s="2"/>
      <c r="AD6325" s="1"/>
      <c r="AE6325" s="1"/>
      <c r="AF6325" s="1"/>
      <c r="AG6325" s="1"/>
      <c r="AH6325" s="1"/>
    </row>
    <row r="6326" spans="17:34" x14ac:dyDescent="0.3">
      <c r="Q6326" s="1"/>
      <c r="AB6326" s="2"/>
      <c r="AD6326" s="1"/>
      <c r="AE6326" s="1"/>
      <c r="AF6326" s="1"/>
      <c r="AG6326" s="1"/>
      <c r="AH6326" s="1"/>
    </row>
    <row r="6327" spans="17:34" x14ac:dyDescent="0.3">
      <c r="Q6327" s="1"/>
      <c r="AB6327" s="2"/>
      <c r="AD6327" s="1"/>
      <c r="AE6327" s="1"/>
      <c r="AF6327" s="1"/>
      <c r="AG6327" s="1"/>
      <c r="AH6327" s="1"/>
    </row>
    <row r="6328" spans="17:34" x14ac:dyDescent="0.3">
      <c r="Q6328" s="1"/>
      <c r="AB6328" s="2"/>
      <c r="AD6328" s="1"/>
      <c r="AE6328" s="1"/>
      <c r="AF6328" s="1"/>
      <c r="AG6328" s="1"/>
      <c r="AH6328" s="1"/>
    </row>
    <row r="6329" spans="17:34" x14ac:dyDescent="0.3">
      <c r="Q6329" s="1"/>
      <c r="AB6329" s="2"/>
      <c r="AD6329" s="1"/>
      <c r="AE6329" s="1"/>
      <c r="AF6329" s="1"/>
      <c r="AG6329" s="1"/>
      <c r="AH6329" s="1"/>
    </row>
    <row r="6330" spans="17:34" x14ac:dyDescent="0.3">
      <c r="Q6330" s="1"/>
      <c r="AB6330" s="2"/>
      <c r="AD6330" s="1"/>
      <c r="AE6330" s="1"/>
      <c r="AF6330" s="1"/>
      <c r="AG6330" s="1"/>
      <c r="AH6330" s="1"/>
    </row>
    <row r="6331" spans="17:34" x14ac:dyDescent="0.3">
      <c r="Q6331" s="1"/>
      <c r="AB6331" s="2"/>
      <c r="AD6331" s="1"/>
      <c r="AE6331" s="1"/>
      <c r="AF6331" s="1"/>
      <c r="AG6331" s="1"/>
      <c r="AH6331" s="1"/>
    </row>
    <row r="6332" spans="17:34" x14ac:dyDescent="0.3">
      <c r="Q6332" s="1"/>
      <c r="AB6332" s="2"/>
      <c r="AD6332" s="1"/>
      <c r="AE6332" s="1"/>
      <c r="AF6332" s="1"/>
      <c r="AG6332" s="1"/>
      <c r="AH6332" s="1"/>
    </row>
    <row r="6333" spans="17:34" x14ac:dyDescent="0.3">
      <c r="Q6333" s="1"/>
      <c r="AB6333" s="2"/>
      <c r="AD6333" s="1"/>
      <c r="AE6333" s="1"/>
      <c r="AF6333" s="1"/>
      <c r="AG6333" s="1"/>
      <c r="AH6333" s="1"/>
    </row>
    <row r="6334" spans="17:34" x14ac:dyDescent="0.3">
      <c r="Q6334" s="1"/>
      <c r="AB6334" s="2"/>
      <c r="AD6334" s="1"/>
      <c r="AE6334" s="1"/>
      <c r="AF6334" s="1"/>
      <c r="AG6334" s="1"/>
      <c r="AH6334" s="1"/>
    </row>
    <row r="6335" spans="17:34" x14ac:dyDescent="0.3">
      <c r="Q6335" s="1"/>
      <c r="AB6335" s="2"/>
      <c r="AD6335" s="1"/>
      <c r="AE6335" s="1"/>
      <c r="AF6335" s="1"/>
      <c r="AG6335" s="1"/>
      <c r="AH6335" s="1"/>
    </row>
    <row r="6336" spans="17:34" x14ac:dyDescent="0.3">
      <c r="Q6336" s="1"/>
      <c r="AB6336" s="2"/>
      <c r="AD6336" s="1"/>
      <c r="AE6336" s="1"/>
      <c r="AF6336" s="1"/>
      <c r="AG6336" s="1"/>
      <c r="AH6336" s="1"/>
    </row>
    <row r="6337" spans="17:34" x14ac:dyDescent="0.3">
      <c r="Q6337" s="1"/>
      <c r="AB6337" s="2"/>
      <c r="AD6337" s="1"/>
      <c r="AE6337" s="1"/>
      <c r="AF6337" s="1"/>
      <c r="AG6337" s="1"/>
      <c r="AH6337" s="1"/>
    </row>
    <row r="6338" spans="17:34" x14ac:dyDescent="0.3">
      <c r="Q6338" s="1"/>
      <c r="AB6338" s="2"/>
      <c r="AD6338" s="1"/>
      <c r="AE6338" s="1"/>
      <c r="AF6338" s="1"/>
      <c r="AG6338" s="1"/>
      <c r="AH6338" s="1"/>
    </row>
    <row r="6339" spans="17:34" x14ac:dyDescent="0.3">
      <c r="Q6339" s="1"/>
      <c r="AB6339" s="2"/>
      <c r="AD6339" s="1"/>
      <c r="AE6339" s="1"/>
      <c r="AF6339" s="1"/>
      <c r="AG6339" s="1"/>
      <c r="AH6339" s="1"/>
    </row>
    <row r="6340" spans="17:34" x14ac:dyDescent="0.3">
      <c r="Q6340" s="1"/>
      <c r="AB6340" s="2"/>
      <c r="AD6340" s="1"/>
      <c r="AE6340" s="1"/>
      <c r="AF6340" s="1"/>
      <c r="AG6340" s="1"/>
      <c r="AH6340" s="1"/>
    </row>
    <row r="6341" spans="17:34" x14ac:dyDescent="0.3">
      <c r="Q6341" s="1"/>
      <c r="AB6341" s="2"/>
      <c r="AD6341" s="1"/>
      <c r="AE6341" s="1"/>
      <c r="AF6341" s="1"/>
      <c r="AG6341" s="1"/>
      <c r="AH6341" s="1"/>
    </row>
    <row r="6342" spans="17:34" x14ac:dyDescent="0.3">
      <c r="Q6342" s="1"/>
      <c r="AB6342" s="2"/>
      <c r="AD6342" s="1"/>
      <c r="AE6342" s="1"/>
      <c r="AF6342" s="1"/>
      <c r="AG6342" s="1"/>
      <c r="AH6342" s="1"/>
    </row>
    <row r="6343" spans="17:34" x14ac:dyDescent="0.3">
      <c r="Q6343" s="1"/>
      <c r="AB6343" s="2"/>
      <c r="AD6343" s="1"/>
      <c r="AE6343" s="1"/>
      <c r="AF6343" s="1"/>
      <c r="AG6343" s="1"/>
      <c r="AH6343" s="1"/>
    </row>
    <row r="6344" spans="17:34" x14ac:dyDescent="0.3">
      <c r="Q6344" s="1"/>
      <c r="AB6344" s="2"/>
      <c r="AD6344" s="1"/>
      <c r="AE6344" s="1"/>
      <c r="AF6344" s="1"/>
      <c r="AG6344" s="1"/>
      <c r="AH6344" s="1"/>
    </row>
    <row r="6345" spans="17:34" x14ac:dyDescent="0.3">
      <c r="Q6345" s="1"/>
      <c r="AB6345" s="2"/>
      <c r="AD6345" s="1"/>
      <c r="AE6345" s="1"/>
      <c r="AF6345" s="1"/>
      <c r="AG6345" s="1"/>
      <c r="AH6345" s="1"/>
    </row>
    <row r="6346" spans="17:34" x14ac:dyDescent="0.3">
      <c r="Q6346" s="1"/>
      <c r="AB6346" s="2"/>
      <c r="AD6346" s="1"/>
      <c r="AE6346" s="1"/>
      <c r="AF6346" s="1"/>
      <c r="AG6346" s="1"/>
      <c r="AH6346" s="1"/>
    </row>
    <row r="6347" spans="17:34" x14ac:dyDescent="0.3">
      <c r="Q6347" s="1"/>
      <c r="AB6347" s="2"/>
      <c r="AD6347" s="1"/>
      <c r="AE6347" s="1"/>
      <c r="AF6347" s="1"/>
      <c r="AG6347" s="1"/>
      <c r="AH6347" s="1"/>
    </row>
    <row r="6348" spans="17:34" x14ac:dyDescent="0.3">
      <c r="Q6348" s="1"/>
      <c r="AB6348" s="2"/>
      <c r="AD6348" s="1"/>
      <c r="AE6348" s="1"/>
      <c r="AF6348" s="1"/>
      <c r="AG6348" s="1"/>
      <c r="AH6348" s="1"/>
    </row>
    <row r="6349" spans="17:34" x14ac:dyDescent="0.3">
      <c r="Q6349" s="1"/>
      <c r="AB6349" s="2"/>
      <c r="AD6349" s="1"/>
      <c r="AE6349" s="1"/>
      <c r="AF6349" s="1"/>
      <c r="AG6349" s="1"/>
      <c r="AH6349" s="1"/>
    </row>
    <row r="6350" spans="17:34" x14ac:dyDescent="0.3">
      <c r="Q6350" s="1"/>
      <c r="AB6350" s="2"/>
      <c r="AD6350" s="1"/>
      <c r="AE6350" s="1"/>
      <c r="AF6350" s="1"/>
      <c r="AG6350" s="1"/>
      <c r="AH6350" s="1"/>
    </row>
    <row r="6351" spans="17:34" x14ac:dyDescent="0.3">
      <c r="Q6351" s="1"/>
      <c r="AB6351" s="2"/>
      <c r="AD6351" s="1"/>
      <c r="AE6351" s="1"/>
      <c r="AF6351" s="1"/>
      <c r="AG6351" s="1"/>
      <c r="AH6351" s="1"/>
    </row>
    <row r="6352" spans="17:34" x14ac:dyDescent="0.3">
      <c r="Q6352" s="1"/>
      <c r="AB6352" s="2"/>
      <c r="AD6352" s="1"/>
      <c r="AE6352" s="1"/>
      <c r="AF6352" s="1"/>
      <c r="AG6352" s="1"/>
      <c r="AH6352" s="1"/>
    </row>
    <row r="6353" spans="17:34" x14ac:dyDescent="0.3">
      <c r="Q6353" s="1"/>
      <c r="AB6353" s="2"/>
      <c r="AD6353" s="1"/>
      <c r="AE6353" s="1"/>
      <c r="AF6353" s="1"/>
      <c r="AG6353" s="1"/>
      <c r="AH6353" s="1"/>
    </row>
    <row r="6354" spans="17:34" x14ac:dyDescent="0.3">
      <c r="Q6354" s="1"/>
      <c r="AB6354" s="2"/>
      <c r="AD6354" s="1"/>
      <c r="AE6354" s="1"/>
      <c r="AF6354" s="1"/>
      <c r="AG6354" s="1"/>
      <c r="AH6354" s="1"/>
    </row>
    <row r="6355" spans="17:34" x14ac:dyDescent="0.3">
      <c r="Q6355" s="1"/>
      <c r="AB6355" s="2"/>
      <c r="AD6355" s="1"/>
      <c r="AE6355" s="1"/>
      <c r="AF6355" s="1"/>
      <c r="AG6355" s="1"/>
      <c r="AH6355" s="1"/>
    </row>
    <row r="6356" spans="17:34" x14ac:dyDescent="0.3">
      <c r="Q6356" s="1"/>
      <c r="AB6356" s="2"/>
      <c r="AD6356" s="1"/>
      <c r="AE6356" s="1"/>
      <c r="AF6356" s="1"/>
      <c r="AG6356" s="1"/>
      <c r="AH6356" s="1"/>
    </row>
    <row r="6357" spans="17:34" x14ac:dyDescent="0.3">
      <c r="Q6357" s="1"/>
      <c r="AB6357" s="2"/>
      <c r="AD6357" s="1"/>
      <c r="AE6357" s="1"/>
      <c r="AF6357" s="1"/>
      <c r="AG6357" s="1"/>
      <c r="AH6357" s="1"/>
    </row>
    <row r="6358" spans="17:34" x14ac:dyDescent="0.3">
      <c r="Q6358" s="1"/>
      <c r="AB6358" s="2"/>
      <c r="AD6358" s="1"/>
      <c r="AE6358" s="1"/>
      <c r="AF6358" s="1"/>
      <c r="AG6358" s="1"/>
      <c r="AH6358" s="1"/>
    </row>
    <row r="6359" spans="17:34" x14ac:dyDescent="0.3">
      <c r="Q6359" s="1"/>
      <c r="AB6359" s="2"/>
      <c r="AD6359" s="1"/>
      <c r="AE6359" s="1"/>
      <c r="AF6359" s="1"/>
      <c r="AG6359" s="1"/>
      <c r="AH6359" s="1"/>
    </row>
    <row r="6360" spans="17:34" x14ac:dyDescent="0.3">
      <c r="Q6360" s="1"/>
      <c r="AB6360" s="2"/>
      <c r="AD6360" s="1"/>
      <c r="AE6360" s="1"/>
      <c r="AF6360" s="1"/>
      <c r="AG6360" s="1"/>
      <c r="AH6360" s="1"/>
    </row>
    <row r="6361" spans="17:34" x14ac:dyDescent="0.3">
      <c r="Q6361" s="1"/>
      <c r="AB6361" s="2"/>
      <c r="AD6361" s="1"/>
      <c r="AE6361" s="1"/>
      <c r="AF6361" s="1"/>
      <c r="AG6361" s="1"/>
      <c r="AH6361" s="1"/>
    </row>
    <row r="6362" spans="17:34" x14ac:dyDescent="0.3">
      <c r="Q6362" s="1"/>
      <c r="AB6362" s="2"/>
      <c r="AD6362" s="1"/>
      <c r="AE6362" s="1"/>
      <c r="AF6362" s="1"/>
      <c r="AG6362" s="1"/>
      <c r="AH6362" s="1"/>
    </row>
    <row r="6363" spans="17:34" x14ac:dyDescent="0.3">
      <c r="Q6363" s="1"/>
      <c r="AB6363" s="2"/>
      <c r="AD6363" s="1"/>
      <c r="AE6363" s="1"/>
      <c r="AF6363" s="1"/>
      <c r="AG6363" s="1"/>
      <c r="AH6363" s="1"/>
    </row>
    <row r="6364" spans="17:34" x14ac:dyDescent="0.3">
      <c r="Q6364" s="1"/>
      <c r="AB6364" s="2"/>
      <c r="AD6364" s="1"/>
      <c r="AE6364" s="1"/>
      <c r="AF6364" s="1"/>
      <c r="AG6364" s="1"/>
      <c r="AH6364" s="1"/>
    </row>
    <row r="6365" spans="17:34" x14ac:dyDescent="0.3">
      <c r="Q6365" s="1"/>
      <c r="AB6365" s="2"/>
      <c r="AD6365" s="1"/>
      <c r="AE6365" s="1"/>
      <c r="AF6365" s="1"/>
      <c r="AG6365" s="1"/>
      <c r="AH6365" s="1"/>
    </row>
    <row r="6366" spans="17:34" x14ac:dyDescent="0.3">
      <c r="Q6366" s="1"/>
      <c r="AB6366" s="2"/>
      <c r="AD6366" s="1"/>
      <c r="AE6366" s="1"/>
      <c r="AF6366" s="1"/>
      <c r="AG6366" s="1"/>
      <c r="AH6366" s="1"/>
    </row>
    <row r="6367" spans="17:34" x14ac:dyDescent="0.3">
      <c r="Q6367" s="1"/>
      <c r="AB6367" s="2"/>
      <c r="AD6367" s="1"/>
      <c r="AE6367" s="1"/>
      <c r="AF6367" s="1"/>
      <c r="AG6367" s="1"/>
      <c r="AH6367" s="1"/>
    </row>
    <row r="6368" spans="17:34" x14ac:dyDescent="0.3">
      <c r="Q6368" s="1"/>
      <c r="AB6368" s="2"/>
      <c r="AD6368" s="1"/>
      <c r="AE6368" s="1"/>
      <c r="AF6368" s="1"/>
      <c r="AG6368" s="1"/>
      <c r="AH6368" s="1"/>
    </row>
    <row r="6369" spans="17:34" x14ac:dyDescent="0.3">
      <c r="Q6369" s="1"/>
      <c r="AB6369" s="2"/>
      <c r="AD6369" s="1"/>
      <c r="AE6369" s="1"/>
      <c r="AF6369" s="1"/>
      <c r="AG6369" s="1"/>
      <c r="AH6369" s="1"/>
    </row>
    <row r="6370" spans="17:34" x14ac:dyDescent="0.3">
      <c r="Q6370" s="1"/>
      <c r="AB6370" s="2"/>
      <c r="AD6370" s="1"/>
      <c r="AE6370" s="1"/>
      <c r="AF6370" s="1"/>
      <c r="AG6370" s="1"/>
      <c r="AH6370" s="1"/>
    </row>
    <row r="6371" spans="17:34" x14ac:dyDescent="0.3">
      <c r="Q6371" s="1"/>
      <c r="AB6371" s="2"/>
      <c r="AD6371" s="1"/>
      <c r="AE6371" s="1"/>
      <c r="AF6371" s="1"/>
      <c r="AG6371" s="1"/>
      <c r="AH6371" s="1"/>
    </row>
    <row r="6372" spans="17:34" x14ac:dyDescent="0.3">
      <c r="Q6372" s="1"/>
      <c r="AB6372" s="2"/>
      <c r="AD6372" s="1"/>
      <c r="AE6372" s="1"/>
      <c r="AF6372" s="1"/>
      <c r="AG6372" s="1"/>
      <c r="AH6372" s="1"/>
    </row>
    <row r="6373" spans="17:34" x14ac:dyDescent="0.3">
      <c r="Q6373" s="1"/>
      <c r="AB6373" s="2"/>
      <c r="AD6373" s="1"/>
      <c r="AE6373" s="1"/>
      <c r="AF6373" s="1"/>
      <c r="AG6373" s="1"/>
      <c r="AH6373" s="1"/>
    </row>
    <row r="6374" spans="17:34" x14ac:dyDescent="0.3">
      <c r="Q6374" s="1"/>
      <c r="AB6374" s="2"/>
      <c r="AD6374" s="1"/>
      <c r="AE6374" s="1"/>
      <c r="AF6374" s="1"/>
      <c r="AG6374" s="1"/>
      <c r="AH6374" s="1"/>
    </row>
    <row r="6375" spans="17:34" x14ac:dyDescent="0.3">
      <c r="Q6375" s="1"/>
      <c r="AB6375" s="2"/>
      <c r="AD6375" s="1"/>
      <c r="AE6375" s="1"/>
      <c r="AF6375" s="1"/>
      <c r="AG6375" s="1"/>
      <c r="AH6375" s="1"/>
    </row>
    <row r="6376" spans="17:34" x14ac:dyDescent="0.3">
      <c r="Q6376" s="1"/>
      <c r="AB6376" s="2"/>
      <c r="AD6376" s="1"/>
      <c r="AE6376" s="1"/>
      <c r="AF6376" s="1"/>
      <c r="AG6376" s="1"/>
      <c r="AH6376" s="1"/>
    </row>
    <row r="6377" spans="17:34" x14ac:dyDescent="0.3">
      <c r="Q6377" s="1"/>
      <c r="AB6377" s="2"/>
      <c r="AD6377" s="1"/>
      <c r="AE6377" s="1"/>
      <c r="AF6377" s="1"/>
      <c r="AG6377" s="1"/>
      <c r="AH6377" s="1"/>
    </row>
    <row r="6378" spans="17:34" x14ac:dyDescent="0.3">
      <c r="Q6378" s="1"/>
      <c r="AB6378" s="2"/>
      <c r="AD6378" s="1"/>
      <c r="AE6378" s="1"/>
      <c r="AF6378" s="1"/>
      <c r="AG6378" s="1"/>
      <c r="AH6378" s="1"/>
    </row>
    <row r="6379" spans="17:34" x14ac:dyDescent="0.3">
      <c r="Q6379" s="1"/>
      <c r="AB6379" s="2"/>
      <c r="AD6379" s="1"/>
      <c r="AE6379" s="1"/>
      <c r="AF6379" s="1"/>
      <c r="AG6379" s="1"/>
      <c r="AH6379" s="1"/>
    </row>
    <row r="6380" spans="17:34" x14ac:dyDescent="0.3">
      <c r="Q6380" s="1"/>
      <c r="AB6380" s="2"/>
      <c r="AD6380" s="1"/>
      <c r="AE6380" s="1"/>
      <c r="AF6380" s="1"/>
      <c r="AG6380" s="1"/>
      <c r="AH6380" s="1"/>
    </row>
    <row r="6381" spans="17:34" x14ac:dyDescent="0.3">
      <c r="Q6381" s="1"/>
      <c r="AB6381" s="2"/>
      <c r="AD6381" s="1"/>
      <c r="AE6381" s="1"/>
      <c r="AF6381" s="1"/>
      <c r="AG6381" s="1"/>
      <c r="AH6381" s="1"/>
    </row>
    <row r="6382" spans="17:34" x14ac:dyDescent="0.3">
      <c r="Q6382" s="1"/>
      <c r="AB6382" s="2"/>
      <c r="AD6382" s="1"/>
      <c r="AE6382" s="1"/>
      <c r="AF6382" s="1"/>
      <c r="AG6382" s="1"/>
      <c r="AH6382" s="1"/>
    </row>
    <row r="6383" spans="17:34" x14ac:dyDescent="0.3">
      <c r="Q6383" s="1"/>
      <c r="AB6383" s="2"/>
      <c r="AD6383" s="1"/>
      <c r="AE6383" s="1"/>
      <c r="AF6383" s="1"/>
      <c r="AG6383" s="1"/>
      <c r="AH6383" s="1"/>
    </row>
    <row r="6384" spans="17:34" x14ac:dyDescent="0.3">
      <c r="Q6384" s="1"/>
      <c r="AB6384" s="2"/>
      <c r="AD6384" s="1"/>
      <c r="AE6384" s="1"/>
      <c r="AF6384" s="1"/>
      <c r="AG6384" s="1"/>
      <c r="AH6384" s="1"/>
    </row>
    <row r="6385" spans="17:34" x14ac:dyDescent="0.3">
      <c r="Q6385" s="1"/>
      <c r="AB6385" s="2"/>
      <c r="AD6385" s="1"/>
      <c r="AE6385" s="1"/>
      <c r="AF6385" s="1"/>
      <c r="AG6385" s="1"/>
      <c r="AH6385" s="1"/>
    </row>
    <row r="6386" spans="17:34" x14ac:dyDescent="0.3">
      <c r="Q6386" s="1"/>
      <c r="AB6386" s="2"/>
      <c r="AD6386" s="1"/>
      <c r="AE6386" s="1"/>
      <c r="AF6386" s="1"/>
      <c r="AG6386" s="1"/>
      <c r="AH6386" s="1"/>
    </row>
    <row r="6387" spans="17:34" x14ac:dyDescent="0.3">
      <c r="Q6387" s="1"/>
      <c r="AB6387" s="2"/>
      <c r="AD6387" s="1"/>
      <c r="AE6387" s="1"/>
      <c r="AF6387" s="1"/>
      <c r="AG6387" s="1"/>
      <c r="AH6387" s="1"/>
    </row>
    <row r="6388" spans="17:34" x14ac:dyDescent="0.3">
      <c r="Q6388" s="1"/>
      <c r="AB6388" s="2"/>
      <c r="AD6388" s="1"/>
      <c r="AE6388" s="1"/>
      <c r="AF6388" s="1"/>
      <c r="AG6388" s="1"/>
      <c r="AH6388" s="1"/>
    </row>
    <row r="6389" spans="17:34" x14ac:dyDescent="0.3">
      <c r="Q6389" s="1"/>
      <c r="AB6389" s="2"/>
      <c r="AD6389" s="1"/>
      <c r="AE6389" s="1"/>
      <c r="AF6389" s="1"/>
      <c r="AG6389" s="1"/>
      <c r="AH6389" s="1"/>
    </row>
    <row r="6390" spans="17:34" x14ac:dyDescent="0.3">
      <c r="Q6390" s="1"/>
      <c r="AB6390" s="2"/>
      <c r="AD6390" s="1"/>
      <c r="AE6390" s="1"/>
      <c r="AF6390" s="1"/>
      <c r="AG6390" s="1"/>
      <c r="AH6390" s="1"/>
    </row>
    <row r="6391" spans="17:34" x14ac:dyDescent="0.3">
      <c r="Q6391" s="1"/>
      <c r="AB6391" s="2"/>
      <c r="AD6391" s="1"/>
      <c r="AE6391" s="1"/>
      <c r="AF6391" s="1"/>
      <c r="AG6391" s="1"/>
      <c r="AH6391" s="1"/>
    </row>
    <row r="6392" spans="17:34" x14ac:dyDescent="0.3">
      <c r="Q6392" s="1"/>
      <c r="AB6392" s="2"/>
      <c r="AD6392" s="1"/>
      <c r="AE6392" s="1"/>
      <c r="AF6392" s="1"/>
      <c r="AG6392" s="1"/>
      <c r="AH6392" s="1"/>
    </row>
    <row r="6393" spans="17:34" x14ac:dyDescent="0.3">
      <c r="Q6393" s="1"/>
      <c r="AB6393" s="2"/>
      <c r="AD6393" s="1"/>
      <c r="AE6393" s="1"/>
      <c r="AF6393" s="1"/>
      <c r="AG6393" s="1"/>
      <c r="AH6393" s="1"/>
    </row>
    <row r="6394" spans="17:34" x14ac:dyDescent="0.3">
      <c r="Q6394" s="1"/>
      <c r="AB6394" s="2"/>
      <c r="AD6394" s="1"/>
      <c r="AE6394" s="1"/>
      <c r="AF6394" s="1"/>
      <c r="AG6394" s="1"/>
      <c r="AH6394" s="1"/>
    </row>
    <row r="6395" spans="17:34" x14ac:dyDescent="0.3">
      <c r="Q6395" s="1"/>
      <c r="AB6395" s="2"/>
      <c r="AD6395" s="1"/>
      <c r="AE6395" s="1"/>
      <c r="AF6395" s="1"/>
      <c r="AG6395" s="1"/>
      <c r="AH6395" s="1"/>
    </row>
    <row r="6396" spans="17:34" x14ac:dyDescent="0.3">
      <c r="Q6396" s="1"/>
      <c r="AB6396" s="2"/>
      <c r="AD6396" s="1"/>
      <c r="AE6396" s="1"/>
      <c r="AF6396" s="1"/>
      <c r="AG6396" s="1"/>
      <c r="AH6396" s="1"/>
    </row>
    <row r="6397" spans="17:34" x14ac:dyDescent="0.3">
      <c r="Q6397" s="1"/>
      <c r="AB6397" s="2"/>
      <c r="AD6397" s="1"/>
      <c r="AE6397" s="1"/>
      <c r="AF6397" s="1"/>
      <c r="AG6397" s="1"/>
      <c r="AH6397" s="1"/>
    </row>
    <row r="6398" spans="17:34" x14ac:dyDescent="0.3">
      <c r="Q6398" s="1"/>
      <c r="AB6398" s="2"/>
      <c r="AD6398" s="1"/>
      <c r="AE6398" s="1"/>
      <c r="AF6398" s="1"/>
      <c r="AG6398" s="1"/>
      <c r="AH6398" s="1"/>
    </row>
    <row r="6399" spans="17:34" x14ac:dyDescent="0.3">
      <c r="Q6399" s="1"/>
      <c r="AB6399" s="2"/>
      <c r="AD6399" s="1"/>
      <c r="AE6399" s="1"/>
      <c r="AF6399" s="1"/>
      <c r="AG6399" s="1"/>
      <c r="AH6399" s="1"/>
    </row>
    <row r="6400" spans="17:34" x14ac:dyDescent="0.3">
      <c r="Q6400" s="1"/>
      <c r="AB6400" s="2"/>
      <c r="AD6400" s="1"/>
      <c r="AE6400" s="1"/>
      <c r="AF6400" s="1"/>
      <c r="AG6400" s="1"/>
      <c r="AH6400" s="1"/>
    </row>
    <row r="6401" spans="17:34" x14ac:dyDescent="0.3">
      <c r="Q6401" s="1"/>
      <c r="AB6401" s="2"/>
      <c r="AD6401" s="1"/>
      <c r="AE6401" s="1"/>
      <c r="AF6401" s="1"/>
      <c r="AG6401" s="1"/>
      <c r="AH6401" s="1"/>
    </row>
    <row r="6402" spans="17:34" x14ac:dyDescent="0.3">
      <c r="Q6402" s="1"/>
      <c r="AB6402" s="2"/>
      <c r="AD6402" s="1"/>
      <c r="AE6402" s="1"/>
      <c r="AF6402" s="1"/>
      <c r="AG6402" s="1"/>
      <c r="AH6402" s="1"/>
    </row>
    <row r="6403" spans="17:34" x14ac:dyDescent="0.3">
      <c r="Q6403" s="1"/>
      <c r="AB6403" s="2"/>
      <c r="AD6403" s="1"/>
      <c r="AE6403" s="1"/>
      <c r="AF6403" s="1"/>
      <c r="AG6403" s="1"/>
      <c r="AH6403" s="1"/>
    </row>
    <row r="6404" spans="17:34" x14ac:dyDescent="0.3">
      <c r="Q6404" s="1"/>
      <c r="AB6404" s="2"/>
      <c r="AD6404" s="1"/>
      <c r="AE6404" s="1"/>
      <c r="AF6404" s="1"/>
      <c r="AG6404" s="1"/>
      <c r="AH6404" s="1"/>
    </row>
    <row r="6405" spans="17:34" x14ac:dyDescent="0.3">
      <c r="Q6405" s="1"/>
      <c r="AB6405" s="2"/>
      <c r="AD6405" s="1"/>
      <c r="AE6405" s="1"/>
      <c r="AF6405" s="1"/>
      <c r="AG6405" s="1"/>
      <c r="AH6405" s="1"/>
    </row>
    <row r="6406" spans="17:34" x14ac:dyDescent="0.3">
      <c r="Q6406" s="1"/>
      <c r="AB6406" s="2"/>
      <c r="AD6406" s="1"/>
      <c r="AE6406" s="1"/>
      <c r="AF6406" s="1"/>
      <c r="AG6406" s="1"/>
      <c r="AH6406" s="1"/>
    </row>
    <row r="6407" spans="17:34" x14ac:dyDescent="0.3">
      <c r="Q6407" s="1"/>
      <c r="AB6407" s="2"/>
      <c r="AD6407" s="1"/>
      <c r="AE6407" s="1"/>
      <c r="AF6407" s="1"/>
      <c r="AG6407" s="1"/>
      <c r="AH6407" s="1"/>
    </row>
    <row r="6408" spans="17:34" x14ac:dyDescent="0.3">
      <c r="Q6408" s="1"/>
      <c r="AB6408" s="2"/>
      <c r="AD6408" s="1"/>
      <c r="AE6408" s="1"/>
      <c r="AF6408" s="1"/>
      <c r="AG6408" s="1"/>
      <c r="AH6408" s="1"/>
    </row>
    <row r="6409" spans="17:34" x14ac:dyDescent="0.3">
      <c r="Q6409" s="1"/>
      <c r="AB6409" s="2"/>
      <c r="AD6409" s="1"/>
      <c r="AE6409" s="1"/>
      <c r="AF6409" s="1"/>
      <c r="AG6409" s="1"/>
      <c r="AH6409" s="1"/>
    </row>
    <row r="6410" spans="17:34" x14ac:dyDescent="0.3">
      <c r="Q6410" s="1"/>
      <c r="AB6410" s="2"/>
      <c r="AD6410" s="1"/>
      <c r="AE6410" s="1"/>
      <c r="AF6410" s="1"/>
      <c r="AG6410" s="1"/>
      <c r="AH6410" s="1"/>
    </row>
    <row r="6411" spans="17:34" x14ac:dyDescent="0.3">
      <c r="Q6411" s="1"/>
      <c r="AB6411" s="2"/>
      <c r="AD6411" s="1"/>
      <c r="AE6411" s="1"/>
      <c r="AF6411" s="1"/>
      <c r="AG6411" s="1"/>
      <c r="AH6411" s="1"/>
    </row>
    <row r="6412" spans="17:34" x14ac:dyDescent="0.3">
      <c r="Q6412" s="1"/>
      <c r="AB6412" s="2"/>
      <c r="AD6412" s="1"/>
      <c r="AE6412" s="1"/>
      <c r="AF6412" s="1"/>
      <c r="AG6412" s="1"/>
      <c r="AH6412" s="1"/>
    </row>
    <row r="6413" spans="17:34" x14ac:dyDescent="0.3">
      <c r="Q6413" s="1"/>
      <c r="AB6413" s="2"/>
      <c r="AD6413" s="1"/>
      <c r="AE6413" s="1"/>
      <c r="AF6413" s="1"/>
      <c r="AG6413" s="1"/>
      <c r="AH6413" s="1"/>
    </row>
    <row r="6414" spans="17:34" x14ac:dyDescent="0.3">
      <c r="Q6414" s="1"/>
      <c r="AB6414" s="2"/>
      <c r="AD6414" s="1"/>
      <c r="AE6414" s="1"/>
      <c r="AF6414" s="1"/>
      <c r="AG6414" s="1"/>
      <c r="AH6414" s="1"/>
    </row>
    <row r="6415" spans="17:34" x14ac:dyDescent="0.3">
      <c r="Q6415" s="1"/>
      <c r="AB6415" s="2"/>
      <c r="AD6415" s="1"/>
      <c r="AE6415" s="1"/>
      <c r="AF6415" s="1"/>
      <c r="AG6415" s="1"/>
      <c r="AH6415" s="1"/>
    </row>
    <row r="6416" spans="17:34" x14ac:dyDescent="0.3">
      <c r="Q6416" s="1"/>
      <c r="AB6416" s="2"/>
      <c r="AD6416" s="1"/>
      <c r="AE6416" s="1"/>
      <c r="AF6416" s="1"/>
      <c r="AG6416" s="1"/>
      <c r="AH6416" s="1"/>
    </row>
    <row r="6417" spans="17:34" x14ac:dyDescent="0.3">
      <c r="Q6417" s="1"/>
      <c r="AB6417" s="2"/>
      <c r="AD6417" s="1"/>
      <c r="AE6417" s="1"/>
      <c r="AF6417" s="1"/>
      <c r="AG6417" s="1"/>
      <c r="AH6417" s="1"/>
    </row>
    <row r="6418" spans="17:34" x14ac:dyDescent="0.3">
      <c r="Q6418" s="1"/>
      <c r="AB6418" s="2"/>
      <c r="AD6418" s="1"/>
      <c r="AE6418" s="1"/>
      <c r="AF6418" s="1"/>
      <c r="AG6418" s="1"/>
      <c r="AH6418" s="1"/>
    </row>
    <row r="6419" spans="17:34" x14ac:dyDescent="0.3">
      <c r="Q6419" s="1"/>
      <c r="AB6419" s="2"/>
      <c r="AD6419" s="1"/>
      <c r="AE6419" s="1"/>
      <c r="AF6419" s="1"/>
      <c r="AG6419" s="1"/>
      <c r="AH6419" s="1"/>
    </row>
    <row r="6420" spans="17:34" x14ac:dyDescent="0.3">
      <c r="Q6420" s="1"/>
      <c r="AB6420" s="2"/>
      <c r="AD6420" s="1"/>
      <c r="AE6420" s="1"/>
      <c r="AF6420" s="1"/>
      <c r="AG6420" s="1"/>
      <c r="AH6420" s="1"/>
    </row>
    <row r="6421" spans="17:34" x14ac:dyDescent="0.3">
      <c r="Q6421" s="1"/>
      <c r="AB6421" s="2"/>
      <c r="AD6421" s="1"/>
      <c r="AE6421" s="1"/>
      <c r="AF6421" s="1"/>
      <c r="AG6421" s="1"/>
      <c r="AH6421" s="1"/>
    </row>
    <row r="6422" spans="17:34" x14ac:dyDescent="0.3">
      <c r="Q6422" s="1"/>
      <c r="AB6422" s="2"/>
      <c r="AD6422" s="1"/>
      <c r="AE6422" s="1"/>
      <c r="AF6422" s="1"/>
      <c r="AG6422" s="1"/>
      <c r="AH6422" s="1"/>
    </row>
    <row r="6423" spans="17:34" x14ac:dyDescent="0.3">
      <c r="Q6423" s="1"/>
      <c r="AB6423" s="2"/>
      <c r="AD6423" s="1"/>
      <c r="AE6423" s="1"/>
      <c r="AF6423" s="1"/>
      <c r="AG6423" s="1"/>
      <c r="AH6423" s="1"/>
    </row>
    <row r="6424" spans="17:34" x14ac:dyDescent="0.3">
      <c r="Q6424" s="1"/>
      <c r="AB6424" s="2"/>
      <c r="AD6424" s="1"/>
      <c r="AE6424" s="1"/>
      <c r="AF6424" s="1"/>
      <c r="AG6424" s="1"/>
      <c r="AH6424" s="1"/>
    </row>
    <row r="6425" spans="17:34" x14ac:dyDescent="0.3">
      <c r="Q6425" s="1"/>
      <c r="AB6425" s="2"/>
      <c r="AD6425" s="1"/>
      <c r="AE6425" s="1"/>
      <c r="AF6425" s="1"/>
      <c r="AG6425" s="1"/>
      <c r="AH6425" s="1"/>
    </row>
    <row r="6426" spans="17:34" x14ac:dyDescent="0.3">
      <c r="Q6426" s="1"/>
      <c r="AB6426" s="2"/>
      <c r="AD6426" s="1"/>
      <c r="AE6426" s="1"/>
      <c r="AF6426" s="1"/>
      <c r="AG6426" s="1"/>
      <c r="AH6426" s="1"/>
    </row>
    <row r="6427" spans="17:34" x14ac:dyDescent="0.3">
      <c r="Q6427" s="1"/>
      <c r="AB6427" s="2"/>
      <c r="AD6427" s="1"/>
      <c r="AE6427" s="1"/>
      <c r="AF6427" s="1"/>
      <c r="AG6427" s="1"/>
      <c r="AH6427" s="1"/>
    </row>
    <row r="6428" spans="17:34" x14ac:dyDescent="0.3">
      <c r="Q6428" s="1"/>
      <c r="AB6428" s="2"/>
      <c r="AD6428" s="1"/>
      <c r="AE6428" s="1"/>
      <c r="AF6428" s="1"/>
      <c r="AG6428" s="1"/>
      <c r="AH6428" s="1"/>
    </row>
    <row r="6429" spans="17:34" x14ac:dyDescent="0.3">
      <c r="Q6429" s="1"/>
      <c r="AB6429" s="2"/>
      <c r="AD6429" s="1"/>
      <c r="AE6429" s="1"/>
      <c r="AF6429" s="1"/>
      <c r="AG6429" s="1"/>
      <c r="AH6429" s="1"/>
    </row>
    <row r="6430" spans="17:34" x14ac:dyDescent="0.3">
      <c r="Q6430" s="1"/>
      <c r="AB6430" s="2"/>
      <c r="AD6430" s="1"/>
      <c r="AE6430" s="1"/>
      <c r="AF6430" s="1"/>
      <c r="AG6430" s="1"/>
      <c r="AH6430" s="1"/>
    </row>
    <row r="6431" spans="17:34" x14ac:dyDescent="0.3">
      <c r="Q6431" s="1"/>
      <c r="AB6431" s="2"/>
      <c r="AD6431" s="1"/>
      <c r="AE6431" s="1"/>
      <c r="AF6431" s="1"/>
      <c r="AG6431" s="1"/>
      <c r="AH6431" s="1"/>
    </row>
    <row r="6432" spans="17:34" x14ac:dyDescent="0.3">
      <c r="Q6432" s="1"/>
      <c r="AB6432" s="2"/>
      <c r="AD6432" s="1"/>
      <c r="AE6432" s="1"/>
      <c r="AF6432" s="1"/>
      <c r="AG6432" s="1"/>
      <c r="AH6432" s="1"/>
    </row>
    <row r="6433" spans="17:34" x14ac:dyDescent="0.3">
      <c r="Q6433" s="1"/>
      <c r="AB6433" s="2"/>
      <c r="AD6433" s="1"/>
      <c r="AE6433" s="1"/>
      <c r="AF6433" s="1"/>
      <c r="AG6433" s="1"/>
      <c r="AH6433" s="1"/>
    </row>
    <row r="6434" spans="17:34" x14ac:dyDescent="0.3">
      <c r="Q6434" s="1"/>
      <c r="AB6434" s="2"/>
      <c r="AD6434" s="1"/>
      <c r="AE6434" s="1"/>
      <c r="AF6434" s="1"/>
      <c r="AG6434" s="1"/>
      <c r="AH6434" s="1"/>
    </row>
    <row r="6435" spans="17:34" x14ac:dyDescent="0.3">
      <c r="Q6435" s="1"/>
      <c r="AB6435" s="2"/>
      <c r="AD6435" s="1"/>
      <c r="AE6435" s="1"/>
      <c r="AF6435" s="1"/>
      <c r="AG6435" s="1"/>
      <c r="AH6435" s="1"/>
    </row>
    <row r="6436" spans="17:34" x14ac:dyDescent="0.3">
      <c r="Q6436" s="1"/>
      <c r="AB6436" s="2"/>
      <c r="AD6436" s="1"/>
      <c r="AE6436" s="1"/>
      <c r="AF6436" s="1"/>
      <c r="AG6436" s="1"/>
      <c r="AH6436" s="1"/>
    </row>
    <row r="6437" spans="17:34" x14ac:dyDescent="0.3">
      <c r="Q6437" s="1"/>
      <c r="AB6437" s="2"/>
      <c r="AD6437" s="1"/>
      <c r="AE6437" s="1"/>
      <c r="AF6437" s="1"/>
      <c r="AG6437" s="1"/>
      <c r="AH6437" s="1"/>
    </row>
    <row r="6438" spans="17:34" x14ac:dyDescent="0.3">
      <c r="Q6438" s="1"/>
      <c r="AB6438" s="2"/>
      <c r="AD6438" s="1"/>
      <c r="AE6438" s="1"/>
      <c r="AF6438" s="1"/>
      <c r="AG6438" s="1"/>
      <c r="AH6438" s="1"/>
    </row>
    <row r="6439" spans="17:34" x14ac:dyDescent="0.3">
      <c r="Q6439" s="1"/>
      <c r="AB6439" s="2"/>
      <c r="AD6439" s="1"/>
      <c r="AE6439" s="1"/>
      <c r="AF6439" s="1"/>
      <c r="AG6439" s="1"/>
      <c r="AH6439" s="1"/>
    </row>
    <row r="6440" spans="17:34" x14ac:dyDescent="0.3">
      <c r="Q6440" s="1"/>
      <c r="AB6440" s="2"/>
      <c r="AD6440" s="1"/>
      <c r="AE6440" s="1"/>
      <c r="AF6440" s="1"/>
      <c r="AG6440" s="1"/>
      <c r="AH6440" s="1"/>
    </row>
    <row r="6441" spans="17:34" x14ac:dyDescent="0.3">
      <c r="Q6441" s="1"/>
      <c r="AB6441" s="2"/>
      <c r="AD6441" s="1"/>
      <c r="AE6441" s="1"/>
      <c r="AF6441" s="1"/>
      <c r="AG6441" s="1"/>
      <c r="AH6441" s="1"/>
    </row>
    <row r="6442" spans="17:34" x14ac:dyDescent="0.3">
      <c r="Q6442" s="1"/>
      <c r="AB6442" s="2"/>
      <c r="AD6442" s="1"/>
      <c r="AE6442" s="1"/>
      <c r="AF6442" s="1"/>
      <c r="AG6442" s="1"/>
      <c r="AH6442" s="1"/>
    </row>
    <row r="6443" spans="17:34" x14ac:dyDescent="0.3">
      <c r="Q6443" s="1"/>
      <c r="AB6443" s="2"/>
      <c r="AD6443" s="1"/>
      <c r="AE6443" s="1"/>
      <c r="AF6443" s="1"/>
      <c r="AG6443" s="1"/>
      <c r="AH6443" s="1"/>
    </row>
    <row r="6444" spans="17:34" x14ac:dyDescent="0.3">
      <c r="Q6444" s="1"/>
      <c r="AB6444" s="2"/>
      <c r="AD6444" s="1"/>
      <c r="AE6444" s="1"/>
      <c r="AF6444" s="1"/>
      <c r="AG6444" s="1"/>
      <c r="AH6444" s="1"/>
    </row>
    <row r="6445" spans="17:34" x14ac:dyDescent="0.3">
      <c r="Q6445" s="1"/>
      <c r="AB6445" s="2"/>
      <c r="AD6445" s="1"/>
      <c r="AE6445" s="1"/>
      <c r="AF6445" s="1"/>
      <c r="AG6445" s="1"/>
      <c r="AH6445" s="1"/>
    </row>
    <row r="6446" spans="17:34" x14ac:dyDescent="0.3">
      <c r="Q6446" s="1"/>
      <c r="AB6446" s="2"/>
      <c r="AD6446" s="1"/>
      <c r="AE6446" s="1"/>
      <c r="AF6446" s="1"/>
      <c r="AG6446" s="1"/>
      <c r="AH6446" s="1"/>
    </row>
    <row r="6447" spans="17:34" x14ac:dyDescent="0.3">
      <c r="Q6447" s="1"/>
      <c r="AB6447" s="2"/>
      <c r="AD6447" s="1"/>
      <c r="AE6447" s="1"/>
      <c r="AF6447" s="1"/>
      <c r="AG6447" s="1"/>
      <c r="AH6447" s="1"/>
    </row>
    <row r="6448" spans="17:34" x14ac:dyDescent="0.3">
      <c r="Q6448" s="1"/>
      <c r="AB6448" s="2"/>
      <c r="AD6448" s="1"/>
      <c r="AE6448" s="1"/>
      <c r="AF6448" s="1"/>
      <c r="AG6448" s="1"/>
      <c r="AH6448" s="1"/>
    </row>
    <row r="6449" spans="17:34" x14ac:dyDescent="0.3">
      <c r="Q6449" s="1"/>
      <c r="AB6449" s="2"/>
      <c r="AD6449" s="1"/>
      <c r="AE6449" s="1"/>
      <c r="AF6449" s="1"/>
      <c r="AG6449" s="1"/>
      <c r="AH6449" s="1"/>
    </row>
    <row r="6450" spans="17:34" x14ac:dyDescent="0.3">
      <c r="Q6450" s="1"/>
      <c r="AB6450" s="2"/>
      <c r="AD6450" s="1"/>
      <c r="AE6450" s="1"/>
      <c r="AF6450" s="1"/>
      <c r="AG6450" s="1"/>
      <c r="AH6450" s="1"/>
    </row>
    <row r="6451" spans="17:34" x14ac:dyDescent="0.3">
      <c r="Q6451" s="1"/>
      <c r="AB6451" s="2"/>
      <c r="AD6451" s="1"/>
      <c r="AE6451" s="1"/>
      <c r="AF6451" s="1"/>
      <c r="AG6451" s="1"/>
      <c r="AH6451" s="1"/>
    </row>
    <row r="6452" spans="17:34" x14ac:dyDescent="0.3">
      <c r="Q6452" s="1"/>
      <c r="AB6452" s="2"/>
      <c r="AD6452" s="1"/>
      <c r="AE6452" s="1"/>
      <c r="AF6452" s="1"/>
      <c r="AG6452" s="1"/>
      <c r="AH6452" s="1"/>
    </row>
    <row r="6453" spans="17:34" x14ac:dyDescent="0.3">
      <c r="Q6453" s="1"/>
      <c r="AB6453" s="2"/>
      <c r="AD6453" s="1"/>
      <c r="AE6453" s="1"/>
      <c r="AF6453" s="1"/>
      <c r="AG6453" s="1"/>
      <c r="AH6453" s="1"/>
    </row>
    <row r="6454" spans="17:34" x14ac:dyDescent="0.3">
      <c r="Q6454" s="1"/>
      <c r="AB6454" s="2"/>
      <c r="AD6454" s="1"/>
      <c r="AE6454" s="1"/>
      <c r="AF6454" s="1"/>
      <c r="AG6454" s="1"/>
      <c r="AH6454" s="1"/>
    </row>
    <row r="6455" spans="17:34" x14ac:dyDescent="0.3">
      <c r="Q6455" s="1"/>
      <c r="AB6455" s="2"/>
      <c r="AD6455" s="1"/>
      <c r="AE6455" s="1"/>
      <c r="AF6455" s="1"/>
      <c r="AG6455" s="1"/>
      <c r="AH6455" s="1"/>
    </row>
    <row r="6456" spans="17:34" x14ac:dyDescent="0.3">
      <c r="Q6456" s="1"/>
      <c r="AB6456" s="2"/>
      <c r="AD6456" s="1"/>
      <c r="AE6456" s="1"/>
      <c r="AF6456" s="1"/>
      <c r="AG6456" s="1"/>
      <c r="AH6456" s="1"/>
    </row>
    <row r="6457" spans="17:34" x14ac:dyDescent="0.3">
      <c r="Q6457" s="1"/>
      <c r="AB6457" s="2"/>
      <c r="AD6457" s="1"/>
      <c r="AE6457" s="1"/>
      <c r="AF6457" s="1"/>
      <c r="AG6457" s="1"/>
      <c r="AH6457" s="1"/>
    </row>
    <row r="6458" spans="17:34" x14ac:dyDescent="0.3">
      <c r="Q6458" s="1"/>
      <c r="AB6458" s="2"/>
      <c r="AD6458" s="1"/>
      <c r="AE6458" s="1"/>
      <c r="AF6458" s="1"/>
      <c r="AG6458" s="1"/>
      <c r="AH6458" s="1"/>
    </row>
    <row r="6459" spans="17:34" x14ac:dyDescent="0.3">
      <c r="Q6459" s="1"/>
      <c r="AB6459" s="2"/>
      <c r="AD6459" s="1"/>
      <c r="AE6459" s="1"/>
      <c r="AF6459" s="1"/>
      <c r="AG6459" s="1"/>
      <c r="AH6459" s="1"/>
    </row>
    <row r="6460" spans="17:34" x14ac:dyDescent="0.3">
      <c r="Q6460" s="1"/>
      <c r="AB6460" s="2"/>
      <c r="AD6460" s="1"/>
      <c r="AE6460" s="1"/>
      <c r="AF6460" s="1"/>
      <c r="AG6460" s="1"/>
      <c r="AH6460" s="1"/>
    </row>
    <row r="6461" spans="17:34" x14ac:dyDescent="0.3">
      <c r="Q6461" s="1"/>
      <c r="AB6461" s="2"/>
      <c r="AD6461" s="1"/>
      <c r="AE6461" s="1"/>
      <c r="AF6461" s="1"/>
      <c r="AG6461" s="1"/>
      <c r="AH6461" s="1"/>
    </row>
    <row r="6462" spans="17:34" x14ac:dyDescent="0.3">
      <c r="Q6462" s="1"/>
      <c r="AB6462" s="2"/>
      <c r="AD6462" s="1"/>
      <c r="AE6462" s="1"/>
      <c r="AF6462" s="1"/>
      <c r="AG6462" s="1"/>
      <c r="AH6462" s="1"/>
    </row>
    <row r="6463" spans="17:34" x14ac:dyDescent="0.3">
      <c r="Q6463" s="1"/>
      <c r="AB6463" s="2"/>
      <c r="AD6463" s="1"/>
      <c r="AE6463" s="1"/>
      <c r="AF6463" s="1"/>
      <c r="AG6463" s="1"/>
      <c r="AH6463" s="1"/>
    </row>
    <row r="6464" spans="17:34" x14ac:dyDescent="0.3">
      <c r="Q6464" s="1"/>
      <c r="AB6464" s="2"/>
      <c r="AD6464" s="1"/>
      <c r="AE6464" s="1"/>
      <c r="AF6464" s="1"/>
      <c r="AG6464" s="1"/>
      <c r="AH6464" s="1"/>
    </row>
    <row r="6465" spans="17:34" x14ac:dyDescent="0.3">
      <c r="Q6465" s="1"/>
      <c r="AB6465" s="2"/>
      <c r="AD6465" s="1"/>
      <c r="AE6465" s="1"/>
      <c r="AF6465" s="1"/>
      <c r="AG6465" s="1"/>
      <c r="AH6465" s="1"/>
    </row>
    <row r="6466" spans="17:34" x14ac:dyDescent="0.3">
      <c r="Q6466" s="1"/>
      <c r="AB6466" s="2"/>
      <c r="AD6466" s="1"/>
      <c r="AE6466" s="1"/>
      <c r="AF6466" s="1"/>
      <c r="AG6466" s="1"/>
      <c r="AH6466" s="1"/>
    </row>
    <row r="6467" spans="17:34" x14ac:dyDescent="0.3">
      <c r="Q6467" s="1"/>
      <c r="AB6467" s="2"/>
      <c r="AD6467" s="1"/>
      <c r="AE6467" s="1"/>
      <c r="AF6467" s="1"/>
      <c r="AG6467" s="1"/>
      <c r="AH6467" s="1"/>
    </row>
    <row r="6468" spans="17:34" x14ac:dyDescent="0.3">
      <c r="Q6468" s="1"/>
      <c r="AB6468" s="2"/>
      <c r="AD6468" s="1"/>
      <c r="AE6468" s="1"/>
      <c r="AF6468" s="1"/>
      <c r="AG6468" s="1"/>
      <c r="AH6468" s="1"/>
    </row>
    <row r="6469" spans="17:34" x14ac:dyDescent="0.3">
      <c r="Q6469" s="1"/>
      <c r="AB6469" s="2"/>
      <c r="AD6469" s="1"/>
      <c r="AE6469" s="1"/>
      <c r="AF6469" s="1"/>
      <c r="AG6469" s="1"/>
      <c r="AH6469" s="1"/>
    </row>
    <row r="6470" spans="17:34" x14ac:dyDescent="0.3">
      <c r="Q6470" s="1"/>
      <c r="AB6470" s="2"/>
      <c r="AD6470" s="1"/>
      <c r="AE6470" s="1"/>
      <c r="AF6470" s="1"/>
      <c r="AG6470" s="1"/>
      <c r="AH6470" s="1"/>
    </row>
    <row r="6471" spans="17:34" x14ac:dyDescent="0.3">
      <c r="Q6471" s="1"/>
      <c r="AB6471" s="2"/>
      <c r="AD6471" s="1"/>
      <c r="AE6471" s="1"/>
      <c r="AF6471" s="1"/>
      <c r="AG6471" s="1"/>
      <c r="AH6471" s="1"/>
    </row>
    <row r="6472" spans="17:34" x14ac:dyDescent="0.3">
      <c r="Q6472" s="1"/>
      <c r="AB6472" s="2"/>
      <c r="AD6472" s="1"/>
      <c r="AE6472" s="1"/>
      <c r="AF6472" s="1"/>
      <c r="AG6472" s="1"/>
      <c r="AH6472" s="1"/>
    </row>
    <row r="6473" spans="17:34" x14ac:dyDescent="0.3">
      <c r="Q6473" s="1"/>
      <c r="AB6473" s="2"/>
      <c r="AD6473" s="1"/>
      <c r="AE6473" s="1"/>
      <c r="AF6473" s="1"/>
      <c r="AG6473" s="1"/>
      <c r="AH6473" s="1"/>
    </row>
    <row r="6474" spans="17:34" x14ac:dyDescent="0.3">
      <c r="Q6474" s="1"/>
      <c r="AB6474" s="2"/>
      <c r="AD6474" s="1"/>
      <c r="AE6474" s="1"/>
      <c r="AF6474" s="1"/>
      <c r="AG6474" s="1"/>
      <c r="AH6474" s="1"/>
    </row>
    <row r="6475" spans="17:34" x14ac:dyDescent="0.3">
      <c r="Q6475" s="1"/>
      <c r="AB6475" s="2"/>
      <c r="AD6475" s="1"/>
      <c r="AE6475" s="1"/>
      <c r="AF6475" s="1"/>
      <c r="AG6475" s="1"/>
      <c r="AH6475" s="1"/>
    </row>
    <row r="6476" spans="17:34" x14ac:dyDescent="0.3">
      <c r="Q6476" s="1"/>
      <c r="AB6476" s="2"/>
      <c r="AD6476" s="1"/>
      <c r="AE6476" s="1"/>
      <c r="AF6476" s="1"/>
      <c r="AG6476" s="1"/>
      <c r="AH6476" s="1"/>
    </row>
    <row r="6477" spans="17:34" x14ac:dyDescent="0.3">
      <c r="Q6477" s="1"/>
      <c r="AB6477" s="2"/>
      <c r="AD6477" s="1"/>
      <c r="AE6477" s="1"/>
      <c r="AF6477" s="1"/>
      <c r="AG6477" s="1"/>
      <c r="AH6477" s="1"/>
    </row>
    <row r="6478" spans="17:34" x14ac:dyDescent="0.3">
      <c r="Q6478" s="1"/>
      <c r="AB6478" s="2"/>
      <c r="AD6478" s="1"/>
      <c r="AE6478" s="1"/>
      <c r="AF6478" s="1"/>
      <c r="AG6478" s="1"/>
      <c r="AH6478" s="1"/>
    </row>
    <row r="6479" spans="17:34" x14ac:dyDescent="0.3">
      <c r="Q6479" s="1"/>
      <c r="AB6479" s="2"/>
      <c r="AD6479" s="1"/>
      <c r="AE6479" s="1"/>
      <c r="AF6479" s="1"/>
      <c r="AG6479" s="1"/>
      <c r="AH6479" s="1"/>
    </row>
    <row r="6480" spans="17:34" x14ac:dyDescent="0.3">
      <c r="Q6480" s="1"/>
      <c r="AB6480" s="2"/>
      <c r="AD6480" s="1"/>
      <c r="AE6480" s="1"/>
      <c r="AF6480" s="1"/>
      <c r="AG6480" s="1"/>
      <c r="AH6480" s="1"/>
    </row>
    <row r="6481" spans="17:34" x14ac:dyDescent="0.3">
      <c r="Q6481" s="1"/>
      <c r="AB6481" s="2"/>
      <c r="AD6481" s="1"/>
      <c r="AE6481" s="1"/>
      <c r="AF6481" s="1"/>
      <c r="AG6481" s="1"/>
      <c r="AH6481" s="1"/>
    </row>
    <row r="6482" spans="17:34" x14ac:dyDescent="0.3">
      <c r="Q6482" s="1"/>
      <c r="AB6482" s="2"/>
      <c r="AD6482" s="1"/>
      <c r="AE6482" s="1"/>
      <c r="AF6482" s="1"/>
      <c r="AG6482" s="1"/>
      <c r="AH6482" s="1"/>
    </row>
    <row r="6483" spans="17:34" x14ac:dyDescent="0.3">
      <c r="Q6483" s="1"/>
      <c r="AB6483" s="2"/>
      <c r="AD6483" s="1"/>
      <c r="AE6483" s="1"/>
      <c r="AF6483" s="1"/>
      <c r="AG6483" s="1"/>
      <c r="AH6483" s="1"/>
    </row>
    <row r="6484" spans="17:34" x14ac:dyDescent="0.3">
      <c r="Q6484" s="1"/>
      <c r="AB6484" s="2"/>
      <c r="AD6484" s="1"/>
      <c r="AE6484" s="1"/>
      <c r="AF6484" s="1"/>
      <c r="AG6484" s="1"/>
      <c r="AH6484" s="1"/>
    </row>
    <row r="6485" spans="17:34" x14ac:dyDescent="0.3">
      <c r="Q6485" s="1"/>
      <c r="AB6485" s="2"/>
      <c r="AD6485" s="1"/>
      <c r="AE6485" s="1"/>
      <c r="AF6485" s="1"/>
      <c r="AG6485" s="1"/>
      <c r="AH6485" s="1"/>
    </row>
    <row r="6486" spans="17:34" x14ac:dyDescent="0.3">
      <c r="Q6486" s="1"/>
      <c r="AB6486" s="2"/>
      <c r="AD6486" s="1"/>
      <c r="AE6486" s="1"/>
      <c r="AF6486" s="1"/>
      <c r="AG6486" s="1"/>
      <c r="AH6486" s="1"/>
    </row>
    <row r="6487" spans="17:34" x14ac:dyDescent="0.3">
      <c r="Q6487" s="1"/>
      <c r="AB6487" s="2"/>
      <c r="AD6487" s="1"/>
      <c r="AE6487" s="1"/>
      <c r="AF6487" s="1"/>
      <c r="AG6487" s="1"/>
      <c r="AH6487" s="1"/>
    </row>
    <row r="6488" spans="17:34" x14ac:dyDescent="0.3">
      <c r="Q6488" s="1"/>
      <c r="AB6488" s="2"/>
      <c r="AD6488" s="1"/>
      <c r="AE6488" s="1"/>
      <c r="AF6488" s="1"/>
      <c r="AG6488" s="1"/>
      <c r="AH6488" s="1"/>
    </row>
    <row r="6489" spans="17:34" x14ac:dyDescent="0.3">
      <c r="Q6489" s="1"/>
      <c r="AB6489" s="2"/>
      <c r="AD6489" s="1"/>
      <c r="AE6489" s="1"/>
      <c r="AF6489" s="1"/>
      <c r="AG6489" s="1"/>
      <c r="AH6489" s="1"/>
    </row>
    <row r="6490" spans="17:34" x14ac:dyDescent="0.3">
      <c r="Q6490" s="1"/>
      <c r="AB6490" s="2"/>
      <c r="AD6490" s="1"/>
      <c r="AE6490" s="1"/>
      <c r="AF6490" s="1"/>
      <c r="AG6490" s="1"/>
      <c r="AH6490" s="1"/>
    </row>
    <row r="6491" spans="17:34" x14ac:dyDescent="0.3">
      <c r="Q6491" s="1"/>
      <c r="AB6491" s="2"/>
      <c r="AD6491" s="1"/>
      <c r="AE6491" s="1"/>
      <c r="AF6491" s="1"/>
      <c r="AG6491" s="1"/>
      <c r="AH6491" s="1"/>
    </row>
    <row r="6492" spans="17:34" x14ac:dyDescent="0.3">
      <c r="Q6492" s="1"/>
      <c r="AB6492" s="2"/>
      <c r="AD6492" s="1"/>
      <c r="AE6492" s="1"/>
      <c r="AF6492" s="1"/>
      <c r="AG6492" s="1"/>
      <c r="AH6492" s="1"/>
    </row>
    <row r="6493" spans="17:34" x14ac:dyDescent="0.3">
      <c r="Q6493" s="1"/>
      <c r="AB6493" s="2"/>
      <c r="AD6493" s="1"/>
      <c r="AE6493" s="1"/>
      <c r="AF6493" s="1"/>
      <c r="AG6493" s="1"/>
      <c r="AH6493" s="1"/>
    </row>
    <row r="6494" spans="17:34" x14ac:dyDescent="0.3">
      <c r="Q6494" s="1"/>
      <c r="AB6494" s="2"/>
      <c r="AD6494" s="1"/>
      <c r="AE6494" s="1"/>
      <c r="AF6494" s="1"/>
      <c r="AG6494" s="1"/>
      <c r="AH6494" s="1"/>
    </row>
    <row r="6495" spans="17:34" x14ac:dyDescent="0.3">
      <c r="Q6495" s="1"/>
      <c r="AB6495" s="2"/>
      <c r="AD6495" s="1"/>
      <c r="AE6495" s="1"/>
      <c r="AF6495" s="1"/>
      <c r="AG6495" s="1"/>
      <c r="AH6495" s="1"/>
    </row>
    <row r="6496" spans="17:34" x14ac:dyDescent="0.3">
      <c r="Q6496" s="1"/>
      <c r="AB6496" s="2"/>
      <c r="AD6496" s="1"/>
      <c r="AE6496" s="1"/>
      <c r="AF6496" s="1"/>
      <c r="AG6496" s="1"/>
      <c r="AH6496" s="1"/>
    </row>
    <row r="6497" spans="17:34" x14ac:dyDescent="0.3">
      <c r="Q6497" s="1"/>
      <c r="AB6497" s="2"/>
      <c r="AD6497" s="1"/>
      <c r="AE6497" s="1"/>
      <c r="AF6497" s="1"/>
      <c r="AG6497" s="1"/>
      <c r="AH6497" s="1"/>
    </row>
    <row r="6498" spans="17:34" x14ac:dyDescent="0.3">
      <c r="Q6498" s="1"/>
      <c r="AB6498" s="2"/>
      <c r="AD6498" s="1"/>
      <c r="AE6498" s="1"/>
      <c r="AF6498" s="1"/>
      <c r="AG6498" s="1"/>
      <c r="AH6498" s="1"/>
    </row>
    <row r="6499" spans="17:34" x14ac:dyDescent="0.3">
      <c r="Q6499" s="1"/>
      <c r="AB6499" s="2"/>
      <c r="AD6499" s="1"/>
      <c r="AE6499" s="1"/>
      <c r="AF6499" s="1"/>
      <c r="AG6499" s="1"/>
      <c r="AH6499" s="1"/>
    </row>
    <row r="6500" spans="17:34" x14ac:dyDescent="0.3">
      <c r="Q6500" s="1"/>
      <c r="AB6500" s="2"/>
      <c r="AD6500" s="1"/>
      <c r="AE6500" s="1"/>
      <c r="AF6500" s="1"/>
      <c r="AG6500" s="1"/>
      <c r="AH6500" s="1"/>
    </row>
    <row r="6501" spans="17:34" x14ac:dyDescent="0.3">
      <c r="Q6501" s="1"/>
      <c r="AB6501" s="2"/>
      <c r="AD6501" s="1"/>
      <c r="AE6501" s="1"/>
      <c r="AF6501" s="1"/>
      <c r="AG6501" s="1"/>
      <c r="AH6501" s="1"/>
    </row>
    <row r="6502" spans="17:34" x14ac:dyDescent="0.3">
      <c r="Q6502" s="1"/>
      <c r="AB6502" s="2"/>
      <c r="AD6502" s="1"/>
      <c r="AE6502" s="1"/>
      <c r="AF6502" s="1"/>
      <c r="AG6502" s="1"/>
      <c r="AH6502" s="1"/>
    </row>
    <row r="6503" spans="17:34" x14ac:dyDescent="0.3">
      <c r="Q6503" s="1"/>
      <c r="AB6503" s="2"/>
      <c r="AD6503" s="1"/>
      <c r="AE6503" s="1"/>
      <c r="AF6503" s="1"/>
      <c r="AG6503" s="1"/>
      <c r="AH6503" s="1"/>
    </row>
    <row r="6504" spans="17:34" x14ac:dyDescent="0.3">
      <c r="Q6504" s="1"/>
      <c r="AB6504" s="2"/>
      <c r="AD6504" s="1"/>
      <c r="AE6504" s="1"/>
      <c r="AF6504" s="1"/>
      <c r="AG6504" s="1"/>
      <c r="AH6504" s="1"/>
    </row>
    <row r="6505" spans="17:34" x14ac:dyDescent="0.3">
      <c r="Q6505" s="1"/>
      <c r="AB6505" s="2"/>
      <c r="AD6505" s="1"/>
      <c r="AE6505" s="1"/>
      <c r="AF6505" s="1"/>
      <c r="AG6505" s="1"/>
      <c r="AH6505" s="1"/>
    </row>
    <row r="6506" spans="17:34" x14ac:dyDescent="0.3">
      <c r="Q6506" s="1"/>
      <c r="AB6506" s="2"/>
      <c r="AD6506" s="1"/>
      <c r="AE6506" s="1"/>
      <c r="AF6506" s="1"/>
      <c r="AG6506" s="1"/>
      <c r="AH6506" s="1"/>
    </row>
    <row r="6507" spans="17:34" x14ac:dyDescent="0.3">
      <c r="Q6507" s="1"/>
      <c r="AB6507" s="2"/>
      <c r="AD6507" s="1"/>
      <c r="AE6507" s="1"/>
      <c r="AF6507" s="1"/>
      <c r="AG6507" s="1"/>
      <c r="AH6507" s="1"/>
    </row>
    <row r="6508" spans="17:34" x14ac:dyDescent="0.3">
      <c r="Q6508" s="1"/>
      <c r="AB6508" s="2"/>
      <c r="AD6508" s="1"/>
      <c r="AE6508" s="1"/>
      <c r="AF6508" s="1"/>
      <c r="AG6508" s="1"/>
      <c r="AH6508" s="1"/>
    </row>
    <row r="6509" spans="17:34" x14ac:dyDescent="0.3">
      <c r="Q6509" s="1"/>
      <c r="AB6509" s="2"/>
      <c r="AD6509" s="1"/>
      <c r="AE6509" s="1"/>
      <c r="AF6509" s="1"/>
      <c r="AG6509" s="1"/>
      <c r="AH6509" s="1"/>
    </row>
    <row r="6510" spans="17:34" x14ac:dyDescent="0.3">
      <c r="Q6510" s="1"/>
      <c r="AB6510" s="2"/>
      <c r="AD6510" s="1"/>
      <c r="AE6510" s="1"/>
      <c r="AF6510" s="1"/>
      <c r="AG6510" s="1"/>
      <c r="AH6510" s="1"/>
    </row>
    <row r="6511" spans="17:34" x14ac:dyDescent="0.3">
      <c r="Q6511" s="1"/>
      <c r="AB6511" s="2"/>
      <c r="AD6511" s="1"/>
      <c r="AE6511" s="1"/>
      <c r="AF6511" s="1"/>
      <c r="AG6511" s="1"/>
      <c r="AH6511" s="1"/>
    </row>
    <row r="6512" spans="17:34" x14ac:dyDescent="0.3">
      <c r="Q6512" s="1"/>
      <c r="AB6512" s="2"/>
      <c r="AD6512" s="1"/>
      <c r="AE6512" s="1"/>
      <c r="AF6512" s="1"/>
      <c r="AG6512" s="1"/>
      <c r="AH6512" s="1"/>
    </row>
    <row r="6513" spans="17:34" x14ac:dyDescent="0.3">
      <c r="Q6513" s="1"/>
      <c r="AB6513" s="2"/>
      <c r="AD6513" s="1"/>
      <c r="AE6513" s="1"/>
      <c r="AF6513" s="1"/>
      <c r="AG6513" s="1"/>
      <c r="AH6513" s="1"/>
    </row>
    <row r="6514" spans="17:34" x14ac:dyDescent="0.3">
      <c r="Q6514" s="1"/>
      <c r="AB6514" s="2"/>
      <c r="AD6514" s="1"/>
      <c r="AE6514" s="1"/>
      <c r="AF6514" s="1"/>
      <c r="AG6514" s="1"/>
      <c r="AH6514" s="1"/>
    </row>
    <row r="6515" spans="17:34" x14ac:dyDescent="0.3">
      <c r="Q6515" s="1"/>
      <c r="AB6515" s="2"/>
      <c r="AD6515" s="1"/>
      <c r="AE6515" s="1"/>
      <c r="AF6515" s="1"/>
      <c r="AG6515" s="1"/>
      <c r="AH6515" s="1"/>
    </row>
    <row r="6516" spans="17:34" x14ac:dyDescent="0.3">
      <c r="Q6516" s="1"/>
      <c r="AB6516" s="2"/>
      <c r="AD6516" s="1"/>
      <c r="AE6516" s="1"/>
      <c r="AF6516" s="1"/>
      <c r="AG6516" s="1"/>
      <c r="AH6516" s="1"/>
    </row>
    <row r="6517" spans="17:34" x14ac:dyDescent="0.3">
      <c r="Q6517" s="1"/>
      <c r="AB6517" s="2"/>
      <c r="AD6517" s="1"/>
      <c r="AE6517" s="1"/>
      <c r="AF6517" s="1"/>
      <c r="AG6517" s="1"/>
      <c r="AH6517" s="1"/>
    </row>
    <row r="6518" spans="17:34" x14ac:dyDescent="0.3">
      <c r="Q6518" s="1"/>
      <c r="AB6518" s="2"/>
      <c r="AD6518" s="1"/>
      <c r="AE6518" s="1"/>
      <c r="AF6518" s="1"/>
      <c r="AG6518" s="1"/>
      <c r="AH6518" s="1"/>
    </row>
    <row r="6519" spans="17:34" x14ac:dyDescent="0.3">
      <c r="Q6519" s="1"/>
      <c r="AB6519" s="2"/>
      <c r="AD6519" s="1"/>
      <c r="AE6519" s="1"/>
      <c r="AF6519" s="1"/>
      <c r="AG6519" s="1"/>
      <c r="AH6519" s="1"/>
    </row>
    <row r="6520" spans="17:34" x14ac:dyDescent="0.3">
      <c r="Q6520" s="1"/>
      <c r="AB6520" s="2"/>
      <c r="AD6520" s="1"/>
      <c r="AE6520" s="1"/>
      <c r="AF6520" s="1"/>
      <c r="AG6520" s="1"/>
      <c r="AH6520" s="1"/>
    </row>
    <row r="6521" spans="17:34" x14ac:dyDescent="0.3">
      <c r="Q6521" s="1"/>
      <c r="AB6521" s="2"/>
      <c r="AD6521" s="1"/>
      <c r="AE6521" s="1"/>
      <c r="AF6521" s="1"/>
      <c r="AG6521" s="1"/>
      <c r="AH6521" s="1"/>
    </row>
    <row r="6522" spans="17:34" x14ac:dyDescent="0.3">
      <c r="Q6522" s="1"/>
      <c r="AB6522" s="2"/>
      <c r="AD6522" s="1"/>
      <c r="AE6522" s="1"/>
      <c r="AF6522" s="1"/>
      <c r="AG6522" s="1"/>
      <c r="AH6522" s="1"/>
    </row>
    <row r="6523" spans="17:34" x14ac:dyDescent="0.3">
      <c r="Q6523" s="1"/>
      <c r="AB6523" s="2"/>
      <c r="AD6523" s="1"/>
      <c r="AE6523" s="1"/>
      <c r="AF6523" s="1"/>
      <c r="AG6523" s="1"/>
      <c r="AH6523" s="1"/>
    </row>
    <row r="6524" spans="17:34" x14ac:dyDescent="0.3">
      <c r="Q6524" s="1"/>
      <c r="AB6524" s="2"/>
      <c r="AD6524" s="1"/>
      <c r="AE6524" s="1"/>
      <c r="AF6524" s="1"/>
      <c r="AG6524" s="1"/>
      <c r="AH6524" s="1"/>
    </row>
    <row r="6525" spans="17:34" x14ac:dyDescent="0.3">
      <c r="Q6525" s="1"/>
      <c r="AB6525" s="2"/>
      <c r="AD6525" s="1"/>
      <c r="AE6525" s="1"/>
      <c r="AF6525" s="1"/>
      <c r="AG6525" s="1"/>
      <c r="AH6525" s="1"/>
    </row>
    <row r="6526" spans="17:34" x14ac:dyDescent="0.3">
      <c r="Q6526" s="1"/>
      <c r="AB6526" s="2"/>
      <c r="AD6526" s="1"/>
      <c r="AE6526" s="1"/>
      <c r="AF6526" s="1"/>
      <c r="AG6526" s="1"/>
      <c r="AH6526" s="1"/>
    </row>
    <row r="6527" spans="17:34" x14ac:dyDescent="0.3">
      <c r="Q6527" s="1"/>
      <c r="AB6527" s="2"/>
      <c r="AD6527" s="1"/>
      <c r="AE6527" s="1"/>
      <c r="AF6527" s="1"/>
      <c r="AG6527" s="1"/>
      <c r="AH6527" s="1"/>
    </row>
    <row r="6528" spans="17:34" x14ac:dyDescent="0.3">
      <c r="Q6528" s="1"/>
      <c r="AB6528" s="2"/>
      <c r="AD6528" s="1"/>
      <c r="AE6528" s="1"/>
      <c r="AF6528" s="1"/>
      <c r="AG6528" s="1"/>
      <c r="AH6528" s="1"/>
    </row>
    <row r="6529" spans="17:34" x14ac:dyDescent="0.3">
      <c r="Q6529" s="1"/>
      <c r="AB6529" s="2"/>
      <c r="AD6529" s="1"/>
      <c r="AE6529" s="1"/>
      <c r="AF6529" s="1"/>
      <c r="AG6529" s="1"/>
      <c r="AH6529" s="1"/>
    </row>
    <row r="6530" spans="17:34" x14ac:dyDescent="0.3">
      <c r="Q6530" s="1"/>
      <c r="AB6530" s="2"/>
      <c r="AD6530" s="1"/>
      <c r="AE6530" s="1"/>
      <c r="AF6530" s="1"/>
      <c r="AG6530" s="1"/>
      <c r="AH6530" s="1"/>
    </row>
    <row r="6531" spans="17:34" x14ac:dyDescent="0.3">
      <c r="Q6531" s="1"/>
      <c r="AB6531" s="2"/>
      <c r="AD6531" s="1"/>
      <c r="AE6531" s="1"/>
      <c r="AF6531" s="1"/>
      <c r="AG6531" s="1"/>
      <c r="AH6531" s="1"/>
    </row>
    <row r="6532" spans="17:34" x14ac:dyDescent="0.3">
      <c r="Q6532" s="1"/>
      <c r="AB6532" s="2"/>
      <c r="AD6532" s="1"/>
      <c r="AE6532" s="1"/>
      <c r="AF6532" s="1"/>
      <c r="AG6532" s="1"/>
      <c r="AH6532" s="1"/>
    </row>
    <row r="6533" spans="17:34" x14ac:dyDescent="0.3">
      <c r="Q6533" s="1"/>
      <c r="AB6533" s="2"/>
      <c r="AD6533" s="1"/>
      <c r="AE6533" s="1"/>
      <c r="AF6533" s="1"/>
      <c r="AG6533" s="1"/>
      <c r="AH6533" s="1"/>
    </row>
    <row r="6534" spans="17:34" x14ac:dyDescent="0.3">
      <c r="Q6534" s="1"/>
      <c r="AB6534" s="2"/>
      <c r="AD6534" s="1"/>
      <c r="AE6534" s="1"/>
      <c r="AF6534" s="1"/>
      <c r="AG6534" s="1"/>
      <c r="AH6534" s="1"/>
    </row>
    <row r="6535" spans="17:34" x14ac:dyDescent="0.3">
      <c r="Q6535" s="1"/>
      <c r="AB6535" s="2"/>
      <c r="AD6535" s="1"/>
      <c r="AE6535" s="1"/>
      <c r="AF6535" s="1"/>
      <c r="AG6535" s="1"/>
      <c r="AH6535" s="1"/>
    </row>
    <row r="6536" spans="17:34" x14ac:dyDescent="0.3">
      <c r="Q6536" s="1"/>
      <c r="AB6536" s="2"/>
      <c r="AD6536" s="1"/>
      <c r="AE6536" s="1"/>
      <c r="AF6536" s="1"/>
      <c r="AG6536" s="1"/>
      <c r="AH6536" s="1"/>
    </row>
    <row r="6537" spans="17:34" x14ac:dyDescent="0.3">
      <c r="Q6537" s="1"/>
      <c r="AB6537" s="2"/>
      <c r="AD6537" s="1"/>
      <c r="AE6537" s="1"/>
      <c r="AF6537" s="1"/>
      <c r="AG6537" s="1"/>
      <c r="AH6537" s="1"/>
    </row>
    <row r="6538" spans="17:34" x14ac:dyDescent="0.3">
      <c r="Q6538" s="1"/>
      <c r="AB6538" s="2"/>
      <c r="AD6538" s="1"/>
      <c r="AE6538" s="1"/>
      <c r="AF6538" s="1"/>
      <c r="AG6538" s="1"/>
      <c r="AH6538" s="1"/>
    </row>
    <row r="6539" spans="17:34" x14ac:dyDescent="0.3">
      <c r="Q6539" s="1"/>
      <c r="AB6539" s="2"/>
      <c r="AD6539" s="1"/>
      <c r="AE6539" s="1"/>
      <c r="AF6539" s="1"/>
      <c r="AG6539" s="1"/>
      <c r="AH6539" s="1"/>
    </row>
    <row r="6540" spans="17:34" x14ac:dyDescent="0.3">
      <c r="Q6540" s="1"/>
      <c r="AB6540" s="2"/>
      <c r="AD6540" s="1"/>
      <c r="AE6540" s="1"/>
      <c r="AF6540" s="1"/>
      <c r="AG6540" s="1"/>
      <c r="AH6540" s="1"/>
    </row>
    <row r="6541" spans="17:34" x14ac:dyDescent="0.3">
      <c r="Q6541" s="1"/>
      <c r="AB6541" s="2"/>
      <c r="AD6541" s="1"/>
      <c r="AE6541" s="1"/>
      <c r="AF6541" s="1"/>
      <c r="AG6541" s="1"/>
      <c r="AH6541" s="1"/>
    </row>
    <row r="6542" spans="17:34" x14ac:dyDescent="0.3">
      <c r="Q6542" s="1"/>
      <c r="AB6542" s="2"/>
      <c r="AD6542" s="1"/>
      <c r="AE6542" s="1"/>
      <c r="AF6542" s="1"/>
      <c r="AG6542" s="1"/>
      <c r="AH6542" s="1"/>
    </row>
    <row r="6543" spans="17:34" x14ac:dyDescent="0.3">
      <c r="Q6543" s="1"/>
      <c r="AB6543" s="2"/>
      <c r="AD6543" s="1"/>
      <c r="AE6543" s="1"/>
      <c r="AF6543" s="1"/>
      <c r="AG6543" s="1"/>
      <c r="AH6543" s="1"/>
    </row>
    <row r="6544" spans="17:34" x14ac:dyDescent="0.3">
      <c r="Q6544" s="1"/>
      <c r="AB6544" s="2"/>
      <c r="AD6544" s="1"/>
      <c r="AE6544" s="1"/>
      <c r="AF6544" s="1"/>
      <c r="AG6544" s="1"/>
      <c r="AH6544" s="1"/>
    </row>
    <row r="6545" spans="17:34" x14ac:dyDescent="0.3">
      <c r="Q6545" s="1"/>
      <c r="AB6545" s="2"/>
      <c r="AD6545" s="1"/>
      <c r="AE6545" s="1"/>
      <c r="AF6545" s="1"/>
      <c r="AG6545" s="1"/>
      <c r="AH6545" s="1"/>
    </row>
    <row r="6546" spans="17:34" x14ac:dyDescent="0.3">
      <c r="Q6546" s="1"/>
      <c r="AB6546" s="2"/>
      <c r="AD6546" s="1"/>
      <c r="AE6546" s="1"/>
      <c r="AF6546" s="1"/>
      <c r="AG6546" s="1"/>
      <c r="AH6546" s="1"/>
    </row>
    <row r="6547" spans="17:34" x14ac:dyDescent="0.3">
      <c r="Q6547" s="1"/>
      <c r="AB6547" s="2"/>
      <c r="AD6547" s="1"/>
      <c r="AE6547" s="1"/>
      <c r="AF6547" s="1"/>
      <c r="AG6547" s="1"/>
      <c r="AH6547" s="1"/>
    </row>
    <row r="6548" spans="17:34" x14ac:dyDescent="0.3">
      <c r="Q6548" s="1"/>
      <c r="AB6548" s="2"/>
      <c r="AD6548" s="1"/>
      <c r="AE6548" s="1"/>
      <c r="AF6548" s="1"/>
      <c r="AG6548" s="1"/>
      <c r="AH6548" s="1"/>
    </row>
    <row r="6549" spans="17:34" x14ac:dyDescent="0.3">
      <c r="Q6549" s="1"/>
      <c r="AB6549" s="2"/>
      <c r="AD6549" s="1"/>
      <c r="AE6549" s="1"/>
      <c r="AF6549" s="1"/>
      <c r="AG6549" s="1"/>
      <c r="AH6549" s="1"/>
    </row>
    <row r="6550" spans="17:34" x14ac:dyDescent="0.3">
      <c r="Q6550" s="1"/>
      <c r="AB6550" s="2"/>
      <c r="AD6550" s="1"/>
      <c r="AE6550" s="1"/>
      <c r="AF6550" s="1"/>
      <c r="AG6550" s="1"/>
      <c r="AH6550" s="1"/>
    </row>
    <row r="6551" spans="17:34" x14ac:dyDescent="0.3">
      <c r="Q6551" s="1"/>
      <c r="AB6551" s="2"/>
      <c r="AD6551" s="1"/>
      <c r="AE6551" s="1"/>
      <c r="AF6551" s="1"/>
      <c r="AG6551" s="1"/>
      <c r="AH6551" s="1"/>
    </row>
    <row r="6552" spans="17:34" x14ac:dyDescent="0.3">
      <c r="Q6552" s="1"/>
      <c r="AB6552" s="2"/>
      <c r="AD6552" s="1"/>
      <c r="AE6552" s="1"/>
      <c r="AF6552" s="1"/>
      <c r="AG6552" s="1"/>
      <c r="AH6552" s="1"/>
    </row>
    <row r="6553" spans="17:34" x14ac:dyDescent="0.3">
      <c r="Q6553" s="1"/>
      <c r="AB6553" s="2"/>
      <c r="AD6553" s="1"/>
      <c r="AE6553" s="1"/>
      <c r="AF6553" s="1"/>
      <c r="AG6553" s="1"/>
      <c r="AH6553" s="1"/>
    </row>
    <row r="6554" spans="17:34" x14ac:dyDescent="0.3">
      <c r="Q6554" s="1"/>
      <c r="AB6554" s="2"/>
      <c r="AD6554" s="1"/>
      <c r="AE6554" s="1"/>
      <c r="AF6554" s="1"/>
      <c r="AG6554" s="1"/>
      <c r="AH6554" s="1"/>
    </row>
    <row r="6555" spans="17:34" x14ac:dyDescent="0.3">
      <c r="Q6555" s="1"/>
      <c r="AB6555" s="2"/>
      <c r="AD6555" s="1"/>
      <c r="AE6555" s="1"/>
      <c r="AF6555" s="1"/>
      <c r="AG6555" s="1"/>
      <c r="AH6555" s="1"/>
    </row>
    <row r="6556" spans="17:34" x14ac:dyDescent="0.3">
      <c r="Q6556" s="1"/>
      <c r="AB6556" s="2"/>
      <c r="AD6556" s="1"/>
      <c r="AE6556" s="1"/>
      <c r="AF6556" s="1"/>
      <c r="AG6556" s="1"/>
      <c r="AH6556" s="1"/>
    </row>
    <row r="6557" spans="17:34" x14ac:dyDescent="0.3">
      <c r="Q6557" s="1"/>
      <c r="AB6557" s="2"/>
      <c r="AD6557" s="1"/>
      <c r="AE6557" s="1"/>
      <c r="AF6557" s="1"/>
      <c r="AG6557" s="1"/>
      <c r="AH6557" s="1"/>
    </row>
    <row r="6558" spans="17:34" x14ac:dyDescent="0.3">
      <c r="Q6558" s="1"/>
      <c r="AB6558" s="2"/>
      <c r="AD6558" s="1"/>
      <c r="AE6558" s="1"/>
      <c r="AF6558" s="1"/>
      <c r="AG6558" s="1"/>
      <c r="AH6558" s="1"/>
    </row>
    <row r="6559" spans="17:34" x14ac:dyDescent="0.3">
      <c r="Q6559" s="1"/>
      <c r="AB6559" s="2"/>
      <c r="AD6559" s="1"/>
      <c r="AE6559" s="1"/>
      <c r="AF6559" s="1"/>
      <c r="AG6559" s="1"/>
      <c r="AH6559" s="1"/>
    </row>
    <row r="6560" spans="17:34" x14ac:dyDescent="0.3">
      <c r="Q6560" s="1"/>
      <c r="AB6560" s="2"/>
      <c r="AD6560" s="1"/>
      <c r="AE6560" s="1"/>
      <c r="AF6560" s="1"/>
      <c r="AG6560" s="1"/>
      <c r="AH6560" s="1"/>
    </row>
    <row r="6561" spans="17:34" x14ac:dyDescent="0.3">
      <c r="Q6561" s="1"/>
      <c r="AB6561" s="2"/>
      <c r="AD6561" s="1"/>
      <c r="AE6561" s="1"/>
      <c r="AF6561" s="1"/>
      <c r="AG6561" s="1"/>
      <c r="AH6561" s="1"/>
    </row>
    <row r="6562" spans="17:34" x14ac:dyDescent="0.3">
      <c r="Q6562" s="1"/>
      <c r="AB6562" s="2"/>
      <c r="AD6562" s="1"/>
      <c r="AE6562" s="1"/>
      <c r="AF6562" s="1"/>
      <c r="AG6562" s="1"/>
      <c r="AH6562" s="1"/>
    </row>
    <row r="6563" spans="17:34" x14ac:dyDescent="0.3">
      <c r="Q6563" s="1"/>
      <c r="AB6563" s="2"/>
      <c r="AD6563" s="1"/>
      <c r="AE6563" s="1"/>
      <c r="AF6563" s="1"/>
      <c r="AG6563" s="1"/>
      <c r="AH6563" s="1"/>
    </row>
    <row r="6564" spans="17:34" x14ac:dyDescent="0.3">
      <c r="Q6564" s="1"/>
      <c r="AB6564" s="2"/>
      <c r="AD6564" s="1"/>
      <c r="AE6564" s="1"/>
      <c r="AF6564" s="1"/>
      <c r="AG6564" s="1"/>
      <c r="AH6564" s="1"/>
    </row>
    <row r="6565" spans="17:34" x14ac:dyDescent="0.3">
      <c r="Q6565" s="1"/>
      <c r="AB6565" s="2"/>
      <c r="AD6565" s="1"/>
      <c r="AE6565" s="1"/>
      <c r="AF6565" s="1"/>
      <c r="AG6565" s="1"/>
      <c r="AH6565" s="1"/>
    </row>
    <row r="6566" spans="17:34" x14ac:dyDescent="0.3">
      <c r="Q6566" s="1"/>
      <c r="AB6566" s="2"/>
      <c r="AD6566" s="1"/>
      <c r="AE6566" s="1"/>
      <c r="AF6566" s="1"/>
      <c r="AG6566" s="1"/>
      <c r="AH6566" s="1"/>
    </row>
    <row r="6567" spans="17:34" x14ac:dyDescent="0.3">
      <c r="Q6567" s="1"/>
      <c r="AB6567" s="2"/>
      <c r="AD6567" s="1"/>
      <c r="AE6567" s="1"/>
      <c r="AF6567" s="1"/>
      <c r="AG6567" s="1"/>
      <c r="AH6567" s="1"/>
    </row>
    <row r="6568" spans="17:34" x14ac:dyDescent="0.3">
      <c r="Q6568" s="1"/>
      <c r="AB6568" s="2"/>
      <c r="AD6568" s="1"/>
      <c r="AE6568" s="1"/>
      <c r="AF6568" s="1"/>
      <c r="AG6568" s="1"/>
      <c r="AH6568" s="1"/>
    </row>
    <row r="6569" spans="17:34" x14ac:dyDescent="0.3">
      <c r="Q6569" s="1"/>
      <c r="AB6569" s="2"/>
      <c r="AD6569" s="1"/>
      <c r="AE6569" s="1"/>
      <c r="AF6569" s="1"/>
      <c r="AG6569" s="1"/>
      <c r="AH6569" s="1"/>
    </row>
    <row r="6570" spans="17:34" x14ac:dyDescent="0.3">
      <c r="Q6570" s="1"/>
      <c r="AB6570" s="2"/>
      <c r="AD6570" s="1"/>
      <c r="AE6570" s="1"/>
      <c r="AF6570" s="1"/>
      <c r="AG6570" s="1"/>
      <c r="AH6570" s="1"/>
    </row>
    <row r="6571" spans="17:34" x14ac:dyDescent="0.3">
      <c r="Q6571" s="1"/>
      <c r="AB6571" s="2"/>
      <c r="AD6571" s="1"/>
      <c r="AE6571" s="1"/>
      <c r="AF6571" s="1"/>
      <c r="AG6571" s="1"/>
      <c r="AH6571" s="1"/>
    </row>
    <row r="6572" spans="17:34" x14ac:dyDescent="0.3">
      <c r="Q6572" s="1"/>
      <c r="AB6572" s="2"/>
      <c r="AD6572" s="1"/>
      <c r="AE6572" s="1"/>
      <c r="AF6572" s="1"/>
      <c r="AG6572" s="1"/>
      <c r="AH6572" s="1"/>
    </row>
    <row r="6573" spans="17:34" x14ac:dyDescent="0.3">
      <c r="Q6573" s="1"/>
      <c r="AB6573" s="2"/>
      <c r="AD6573" s="1"/>
      <c r="AE6573" s="1"/>
      <c r="AF6573" s="1"/>
      <c r="AG6573" s="1"/>
      <c r="AH6573" s="1"/>
    </row>
    <row r="6574" spans="17:34" x14ac:dyDescent="0.3">
      <c r="Q6574" s="1"/>
      <c r="AB6574" s="2"/>
      <c r="AD6574" s="1"/>
      <c r="AE6574" s="1"/>
      <c r="AF6574" s="1"/>
      <c r="AG6574" s="1"/>
      <c r="AH6574" s="1"/>
    </row>
    <row r="6575" spans="17:34" x14ac:dyDescent="0.3">
      <c r="Q6575" s="1"/>
      <c r="AB6575" s="2"/>
      <c r="AD6575" s="1"/>
      <c r="AE6575" s="1"/>
      <c r="AF6575" s="1"/>
      <c r="AG6575" s="1"/>
      <c r="AH6575" s="1"/>
    </row>
    <row r="6576" spans="17:34" x14ac:dyDescent="0.3">
      <c r="Q6576" s="1"/>
      <c r="AB6576" s="2"/>
      <c r="AD6576" s="1"/>
      <c r="AE6576" s="1"/>
      <c r="AF6576" s="1"/>
      <c r="AG6576" s="1"/>
      <c r="AH6576" s="1"/>
    </row>
    <row r="6577" spans="17:34" x14ac:dyDescent="0.3">
      <c r="Q6577" s="1"/>
      <c r="AB6577" s="2"/>
      <c r="AD6577" s="1"/>
      <c r="AE6577" s="1"/>
      <c r="AF6577" s="1"/>
      <c r="AG6577" s="1"/>
      <c r="AH6577" s="1"/>
    </row>
    <row r="6578" spans="17:34" x14ac:dyDescent="0.3">
      <c r="Q6578" s="1"/>
      <c r="AB6578" s="2"/>
      <c r="AD6578" s="1"/>
      <c r="AE6578" s="1"/>
      <c r="AF6578" s="1"/>
      <c r="AG6578" s="1"/>
      <c r="AH6578" s="1"/>
    </row>
    <row r="6579" spans="17:34" x14ac:dyDescent="0.3">
      <c r="Q6579" s="1"/>
      <c r="AB6579" s="2"/>
      <c r="AD6579" s="1"/>
      <c r="AE6579" s="1"/>
      <c r="AF6579" s="1"/>
      <c r="AG6579" s="1"/>
      <c r="AH6579" s="1"/>
    </row>
    <row r="6580" spans="17:34" x14ac:dyDescent="0.3">
      <c r="Q6580" s="1"/>
      <c r="AB6580" s="2"/>
      <c r="AD6580" s="1"/>
      <c r="AE6580" s="1"/>
      <c r="AF6580" s="1"/>
      <c r="AG6580" s="1"/>
      <c r="AH6580" s="1"/>
    </row>
    <row r="6581" spans="17:34" x14ac:dyDescent="0.3">
      <c r="Q6581" s="1"/>
      <c r="AB6581" s="2"/>
      <c r="AD6581" s="1"/>
      <c r="AE6581" s="1"/>
      <c r="AF6581" s="1"/>
      <c r="AG6581" s="1"/>
      <c r="AH6581" s="1"/>
    </row>
    <row r="6582" spans="17:34" x14ac:dyDescent="0.3">
      <c r="Q6582" s="1"/>
      <c r="AB6582" s="2"/>
      <c r="AD6582" s="1"/>
      <c r="AE6582" s="1"/>
      <c r="AF6582" s="1"/>
      <c r="AG6582" s="1"/>
      <c r="AH6582" s="1"/>
    </row>
    <row r="6583" spans="17:34" x14ac:dyDescent="0.3">
      <c r="Q6583" s="1"/>
      <c r="AB6583" s="2"/>
      <c r="AD6583" s="1"/>
      <c r="AE6583" s="1"/>
      <c r="AF6583" s="1"/>
      <c r="AG6583" s="1"/>
      <c r="AH6583" s="1"/>
    </row>
    <row r="6584" spans="17:34" x14ac:dyDescent="0.3">
      <c r="Q6584" s="1"/>
      <c r="AB6584" s="2"/>
      <c r="AD6584" s="1"/>
      <c r="AE6584" s="1"/>
      <c r="AF6584" s="1"/>
      <c r="AG6584" s="1"/>
      <c r="AH6584" s="1"/>
    </row>
    <row r="6585" spans="17:34" x14ac:dyDescent="0.3">
      <c r="Q6585" s="1"/>
      <c r="AB6585" s="2"/>
      <c r="AD6585" s="1"/>
      <c r="AE6585" s="1"/>
      <c r="AF6585" s="1"/>
      <c r="AG6585" s="1"/>
      <c r="AH6585" s="1"/>
    </row>
    <row r="6586" spans="17:34" x14ac:dyDescent="0.3">
      <c r="Q6586" s="1"/>
      <c r="AB6586" s="2"/>
      <c r="AD6586" s="1"/>
      <c r="AE6586" s="1"/>
      <c r="AF6586" s="1"/>
      <c r="AG6586" s="1"/>
      <c r="AH6586" s="1"/>
    </row>
    <row r="6587" spans="17:34" x14ac:dyDescent="0.3">
      <c r="Q6587" s="1"/>
      <c r="AB6587" s="2"/>
      <c r="AD6587" s="1"/>
      <c r="AE6587" s="1"/>
      <c r="AF6587" s="1"/>
      <c r="AG6587" s="1"/>
      <c r="AH6587" s="1"/>
    </row>
    <row r="6588" spans="17:34" x14ac:dyDescent="0.3">
      <c r="Q6588" s="1"/>
      <c r="AB6588" s="2"/>
      <c r="AD6588" s="1"/>
      <c r="AE6588" s="1"/>
      <c r="AF6588" s="1"/>
      <c r="AG6588" s="1"/>
      <c r="AH6588" s="1"/>
    </row>
    <row r="6589" spans="17:34" x14ac:dyDescent="0.3">
      <c r="Q6589" s="1"/>
      <c r="AB6589" s="2"/>
      <c r="AD6589" s="1"/>
      <c r="AE6589" s="1"/>
      <c r="AF6589" s="1"/>
      <c r="AG6589" s="1"/>
      <c r="AH6589" s="1"/>
    </row>
    <row r="6590" spans="17:34" x14ac:dyDescent="0.3">
      <c r="Q6590" s="1"/>
      <c r="AB6590" s="2"/>
      <c r="AD6590" s="1"/>
      <c r="AE6590" s="1"/>
      <c r="AF6590" s="1"/>
      <c r="AG6590" s="1"/>
      <c r="AH6590" s="1"/>
    </row>
    <row r="6591" spans="17:34" x14ac:dyDescent="0.3">
      <c r="Q6591" s="1"/>
      <c r="AB6591" s="2"/>
      <c r="AD6591" s="1"/>
      <c r="AE6591" s="1"/>
      <c r="AF6591" s="1"/>
      <c r="AG6591" s="1"/>
      <c r="AH6591" s="1"/>
    </row>
    <row r="6592" spans="17:34" x14ac:dyDescent="0.3">
      <c r="Q6592" s="1"/>
      <c r="AB6592" s="2"/>
      <c r="AD6592" s="1"/>
      <c r="AE6592" s="1"/>
      <c r="AF6592" s="1"/>
      <c r="AG6592" s="1"/>
      <c r="AH6592" s="1"/>
    </row>
    <row r="6593" spans="17:34" x14ac:dyDescent="0.3">
      <c r="Q6593" s="1"/>
      <c r="AB6593" s="2"/>
      <c r="AD6593" s="1"/>
      <c r="AE6593" s="1"/>
      <c r="AF6593" s="1"/>
      <c r="AG6593" s="1"/>
      <c r="AH6593" s="1"/>
    </row>
    <row r="6594" spans="17:34" x14ac:dyDescent="0.3">
      <c r="Q6594" s="1"/>
      <c r="AB6594" s="2"/>
      <c r="AD6594" s="1"/>
      <c r="AE6594" s="1"/>
      <c r="AF6594" s="1"/>
      <c r="AG6594" s="1"/>
      <c r="AH6594" s="1"/>
    </row>
    <row r="6595" spans="17:34" x14ac:dyDescent="0.3">
      <c r="Q6595" s="1"/>
      <c r="AB6595" s="2"/>
      <c r="AD6595" s="1"/>
      <c r="AE6595" s="1"/>
      <c r="AF6595" s="1"/>
      <c r="AG6595" s="1"/>
      <c r="AH6595" s="1"/>
    </row>
    <row r="6596" spans="17:34" x14ac:dyDescent="0.3">
      <c r="Q6596" s="1"/>
      <c r="AB6596" s="2"/>
      <c r="AD6596" s="1"/>
      <c r="AE6596" s="1"/>
      <c r="AF6596" s="1"/>
      <c r="AG6596" s="1"/>
      <c r="AH6596" s="1"/>
    </row>
    <row r="6597" spans="17:34" x14ac:dyDescent="0.3">
      <c r="Q6597" s="1"/>
      <c r="AB6597" s="2"/>
      <c r="AD6597" s="1"/>
      <c r="AE6597" s="1"/>
      <c r="AF6597" s="1"/>
      <c r="AG6597" s="1"/>
      <c r="AH6597" s="1"/>
    </row>
    <row r="6598" spans="17:34" x14ac:dyDescent="0.3">
      <c r="Q6598" s="1"/>
      <c r="AB6598" s="2"/>
      <c r="AD6598" s="1"/>
      <c r="AE6598" s="1"/>
      <c r="AF6598" s="1"/>
      <c r="AG6598" s="1"/>
      <c r="AH6598" s="1"/>
    </row>
    <row r="6599" spans="17:34" x14ac:dyDescent="0.3">
      <c r="Q6599" s="1"/>
      <c r="AB6599" s="2"/>
      <c r="AD6599" s="1"/>
      <c r="AE6599" s="1"/>
      <c r="AF6599" s="1"/>
      <c r="AG6599" s="1"/>
      <c r="AH6599" s="1"/>
    </row>
    <row r="6600" spans="17:34" x14ac:dyDescent="0.3">
      <c r="Q6600" s="1"/>
      <c r="AB6600" s="2"/>
      <c r="AD6600" s="1"/>
      <c r="AE6600" s="1"/>
      <c r="AF6600" s="1"/>
      <c r="AG6600" s="1"/>
      <c r="AH6600" s="1"/>
    </row>
    <row r="6601" spans="17:34" x14ac:dyDescent="0.3">
      <c r="Q6601" s="1"/>
      <c r="AB6601" s="2"/>
      <c r="AD6601" s="1"/>
      <c r="AE6601" s="1"/>
      <c r="AF6601" s="1"/>
      <c r="AG6601" s="1"/>
      <c r="AH6601" s="1"/>
    </row>
    <row r="6602" spans="17:34" x14ac:dyDescent="0.3">
      <c r="Q6602" s="1"/>
      <c r="AB6602" s="2"/>
      <c r="AD6602" s="1"/>
      <c r="AE6602" s="1"/>
      <c r="AF6602" s="1"/>
      <c r="AG6602" s="1"/>
      <c r="AH6602" s="1"/>
    </row>
    <row r="6603" spans="17:34" x14ac:dyDescent="0.3">
      <c r="Q6603" s="1"/>
      <c r="AB6603" s="2"/>
      <c r="AD6603" s="1"/>
      <c r="AE6603" s="1"/>
      <c r="AF6603" s="1"/>
      <c r="AG6603" s="1"/>
      <c r="AH6603" s="1"/>
    </row>
    <row r="6604" spans="17:34" x14ac:dyDescent="0.3">
      <c r="Q6604" s="1"/>
      <c r="AB6604" s="2"/>
      <c r="AD6604" s="1"/>
      <c r="AE6604" s="1"/>
      <c r="AF6604" s="1"/>
      <c r="AG6604" s="1"/>
      <c r="AH6604" s="1"/>
    </row>
    <row r="6605" spans="17:34" x14ac:dyDescent="0.3">
      <c r="Q6605" s="1"/>
      <c r="AB6605" s="2"/>
      <c r="AD6605" s="1"/>
      <c r="AE6605" s="1"/>
      <c r="AF6605" s="1"/>
      <c r="AG6605" s="1"/>
      <c r="AH6605" s="1"/>
    </row>
    <row r="6606" spans="17:34" x14ac:dyDescent="0.3">
      <c r="Q6606" s="1"/>
      <c r="AB6606" s="2"/>
      <c r="AD6606" s="1"/>
      <c r="AE6606" s="1"/>
      <c r="AF6606" s="1"/>
      <c r="AG6606" s="1"/>
      <c r="AH6606" s="1"/>
    </row>
    <row r="6607" spans="17:34" x14ac:dyDescent="0.3">
      <c r="Q6607" s="1"/>
      <c r="AB6607" s="2"/>
      <c r="AD6607" s="1"/>
      <c r="AE6607" s="1"/>
      <c r="AF6607" s="1"/>
      <c r="AG6607" s="1"/>
      <c r="AH6607" s="1"/>
    </row>
    <row r="6608" spans="17:34" x14ac:dyDescent="0.3">
      <c r="Q6608" s="1"/>
      <c r="AB6608" s="2"/>
      <c r="AD6608" s="1"/>
      <c r="AE6608" s="1"/>
      <c r="AF6608" s="1"/>
      <c r="AG6608" s="1"/>
      <c r="AH6608" s="1"/>
    </row>
    <row r="6609" spans="17:34" x14ac:dyDescent="0.3">
      <c r="Q6609" s="1"/>
      <c r="AB6609" s="2"/>
      <c r="AD6609" s="1"/>
      <c r="AE6609" s="1"/>
      <c r="AF6609" s="1"/>
      <c r="AG6609" s="1"/>
      <c r="AH6609" s="1"/>
    </row>
    <row r="6610" spans="17:34" x14ac:dyDescent="0.3">
      <c r="Q6610" s="1"/>
      <c r="AB6610" s="2"/>
      <c r="AD6610" s="1"/>
      <c r="AE6610" s="1"/>
      <c r="AF6610" s="1"/>
      <c r="AG6610" s="1"/>
      <c r="AH6610" s="1"/>
    </row>
    <row r="6611" spans="17:34" x14ac:dyDescent="0.3">
      <c r="Q6611" s="1"/>
      <c r="AB6611" s="2"/>
      <c r="AD6611" s="1"/>
      <c r="AE6611" s="1"/>
      <c r="AF6611" s="1"/>
      <c r="AG6611" s="1"/>
      <c r="AH6611" s="1"/>
    </row>
    <row r="6612" spans="17:34" x14ac:dyDescent="0.3">
      <c r="Q6612" s="1"/>
      <c r="AB6612" s="2"/>
      <c r="AD6612" s="1"/>
      <c r="AE6612" s="1"/>
      <c r="AF6612" s="1"/>
      <c r="AG6612" s="1"/>
      <c r="AH6612" s="1"/>
    </row>
    <row r="6613" spans="17:34" x14ac:dyDescent="0.3">
      <c r="Q6613" s="1"/>
      <c r="AB6613" s="2"/>
      <c r="AD6613" s="1"/>
      <c r="AE6613" s="1"/>
      <c r="AF6613" s="1"/>
      <c r="AG6613" s="1"/>
      <c r="AH6613" s="1"/>
    </row>
    <row r="6614" spans="17:34" x14ac:dyDescent="0.3">
      <c r="Q6614" s="1"/>
      <c r="AB6614" s="2"/>
      <c r="AD6614" s="1"/>
      <c r="AE6614" s="1"/>
      <c r="AF6614" s="1"/>
      <c r="AG6614" s="1"/>
      <c r="AH6614" s="1"/>
    </row>
    <row r="6615" spans="17:34" x14ac:dyDescent="0.3">
      <c r="Q6615" s="1"/>
      <c r="AB6615" s="2"/>
      <c r="AD6615" s="1"/>
      <c r="AE6615" s="1"/>
      <c r="AF6615" s="1"/>
      <c r="AG6615" s="1"/>
      <c r="AH6615" s="1"/>
    </row>
    <row r="6616" spans="17:34" x14ac:dyDescent="0.3">
      <c r="Q6616" s="1"/>
      <c r="AB6616" s="2"/>
      <c r="AD6616" s="1"/>
      <c r="AE6616" s="1"/>
      <c r="AF6616" s="1"/>
      <c r="AG6616" s="1"/>
      <c r="AH6616" s="1"/>
    </row>
    <row r="6617" spans="17:34" x14ac:dyDescent="0.3">
      <c r="Q6617" s="1"/>
      <c r="AB6617" s="2"/>
      <c r="AD6617" s="1"/>
      <c r="AE6617" s="1"/>
      <c r="AF6617" s="1"/>
      <c r="AG6617" s="1"/>
      <c r="AH6617" s="1"/>
    </row>
    <row r="6618" spans="17:34" x14ac:dyDescent="0.3">
      <c r="Q6618" s="1"/>
      <c r="AB6618" s="2"/>
      <c r="AD6618" s="1"/>
      <c r="AE6618" s="1"/>
      <c r="AF6618" s="1"/>
      <c r="AG6618" s="1"/>
      <c r="AH6618" s="1"/>
    </row>
    <row r="6619" spans="17:34" x14ac:dyDescent="0.3">
      <c r="Q6619" s="1"/>
      <c r="AB6619" s="2"/>
      <c r="AD6619" s="1"/>
      <c r="AE6619" s="1"/>
      <c r="AF6619" s="1"/>
      <c r="AG6619" s="1"/>
      <c r="AH6619" s="1"/>
    </row>
    <row r="6620" spans="17:34" x14ac:dyDescent="0.3">
      <c r="Q6620" s="1"/>
      <c r="AB6620" s="2"/>
      <c r="AD6620" s="1"/>
      <c r="AE6620" s="1"/>
      <c r="AF6620" s="1"/>
      <c r="AG6620" s="1"/>
      <c r="AH6620" s="1"/>
    </row>
    <row r="6621" spans="17:34" x14ac:dyDescent="0.3">
      <c r="Q6621" s="1"/>
      <c r="AB6621" s="2"/>
      <c r="AD6621" s="1"/>
      <c r="AE6621" s="1"/>
      <c r="AF6621" s="1"/>
      <c r="AG6621" s="1"/>
      <c r="AH6621" s="1"/>
    </row>
    <row r="6622" spans="17:34" x14ac:dyDescent="0.3">
      <c r="Q6622" s="1"/>
      <c r="AB6622" s="2"/>
      <c r="AD6622" s="1"/>
      <c r="AE6622" s="1"/>
      <c r="AF6622" s="1"/>
      <c r="AG6622" s="1"/>
      <c r="AH6622" s="1"/>
    </row>
    <row r="6623" spans="17:34" x14ac:dyDescent="0.3">
      <c r="Q6623" s="1"/>
      <c r="AB6623" s="2"/>
      <c r="AD6623" s="1"/>
      <c r="AE6623" s="1"/>
      <c r="AF6623" s="1"/>
      <c r="AG6623" s="1"/>
      <c r="AH6623" s="1"/>
    </row>
    <row r="6624" spans="17:34" x14ac:dyDescent="0.3">
      <c r="Q6624" s="1"/>
      <c r="AB6624" s="2"/>
      <c r="AD6624" s="1"/>
      <c r="AE6624" s="1"/>
      <c r="AF6624" s="1"/>
      <c r="AG6624" s="1"/>
      <c r="AH6624" s="1"/>
    </row>
    <row r="6625" spans="17:34" x14ac:dyDescent="0.3">
      <c r="Q6625" s="1"/>
      <c r="AB6625" s="2"/>
      <c r="AD6625" s="1"/>
      <c r="AE6625" s="1"/>
      <c r="AF6625" s="1"/>
      <c r="AG6625" s="1"/>
      <c r="AH6625" s="1"/>
    </row>
    <row r="6626" spans="17:34" x14ac:dyDescent="0.3">
      <c r="Q6626" s="1"/>
      <c r="AB6626" s="2"/>
      <c r="AD6626" s="1"/>
      <c r="AE6626" s="1"/>
      <c r="AF6626" s="1"/>
      <c r="AG6626" s="1"/>
      <c r="AH6626" s="1"/>
    </row>
    <row r="6627" spans="17:34" x14ac:dyDescent="0.3">
      <c r="Q6627" s="1"/>
      <c r="AB6627" s="2"/>
      <c r="AD6627" s="1"/>
      <c r="AE6627" s="1"/>
      <c r="AF6627" s="1"/>
      <c r="AG6627" s="1"/>
      <c r="AH6627" s="1"/>
    </row>
    <row r="6628" spans="17:34" x14ac:dyDescent="0.3">
      <c r="Q6628" s="1"/>
      <c r="AB6628" s="2"/>
      <c r="AD6628" s="1"/>
      <c r="AE6628" s="1"/>
      <c r="AF6628" s="1"/>
      <c r="AG6628" s="1"/>
      <c r="AH6628" s="1"/>
    </row>
    <row r="6629" spans="17:34" x14ac:dyDescent="0.3">
      <c r="Q6629" s="1"/>
      <c r="AB6629" s="2"/>
      <c r="AD6629" s="1"/>
      <c r="AE6629" s="1"/>
      <c r="AF6629" s="1"/>
      <c r="AG6629" s="1"/>
      <c r="AH6629" s="1"/>
    </row>
    <row r="6630" spans="17:34" x14ac:dyDescent="0.3">
      <c r="Q6630" s="1"/>
      <c r="AB6630" s="2"/>
      <c r="AD6630" s="1"/>
      <c r="AE6630" s="1"/>
      <c r="AF6630" s="1"/>
      <c r="AG6630" s="1"/>
      <c r="AH6630" s="1"/>
    </row>
    <row r="6631" spans="17:34" x14ac:dyDescent="0.3">
      <c r="Q6631" s="1"/>
      <c r="AB6631" s="2"/>
      <c r="AD6631" s="1"/>
      <c r="AE6631" s="1"/>
      <c r="AF6631" s="1"/>
      <c r="AG6631" s="1"/>
      <c r="AH6631" s="1"/>
    </row>
    <row r="6632" spans="17:34" x14ac:dyDescent="0.3">
      <c r="Q6632" s="1"/>
      <c r="AB6632" s="2"/>
      <c r="AD6632" s="1"/>
      <c r="AE6632" s="1"/>
      <c r="AF6632" s="1"/>
      <c r="AG6632" s="1"/>
      <c r="AH6632" s="1"/>
    </row>
    <row r="6633" spans="17:34" x14ac:dyDescent="0.3">
      <c r="Q6633" s="1"/>
      <c r="AB6633" s="2"/>
      <c r="AD6633" s="1"/>
      <c r="AE6633" s="1"/>
      <c r="AF6633" s="1"/>
      <c r="AG6633" s="1"/>
      <c r="AH6633" s="1"/>
    </row>
    <row r="6634" spans="17:34" x14ac:dyDescent="0.3">
      <c r="Q6634" s="1"/>
      <c r="AB6634" s="2"/>
      <c r="AD6634" s="1"/>
      <c r="AE6634" s="1"/>
      <c r="AF6634" s="1"/>
      <c r="AG6634" s="1"/>
      <c r="AH6634" s="1"/>
    </row>
    <row r="6635" spans="17:34" x14ac:dyDescent="0.3">
      <c r="Q6635" s="1"/>
      <c r="AB6635" s="2"/>
      <c r="AD6635" s="1"/>
      <c r="AE6635" s="1"/>
      <c r="AF6635" s="1"/>
      <c r="AG6635" s="1"/>
      <c r="AH6635" s="1"/>
    </row>
    <row r="6636" spans="17:34" x14ac:dyDescent="0.3">
      <c r="Q6636" s="1"/>
      <c r="AB6636" s="2"/>
      <c r="AD6636" s="1"/>
      <c r="AE6636" s="1"/>
      <c r="AF6636" s="1"/>
      <c r="AG6636" s="1"/>
      <c r="AH6636" s="1"/>
    </row>
    <row r="6637" spans="17:34" x14ac:dyDescent="0.3">
      <c r="Q6637" s="1"/>
      <c r="AB6637" s="2"/>
      <c r="AD6637" s="1"/>
      <c r="AE6637" s="1"/>
      <c r="AF6637" s="1"/>
      <c r="AG6637" s="1"/>
      <c r="AH6637" s="1"/>
    </row>
    <row r="6638" spans="17:34" x14ac:dyDescent="0.3">
      <c r="Q6638" s="1"/>
      <c r="AB6638" s="2"/>
      <c r="AD6638" s="1"/>
      <c r="AE6638" s="1"/>
      <c r="AF6638" s="1"/>
      <c r="AG6638" s="1"/>
      <c r="AH6638" s="1"/>
    </row>
    <row r="6639" spans="17:34" x14ac:dyDescent="0.3">
      <c r="Q6639" s="1"/>
      <c r="AB6639" s="2"/>
      <c r="AD6639" s="1"/>
      <c r="AE6639" s="1"/>
      <c r="AF6639" s="1"/>
      <c r="AG6639" s="1"/>
      <c r="AH6639" s="1"/>
    </row>
    <row r="6640" spans="17:34" x14ac:dyDescent="0.3">
      <c r="Q6640" s="1"/>
      <c r="AB6640" s="2"/>
      <c r="AD6640" s="1"/>
      <c r="AE6640" s="1"/>
      <c r="AF6640" s="1"/>
      <c r="AG6640" s="1"/>
      <c r="AH6640" s="1"/>
    </row>
    <row r="6641" spans="17:34" x14ac:dyDescent="0.3">
      <c r="Q6641" s="1"/>
      <c r="AB6641" s="2"/>
      <c r="AD6641" s="1"/>
      <c r="AE6641" s="1"/>
      <c r="AF6641" s="1"/>
      <c r="AG6641" s="1"/>
      <c r="AH6641" s="1"/>
    </row>
    <row r="6642" spans="17:34" x14ac:dyDescent="0.3">
      <c r="Q6642" s="1"/>
      <c r="AB6642" s="2"/>
      <c r="AD6642" s="1"/>
      <c r="AE6642" s="1"/>
      <c r="AF6642" s="1"/>
      <c r="AG6642" s="1"/>
      <c r="AH6642" s="1"/>
    </row>
    <row r="6643" spans="17:34" x14ac:dyDescent="0.3">
      <c r="Q6643" s="1"/>
      <c r="AB6643" s="2"/>
      <c r="AD6643" s="1"/>
      <c r="AE6643" s="1"/>
      <c r="AF6643" s="1"/>
      <c r="AG6643" s="1"/>
      <c r="AH6643" s="1"/>
    </row>
    <row r="6644" spans="17:34" x14ac:dyDescent="0.3">
      <c r="Q6644" s="1"/>
      <c r="AB6644" s="2"/>
      <c r="AD6644" s="1"/>
      <c r="AE6644" s="1"/>
      <c r="AF6644" s="1"/>
      <c r="AG6644" s="1"/>
      <c r="AH6644" s="1"/>
    </row>
    <row r="6645" spans="17:34" x14ac:dyDescent="0.3">
      <c r="Q6645" s="1"/>
      <c r="AB6645" s="2"/>
      <c r="AD6645" s="1"/>
      <c r="AE6645" s="1"/>
      <c r="AF6645" s="1"/>
      <c r="AG6645" s="1"/>
      <c r="AH6645" s="1"/>
    </row>
    <row r="6646" spans="17:34" x14ac:dyDescent="0.3">
      <c r="Q6646" s="1"/>
      <c r="AB6646" s="2"/>
      <c r="AD6646" s="1"/>
      <c r="AE6646" s="1"/>
      <c r="AF6646" s="1"/>
      <c r="AG6646" s="1"/>
      <c r="AH6646" s="1"/>
    </row>
    <row r="6647" spans="17:34" x14ac:dyDescent="0.3">
      <c r="Q6647" s="1"/>
      <c r="AB6647" s="2"/>
      <c r="AD6647" s="1"/>
      <c r="AE6647" s="1"/>
      <c r="AF6647" s="1"/>
      <c r="AG6647" s="1"/>
      <c r="AH6647" s="1"/>
    </row>
    <row r="6648" spans="17:34" x14ac:dyDescent="0.3">
      <c r="Q6648" s="1"/>
      <c r="AB6648" s="2"/>
      <c r="AD6648" s="1"/>
      <c r="AE6648" s="1"/>
      <c r="AF6648" s="1"/>
      <c r="AG6648" s="1"/>
      <c r="AH6648" s="1"/>
    </row>
    <row r="6649" spans="17:34" x14ac:dyDescent="0.3">
      <c r="Q6649" s="1"/>
      <c r="AB6649" s="2"/>
      <c r="AD6649" s="1"/>
      <c r="AE6649" s="1"/>
      <c r="AF6649" s="1"/>
      <c r="AG6649" s="1"/>
      <c r="AH6649" s="1"/>
    </row>
    <row r="6650" spans="17:34" x14ac:dyDescent="0.3">
      <c r="Q6650" s="1"/>
      <c r="AB6650" s="2"/>
      <c r="AD6650" s="1"/>
      <c r="AE6650" s="1"/>
      <c r="AF6650" s="1"/>
      <c r="AG6650" s="1"/>
      <c r="AH6650" s="1"/>
    </row>
    <row r="6651" spans="17:34" x14ac:dyDescent="0.3">
      <c r="Q6651" s="1"/>
      <c r="AB6651" s="2"/>
      <c r="AD6651" s="1"/>
      <c r="AE6651" s="1"/>
      <c r="AF6651" s="1"/>
      <c r="AG6651" s="1"/>
      <c r="AH6651" s="1"/>
    </row>
    <row r="6652" spans="17:34" x14ac:dyDescent="0.3">
      <c r="Q6652" s="1"/>
      <c r="AB6652" s="2"/>
      <c r="AD6652" s="1"/>
      <c r="AE6652" s="1"/>
      <c r="AF6652" s="1"/>
      <c r="AG6652" s="1"/>
      <c r="AH6652" s="1"/>
    </row>
    <row r="6653" spans="17:34" x14ac:dyDescent="0.3">
      <c r="Q6653" s="1"/>
      <c r="AB6653" s="2"/>
      <c r="AD6653" s="1"/>
      <c r="AE6653" s="1"/>
      <c r="AF6653" s="1"/>
      <c r="AG6653" s="1"/>
      <c r="AH6653" s="1"/>
    </row>
    <row r="6654" spans="17:34" x14ac:dyDescent="0.3">
      <c r="Q6654" s="1"/>
      <c r="AB6654" s="2"/>
      <c r="AD6654" s="1"/>
      <c r="AE6654" s="1"/>
      <c r="AF6654" s="1"/>
      <c r="AG6654" s="1"/>
      <c r="AH6654" s="1"/>
    </row>
    <row r="6655" spans="17:34" x14ac:dyDescent="0.3">
      <c r="Q6655" s="1"/>
      <c r="AB6655" s="2"/>
      <c r="AD6655" s="1"/>
      <c r="AE6655" s="1"/>
      <c r="AF6655" s="1"/>
      <c r="AG6655" s="1"/>
      <c r="AH6655" s="1"/>
    </row>
    <row r="6656" spans="17:34" x14ac:dyDescent="0.3">
      <c r="Q6656" s="1"/>
      <c r="AB6656" s="2"/>
      <c r="AD6656" s="1"/>
      <c r="AE6656" s="1"/>
      <c r="AF6656" s="1"/>
      <c r="AG6656" s="1"/>
      <c r="AH6656" s="1"/>
    </row>
    <row r="6657" spans="17:34" x14ac:dyDescent="0.3">
      <c r="Q6657" s="1"/>
      <c r="AB6657" s="2"/>
      <c r="AD6657" s="1"/>
      <c r="AE6657" s="1"/>
      <c r="AF6657" s="1"/>
      <c r="AG6657" s="1"/>
      <c r="AH6657" s="1"/>
    </row>
    <row r="6658" spans="17:34" x14ac:dyDescent="0.3">
      <c r="Q6658" s="1"/>
      <c r="AB6658" s="2"/>
      <c r="AD6658" s="1"/>
      <c r="AE6658" s="1"/>
      <c r="AF6658" s="1"/>
      <c r="AG6658" s="1"/>
      <c r="AH6658" s="1"/>
    </row>
    <row r="6659" spans="17:34" x14ac:dyDescent="0.3">
      <c r="Q6659" s="1"/>
      <c r="AB6659" s="2"/>
      <c r="AD6659" s="1"/>
      <c r="AE6659" s="1"/>
      <c r="AF6659" s="1"/>
      <c r="AG6659" s="1"/>
      <c r="AH6659" s="1"/>
    </row>
    <row r="6660" spans="17:34" x14ac:dyDescent="0.3">
      <c r="Q6660" s="1"/>
      <c r="AB6660" s="2"/>
      <c r="AD6660" s="1"/>
      <c r="AE6660" s="1"/>
      <c r="AF6660" s="1"/>
      <c r="AG6660" s="1"/>
      <c r="AH6660" s="1"/>
    </row>
    <row r="6661" spans="17:34" x14ac:dyDescent="0.3">
      <c r="Q6661" s="1"/>
      <c r="AB6661" s="2"/>
      <c r="AD6661" s="1"/>
      <c r="AE6661" s="1"/>
      <c r="AF6661" s="1"/>
      <c r="AG6661" s="1"/>
      <c r="AH6661" s="1"/>
    </row>
    <row r="6662" spans="17:34" x14ac:dyDescent="0.3">
      <c r="Q6662" s="1"/>
      <c r="AB6662" s="2"/>
      <c r="AD6662" s="1"/>
      <c r="AE6662" s="1"/>
      <c r="AF6662" s="1"/>
      <c r="AG6662" s="1"/>
      <c r="AH6662" s="1"/>
    </row>
    <row r="6663" spans="17:34" x14ac:dyDescent="0.3">
      <c r="Q6663" s="1"/>
      <c r="AB6663" s="2"/>
      <c r="AD6663" s="1"/>
      <c r="AE6663" s="1"/>
      <c r="AF6663" s="1"/>
      <c r="AG6663" s="1"/>
      <c r="AH6663" s="1"/>
    </row>
    <row r="6664" spans="17:34" x14ac:dyDescent="0.3">
      <c r="Q6664" s="1"/>
      <c r="AB6664" s="2"/>
      <c r="AD6664" s="1"/>
      <c r="AE6664" s="1"/>
      <c r="AF6664" s="1"/>
      <c r="AG6664" s="1"/>
      <c r="AH6664" s="1"/>
    </row>
    <row r="6665" spans="17:34" x14ac:dyDescent="0.3">
      <c r="Q6665" s="1"/>
      <c r="AB6665" s="2"/>
      <c r="AD6665" s="1"/>
      <c r="AE6665" s="1"/>
      <c r="AF6665" s="1"/>
      <c r="AG6665" s="1"/>
      <c r="AH6665" s="1"/>
    </row>
    <row r="6666" spans="17:34" x14ac:dyDescent="0.3">
      <c r="Q6666" s="1"/>
      <c r="AB6666" s="2"/>
      <c r="AD6666" s="1"/>
      <c r="AE6666" s="1"/>
      <c r="AF6666" s="1"/>
      <c r="AG6666" s="1"/>
      <c r="AH6666" s="1"/>
    </row>
    <row r="6667" spans="17:34" x14ac:dyDescent="0.3">
      <c r="Q6667" s="1"/>
      <c r="AB6667" s="2"/>
      <c r="AD6667" s="1"/>
      <c r="AE6667" s="1"/>
      <c r="AF6667" s="1"/>
      <c r="AG6667" s="1"/>
      <c r="AH6667" s="1"/>
    </row>
    <row r="6668" spans="17:34" x14ac:dyDescent="0.3">
      <c r="Q6668" s="1"/>
      <c r="AB6668" s="2"/>
      <c r="AD6668" s="1"/>
      <c r="AE6668" s="1"/>
      <c r="AF6668" s="1"/>
      <c r="AG6668" s="1"/>
      <c r="AH6668" s="1"/>
    </row>
    <row r="6669" spans="17:34" x14ac:dyDescent="0.3">
      <c r="Q6669" s="1"/>
      <c r="AB6669" s="2"/>
      <c r="AD6669" s="1"/>
      <c r="AE6669" s="1"/>
      <c r="AF6669" s="1"/>
      <c r="AG6669" s="1"/>
      <c r="AH6669" s="1"/>
    </row>
    <row r="6670" spans="17:34" x14ac:dyDescent="0.3">
      <c r="Q6670" s="1"/>
      <c r="AB6670" s="2"/>
      <c r="AD6670" s="1"/>
      <c r="AE6670" s="1"/>
      <c r="AF6670" s="1"/>
      <c r="AG6670" s="1"/>
      <c r="AH6670" s="1"/>
    </row>
    <row r="6671" spans="17:34" x14ac:dyDescent="0.3">
      <c r="Q6671" s="1"/>
      <c r="AB6671" s="2"/>
      <c r="AD6671" s="1"/>
      <c r="AE6671" s="1"/>
      <c r="AF6671" s="1"/>
      <c r="AG6671" s="1"/>
      <c r="AH6671" s="1"/>
    </row>
    <row r="6672" spans="17:34" x14ac:dyDescent="0.3">
      <c r="Q6672" s="1"/>
      <c r="AB6672" s="2"/>
      <c r="AD6672" s="1"/>
      <c r="AE6672" s="1"/>
      <c r="AF6672" s="1"/>
      <c r="AG6672" s="1"/>
      <c r="AH6672" s="1"/>
    </row>
    <row r="6673" spans="17:34" x14ac:dyDescent="0.3">
      <c r="Q6673" s="1"/>
      <c r="AB6673" s="2"/>
      <c r="AD6673" s="1"/>
      <c r="AE6673" s="1"/>
      <c r="AF6673" s="1"/>
      <c r="AG6673" s="1"/>
      <c r="AH6673" s="1"/>
    </row>
    <row r="6674" spans="17:34" x14ac:dyDescent="0.3">
      <c r="Q6674" s="1"/>
      <c r="AB6674" s="2"/>
      <c r="AD6674" s="1"/>
      <c r="AE6674" s="1"/>
      <c r="AF6674" s="1"/>
      <c r="AG6674" s="1"/>
      <c r="AH6674" s="1"/>
    </row>
    <row r="6675" spans="17:34" x14ac:dyDescent="0.3">
      <c r="Q6675" s="1"/>
      <c r="AB6675" s="2"/>
      <c r="AD6675" s="1"/>
      <c r="AE6675" s="1"/>
      <c r="AF6675" s="1"/>
      <c r="AG6675" s="1"/>
      <c r="AH6675" s="1"/>
    </row>
    <row r="6676" spans="17:34" x14ac:dyDescent="0.3">
      <c r="Q6676" s="1"/>
      <c r="AB6676" s="2"/>
      <c r="AD6676" s="1"/>
      <c r="AE6676" s="1"/>
      <c r="AF6676" s="1"/>
      <c r="AG6676" s="1"/>
      <c r="AH6676" s="1"/>
    </row>
    <row r="6677" spans="17:34" x14ac:dyDescent="0.3">
      <c r="Q6677" s="1"/>
      <c r="AB6677" s="2"/>
      <c r="AD6677" s="1"/>
      <c r="AE6677" s="1"/>
      <c r="AF6677" s="1"/>
      <c r="AG6677" s="1"/>
      <c r="AH6677" s="1"/>
    </row>
    <row r="6678" spans="17:34" x14ac:dyDescent="0.3">
      <c r="Q6678" s="1"/>
      <c r="AB6678" s="2"/>
      <c r="AD6678" s="1"/>
      <c r="AE6678" s="1"/>
      <c r="AF6678" s="1"/>
      <c r="AG6678" s="1"/>
      <c r="AH6678" s="1"/>
    </row>
    <row r="6679" spans="17:34" x14ac:dyDescent="0.3">
      <c r="Q6679" s="1"/>
      <c r="AB6679" s="2"/>
      <c r="AD6679" s="1"/>
      <c r="AE6679" s="1"/>
      <c r="AF6679" s="1"/>
      <c r="AG6679" s="1"/>
      <c r="AH6679" s="1"/>
    </row>
    <row r="6680" spans="17:34" x14ac:dyDescent="0.3">
      <c r="Q6680" s="1"/>
      <c r="AB6680" s="2"/>
      <c r="AD6680" s="1"/>
      <c r="AE6680" s="1"/>
      <c r="AF6680" s="1"/>
      <c r="AG6680" s="1"/>
      <c r="AH6680" s="1"/>
    </row>
    <row r="6681" spans="17:34" x14ac:dyDescent="0.3">
      <c r="Q6681" s="1"/>
      <c r="AB6681" s="2"/>
      <c r="AD6681" s="1"/>
      <c r="AE6681" s="1"/>
      <c r="AF6681" s="1"/>
      <c r="AG6681" s="1"/>
      <c r="AH6681" s="1"/>
    </row>
    <row r="6682" spans="17:34" x14ac:dyDescent="0.3">
      <c r="Q6682" s="1"/>
      <c r="AB6682" s="2"/>
      <c r="AD6682" s="1"/>
      <c r="AE6682" s="1"/>
      <c r="AF6682" s="1"/>
      <c r="AG6682" s="1"/>
      <c r="AH6682" s="1"/>
    </row>
    <row r="6683" spans="17:34" x14ac:dyDescent="0.3">
      <c r="Q6683" s="1"/>
      <c r="AB6683" s="2"/>
      <c r="AD6683" s="1"/>
      <c r="AE6683" s="1"/>
      <c r="AF6683" s="1"/>
      <c r="AG6683" s="1"/>
      <c r="AH6683" s="1"/>
    </row>
    <row r="6684" spans="17:34" x14ac:dyDescent="0.3">
      <c r="Q6684" s="1"/>
      <c r="AB6684" s="2"/>
      <c r="AD6684" s="1"/>
      <c r="AE6684" s="1"/>
      <c r="AF6684" s="1"/>
      <c r="AG6684" s="1"/>
      <c r="AH6684" s="1"/>
    </row>
    <row r="6685" spans="17:34" x14ac:dyDescent="0.3">
      <c r="Q6685" s="1"/>
      <c r="AB6685" s="2"/>
      <c r="AD6685" s="1"/>
      <c r="AE6685" s="1"/>
      <c r="AF6685" s="1"/>
      <c r="AG6685" s="1"/>
      <c r="AH6685" s="1"/>
    </row>
    <row r="6686" spans="17:34" x14ac:dyDescent="0.3">
      <c r="Q6686" s="1"/>
      <c r="AB6686" s="2"/>
      <c r="AD6686" s="1"/>
      <c r="AE6686" s="1"/>
      <c r="AF6686" s="1"/>
      <c r="AG6686" s="1"/>
      <c r="AH6686" s="1"/>
    </row>
    <row r="6687" spans="17:34" x14ac:dyDescent="0.3">
      <c r="Q6687" s="1"/>
      <c r="AB6687" s="2"/>
      <c r="AD6687" s="1"/>
      <c r="AE6687" s="1"/>
      <c r="AF6687" s="1"/>
      <c r="AG6687" s="1"/>
      <c r="AH6687" s="1"/>
    </row>
    <row r="6688" spans="17:34" x14ac:dyDescent="0.3">
      <c r="Q6688" s="1"/>
      <c r="AB6688" s="2"/>
      <c r="AD6688" s="1"/>
      <c r="AE6688" s="1"/>
      <c r="AF6688" s="1"/>
      <c r="AG6688" s="1"/>
      <c r="AH6688" s="1"/>
    </row>
    <row r="6689" spans="17:34" x14ac:dyDescent="0.3">
      <c r="Q6689" s="1"/>
      <c r="AB6689" s="2"/>
      <c r="AD6689" s="1"/>
      <c r="AE6689" s="1"/>
      <c r="AF6689" s="1"/>
      <c r="AG6689" s="1"/>
      <c r="AH6689" s="1"/>
    </row>
    <row r="6690" spans="17:34" x14ac:dyDescent="0.3">
      <c r="Q6690" s="1"/>
      <c r="AB6690" s="2"/>
      <c r="AD6690" s="1"/>
      <c r="AE6690" s="1"/>
      <c r="AF6690" s="1"/>
      <c r="AG6690" s="1"/>
      <c r="AH6690" s="1"/>
    </row>
    <row r="6691" spans="17:34" x14ac:dyDescent="0.3">
      <c r="Q6691" s="1"/>
      <c r="AB6691" s="2"/>
      <c r="AD6691" s="1"/>
      <c r="AE6691" s="1"/>
      <c r="AF6691" s="1"/>
      <c r="AG6691" s="1"/>
      <c r="AH6691" s="1"/>
    </row>
    <row r="6692" spans="17:34" x14ac:dyDescent="0.3">
      <c r="Q6692" s="1"/>
      <c r="AB6692" s="2"/>
      <c r="AD6692" s="1"/>
      <c r="AE6692" s="1"/>
      <c r="AF6692" s="1"/>
      <c r="AG6692" s="1"/>
      <c r="AH6692" s="1"/>
    </row>
    <row r="6693" spans="17:34" x14ac:dyDescent="0.3">
      <c r="Q6693" s="1"/>
      <c r="AB6693" s="2"/>
      <c r="AD6693" s="1"/>
      <c r="AE6693" s="1"/>
      <c r="AF6693" s="1"/>
      <c r="AG6693" s="1"/>
      <c r="AH6693" s="1"/>
    </row>
    <row r="6694" spans="17:34" x14ac:dyDescent="0.3">
      <c r="Q6694" s="1"/>
      <c r="AB6694" s="2"/>
      <c r="AD6694" s="1"/>
      <c r="AE6694" s="1"/>
      <c r="AF6694" s="1"/>
      <c r="AG6694" s="1"/>
      <c r="AH6694" s="1"/>
    </row>
    <row r="6695" spans="17:34" x14ac:dyDescent="0.3">
      <c r="Q6695" s="1"/>
      <c r="AB6695" s="2"/>
      <c r="AD6695" s="1"/>
      <c r="AE6695" s="1"/>
      <c r="AF6695" s="1"/>
      <c r="AG6695" s="1"/>
      <c r="AH6695" s="1"/>
    </row>
    <row r="6696" spans="17:34" x14ac:dyDescent="0.3">
      <c r="Q6696" s="1"/>
      <c r="AB6696" s="2"/>
      <c r="AD6696" s="1"/>
      <c r="AE6696" s="1"/>
      <c r="AF6696" s="1"/>
      <c r="AG6696" s="1"/>
      <c r="AH6696" s="1"/>
    </row>
    <row r="6697" spans="17:34" x14ac:dyDescent="0.3">
      <c r="Q6697" s="1"/>
      <c r="AB6697" s="2"/>
      <c r="AD6697" s="1"/>
      <c r="AE6697" s="1"/>
      <c r="AF6697" s="1"/>
      <c r="AG6697" s="1"/>
      <c r="AH6697" s="1"/>
    </row>
    <row r="6698" spans="17:34" x14ac:dyDescent="0.3">
      <c r="Q6698" s="1"/>
      <c r="AB6698" s="2"/>
      <c r="AD6698" s="1"/>
      <c r="AE6698" s="1"/>
      <c r="AF6698" s="1"/>
      <c r="AG6698" s="1"/>
      <c r="AH6698" s="1"/>
    </row>
    <row r="6699" spans="17:34" x14ac:dyDescent="0.3">
      <c r="Q6699" s="1"/>
      <c r="AB6699" s="2"/>
      <c r="AD6699" s="1"/>
      <c r="AE6699" s="1"/>
      <c r="AF6699" s="1"/>
      <c r="AG6699" s="1"/>
      <c r="AH6699" s="1"/>
    </row>
    <row r="6700" spans="17:34" x14ac:dyDescent="0.3">
      <c r="Q6700" s="1"/>
      <c r="AB6700" s="2"/>
      <c r="AD6700" s="1"/>
      <c r="AE6700" s="1"/>
      <c r="AF6700" s="1"/>
      <c r="AG6700" s="1"/>
      <c r="AH6700" s="1"/>
    </row>
    <row r="6701" spans="17:34" x14ac:dyDescent="0.3">
      <c r="Q6701" s="1"/>
      <c r="AB6701" s="2"/>
      <c r="AD6701" s="1"/>
      <c r="AE6701" s="1"/>
      <c r="AF6701" s="1"/>
      <c r="AG6701" s="1"/>
      <c r="AH6701" s="1"/>
    </row>
    <row r="6702" spans="17:34" x14ac:dyDescent="0.3">
      <c r="Q6702" s="1"/>
      <c r="AB6702" s="2"/>
      <c r="AD6702" s="1"/>
      <c r="AE6702" s="1"/>
      <c r="AF6702" s="1"/>
      <c r="AG6702" s="1"/>
      <c r="AH6702" s="1"/>
    </row>
    <row r="6703" spans="17:34" x14ac:dyDescent="0.3">
      <c r="Q6703" s="1"/>
      <c r="AB6703" s="2"/>
      <c r="AD6703" s="1"/>
      <c r="AE6703" s="1"/>
      <c r="AF6703" s="1"/>
      <c r="AG6703" s="1"/>
      <c r="AH6703" s="1"/>
    </row>
    <row r="6704" spans="17:34" x14ac:dyDescent="0.3">
      <c r="Q6704" s="1"/>
      <c r="AB6704" s="2"/>
      <c r="AD6704" s="1"/>
      <c r="AE6704" s="1"/>
      <c r="AF6704" s="1"/>
      <c r="AG6704" s="1"/>
      <c r="AH6704" s="1"/>
    </row>
    <row r="6705" spans="17:34" x14ac:dyDescent="0.3">
      <c r="Q6705" s="1"/>
      <c r="AB6705" s="2"/>
      <c r="AD6705" s="1"/>
      <c r="AE6705" s="1"/>
      <c r="AF6705" s="1"/>
      <c r="AG6705" s="1"/>
      <c r="AH6705" s="1"/>
    </row>
    <row r="6706" spans="17:34" x14ac:dyDescent="0.3">
      <c r="Q6706" s="1"/>
      <c r="AB6706" s="2"/>
      <c r="AD6706" s="1"/>
      <c r="AE6706" s="1"/>
      <c r="AF6706" s="1"/>
      <c r="AG6706" s="1"/>
      <c r="AH6706" s="1"/>
    </row>
    <row r="6707" spans="17:34" x14ac:dyDescent="0.3">
      <c r="Q6707" s="1"/>
      <c r="AB6707" s="2"/>
      <c r="AD6707" s="1"/>
      <c r="AE6707" s="1"/>
      <c r="AF6707" s="1"/>
      <c r="AG6707" s="1"/>
      <c r="AH6707" s="1"/>
    </row>
    <row r="6708" spans="17:34" x14ac:dyDescent="0.3">
      <c r="Q6708" s="1"/>
      <c r="AB6708" s="2"/>
      <c r="AD6708" s="1"/>
      <c r="AE6708" s="1"/>
      <c r="AF6708" s="1"/>
      <c r="AG6708" s="1"/>
      <c r="AH6708" s="1"/>
    </row>
    <row r="6709" spans="17:34" x14ac:dyDescent="0.3">
      <c r="Q6709" s="1"/>
      <c r="AB6709" s="2"/>
      <c r="AD6709" s="1"/>
      <c r="AE6709" s="1"/>
      <c r="AF6709" s="1"/>
      <c r="AG6709" s="1"/>
      <c r="AH6709" s="1"/>
    </row>
    <row r="6710" spans="17:34" x14ac:dyDescent="0.3">
      <c r="Q6710" s="1"/>
      <c r="AB6710" s="2"/>
      <c r="AD6710" s="1"/>
      <c r="AE6710" s="1"/>
      <c r="AF6710" s="1"/>
      <c r="AG6710" s="1"/>
      <c r="AH6710" s="1"/>
    </row>
    <row r="6711" spans="17:34" x14ac:dyDescent="0.3">
      <c r="Q6711" s="1"/>
      <c r="AB6711" s="2"/>
      <c r="AD6711" s="1"/>
      <c r="AE6711" s="1"/>
      <c r="AF6711" s="1"/>
      <c r="AG6711" s="1"/>
      <c r="AH6711" s="1"/>
    </row>
    <row r="6712" spans="17:34" x14ac:dyDescent="0.3">
      <c r="Q6712" s="1"/>
      <c r="AB6712" s="2"/>
      <c r="AD6712" s="1"/>
      <c r="AE6712" s="1"/>
      <c r="AF6712" s="1"/>
      <c r="AG6712" s="1"/>
      <c r="AH6712" s="1"/>
    </row>
    <row r="6713" spans="17:34" x14ac:dyDescent="0.3">
      <c r="Q6713" s="1"/>
      <c r="AB6713" s="2"/>
      <c r="AD6713" s="1"/>
      <c r="AE6713" s="1"/>
      <c r="AF6713" s="1"/>
      <c r="AG6713" s="1"/>
      <c r="AH6713" s="1"/>
    </row>
    <row r="6714" spans="17:34" x14ac:dyDescent="0.3">
      <c r="Q6714" s="1"/>
      <c r="AB6714" s="2"/>
      <c r="AD6714" s="1"/>
      <c r="AE6714" s="1"/>
      <c r="AF6714" s="1"/>
      <c r="AG6714" s="1"/>
      <c r="AH6714" s="1"/>
    </row>
    <row r="6715" spans="17:34" x14ac:dyDescent="0.3">
      <c r="Q6715" s="1"/>
      <c r="AB6715" s="2"/>
      <c r="AD6715" s="1"/>
      <c r="AE6715" s="1"/>
      <c r="AF6715" s="1"/>
      <c r="AG6715" s="1"/>
      <c r="AH6715" s="1"/>
    </row>
    <row r="6716" spans="17:34" x14ac:dyDescent="0.3">
      <c r="Q6716" s="1"/>
      <c r="AB6716" s="2"/>
      <c r="AD6716" s="1"/>
      <c r="AE6716" s="1"/>
      <c r="AF6716" s="1"/>
      <c r="AG6716" s="1"/>
      <c r="AH6716" s="1"/>
    </row>
    <row r="6717" spans="17:34" x14ac:dyDescent="0.3">
      <c r="Q6717" s="1"/>
      <c r="AB6717" s="2"/>
      <c r="AD6717" s="1"/>
      <c r="AE6717" s="1"/>
      <c r="AF6717" s="1"/>
      <c r="AG6717" s="1"/>
      <c r="AH6717" s="1"/>
    </row>
    <row r="6718" spans="17:34" x14ac:dyDescent="0.3">
      <c r="Q6718" s="1"/>
      <c r="AB6718" s="2"/>
      <c r="AD6718" s="1"/>
      <c r="AE6718" s="1"/>
      <c r="AF6718" s="1"/>
      <c r="AG6718" s="1"/>
      <c r="AH6718" s="1"/>
    </row>
    <row r="6719" spans="17:34" x14ac:dyDescent="0.3">
      <c r="Q6719" s="1"/>
      <c r="AB6719" s="2"/>
      <c r="AD6719" s="1"/>
      <c r="AE6719" s="1"/>
      <c r="AF6719" s="1"/>
      <c r="AG6719" s="1"/>
      <c r="AH6719" s="1"/>
    </row>
    <row r="6720" spans="17:34" x14ac:dyDescent="0.3">
      <c r="Q6720" s="1"/>
      <c r="AB6720" s="2"/>
      <c r="AD6720" s="1"/>
      <c r="AE6720" s="1"/>
      <c r="AF6720" s="1"/>
      <c r="AG6720" s="1"/>
      <c r="AH6720" s="1"/>
    </row>
    <row r="6721" spans="17:34" x14ac:dyDescent="0.3">
      <c r="Q6721" s="1"/>
      <c r="AB6721" s="2"/>
      <c r="AD6721" s="1"/>
      <c r="AE6721" s="1"/>
      <c r="AF6721" s="1"/>
      <c r="AG6721" s="1"/>
      <c r="AH6721" s="1"/>
    </row>
    <row r="6722" spans="17:34" x14ac:dyDescent="0.3">
      <c r="Q6722" s="1"/>
      <c r="AB6722" s="2"/>
      <c r="AD6722" s="1"/>
      <c r="AE6722" s="1"/>
      <c r="AF6722" s="1"/>
      <c r="AG6722" s="1"/>
      <c r="AH6722" s="1"/>
    </row>
    <row r="6723" spans="17:34" x14ac:dyDescent="0.3">
      <c r="Q6723" s="1"/>
      <c r="AB6723" s="2"/>
      <c r="AD6723" s="1"/>
      <c r="AE6723" s="1"/>
      <c r="AF6723" s="1"/>
      <c r="AG6723" s="1"/>
      <c r="AH6723" s="1"/>
    </row>
    <row r="6724" spans="17:34" x14ac:dyDescent="0.3">
      <c r="Q6724" s="1"/>
      <c r="AB6724" s="2"/>
      <c r="AD6724" s="1"/>
      <c r="AE6724" s="1"/>
      <c r="AF6724" s="1"/>
      <c r="AG6724" s="1"/>
      <c r="AH6724" s="1"/>
    </row>
    <row r="6725" spans="17:34" x14ac:dyDescent="0.3">
      <c r="Q6725" s="1"/>
      <c r="AB6725" s="2"/>
      <c r="AD6725" s="1"/>
      <c r="AE6725" s="1"/>
      <c r="AF6725" s="1"/>
      <c r="AG6725" s="1"/>
      <c r="AH6725" s="1"/>
    </row>
    <row r="6726" spans="17:34" x14ac:dyDescent="0.3">
      <c r="Q6726" s="1"/>
      <c r="AB6726" s="2"/>
      <c r="AD6726" s="1"/>
      <c r="AE6726" s="1"/>
      <c r="AF6726" s="1"/>
      <c r="AG6726" s="1"/>
      <c r="AH6726" s="1"/>
    </row>
    <row r="6727" spans="17:34" x14ac:dyDescent="0.3">
      <c r="Q6727" s="1"/>
      <c r="AB6727" s="2"/>
      <c r="AD6727" s="1"/>
      <c r="AE6727" s="1"/>
      <c r="AF6727" s="1"/>
      <c r="AG6727" s="1"/>
      <c r="AH6727" s="1"/>
    </row>
    <row r="6728" spans="17:34" x14ac:dyDescent="0.3">
      <c r="Q6728" s="1"/>
      <c r="AB6728" s="2"/>
      <c r="AD6728" s="1"/>
      <c r="AE6728" s="1"/>
      <c r="AF6728" s="1"/>
      <c r="AG6728" s="1"/>
      <c r="AH6728" s="1"/>
    </row>
    <row r="6729" spans="17:34" x14ac:dyDescent="0.3">
      <c r="Q6729" s="1"/>
      <c r="AB6729" s="2"/>
      <c r="AD6729" s="1"/>
      <c r="AE6729" s="1"/>
      <c r="AF6729" s="1"/>
      <c r="AG6729" s="1"/>
      <c r="AH6729" s="1"/>
    </row>
    <row r="6730" spans="17:34" x14ac:dyDescent="0.3">
      <c r="Q6730" s="1"/>
      <c r="AB6730" s="2"/>
      <c r="AD6730" s="1"/>
      <c r="AE6730" s="1"/>
      <c r="AF6730" s="1"/>
      <c r="AG6730" s="1"/>
      <c r="AH6730" s="1"/>
    </row>
    <row r="6731" spans="17:34" x14ac:dyDescent="0.3">
      <c r="Q6731" s="1"/>
      <c r="AB6731" s="2"/>
      <c r="AD6731" s="1"/>
      <c r="AE6731" s="1"/>
      <c r="AF6731" s="1"/>
      <c r="AG6731" s="1"/>
      <c r="AH6731" s="1"/>
    </row>
    <row r="6732" spans="17:34" x14ac:dyDescent="0.3">
      <c r="Q6732" s="1"/>
      <c r="AB6732" s="2"/>
      <c r="AD6732" s="1"/>
      <c r="AE6732" s="1"/>
      <c r="AF6732" s="1"/>
      <c r="AG6732" s="1"/>
      <c r="AH6732" s="1"/>
    </row>
    <row r="6733" spans="17:34" x14ac:dyDescent="0.3">
      <c r="Q6733" s="1"/>
      <c r="AB6733" s="2"/>
      <c r="AD6733" s="1"/>
      <c r="AE6733" s="1"/>
      <c r="AF6733" s="1"/>
      <c r="AG6733" s="1"/>
      <c r="AH6733" s="1"/>
    </row>
    <row r="6734" spans="17:34" x14ac:dyDescent="0.3">
      <c r="Q6734" s="1"/>
      <c r="AB6734" s="2"/>
      <c r="AD6734" s="1"/>
      <c r="AE6734" s="1"/>
      <c r="AF6734" s="1"/>
      <c r="AG6734" s="1"/>
      <c r="AH6734" s="1"/>
    </row>
    <row r="6735" spans="17:34" x14ac:dyDescent="0.3">
      <c r="Q6735" s="1"/>
      <c r="AB6735" s="2"/>
      <c r="AD6735" s="1"/>
      <c r="AE6735" s="1"/>
      <c r="AF6735" s="1"/>
      <c r="AG6735" s="1"/>
      <c r="AH6735" s="1"/>
    </row>
    <row r="6736" spans="17:34" x14ac:dyDescent="0.3">
      <c r="Q6736" s="1"/>
      <c r="AB6736" s="2"/>
      <c r="AD6736" s="1"/>
      <c r="AE6736" s="1"/>
      <c r="AF6736" s="1"/>
      <c r="AG6736" s="1"/>
      <c r="AH6736" s="1"/>
    </row>
    <row r="6737" spans="17:34" x14ac:dyDescent="0.3">
      <c r="Q6737" s="1"/>
      <c r="AB6737" s="2"/>
      <c r="AD6737" s="1"/>
      <c r="AE6737" s="1"/>
      <c r="AF6737" s="1"/>
      <c r="AG6737" s="1"/>
      <c r="AH6737" s="1"/>
    </row>
    <row r="6738" spans="17:34" x14ac:dyDescent="0.3">
      <c r="Q6738" s="1"/>
      <c r="AB6738" s="2"/>
      <c r="AD6738" s="1"/>
      <c r="AE6738" s="1"/>
      <c r="AF6738" s="1"/>
      <c r="AG6738" s="1"/>
      <c r="AH6738" s="1"/>
    </row>
    <row r="6739" spans="17:34" x14ac:dyDescent="0.3">
      <c r="Q6739" s="1"/>
      <c r="AB6739" s="2"/>
      <c r="AD6739" s="1"/>
      <c r="AE6739" s="1"/>
      <c r="AF6739" s="1"/>
      <c r="AG6739" s="1"/>
      <c r="AH6739" s="1"/>
    </row>
    <row r="6740" spans="17:34" x14ac:dyDescent="0.3">
      <c r="Q6740" s="1"/>
      <c r="AB6740" s="2"/>
      <c r="AD6740" s="1"/>
      <c r="AE6740" s="1"/>
      <c r="AF6740" s="1"/>
      <c r="AG6740" s="1"/>
      <c r="AH6740" s="1"/>
    </row>
    <row r="6741" spans="17:34" x14ac:dyDescent="0.3">
      <c r="Q6741" s="1"/>
      <c r="AB6741" s="2"/>
      <c r="AD6741" s="1"/>
      <c r="AE6741" s="1"/>
      <c r="AF6741" s="1"/>
      <c r="AG6741" s="1"/>
      <c r="AH6741" s="1"/>
    </row>
    <row r="6742" spans="17:34" x14ac:dyDescent="0.3">
      <c r="Q6742" s="1"/>
      <c r="AB6742" s="2"/>
      <c r="AD6742" s="1"/>
      <c r="AE6742" s="1"/>
      <c r="AF6742" s="1"/>
      <c r="AG6742" s="1"/>
      <c r="AH6742" s="1"/>
    </row>
    <row r="6743" spans="17:34" x14ac:dyDescent="0.3">
      <c r="Q6743" s="1"/>
      <c r="AB6743" s="2"/>
      <c r="AD6743" s="1"/>
      <c r="AE6743" s="1"/>
      <c r="AF6743" s="1"/>
      <c r="AG6743" s="1"/>
      <c r="AH6743" s="1"/>
    </row>
    <row r="6744" spans="17:34" x14ac:dyDescent="0.3">
      <c r="Q6744" s="1"/>
      <c r="AB6744" s="2"/>
      <c r="AD6744" s="1"/>
      <c r="AE6744" s="1"/>
      <c r="AF6744" s="1"/>
      <c r="AG6744" s="1"/>
      <c r="AH6744" s="1"/>
    </row>
    <row r="6745" spans="17:34" x14ac:dyDescent="0.3">
      <c r="Q6745" s="1"/>
      <c r="AB6745" s="2"/>
      <c r="AD6745" s="1"/>
      <c r="AE6745" s="1"/>
      <c r="AF6745" s="1"/>
      <c r="AG6745" s="1"/>
      <c r="AH6745" s="1"/>
    </row>
    <row r="6746" spans="17:34" x14ac:dyDescent="0.3">
      <c r="Q6746" s="1"/>
      <c r="AB6746" s="2"/>
      <c r="AD6746" s="1"/>
      <c r="AE6746" s="1"/>
      <c r="AF6746" s="1"/>
      <c r="AG6746" s="1"/>
      <c r="AH6746" s="1"/>
    </row>
    <row r="6747" spans="17:34" x14ac:dyDescent="0.3">
      <c r="Q6747" s="1"/>
      <c r="AB6747" s="2"/>
      <c r="AD6747" s="1"/>
      <c r="AE6747" s="1"/>
      <c r="AF6747" s="1"/>
      <c r="AG6747" s="1"/>
      <c r="AH6747" s="1"/>
    </row>
    <row r="6748" spans="17:34" x14ac:dyDescent="0.3">
      <c r="Q6748" s="1"/>
      <c r="AB6748" s="2"/>
      <c r="AD6748" s="1"/>
      <c r="AE6748" s="1"/>
      <c r="AF6748" s="1"/>
      <c r="AG6748" s="1"/>
      <c r="AH6748" s="1"/>
    </row>
    <row r="6749" spans="17:34" x14ac:dyDescent="0.3">
      <c r="Q6749" s="1"/>
      <c r="AB6749" s="2"/>
      <c r="AD6749" s="1"/>
      <c r="AE6749" s="1"/>
      <c r="AF6749" s="1"/>
      <c r="AG6749" s="1"/>
      <c r="AH6749" s="1"/>
    </row>
    <row r="6750" spans="17:34" x14ac:dyDescent="0.3">
      <c r="Q6750" s="1"/>
      <c r="AB6750" s="2"/>
      <c r="AD6750" s="1"/>
      <c r="AE6750" s="1"/>
      <c r="AF6750" s="1"/>
      <c r="AG6750" s="1"/>
      <c r="AH6750" s="1"/>
    </row>
    <row r="6751" spans="17:34" x14ac:dyDescent="0.3">
      <c r="Q6751" s="1"/>
      <c r="AB6751" s="2"/>
      <c r="AD6751" s="1"/>
      <c r="AE6751" s="1"/>
      <c r="AF6751" s="1"/>
      <c r="AG6751" s="1"/>
      <c r="AH6751" s="1"/>
    </row>
    <row r="6752" spans="17:34" x14ac:dyDescent="0.3">
      <c r="Q6752" s="1"/>
      <c r="AB6752" s="2"/>
      <c r="AD6752" s="1"/>
      <c r="AE6752" s="1"/>
      <c r="AF6752" s="1"/>
      <c r="AG6752" s="1"/>
      <c r="AH6752" s="1"/>
    </row>
    <row r="6753" spans="17:34" x14ac:dyDescent="0.3">
      <c r="Q6753" s="1"/>
      <c r="AB6753" s="2"/>
      <c r="AD6753" s="1"/>
      <c r="AE6753" s="1"/>
      <c r="AF6753" s="1"/>
      <c r="AG6753" s="1"/>
      <c r="AH6753" s="1"/>
    </row>
    <row r="6754" spans="17:34" x14ac:dyDescent="0.3">
      <c r="Q6754" s="1"/>
      <c r="AB6754" s="2"/>
      <c r="AD6754" s="1"/>
      <c r="AE6754" s="1"/>
      <c r="AF6754" s="1"/>
      <c r="AG6754" s="1"/>
      <c r="AH6754" s="1"/>
    </row>
    <row r="6755" spans="17:34" x14ac:dyDescent="0.3">
      <c r="Q6755" s="1"/>
      <c r="AB6755" s="2"/>
      <c r="AD6755" s="1"/>
      <c r="AE6755" s="1"/>
      <c r="AF6755" s="1"/>
      <c r="AG6755" s="1"/>
      <c r="AH6755" s="1"/>
    </row>
    <row r="6756" spans="17:34" x14ac:dyDescent="0.3">
      <c r="Q6756" s="1"/>
      <c r="AB6756" s="2"/>
      <c r="AD6756" s="1"/>
      <c r="AE6756" s="1"/>
      <c r="AF6756" s="1"/>
      <c r="AG6756" s="1"/>
      <c r="AH6756" s="1"/>
    </row>
    <row r="6757" spans="17:34" x14ac:dyDescent="0.3">
      <c r="Q6757" s="1"/>
      <c r="AB6757" s="2"/>
      <c r="AD6757" s="1"/>
      <c r="AE6757" s="1"/>
      <c r="AF6757" s="1"/>
      <c r="AG6757" s="1"/>
      <c r="AH6757" s="1"/>
    </row>
    <row r="6758" spans="17:34" x14ac:dyDescent="0.3">
      <c r="Q6758" s="1"/>
      <c r="AB6758" s="2"/>
      <c r="AD6758" s="1"/>
      <c r="AE6758" s="1"/>
      <c r="AF6758" s="1"/>
      <c r="AG6758" s="1"/>
      <c r="AH6758" s="1"/>
    </row>
    <row r="6759" spans="17:34" x14ac:dyDescent="0.3">
      <c r="Q6759" s="1"/>
      <c r="AB6759" s="2"/>
      <c r="AD6759" s="1"/>
      <c r="AE6759" s="1"/>
      <c r="AF6759" s="1"/>
      <c r="AG6759" s="1"/>
      <c r="AH6759" s="1"/>
    </row>
    <row r="6760" spans="17:34" x14ac:dyDescent="0.3">
      <c r="Q6760" s="1"/>
      <c r="AB6760" s="2"/>
      <c r="AD6760" s="1"/>
      <c r="AE6760" s="1"/>
      <c r="AF6760" s="1"/>
      <c r="AG6760" s="1"/>
      <c r="AH6760" s="1"/>
    </row>
    <row r="6761" spans="17:34" x14ac:dyDescent="0.3">
      <c r="Q6761" s="1"/>
      <c r="AB6761" s="2"/>
      <c r="AD6761" s="1"/>
      <c r="AE6761" s="1"/>
      <c r="AF6761" s="1"/>
      <c r="AG6761" s="1"/>
      <c r="AH6761" s="1"/>
    </row>
    <row r="6762" spans="17:34" x14ac:dyDescent="0.3">
      <c r="Q6762" s="1"/>
      <c r="AB6762" s="2"/>
      <c r="AD6762" s="1"/>
      <c r="AE6762" s="1"/>
      <c r="AF6762" s="1"/>
      <c r="AG6762" s="1"/>
      <c r="AH6762" s="1"/>
    </row>
    <row r="6763" spans="17:34" x14ac:dyDescent="0.3">
      <c r="Q6763" s="1"/>
      <c r="AB6763" s="2"/>
      <c r="AD6763" s="1"/>
      <c r="AE6763" s="1"/>
      <c r="AF6763" s="1"/>
      <c r="AG6763" s="1"/>
      <c r="AH6763" s="1"/>
    </row>
    <row r="6764" spans="17:34" x14ac:dyDescent="0.3">
      <c r="Q6764" s="1"/>
      <c r="AB6764" s="2"/>
      <c r="AD6764" s="1"/>
      <c r="AE6764" s="1"/>
      <c r="AF6764" s="1"/>
      <c r="AG6764" s="1"/>
      <c r="AH6764" s="1"/>
    </row>
    <row r="6765" spans="17:34" x14ac:dyDescent="0.3">
      <c r="Q6765" s="1"/>
      <c r="AB6765" s="2"/>
      <c r="AD6765" s="1"/>
      <c r="AE6765" s="1"/>
      <c r="AF6765" s="1"/>
      <c r="AG6765" s="1"/>
      <c r="AH6765" s="1"/>
    </row>
    <row r="6766" spans="17:34" x14ac:dyDescent="0.3">
      <c r="Q6766" s="1"/>
      <c r="AB6766" s="2"/>
      <c r="AD6766" s="1"/>
      <c r="AE6766" s="1"/>
      <c r="AF6766" s="1"/>
      <c r="AG6766" s="1"/>
      <c r="AH6766" s="1"/>
    </row>
    <row r="6767" spans="17:34" x14ac:dyDescent="0.3">
      <c r="Q6767" s="1"/>
      <c r="AB6767" s="2"/>
      <c r="AD6767" s="1"/>
      <c r="AE6767" s="1"/>
      <c r="AF6767" s="1"/>
      <c r="AG6767" s="1"/>
      <c r="AH6767" s="1"/>
    </row>
    <row r="6768" spans="17:34" x14ac:dyDescent="0.3">
      <c r="Q6768" s="1"/>
      <c r="AB6768" s="2"/>
      <c r="AD6768" s="1"/>
      <c r="AE6768" s="1"/>
      <c r="AF6768" s="1"/>
      <c r="AG6768" s="1"/>
      <c r="AH6768" s="1"/>
    </row>
    <row r="6769" spans="17:34" x14ac:dyDescent="0.3">
      <c r="Q6769" s="1"/>
      <c r="AB6769" s="2"/>
      <c r="AD6769" s="1"/>
      <c r="AE6769" s="1"/>
      <c r="AF6769" s="1"/>
      <c r="AG6769" s="1"/>
      <c r="AH6769" s="1"/>
    </row>
    <row r="6770" spans="17:34" x14ac:dyDescent="0.3">
      <c r="Q6770" s="1"/>
      <c r="AB6770" s="2"/>
      <c r="AD6770" s="1"/>
      <c r="AE6770" s="1"/>
      <c r="AF6770" s="1"/>
      <c r="AG6770" s="1"/>
      <c r="AH6770" s="1"/>
    </row>
    <row r="6771" spans="17:34" x14ac:dyDescent="0.3">
      <c r="Q6771" s="1"/>
      <c r="AB6771" s="2"/>
      <c r="AD6771" s="1"/>
      <c r="AE6771" s="1"/>
      <c r="AF6771" s="1"/>
      <c r="AG6771" s="1"/>
      <c r="AH6771" s="1"/>
    </row>
    <row r="6772" spans="17:34" x14ac:dyDescent="0.3">
      <c r="Q6772" s="1"/>
      <c r="AB6772" s="2"/>
      <c r="AD6772" s="1"/>
      <c r="AE6772" s="1"/>
      <c r="AF6772" s="1"/>
      <c r="AG6772" s="1"/>
      <c r="AH6772" s="1"/>
    </row>
    <row r="6773" spans="17:34" x14ac:dyDescent="0.3">
      <c r="Q6773" s="1"/>
      <c r="AB6773" s="2"/>
      <c r="AD6773" s="1"/>
      <c r="AE6773" s="1"/>
      <c r="AF6773" s="1"/>
      <c r="AG6773" s="1"/>
      <c r="AH6773" s="1"/>
    </row>
    <row r="6774" spans="17:34" x14ac:dyDescent="0.3">
      <c r="Q6774" s="1"/>
      <c r="AB6774" s="2"/>
      <c r="AD6774" s="1"/>
      <c r="AE6774" s="1"/>
      <c r="AF6774" s="1"/>
      <c r="AG6774" s="1"/>
      <c r="AH6774" s="1"/>
    </row>
    <row r="6775" spans="17:34" x14ac:dyDescent="0.3">
      <c r="Q6775" s="1"/>
      <c r="AB6775" s="2"/>
      <c r="AD6775" s="1"/>
      <c r="AE6775" s="1"/>
      <c r="AF6775" s="1"/>
      <c r="AG6775" s="1"/>
      <c r="AH6775" s="1"/>
    </row>
    <row r="6776" spans="17:34" x14ac:dyDescent="0.3">
      <c r="Q6776" s="1"/>
      <c r="AB6776" s="2"/>
      <c r="AD6776" s="1"/>
      <c r="AE6776" s="1"/>
      <c r="AF6776" s="1"/>
      <c r="AG6776" s="1"/>
      <c r="AH6776" s="1"/>
    </row>
    <row r="6777" spans="17:34" x14ac:dyDescent="0.3">
      <c r="Q6777" s="1"/>
      <c r="AB6777" s="2"/>
      <c r="AD6777" s="1"/>
      <c r="AE6777" s="1"/>
      <c r="AF6777" s="1"/>
      <c r="AG6777" s="1"/>
      <c r="AH6777" s="1"/>
    </row>
    <row r="6778" spans="17:34" x14ac:dyDescent="0.3">
      <c r="Q6778" s="1"/>
      <c r="AB6778" s="2"/>
      <c r="AD6778" s="1"/>
      <c r="AE6778" s="1"/>
      <c r="AF6778" s="1"/>
      <c r="AG6778" s="1"/>
      <c r="AH6778" s="1"/>
    </row>
    <row r="6779" spans="17:34" x14ac:dyDescent="0.3">
      <c r="Q6779" s="1"/>
      <c r="AB6779" s="2"/>
      <c r="AD6779" s="1"/>
      <c r="AE6779" s="1"/>
      <c r="AF6779" s="1"/>
      <c r="AG6779" s="1"/>
      <c r="AH6779" s="1"/>
    </row>
    <row r="6780" spans="17:34" x14ac:dyDescent="0.3">
      <c r="Q6780" s="1"/>
      <c r="AB6780" s="2"/>
      <c r="AD6780" s="1"/>
      <c r="AE6780" s="1"/>
      <c r="AF6780" s="1"/>
      <c r="AG6780" s="1"/>
      <c r="AH6780" s="1"/>
    </row>
    <row r="6781" spans="17:34" x14ac:dyDescent="0.3">
      <c r="Q6781" s="1"/>
      <c r="AB6781" s="2"/>
      <c r="AD6781" s="1"/>
      <c r="AE6781" s="1"/>
      <c r="AF6781" s="1"/>
      <c r="AG6781" s="1"/>
      <c r="AH6781" s="1"/>
    </row>
    <row r="6782" spans="17:34" x14ac:dyDescent="0.3">
      <c r="Q6782" s="1"/>
      <c r="AB6782" s="2"/>
      <c r="AD6782" s="1"/>
      <c r="AE6782" s="1"/>
      <c r="AF6782" s="1"/>
      <c r="AG6782" s="1"/>
      <c r="AH6782" s="1"/>
    </row>
    <row r="6783" spans="17:34" x14ac:dyDescent="0.3">
      <c r="Q6783" s="1"/>
      <c r="AB6783" s="2"/>
      <c r="AD6783" s="1"/>
      <c r="AE6783" s="1"/>
      <c r="AF6783" s="1"/>
      <c r="AG6783" s="1"/>
      <c r="AH6783" s="1"/>
    </row>
    <row r="6784" spans="17:34" x14ac:dyDescent="0.3">
      <c r="Q6784" s="1"/>
      <c r="AB6784" s="2"/>
      <c r="AD6784" s="1"/>
      <c r="AE6784" s="1"/>
      <c r="AF6784" s="1"/>
      <c r="AG6784" s="1"/>
      <c r="AH6784" s="1"/>
    </row>
    <row r="6785" spans="17:34" x14ac:dyDescent="0.3">
      <c r="Q6785" s="1"/>
      <c r="AB6785" s="2"/>
      <c r="AD6785" s="1"/>
      <c r="AE6785" s="1"/>
      <c r="AF6785" s="1"/>
      <c r="AG6785" s="1"/>
      <c r="AH6785" s="1"/>
    </row>
    <row r="6786" spans="17:34" x14ac:dyDescent="0.3">
      <c r="Q6786" s="1"/>
      <c r="AB6786" s="2"/>
      <c r="AD6786" s="1"/>
      <c r="AE6786" s="1"/>
      <c r="AF6786" s="1"/>
      <c r="AG6786" s="1"/>
      <c r="AH6786" s="1"/>
    </row>
    <row r="6787" spans="17:34" x14ac:dyDescent="0.3">
      <c r="Q6787" s="1"/>
      <c r="AB6787" s="2"/>
      <c r="AD6787" s="1"/>
      <c r="AE6787" s="1"/>
      <c r="AF6787" s="1"/>
      <c r="AG6787" s="1"/>
      <c r="AH6787" s="1"/>
    </row>
    <row r="6788" spans="17:34" x14ac:dyDescent="0.3">
      <c r="Q6788" s="1"/>
      <c r="AB6788" s="2"/>
      <c r="AD6788" s="1"/>
      <c r="AE6788" s="1"/>
      <c r="AF6788" s="1"/>
      <c r="AG6788" s="1"/>
      <c r="AH6788" s="1"/>
    </row>
    <row r="6789" spans="17:34" x14ac:dyDescent="0.3">
      <c r="Q6789" s="1"/>
      <c r="AB6789" s="2"/>
      <c r="AD6789" s="1"/>
      <c r="AE6789" s="1"/>
      <c r="AF6789" s="1"/>
      <c r="AG6789" s="1"/>
      <c r="AH6789" s="1"/>
    </row>
    <row r="6790" spans="17:34" x14ac:dyDescent="0.3">
      <c r="Q6790" s="1"/>
      <c r="AB6790" s="2"/>
      <c r="AD6790" s="1"/>
      <c r="AE6790" s="1"/>
      <c r="AF6790" s="1"/>
      <c r="AG6790" s="1"/>
      <c r="AH6790" s="1"/>
    </row>
    <row r="6791" spans="17:34" x14ac:dyDescent="0.3">
      <c r="Q6791" s="1"/>
      <c r="AB6791" s="2"/>
      <c r="AD6791" s="1"/>
      <c r="AE6791" s="1"/>
      <c r="AF6791" s="1"/>
      <c r="AG6791" s="1"/>
      <c r="AH6791" s="1"/>
    </row>
    <row r="6792" spans="17:34" x14ac:dyDescent="0.3">
      <c r="Q6792" s="1"/>
      <c r="AB6792" s="2"/>
      <c r="AD6792" s="1"/>
      <c r="AE6792" s="1"/>
      <c r="AF6792" s="1"/>
      <c r="AG6792" s="1"/>
      <c r="AH6792" s="1"/>
    </row>
    <row r="6793" spans="17:34" x14ac:dyDescent="0.3">
      <c r="Q6793" s="1"/>
      <c r="AB6793" s="2"/>
      <c r="AD6793" s="1"/>
      <c r="AE6793" s="1"/>
      <c r="AF6793" s="1"/>
      <c r="AG6793" s="1"/>
      <c r="AH6793" s="1"/>
    </row>
    <row r="6794" spans="17:34" x14ac:dyDescent="0.3">
      <c r="Q6794" s="1"/>
      <c r="AB6794" s="2"/>
      <c r="AD6794" s="1"/>
      <c r="AE6794" s="1"/>
      <c r="AF6794" s="1"/>
      <c r="AG6794" s="1"/>
      <c r="AH6794" s="1"/>
    </row>
    <row r="6795" spans="17:34" x14ac:dyDescent="0.3">
      <c r="Q6795" s="1"/>
      <c r="AB6795" s="2"/>
      <c r="AD6795" s="1"/>
      <c r="AE6795" s="1"/>
      <c r="AF6795" s="1"/>
      <c r="AG6795" s="1"/>
      <c r="AH6795" s="1"/>
    </row>
    <row r="6796" spans="17:34" x14ac:dyDescent="0.3">
      <c r="Q6796" s="1"/>
      <c r="AB6796" s="2"/>
      <c r="AD6796" s="1"/>
      <c r="AE6796" s="1"/>
      <c r="AF6796" s="1"/>
      <c r="AG6796" s="1"/>
      <c r="AH6796" s="1"/>
    </row>
    <row r="6797" spans="17:34" x14ac:dyDescent="0.3">
      <c r="Q6797" s="1"/>
      <c r="AB6797" s="2"/>
      <c r="AD6797" s="1"/>
      <c r="AE6797" s="1"/>
      <c r="AF6797" s="1"/>
      <c r="AG6797" s="1"/>
      <c r="AH6797" s="1"/>
    </row>
    <row r="6798" spans="17:34" x14ac:dyDescent="0.3">
      <c r="Q6798" s="1"/>
      <c r="AB6798" s="2"/>
      <c r="AD6798" s="1"/>
      <c r="AE6798" s="1"/>
      <c r="AF6798" s="1"/>
      <c r="AG6798" s="1"/>
      <c r="AH6798" s="1"/>
    </row>
    <row r="6799" spans="17:34" x14ac:dyDescent="0.3">
      <c r="Q6799" s="1"/>
      <c r="AB6799" s="2"/>
      <c r="AD6799" s="1"/>
      <c r="AE6799" s="1"/>
      <c r="AF6799" s="1"/>
      <c r="AG6799" s="1"/>
      <c r="AH6799" s="1"/>
    </row>
    <row r="6800" spans="17:34" x14ac:dyDescent="0.3">
      <c r="Q6800" s="1"/>
      <c r="AB6800" s="2"/>
      <c r="AD6800" s="1"/>
      <c r="AE6800" s="1"/>
      <c r="AF6800" s="1"/>
      <c r="AG6800" s="1"/>
      <c r="AH6800" s="1"/>
    </row>
    <row r="6801" spans="17:34" x14ac:dyDescent="0.3">
      <c r="Q6801" s="1"/>
      <c r="AB6801" s="2"/>
      <c r="AD6801" s="1"/>
      <c r="AE6801" s="1"/>
      <c r="AF6801" s="1"/>
      <c r="AG6801" s="1"/>
      <c r="AH6801" s="1"/>
    </row>
    <row r="6802" spans="17:34" x14ac:dyDescent="0.3">
      <c r="Q6802" s="1"/>
      <c r="AB6802" s="2"/>
      <c r="AD6802" s="1"/>
      <c r="AE6802" s="1"/>
      <c r="AF6802" s="1"/>
      <c r="AG6802" s="1"/>
      <c r="AH6802" s="1"/>
    </row>
    <row r="6803" spans="17:34" x14ac:dyDescent="0.3">
      <c r="Q6803" s="1"/>
      <c r="AB6803" s="2"/>
      <c r="AD6803" s="1"/>
      <c r="AE6803" s="1"/>
      <c r="AF6803" s="1"/>
      <c r="AG6803" s="1"/>
      <c r="AH6803" s="1"/>
    </row>
    <row r="6804" spans="17:34" x14ac:dyDescent="0.3">
      <c r="Q6804" s="1"/>
      <c r="AB6804" s="2"/>
      <c r="AD6804" s="1"/>
      <c r="AE6804" s="1"/>
      <c r="AF6804" s="1"/>
      <c r="AG6804" s="1"/>
      <c r="AH6804" s="1"/>
    </row>
    <row r="6805" spans="17:34" x14ac:dyDescent="0.3">
      <c r="Q6805" s="1"/>
      <c r="AB6805" s="2"/>
      <c r="AD6805" s="1"/>
      <c r="AE6805" s="1"/>
      <c r="AF6805" s="1"/>
      <c r="AG6805" s="1"/>
      <c r="AH6805" s="1"/>
    </row>
    <row r="6806" spans="17:34" x14ac:dyDescent="0.3">
      <c r="Q6806" s="1"/>
      <c r="AB6806" s="2"/>
      <c r="AD6806" s="1"/>
      <c r="AE6806" s="1"/>
      <c r="AF6806" s="1"/>
      <c r="AG6806" s="1"/>
      <c r="AH6806" s="1"/>
    </row>
    <row r="6807" spans="17:34" x14ac:dyDescent="0.3">
      <c r="Q6807" s="1"/>
      <c r="AB6807" s="2"/>
      <c r="AD6807" s="1"/>
      <c r="AE6807" s="1"/>
      <c r="AF6807" s="1"/>
      <c r="AG6807" s="1"/>
      <c r="AH6807" s="1"/>
    </row>
    <row r="6808" spans="17:34" x14ac:dyDescent="0.3">
      <c r="Q6808" s="1"/>
      <c r="AB6808" s="2"/>
      <c r="AD6808" s="1"/>
      <c r="AE6808" s="1"/>
      <c r="AF6808" s="1"/>
      <c r="AG6808" s="1"/>
      <c r="AH6808" s="1"/>
    </row>
    <row r="6809" spans="17:34" x14ac:dyDescent="0.3">
      <c r="Q6809" s="1"/>
      <c r="AB6809" s="2"/>
      <c r="AD6809" s="1"/>
      <c r="AE6809" s="1"/>
      <c r="AF6809" s="1"/>
      <c r="AG6809" s="1"/>
      <c r="AH6809" s="1"/>
    </row>
    <row r="6810" spans="17:34" x14ac:dyDescent="0.3">
      <c r="Q6810" s="1"/>
      <c r="AB6810" s="2"/>
      <c r="AD6810" s="1"/>
      <c r="AE6810" s="1"/>
      <c r="AF6810" s="1"/>
      <c r="AG6810" s="1"/>
      <c r="AH6810" s="1"/>
    </row>
    <row r="6811" spans="17:34" x14ac:dyDescent="0.3">
      <c r="Q6811" s="1"/>
      <c r="AB6811" s="2"/>
      <c r="AD6811" s="1"/>
      <c r="AE6811" s="1"/>
      <c r="AF6811" s="1"/>
      <c r="AG6811" s="1"/>
      <c r="AH6811" s="1"/>
    </row>
    <row r="6812" spans="17:34" x14ac:dyDescent="0.3">
      <c r="Q6812" s="1"/>
      <c r="AB6812" s="2"/>
      <c r="AD6812" s="1"/>
      <c r="AE6812" s="1"/>
      <c r="AF6812" s="1"/>
      <c r="AG6812" s="1"/>
      <c r="AH6812" s="1"/>
    </row>
    <row r="6813" spans="17:34" x14ac:dyDescent="0.3">
      <c r="Q6813" s="1"/>
      <c r="AB6813" s="2"/>
      <c r="AD6813" s="1"/>
      <c r="AE6813" s="1"/>
      <c r="AF6813" s="1"/>
      <c r="AG6813" s="1"/>
      <c r="AH6813" s="1"/>
    </row>
    <row r="6814" spans="17:34" x14ac:dyDescent="0.3">
      <c r="Q6814" s="1"/>
      <c r="AB6814" s="2"/>
      <c r="AD6814" s="1"/>
      <c r="AE6814" s="1"/>
      <c r="AF6814" s="1"/>
      <c r="AG6814" s="1"/>
      <c r="AH6814" s="1"/>
    </row>
    <row r="6815" spans="17:34" x14ac:dyDescent="0.3">
      <c r="Q6815" s="1"/>
      <c r="AB6815" s="2"/>
      <c r="AD6815" s="1"/>
      <c r="AE6815" s="1"/>
      <c r="AF6815" s="1"/>
      <c r="AG6815" s="1"/>
      <c r="AH6815" s="1"/>
    </row>
    <row r="6816" spans="17:34" x14ac:dyDescent="0.3">
      <c r="Q6816" s="1"/>
      <c r="AB6816" s="2"/>
      <c r="AD6816" s="1"/>
      <c r="AE6816" s="1"/>
      <c r="AF6816" s="1"/>
      <c r="AG6816" s="1"/>
      <c r="AH6816" s="1"/>
    </row>
    <row r="6817" spans="17:34" x14ac:dyDescent="0.3">
      <c r="Q6817" s="1"/>
      <c r="AB6817" s="2"/>
      <c r="AD6817" s="1"/>
      <c r="AE6817" s="1"/>
      <c r="AF6817" s="1"/>
      <c r="AG6817" s="1"/>
      <c r="AH6817" s="1"/>
    </row>
    <row r="6818" spans="17:34" x14ac:dyDescent="0.3">
      <c r="Q6818" s="1"/>
      <c r="AB6818" s="2"/>
      <c r="AD6818" s="1"/>
      <c r="AE6818" s="1"/>
      <c r="AF6818" s="1"/>
      <c r="AG6818" s="1"/>
      <c r="AH6818" s="1"/>
    </row>
    <row r="6819" spans="17:34" x14ac:dyDescent="0.3">
      <c r="Q6819" s="1"/>
      <c r="AB6819" s="2"/>
      <c r="AD6819" s="1"/>
      <c r="AE6819" s="1"/>
      <c r="AF6819" s="1"/>
      <c r="AG6819" s="1"/>
      <c r="AH6819" s="1"/>
    </row>
    <row r="6820" spans="17:34" x14ac:dyDescent="0.3">
      <c r="Q6820" s="1"/>
      <c r="AB6820" s="2"/>
      <c r="AD6820" s="1"/>
      <c r="AE6820" s="1"/>
      <c r="AF6820" s="1"/>
      <c r="AG6820" s="1"/>
      <c r="AH6820" s="1"/>
    </row>
    <row r="6821" spans="17:34" x14ac:dyDescent="0.3">
      <c r="Q6821" s="1"/>
      <c r="AB6821" s="2"/>
      <c r="AD6821" s="1"/>
      <c r="AE6821" s="1"/>
      <c r="AF6821" s="1"/>
      <c r="AG6821" s="1"/>
      <c r="AH6821" s="1"/>
    </row>
    <row r="6822" spans="17:34" x14ac:dyDescent="0.3">
      <c r="Q6822" s="1"/>
      <c r="AB6822" s="2"/>
      <c r="AD6822" s="1"/>
      <c r="AE6822" s="1"/>
      <c r="AF6822" s="1"/>
      <c r="AG6822" s="1"/>
      <c r="AH6822" s="1"/>
    </row>
    <row r="6823" spans="17:34" x14ac:dyDescent="0.3">
      <c r="Q6823" s="1"/>
      <c r="AB6823" s="2"/>
      <c r="AD6823" s="1"/>
      <c r="AE6823" s="1"/>
      <c r="AF6823" s="1"/>
      <c r="AG6823" s="1"/>
      <c r="AH6823" s="1"/>
    </row>
    <row r="6824" spans="17:34" x14ac:dyDescent="0.3">
      <c r="Q6824" s="1"/>
      <c r="AB6824" s="2"/>
      <c r="AD6824" s="1"/>
      <c r="AE6824" s="1"/>
      <c r="AF6824" s="1"/>
      <c r="AG6824" s="1"/>
      <c r="AH6824" s="1"/>
    </row>
    <row r="6825" spans="17:34" x14ac:dyDescent="0.3">
      <c r="Q6825" s="1"/>
      <c r="AB6825" s="2"/>
      <c r="AD6825" s="1"/>
      <c r="AE6825" s="1"/>
      <c r="AF6825" s="1"/>
      <c r="AG6825" s="1"/>
      <c r="AH6825" s="1"/>
    </row>
    <row r="6826" spans="17:34" x14ac:dyDescent="0.3">
      <c r="Q6826" s="1"/>
      <c r="AB6826" s="2"/>
      <c r="AD6826" s="1"/>
      <c r="AE6826" s="1"/>
      <c r="AF6826" s="1"/>
      <c r="AG6826" s="1"/>
      <c r="AH6826" s="1"/>
    </row>
    <row r="6827" spans="17:34" x14ac:dyDescent="0.3">
      <c r="Q6827" s="1"/>
      <c r="AB6827" s="2"/>
      <c r="AD6827" s="1"/>
      <c r="AE6827" s="1"/>
      <c r="AF6827" s="1"/>
      <c r="AG6827" s="1"/>
      <c r="AH6827" s="1"/>
    </row>
    <row r="6828" spans="17:34" x14ac:dyDescent="0.3">
      <c r="Q6828" s="1"/>
      <c r="AB6828" s="2"/>
      <c r="AD6828" s="1"/>
      <c r="AE6828" s="1"/>
      <c r="AF6828" s="1"/>
      <c r="AG6828" s="1"/>
      <c r="AH6828" s="1"/>
    </row>
    <row r="6829" spans="17:34" x14ac:dyDescent="0.3">
      <c r="Q6829" s="1"/>
      <c r="AB6829" s="2"/>
      <c r="AD6829" s="1"/>
      <c r="AE6829" s="1"/>
      <c r="AF6829" s="1"/>
      <c r="AG6829" s="1"/>
      <c r="AH6829" s="1"/>
    </row>
    <row r="6830" spans="17:34" x14ac:dyDescent="0.3">
      <c r="Q6830" s="1"/>
      <c r="AB6830" s="2"/>
      <c r="AD6830" s="1"/>
      <c r="AE6830" s="1"/>
      <c r="AF6830" s="1"/>
      <c r="AG6830" s="1"/>
      <c r="AH6830" s="1"/>
    </row>
    <row r="6831" spans="17:34" x14ac:dyDescent="0.3">
      <c r="Q6831" s="1"/>
      <c r="AB6831" s="2"/>
      <c r="AD6831" s="1"/>
      <c r="AE6831" s="1"/>
      <c r="AF6831" s="1"/>
      <c r="AG6831" s="1"/>
      <c r="AH6831" s="1"/>
    </row>
    <row r="6832" spans="17:34" x14ac:dyDescent="0.3">
      <c r="Q6832" s="1"/>
      <c r="AB6832" s="2"/>
      <c r="AD6832" s="1"/>
      <c r="AE6832" s="1"/>
      <c r="AF6832" s="1"/>
      <c r="AG6832" s="1"/>
      <c r="AH6832" s="1"/>
    </row>
    <row r="6833" spans="17:34" x14ac:dyDescent="0.3">
      <c r="Q6833" s="1"/>
      <c r="AB6833" s="2"/>
      <c r="AD6833" s="1"/>
      <c r="AE6833" s="1"/>
      <c r="AF6833" s="1"/>
      <c r="AG6833" s="1"/>
      <c r="AH6833" s="1"/>
    </row>
    <row r="6834" spans="17:34" x14ac:dyDescent="0.3">
      <c r="Q6834" s="1"/>
      <c r="AB6834" s="2"/>
      <c r="AD6834" s="1"/>
      <c r="AE6834" s="1"/>
      <c r="AF6834" s="1"/>
      <c r="AG6834" s="1"/>
      <c r="AH6834" s="1"/>
    </row>
    <row r="6835" spans="17:34" x14ac:dyDescent="0.3">
      <c r="Q6835" s="1"/>
      <c r="AB6835" s="2"/>
      <c r="AD6835" s="1"/>
      <c r="AE6835" s="1"/>
      <c r="AF6835" s="1"/>
      <c r="AG6835" s="1"/>
      <c r="AH6835" s="1"/>
    </row>
    <row r="6836" spans="17:34" x14ac:dyDescent="0.3">
      <c r="Q6836" s="1"/>
      <c r="AB6836" s="2"/>
      <c r="AD6836" s="1"/>
      <c r="AE6836" s="1"/>
      <c r="AF6836" s="1"/>
      <c r="AG6836" s="1"/>
      <c r="AH6836" s="1"/>
    </row>
    <row r="6837" spans="17:34" x14ac:dyDescent="0.3">
      <c r="Q6837" s="1"/>
      <c r="AB6837" s="2"/>
      <c r="AD6837" s="1"/>
      <c r="AE6837" s="1"/>
      <c r="AF6837" s="1"/>
      <c r="AG6837" s="1"/>
      <c r="AH6837" s="1"/>
    </row>
    <row r="6838" spans="17:34" x14ac:dyDescent="0.3">
      <c r="Q6838" s="1"/>
      <c r="AB6838" s="2"/>
      <c r="AD6838" s="1"/>
      <c r="AE6838" s="1"/>
      <c r="AF6838" s="1"/>
      <c r="AG6838" s="1"/>
      <c r="AH6838" s="1"/>
    </row>
    <row r="6839" spans="17:34" x14ac:dyDescent="0.3">
      <c r="Q6839" s="1"/>
      <c r="AB6839" s="2"/>
      <c r="AD6839" s="1"/>
      <c r="AE6839" s="1"/>
      <c r="AF6839" s="1"/>
      <c r="AG6839" s="1"/>
      <c r="AH6839" s="1"/>
    </row>
    <row r="6840" spans="17:34" x14ac:dyDescent="0.3">
      <c r="Q6840" s="1"/>
      <c r="AB6840" s="2"/>
      <c r="AD6840" s="1"/>
      <c r="AE6840" s="1"/>
      <c r="AF6840" s="1"/>
      <c r="AG6840" s="1"/>
      <c r="AH6840" s="1"/>
    </row>
    <row r="6841" spans="17:34" x14ac:dyDescent="0.3">
      <c r="Q6841" s="1"/>
      <c r="AB6841" s="2"/>
      <c r="AD6841" s="1"/>
      <c r="AE6841" s="1"/>
      <c r="AF6841" s="1"/>
      <c r="AG6841" s="1"/>
      <c r="AH6841" s="1"/>
    </row>
    <row r="6842" spans="17:34" x14ac:dyDescent="0.3">
      <c r="Q6842" s="1"/>
      <c r="AB6842" s="2"/>
      <c r="AD6842" s="1"/>
      <c r="AE6842" s="1"/>
      <c r="AF6842" s="1"/>
      <c r="AG6842" s="1"/>
      <c r="AH6842" s="1"/>
    </row>
    <row r="6843" spans="17:34" x14ac:dyDescent="0.3">
      <c r="Q6843" s="1"/>
      <c r="AB6843" s="2"/>
      <c r="AD6843" s="1"/>
      <c r="AE6843" s="1"/>
      <c r="AF6843" s="1"/>
      <c r="AG6843" s="1"/>
      <c r="AH6843" s="1"/>
    </row>
    <row r="6844" spans="17:34" x14ac:dyDescent="0.3">
      <c r="Q6844" s="1"/>
      <c r="AB6844" s="2"/>
      <c r="AD6844" s="1"/>
      <c r="AE6844" s="1"/>
      <c r="AF6844" s="1"/>
      <c r="AG6844" s="1"/>
      <c r="AH6844" s="1"/>
    </row>
    <row r="6845" spans="17:34" x14ac:dyDescent="0.3">
      <c r="Q6845" s="1"/>
      <c r="AB6845" s="2"/>
      <c r="AD6845" s="1"/>
      <c r="AE6845" s="1"/>
      <c r="AF6845" s="1"/>
      <c r="AG6845" s="1"/>
      <c r="AH6845" s="1"/>
    </row>
    <row r="6846" spans="17:34" x14ac:dyDescent="0.3">
      <c r="Q6846" s="1"/>
      <c r="AB6846" s="2"/>
      <c r="AD6846" s="1"/>
      <c r="AE6846" s="1"/>
      <c r="AF6846" s="1"/>
      <c r="AG6846" s="1"/>
      <c r="AH6846" s="1"/>
    </row>
    <row r="6847" spans="17:34" x14ac:dyDescent="0.3">
      <c r="Q6847" s="1"/>
      <c r="AB6847" s="2"/>
      <c r="AD6847" s="1"/>
      <c r="AE6847" s="1"/>
      <c r="AF6847" s="1"/>
      <c r="AG6847" s="1"/>
      <c r="AH6847" s="1"/>
    </row>
    <row r="6848" spans="17:34" x14ac:dyDescent="0.3">
      <c r="Q6848" s="1"/>
      <c r="AB6848" s="2"/>
      <c r="AD6848" s="1"/>
      <c r="AE6848" s="1"/>
      <c r="AF6848" s="1"/>
      <c r="AG6848" s="1"/>
      <c r="AH6848" s="1"/>
    </row>
    <row r="6849" spans="17:34" x14ac:dyDescent="0.3">
      <c r="Q6849" s="1"/>
      <c r="AB6849" s="2"/>
      <c r="AD6849" s="1"/>
      <c r="AE6849" s="1"/>
      <c r="AF6849" s="1"/>
      <c r="AG6849" s="1"/>
      <c r="AH6849" s="1"/>
    </row>
    <row r="6850" spans="17:34" x14ac:dyDescent="0.3">
      <c r="Q6850" s="1"/>
      <c r="AB6850" s="2"/>
      <c r="AD6850" s="1"/>
      <c r="AE6850" s="1"/>
      <c r="AF6850" s="1"/>
      <c r="AG6850" s="1"/>
      <c r="AH6850" s="1"/>
    </row>
    <row r="6851" spans="17:34" x14ac:dyDescent="0.3">
      <c r="Q6851" s="1"/>
      <c r="AB6851" s="2"/>
      <c r="AD6851" s="1"/>
      <c r="AE6851" s="1"/>
      <c r="AF6851" s="1"/>
      <c r="AG6851" s="1"/>
      <c r="AH6851" s="1"/>
    </row>
    <row r="6852" spans="17:34" x14ac:dyDescent="0.3">
      <c r="Q6852" s="1"/>
      <c r="AB6852" s="2"/>
      <c r="AD6852" s="1"/>
      <c r="AE6852" s="1"/>
      <c r="AF6852" s="1"/>
      <c r="AG6852" s="1"/>
      <c r="AH6852" s="1"/>
    </row>
    <row r="6853" spans="17:34" x14ac:dyDescent="0.3">
      <c r="Q6853" s="1"/>
      <c r="AB6853" s="2"/>
      <c r="AD6853" s="1"/>
      <c r="AE6853" s="1"/>
      <c r="AF6853" s="1"/>
      <c r="AG6853" s="1"/>
      <c r="AH6853" s="1"/>
    </row>
    <row r="6854" spans="17:34" x14ac:dyDescent="0.3">
      <c r="Q6854" s="1"/>
      <c r="AB6854" s="2"/>
      <c r="AD6854" s="1"/>
      <c r="AE6854" s="1"/>
      <c r="AF6854" s="1"/>
      <c r="AG6854" s="1"/>
      <c r="AH6854" s="1"/>
    </row>
    <row r="6855" spans="17:34" x14ac:dyDescent="0.3">
      <c r="Q6855" s="1"/>
      <c r="AB6855" s="2"/>
      <c r="AD6855" s="1"/>
      <c r="AE6855" s="1"/>
      <c r="AF6855" s="1"/>
      <c r="AG6855" s="1"/>
      <c r="AH6855" s="1"/>
    </row>
    <row r="6856" spans="17:34" x14ac:dyDescent="0.3">
      <c r="Q6856" s="1"/>
      <c r="AB6856" s="2"/>
      <c r="AD6856" s="1"/>
      <c r="AE6856" s="1"/>
      <c r="AF6856" s="1"/>
      <c r="AG6856" s="1"/>
      <c r="AH6856" s="1"/>
    </row>
    <row r="6857" spans="17:34" x14ac:dyDescent="0.3">
      <c r="Q6857" s="1"/>
      <c r="AB6857" s="2"/>
      <c r="AD6857" s="1"/>
      <c r="AE6857" s="1"/>
      <c r="AF6857" s="1"/>
      <c r="AG6857" s="1"/>
      <c r="AH6857" s="1"/>
    </row>
    <row r="6858" spans="17:34" x14ac:dyDescent="0.3">
      <c r="Q6858" s="1"/>
      <c r="AB6858" s="2"/>
      <c r="AD6858" s="1"/>
      <c r="AE6858" s="1"/>
      <c r="AF6858" s="1"/>
      <c r="AG6858" s="1"/>
      <c r="AH6858" s="1"/>
    </row>
    <row r="6859" spans="17:34" x14ac:dyDescent="0.3">
      <c r="Q6859" s="1"/>
      <c r="AB6859" s="2"/>
      <c r="AD6859" s="1"/>
      <c r="AE6859" s="1"/>
      <c r="AF6859" s="1"/>
      <c r="AG6859" s="1"/>
      <c r="AH6859" s="1"/>
    </row>
    <row r="6860" spans="17:34" x14ac:dyDescent="0.3">
      <c r="Q6860" s="1"/>
      <c r="AB6860" s="2"/>
      <c r="AD6860" s="1"/>
      <c r="AE6860" s="1"/>
      <c r="AF6860" s="1"/>
      <c r="AG6860" s="1"/>
      <c r="AH6860" s="1"/>
    </row>
    <row r="6861" spans="17:34" x14ac:dyDescent="0.3">
      <c r="Q6861" s="1"/>
      <c r="AB6861" s="2"/>
      <c r="AD6861" s="1"/>
      <c r="AE6861" s="1"/>
      <c r="AF6861" s="1"/>
      <c r="AG6861" s="1"/>
      <c r="AH6861" s="1"/>
    </row>
    <row r="6862" spans="17:34" x14ac:dyDescent="0.3">
      <c r="Q6862" s="1"/>
      <c r="AB6862" s="2"/>
      <c r="AD6862" s="1"/>
      <c r="AE6862" s="1"/>
      <c r="AF6862" s="1"/>
      <c r="AG6862" s="1"/>
      <c r="AH6862" s="1"/>
    </row>
    <row r="6863" spans="17:34" x14ac:dyDescent="0.3">
      <c r="Q6863" s="1"/>
      <c r="AB6863" s="2"/>
      <c r="AD6863" s="1"/>
      <c r="AE6863" s="1"/>
      <c r="AF6863" s="1"/>
      <c r="AG6863" s="1"/>
      <c r="AH6863" s="1"/>
    </row>
    <row r="6864" spans="17:34" x14ac:dyDescent="0.3">
      <c r="Q6864" s="1"/>
      <c r="AB6864" s="2"/>
      <c r="AD6864" s="1"/>
      <c r="AE6864" s="1"/>
      <c r="AF6864" s="1"/>
      <c r="AG6864" s="1"/>
      <c r="AH6864" s="1"/>
    </row>
    <row r="6865" spans="17:34" x14ac:dyDescent="0.3">
      <c r="Q6865" s="1"/>
      <c r="AB6865" s="2"/>
      <c r="AD6865" s="1"/>
      <c r="AE6865" s="1"/>
      <c r="AF6865" s="1"/>
      <c r="AG6865" s="1"/>
      <c r="AH6865" s="1"/>
    </row>
    <row r="6866" spans="17:34" x14ac:dyDescent="0.3">
      <c r="Q6866" s="1"/>
      <c r="AB6866" s="2"/>
      <c r="AD6866" s="1"/>
      <c r="AE6866" s="1"/>
      <c r="AF6866" s="1"/>
      <c r="AG6866" s="1"/>
      <c r="AH6866" s="1"/>
    </row>
    <row r="6867" spans="17:34" x14ac:dyDescent="0.3">
      <c r="Q6867" s="1"/>
      <c r="AB6867" s="2"/>
      <c r="AD6867" s="1"/>
      <c r="AE6867" s="1"/>
      <c r="AF6867" s="1"/>
      <c r="AG6867" s="1"/>
      <c r="AH6867" s="1"/>
    </row>
    <row r="6868" spans="17:34" x14ac:dyDescent="0.3">
      <c r="Q6868" s="1"/>
      <c r="AB6868" s="2"/>
      <c r="AD6868" s="1"/>
      <c r="AE6868" s="1"/>
      <c r="AF6868" s="1"/>
      <c r="AG6868" s="1"/>
      <c r="AH6868" s="1"/>
    </row>
    <row r="6869" spans="17:34" x14ac:dyDescent="0.3">
      <c r="Q6869" s="1"/>
      <c r="AB6869" s="2"/>
      <c r="AD6869" s="1"/>
      <c r="AE6869" s="1"/>
      <c r="AF6869" s="1"/>
      <c r="AG6869" s="1"/>
      <c r="AH6869" s="1"/>
    </row>
    <row r="6870" spans="17:34" x14ac:dyDescent="0.3">
      <c r="Q6870" s="1"/>
      <c r="AB6870" s="2"/>
      <c r="AD6870" s="1"/>
      <c r="AE6870" s="1"/>
      <c r="AF6870" s="1"/>
      <c r="AG6870" s="1"/>
      <c r="AH6870" s="1"/>
    </row>
    <row r="6871" spans="17:34" x14ac:dyDescent="0.3">
      <c r="Q6871" s="1"/>
      <c r="AB6871" s="2"/>
      <c r="AD6871" s="1"/>
      <c r="AE6871" s="1"/>
      <c r="AF6871" s="1"/>
      <c r="AG6871" s="1"/>
      <c r="AH6871" s="1"/>
    </row>
    <row r="6872" spans="17:34" x14ac:dyDescent="0.3">
      <c r="Q6872" s="1"/>
      <c r="AB6872" s="2"/>
      <c r="AD6872" s="1"/>
      <c r="AE6872" s="1"/>
      <c r="AF6872" s="1"/>
      <c r="AG6872" s="1"/>
      <c r="AH6872" s="1"/>
    </row>
    <row r="6873" spans="17:34" x14ac:dyDescent="0.3">
      <c r="Q6873" s="1"/>
      <c r="AB6873" s="2"/>
      <c r="AD6873" s="1"/>
      <c r="AE6873" s="1"/>
      <c r="AF6873" s="1"/>
      <c r="AG6873" s="1"/>
      <c r="AH6873" s="1"/>
    </row>
    <row r="6874" spans="17:34" x14ac:dyDescent="0.3">
      <c r="Q6874" s="1"/>
      <c r="AB6874" s="2"/>
      <c r="AD6874" s="1"/>
      <c r="AE6874" s="1"/>
      <c r="AF6874" s="1"/>
      <c r="AG6874" s="1"/>
      <c r="AH6874" s="1"/>
    </row>
    <row r="6875" spans="17:34" x14ac:dyDescent="0.3">
      <c r="Q6875" s="1"/>
      <c r="AB6875" s="2"/>
      <c r="AD6875" s="1"/>
      <c r="AE6875" s="1"/>
      <c r="AF6875" s="1"/>
      <c r="AG6875" s="1"/>
      <c r="AH6875" s="1"/>
    </row>
    <row r="6876" spans="17:34" x14ac:dyDescent="0.3">
      <c r="Q6876" s="1"/>
      <c r="AB6876" s="2"/>
      <c r="AD6876" s="1"/>
      <c r="AE6876" s="1"/>
      <c r="AF6876" s="1"/>
      <c r="AG6876" s="1"/>
      <c r="AH6876" s="1"/>
    </row>
    <row r="6877" spans="17:34" x14ac:dyDescent="0.3">
      <c r="Q6877" s="1"/>
      <c r="AB6877" s="2"/>
      <c r="AD6877" s="1"/>
      <c r="AE6877" s="1"/>
      <c r="AF6877" s="1"/>
      <c r="AG6877" s="1"/>
      <c r="AH6877" s="1"/>
    </row>
    <row r="6878" spans="17:34" x14ac:dyDescent="0.3">
      <c r="Q6878" s="1"/>
      <c r="AB6878" s="2"/>
      <c r="AD6878" s="1"/>
      <c r="AE6878" s="1"/>
      <c r="AF6878" s="1"/>
      <c r="AG6878" s="1"/>
      <c r="AH6878" s="1"/>
    </row>
    <row r="6879" spans="17:34" x14ac:dyDescent="0.3">
      <c r="Q6879" s="1"/>
      <c r="AB6879" s="2"/>
      <c r="AD6879" s="1"/>
      <c r="AE6879" s="1"/>
      <c r="AF6879" s="1"/>
      <c r="AG6879" s="1"/>
      <c r="AH6879" s="1"/>
    </row>
    <row r="6880" spans="17:34" x14ac:dyDescent="0.3">
      <c r="Q6880" s="1"/>
      <c r="AB6880" s="2"/>
      <c r="AD6880" s="1"/>
      <c r="AE6880" s="1"/>
      <c r="AF6880" s="1"/>
      <c r="AG6880" s="1"/>
      <c r="AH6880" s="1"/>
    </row>
    <row r="6881" spans="17:34" x14ac:dyDescent="0.3">
      <c r="Q6881" s="1"/>
      <c r="AB6881" s="2"/>
      <c r="AD6881" s="1"/>
      <c r="AE6881" s="1"/>
      <c r="AF6881" s="1"/>
      <c r="AG6881" s="1"/>
      <c r="AH6881" s="1"/>
    </row>
    <row r="6882" spans="17:34" x14ac:dyDescent="0.3">
      <c r="Q6882" s="1"/>
      <c r="AB6882" s="2"/>
      <c r="AD6882" s="1"/>
      <c r="AE6882" s="1"/>
      <c r="AF6882" s="1"/>
      <c r="AG6882" s="1"/>
      <c r="AH6882" s="1"/>
    </row>
    <row r="6883" spans="17:34" x14ac:dyDescent="0.3">
      <c r="Q6883" s="1"/>
      <c r="AB6883" s="2"/>
      <c r="AD6883" s="1"/>
      <c r="AE6883" s="1"/>
      <c r="AF6883" s="1"/>
      <c r="AG6883" s="1"/>
      <c r="AH6883" s="1"/>
    </row>
    <row r="6884" spans="17:34" x14ac:dyDescent="0.3">
      <c r="Q6884" s="1"/>
      <c r="AB6884" s="2"/>
      <c r="AD6884" s="1"/>
      <c r="AE6884" s="1"/>
      <c r="AF6884" s="1"/>
      <c r="AG6884" s="1"/>
      <c r="AH6884" s="1"/>
    </row>
    <row r="6885" spans="17:34" x14ac:dyDescent="0.3">
      <c r="Q6885" s="1"/>
      <c r="AB6885" s="2"/>
      <c r="AD6885" s="1"/>
      <c r="AE6885" s="1"/>
      <c r="AF6885" s="1"/>
      <c r="AG6885" s="1"/>
      <c r="AH6885" s="1"/>
    </row>
    <row r="6886" spans="17:34" x14ac:dyDescent="0.3">
      <c r="Q6886" s="1"/>
      <c r="AB6886" s="2"/>
      <c r="AD6886" s="1"/>
      <c r="AE6886" s="1"/>
      <c r="AF6886" s="1"/>
      <c r="AG6886" s="1"/>
      <c r="AH6886" s="1"/>
    </row>
    <row r="6887" spans="17:34" x14ac:dyDescent="0.3">
      <c r="Q6887" s="1"/>
      <c r="AB6887" s="2"/>
      <c r="AD6887" s="1"/>
      <c r="AE6887" s="1"/>
      <c r="AF6887" s="1"/>
      <c r="AG6887" s="1"/>
      <c r="AH6887" s="1"/>
    </row>
    <row r="6888" spans="17:34" x14ac:dyDescent="0.3">
      <c r="Q6888" s="1"/>
      <c r="AB6888" s="2"/>
      <c r="AD6888" s="1"/>
      <c r="AE6888" s="1"/>
      <c r="AF6888" s="1"/>
      <c r="AG6888" s="1"/>
      <c r="AH6888" s="1"/>
    </row>
    <row r="6889" spans="17:34" x14ac:dyDescent="0.3">
      <c r="Q6889" s="1"/>
      <c r="AB6889" s="2"/>
      <c r="AD6889" s="1"/>
      <c r="AE6889" s="1"/>
      <c r="AF6889" s="1"/>
      <c r="AG6889" s="1"/>
      <c r="AH6889" s="1"/>
    </row>
    <row r="6890" spans="17:34" x14ac:dyDescent="0.3">
      <c r="Q6890" s="1"/>
      <c r="AB6890" s="2"/>
      <c r="AD6890" s="1"/>
      <c r="AE6890" s="1"/>
      <c r="AF6890" s="1"/>
      <c r="AG6890" s="1"/>
      <c r="AH6890" s="1"/>
    </row>
    <row r="6891" spans="17:34" x14ac:dyDescent="0.3">
      <c r="Q6891" s="1"/>
      <c r="AB6891" s="2"/>
      <c r="AD6891" s="1"/>
      <c r="AE6891" s="1"/>
      <c r="AF6891" s="1"/>
      <c r="AG6891" s="1"/>
      <c r="AH6891" s="1"/>
    </row>
    <row r="6892" spans="17:34" x14ac:dyDescent="0.3">
      <c r="Q6892" s="1"/>
      <c r="AB6892" s="2"/>
      <c r="AD6892" s="1"/>
      <c r="AE6892" s="1"/>
      <c r="AF6892" s="1"/>
      <c r="AG6892" s="1"/>
      <c r="AH6892" s="1"/>
    </row>
    <row r="6893" spans="17:34" x14ac:dyDescent="0.3">
      <c r="Q6893" s="1"/>
      <c r="AB6893" s="2"/>
      <c r="AD6893" s="1"/>
      <c r="AE6893" s="1"/>
      <c r="AF6893" s="1"/>
      <c r="AG6893" s="1"/>
      <c r="AH6893" s="1"/>
    </row>
    <row r="6894" spans="17:34" x14ac:dyDescent="0.3">
      <c r="Q6894" s="1"/>
      <c r="AB6894" s="2"/>
      <c r="AD6894" s="1"/>
      <c r="AE6894" s="1"/>
      <c r="AF6894" s="1"/>
      <c r="AG6894" s="1"/>
      <c r="AH6894" s="1"/>
    </row>
    <row r="6895" spans="17:34" x14ac:dyDescent="0.3">
      <c r="Q6895" s="1"/>
      <c r="AB6895" s="2"/>
      <c r="AD6895" s="1"/>
      <c r="AE6895" s="1"/>
      <c r="AF6895" s="1"/>
      <c r="AG6895" s="1"/>
      <c r="AH6895" s="1"/>
    </row>
    <row r="6896" spans="17:34" x14ac:dyDescent="0.3">
      <c r="Q6896" s="1"/>
      <c r="AB6896" s="2"/>
      <c r="AD6896" s="1"/>
      <c r="AE6896" s="1"/>
      <c r="AF6896" s="1"/>
      <c r="AG6896" s="1"/>
      <c r="AH6896" s="1"/>
    </row>
    <row r="6897" spans="17:34" x14ac:dyDescent="0.3">
      <c r="Q6897" s="1"/>
      <c r="AB6897" s="2"/>
      <c r="AD6897" s="1"/>
      <c r="AE6897" s="1"/>
      <c r="AF6897" s="1"/>
      <c r="AG6897" s="1"/>
      <c r="AH6897" s="1"/>
    </row>
    <row r="6898" spans="17:34" x14ac:dyDescent="0.3">
      <c r="Q6898" s="1"/>
      <c r="AB6898" s="2"/>
      <c r="AD6898" s="1"/>
      <c r="AE6898" s="1"/>
      <c r="AF6898" s="1"/>
      <c r="AG6898" s="1"/>
      <c r="AH6898" s="1"/>
    </row>
    <row r="6899" spans="17:34" x14ac:dyDescent="0.3">
      <c r="Q6899" s="1"/>
      <c r="AB6899" s="2"/>
      <c r="AD6899" s="1"/>
      <c r="AE6899" s="1"/>
      <c r="AF6899" s="1"/>
      <c r="AG6899" s="1"/>
      <c r="AH6899" s="1"/>
    </row>
    <row r="6900" spans="17:34" x14ac:dyDescent="0.3">
      <c r="Q6900" s="1"/>
      <c r="AB6900" s="2"/>
      <c r="AD6900" s="1"/>
      <c r="AE6900" s="1"/>
      <c r="AF6900" s="1"/>
      <c r="AG6900" s="1"/>
      <c r="AH6900" s="1"/>
    </row>
    <row r="6901" spans="17:34" x14ac:dyDescent="0.3">
      <c r="Q6901" s="1"/>
      <c r="AB6901" s="2"/>
      <c r="AD6901" s="1"/>
      <c r="AE6901" s="1"/>
      <c r="AF6901" s="1"/>
      <c r="AG6901" s="1"/>
      <c r="AH6901" s="1"/>
    </row>
    <row r="6902" spans="17:34" x14ac:dyDescent="0.3">
      <c r="Q6902" s="1"/>
      <c r="AB6902" s="2"/>
      <c r="AD6902" s="1"/>
      <c r="AE6902" s="1"/>
      <c r="AF6902" s="1"/>
      <c r="AG6902" s="1"/>
      <c r="AH6902" s="1"/>
    </row>
    <row r="6903" spans="17:34" x14ac:dyDescent="0.3">
      <c r="Q6903" s="1"/>
      <c r="AB6903" s="2"/>
      <c r="AD6903" s="1"/>
      <c r="AE6903" s="1"/>
      <c r="AF6903" s="1"/>
      <c r="AG6903" s="1"/>
      <c r="AH6903" s="1"/>
    </row>
    <row r="6904" spans="17:34" x14ac:dyDescent="0.3">
      <c r="Q6904" s="1"/>
      <c r="AB6904" s="2"/>
      <c r="AD6904" s="1"/>
      <c r="AE6904" s="1"/>
      <c r="AF6904" s="1"/>
      <c r="AG6904" s="1"/>
      <c r="AH6904" s="1"/>
    </row>
    <row r="6905" spans="17:34" x14ac:dyDescent="0.3">
      <c r="Q6905" s="1"/>
      <c r="AB6905" s="2"/>
      <c r="AD6905" s="1"/>
      <c r="AE6905" s="1"/>
      <c r="AF6905" s="1"/>
      <c r="AG6905" s="1"/>
      <c r="AH6905" s="1"/>
    </row>
    <row r="6906" spans="17:34" x14ac:dyDescent="0.3">
      <c r="Q6906" s="1"/>
      <c r="AB6906" s="2"/>
      <c r="AD6906" s="1"/>
      <c r="AE6906" s="1"/>
      <c r="AF6906" s="1"/>
      <c r="AG6906" s="1"/>
      <c r="AH6906" s="1"/>
    </row>
    <row r="6907" spans="17:34" x14ac:dyDescent="0.3">
      <c r="Q6907" s="1"/>
      <c r="AB6907" s="2"/>
      <c r="AD6907" s="1"/>
      <c r="AE6907" s="1"/>
      <c r="AF6907" s="1"/>
      <c r="AG6907" s="1"/>
      <c r="AH6907" s="1"/>
    </row>
    <row r="6908" spans="17:34" x14ac:dyDescent="0.3">
      <c r="Q6908" s="1"/>
      <c r="AB6908" s="2"/>
      <c r="AD6908" s="1"/>
      <c r="AE6908" s="1"/>
      <c r="AF6908" s="1"/>
      <c r="AG6908" s="1"/>
      <c r="AH6908" s="1"/>
    </row>
    <row r="6909" spans="17:34" x14ac:dyDescent="0.3">
      <c r="Q6909" s="1"/>
      <c r="AB6909" s="2"/>
      <c r="AD6909" s="1"/>
      <c r="AE6909" s="1"/>
      <c r="AF6909" s="1"/>
      <c r="AG6909" s="1"/>
      <c r="AH6909" s="1"/>
    </row>
    <row r="6910" spans="17:34" x14ac:dyDescent="0.3">
      <c r="Q6910" s="1"/>
      <c r="AB6910" s="2"/>
      <c r="AD6910" s="1"/>
      <c r="AE6910" s="1"/>
      <c r="AF6910" s="1"/>
      <c r="AG6910" s="1"/>
      <c r="AH6910" s="1"/>
    </row>
    <row r="6911" spans="17:34" x14ac:dyDescent="0.3">
      <c r="Q6911" s="1"/>
      <c r="AB6911" s="2"/>
      <c r="AD6911" s="1"/>
      <c r="AE6911" s="1"/>
      <c r="AF6911" s="1"/>
      <c r="AG6911" s="1"/>
      <c r="AH6911" s="1"/>
    </row>
    <row r="6912" spans="17:34" x14ac:dyDescent="0.3">
      <c r="Q6912" s="1"/>
      <c r="AB6912" s="2"/>
      <c r="AD6912" s="1"/>
      <c r="AE6912" s="1"/>
      <c r="AF6912" s="1"/>
      <c r="AG6912" s="1"/>
      <c r="AH6912" s="1"/>
    </row>
    <row r="6913" spans="17:34" x14ac:dyDescent="0.3">
      <c r="Q6913" s="1"/>
      <c r="AB6913" s="2"/>
      <c r="AD6913" s="1"/>
      <c r="AE6913" s="1"/>
      <c r="AF6913" s="1"/>
      <c r="AG6913" s="1"/>
      <c r="AH6913" s="1"/>
    </row>
    <row r="6914" spans="17:34" x14ac:dyDescent="0.3">
      <c r="Q6914" s="1"/>
      <c r="AB6914" s="2"/>
      <c r="AD6914" s="1"/>
      <c r="AE6914" s="1"/>
      <c r="AF6914" s="1"/>
      <c r="AG6914" s="1"/>
      <c r="AH6914" s="1"/>
    </row>
    <row r="6915" spans="17:34" x14ac:dyDescent="0.3">
      <c r="Q6915" s="1"/>
      <c r="AB6915" s="2"/>
      <c r="AD6915" s="1"/>
      <c r="AE6915" s="1"/>
      <c r="AF6915" s="1"/>
      <c r="AG6915" s="1"/>
      <c r="AH6915" s="1"/>
    </row>
    <row r="6916" spans="17:34" x14ac:dyDescent="0.3">
      <c r="Q6916" s="1"/>
      <c r="AB6916" s="2"/>
      <c r="AD6916" s="1"/>
      <c r="AE6916" s="1"/>
      <c r="AF6916" s="1"/>
      <c r="AG6916" s="1"/>
      <c r="AH6916" s="1"/>
    </row>
    <row r="6917" spans="17:34" x14ac:dyDescent="0.3">
      <c r="Q6917" s="1"/>
      <c r="AB6917" s="2"/>
      <c r="AD6917" s="1"/>
      <c r="AE6917" s="1"/>
      <c r="AF6917" s="1"/>
      <c r="AG6917" s="1"/>
      <c r="AH6917" s="1"/>
    </row>
    <row r="6918" spans="17:34" x14ac:dyDescent="0.3">
      <c r="Q6918" s="1"/>
      <c r="AB6918" s="2"/>
      <c r="AD6918" s="1"/>
      <c r="AE6918" s="1"/>
      <c r="AF6918" s="1"/>
      <c r="AG6918" s="1"/>
      <c r="AH6918" s="1"/>
    </row>
    <row r="6919" spans="17:34" x14ac:dyDescent="0.3">
      <c r="Q6919" s="1"/>
      <c r="AB6919" s="2"/>
      <c r="AD6919" s="1"/>
      <c r="AE6919" s="1"/>
      <c r="AF6919" s="1"/>
      <c r="AG6919" s="1"/>
      <c r="AH6919" s="1"/>
    </row>
    <row r="6920" spans="17:34" x14ac:dyDescent="0.3">
      <c r="Q6920" s="1"/>
      <c r="AB6920" s="2"/>
      <c r="AD6920" s="1"/>
      <c r="AE6920" s="1"/>
      <c r="AF6920" s="1"/>
      <c r="AG6920" s="1"/>
      <c r="AH6920" s="1"/>
    </row>
    <row r="6921" spans="17:34" x14ac:dyDescent="0.3">
      <c r="Q6921" s="1"/>
      <c r="AB6921" s="2"/>
      <c r="AD6921" s="1"/>
      <c r="AE6921" s="1"/>
      <c r="AF6921" s="1"/>
      <c r="AG6921" s="1"/>
      <c r="AH6921" s="1"/>
    </row>
    <row r="6922" spans="17:34" x14ac:dyDescent="0.3">
      <c r="Q6922" s="1"/>
      <c r="AB6922" s="2"/>
      <c r="AD6922" s="1"/>
      <c r="AE6922" s="1"/>
      <c r="AF6922" s="1"/>
      <c r="AG6922" s="1"/>
      <c r="AH6922" s="1"/>
    </row>
    <row r="6923" spans="17:34" x14ac:dyDescent="0.3">
      <c r="Q6923" s="1"/>
      <c r="AB6923" s="2"/>
      <c r="AD6923" s="1"/>
      <c r="AE6923" s="1"/>
      <c r="AF6923" s="1"/>
      <c r="AG6923" s="1"/>
      <c r="AH6923" s="1"/>
    </row>
    <row r="6924" spans="17:34" x14ac:dyDescent="0.3">
      <c r="Q6924" s="1"/>
      <c r="AB6924" s="2"/>
      <c r="AD6924" s="1"/>
      <c r="AE6924" s="1"/>
      <c r="AF6924" s="1"/>
      <c r="AG6924" s="1"/>
      <c r="AH6924" s="1"/>
    </row>
    <row r="6925" spans="17:34" x14ac:dyDescent="0.3">
      <c r="Q6925" s="1"/>
      <c r="AB6925" s="2"/>
      <c r="AD6925" s="1"/>
      <c r="AE6925" s="1"/>
      <c r="AF6925" s="1"/>
      <c r="AG6925" s="1"/>
      <c r="AH6925" s="1"/>
    </row>
    <row r="6926" spans="17:34" x14ac:dyDescent="0.3">
      <c r="Q6926" s="1"/>
      <c r="AB6926" s="2"/>
      <c r="AD6926" s="1"/>
      <c r="AE6926" s="1"/>
      <c r="AF6926" s="1"/>
      <c r="AG6926" s="1"/>
      <c r="AH6926" s="1"/>
    </row>
    <row r="6927" spans="17:34" x14ac:dyDescent="0.3">
      <c r="Q6927" s="1"/>
      <c r="AB6927" s="2"/>
      <c r="AD6927" s="1"/>
      <c r="AE6927" s="1"/>
      <c r="AF6927" s="1"/>
      <c r="AG6927" s="1"/>
      <c r="AH6927" s="1"/>
    </row>
    <row r="6928" spans="17:34" x14ac:dyDescent="0.3">
      <c r="Q6928" s="1"/>
      <c r="AB6928" s="2"/>
      <c r="AD6928" s="1"/>
      <c r="AE6928" s="1"/>
      <c r="AF6928" s="1"/>
      <c r="AG6928" s="1"/>
      <c r="AH6928" s="1"/>
    </row>
    <row r="6929" spans="17:34" x14ac:dyDescent="0.3">
      <c r="Q6929" s="1"/>
      <c r="AB6929" s="2"/>
      <c r="AD6929" s="1"/>
      <c r="AE6929" s="1"/>
      <c r="AF6929" s="1"/>
      <c r="AG6929" s="1"/>
      <c r="AH6929" s="1"/>
    </row>
    <row r="6930" spans="17:34" x14ac:dyDescent="0.3">
      <c r="Q6930" s="1"/>
      <c r="AB6930" s="2"/>
      <c r="AD6930" s="1"/>
      <c r="AE6930" s="1"/>
      <c r="AF6930" s="1"/>
      <c r="AG6930" s="1"/>
      <c r="AH6930" s="1"/>
    </row>
    <row r="6931" spans="17:34" x14ac:dyDescent="0.3">
      <c r="Q6931" s="1"/>
      <c r="AB6931" s="2"/>
      <c r="AD6931" s="1"/>
      <c r="AE6931" s="1"/>
      <c r="AF6931" s="1"/>
      <c r="AG6931" s="1"/>
      <c r="AH6931" s="1"/>
    </row>
    <row r="6932" spans="17:34" x14ac:dyDescent="0.3">
      <c r="Q6932" s="1"/>
      <c r="AB6932" s="2"/>
      <c r="AD6932" s="1"/>
      <c r="AE6932" s="1"/>
      <c r="AF6932" s="1"/>
      <c r="AG6932" s="1"/>
      <c r="AH6932" s="1"/>
    </row>
    <row r="6933" spans="17:34" x14ac:dyDescent="0.3">
      <c r="Q6933" s="1"/>
      <c r="AB6933" s="2"/>
      <c r="AD6933" s="1"/>
      <c r="AE6933" s="1"/>
      <c r="AF6933" s="1"/>
      <c r="AG6933" s="1"/>
      <c r="AH6933" s="1"/>
    </row>
    <row r="6934" spans="17:34" x14ac:dyDescent="0.3">
      <c r="Q6934" s="1"/>
      <c r="AB6934" s="2"/>
      <c r="AD6934" s="1"/>
      <c r="AE6934" s="1"/>
      <c r="AF6934" s="1"/>
      <c r="AG6934" s="1"/>
      <c r="AH6934" s="1"/>
    </row>
    <row r="6935" spans="17:34" x14ac:dyDescent="0.3">
      <c r="Q6935" s="1"/>
      <c r="AB6935" s="2"/>
      <c r="AD6935" s="1"/>
      <c r="AE6935" s="1"/>
      <c r="AF6935" s="1"/>
      <c r="AG6935" s="1"/>
      <c r="AH6935" s="1"/>
    </row>
    <row r="6936" spans="17:34" x14ac:dyDescent="0.3">
      <c r="Q6936" s="1"/>
      <c r="AB6936" s="2"/>
      <c r="AD6936" s="1"/>
      <c r="AE6936" s="1"/>
      <c r="AF6936" s="1"/>
      <c r="AG6936" s="1"/>
      <c r="AH6936" s="1"/>
    </row>
    <row r="6937" spans="17:34" x14ac:dyDescent="0.3">
      <c r="Q6937" s="1"/>
      <c r="AB6937" s="2"/>
      <c r="AD6937" s="1"/>
      <c r="AE6937" s="1"/>
      <c r="AF6937" s="1"/>
      <c r="AG6937" s="1"/>
      <c r="AH6937" s="1"/>
    </row>
    <row r="6938" spans="17:34" x14ac:dyDescent="0.3">
      <c r="Q6938" s="1"/>
      <c r="AB6938" s="2"/>
      <c r="AD6938" s="1"/>
      <c r="AE6938" s="1"/>
      <c r="AF6938" s="1"/>
      <c r="AG6938" s="1"/>
      <c r="AH6938" s="1"/>
    </row>
    <row r="6939" spans="17:34" x14ac:dyDescent="0.3">
      <c r="Q6939" s="1"/>
      <c r="AB6939" s="2"/>
      <c r="AD6939" s="1"/>
      <c r="AE6939" s="1"/>
      <c r="AF6939" s="1"/>
      <c r="AG6939" s="1"/>
      <c r="AH6939" s="1"/>
    </row>
    <row r="6940" spans="17:34" x14ac:dyDescent="0.3">
      <c r="Q6940" s="1"/>
      <c r="AB6940" s="2"/>
      <c r="AD6940" s="1"/>
      <c r="AE6940" s="1"/>
      <c r="AF6940" s="1"/>
      <c r="AG6940" s="1"/>
      <c r="AH6940" s="1"/>
    </row>
    <row r="6941" spans="17:34" x14ac:dyDescent="0.3">
      <c r="Q6941" s="1"/>
      <c r="AB6941" s="2"/>
      <c r="AD6941" s="1"/>
      <c r="AE6941" s="1"/>
      <c r="AF6941" s="1"/>
      <c r="AG6941" s="1"/>
      <c r="AH6941" s="1"/>
    </row>
    <row r="6942" spans="17:34" x14ac:dyDescent="0.3">
      <c r="Q6942" s="1"/>
      <c r="AB6942" s="2"/>
      <c r="AD6942" s="1"/>
      <c r="AE6942" s="1"/>
      <c r="AF6942" s="1"/>
      <c r="AG6942" s="1"/>
      <c r="AH6942" s="1"/>
    </row>
    <row r="6943" spans="17:34" x14ac:dyDescent="0.3">
      <c r="Q6943" s="1"/>
      <c r="AB6943" s="2"/>
      <c r="AD6943" s="1"/>
      <c r="AE6943" s="1"/>
      <c r="AF6943" s="1"/>
      <c r="AG6943" s="1"/>
      <c r="AH6943" s="1"/>
    </row>
    <row r="6944" spans="17:34" x14ac:dyDescent="0.3">
      <c r="Q6944" s="1"/>
      <c r="AB6944" s="2"/>
      <c r="AD6944" s="1"/>
      <c r="AE6944" s="1"/>
      <c r="AF6944" s="1"/>
      <c r="AG6944" s="1"/>
      <c r="AH6944" s="1"/>
    </row>
    <row r="6945" spans="17:34" x14ac:dyDescent="0.3">
      <c r="Q6945" s="1"/>
      <c r="AB6945" s="2"/>
      <c r="AD6945" s="1"/>
      <c r="AE6945" s="1"/>
      <c r="AF6945" s="1"/>
      <c r="AG6945" s="1"/>
      <c r="AH6945" s="1"/>
    </row>
    <row r="6946" spans="17:34" x14ac:dyDescent="0.3">
      <c r="Q6946" s="1"/>
      <c r="AB6946" s="2"/>
      <c r="AD6946" s="1"/>
      <c r="AE6946" s="1"/>
      <c r="AF6946" s="1"/>
      <c r="AG6946" s="1"/>
      <c r="AH6946" s="1"/>
    </row>
    <row r="6947" spans="17:34" x14ac:dyDescent="0.3">
      <c r="Q6947" s="1"/>
      <c r="AB6947" s="2"/>
      <c r="AD6947" s="1"/>
      <c r="AE6947" s="1"/>
      <c r="AF6947" s="1"/>
      <c r="AG6947" s="1"/>
      <c r="AH6947" s="1"/>
    </row>
    <row r="6948" spans="17:34" x14ac:dyDescent="0.3">
      <c r="Q6948" s="1"/>
      <c r="AB6948" s="2"/>
      <c r="AD6948" s="1"/>
      <c r="AE6948" s="1"/>
      <c r="AF6948" s="1"/>
      <c r="AG6948" s="1"/>
      <c r="AH6948" s="1"/>
    </row>
    <row r="6949" spans="17:34" x14ac:dyDescent="0.3">
      <c r="Q6949" s="1"/>
      <c r="AB6949" s="2"/>
      <c r="AD6949" s="1"/>
      <c r="AE6949" s="1"/>
      <c r="AF6949" s="1"/>
      <c r="AG6949" s="1"/>
      <c r="AH6949" s="1"/>
    </row>
    <row r="6950" spans="17:34" x14ac:dyDescent="0.3">
      <c r="Q6950" s="1"/>
      <c r="AB6950" s="2"/>
      <c r="AD6950" s="1"/>
      <c r="AE6950" s="1"/>
      <c r="AF6950" s="1"/>
      <c r="AG6950" s="1"/>
      <c r="AH6950" s="1"/>
    </row>
    <row r="6951" spans="17:34" x14ac:dyDescent="0.3">
      <c r="Q6951" s="1"/>
      <c r="AB6951" s="2"/>
      <c r="AD6951" s="1"/>
      <c r="AE6951" s="1"/>
      <c r="AF6951" s="1"/>
      <c r="AG6951" s="1"/>
      <c r="AH6951" s="1"/>
    </row>
    <row r="6952" spans="17:34" x14ac:dyDescent="0.3">
      <c r="Q6952" s="1"/>
      <c r="AB6952" s="2"/>
      <c r="AD6952" s="1"/>
      <c r="AE6952" s="1"/>
      <c r="AF6952" s="1"/>
      <c r="AG6952" s="1"/>
      <c r="AH6952" s="1"/>
    </row>
    <row r="6953" spans="17:34" x14ac:dyDescent="0.3">
      <c r="Q6953" s="1"/>
      <c r="AB6953" s="2"/>
      <c r="AD6953" s="1"/>
      <c r="AE6953" s="1"/>
      <c r="AF6953" s="1"/>
      <c r="AG6953" s="1"/>
      <c r="AH6953" s="1"/>
    </row>
    <row r="6954" spans="17:34" x14ac:dyDescent="0.3">
      <c r="Q6954" s="1"/>
      <c r="AB6954" s="2"/>
      <c r="AD6954" s="1"/>
      <c r="AE6954" s="1"/>
      <c r="AF6954" s="1"/>
      <c r="AG6954" s="1"/>
      <c r="AH6954" s="1"/>
    </row>
    <row r="6955" spans="17:34" x14ac:dyDescent="0.3">
      <c r="Q6955" s="1"/>
      <c r="AB6955" s="2"/>
      <c r="AD6955" s="1"/>
      <c r="AE6955" s="1"/>
      <c r="AF6955" s="1"/>
      <c r="AG6955" s="1"/>
      <c r="AH6955" s="1"/>
    </row>
    <row r="6956" spans="17:34" x14ac:dyDescent="0.3">
      <c r="Q6956" s="1"/>
      <c r="AB6956" s="2"/>
      <c r="AD6956" s="1"/>
      <c r="AE6956" s="1"/>
      <c r="AF6956" s="1"/>
      <c r="AG6956" s="1"/>
      <c r="AH6956" s="1"/>
    </row>
    <row r="6957" spans="17:34" x14ac:dyDescent="0.3">
      <c r="Q6957" s="1"/>
      <c r="AB6957" s="2"/>
      <c r="AD6957" s="1"/>
      <c r="AE6957" s="1"/>
      <c r="AF6957" s="1"/>
      <c r="AG6957" s="1"/>
      <c r="AH6957" s="1"/>
    </row>
    <row r="6958" spans="17:34" x14ac:dyDescent="0.3">
      <c r="Q6958" s="1"/>
      <c r="AB6958" s="2"/>
      <c r="AD6958" s="1"/>
      <c r="AE6958" s="1"/>
      <c r="AF6958" s="1"/>
      <c r="AG6958" s="1"/>
      <c r="AH6958" s="1"/>
    </row>
    <row r="6959" spans="17:34" x14ac:dyDescent="0.3">
      <c r="Q6959" s="1"/>
      <c r="AB6959" s="2"/>
      <c r="AD6959" s="1"/>
      <c r="AE6959" s="1"/>
      <c r="AF6959" s="1"/>
      <c r="AG6959" s="1"/>
      <c r="AH6959" s="1"/>
    </row>
    <row r="6960" spans="17:34" x14ac:dyDescent="0.3">
      <c r="Q6960" s="1"/>
      <c r="AB6960" s="2"/>
      <c r="AD6960" s="1"/>
      <c r="AE6960" s="1"/>
      <c r="AF6960" s="1"/>
      <c r="AG6960" s="1"/>
      <c r="AH6960" s="1"/>
    </row>
    <row r="6961" spans="17:34" x14ac:dyDescent="0.3">
      <c r="Q6961" s="1"/>
      <c r="AB6961" s="2"/>
      <c r="AD6961" s="1"/>
      <c r="AE6961" s="1"/>
      <c r="AF6961" s="1"/>
      <c r="AG6961" s="1"/>
      <c r="AH6961" s="1"/>
    </row>
    <row r="6962" spans="17:34" x14ac:dyDescent="0.3">
      <c r="Q6962" s="1"/>
      <c r="AB6962" s="2"/>
      <c r="AD6962" s="1"/>
      <c r="AE6962" s="1"/>
      <c r="AF6962" s="1"/>
      <c r="AG6962" s="1"/>
      <c r="AH6962" s="1"/>
    </row>
    <row r="6963" spans="17:34" x14ac:dyDescent="0.3">
      <c r="Q6963" s="1"/>
      <c r="AB6963" s="2"/>
      <c r="AD6963" s="1"/>
      <c r="AE6963" s="1"/>
      <c r="AF6963" s="1"/>
      <c r="AG6963" s="1"/>
      <c r="AH6963" s="1"/>
    </row>
    <row r="6964" spans="17:34" x14ac:dyDescent="0.3">
      <c r="Q6964" s="1"/>
      <c r="AB6964" s="2"/>
      <c r="AD6964" s="1"/>
      <c r="AE6964" s="1"/>
      <c r="AF6964" s="1"/>
      <c r="AG6964" s="1"/>
      <c r="AH6964" s="1"/>
    </row>
    <row r="6965" spans="17:34" x14ac:dyDescent="0.3">
      <c r="Q6965" s="1"/>
      <c r="AB6965" s="2"/>
      <c r="AD6965" s="1"/>
      <c r="AE6965" s="1"/>
      <c r="AF6965" s="1"/>
      <c r="AG6965" s="1"/>
      <c r="AH6965" s="1"/>
    </row>
    <row r="6966" spans="17:34" x14ac:dyDescent="0.3">
      <c r="Q6966" s="1"/>
      <c r="AB6966" s="2"/>
      <c r="AD6966" s="1"/>
      <c r="AE6966" s="1"/>
      <c r="AF6966" s="1"/>
      <c r="AG6966" s="1"/>
      <c r="AH6966" s="1"/>
    </row>
    <row r="6967" spans="17:34" x14ac:dyDescent="0.3">
      <c r="Q6967" s="1"/>
      <c r="AB6967" s="2"/>
      <c r="AD6967" s="1"/>
      <c r="AE6967" s="1"/>
      <c r="AF6967" s="1"/>
      <c r="AG6967" s="1"/>
      <c r="AH6967" s="1"/>
    </row>
    <row r="6968" spans="17:34" x14ac:dyDescent="0.3">
      <c r="Q6968" s="1"/>
      <c r="AB6968" s="2"/>
      <c r="AD6968" s="1"/>
      <c r="AE6968" s="1"/>
      <c r="AF6968" s="1"/>
      <c r="AG6968" s="1"/>
      <c r="AH6968" s="1"/>
    </row>
    <row r="6969" spans="17:34" x14ac:dyDescent="0.3">
      <c r="Q6969" s="1"/>
      <c r="AB6969" s="2"/>
      <c r="AD6969" s="1"/>
      <c r="AE6969" s="1"/>
      <c r="AF6969" s="1"/>
      <c r="AG6969" s="1"/>
      <c r="AH6969" s="1"/>
    </row>
    <row r="6970" spans="17:34" x14ac:dyDescent="0.3">
      <c r="Q6970" s="1"/>
      <c r="AB6970" s="2"/>
      <c r="AD6970" s="1"/>
      <c r="AE6970" s="1"/>
      <c r="AF6970" s="1"/>
      <c r="AG6970" s="1"/>
      <c r="AH6970" s="1"/>
    </row>
    <row r="6971" spans="17:34" x14ac:dyDescent="0.3">
      <c r="Q6971" s="1"/>
      <c r="AB6971" s="2"/>
      <c r="AD6971" s="1"/>
      <c r="AE6971" s="1"/>
      <c r="AF6971" s="1"/>
      <c r="AG6971" s="1"/>
      <c r="AH6971" s="1"/>
    </row>
    <row r="6972" spans="17:34" x14ac:dyDescent="0.3">
      <c r="Q6972" s="1"/>
      <c r="AB6972" s="2"/>
      <c r="AD6972" s="1"/>
      <c r="AE6972" s="1"/>
      <c r="AF6972" s="1"/>
      <c r="AG6972" s="1"/>
      <c r="AH6972" s="1"/>
    </row>
    <row r="6973" spans="17:34" x14ac:dyDescent="0.3">
      <c r="Q6973" s="1"/>
      <c r="AB6973" s="2"/>
      <c r="AD6973" s="1"/>
      <c r="AE6973" s="1"/>
      <c r="AF6973" s="1"/>
      <c r="AG6973" s="1"/>
      <c r="AH6973" s="1"/>
    </row>
    <row r="6974" spans="17:34" x14ac:dyDescent="0.3">
      <c r="Q6974" s="1"/>
      <c r="AB6974" s="2"/>
      <c r="AD6974" s="1"/>
      <c r="AE6974" s="1"/>
      <c r="AF6974" s="1"/>
      <c r="AG6974" s="1"/>
      <c r="AH6974" s="1"/>
    </row>
    <row r="6975" spans="17:34" x14ac:dyDescent="0.3">
      <c r="Q6975" s="1"/>
      <c r="AB6975" s="2"/>
      <c r="AD6975" s="1"/>
      <c r="AE6975" s="1"/>
      <c r="AF6975" s="1"/>
      <c r="AG6975" s="1"/>
      <c r="AH6975" s="1"/>
    </row>
    <row r="6976" spans="17:34" x14ac:dyDescent="0.3">
      <c r="Q6976" s="1"/>
      <c r="AB6976" s="2"/>
      <c r="AD6976" s="1"/>
      <c r="AE6976" s="1"/>
      <c r="AF6976" s="1"/>
      <c r="AG6976" s="1"/>
      <c r="AH6976" s="1"/>
    </row>
    <row r="6977" spans="17:34" x14ac:dyDescent="0.3">
      <c r="Q6977" s="1"/>
      <c r="AB6977" s="2"/>
      <c r="AD6977" s="1"/>
      <c r="AE6977" s="1"/>
      <c r="AF6977" s="1"/>
      <c r="AG6977" s="1"/>
      <c r="AH6977" s="1"/>
    </row>
    <row r="6978" spans="17:34" x14ac:dyDescent="0.3">
      <c r="Q6978" s="1"/>
      <c r="AB6978" s="2"/>
      <c r="AD6978" s="1"/>
      <c r="AE6978" s="1"/>
      <c r="AF6978" s="1"/>
      <c r="AG6978" s="1"/>
      <c r="AH6978" s="1"/>
    </row>
    <row r="6979" spans="17:34" x14ac:dyDescent="0.3">
      <c r="Q6979" s="1"/>
      <c r="AB6979" s="2"/>
      <c r="AD6979" s="1"/>
      <c r="AE6979" s="1"/>
      <c r="AF6979" s="1"/>
      <c r="AG6979" s="1"/>
      <c r="AH6979" s="1"/>
    </row>
    <row r="6980" spans="17:34" x14ac:dyDescent="0.3">
      <c r="Q6980" s="1"/>
      <c r="AB6980" s="2"/>
      <c r="AD6980" s="1"/>
      <c r="AE6980" s="1"/>
      <c r="AF6980" s="1"/>
      <c r="AG6980" s="1"/>
      <c r="AH6980" s="1"/>
    </row>
    <row r="6981" spans="17:34" x14ac:dyDescent="0.3">
      <c r="Q6981" s="1"/>
      <c r="AB6981" s="2"/>
      <c r="AD6981" s="1"/>
      <c r="AE6981" s="1"/>
      <c r="AF6981" s="1"/>
      <c r="AG6981" s="1"/>
      <c r="AH6981" s="1"/>
    </row>
    <row r="6982" spans="17:34" x14ac:dyDescent="0.3">
      <c r="Q6982" s="1"/>
      <c r="AB6982" s="2"/>
      <c r="AD6982" s="1"/>
      <c r="AE6982" s="1"/>
      <c r="AF6982" s="1"/>
      <c r="AG6982" s="1"/>
      <c r="AH6982" s="1"/>
    </row>
    <row r="6983" spans="17:34" x14ac:dyDescent="0.3">
      <c r="Q6983" s="1"/>
      <c r="AB6983" s="2"/>
      <c r="AD6983" s="1"/>
      <c r="AE6983" s="1"/>
      <c r="AF6983" s="1"/>
      <c r="AG6983" s="1"/>
      <c r="AH6983" s="1"/>
    </row>
    <row r="6984" spans="17:34" x14ac:dyDescent="0.3">
      <c r="Q6984" s="1"/>
      <c r="AB6984" s="2"/>
      <c r="AD6984" s="1"/>
      <c r="AE6984" s="1"/>
      <c r="AF6984" s="1"/>
      <c r="AG6984" s="1"/>
      <c r="AH6984" s="1"/>
    </row>
    <row r="6985" spans="17:34" x14ac:dyDescent="0.3">
      <c r="Q6985" s="1"/>
      <c r="AB6985" s="2"/>
      <c r="AD6985" s="1"/>
      <c r="AE6985" s="1"/>
      <c r="AF6985" s="1"/>
      <c r="AG6985" s="1"/>
      <c r="AH6985" s="1"/>
    </row>
    <row r="6986" spans="17:34" x14ac:dyDescent="0.3">
      <c r="Q6986" s="1"/>
      <c r="AB6986" s="2"/>
      <c r="AD6986" s="1"/>
      <c r="AE6986" s="1"/>
      <c r="AF6986" s="1"/>
      <c r="AG6986" s="1"/>
      <c r="AH6986" s="1"/>
    </row>
    <row r="6987" spans="17:34" x14ac:dyDescent="0.3">
      <c r="Q6987" s="1"/>
      <c r="AB6987" s="2"/>
      <c r="AD6987" s="1"/>
      <c r="AE6987" s="1"/>
      <c r="AF6987" s="1"/>
      <c r="AG6987" s="1"/>
      <c r="AH6987" s="1"/>
    </row>
    <row r="6988" spans="17:34" x14ac:dyDescent="0.3">
      <c r="Q6988" s="1"/>
      <c r="AB6988" s="2"/>
      <c r="AD6988" s="1"/>
      <c r="AE6988" s="1"/>
      <c r="AF6988" s="1"/>
      <c r="AG6988" s="1"/>
      <c r="AH6988" s="1"/>
    </row>
    <row r="6989" spans="17:34" x14ac:dyDescent="0.3">
      <c r="Q6989" s="1"/>
      <c r="AB6989" s="2"/>
      <c r="AD6989" s="1"/>
      <c r="AE6989" s="1"/>
      <c r="AF6989" s="1"/>
      <c r="AG6989" s="1"/>
      <c r="AH6989" s="1"/>
    </row>
    <row r="6990" spans="17:34" x14ac:dyDescent="0.3">
      <c r="Q6990" s="1"/>
      <c r="AB6990" s="2"/>
      <c r="AD6990" s="1"/>
      <c r="AE6990" s="1"/>
      <c r="AF6990" s="1"/>
      <c r="AG6990" s="1"/>
      <c r="AH6990" s="1"/>
    </row>
    <row r="6991" spans="17:34" x14ac:dyDescent="0.3">
      <c r="Q6991" s="1"/>
      <c r="AB6991" s="2"/>
      <c r="AD6991" s="1"/>
      <c r="AE6991" s="1"/>
      <c r="AF6991" s="1"/>
      <c r="AG6991" s="1"/>
      <c r="AH6991" s="1"/>
    </row>
    <row r="6992" spans="17:34" x14ac:dyDescent="0.3">
      <c r="Q6992" s="1"/>
      <c r="AB6992" s="2"/>
      <c r="AD6992" s="1"/>
      <c r="AE6992" s="1"/>
      <c r="AF6992" s="1"/>
      <c r="AG6992" s="1"/>
      <c r="AH6992" s="1"/>
    </row>
    <row r="6993" spans="17:34" x14ac:dyDescent="0.3">
      <c r="Q6993" s="1"/>
      <c r="AB6993" s="2"/>
      <c r="AD6993" s="1"/>
      <c r="AE6993" s="1"/>
      <c r="AF6993" s="1"/>
      <c r="AG6993" s="1"/>
      <c r="AH6993" s="1"/>
    </row>
    <row r="6994" spans="17:34" x14ac:dyDescent="0.3">
      <c r="Q6994" s="1"/>
      <c r="AB6994" s="2"/>
      <c r="AD6994" s="1"/>
      <c r="AE6994" s="1"/>
      <c r="AF6994" s="1"/>
      <c r="AG6994" s="1"/>
      <c r="AH6994" s="1"/>
    </row>
    <row r="6995" spans="17:34" x14ac:dyDescent="0.3">
      <c r="Q6995" s="1"/>
      <c r="AB6995" s="2"/>
      <c r="AD6995" s="1"/>
      <c r="AE6995" s="1"/>
      <c r="AF6995" s="1"/>
      <c r="AG6995" s="1"/>
      <c r="AH6995" s="1"/>
    </row>
    <row r="6996" spans="17:34" x14ac:dyDescent="0.3">
      <c r="Q6996" s="1"/>
      <c r="AB6996" s="2"/>
      <c r="AD6996" s="1"/>
      <c r="AE6996" s="1"/>
      <c r="AF6996" s="1"/>
      <c r="AG6996" s="1"/>
      <c r="AH6996" s="1"/>
    </row>
    <row r="6997" spans="17:34" x14ac:dyDescent="0.3">
      <c r="Q6997" s="1"/>
      <c r="AB6997" s="2"/>
      <c r="AD6997" s="1"/>
      <c r="AE6997" s="1"/>
      <c r="AF6997" s="1"/>
      <c r="AG6997" s="1"/>
      <c r="AH6997" s="1"/>
    </row>
    <row r="6998" spans="17:34" x14ac:dyDescent="0.3">
      <c r="Q6998" s="1"/>
      <c r="AB6998" s="2"/>
      <c r="AD6998" s="1"/>
      <c r="AE6998" s="1"/>
      <c r="AF6998" s="1"/>
      <c r="AG6998" s="1"/>
      <c r="AH6998" s="1"/>
    </row>
    <row r="6999" spans="17:34" x14ac:dyDescent="0.3">
      <c r="Q6999" s="1"/>
      <c r="AB6999" s="2"/>
      <c r="AD6999" s="1"/>
      <c r="AE6999" s="1"/>
      <c r="AF6999" s="1"/>
      <c r="AG6999" s="1"/>
      <c r="AH6999" s="1"/>
    </row>
    <row r="7000" spans="17:34" x14ac:dyDescent="0.3">
      <c r="Q7000" s="1"/>
      <c r="AB7000" s="2"/>
      <c r="AD7000" s="1"/>
      <c r="AE7000" s="1"/>
      <c r="AF7000" s="1"/>
      <c r="AG7000" s="1"/>
      <c r="AH7000" s="1"/>
    </row>
    <row r="7001" spans="17:34" x14ac:dyDescent="0.3">
      <c r="Q7001" s="1"/>
      <c r="AB7001" s="2"/>
      <c r="AD7001" s="1"/>
      <c r="AE7001" s="1"/>
      <c r="AF7001" s="1"/>
      <c r="AG7001" s="1"/>
      <c r="AH7001" s="1"/>
    </row>
    <row r="7002" spans="17:34" x14ac:dyDescent="0.3">
      <c r="Q7002" s="1"/>
      <c r="AB7002" s="2"/>
      <c r="AD7002" s="1"/>
      <c r="AE7002" s="1"/>
      <c r="AF7002" s="1"/>
      <c r="AG7002" s="1"/>
      <c r="AH7002" s="1"/>
    </row>
    <row r="7003" spans="17:34" x14ac:dyDescent="0.3">
      <c r="Q7003" s="1"/>
      <c r="AB7003" s="2"/>
      <c r="AD7003" s="1"/>
      <c r="AE7003" s="1"/>
      <c r="AF7003" s="1"/>
      <c r="AG7003" s="1"/>
      <c r="AH7003" s="1"/>
    </row>
    <row r="7004" spans="17:34" x14ac:dyDescent="0.3">
      <c r="Q7004" s="1"/>
      <c r="AB7004" s="2"/>
      <c r="AD7004" s="1"/>
      <c r="AE7004" s="1"/>
      <c r="AF7004" s="1"/>
      <c r="AG7004" s="1"/>
      <c r="AH7004" s="1"/>
    </row>
    <row r="7005" spans="17:34" x14ac:dyDescent="0.3">
      <c r="Q7005" s="1"/>
      <c r="AB7005" s="2"/>
      <c r="AD7005" s="1"/>
      <c r="AE7005" s="1"/>
      <c r="AF7005" s="1"/>
      <c r="AG7005" s="1"/>
      <c r="AH7005" s="1"/>
    </row>
    <row r="7006" spans="17:34" x14ac:dyDescent="0.3">
      <c r="Q7006" s="1"/>
      <c r="AB7006" s="2"/>
      <c r="AD7006" s="1"/>
      <c r="AE7006" s="1"/>
      <c r="AF7006" s="1"/>
      <c r="AG7006" s="1"/>
      <c r="AH7006" s="1"/>
    </row>
    <row r="7007" spans="17:34" x14ac:dyDescent="0.3">
      <c r="Q7007" s="1"/>
      <c r="AB7007" s="2"/>
      <c r="AD7007" s="1"/>
      <c r="AE7007" s="1"/>
      <c r="AF7007" s="1"/>
      <c r="AG7007" s="1"/>
      <c r="AH7007" s="1"/>
    </row>
    <row r="7008" spans="17:34" x14ac:dyDescent="0.3">
      <c r="Q7008" s="1"/>
      <c r="AB7008" s="2"/>
      <c r="AD7008" s="1"/>
      <c r="AE7008" s="1"/>
      <c r="AF7008" s="1"/>
      <c r="AG7008" s="1"/>
      <c r="AH7008" s="1"/>
    </row>
    <row r="7009" spans="17:34" x14ac:dyDescent="0.3">
      <c r="Q7009" s="1"/>
      <c r="AB7009" s="2"/>
      <c r="AD7009" s="1"/>
      <c r="AE7009" s="1"/>
      <c r="AF7009" s="1"/>
      <c r="AG7009" s="1"/>
      <c r="AH7009" s="1"/>
    </row>
    <row r="7010" spans="17:34" x14ac:dyDescent="0.3">
      <c r="Q7010" s="1"/>
      <c r="AB7010" s="2"/>
      <c r="AD7010" s="1"/>
      <c r="AE7010" s="1"/>
      <c r="AF7010" s="1"/>
      <c r="AG7010" s="1"/>
      <c r="AH7010" s="1"/>
    </row>
    <row r="7011" spans="17:34" x14ac:dyDescent="0.3">
      <c r="Q7011" s="1"/>
      <c r="AB7011" s="2"/>
      <c r="AD7011" s="1"/>
      <c r="AE7011" s="1"/>
      <c r="AF7011" s="1"/>
      <c r="AG7011" s="1"/>
      <c r="AH7011" s="1"/>
    </row>
    <row r="7012" spans="17:34" x14ac:dyDescent="0.3">
      <c r="Q7012" s="1"/>
      <c r="AB7012" s="2"/>
      <c r="AD7012" s="1"/>
      <c r="AE7012" s="1"/>
      <c r="AF7012" s="1"/>
      <c r="AG7012" s="1"/>
      <c r="AH7012" s="1"/>
    </row>
    <row r="7013" spans="17:34" x14ac:dyDescent="0.3">
      <c r="Q7013" s="1"/>
      <c r="AB7013" s="2"/>
      <c r="AD7013" s="1"/>
      <c r="AE7013" s="1"/>
      <c r="AF7013" s="1"/>
      <c r="AG7013" s="1"/>
      <c r="AH7013" s="1"/>
    </row>
    <row r="7014" spans="17:34" x14ac:dyDescent="0.3">
      <c r="Q7014" s="1"/>
      <c r="AB7014" s="2"/>
      <c r="AD7014" s="1"/>
      <c r="AE7014" s="1"/>
      <c r="AF7014" s="1"/>
      <c r="AG7014" s="1"/>
      <c r="AH7014" s="1"/>
    </row>
    <row r="7015" spans="17:34" x14ac:dyDescent="0.3">
      <c r="Q7015" s="1"/>
      <c r="AB7015" s="2"/>
      <c r="AD7015" s="1"/>
      <c r="AE7015" s="1"/>
      <c r="AF7015" s="1"/>
      <c r="AG7015" s="1"/>
      <c r="AH7015" s="1"/>
    </row>
    <row r="7016" spans="17:34" x14ac:dyDescent="0.3">
      <c r="Q7016" s="1"/>
      <c r="AB7016" s="2"/>
      <c r="AD7016" s="1"/>
      <c r="AE7016" s="1"/>
      <c r="AF7016" s="1"/>
      <c r="AG7016" s="1"/>
      <c r="AH7016" s="1"/>
    </row>
    <row r="7017" spans="17:34" x14ac:dyDescent="0.3">
      <c r="Q7017" s="1"/>
      <c r="AB7017" s="2"/>
      <c r="AD7017" s="1"/>
      <c r="AE7017" s="1"/>
      <c r="AF7017" s="1"/>
      <c r="AG7017" s="1"/>
      <c r="AH7017" s="1"/>
    </row>
    <row r="7018" spans="17:34" x14ac:dyDescent="0.3">
      <c r="Q7018" s="1"/>
      <c r="AB7018" s="2"/>
      <c r="AD7018" s="1"/>
      <c r="AE7018" s="1"/>
      <c r="AF7018" s="1"/>
      <c r="AG7018" s="1"/>
      <c r="AH7018" s="1"/>
    </row>
    <row r="7019" spans="17:34" x14ac:dyDescent="0.3">
      <c r="Q7019" s="1"/>
      <c r="AB7019" s="2"/>
      <c r="AD7019" s="1"/>
      <c r="AE7019" s="1"/>
      <c r="AF7019" s="1"/>
      <c r="AG7019" s="1"/>
      <c r="AH7019" s="1"/>
    </row>
    <row r="7020" spans="17:34" x14ac:dyDescent="0.3">
      <c r="Q7020" s="1"/>
      <c r="AB7020" s="2"/>
      <c r="AD7020" s="1"/>
      <c r="AE7020" s="1"/>
      <c r="AF7020" s="1"/>
      <c r="AG7020" s="1"/>
      <c r="AH7020" s="1"/>
    </row>
    <row r="7021" spans="17:34" x14ac:dyDescent="0.3">
      <c r="Q7021" s="1"/>
      <c r="AB7021" s="2"/>
      <c r="AD7021" s="1"/>
      <c r="AE7021" s="1"/>
      <c r="AF7021" s="1"/>
      <c r="AG7021" s="1"/>
      <c r="AH7021" s="1"/>
    </row>
    <row r="7022" spans="17:34" x14ac:dyDescent="0.3">
      <c r="Q7022" s="1"/>
      <c r="AB7022" s="2"/>
      <c r="AD7022" s="1"/>
      <c r="AE7022" s="1"/>
      <c r="AF7022" s="1"/>
      <c r="AG7022" s="1"/>
      <c r="AH7022" s="1"/>
    </row>
    <row r="7023" spans="17:34" x14ac:dyDescent="0.3">
      <c r="Q7023" s="1"/>
      <c r="AB7023" s="2"/>
      <c r="AD7023" s="1"/>
      <c r="AE7023" s="1"/>
      <c r="AF7023" s="1"/>
      <c r="AG7023" s="1"/>
      <c r="AH7023" s="1"/>
    </row>
    <row r="7024" spans="17:34" x14ac:dyDescent="0.3">
      <c r="Q7024" s="1"/>
      <c r="AB7024" s="2"/>
      <c r="AD7024" s="1"/>
      <c r="AE7024" s="1"/>
      <c r="AF7024" s="1"/>
      <c r="AG7024" s="1"/>
      <c r="AH7024" s="1"/>
    </row>
    <row r="7025" spans="17:34" x14ac:dyDescent="0.3">
      <c r="Q7025" s="1"/>
      <c r="AB7025" s="2"/>
      <c r="AD7025" s="1"/>
      <c r="AE7025" s="1"/>
      <c r="AF7025" s="1"/>
      <c r="AG7025" s="1"/>
      <c r="AH7025" s="1"/>
    </row>
    <row r="7026" spans="17:34" x14ac:dyDescent="0.3">
      <c r="Q7026" s="1"/>
      <c r="AB7026" s="2"/>
      <c r="AD7026" s="1"/>
      <c r="AE7026" s="1"/>
      <c r="AF7026" s="1"/>
      <c r="AG7026" s="1"/>
      <c r="AH7026" s="1"/>
    </row>
    <row r="7027" spans="17:34" x14ac:dyDescent="0.3">
      <c r="Q7027" s="1"/>
      <c r="AB7027" s="2"/>
      <c r="AD7027" s="1"/>
      <c r="AE7027" s="1"/>
      <c r="AF7027" s="1"/>
      <c r="AG7027" s="1"/>
      <c r="AH7027" s="1"/>
    </row>
    <row r="7028" spans="17:34" x14ac:dyDescent="0.3">
      <c r="Q7028" s="1"/>
      <c r="AB7028" s="2"/>
      <c r="AD7028" s="1"/>
      <c r="AE7028" s="1"/>
      <c r="AF7028" s="1"/>
      <c r="AG7028" s="1"/>
      <c r="AH7028" s="1"/>
    </row>
    <row r="7029" spans="17:34" x14ac:dyDescent="0.3">
      <c r="Q7029" s="1"/>
      <c r="AB7029" s="2"/>
      <c r="AD7029" s="1"/>
      <c r="AE7029" s="1"/>
      <c r="AF7029" s="1"/>
      <c r="AG7029" s="1"/>
      <c r="AH7029" s="1"/>
    </row>
    <row r="7030" spans="17:34" x14ac:dyDescent="0.3">
      <c r="Q7030" s="1"/>
      <c r="AB7030" s="2"/>
      <c r="AD7030" s="1"/>
      <c r="AE7030" s="1"/>
      <c r="AF7030" s="1"/>
      <c r="AG7030" s="1"/>
      <c r="AH7030" s="1"/>
    </row>
    <row r="7031" spans="17:34" x14ac:dyDescent="0.3">
      <c r="Q7031" s="1"/>
      <c r="AB7031" s="2"/>
      <c r="AD7031" s="1"/>
      <c r="AE7031" s="1"/>
      <c r="AF7031" s="1"/>
      <c r="AG7031" s="1"/>
      <c r="AH7031" s="1"/>
    </row>
    <row r="7032" spans="17:34" x14ac:dyDescent="0.3">
      <c r="Q7032" s="1"/>
      <c r="AB7032" s="2"/>
      <c r="AD7032" s="1"/>
      <c r="AE7032" s="1"/>
      <c r="AF7032" s="1"/>
      <c r="AG7032" s="1"/>
      <c r="AH7032" s="1"/>
    </row>
    <row r="7033" spans="17:34" x14ac:dyDescent="0.3">
      <c r="Q7033" s="1"/>
      <c r="AB7033" s="2"/>
      <c r="AD7033" s="1"/>
      <c r="AE7033" s="1"/>
      <c r="AF7033" s="1"/>
      <c r="AG7033" s="1"/>
      <c r="AH7033" s="1"/>
    </row>
    <row r="7034" spans="17:34" x14ac:dyDescent="0.3">
      <c r="Q7034" s="1"/>
      <c r="AB7034" s="2"/>
      <c r="AD7034" s="1"/>
      <c r="AE7034" s="1"/>
      <c r="AF7034" s="1"/>
      <c r="AG7034" s="1"/>
      <c r="AH7034" s="1"/>
    </row>
    <row r="7035" spans="17:34" x14ac:dyDescent="0.3">
      <c r="Q7035" s="1"/>
      <c r="AB7035" s="2"/>
      <c r="AD7035" s="1"/>
      <c r="AE7035" s="1"/>
      <c r="AF7035" s="1"/>
      <c r="AG7035" s="1"/>
      <c r="AH7035" s="1"/>
    </row>
    <row r="7036" spans="17:34" x14ac:dyDescent="0.3">
      <c r="Q7036" s="1"/>
      <c r="AB7036" s="2"/>
      <c r="AD7036" s="1"/>
      <c r="AE7036" s="1"/>
      <c r="AF7036" s="1"/>
      <c r="AG7036" s="1"/>
      <c r="AH7036" s="1"/>
    </row>
    <row r="7037" spans="17:34" x14ac:dyDescent="0.3">
      <c r="Q7037" s="1"/>
      <c r="AB7037" s="2"/>
      <c r="AD7037" s="1"/>
      <c r="AE7037" s="1"/>
      <c r="AF7037" s="1"/>
      <c r="AG7037" s="1"/>
      <c r="AH7037" s="1"/>
    </row>
    <row r="7038" spans="17:34" x14ac:dyDescent="0.3">
      <c r="Q7038" s="1"/>
      <c r="AB7038" s="2"/>
      <c r="AD7038" s="1"/>
      <c r="AE7038" s="1"/>
      <c r="AF7038" s="1"/>
      <c r="AG7038" s="1"/>
      <c r="AH7038" s="1"/>
    </row>
    <row r="7039" spans="17:34" x14ac:dyDescent="0.3">
      <c r="Q7039" s="1"/>
      <c r="AB7039" s="2"/>
      <c r="AD7039" s="1"/>
      <c r="AE7039" s="1"/>
      <c r="AF7039" s="1"/>
      <c r="AG7039" s="1"/>
      <c r="AH7039" s="1"/>
    </row>
    <row r="7040" spans="17:34" x14ac:dyDescent="0.3">
      <c r="Q7040" s="1"/>
      <c r="AB7040" s="2"/>
      <c r="AD7040" s="1"/>
      <c r="AE7040" s="1"/>
      <c r="AF7040" s="1"/>
      <c r="AG7040" s="1"/>
      <c r="AH7040" s="1"/>
    </row>
    <row r="7041" spans="17:34" x14ac:dyDescent="0.3">
      <c r="Q7041" s="1"/>
      <c r="AB7041" s="2"/>
      <c r="AD7041" s="1"/>
      <c r="AE7041" s="1"/>
      <c r="AF7041" s="1"/>
      <c r="AG7041" s="1"/>
      <c r="AH7041" s="1"/>
    </row>
    <row r="7042" spans="17:34" x14ac:dyDescent="0.3">
      <c r="Q7042" s="1"/>
      <c r="AB7042" s="2"/>
      <c r="AD7042" s="1"/>
      <c r="AE7042" s="1"/>
      <c r="AF7042" s="1"/>
      <c r="AG7042" s="1"/>
      <c r="AH7042" s="1"/>
    </row>
    <row r="7043" spans="17:34" x14ac:dyDescent="0.3">
      <c r="Q7043" s="1"/>
      <c r="AB7043" s="2"/>
      <c r="AD7043" s="1"/>
      <c r="AE7043" s="1"/>
      <c r="AF7043" s="1"/>
      <c r="AG7043" s="1"/>
      <c r="AH7043" s="1"/>
    </row>
    <row r="7044" spans="17:34" x14ac:dyDescent="0.3">
      <c r="Q7044" s="1"/>
      <c r="AB7044" s="2"/>
      <c r="AD7044" s="1"/>
      <c r="AE7044" s="1"/>
      <c r="AF7044" s="1"/>
      <c r="AG7044" s="1"/>
      <c r="AH7044" s="1"/>
    </row>
    <row r="7045" spans="17:34" x14ac:dyDescent="0.3">
      <c r="Q7045" s="1"/>
      <c r="AB7045" s="2"/>
      <c r="AD7045" s="1"/>
      <c r="AE7045" s="1"/>
      <c r="AF7045" s="1"/>
      <c r="AG7045" s="1"/>
      <c r="AH7045" s="1"/>
    </row>
    <row r="7046" spans="17:34" x14ac:dyDescent="0.3">
      <c r="Q7046" s="1"/>
      <c r="AB7046" s="2"/>
      <c r="AD7046" s="1"/>
      <c r="AE7046" s="1"/>
      <c r="AF7046" s="1"/>
      <c r="AG7046" s="1"/>
      <c r="AH7046" s="1"/>
    </row>
    <row r="7047" spans="17:34" x14ac:dyDescent="0.3">
      <c r="Q7047" s="1"/>
      <c r="AB7047" s="2"/>
      <c r="AD7047" s="1"/>
      <c r="AE7047" s="1"/>
      <c r="AF7047" s="1"/>
      <c r="AG7047" s="1"/>
      <c r="AH7047" s="1"/>
    </row>
    <row r="7048" spans="17:34" x14ac:dyDescent="0.3">
      <c r="Q7048" s="1"/>
      <c r="AB7048" s="2"/>
      <c r="AD7048" s="1"/>
      <c r="AE7048" s="1"/>
      <c r="AF7048" s="1"/>
      <c r="AG7048" s="1"/>
      <c r="AH7048" s="1"/>
    </row>
    <row r="7049" spans="17:34" x14ac:dyDescent="0.3">
      <c r="Q7049" s="1"/>
      <c r="AB7049" s="2"/>
      <c r="AD7049" s="1"/>
      <c r="AE7049" s="1"/>
      <c r="AF7049" s="1"/>
      <c r="AG7049" s="1"/>
      <c r="AH7049" s="1"/>
    </row>
    <row r="7050" spans="17:34" x14ac:dyDescent="0.3">
      <c r="Q7050" s="1"/>
      <c r="AB7050" s="2"/>
      <c r="AD7050" s="1"/>
      <c r="AE7050" s="1"/>
      <c r="AF7050" s="1"/>
      <c r="AG7050" s="1"/>
      <c r="AH7050" s="1"/>
    </row>
    <row r="7051" spans="17:34" x14ac:dyDescent="0.3">
      <c r="Q7051" s="1"/>
      <c r="AB7051" s="2"/>
      <c r="AD7051" s="1"/>
      <c r="AE7051" s="1"/>
      <c r="AF7051" s="1"/>
      <c r="AG7051" s="1"/>
      <c r="AH7051" s="1"/>
    </row>
    <row r="7052" spans="17:34" x14ac:dyDescent="0.3">
      <c r="Q7052" s="1"/>
      <c r="AB7052" s="2"/>
      <c r="AD7052" s="1"/>
      <c r="AE7052" s="1"/>
      <c r="AF7052" s="1"/>
      <c r="AG7052" s="1"/>
      <c r="AH7052" s="1"/>
    </row>
    <row r="7053" spans="17:34" x14ac:dyDescent="0.3">
      <c r="Q7053" s="1"/>
      <c r="AB7053" s="2"/>
      <c r="AD7053" s="1"/>
      <c r="AE7053" s="1"/>
      <c r="AF7053" s="1"/>
      <c r="AG7053" s="1"/>
      <c r="AH7053" s="1"/>
    </row>
    <row r="7054" spans="17:34" x14ac:dyDescent="0.3">
      <c r="Q7054" s="1"/>
      <c r="AB7054" s="2"/>
      <c r="AD7054" s="1"/>
      <c r="AE7054" s="1"/>
      <c r="AF7054" s="1"/>
      <c r="AG7054" s="1"/>
      <c r="AH7054" s="1"/>
    </row>
    <row r="7055" spans="17:34" x14ac:dyDescent="0.3">
      <c r="Q7055" s="1"/>
      <c r="AB7055" s="2"/>
      <c r="AD7055" s="1"/>
      <c r="AE7055" s="1"/>
      <c r="AF7055" s="1"/>
      <c r="AG7055" s="1"/>
      <c r="AH7055" s="1"/>
    </row>
    <row r="7056" spans="17:34" x14ac:dyDescent="0.3">
      <c r="Q7056" s="1"/>
      <c r="AB7056" s="2"/>
      <c r="AD7056" s="1"/>
      <c r="AE7056" s="1"/>
      <c r="AF7056" s="1"/>
      <c r="AG7056" s="1"/>
      <c r="AH7056" s="1"/>
    </row>
    <row r="7057" spans="17:34" x14ac:dyDescent="0.3">
      <c r="Q7057" s="1"/>
      <c r="AB7057" s="2"/>
      <c r="AD7057" s="1"/>
      <c r="AE7057" s="1"/>
      <c r="AF7057" s="1"/>
      <c r="AG7057" s="1"/>
      <c r="AH7057" s="1"/>
    </row>
    <row r="7058" spans="17:34" x14ac:dyDescent="0.3">
      <c r="Q7058" s="1"/>
      <c r="AB7058" s="2"/>
      <c r="AD7058" s="1"/>
      <c r="AE7058" s="1"/>
      <c r="AF7058" s="1"/>
      <c r="AG7058" s="1"/>
      <c r="AH7058" s="1"/>
    </row>
    <row r="7059" spans="17:34" x14ac:dyDescent="0.3">
      <c r="Q7059" s="1"/>
      <c r="AB7059" s="2"/>
      <c r="AD7059" s="1"/>
      <c r="AE7059" s="1"/>
      <c r="AF7059" s="1"/>
      <c r="AG7059" s="1"/>
      <c r="AH7059" s="1"/>
    </row>
    <row r="7060" spans="17:34" x14ac:dyDescent="0.3">
      <c r="Q7060" s="1"/>
      <c r="AB7060" s="2"/>
      <c r="AD7060" s="1"/>
      <c r="AE7060" s="1"/>
      <c r="AF7060" s="1"/>
      <c r="AG7060" s="1"/>
      <c r="AH7060" s="1"/>
    </row>
    <row r="7061" spans="17:34" x14ac:dyDescent="0.3">
      <c r="Q7061" s="1"/>
      <c r="AB7061" s="2"/>
      <c r="AD7061" s="1"/>
      <c r="AE7061" s="1"/>
      <c r="AF7061" s="1"/>
      <c r="AG7061" s="1"/>
      <c r="AH7061" s="1"/>
    </row>
    <row r="7062" spans="17:34" x14ac:dyDescent="0.3">
      <c r="Q7062" s="1"/>
      <c r="AB7062" s="2"/>
      <c r="AD7062" s="1"/>
      <c r="AE7062" s="1"/>
      <c r="AF7062" s="1"/>
      <c r="AG7062" s="1"/>
      <c r="AH7062" s="1"/>
    </row>
    <row r="7063" spans="17:34" x14ac:dyDescent="0.3">
      <c r="Q7063" s="1"/>
      <c r="AB7063" s="2"/>
      <c r="AD7063" s="1"/>
      <c r="AE7063" s="1"/>
      <c r="AF7063" s="1"/>
      <c r="AG7063" s="1"/>
      <c r="AH7063" s="1"/>
    </row>
    <row r="7064" spans="17:34" x14ac:dyDescent="0.3">
      <c r="Q7064" s="1"/>
      <c r="AB7064" s="2"/>
      <c r="AD7064" s="1"/>
      <c r="AE7064" s="1"/>
      <c r="AF7064" s="1"/>
      <c r="AG7064" s="1"/>
      <c r="AH7064" s="1"/>
    </row>
    <row r="7065" spans="17:34" x14ac:dyDescent="0.3">
      <c r="Q7065" s="1"/>
      <c r="AB7065" s="2"/>
      <c r="AD7065" s="1"/>
      <c r="AE7065" s="1"/>
      <c r="AF7065" s="1"/>
      <c r="AG7065" s="1"/>
      <c r="AH7065" s="1"/>
    </row>
    <row r="7066" spans="17:34" x14ac:dyDescent="0.3">
      <c r="Q7066" s="1"/>
      <c r="AB7066" s="2"/>
      <c r="AD7066" s="1"/>
      <c r="AE7066" s="1"/>
      <c r="AF7066" s="1"/>
      <c r="AG7066" s="1"/>
      <c r="AH7066" s="1"/>
    </row>
    <row r="7067" spans="17:34" x14ac:dyDescent="0.3">
      <c r="Q7067" s="1"/>
      <c r="AB7067" s="2"/>
      <c r="AD7067" s="1"/>
      <c r="AE7067" s="1"/>
      <c r="AF7067" s="1"/>
      <c r="AG7067" s="1"/>
      <c r="AH7067" s="1"/>
    </row>
    <row r="7068" spans="17:34" x14ac:dyDescent="0.3">
      <c r="Q7068" s="1"/>
      <c r="AB7068" s="2"/>
      <c r="AD7068" s="1"/>
      <c r="AE7068" s="1"/>
      <c r="AF7068" s="1"/>
      <c r="AG7068" s="1"/>
      <c r="AH7068" s="1"/>
    </row>
    <row r="7069" spans="17:34" x14ac:dyDescent="0.3">
      <c r="Q7069" s="1"/>
      <c r="AB7069" s="2"/>
      <c r="AD7069" s="1"/>
      <c r="AE7069" s="1"/>
      <c r="AF7069" s="1"/>
      <c r="AG7069" s="1"/>
      <c r="AH7069" s="1"/>
    </row>
    <row r="7070" spans="17:34" x14ac:dyDescent="0.3">
      <c r="Q7070" s="1"/>
      <c r="AB7070" s="2"/>
      <c r="AD7070" s="1"/>
      <c r="AE7070" s="1"/>
      <c r="AF7070" s="1"/>
      <c r="AG7070" s="1"/>
      <c r="AH7070" s="1"/>
    </row>
    <row r="7071" spans="17:34" x14ac:dyDescent="0.3">
      <c r="Q7071" s="1"/>
      <c r="AB7071" s="2"/>
      <c r="AD7071" s="1"/>
      <c r="AE7071" s="1"/>
      <c r="AF7071" s="1"/>
      <c r="AG7071" s="1"/>
      <c r="AH7071" s="1"/>
    </row>
    <row r="7072" spans="17:34" x14ac:dyDescent="0.3">
      <c r="Q7072" s="1"/>
      <c r="AB7072" s="2"/>
      <c r="AD7072" s="1"/>
      <c r="AE7072" s="1"/>
      <c r="AF7072" s="1"/>
      <c r="AG7072" s="1"/>
      <c r="AH7072" s="1"/>
    </row>
    <row r="7073" spans="17:34" x14ac:dyDescent="0.3">
      <c r="Q7073" s="1"/>
      <c r="AB7073" s="2"/>
      <c r="AD7073" s="1"/>
      <c r="AE7073" s="1"/>
      <c r="AF7073" s="1"/>
      <c r="AG7073" s="1"/>
      <c r="AH7073" s="1"/>
    </row>
    <row r="7074" spans="17:34" x14ac:dyDescent="0.3">
      <c r="Q7074" s="1"/>
      <c r="AB7074" s="2"/>
      <c r="AD7074" s="1"/>
      <c r="AE7074" s="1"/>
      <c r="AF7074" s="1"/>
      <c r="AG7074" s="1"/>
      <c r="AH7074" s="1"/>
    </row>
    <row r="7075" spans="17:34" x14ac:dyDescent="0.3">
      <c r="Q7075" s="1"/>
      <c r="AB7075" s="2"/>
      <c r="AD7075" s="1"/>
      <c r="AE7075" s="1"/>
      <c r="AF7075" s="1"/>
      <c r="AG7075" s="1"/>
      <c r="AH7075" s="1"/>
    </row>
    <row r="7076" spans="17:34" x14ac:dyDescent="0.3">
      <c r="Q7076" s="1"/>
      <c r="AB7076" s="2"/>
      <c r="AD7076" s="1"/>
      <c r="AE7076" s="1"/>
      <c r="AF7076" s="1"/>
      <c r="AG7076" s="1"/>
      <c r="AH7076" s="1"/>
    </row>
    <row r="7077" spans="17:34" x14ac:dyDescent="0.3">
      <c r="Q7077" s="1"/>
      <c r="AB7077" s="2"/>
      <c r="AD7077" s="1"/>
      <c r="AE7077" s="1"/>
      <c r="AF7077" s="1"/>
      <c r="AG7077" s="1"/>
      <c r="AH7077" s="1"/>
    </row>
    <row r="7078" spans="17:34" x14ac:dyDescent="0.3">
      <c r="Q7078" s="1"/>
      <c r="AB7078" s="2"/>
      <c r="AD7078" s="1"/>
      <c r="AE7078" s="1"/>
      <c r="AF7078" s="1"/>
      <c r="AG7078" s="1"/>
      <c r="AH7078" s="1"/>
    </row>
    <row r="7079" spans="17:34" x14ac:dyDescent="0.3">
      <c r="Q7079" s="1"/>
      <c r="AB7079" s="2"/>
      <c r="AD7079" s="1"/>
      <c r="AE7079" s="1"/>
      <c r="AF7079" s="1"/>
      <c r="AG7079" s="1"/>
      <c r="AH7079" s="1"/>
    </row>
    <row r="7080" spans="17:34" x14ac:dyDescent="0.3">
      <c r="Q7080" s="1"/>
      <c r="AB7080" s="2"/>
      <c r="AD7080" s="1"/>
      <c r="AE7080" s="1"/>
      <c r="AF7080" s="1"/>
      <c r="AG7080" s="1"/>
      <c r="AH7080" s="1"/>
    </row>
    <row r="7081" spans="17:34" x14ac:dyDescent="0.3">
      <c r="Q7081" s="1"/>
      <c r="AB7081" s="2"/>
      <c r="AD7081" s="1"/>
      <c r="AE7081" s="1"/>
      <c r="AF7081" s="1"/>
      <c r="AG7081" s="1"/>
      <c r="AH7081" s="1"/>
    </row>
    <row r="7082" spans="17:34" x14ac:dyDescent="0.3">
      <c r="Q7082" s="1"/>
      <c r="AB7082" s="2"/>
      <c r="AD7082" s="1"/>
      <c r="AE7082" s="1"/>
      <c r="AF7082" s="1"/>
      <c r="AG7082" s="1"/>
      <c r="AH7082" s="1"/>
    </row>
    <row r="7083" spans="17:34" x14ac:dyDescent="0.3">
      <c r="Q7083" s="1"/>
      <c r="AB7083" s="2"/>
      <c r="AD7083" s="1"/>
      <c r="AE7083" s="1"/>
      <c r="AF7083" s="1"/>
      <c r="AG7083" s="1"/>
      <c r="AH7083" s="1"/>
    </row>
    <row r="7084" spans="17:34" x14ac:dyDescent="0.3">
      <c r="Q7084" s="1"/>
      <c r="AB7084" s="2"/>
      <c r="AD7084" s="1"/>
      <c r="AE7084" s="1"/>
      <c r="AF7084" s="1"/>
      <c r="AG7084" s="1"/>
      <c r="AH7084" s="1"/>
    </row>
    <row r="7085" spans="17:34" x14ac:dyDescent="0.3">
      <c r="Q7085" s="1"/>
      <c r="AB7085" s="2"/>
      <c r="AD7085" s="1"/>
      <c r="AE7085" s="1"/>
      <c r="AF7085" s="1"/>
      <c r="AG7085" s="1"/>
      <c r="AH7085" s="1"/>
    </row>
    <row r="7086" spans="17:34" x14ac:dyDescent="0.3">
      <c r="Q7086" s="1"/>
      <c r="AB7086" s="2"/>
      <c r="AD7086" s="1"/>
      <c r="AE7086" s="1"/>
      <c r="AF7086" s="1"/>
      <c r="AG7086" s="1"/>
      <c r="AH7086" s="1"/>
    </row>
    <row r="7087" spans="17:34" x14ac:dyDescent="0.3">
      <c r="Q7087" s="1"/>
      <c r="AB7087" s="2"/>
      <c r="AD7087" s="1"/>
      <c r="AE7087" s="1"/>
      <c r="AF7087" s="1"/>
      <c r="AG7087" s="1"/>
      <c r="AH7087" s="1"/>
    </row>
    <row r="7088" spans="17:34" x14ac:dyDescent="0.3">
      <c r="Q7088" s="1"/>
      <c r="AB7088" s="2"/>
      <c r="AD7088" s="1"/>
      <c r="AE7088" s="1"/>
      <c r="AF7088" s="1"/>
      <c r="AG7088" s="1"/>
      <c r="AH7088" s="1"/>
    </row>
    <row r="7089" spans="17:34" x14ac:dyDescent="0.3">
      <c r="Q7089" s="1"/>
      <c r="AB7089" s="2"/>
      <c r="AD7089" s="1"/>
      <c r="AE7089" s="1"/>
      <c r="AF7089" s="1"/>
      <c r="AG7089" s="1"/>
      <c r="AH7089" s="1"/>
    </row>
    <row r="7090" spans="17:34" x14ac:dyDescent="0.3">
      <c r="Q7090" s="1"/>
      <c r="AB7090" s="2"/>
      <c r="AD7090" s="1"/>
      <c r="AE7090" s="1"/>
      <c r="AF7090" s="1"/>
      <c r="AG7090" s="1"/>
      <c r="AH7090" s="1"/>
    </row>
    <row r="7091" spans="17:34" x14ac:dyDescent="0.3">
      <c r="Q7091" s="1"/>
      <c r="AB7091" s="2"/>
      <c r="AD7091" s="1"/>
      <c r="AE7091" s="1"/>
      <c r="AF7091" s="1"/>
      <c r="AG7091" s="1"/>
      <c r="AH7091" s="1"/>
    </row>
    <row r="7092" spans="17:34" x14ac:dyDescent="0.3">
      <c r="Q7092" s="1"/>
      <c r="AB7092" s="2"/>
      <c r="AD7092" s="1"/>
      <c r="AE7092" s="1"/>
      <c r="AF7092" s="1"/>
      <c r="AG7092" s="1"/>
      <c r="AH7092" s="1"/>
    </row>
    <row r="7093" spans="17:34" x14ac:dyDescent="0.3">
      <c r="Q7093" s="1"/>
      <c r="AB7093" s="2"/>
      <c r="AD7093" s="1"/>
      <c r="AE7093" s="1"/>
      <c r="AF7093" s="1"/>
      <c r="AG7093" s="1"/>
      <c r="AH7093" s="1"/>
    </row>
    <row r="7094" spans="17:34" x14ac:dyDescent="0.3">
      <c r="Q7094" s="1"/>
      <c r="AB7094" s="2"/>
      <c r="AD7094" s="1"/>
      <c r="AE7094" s="1"/>
      <c r="AF7094" s="1"/>
      <c r="AG7094" s="1"/>
      <c r="AH7094" s="1"/>
    </row>
    <row r="7095" spans="17:34" x14ac:dyDescent="0.3">
      <c r="Q7095" s="1"/>
      <c r="AB7095" s="2"/>
      <c r="AD7095" s="1"/>
      <c r="AE7095" s="1"/>
      <c r="AF7095" s="1"/>
      <c r="AG7095" s="1"/>
      <c r="AH7095" s="1"/>
    </row>
    <row r="7096" spans="17:34" x14ac:dyDescent="0.3">
      <c r="Q7096" s="1"/>
      <c r="AB7096" s="2"/>
      <c r="AD7096" s="1"/>
      <c r="AE7096" s="1"/>
      <c r="AF7096" s="1"/>
      <c r="AG7096" s="1"/>
      <c r="AH7096" s="1"/>
    </row>
    <row r="7097" spans="17:34" x14ac:dyDescent="0.3">
      <c r="Q7097" s="1"/>
      <c r="AB7097" s="2"/>
      <c r="AD7097" s="1"/>
      <c r="AE7097" s="1"/>
      <c r="AF7097" s="1"/>
      <c r="AG7097" s="1"/>
      <c r="AH7097" s="1"/>
    </row>
    <row r="7098" spans="17:34" x14ac:dyDescent="0.3">
      <c r="Q7098" s="1"/>
      <c r="AB7098" s="2"/>
      <c r="AD7098" s="1"/>
      <c r="AE7098" s="1"/>
      <c r="AF7098" s="1"/>
      <c r="AG7098" s="1"/>
      <c r="AH7098" s="1"/>
    </row>
    <row r="7099" spans="17:34" x14ac:dyDescent="0.3">
      <c r="Q7099" s="1"/>
      <c r="AB7099" s="2"/>
      <c r="AD7099" s="1"/>
      <c r="AE7099" s="1"/>
      <c r="AF7099" s="1"/>
      <c r="AG7099" s="1"/>
      <c r="AH7099" s="1"/>
    </row>
    <row r="7100" spans="17:34" x14ac:dyDescent="0.3">
      <c r="Q7100" s="1"/>
      <c r="AB7100" s="2"/>
      <c r="AD7100" s="1"/>
      <c r="AE7100" s="1"/>
      <c r="AF7100" s="1"/>
      <c r="AG7100" s="1"/>
      <c r="AH7100" s="1"/>
    </row>
    <row r="7101" spans="17:34" x14ac:dyDescent="0.3">
      <c r="Q7101" s="1"/>
      <c r="AB7101" s="2"/>
      <c r="AD7101" s="1"/>
      <c r="AE7101" s="1"/>
      <c r="AF7101" s="1"/>
      <c r="AG7101" s="1"/>
      <c r="AH7101" s="1"/>
    </row>
    <row r="7102" spans="17:34" x14ac:dyDescent="0.3">
      <c r="Q7102" s="1"/>
      <c r="AB7102" s="2"/>
      <c r="AD7102" s="1"/>
      <c r="AE7102" s="1"/>
      <c r="AF7102" s="1"/>
      <c r="AG7102" s="1"/>
      <c r="AH7102" s="1"/>
    </row>
    <row r="7103" spans="17:34" x14ac:dyDescent="0.3">
      <c r="Q7103" s="1"/>
      <c r="AB7103" s="2"/>
      <c r="AD7103" s="1"/>
      <c r="AE7103" s="1"/>
      <c r="AF7103" s="1"/>
      <c r="AG7103" s="1"/>
      <c r="AH7103" s="1"/>
    </row>
    <row r="7104" spans="17:34" x14ac:dyDescent="0.3">
      <c r="Q7104" s="1"/>
      <c r="AB7104" s="2"/>
      <c r="AD7104" s="1"/>
      <c r="AE7104" s="1"/>
      <c r="AF7104" s="1"/>
      <c r="AG7104" s="1"/>
      <c r="AH7104" s="1"/>
    </row>
    <row r="7105" spans="17:34" x14ac:dyDescent="0.3">
      <c r="Q7105" s="1"/>
      <c r="AB7105" s="2"/>
      <c r="AD7105" s="1"/>
      <c r="AE7105" s="1"/>
      <c r="AF7105" s="1"/>
      <c r="AG7105" s="1"/>
      <c r="AH7105" s="1"/>
    </row>
    <row r="7106" spans="17:34" x14ac:dyDescent="0.3">
      <c r="Q7106" s="1"/>
      <c r="AB7106" s="2"/>
      <c r="AD7106" s="1"/>
      <c r="AE7106" s="1"/>
      <c r="AF7106" s="1"/>
      <c r="AG7106" s="1"/>
      <c r="AH7106" s="1"/>
    </row>
    <row r="7107" spans="17:34" x14ac:dyDescent="0.3">
      <c r="Q7107" s="1"/>
      <c r="AB7107" s="2"/>
      <c r="AD7107" s="1"/>
      <c r="AE7107" s="1"/>
      <c r="AF7107" s="1"/>
      <c r="AG7107" s="1"/>
      <c r="AH7107" s="1"/>
    </row>
    <row r="7108" spans="17:34" x14ac:dyDescent="0.3">
      <c r="Q7108" s="1"/>
      <c r="AB7108" s="2"/>
      <c r="AD7108" s="1"/>
      <c r="AE7108" s="1"/>
      <c r="AF7108" s="1"/>
      <c r="AG7108" s="1"/>
      <c r="AH7108" s="1"/>
    </row>
    <row r="7109" spans="17:34" x14ac:dyDescent="0.3">
      <c r="Q7109" s="1"/>
      <c r="AB7109" s="2"/>
      <c r="AD7109" s="1"/>
      <c r="AE7109" s="1"/>
      <c r="AF7109" s="1"/>
      <c r="AG7109" s="1"/>
      <c r="AH7109" s="1"/>
    </row>
    <row r="7110" spans="17:34" x14ac:dyDescent="0.3">
      <c r="Q7110" s="1"/>
      <c r="AB7110" s="2"/>
      <c r="AD7110" s="1"/>
      <c r="AE7110" s="1"/>
      <c r="AF7110" s="1"/>
      <c r="AG7110" s="1"/>
      <c r="AH7110" s="1"/>
    </row>
    <row r="7111" spans="17:34" x14ac:dyDescent="0.3">
      <c r="Q7111" s="1"/>
      <c r="AB7111" s="2"/>
      <c r="AD7111" s="1"/>
      <c r="AE7111" s="1"/>
      <c r="AF7111" s="1"/>
      <c r="AG7111" s="1"/>
      <c r="AH7111" s="1"/>
    </row>
    <row r="7112" spans="17:34" x14ac:dyDescent="0.3">
      <c r="Q7112" s="1"/>
      <c r="AB7112" s="2"/>
      <c r="AD7112" s="1"/>
      <c r="AE7112" s="1"/>
      <c r="AF7112" s="1"/>
      <c r="AG7112" s="1"/>
      <c r="AH7112" s="1"/>
    </row>
    <row r="7113" spans="17:34" x14ac:dyDescent="0.3">
      <c r="Q7113" s="1"/>
      <c r="AB7113" s="2"/>
      <c r="AD7113" s="1"/>
      <c r="AE7113" s="1"/>
      <c r="AF7113" s="1"/>
      <c r="AG7113" s="1"/>
      <c r="AH7113" s="1"/>
    </row>
    <row r="7114" spans="17:34" x14ac:dyDescent="0.3">
      <c r="Q7114" s="1"/>
      <c r="AB7114" s="2"/>
      <c r="AD7114" s="1"/>
      <c r="AE7114" s="1"/>
      <c r="AF7114" s="1"/>
      <c r="AG7114" s="1"/>
      <c r="AH7114" s="1"/>
    </row>
    <row r="7115" spans="17:34" x14ac:dyDescent="0.3">
      <c r="Q7115" s="1"/>
      <c r="AB7115" s="2"/>
      <c r="AD7115" s="1"/>
      <c r="AE7115" s="1"/>
      <c r="AF7115" s="1"/>
      <c r="AG7115" s="1"/>
      <c r="AH7115" s="1"/>
    </row>
    <row r="7116" spans="17:34" x14ac:dyDescent="0.3">
      <c r="Q7116" s="1"/>
      <c r="AB7116" s="2"/>
      <c r="AD7116" s="1"/>
      <c r="AE7116" s="1"/>
      <c r="AF7116" s="1"/>
      <c r="AG7116" s="1"/>
      <c r="AH7116" s="1"/>
    </row>
    <row r="7117" spans="17:34" x14ac:dyDescent="0.3">
      <c r="Q7117" s="1"/>
      <c r="AB7117" s="2"/>
      <c r="AD7117" s="1"/>
      <c r="AE7117" s="1"/>
      <c r="AF7117" s="1"/>
      <c r="AG7117" s="1"/>
      <c r="AH7117" s="1"/>
    </row>
    <row r="7118" spans="17:34" x14ac:dyDescent="0.3">
      <c r="Q7118" s="1"/>
      <c r="AB7118" s="2"/>
      <c r="AD7118" s="1"/>
      <c r="AE7118" s="1"/>
      <c r="AF7118" s="1"/>
      <c r="AG7118" s="1"/>
      <c r="AH7118" s="1"/>
    </row>
    <row r="7119" spans="17:34" x14ac:dyDescent="0.3">
      <c r="Q7119" s="1"/>
      <c r="AB7119" s="2"/>
      <c r="AD7119" s="1"/>
      <c r="AE7119" s="1"/>
      <c r="AF7119" s="1"/>
      <c r="AG7119" s="1"/>
      <c r="AH7119" s="1"/>
    </row>
    <row r="7120" spans="17:34" x14ac:dyDescent="0.3">
      <c r="Q7120" s="1"/>
      <c r="AB7120" s="2"/>
      <c r="AD7120" s="1"/>
      <c r="AE7120" s="1"/>
      <c r="AF7120" s="1"/>
      <c r="AG7120" s="1"/>
      <c r="AH7120" s="1"/>
    </row>
    <row r="7121" spans="17:34" x14ac:dyDescent="0.3">
      <c r="Q7121" s="1"/>
      <c r="AB7121" s="2"/>
      <c r="AD7121" s="1"/>
      <c r="AE7121" s="1"/>
      <c r="AF7121" s="1"/>
      <c r="AG7121" s="1"/>
      <c r="AH7121" s="1"/>
    </row>
    <row r="7122" spans="17:34" x14ac:dyDescent="0.3">
      <c r="Q7122" s="1"/>
      <c r="AB7122" s="2"/>
      <c r="AD7122" s="1"/>
      <c r="AE7122" s="1"/>
      <c r="AF7122" s="1"/>
      <c r="AG7122" s="1"/>
      <c r="AH7122" s="1"/>
    </row>
    <row r="7123" spans="17:34" x14ac:dyDescent="0.3">
      <c r="Q7123" s="1"/>
      <c r="AB7123" s="2"/>
      <c r="AD7123" s="1"/>
      <c r="AE7123" s="1"/>
      <c r="AF7123" s="1"/>
      <c r="AG7123" s="1"/>
      <c r="AH7123" s="1"/>
    </row>
    <row r="7124" spans="17:34" x14ac:dyDescent="0.3">
      <c r="Q7124" s="1"/>
      <c r="AB7124" s="2"/>
      <c r="AD7124" s="1"/>
      <c r="AE7124" s="1"/>
      <c r="AF7124" s="1"/>
      <c r="AG7124" s="1"/>
      <c r="AH7124" s="1"/>
    </row>
    <row r="7125" spans="17:34" x14ac:dyDescent="0.3">
      <c r="Q7125" s="1"/>
      <c r="AB7125" s="2"/>
      <c r="AD7125" s="1"/>
      <c r="AE7125" s="1"/>
      <c r="AF7125" s="1"/>
      <c r="AG7125" s="1"/>
      <c r="AH7125" s="1"/>
    </row>
    <row r="7126" spans="17:34" x14ac:dyDescent="0.3">
      <c r="Q7126" s="1"/>
      <c r="AB7126" s="2"/>
      <c r="AD7126" s="1"/>
      <c r="AE7126" s="1"/>
      <c r="AF7126" s="1"/>
      <c r="AG7126" s="1"/>
      <c r="AH7126" s="1"/>
    </row>
    <row r="7127" spans="17:34" x14ac:dyDescent="0.3">
      <c r="Q7127" s="1"/>
      <c r="AB7127" s="2"/>
      <c r="AD7127" s="1"/>
      <c r="AE7127" s="1"/>
      <c r="AF7127" s="1"/>
      <c r="AG7127" s="1"/>
      <c r="AH7127" s="1"/>
    </row>
    <row r="7128" spans="17:34" x14ac:dyDescent="0.3">
      <c r="Q7128" s="1"/>
      <c r="AB7128" s="2"/>
      <c r="AD7128" s="1"/>
      <c r="AE7128" s="1"/>
      <c r="AF7128" s="1"/>
      <c r="AG7128" s="1"/>
      <c r="AH7128" s="1"/>
    </row>
    <row r="7129" spans="17:34" x14ac:dyDescent="0.3">
      <c r="Q7129" s="1"/>
      <c r="AB7129" s="2"/>
      <c r="AD7129" s="1"/>
      <c r="AE7129" s="1"/>
      <c r="AF7129" s="1"/>
      <c r="AG7129" s="1"/>
      <c r="AH7129" s="1"/>
    </row>
    <row r="7130" spans="17:34" x14ac:dyDescent="0.3">
      <c r="Q7130" s="1"/>
      <c r="AB7130" s="2"/>
      <c r="AD7130" s="1"/>
      <c r="AE7130" s="1"/>
      <c r="AF7130" s="1"/>
      <c r="AG7130" s="1"/>
      <c r="AH7130" s="1"/>
    </row>
    <row r="7131" spans="17:34" x14ac:dyDescent="0.3">
      <c r="Q7131" s="1"/>
      <c r="AB7131" s="2"/>
      <c r="AD7131" s="1"/>
      <c r="AE7131" s="1"/>
      <c r="AF7131" s="1"/>
      <c r="AG7131" s="1"/>
      <c r="AH7131" s="1"/>
    </row>
    <row r="7132" spans="17:34" x14ac:dyDescent="0.3">
      <c r="Q7132" s="1"/>
      <c r="AB7132" s="2"/>
      <c r="AD7132" s="1"/>
      <c r="AE7132" s="1"/>
      <c r="AF7132" s="1"/>
      <c r="AG7132" s="1"/>
      <c r="AH7132" s="1"/>
    </row>
    <row r="7133" spans="17:34" x14ac:dyDescent="0.3">
      <c r="Q7133" s="1"/>
      <c r="AB7133" s="2"/>
      <c r="AD7133" s="1"/>
      <c r="AE7133" s="1"/>
      <c r="AF7133" s="1"/>
      <c r="AG7133" s="1"/>
      <c r="AH7133" s="1"/>
    </row>
    <row r="7134" spans="17:34" x14ac:dyDescent="0.3">
      <c r="Q7134" s="1"/>
      <c r="AB7134" s="2"/>
      <c r="AD7134" s="1"/>
      <c r="AE7134" s="1"/>
      <c r="AF7134" s="1"/>
      <c r="AG7134" s="1"/>
      <c r="AH7134" s="1"/>
    </row>
    <row r="7135" spans="17:34" x14ac:dyDescent="0.3">
      <c r="Q7135" s="1"/>
      <c r="AB7135" s="2"/>
      <c r="AD7135" s="1"/>
      <c r="AE7135" s="1"/>
      <c r="AF7135" s="1"/>
      <c r="AG7135" s="1"/>
      <c r="AH7135" s="1"/>
    </row>
    <row r="7136" spans="17:34" x14ac:dyDescent="0.3">
      <c r="Q7136" s="1"/>
      <c r="AB7136" s="2"/>
      <c r="AD7136" s="1"/>
      <c r="AE7136" s="1"/>
      <c r="AF7136" s="1"/>
      <c r="AG7136" s="1"/>
      <c r="AH7136" s="1"/>
    </row>
    <row r="7137" spans="17:34" x14ac:dyDescent="0.3">
      <c r="Q7137" s="1"/>
      <c r="AB7137" s="2"/>
      <c r="AD7137" s="1"/>
      <c r="AE7137" s="1"/>
      <c r="AF7137" s="1"/>
      <c r="AG7137" s="1"/>
      <c r="AH7137" s="1"/>
    </row>
    <row r="7138" spans="17:34" x14ac:dyDescent="0.3">
      <c r="Q7138" s="1"/>
      <c r="AB7138" s="2"/>
      <c r="AD7138" s="1"/>
      <c r="AE7138" s="1"/>
      <c r="AF7138" s="1"/>
      <c r="AG7138" s="1"/>
      <c r="AH7138" s="1"/>
    </row>
    <row r="7139" spans="17:34" x14ac:dyDescent="0.3">
      <c r="Q7139" s="1"/>
      <c r="AB7139" s="2"/>
      <c r="AD7139" s="1"/>
      <c r="AE7139" s="1"/>
      <c r="AF7139" s="1"/>
      <c r="AG7139" s="1"/>
      <c r="AH7139" s="1"/>
    </row>
    <row r="7140" spans="17:34" x14ac:dyDescent="0.3">
      <c r="Q7140" s="1"/>
      <c r="AB7140" s="2"/>
      <c r="AD7140" s="1"/>
      <c r="AE7140" s="1"/>
      <c r="AF7140" s="1"/>
      <c r="AG7140" s="1"/>
      <c r="AH7140" s="1"/>
    </row>
    <row r="7141" spans="17:34" x14ac:dyDescent="0.3">
      <c r="Q7141" s="1"/>
      <c r="AB7141" s="2"/>
      <c r="AD7141" s="1"/>
      <c r="AE7141" s="1"/>
      <c r="AF7141" s="1"/>
      <c r="AG7141" s="1"/>
      <c r="AH7141" s="1"/>
    </row>
    <row r="7142" spans="17:34" x14ac:dyDescent="0.3">
      <c r="Q7142" s="1"/>
      <c r="AB7142" s="2"/>
      <c r="AD7142" s="1"/>
      <c r="AE7142" s="1"/>
      <c r="AF7142" s="1"/>
      <c r="AG7142" s="1"/>
      <c r="AH7142" s="1"/>
    </row>
    <row r="7143" spans="17:34" x14ac:dyDescent="0.3">
      <c r="Q7143" s="1"/>
      <c r="AB7143" s="2"/>
      <c r="AD7143" s="1"/>
      <c r="AE7143" s="1"/>
      <c r="AF7143" s="1"/>
      <c r="AG7143" s="1"/>
      <c r="AH7143" s="1"/>
    </row>
    <row r="7144" spans="17:34" x14ac:dyDescent="0.3">
      <c r="Q7144" s="1"/>
      <c r="AB7144" s="2"/>
      <c r="AD7144" s="1"/>
      <c r="AE7144" s="1"/>
      <c r="AF7144" s="1"/>
      <c r="AG7144" s="1"/>
      <c r="AH7144" s="1"/>
    </row>
    <row r="7145" spans="17:34" x14ac:dyDescent="0.3">
      <c r="Q7145" s="1"/>
      <c r="AB7145" s="2"/>
      <c r="AD7145" s="1"/>
      <c r="AE7145" s="1"/>
      <c r="AF7145" s="1"/>
      <c r="AG7145" s="1"/>
      <c r="AH7145" s="1"/>
    </row>
    <row r="7146" spans="17:34" x14ac:dyDescent="0.3">
      <c r="Q7146" s="1"/>
      <c r="AB7146" s="2"/>
      <c r="AD7146" s="1"/>
      <c r="AE7146" s="1"/>
      <c r="AF7146" s="1"/>
      <c r="AG7146" s="1"/>
      <c r="AH7146" s="1"/>
    </row>
    <row r="7147" spans="17:34" x14ac:dyDescent="0.3">
      <c r="Q7147" s="1"/>
      <c r="AB7147" s="2"/>
      <c r="AD7147" s="1"/>
      <c r="AE7147" s="1"/>
      <c r="AF7147" s="1"/>
      <c r="AG7147" s="1"/>
      <c r="AH7147" s="1"/>
    </row>
    <row r="7148" spans="17:34" x14ac:dyDescent="0.3">
      <c r="Q7148" s="1"/>
      <c r="AB7148" s="2"/>
      <c r="AD7148" s="1"/>
      <c r="AE7148" s="1"/>
      <c r="AF7148" s="1"/>
      <c r="AG7148" s="1"/>
      <c r="AH7148" s="1"/>
    </row>
    <row r="7149" spans="17:34" x14ac:dyDescent="0.3">
      <c r="Q7149" s="1"/>
      <c r="AB7149" s="2"/>
      <c r="AD7149" s="1"/>
      <c r="AE7149" s="1"/>
      <c r="AF7149" s="1"/>
      <c r="AG7149" s="1"/>
      <c r="AH7149" s="1"/>
    </row>
    <row r="7150" spans="17:34" x14ac:dyDescent="0.3">
      <c r="Q7150" s="1"/>
      <c r="AB7150" s="2"/>
      <c r="AD7150" s="1"/>
      <c r="AE7150" s="1"/>
      <c r="AF7150" s="1"/>
      <c r="AG7150" s="1"/>
      <c r="AH7150" s="1"/>
    </row>
    <row r="7151" spans="17:34" x14ac:dyDescent="0.3">
      <c r="Q7151" s="1"/>
      <c r="AB7151" s="2"/>
      <c r="AD7151" s="1"/>
      <c r="AE7151" s="1"/>
      <c r="AF7151" s="1"/>
      <c r="AG7151" s="1"/>
      <c r="AH7151" s="1"/>
    </row>
    <row r="7152" spans="17:34" x14ac:dyDescent="0.3">
      <c r="Q7152" s="1"/>
      <c r="AB7152" s="2"/>
      <c r="AD7152" s="1"/>
      <c r="AE7152" s="1"/>
      <c r="AF7152" s="1"/>
      <c r="AG7152" s="1"/>
      <c r="AH7152" s="1"/>
    </row>
    <row r="7153" spans="17:34" x14ac:dyDescent="0.3">
      <c r="Q7153" s="1"/>
      <c r="AB7153" s="2"/>
      <c r="AD7153" s="1"/>
      <c r="AE7153" s="1"/>
      <c r="AF7153" s="1"/>
      <c r="AG7153" s="1"/>
      <c r="AH7153" s="1"/>
    </row>
    <row r="7154" spans="17:34" x14ac:dyDescent="0.3">
      <c r="Q7154" s="1"/>
      <c r="AB7154" s="2"/>
      <c r="AD7154" s="1"/>
      <c r="AE7154" s="1"/>
      <c r="AF7154" s="1"/>
      <c r="AG7154" s="1"/>
      <c r="AH7154" s="1"/>
    </row>
    <row r="7155" spans="17:34" x14ac:dyDescent="0.3">
      <c r="Q7155" s="1"/>
      <c r="AB7155" s="2"/>
      <c r="AD7155" s="1"/>
      <c r="AE7155" s="1"/>
      <c r="AF7155" s="1"/>
      <c r="AG7155" s="1"/>
      <c r="AH7155" s="1"/>
    </row>
    <row r="7156" spans="17:34" x14ac:dyDescent="0.3">
      <c r="Q7156" s="1"/>
      <c r="AB7156" s="2"/>
      <c r="AD7156" s="1"/>
      <c r="AE7156" s="1"/>
      <c r="AF7156" s="1"/>
      <c r="AG7156" s="1"/>
      <c r="AH7156" s="1"/>
    </row>
    <row r="7157" spans="17:34" x14ac:dyDescent="0.3">
      <c r="Q7157" s="1"/>
      <c r="AB7157" s="2"/>
      <c r="AD7157" s="1"/>
      <c r="AE7157" s="1"/>
      <c r="AF7157" s="1"/>
      <c r="AG7157" s="1"/>
      <c r="AH7157" s="1"/>
    </row>
    <row r="7158" spans="17:34" x14ac:dyDescent="0.3">
      <c r="Q7158" s="1"/>
      <c r="AB7158" s="2"/>
      <c r="AD7158" s="1"/>
      <c r="AE7158" s="1"/>
      <c r="AF7158" s="1"/>
      <c r="AG7158" s="1"/>
      <c r="AH7158" s="1"/>
    </row>
    <row r="7159" spans="17:34" x14ac:dyDescent="0.3">
      <c r="Q7159" s="1"/>
      <c r="AB7159" s="2"/>
      <c r="AD7159" s="1"/>
      <c r="AE7159" s="1"/>
      <c r="AF7159" s="1"/>
      <c r="AG7159" s="1"/>
      <c r="AH7159" s="1"/>
    </row>
    <row r="7160" spans="17:34" x14ac:dyDescent="0.3">
      <c r="Q7160" s="1"/>
      <c r="AB7160" s="2"/>
      <c r="AD7160" s="1"/>
      <c r="AE7160" s="1"/>
      <c r="AF7160" s="1"/>
      <c r="AG7160" s="1"/>
      <c r="AH7160" s="1"/>
    </row>
    <row r="7161" spans="17:34" x14ac:dyDescent="0.3">
      <c r="Q7161" s="1"/>
      <c r="AB7161" s="2"/>
      <c r="AD7161" s="1"/>
      <c r="AE7161" s="1"/>
      <c r="AF7161" s="1"/>
      <c r="AG7161" s="1"/>
      <c r="AH7161" s="1"/>
    </row>
    <row r="7162" spans="17:34" x14ac:dyDescent="0.3">
      <c r="Q7162" s="1"/>
      <c r="AB7162" s="2"/>
      <c r="AD7162" s="1"/>
      <c r="AE7162" s="1"/>
      <c r="AF7162" s="1"/>
      <c r="AG7162" s="1"/>
      <c r="AH7162" s="1"/>
    </row>
    <row r="7163" spans="17:34" x14ac:dyDescent="0.3">
      <c r="Q7163" s="1"/>
      <c r="AB7163" s="2"/>
      <c r="AD7163" s="1"/>
      <c r="AE7163" s="1"/>
      <c r="AF7163" s="1"/>
      <c r="AG7163" s="1"/>
      <c r="AH7163" s="1"/>
    </row>
    <row r="7164" spans="17:34" x14ac:dyDescent="0.3">
      <c r="Q7164" s="1"/>
      <c r="AB7164" s="2"/>
      <c r="AD7164" s="1"/>
      <c r="AE7164" s="1"/>
      <c r="AF7164" s="1"/>
      <c r="AG7164" s="1"/>
      <c r="AH7164" s="1"/>
    </row>
    <row r="7165" spans="17:34" x14ac:dyDescent="0.3">
      <c r="Q7165" s="1"/>
      <c r="AB7165" s="2"/>
      <c r="AD7165" s="1"/>
      <c r="AE7165" s="1"/>
      <c r="AF7165" s="1"/>
      <c r="AG7165" s="1"/>
      <c r="AH7165" s="1"/>
    </row>
    <row r="7166" spans="17:34" x14ac:dyDescent="0.3">
      <c r="Q7166" s="1"/>
      <c r="AB7166" s="2"/>
      <c r="AD7166" s="1"/>
      <c r="AE7166" s="1"/>
      <c r="AF7166" s="1"/>
      <c r="AG7166" s="1"/>
      <c r="AH7166" s="1"/>
    </row>
    <row r="7167" spans="17:34" x14ac:dyDescent="0.3">
      <c r="Q7167" s="1"/>
      <c r="AB7167" s="2"/>
      <c r="AD7167" s="1"/>
      <c r="AE7167" s="1"/>
      <c r="AF7167" s="1"/>
      <c r="AG7167" s="1"/>
      <c r="AH7167" s="1"/>
    </row>
    <row r="7168" spans="17:34" x14ac:dyDescent="0.3">
      <c r="Q7168" s="1"/>
      <c r="AB7168" s="2"/>
      <c r="AD7168" s="1"/>
      <c r="AE7168" s="1"/>
      <c r="AF7168" s="1"/>
      <c r="AG7168" s="1"/>
      <c r="AH7168" s="1"/>
    </row>
    <row r="7169" spans="17:34" x14ac:dyDescent="0.3">
      <c r="Q7169" s="1"/>
      <c r="AB7169" s="2"/>
      <c r="AD7169" s="1"/>
      <c r="AE7169" s="1"/>
      <c r="AF7169" s="1"/>
      <c r="AG7169" s="1"/>
      <c r="AH7169" s="1"/>
    </row>
    <row r="7170" spans="17:34" x14ac:dyDescent="0.3">
      <c r="Q7170" s="1"/>
      <c r="AB7170" s="2"/>
      <c r="AD7170" s="1"/>
      <c r="AE7170" s="1"/>
      <c r="AF7170" s="1"/>
      <c r="AG7170" s="1"/>
      <c r="AH7170" s="1"/>
    </row>
    <row r="7171" spans="17:34" x14ac:dyDescent="0.3">
      <c r="Q7171" s="1"/>
      <c r="AB7171" s="2"/>
      <c r="AD7171" s="1"/>
      <c r="AE7171" s="1"/>
      <c r="AF7171" s="1"/>
      <c r="AG7171" s="1"/>
      <c r="AH7171" s="1"/>
    </row>
    <row r="7172" spans="17:34" x14ac:dyDescent="0.3">
      <c r="Q7172" s="1"/>
      <c r="AB7172" s="2"/>
      <c r="AD7172" s="1"/>
      <c r="AE7172" s="1"/>
      <c r="AF7172" s="1"/>
      <c r="AG7172" s="1"/>
      <c r="AH7172" s="1"/>
    </row>
    <row r="7173" spans="17:34" x14ac:dyDescent="0.3">
      <c r="Q7173" s="1"/>
      <c r="AB7173" s="2"/>
      <c r="AD7173" s="1"/>
      <c r="AE7173" s="1"/>
      <c r="AF7173" s="1"/>
      <c r="AG7173" s="1"/>
      <c r="AH7173" s="1"/>
    </row>
    <row r="7174" spans="17:34" x14ac:dyDescent="0.3">
      <c r="Q7174" s="1"/>
      <c r="AB7174" s="2"/>
      <c r="AD7174" s="1"/>
      <c r="AE7174" s="1"/>
      <c r="AF7174" s="1"/>
      <c r="AG7174" s="1"/>
      <c r="AH7174" s="1"/>
    </row>
    <row r="7175" spans="17:34" x14ac:dyDescent="0.3">
      <c r="Q7175" s="1"/>
      <c r="AB7175" s="2"/>
      <c r="AD7175" s="1"/>
      <c r="AE7175" s="1"/>
      <c r="AF7175" s="1"/>
      <c r="AG7175" s="1"/>
      <c r="AH7175" s="1"/>
    </row>
    <row r="7176" spans="17:34" x14ac:dyDescent="0.3">
      <c r="Q7176" s="1"/>
      <c r="AB7176" s="2"/>
      <c r="AD7176" s="1"/>
      <c r="AE7176" s="1"/>
      <c r="AF7176" s="1"/>
      <c r="AG7176" s="1"/>
      <c r="AH7176" s="1"/>
    </row>
    <row r="7177" spans="17:34" x14ac:dyDescent="0.3">
      <c r="Q7177" s="1"/>
      <c r="AB7177" s="2"/>
      <c r="AD7177" s="1"/>
      <c r="AE7177" s="1"/>
      <c r="AF7177" s="1"/>
      <c r="AG7177" s="1"/>
      <c r="AH7177" s="1"/>
    </row>
    <row r="7178" spans="17:34" x14ac:dyDescent="0.3">
      <c r="Q7178" s="1"/>
      <c r="AB7178" s="2"/>
      <c r="AD7178" s="1"/>
      <c r="AE7178" s="1"/>
      <c r="AF7178" s="1"/>
      <c r="AG7178" s="1"/>
      <c r="AH7178" s="1"/>
    </row>
    <row r="7179" spans="17:34" x14ac:dyDescent="0.3">
      <c r="Q7179" s="1"/>
      <c r="AB7179" s="2"/>
      <c r="AD7179" s="1"/>
      <c r="AE7179" s="1"/>
      <c r="AF7179" s="1"/>
      <c r="AG7179" s="1"/>
      <c r="AH7179" s="1"/>
    </row>
    <row r="7180" spans="17:34" x14ac:dyDescent="0.3">
      <c r="Q7180" s="1"/>
      <c r="AB7180" s="2"/>
      <c r="AD7180" s="1"/>
      <c r="AE7180" s="1"/>
      <c r="AF7180" s="1"/>
      <c r="AG7180" s="1"/>
      <c r="AH7180" s="1"/>
    </row>
    <row r="7181" spans="17:34" x14ac:dyDescent="0.3">
      <c r="Q7181" s="1"/>
      <c r="AB7181" s="2"/>
      <c r="AD7181" s="1"/>
      <c r="AE7181" s="1"/>
      <c r="AF7181" s="1"/>
      <c r="AG7181" s="1"/>
      <c r="AH7181" s="1"/>
    </row>
    <row r="7182" spans="17:34" x14ac:dyDescent="0.3">
      <c r="Q7182" s="1"/>
      <c r="AB7182" s="2"/>
      <c r="AD7182" s="1"/>
      <c r="AE7182" s="1"/>
      <c r="AF7182" s="1"/>
      <c r="AG7182" s="1"/>
      <c r="AH7182" s="1"/>
    </row>
    <row r="7183" spans="17:34" x14ac:dyDescent="0.3">
      <c r="Q7183" s="1"/>
      <c r="AB7183" s="2"/>
      <c r="AD7183" s="1"/>
      <c r="AE7183" s="1"/>
      <c r="AF7183" s="1"/>
      <c r="AG7183" s="1"/>
      <c r="AH7183" s="1"/>
    </row>
    <row r="7184" spans="17:34" x14ac:dyDescent="0.3">
      <c r="Q7184" s="1"/>
      <c r="AB7184" s="2"/>
      <c r="AD7184" s="1"/>
      <c r="AE7184" s="1"/>
      <c r="AF7184" s="1"/>
      <c r="AG7184" s="1"/>
      <c r="AH7184" s="1"/>
    </row>
    <row r="7185" spans="17:34" x14ac:dyDescent="0.3">
      <c r="Q7185" s="1"/>
      <c r="AB7185" s="2"/>
      <c r="AD7185" s="1"/>
      <c r="AE7185" s="1"/>
      <c r="AF7185" s="1"/>
      <c r="AG7185" s="1"/>
      <c r="AH7185" s="1"/>
    </row>
    <row r="7186" spans="17:34" x14ac:dyDescent="0.3">
      <c r="Q7186" s="1"/>
      <c r="AB7186" s="2"/>
      <c r="AD7186" s="1"/>
      <c r="AE7186" s="1"/>
      <c r="AF7186" s="1"/>
      <c r="AG7186" s="1"/>
      <c r="AH7186" s="1"/>
    </row>
    <row r="7187" spans="17:34" x14ac:dyDescent="0.3">
      <c r="Q7187" s="1"/>
      <c r="AB7187" s="2"/>
      <c r="AD7187" s="1"/>
      <c r="AE7187" s="1"/>
      <c r="AF7187" s="1"/>
      <c r="AG7187" s="1"/>
      <c r="AH7187" s="1"/>
    </row>
    <row r="7188" spans="17:34" x14ac:dyDescent="0.3">
      <c r="Q7188" s="1"/>
      <c r="AB7188" s="2"/>
      <c r="AD7188" s="1"/>
      <c r="AE7188" s="1"/>
      <c r="AF7188" s="1"/>
      <c r="AG7188" s="1"/>
      <c r="AH7188" s="1"/>
    </row>
    <row r="7189" spans="17:34" x14ac:dyDescent="0.3">
      <c r="Q7189" s="1"/>
      <c r="AB7189" s="2"/>
      <c r="AD7189" s="1"/>
      <c r="AE7189" s="1"/>
      <c r="AF7189" s="1"/>
      <c r="AG7189" s="1"/>
      <c r="AH7189" s="1"/>
    </row>
    <row r="7190" spans="17:34" x14ac:dyDescent="0.3">
      <c r="Q7190" s="1"/>
      <c r="AB7190" s="2"/>
      <c r="AD7190" s="1"/>
      <c r="AE7190" s="1"/>
      <c r="AF7190" s="1"/>
      <c r="AG7190" s="1"/>
      <c r="AH7190" s="1"/>
    </row>
    <row r="7191" spans="17:34" x14ac:dyDescent="0.3">
      <c r="Q7191" s="1"/>
      <c r="AB7191" s="2"/>
      <c r="AD7191" s="1"/>
      <c r="AE7191" s="1"/>
      <c r="AF7191" s="1"/>
      <c r="AG7191" s="1"/>
      <c r="AH7191" s="1"/>
    </row>
    <row r="7192" spans="17:34" x14ac:dyDescent="0.3">
      <c r="Q7192" s="1"/>
      <c r="AB7192" s="2"/>
      <c r="AD7192" s="1"/>
      <c r="AE7192" s="1"/>
      <c r="AF7192" s="1"/>
      <c r="AG7192" s="1"/>
      <c r="AH7192" s="1"/>
    </row>
    <row r="7193" spans="17:34" x14ac:dyDescent="0.3">
      <c r="Q7193" s="1"/>
      <c r="AB7193" s="2"/>
      <c r="AD7193" s="1"/>
      <c r="AE7193" s="1"/>
      <c r="AF7193" s="1"/>
      <c r="AG7193" s="1"/>
      <c r="AH7193" s="1"/>
    </row>
    <row r="7194" spans="17:34" x14ac:dyDescent="0.3">
      <c r="Q7194" s="1"/>
      <c r="AB7194" s="2"/>
      <c r="AD7194" s="1"/>
      <c r="AE7194" s="1"/>
      <c r="AF7194" s="1"/>
      <c r="AG7194" s="1"/>
      <c r="AH7194" s="1"/>
    </row>
    <row r="7195" spans="17:34" x14ac:dyDescent="0.3">
      <c r="Q7195" s="1"/>
      <c r="AB7195" s="2"/>
      <c r="AD7195" s="1"/>
      <c r="AE7195" s="1"/>
      <c r="AF7195" s="1"/>
      <c r="AG7195" s="1"/>
      <c r="AH7195" s="1"/>
    </row>
    <row r="7196" spans="17:34" x14ac:dyDescent="0.3">
      <c r="Q7196" s="1"/>
      <c r="AB7196" s="2"/>
      <c r="AD7196" s="1"/>
      <c r="AE7196" s="1"/>
      <c r="AF7196" s="1"/>
      <c r="AG7196" s="1"/>
      <c r="AH7196" s="1"/>
    </row>
    <row r="7197" spans="17:34" x14ac:dyDescent="0.3">
      <c r="Q7197" s="1"/>
      <c r="AB7197" s="2"/>
      <c r="AD7197" s="1"/>
      <c r="AE7197" s="1"/>
      <c r="AF7197" s="1"/>
      <c r="AG7197" s="1"/>
      <c r="AH7197" s="1"/>
    </row>
    <row r="7198" spans="17:34" x14ac:dyDescent="0.3">
      <c r="Q7198" s="1"/>
      <c r="AB7198" s="2"/>
      <c r="AD7198" s="1"/>
      <c r="AE7198" s="1"/>
      <c r="AF7198" s="1"/>
      <c r="AG7198" s="1"/>
      <c r="AH7198" s="1"/>
    </row>
    <row r="7199" spans="17:34" x14ac:dyDescent="0.3">
      <c r="Q7199" s="1"/>
      <c r="AB7199" s="2"/>
      <c r="AD7199" s="1"/>
      <c r="AE7199" s="1"/>
      <c r="AF7199" s="1"/>
      <c r="AG7199" s="1"/>
      <c r="AH7199" s="1"/>
    </row>
    <row r="7200" spans="17:34" x14ac:dyDescent="0.3">
      <c r="Q7200" s="1"/>
      <c r="AB7200" s="2"/>
      <c r="AD7200" s="1"/>
      <c r="AE7200" s="1"/>
      <c r="AF7200" s="1"/>
      <c r="AG7200" s="1"/>
      <c r="AH7200" s="1"/>
    </row>
    <row r="7201" spans="17:34" x14ac:dyDescent="0.3">
      <c r="Q7201" s="1"/>
      <c r="AB7201" s="2"/>
      <c r="AD7201" s="1"/>
      <c r="AE7201" s="1"/>
      <c r="AF7201" s="1"/>
      <c r="AG7201" s="1"/>
      <c r="AH7201" s="1"/>
    </row>
    <row r="7202" spans="17:34" x14ac:dyDescent="0.3">
      <c r="Q7202" s="1"/>
      <c r="AB7202" s="2"/>
      <c r="AD7202" s="1"/>
      <c r="AE7202" s="1"/>
      <c r="AF7202" s="1"/>
      <c r="AG7202" s="1"/>
      <c r="AH7202" s="1"/>
    </row>
    <row r="7203" spans="17:34" x14ac:dyDescent="0.3">
      <c r="Q7203" s="1"/>
      <c r="AB7203" s="2"/>
      <c r="AD7203" s="1"/>
      <c r="AE7203" s="1"/>
      <c r="AF7203" s="1"/>
      <c r="AG7203" s="1"/>
      <c r="AH7203" s="1"/>
    </row>
    <row r="7204" spans="17:34" x14ac:dyDescent="0.3">
      <c r="Q7204" s="1"/>
      <c r="AB7204" s="2"/>
      <c r="AD7204" s="1"/>
      <c r="AE7204" s="1"/>
      <c r="AF7204" s="1"/>
      <c r="AG7204" s="1"/>
      <c r="AH7204" s="1"/>
    </row>
    <row r="7205" spans="17:34" x14ac:dyDescent="0.3">
      <c r="Q7205" s="1"/>
      <c r="AB7205" s="2"/>
      <c r="AD7205" s="1"/>
      <c r="AE7205" s="1"/>
      <c r="AF7205" s="1"/>
      <c r="AG7205" s="1"/>
      <c r="AH7205" s="1"/>
    </row>
    <row r="7206" spans="17:34" x14ac:dyDescent="0.3">
      <c r="Q7206" s="1"/>
      <c r="AB7206" s="2"/>
      <c r="AD7206" s="1"/>
      <c r="AE7206" s="1"/>
      <c r="AF7206" s="1"/>
      <c r="AG7206" s="1"/>
      <c r="AH7206" s="1"/>
    </row>
    <row r="7207" spans="17:34" x14ac:dyDescent="0.3">
      <c r="Q7207" s="1"/>
      <c r="AB7207" s="2"/>
      <c r="AD7207" s="1"/>
      <c r="AE7207" s="1"/>
      <c r="AF7207" s="1"/>
      <c r="AG7207" s="1"/>
      <c r="AH7207" s="1"/>
    </row>
    <row r="7208" spans="17:34" x14ac:dyDescent="0.3">
      <c r="Q7208" s="1"/>
      <c r="AB7208" s="2"/>
      <c r="AD7208" s="1"/>
      <c r="AE7208" s="1"/>
      <c r="AF7208" s="1"/>
      <c r="AG7208" s="1"/>
      <c r="AH7208" s="1"/>
    </row>
    <row r="7209" spans="17:34" x14ac:dyDescent="0.3">
      <c r="Q7209" s="1"/>
      <c r="AB7209" s="2"/>
      <c r="AD7209" s="1"/>
      <c r="AE7209" s="1"/>
      <c r="AF7209" s="1"/>
      <c r="AG7209" s="1"/>
      <c r="AH7209" s="1"/>
    </row>
    <row r="7210" spans="17:34" x14ac:dyDescent="0.3">
      <c r="Q7210" s="1"/>
      <c r="AB7210" s="2"/>
      <c r="AD7210" s="1"/>
      <c r="AE7210" s="1"/>
      <c r="AF7210" s="1"/>
      <c r="AG7210" s="1"/>
      <c r="AH7210" s="1"/>
    </row>
    <row r="7211" spans="17:34" x14ac:dyDescent="0.3">
      <c r="Q7211" s="1"/>
      <c r="AB7211" s="2"/>
      <c r="AD7211" s="1"/>
      <c r="AE7211" s="1"/>
      <c r="AF7211" s="1"/>
      <c r="AG7211" s="1"/>
      <c r="AH7211" s="1"/>
    </row>
    <row r="7212" spans="17:34" x14ac:dyDescent="0.3">
      <c r="Q7212" s="1"/>
      <c r="AB7212" s="2"/>
      <c r="AD7212" s="1"/>
      <c r="AE7212" s="1"/>
      <c r="AF7212" s="1"/>
      <c r="AG7212" s="1"/>
      <c r="AH7212" s="1"/>
    </row>
    <row r="7213" spans="17:34" x14ac:dyDescent="0.3">
      <c r="Q7213" s="1"/>
      <c r="AB7213" s="2"/>
      <c r="AD7213" s="1"/>
      <c r="AE7213" s="1"/>
      <c r="AF7213" s="1"/>
      <c r="AG7213" s="1"/>
      <c r="AH7213" s="1"/>
    </row>
    <row r="7214" spans="17:34" x14ac:dyDescent="0.3">
      <c r="Q7214" s="1"/>
      <c r="AB7214" s="2"/>
      <c r="AD7214" s="1"/>
      <c r="AE7214" s="1"/>
      <c r="AF7214" s="1"/>
      <c r="AG7214" s="1"/>
      <c r="AH7214" s="1"/>
    </row>
    <row r="7215" spans="17:34" x14ac:dyDescent="0.3">
      <c r="Q7215" s="1"/>
      <c r="AB7215" s="2"/>
      <c r="AD7215" s="1"/>
      <c r="AE7215" s="1"/>
      <c r="AF7215" s="1"/>
      <c r="AG7215" s="1"/>
      <c r="AH7215" s="1"/>
    </row>
    <row r="7216" spans="17:34" x14ac:dyDescent="0.3">
      <c r="Q7216" s="1"/>
      <c r="AB7216" s="2"/>
      <c r="AD7216" s="1"/>
      <c r="AE7216" s="1"/>
      <c r="AF7216" s="1"/>
      <c r="AG7216" s="1"/>
      <c r="AH7216" s="1"/>
    </row>
    <row r="7217" spans="17:34" x14ac:dyDescent="0.3">
      <c r="Q7217" s="1"/>
      <c r="AB7217" s="2"/>
      <c r="AD7217" s="1"/>
      <c r="AE7217" s="1"/>
      <c r="AF7217" s="1"/>
      <c r="AG7217" s="1"/>
      <c r="AH7217" s="1"/>
    </row>
    <row r="7218" spans="17:34" x14ac:dyDescent="0.3">
      <c r="Q7218" s="1"/>
      <c r="AB7218" s="2"/>
      <c r="AD7218" s="1"/>
      <c r="AE7218" s="1"/>
      <c r="AF7218" s="1"/>
      <c r="AG7218" s="1"/>
      <c r="AH7218" s="1"/>
    </row>
    <row r="7219" spans="17:34" x14ac:dyDescent="0.3">
      <c r="Q7219" s="1"/>
      <c r="AB7219" s="2"/>
      <c r="AD7219" s="1"/>
      <c r="AE7219" s="1"/>
      <c r="AF7219" s="1"/>
      <c r="AG7219" s="1"/>
      <c r="AH7219" s="1"/>
    </row>
    <row r="7220" spans="17:34" x14ac:dyDescent="0.3">
      <c r="Q7220" s="1"/>
      <c r="AB7220" s="2"/>
      <c r="AD7220" s="1"/>
      <c r="AE7220" s="1"/>
      <c r="AF7220" s="1"/>
      <c r="AG7220" s="1"/>
      <c r="AH7220" s="1"/>
    </row>
    <row r="7221" spans="17:34" x14ac:dyDescent="0.3">
      <c r="Q7221" s="1"/>
      <c r="AB7221" s="2"/>
      <c r="AD7221" s="1"/>
      <c r="AE7221" s="1"/>
      <c r="AF7221" s="1"/>
      <c r="AG7221" s="1"/>
      <c r="AH7221" s="1"/>
    </row>
    <row r="7222" spans="17:34" x14ac:dyDescent="0.3">
      <c r="Q7222" s="1"/>
      <c r="AB7222" s="2"/>
      <c r="AD7222" s="1"/>
      <c r="AE7222" s="1"/>
      <c r="AF7222" s="1"/>
      <c r="AG7222" s="1"/>
      <c r="AH7222" s="1"/>
    </row>
    <row r="7223" spans="17:34" x14ac:dyDescent="0.3">
      <c r="Q7223" s="1"/>
      <c r="AB7223" s="2"/>
      <c r="AD7223" s="1"/>
      <c r="AE7223" s="1"/>
      <c r="AF7223" s="1"/>
      <c r="AG7223" s="1"/>
      <c r="AH7223" s="1"/>
    </row>
    <row r="7224" spans="17:34" x14ac:dyDescent="0.3">
      <c r="Q7224" s="1"/>
      <c r="AB7224" s="2"/>
      <c r="AD7224" s="1"/>
      <c r="AE7224" s="1"/>
      <c r="AF7224" s="1"/>
      <c r="AG7224" s="1"/>
      <c r="AH7224" s="1"/>
    </row>
    <row r="7225" spans="17:34" x14ac:dyDescent="0.3">
      <c r="Q7225" s="1"/>
      <c r="AB7225" s="2"/>
      <c r="AD7225" s="1"/>
      <c r="AE7225" s="1"/>
      <c r="AF7225" s="1"/>
      <c r="AG7225" s="1"/>
      <c r="AH7225" s="1"/>
    </row>
    <row r="7226" spans="17:34" x14ac:dyDescent="0.3">
      <c r="Q7226" s="1"/>
      <c r="AB7226" s="2"/>
      <c r="AD7226" s="1"/>
      <c r="AE7226" s="1"/>
      <c r="AF7226" s="1"/>
      <c r="AG7226" s="1"/>
      <c r="AH7226" s="1"/>
    </row>
    <row r="7227" spans="17:34" x14ac:dyDescent="0.3">
      <c r="Q7227" s="1"/>
      <c r="AB7227" s="2"/>
      <c r="AD7227" s="1"/>
      <c r="AE7227" s="1"/>
      <c r="AF7227" s="1"/>
      <c r="AG7227" s="1"/>
      <c r="AH7227" s="1"/>
    </row>
    <row r="7228" spans="17:34" x14ac:dyDescent="0.3">
      <c r="Q7228" s="1"/>
      <c r="AB7228" s="2"/>
      <c r="AD7228" s="1"/>
      <c r="AE7228" s="1"/>
      <c r="AF7228" s="1"/>
      <c r="AG7228" s="1"/>
      <c r="AH7228" s="1"/>
    </row>
    <row r="7229" spans="17:34" x14ac:dyDescent="0.3">
      <c r="Q7229" s="1"/>
      <c r="AB7229" s="2"/>
      <c r="AD7229" s="1"/>
      <c r="AE7229" s="1"/>
      <c r="AF7229" s="1"/>
      <c r="AG7229" s="1"/>
      <c r="AH7229" s="1"/>
    </row>
    <row r="7230" spans="17:34" x14ac:dyDescent="0.3">
      <c r="Q7230" s="1"/>
      <c r="AB7230" s="2"/>
      <c r="AD7230" s="1"/>
      <c r="AE7230" s="1"/>
      <c r="AF7230" s="1"/>
      <c r="AG7230" s="1"/>
      <c r="AH7230" s="1"/>
    </row>
    <row r="7231" spans="17:34" x14ac:dyDescent="0.3">
      <c r="Q7231" s="1"/>
      <c r="AB7231" s="2"/>
      <c r="AD7231" s="1"/>
      <c r="AE7231" s="1"/>
      <c r="AF7231" s="1"/>
      <c r="AG7231" s="1"/>
      <c r="AH7231" s="1"/>
    </row>
    <row r="7232" spans="17:34" x14ac:dyDescent="0.3">
      <c r="Q7232" s="1"/>
      <c r="AB7232" s="2"/>
      <c r="AD7232" s="1"/>
      <c r="AE7232" s="1"/>
      <c r="AF7232" s="1"/>
      <c r="AG7232" s="1"/>
      <c r="AH7232" s="1"/>
    </row>
    <row r="7233" spans="17:34" x14ac:dyDescent="0.3">
      <c r="Q7233" s="1"/>
      <c r="AB7233" s="2"/>
      <c r="AD7233" s="1"/>
      <c r="AE7233" s="1"/>
      <c r="AF7233" s="1"/>
      <c r="AG7233" s="1"/>
      <c r="AH7233" s="1"/>
    </row>
    <row r="7234" spans="17:34" x14ac:dyDescent="0.3">
      <c r="Q7234" s="1"/>
      <c r="AB7234" s="2"/>
      <c r="AD7234" s="1"/>
      <c r="AE7234" s="1"/>
      <c r="AF7234" s="1"/>
      <c r="AG7234" s="1"/>
      <c r="AH7234" s="1"/>
    </row>
    <row r="7235" spans="17:34" x14ac:dyDescent="0.3">
      <c r="Q7235" s="1"/>
      <c r="AB7235" s="2"/>
      <c r="AD7235" s="1"/>
      <c r="AE7235" s="1"/>
      <c r="AF7235" s="1"/>
      <c r="AG7235" s="1"/>
      <c r="AH7235" s="1"/>
    </row>
    <row r="7236" spans="17:34" x14ac:dyDescent="0.3">
      <c r="Q7236" s="1"/>
      <c r="AB7236" s="2"/>
      <c r="AD7236" s="1"/>
      <c r="AE7236" s="1"/>
      <c r="AF7236" s="1"/>
      <c r="AG7236" s="1"/>
      <c r="AH7236" s="1"/>
    </row>
    <row r="7237" spans="17:34" x14ac:dyDescent="0.3">
      <c r="Q7237" s="1"/>
      <c r="AB7237" s="2"/>
      <c r="AD7237" s="1"/>
      <c r="AE7237" s="1"/>
      <c r="AF7237" s="1"/>
      <c r="AG7237" s="1"/>
      <c r="AH7237" s="1"/>
    </row>
    <row r="7238" spans="17:34" x14ac:dyDescent="0.3">
      <c r="Q7238" s="1"/>
      <c r="AB7238" s="2"/>
      <c r="AD7238" s="1"/>
      <c r="AE7238" s="1"/>
      <c r="AF7238" s="1"/>
      <c r="AG7238" s="1"/>
      <c r="AH7238" s="1"/>
    </row>
    <row r="7239" spans="17:34" x14ac:dyDescent="0.3">
      <c r="Q7239" s="1"/>
      <c r="AB7239" s="2"/>
      <c r="AD7239" s="1"/>
      <c r="AE7239" s="1"/>
      <c r="AF7239" s="1"/>
      <c r="AG7239" s="1"/>
      <c r="AH7239" s="1"/>
    </row>
    <row r="7240" spans="17:34" x14ac:dyDescent="0.3">
      <c r="Q7240" s="1"/>
      <c r="AB7240" s="2"/>
      <c r="AD7240" s="1"/>
      <c r="AE7240" s="1"/>
      <c r="AF7240" s="1"/>
      <c r="AG7240" s="1"/>
      <c r="AH7240" s="1"/>
    </row>
    <row r="7241" spans="17:34" x14ac:dyDescent="0.3">
      <c r="Q7241" s="1"/>
      <c r="AB7241" s="2"/>
      <c r="AD7241" s="1"/>
      <c r="AE7241" s="1"/>
      <c r="AF7241" s="1"/>
      <c r="AG7241" s="1"/>
      <c r="AH7241" s="1"/>
    </row>
    <row r="7242" spans="17:34" x14ac:dyDescent="0.3">
      <c r="Q7242" s="1"/>
      <c r="AB7242" s="2"/>
      <c r="AD7242" s="1"/>
      <c r="AE7242" s="1"/>
      <c r="AF7242" s="1"/>
      <c r="AG7242" s="1"/>
      <c r="AH7242" s="1"/>
    </row>
    <row r="7243" spans="17:34" x14ac:dyDescent="0.3">
      <c r="Q7243" s="1"/>
      <c r="AB7243" s="2"/>
      <c r="AD7243" s="1"/>
      <c r="AE7243" s="1"/>
      <c r="AF7243" s="1"/>
      <c r="AG7243" s="1"/>
      <c r="AH7243" s="1"/>
    </row>
    <row r="7244" spans="17:34" x14ac:dyDescent="0.3">
      <c r="Q7244" s="1"/>
      <c r="AB7244" s="2"/>
      <c r="AD7244" s="1"/>
      <c r="AE7244" s="1"/>
      <c r="AF7244" s="1"/>
      <c r="AG7244" s="1"/>
      <c r="AH7244" s="1"/>
    </row>
    <row r="7245" spans="17:34" x14ac:dyDescent="0.3">
      <c r="Q7245" s="1"/>
      <c r="AB7245" s="2"/>
      <c r="AD7245" s="1"/>
      <c r="AE7245" s="1"/>
      <c r="AF7245" s="1"/>
      <c r="AG7245" s="1"/>
      <c r="AH7245" s="1"/>
    </row>
    <row r="7246" spans="17:34" x14ac:dyDescent="0.3">
      <c r="Q7246" s="1"/>
      <c r="AB7246" s="2"/>
      <c r="AD7246" s="1"/>
      <c r="AE7246" s="1"/>
      <c r="AF7246" s="1"/>
      <c r="AG7246" s="1"/>
      <c r="AH7246" s="1"/>
    </row>
    <row r="7247" spans="17:34" x14ac:dyDescent="0.3">
      <c r="Q7247" s="1"/>
      <c r="AB7247" s="2"/>
      <c r="AD7247" s="1"/>
      <c r="AE7247" s="1"/>
      <c r="AF7247" s="1"/>
      <c r="AG7247" s="1"/>
      <c r="AH7247" s="1"/>
    </row>
    <row r="7248" spans="17:34" x14ac:dyDescent="0.3">
      <c r="Q7248" s="1"/>
      <c r="AB7248" s="2"/>
      <c r="AD7248" s="1"/>
      <c r="AE7248" s="1"/>
      <c r="AF7248" s="1"/>
      <c r="AG7248" s="1"/>
      <c r="AH7248" s="1"/>
    </row>
    <row r="7249" spans="17:34" x14ac:dyDescent="0.3">
      <c r="Q7249" s="1"/>
      <c r="AB7249" s="2"/>
      <c r="AD7249" s="1"/>
      <c r="AE7249" s="1"/>
      <c r="AF7249" s="1"/>
      <c r="AG7249" s="1"/>
      <c r="AH7249" s="1"/>
    </row>
    <row r="7250" spans="17:34" x14ac:dyDescent="0.3">
      <c r="Q7250" s="1"/>
      <c r="AB7250" s="2"/>
      <c r="AD7250" s="1"/>
      <c r="AE7250" s="1"/>
      <c r="AF7250" s="1"/>
      <c r="AG7250" s="1"/>
      <c r="AH7250" s="1"/>
    </row>
    <row r="7251" spans="17:34" x14ac:dyDescent="0.3">
      <c r="Q7251" s="1"/>
      <c r="AB7251" s="2"/>
      <c r="AD7251" s="1"/>
      <c r="AE7251" s="1"/>
      <c r="AF7251" s="1"/>
      <c r="AG7251" s="1"/>
      <c r="AH7251" s="1"/>
    </row>
    <row r="7252" spans="17:34" x14ac:dyDescent="0.3">
      <c r="Q7252" s="1"/>
      <c r="AB7252" s="2"/>
      <c r="AD7252" s="1"/>
      <c r="AE7252" s="1"/>
      <c r="AF7252" s="1"/>
      <c r="AG7252" s="1"/>
      <c r="AH7252" s="1"/>
    </row>
    <row r="7253" spans="17:34" x14ac:dyDescent="0.3">
      <c r="Q7253" s="1"/>
      <c r="AB7253" s="2"/>
      <c r="AD7253" s="1"/>
      <c r="AE7253" s="1"/>
      <c r="AF7253" s="1"/>
      <c r="AG7253" s="1"/>
      <c r="AH7253" s="1"/>
    </row>
    <row r="7254" spans="17:34" x14ac:dyDescent="0.3">
      <c r="Q7254" s="1"/>
      <c r="AB7254" s="2"/>
      <c r="AD7254" s="1"/>
      <c r="AE7254" s="1"/>
      <c r="AF7254" s="1"/>
      <c r="AG7254" s="1"/>
      <c r="AH7254" s="1"/>
    </row>
    <row r="7255" spans="17:34" x14ac:dyDescent="0.3">
      <c r="Q7255" s="1"/>
      <c r="AB7255" s="2"/>
      <c r="AD7255" s="1"/>
      <c r="AE7255" s="1"/>
      <c r="AF7255" s="1"/>
      <c r="AG7255" s="1"/>
      <c r="AH7255" s="1"/>
    </row>
    <row r="7256" spans="17:34" x14ac:dyDescent="0.3">
      <c r="Q7256" s="1"/>
      <c r="AB7256" s="2"/>
      <c r="AD7256" s="1"/>
      <c r="AE7256" s="1"/>
      <c r="AF7256" s="1"/>
      <c r="AG7256" s="1"/>
      <c r="AH7256" s="1"/>
    </row>
    <row r="7257" spans="17:34" x14ac:dyDescent="0.3">
      <c r="Q7257" s="1"/>
      <c r="AB7257" s="2"/>
      <c r="AD7257" s="1"/>
      <c r="AE7257" s="1"/>
      <c r="AF7257" s="1"/>
      <c r="AG7257" s="1"/>
      <c r="AH7257" s="1"/>
    </row>
    <row r="7258" spans="17:34" x14ac:dyDescent="0.3">
      <c r="Q7258" s="1"/>
      <c r="AB7258" s="2"/>
      <c r="AD7258" s="1"/>
      <c r="AE7258" s="1"/>
      <c r="AF7258" s="1"/>
      <c r="AG7258" s="1"/>
      <c r="AH7258" s="1"/>
    </row>
    <row r="7259" spans="17:34" x14ac:dyDescent="0.3">
      <c r="Q7259" s="1"/>
      <c r="AB7259" s="2"/>
      <c r="AD7259" s="1"/>
      <c r="AE7259" s="1"/>
      <c r="AF7259" s="1"/>
      <c r="AG7259" s="1"/>
      <c r="AH7259" s="1"/>
    </row>
    <row r="7260" spans="17:34" x14ac:dyDescent="0.3">
      <c r="Q7260" s="1"/>
      <c r="AB7260" s="2"/>
      <c r="AD7260" s="1"/>
      <c r="AE7260" s="1"/>
      <c r="AF7260" s="1"/>
      <c r="AG7260" s="1"/>
      <c r="AH7260" s="1"/>
    </row>
    <row r="7261" spans="17:34" x14ac:dyDescent="0.3">
      <c r="Q7261" s="1"/>
      <c r="AB7261" s="2"/>
      <c r="AD7261" s="1"/>
      <c r="AE7261" s="1"/>
      <c r="AF7261" s="1"/>
      <c r="AG7261" s="1"/>
      <c r="AH7261" s="1"/>
    </row>
    <row r="7262" spans="17:34" x14ac:dyDescent="0.3">
      <c r="Q7262" s="1"/>
      <c r="AB7262" s="2"/>
      <c r="AD7262" s="1"/>
      <c r="AE7262" s="1"/>
      <c r="AF7262" s="1"/>
      <c r="AG7262" s="1"/>
      <c r="AH7262" s="1"/>
    </row>
    <row r="7263" spans="17:34" x14ac:dyDescent="0.3">
      <c r="Q7263" s="1"/>
      <c r="AB7263" s="2"/>
      <c r="AD7263" s="1"/>
      <c r="AE7263" s="1"/>
      <c r="AF7263" s="1"/>
      <c r="AG7263" s="1"/>
      <c r="AH7263" s="1"/>
    </row>
    <row r="7264" spans="17:34" x14ac:dyDescent="0.3">
      <c r="Q7264" s="1"/>
      <c r="AB7264" s="2"/>
      <c r="AD7264" s="1"/>
      <c r="AE7264" s="1"/>
      <c r="AF7264" s="1"/>
      <c r="AG7264" s="1"/>
      <c r="AH7264" s="1"/>
    </row>
    <row r="7265" spans="17:34" x14ac:dyDescent="0.3">
      <c r="Q7265" s="1"/>
      <c r="AB7265" s="2"/>
      <c r="AD7265" s="1"/>
      <c r="AE7265" s="1"/>
      <c r="AF7265" s="1"/>
      <c r="AG7265" s="1"/>
      <c r="AH7265" s="1"/>
    </row>
    <row r="7266" spans="17:34" x14ac:dyDescent="0.3">
      <c r="Q7266" s="1"/>
      <c r="AB7266" s="2"/>
      <c r="AD7266" s="1"/>
      <c r="AE7266" s="1"/>
      <c r="AF7266" s="1"/>
      <c r="AG7266" s="1"/>
      <c r="AH7266" s="1"/>
    </row>
    <row r="7267" spans="17:34" x14ac:dyDescent="0.3">
      <c r="Q7267" s="1"/>
      <c r="AB7267" s="2"/>
      <c r="AD7267" s="1"/>
      <c r="AE7267" s="1"/>
      <c r="AF7267" s="1"/>
      <c r="AG7267" s="1"/>
      <c r="AH7267" s="1"/>
    </row>
    <row r="7268" spans="17:34" x14ac:dyDescent="0.3">
      <c r="Q7268" s="1"/>
      <c r="AB7268" s="2"/>
      <c r="AD7268" s="1"/>
      <c r="AE7268" s="1"/>
      <c r="AF7268" s="1"/>
      <c r="AG7268" s="1"/>
      <c r="AH7268" s="1"/>
    </row>
    <row r="7269" spans="17:34" x14ac:dyDescent="0.3">
      <c r="Q7269" s="1"/>
      <c r="AB7269" s="2"/>
      <c r="AD7269" s="1"/>
      <c r="AE7269" s="1"/>
      <c r="AF7269" s="1"/>
      <c r="AG7269" s="1"/>
      <c r="AH7269" s="1"/>
    </row>
    <row r="7270" spans="17:34" x14ac:dyDescent="0.3">
      <c r="Q7270" s="1"/>
      <c r="AB7270" s="2"/>
      <c r="AD7270" s="1"/>
      <c r="AE7270" s="1"/>
      <c r="AF7270" s="1"/>
      <c r="AG7270" s="1"/>
      <c r="AH7270" s="1"/>
    </row>
    <row r="7271" spans="17:34" x14ac:dyDescent="0.3">
      <c r="Q7271" s="1"/>
      <c r="AB7271" s="2"/>
      <c r="AD7271" s="1"/>
      <c r="AE7271" s="1"/>
      <c r="AF7271" s="1"/>
      <c r="AG7271" s="1"/>
      <c r="AH7271" s="1"/>
    </row>
    <row r="7272" spans="17:34" x14ac:dyDescent="0.3">
      <c r="Q7272" s="1"/>
      <c r="AB7272" s="2"/>
      <c r="AD7272" s="1"/>
      <c r="AE7272" s="1"/>
      <c r="AF7272" s="1"/>
      <c r="AG7272" s="1"/>
      <c r="AH7272" s="1"/>
    </row>
    <row r="7273" spans="17:34" x14ac:dyDescent="0.3">
      <c r="Q7273" s="1"/>
      <c r="AB7273" s="2"/>
      <c r="AD7273" s="1"/>
      <c r="AE7273" s="1"/>
      <c r="AF7273" s="1"/>
      <c r="AG7273" s="1"/>
      <c r="AH7273" s="1"/>
    </row>
    <row r="7274" spans="17:34" x14ac:dyDescent="0.3">
      <c r="Q7274" s="1"/>
      <c r="AB7274" s="2"/>
      <c r="AD7274" s="1"/>
      <c r="AE7274" s="1"/>
      <c r="AF7274" s="1"/>
      <c r="AG7274" s="1"/>
      <c r="AH7274" s="1"/>
    </row>
    <row r="7275" spans="17:34" x14ac:dyDescent="0.3">
      <c r="Q7275" s="1"/>
      <c r="AB7275" s="2"/>
      <c r="AD7275" s="1"/>
      <c r="AE7275" s="1"/>
      <c r="AF7275" s="1"/>
      <c r="AG7275" s="1"/>
      <c r="AH7275" s="1"/>
    </row>
    <row r="7276" spans="17:34" x14ac:dyDescent="0.3">
      <c r="Q7276" s="1"/>
      <c r="AB7276" s="2"/>
      <c r="AD7276" s="1"/>
      <c r="AE7276" s="1"/>
      <c r="AF7276" s="1"/>
      <c r="AG7276" s="1"/>
      <c r="AH7276" s="1"/>
    </row>
    <row r="7277" spans="17:34" x14ac:dyDescent="0.3">
      <c r="Q7277" s="1"/>
      <c r="AB7277" s="2"/>
      <c r="AD7277" s="1"/>
      <c r="AE7277" s="1"/>
      <c r="AF7277" s="1"/>
      <c r="AG7277" s="1"/>
      <c r="AH7277" s="1"/>
    </row>
    <row r="7278" spans="17:34" x14ac:dyDescent="0.3">
      <c r="Q7278" s="1"/>
      <c r="AB7278" s="2"/>
      <c r="AD7278" s="1"/>
      <c r="AE7278" s="1"/>
      <c r="AF7278" s="1"/>
      <c r="AG7278" s="1"/>
      <c r="AH7278" s="1"/>
    </row>
    <row r="7279" spans="17:34" x14ac:dyDescent="0.3">
      <c r="Q7279" s="1"/>
      <c r="AB7279" s="2"/>
      <c r="AD7279" s="1"/>
      <c r="AE7279" s="1"/>
      <c r="AF7279" s="1"/>
      <c r="AG7279" s="1"/>
      <c r="AH7279" s="1"/>
    </row>
    <row r="7280" spans="17:34" x14ac:dyDescent="0.3">
      <c r="Q7280" s="1"/>
      <c r="AB7280" s="2"/>
      <c r="AD7280" s="1"/>
      <c r="AE7280" s="1"/>
      <c r="AF7280" s="1"/>
      <c r="AG7280" s="1"/>
      <c r="AH7280" s="1"/>
    </row>
    <row r="7281" spans="17:34" x14ac:dyDescent="0.3">
      <c r="Q7281" s="1"/>
      <c r="AB7281" s="2"/>
      <c r="AD7281" s="1"/>
      <c r="AE7281" s="1"/>
      <c r="AF7281" s="1"/>
      <c r="AG7281" s="1"/>
      <c r="AH7281" s="1"/>
    </row>
    <row r="7282" spans="17:34" x14ac:dyDescent="0.3">
      <c r="Q7282" s="1"/>
      <c r="AB7282" s="2"/>
      <c r="AD7282" s="1"/>
      <c r="AE7282" s="1"/>
      <c r="AF7282" s="1"/>
      <c r="AG7282" s="1"/>
      <c r="AH7282" s="1"/>
    </row>
    <row r="7283" spans="17:34" x14ac:dyDescent="0.3">
      <c r="Q7283" s="1"/>
      <c r="AB7283" s="2"/>
      <c r="AD7283" s="1"/>
      <c r="AE7283" s="1"/>
      <c r="AF7283" s="1"/>
      <c r="AG7283" s="1"/>
      <c r="AH7283" s="1"/>
    </row>
    <row r="7284" spans="17:34" x14ac:dyDescent="0.3">
      <c r="Q7284" s="1"/>
      <c r="AB7284" s="2"/>
      <c r="AD7284" s="1"/>
      <c r="AE7284" s="1"/>
      <c r="AF7284" s="1"/>
      <c r="AG7284" s="1"/>
      <c r="AH7284" s="1"/>
    </row>
    <row r="7285" spans="17:34" x14ac:dyDescent="0.3">
      <c r="Q7285" s="1"/>
      <c r="AB7285" s="2"/>
      <c r="AD7285" s="1"/>
      <c r="AE7285" s="1"/>
      <c r="AF7285" s="1"/>
      <c r="AG7285" s="1"/>
      <c r="AH7285" s="1"/>
    </row>
    <row r="7286" spans="17:34" x14ac:dyDescent="0.3">
      <c r="Q7286" s="1"/>
      <c r="AB7286" s="2"/>
      <c r="AD7286" s="1"/>
      <c r="AE7286" s="1"/>
      <c r="AF7286" s="1"/>
      <c r="AG7286" s="1"/>
      <c r="AH7286" s="1"/>
    </row>
    <row r="7287" spans="17:34" x14ac:dyDescent="0.3">
      <c r="Q7287" s="1"/>
      <c r="AB7287" s="2"/>
      <c r="AD7287" s="1"/>
      <c r="AE7287" s="1"/>
      <c r="AF7287" s="1"/>
      <c r="AG7287" s="1"/>
      <c r="AH7287" s="1"/>
    </row>
    <row r="7288" spans="17:34" x14ac:dyDescent="0.3">
      <c r="Q7288" s="1"/>
      <c r="AB7288" s="2"/>
      <c r="AD7288" s="1"/>
      <c r="AE7288" s="1"/>
      <c r="AF7288" s="1"/>
      <c r="AG7288" s="1"/>
      <c r="AH7288" s="1"/>
    </row>
    <row r="7289" spans="17:34" x14ac:dyDescent="0.3">
      <c r="Q7289" s="1"/>
      <c r="AB7289" s="2"/>
      <c r="AD7289" s="1"/>
      <c r="AE7289" s="1"/>
      <c r="AF7289" s="1"/>
      <c r="AG7289" s="1"/>
      <c r="AH7289" s="1"/>
    </row>
    <row r="7290" spans="17:34" x14ac:dyDescent="0.3">
      <c r="Q7290" s="1"/>
      <c r="AB7290" s="2"/>
      <c r="AD7290" s="1"/>
      <c r="AE7290" s="1"/>
      <c r="AF7290" s="1"/>
      <c r="AG7290" s="1"/>
      <c r="AH7290" s="1"/>
    </row>
    <row r="7291" spans="17:34" x14ac:dyDescent="0.3">
      <c r="Q7291" s="1"/>
      <c r="AB7291" s="2"/>
      <c r="AD7291" s="1"/>
      <c r="AE7291" s="1"/>
      <c r="AF7291" s="1"/>
      <c r="AG7291" s="1"/>
      <c r="AH7291" s="1"/>
    </row>
    <row r="7292" spans="17:34" x14ac:dyDescent="0.3">
      <c r="Q7292" s="1"/>
      <c r="AB7292" s="2"/>
      <c r="AD7292" s="1"/>
      <c r="AE7292" s="1"/>
      <c r="AF7292" s="1"/>
      <c r="AG7292" s="1"/>
      <c r="AH7292" s="1"/>
    </row>
    <row r="7293" spans="17:34" x14ac:dyDescent="0.3">
      <c r="Q7293" s="1"/>
      <c r="AB7293" s="2"/>
      <c r="AD7293" s="1"/>
      <c r="AE7293" s="1"/>
      <c r="AF7293" s="1"/>
      <c r="AG7293" s="1"/>
      <c r="AH7293" s="1"/>
    </row>
    <row r="7294" spans="17:34" x14ac:dyDescent="0.3">
      <c r="Q7294" s="1"/>
      <c r="AB7294" s="2"/>
      <c r="AD7294" s="1"/>
      <c r="AE7294" s="1"/>
      <c r="AF7294" s="1"/>
      <c r="AG7294" s="1"/>
      <c r="AH7294" s="1"/>
    </row>
    <row r="7295" spans="17:34" x14ac:dyDescent="0.3">
      <c r="Q7295" s="1"/>
      <c r="AB7295" s="2"/>
      <c r="AD7295" s="1"/>
      <c r="AE7295" s="1"/>
      <c r="AF7295" s="1"/>
      <c r="AG7295" s="1"/>
      <c r="AH7295" s="1"/>
    </row>
    <row r="7296" spans="17:34" x14ac:dyDescent="0.3">
      <c r="Q7296" s="1"/>
      <c r="AB7296" s="2"/>
      <c r="AD7296" s="1"/>
      <c r="AE7296" s="1"/>
      <c r="AF7296" s="1"/>
      <c r="AG7296" s="1"/>
      <c r="AH7296" s="1"/>
    </row>
    <row r="7297" spans="17:34" x14ac:dyDescent="0.3">
      <c r="Q7297" s="1"/>
      <c r="AB7297" s="2"/>
      <c r="AD7297" s="1"/>
      <c r="AE7297" s="1"/>
      <c r="AF7297" s="1"/>
      <c r="AG7297" s="1"/>
      <c r="AH7297" s="1"/>
    </row>
    <row r="7298" spans="17:34" x14ac:dyDescent="0.3">
      <c r="Q7298" s="1"/>
      <c r="AB7298" s="2"/>
      <c r="AD7298" s="1"/>
      <c r="AE7298" s="1"/>
      <c r="AF7298" s="1"/>
      <c r="AG7298" s="1"/>
      <c r="AH7298" s="1"/>
    </row>
    <row r="7299" spans="17:34" x14ac:dyDescent="0.3">
      <c r="Q7299" s="1"/>
      <c r="AB7299" s="2"/>
      <c r="AD7299" s="1"/>
      <c r="AE7299" s="1"/>
      <c r="AF7299" s="1"/>
      <c r="AG7299" s="1"/>
      <c r="AH7299" s="1"/>
    </row>
    <row r="7300" spans="17:34" x14ac:dyDescent="0.3">
      <c r="Q7300" s="1"/>
      <c r="AB7300" s="2"/>
      <c r="AD7300" s="1"/>
      <c r="AE7300" s="1"/>
      <c r="AF7300" s="1"/>
      <c r="AG7300" s="1"/>
      <c r="AH7300" s="1"/>
    </row>
    <row r="7301" spans="17:34" x14ac:dyDescent="0.3">
      <c r="Q7301" s="1"/>
      <c r="AB7301" s="2"/>
      <c r="AD7301" s="1"/>
      <c r="AE7301" s="1"/>
      <c r="AF7301" s="1"/>
      <c r="AG7301" s="1"/>
      <c r="AH7301" s="1"/>
    </row>
    <row r="7302" spans="17:34" x14ac:dyDescent="0.3">
      <c r="Q7302" s="1"/>
      <c r="AB7302" s="2"/>
      <c r="AD7302" s="1"/>
      <c r="AE7302" s="1"/>
      <c r="AF7302" s="1"/>
      <c r="AG7302" s="1"/>
      <c r="AH7302" s="1"/>
    </row>
    <row r="7303" spans="17:34" x14ac:dyDescent="0.3">
      <c r="Q7303" s="1"/>
      <c r="AB7303" s="2"/>
      <c r="AD7303" s="1"/>
      <c r="AE7303" s="1"/>
      <c r="AF7303" s="1"/>
      <c r="AG7303" s="1"/>
      <c r="AH7303" s="1"/>
    </row>
    <row r="7304" spans="17:34" x14ac:dyDescent="0.3">
      <c r="Q7304" s="1"/>
      <c r="AB7304" s="2"/>
      <c r="AD7304" s="1"/>
      <c r="AE7304" s="1"/>
      <c r="AF7304" s="1"/>
      <c r="AG7304" s="1"/>
      <c r="AH7304" s="1"/>
    </row>
    <row r="7305" spans="17:34" x14ac:dyDescent="0.3">
      <c r="Q7305" s="1"/>
      <c r="AB7305" s="2"/>
      <c r="AD7305" s="1"/>
      <c r="AE7305" s="1"/>
      <c r="AF7305" s="1"/>
      <c r="AG7305" s="1"/>
      <c r="AH7305" s="1"/>
    </row>
    <row r="7306" spans="17:34" x14ac:dyDescent="0.3">
      <c r="Q7306" s="1"/>
      <c r="AB7306" s="2"/>
      <c r="AD7306" s="1"/>
      <c r="AE7306" s="1"/>
      <c r="AF7306" s="1"/>
      <c r="AG7306" s="1"/>
      <c r="AH7306" s="1"/>
    </row>
    <row r="7307" spans="17:34" x14ac:dyDescent="0.3">
      <c r="Q7307" s="1"/>
      <c r="AB7307" s="2"/>
      <c r="AD7307" s="1"/>
      <c r="AE7307" s="1"/>
      <c r="AF7307" s="1"/>
      <c r="AG7307" s="1"/>
      <c r="AH7307" s="1"/>
    </row>
    <row r="7308" spans="17:34" x14ac:dyDescent="0.3">
      <c r="Q7308" s="1"/>
      <c r="AB7308" s="2"/>
      <c r="AD7308" s="1"/>
      <c r="AE7308" s="1"/>
      <c r="AF7308" s="1"/>
      <c r="AG7308" s="1"/>
      <c r="AH7308" s="1"/>
    </row>
    <row r="7309" spans="17:34" x14ac:dyDescent="0.3">
      <c r="Q7309" s="1"/>
      <c r="AB7309" s="2"/>
      <c r="AD7309" s="1"/>
      <c r="AE7309" s="1"/>
      <c r="AF7309" s="1"/>
      <c r="AG7309" s="1"/>
      <c r="AH7309" s="1"/>
    </row>
    <row r="7310" spans="17:34" x14ac:dyDescent="0.3">
      <c r="Q7310" s="1"/>
      <c r="AB7310" s="2"/>
      <c r="AD7310" s="1"/>
      <c r="AE7310" s="1"/>
      <c r="AF7310" s="1"/>
      <c r="AG7310" s="1"/>
      <c r="AH7310" s="1"/>
    </row>
    <row r="7311" spans="17:34" x14ac:dyDescent="0.3">
      <c r="Q7311" s="1"/>
      <c r="AB7311" s="2"/>
      <c r="AD7311" s="1"/>
      <c r="AE7311" s="1"/>
      <c r="AF7311" s="1"/>
      <c r="AG7311" s="1"/>
      <c r="AH7311" s="1"/>
    </row>
    <row r="7312" spans="17:34" x14ac:dyDescent="0.3">
      <c r="Q7312" s="1"/>
      <c r="AB7312" s="2"/>
      <c r="AD7312" s="1"/>
      <c r="AE7312" s="1"/>
      <c r="AF7312" s="1"/>
      <c r="AG7312" s="1"/>
      <c r="AH7312" s="1"/>
    </row>
    <row r="7313" spans="17:34" x14ac:dyDescent="0.3">
      <c r="Q7313" s="1"/>
      <c r="AB7313" s="2"/>
      <c r="AD7313" s="1"/>
      <c r="AE7313" s="1"/>
      <c r="AF7313" s="1"/>
      <c r="AG7313" s="1"/>
      <c r="AH7313" s="1"/>
    </row>
    <row r="7314" spans="17:34" x14ac:dyDescent="0.3">
      <c r="Q7314" s="1"/>
      <c r="AB7314" s="2"/>
      <c r="AD7314" s="1"/>
      <c r="AE7314" s="1"/>
      <c r="AF7314" s="1"/>
      <c r="AG7314" s="1"/>
      <c r="AH7314" s="1"/>
    </row>
    <row r="7315" spans="17:34" x14ac:dyDescent="0.3">
      <c r="Q7315" s="1"/>
      <c r="AB7315" s="2"/>
      <c r="AD7315" s="1"/>
      <c r="AE7315" s="1"/>
      <c r="AF7315" s="1"/>
      <c r="AG7315" s="1"/>
      <c r="AH7315" s="1"/>
    </row>
    <row r="7316" spans="17:34" x14ac:dyDescent="0.3">
      <c r="Q7316" s="1"/>
      <c r="AB7316" s="2"/>
      <c r="AD7316" s="1"/>
      <c r="AE7316" s="1"/>
      <c r="AF7316" s="1"/>
      <c r="AG7316" s="1"/>
      <c r="AH7316" s="1"/>
    </row>
    <row r="7317" spans="17:34" x14ac:dyDescent="0.3">
      <c r="Q7317" s="1"/>
      <c r="AB7317" s="2"/>
      <c r="AD7317" s="1"/>
      <c r="AE7317" s="1"/>
      <c r="AF7317" s="1"/>
      <c r="AG7317" s="1"/>
      <c r="AH7317" s="1"/>
    </row>
    <row r="7318" spans="17:34" x14ac:dyDescent="0.3">
      <c r="Q7318" s="1"/>
      <c r="AB7318" s="2"/>
      <c r="AD7318" s="1"/>
      <c r="AE7318" s="1"/>
      <c r="AF7318" s="1"/>
      <c r="AG7318" s="1"/>
      <c r="AH7318" s="1"/>
    </row>
    <row r="7319" spans="17:34" x14ac:dyDescent="0.3">
      <c r="Q7319" s="1"/>
      <c r="AB7319" s="2"/>
      <c r="AD7319" s="1"/>
      <c r="AE7319" s="1"/>
      <c r="AF7319" s="1"/>
      <c r="AG7319" s="1"/>
      <c r="AH7319" s="1"/>
    </row>
    <row r="7320" spans="17:34" x14ac:dyDescent="0.3">
      <c r="Q7320" s="1"/>
      <c r="AB7320" s="2"/>
      <c r="AD7320" s="1"/>
      <c r="AE7320" s="1"/>
      <c r="AF7320" s="1"/>
      <c r="AG7320" s="1"/>
      <c r="AH7320" s="1"/>
    </row>
    <row r="7321" spans="17:34" x14ac:dyDescent="0.3">
      <c r="Q7321" s="1"/>
      <c r="AB7321" s="2"/>
      <c r="AD7321" s="1"/>
      <c r="AE7321" s="1"/>
      <c r="AF7321" s="1"/>
      <c r="AG7321" s="1"/>
      <c r="AH7321" s="1"/>
    </row>
    <row r="7322" spans="17:34" x14ac:dyDescent="0.3">
      <c r="Q7322" s="1"/>
      <c r="AB7322" s="2"/>
      <c r="AD7322" s="1"/>
      <c r="AE7322" s="1"/>
      <c r="AF7322" s="1"/>
      <c r="AG7322" s="1"/>
      <c r="AH7322" s="1"/>
    </row>
    <row r="7323" spans="17:34" x14ac:dyDescent="0.3">
      <c r="Q7323" s="1"/>
      <c r="AB7323" s="2"/>
      <c r="AD7323" s="1"/>
      <c r="AE7323" s="1"/>
      <c r="AF7323" s="1"/>
      <c r="AG7323" s="1"/>
      <c r="AH7323" s="1"/>
    </row>
    <row r="7324" spans="17:34" x14ac:dyDescent="0.3">
      <c r="Q7324" s="1"/>
      <c r="AB7324" s="2"/>
      <c r="AD7324" s="1"/>
      <c r="AE7324" s="1"/>
      <c r="AF7324" s="1"/>
      <c r="AG7324" s="1"/>
      <c r="AH7324" s="1"/>
    </row>
    <row r="7325" spans="17:34" x14ac:dyDescent="0.3">
      <c r="Q7325" s="1"/>
      <c r="AB7325" s="2"/>
      <c r="AD7325" s="1"/>
      <c r="AE7325" s="1"/>
      <c r="AF7325" s="1"/>
      <c r="AG7325" s="1"/>
      <c r="AH7325" s="1"/>
    </row>
    <row r="7326" spans="17:34" x14ac:dyDescent="0.3">
      <c r="Q7326" s="1"/>
      <c r="AB7326" s="2"/>
      <c r="AD7326" s="1"/>
      <c r="AE7326" s="1"/>
      <c r="AF7326" s="1"/>
      <c r="AG7326" s="1"/>
      <c r="AH7326" s="1"/>
    </row>
    <row r="7327" spans="17:34" x14ac:dyDescent="0.3">
      <c r="Q7327" s="1"/>
      <c r="AB7327" s="2"/>
      <c r="AD7327" s="1"/>
      <c r="AE7327" s="1"/>
      <c r="AF7327" s="1"/>
      <c r="AG7327" s="1"/>
      <c r="AH7327" s="1"/>
    </row>
    <row r="7328" spans="17:34" x14ac:dyDescent="0.3">
      <c r="Q7328" s="1"/>
      <c r="AB7328" s="2"/>
      <c r="AD7328" s="1"/>
      <c r="AE7328" s="1"/>
      <c r="AF7328" s="1"/>
      <c r="AG7328" s="1"/>
      <c r="AH7328" s="1"/>
    </row>
    <row r="7329" spans="17:34" x14ac:dyDescent="0.3">
      <c r="Q7329" s="1"/>
      <c r="AB7329" s="2"/>
      <c r="AD7329" s="1"/>
      <c r="AE7329" s="1"/>
      <c r="AF7329" s="1"/>
      <c r="AG7329" s="1"/>
      <c r="AH7329" s="1"/>
    </row>
    <row r="7330" spans="17:34" x14ac:dyDescent="0.3">
      <c r="Q7330" s="1"/>
      <c r="AB7330" s="2"/>
      <c r="AD7330" s="1"/>
      <c r="AE7330" s="1"/>
      <c r="AF7330" s="1"/>
      <c r="AG7330" s="1"/>
      <c r="AH7330" s="1"/>
    </row>
    <row r="7331" spans="17:34" x14ac:dyDescent="0.3">
      <c r="Q7331" s="1"/>
      <c r="AB7331" s="2"/>
      <c r="AD7331" s="1"/>
      <c r="AE7331" s="1"/>
      <c r="AF7331" s="1"/>
      <c r="AG7331" s="1"/>
      <c r="AH7331" s="1"/>
    </row>
    <row r="7332" spans="17:34" x14ac:dyDescent="0.3">
      <c r="Q7332" s="1"/>
      <c r="AB7332" s="2"/>
      <c r="AD7332" s="1"/>
      <c r="AE7332" s="1"/>
      <c r="AF7332" s="1"/>
      <c r="AG7332" s="1"/>
      <c r="AH7332" s="1"/>
    </row>
    <row r="7333" spans="17:34" x14ac:dyDescent="0.3">
      <c r="Q7333" s="1"/>
      <c r="AB7333" s="2"/>
      <c r="AD7333" s="1"/>
      <c r="AE7333" s="1"/>
      <c r="AF7333" s="1"/>
      <c r="AG7333" s="1"/>
      <c r="AH7333" s="1"/>
    </row>
    <row r="7334" spans="17:34" x14ac:dyDescent="0.3">
      <c r="Q7334" s="1"/>
      <c r="AB7334" s="2"/>
      <c r="AD7334" s="1"/>
      <c r="AE7334" s="1"/>
      <c r="AF7334" s="1"/>
      <c r="AG7334" s="1"/>
      <c r="AH7334" s="1"/>
    </row>
    <row r="7335" spans="17:34" x14ac:dyDescent="0.3">
      <c r="Q7335" s="1"/>
      <c r="AB7335" s="2"/>
      <c r="AD7335" s="1"/>
      <c r="AE7335" s="1"/>
      <c r="AF7335" s="1"/>
      <c r="AG7335" s="1"/>
      <c r="AH7335" s="1"/>
    </row>
    <row r="7336" spans="17:34" x14ac:dyDescent="0.3">
      <c r="Q7336" s="1"/>
      <c r="AB7336" s="2"/>
      <c r="AD7336" s="1"/>
      <c r="AE7336" s="1"/>
      <c r="AF7336" s="1"/>
      <c r="AG7336" s="1"/>
      <c r="AH7336" s="1"/>
    </row>
    <row r="7337" spans="17:34" x14ac:dyDescent="0.3">
      <c r="Q7337" s="1"/>
      <c r="AB7337" s="2"/>
      <c r="AD7337" s="1"/>
      <c r="AE7337" s="1"/>
      <c r="AF7337" s="1"/>
      <c r="AG7337" s="1"/>
      <c r="AH7337" s="1"/>
    </row>
    <row r="7338" spans="17:34" x14ac:dyDescent="0.3">
      <c r="Q7338" s="1"/>
      <c r="AB7338" s="2"/>
      <c r="AD7338" s="1"/>
      <c r="AE7338" s="1"/>
      <c r="AF7338" s="1"/>
      <c r="AG7338" s="1"/>
      <c r="AH7338" s="1"/>
    </row>
    <row r="7339" spans="17:34" x14ac:dyDescent="0.3">
      <c r="Q7339" s="1"/>
      <c r="AB7339" s="2"/>
      <c r="AD7339" s="1"/>
      <c r="AE7339" s="1"/>
      <c r="AF7339" s="1"/>
      <c r="AG7339" s="1"/>
      <c r="AH7339" s="1"/>
    </row>
    <row r="7340" spans="17:34" x14ac:dyDescent="0.3">
      <c r="Q7340" s="1"/>
      <c r="AB7340" s="2"/>
      <c r="AD7340" s="1"/>
      <c r="AE7340" s="1"/>
      <c r="AF7340" s="1"/>
      <c r="AG7340" s="1"/>
      <c r="AH7340" s="1"/>
    </row>
    <row r="7341" spans="17:34" x14ac:dyDescent="0.3">
      <c r="Q7341" s="1"/>
      <c r="AB7341" s="2"/>
      <c r="AD7341" s="1"/>
      <c r="AE7341" s="1"/>
      <c r="AF7341" s="1"/>
      <c r="AG7341" s="1"/>
      <c r="AH7341" s="1"/>
    </row>
    <row r="7342" spans="17:34" x14ac:dyDescent="0.3">
      <c r="Q7342" s="1"/>
      <c r="AB7342" s="2"/>
      <c r="AD7342" s="1"/>
      <c r="AE7342" s="1"/>
      <c r="AF7342" s="1"/>
      <c r="AG7342" s="1"/>
      <c r="AH7342" s="1"/>
    </row>
    <row r="7343" spans="17:34" x14ac:dyDescent="0.3">
      <c r="Q7343" s="1"/>
      <c r="AB7343" s="2"/>
      <c r="AD7343" s="1"/>
      <c r="AE7343" s="1"/>
      <c r="AF7343" s="1"/>
      <c r="AG7343" s="1"/>
      <c r="AH7343" s="1"/>
    </row>
    <row r="7344" spans="17:34" x14ac:dyDescent="0.3">
      <c r="Q7344" s="1"/>
      <c r="AB7344" s="2"/>
      <c r="AD7344" s="1"/>
      <c r="AE7344" s="1"/>
      <c r="AF7344" s="1"/>
      <c r="AG7344" s="1"/>
      <c r="AH7344" s="1"/>
    </row>
    <row r="7345" spans="17:34" x14ac:dyDescent="0.3">
      <c r="Q7345" s="1"/>
      <c r="AB7345" s="2"/>
      <c r="AD7345" s="1"/>
      <c r="AE7345" s="1"/>
      <c r="AF7345" s="1"/>
      <c r="AG7345" s="1"/>
      <c r="AH7345" s="1"/>
    </row>
    <row r="7346" spans="17:34" x14ac:dyDescent="0.3">
      <c r="Q7346" s="1"/>
      <c r="AB7346" s="2"/>
      <c r="AD7346" s="1"/>
      <c r="AE7346" s="1"/>
      <c r="AF7346" s="1"/>
      <c r="AG7346" s="1"/>
      <c r="AH7346" s="1"/>
    </row>
    <row r="7347" spans="17:34" x14ac:dyDescent="0.3">
      <c r="Q7347" s="1"/>
      <c r="AB7347" s="2"/>
      <c r="AD7347" s="1"/>
      <c r="AE7347" s="1"/>
      <c r="AF7347" s="1"/>
      <c r="AG7347" s="1"/>
      <c r="AH7347" s="1"/>
    </row>
    <row r="7348" spans="17:34" x14ac:dyDescent="0.3">
      <c r="Q7348" s="1"/>
      <c r="AB7348" s="2"/>
      <c r="AD7348" s="1"/>
      <c r="AE7348" s="1"/>
      <c r="AF7348" s="1"/>
      <c r="AG7348" s="1"/>
      <c r="AH7348" s="1"/>
    </row>
    <row r="7349" spans="17:34" x14ac:dyDescent="0.3">
      <c r="Q7349" s="1"/>
      <c r="AB7349" s="2"/>
      <c r="AD7349" s="1"/>
      <c r="AE7349" s="1"/>
      <c r="AF7349" s="1"/>
      <c r="AG7349" s="1"/>
      <c r="AH7349" s="1"/>
    </row>
    <row r="7350" spans="17:34" x14ac:dyDescent="0.3">
      <c r="Q7350" s="1"/>
      <c r="AB7350" s="2"/>
      <c r="AD7350" s="1"/>
      <c r="AE7350" s="1"/>
      <c r="AF7350" s="1"/>
      <c r="AG7350" s="1"/>
      <c r="AH7350" s="1"/>
    </row>
    <row r="7351" spans="17:34" x14ac:dyDescent="0.3">
      <c r="Q7351" s="1"/>
      <c r="AB7351" s="2"/>
      <c r="AD7351" s="1"/>
      <c r="AE7351" s="1"/>
      <c r="AF7351" s="1"/>
      <c r="AG7351" s="1"/>
      <c r="AH7351" s="1"/>
    </row>
    <row r="7352" spans="17:34" x14ac:dyDescent="0.3">
      <c r="Q7352" s="1"/>
      <c r="AB7352" s="2"/>
      <c r="AD7352" s="1"/>
      <c r="AE7352" s="1"/>
      <c r="AF7352" s="1"/>
      <c r="AG7352" s="1"/>
      <c r="AH7352" s="1"/>
    </row>
    <row r="7353" spans="17:34" x14ac:dyDescent="0.3">
      <c r="Q7353" s="1"/>
      <c r="AB7353" s="2"/>
      <c r="AD7353" s="1"/>
      <c r="AE7353" s="1"/>
      <c r="AF7353" s="1"/>
      <c r="AG7353" s="1"/>
      <c r="AH7353" s="1"/>
    </row>
    <row r="7354" spans="17:34" x14ac:dyDescent="0.3">
      <c r="Q7354" s="1"/>
      <c r="AB7354" s="2"/>
      <c r="AD7354" s="1"/>
      <c r="AE7354" s="1"/>
      <c r="AF7354" s="1"/>
      <c r="AG7354" s="1"/>
      <c r="AH7354" s="1"/>
    </row>
    <row r="7355" spans="17:34" x14ac:dyDescent="0.3">
      <c r="Q7355" s="1"/>
      <c r="AB7355" s="2"/>
      <c r="AD7355" s="1"/>
      <c r="AE7355" s="1"/>
      <c r="AF7355" s="1"/>
      <c r="AG7355" s="1"/>
      <c r="AH7355" s="1"/>
    </row>
    <row r="7356" spans="17:34" x14ac:dyDescent="0.3">
      <c r="Q7356" s="1"/>
      <c r="AB7356" s="2"/>
      <c r="AD7356" s="1"/>
      <c r="AE7356" s="1"/>
      <c r="AF7356" s="1"/>
      <c r="AG7356" s="1"/>
      <c r="AH7356" s="1"/>
    </row>
    <row r="7357" spans="17:34" x14ac:dyDescent="0.3">
      <c r="Q7357" s="1"/>
      <c r="AB7357" s="2"/>
      <c r="AD7357" s="1"/>
      <c r="AE7357" s="1"/>
      <c r="AF7357" s="1"/>
      <c r="AG7357" s="1"/>
      <c r="AH7357" s="1"/>
    </row>
    <row r="7358" spans="17:34" x14ac:dyDescent="0.3">
      <c r="Q7358" s="1"/>
      <c r="AB7358" s="2"/>
      <c r="AD7358" s="1"/>
      <c r="AE7358" s="1"/>
      <c r="AF7358" s="1"/>
      <c r="AG7358" s="1"/>
      <c r="AH7358" s="1"/>
    </row>
    <row r="7359" spans="17:34" x14ac:dyDescent="0.3">
      <c r="Q7359" s="1"/>
      <c r="AB7359" s="2"/>
      <c r="AD7359" s="1"/>
      <c r="AE7359" s="1"/>
      <c r="AF7359" s="1"/>
      <c r="AG7359" s="1"/>
      <c r="AH7359" s="1"/>
    </row>
    <row r="7360" spans="17:34" x14ac:dyDescent="0.3">
      <c r="Q7360" s="1"/>
      <c r="AB7360" s="2"/>
      <c r="AD7360" s="1"/>
      <c r="AE7360" s="1"/>
      <c r="AF7360" s="1"/>
      <c r="AG7360" s="1"/>
      <c r="AH7360" s="1"/>
    </row>
    <row r="7361" spans="17:34" x14ac:dyDescent="0.3">
      <c r="Q7361" s="1"/>
      <c r="AB7361" s="2"/>
      <c r="AD7361" s="1"/>
      <c r="AE7361" s="1"/>
      <c r="AF7361" s="1"/>
      <c r="AG7361" s="1"/>
      <c r="AH7361" s="1"/>
    </row>
    <row r="7362" spans="17:34" x14ac:dyDescent="0.3">
      <c r="Q7362" s="1"/>
      <c r="AB7362" s="2"/>
      <c r="AD7362" s="1"/>
      <c r="AE7362" s="1"/>
      <c r="AF7362" s="1"/>
      <c r="AG7362" s="1"/>
      <c r="AH7362" s="1"/>
    </row>
    <row r="7363" spans="17:34" x14ac:dyDescent="0.3">
      <c r="Q7363" s="1"/>
      <c r="AB7363" s="2"/>
      <c r="AD7363" s="1"/>
      <c r="AE7363" s="1"/>
      <c r="AF7363" s="1"/>
      <c r="AG7363" s="1"/>
      <c r="AH7363" s="1"/>
    </row>
    <row r="7364" spans="17:34" x14ac:dyDescent="0.3">
      <c r="Q7364" s="1"/>
      <c r="AB7364" s="2"/>
      <c r="AD7364" s="1"/>
      <c r="AE7364" s="1"/>
      <c r="AF7364" s="1"/>
      <c r="AG7364" s="1"/>
      <c r="AH7364" s="1"/>
    </row>
    <row r="7365" spans="17:34" x14ac:dyDescent="0.3">
      <c r="Q7365" s="1"/>
      <c r="AB7365" s="2"/>
      <c r="AD7365" s="1"/>
      <c r="AE7365" s="1"/>
      <c r="AF7365" s="1"/>
      <c r="AG7365" s="1"/>
      <c r="AH7365" s="1"/>
    </row>
    <row r="7366" spans="17:34" x14ac:dyDescent="0.3">
      <c r="Q7366" s="1"/>
      <c r="AB7366" s="2"/>
      <c r="AD7366" s="1"/>
      <c r="AE7366" s="1"/>
      <c r="AF7366" s="1"/>
      <c r="AG7366" s="1"/>
      <c r="AH7366" s="1"/>
    </row>
    <row r="7367" spans="17:34" x14ac:dyDescent="0.3">
      <c r="Q7367" s="1"/>
      <c r="AB7367" s="2"/>
      <c r="AD7367" s="1"/>
      <c r="AE7367" s="1"/>
      <c r="AF7367" s="1"/>
      <c r="AG7367" s="1"/>
      <c r="AH7367" s="1"/>
    </row>
    <row r="7368" spans="17:34" x14ac:dyDescent="0.3">
      <c r="Q7368" s="1"/>
      <c r="AB7368" s="2"/>
      <c r="AD7368" s="1"/>
      <c r="AE7368" s="1"/>
      <c r="AF7368" s="1"/>
      <c r="AG7368" s="1"/>
      <c r="AH7368" s="1"/>
    </row>
    <row r="7369" spans="17:34" x14ac:dyDescent="0.3">
      <c r="Q7369" s="1"/>
      <c r="AB7369" s="2"/>
      <c r="AD7369" s="1"/>
      <c r="AE7369" s="1"/>
      <c r="AF7369" s="1"/>
      <c r="AG7369" s="1"/>
      <c r="AH7369" s="1"/>
    </row>
    <row r="7370" spans="17:34" x14ac:dyDescent="0.3">
      <c r="Q7370" s="1"/>
      <c r="AB7370" s="2"/>
      <c r="AD7370" s="1"/>
      <c r="AE7370" s="1"/>
      <c r="AF7370" s="1"/>
      <c r="AG7370" s="1"/>
      <c r="AH7370" s="1"/>
    </row>
    <row r="7371" spans="17:34" x14ac:dyDescent="0.3">
      <c r="Q7371" s="1"/>
      <c r="AB7371" s="2"/>
      <c r="AD7371" s="1"/>
      <c r="AE7371" s="1"/>
      <c r="AF7371" s="1"/>
      <c r="AG7371" s="1"/>
      <c r="AH7371" s="1"/>
    </row>
    <row r="7372" spans="17:34" x14ac:dyDescent="0.3">
      <c r="Q7372" s="1"/>
      <c r="AB7372" s="2"/>
      <c r="AD7372" s="1"/>
      <c r="AE7372" s="1"/>
      <c r="AF7372" s="1"/>
      <c r="AG7372" s="1"/>
      <c r="AH7372" s="1"/>
    </row>
    <row r="7373" spans="17:34" x14ac:dyDescent="0.3">
      <c r="Q7373" s="1"/>
      <c r="AB7373" s="2"/>
      <c r="AD7373" s="1"/>
      <c r="AE7373" s="1"/>
      <c r="AF7373" s="1"/>
      <c r="AG7373" s="1"/>
      <c r="AH7373" s="1"/>
    </row>
    <row r="7374" spans="17:34" x14ac:dyDescent="0.3">
      <c r="Q7374" s="1"/>
      <c r="AB7374" s="2"/>
      <c r="AD7374" s="1"/>
      <c r="AE7374" s="1"/>
      <c r="AF7374" s="1"/>
      <c r="AG7374" s="1"/>
      <c r="AH7374" s="1"/>
    </row>
    <row r="7375" spans="17:34" x14ac:dyDescent="0.3">
      <c r="Q7375" s="1"/>
      <c r="AB7375" s="2"/>
      <c r="AD7375" s="1"/>
      <c r="AE7375" s="1"/>
      <c r="AF7375" s="1"/>
      <c r="AG7375" s="1"/>
      <c r="AH7375" s="1"/>
    </row>
    <row r="7376" spans="17:34" x14ac:dyDescent="0.3">
      <c r="Q7376" s="1"/>
      <c r="AB7376" s="2"/>
      <c r="AD7376" s="1"/>
      <c r="AE7376" s="1"/>
      <c r="AF7376" s="1"/>
      <c r="AG7376" s="1"/>
      <c r="AH7376" s="1"/>
    </row>
    <row r="7377" spans="17:34" x14ac:dyDescent="0.3">
      <c r="Q7377" s="1"/>
      <c r="AB7377" s="2"/>
      <c r="AD7377" s="1"/>
      <c r="AE7377" s="1"/>
      <c r="AF7377" s="1"/>
      <c r="AG7377" s="1"/>
      <c r="AH7377" s="1"/>
    </row>
    <row r="7378" spans="17:34" x14ac:dyDescent="0.3">
      <c r="Q7378" s="1"/>
      <c r="AB7378" s="2"/>
      <c r="AD7378" s="1"/>
      <c r="AE7378" s="1"/>
      <c r="AF7378" s="1"/>
      <c r="AG7378" s="1"/>
      <c r="AH7378" s="1"/>
    </row>
    <row r="7379" spans="17:34" x14ac:dyDescent="0.3">
      <c r="Q7379" s="1"/>
      <c r="AB7379" s="2"/>
      <c r="AD7379" s="1"/>
      <c r="AE7379" s="1"/>
      <c r="AF7379" s="1"/>
      <c r="AG7379" s="1"/>
      <c r="AH7379" s="1"/>
    </row>
    <row r="7380" spans="17:34" x14ac:dyDescent="0.3">
      <c r="Q7380" s="1"/>
      <c r="AB7380" s="2"/>
      <c r="AD7380" s="1"/>
      <c r="AE7380" s="1"/>
      <c r="AF7380" s="1"/>
      <c r="AG7380" s="1"/>
      <c r="AH7380" s="1"/>
    </row>
    <row r="7381" spans="17:34" x14ac:dyDescent="0.3">
      <c r="Q7381" s="1"/>
      <c r="AB7381" s="2"/>
      <c r="AD7381" s="1"/>
      <c r="AE7381" s="1"/>
      <c r="AF7381" s="1"/>
      <c r="AG7381" s="1"/>
      <c r="AH7381" s="1"/>
    </row>
    <row r="7382" spans="17:34" x14ac:dyDescent="0.3">
      <c r="Q7382" s="1"/>
      <c r="AB7382" s="2"/>
      <c r="AD7382" s="1"/>
      <c r="AE7382" s="1"/>
      <c r="AF7382" s="1"/>
      <c r="AG7382" s="1"/>
      <c r="AH7382" s="1"/>
    </row>
    <row r="7383" spans="17:34" x14ac:dyDescent="0.3">
      <c r="Q7383" s="1"/>
      <c r="AB7383" s="2"/>
      <c r="AD7383" s="1"/>
      <c r="AE7383" s="1"/>
      <c r="AF7383" s="1"/>
      <c r="AG7383" s="1"/>
      <c r="AH7383" s="1"/>
    </row>
    <row r="7384" spans="17:34" x14ac:dyDescent="0.3">
      <c r="Q7384" s="1"/>
      <c r="AB7384" s="2"/>
      <c r="AD7384" s="1"/>
      <c r="AE7384" s="1"/>
      <c r="AF7384" s="1"/>
      <c r="AG7384" s="1"/>
      <c r="AH7384" s="1"/>
    </row>
    <row r="7385" spans="17:34" x14ac:dyDescent="0.3">
      <c r="Q7385" s="1"/>
      <c r="AB7385" s="2"/>
      <c r="AD7385" s="1"/>
      <c r="AE7385" s="1"/>
      <c r="AF7385" s="1"/>
      <c r="AG7385" s="1"/>
      <c r="AH7385" s="1"/>
    </row>
    <row r="7386" spans="17:34" x14ac:dyDescent="0.3">
      <c r="Q7386" s="1"/>
      <c r="AB7386" s="2"/>
      <c r="AD7386" s="1"/>
      <c r="AE7386" s="1"/>
      <c r="AF7386" s="1"/>
      <c r="AG7386" s="1"/>
      <c r="AH7386" s="1"/>
    </row>
    <row r="7387" spans="17:34" x14ac:dyDescent="0.3">
      <c r="Q7387" s="1"/>
      <c r="AB7387" s="2"/>
      <c r="AD7387" s="1"/>
      <c r="AE7387" s="1"/>
      <c r="AF7387" s="1"/>
      <c r="AG7387" s="1"/>
      <c r="AH7387" s="1"/>
    </row>
    <row r="7388" spans="17:34" x14ac:dyDescent="0.3">
      <c r="Q7388" s="1"/>
      <c r="AB7388" s="2"/>
      <c r="AD7388" s="1"/>
      <c r="AE7388" s="1"/>
      <c r="AF7388" s="1"/>
      <c r="AG7388" s="1"/>
      <c r="AH7388" s="1"/>
    </row>
    <row r="7389" spans="17:34" x14ac:dyDescent="0.3">
      <c r="Q7389" s="1"/>
      <c r="AB7389" s="2"/>
      <c r="AD7389" s="1"/>
      <c r="AE7389" s="1"/>
      <c r="AF7389" s="1"/>
      <c r="AG7389" s="1"/>
      <c r="AH7389" s="1"/>
    </row>
    <row r="7390" spans="17:34" x14ac:dyDescent="0.3">
      <c r="Q7390" s="1"/>
      <c r="AB7390" s="2"/>
      <c r="AD7390" s="1"/>
      <c r="AE7390" s="1"/>
      <c r="AF7390" s="1"/>
      <c r="AG7390" s="1"/>
      <c r="AH7390" s="1"/>
    </row>
    <row r="7391" spans="17:34" x14ac:dyDescent="0.3">
      <c r="Q7391" s="1"/>
      <c r="AB7391" s="2"/>
      <c r="AD7391" s="1"/>
      <c r="AE7391" s="1"/>
      <c r="AF7391" s="1"/>
      <c r="AG7391" s="1"/>
      <c r="AH7391" s="1"/>
    </row>
    <row r="7392" spans="17:34" x14ac:dyDescent="0.3">
      <c r="Q7392" s="1"/>
      <c r="AB7392" s="2"/>
      <c r="AD7392" s="1"/>
      <c r="AE7392" s="1"/>
      <c r="AF7392" s="1"/>
      <c r="AG7392" s="1"/>
      <c r="AH7392" s="1"/>
    </row>
    <row r="7393" spans="17:34" x14ac:dyDescent="0.3">
      <c r="Q7393" s="1"/>
      <c r="AB7393" s="2"/>
      <c r="AD7393" s="1"/>
      <c r="AE7393" s="1"/>
      <c r="AF7393" s="1"/>
      <c r="AG7393" s="1"/>
      <c r="AH7393" s="1"/>
    </row>
    <row r="7394" spans="17:34" x14ac:dyDescent="0.3">
      <c r="Q7394" s="1"/>
      <c r="AB7394" s="2"/>
      <c r="AD7394" s="1"/>
      <c r="AE7394" s="1"/>
      <c r="AF7394" s="1"/>
      <c r="AG7394" s="1"/>
      <c r="AH7394" s="1"/>
    </row>
    <row r="7395" spans="17:34" x14ac:dyDescent="0.3">
      <c r="Q7395" s="1"/>
      <c r="AB7395" s="2"/>
      <c r="AD7395" s="1"/>
      <c r="AE7395" s="1"/>
      <c r="AF7395" s="1"/>
      <c r="AG7395" s="1"/>
      <c r="AH7395" s="1"/>
    </row>
    <row r="7396" spans="17:34" x14ac:dyDescent="0.3">
      <c r="Q7396" s="1"/>
      <c r="AB7396" s="2"/>
      <c r="AD7396" s="1"/>
      <c r="AE7396" s="1"/>
      <c r="AF7396" s="1"/>
      <c r="AG7396" s="1"/>
      <c r="AH7396" s="1"/>
    </row>
    <row r="7397" spans="17:34" x14ac:dyDescent="0.3">
      <c r="Q7397" s="1"/>
      <c r="AB7397" s="2"/>
      <c r="AD7397" s="1"/>
      <c r="AE7397" s="1"/>
      <c r="AF7397" s="1"/>
      <c r="AG7397" s="1"/>
      <c r="AH7397" s="1"/>
    </row>
    <row r="7398" spans="17:34" x14ac:dyDescent="0.3">
      <c r="Q7398" s="1"/>
      <c r="AB7398" s="2"/>
      <c r="AD7398" s="1"/>
      <c r="AE7398" s="1"/>
      <c r="AF7398" s="1"/>
      <c r="AG7398" s="1"/>
      <c r="AH7398" s="1"/>
    </row>
    <row r="7399" spans="17:34" x14ac:dyDescent="0.3">
      <c r="Q7399" s="1"/>
      <c r="AB7399" s="2"/>
      <c r="AD7399" s="1"/>
      <c r="AE7399" s="1"/>
      <c r="AF7399" s="1"/>
      <c r="AG7399" s="1"/>
      <c r="AH7399" s="1"/>
    </row>
    <row r="7400" spans="17:34" x14ac:dyDescent="0.3">
      <c r="Q7400" s="1"/>
      <c r="AB7400" s="2"/>
      <c r="AD7400" s="1"/>
      <c r="AE7400" s="1"/>
      <c r="AF7400" s="1"/>
      <c r="AG7400" s="1"/>
      <c r="AH7400" s="1"/>
    </row>
    <row r="7401" spans="17:34" x14ac:dyDescent="0.3">
      <c r="Q7401" s="1"/>
      <c r="AB7401" s="2"/>
      <c r="AD7401" s="1"/>
      <c r="AE7401" s="1"/>
      <c r="AF7401" s="1"/>
      <c r="AG7401" s="1"/>
      <c r="AH7401" s="1"/>
    </row>
    <row r="7402" spans="17:34" x14ac:dyDescent="0.3">
      <c r="Q7402" s="1"/>
      <c r="AB7402" s="2"/>
      <c r="AD7402" s="1"/>
      <c r="AE7402" s="1"/>
      <c r="AF7402" s="1"/>
      <c r="AG7402" s="1"/>
      <c r="AH7402" s="1"/>
    </row>
    <row r="7403" spans="17:34" x14ac:dyDescent="0.3">
      <c r="Q7403" s="1"/>
      <c r="AB7403" s="2"/>
      <c r="AD7403" s="1"/>
      <c r="AE7403" s="1"/>
      <c r="AF7403" s="1"/>
      <c r="AG7403" s="1"/>
      <c r="AH7403" s="1"/>
    </row>
    <row r="7404" spans="17:34" x14ac:dyDescent="0.3">
      <c r="Q7404" s="1"/>
      <c r="AB7404" s="2"/>
      <c r="AD7404" s="1"/>
      <c r="AE7404" s="1"/>
      <c r="AF7404" s="1"/>
      <c r="AG7404" s="1"/>
      <c r="AH7404" s="1"/>
    </row>
    <row r="7405" spans="17:34" x14ac:dyDescent="0.3">
      <c r="Q7405" s="1"/>
      <c r="AB7405" s="2"/>
      <c r="AD7405" s="1"/>
      <c r="AE7405" s="1"/>
      <c r="AF7405" s="1"/>
      <c r="AG7405" s="1"/>
      <c r="AH7405" s="1"/>
    </row>
    <row r="7406" spans="17:34" x14ac:dyDescent="0.3">
      <c r="Q7406" s="1"/>
      <c r="AB7406" s="2"/>
      <c r="AD7406" s="1"/>
      <c r="AE7406" s="1"/>
      <c r="AF7406" s="1"/>
      <c r="AG7406" s="1"/>
      <c r="AH7406" s="1"/>
    </row>
    <row r="7407" spans="17:34" x14ac:dyDescent="0.3">
      <c r="Q7407" s="1"/>
      <c r="AB7407" s="2"/>
      <c r="AD7407" s="1"/>
      <c r="AE7407" s="1"/>
      <c r="AF7407" s="1"/>
      <c r="AG7407" s="1"/>
      <c r="AH7407" s="1"/>
    </row>
    <row r="7408" spans="17:34" x14ac:dyDescent="0.3">
      <c r="Q7408" s="1"/>
      <c r="AB7408" s="2"/>
      <c r="AD7408" s="1"/>
      <c r="AE7408" s="1"/>
      <c r="AF7408" s="1"/>
      <c r="AG7408" s="1"/>
      <c r="AH7408" s="1"/>
    </row>
    <row r="7409" spans="17:34" x14ac:dyDescent="0.3">
      <c r="Q7409" s="1"/>
      <c r="AB7409" s="2"/>
      <c r="AD7409" s="1"/>
      <c r="AE7409" s="1"/>
      <c r="AF7409" s="1"/>
      <c r="AG7409" s="1"/>
      <c r="AH7409" s="1"/>
    </row>
    <row r="7410" spans="17:34" x14ac:dyDescent="0.3">
      <c r="Q7410" s="1"/>
      <c r="AB7410" s="2"/>
      <c r="AD7410" s="1"/>
      <c r="AE7410" s="1"/>
      <c r="AF7410" s="1"/>
      <c r="AG7410" s="1"/>
      <c r="AH7410" s="1"/>
    </row>
    <row r="7411" spans="17:34" x14ac:dyDescent="0.3">
      <c r="Q7411" s="1"/>
      <c r="AB7411" s="2"/>
      <c r="AD7411" s="1"/>
      <c r="AE7411" s="1"/>
      <c r="AF7411" s="1"/>
      <c r="AG7411" s="1"/>
      <c r="AH7411" s="1"/>
    </row>
    <row r="7412" spans="17:34" x14ac:dyDescent="0.3">
      <c r="Q7412" s="1"/>
      <c r="AB7412" s="2"/>
      <c r="AD7412" s="1"/>
      <c r="AE7412" s="1"/>
      <c r="AF7412" s="1"/>
      <c r="AG7412" s="1"/>
      <c r="AH7412" s="1"/>
    </row>
    <row r="7413" spans="17:34" x14ac:dyDescent="0.3">
      <c r="Q7413" s="1"/>
      <c r="AB7413" s="2"/>
      <c r="AD7413" s="1"/>
      <c r="AE7413" s="1"/>
      <c r="AF7413" s="1"/>
      <c r="AG7413" s="1"/>
      <c r="AH7413" s="1"/>
    </row>
    <row r="7414" spans="17:34" x14ac:dyDescent="0.3">
      <c r="Q7414" s="1"/>
      <c r="AB7414" s="2"/>
      <c r="AD7414" s="1"/>
      <c r="AE7414" s="1"/>
      <c r="AF7414" s="1"/>
      <c r="AG7414" s="1"/>
      <c r="AH7414" s="1"/>
    </row>
    <row r="7415" spans="17:34" x14ac:dyDescent="0.3">
      <c r="Q7415" s="1"/>
      <c r="AB7415" s="2"/>
      <c r="AD7415" s="1"/>
      <c r="AE7415" s="1"/>
      <c r="AF7415" s="1"/>
      <c r="AG7415" s="1"/>
      <c r="AH7415" s="1"/>
    </row>
    <row r="7416" spans="17:34" x14ac:dyDescent="0.3">
      <c r="Q7416" s="1"/>
      <c r="AB7416" s="2"/>
      <c r="AD7416" s="1"/>
      <c r="AE7416" s="1"/>
      <c r="AF7416" s="1"/>
      <c r="AG7416" s="1"/>
      <c r="AH7416" s="1"/>
    </row>
    <row r="7417" spans="17:34" x14ac:dyDescent="0.3">
      <c r="Q7417" s="1"/>
      <c r="AB7417" s="2"/>
      <c r="AD7417" s="1"/>
      <c r="AE7417" s="1"/>
      <c r="AF7417" s="1"/>
      <c r="AG7417" s="1"/>
      <c r="AH7417" s="1"/>
    </row>
    <row r="7418" spans="17:34" x14ac:dyDescent="0.3">
      <c r="Q7418" s="1"/>
      <c r="AB7418" s="2"/>
      <c r="AD7418" s="1"/>
      <c r="AE7418" s="1"/>
      <c r="AF7418" s="1"/>
      <c r="AG7418" s="1"/>
      <c r="AH7418" s="1"/>
    </row>
    <row r="7419" spans="17:34" x14ac:dyDescent="0.3">
      <c r="Q7419" s="1"/>
      <c r="AB7419" s="2"/>
      <c r="AD7419" s="1"/>
      <c r="AE7419" s="1"/>
      <c r="AF7419" s="1"/>
      <c r="AG7419" s="1"/>
      <c r="AH7419" s="1"/>
    </row>
    <row r="7420" spans="17:34" x14ac:dyDescent="0.3">
      <c r="Q7420" s="1"/>
      <c r="AB7420" s="2"/>
      <c r="AD7420" s="1"/>
      <c r="AE7420" s="1"/>
      <c r="AF7420" s="1"/>
      <c r="AG7420" s="1"/>
      <c r="AH7420" s="1"/>
    </row>
    <row r="7421" spans="17:34" x14ac:dyDescent="0.3">
      <c r="Q7421" s="1"/>
      <c r="AB7421" s="2"/>
      <c r="AD7421" s="1"/>
      <c r="AE7421" s="1"/>
      <c r="AF7421" s="1"/>
      <c r="AG7421" s="1"/>
      <c r="AH7421" s="1"/>
    </row>
    <row r="7422" spans="17:34" x14ac:dyDescent="0.3">
      <c r="Q7422" s="1"/>
      <c r="AB7422" s="2"/>
      <c r="AD7422" s="1"/>
      <c r="AE7422" s="1"/>
      <c r="AF7422" s="1"/>
      <c r="AG7422" s="1"/>
      <c r="AH7422" s="1"/>
    </row>
    <row r="7423" spans="17:34" x14ac:dyDescent="0.3">
      <c r="Q7423" s="1"/>
      <c r="AB7423" s="2"/>
      <c r="AD7423" s="1"/>
      <c r="AE7423" s="1"/>
      <c r="AF7423" s="1"/>
      <c r="AG7423" s="1"/>
      <c r="AH7423" s="1"/>
    </row>
    <row r="7424" spans="17:34" x14ac:dyDescent="0.3">
      <c r="Q7424" s="1"/>
      <c r="AB7424" s="2"/>
      <c r="AD7424" s="1"/>
      <c r="AE7424" s="1"/>
      <c r="AF7424" s="1"/>
      <c r="AG7424" s="1"/>
      <c r="AH7424" s="1"/>
    </row>
    <row r="7425" spans="17:34" x14ac:dyDescent="0.3">
      <c r="Q7425" s="1"/>
      <c r="AB7425" s="2"/>
      <c r="AD7425" s="1"/>
      <c r="AE7425" s="1"/>
      <c r="AF7425" s="1"/>
      <c r="AG7425" s="1"/>
      <c r="AH7425" s="1"/>
    </row>
    <row r="7426" spans="17:34" x14ac:dyDescent="0.3">
      <c r="Q7426" s="1"/>
      <c r="AB7426" s="2"/>
      <c r="AD7426" s="1"/>
      <c r="AE7426" s="1"/>
      <c r="AF7426" s="1"/>
      <c r="AG7426" s="1"/>
      <c r="AH7426" s="1"/>
    </row>
    <row r="7427" spans="17:34" x14ac:dyDescent="0.3">
      <c r="Q7427" s="1"/>
      <c r="AB7427" s="2"/>
      <c r="AD7427" s="1"/>
      <c r="AE7427" s="1"/>
      <c r="AF7427" s="1"/>
      <c r="AG7427" s="1"/>
      <c r="AH7427" s="1"/>
    </row>
    <row r="7428" spans="17:34" x14ac:dyDescent="0.3">
      <c r="Q7428" s="1"/>
      <c r="AB7428" s="2"/>
      <c r="AD7428" s="1"/>
      <c r="AE7428" s="1"/>
      <c r="AF7428" s="1"/>
      <c r="AG7428" s="1"/>
      <c r="AH7428" s="1"/>
    </row>
    <row r="7429" spans="17:34" x14ac:dyDescent="0.3">
      <c r="Q7429" s="1"/>
      <c r="AB7429" s="2"/>
      <c r="AD7429" s="1"/>
      <c r="AE7429" s="1"/>
      <c r="AF7429" s="1"/>
      <c r="AG7429" s="1"/>
      <c r="AH7429" s="1"/>
    </row>
    <row r="7430" spans="17:34" x14ac:dyDescent="0.3">
      <c r="Q7430" s="1"/>
      <c r="AB7430" s="2"/>
      <c r="AD7430" s="1"/>
      <c r="AE7430" s="1"/>
      <c r="AF7430" s="1"/>
      <c r="AG7430" s="1"/>
      <c r="AH7430" s="1"/>
    </row>
    <row r="7431" spans="17:34" x14ac:dyDescent="0.3">
      <c r="Q7431" s="1"/>
      <c r="AB7431" s="2"/>
      <c r="AD7431" s="1"/>
      <c r="AE7431" s="1"/>
      <c r="AF7431" s="1"/>
      <c r="AG7431" s="1"/>
      <c r="AH7431" s="1"/>
    </row>
    <row r="7432" spans="17:34" x14ac:dyDescent="0.3">
      <c r="Q7432" s="1"/>
      <c r="AB7432" s="2"/>
      <c r="AD7432" s="1"/>
      <c r="AE7432" s="1"/>
      <c r="AF7432" s="1"/>
      <c r="AG7432" s="1"/>
      <c r="AH7432" s="1"/>
    </row>
    <row r="7433" spans="17:34" x14ac:dyDescent="0.3">
      <c r="Q7433" s="1"/>
      <c r="AB7433" s="2"/>
      <c r="AD7433" s="1"/>
      <c r="AE7433" s="1"/>
      <c r="AF7433" s="1"/>
      <c r="AG7433" s="1"/>
      <c r="AH7433" s="1"/>
    </row>
    <row r="7434" spans="17:34" x14ac:dyDescent="0.3">
      <c r="Q7434" s="1"/>
      <c r="AB7434" s="2"/>
      <c r="AD7434" s="1"/>
      <c r="AE7434" s="1"/>
      <c r="AF7434" s="1"/>
      <c r="AG7434" s="1"/>
      <c r="AH7434" s="1"/>
    </row>
    <row r="7435" spans="17:34" x14ac:dyDescent="0.3">
      <c r="Q7435" s="1"/>
      <c r="AB7435" s="2"/>
      <c r="AD7435" s="1"/>
      <c r="AE7435" s="1"/>
      <c r="AF7435" s="1"/>
      <c r="AG7435" s="1"/>
      <c r="AH7435" s="1"/>
    </row>
    <row r="7436" spans="17:34" x14ac:dyDescent="0.3">
      <c r="Q7436" s="1"/>
      <c r="AB7436" s="2"/>
      <c r="AD7436" s="1"/>
      <c r="AE7436" s="1"/>
      <c r="AF7436" s="1"/>
      <c r="AG7436" s="1"/>
      <c r="AH7436" s="1"/>
    </row>
    <row r="7437" spans="17:34" x14ac:dyDescent="0.3">
      <c r="Q7437" s="1"/>
      <c r="AB7437" s="2"/>
      <c r="AD7437" s="1"/>
      <c r="AE7437" s="1"/>
      <c r="AF7437" s="1"/>
      <c r="AG7437" s="1"/>
      <c r="AH7437" s="1"/>
    </row>
    <row r="7438" spans="17:34" x14ac:dyDescent="0.3">
      <c r="Q7438" s="1"/>
      <c r="AB7438" s="2"/>
      <c r="AD7438" s="1"/>
      <c r="AE7438" s="1"/>
      <c r="AF7438" s="1"/>
      <c r="AG7438" s="1"/>
      <c r="AH7438" s="1"/>
    </row>
    <row r="7439" spans="17:34" x14ac:dyDescent="0.3">
      <c r="Q7439" s="1"/>
      <c r="AB7439" s="2"/>
      <c r="AD7439" s="1"/>
      <c r="AE7439" s="1"/>
      <c r="AF7439" s="1"/>
      <c r="AG7439" s="1"/>
      <c r="AH7439" s="1"/>
    </row>
    <row r="7440" spans="17:34" x14ac:dyDescent="0.3">
      <c r="Q7440" s="1"/>
      <c r="AB7440" s="2"/>
      <c r="AD7440" s="1"/>
      <c r="AE7440" s="1"/>
      <c r="AF7440" s="1"/>
      <c r="AG7440" s="1"/>
      <c r="AH7440" s="1"/>
    </row>
    <row r="7441" spans="17:34" x14ac:dyDescent="0.3">
      <c r="Q7441" s="1"/>
      <c r="AB7441" s="2"/>
      <c r="AD7441" s="1"/>
      <c r="AE7441" s="1"/>
      <c r="AF7441" s="1"/>
      <c r="AG7441" s="1"/>
      <c r="AH7441" s="1"/>
    </row>
    <row r="7442" spans="17:34" x14ac:dyDescent="0.3">
      <c r="Q7442" s="1"/>
      <c r="AB7442" s="2"/>
      <c r="AD7442" s="1"/>
      <c r="AE7442" s="1"/>
      <c r="AF7442" s="1"/>
      <c r="AG7442" s="1"/>
      <c r="AH7442" s="1"/>
    </row>
    <row r="7443" spans="17:34" x14ac:dyDescent="0.3">
      <c r="Q7443" s="1"/>
      <c r="AB7443" s="2"/>
      <c r="AD7443" s="1"/>
      <c r="AE7443" s="1"/>
      <c r="AF7443" s="1"/>
      <c r="AG7443" s="1"/>
      <c r="AH7443" s="1"/>
    </row>
    <row r="7444" spans="17:34" x14ac:dyDescent="0.3">
      <c r="Q7444" s="1"/>
      <c r="AB7444" s="2"/>
      <c r="AD7444" s="1"/>
      <c r="AE7444" s="1"/>
      <c r="AF7444" s="1"/>
      <c r="AG7444" s="1"/>
      <c r="AH7444" s="1"/>
    </row>
    <row r="7445" spans="17:34" x14ac:dyDescent="0.3">
      <c r="Q7445" s="1"/>
      <c r="AB7445" s="2"/>
      <c r="AD7445" s="1"/>
      <c r="AE7445" s="1"/>
      <c r="AF7445" s="1"/>
      <c r="AG7445" s="1"/>
      <c r="AH7445" s="1"/>
    </row>
    <row r="7446" spans="17:34" x14ac:dyDescent="0.3">
      <c r="Q7446" s="1"/>
      <c r="AB7446" s="2"/>
      <c r="AD7446" s="1"/>
      <c r="AE7446" s="1"/>
      <c r="AF7446" s="1"/>
      <c r="AG7446" s="1"/>
      <c r="AH7446" s="1"/>
    </row>
    <row r="7447" spans="17:34" x14ac:dyDescent="0.3">
      <c r="Q7447" s="1"/>
      <c r="AB7447" s="2"/>
      <c r="AD7447" s="1"/>
      <c r="AE7447" s="1"/>
      <c r="AF7447" s="1"/>
      <c r="AG7447" s="1"/>
      <c r="AH7447" s="1"/>
    </row>
    <row r="7448" spans="17:34" x14ac:dyDescent="0.3">
      <c r="Q7448" s="1"/>
      <c r="AB7448" s="2"/>
      <c r="AD7448" s="1"/>
      <c r="AE7448" s="1"/>
      <c r="AF7448" s="1"/>
      <c r="AG7448" s="1"/>
      <c r="AH7448" s="1"/>
    </row>
    <row r="7449" spans="17:34" x14ac:dyDescent="0.3">
      <c r="Q7449" s="1"/>
      <c r="AB7449" s="2"/>
      <c r="AD7449" s="1"/>
      <c r="AE7449" s="1"/>
      <c r="AF7449" s="1"/>
      <c r="AG7449" s="1"/>
      <c r="AH7449" s="1"/>
    </row>
    <row r="7450" spans="17:34" x14ac:dyDescent="0.3">
      <c r="Q7450" s="1"/>
      <c r="AB7450" s="2"/>
      <c r="AD7450" s="1"/>
      <c r="AE7450" s="1"/>
      <c r="AF7450" s="1"/>
      <c r="AG7450" s="1"/>
      <c r="AH7450" s="1"/>
    </row>
    <row r="7451" spans="17:34" x14ac:dyDescent="0.3">
      <c r="Q7451" s="1"/>
      <c r="AB7451" s="2"/>
      <c r="AD7451" s="1"/>
      <c r="AE7451" s="1"/>
      <c r="AF7451" s="1"/>
      <c r="AG7451" s="1"/>
      <c r="AH7451" s="1"/>
    </row>
    <row r="7452" spans="17:34" x14ac:dyDescent="0.3">
      <c r="Q7452" s="1"/>
      <c r="AB7452" s="2"/>
      <c r="AD7452" s="1"/>
      <c r="AE7452" s="1"/>
      <c r="AF7452" s="1"/>
      <c r="AG7452" s="1"/>
      <c r="AH7452" s="1"/>
    </row>
    <row r="7453" spans="17:34" x14ac:dyDescent="0.3">
      <c r="Q7453" s="1"/>
      <c r="AB7453" s="2"/>
      <c r="AD7453" s="1"/>
      <c r="AE7453" s="1"/>
      <c r="AF7453" s="1"/>
      <c r="AG7453" s="1"/>
      <c r="AH7453" s="1"/>
    </row>
    <row r="7454" spans="17:34" x14ac:dyDescent="0.3">
      <c r="Q7454" s="1"/>
      <c r="AB7454" s="2"/>
      <c r="AD7454" s="1"/>
      <c r="AE7454" s="1"/>
      <c r="AF7454" s="1"/>
      <c r="AG7454" s="1"/>
      <c r="AH7454" s="1"/>
    </row>
    <row r="7455" spans="17:34" x14ac:dyDescent="0.3">
      <c r="Q7455" s="1"/>
      <c r="AB7455" s="2"/>
      <c r="AD7455" s="1"/>
      <c r="AE7455" s="1"/>
      <c r="AF7455" s="1"/>
      <c r="AG7455" s="1"/>
      <c r="AH7455" s="1"/>
    </row>
    <row r="7456" spans="17:34" x14ac:dyDescent="0.3">
      <c r="Q7456" s="1"/>
      <c r="AB7456" s="2"/>
      <c r="AD7456" s="1"/>
      <c r="AE7456" s="1"/>
      <c r="AF7456" s="1"/>
      <c r="AG7456" s="1"/>
      <c r="AH7456" s="1"/>
    </row>
    <row r="7457" spans="17:34" x14ac:dyDescent="0.3">
      <c r="Q7457" s="1"/>
      <c r="AB7457" s="2"/>
      <c r="AD7457" s="1"/>
      <c r="AE7457" s="1"/>
      <c r="AF7457" s="1"/>
      <c r="AG7457" s="1"/>
      <c r="AH7457" s="1"/>
    </row>
    <row r="7458" spans="17:34" x14ac:dyDescent="0.3">
      <c r="Q7458" s="1"/>
      <c r="AB7458" s="2"/>
      <c r="AD7458" s="1"/>
      <c r="AE7458" s="1"/>
      <c r="AF7458" s="1"/>
      <c r="AG7458" s="1"/>
      <c r="AH7458" s="1"/>
    </row>
    <row r="7459" spans="17:34" x14ac:dyDescent="0.3">
      <c r="Q7459" s="1"/>
      <c r="AB7459" s="2"/>
      <c r="AD7459" s="1"/>
      <c r="AE7459" s="1"/>
      <c r="AF7459" s="1"/>
      <c r="AG7459" s="1"/>
      <c r="AH7459" s="1"/>
    </row>
    <row r="7460" spans="17:34" x14ac:dyDescent="0.3">
      <c r="Q7460" s="1"/>
      <c r="AB7460" s="2"/>
      <c r="AD7460" s="1"/>
      <c r="AE7460" s="1"/>
      <c r="AF7460" s="1"/>
      <c r="AG7460" s="1"/>
      <c r="AH7460" s="1"/>
    </row>
    <row r="7461" spans="17:34" x14ac:dyDescent="0.3">
      <c r="Q7461" s="1"/>
      <c r="AB7461" s="2"/>
      <c r="AD7461" s="1"/>
      <c r="AE7461" s="1"/>
      <c r="AF7461" s="1"/>
      <c r="AG7461" s="1"/>
      <c r="AH7461" s="1"/>
    </row>
    <row r="7462" spans="17:34" x14ac:dyDescent="0.3">
      <c r="Q7462" s="1"/>
      <c r="AB7462" s="2"/>
      <c r="AD7462" s="1"/>
      <c r="AE7462" s="1"/>
      <c r="AF7462" s="1"/>
      <c r="AG7462" s="1"/>
      <c r="AH7462" s="1"/>
    </row>
    <row r="7463" spans="17:34" x14ac:dyDescent="0.3">
      <c r="Q7463" s="1"/>
      <c r="AB7463" s="2"/>
      <c r="AD7463" s="1"/>
      <c r="AE7463" s="1"/>
      <c r="AF7463" s="1"/>
      <c r="AG7463" s="1"/>
      <c r="AH7463" s="1"/>
    </row>
    <row r="7464" spans="17:34" x14ac:dyDescent="0.3">
      <c r="Q7464" s="1"/>
      <c r="AB7464" s="2"/>
      <c r="AD7464" s="1"/>
      <c r="AE7464" s="1"/>
      <c r="AF7464" s="1"/>
      <c r="AG7464" s="1"/>
      <c r="AH7464" s="1"/>
    </row>
    <row r="7465" spans="17:34" x14ac:dyDescent="0.3">
      <c r="Q7465" s="1"/>
      <c r="AB7465" s="2"/>
      <c r="AD7465" s="1"/>
      <c r="AE7465" s="1"/>
      <c r="AF7465" s="1"/>
      <c r="AG7465" s="1"/>
      <c r="AH7465" s="1"/>
    </row>
    <row r="7466" spans="17:34" x14ac:dyDescent="0.3">
      <c r="Q7466" s="1"/>
      <c r="AB7466" s="2"/>
      <c r="AD7466" s="1"/>
      <c r="AE7466" s="1"/>
      <c r="AF7466" s="1"/>
      <c r="AG7466" s="1"/>
      <c r="AH7466" s="1"/>
    </row>
    <row r="7467" spans="17:34" x14ac:dyDescent="0.3">
      <c r="Q7467" s="1"/>
      <c r="AB7467" s="2"/>
      <c r="AD7467" s="1"/>
      <c r="AE7467" s="1"/>
      <c r="AF7467" s="1"/>
      <c r="AG7467" s="1"/>
      <c r="AH7467" s="1"/>
    </row>
    <row r="7468" spans="17:34" x14ac:dyDescent="0.3">
      <c r="Q7468" s="1"/>
      <c r="AB7468" s="2"/>
      <c r="AD7468" s="1"/>
      <c r="AE7468" s="1"/>
      <c r="AF7468" s="1"/>
      <c r="AG7468" s="1"/>
      <c r="AH7468" s="1"/>
    </row>
    <row r="7469" spans="17:34" x14ac:dyDescent="0.3">
      <c r="Q7469" s="1"/>
      <c r="AB7469" s="2"/>
      <c r="AD7469" s="1"/>
      <c r="AE7469" s="1"/>
      <c r="AF7469" s="1"/>
      <c r="AG7469" s="1"/>
      <c r="AH7469" s="1"/>
    </row>
    <row r="7470" spans="17:34" x14ac:dyDescent="0.3">
      <c r="Q7470" s="1"/>
      <c r="AB7470" s="2"/>
      <c r="AD7470" s="1"/>
      <c r="AE7470" s="1"/>
      <c r="AF7470" s="1"/>
      <c r="AG7470" s="1"/>
      <c r="AH7470" s="1"/>
    </row>
    <row r="7471" spans="17:34" x14ac:dyDescent="0.3">
      <c r="Q7471" s="1"/>
      <c r="AB7471" s="2"/>
      <c r="AD7471" s="1"/>
      <c r="AE7471" s="1"/>
      <c r="AF7471" s="1"/>
      <c r="AG7471" s="1"/>
      <c r="AH7471" s="1"/>
    </row>
    <row r="7472" spans="17:34" x14ac:dyDescent="0.3">
      <c r="Q7472" s="1"/>
      <c r="AB7472" s="2"/>
      <c r="AD7472" s="1"/>
      <c r="AE7472" s="1"/>
      <c r="AF7472" s="1"/>
      <c r="AG7472" s="1"/>
      <c r="AH7472" s="1"/>
    </row>
    <row r="7473" spans="17:34" x14ac:dyDescent="0.3">
      <c r="Q7473" s="1"/>
      <c r="AB7473" s="2"/>
      <c r="AD7473" s="1"/>
      <c r="AE7473" s="1"/>
      <c r="AF7473" s="1"/>
      <c r="AG7473" s="1"/>
      <c r="AH7473" s="1"/>
    </row>
    <row r="7474" spans="17:34" x14ac:dyDescent="0.3">
      <c r="Q7474" s="1"/>
      <c r="AB7474" s="2"/>
      <c r="AD7474" s="1"/>
      <c r="AE7474" s="1"/>
      <c r="AF7474" s="1"/>
      <c r="AG7474" s="1"/>
      <c r="AH7474" s="1"/>
    </row>
    <row r="7475" spans="17:34" x14ac:dyDescent="0.3">
      <c r="Q7475" s="1"/>
      <c r="AB7475" s="2"/>
      <c r="AD7475" s="1"/>
      <c r="AE7475" s="1"/>
      <c r="AF7475" s="1"/>
      <c r="AG7475" s="1"/>
      <c r="AH7475" s="1"/>
    </row>
    <row r="7476" spans="17:34" x14ac:dyDescent="0.3">
      <c r="Q7476" s="1"/>
      <c r="AB7476" s="2"/>
      <c r="AD7476" s="1"/>
      <c r="AE7476" s="1"/>
      <c r="AF7476" s="1"/>
      <c r="AG7476" s="1"/>
      <c r="AH7476" s="1"/>
    </row>
    <row r="7477" spans="17:34" x14ac:dyDescent="0.3">
      <c r="Q7477" s="1"/>
      <c r="AB7477" s="2"/>
      <c r="AD7477" s="1"/>
      <c r="AE7477" s="1"/>
      <c r="AF7477" s="1"/>
      <c r="AG7477" s="1"/>
      <c r="AH7477" s="1"/>
    </row>
    <row r="7478" spans="17:34" x14ac:dyDescent="0.3">
      <c r="Q7478" s="1"/>
      <c r="AB7478" s="2"/>
      <c r="AD7478" s="1"/>
      <c r="AE7478" s="1"/>
      <c r="AF7478" s="1"/>
      <c r="AG7478" s="1"/>
      <c r="AH7478" s="1"/>
    </row>
    <row r="7479" spans="17:34" x14ac:dyDescent="0.3">
      <c r="Q7479" s="1"/>
      <c r="AB7479" s="2"/>
      <c r="AD7479" s="1"/>
      <c r="AE7479" s="1"/>
      <c r="AF7479" s="1"/>
      <c r="AG7479" s="1"/>
      <c r="AH7479" s="1"/>
    </row>
    <row r="7480" spans="17:34" x14ac:dyDescent="0.3">
      <c r="Q7480" s="1"/>
      <c r="AB7480" s="2"/>
      <c r="AD7480" s="1"/>
      <c r="AE7480" s="1"/>
      <c r="AF7480" s="1"/>
      <c r="AG7480" s="1"/>
      <c r="AH7480" s="1"/>
    </row>
    <row r="7481" spans="17:34" x14ac:dyDescent="0.3">
      <c r="Q7481" s="1"/>
      <c r="AB7481" s="2"/>
      <c r="AD7481" s="1"/>
      <c r="AE7481" s="1"/>
      <c r="AF7481" s="1"/>
      <c r="AG7481" s="1"/>
      <c r="AH7481" s="1"/>
    </row>
    <row r="7482" spans="17:34" x14ac:dyDescent="0.3">
      <c r="Q7482" s="1"/>
      <c r="AB7482" s="2"/>
      <c r="AD7482" s="1"/>
      <c r="AE7482" s="1"/>
      <c r="AF7482" s="1"/>
      <c r="AG7482" s="1"/>
      <c r="AH7482" s="1"/>
    </row>
    <row r="7483" spans="17:34" x14ac:dyDescent="0.3">
      <c r="Q7483" s="1"/>
      <c r="AB7483" s="2"/>
      <c r="AD7483" s="1"/>
      <c r="AE7483" s="1"/>
      <c r="AF7483" s="1"/>
      <c r="AG7483" s="1"/>
      <c r="AH7483" s="1"/>
    </row>
    <row r="7484" spans="17:34" x14ac:dyDescent="0.3">
      <c r="Q7484" s="1"/>
      <c r="AB7484" s="2"/>
      <c r="AD7484" s="1"/>
      <c r="AE7484" s="1"/>
      <c r="AF7484" s="1"/>
      <c r="AG7484" s="1"/>
      <c r="AH7484" s="1"/>
    </row>
    <row r="7485" spans="17:34" x14ac:dyDescent="0.3">
      <c r="Q7485" s="1"/>
      <c r="AB7485" s="2"/>
      <c r="AD7485" s="1"/>
      <c r="AE7485" s="1"/>
      <c r="AF7485" s="1"/>
      <c r="AG7485" s="1"/>
      <c r="AH7485" s="1"/>
    </row>
    <row r="7486" spans="17:34" x14ac:dyDescent="0.3">
      <c r="Q7486" s="1"/>
      <c r="AB7486" s="2"/>
      <c r="AD7486" s="1"/>
      <c r="AE7486" s="1"/>
      <c r="AF7486" s="1"/>
      <c r="AG7486" s="1"/>
      <c r="AH7486" s="1"/>
    </row>
    <row r="7487" spans="17:34" x14ac:dyDescent="0.3">
      <c r="Q7487" s="1"/>
      <c r="AB7487" s="2"/>
      <c r="AD7487" s="1"/>
      <c r="AE7487" s="1"/>
      <c r="AF7487" s="1"/>
      <c r="AG7487" s="1"/>
      <c r="AH7487" s="1"/>
    </row>
    <row r="7488" spans="17:34" x14ac:dyDescent="0.3">
      <c r="Q7488" s="1"/>
      <c r="AB7488" s="2"/>
      <c r="AD7488" s="1"/>
      <c r="AE7488" s="1"/>
      <c r="AF7488" s="1"/>
      <c r="AG7488" s="1"/>
      <c r="AH7488" s="1"/>
    </row>
    <row r="7489" spans="17:34" x14ac:dyDescent="0.3">
      <c r="Q7489" s="1"/>
      <c r="AB7489" s="2"/>
      <c r="AD7489" s="1"/>
      <c r="AE7489" s="1"/>
      <c r="AF7489" s="1"/>
      <c r="AG7489" s="1"/>
      <c r="AH7489" s="1"/>
    </row>
    <row r="7490" spans="17:34" x14ac:dyDescent="0.3">
      <c r="Q7490" s="1"/>
      <c r="AB7490" s="2"/>
      <c r="AD7490" s="1"/>
      <c r="AE7490" s="1"/>
      <c r="AF7490" s="1"/>
      <c r="AG7490" s="1"/>
      <c r="AH7490" s="1"/>
    </row>
    <row r="7491" spans="17:34" x14ac:dyDescent="0.3">
      <c r="Q7491" s="1"/>
      <c r="AB7491" s="2"/>
      <c r="AD7491" s="1"/>
      <c r="AE7491" s="1"/>
      <c r="AF7491" s="1"/>
      <c r="AG7491" s="1"/>
      <c r="AH7491" s="1"/>
    </row>
    <row r="7492" spans="17:34" x14ac:dyDescent="0.3">
      <c r="Q7492" s="1"/>
      <c r="AB7492" s="2"/>
      <c r="AD7492" s="1"/>
      <c r="AE7492" s="1"/>
      <c r="AF7492" s="1"/>
      <c r="AG7492" s="1"/>
      <c r="AH7492" s="1"/>
    </row>
    <row r="7493" spans="17:34" x14ac:dyDescent="0.3">
      <c r="Q7493" s="1"/>
      <c r="AB7493" s="2"/>
      <c r="AD7493" s="1"/>
      <c r="AE7493" s="1"/>
      <c r="AF7493" s="1"/>
      <c r="AG7493" s="1"/>
      <c r="AH7493" s="1"/>
    </row>
    <row r="7494" spans="17:34" x14ac:dyDescent="0.3">
      <c r="Q7494" s="1"/>
      <c r="AB7494" s="2"/>
      <c r="AD7494" s="1"/>
      <c r="AE7494" s="1"/>
      <c r="AF7494" s="1"/>
      <c r="AG7494" s="1"/>
      <c r="AH7494" s="1"/>
    </row>
    <row r="7495" spans="17:34" x14ac:dyDescent="0.3">
      <c r="Q7495" s="1"/>
      <c r="AB7495" s="2"/>
      <c r="AD7495" s="1"/>
      <c r="AE7495" s="1"/>
      <c r="AF7495" s="1"/>
      <c r="AG7495" s="1"/>
      <c r="AH7495" s="1"/>
    </row>
    <row r="7496" spans="17:34" x14ac:dyDescent="0.3">
      <c r="Q7496" s="1"/>
      <c r="AB7496" s="2"/>
      <c r="AD7496" s="1"/>
      <c r="AE7496" s="1"/>
      <c r="AF7496" s="1"/>
      <c r="AG7496" s="1"/>
      <c r="AH7496" s="1"/>
    </row>
    <row r="7497" spans="17:34" x14ac:dyDescent="0.3">
      <c r="Q7497" s="1"/>
      <c r="AB7497" s="2"/>
      <c r="AD7497" s="1"/>
      <c r="AE7497" s="1"/>
      <c r="AF7497" s="1"/>
      <c r="AG7497" s="1"/>
      <c r="AH7497" s="1"/>
    </row>
    <row r="7498" spans="17:34" x14ac:dyDescent="0.3">
      <c r="Q7498" s="1"/>
      <c r="AB7498" s="2"/>
      <c r="AD7498" s="1"/>
      <c r="AE7498" s="1"/>
      <c r="AF7498" s="1"/>
      <c r="AG7498" s="1"/>
      <c r="AH7498" s="1"/>
    </row>
    <row r="7499" spans="17:34" x14ac:dyDescent="0.3">
      <c r="Q7499" s="1"/>
      <c r="AB7499" s="2"/>
      <c r="AD7499" s="1"/>
      <c r="AE7499" s="1"/>
      <c r="AF7499" s="1"/>
      <c r="AG7499" s="1"/>
      <c r="AH7499" s="1"/>
    </row>
    <row r="7500" spans="17:34" x14ac:dyDescent="0.3">
      <c r="Q7500" s="1"/>
      <c r="AB7500" s="2"/>
      <c r="AD7500" s="1"/>
      <c r="AE7500" s="1"/>
      <c r="AF7500" s="1"/>
      <c r="AG7500" s="1"/>
      <c r="AH7500" s="1"/>
    </row>
    <row r="7501" spans="17:34" x14ac:dyDescent="0.3">
      <c r="Q7501" s="1"/>
      <c r="AB7501" s="2"/>
      <c r="AD7501" s="1"/>
      <c r="AE7501" s="1"/>
      <c r="AF7501" s="1"/>
      <c r="AG7501" s="1"/>
      <c r="AH7501" s="1"/>
    </row>
    <row r="7502" spans="17:34" x14ac:dyDescent="0.3">
      <c r="Q7502" s="1"/>
      <c r="AB7502" s="2"/>
      <c r="AD7502" s="1"/>
      <c r="AE7502" s="1"/>
      <c r="AF7502" s="1"/>
      <c r="AG7502" s="1"/>
      <c r="AH7502" s="1"/>
    </row>
    <row r="7503" spans="17:34" x14ac:dyDescent="0.3">
      <c r="Q7503" s="1"/>
      <c r="AB7503" s="2"/>
      <c r="AD7503" s="1"/>
      <c r="AE7503" s="1"/>
      <c r="AF7503" s="1"/>
      <c r="AG7503" s="1"/>
      <c r="AH7503" s="1"/>
    </row>
    <row r="7504" spans="17:34" x14ac:dyDescent="0.3">
      <c r="Q7504" s="1"/>
      <c r="AB7504" s="2"/>
      <c r="AD7504" s="1"/>
      <c r="AE7504" s="1"/>
      <c r="AF7504" s="1"/>
      <c r="AG7504" s="1"/>
      <c r="AH7504" s="1"/>
    </row>
    <row r="7505" spans="17:34" x14ac:dyDescent="0.3">
      <c r="Q7505" s="1"/>
      <c r="AB7505" s="2"/>
      <c r="AD7505" s="1"/>
      <c r="AE7505" s="1"/>
      <c r="AF7505" s="1"/>
      <c r="AG7505" s="1"/>
      <c r="AH7505" s="1"/>
    </row>
    <row r="7506" spans="17:34" x14ac:dyDescent="0.3">
      <c r="Q7506" s="1"/>
      <c r="AB7506" s="2"/>
      <c r="AD7506" s="1"/>
      <c r="AE7506" s="1"/>
      <c r="AF7506" s="1"/>
      <c r="AG7506" s="1"/>
      <c r="AH7506" s="1"/>
    </row>
    <row r="7507" spans="17:34" x14ac:dyDescent="0.3">
      <c r="Q7507" s="1"/>
      <c r="AB7507" s="2"/>
      <c r="AD7507" s="1"/>
      <c r="AE7507" s="1"/>
      <c r="AF7507" s="1"/>
      <c r="AG7507" s="1"/>
      <c r="AH7507" s="1"/>
    </row>
    <row r="7508" spans="17:34" x14ac:dyDescent="0.3">
      <c r="Q7508" s="1"/>
      <c r="AB7508" s="2"/>
      <c r="AD7508" s="1"/>
      <c r="AE7508" s="1"/>
      <c r="AF7508" s="1"/>
      <c r="AG7508" s="1"/>
      <c r="AH7508" s="1"/>
    </row>
    <row r="7509" spans="17:34" x14ac:dyDescent="0.3">
      <c r="Q7509" s="1"/>
      <c r="AB7509" s="2"/>
      <c r="AD7509" s="1"/>
      <c r="AE7509" s="1"/>
      <c r="AF7509" s="1"/>
      <c r="AG7509" s="1"/>
      <c r="AH7509" s="1"/>
    </row>
    <row r="7510" spans="17:34" x14ac:dyDescent="0.3">
      <c r="Q7510" s="1"/>
      <c r="AB7510" s="2"/>
      <c r="AD7510" s="1"/>
      <c r="AE7510" s="1"/>
      <c r="AF7510" s="1"/>
      <c r="AG7510" s="1"/>
      <c r="AH7510" s="1"/>
    </row>
    <row r="7511" spans="17:34" x14ac:dyDescent="0.3">
      <c r="Q7511" s="1"/>
      <c r="AB7511" s="2"/>
      <c r="AD7511" s="1"/>
      <c r="AE7511" s="1"/>
      <c r="AF7511" s="1"/>
      <c r="AG7511" s="1"/>
      <c r="AH7511" s="1"/>
    </row>
    <row r="7512" spans="17:34" x14ac:dyDescent="0.3">
      <c r="Q7512" s="1"/>
      <c r="AB7512" s="2"/>
      <c r="AD7512" s="1"/>
      <c r="AE7512" s="1"/>
      <c r="AF7512" s="1"/>
      <c r="AG7512" s="1"/>
      <c r="AH7512" s="1"/>
    </row>
    <row r="7513" spans="17:34" x14ac:dyDescent="0.3">
      <c r="Q7513" s="1"/>
      <c r="AB7513" s="2"/>
      <c r="AD7513" s="1"/>
      <c r="AE7513" s="1"/>
      <c r="AF7513" s="1"/>
      <c r="AG7513" s="1"/>
      <c r="AH7513" s="1"/>
    </row>
    <row r="7514" spans="17:34" x14ac:dyDescent="0.3">
      <c r="Q7514" s="1"/>
      <c r="AB7514" s="2"/>
      <c r="AD7514" s="1"/>
      <c r="AE7514" s="1"/>
      <c r="AF7514" s="1"/>
      <c r="AG7514" s="1"/>
      <c r="AH7514" s="1"/>
    </row>
    <row r="7515" spans="17:34" x14ac:dyDescent="0.3">
      <c r="Q7515" s="1"/>
      <c r="AB7515" s="2"/>
      <c r="AD7515" s="1"/>
      <c r="AE7515" s="1"/>
      <c r="AF7515" s="1"/>
      <c r="AG7515" s="1"/>
      <c r="AH7515" s="1"/>
    </row>
    <row r="7516" spans="17:34" x14ac:dyDescent="0.3">
      <c r="Q7516" s="1"/>
      <c r="AB7516" s="2"/>
      <c r="AD7516" s="1"/>
      <c r="AE7516" s="1"/>
      <c r="AF7516" s="1"/>
      <c r="AG7516" s="1"/>
      <c r="AH7516" s="1"/>
    </row>
    <row r="7517" spans="17:34" x14ac:dyDescent="0.3">
      <c r="Q7517" s="1"/>
      <c r="AB7517" s="2"/>
      <c r="AD7517" s="1"/>
      <c r="AE7517" s="1"/>
      <c r="AF7517" s="1"/>
      <c r="AG7517" s="1"/>
      <c r="AH7517" s="1"/>
    </row>
    <row r="7518" spans="17:34" x14ac:dyDescent="0.3">
      <c r="Q7518" s="1"/>
      <c r="AB7518" s="2"/>
      <c r="AD7518" s="1"/>
      <c r="AE7518" s="1"/>
      <c r="AF7518" s="1"/>
      <c r="AG7518" s="1"/>
      <c r="AH7518" s="1"/>
    </row>
    <row r="7519" spans="17:34" x14ac:dyDescent="0.3">
      <c r="Q7519" s="1"/>
      <c r="AB7519" s="2"/>
      <c r="AD7519" s="1"/>
      <c r="AE7519" s="1"/>
      <c r="AF7519" s="1"/>
      <c r="AG7519" s="1"/>
      <c r="AH7519" s="1"/>
    </row>
    <row r="7520" spans="17:34" x14ac:dyDescent="0.3">
      <c r="Q7520" s="1"/>
      <c r="AB7520" s="2"/>
      <c r="AD7520" s="1"/>
      <c r="AE7520" s="1"/>
      <c r="AF7520" s="1"/>
      <c r="AG7520" s="1"/>
      <c r="AH7520" s="1"/>
    </row>
    <row r="7521" spans="17:34" x14ac:dyDescent="0.3">
      <c r="Q7521" s="1"/>
      <c r="AB7521" s="2"/>
      <c r="AD7521" s="1"/>
      <c r="AE7521" s="1"/>
      <c r="AF7521" s="1"/>
      <c r="AG7521" s="1"/>
      <c r="AH7521" s="1"/>
    </row>
    <row r="7522" spans="17:34" x14ac:dyDescent="0.3">
      <c r="Q7522" s="1"/>
      <c r="AB7522" s="2"/>
      <c r="AD7522" s="1"/>
      <c r="AE7522" s="1"/>
      <c r="AF7522" s="1"/>
      <c r="AG7522" s="1"/>
      <c r="AH7522" s="1"/>
    </row>
    <row r="7523" spans="17:34" x14ac:dyDescent="0.3">
      <c r="Q7523" s="1"/>
      <c r="AB7523" s="2"/>
      <c r="AD7523" s="1"/>
      <c r="AE7523" s="1"/>
      <c r="AF7523" s="1"/>
      <c r="AG7523" s="1"/>
      <c r="AH7523" s="1"/>
    </row>
    <row r="7524" spans="17:34" x14ac:dyDescent="0.3">
      <c r="Q7524" s="1"/>
      <c r="AB7524" s="2"/>
      <c r="AD7524" s="1"/>
      <c r="AE7524" s="1"/>
      <c r="AF7524" s="1"/>
      <c r="AG7524" s="1"/>
      <c r="AH7524" s="1"/>
    </row>
    <row r="7525" spans="17:34" x14ac:dyDescent="0.3">
      <c r="Q7525" s="1"/>
      <c r="AB7525" s="2"/>
      <c r="AD7525" s="1"/>
      <c r="AE7525" s="1"/>
      <c r="AF7525" s="1"/>
      <c r="AG7525" s="1"/>
      <c r="AH7525" s="1"/>
    </row>
    <row r="7526" spans="17:34" x14ac:dyDescent="0.3">
      <c r="Q7526" s="1"/>
      <c r="AB7526" s="2"/>
      <c r="AD7526" s="1"/>
      <c r="AE7526" s="1"/>
      <c r="AF7526" s="1"/>
      <c r="AG7526" s="1"/>
      <c r="AH7526" s="1"/>
    </row>
    <row r="7527" spans="17:34" x14ac:dyDescent="0.3">
      <c r="Q7527" s="1"/>
      <c r="AB7527" s="2"/>
      <c r="AD7527" s="1"/>
      <c r="AE7527" s="1"/>
      <c r="AF7527" s="1"/>
      <c r="AG7527" s="1"/>
      <c r="AH7527" s="1"/>
    </row>
    <row r="7528" spans="17:34" x14ac:dyDescent="0.3">
      <c r="Q7528" s="1"/>
      <c r="AB7528" s="2"/>
      <c r="AD7528" s="1"/>
      <c r="AE7528" s="1"/>
      <c r="AF7528" s="1"/>
      <c r="AG7528" s="1"/>
      <c r="AH7528" s="1"/>
    </row>
    <row r="7529" spans="17:34" x14ac:dyDescent="0.3">
      <c r="Q7529" s="1"/>
      <c r="AB7529" s="2"/>
      <c r="AD7529" s="1"/>
      <c r="AE7529" s="1"/>
      <c r="AF7529" s="1"/>
      <c r="AG7529" s="1"/>
      <c r="AH7529" s="1"/>
    </row>
    <row r="7530" spans="17:34" x14ac:dyDescent="0.3">
      <c r="Q7530" s="1"/>
      <c r="AB7530" s="2"/>
      <c r="AD7530" s="1"/>
      <c r="AE7530" s="1"/>
      <c r="AF7530" s="1"/>
      <c r="AG7530" s="1"/>
      <c r="AH7530" s="1"/>
    </row>
    <row r="7531" spans="17:34" x14ac:dyDescent="0.3">
      <c r="Q7531" s="1"/>
      <c r="AB7531" s="2"/>
      <c r="AD7531" s="1"/>
      <c r="AE7531" s="1"/>
      <c r="AF7531" s="1"/>
      <c r="AG7531" s="1"/>
      <c r="AH7531" s="1"/>
    </row>
    <row r="7532" spans="17:34" x14ac:dyDescent="0.3">
      <c r="Q7532" s="1"/>
      <c r="AB7532" s="2"/>
      <c r="AD7532" s="1"/>
      <c r="AE7532" s="1"/>
      <c r="AF7532" s="1"/>
      <c r="AG7532" s="1"/>
      <c r="AH7532" s="1"/>
    </row>
    <row r="7533" spans="17:34" x14ac:dyDescent="0.3">
      <c r="Q7533" s="1"/>
      <c r="AB7533" s="2"/>
      <c r="AD7533" s="1"/>
      <c r="AE7533" s="1"/>
      <c r="AF7533" s="1"/>
      <c r="AG7533" s="1"/>
      <c r="AH7533" s="1"/>
    </row>
    <row r="7534" spans="17:34" x14ac:dyDescent="0.3">
      <c r="Q7534" s="1"/>
      <c r="AB7534" s="2"/>
      <c r="AD7534" s="1"/>
      <c r="AE7534" s="1"/>
      <c r="AF7534" s="1"/>
      <c r="AG7534" s="1"/>
      <c r="AH7534" s="1"/>
    </row>
    <row r="7535" spans="17:34" x14ac:dyDescent="0.3">
      <c r="Q7535" s="1"/>
      <c r="AB7535" s="2"/>
      <c r="AD7535" s="1"/>
      <c r="AE7535" s="1"/>
      <c r="AF7535" s="1"/>
      <c r="AG7535" s="1"/>
      <c r="AH7535" s="1"/>
    </row>
    <row r="7536" spans="17:34" x14ac:dyDescent="0.3">
      <c r="Q7536" s="1"/>
      <c r="AB7536" s="2"/>
      <c r="AD7536" s="1"/>
      <c r="AE7536" s="1"/>
      <c r="AF7536" s="1"/>
      <c r="AG7536" s="1"/>
      <c r="AH7536" s="1"/>
    </row>
    <row r="7537" spans="17:34" x14ac:dyDescent="0.3">
      <c r="Q7537" s="1"/>
      <c r="AB7537" s="2"/>
      <c r="AD7537" s="1"/>
      <c r="AE7537" s="1"/>
      <c r="AF7537" s="1"/>
      <c r="AG7537" s="1"/>
      <c r="AH7537" s="1"/>
    </row>
    <row r="7538" spans="17:34" x14ac:dyDescent="0.3">
      <c r="Q7538" s="1"/>
      <c r="AB7538" s="2"/>
      <c r="AD7538" s="1"/>
      <c r="AE7538" s="1"/>
      <c r="AF7538" s="1"/>
      <c r="AG7538" s="1"/>
      <c r="AH7538" s="1"/>
    </row>
    <row r="7539" spans="17:34" x14ac:dyDescent="0.3">
      <c r="Q7539" s="1"/>
      <c r="AB7539" s="2"/>
      <c r="AD7539" s="1"/>
      <c r="AE7539" s="1"/>
      <c r="AF7539" s="1"/>
      <c r="AG7539" s="1"/>
      <c r="AH7539" s="1"/>
    </row>
    <row r="7540" spans="17:34" x14ac:dyDescent="0.3">
      <c r="Q7540" s="1"/>
      <c r="AB7540" s="2"/>
      <c r="AD7540" s="1"/>
      <c r="AE7540" s="1"/>
      <c r="AF7540" s="1"/>
      <c r="AG7540" s="1"/>
      <c r="AH7540" s="1"/>
    </row>
    <row r="7541" spans="17:34" x14ac:dyDescent="0.3">
      <c r="Q7541" s="1"/>
      <c r="AB7541" s="2"/>
      <c r="AD7541" s="1"/>
      <c r="AE7541" s="1"/>
      <c r="AF7541" s="1"/>
      <c r="AG7541" s="1"/>
      <c r="AH7541" s="1"/>
    </row>
    <row r="7542" spans="17:34" x14ac:dyDescent="0.3">
      <c r="Q7542" s="1"/>
      <c r="AB7542" s="2"/>
      <c r="AD7542" s="1"/>
      <c r="AE7542" s="1"/>
      <c r="AF7542" s="1"/>
      <c r="AG7542" s="1"/>
      <c r="AH7542" s="1"/>
    </row>
    <row r="7543" spans="17:34" x14ac:dyDescent="0.3">
      <c r="Q7543" s="1"/>
      <c r="AB7543" s="2"/>
      <c r="AD7543" s="1"/>
      <c r="AE7543" s="1"/>
      <c r="AF7543" s="1"/>
      <c r="AG7543" s="1"/>
      <c r="AH7543" s="1"/>
    </row>
    <row r="7544" spans="17:34" x14ac:dyDescent="0.3">
      <c r="Q7544" s="1"/>
      <c r="AB7544" s="2"/>
      <c r="AD7544" s="1"/>
      <c r="AE7544" s="1"/>
      <c r="AF7544" s="1"/>
      <c r="AG7544" s="1"/>
      <c r="AH7544" s="1"/>
    </row>
    <row r="7545" spans="17:34" x14ac:dyDescent="0.3">
      <c r="Q7545" s="1"/>
      <c r="AB7545" s="2"/>
      <c r="AD7545" s="1"/>
      <c r="AE7545" s="1"/>
      <c r="AF7545" s="1"/>
      <c r="AG7545" s="1"/>
      <c r="AH7545" s="1"/>
    </row>
    <row r="7546" spans="17:34" x14ac:dyDescent="0.3">
      <c r="Q7546" s="1"/>
      <c r="AB7546" s="2"/>
      <c r="AD7546" s="1"/>
      <c r="AE7546" s="1"/>
      <c r="AF7546" s="1"/>
      <c r="AG7546" s="1"/>
      <c r="AH7546" s="1"/>
    </row>
    <row r="7547" spans="17:34" x14ac:dyDescent="0.3">
      <c r="Q7547" s="1"/>
      <c r="AB7547" s="2"/>
      <c r="AD7547" s="1"/>
      <c r="AE7547" s="1"/>
      <c r="AF7547" s="1"/>
      <c r="AG7547" s="1"/>
      <c r="AH7547" s="1"/>
    </row>
    <row r="7548" spans="17:34" x14ac:dyDescent="0.3">
      <c r="Q7548" s="1"/>
      <c r="AB7548" s="2"/>
      <c r="AD7548" s="1"/>
      <c r="AE7548" s="1"/>
      <c r="AF7548" s="1"/>
      <c r="AG7548" s="1"/>
      <c r="AH7548" s="1"/>
    </row>
    <row r="7549" spans="17:34" x14ac:dyDescent="0.3">
      <c r="Q7549" s="1"/>
      <c r="AB7549" s="2"/>
      <c r="AD7549" s="1"/>
      <c r="AE7549" s="1"/>
      <c r="AF7549" s="1"/>
      <c r="AG7549" s="1"/>
      <c r="AH7549" s="1"/>
    </row>
    <row r="7550" spans="17:34" x14ac:dyDescent="0.3">
      <c r="Q7550" s="1"/>
      <c r="AB7550" s="2"/>
      <c r="AD7550" s="1"/>
      <c r="AE7550" s="1"/>
      <c r="AF7550" s="1"/>
      <c r="AG7550" s="1"/>
      <c r="AH7550" s="1"/>
    </row>
    <row r="7551" spans="17:34" x14ac:dyDescent="0.3">
      <c r="Q7551" s="1"/>
      <c r="AB7551" s="2"/>
      <c r="AD7551" s="1"/>
      <c r="AE7551" s="1"/>
      <c r="AF7551" s="1"/>
      <c r="AG7551" s="1"/>
      <c r="AH7551" s="1"/>
    </row>
    <row r="7552" spans="17:34" x14ac:dyDescent="0.3">
      <c r="Q7552" s="1"/>
      <c r="AB7552" s="2"/>
      <c r="AD7552" s="1"/>
      <c r="AE7552" s="1"/>
      <c r="AF7552" s="1"/>
      <c r="AG7552" s="1"/>
      <c r="AH7552" s="1"/>
    </row>
    <row r="7553" spans="17:34" x14ac:dyDescent="0.3">
      <c r="Q7553" s="1"/>
      <c r="AB7553" s="2"/>
      <c r="AD7553" s="1"/>
      <c r="AE7553" s="1"/>
      <c r="AF7553" s="1"/>
      <c r="AG7553" s="1"/>
      <c r="AH7553" s="1"/>
    </row>
    <row r="7554" spans="17:34" x14ac:dyDescent="0.3">
      <c r="Q7554" s="1"/>
      <c r="AB7554" s="2"/>
      <c r="AD7554" s="1"/>
      <c r="AE7554" s="1"/>
      <c r="AF7554" s="1"/>
      <c r="AG7554" s="1"/>
      <c r="AH7554" s="1"/>
    </row>
    <row r="7555" spans="17:34" x14ac:dyDescent="0.3">
      <c r="Q7555" s="1"/>
      <c r="AB7555" s="2"/>
      <c r="AD7555" s="1"/>
      <c r="AE7555" s="1"/>
      <c r="AF7555" s="1"/>
      <c r="AG7555" s="1"/>
      <c r="AH7555" s="1"/>
    </row>
    <row r="7556" spans="17:34" x14ac:dyDescent="0.3">
      <c r="Q7556" s="1"/>
      <c r="AB7556" s="2"/>
      <c r="AD7556" s="1"/>
      <c r="AE7556" s="1"/>
      <c r="AF7556" s="1"/>
      <c r="AG7556" s="1"/>
      <c r="AH7556" s="1"/>
    </row>
    <row r="7557" spans="17:34" x14ac:dyDescent="0.3">
      <c r="Q7557" s="1"/>
      <c r="AB7557" s="2"/>
      <c r="AD7557" s="1"/>
      <c r="AE7557" s="1"/>
      <c r="AF7557" s="1"/>
      <c r="AG7557" s="1"/>
      <c r="AH7557" s="1"/>
    </row>
    <row r="7558" spans="17:34" x14ac:dyDescent="0.3">
      <c r="Q7558" s="1"/>
      <c r="AB7558" s="2"/>
      <c r="AD7558" s="1"/>
      <c r="AE7558" s="1"/>
      <c r="AF7558" s="1"/>
      <c r="AG7558" s="1"/>
      <c r="AH7558" s="1"/>
    </row>
    <row r="7559" spans="17:34" x14ac:dyDescent="0.3">
      <c r="Q7559" s="1"/>
      <c r="AB7559" s="2"/>
      <c r="AD7559" s="1"/>
      <c r="AE7559" s="1"/>
      <c r="AF7559" s="1"/>
      <c r="AG7559" s="1"/>
      <c r="AH7559" s="1"/>
    </row>
    <row r="7560" spans="17:34" x14ac:dyDescent="0.3">
      <c r="Q7560" s="1"/>
      <c r="AB7560" s="2"/>
      <c r="AD7560" s="1"/>
      <c r="AE7560" s="1"/>
      <c r="AF7560" s="1"/>
      <c r="AG7560" s="1"/>
      <c r="AH7560" s="1"/>
    </row>
    <row r="7561" spans="17:34" x14ac:dyDescent="0.3">
      <c r="Q7561" s="1"/>
      <c r="AB7561" s="2"/>
      <c r="AD7561" s="1"/>
      <c r="AE7561" s="1"/>
      <c r="AF7561" s="1"/>
      <c r="AG7561" s="1"/>
      <c r="AH7561" s="1"/>
    </row>
    <row r="7562" spans="17:34" x14ac:dyDescent="0.3">
      <c r="Q7562" s="1"/>
      <c r="AB7562" s="2"/>
      <c r="AD7562" s="1"/>
      <c r="AE7562" s="1"/>
      <c r="AF7562" s="1"/>
      <c r="AG7562" s="1"/>
      <c r="AH7562" s="1"/>
    </row>
    <row r="7563" spans="17:34" x14ac:dyDescent="0.3">
      <c r="Q7563" s="1"/>
      <c r="AB7563" s="2"/>
      <c r="AD7563" s="1"/>
      <c r="AE7563" s="1"/>
      <c r="AF7563" s="1"/>
      <c r="AG7563" s="1"/>
      <c r="AH7563" s="1"/>
    </row>
    <row r="7564" spans="17:34" x14ac:dyDescent="0.3">
      <c r="Q7564" s="1"/>
      <c r="AB7564" s="2"/>
      <c r="AD7564" s="1"/>
      <c r="AE7564" s="1"/>
      <c r="AF7564" s="1"/>
      <c r="AG7564" s="1"/>
      <c r="AH7564" s="1"/>
    </row>
    <row r="7565" spans="17:34" x14ac:dyDescent="0.3">
      <c r="Q7565" s="1"/>
      <c r="AB7565" s="2"/>
      <c r="AD7565" s="1"/>
      <c r="AE7565" s="1"/>
      <c r="AF7565" s="1"/>
      <c r="AG7565" s="1"/>
      <c r="AH7565" s="1"/>
    </row>
    <row r="7566" spans="17:34" x14ac:dyDescent="0.3">
      <c r="Q7566" s="1"/>
      <c r="AB7566" s="2"/>
      <c r="AD7566" s="1"/>
      <c r="AE7566" s="1"/>
      <c r="AF7566" s="1"/>
      <c r="AG7566" s="1"/>
      <c r="AH7566" s="1"/>
    </row>
    <row r="7567" spans="17:34" x14ac:dyDescent="0.3">
      <c r="Q7567" s="1"/>
      <c r="AB7567" s="2"/>
      <c r="AD7567" s="1"/>
      <c r="AE7567" s="1"/>
      <c r="AF7567" s="1"/>
      <c r="AG7567" s="1"/>
      <c r="AH7567" s="1"/>
    </row>
    <row r="7568" spans="17:34" x14ac:dyDescent="0.3">
      <c r="Q7568" s="1"/>
      <c r="AB7568" s="2"/>
      <c r="AD7568" s="1"/>
      <c r="AE7568" s="1"/>
      <c r="AF7568" s="1"/>
      <c r="AG7568" s="1"/>
      <c r="AH7568" s="1"/>
    </row>
    <row r="7569" spans="17:34" x14ac:dyDescent="0.3">
      <c r="Q7569" s="1"/>
      <c r="AB7569" s="2"/>
      <c r="AD7569" s="1"/>
      <c r="AE7569" s="1"/>
      <c r="AF7569" s="1"/>
      <c r="AG7569" s="1"/>
      <c r="AH7569" s="1"/>
    </row>
    <row r="7570" spans="17:34" x14ac:dyDescent="0.3">
      <c r="Q7570" s="1"/>
      <c r="AB7570" s="2"/>
      <c r="AD7570" s="1"/>
      <c r="AE7570" s="1"/>
      <c r="AF7570" s="1"/>
      <c r="AG7570" s="1"/>
      <c r="AH7570" s="1"/>
    </row>
    <row r="7571" spans="17:34" x14ac:dyDescent="0.3">
      <c r="Q7571" s="1"/>
      <c r="AB7571" s="2"/>
      <c r="AD7571" s="1"/>
      <c r="AE7571" s="1"/>
      <c r="AF7571" s="1"/>
      <c r="AG7571" s="1"/>
      <c r="AH7571" s="1"/>
    </row>
    <row r="7572" spans="17:34" x14ac:dyDescent="0.3">
      <c r="Q7572" s="1"/>
      <c r="AB7572" s="2"/>
      <c r="AD7572" s="1"/>
      <c r="AE7572" s="1"/>
      <c r="AF7572" s="1"/>
      <c r="AG7572" s="1"/>
      <c r="AH7572" s="1"/>
    </row>
    <row r="7573" spans="17:34" x14ac:dyDescent="0.3">
      <c r="Q7573" s="1"/>
      <c r="AB7573" s="2"/>
      <c r="AD7573" s="1"/>
      <c r="AE7573" s="1"/>
      <c r="AF7573" s="1"/>
      <c r="AG7573" s="1"/>
      <c r="AH7573" s="1"/>
    </row>
    <row r="7574" spans="17:34" x14ac:dyDescent="0.3">
      <c r="Q7574" s="1"/>
      <c r="AB7574" s="2"/>
      <c r="AD7574" s="1"/>
      <c r="AE7574" s="1"/>
      <c r="AF7574" s="1"/>
      <c r="AG7574" s="1"/>
      <c r="AH7574" s="1"/>
    </row>
    <row r="7575" spans="17:34" x14ac:dyDescent="0.3">
      <c r="Q7575" s="1"/>
      <c r="AB7575" s="2"/>
      <c r="AD7575" s="1"/>
      <c r="AE7575" s="1"/>
      <c r="AF7575" s="1"/>
      <c r="AG7575" s="1"/>
      <c r="AH7575" s="1"/>
    </row>
    <row r="7576" spans="17:34" x14ac:dyDescent="0.3">
      <c r="Q7576" s="1"/>
      <c r="AB7576" s="2"/>
      <c r="AD7576" s="1"/>
      <c r="AE7576" s="1"/>
      <c r="AF7576" s="1"/>
      <c r="AG7576" s="1"/>
      <c r="AH7576" s="1"/>
    </row>
    <row r="7577" spans="17:34" x14ac:dyDescent="0.3">
      <c r="Q7577" s="1"/>
      <c r="AB7577" s="2"/>
      <c r="AD7577" s="1"/>
      <c r="AE7577" s="1"/>
      <c r="AF7577" s="1"/>
      <c r="AG7577" s="1"/>
      <c r="AH7577" s="1"/>
    </row>
    <row r="7578" spans="17:34" x14ac:dyDescent="0.3">
      <c r="Q7578" s="1"/>
      <c r="AB7578" s="2"/>
      <c r="AD7578" s="1"/>
      <c r="AE7578" s="1"/>
      <c r="AF7578" s="1"/>
      <c r="AG7578" s="1"/>
      <c r="AH7578" s="1"/>
    </row>
    <row r="7579" spans="17:34" x14ac:dyDescent="0.3">
      <c r="Q7579" s="1"/>
      <c r="AB7579" s="2"/>
      <c r="AD7579" s="1"/>
      <c r="AE7579" s="1"/>
      <c r="AF7579" s="1"/>
      <c r="AG7579" s="1"/>
      <c r="AH7579" s="1"/>
    </row>
    <row r="7580" spans="17:34" x14ac:dyDescent="0.3">
      <c r="Q7580" s="1"/>
      <c r="AB7580" s="2"/>
      <c r="AD7580" s="1"/>
      <c r="AE7580" s="1"/>
      <c r="AF7580" s="1"/>
      <c r="AG7580" s="1"/>
      <c r="AH7580" s="1"/>
    </row>
    <row r="7581" spans="17:34" x14ac:dyDescent="0.3">
      <c r="Q7581" s="1"/>
      <c r="AB7581" s="2"/>
      <c r="AD7581" s="1"/>
      <c r="AE7581" s="1"/>
      <c r="AF7581" s="1"/>
      <c r="AG7581" s="1"/>
      <c r="AH7581" s="1"/>
    </row>
    <row r="7582" spans="17:34" x14ac:dyDescent="0.3">
      <c r="Q7582" s="1"/>
      <c r="AB7582" s="2"/>
      <c r="AD7582" s="1"/>
      <c r="AE7582" s="1"/>
      <c r="AF7582" s="1"/>
      <c r="AG7582" s="1"/>
      <c r="AH7582" s="1"/>
    </row>
    <row r="7583" spans="17:34" x14ac:dyDescent="0.3">
      <c r="Q7583" s="1"/>
      <c r="AB7583" s="2"/>
      <c r="AD7583" s="1"/>
      <c r="AE7583" s="1"/>
      <c r="AF7583" s="1"/>
      <c r="AG7583" s="1"/>
      <c r="AH7583" s="1"/>
    </row>
    <row r="7584" spans="17:34" x14ac:dyDescent="0.3">
      <c r="Q7584" s="1"/>
      <c r="AB7584" s="2"/>
      <c r="AD7584" s="1"/>
      <c r="AE7584" s="1"/>
      <c r="AF7584" s="1"/>
      <c r="AG7584" s="1"/>
      <c r="AH7584" s="1"/>
    </row>
    <row r="7585" spans="17:34" x14ac:dyDescent="0.3">
      <c r="Q7585" s="1"/>
      <c r="AB7585" s="2"/>
      <c r="AD7585" s="1"/>
      <c r="AE7585" s="1"/>
      <c r="AF7585" s="1"/>
      <c r="AG7585" s="1"/>
      <c r="AH7585" s="1"/>
    </row>
    <row r="7586" spans="17:34" x14ac:dyDescent="0.3">
      <c r="Q7586" s="1"/>
      <c r="AB7586" s="2"/>
      <c r="AD7586" s="1"/>
      <c r="AE7586" s="1"/>
      <c r="AF7586" s="1"/>
      <c r="AG7586" s="1"/>
      <c r="AH7586" s="1"/>
    </row>
    <row r="7587" spans="17:34" x14ac:dyDescent="0.3">
      <c r="Q7587" s="1"/>
      <c r="AB7587" s="2"/>
      <c r="AD7587" s="1"/>
      <c r="AE7587" s="1"/>
      <c r="AF7587" s="1"/>
      <c r="AG7587" s="1"/>
      <c r="AH7587" s="1"/>
    </row>
    <row r="7588" spans="17:34" x14ac:dyDescent="0.3">
      <c r="Q7588" s="1"/>
      <c r="AB7588" s="2"/>
      <c r="AD7588" s="1"/>
      <c r="AE7588" s="1"/>
      <c r="AF7588" s="1"/>
      <c r="AG7588" s="1"/>
      <c r="AH7588" s="1"/>
    </row>
    <row r="7589" spans="17:34" x14ac:dyDescent="0.3">
      <c r="Q7589" s="1"/>
      <c r="AB7589" s="2"/>
      <c r="AD7589" s="1"/>
      <c r="AE7589" s="1"/>
      <c r="AF7589" s="1"/>
      <c r="AG7589" s="1"/>
      <c r="AH7589" s="1"/>
    </row>
    <row r="7590" spans="17:34" x14ac:dyDescent="0.3">
      <c r="Q7590" s="1"/>
      <c r="AB7590" s="2"/>
      <c r="AD7590" s="1"/>
      <c r="AE7590" s="1"/>
      <c r="AF7590" s="1"/>
      <c r="AG7590" s="1"/>
      <c r="AH7590" s="1"/>
    </row>
    <row r="7591" spans="17:34" x14ac:dyDescent="0.3">
      <c r="Q7591" s="1"/>
      <c r="AB7591" s="2"/>
      <c r="AD7591" s="1"/>
      <c r="AE7591" s="1"/>
      <c r="AF7591" s="1"/>
      <c r="AG7591" s="1"/>
      <c r="AH7591" s="1"/>
    </row>
    <row r="7592" spans="17:34" x14ac:dyDescent="0.3">
      <c r="Q7592" s="1"/>
      <c r="AB7592" s="2"/>
      <c r="AD7592" s="1"/>
      <c r="AE7592" s="1"/>
      <c r="AF7592" s="1"/>
      <c r="AG7592" s="1"/>
      <c r="AH7592" s="1"/>
    </row>
    <row r="7593" spans="17:34" x14ac:dyDescent="0.3">
      <c r="Q7593" s="1"/>
      <c r="AB7593" s="2"/>
      <c r="AD7593" s="1"/>
      <c r="AE7593" s="1"/>
      <c r="AF7593" s="1"/>
      <c r="AG7593" s="1"/>
      <c r="AH7593" s="1"/>
    </row>
    <row r="7594" spans="17:34" x14ac:dyDescent="0.3">
      <c r="Q7594" s="1"/>
      <c r="AB7594" s="2"/>
      <c r="AD7594" s="1"/>
      <c r="AE7594" s="1"/>
      <c r="AF7594" s="1"/>
      <c r="AG7594" s="1"/>
      <c r="AH7594" s="1"/>
    </row>
    <row r="7595" spans="17:34" x14ac:dyDescent="0.3">
      <c r="Q7595" s="1"/>
      <c r="AB7595" s="2"/>
      <c r="AD7595" s="1"/>
      <c r="AE7595" s="1"/>
      <c r="AF7595" s="1"/>
      <c r="AG7595" s="1"/>
      <c r="AH7595" s="1"/>
    </row>
    <row r="7596" spans="17:34" x14ac:dyDescent="0.3">
      <c r="Q7596" s="1"/>
      <c r="AB7596" s="2"/>
      <c r="AD7596" s="1"/>
      <c r="AE7596" s="1"/>
      <c r="AF7596" s="1"/>
      <c r="AG7596" s="1"/>
      <c r="AH7596" s="1"/>
    </row>
    <row r="7597" spans="17:34" x14ac:dyDescent="0.3">
      <c r="Q7597" s="1"/>
      <c r="AB7597" s="2"/>
      <c r="AD7597" s="1"/>
      <c r="AE7597" s="1"/>
      <c r="AF7597" s="1"/>
      <c r="AG7597" s="1"/>
      <c r="AH7597" s="1"/>
    </row>
    <row r="7598" spans="17:34" x14ac:dyDescent="0.3">
      <c r="Q7598" s="1"/>
      <c r="AB7598" s="2"/>
      <c r="AD7598" s="1"/>
      <c r="AE7598" s="1"/>
      <c r="AF7598" s="1"/>
      <c r="AG7598" s="1"/>
      <c r="AH7598" s="1"/>
    </row>
    <row r="7599" spans="17:34" x14ac:dyDescent="0.3">
      <c r="Q7599" s="1"/>
      <c r="AB7599" s="2"/>
      <c r="AD7599" s="1"/>
      <c r="AE7599" s="1"/>
      <c r="AF7599" s="1"/>
      <c r="AG7599" s="1"/>
      <c r="AH7599" s="1"/>
    </row>
    <row r="7600" spans="17:34" x14ac:dyDescent="0.3">
      <c r="Q7600" s="1"/>
      <c r="AB7600" s="2"/>
      <c r="AD7600" s="1"/>
      <c r="AE7600" s="1"/>
      <c r="AF7600" s="1"/>
      <c r="AG7600" s="1"/>
      <c r="AH7600" s="1"/>
    </row>
    <row r="7601" spans="17:34" x14ac:dyDescent="0.3">
      <c r="Q7601" s="1"/>
      <c r="AB7601" s="2"/>
      <c r="AD7601" s="1"/>
      <c r="AE7601" s="1"/>
      <c r="AF7601" s="1"/>
      <c r="AG7601" s="1"/>
      <c r="AH7601" s="1"/>
    </row>
    <row r="7602" spans="17:34" x14ac:dyDescent="0.3">
      <c r="Q7602" s="1"/>
      <c r="AB7602" s="2"/>
      <c r="AD7602" s="1"/>
      <c r="AE7602" s="1"/>
      <c r="AF7602" s="1"/>
      <c r="AG7602" s="1"/>
      <c r="AH7602" s="1"/>
    </row>
    <row r="7603" spans="17:34" x14ac:dyDescent="0.3">
      <c r="Q7603" s="1"/>
      <c r="AB7603" s="2"/>
      <c r="AD7603" s="1"/>
      <c r="AE7603" s="1"/>
      <c r="AF7603" s="1"/>
      <c r="AG7603" s="1"/>
      <c r="AH7603" s="1"/>
    </row>
    <row r="7604" spans="17:34" x14ac:dyDescent="0.3">
      <c r="Q7604" s="1"/>
      <c r="AB7604" s="2"/>
      <c r="AD7604" s="1"/>
      <c r="AE7604" s="1"/>
      <c r="AF7604" s="1"/>
      <c r="AG7604" s="1"/>
      <c r="AH7604" s="1"/>
    </row>
    <row r="7605" spans="17:34" x14ac:dyDescent="0.3">
      <c r="Q7605" s="1"/>
      <c r="AB7605" s="2"/>
      <c r="AD7605" s="1"/>
      <c r="AE7605" s="1"/>
      <c r="AF7605" s="1"/>
      <c r="AG7605" s="1"/>
      <c r="AH7605" s="1"/>
    </row>
    <row r="7606" spans="17:34" x14ac:dyDescent="0.3">
      <c r="Q7606" s="1"/>
      <c r="AB7606" s="2"/>
      <c r="AD7606" s="1"/>
      <c r="AE7606" s="1"/>
      <c r="AF7606" s="1"/>
      <c r="AG7606" s="1"/>
      <c r="AH7606" s="1"/>
    </row>
    <row r="7607" spans="17:34" x14ac:dyDescent="0.3">
      <c r="Q7607" s="1"/>
      <c r="AB7607" s="2"/>
      <c r="AD7607" s="1"/>
      <c r="AE7607" s="1"/>
      <c r="AF7607" s="1"/>
      <c r="AG7607" s="1"/>
      <c r="AH7607" s="1"/>
    </row>
    <row r="7608" spans="17:34" x14ac:dyDescent="0.3">
      <c r="Q7608" s="1"/>
      <c r="AB7608" s="2"/>
      <c r="AD7608" s="1"/>
      <c r="AE7608" s="1"/>
      <c r="AF7608" s="1"/>
      <c r="AG7608" s="1"/>
      <c r="AH7608" s="1"/>
    </row>
    <row r="7609" spans="17:34" x14ac:dyDescent="0.3">
      <c r="Q7609" s="1"/>
      <c r="AB7609" s="2"/>
      <c r="AD7609" s="1"/>
      <c r="AE7609" s="1"/>
      <c r="AF7609" s="1"/>
      <c r="AG7609" s="1"/>
      <c r="AH7609" s="1"/>
    </row>
    <row r="7610" spans="17:34" x14ac:dyDescent="0.3">
      <c r="Q7610" s="1"/>
      <c r="AB7610" s="2"/>
      <c r="AD7610" s="1"/>
      <c r="AE7610" s="1"/>
      <c r="AF7610" s="1"/>
      <c r="AG7610" s="1"/>
      <c r="AH7610" s="1"/>
    </row>
    <row r="7611" spans="17:34" x14ac:dyDescent="0.3">
      <c r="Q7611" s="1"/>
      <c r="AB7611" s="2"/>
      <c r="AD7611" s="1"/>
      <c r="AE7611" s="1"/>
      <c r="AF7611" s="1"/>
      <c r="AG7611" s="1"/>
      <c r="AH7611" s="1"/>
    </row>
    <row r="7612" spans="17:34" x14ac:dyDescent="0.3">
      <c r="Q7612" s="1"/>
      <c r="AB7612" s="2"/>
      <c r="AD7612" s="1"/>
      <c r="AE7612" s="1"/>
      <c r="AF7612" s="1"/>
      <c r="AG7612" s="1"/>
      <c r="AH7612" s="1"/>
    </row>
    <row r="7613" spans="17:34" x14ac:dyDescent="0.3">
      <c r="Q7613" s="1"/>
      <c r="AB7613" s="2"/>
      <c r="AD7613" s="1"/>
      <c r="AE7613" s="1"/>
      <c r="AF7613" s="1"/>
      <c r="AG7613" s="1"/>
      <c r="AH7613" s="1"/>
    </row>
    <row r="7614" spans="17:34" x14ac:dyDescent="0.3">
      <c r="Q7614" s="1"/>
      <c r="AB7614" s="2"/>
      <c r="AD7614" s="1"/>
      <c r="AE7614" s="1"/>
      <c r="AF7614" s="1"/>
      <c r="AG7614" s="1"/>
      <c r="AH7614" s="1"/>
    </row>
    <row r="7615" spans="17:34" x14ac:dyDescent="0.3">
      <c r="Q7615" s="1"/>
      <c r="AB7615" s="2"/>
      <c r="AD7615" s="1"/>
      <c r="AE7615" s="1"/>
      <c r="AF7615" s="1"/>
      <c r="AG7615" s="1"/>
      <c r="AH7615" s="1"/>
    </row>
    <row r="7616" spans="17:34" x14ac:dyDescent="0.3">
      <c r="Q7616" s="1"/>
      <c r="AB7616" s="2"/>
      <c r="AD7616" s="1"/>
      <c r="AE7616" s="1"/>
      <c r="AF7616" s="1"/>
      <c r="AG7616" s="1"/>
      <c r="AH7616" s="1"/>
    </row>
    <row r="7617" spans="17:34" x14ac:dyDescent="0.3">
      <c r="Q7617" s="1"/>
      <c r="AB7617" s="2"/>
      <c r="AD7617" s="1"/>
      <c r="AE7617" s="1"/>
      <c r="AF7617" s="1"/>
      <c r="AG7617" s="1"/>
      <c r="AH7617" s="1"/>
    </row>
    <row r="7618" spans="17:34" x14ac:dyDescent="0.3">
      <c r="Q7618" s="1"/>
      <c r="AB7618" s="2"/>
      <c r="AD7618" s="1"/>
      <c r="AE7618" s="1"/>
      <c r="AF7618" s="1"/>
      <c r="AG7618" s="1"/>
      <c r="AH7618" s="1"/>
    </row>
    <row r="7619" spans="17:34" x14ac:dyDescent="0.3">
      <c r="Q7619" s="1"/>
      <c r="AB7619" s="2"/>
      <c r="AD7619" s="1"/>
      <c r="AE7619" s="1"/>
      <c r="AF7619" s="1"/>
      <c r="AG7619" s="1"/>
      <c r="AH7619" s="1"/>
    </row>
    <row r="7620" spans="17:34" x14ac:dyDescent="0.3">
      <c r="Q7620" s="1"/>
      <c r="AB7620" s="2"/>
      <c r="AD7620" s="1"/>
      <c r="AE7620" s="1"/>
      <c r="AF7620" s="1"/>
      <c r="AG7620" s="1"/>
      <c r="AH7620" s="1"/>
    </row>
    <row r="7621" spans="17:34" x14ac:dyDescent="0.3">
      <c r="Q7621" s="1"/>
      <c r="AB7621" s="2"/>
      <c r="AD7621" s="1"/>
      <c r="AE7621" s="1"/>
      <c r="AF7621" s="1"/>
      <c r="AG7621" s="1"/>
      <c r="AH7621" s="1"/>
    </row>
    <row r="7622" spans="17:34" x14ac:dyDescent="0.3">
      <c r="Q7622" s="1"/>
      <c r="AB7622" s="2"/>
      <c r="AD7622" s="1"/>
      <c r="AE7622" s="1"/>
      <c r="AF7622" s="1"/>
      <c r="AG7622" s="1"/>
      <c r="AH7622" s="1"/>
    </row>
    <row r="7623" spans="17:34" x14ac:dyDescent="0.3">
      <c r="Q7623" s="1"/>
      <c r="AB7623" s="2"/>
      <c r="AD7623" s="1"/>
      <c r="AE7623" s="1"/>
      <c r="AF7623" s="1"/>
      <c r="AG7623" s="1"/>
      <c r="AH7623" s="1"/>
    </row>
    <row r="7624" spans="17:34" x14ac:dyDescent="0.3">
      <c r="Q7624" s="1"/>
      <c r="AB7624" s="2"/>
      <c r="AD7624" s="1"/>
      <c r="AE7624" s="1"/>
      <c r="AF7624" s="1"/>
      <c r="AG7624" s="1"/>
      <c r="AH7624" s="1"/>
    </row>
    <row r="7625" spans="17:34" x14ac:dyDescent="0.3">
      <c r="Q7625" s="1"/>
      <c r="AB7625" s="2"/>
      <c r="AD7625" s="1"/>
      <c r="AE7625" s="1"/>
      <c r="AF7625" s="1"/>
      <c r="AG7625" s="1"/>
      <c r="AH7625" s="1"/>
    </row>
    <row r="7626" spans="17:34" x14ac:dyDescent="0.3">
      <c r="Q7626" s="1"/>
      <c r="AB7626" s="2"/>
      <c r="AD7626" s="1"/>
      <c r="AE7626" s="1"/>
      <c r="AF7626" s="1"/>
      <c r="AG7626" s="1"/>
      <c r="AH7626" s="1"/>
    </row>
    <row r="7627" spans="17:34" x14ac:dyDescent="0.3">
      <c r="Q7627" s="1"/>
      <c r="AB7627" s="2"/>
      <c r="AD7627" s="1"/>
      <c r="AE7627" s="1"/>
      <c r="AF7627" s="1"/>
      <c r="AG7627" s="1"/>
      <c r="AH7627" s="1"/>
    </row>
    <row r="7628" spans="17:34" x14ac:dyDescent="0.3">
      <c r="Q7628" s="1"/>
      <c r="AB7628" s="2"/>
      <c r="AD7628" s="1"/>
      <c r="AE7628" s="1"/>
      <c r="AF7628" s="1"/>
      <c r="AG7628" s="1"/>
      <c r="AH7628" s="1"/>
    </row>
    <row r="7629" spans="17:34" x14ac:dyDescent="0.3">
      <c r="Q7629" s="1"/>
      <c r="AB7629" s="2"/>
      <c r="AD7629" s="1"/>
      <c r="AE7629" s="1"/>
      <c r="AF7629" s="1"/>
      <c r="AG7629" s="1"/>
      <c r="AH7629" s="1"/>
    </row>
    <row r="7630" spans="17:34" x14ac:dyDescent="0.3">
      <c r="Q7630" s="1"/>
      <c r="AB7630" s="2"/>
      <c r="AD7630" s="1"/>
      <c r="AE7630" s="1"/>
      <c r="AF7630" s="1"/>
      <c r="AG7630" s="1"/>
      <c r="AH7630" s="1"/>
    </row>
    <row r="7631" spans="17:34" x14ac:dyDescent="0.3">
      <c r="Q7631" s="1"/>
      <c r="AB7631" s="2"/>
      <c r="AD7631" s="1"/>
      <c r="AE7631" s="1"/>
      <c r="AF7631" s="1"/>
      <c r="AG7631" s="1"/>
      <c r="AH7631" s="1"/>
    </row>
    <row r="7632" spans="17:34" x14ac:dyDescent="0.3">
      <c r="Q7632" s="1"/>
      <c r="AB7632" s="2"/>
      <c r="AD7632" s="1"/>
      <c r="AE7632" s="1"/>
      <c r="AF7632" s="1"/>
      <c r="AG7632" s="1"/>
      <c r="AH7632" s="1"/>
    </row>
    <row r="7633" spans="17:34" x14ac:dyDescent="0.3">
      <c r="Q7633" s="1"/>
      <c r="AB7633" s="2"/>
      <c r="AD7633" s="1"/>
      <c r="AE7633" s="1"/>
      <c r="AF7633" s="1"/>
      <c r="AG7633" s="1"/>
      <c r="AH7633" s="1"/>
    </row>
    <row r="7634" spans="17:34" x14ac:dyDescent="0.3">
      <c r="Q7634" s="1"/>
      <c r="AB7634" s="2"/>
      <c r="AD7634" s="1"/>
      <c r="AE7634" s="1"/>
      <c r="AF7634" s="1"/>
      <c r="AG7634" s="1"/>
      <c r="AH7634" s="1"/>
    </row>
    <row r="7635" spans="17:34" x14ac:dyDescent="0.3">
      <c r="Q7635" s="1"/>
      <c r="AB7635" s="2"/>
      <c r="AD7635" s="1"/>
      <c r="AE7635" s="1"/>
      <c r="AF7635" s="1"/>
      <c r="AG7635" s="1"/>
      <c r="AH7635" s="1"/>
    </row>
    <row r="7636" spans="17:34" x14ac:dyDescent="0.3">
      <c r="Q7636" s="1"/>
      <c r="AB7636" s="2"/>
      <c r="AD7636" s="1"/>
      <c r="AE7636" s="1"/>
      <c r="AF7636" s="1"/>
      <c r="AG7636" s="1"/>
      <c r="AH7636" s="1"/>
    </row>
    <row r="7637" spans="17:34" x14ac:dyDescent="0.3">
      <c r="Q7637" s="1"/>
      <c r="AB7637" s="2"/>
      <c r="AD7637" s="1"/>
      <c r="AE7637" s="1"/>
      <c r="AF7637" s="1"/>
      <c r="AG7637" s="1"/>
      <c r="AH7637" s="1"/>
    </row>
    <row r="7638" spans="17:34" x14ac:dyDescent="0.3">
      <c r="Q7638" s="1"/>
      <c r="AB7638" s="2"/>
      <c r="AD7638" s="1"/>
      <c r="AE7638" s="1"/>
      <c r="AF7638" s="1"/>
      <c r="AG7638" s="1"/>
      <c r="AH7638" s="1"/>
    </row>
    <row r="7639" spans="17:34" x14ac:dyDescent="0.3">
      <c r="Q7639" s="1"/>
      <c r="AB7639" s="2"/>
      <c r="AD7639" s="1"/>
      <c r="AE7639" s="1"/>
      <c r="AF7639" s="1"/>
      <c r="AG7639" s="1"/>
      <c r="AH7639" s="1"/>
    </row>
    <row r="7640" spans="17:34" x14ac:dyDescent="0.3">
      <c r="Q7640" s="1"/>
      <c r="AB7640" s="2"/>
      <c r="AD7640" s="1"/>
      <c r="AE7640" s="1"/>
      <c r="AF7640" s="1"/>
      <c r="AG7640" s="1"/>
      <c r="AH7640" s="1"/>
    </row>
    <row r="7641" spans="17:34" x14ac:dyDescent="0.3">
      <c r="Q7641" s="1"/>
      <c r="AB7641" s="2"/>
      <c r="AD7641" s="1"/>
      <c r="AE7641" s="1"/>
      <c r="AF7641" s="1"/>
      <c r="AG7641" s="1"/>
      <c r="AH7641" s="1"/>
    </row>
    <row r="7642" spans="17:34" x14ac:dyDescent="0.3">
      <c r="Q7642" s="1"/>
      <c r="AB7642" s="2"/>
      <c r="AD7642" s="1"/>
      <c r="AE7642" s="1"/>
      <c r="AF7642" s="1"/>
      <c r="AG7642" s="1"/>
      <c r="AH7642" s="1"/>
    </row>
    <row r="7643" spans="17:34" x14ac:dyDescent="0.3">
      <c r="Q7643" s="1"/>
      <c r="AB7643" s="2"/>
      <c r="AD7643" s="1"/>
      <c r="AE7643" s="1"/>
      <c r="AF7643" s="1"/>
      <c r="AG7643" s="1"/>
      <c r="AH7643" s="1"/>
    </row>
    <row r="7644" spans="17:34" x14ac:dyDescent="0.3">
      <c r="Q7644" s="1"/>
      <c r="AB7644" s="2"/>
      <c r="AD7644" s="1"/>
      <c r="AE7644" s="1"/>
      <c r="AF7644" s="1"/>
      <c r="AG7644" s="1"/>
      <c r="AH7644" s="1"/>
    </row>
    <row r="7645" spans="17:34" x14ac:dyDescent="0.3">
      <c r="Q7645" s="1"/>
      <c r="AB7645" s="2"/>
      <c r="AD7645" s="1"/>
      <c r="AE7645" s="1"/>
      <c r="AF7645" s="1"/>
      <c r="AG7645" s="1"/>
      <c r="AH7645" s="1"/>
    </row>
    <row r="7646" spans="17:34" x14ac:dyDescent="0.3">
      <c r="Q7646" s="1"/>
      <c r="AB7646" s="2"/>
      <c r="AD7646" s="1"/>
      <c r="AE7646" s="1"/>
      <c r="AF7646" s="1"/>
      <c r="AG7646" s="1"/>
      <c r="AH7646" s="1"/>
    </row>
    <row r="7647" spans="17:34" x14ac:dyDescent="0.3">
      <c r="Q7647" s="1"/>
      <c r="AB7647" s="2"/>
      <c r="AD7647" s="1"/>
      <c r="AE7647" s="1"/>
      <c r="AF7647" s="1"/>
      <c r="AG7647" s="1"/>
      <c r="AH7647" s="1"/>
    </row>
    <row r="7648" spans="17:34" x14ac:dyDescent="0.3">
      <c r="Q7648" s="1"/>
      <c r="AB7648" s="2"/>
      <c r="AD7648" s="1"/>
      <c r="AE7648" s="1"/>
      <c r="AF7648" s="1"/>
      <c r="AG7648" s="1"/>
      <c r="AH7648" s="1"/>
    </row>
    <row r="7649" spans="17:34" x14ac:dyDescent="0.3">
      <c r="Q7649" s="1"/>
      <c r="AB7649" s="2"/>
      <c r="AD7649" s="1"/>
      <c r="AE7649" s="1"/>
      <c r="AF7649" s="1"/>
      <c r="AG7649" s="1"/>
      <c r="AH7649" s="1"/>
    </row>
    <row r="7650" spans="17:34" x14ac:dyDescent="0.3">
      <c r="Q7650" s="1"/>
      <c r="AB7650" s="2"/>
      <c r="AD7650" s="1"/>
      <c r="AE7650" s="1"/>
      <c r="AF7650" s="1"/>
      <c r="AG7650" s="1"/>
      <c r="AH7650" s="1"/>
    </row>
    <row r="7651" spans="17:34" x14ac:dyDescent="0.3">
      <c r="Q7651" s="1"/>
      <c r="AB7651" s="2"/>
      <c r="AD7651" s="1"/>
      <c r="AE7651" s="1"/>
      <c r="AF7651" s="1"/>
      <c r="AG7651" s="1"/>
      <c r="AH7651" s="1"/>
    </row>
    <row r="7652" spans="17:34" x14ac:dyDescent="0.3">
      <c r="Q7652" s="1"/>
      <c r="AB7652" s="2"/>
      <c r="AD7652" s="1"/>
      <c r="AE7652" s="1"/>
      <c r="AF7652" s="1"/>
      <c r="AG7652" s="1"/>
      <c r="AH7652" s="1"/>
    </row>
    <row r="7653" spans="17:34" x14ac:dyDescent="0.3">
      <c r="Q7653" s="1"/>
      <c r="AB7653" s="2"/>
      <c r="AD7653" s="1"/>
      <c r="AE7653" s="1"/>
      <c r="AF7653" s="1"/>
      <c r="AG7653" s="1"/>
      <c r="AH7653" s="1"/>
    </row>
    <row r="7654" spans="17:34" x14ac:dyDescent="0.3">
      <c r="Q7654" s="1"/>
      <c r="AB7654" s="2"/>
      <c r="AD7654" s="1"/>
      <c r="AE7654" s="1"/>
      <c r="AF7654" s="1"/>
      <c r="AG7654" s="1"/>
      <c r="AH7654" s="1"/>
    </row>
    <row r="7655" spans="17:34" x14ac:dyDescent="0.3">
      <c r="Q7655" s="1"/>
      <c r="AB7655" s="2"/>
      <c r="AD7655" s="1"/>
      <c r="AE7655" s="1"/>
      <c r="AF7655" s="1"/>
      <c r="AG7655" s="1"/>
      <c r="AH7655" s="1"/>
    </row>
    <row r="7656" spans="17:34" x14ac:dyDescent="0.3">
      <c r="Q7656" s="1"/>
      <c r="AB7656" s="2"/>
      <c r="AD7656" s="1"/>
      <c r="AE7656" s="1"/>
      <c r="AF7656" s="1"/>
      <c r="AG7656" s="1"/>
      <c r="AH7656" s="1"/>
    </row>
    <row r="7657" spans="17:34" x14ac:dyDescent="0.3">
      <c r="Q7657" s="1"/>
      <c r="AB7657" s="2"/>
      <c r="AD7657" s="1"/>
      <c r="AE7657" s="1"/>
      <c r="AF7657" s="1"/>
      <c r="AG7657" s="1"/>
      <c r="AH7657" s="1"/>
    </row>
    <row r="7658" spans="17:34" x14ac:dyDescent="0.3">
      <c r="Q7658" s="1"/>
      <c r="AB7658" s="2"/>
      <c r="AD7658" s="1"/>
      <c r="AE7658" s="1"/>
      <c r="AF7658" s="1"/>
      <c r="AG7658" s="1"/>
      <c r="AH7658" s="1"/>
    </row>
    <row r="7659" spans="17:34" x14ac:dyDescent="0.3">
      <c r="Q7659" s="1"/>
      <c r="AB7659" s="2"/>
      <c r="AD7659" s="1"/>
      <c r="AE7659" s="1"/>
      <c r="AF7659" s="1"/>
      <c r="AG7659" s="1"/>
      <c r="AH7659" s="1"/>
    </row>
    <row r="7660" spans="17:34" x14ac:dyDescent="0.3">
      <c r="Q7660" s="1"/>
      <c r="AB7660" s="2"/>
      <c r="AD7660" s="1"/>
      <c r="AE7660" s="1"/>
      <c r="AF7660" s="1"/>
      <c r="AG7660" s="1"/>
      <c r="AH7660" s="1"/>
    </row>
    <row r="7661" spans="17:34" x14ac:dyDescent="0.3">
      <c r="Q7661" s="1"/>
      <c r="AB7661" s="2"/>
      <c r="AD7661" s="1"/>
      <c r="AE7661" s="1"/>
      <c r="AF7661" s="1"/>
      <c r="AG7661" s="1"/>
      <c r="AH7661" s="1"/>
    </row>
    <row r="7662" spans="17:34" x14ac:dyDescent="0.3">
      <c r="Q7662" s="1"/>
      <c r="AB7662" s="2"/>
      <c r="AD7662" s="1"/>
      <c r="AE7662" s="1"/>
      <c r="AF7662" s="1"/>
      <c r="AG7662" s="1"/>
      <c r="AH7662" s="1"/>
    </row>
    <row r="7663" spans="17:34" x14ac:dyDescent="0.3">
      <c r="Q7663" s="1"/>
      <c r="AB7663" s="2"/>
      <c r="AD7663" s="1"/>
      <c r="AE7663" s="1"/>
      <c r="AF7663" s="1"/>
      <c r="AG7663" s="1"/>
      <c r="AH7663" s="1"/>
    </row>
    <row r="7664" spans="17:34" x14ac:dyDescent="0.3">
      <c r="Q7664" s="1"/>
      <c r="AB7664" s="2"/>
      <c r="AD7664" s="1"/>
      <c r="AE7664" s="1"/>
      <c r="AF7664" s="1"/>
      <c r="AG7664" s="1"/>
      <c r="AH7664" s="1"/>
    </row>
    <row r="7665" spans="17:34" x14ac:dyDescent="0.3">
      <c r="Q7665" s="1"/>
      <c r="AB7665" s="2"/>
      <c r="AD7665" s="1"/>
      <c r="AE7665" s="1"/>
      <c r="AF7665" s="1"/>
      <c r="AG7665" s="1"/>
      <c r="AH7665" s="1"/>
    </row>
    <row r="7666" spans="17:34" x14ac:dyDescent="0.3">
      <c r="Q7666" s="1"/>
      <c r="AB7666" s="2"/>
      <c r="AD7666" s="1"/>
      <c r="AE7666" s="1"/>
      <c r="AF7666" s="1"/>
      <c r="AG7666" s="1"/>
      <c r="AH7666" s="1"/>
    </row>
    <row r="7667" spans="17:34" x14ac:dyDescent="0.3">
      <c r="Q7667" s="1"/>
      <c r="AB7667" s="2"/>
      <c r="AD7667" s="1"/>
      <c r="AE7667" s="1"/>
      <c r="AF7667" s="1"/>
      <c r="AG7667" s="1"/>
      <c r="AH7667" s="1"/>
    </row>
    <row r="7668" spans="17:34" x14ac:dyDescent="0.3">
      <c r="Q7668" s="1"/>
      <c r="AB7668" s="2"/>
      <c r="AD7668" s="1"/>
      <c r="AE7668" s="1"/>
      <c r="AF7668" s="1"/>
      <c r="AG7668" s="1"/>
      <c r="AH7668" s="1"/>
    </row>
    <row r="7669" spans="17:34" x14ac:dyDescent="0.3">
      <c r="Q7669" s="1"/>
      <c r="AB7669" s="2"/>
      <c r="AD7669" s="1"/>
      <c r="AE7669" s="1"/>
      <c r="AF7669" s="1"/>
      <c r="AG7669" s="1"/>
      <c r="AH7669" s="1"/>
    </row>
    <row r="7670" spans="17:34" x14ac:dyDescent="0.3">
      <c r="Q7670" s="1"/>
      <c r="AB7670" s="2"/>
      <c r="AD7670" s="1"/>
      <c r="AE7670" s="1"/>
      <c r="AF7670" s="1"/>
      <c r="AG7670" s="1"/>
      <c r="AH7670" s="1"/>
    </row>
    <row r="7671" spans="17:34" x14ac:dyDescent="0.3">
      <c r="Q7671" s="1"/>
      <c r="AB7671" s="2"/>
      <c r="AD7671" s="1"/>
      <c r="AE7671" s="1"/>
      <c r="AF7671" s="1"/>
      <c r="AG7671" s="1"/>
      <c r="AH7671" s="1"/>
    </row>
    <row r="7672" spans="17:34" x14ac:dyDescent="0.3">
      <c r="Q7672" s="1"/>
      <c r="AB7672" s="2"/>
      <c r="AD7672" s="1"/>
      <c r="AE7672" s="1"/>
      <c r="AF7672" s="1"/>
      <c r="AG7672" s="1"/>
      <c r="AH7672" s="1"/>
    </row>
    <row r="7673" spans="17:34" x14ac:dyDescent="0.3">
      <c r="Q7673" s="1"/>
      <c r="AB7673" s="2"/>
      <c r="AD7673" s="1"/>
      <c r="AE7673" s="1"/>
      <c r="AF7673" s="1"/>
      <c r="AG7673" s="1"/>
      <c r="AH7673" s="1"/>
    </row>
    <row r="7674" spans="17:34" x14ac:dyDescent="0.3">
      <c r="Q7674" s="1"/>
      <c r="AB7674" s="2"/>
      <c r="AD7674" s="1"/>
      <c r="AE7674" s="1"/>
      <c r="AF7674" s="1"/>
      <c r="AG7674" s="1"/>
      <c r="AH7674" s="1"/>
    </row>
    <row r="7675" spans="17:34" x14ac:dyDescent="0.3">
      <c r="Q7675" s="1"/>
      <c r="AB7675" s="2"/>
      <c r="AD7675" s="1"/>
      <c r="AE7675" s="1"/>
      <c r="AF7675" s="1"/>
      <c r="AG7675" s="1"/>
      <c r="AH7675" s="1"/>
    </row>
    <row r="7676" spans="17:34" x14ac:dyDescent="0.3">
      <c r="Q7676" s="1"/>
      <c r="AB7676" s="2"/>
      <c r="AD7676" s="1"/>
      <c r="AE7676" s="1"/>
      <c r="AF7676" s="1"/>
      <c r="AG7676" s="1"/>
      <c r="AH7676" s="1"/>
    </row>
    <row r="7677" spans="17:34" x14ac:dyDescent="0.3">
      <c r="Q7677" s="1"/>
      <c r="AB7677" s="2"/>
      <c r="AD7677" s="1"/>
      <c r="AE7677" s="1"/>
      <c r="AF7677" s="1"/>
      <c r="AG7677" s="1"/>
      <c r="AH7677" s="1"/>
    </row>
    <row r="7678" spans="17:34" x14ac:dyDescent="0.3">
      <c r="Q7678" s="1"/>
      <c r="AB7678" s="2"/>
      <c r="AD7678" s="1"/>
      <c r="AE7678" s="1"/>
      <c r="AF7678" s="1"/>
      <c r="AG7678" s="1"/>
      <c r="AH7678" s="1"/>
    </row>
    <row r="7679" spans="17:34" x14ac:dyDescent="0.3">
      <c r="Q7679" s="1"/>
      <c r="AB7679" s="2"/>
      <c r="AD7679" s="1"/>
      <c r="AE7679" s="1"/>
      <c r="AF7679" s="1"/>
      <c r="AG7679" s="1"/>
      <c r="AH7679" s="1"/>
    </row>
    <row r="7680" spans="17:34" x14ac:dyDescent="0.3">
      <c r="Q7680" s="1"/>
      <c r="AB7680" s="2"/>
      <c r="AD7680" s="1"/>
      <c r="AE7680" s="1"/>
      <c r="AF7680" s="1"/>
      <c r="AG7680" s="1"/>
      <c r="AH7680" s="1"/>
    </row>
    <row r="7681" spans="17:34" x14ac:dyDescent="0.3">
      <c r="Q7681" s="1"/>
      <c r="AB7681" s="2"/>
      <c r="AD7681" s="1"/>
      <c r="AE7681" s="1"/>
      <c r="AF7681" s="1"/>
      <c r="AG7681" s="1"/>
      <c r="AH7681" s="1"/>
    </row>
    <row r="7682" spans="17:34" x14ac:dyDescent="0.3">
      <c r="Q7682" s="1"/>
      <c r="AB7682" s="2"/>
      <c r="AD7682" s="1"/>
      <c r="AE7682" s="1"/>
      <c r="AF7682" s="1"/>
      <c r="AG7682" s="1"/>
      <c r="AH7682" s="1"/>
    </row>
    <row r="7683" spans="17:34" x14ac:dyDescent="0.3">
      <c r="Q7683" s="1"/>
      <c r="AB7683" s="2"/>
      <c r="AD7683" s="1"/>
      <c r="AE7683" s="1"/>
      <c r="AF7683" s="1"/>
      <c r="AG7683" s="1"/>
      <c r="AH7683" s="1"/>
    </row>
    <row r="7684" spans="17:34" x14ac:dyDescent="0.3">
      <c r="Q7684" s="1"/>
      <c r="AB7684" s="2"/>
      <c r="AD7684" s="1"/>
      <c r="AE7684" s="1"/>
      <c r="AF7684" s="1"/>
      <c r="AG7684" s="1"/>
      <c r="AH7684" s="1"/>
    </row>
    <row r="7685" spans="17:34" x14ac:dyDescent="0.3">
      <c r="Q7685" s="1"/>
      <c r="AB7685" s="2"/>
      <c r="AD7685" s="1"/>
      <c r="AE7685" s="1"/>
      <c r="AF7685" s="1"/>
      <c r="AG7685" s="1"/>
      <c r="AH7685" s="1"/>
    </row>
    <row r="7686" spans="17:34" x14ac:dyDescent="0.3">
      <c r="Q7686" s="1"/>
      <c r="AB7686" s="2"/>
      <c r="AD7686" s="1"/>
      <c r="AE7686" s="1"/>
      <c r="AF7686" s="1"/>
      <c r="AG7686" s="1"/>
      <c r="AH7686" s="1"/>
    </row>
    <row r="7687" spans="17:34" x14ac:dyDescent="0.3">
      <c r="Q7687" s="1"/>
      <c r="AB7687" s="2"/>
      <c r="AD7687" s="1"/>
      <c r="AE7687" s="1"/>
      <c r="AF7687" s="1"/>
      <c r="AG7687" s="1"/>
      <c r="AH7687" s="1"/>
    </row>
    <row r="7688" spans="17:34" x14ac:dyDescent="0.3">
      <c r="Q7688" s="1"/>
      <c r="AB7688" s="2"/>
      <c r="AD7688" s="1"/>
      <c r="AE7688" s="1"/>
      <c r="AF7688" s="1"/>
      <c r="AG7688" s="1"/>
      <c r="AH7688" s="1"/>
    </row>
    <row r="7689" spans="17:34" x14ac:dyDescent="0.3">
      <c r="Q7689" s="1"/>
      <c r="AB7689" s="2"/>
      <c r="AD7689" s="1"/>
      <c r="AE7689" s="1"/>
      <c r="AF7689" s="1"/>
      <c r="AG7689" s="1"/>
      <c r="AH7689" s="1"/>
    </row>
    <row r="7690" spans="17:34" x14ac:dyDescent="0.3">
      <c r="Q7690" s="1"/>
      <c r="AB7690" s="2"/>
      <c r="AD7690" s="1"/>
      <c r="AE7690" s="1"/>
      <c r="AF7690" s="1"/>
      <c r="AG7690" s="1"/>
      <c r="AH7690" s="1"/>
    </row>
    <row r="7691" spans="17:34" x14ac:dyDescent="0.3">
      <c r="Q7691" s="1"/>
      <c r="AB7691" s="2"/>
      <c r="AD7691" s="1"/>
      <c r="AE7691" s="1"/>
      <c r="AF7691" s="1"/>
      <c r="AG7691" s="1"/>
      <c r="AH7691" s="1"/>
    </row>
    <row r="7692" spans="17:34" x14ac:dyDescent="0.3">
      <c r="Q7692" s="1"/>
      <c r="AB7692" s="2"/>
      <c r="AD7692" s="1"/>
      <c r="AE7692" s="1"/>
      <c r="AF7692" s="1"/>
      <c r="AG7692" s="1"/>
      <c r="AH7692" s="1"/>
    </row>
    <row r="7693" spans="17:34" x14ac:dyDescent="0.3">
      <c r="Q7693" s="1"/>
      <c r="AB7693" s="2"/>
      <c r="AD7693" s="1"/>
      <c r="AE7693" s="1"/>
      <c r="AF7693" s="1"/>
      <c r="AG7693" s="1"/>
      <c r="AH7693" s="1"/>
    </row>
    <row r="7694" spans="17:34" x14ac:dyDescent="0.3">
      <c r="Q7694" s="1"/>
      <c r="AB7694" s="2"/>
      <c r="AD7694" s="1"/>
      <c r="AE7694" s="1"/>
      <c r="AF7694" s="1"/>
      <c r="AG7694" s="1"/>
      <c r="AH7694" s="1"/>
    </row>
    <row r="7695" spans="17:34" x14ac:dyDescent="0.3">
      <c r="Q7695" s="1"/>
      <c r="AB7695" s="2"/>
      <c r="AD7695" s="1"/>
      <c r="AE7695" s="1"/>
      <c r="AF7695" s="1"/>
      <c r="AG7695" s="1"/>
      <c r="AH7695" s="1"/>
    </row>
    <row r="7696" spans="17:34" x14ac:dyDescent="0.3">
      <c r="Q7696" s="1"/>
      <c r="AB7696" s="2"/>
      <c r="AD7696" s="1"/>
      <c r="AE7696" s="1"/>
      <c r="AF7696" s="1"/>
      <c r="AG7696" s="1"/>
      <c r="AH7696" s="1"/>
    </row>
    <row r="7697" spans="17:34" x14ac:dyDescent="0.3">
      <c r="Q7697" s="1"/>
      <c r="AB7697" s="2"/>
      <c r="AD7697" s="1"/>
      <c r="AE7697" s="1"/>
      <c r="AF7697" s="1"/>
      <c r="AG7697" s="1"/>
      <c r="AH7697" s="1"/>
    </row>
    <row r="7698" spans="17:34" x14ac:dyDescent="0.3">
      <c r="Q7698" s="1"/>
      <c r="AB7698" s="2"/>
      <c r="AD7698" s="1"/>
      <c r="AE7698" s="1"/>
      <c r="AF7698" s="1"/>
      <c r="AG7698" s="1"/>
      <c r="AH7698" s="1"/>
    </row>
    <row r="7699" spans="17:34" x14ac:dyDescent="0.3">
      <c r="Q7699" s="1"/>
      <c r="AB7699" s="2"/>
      <c r="AD7699" s="1"/>
      <c r="AE7699" s="1"/>
      <c r="AF7699" s="1"/>
      <c r="AG7699" s="1"/>
      <c r="AH7699" s="1"/>
    </row>
    <row r="7700" spans="17:34" x14ac:dyDescent="0.3">
      <c r="Q7700" s="1"/>
      <c r="AB7700" s="2"/>
      <c r="AD7700" s="1"/>
      <c r="AE7700" s="1"/>
      <c r="AF7700" s="1"/>
      <c r="AG7700" s="1"/>
      <c r="AH7700" s="1"/>
    </row>
    <row r="7701" spans="17:34" x14ac:dyDescent="0.3">
      <c r="Q7701" s="1"/>
      <c r="AB7701" s="2"/>
      <c r="AD7701" s="1"/>
      <c r="AE7701" s="1"/>
      <c r="AF7701" s="1"/>
      <c r="AG7701" s="1"/>
      <c r="AH7701" s="1"/>
    </row>
    <row r="7702" spans="17:34" x14ac:dyDescent="0.3">
      <c r="Q7702" s="1"/>
      <c r="AB7702" s="2"/>
      <c r="AD7702" s="1"/>
      <c r="AE7702" s="1"/>
      <c r="AF7702" s="1"/>
      <c r="AG7702" s="1"/>
      <c r="AH7702" s="1"/>
    </row>
    <row r="7703" spans="17:34" x14ac:dyDescent="0.3">
      <c r="Q7703" s="1"/>
      <c r="AB7703" s="2"/>
      <c r="AD7703" s="1"/>
      <c r="AE7703" s="1"/>
      <c r="AF7703" s="1"/>
      <c r="AG7703" s="1"/>
      <c r="AH7703" s="1"/>
    </row>
    <row r="7704" spans="17:34" x14ac:dyDescent="0.3">
      <c r="Q7704" s="1"/>
      <c r="AB7704" s="2"/>
      <c r="AD7704" s="1"/>
      <c r="AE7704" s="1"/>
      <c r="AF7704" s="1"/>
      <c r="AG7704" s="1"/>
      <c r="AH7704" s="1"/>
    </row>
    <row r="7705" spans="17:34" x14ac:dyDescent="0.3">
      <c r="Q7705" s="1"/>
      <c r="AB7705" s="2"/>
      <c r="AD7705" s="1"/>
      <c r="AE7705" s="1"/>
      <c r="AF7705" s="1"/>
      <c r="AG7705" s="1"/>
      <c r="AH7705" s="1"/>
    </row>
    <row r="7706" spans="17:34" x14ac:dyDescent="0.3">
      <c r="Q7706" s="1"/>
      <c r="AB7706" s="2"/>
      <c r="AD7706" s="1"/>
      <c r="AE7706" s="1"/>
      <c r="AF7706" s="1"/>
      <c r="AG7706" s="1"/>
      <c r="AH7706" s="1"/>
    </row>
    <row r="7707" spans="17:34" x14ac:dyDescent="0.3">
      <c r="Q7707" s="1"/>
      <c r="AB7707" s="2"/>
      <c r="AD7707" s="1"/>
      <c r="AE7707" s="1"/>
      <c r="AF7707" s="1"/>
      <c r="AG7707" s="1"/>
      <c r="AH7707" s="1"/>
    </row>
    <row r="7708" spans="17:34" x14ac:dyDescent="0.3">
      <c r="Q7708" s="1"/>
      <c r="AB7708" s="2"/>
      <c r="AD7708" s="1"/>
      <c r="AE7708" s="1"/>
      <c r="AF7708" s="1"/>
      <c r="AG7708" s="1"/>
      <c r="AH7708" s="1"/>
    </row>
    <row r="7709" spans="17:34" x14ac:dyDescent="0.3">
      <c r="Q7709" s="1"/>
      <c r="AB7709" s="2"/>
      <c r="AD7709" s="1"/>
      <c r="AE7709" s="1"/>
      <c r="AF7709" s="1"/>
      <c r="AG7709" s="1"/>
      <c r="AH7709" s="1"/>
    </row>
    <row r="7710" spans="17:34" x14ac:dyDescent="0.3">
      <c r="Q7710" s="1"/>
      <c r="AB7710" s="2"/>
      <c r="AD7710" s="1"/>
      <c r="AE7710" s="1"/>
      <c r="AF7710" s="1"/>
      <c r="AG7710" s="1"/>
      <c r="AH7710" s="1"/>
    </row>
    <row r="7711" spans="17:34" x14ac:dyDescent="0.3">
      <c r="Q7711" s="1"/>
      <c r="AB7711" s="2"/>
      <c r="AD7711" s="1"/>
      <c r="AE7711" s="1"/>
      <c r="AF7711" s="1"/>
      <c r="AG7711" s="1"/>
      <c r="AH7711" s="1"/>
    </row>
    <row r="7712" spans="17:34" x14ac:dyDescent="0.3">
      <c r="Q7712" s="1"/>
      <c r="AB7712" s="2"/>
      <c r="AD7712" s="1"/>
      <c r="AE7712" s="1"/>
      <c r="AF7712" s="1"/>
      <c r="AG7712" s="1"/>
      <c r="AH7712" s="1"/>
    </row>
    <row r="7713" spans="17:34" x14ac:dyDescent="0.3">
      <c r="Q7713" s="1"/>
      <c r="AB7713" s="2"/>
      <c r="AD7713" s="1"/>
      <c r="AE7713" s="1"/>
      <c r="AF7713" s="1"/>
      <c r="AG7713" s="1"/>
      <c r="AH7713" s="1"/>
    </row>
    <row r="7714" spans="17:34" x14ac:dyDescent="0.3">
      <c r="Q7714" s="1"/>
      <c r="AB7714" s="2"/>
      <c r="AD7714" s="1"/>
      <c r="AE7714" s="1"/>
      <c r="AF7714" s="1"/>
      <c r="AG7714" s="1"/>
      <c r="AH7714" s="1"/>
    </row>
    <row r="7715" spans="17:34" x14ac:dyDescent="0.3">
      <c r="Q7715" s="1"/>
      <c r="AB7715" s="2"/>
      <c r="AD7715" s="1"/>
      <c r="AE7715" s="1"/>
      <c r="AF7715" s="1"/>
      <c r="AG7715" s="1"/>
      <c r="AH7715" s="1"/>
    </row>
    <row r="7716" spans="17:34" x14ac:dyDescent="0.3">
      <c r="Q7716" s="1"/>
      <c r="AB7716" s="2"/>
      <c r="AD7716" s="1"/>
      <c r="AE7716" s="1"/>
      <c r="AF7716" s="1"/>
      <c r="AG7716" s="1"/>
      <c r="AH7716" s="1"/>
    </row>
    <row r="7717" spans="17:34" x14ac:dyDescent="0.3">
      <c r="Q7717" s="1"/>
      <c r="AB7717" s="2"/>
      <c r="AD7717" s="1"/>
      <c r="AE7717" s="1"/>
      <c r="AF7717" s="1"/>
      <c r="AG7717" s="1"/>
      <c r="AH7717" s="1"/>
    </row>
    <row r="7718" spans="17:34" x14ac:dyDescent="0.3">
      <c r="Q7718" s="1"/>
      <c r="AB7718" s="2"/>
      <c r="AD7718" s="1"/>
      <c r="AE7718" s="1"/>
      <c r="AF7718" s="1"/>
      <c r="AG7718" s="1"/>
      <c r="AH7718" s="1"/>
    </row>
    <row r="7719" spans="17:34" x14ac:dyDescent="0.3">
      <c r="Q7719" s="1"/>
      <c r="AB7719" s="2"/>
      <c r="AD7719" s="1"/>
      <c r="AE7719" s="1"/>
      <c r="AF7719" s="1"/>
      <c r="AG7719" s="1"/>
      <c r="AH7719" s="1"/>
    </row>
    <row r="7720" spans="17:34" x14ac:dyDescent="0.3">
      <c r="Q7720" s="1"/>
      <c r="AB7720" s="2"/>
      <c r="AD7720" s="1"/>
      <c r="AE7720" s="1"/>
      <c r="AF7720" s="1"/>
      <c r="AG7720" s="1"/>
      <c r="AH7720" s="1"/>
    </row>
    <row r="7721" spans="17:34" x14ac:dyDescent="0.3">
      <c r="Q7721" s="1"/>
      <c r="AB7721" s="2"/>
      <c r="AD7721" s="1"/>
      <c r="AE7721" s="1"/>
      <c r="AF7721" s="1"/>
      <c r="AG7721" s="1"/>
      <c r="AH7721" s="1"/>
    </row>
    <row r="7722" spans="17:34" x14ac:dyDescent="0.3">
      <c r="Q7722" s="1"/>
      <c r="AB7722" s="2"/>
      <c r="AD7722" s="1"/>
      <c r="AE7722" s="1"/>
      <c r="AF7722" s="1"/>
      <c r="AG7722" s="1"/>
      <c r="AH7722" s="1"/>
    </row>
    <row r="7723" spans="17:34" x14ac:dyDescent="0.3">
      <c r="Q7723" s="1"/>
      <c r="AB7723" s="2"/>
      <c r="AD7723" s="1"/>
      <c r="AE7723" s="1"/>
      <c r="AF7723" s="1"/>
      <c r="AG7723" s="1"/>
      <c r="AH7723" s="1"/>
    </row>
    <row r="7724" spans="17:34" x14ac:dyDescent="0.3">
      <c r="Q7724" s="1"/>
      <c r="AB7724" s="2"/>
      <c r="AD7724" s="1"/>
      <c r="AE7724" s="1"/>
      <c r="AF7724" s="1"/>
      <c r="AG7724" s="1"/>
      <c r="AH7724" s="1"/>
    </row>
    <row r="7725" spans="17:34" x14ac:dyDescent="0.3">
      <c r="Q7725" s="1"/>
      <c r="AB7725" s="2"/>
      <c r="AD7725" s="1"/>
      <c r="AE7725" s="1"/>
      <c r="AF7725" s="1"/>
      <c r="AG7725" s="1"/>
      <c r="AH7725" s="1"/>
    </row>
    <row r="7726" spans="17:34" x14ac:dyDescent="0.3">
      <c r="Q7726" s="1"/>
      <c r="AB7726" s="2"/>
      <c r="AD7726" s="1"/>
      <c r="AE7726" s="1"/>
      <c r="AF7726" s="1"/>
      <c r="AG7726" s="1"/>
      <c r="AH7726" s="1"/>
    </row>
    <row r="7727" spans="17:34" x14ac:dyDescent="0.3">
      <c r="Q7727" s="1"/>
      <c r="AB7727" s="2"/>
      <c r="AD7727" s="1"/>
      <c r="AE7727" s="1"/>
      <c r="AF7727" s="1"/>
      <c r="AG7727" s="1"/>
      <c r="AH7727" s="1"/>
    </row>
    <row r="7728" spans="17:34" x14ac:dyDescent="0.3">
      <c r="Q7728" s="1"/>
      <c r="AB7728" s="2"/>
      <c r="AD7728" s="1"/>
      <c r="AE7728" s="1"/>
      <c r="AF7728" s="1"/>
      <c r="AG7728" s="1"/>
      <c r="AH7728" s="1"/>
    </row>
    <row r="7729" spans="17:34" x14ac:dyDescent="0.3">
      <c r="Q7729" s="1"/>
      <c r="AB7729" s="2"/>
      <c r="AD7729" s="1"/>
      <c r="AE7729" s="1"/>
      <c r="AF7729" s="1"/>
      <c r="AG7729" s="1"/>
      <c r="AH7729" s="1"/>
    </row>
    <row r="7730" spans="17:34" x14ac:dyDescent="0.3">
      <c r="Q7730" s="1"/>
      <c r="AB7730" s="2"/>
      <c r="AD7730" s="1"/>
      <c r="AE7730" s="1"/>
      <c r="AF7730" s="1"/>
      <c r="AG7730" s="1"/>
      <c r="AH7730" s="1"/>
    </row>
    <row r="7731" spans="17:34" x14ac:dyDescent="0.3">
      <c r="Q7731" s="1"/>
      <c r="AB7731" s="2"/>
      <c r="AD7731" s="1"/>
      <c r="AE7731" s="1"/>
      <c r="AF7731" s="1"/>
      <c r="AG7731" s="1"/>
      <c r="AH7731" s="1"/>
    </row>
    <row r="7732" spans="17:34" x14ac:dyDescent="0.3">
      <c r="Q7732" s="1"/>
      <c r="AB7732" s="2"/>
      <c r="AD7732" s="1"/>
      <c r="AE7732" s="1"/>
      <c r="AF7732" s="1"/>
      <c r="AG7732" s="1"/>
      <c r="AH7732" s="1"/>
    </row>
    <row r="7733" spans="17:34" x14ac:dyDescent="0.3">
      <c r="Q7733" s="1"/>
      <c r="AB7733" s="2"/>
      <c r="AD7733" s="1"/>
      <c r="AE7733" s="1"/>
      <c r="AF7733" s="1"/>
      <c r="AG7733" s="1"/>
      <c r="AH7733" s="1"/>
    </row>
    <row r="7734" spans="17:34" x14ac:dyDescent="0.3">
      <c r="Q7734" s="1"/>
      <c r="AB7734" s="2"/>
      <c r="AD7734" s="1"/>
      <c r="AE7734" s="1"/>
      <c r="AF7734" s="1"/>
      <c r="AG7734" s="1"/>
      <c r="AH7734" s="1"/>
    </row>
    <row r="7735" spans="17:34" x14ac:dyDescent="0.3">
      <c r="Q7735" s="1"/>
      <c r="AB7735" s="2"/>
      <c r="AD7735" s="1"/>
      <c r="AE7735" s="1"/>
      <c r="AF7735" s="1"/>
      <c r="AG7735" s="1"/>
      <c r="AH7735" s="1"/>
    </row>
    <row r="7736" spans="17:34" x14ac:dyDescent="0.3">
      <c r="Q7736" s="1"/>
      <c r="AB7736" s="2"/>
      <c r="AD7736" s="1"/>
      <c r="AE7736" s="1"/>
      <c r="AF7736" s="1"/>
      <c r="AG7736" s="1"/>
      <c r="AH7736" s="1"/>
    </row>
    <row r="7737" spans="17:34" x14ac:dyDescent="0.3">
      <c r="Q7737" s="1"/>
      <c r="AB7737" s="2"/>
      <c r="AD7737" s="1"/>
      <c r="AE7737" s="1"/>
      <c r="AF7737" s="1"/>
      <c r="AG7737" s="1"/>
      <c r="AH7737" s="1"/>
    </row>
    <row r="7738" spans="17:34" x14ac:dyDescent="0.3">
      <c r="Q7738" s="1"/>
      <c r="AB7738" s="2"/>
      <c r="AD7738" s="1"/>
      <c r="AE7738" s="1"/>
      <c r="AF7738" s="1"/>
      <c r="AG7738" s="1"/>
      <c r="AH7738" s="1"/>
    </row>
    <row r="7739" spans="17:34" x14ac:dyDescent="0.3">
      <c r="Q7739" s="1"/>
      <c r="AB7739" s="2"/>
      <c r="AD7739" s="1"/>
      <c r="AE7739" s="1"/>
      <c r="AF7739" s="1"/>
      <c r="AG7739" s="1"/>
      <c r="AH7739" s="1"/>
    </row>
    <row r="7740" spans="17:34" x14ac:dyDescent="0.3">
      <c r="Q7740" s="1"/>
      <c r="AB7740" s="2"/>
      <c r="AD7740" s="1"/>
      <c r="AE7740" s="1"/>
      <c r="AF7740" s="1"/>
      <c r="AG7740" s="1"/>
      <c r="AH7740" s="1"/>
    </row>
    <row r="7741" spans="17:34" x14ac:dyDescent="0.3">
      <c r="Q7741" s="1"/>
      <c r="AB7741" s="2"/>
      <c r="AD7741" s="1"/>
      <c r="AE7741" s="1"/>
      <c r="AF7741" s="1"/>
      <c r="AG7741" s="1"/>
      <c r="AH7741" s="1"/>
    </row>
    <row r="7742" spans="17:34" x14ac:dyDescent="0.3">
      <c r="Q7742" s="1"/>
      <c r="AB7742" s="2"/>
      <c r="AD7742" s="1"/>
      <c r="AE7742" s="1"/>
      <c r="AF7742" s="1"/>
      <c r="AG7742" s="1"/>
      <c r="AH7742" s="1"/>
    </row>
    <row r="7743" spans="17:34" x14ac:dyDescent="0.3">
      <c r="Q7743" s="1"/>
      <c r="AB7743" s="2"/>
      <c r="AD7743" s="1"/>
      <c r="AE7743" s="1"/>
      <c r="AF7743" s="1"/>
      <c r="AG7743" s="1"/>
      <c r="AH7743" s="1"/>
    </row>
    <row r="7744" spans="17:34" x14ac:dyDescent="0.3">
      <c r="Q7744" s="1"/>
      <c r="AB7744" s="2"/>
      <c r="AD7744" s="1"/>
      <c r="AE7744" s="1"/>
      <c r="AF7744" s="1"/>
      <c r="AG7744" s="1"/>
      <c r="AH7744" s="1"/>
    </row>
    <row r="7745" spans="17:34" x14ac:dyDescent="0.3">
      <c r="Q7745" s="1"/>
      <c r="AB7745" s="2"/>
      <c r="AD7745" s="1"/>
      <c r="AE7745" s="1"/>
      <c r="AF7745" s="1"/>
      <c r="AG7745" s="1"/>
      <c r="AH7745" s="1"/>
    </row>
    <row r="7746" spans="17:34" x14ac:dyDescent="0.3">
      <c r="Q7746" s="1"/>
      <c r="AB7746" s="2"/>
      <c r="AD7746" s="1"/>
      <c r="AE7746" s="1"/>
      <c r="AF7746" s="1"/>
      <c r="AG7746" s="1"/>
      <c r="AH7746" s="1"/>
    </row>
    <row r="7747" spans="17:34" x14ac:dyDescent="0.3">
      <c r="Q7747" s="1"/>
      <c r="AB7747" s="2"/>
      <c r="AD7747" s="1"/>
      <c r="AE7747" s="1"/>
      <c r="AF7747" s="1"/>
      <c r="AG7747" s="1"/>
      <c r="AH7747" s="1"/>
    </row>
    <row r="7748" spans="17:34" x14ac:dyDescent="0.3">
      <c r="Q7748" s="1"/>
      <c r="AB7748" s="2"/>
      <c r="AD7748" s="1"/>
      <c r="AE7748" s="1"/>
      <c r="AF7748" s="1"/>
      <c r="AG7748" s="1"/>
      <c r="AH7748" s="1"/>
    </row>
    <row r="7749" spans="17:34" x14ac:dyDescent="0.3">
      <c r="Q7749" s="1"/>
      <c r="AB7749" s="2"/>
      <c r="AD7749" s="1"/>
      <c r="AE7749" s="1"/>
      <c r="AF7749" s="1"/>
      <c r="AG7749" s="1"/>
      <c r="AH7749" s="1"/>
    </row>
    <row r="7750" spans="17:34" x14ac:dyDescent="0.3">
      <c r="Q7750" s="1"/>
      <c r="AB7750" s="2"/>
      <c r="AD7750" s="1"/>
      <c r="AE7750" s="1"/>
      <c r="AF7750" s="1"/>
      <c r="AG7750" s="1"/>
      <c r="AH7750" s="1"/>
    </row>
    <row r="7751" spans="17:34" x14ac:dyDescent="0.3">
      <c r="Q7751" s="1"/>
      <c r="AB7751" s="2"/>
      <c r="AD7751" s="1"/>
      <c r="AE7751" s="1"/>
      <c r="AF7751" s="1"/>
      <c r="AG7751" s="1"/>
      <c r="AH7751" s="1"/>
    </row>
    <row r="7752" spans="17:34" x14ac:dyDescent="0.3">
      <c r="Q7752" s="1"/>
      <c r="AB7752" s="2"/>
      <c r="AD7752" s="1"/>
      <c r="AE7752" s="1"/>
      <c r="AF7752" s="1"/>
      <c r="AG7752" s="1"/>
      <c r="AH7752" s="1"/>
    </row>
    <row r="7753" spans="17:34" x14ac:dyDescent="0.3">
      <c r="Q7753" s="1"/>
      <c r="AB7753" s="2"/>
      <c r="AD7753" s="1"/>
      <c r="AE7753" s="1"/>
      <c r="AF7753" s="1"/>
      <c r="AG7753" s="1"/>
      <c r="AH7753" s="1"/>
    </row>
    <row r="7754" spans="17:34" x14ac:dyDescent="0.3">
      <c r="Q7754" s="1"/>
      <c r="AB7754" s="2"/>
      <c r="AD7754" s="1"/>
      <c r="AE7754" s="1"/>
      <c r="AF7754" s="1"/>
      <c r="AG7754" s="1"/>
      <c r="AH7754" s="1"/>
    </row>
    <row r="7755" spans="17:34" x14ac:dyDescent="0.3">
      <c r="Q7755" s="1"/>
      <c r="AB7755" s="2"/>
      <c r="AD7755" s="1"/>
      <c r="AE7755" s="1"/>
      <c r="AF7755" s="1"/>
      <c r="AG7755" s="1"/>
      <c r="AH7755" s="1"/>
    </row>
    <row r="7756" spans="17:34" x14ac:dyDescent="0.3">
      <c r="Q7756" s="1"/>
      <c r="AB7756" s="2"/>
      <c r="AD7756" s="1"/>
      <c r="AE7756" s="1"/>
      <c r="AF7756" s="1"/>
      <c r="AG7756" s="1"/>
      <c r="AH7756" s="1"/>
    </row>
    <row r="7757" spans="17:34" x14ac:dyDescent="0.3">
      <c r="Q7757" s="1"/>
      <c r="AB7757" s="2"/>
      <c r="AD7757" s="1"/>
      <c r="AE7757" s="1"/>
      <c r="AF7757" s="1"/>
      <c r="AG7757" s="1"/>
      <c r="AH7757" s="1"/>
    </row>
    <row r="7758" spans="17:34" x14ac:dyDescent="0.3">
      <c r="Q7758" s="1"/>
      <c r="AB7758" s="2"/>
      <c r="AD7758" s="1"/>
      <c r="AE7758" s="1"/>
      <c r="AF7758" s="1"/>
      <c r="AG7758" s="1"/>
      <c r="AH7758" s="1"/>
    </row>
    <row r="7759" spans="17:34" x14ac:dyDescent="0.3">
      <c r="Q7759" s="1"/>
      <c r="AB7759" s="2"/>
      <c r="AD7759" s="1"/>
      <c r="AE7759" s="1"/>
      <c r="AF7759" s="1"/>
      <c r="AG7759" s="1"/>
      <c r="AH7759" s="1"/>
    </row>
    <row r="7760" spans="17:34" x14ac:dyDescent="0.3">
      <c r="Q7760" s="1"/>
      <c r="AB7760" s="2"/>
      <c r="AD7760" s="1"/>
      <c r="AE7760" s="1"/>
      <c r="AF7760" s="1"/>
      <c r="AG7760" s="1"/>
      <c r="AH7760" s="1"/>
    </row>
    <row r="7761" spans="17:34" x14ac:dyDescent="0.3">
      <c r="Q7761" s="1"/>
      <c r="AB7761" s="2"/>
      <c r="AD7761" s="1"/>
      <c r="AE7761" s="1"/>
      <c r="AF7761" s="1"/>
      <c r="AG7761" s="1"/>
      <c r="AH7761" s="1"/>
    </row>
    <row r="7762" spans="17:34" x14ac:dyDescent="0.3">
      <c r="Q7762" s="1"/>
      <c r="AB7762" s="2"/>
      <c r="AD7762" s="1"/>
      <c r="AE7762" s="1"/>
      <c r="AF7762" s="1"/>
      <c r="AG7762" s="1"/>
      <c r="AH7762" s="1"/>
    </row>
    <row r="7763" spans="17:34" x14ac:dyDescent="0.3">
      <c r="Q7763" s="1"/>
      <c r="AB7763" s="2"/>
      <c r="AD7763" s="1"/>
      <c r="AE7763" s="1"/>
      <c r="AF7763" s="1"/>
      <c r="AG7763" s="1"/>
      <c r="AH7763" s="1"/>
    </row>
    <row r="7764" spans="17:34" x14ac:dyDescent="0.3">
      <c r="Q7764" s="1"/>
      <c r="AB7764" s="2"/>
      <c r="AD7764" s="1"/>
      <c r="AE7764" s="1"/>
      <c r="AF7764" s="1"/>
      <c r="AG7764" s="1"/>
      <c r="AH7764" s="1"/>
    </row>
    <row r="7765" spans="17:34" x14ac:dyDescent="0.3">
      <c r="Q7765" s="1"/>
      <c r="AB7765" s="2"/>
      <c r="AD7765" s="1"/>
      <c r="AE7765" s="1"/>
      <c r="AF7765" s="1"/>
      <c r="AG7765" s="1"/>
      <c r="AH7765" s="1"/>
    </row>
    <row r="7766" spans="17:34" x14ac:dyDescent="0.3">
      <c r="Q7766" s="1"/>
      <c r="AB7766" s="2"/>
      <c r="AD7766" s="1"/>
      <c r="AE7766" s="1"/>
      <c r="AF7766" s="1"/>
      <c r="AG7766" s="1"/>
      <c r="AH7766" s="1"/>
    </row>
    <row r="7767" spans="17:34" x14ac:dyDescent="0.3">
      <c r="Q7767" s="1"/>
      <c r="AB7767" s="2"/>
      <c r="AD7767" s="1"/>
      <c r="AE7767" s="1"/>
      <c r="AF7767" s="1"/>
      <c r="AG7767" s="1"/>
      <c r="AH7767" s="1"/>
    </row>
    <row r="7768" spans="17:34" x14ac:dyDescent="0.3">
      <c r="Q7768" s="1"/>
      <c r="AB7768" s="2"/>
      <c r="AD7768" s="1"/>
      <c r="AE7768" s="1"/>
      <c r="AF7768" s="1"/>
      <c r="AG7768" s="1"/>
      <c r="AH7768" s="1"/>
    </row>
    <row r="7769" spans="17:34" x14ac:dyDescent="0.3">
      <c r="Q7769" s="1"/>
      <c r="AB7769" s="2"/>
      <c r="AD7769" s="1"/>
      <c r="AE7769" s="1"/>
      <c r="AF7769" s="1"/>
      <c r="AG7769" s="1"/>
      <c r="AH7769" s="1"/>
    </row>
    <row r="7770" spans="17:34" x14ac:dyDescent="0.3">
      <c r="Q7770" s="1"/>
      <c r="AB7770" s="2"/>
      <c r="AD7770" s="1"/>
      <c r="AE7770" s="1"/>
      <c r="AF7770" s="1"/>
      <c r="AG7770" s="1"/>
      <c r="AH7770" s="1"/>
    </row>
    <row r="7771" spans="17:34" x14ac:dyDescent="0.3">
      <c r="Q7771" s="1"/>
      <c r="AB7771" s="2"/>
      <c r="AD7771" s="1"/>
      <c r="AE7771" s="1"/>
      <c r="AF7771" s="1"/>
      <c r="AG7771" s="1"/>
      <c r="AH7771" s="1"/>
    </row>
    <row r="7772" spans="17:34" x14ac:dyDescent="0.3">
      <c r="Q7772" s="1"/>
      <c r="AB7772" s="2"/>
      <c r="AD7772" s="1"/>
      <c r="AE7772" s="1"/>
      <c r="AF7772" s="1"/>
      <c r="AG7772" s="1"/>
      <c r="AH7772" s="1"/>
    </row>
    <row r="7773" spans="17:34" x14ac:dyDescent="0.3">
      <c r="Q7773" s="1"/>
      <c r="AB7773" s="2"/>
      <c r="AD7773" s="1"/>
      <c r="AE7773" s="1"/>
      <c r="AF7773" s="1"/>
      <c r="AG7773" s="1"/>
      <c r="AH7773" s="1"/>
    </row>
    <row r="7774" spans="17:34" x14ac:dyDescent="0.3">
      <c r="Q7774" s="1"/>
      <c r="AB7774" s="2"/>
      <c r="AD7774" s="1"/>
      <c r="AE7774" s="1"/>
      <c r="AF7774" s="1"/>
      <c r="AG7774" s="1"/>
      <c r="AH7774" s="1"/>
    </row>
    <row r="7775" spans="17:34" x14ac:dyDescent="0.3">
      <c r="Q7775" s="1"/>
      <c r="AB7775" s="2"/>
      <c r="AD7775" s="1"/>
      <c r="AE7775" s="1"/>
      <c r="AF7775" s="1"/>
      <c r="AG7775" s="1"/>
      <c r="AH7775" s="1"/>
    </row>
    <row r="7776" spans="17:34" x14ac:dyDescent="0.3">
      <c r="Q7776" s="1"/>
      <c r="AB7776" s="2"/>
      <c r="AD7776" s="1"/>
      <c r="AE7776" s="1"/>
      <c r="AF7776" s="1"/>
      <c r="AG7776" s="1"/>
      <c r="AH7776" s="1"/>
    </row>
    <row r="7777" spans="17:34" x14ac:dyDescent="0.3">
      <c r="Q7777" s="1"/>
      <c r="AB7777" s="2"/>
      <c r="AD7777" s="1"/>
      <c r="AE7777" s="1"/>
      <c r="AF7777" s="1"/>
      <c r="AG7777" s="1"/>
      <c r="AH7777" s="1"/>
    </row>
    <row r="7778" spans="17:34" x14ac:dyDescent="0.3">
      <c r="Q7778" s="1"/>
      <c r="AB7778" s="2"/>
      <c r="AD7778" s="1"/>
      <c r="AE7778" s="1"/>
      <c r="AF7778" s="1"/>
      <c r="AG7778" s="1"/>
      <c r="AH7778" s="1"/>
    </row>
    <row r="7779" spans="17:34" x14ac:dyDescent="0.3">
      <c r="Q7779" s="1"/>
      <c r="AB7779" s="2"/>
      <c r="AD7779" s="1"/>
      <c r="AE7779" s="1"/>
      <c r="AF7779" s="1"/>
      <c r="AG7779" s="1"/>
      <c r="AH7779" s="1"/>
    </row>
    <row r="7780" spans="17:34" x14ac:dyDescent="0.3">
      <c r="Q7780" s="1"/>
      <c r="AB7780" s="2"/>
      <c r="AD7780" s="1"/>
      <c r="AE7780" s="1"/>
      <c r="AF7780" s="1"/>
      <c r="AG7780" s="1"/>
      <c r="AH7780" s="1"/>
    </row>
    <row r="7781" spans="17:34" x14ac:dyDescent="0.3">
      <c r="Q7781" s="1"/>
      <c r="AB7781" s="2"/>
      <c r="AD7781" s="1"/>
      <c r="AE7781" s="1"/>
      <c r="AF7781" s="1"/>
      <c r="AG7781" s="1"/>
      <c r="AH7781" s="1"/>
    </row>
    <row r="7782" spans="17:34" x14ac:dyDescent="0.3">
      <c r="Q7782" s="1"/>
      <c r="AB7782" s="2"/>
      <c r="AD7782" s="1"/>
      <c r="AE7782" s="1"/>
      <c r="AF7782" s="1"/>
      <c r="AG7782" s="1"/>
      <c r="AH7782" s="1"/>
    </row>
    <row r="7783" spans="17:34" x14ac:dyDescent="0.3">
      <c r="Q7783" s="1"/>
      <c r="AB7783" s="2"/>
      <c r="AD7783" s="1"/>
      <c r="AE7783" s="1"/>
      <c r="AF7783" s="1"/>
      <c r="AG7783" s="1"/>
      <c r="AH7783" s="1"/>
    </row>
    <row r="7784" spans="17:34" x14ac:dyDescent="0.3">
      <c r="Q7784" s="1"/>
      <c r="AB7784" s="2"/>
      <c r="AD7784" s="1"/>
      <c r="AE7784" s="1"/>
      <c r="AF7784" s="1"/>
      <c r="AG7784" s="1"/>
      <c r="AH7784" s="1"/>
    </row>
    <row r="7785" spans="17:34" x14ac:dyDescent="0.3">
      <c r="Q7785" s="1"/>
      <c r="AB7785" s="2"/>
      <c r="AD7785" s="1"/>
      <c r="AE7785" s="1"/>
      <c r="AF7785" s="1"/>
      <c r="AG7785" s="1"/>
      <c r="AH7785" s="1"/>
    </row>
    <row r="7786" spans="17:34" x14ac:dyDescent="0.3">
      <c r="Q7786" s="1"/>
      <c r="AB7786" s="2"/>
      <c r="AD7786" s="1"/>
      <c r="AE7786" s="1"/>
      <c r="AF7786" s="1"/>
      <c r="AG7786" s="1"/>
      <c r="AH7786" s="1"/>
    </row>
    <row r="7787" spans="17:34" x14ac:dyDescent="0.3">
      <c r="Q7787" s="1"/>
      <c r="AB7787" s="2"/>
      <c r="AD7787" s="1"/>
      <c r="AE7787" s="1"/>
      <c r="AF7787" s="1"/>
      <c r="AG7787" s="1"/>
      <c r="AH7787" s="1"/>
    </row>
    <row r="7788" spans="17:34" x14ac:dyDescent="0.3">
      <c r="Q7788" s="1"/>
      <c r="AB7788" s="2"/>
      <c r="AD7788" s="1"/>
      <c r="AE7788" s="1"/>
      <c r="AF7788" s="1"/>
      <c r="AG7788" s="1"/>
      <c r="AH7788" s="1"/>
    </row>
    <row r="7789" spans="17:34" x14ac:dyDescent="0.3">
      <c r="Q7789" s="1"/>
      <c r="AB7789" s="2"/>
      <c r="AD7789" s="1"/>
      <c r="AE7789" s="1"/>
      <c r="AF7789" s="1"/>
      <c r="AG7789" s="1"/>
      <c r="AH7789" s="1"/>
    </row>
    <row r="7790" spans="17:34" x14ac:dyDescent="0.3">
      <c r="Q7790" s="1"/>
      <c r="AB7790" s="2"/>
      <c r="AD7790" s="1"/>
      <c r="AE7790" s="1"/>
      <c r="AF7790" s="1"/>
      <c r="AG7790" s="1"/>
      <c r="AH7790" s="1"/>
    </row>
    <row r="7791" spans="17:34" x14ac:dyDescent="0.3">
      <c r="Q7791" s="1"/>
      <c r="AB7791" s="2"/>
      <c r="AD7791" s="1"/>
      <c r="AE7791" s="1"/>
      <c r="AF7791" s="1"/>
      <c r="AG7791" s="1"/>
      <c r="AH7791" s="1"/>
    </row>
    <row r="7792" spans="17:34" x14ac:dyDescent="0.3">
      <c r="Q7792" s="1"/>
      <c r="AB7792" s="2"/>
      <c r="AD7792" s="1"/>
      <c r="AE7792" s="1"/>
      <c r="AF7792" s="1"/>
      <c r="AG7792" s="1"/>
      <c r="AH7792" s="1"/>
    </row>
    <row r="7793" spans="17:34" x14ac:dyDescent="0.3">
      <c r="Q7793" s="1"/>
      <c r="AB7793" s="2"/>
      <c r="AD7793" s="1"/>
      <c r="AE7793" s="1"/>
      <c r="AF7793" s="1"/>
      <c r="AG7793" s="1"/>
      <c r="AH7793" s="1"/>
    </row>
    <row r="7794" spans="17:34" x14ac:dyDescent="0.3">
      <c r="Q7794" s="1"/>
      <c r="AB7794" s="2"/>
      <c r="AD7794" s="1"/>
      <c r="AE7794" s="1"/>
      <c r="AF7794" s="1"/>
      <c r="AG7794" s="1"/>
      <c r="AH7794" s="1"/>
    </row>
    <row r="7795" spans="17:34" x14ac:dyDescent="0.3">
      <c r="Q7795" s="1"/>
      <c r="AB7795" s="2"/>
      <c r="AD7795" s="1"/>
      <c r="AE7795" s="1"/>
      <c r="AF7795" s="1"/>
      <c r="AG7795" s="1"/>
      <c r="AH7795" s="1"/>
    </row>
    <row r="7796" spans="17:34" x14ac:dyDescent="0.3">
      <c r="Q7796" s="1"/>
      <c r="AB7796" s="2"/>
      <c r="AD7796" s="1"/>
      <c r="AE7796" s="1"/>
      <c r="AF7796" s="1"/>
      <c r="AG7796" s="1"/>
      <c r="AH7796" s="1"/>
    </row>
    <row r="7797" spans="17:34" x14ac:dyDescent="0.3">
      <c r="Q7797" s="1"/>
      <c r="AB7797" s="2"/>
      <c r="AD7797" s="1"/>
      <c r="AE7797" s="1"/>
      <c r="AF7797" s="1"/>
      <c r="AG7797" s="1"/>
      <c r="AH7797" s="1"/>
    </row>
    <row r="7798" spans="17:34" x14ac:dyDescent="0.3">
      <c r="Q7798" s="1"/>
      <c r="AB7798" s="2"/>
      <c r="AD7798" s="1"/>
      <c r="AE7798" s="1"/>
      <c r="AF7798" s="1"/>
      <c r="AG7798" s="1"/>
      <c r="AH7798" s="1"/>
    </row>
    <row r="7799" spans="17:34" x14ac:dyDescent="0.3">
      <c r="Q7799" s="1"/>
      <c r="AB7799" s="2"/>
      <c r="AD7799" s="1"/>
      <c r="AE7799" s="1"/>
      <c r="AF7799" s="1"/>
      <c r="AG7799" s="1"/>
      <c r="AH7799" s="1"/>
    </row>
    <row r="7800" spans="17:34" x14ac:dyDescent="0.3">
      <c r="Q7800" s="1"/>
      <c r="AB7800" s="2"/>
      <c r="AD7800" s="1"/>
      <c r="AE7800" s="1"/>
      <c r="AF7800" s="1"/>
      <c r="AG7800" s="1"/>
      <c r="AH7800" s="1"/>
    </row>
    <row r="7801" spans="17:34" x14ac:dyDescent="0.3">
      <c r="Q7801" s="1"/>
      <c r="AB7801" s="2"/>
      <c r="AD7801" s="1"/>
      <c r="AE7801" s="1"/>
      <c r="AF7801" s="1"/>
      <c r="AG7801" s="1"/>
      <c r="AH7801" s="1"/>
    </row>
    <row r="7802" spans="17:34" x14ac:dyDescent="0.3">
      <c r="Q7802" s="1"/>
      <c r="AB7802" s="2"/>
      <c r="AD7802" s="1"/>
      <c r="AE7802" s="1"/>
      <c r="AF7802" s="1"/>
      <c r="AG7802" s="1"/>
      <c r="AH7802" s="1"/>
    </row>
    <row r="7803" spans="17:34" x14ac:dyDescent="0.3">
      <c r="Q7803" s="1"/>
      <c r="AB7803" s="2"/>
      <c r="AD7803" s="1"/>
      <c r="AE7803" s="1"/>
      <c r="AF7803" s="1"/>
      <c r="AG7803" s="1"/>
      <c r="AH7803" s="1"/>
    </row>
    <row r="7804" spans="17:34" x14ac:dyDescent="0.3">
      <c r="Q7804" s="1"/>
      <c r="AB7804" s="2"/>
      <c r="AD7804" s="1"/>
      <c r="AE7804" s="1"/>
      <c r="AF7804" s="1"/>
      <c r="AG7804" s="1"/>
      <c r="AH7804" s="1"/>
    </row>
    <row r="7805" spans="17:34" x14ac:dyDescent="0.3">
      <c r="Q7805" s="1"/>
      <c r="AB7805" s="2"/>
      <c r="AD7805" s="1"/>
      <c r="AE7805" s="1"/>
      <c r="AF7805" s="1"/>
      <c r="AG7805" s="1"/>
      <c r="AH7805" s="1"/>
    </row>
    <row r="7806" spans="17:34" x14ac:dyDescent="0.3">
      <c r="Q7806" s="1"/>
      <c r="AB7806" s="2"/>
      <c r="AD7806" s="1"/>
      <c r="AE7806" s="1"/>
      <c r="AF7806" s="1"/>
      <c r="AG7806" s="1"/>
      <c r="AH7806" s="1"/>
    </row>
    <row r="7807" spans="17:34" x14ac:dyDescent="0.3">
      <c r="Q7807" s="1"/>
      <c r="AB7807" s="2"/>
      <c r="AD7807" s="1"/>
      <c r="AE7807" s="1"/>
      <c r="AF7807" s="1"/>
      <c r="AG7807" s="1"/>
      <c r="AH7807" s="1"/>
    </row>
    <row r="7808" spans="17:34" x14ac:dyDescent="0.3">
      <c r="Q7808" s="1"/>
      <c r="AB7808" s="2"/>
      <c r="AD7808" s="1"/>
      <c r="AE7808" s="1"/>
      <c r="AF7808" s="1"/>
      <c r="AG7808" s="1"/>
      <c r="AH7808" s="1"/>
    </row>
    <row r="7809" spans="17:34" x14ac:dyDescent="0.3">
      <c r="Q7809" s="1"/>
      <c r="AB7809" s="2"/>
      <c r="AD7809" s="1"/>
      <c r="AE7809" s="1"/>
      <c r="AF7809" s="1"/>
      <c r="AG7809" s="1"/>
      <c r="AH7809" s="1"/>
    </row>
    <row r="7810" spans="17:34" x14ac:dyDescent="0.3">
      <c r="Q7810" s="1"/>
      <c r="AB7810" s="2"/>
      <c r="AD7810" s="1"/>
      <c r="AE7810" s="1"/>
      <c r="AF7810" s="1"/>
      <c r="AG7810" s="1"/>
      <c r="AH7810" s="1"/>
    </row>
    <row r="7811" spans="17:34" x14ac:dyDescent="0.3">
      <c r="Q7811" s="1"/>
      <c r="AB7811" s="2"/>
      <c r="AD7811" s="1"/>
      <c r="AE7811" s="1"/>
      <c r="AF7811" s="1"/>
      <c r="AG7811" s="1"/>
      <c r="AH7811" s="1"/>
    </row>
    <row r="7812" spans="17:34" x14ac:dyDescent="0.3">
      <c r="Q7812" s="1"/>
      <c r="AB7812" s="2"/>
      <c r="AD7812" s="1"/>
      <c r="AE7812" s="1"/>
      <c r="AF7812" s="1"/>
      <c r="AG7812" s="1"/>
      <c r="AH7812" s="1"/>
    </row>
    <row r="7813" spans="17:34" x14ac:dyDescent="0.3">
      <c r="Q7813" s="1"/>
      <c r="AB7813" s="2"/>
      <c r="AD7813" s="1"/>
      <c r="AE7813" s="1"/>
      <c r="AF7813" s="1"/>
      <c r="AG7813" s="1"/>
      <c r="AH7813" s="1"/>
    </row>
    <row r="7814" spans="17:34" x14ac:dyDescent="0.3">
      <c r="Q7814" s="1"/>
      <c r="AB7814" s="2"/>
      <c r="AD7814" s="1"/>
      <c r="AE7814" s="1"/>
      <c r="AF7814" s="1"/>
      <c r="AG7814" s="1"/>
      <c r="AH7814" s="1"/>
    </row>
    <row r="7815" spans="17:34" x14ac:dyDescent="0.3">
      <c r="Q7815" s="1"/>
      <c r="AB7815" s="2"/>
      <c r="AD7815" s="1"/>
      <c r="AE7815" s="1"/>
      <c r="AF7815" s="1"/>
      <c r="AG7815" s="1"/>
      <c r="AH7815" s="1"/>
    </row>
    <row r="7816" spans="17:34" x14ac:dyDescent="0.3">
      <c r="Q7816" s="1"/>
      <c r="AB7816" s="2"/>
      <c r="AD7816" s="1"/>
      <c r="AE7816" s="1"/>
      <c r="AF7816" s="1"/>
      <c r="AG7816" s="1"/>
      <c r="AH7816" s="1"/>
    </row>
    <row r="7817" spans="17:34" x14ac:dyDescent="0.3">
      <c r="Q7817" s="1"/>
      <c r="AB7817" s="2"/>
      <c r="AD7817" s="1"/>
      <c r="AE7817" s="1"/>
      <c r="AF7817" s="1"/>
      <c r="AG7817" s="1"/>
      <c r="AH7817" s="1"/>
    </row>
    <row r="7818" spans="17:34" x14ac:dyDescent="0.3">
      <c r="Q7818" s="1"/>
      <c r="AB7818" s="2"/>
      <c r="AD7818" s="1"/>
      <c r="AE7818" s="1"/>
      <c r="AF7818" s="1"/>
      <c r="AG7818" s="1"/>
      <c r="AH7818" s="1"/>
    </row>
    <row r="7819" spans="17:34" x14ac:dyDescent="0.3">
      <c r="Q7819" s="1"/>
      <c r="AB7819" s="2"/>
      <c r="AD7819" s="1"/>
      <c r="AE7819" s="1"/>
      <c r="AF7819" s="1"/>
      <c r="AG7819" s="1"/>
      <c r="AH7819" s="1"/>
    </row>
    <row r="7820" spans="17:34" x14ac:dyDescent="0.3">
      <c r="Q7820" s="1"/>
      <c r="AB7820" s="2"/>
      <c r="AD7820" s="1"/>
      <c r="AE7820" s="1"/>
      <c r="AF7820" s="1"/>
      <c r="AG7820" s="1"/>
      <c r="AH7820" s="1"/>
    </row>
    <row r="7821" spans="17:34" x14ac:dyDescent="0.3">
      <c r="Q7821" s="1"/>
      <c r="AB7821" s="2"/>
      <c r="AD7821" s="1"/>
      <c r="AE7821" s="1"/>
      <c r="AF7821" s="1"/>
      <c r="AG7821" s="1"/>
      <c r="AH7821" s="1"/>
    </row>
    <row r="7822" spans="17:34" x14ac:dyDescent="0.3">
      <c r="Q7822" s="1"/>
      <c r="AB7822" s="2"/>
      <c r="AD7822" s="1"/>
      <c r="AE7822" s="1"/>
      <c r="AF7822" s="1"/>
      <c r="AG7822" s="1"/>
      <c r="AH7822" s="1"/>
    </row>
    <row r="7823" spans="17:34" x14ac:dyDescent="0.3">
      <c r="Q7823" s="1"/>
      <c r="AB7823" s="2"/>
      <c r="AD7823" s="1"/>
      <c r="AE7823" s="1"/>
      <c r="AF7823" s="1"/>
      <c r="AG7823" s="1"/>
      <c r="AH7823" s="1"/>
    </row>
    <row r="7824" spans="17:34" x14ac:dyDescent="0.3">
      <c r="Q7824" s="1"/>
      <c r="AB7824" s="2"/>
      <c r="AD7824" s="1"/>
      <c r="AE7824" s="1"/>
      <c r="AF7824" s="1"/>
      <c r="AG7824" s="1"/>
      <c r="AH7824" s="1"/>
    </row>
    <row r="7825" spans="17:34" x14ac:dyDescent="0.3">
      <c r="Q7825" s="1"/>
      <c r="AB7825" s="2"/>
      <c r="AD7825" s="1"/>
      <c r="AE7825" s="1"/>
      <c r="AF7825" s="1"/>
      <c r="AG7825" s="1"/>
      <c r="AH7825" s="1"/>
    </row>
    <row r="7826" spans="17:34" x14ac:dyDescent="0.3">
      <c r="Q7826" s="1"/>
      <c r="AB7826" s="2"/>
      <c r="AD7826" s="1"/>
      <c r="AE7826" s="1"/>
      <c r="AF7826" s="1"/>
      <c r="AG7826" s="1"/>
      <c r="AH7826" s="1"/>
    </row>
    <row r="7827" spans="17:34" x14ac:dyDescent="0.3">
      <c r="Q7827" s="1"/>
      <c r="AB7827" s="2"/>
      <c r="AD7827" s="1"/>
      <c r="AE7827" s="1"/>
      <c r="AF7827" s="1"/>
      <c r="AG7827" s="1"/>
      <c r="AH7827" s="1"/>
    </row>
    <row r="7828" spans="17:34" x14ac:dyDescent="0.3">
      <c r="Q7828" s="1"/>
      <c r="AB7828" s="2"/>
      <c r="AD7828" s="1"/>
      <c r="AE7828" s="1"/>
      <c r="AF7828" s="1"/>
      <c r="AG7828" s="1"/>
      <c r="AH7828" s="1"/>
    </row>
    <row r="7829" spans="17:34" x14ac:dyDescent="0.3">
      <c r="Q7829" s="1"/>
      <c r="AB7829" s="2"/>
      <c r="AD7829" s="1"/>
      <c r="AE7829" s="1"/>
      <c r="AF7829" s="1"/>
      <c r="AG7829" s="1"/>
      <c r="AH7829" s="1"/>
    </row>
    <row r="7830" spans="17:34" x14ac:dyDescent="0.3">
      <c r="Q7830" s="1"/>
      <c r="AB7830" s="2"/>
      <c r="AD7830" s="1"/>
      <c r="AE7830" s="1"/>
      <c r="AF7830" s="1"/>
      <c r="AG7830" s="1"/>
      <c r="AH7830" s="1"/>
    </row>
    <row r="7831" spans="17:34" x14ac:dyDescent="0.3">
      <c r="Q7831" s="1"/>
      <c r="AB7831" s="2"/>
      <c r="AD7831" s="1"/>
      <c r="AE7831" s="1"/>
      <c r="AF7831" s="1"/>
      <c r="AG7831" s="1"/>
      <c r="AH7831" s="1"/>
    </row>
    <row r="7832" spans="17:34" x14ac:dyDescent="0.3">
      <c r="Q7832" s="1"/>
      <c r="AB7832" s="2"/>
      <c r="AD7832" s="1"/>
      <c r="AE7832" s="1"/>
      <c r="AF7832" s="1"/>
      <c r="AG7832" s="1"/>
      <c r="AH7832" s="1"/>
    </row>
    <row r="7833" spans="17:34" x14ac:dyDescent="0.3">
      <c r="Q7833" s="1"/>
      <c r="AB7833" s="2"/>
      <c r="AD7833" s="1"/>
      <c r="AE7833" s="1"/>
      <c r="AF7833" s="1"/>
      <c r="AG7833" s="1"/>
      <c r="AH7833" s="1"/>
    </row>
    <row r="7834" spans="17:34" x14ac:dyDescent="0.3">
      <c r="Q7834" s="1"/>
      <c r="AB7834" s="2"/>
      <c r="AD7834" s="1"/>
      <c r="AE7834" s="1"/>
      <c r="AF7834" s="1"/>
      <c r="AG7834" s="1"/>
      <c r="AH7834" s="1"/>
    </row>
    <row r="7835" spans="17:34" x14ac:dyDescent="0.3">
      <c r="Q7835" s="1"/>
      <c r="AB7835" s="2"/>
      <c r="AD7835" s="1"/>
      <c r="AE7835" s="1"/>
      <c r="AF7835" s="1"/>
      <c r="AG7835" s="1"/>
      <c r="AH7835" s="1"/>
    </row>
    <row r="7836" spans="17:34" x14ac:dyDescent="0.3">
      <c r="Q7836" s="1"/>
      <c r="AB7836" s="2"/>
      <c r="AD7836" s="1"/>
      <c r="AE7836" s="1"/>
      <c r="AF7836" s="1"/>
      <c r="AG7836" s="1"/>
      <c r="AH7836" s="1"/>
    </row>
    <row r="7837" spans="17:34" x14ac:dyDescent="0.3">
      <c r="Q7837" s="1"/>
      <c r="AB7837" s="2"/>
      <c r="AD7837" s="1"/>
      <c r="AE7837" s="1"/>
      <c r="AF7837" s="1"/>
      <c r="AG7837" s="1"/>
      <c r="AH7837" s="1"/>
    </row>
    <row r="7838" spans="17:34" x14ac:dyDescent="0.3">
      <c r="Q7838" s="1"/>
      <c r="AB7838" s="2"/>
      <c r="AD7838" s="1"/>
      <c r="AE7838" s="1"/>
      <c r="AF7838" s="1"/>
      <c r="AG7838" s="1"/>
      <c r="AH7838" s="1"/>
    </row>
    <row r="7839" spans="17:34" x14ac:dyDescent="0.3">
      <c r="Q7839" s="1"/>
      <c r="AB7839" s="2"/>
      <c r="AD7839" s="1"/>
      <c r="AE7839" s="1"/>
      <c r="AF7839" s="1"/>
      <c r="AG7839" s="1"/>
      <c r="AH7839" s="1"/>
    </row>
    <row r="7840" spans="17:34" x14ac:dyDescent="0.3">
      <c r="Q7840" s="1"/>
      <c r="AB7840" s="2"/>
      <c r="AD7840" s="1"/>
      <c r="AE7840" s="1"/>
      <c r="AF7840" s="1"/>
      <c r="AG7840" s="1"/>
      <c r="AH7840" s="1"/>
    </row>
    <row r="7841" spans="17:34" x14ac:dyDescent="0.3">
      <c r="Q7841" s="1"/>
      <c r="AB7841" s="2"/>
      <c r="AD7841" s="1"/>
      <c r="AE7841" s="1"/>
      <c r="AF7841" s="1"/>
      <c r="AG7841" s="1"/>
      <c r="AH7841" s="1"/>
    </row>
    <row r="7842" spans="17:34" x14ac:dyDescent="0.3">
      <c r="Q7842" s="1"/>
      <c r="AB7842" s="2"/>
      <c r="AD7842" s="1"/>
      <c r="AE7842" s="1"/>
      <c r="AF7842" s="1"/>
      <c r="AG7842" s="1"/>
      <c r="AH7842" s="1"/>
    </row>
    <row r="7843" spans="17:34" x14ac:dyDescent="0.3">
      <c r="Q7843" s="1"/>
      <c r="AB7843" s="2"/>
      <c r="AD7843" s="1"/>
      <c r="AE7843" s="1"/>
      <c r="AF7843" s="1"/>
      <c r="AG7843" s="1"/>
      <c r="AH7843" s="1"/>
    </row>
    <row r="7844" spans="17:34" x14ac:dyDescent="0.3">
      <c r="Q7844" s="1"/>
      <c r="AB7844" s="2"/>
      <c r="AD7844" s="1"/>
      <c r="AE7844" s="1"/>
      <c r="AF7844" s="1"/>
      <c r="AG7844" s="1"/>
      <c r="AH7844" s="1"/>
    </row>
    <row r="7845" spans="17:34" x14ac:dyDescent="0.3">
      <c r="Q7845" s="1"/>
      <c r="AB7845" s="2"/>
      <c r="AD7845" s="1"/>
      <c r="AE7845" s="1"/>
      <c r="AF7845" s="1"/>
      <c r="AG7845" s="1"/>
      <c r="AH7845" s="1"/>
    </row>
    <row r="7846" spans="17:34" x14ac:dyDescent="0.3">
      <c r="Q7846" s="1"/>
      <c r="AB7846" s="2"/>
      <c r="AD7846" s="1"/>
      <c r="AE7846" s="1"/>
      <c r="AF7846" s="1"/>
      <c r="AG7846" s="1"/>
      <c r="AH7846" s="1"/>
    </row>
    <row r="7847" spans="17:34" x14ac:dyDescent="0.3">
      <c r="Q7847" s="1"/>
      <c r="AB7847" s="2"/>
      <c r="AD7847" s="1"/>
      <c r="AE7847" s="1"/>
      <c r="AF7847" s="1"/>
      <c r="AG7847" s="1"/>
      <c r="AH7847" s="1"/>
    </row>
    <row r="7848" spans="17:34" x14ac:dyDescent="0.3">
      <c r="Q7848" s="1"/>
      <c r="AB7848" s="2"/>
      <c r="AD7848" s="1"/>
      <c r="AE7848" s="1"/>
      <c r="AF7848" s="1"/>
      <c r="AG7848" s="1"/>
      <c r="AH7848" s="1"/>
    </row>
    <row r="7849" spans="17:34" x14ac:dyDescent="0.3">
      <c r="Q7849" s="1"/>
      <c r="AB7849" s="2"/>
      <c r="AD7849" s="1"/>
      <c r="AE7849" s="1"/>
      <c r="AF7849" s="1"/>
      <c r="AG7849" s="1"/>
      <c r="AH7849" s="1"/>
    </row>
    <row r="7850" spans="17:34" x14ac:dyDescent="0.3">
      <c r="Q7850" s="1"/>
      <c r="AB7850" s="2"/>
      <c r="AD7850" s="1"/>
      <c r="AE7850" s="1"/>
      <c r="AF7850" s="1"/>
      <c r="AG7850" s="1"/>
      <c r="AH7850" s="1"/>
    </row>
    <row r="7851" spans="17:34" x14ac:dyDescent="0.3">
      <c r="Q7851" s="1"/>
      <c r="AB7851" s="2"/>
      <c r="AD7851" s="1"/>
      <c r="AE7851" s="1"/>
      <c r="AF7851" s="1"/>
      <c r="AG7851" s="1"/>
      <c r="AH7851" s="1"/>
    </row>
    <row r="7852" spans="17:34" x14ac:dyDescent="0.3">
      <c r="Q7852" s="1"/>
      <c r="AB7852" s="2"/>
      <c r="AD7852" s="1"/>
      <c r="AE7852" s="1"/>
      <c r="AF7852" s="1"/>
      <c r="AG7852" s="1"/>
      <c r="AH7852" s="1"/>
    </row>
    <row r="7853" spans="17:34" x14ac:dyDescent="0.3">
      <c r="Q7853" s="1"/>
      <c r="AB7853" s="2"/>
      <c r="AD7853" s="1"/>
      <c r="AE7853" s="1"/>
      <c r="AF7853" s="1"/>
      <c r="AG7853" s="1"/>
      <c r="AH7853" s="1"/>
    </row>
    <row r="7854" spans="17:34" x14ac:dyDescent="0.3">
      <c r="Q7854" s="1"/>
      <c r="AB7854" s="2"/>
      <c r="AD7854" s="1"/>
      <c r="AE7854" s="1"/>
      <c r="AF7854" s="1"/>
      <c r="AG7854" s="1"/>
      <c r="AH7854" s="1"/>
    </row>
    <row r="7855" spans="17:34" x14ac:dyDescent="0.3">
      <c r="Q7855" s="1"/>
      <c r="AB7855" s="2"/>
      <c r="AD7855" s="1"/>
      <c r="AE7855" s="1"/>
      <c r="AF7855" s="1"/>
      <c r="AG7855" s="1"/>
      <c r="AH7855" s="1"/>
    </row>
    <row r="7856" spans="17:34" x14ac:dyDescent="0.3">
      <c r="Q7856" s="1"/>
      <c r="AB7856" s="2"/>
      <c r="AD7856" s="1"/>
      <c r="AE7856" s="1"/>
      <c r="AF7856" s="1"/>
      <c r="AG7856" s="1"/>
      <c r="AH7856" s="1"/>
    </row>
    <row r="7857" spans="17:34" x14ac:dyDescent="0.3">
      <c r="Q7857" s="1"/>
      <c r="AB7857" s="2"/>
      <c r="AD7857" s="1"/>
      <c r="AE7857" s="1"/>
      <c r="AF7857" s="1"/>
      <c r="AG7857" s="1"/>
      <c r="AH7857" s="1"/>
    </row>
    <row r="7858" spans="17:34" x14ac:dyDescent="0.3">
      <c r="Q7858" s="1"/>
      <c r="AB7858" s="2"/>
      <c r="AD7858" s="1"/>
      <c r="AE7858" s="1"/>
      <c r="AF7858" s="1"/>
      <c r="AG7858" s="1"/>
      <c r="AH7858" s="1"/>
    </row>
    <row r="7859" spans="17:34" x14ac:dyDescent="0.3">
      <c r="Q7859" s="1"/>
      <c r="AB7859" s="2"/>
      <c r="AD7859" s="1"/>
      <c r="AE7859" s="1"/>
      <c r="AF7859" s="1"/>
      <c r="AG7859" s="1"/>
      <c r="AH7859" s="1"/>
    </row>
    <row r="7860" spans="17:34" x14ac:dyDescent="0.3">
      <c r="Q7860" s="1"/>
      <c r="AB7860" s="2"/>
      <c r="AD7860" s="1"/>
      <c r="AE7860" s="1"/>
      <c r="AF7860" s="1"/>
      <c r="AG7860" s="1"/>
      <c r="AH7860" s="1"/>
    </row>
    <row r="7861" spans="17:34" x14ac:dyDescent="0.3">
      <c r="Q7861" s="1"/>
      <c r="AB7861" s="2"/>
      <c r="AD7861" s="1"/>
      <c r="AE7861" s="1"/>
      <c r="AF7861" s="1"/>
      <c r="AG7861" s="1"/>
      <c r="AH7861" s="1"/>
    </row>
    <row r="7862" spans="17:34" x14ac:dyDescent="0.3">
      <c r="Q7862" s="1"/>
      <c r="AB7862" s="2"/>
      <c r="AD7862" s="1"/>
      <c r="AE7862" s="1"/>
      <c r="AF7862" s="1"/>
      <c r="AG7862" s="1"/>
      <c r="AH7862" s="1"/>
    </row>
    <row r="7863" spans="17:34" x14ac:dyDescent="0.3">
      <c r="Q7863" s="1"/>
      <c r="AB7863" s="2"/>
      <c r="AD7863" s="1"/>
      <c r="AE7863" s="1"/>
      <c r="AF7863" s="1"/>
      <c r="AG7863" s="1"/>
      <c r="AH7863" s="1"/>
    </row>
    <row r="7864" spans="17:34" x14ac:dyDescent="0.3">
      <c r="Q7864" s="1"/>
      <c r="AB7864" s="2"/>
      <c r="AD7864" s="1"/>
      <c r="AE7864" s="1"/>
      <c r="AF7864" s="1"/>
      <c r="AG7864" s="1"/>
      <c r="AH7864" s="1"/>
    </row>
    <row r="7865" spans="17:34" x14ac:dyDescent="0.3">
      <c r="Q7865" s="1"/>
      <c r="AB7865" s="2"/>
      <c r="AD7865" s="1"/>
      <c r="AE7865" s="1"/>
      <c r="AF7865" s="1"/>
      <c r="AG7865" s="1"/>
      <c r="AH7865" s="1"/>
    </row>
    <row r="7866" spans="17:34" x14ac:dyDescent="0.3">
      <c r="Q7866" s="1"/>
      <c r="AB7866" s="2"/>
      <c r="AD7866" s="1"/>
      <c r="AE7866" s="1"/>
      <c r="AF7866" s="1"/>
      <c r="AG7866" s="1"/>
      <c r="AH7866" s="1"/>
    </row>
    <row r="7867" spans="17:34" x14ac:dyDescent="0.3">
      <c r="Q7867" s="1"/>
      <c r="AB7867" s="2"/>
      <c r="AD7867" s="1"/>
      <c r="AE7867" s="1"/>
      <c r="AF7867" s="1"/>
      <c r="AG7867" s="1"/>
      <c r="AH7867" s="1"/>
    </row>
    <row r="7868" spans="17:34" x14ac:dyDescent="0.3">
      <c r="Q7868" s="1"/>
      <c r="AB7868" s="2"/>
      <c r="AD7868" s="1"/>
      <c r="AE7868" s="1"/>
      <c r="AF7868" s="1"/>
      <c r="AG7868" s="1"/>
      <c r="AH7868" s="1"/>
    </row>
    <row r="7869" spans="17:34" x14ac:dyDescent="0.3">
      <c r="Q7869" s="1"/>
      <c r="AB7869" s="2"/>
      <c r="AD7869" s="1"/>
      <c r="AE7869" s="1"/>
      <c r="AF7869" s="1"/>
      <c r="AG7869" s="1"/>
      <c r="AH7869" s="1"/>
    </row>
    <row r="7870" spans="17:34" x14ac:dyDescent="0.3">
      <c r="Q7870" s="1"/>
      <c r="AB7870" s="2"/>
      <c r="AD7870" s="1"/>
      <c r="AE7870" s="1"/>
      <c r="AF7870" s="1"/>
      <c r="AG7870" s="1"/>
      <c r="AH7870" s="1"/>
    </row>
    <row r="7871" spans="17:34" x14ac:dyDescent="0.3">
      <c r="Q7871" s="1"/>
      <c r="AB7871" s="2"/>
      <c r="AD7871" s="1"/>
      <c r="AE7871" s="1"/>
      <c r="AF7871" s="1"/>
      <c r="AG7871" s="1"/>
      <c r="AH7871" s="1"/>
    </row>
    <row r="7872" spans="17:34" x14ac:dyDescent="0.3">
      <c r="Q7872" s="1"/>
      <c r="AB7872" s="2"/>
      <c r="AD7872" s="1"/>
      <c r="AE7872" s="1"/>
      <c r="AF7872" s="1"/>
      <c r="AG7872" s="1"/>
      <c r="AH7872" s="1"/>
    </row>
    <row r="7873" spans="17:34" x14ac:dyDescent="0.3">
      <c r="Q7873" s="1"/>
      <c r="AB7873" s="2"/>
      <c r="AD7873" s="1"/>
      <c r="AE7873" s="1"/>
      <c r="AF7873" s="1"/>
      <c r="AG7873" s="1"/>
      <c r="AH7873" s="1"/>
    </row>
    <row r="7874" spans="17:34" x14ac:dyDescent="0.3">
      <c r="Q7874" s="1"/>
      <c r="AB7874" s="2"/>
      <c r="AD7874" s="1"/>
      <c r="AE7874" s="1"/>
      <c r="AF7874" s="1"/>
      <c r="AG7874" s="1"/>
      <c r="AH7874" s="1"/>
    </row>
    <row r="7875" spans="17:34" x14ac:dyDescent="0.3">
      <c r="Q7875" s="1"/>
      <c r="AB7875" s="2"/>
      <c r="AD7875" s="1"/>
      <c r="AE7875" s="1"/>
      <c r="AF7875" s="1"/>
      <c r="AG7875" s="1"/>
      <c r="AH7875" s="1"/>
    </row>
    <row r="7876" spans="17:34" x14ac:dyDescent="0.3">
      <c r="Q7876" s="1"/>
      <c r="AB7876" s="2"/>
      <c r="AD7876" s="1"/>
      <c r="AE7876" s="1"/>
      <c r="AF7876" s="1"/>
      <c r="AG7876" s="1"/>
      <c r="AH7876" s="1"/>
    </row>
    <row r="7877" spans="17:34" x14ac:dyDescent="0.3">
      <c r="Q7877" s="1"/>
      <c r="AB7877" s="2"/>
      <c r="AD7877" s="1"/>
      <c r="AE7877" s="1"/>
      <c r="AF7877" s="1"/>
      <c r="AG7877" s="1"/>
      <c r="AH7877" s="1"/>
    </row>
    <row r="7878" spans="17:34" x14ac:dyDescent="0.3">
      <c r="Q7878" s="1"/>
      <c r="AB7878" s="2"/>
      <c r="AD7878" s="1"/>
      <c r="AE7878" s="1"/>
      <c r="AF7878" s="1"/>
      <c r="AG7878" s="1"/>
      <c r="AH7878" s="1"/>
    </row>
    <row r="7879" spans="17:34" x14ac:dyDescent="0.3">
      <c r="Q7879" s="1"/>
      <c r="AB7879" s="2"/>
      <c r="AD7879" s="1"/>
      <c r="AE7879" s="1"/>
      <c r="AF7879" s="1"/>
      <c r="AG7879" s="1"/>
      <c r="AH7879" s="1"/>
    </row>
    <row r="7880" spans="17:34" x14ac:dyDescent="0.3">
      <c r="Q7880" s="1"/>
      <c r="AB7880" s="2"/>
      <c r="AD7880" s="1"/>
      <c r="AE7880" s="1"/>
      <c r="AF7880" s="1"/>
      <c r="AG7880" s="1"/>
      <c r="AH7880" s="1"/>
    </row>
    <row r="7881" spans="17:34" x14ac:dyDescent="0.3">
      <c r="Q7881" s="1"/>
      <c r="AB7881" s="2"/>
      <c r="AD7881" s="1"/>
      <c r="AE7881" s="1"/>
      <c r="AF7881" s="1"/>
      <c r="AG7881" s="1"/>
      <c r="AH7881" s="1"/>
    </row>
    <row r="7882" spans="17:34" x14ac:dyDescent="0.3">
      <c r="Q7882" s="1"/>
      <c r="AB7882" s="2"/>
      <c r="AD7882" s="1"/>
      <c r="AE7882" s="1"/>
      <c r="AF7882" s="1"/>
      <c r="AG7882" s="1"/>
      <c r="AH7882" s="1"/>
    </row>
    <row r="7883" spans="17:34" x14ac:dyDescent="0.3">
      <c r="Q7883" s="1"/>
      <c r="AB7883" s="2"/>
      <c r="AD7883" s="1"/>
      <c r="AE7883" s="1"/>
      <c r="AF7883" s="1"/>
      <c r="AG7883" s="1"/>
      <c r="AH7883" s="1"/>
    </row>
    <row r="7884" spans="17:34" x14ac:dyDescent="0.3">
      <c r="Q7884" s="1"/>
      <c r="AB7884" s="2"/>
      <c r="AD7884" s="1"/>
      <c r="AE7884" s="1"/>
      <c r="AF7884" s="1"/>
      <c r="AG7884" s="1"/>
      <c r="AH7884" s="1"/>
    </row>
    <row r="7885" spans="17:34" x14ac:dyDescent="0.3">
      <c r="Q7885" s="1"/>
      <c r="AB7885" s="2"/>
      <c r="AD7885" s="1"/>
      <c r="AE7885" s="1"/>
      <c r="AF7885" s="1"/>
      <c r="AG7885" s="1"/>
      <c r="AH7885" s="1"/>
    </row>
    <row r="7886" spans="17:34" x14ac:dyDescent="0.3">
      <c r="Q7886" s="1"/>
      <c r="AB7886" s="2"/>
      <c r="AD7886" s="1"/>
      <c r="AE7886" s="1"/>
      <c r="AF7886" s="1"/>
      <c r="AG7886" s="1"/>
      <c r="AH7886" s="1"/>
    </row>
    <row r="7887" spans="17:34" x14ac:dyDescent="0.3">
      <c r="Q7887" s="1"/>
      <c r="AB7887" s="2"/>
      <c r="AD7887" s="1"/>
      <c r="AE7887" s="1"/>
      <c r="AF7887" s="1"/>
      <c r="AG7887" s="1"/>
      <c r="AH7887" s="1"/>
    </row>
    <row r="7888" spans="17:34" x14ac:dyDescent="0.3">
      <c r="Q7888" s="1"/>
      <c r="AB7888" s="2"/>
      <c r="AD7888" s="1"/>
      <c r="AE7888" s="1"/>
      <c r="AF7888" s="1"/>
      <c r="AG7888" s="1"/>
      <c r="AH7888" s="1"/>
    </row>
    <row r="7889" spans="17:34" x14ac:dyDescent="0.3">
      <c r="Q7889" s="1"/>
      <c r="AB7889" s="2"/>
      <c r="AD7889" s="1"/>
      <c r="AE7889" s="1"/>
      <c r="AF7889" s="1"/>
      <c r="AG7889" s="1"/>
      <c r="AH7889" s="1"/>
    </row>
    <row r="7890" spans="17:34" x14ac:dyDescent="0.3">
      <c r="Q7890" s="1"/>
      <c r="AB7890" s="2"/>
      <c r="AD7890" s="1"/>
      <c r="AE7890" s="1"/>
      <c r="AF7890" s="1"/>
      <c r="AG7890" s="1"/>
      <c r="AH7890" s="1"/>
    </row>
    <row r="7891" spans="17:34" x14ac:dyDescent="0.3">
      <c r="Q7891" s="1"/>
      <c r="AB7891" s="2"/>
      <c r="AD7891" s="1"/>
      <c r="AE7891" s="1"/>
      <c r="AF7891" s="1"/>
      <c r="AG7891" s="1"/>
      <c r="AH7891" s="1"/>
    </row>
    <row r="7892" spans="17:34" x14ac:dyDescent="0.3">
      <c r="Q7892" s="1"/>
      <c r="AB7892" s="2"/>
      <c r="AD7892" s="1"/>
      <c r="AE7892" s="1"/>
      <c r="AF7892" s="1"/>
      <c r="AG7892" s="1"/>
      <c r="AH7892" s="1"/>
    </row>
    <row r="7893" spans="17:34" x14ac:dyDescent="0.3">
      <c r="Q7893" s="1"/>
      <c r="AB7893" s="2"/>
      <c r="AD7893" s="1"/>
      <c r="AE7893" s="1"/>
      <c r="AF7893" s="1"/>
      <c r="AG7893" s="1"/>
      <c r="AH7893" s="1"/>
    </row>
    <row r="7894" spans="17:34" x14ac:dyDescent="0.3">
      <c r="Q7894" s="1"/>
      <c r="AB7894" s="2"/>
      <c r="AD7894" s="1"/>
      <c r="AE7894" s="1"/>
      <c r="AF7894" s="1"/>
      <c r="AG7894" s="1"/>
      <c r="AH7894" s="1"/>
    </row>
    <row r="7895" spans="17:34" x14ac:dyDescent="0.3">
      <c r="Q7895" s="1"/>
      <c r="AB7895" s="2"/>
      <c r="AD7895" s="1"/>
      <c r="AE7895" s="1"/>
      <c r="AF7895" s="1"/>
      <c r="AG7895" s="1"/>
      <c r="AH7895" s="1"/>
    </row>
    <row r="7896" spans="17:34" x14ac:dyDescent="0.3">
      <c r="Q7896" s="1"/>
      <c r="AB7896" s="2"/>
      <c r="AD7896" s="1"/>
      <c r="AE7896" s="1"/>
      <c r="AF7896" s="1"/>
      <c r="AG7896" s="1"/>
      <c r="AH7896" s="1"/>
    </row>
    <row r="7897" spans="17:34" x14ac:dyDescent="0.3">
      <c r="Q7897" s="1"/>
      <c r="AB7897" s="2"/>
      <c r="AD7897" s="1"/>
      <c r="AE7897" s="1"/>
      <c r="AF7897" s="1"/>
      <c r="AG7897" s="1"/>
      <c r="AH7897" s="1"/>
    </row>
    <row r="7898" spans="17:34" x14ac:dyDescent="0.3">
      <c r="Q7898" s="1"/>
      <c r="AB7898" s="2"/>
      <c r="AD7898" s="1"/>
      <c r="AE7898" s="1"/>
      <c r="AF7898" s="1"/>
      <c r="AG7898" s="1"/>
      <c r="AH7898" s="1"/>
    </row>
    <row r="7899" spans="17:34" x14ac:dyDescent="0.3">
      <c r="Q7899" s="1"/>
      <c r="AB7899" s="2"/>
      <c r="AD7899" s="1"/>
      <c r="AE7899" s="1"/>
      <c r="AF7899" s="1"/>
      <c r="AG7899" s="1"/>
      <c r="AH7899" s="1"/>
    </row>
    <row r="7900" spans="17:34" x14ac:dyDescent="0.3">
      <c r="Q7900" s="1"/>
      <c r="AB7900" s="2"/>
      <c r="AD7900" s="1"/>
      <c r="AE7900" s="1"/>
      <c r="AF7900" s="1"/>
      <c r="AG7900" s="1"/>
      <c r="AH7900" s="1"/>
    </row>
    <row r="7901" spans="17:34" x14ac:dyDescent="0.3">
      <c r="Q7901" s="1"/>
      <c r="AB7901" s="2"/>
      <c r="AD7901" s="1"/>
      <c r="AE7901" s="1"/>
      <c r="AF7901" s="1"/>
      <c r="AG7901" s="1"/>
      <c r="AH7901" s="1"/>
    </row>
    <row r="7902" spans="17:34" x14ac:dyDescent="0.3">
      <c r="Q7902" s="1"/>
      <c r="AB7902" s="2"/>
      <c r="AD7902" s="1"/>
      <c r="AE7902" s="1"/>
      <c r="AF7902" s="1"/>
      <c r="AG7902" s="1"/>
      <c r="AH7902" s="1"/>
    </row>
    <row r="7903" spans="17:34" x14ac:dyDescent="0.3">
      <c r="Q7903" s="1"/>
      <c r="AB7903" s="2"/>
      <c r="AD7903" s="1"/>
      <c r="AE7903" s="1"/>
      <c r="AF7903" s="1"/>
      <c r="AG7903" s="1"/>
      <c r="AH7903" s="1"/>
    </row>
    <row r="7904" spans="17:34" x14ac:dyDescent="0.3">
      <c r="Q7904" s="1"/>
      <c r="AB7904" s="2"/>
      <c r="AD7904" s="1"/>
      <c r="AE7904" s="1"/>
      <c r="AF7904" s="1"/>
      <c r="AG7904" s="1"/>
      <c r="AH7904" s="1"/>
    </row>
    <row r="7905" spans="17:34" x14ac:dyDescent="0.3">
      <c r="Q7905" s="1"/>
      <c r="AB7905" s="2"/>
      <c r="AD7905" s="1"/>
      <c r="AE7905" s="1"/>
      <c r="AF7905" s="1"/>
      <c r="AG7905" s="1"/>
      <c r="AH7905" s="1"/>
    </row>
    <row r="7906" spans="17:34" x14ac:dyDescent="0.3">
      <c r="Q7906" s="1"/>
      <c r="AB7906" s="2"/>
      <c r="AD7906" s="1"/>
      <c r="AE7906" s="1"/>
      <c r="AF7906" s="1"/>
      <c r="AG7906" s="1"/>
      <c r="AH7906" s="1"/>
    </row>
    <row r="7907" spans="17:34" x14ac:dyDescent="0.3">
      <c r="Q7907" s="1"/>
      <c r="AB7907" s="2"/>
      <c r="AD7907" s="1"/>
      <c r="AE7907" s="1"/>
      <c r="AF7907" s="1"/>
      <c r="AG7907" s="1"/>
      <c r="AH7907" s="1"/>
    </row>
    <row r="7908" spans="17:34" x14ac:dyDescent="0.3">
      <c r="Q7908" s="1"/>
      <c r="AB7908" s="2"/>
      <c r="AD7908" s="1"/>
      <c r="AE7908" s="1"/>
      <c r="AF7908" s="1"/>
      <c r="AG7908" s="1"/>
      <c r="AH7908" s="1"/>
    </row>
    <row r="7909" spans="17:34" x14ac:dyDescent="0.3">
      <c r="Q7909" s="1"/>
      <c r="AB7909" s="2"/>
      <c r="AD7909" s="1"/>
      <c r="AE7909" s="1"/>
      <c r="AF7909" s="1"/>
      <c r="AG7909" s="1"/>
      <c r="AH7909" s="1"/>
    </row>
    <row r="7910" spans="17:34" x14ac:dyDescent="0.3">
      <c r="Q7910" s="1"/>
      <c r="AB7910" s="2"/>
      <c r="AD7910" s="1"/>
      <c r="AE7910" s="1"/>
      <c r="AF7910" s="1"/>
      <c r="AG7910" s="1"/>
      <c r="AH7910" s="1"/>
    </row>
    <row r="7911" spans="17:34" x14ac:dyDescent="0.3">
      <c r="Q7911" s="1"/>
      <c r="AB7911" s="2"/>
      <c r="AD7911" s="1"/>
      <c r="AE7911" s="1"/>
      <c r="AF7911" s="1"/>
      <c r="AG7911" s="1"/>
      <c r="AH7911" s="1"/>
    </row>
    <row r="7912" spans="17:34" x14ac:dyDescent="0.3">
      <c r="Q7912" s="1"/>
      <c r="AB7912" s="2"/>
      <c r="AD7912" s="1"/>
      <c r="AE7912" s="1"/>
      <c r="AF7912" s="1"/>
      <c r="AG7912" s="1"/>
      <c r="AH7912" s="1"/>
    </row>
    <row r="7913" spans="17:34" x14ac:dyDescent="0.3">
      <c r="Q7913" s="1"/>
      <c r="AB7913" s="2"/>
      <c r="AD7913" s="1"/>
      <c r="AE7913" s="1"/>
      <c r="AF7913" s="1"/>
      <c r="AG7913" s="1"/>
      <c r="AH7913" s="1"/>
    </row>
    <row r="7914" spans="17:34" x14ac:dyDescent="0.3">
      <c r="Q7914" s="1"/>
      <c r="AB7914" s="2"/>
      <c r="AD7914" s="1"/>
      <c r="AE7914" s="1"/>
      <c r="AF7914" s="1"/>
      <c r="AG7914" s="1"/>
      <c r="AH7914" s="1"/>
    </row>
    <row r="7915" spans="17:34" x14ac:dyDescent="0.3">
      <c r="Q7915" s="1"/>
      <c r="AB7915" s="2"/>
      <c r="AD7915" s="1"/>
      <c r="AE7915" s="1"/>
      <c r="AF7915" s="1"/>
      <c r="AG7915" s="1"/>
      <c r="AH7915" s="1"/>
    </row>
    <row r="7916" spans="17:34" x14ac:dyDescent="0.3">
      <c r="Q7916" s="1"/>
      <c r="AB7916" s="2"/>
      <c r="AD7916" s="1"/>
      <c r="AE7916" s="1"/>
      <c r="AF7916" s="1"/>
      <c r="AG7916" s="1"/>
      <c r="AH7916" s="1"/>
    </row>
    <row r="7917" spans="17:34" x14ac:dyDescent="0.3">
      <c r="Q7917" s="1"/>
      <c r="AB7917" s="2"/>
      <c r="AD7917" s="1"/>
      <c r="AE7917" s="1"/>
      <c r="AF7917" s="1"/>
      <c r="AG7917" s="1"/>
      <c r="AH7917" s="1"/>
    </row>
    <row r="7918" spans="17:34" x14ac:dyDescent="0.3">
      <c r="Q7918" s="1"/>
      <c r="AB7918" s="2"/>
      <c r="AD7918" s="1"/>
      <c r="AE7918" s="1"/>
      <c r="AF7918" s="1"/>
      <c r="AG7918" s="1"/>
      <c r="AH7918" s="1"/>
    </row>
    <row r="7919" spans="17:34" x14ac:dyDescent="0.3">
      <c r="Q7919" s="1"/>
      <c r="AB7919" s="2"/>
      <c r="AD7919" s="1"/>
      <c r="AE7919" s="1"/>
      <c r="AF7919" s="1"/>
      <c r="AG7919" s="1"/>
      <c r="AH7919" s="1"/>
    </row>
    <row r="7920" spans="17:34" x14ac:dyDescent="0.3">
      <c r="Q7920" s="1"/>
      <c r="AB7920" s="2"/>
      <c r="AD7920" s="1"/>
      <c r="AE7920" s="1"/>
      <c r="AF7920" s="1"/>
      <c r="AG7920" s="1"/>
      <c r="AH7920" s="1"/>
    </row>
    <row r="7921" spans="17:34" x14ac:dyDescent="0.3">
      <c r="Q7921" s="1"/>
      <c r="AB7921" s="2"/>
      <c r="AD7921" s="1"/>
      <c r="AE7921" s="1"/>
      <c r="AF7921" s="1"/>
      <c r="AG7921" s="1"/>
      <c r="AH7921" s="1"/>
    </row>
    <row r="7922" spans="17:34" x14ac:dyDescent="0.3">
      <c r="Q7922" s="1"/>
      <c r="AB7922" s="2"/>
      <c r="AD7922" s="1"/>
      <c r="AE7922" s="1"/>
      <c r="AF7922" s="1"/>
      <c r="AG7922" s="1"/>
      <c r="AH7922" s="1"/>
    </row>
    <row r="7923" spans="17:34" x14ac:dyDescent="0.3">
      <c r="Q7923" s="1"/>
      <c r="AB7923" s="2"/>
      <c r="AD7923" s="1"/>
      <c r="AE7923" s="1"/>
      <c r="AF7923" s="1"/>
      <c r="AG7923" s="1"/>
      <c r="AH7923" s="1"/>
    </row>
    <row r="7924" spans="17:34" x14ac:dyDescent="0.3">
      <c r="Q7924" s="1"/>
      <c r="AB7924" s="2"/>
      <c r="AD7924" s="1"/>
      <c r="AE7924" s="1"/>
      <c r="AF7924" s="1"/>
      <c r="AG7924" s="1"/>
      <c r="AH7924" s="1"/>
    </row>
    <row r="7925" spans="17:34" x14ac:dyDescent="0.3">
      <c r="Q7925" s="1"/>
      <c r="AB7925" s="2"/>
      <c r="AD7925" s="1"/>
      <c r="AE7925" s="1"/>
      <c r="AF7925" s="1"/>
      <c r="AG7925" s="1"/>
      <c r="AH7925" s="1"/>
    </row>
    <row r="7926" spans="17:34" x14ac:dyDescent="0.3">
      <c r="Q7926" s="1"/>
      <c r="AB7926" s="2"/>
      <c r="AD7926" s="1"/>
      <c r="AE7926" s="1"/>
      <c r="AF7926" s="1"/>
      <c r="AG7926" s="1"/>
      <c r="AH7926" s="1"/>
    </row>
    <row r="7927" spans="17:34" x14ac:dyDescent="0.3">
      <c r="Q7927" s="1"/>
      <c r="AB7927" s="2"/>
      <c r="AD7927" s="1"/>
      <c r="AE7927" s="1"/>
      <c r="AF7927" s="1"/>
      <c r="AG7927" s="1"/>
      <c r="AH7927" s="1"/>
    </row>
    <row r="7928" spans="17:34" x14ac:dyDescent="0.3">
      <c r="Q7928" s="1"/>
      <c r="AB7928" s="2"/>
      <c r="AD7928" s="1"/>
      <c r="AE7928" s="1"/>
      <c r="AF7928" s="1"/>
      <c r="AG7928" s="1"/>
      <c r="AH7928" s="1"/>
    </row>
    <row r="7929" spans="17:34" x14ac:dyDescent="0.3">
      <c r="Q7929" s="1"/>
      <c r="AB7929" s="2"/>
      <c r="AD7929" s="1"/>
      <c r="AE7929" s="1"/>
      <c r="AF7929" s="1"/>
      <c r="AG7929" s="1"/>
      <c r="AH7929" s="1"/>
    </row>
    <row r="7930" spans="17:34" x14ac:dyDescent="0.3">
      <c r="Q7930" s="1"/>
      <c r="AB7930" s="2"/>
      <c r="AD7930" s="1"/>
      <c r="AE7930" s="1"/>
      <c r="AF7930" s="1"/>
      <c r="AG7930" s="1"/>
      <c r="AH7930" s="1"/>
    </row>
    <row r="7931" spans="17:34" x14ac:dyDescent="0.3">
      <c r="Q7931" s="1"/>
      <c r="AB7931" s="2"/>
      <c r="AD7931" s="1"/>
      <c r="AE7931" s="1"/>
      <c r="AF7931" s="1"/>
      <c r="AG7931" s="1"/>
      <c r="AH7931" s="1"/>
    </row>
    <row r="7932" spans="17:34" x14ac:dyDescent="0.3">
      <c r="Q7932" s="1"/>
      <c r="AB7932" s="2"/>
      <c r="AD7932" s="1"/>
      <c r="AE7932" s="1"/>
      <c r="AF7932" s="1"/>
      <c r="AG7932" s="1"/>
      <c r="AH7932" s="1"/>
    </row>
    <row r="7933" spans="17:34" x14ac:dyDescent="0.3">
      <c r="Q7933" s="1"/>
      <c r="AB7933" s="2"/>
      <c r="AD7933" s="1"/>
      <c r="AE7933" s="1"/>
      <c r="AF7933" s="1"/>
      <c r="AG7933" s="1"/>
      <c r="AH7933" s="1"/>
    </row>
    <row r="7934" spans="17:34" x14ac:dyDescent="0.3">
      <c r="Q7934" s="1"/>
      <c r="AB7934" s="2"/>
      <c r="AD7934" s="1"/>
      <c r="AE7934" s="1"/>
      <c r="AF7934" s="1"/>
      <c r="AG7934" s="1"/>
      <c r="AH7934" s="1"/>
    </row>
    <row r="7935" spans="17:34" x14ac:dyDescent="0.3">
      <c r="Q7935" s="1"/>
      <c r="AB7935" s="2"/>
      <c r="AD7935" s="1"/>
      <c r="AE7935" s="1"/>
      <c r="AF7935" s="1"/>
      <c r="AG7935" s="1"/>
      <c r="AH7935" s="1"/>
    </row>
    <row r="7936" spans="17:34" x14ac:dyDescent="0.3">
      <c r="Q7936" s="1"/>
      <c r="AB7936" s="2"/>
      <c r="AD7936" s="1"/>
      <c r="AE7936" s="1"/>
      <c r="AF7936" s="1"/>
      <c r="AG7936" s="1"/>
      <c r="AH7936" s="1"/>
    </row>
    <row r="7937" spans="17:34" x14ac:dyDescent="0.3">
      <c r="Q7937" s="1"/>
      <c r="AB7937" s="2"/>
      <c r="AD7937" s="1"/>
      <c r="AE7937" s="1"/>
      <c r="AF7937" s="1"/>
      <c r="AG7937" s="1"/>
      <c r="AH7937" s="1"/>
    </row>
    <row r="7938" spans="17:34" x14ac:dyDescent="0.3">
      <c r="Q7938" s="1"/>
      <c r="AB7938" s="2"/>
      <c r="AD7938" s="1"/>
      <c r="AE7938" s="1"/>
      <c r="AF7938" s="1"/>
      <c r="AG7938" s="1"/>
      <c r="AH7938" s="1"/>
    </row>
    <row r="7939" spans="17:34" x14ac:dyDescent="0.3">
      <c r="Q7939" s="1"/>
      <c r="AB7939" s="2"/>
      <c r="AD7939" s="1"/>
      <c r="AE7939" s="1"/>
      <c r="AF7939" s="1"/>
      <c r="AG7939" s="1"/>
      <c r="AH7939" s="1"/>
    </row>
    <row r="7940" spans="17:34" x14ac:dyDescent="0.3">
      <c r="Q7940" s="1"/>
      <c r="AB7940" s="2"/>
      <c r="AD7940" s="1"/>
      <c r="AE7940" s="1"/>
      <c r="AF7940" s="1"/>
      <c r="AG7940" s="1"/>
      <c r="AH7940" s="1"/>
    </row>
    <row r="7941" spans="17:34" x14ac:dyDescent="0.3">
      <c r="Q7941" s="1"/>
      <c r="AB7941" s="2"/>
      <c r="AD7941" s="1"/>
      <c r="AE7941" s="1"/>
      <c r="AF7941" s="1"/>
      <c r="AG7941" s="1"/>
      <c r="AH7941" s="1"/>
    </row>
    <row r="7942" spans="17:34" x14ac:dyDescent="0.3">
      <c r="Q7942" s="1"/>
      <c r="AB7942" s="2"/>
      <c r="AD7942" s="1"/>
      <c r="AE7942" s="1"/>
      <c r="AF7942" s="1"/>
      <c r="AG7942" s="1"/>
      <c r="AH7942" s="1"/>
    </row>
    <row r="7943" spans="17:34" x14ac:dyDescent="0.3">
      <c r="Q7943" s="1"/>
      <c r="AB7943" s="2"/>
      <c r="AD7943" s="1"/>
      <c r="AE7943" s="1"/>
      <c r="AF7943" s="1"/>
      <c r="AG7943" s="1"/>
      <c r="AH7943" s="1"/>
    </row>
    <row r="7944" spans="17:34" x14ac:dyDescent="0.3">
      <c r="Q7944" s="1"/>
      <c r="AB7944" s="2"/>
      <c r="AD7944" s="1"/>
      <c r="AE7944" s="1"/>
      <c r="AF7944" s="1"/>
      <c r="AG7944" s="1"/>
      <c r="AH7944" s="1"/>
    </row>
    <row r="7945" spans="17:34" x14ac:dyDescent="0.3">
      <c r="Q7945" s="1"/>
      <c r="AB7945" s="2"/>
      <c r="AD7945" s="1"/>
      <c r="AE7945" s="1"/>
      <c r="AF7945" s="1"/>
      <c r="AG7945" s="1"/>
      <c r="AH7945" s="1"/>
    </row>
    <row r="7946" spans="17:34" x14ac:dyDescent="0.3">
      <c r="Q7946" s="1"/>
      <c r="AB7946" s="2"/>
      <c r="AD7946" s="1"/>
      <c r="AE7946" s="1"/>
      <c r="AF7946" s="1"/>
      <c r="AG7946" s="1"/>
      <c r="AH7946" s="1"/>
    </row>
    <row r="7947" spans="17:34" x14ac:dyDescent="0.3">
      <c r="Q7947" s="1"/>
      <c r="AB7947" s="2"/>
      <c r="AD7947" s="1"/>
      <c r="AE7947" s="1"/>
      <c r="AF7947" s="1"/>
      <c r="AG7947" s="1"/>
      <c r="AH7947" s="1"/>
    </row>
    <row r="7948" spans="17:34" x14ac:dyDescent="0.3">
      <c r="Q7948" s="1"/>
      <c r="AB7948" s="2"/>
      <c r="AD7948" s="1"/>
      <c r="AE7948" s="1"/>
      <c r="AF7948" s="1"/>
      <c r="AG7948" s="1"/>
      <c r="AH7948" s="1"/>
    </row>
    <row r="7949" spans="17:34" x14ac:dyDescent="0.3">
      <c r="Q7949" s="1"/>
      <c r="AB7949" s="2"/>
      <c r="AD7949" s="1"/>
      <c r="AE7949" s="1"/>
      <c r="AF7949" s="1"/>
      <c r="AG7949" s="1"/>
      <c r="AH7949" s="1"/>
    </row>
    <row r="7950" spans="17:34" x14ac:dyDescent="0.3">
      <c r="Q7950" s="1"/>
      <c r="AB7950" s="2"/>
      <c r="AD7950" s="1"/>
      <c r="AE7950" s="1"/>
      <c r="AF7950" s="1"/>
      <c r="AG7950" s="1"/>
      <c r="AH7950" s="1"/>
    </row>
    <row r="7951" spans="17:34" x14ac:dyDescent="0.3">
      <c r="Q7951" s="1"/>
      <c r="AB7951" s="2"/>
      <c r="AD7951" s="1"/>
      <c r="AE7951" s="1"/>
      <c r="AF7951" s="1"/>
      <c r="AG7951" s="1"/>
      <c r="AH7951" s="1"/>
    </row>
    <row r="7952" spans="17:34" x14ac:dyDescent="0.3">
      <c r="Q7952" s="1"/>
      <c r="AB7952" s="2"/>
      <c r="AD7952" s="1"/>
      <c r="AE7952" s="1"/>
      <c r="AF7952" s="1"/>
      <c r="AG7952" s="1"/>
      <c r="AH7952" s="1"/>
    </row>
    <row r="7953" spans="17:34" x14ac:dyDescent="0.3">
      <c r="Q7953" s="1"/>
      <c r="AB7953" s="2"/>
      <c r="AD7953" s="1"/>
      <c r="AE7953" s="1"/>
      <c r="AF7953" s="1"/>
      <c r="AG7953" s="1"/>
      <c r="AH7953" s="1"/>
    </row>
    <row r="7954" spans="17:34" x14ac:dyDescent="0.3">
      <c r="Q7954" s="1"/>
      <c r="AB7954" s="2"/>
      <c r="AD7954" s="1"/>
      <c r="AE7954" s="1"/>
      <c r="AF7954" s="1"/>
      <c r="AG7954" s="1"/>
      <c r="AH7954" s="1"/>
    </row>
    <row r="7955" spans="17:34" x14ac:dyDescent="0.3">
      <c r="Q7955" s="1"/>
      <c r="AB7955" s="2"/>
      <c r="AD7955" s="1"/>
      <c r="AE7955" s="1"/>
      <c r="AF7955" s="1"/>
      <c r="AG7955" s="1"/>
      <c r="AH7955" s="1"/>
    </row>
    <row r="7956" spans="17:34" x14ac:dyDescent="0.3">
      <c r="Q7956" s="1"/>
      <c r="AB7956" s="2"/>
      <c r="AD7956" s="1"/>
      <c r="AE7956" s="1"/>
      <c r="AF7956" s="1"/>
      <c r="AG7956" s="1"/>
      <c r="AH7956" s="1"/>
    </row>
    <row r="7957" spans="17:34" x14ac:dyDescent="0.3">
      <c r="Q7957" s="1"/>
      <c r="AB7957" s="2"/>
      <c r="AD7957" s="1"/>
      <c r="AE7957" s="1"/>
      <c r="AF7957" s="1"/>
      <c r="AG7957" s="1"/>
      <c r="AH7957" s="1"/>
    </row>
    <row r="7958" spans="17:34" x14ac:dyDescent="0.3">
      <c r="Q7958" s="1"/>
      <c r="AB7958" s="2"/>
      <c r="AD7958" s="1"/>
      <c r="AE7958" s="1"/>
      <c r="AF7958" s="1"/>
      <c r="AG7958" s="1"/>
      <c r="AH7958" s="1"/>
    </row>
    <row r="7959" spans="17:34" x14ac:dyDescent="0.3">
      <c r="Q7959" s="1"/>
      <c r="AB7959" s="2"/>
      <c r="AD7959" s="1"/>
      <c r="AE7959" s="1"/>
      <c r="AF7959" s="1"/>
      <c r="AG7959" s="1"/>
      <c r="AH7959" s="1"/>
    </row>
    <row r="7960" spans="17:34" x14ac:dyDescent="0.3">
      <c r="Q7960" s="1"/>
      <c r="AB7960" s="2"/>
      <c r="AD7960" s="1"/>
      <c r="AE7960" s="1"/>
      <c r="AF7960" s="1"/>
      <c r="AG7960" s="1"/>
      <c r="AH7960" s="1"/>
    </row>
    <row r="7961" spans="17:34" x14ac:dyDescent="0.3">
      <c r="Q7961" s="1"/>
      <c r="AB7961" s="2"/>
      <c r="AD7961" s="1"/>
      <c r="AE7961" s="1"/>
      <c r="AF7961" s="1"/>
      <c r="AG7961" s="1"/>
      <c r="AH7961" s="1"/>
    </row>
    <row r="7962" spans="17:34" x14ac:dyDescent="0.3">
      <c r="Q7962" s="1"/>
      <c r="AB7962" s="2"/>
      <c r="AD7962" s="1"/>
      <c r="AE7962" s="1"/>
      <c r="AF7962" s="1"/>
      <c r="AG7962" s="1"/>
      <c r="AH7962" s="1"/>
    </row>
    <row r="7963" spans="17:34" x14ac:dyDescent="0.3">
      <c r="Q7963" s="1"/>
      <c r="AB7963" s="2"/>
      <c r="AD7963" s="1"/>
      <c r="AE7963" s="1"/>
      <c r="AF7963" s="1"/>
      <c r="AG7963" s="1"/>
      <c r="AH7963" s="1"/>
    </row>
    <row r="7964" spans="17:34" x14ac:dyDescent="0.3">
      <c r="Q7964" s="1"/>
      <c r="AB7964" s="2"/>
      <c r="AD7964" s="1"/>
      <c r="AE7964" s="1"/>
      <c r="AF7964" s="1"/>
      <c r="AG7964" s="1"/>
      <c r="AH7964" s="1"/>
    </row>
    <row r="7965" spans="17:34" x14ac:dyDescent="0.3">
      <c r="Q7965" s="1"/>
      <c r="AB7965" s="2"/>
      <c r="AD7965" s="1"/>
      <c r="AE7965" s="1"/>
      <c r="AF7965" s="1"/>
      <c r="AG7965" s="1"/>
      <c r="AH7965" s="1"/>
    </row>
    <row r="7966" spans="17:34" x14ac:dyDescent="0.3">
      <c r="Q7966" s="1"/>
      <c r="AB7966" s="2"/>
      <c r="AD7966" s="1"/>
      <c r="AE7966" s="1"/>
      <c r="AF7966" s="1"/>
      <c r="AG7966" s="1"/>
      <c r="AH7966" s="1"/>
    </row>
    <row r="7967" spans="17:34" x14ac:dyDescent="0.3">
      <c r="Q7967" s="1"/>
      <c r="AB7967" s="2"/>
      <c r="AD7967" s="1"/>
      <c r="AE7967" s="1"/>
      <c r="AF7967" s="1"/>
      <c r="AG7967" s="1"/>
      <c r="AH7967" s="1"/>
    </row>
    <row r="7968" spans="17:34" x14ac:dyDescent="0.3">
      <c r="Q7968" s="1"/>
      <c r="AB7968" s="2"/>
      <c r="AD7968" s="1"/>
      <c r="AE7968" s="1"/>
      <c r="AF7968" s="1"/>
      <c r="AG7968" s="1"/>
      <c r="AH7968" s="1"/>
    </row>
    <row r="7969" spans="17:34" x14ac:dyDescent="0.3">
      <c r="Q7969" s="1"/>
      <c r="AB7969" s="2"/>
      <c r="AD7969" s="1"/>
      <c r="AE7969" s="1"/>
      <c r="AF7969" s="1"/>
      <c r="AG7969" s="1"/>
      <c r="AH7969" s="1"/>
    </row>
    <row r="7970" spans="17:34" x14ac:dyDescent="0.3">
      <c r="Q7970" s="1"/>
      <c r="AB7970" s="2"/>
      <c r="AD7970" s="1"/>
      <c r="AE7970" s="1"/>
      <c r="AF7970" s="1"/>
      <c r="AG7970" s="1"/>
      <c r="AH7970" s="1"/>
    </row>
    <row r="7971" spans="17:34" x14ac:dyDescent="0.3">
      <c r="Q7971" s="1"/>
      <c r="AB7971" s="2"/>
      <c r="AD7971" s="1"/>
      <c r="AE7971" s="1"/>
      <c r="AF7971" s="1"/>
      <c r="AG7971" s="1"/>
      <c r="AH7971" s="1"/>
    </row>
    <row r="7972" spans="17:34" x14ac:dyDescent="0.3">
      <c r="Q7972" s="1"/>
      <c r="AB7972" s="2"/>
      <c r="AD7972" s="1"/>
      <c r="AE7972" s="1"/>
      <c r="AF7972" s="1"/>
      <c r="AG7972" s="1"/>
      <c r="AH7972" s="1"/>
    </row>
    <row r="7973" spans="17:34" x14ac:dyDescent="0.3">
      <c r="Q7973" s="1"/>
      <c r="AB7973" s="2"/>
      <c r="AD7973" s="1"/>
      <c r="AE7973" s="1"/>
      <c r="AF7973" s="1"/>
      <c r="AG7973" s="1"/>
      <c r="AH7973" s="1"/>
    </row>
    <row r="7974" spans="17:34" x14ac:dyDescent="0.3">
      <c r="Q7974" s="1"/>
      <c r="AB7974" s="2"/>
      <c r="AD7974" s="1"/>
      <c r="AE7974" s="1"/>
      <c r="AF7974" s="1"/>
      <c r="AG7974" s="1"/>
      <c r="AH7974" s="1"/>
    </row>
    <row r="7975" spans="17:34" x14ac:dyDescent="0.3">
      <c r="Q7975" s="1"/>
      <c r="AB7975" s="2"/>
      <c r="AD7975" s="1"/>
      <c r="AE7975" s="1"/>
      <c r="AF7975" s="1"/>
      <c r="AG7975" s="1"/>
      <c r="AH7975" s="1"/>
    </row>
    <row r="7976" spans="17:34" x14ac:dyDescent="0.3">
      <c r="Q7976" s="1"/>
      <c r="AB7976" s="2"/>
      <c r="AD7976" s="1"/>
      <c r="AE7976" s="1"/>
      <c r="AF7976" s="1"/>
      <c r="AG7976" s="1"/>
      <c r="AH7976" s="1"/>
    </row>
    <row r="7977" spans="17:34" x14ac:dyDescent="0.3">
      <c r="Q7977" s="1"/>
      <c r="AB7977" s="2"/>
      <c r="AD7977" s="1"/>
      <c r="AE7977" s="1"/>
      <c r="AF7977" s="1"/>
      <c r="AG7977" s="1"/>
      <c r="AH7977" s="1"/>
    </row>
    <row r="7978" spans="17:34" x14ac:dyDescent="0.3">
      <c r="Q7978" s="1"/>
      <c r="AB7978" s="2"/>
      <c r="AD7978" s="1"/>
      <c r="AE7978" s="1"/>
      <c r="AF7978" s="1"/>
      <c r="AG7978" s="1"/>
      <c r="AH7978" s="1"/>
    </row>
    <row r="7979" spans="17:34" x14ac:dyDescent="0.3">
      <c r="Q7979" s="1"/>
      <c r="AB7979" s="2"/>
      <c r="AD7979" s="1"/>
      <c r="AE7979" s="1"/>
      <c r="AF7979" s="1"/>
      <c r="AG7979" s="1"/>
      <c r="AH7979" s="1"/>
    </row>
    <row r="7980" spans="17:34" x14ac:dyDescent="0.3">
      <c r="Q7980" s="1"/>
      <c r="AB7980" s="2"/>
      <c r="AD7980" s="1"/>
      <c r="AE7980" s="1"/>
      <c r="AF7980" s="1"/>
      <c r="AG7980" s="1"/>
      <c r="AH7980" s="1"/>
    </row>
    <row r="7981" spans="17:34" x14ac:dyDescent="0.3">
      <c r="Q7981" s="1"/>
      <c r="AB7981" s="2"/>
      <c r="AD7981" s="1"/>
      <c r="AE7981" s="1"/>
      <c r="AF7981" s="1"/>
      <c r="AG7981" s="1"/>
      <c r="AH7981" s="1"/>
    </row>
    <row r="7982" spans="17:34" x14ac:dyDescent="0.3">
      <c r="Q7982" s="1"/>
      <c r="AB7982" s="2"/>
      <c r="AD7982" s="1"/>
      <c r="AE7982" s="1"/>
      <c r="AF7982" s="1"/>
      <c r="AG7982" s="1"/>
      <c r="AH7982" s="1"/>
    </row>
    <row r="7983" spans="17:34" x14ac:dyDescent="0.3">
      <c r="Q7983" s="1"/>
      <c r="AB7983" s="2"/>
      <c r="AD7983" s="1"/>
      <c r="AE7983" s="1"/>
      <c r="AF7983" s="1"/>
      <c r="AG7983" s="1"/>
      <c r="AH7983" s="1"/>
    </row>
    <row r="7984" spans="17:34" x14ac:dyDescent="0.3">
      <c r="Q7984" s="1"/>
      <c r="AB7984" s="2"/>
      <c r="AD7984" s="1"/>
      <c r="AE7984" s="1"/>
      <c r="AF7984" s="1"/>
      <c r="AG7984" s="1"/>
      <c r="AH7984" s="1"/>
    </row>
    <row r="7985" spans="17:34" x14ac:dyDescent="0.3">
      <c r="Q7985" s="1"/>
      <c r="AB7985" s="2"/>
      <c r="AD7985" s="1"/>
      <c r="AE7985" s="1"/>
      <c r="AF7985" s="1"/>
      <c r="AG7985" s="1"/>
      <c r="AH7985" s="1"/>
    </row>
    <row r="7986" spans="17:34" x14ac:dyDescent="0.3">
      <c r="Q7986" s="1"/>
      <c r="AB7986" s="2"/>
      <c r="AD7986" s="1"/>
      <c r="AE7986" s="1"/>
      <c r="AF7986" s="1"/>
      <c r="AG7986" s="1"/>
      <c r="AH7986" s="1"/>
    </row>
    <row r="7987" spans="17:34" x14ac:dyDescent="0.3">
      <c r="Q7987" s="1"/>
      <c r="AB7987" s="2"/>
      <c r="AD7987" s="1"/>
      <c r="AE7987" s="1"/>
      <c r="AF7987" s="1"/>
      <c r="AG7987" s="1"/>
      <c r="AH7987" s="1"/>
    </row>
    <row r="7988" spans="17:34" x14ac:dyDescent="0.3">
      <c r="Q7988" s="1"/>
      <c r="AB7988" s="2"/>
      <c r="AD7988" s="1"/>
      <c r="AE7988" s="1"/>
      <c r="AF7988" s="1"/>
      <c r="AG7988" s="1"/>
      <c r="AH7988" s="1"/>
    </row>
    <row r="7989" spans="17:34" x14ac:dyDescent="0.3">
      <c r="Q7989" s="1"/>
      <c r="AB7989" s="2"/>
      <c r="AD7989" s="1"/>
      <c r="AE7989" s="1"/>
      <c r="AF7989" s="1"/>
      <c r="AG7989" s="1"/>
      <c r="AH7989" s="1"/>
    </row>
    <row r="7990" spans="17:34" x14ac:dyDescent="0.3">
      <c r="Q7990" s="1"/>
      <c r="AB7990" s="2"/>
      <c r="AD7990" s="1"/>
      <c r="AE7990" s="1"/>
      <c r="AF7990" s="1"/>
      <c r="AG7990" s="1"/>
      <c r="AH7990" s="1"/>
    </row>
    <row r="7991" spans="17:34" x14ac:dyDescent="0.3">
      <c r="Q7991" s="1"/>
      <c r="AB7991" s="2"/>
      <c r="AD7991" s="1"/>
      <c r="AE7991" s="1"/>
      <c r="AF7991" s="1"/>
      <c r="AG7991" s="1"/>
      <c r="AH7991" s="1"/>
    </row>
    <row r="7992" spans="17:34" x14ac:dyDescent="0.3">
      <c r="Q7992" s="1"/>
      <c r="AB7992" s="2"/>
      <c r="AD7992" s="1"/>
      <c r="AE7992" s="1"/>
      <c r="AF7992" s="1"/>
      <c r="AG7992" s="1"/>
      <c r="AH7992" s="1"/>
    </row>
    <row r="7993" spans="17:34" x14ac:dyDescent="0.3">
      <c r="Q7993" s="1"/>
      <c r="AB7993" s="2"/>
      <c r="AD7993" s="1"/>
      <c r="AE7993" s="1"/>
      <c r="AF7993" s="1"/>
      <c r="AG7993" s="1"/>
      <c r="AH7993" s="1"/>
    </row>
    <row r="7994" spans="17:34" x14ac:dyDescent="0.3">
      <c r="Q7994" s="1"/>
      <c r="AB7994" s="2"/>
      <c r="AD7994" s="1"/>
      <c r="AE7994" s="1"/>
      <c r="AF7994" s="1"/>
      <c r="AG7994" s="1"/>
      <c r="AH7994" s="1"/>
    </row>
    <row r="7995" spans="17:34" x14ac:dyDescent="0.3">
      <c r="Q7995" s="1"/>
      <c r="AB7995" s="2"/>
      <c r="AD7995" s="1"/>
      <c r="AE7995" s="1"/>
      <c r="AF7995" s="1"/>
      <c r="AG7995" s="1"/>
      <c r="AH7995" s="1"/>
    </row>
    <row r="7996" spans="17:34" x14ac:dyDescent="0.3">
      <c r="Q7996" s="1"/>
      <c r="AB7996" s="2"/>
      <c r="AD7996" s="1"/>
      <c r="AE7996" s="1"/>
      <c r="AF7996" s="1"/>
      <c r="AG7996" s="1"/>
      <c r="AH7996" s="1"/>
    </row>
    <row r="7997" spans="17:34" x14ac:dyDescent="0.3">
      <c r="Q7997" s="1"/>
      <c r="AB7997" s="2"/>
      <c r="AD7997" s="1"/>
      <c r="AE7997" s="1"/>
      <c r="AF7997" s="1"/>
      <c r="AG7997" s="1"/>
      <c r="AH7997" s="1"/>
    </row>
    <row r="7998" spans="17:34" x14ac:dyDescent="0.3">
      <c r="Q7998" s="1"/>
      <c r="AB7998" s="2"/>
      <c r="AD7998" s="1"/>
      <c r="AE7998" s="1"/>
      <c r="AF7998" s="1"/>
      <c r="AG7998" s="1"/>
      <c r="AH7998" s="1"/>
    </row>
    <row r="7999" spans="17:34" x14ac:dyDescent="0.3">
      <c r="Q7999" s="1"/>
      <c r="AB7999" s="2"/>
      <c r="AD7999" s="1"/>
      <c r="AE7999" s="1"/>
      <c r="AF7999" s="1"/>
      <c r="AG7999" s="1"/>
      <c r="AH7999" s="1"/>
    </row>
    <row r="8000" spans="17:34" x14ac:dyDescent="0.3">
      <c r="Q8000" s="1"/>
      <c r="AB8000" s="2"/>
      <c r="AD8000" s="1"/>
      <c r="AE8000" s="1"/>
      <c r="AF8000" s="1"/>
      <c r="AG8000" s="1"/>
      <c r="AH8000" s="1"/>
    </row>
    <row r="8001" spans="17:34" x14ac:dyDescent="0.3">
      <c r="Q8001" s="1"/>
      <c r="AB8001" s="2"/>
      <c r="AD8001" s="1"/>
      <c r="AE8001" s="1"/>
      <c r="AF8001" s="1"/>
      <c r="AG8001" s="1"/>
      <c r="AH8001" s="1"/>
    </row>
    <row r="8002" spans="17:34" x14ac:dyDescent="0.3">
      <c r="Q8002" s="1"/>
      <c r="AB8002" s="2"/>
      <c r="AD8002" s="1"/>
      <c r="AE8002" s="1"/>
      <c r="AF8002" s="1"/>
      <c r="AG8002" s="1"/>
      <c r="AH8002" s="1"/>
    </row>
    <row r="8003" spans="17:34" x14ac:dyDescent="0.3">
      <c r="Q8003" s="1"/>
      <c r="AB8003" s="2"/>
      <c r="AD8003" s="1"/>
      <c r="AE8003" s="1"/>
      <c r="AF8003" s="1"/>
      <c r="AG8003" s="1"/>
      <c r="AH8003" s="1"/>
    </row>
    <row r="8004" spans="17:34" x14ac:dyDescent="0.3">
      <c r="Q8004" s="1"/>
      <c r="AB8004" s="2"/>
      <c r="AD8004" s="1"/>
      <c r="AE8004" s="1"/>
      <c r="AF8004" s="1"/>
      <c r="AG8004" s="1"/>
      <c r="AH8004" s="1"/>
    </row>
    <row r="8005" spans="17:34" x14ac:dyDescent="0.3">
      <c r="Q8005" s="1"/>
      <c r="AB8005" s="2"/>
      <c r="AD8005" s="1"/>
      <c r="AE8005" s="1"/>
      <c r="AF8005" s="1"/>
      <c r="AG8005" s="1"/>
      <c r="AH8005" s="1"/>
    </row>
    <row r="8006" spans="17:34" x14ac:dyDescent="0.3">
      <c r="Q8006" s="1"/>
      <c r="AB8006" s="2"/>
      <c r="AD8006" s="1"/>
      <c r="AE8006" s="1"/>
      <c r="AF8006" s="1"/>
      <c r="AG8006" s="1"/>
      <c r="AH8006" s="1"/>
    </row>
    <row r="8007" spans="17:34" x14ac:dyDescent="0.3">
      <c r="Q8007" s="1"/>
      <c r="AB8007" s="2"/>
      <c r="AD8007" s="1"/>
      <c r="AE8007" s="1"/>
      <c r="AF8007" s="1"/>
      <c r="AG8007" s="1"/>
      <c r="AH8007" s="1"/>
    </row>
    <row r="8008" spans="17:34" x14ac:dyDescent="0.3">
      <c r="Q8008" s="1"/>
      <c r="AB8008" s="2"/>
      <c r="AD8008" s="1"/>
      <c r="AE8008" s="1"/>
      <c r="AF8008" s="1"/>
      <c r="AG8008" s="1"/>
      <c r="AH8008" s="1"/>
    </row>
    <row r="8009" spans="17:34" x14ac:dyDescent="0.3">
      <c r="Q8009" s="1"/>
      <c r="AB8009" s="2"/>
      <c r="AD8009" s="1"/>
      <c r="AE8009" s="1"/>
      <c r="AF8009" s="1"/>
      <c r="AG8009" s="1"/>
      <c r="AH8009" s="1"/>
    </row>
    <row r="8010" spans="17:34" x14ac:dyDescent="0.3">
      <c r="Q8010" s="1"/>
      <c r="AB8010" s="2"/>
      <c r="AD8010" s="1"/>
      <c r="AE8010" s="1"/>
      <c r="AF8010" s="1"/>
      <c r="AG8010" s="1"/>
      <c r="AH8010" s="1"/>
    </row>
    <row r="8011" spans="17:34" x14ac:dyDescent="0.3">
      <c r="Q8011" s="1"/>
      <c r="AB8011" s="2"/>
      <c r="AD8011" s="1"/>
      <c r="AE8011" s="1"/>
      <c r="AF8011" s="1"/>
      <c r="AG8011" s="1"/>
      <c r="AH8011" s="1"/>
    </row>
    <row r="8012" spans="17:34" x14ac:dyDescent="0.3">
      <c r="Q8012" s="1"/>
      <c r="AB8012" s="2"/>
      <c r="AD8012" s="1"/>
      <c r="AE8012" s="1"/>
      <c r="AF8012" s="1"/>
      <c r="AG8012" s="1"/>
      <c r="AH8012" s="1"/>
    </row>
    <row r="8013" spans="17:34" x14ac:dyDescent="0.3">
      <c r="Q8013" s="1"/>
      <c r="AB8013" s="2"/>
      <c r="AD8013" s="1"/>
      <c r="AE8013" s="1"/>
      <c r="AF8013" s="1"/>
      <c r="AG8013" s="1"/>
      <c r="AH8013" s="1"/>
    </row>
    <row r="8014" spans="17:34" x14ac:dyDescent="0.3">
      <c r="Q8014" s="1"/>
      <c r="AB8014" s="2"/>
      <c r="AD8014" s="1"/>
      <c r="AE8014" s="1"/>
      <c r="AF8014" s="1"/>
      <c r="AG8014" s="1"/>
      <c r="AH8014" s="1"/>
    </row>
    <row r="8015" spans="17:34" x14ac:dyDescent="0.3">
      <c r="Q8015" s="1"/>
      <c r="AB8015" s="2"/>
      <c r="AD8015" s="1"/>
      <c r="AE8015" s="1"/>
      <c r="AF8015" s="1"/>
      <c r="AG8015" s="1"/>
      <c r="AH8015" s="1"/>
    </row>
    <row r="8016" spans="17:34" x14ac:dyDescent="0.3">
      <c r="Q8016" s="1"/>
      <c r="AB8016" s="2"/>
      <c r="AD8016" s="1"/>
      <c r="AE8016" s="1"/>
      <c r="AF8016" s="1"/>
      <c r="AG8016" s="1"/>
      <c r="AH8016" s="1"/>
    </row>
    <row r="8017" spans="17:34" x14ac:dyDescent="0.3">
      <c r="Q8017" s="1"/>
      <c r="AB8017" s="2"/>
      <c r="AD8017" s="1"/>
      <c r="AE8017" s="1"/>
      <c r="AF8017" s="1"/>
      <c r="AG8017" s="1"/>
      <c r="AH8017" s="1"/>
    </row>
    <row r="8018" spans="17:34" x14ac:dyDescent="0.3">
      <c r="Q8018" s="1"/>
      <c r="AB8018" s="2"/>
      <c r="AD8018" s="1"/>
      <c r="AE8018" s="1"/>
      <c r="AF8018" s="1"/>
      <c r="AG8018" s="1"/>
      <c r="AH8018" s="1"/>
    </row>
    <row r="8019" spans="17:34" x14ac:dyDescent="0.3">
      <c r="Q8019" s="1"/>
      <c r="AB8019" s="2"/>
      <c r="AD8019" s="1"/>
      <c r="AE8019" s="1"/>
      <c r="AF8019" s="1"/>
      <c r="AG8019" s="1"/>
      <c r="AH8019" s="1"/>
    </row>
    <row r="8020" spans="17:34" x14ac:dyDescent="0.3">
      <c r="Q8020" s="1"/>
      <c r="AB8020" s="2"/>
      <c r="AD8020" s="1"/>
      <c r="AE8020" s="1"/>
      <c r="AF8020" s="1"/>
      <c r="AG8020" s="1"/>
      <c r="AH8020" s="1"/>
    </row>
    <row r="8021" spans="17:34" x14ac:dyDescent="0.3">
      <c r="Q8021" s="1"/>
      <c r="AB8021" s="2"/>
      <c r="AD8021" s="1"/>
      <c r="AE8021" s="1"/>
      <c r="AF8021" s="1"/>
      <c r="AG8021" s="1"/>
      <c r="AH8021" s="1"/>
    </row>
    <row r="8022" spans="17:34" x14ac:dyDescent="0.3">
      <c r="Q8022" s="1"/>
      <c r="AB8022" s="2"/>
      <c r="AD8022" s="1"/>
      <c r="AE8022" s="1"/>
      <c r="AF8022" s="1"/>
      <c r="AG8022" s="1"/>
      <c r="AH8022" s="1"/>
    </row>
    <row r="8023" spans="17:34" x14ac:dyDescent="0.3">
      <c r="Q8023" s="1"/>
      <c r="AB8023" s="2"/>
      <c r="AD8023" s="1"/>
      <c r="AE8023" s="1"/>
      <c r="AF8023" s="1"/>
      <c r="AG8023" s="1"/>
      <c r="AH8023" s="1"/>
    </row>
    <row r="8024" spans="17:34" x14ac:dyDescent="0.3">
      <c r="Q8024" s="1"/>
      <c r="AB8024" s="2"/>
      <c r="AD8024" s="1"/>
      <c r="AE8024" s="1"/>
      <c r="AF8024" s="1"/>
      <c r="AG8024" s="1"/>
      <c r="AH8024" s="1"/>
    </row>
    <row r="8025" spans="17:34" x14ac:dyDescent="0.3">
      <c r="Q8025" s="1"/>
      <c r="AB8025" s="2"/>
      <c r="AD8025" s="1"/>
      <c r="AE8025" s="1"/>
      <c r="AF8025" s="1"/>
      <c r="AG8025" s="1"/>
      <c r="AH8025" s="1"/>
    </row>
    <row r="8026" spans="17:34" x14ac:dyDescent="0.3">
      <c r="Q8026" s="1"/>
      <c r="AB8026" s="2"/>
      <c r="AD8026" s="1"/>
      <c r="AE8026" s="1"/>
      <c r="AF8026" s="1"/>
      <c r="AG8026" s="1"/>
      <c r="AH8026" s="1"/>
    </row>
    <row r="8027" spans="17:34" x14ac:dyDescent="0.3">
      <c r="Q8027" s="1"/>
      <c r="AB8027" s="2"/>
      <c r="AD8027" s="1"/>
      <c r="AE8027" s="1"/>
      <c r="AF8027" s="1"/>
      <c r="AG8027" s="1"/>
      <c r="AH8027" s="1"/>
    </row>
    <row r="8028" spans="17:34" x14ac:dyDescent="0.3">
      <c r="Q8028" s="1"/>
      <c r="AB8028" s="2"/>
      <c r="AD8028" s="1"/>
      <c r="AE8028" s="1"/>
      <c r="AF8028" s="1"/>
      <c r="AG8028" s="1"/>
      <c r="AH8028" s="1"/>
    </row>
    <row r="8029" spans="17:34" x14ac:dyDescent="0.3">
      <c r="Q8029" s="1"/>
      <c r="AB8029" s="2"/>
      <c r="AD8029" s="1"/>
      <c r="AE8029" s="1"/>
      <c r="AF8029" s="1"/>
      <c r="AG8029" s="1"/>
      <c r="AH8029" s="1"/>
    </row>
    <row r="8030" spans="17:34" x14ac:dyDescent="0.3">
      <c r="Q8030" s="1"/>
      <c r="AB8030" s="2"/>
      <c r="AD8030" s="1"/>
      <c r="AE8030" s="1"/>
      <c r="AF8030" s="1"/>
      <c r="AG8030" s="1"/>
      <c r="AH8030" s="1"/>
    </row>
    <row r="8031" spans="17:34" x14ac:dyDescent="0.3">
      <c r="Q8031" s="1"/>
      <c r="AB8031" s="2"/>
      <c r="AD8031" s="1"/>
      <c r="AE8031" s="1"/>
      <c r="AF8031" s="1"/>
      <c r="AG8031" s="1"/>
      <c r="AH8031" s="1"/>
    </row>
    <row r="8032" spans="17:34" x14ac:dyDescent="0.3">
      <c r="Q8032" s="1"/>
      <c r="AB8032" s="2"/>
      <c r="AD8032" s="1"/>
      <c r="AE8032" s="1"/>
      <c r="AF8032" s="1"/>
      <c r="AG8032" s="1"/>
      <c r="AH8032" s="1"/>
    </row>
    <row r="8033" spans="17:34" x14ac:dyDescent="0.3">
      <c r="Q8033" s="1"/>
      <c r="AB8033" s="2"/>
      <c r="AD8033" s="1"/>
      <c r="AE8033" s="1"/>
      <c r="AF8033" s="1"/>
      <c r="AG8033" s="1"/>
      <c r="AH8033" s="1"/>
    </row>
    <row r="8034" spans="17:34" x14ac:dyDescent="0.3">
      <c r="Q8034" s="1"/>
      <c r="AB8034" s="2"/>
      <c r="AD8034" s="1"/>
      <c r="AE8034" s="1"/>
      <c r="AF8034" s="1"/>
      <c r="AG8034" s="1"/>
      <c r="AH8034" s="1"/>
    </row>
    <row r="8035" spans="17:34" x14ac:dyDescent="0.3">
      <c r="Q8035" s="1"/>
      <c r="AB8035" s="2"/>
      <c r="AD8035" s="1"/>
      <c r="AE8035" s="1"/>
      <c r="AF8035" s="1"/>
      <c r="AG8035" s="1"/>
      <c r="AH8035" s="1"/>
    </row>
    <row r="8036" spans="17:34" x14ac:dyDescent="0.3">
      <c r="Q8036" s="1"/>
      <c r="AB8036" s="2"/>
      <c r="AD8036" s="1"/>
      <c r="AE8036" s="1"/>
      <c r="AF8036" s="1"/>
      <c r="AG8036" s="1"/>
      <c r="AH8036" s="1"/>
    </row>
    <row r="8037" spans="17:34" x14ac:dyDescent="0.3">
      <c r="Q8037" s="1"/>
      <c r="AB8037" s="2"/>
      <c r="AD8037" s="1"/>
      <c r="AE8037" s="1"/>
      <c r="AF8037" s="1"/>
      <c r="AG8037" s="1"/>
      <c r="AH8037" s="1"/>
    </row>
    <row r="8038" spans="17:34" x14ac:dyDescent="0.3">
      <c r="Q8038" s="1"/>
      <c r="AB8038" s="2"/>
      <c r="AD8038" s="1"/>
      <c r="AE8038" s="1"/>
      <c r="AF8038" s="1"/>
      <c r="AG8038" s="1"/>
      <c r="AH8038" s="1"/>
    </row>
    <row r="8039" spans="17:34" x14ac:dyDescent="0.3">
      <c r="Q8039" s="1"/>
      <c r="AB8039" s="2"/>
      <c r="AD8039" s="1"/>
      <c r="AE8039" s="1"/>
      <c r="AF8039" s="1"/>
      <c r="AG8039" s="1"/>
      <c r="AH8039" s="1"/>
    </row>
    <row r="8040" spans="17:34" x14ac:dyDescent="0.3">
      <c r="Q8040" s="1"/>
      <c r="AB8040" s="2"/>
      <c r="AD8040" s="1"/>
      <c r="AE8040" s="1"/>
      <c r="AF8040" s="1"/>
      <c r="AG8040" s="1"/>
      <c r="AH8040" s="1"/>
    </row>
    <row r="8041" spans="17:34" x14ac:dyDescent="0.3">
      <c r="Q8041" s="1"/>
      <c r="AB8041" s="2"/>
      <c r="AD8041" s="1"/>
      <c r="AE8041" s="1"/>
      <c r="AF8041" s="1"/>
      <c r="AG8041" s="1"/>
      <c r="AH8041" s="1"/>
    </row>
    <row r="8042" spans="17:34" x14ac:dyDescent="0.3">
      <c r="Q8042" s="1"/>
      <c r="AB8042" s="2"/>
      <c r="AD8042" s="1"/>
      <c r="AE8042" s="1"/>
      <c r="AF8042" s="1"/>
      <c r="AG8042" s="1"/>
      <c r="AH8042" s="1"/>
    </row>
    <row r="8043" spans="17:34" x14ac:dyDescent="0.3">
      <c r="Q8043" s="1"/>
      <c r="AB8043" s="2"/>
      <c r="AD8043" s="1"/>
      <c r="AE8043" s="1"/>
      <c r="AF8043" s="1"/>
      <c r="AG8043" s="1"/>
      <c r="AH8043" s="1"/>
    </row>
    <row r="8044" spans="17:34" x14ac:dyDescent="0.3">
      <c r="Q8044" s="1"/>
      <c r="AB8044" s="2"/>
      <c r="AD8044" s="1"/>
      <c r="AE8044" s="1"/>
      <c r="AF8044" s="1"/>
      <c r="AG8044" s="1"/>
      <c r="AH8044" s="1"/>
    </row>
    <row r="8045" spans="17:34" x14ac:dyDescent="0.3">
      <c r="Q8045" s="1"/>
      <c r="AB8045" s="2"/>
      <c r="AD8045" s="1"/>
      <c r="AE8045" s="1"/>
      <c r="AF8045" s="1"/>
      <c r="AG8045" s="1"/>
      <c r="AH8045" s="1"/>
    </row>
    <row r="8046" spans="17:34" x14ac:dyDescent="0.3">
      <c r="Q8046" s="1"/>
      <c r="AB8046" s="2"/>
      <c r="AD8046" s="1"/>
      <c r="AE8046" s="1"/>
      <c r="AF8046" s="1"/>
      <c r="AG8046" s="1"/>
      <c r="AH8046" s="1"/>
    </row>
    <row r="8047" spans="17:34" x14ac:dyDescent="0.3">
      <c r="Q8047" s="1"/>
      <c r="AB8047" s="2"/>
      <c r="AD8047" s="1"/>
      <c r="AE8047" s="1"/>
      <c r="AF8047" s="1"/>
      <c r="AG8047" s="1"/>
      <c r="AH8047" s="1"/>
    </row>
    <row r="8048" spans="17:34" x14ac:dyDescent="0.3">
      <c r="Q8048" s="1"/>
      <c r="AB8048" s="2"/>
      <c r="AD8048" s="1"/>
      <c r="AE8048" s="1"/>
      <c r="AF8048" s="1"/>
      <c r="AG8048" s="1"/>
      <c r="AH8048" s="1"/>
    </row>
    <row r="8049" spans="17:34" x14ac:dyDescent="0.3">
      <c r="Q8049" s="1"/>
      <c r="AB8049" s="2"/>
      <c r="AD8049" s="1"/>
      <c r="AE8049" s="1"/>
      <c r="AF8049" s="1"/>
      <c r="AG8049" s="1"/>
      <c r="AH8049" s="1"/>
    </row>
    <row r="8050" spans="17:34" x14ac:dyDescent="0.3">
      <c r="Q8050" s="1"/>
      <c r="AB8050" s="2"/>
      <c r="AD8050" s="1"/>
      <c r="AE8050" s="1"/>
      <c r="AF8050" s="1"/>
      <c r="AG8050" s="1"/>
      <c r="AH8050" s="1"/>
    </row>
    <row r="8051" spans="17:34" x14ac:dyDescent="0.3">
      <c r="Q8051" s="1"/>
      <c r="AB8051" s="2"/>
      <c r="AD8051" s="1"/>
      <c r="AE8051" s="1"/>
      <c r="AF8051" s="1"/>
      <c r="AG8051" s="1"/>
      <c r="AH8051" s="1"/>
    </row>
    <row r="8052" spans="17:34" x14ac:dyDescent="0.3">
      <c r="Q8052" s="1"/>
      <c r="AB8052" s="2"/>
      <c r="AD8052" s="1"/>
      <c r="AE8052" s="1"/>
      <c r="AF8052" s="1"/>
      <c r="AG8052" s="1"/>
      <c r="AH8052" s="1"/>
    </row>
    <row r="8053" spans="17:34" x14ac:dyDescent="0.3">
      <c r="Q8053" s="1"/>
      <c r="AB8053" s="2"/>
      <c r="AD8053" s="1"/>
      <c r="AE8053" s="1"/>
      <c r="AF8053" s="1"/>
      <c r="AG8053" s="1"/>
      <c r="AH8053" s="1"/>
    </row>
    <row r="8054" spans="17:34" x14ac:dyDescent="0.3">
      <c r="Q8054" s="1"/>
      <c r="AB8054" s="2"/>
      <c r="AD8054" s="1"/>
      <c r="AE8054" s="1"/>
      <c r="AF8054" s="1"/>
      <c r="AG8054" s="1"/>
      <c r="AH8054" s="1"/>
    </row>
    <row r="8055" spans="17:34" x14ac:dyDescent="0.3">
      <c r="Q8055" s="1"/>
      <c r="AB8055" s="2"/>
      <c r="AD8055" s="1"/>
      <c r="AE8055" s="1"/>
      <c r="AF8055" s="1"/>
      <c r="AG8055" s="1"/>
      <c r="AH8055" s="1"/>
    </row>
    <row r="8056" spans="17:34" x14ac:dyDescent="0.3">
      <c r="Q8056" s="1"/>
      <c r="AB8056" s="2"/>
      <c r="AD8056" s="1"/>
      <c r="AE8056" s="1"/>
      <c r="AF8056" s="1"/>
      <c r="AG8056" s="1"/>
      <c r="AH8056" s="1"/>
    </row>
    <row r="8057" spans="17:34" x14ac:dyDescent="0.3">
      <c r="Q8057" s="1"/>
      <c r="AB8057" s="2"/>
      <c r="AD8057" s="1"/>
      <c r="AE8057" s="1"/>
      <c r="AF8057" s="1"/>
      <c r="AG8057" s="1"/>
      <c r="AH8057" s="1"/>
    </row>
    <row r="8058" spans="17:34" x14ac:dyDescent="0.3">
      <c r="Q8058" s="1"/>
      <c r="AB8058" s="2"/>
      <c r="AD8058" s="1"/>
      <c r="AE8058" s="1"/>
      <c r="AF8058" s="1"/>
      <c r="AG8058" s="1"/>
      <c r="AH8058" s="1"/>
    </row>
    <row r="8059" spans="17:34" x14ac:dyDescent="0.3">
      <c r="Q8059" s="1"/>
      <c r="AB8059" s="2"/>
      <c r="AD8059" s="1"/>
      <c r="AE8059" s="1"/>
      <c r="AF8059" s="1"/>
      <c r="AG8059" s="1"/>
      <c r="AH8059" s="1"/>
    </row>
    <row r="8060" spans="17:34" x14ac:dyDescent="0.3">
      <c r="Q8060" s="1"/>
      <c r="AB8060" s="2"/>
      <c r="AD8060" s="1"/>
      <c r="AE8060" s="1"/>
      <c r="AF8060" s="1"/>
      <c r="AG8060" s="1"/>
      <c r="AH8060" s="1"/>
    </row>
    <row r="8061" spans="17:34" x14ac:dyDescent="0.3">
      <c r="Q8061" s="1"/>
      <c r="AB8061" s="2"/>
      <c r="AD8061" s="1"/>
      <c r="AE8061" s="1"/>
      <c r="AF8061" s="1"/>
      <c r="AG8061" s="1"/>
      <c r="AH8061" s="1"/>
    </row>
    <row r="8062" spans="17:34" x14ac:dyDescent="0.3">
      <c r="Q8062" s="1"/>
      <c r="AB8062" s="2"/>
      <c r="AD8062" s="1"/>
      <c r="AE8062" s="1"/>
      <c r="AF8062" s="1"/>
      <c r="AG8062" s="1"/>
      <c r="AH8062" s="1"/>
    </row>
    <row r="8063" spans="17:34" x14ac:dyDescent="0.3">
      <c r="Q8063" s="1"/>
      <c r="AB8063" s="2"/>
      <c r="AD8063" s="1"/>
      <c r="AE8063" s="1"/>
      <c r="AF8063" s="1"/>
      <c r="AG8063" s="1"/>
      <c r="AH8063" s="1"/>
    </row>
    <row r="8064" spans="17:34" x14ac:dyDescent="0.3">
      <c r="Q8064" s="1"/>
      <c r="AB8064" s="2"/>
      <c r="AD8064" s="1"/>
      <c r="AE8064" s="1"/>
      <c r="AF8064" s="1"/>
      <c r="AG8064" s="1"/>
      <c r="AH8064" s="1"/>
    </row>
    <row r="8065" spans="17:34" x14ac:dyDescent="0.3">
      <c r="Q8065" s="1"/>
      <c r="AB8065" s="2"/>
      <c r="AD8065" s="1"/>
      <c r="AE8065" s="1"/>
      <c r="AF8065" s="1"/>
      <c r="AG8065" s="1"/>
      <c r="AH8065" s="1"/>
    </row>
    <row r="8066" spans="17:34" x14ac:dyDescent="0.3">
      <c r="Q8066" s="1"/>
      <c r="AB8066" s="2"/>
      <c r="AD8066" s="1"/>
      <c r="AE8066" s="1"/>
      <c r="AF8066" s="1"/>
      <c r="AG8066" s="1"/>
      <c r="AH8066" s="1"/>
    </row>
    <row r="8067" spans="17:34" x14ac:dyDescent="0.3">
      <c r="Q8067" s="1"/>
      <c r="AB8067" s="2"/>
      <c r="AD8067" s="1"/>
      <c r="AE8067" s="1"/>
      <c r="AF8067" s="1"/>
      <c r="AG8067" s="1"/>
      <c r="AH8067" s="1"/>
    </row>
    <row r="8068" spans="17:34" x14ac:dyDescent="0.3">
      <c r="Q8068" s="1"/>
      <c r="AB8068" s="2"/>
      <c r="AD8068" s="1"/>
      <c r="AE8068" s="1"/>
      <c r="AF8068" s="1"/>
      <c r="AG8068" s="1"/>
      <c r="AH8068" s="1"/>
    </row>
    <row r="8069" spans="17:34" x14ac:dyDescent="0.3">
      <c r="Q8069" s="1"/>
      <c r="AB8069" s="2"/>
      <c r="AD8069" s="1"/>
      <c r="AE8069" s="1"/>
      <c r="AF8069" s="1"/>
      <c r="AG8069" s="1"/>
      <c r="AH8069" s="1"/>
    </row>
    <row r="8070" spans="17:34" x14ac:dyDescent="0.3">
      <c r="Q8070" s="1"/>
      <c r="AB8070" s="2"/>
      <c r="AD8070" s="1"/>
      <c r="AE8070" s="1"/>
      <c r="AF8070" s="1"/>
      <c r="AG8070" s="1"/>
      <c r="AH8070" s="1"/>
    </row>
    <row r="8071" spans="17:34" x14ac:dyDescent="0.3">
      <c r="Q8071" s="1"/>
      <c r="AB8071" s="2"/>
      <c r="AD8071" s="1"/>
      <c r="AE8071" s="1"/>
      <c r="AF8071" s="1"/>
      <c r="AG8071" s="1"/>
      <c r="AH8071" s="1"/>
    </row>
    <row r="8072" spans="17:34" x14ac:dyDescent="0.3">
      <c r="Q8072" s="1"/>
      <c r="AB8072" s="2"/>
      <c r="AD8072" s="1"/>
      <c r="AE8072" s="1"/>
      <c r="AF8072" s="1"/>
      <c r="AG8072" s="1"/>
      <c r="AH8072" s="1"/>
    </row>
    <row r="8073" spans="17:34" x14ac:dyDescent="0.3">
      <c r="Q8073" s="1"/>
      <c r="AB8073" s="2"/>
      <c r="AD8073" s="1"/>
      <c r="AE8073" s="1"/>
      <c r="AF8073" s="1"/>
      <c r="AG8073" s="1"/>
      <c r="AH8073" s="1"/>
    </row>
    <row r="8074" spans="17:34" x14ac:dyDescent="0.3">
      <c r="Q8074" s="1"/>
      <c r="AB8074" s="2"/>
      <c r="AD8074" s="1"/>
      <c r="AE8074" s="1"/>
      <c r="AF8074" s="1"/>
      <c r="AG8074" s="1"/>
      <c r="AH8074" s="1"/>
    </row>
    <row r="8075" spans="17:34" x14ac:dyDescent="0.3">
      <c r="Q8075" s="1"/>
      <c r="AB8075" s="2"/>
      <c r="AD8075" s="1"/>
      <c r="AE8075" s="1"/>
      <c r="AF8075" s="1"/>
      <c r="AG8075" s="1"/>
      <c r="AH8075" s="1"/>
    </row>
    <row r="8076" spans="17:34" x14ac:dyDescent="0.3">
      <c r="Q8076" s="1"/>
      <c r="AB8076" s="2"/>
      <c r="AD8076" s="1"/>
      <c r="AE8076" s="1"/>
      <c r="AF8076" s="1"/>
      <c r="AG8076" s="1"/>
      <c r="AH8076" s="1"/>
    </row>
    <row r="8077" spans="17:34" x14ac:dyDescent="0.3">
      <c r="Q8077" s="1"/>
      <c r="AB8077" s="2"/>
      <c r="AD8077" s="1"/>
      <c r="AE8077" s="1"/>
      <c r="AF8077" s="1"/>
      <c r="AG8077" s="1"/>
      <c r="AH8077" s="1"/>
    </row>
    <row r="8078" spans="17:34" x14ac:dyDescent="0.3">
      <c r="Q8078" s="1"/>
      <c r="AB8078" s="2"/>
      <c r="AD8078" s="1"/>
      <c r="AE8078" s="1"/>
      <c r="AF8078" s="1"/>
      <c r="AG8078" s="1"/>
      <c r="AH8078" s="1"/>
    </row>
    <row r="8079" spans="17:34" x14ac:dyDescent="0.3">
      <c r="Q8079" s="1"/>
      <c r="AB8079" s="2"/>
      <c r="AD8079" s="1"/>
      <c r="AE8079" s="1"/>
      <c r="AF8079" s="1"/>
      <c r="AG8079" s="1"/>
      <c r="AH8079" s="1"/>
    </row>
    <row r="8080" spans="17:34" x14ac:dyDescent="0.3">
      <c r="Q8080" s="1"/>
      <c r="AB8080" s="2"/>
      <c r="AD8080" s="1"/>
      <c r="AE8080" s="1"/>
      <c r="AF8080" s="1"/>
      <c r="AG8080" s="1"/>
      <c r="AH8080" s="1"/>
    </row>
    <row r="8081" spans="17:34" x14ac:dyDescent="0.3">
      <c r="Q8081" s="1"/>
      <c r="AB8081" s="2"/>
      <c r="AD8081" s="1"/>
      <c r="AE8081" s="1"/>
      <c r="AF8081" s="1"/>
      <c r="AG8081" s="1"/>
      <c r="AH8081" s="1"/>
    </row>
    <row r="8082" spans="17:34" x14ac:dyDescent="0.3">
      <c r="Q8082" s="1"/>
      <c r="AB8082" s="2"/>
      <c r="AD8082" s="1"/>
      <c r="AE8082" s="1"/>
      <c r="AF8082" s="1"/>
      <c r="AG8082" s="1"/>
      <c r="AH8082" s="1"/>
    </row>
    <row r="8083" spans="17:34" x14ac:dyDescent="0.3">
      <c r="Q8083" s="1"/>
      <c r="AB8083" s="2"/>
      <c r="AD8083" s="1"/>
      <c r="AE8083" s="1"/>
      <c r="AF8083" s="1"/>
      <c r="AG8083" s="1"/>
      <c r="AH8083" s="1"/>
    </row>
    <row r="8084" spans="17:34" x14ac:dyDescent="0.3">
      <c r="Q8084" s="1"/>
      <c r="AB8084" s="2"/>
      <c r="AD8084" s="1"/>
      <c r="AE8084" s="1"/>
      <c r="AF8084" s="1"/>
      <c r="AG8084" s="1"/>
      <c r="AH8084" s="1"/>
    </row>
    <row r="8085" spans="17:34" x14ac:dyDescent="0.3">
      <c r="Q8085" s="1"/>
      <c r="AB8085" s="2"/>
      <c r="AD8085" s="1"/>
      <c r="AE8085" s="1"/>
      <c r="AF8085" s="1"/>
      <c r="AG8085" s="1"/>
      <c r="AH8085" s="1"/>
    </row>
    <row r="8086" spans="17:34" x14ac:dyDescent="0.3">
      <c r="Q8086" s="1"/>
      <c r="AB8086" s="2"/>
      <c r="AD8086" s="1"/>
      <c r="AE8086" s="1"/>
      <c r="AF8086" s="1"/>
      <c r="AG8086" s="1"/>
      <c r="AH8086" s="1"/>
    </row>
    <row r="8087" spans="17:34" x14ac:dyDescent="0.3">
      <c r="Q8087" s="1"/>
      <c r="AB8087" s="2"/>
      <c r="AD8087" s="1"/>
      <c r="AE8087" s="1"/>
      <c r="AF8087" s="1"/>
      <c r="AG8087" s="1"/>
      <c r="AH8087" s="1"/>
    </row>
    <row r="8088" spans="17:34" x14ac:dyDescent="0.3">
      <c r="Q8088" s="1"/>
      <c r="AB8088" s="2"/>
      <c r="AD8088" s="1"/>
      <c r="AE8088" s="1"/>
      <c r="AF8088" s="1"/>
      <c r="AG8088" s="1"/>
      <c r="AH8088" s="1"/>
    </row>
    <row r="8089" spans="17:34" x14ac:dyDescent="0.3">
      <c r="Q8089" s="1"/>
      <c r="AB8089" s="2"/>
      <c r="AD8089" s="1"/>
      <c r="AE8089" s="1"/>
      <c r="AF8089" s="1"/>
      <c r="AG8089" s="1"/>
      <c r="AH8089" s="1"/>
    </row>
    <row r="8090" spans="17:34" x14ac:dyDescent="0.3">
      <c r="Q8090" s="1"/>
      <c r="AB8090" s="2"/>
      <c r="AD8090" s="1"/>
      <c r="AE8090" s="1"/>
      <c r="AF8090" s="1"/>
      <c r="AG8090" s="1"/>
      <c r="AH8090" s="1"/>
    </row>
    <row r="8091" spans="17:34" x14ac:dyDescent="0.3">
      <c r="Q8091" s="1"/>
      <c r="AB8091" s="2"/>
      <c r="AD8091" s="1"/>
      <c r="AE8091" s="1"/>
      <c r="AF8091" s="1"/>
      <c r="AG8091" s="1"/>
      <c r="AH8091" s="1"/>
    </row>
    <row r="8092" spans="17:34" x14ac:dyDescent="0.3">
      <c r="Q8092" s="1"/>
      <c r="AB8092" s="2"/>
      <c r="AD8092" s="1"/>
      <c r="AE8092" s="1"/>
      <c r="AF8092" s="1"/>
      <c r="AG8092" s="1"/>
      <c r="AH8092" s="1"/>
    </row>
    <row r="8093" spans="17:34" x14ac:dyDescent="0.3">
      <c r="Q8093" s="1"/>
      <c r="AB8093" s="2"/>
      <c r="AD8093" s="1"/>
      <c r="AE8093" s="1"/>
      <c r="AF8093" s="1"/>
      <c r="AG8093" s="1"/>
      <c r="AH8093" s="1"/>
    </row>
    <row r="8094" spans="17:34" x14ac:dyDescent="0.3">
      <c r="Q8094" s="1"/>
      <c r="AB8094" s="2"/>
      <c r="AD8094" s="1"/>
      <c r="AE8094" s="1"/>
      <c r="AF8094" s="1"/>
      <c r="AG8094" s="1"/>
      <c r="AH8094" s="1"/>
    </row>
    <row r="8095" spans="17:34" x14ac:dyDescent="0.3">
      <c r="Q8095" s="1"/>
      <c r="AB8095" s="2"/>
      <c r="AD8095" s="1"/>
      <c r="AE8095" s="1"/>
      <c r="AF8095" s="1"/>
      <c r="AG8095" s="1"/>
      <c r="AH8095" s="1"/>
    </row>
    <row r="8096" spans="17:34" x14ac:dyDescent="0.3">
      <c r="Q8096" s="1"/>
      <c r="AB8096" s="2"/>
      <c r="AD8096" s="1"/>
      <c r="AE8096" s="1"/>
      <c r="AF8096" s="1"/>
      <c r="AG8096" s="1"/>
      <c r="AH8096" s="1"/>
    </row>
    <row r="8097" spans="17:34" x14ac:dyDescent="0.3">
      <c r="Q8097" s="1"/>
      <c r="AB8097" s="2"/>
      <c r="AD8097" s="1"/>
      <c r="AE8097" s="1"/>
      <c r="AF8097" s="1"/>
      <c r="AG8097" s="1"/>
      <c r="AH8097" s="1"/>
    </row>
    <row r="8098" spans="17:34" x14ac:dyDescent="0.3">
      <c r="Q8098" s="1"/>
      <c r="AB8098" s="2"/>
      <c r="AD8098" s="1"/>
      <c r="AE8098" s="1"/>
      <c r="AF8098" s="1"/>
      <c r="AG8098" s="1"/>
      <c r="AH8098" s="1"/>
    </row>
    <row r="8099" spans="17:34" x14ac:dyDescent="0.3">
      <c r="Q8099" s="1"/>
      <c r="AB8099" s="2"/>
      <c r="AD8099" s="1"/>
      <c r="AE8099" s="1"/>
      <c r="AF8099" s="1"/>
      <c r="AG8099" s="1"/>
      <c r="AH8099" s="1"/>
    </row>
    <row r="8100" spans="17:34" x14ac:dyDescent="0.3">
      <c r="Q8100" s="1"/>
      <c r="AB8100" s="2"/>
      <c r="AD8100" s="1"/>
      <c r="AE8100" s="1"/>
      <c r="AF8100" s="1"/>
      <c r="AG8100" s="1"/>
      <c r="AH8100" s="1"/>
    </row>
    <row r="8101" spans="17:34" x14ac:dyDescent="0.3">
      <c r="Q8101" s="1"/>
      <c r="AB8101" s="2"/>
      <c r="AD8101" s="1"/>
      <c r="AE8101" s="1"/>
      <c r="AF8101" s="1"/>
      <c r="AG8101" s="1"/>
      <c r="AH8101" s="1"/>
    </row>
    <row r="8102" spans="17:34" x14ac:dyDescent="0.3">
      <c r="Q8102" s="1"/>
      <c r="AB8102" s="2"/>
      <c r="AD8102" s="1"/>
      <c r="AE8102" s="1"/>
      <c r="AF8102" s="1"/>
      <c r="AG8102" s="1"/>
      <c r="AH8102" s="1"/>
    </row>
    <row r="8103" spans="17:34" x14ac:dyDescent="0.3">
      <c r="Q8103" s="1"/>
      <c r="AB8103" s="2"/>
      <c r="AD8103" s="1"/>
      <c r="AE8103" s="1"/>
      <c r="AF8103" s="1"/>
      <c r="AG8103" s="1"/>
      <c r="AH8103" s="1"/>
    </row>
    <row r="8104" spans="17:34" x14ac:dyDescent="0.3">
      <c r="Q8104" s="1"/>
      <c r="AB8104" s="2"/>
      <c r="AD8104" s="1"/>
      <c r="AE8104" s="1"/>
      <c r="AF8104" s="1"/>
      <c r="AG8104" s="1"/>
      <c r="AH8104" s="1"/>
    </row>
    <row r="8105" spans="17:34" x14ac:dyDescent="0.3">
      <c r="Q8105" s="1"/>
      <c r="AB8105" s="2"/>
      <c r="AD8105" s="1"/>
      <c r="AE8105" s="1"/>
      <c r="AF8105" s="1"/>
      <c r="AG8105" s="1"/>
      <c r="AH8105" s="1"/>
    </row>
    <row r="8106" spans="17:34" x14ac:dyDescent="0.3">
      <c r="Q8106" s="1"/>
      <c r="AB8106" s="2"/>
      <c r="AD8106" s="1"/>
      <c r="AE8106" s="1"/>
      <c r="AF8106" s="1"/>
      <c r="AG8106" s="1"/>
      <c r="AH8106" s="1"/>
    </row>
    <row r="8107" spans="17:34" x14ac:dyDescent="0.3">
      <c r="Q8107" s="1"/>
      <c r="AB8107" s="2"/>
      <c r="AD8107" s="1"/>
      <c r="AE8107" s="1"/>
      <c r="AF8107" s="1"/>
      <c r="AG8107" s="1"/>
      <c r="AH8107" s="1"/>
    </row>
    <row r="8108" spans="17:34" x14ac:dyDescent="0.3">
      <c r="Q8108" s="1"/>
      <c r="AB8108" s="2"/>
      <c r="AD8108" s="1"/>
      <c r="AE8108" s="1"/>
      <c r="AF8108" s="1"/>
      <c r="AG8108" s="1"/>
      <c r="AH8108" s="1"/>
    </row>
    <row r="8109" spans="17:34" x14ac:dyDescent="0.3">
      <c r="Q8109" s="1"/>
      <c r="AB8109" s="2"/>
      <c r="AD8109" s="1"/>
      <c r="AE8109" s="1"/>
      <c r="AF8109" s="1"/>
      <c r="AG8109" s="1"/>
      <c r="AH8109" s="1"/>
    </row>
    <row r="8110" spans="17:34" x14ac:dyDescent="0.3">
      <c r="Q8110" s="1"/>
      <c r="AB8110" s="2"/>
      <c r="AD8110" s="1"/>
      <c r="AE8110" s="1"/>
      <c r="AF8110" s="1"/>
      <c r="AG8110" s="1"/>
      <c r="AH8110" s="1"/>
    </row>
    <row r="8111" spans="17:34" x14ac:dyDescent="0.3">
      <c r="Q8111" s="1"/>
      <c r="AB8111" s="2"/>
      <c r="AD8111" s="1"/>
      <c r="AE8111" s="1"/>
      <c r="AF8111" s="1"/>
      <c r="AG8111" s="1"/>
      <c r="AH8111" s="1"/>
    </row>
    <row r="8112" spans="17:34" x14ac:dyDescent="0.3">
      <c r="Q8112" s="1"/>
      <c r="AB8112" s="2"/>
      <c r="AD8112" s="1"/>
      <c r="AE8112" s="1"/>
      <c r="AF8112" s="1"/>
      <c r="AG8112" s="1"/>
      <c r="AH8112" s="1"/>
    </row>
    <row r="8113" spans="17:34" x14ac:dyDescent="0.3">
      <c r="Q8113" s="1"/>
      <c r="AB8113" s="2"/>
      <c r="AD8113" s="1"/>
      <c r="AE8113" s="1"/>
      <c r="AF8113" s="1"/>
      <c r="AG8113" s="1"/>
      <c r="AH8113" s="1"/>
    </row>
    <row r="8114" spans="17:34" x14ac:dyDescent="0.3">
      <c r="Q8114" s="1"/>
      <c r="AB8114" s="2"/>
      <c r="AD8114" s="1"/>
      <c r="AE8114" s="1"/>
      <c r="AF8114" s="1"/>
      <c r="AG8114" s="1"/>
      <c r="AH8114" s="1"/>
    </row>
    <row r="8115" spans="17:34" x14ac:dyDescent="0.3">
      <c r="Q8115" s="1"/>
      <c r="AB8115" s="2"/>
      <c r="AD8115" s="1"/>
      <c r="AE8115" s="1"/>
      <c r="AF8115" s="1"/>
      <c r="AG8115" s="1"/>
      <c r="AH8115" s="1"/>
    </row>
    <row r="8116" spans="17:34" x14ac:dyDescent="0.3">
      <c r="Q8116" s="1"/>
      <c r="AB8116" s="2"/>
      <c r="AD8116" s="1"/>
      <c r="AE8116" s="1"/>
      <c r="AF8116" s="1"/>
      <c r="AG8116" s="1"/>
      <c r="AH8116" s="1"/>
    </row>
    <row r="8117" spans="17:34" x14ac:dyDescent="0.3">
      <c r="Q8117" s="1"/>
      <c r="AB8117" s="2"/>
      <c r="AD8117" s="1"/>
      <c r="AE8117" s="1"/>
      <c r="AF8117" s="1"/>
      <c r="AG8117" s="1"/>
      <c r="AH8117" s="1"/>
    </row>
    <row r="8118" spans="17:34" x14ac:dyDescent="0.3">
      <c r="Q8118" s="1"/>
      <c r="AB8118" s="2"/>
      <c r="AD8118" s="1"/>
      <c r="AE8118" s="1"/>
      <c r="AF8118" s="1"/>
      <c r="AG8118" s="1"/>
      <c r="AH8118" s="1"/>
    </row>
    <row r="8119" spans="17:34" x14ac:dyDescent="0.3">
      <c r="Q8119" s="1"/>
      <c r="AB8119" s="2"/>
      <c r="AD8119" s="1"/>
      <c r="AE8119" s="1"/>
      <c r="AF8119" s="1"/>
      <c r="AG8119" s="1"/>
      <c r="AH8119" s="1"/>
    </row>
    <row r="8120" spans="17:34" x14ac:dyDescent="0.3">
      <c r="Q8120" s="1"/>
      <c r="AB8120" s="2"/>
      <c r="AD8120" s="1"/>
      <c r="AE8120" s="1"/>
      <c r="AF8120" s="1"/>
      <c r="AG8120" s="1"/>
      <c r="AH8120" s="1"/>
    </row>
    <row r="8121" spans="17:34" x14ac:dyDescent="0.3">
      <c r="Q8121" s="1"/>
      <c r="AB8121" s="2"/>
      <c r="AD8121" s="1"/>
      <c r="AE8121" s="1"/>
      <c r="AF8121" s="1"/>
      <c r="AG8121" s="1"/>
      <c r="AH8121" s="1"/>
    </row>
    <row r="8122" spans="17:34" x14ac:dyDescent="0.3">
      <c r="Q8122" s="1"/>
      <c r="AB8122" s="2"/>
      <c r="AD8122" s="1"/>
      <c r="AE8122" s="1"/>
      <c r="AF8122" s="1"/>
      <c r="AG8122" s="1"/>
      <c r="AH8122" s="1"/>
    </row>
    <row r="8123" spans="17:34" x14ac:dyDescent="0.3">
      <c r="Q8123" s="1"/>
      <c r="AB8123" s="2"/>
      <c r="AD8123" s="1"/>
      <c r="AE8123" s="1"/>
      <c r="AF8123" s="1"/>
      <c r="AG8123" s="1"/>
      <c r="AH8123" s="1"/>
    </row>
    <row r="8124" spans="17:34" x14ac:dyDescent="0.3">
      <c r="Q8124" s="1"/>
      <c r="AB8124" s="2"/>
      <c r="AD8124" s="1"/>
      <c r="AE8124" s="1"/>
      <c r="AF8124" s="1"/>
      <c r="AG8124" s="1"/>
      <c r="AH8124" s="1"/>
    </row>
    <row r="8125" spans="17:34" x14ac:dyDescent="0.3">
      <c r="Q8125" s="1"/>
      <c r="AB8125" s="2"/>
      <c r="AD8125" s="1"/>
      <c r="AE8125" s="1"/>
      <c r="AF8125" s="1"/>
      <c r="AG8125" s="1"/>
      <c r="AH8125" s="1"/>
    </row>
    <row r="8126" spans="17:34" x14ac:dyDescent="0.3">
      <c r="Q8126" s="1"/>
      <c r="AB8126" s="2"/>
      <c r="AD8126" s="1"/>
      <c r="AE8126" s="1"/>
      <c r="AF8126" s="1"/>
      <c r="AG8126" s="1"/>
      <c r="AH8126" s="1"/>
    </row>
    <row r="8127" spans="17:34" x14ac:dyDescent="0.3">
      <c r="Q8127" s="1"/>
      <c r="AB8127" s="2"/>
      <c r="AD8127" s="1"/>
      <c r="AE8127" s="1"/>
      <c r="AF8127" s="1"/>
      <c r="AG8127" s="1"/>
      <c r="AH8127" s="1"/>
    </row>
    <row r="8128" spans="17:34" x14ac:dyDescent="0.3">
      <c r="Q8128" s="1"/>
      <c r="AB8128" s="2"/>
      <c r="AD8128" s="1"/>
      <c r="AE8128" s="1"/>
      <c r="AF8128" s="1"/>
      <c r="AG8128" s="1"/>
      <c r="AH8128" s="1"/>
    </row>
    <row r="8129" spans="17:34" x14ac:dyDescent="0.3">
      <c r="Q8129" s="1"/>
      <c r="AB8129" s="2"/>
      <c r="AD8129" s="1"/>
      <c r="AE8129" s="1"/>
      <c r="AF8129" s="1"/>
      <c r="AG8129" s="1"/>
      <c r="AH8129" s="1"/>
    </row>
    <row r="8130" spans="17:34" x14ac:dyDescent="0.3">
      <c r="Q8130" s="1"/>
      <c r="AB8130" s="2"/>
      <c r="AD8130" s="1"/>
      <c r="AE8130" s="1"/>
      <c r="AF8130" s="1"/>
      <c r="AG8130" s="1"/>
      <c r="AH8130" s="1"/>
    </row>
    <row r="8131" spans="17:34" x14ac:dyDescent="0.3">
      <c r="Q8131" s="1"/>
      <c r="AB8131" s="2"/>
      <c r="AD8131" s="1"/>
      <c r="AE8131" s="1"/>
      <c r="AF8131" s="1"/>
      <c r="AG8131" s="1"/>
      <c r="AH8131" s="1"/>
    </row>
    <row r="8132" spans="17:34" x14ac:dyDescent="0.3">
      <c r="Q8132" s="1"/>
      <c r="AB8132" s="2"/>
      <c r="AD8132" s="1"/>
      <c r="AE8132" s="1"/>
      <c r="AF8132" s="1"/>
      <c r="AG8132" s="1"/>
      <c r="AH8132" s="1"/>
    </row>
    <row r="8133" spans="17:34" x14ac:dyDescent="0.3">
      <c r="Q8133" s="1"/>
      <c r="AB8133" s="2"/>
      <c r="AD8133" s="1"/>
      <c r="AE8133" s="1"/>
      <c r="AF8133" s="1"/>
      <c r="AG8133" s="1"/>
      <c r="AH8133" s="1"/>
    </row>
    <row r="8134" spans="17:34" x14ac:dyDescent="0.3">
      <c r="Q8134" s="1"/>
      <c r="AB8134" s="2"/>
      <c r="AD8134" s="1"/>
      <c r="AE8134" s="1"/>
      <c r="AF8134" s="1"/>
      <c r="AG8134" s="1"/>
      <c r="AH8134" s="1"/>
    </row>
    <row r="8135" spans="17:34" x14ac:dyDescent="0.3">
      <c r="Q8135" s="1"/>
      <c r="AB8135" s="2"/>
      <c r="AD8135" s="1"/>
      <c r="AE8135" s="1"/>
      <c r="AF8135" s="1"/>
      <c r="AG8135" s="1"/>
      <c r="AH8135" s="1"/>
    </row>
    <row r="8136" spans="17:34" x14ac:dyDescent="0.3">
      <c r="Q8136" s="1"/>
      <c r="AB8136" s="2"/>
      <c r="AD8136" s="1"/>
      <c r="AE8136" s="1"/>
      <c r="AF8136" s="1"/>
      <c r="AG8136" s="1"/>
      <c r="AH8136" s="1"/>
    </row>
    <row r="8137" spans="17:34" x14ac:dyDescent="0.3">
      <c r="Q8137" s="1"/>
      <c r="AB8137" s="2"/>
      <c r="AD8137" s="1"/>
      <c r="AE8137" s="1"/>
      <c r="AF8137" s="1"/>
      <c r="AG8137" s="1"/>
      <c r="AH8137" s="1"/>
    </row>
    <row r="8138" spans="17:34" x14ac:dyDescent="0.3">
      <c r="Q8138" s="1"/>
      <c r="AB8138" s="2"/>
      <c r="AD8138" s="1"/>
      <c r="AE8138" s="1"/>
      <c r="AF8138" s="1"/>
      <c r="AG8138" s="1"/>
      <c r="AH8138" s="1"/>
    </row>
    <row r="8139" spans="17:34" x14ac:dyDescent="0.3">
      <c r="Q8139" s="1"/>
      <c r="AB8139" s="2"/>
      <c r="AD8139" s="1"/>
      <c r="AE8139" s="1"/>
      <c r="AF8139" s="1"/>
      <c r="AG8139" s="1"/>
      <c r="AH8139" s="1"/>
    </row>
    <row r="8140" spans="17:34" x14ac:dyDescent="0.3">
      <c r="Q8140" s="1"/>
      <c r="AB8140" s="2"/>
      <c r="AD8140" s="1"/>
      <c r="AE8140" s="1"/>
      <c r="AF8140" s="1"/>
      <c r="AG8140" s="1"/>
      <c r="AH8140" s="1"/>
    </row>
    <row r="8141" spans="17:34" x14ac:dyDescent="0.3">
      <c r="Q8141" s="1"/>
      <c r="AB8141" s="2"/>
      <c r="AD8141" s="1"/>
      <c r="AE8141" s="1"/>
      <c r="AF8141" s="1"/>
      <c r="AG8141" s="1"/>
      <c r="AH8141" s="1"/>
    </row>
    <row r="8142" spans="17:34" x14ac:dyDescent="0.3">
      <c r="Q8142" s="1"/>
      <c r="AB8142" s="2"/>
      <c r="AD8142" s="1"/>
      <c r="AE8142" s="1"/>
      <c r="AF8142" s="1"/>
      <c r="AG8142" s="1"/>
      <c r="AH8142" s="1"/>
    </row>
    <row r="8143" spans="17:34" x14ac:dyDescent="0.3">
      <c r="Q8143" s="1"/>
      <c r="AB8143" s="2"/>
      <c r="AD8143" s="1"/>
      <c r="AE8143" s="1"/>
      <c r="AF8143" s="1"/>
      <c r="AG8143" s="1"/>
      <c r="AH8143" s="1"/>
    </row>
    <row r="8144" spans="17:34" x14ac:dyDescent="0.3">
      <c r="Q8144" s="1"/>
      <c r="AB8144" s="2"/>
      <c r="AD8144" s="1"/>
      <c r="AE8144" s="1"/>
      <c r="AF8144" s="1"/>
      <c r="AG8144" s="1"/>
      <c r="AH8144" s="1"/>
    </row>
    <row r="8145" spans="17:34" x14ac:dyDescent="0.3">
      <c r="Q8145" s="1"/>
      <c r="AB8145" s="2"/>
      <c r="AD8145" s="1"/>
      <c r="AE8145" s="1"/>
      <c r="AF8145" s="1"/>
      <c r="AG8145" s="1"/>
      <c r="AH8145" s="1"/>
    </row>
    <row r="8146" spans="17:34" x14ac:dyDescent="0.3">
      <c r="Q8146" s="1"/>
      <c r="AB8146" s="2"/>
      <c r="AD8146" s="1"/>
      <c r="AE8146" s="1"/>
      <c r="AF8146" s="1"/>
      <c r="AG8146" s="1"/>
      <c r="AH8146" s="1"/>
    </row>
    <row r="8147" spans="17:34" x14ac:dyDescent="0.3">
      <c r="Q8147" s="1"/>
      <c r="AB8147" s="2"/>
      <c r="AD8147" s="1"/>
      <c r="AE8147" s="1"/>
      <c r="AF8147" s="1"/>
      <c r="AG8147" s="1"/>
      <c r="AH8147" s="1"/>
    </row>
    <row r="8148" spans="17:34" x14ac:dyDescent="0.3">
      <c r="Q8148" s="1"/>
      <c r="AB8148" s="2"/>
      <c r="AD8148" s="1"/>
      <c r="AE8148" s="1"/>
      <c r="AF8148" s="1"/>
      <c r="AG8148" s="1"/>
      <c r="AH8148" s="1"/>
    </row>
    <row r="8149" spans="17:34" x14ac:dyDescent="0.3">
      <c r="Q8149" s="1"/>
      <c r="AB8149" s="2"/>
      <c r="AD8149" s="1"/>
      <c r="AE8149" s="1"/>
      <c r="AF8149" s="1"/>
      <c r="AG8149" s="1"/>
      <c r="AH8149" s="1"/>
    </row>
    <row r="8150" spans="17:34" x14ac:dyDescent="0.3">
      <c r="Q8150" s="1"/>
      <c r="AB8150" s="2"/>
      <c r="AD8150" s="1"/>
      <c r="AE8150" s="1"/>
      <c r="AF8150" s="1"/>
      <c r="AG8150" s="1"/>
      <c r="AH8150" s="1"/>
    </row>
    <row r="8151" spans="17:34" x14ac:dyDescent="0.3">
      <c r="Q8151" s="1"/>
      <c r="AB8151" s="2"/>
      <c r="AD8151" s="1"/>
      <c r="AE8151" s="1"/>
      <c r="AF8151" s="1"/>
      <c r="AG8151" s="1"/>
      <c r="AH8151" s="1"/>
    </row>
    <row r="8152" spans="17:34" x14ac:dyDescent="0.3">
      <c r="Q8152" s="1"/>
      <c r="AB8152" s="2"/>
      <c r="AD8152" s="1"/>
      <c r="AE8152" s="1"/>
      <c r="AF8152" s="1"/>
      <c r="AG8152" s="1"/>
      <c r="AH8152" s="1"/>
    </row>
    <row r="8153" spans="17:34" x14ac:dyDescent="0.3">
      <c r="Q8153" s="1"/>
      <c r="AB8153" s="2"/>
      <c r="AD8153" s="1"/>
      <c r="AE8153" s="1"/>
      <c r="AF8153" s="1"/>
      <c r="AG8153" s="1"/>
      <c r="AH8153" s="1"/>
    </row>
    <row r="8154" spans="17:34" x14ac:dyDescent="0.3">
      <c r="Q8154" s="1"/>
      <c r="AB8154" s="2"/>
      <c r="AD8154" s="1"/>
      <c r="AE8154" s="1"/>
      <c r="AF8154" s="1"/>
      <c r="AG8154" s="1"/>
      <c r="AH8154" s="1"/>
    </row>
    <row r="8155" spans="17:34" x14ac:dyDescent="0.3">
      <c r="Q8155" s="1"/>
      <c r="AB8155" s="2"/>
      <c r="AD8155" s="1"/>
      <c r="AE8155" s="1"/>
      <c r="AF8155" s="1"/>
      <c r="AG8155" s="1"/>
      <c r="AH8155" s="1"/>
    </row>
    <row r="8156" spans="17:34" x14ac:dyDescent="0.3">
      <c r="Q8156" s="1"/>
      <c r="AB8156" s="2"/>
      <c r="AD8156" s="1"/>
      <c r="AE8156" s="1"/>
      <c r="AF8156" s="1"/>
      <c r="AG8156" s="1"/>
      <c r="AH8156" s="1"/>
    </row>
    <row r="8157" spans="17:34" x14ac:dyDescent="0.3">
      <c r="Q8157" s="1"/>
      <c r="AB8157" s="2"/>
      <c r="AD8157" s="1"/>
      <c r="AE8157" s="1"/>
      <c r="AF8157" s="1"/>
      <c r="AG8157" s="1"/>
      <c r="AH8157" s="1"/>
    </row>
    <row r="8158" spans="17:34" x14ac:dyDescent="0.3">
      <c r="Q8158" s="1"/>
      <c r="AB8158" s="2"/>
      <c r="AD8158" s="1"/>
      <c r="AE8158" s="1"/>
      <c r="AF8158" s="1"/>
      <c r="AG8158" s="1"/>
      <c r="AH8158" s="1"/>
    </row>
    <row r="8159" spans="17:34" x14ac:dyDescent="0.3">
      <c r="Q8159" s="1"/>
      <c r="AB8159" s="2"/>
      <c r="AD8159" s="1"/>
      <c r="AE8159" s="1"/>
      <c r="AF8159" s="1"/>
      <c r="AG8159" s="1"/>
      <c r="AH8159" s="1"/>
    </row>
    <row r="8160" spans="17:34" x14ac:dyDescent="0.3">
      <c r="Q8160" s="1"/>
      <c r="AB8160" s="2"/>
      <c r="AD8160" s="1"/>
      <c r="AE8160" s="1"/>
      <c r="AF8160" s="1"/>
      <c r="AG8160" s="1"/>
      <c r="AH8160" s="1"/>
    </row>
    <row r="8161" spans="17:34" x14ac:dyDescent="0.3">
      <c r="Q8161" s="1"/>
      <c r="AB8161" s="2"/>
      <c r="AD8161" s="1"/>
      <c r="AE8161" s="1"/>
      <c r="AF8161" s="1"/>
      <c r="AG8161" s="1"/>
      <c r="AH8161" s="1"/>
    </row>
    <row r="8162" spans="17:34" x14ac:dyDescent="0.3">
      <c r="Q8162" s="1"/>
      <c r="AB8162" s="2"/>
      <c r="AD8162" s="1"/>
      <c r="AE8162" s="1"/>
      <c r="AF8162" s="1"/>
      <c r="AG8162" s="1"/>
      <c r="AH8162" s="1"/>
    </row>
    <row r="8163" spans="17:34" x14ac:dyDescent="0.3">
      <c r="Q8163" s="1"/>
      <c r="AB8163" s="2"/>
      <c r="AD8163" s="1"/>
      <c r="AE8163" s="1"/>
      <c r="AF8163" s="1"/>
      <c r="AG8163" s="1"/>
      <c r="AH8163" s="1"/>
    </row>
    <row r="8164" spans="17:34" x14ac:dyDescent="0.3">
      <c r="Q8164" s="1"/>
      <c r="AB8164" s="2"/>
      <c r="AD8164" s="1"/>
      <c r="AE8164" s="1"/>
      <c r="AF8164" s="1"/>
      <c r="AG8164" s="1"/>
      <c r="AH8164" s="1"/>
    </row>
    <row r="8165" spans="17:34" x14ac:dyDescent="0.3">
      <c r="Q8165" s="1"/>
      <c r="AB8165" s="2"/>
      <c r="AD8165" s="1"/>
      <c r="AE8165" s="1"/>
      <c r="AF8165" s="1"/>
      <c r="AG8165" s="1"/>
      <c r="AH8165" s="1"/>
    </row>
    <row r="8166" spans="17:34" x14ac:dyDescent="0.3">
      <c r="Q8166" s="1"/>
      <c r="AB8166" s="2"/>
      <c r="AD8166" s="1"/>
      <c r="AE8166" s="1"/>
      <c r="AF8166" s="1"/>
      <c r="AG8166" s="1"/>
      <c r="AH8166" s="1"/>
    </row>
    <row r="8167" spans="17:34" x14ac:dyDescent="0.3">
      <c r="Q8167" s="1"/>
      <c r="AB8167" s="2"/>
      <c r="AD8167" s="1"/>
      <c r="AE8167" s="1"/>
      <c r="AF8167" s="1"/>
      <c r="AG8167" s="1"/>
      <c r="AH8167" s="1"/>
    </row>
    <row r="8168" spans="17:34" x14ac:dyDescent="0.3">
      <c r="Q8168" s="1"/>
      <c r="AB8168" s="2"/>
      <c r="AD8168" s="1"/>
      <c r="AE8168" s="1"/>
      <c r="AF8168" s="1"/>
      <c r="AG8168" s="1"/>
      <c r="AH8168" s="1"/>
    </row>
    <row r="8169" spans="17:34" x14ac:dyDescent="0.3">
      <c r="Q8169" s="1"/>
      <c r="AB8169" s="2"/>
      <c r="AD8169" s="1"/>
      <c r="AE8169" s="1"/>
      <c r="AF8169" s="1"/>
      <c r="AG8169" s="1"/>
      <c r="AH8169" s="1"/>
    </row>
    <row r="8170" spans="17:34" x14ac:dyDescent="0.3">
      <c r="Q8170" s="1"/>
      <c r="AB8170" s="2"/>
      <c r="AD8170" s="1"/>
      <c r="AE8170" s="1"/>
      <c r="AF8170" s="1"/>
      <c r="AG8170" s="1"/>
      <c r="AH8170" s="1"/>
    </row>
    <row r="8171" spans="17:34" x14ac:dyDescent="0.3">
      <c r="Q8171" s="1"/>
      <c r="AB8171" s="2"/>
      <c r="AD8171" s="1"/>
      <c r="AE8171" s="1"/>
      <c r="AF8171" s="1"/>
      <c r="AG8171" s="1"/>
      <c r="AH8171" s="1"/>
    </row>
    <row r="8172" spans="17:34" x14ac:dyDescent="0.3">
      <c r="Q8172" s="1"/>
      <c r="AB8172" s="2"/>
      <c r="AD8172" s="1"/>
      <c r="AE8172" s="1"/>
      <c r="AF8172" s="1"/>
      <c r="AG8172" s="1"/>
      <c r="AH8172" s="1"/>
    </row>
    <row r="8173" spans="17:34" x14ac:dyDescent="0.3">
      <c r="Q8173" s="1"/>
      <c r="AB8173" s="2"/>
      <c r="AD8173" s="1"/>
      <c r="AE8173" s="1"/>
      <c r="AF8173" s="1"/>
      <c r="AG8173" s="1"/>
      <c r="AH8173" s="1"/>
    </row>
    <row r="8174" spans="17:34" x14ac:dyDescent="0.3">
      <c r="Q8174" s="1"/>
      <c r="AB8174" s="2"/>
      <c r="AD8174" s="1"/>
      <c r="AE8174" s="1"/>
      <c r="AF8174" s="1"/>
      <c r="AG8174" s="1"/>
      <c r="AH8174" s="1"/>
    </row>
    <row r="8175" spans="17:34" x14ac:dyDescent="0.3">
      <c r="Q8175" s="1"/>
      <c r="AB8175" s="2"/>
      <c r="AD8175" s="1"/>
      <c r="AE8175" s="1"/>
      <c r="AF8175" s="1"/>
      <c r="AG8175" s="1"/>
      <c r="AH8175" s="1"/>
    </row>
    <row r="8176" spans="17:34" x14ac:dyDescent="0.3">
      <c r="Q8176" s="1"/>
      <c r="AB8176" s="2"/>
      <c r="AD8176" s="1"/>
      <c r="AE8176" s="1"/>
      <c r="AF8176" s="1"/>
      <c r="AG8176" s="1"/>
      <c r="AH8176" s="1"/>
    </row>
    <row r="8177" spans="17:34" x14ac:dyDescent="0.3">
      <c r="Q8177" s="1"/>
      <c r="AB8177" s="2"/>
      <c r="AD8177" s="1"/>
      <c r="AE8177" s="1"/>
      <c r="AF8177" s="1"/>
      <c r="AG8177" s="1"/>
      <c r="AH8177" s="1"/>
    </row>
    <row r="8178" spans="17:34" x14ac:dyDescent="0.3">
      <c r="Q8178" s="1"/>
      <c r="AB8178" s="2"/>
      <c r="AD8178" s="1"/>
      <c r="AE8178" s="1"/>
      <c r="AF8178" s="1"/>
      <c r="AG8178" s="1"/>
      <c r="AH8178" s="1"/>
    </row>
    <row r="8179" spans="17:34" x14ac:dyDescent="0.3">
      <c r="Q8179" s="1"/>
      <c r="AB8179" s="2"/>
      <c r="AD8179" s="1"/>
      <c r="AE8179" s="1"/>
      <c r="AF8179" s="1"/>
      <c r="AG8179" s="1"/>
      <c r="AH8179" s="1"/>
    </row>
    <row r="8180" spans="17:34" x14ac:dyDescent="0.3">
      <c r="Q8180" s="1"/>
      <c r="AB8180" s="2"/>
      <c r="AD8180" s="1"/>
      <c r="AE8180" s="1"/>
      <c r="AF8180" s="1"/>
      <c r="AG8180" s="1"/>
      <c r="AH8180" s="1"/>
    </row>
    <row r="8181" spans="17:34" x14ac:dyDescent="0.3">
      <c r="Q8181" s="1"/>
      <c r="AB8181" s="2"/>
      <c r="AD8181" s="1"/>
      <c r="AE8181" s="1"/>
      <c r="AF8181" s="1"/>
      <c r="AG8181" s="1"/>
      <c r="AH8181" s="1"/>
    </row>
    <row r="8182" spans="17:34" x14ac:dyDescent="0.3">
      <c r="Q8182" s="1"/>
      <c r="AB8182" s="2"/>
      <c r="AD8182" s="1"/>
      <c r="AE8182" s="1"/>
      <c r="AF8182" s="1"/>
      <c r="AG8182" s="1"/>
      <c r="AH8182" s="1"/>
    </row>
    <row r="8183" spans="17:34" x14ac:dyDescent="0.3">
      <c r="Q8183" s="1"/>
      <c r="AB8183" s="2"/>
      <c r="AD8183" s="1"/>
      <c r="AE8183" s="1"/>
      <c r="AF8183" s="1"/>
      <c r="AG8183" s="1"/>
      <c r="AH8183" s="1"/>
    </row>
    <row r="8184" spans="17:34" x14ac:dyDescent="0.3">
      <c r="Q8184" s="1"/>
      <c r="AB8184" s="2"/>
      <c r="AD8184" s="1"/>
      <c r="AE8184" s="1"/>
      <c r="AF8184" s="1"/>
      <c r="AG8184" s="1"/>
      <c r="AH8184" s="1"/>
    </row>
    <row r="8185" spans="17:34" x14ac:dyDescent="0.3">
      <c r="Q8185" s="1"/>
      <c r="AB8185" s="2"/>
      <c r="AD8185" s="1"/>
      <c r="AE8185" s="1"/>
      <c r="AF8185" s="1"/>
      <c r="AG8185" s="1"/>
      <c r="AH8185" s="1"/>
    </row>
    <row r="8186" spans="17:34" x14ac:dyDescent="0.3">
      <c r="Q8186" s="1"/>
      <c r="AB8186" s="2"/>
      <c r="AD8186" s="1"/>
      <c r="AE8186" s="1"/>
      <c r="AF8186" s="1"/>
      <c r="AG8186" s="1"/>
      <c r="AH8186" s="1"/>
    </row>
    <row r="8187" spans="17:34" x14ac:dyDescent="0.3">
      <c r="Q8187" s="1"/>
      <c r="AB8187" s="2"/>
      <c r="AD8187" s="1"/>
      <c r="AE8187" s="1"/>
      <c r="AF8187" s="1"/>
      <c r="AG8187" s="1"/>
      <c r="AH8187" s="1"/>
    </row>
    <row r="8188" spans="17:34" x14ac:dyDescent="0.3">
      <c r="Q8188" s="1"/>
      <c r="AB8188" s="2"/>
      <c r="AD8188" s="1"/>
      <c r="AE8188" s="1"/>
      <c r="AF8188" s="1"/>
      <c r="AG8188" s="1"/>
      <c r="AH8188" s="1"/>
    </row>
    <row r="8189" spans="17:34" x14ac:dyDescent="0.3">
      <c r="Q8189" s="1"/>
      <c r="AB8189" s="2"/>
      <c r="AD8189" s="1"/>
      <c r="AE8189" s="1"/>
      <c r="AF8189" s="1"/>
      <c r="AG8189" s="1"/>
      <c r="AH8189" s="1"/>
    </row>
    <row r="8190" spans="17:34" x14ac:dyDescent="0.3">
      <c r="Q8190" s="1"/>
      <c r="AB8190" s="2"/>
      <c r="AD8190" s="1"/>
      <c r="AE8190" s="1"/>
      <c r="AF8190" s="1"/>
      <c r="AG8190" s="1"/>
      <c r="AH8190" s="1"/>
    </row>
    <row r="8191" spans="17:34" x14ac:dyDescent="0.3">
      <c r="Q8191" s="1"/>
      <c r="AB8191" s="2"/>
      <c r="AD8191" s="1"/>
      <c r="AE8191" s="1"/>
      <c r="AF8191" s="1"/>
      <c r="AG8191" s="1"/>
      <c r="AH8191" s="1"/>
    </row>
    <row r="8192" spans="17:34" x14ac:dyDescent="0.3">
      <c r="Q8192" s="1"/>
      <c r="AB8192" s="2"/>
      <c r="AD8192" s="1"/>
      <c r="AE8192" s="1"/>
      <c r="AF8192" s="1"/>
      <c r="AG8192" s="1"/>
      <c r="AH8192" s="1"/>
    </row>
    <row r="8193" spans="17:34" x14ac:dyDescent="0.3">
      <c r="Q8193" s="1"/>
      <c r="AB8193" s="2"/>
      <c r="AD8193" s="1"/>
      <c r="AE8193" s="1"/>
      <c r="AF8193" s="1"/>
      <c r="AG8193" s="1"/>
      <c r="AH8193" s="1"/>
    </row>
    <row r="8194" spans="17:34" x14ac:dyDescent="0.3">
      <c r="Q8194" s="1"/>
      <c r="AB8194" s="2"/>
      <c r="AD8194" s="1"/>
      <c r="AE8194" s="1"/>
      <c r="AF8194" s="1"/>
      <c r="AG8194" s="1"/>
      <c r="AH8194" s="1"/>
    </row>
    <row r="8195" spans="17:34" x14ac:dyDescent="0.3">
      <c r="Q8195" s="1"/>
      <c r="AB8195" s="2"/>
      <c r="AD8195" s="1"/>
      <c r="AE8195" s="1"/>
      <c r="AF8195" s="1"/>
      <c r="AG8195" s="1"/>
      <c r="AH8195" s="1"/>
    </row>
    <row r="8196" spans="17:34" x14ac:dyDescent="0.3">
      <c r="Q8196" s="1"/>
      <c r="AB8196" s="2"/>
      <c r="AD8196" s="1"/>
      <c r="AE8196" s="1"/>
      <c r="AF8196" s="1"/>
      <c r="AG8196" s="1"/>
      <c r="AH8196" s="1"/>
    </row>
    <row r="8197" spans="17:34" x14ac:dyDescent="0.3">
      <c r="Q8197" s="1"/>
      <c r="AB8197" s="2"/>
      <c r="AD8197" s="1"/>
      <c r="AE8197" s="1"/>
      <c r="AF8197" s="1"/>
      <c r="AG8197" s="1"/>
      <c r="AH8197" s="1"/>
    </row>
    <row r="8198" spans="17:34" x14ac:dyDescent="0.3">
      <c r="Q8198" s="1"/>
      <c r="AB8198" s="2"/>
      <c r="AD8198" s="1"/>
      <c r="AE8198" s="1"/>
      <c r="AF8198" s="1"/>
      <c r="AG8198" s="1"/>
      <c r="AH8198" s="1"/>
    </row>
    <row r="8199" spans="17:34" x14ac:dyDescent="0.3">
      <c r="Q8199" s="1"/>
      <c r="AB8199" s="2"/>
      <c r="AD8199" s="1"/>
      <c r="AE8199" s="1"/>
      <c r="AF8199" s="1"/>
      <c r="AG8199" s="1"/>
      <c r="AH8199" s="1"/>
    </row>
    <row r="8200" spans="17:34" x14ac:dyDescent="0.3">
      <c r="Q8200" s="1"/>
      <c r="AB8200" s="2"/>
      <c r="AD8200" s="1"/>
      <c r="AE8200" s="1"/>
      <c r="AF8200" s="1"/>
      <c r="AG8200" s="1"/>
      <c r="AH8200" s="1"/>
    </row>
    <row r="8201" spans="17:34" x14ac:dyDescent="0.3">
      <c r="Q8201" s="1"/>
      <c r="AB8201" s="2"/>
      <c r="AD8201" s="1"/>
      <c r="AE8201" s="1"/>
      <c r="AF8201" s="1"/>
      <c r="AG8201" s="1"/>
      <c r="AH8201" s="1"/>
    </row>
    <row r="8202" spans="17:34" x14ac:dyDescent="0.3">
      <c r="Q8202" s="1"/>
      <c r="AB8202" s="2"/>
      <c r="AD8202" s="1"/>
      <c r="AE8202" s="1"/>
      <c r="AF8202" s="1"/>
      <c r="AG8202" s="1"/>
      <c r="AH8202" s="1"/>
    </row>
    <row r="8203" spans="17:34" x14ac:dyDescent="0.3">
      <c r="Q8203" s="1"/>
      <c r="AB8203" s="2"/>
      <c r="AD8203" s="1"/>
      <c r="AE8203" s="1"/>
      <c r="AF8203" s="1"/>
      <c r="AG8203" s="1"/>
      <c r="AH8203" s="1"/>
    </row>
    <row r="8204" spans="17:34" x14ac:dyDescent="0.3">
      <c r="Q8204" s="1"/>
      <c r="AB8204" s="2"/>
      <c r="AD8204" s="1"/>
      <c r="AE8204" s="1"/>
      <c r="AF8204" s="1"/>
      <c r="AG8204" s="1"/>
      <c r="AH8204" s="1"/>
    </row>
    <row r="8205" spans="17:34" x14ac:dyDescent="0.3">
      <c r="Q8205" s="1"/>
      <c r="AB8205" s="2"/>
      <c r="AD8205" s="1"/>
      <c r="AE8205" s="1"/>
      <c r="AF8205" s="1"/>
      <c r="AG8205" s="1"/>
      <c r="AH8205" s="1"/>
    </row>
    <row r="8206" spans="17:34" x14ac:dyDescent="0.3">
      <c r="Q8206" s="1"/>
      <c r="AB8206" s="2"/>
      <c r="AD8206" s="1"/>
      <c r="AE8206" s="1"/>
      <c r="AF8206" s="1"/>
      <c r="AG8206" s="1"/>
      <c r="AH8206" s="1"/>
    </row>
    <row r="8207" spans="17:34" x14ac:dyDescent="0.3">
      <c r="Q8207" s="1"/>
      <c r="AB8207" s="2"/>
      <c r="AD8207" s="1"/>
      <c r="AE8207" s="1"/>
      <c r="AF8207" s="1"/>
      <c r="AG8207" s="1"/>
      <c r="AH8207" s="1"/>
    </row>
    <row r="8208" spans="17:34" x14ac:dyDescent="0.3">
      <c r="Q8208" s="1"/>
      <c r="AB8208" s="2"/>
      <c r="AD8208" s="1"/>
      <c r="AE8208" s="1"/>
      <c r="AF8208" s="1"/>
      <c r="AG8208" s="1"/>
      <c r="AH8208" s="1"/>
    </row>
    <row r="8209" spans="17:34" x14ac:dyDescent="0.3">
      <c r="Q8209" s="1"/>
      <c r="AB8209" s="2"/>
      <c r="AD8209" s="1"/>
      <c r="AE8209" s="1"/>
      <c r="AF8209" s="1"/>
      <c r="AG8209" s="1"/>
      <c r="AH8209" s="1"/>
    </row>
    <row r="8210" spans="17:34" x14ac:dyDescent="0.3">
      <c r="Q8210" s="1"/>
      <c r="AB8210" s="2"/>
      <c r="AD8210" s="1"/>
      <c r="AE8210" s="1"/>
      <c r="AF8210" s="1"/>
      <c r="AG8210" s="1"/>
      <c r="AH8210" s="1"/>
    </row>
    <row r="8211" spans="17:34" x14ac:dyDescent="0.3">
      <c r="Q8211" s="1"/>
      <c r="AB8211" s="2"/>
      <c r="AD8211" s="1"/>
      <c r="AE8211" s="1"/>
      <c r="AF8211" s="1"/>
      <c r="AG8211" s="1"/>
      <c r="AH8211" s="1"/>
    </row>
    <row r="8212" spans="17:34" x14ac:dyDescent="0.3">
      <c r="Q8212" s="1"/>
      <c r="AB8212" s="2"/>
      <c r="AD8212" s="1"/>
      <c r="AE8212" s="1"/>
      <c r="AF8212" s="1"/>
      <c r="AG8212" s="1"/>
      <c r="AH8212" s="1"/>
    </row>
    <row r="8213" spans="17:34" x14ac:dyDescent="0.3">
      <c r="Q8213" s="1"/>
      <c r="AB8213" s="2"/>
      <c r="AD8213" s="1"/>
      <c r="AE8213" s="1"/>
      <c r="AF8213" s="1"/>
      <c r="AG8213" s="1"/>
      <c r="AH8213" s="1"/>
    </row>
    <row r="8214" spans="17:34" x14ac:dyDescent="0.3">
      <c r="Q8214" s="1"/>
      <c r="AB8214" s="2"/>
      <c r="AD8214" s="1"/>
      <c r="AE8214" s="1"/>
      <c r="AF8214" s="1"/>
      <c r="AG8214" s="1"/>
      <c r="AH8214" s="1"/>
    </row>
    <row r="8215" spans="17:34" x14ac:dyDescent="0.3">
      <c r="Q8215" s="1"/>
      <c r="AB8215" s="2"/>
      <c r="AD8215" s="1"/>
      <c r="AE8215" s="1"/>
      <c r="AF8215" s="1"/>
      <c r="AG8215" s="1"/>
      <c r="AH8215" s="1"/>
    </row>
    <row r="8216" spans="17:34" x14ac:dyDescent="0.3">
      <c r="Q8216" s="1"/>
      <c r="AB8216" s="2"/>
      <c r="AD8216" s="1"/>
      <c r="AE8216" s="1"/>
      <c r="AF8216" s="1"/>
      <c r="AG8216" s="1"/>
      <c r="AH8216" s="1"/>
    </row>
    <row r="8217" spans="17:34" x14ac:dyDescent="0.3">
      <c r="Q8217" s="1"/>
      <c r="AB8217" s="2"/>
      <c r="AD8217" s="1"/>
      <c r="AE8217" s="1"/>
      <c r="AF8217" s="1"/>
      <c r="AG8217" s="1"/>
      <c r="AH8217" s="1"/>
    </row>
    <row r="8218" spans="17:34" x14ac:dyDescent="0.3">
      <c r="Q8218" s="1"/>
      <c r="AB8218" s="2"/>
      <c r="AD8218" s="1"/>
      <c r="AE8218" s="1"/>
      <c r="AF8218" s="1"/>
      <c r="AG8218" s="1"/>
      <c r="AH8218" s="1"/>
    </row>
    <row r="8219" spans="17:34" x14ac:dyDescent="0.3">
      <c r="Q8219" s="1"/>
      <c r="AB8219" s="2"/>
      <c r="AD8219" s="1"/>
      <c r="AE8219" s="1"/>
      <c r="AF8219" s="1"/>
      <c r="AG8219" s="1"/>
      <c r="AH8219" s="1"/>
    </row>
    <row r="8220" spans="17:34" x14ac:dyDescent="0.3">
      <c r="Q8220" s="1"/>
      <c r="AB8220" s="2"/>
      <c r="AD8220" s="1"/>
      <c r="AE8220" s="1"/>
      <c r="AF8220" s="1"/>
      <c r="AG8220" s="1"/>
      <c r="AH8220" s="1"/>
    </row>
    <row r="8221" spans="17:34" x14ac:dyDescent="0.3">
      <c r="Q8221" s="1"/>
      <c r="AB8221" s="2"/>
      <c r="AD8221" s="1"/>
      <c r="AE8221" s="1"/>
      <c r="AF8221" s="1"/>
      <c r="AG8221" s="1"/>
      <c r="AH8221" s="1"/>
    </row>
    <row r="8222" spans="17:34" x14ac:dyDescent="0.3">
      <c r="Q8222" s="1"/>
      <c r="AB8222" s="2"/>
      <c r="AD8222" s="1"/>
      <c r="AE8222" s="1"/>
      <c r="AF8222" s="1"/>
      <c r="AG8222" s="1"/>
      <c r="AH8222" s="1"/>
    </row>
    <row r="8223" spans="17:34" x14ac:dyDescent="0.3">
      <c r="Q8223" s="1"/>
      <c r="AB8223" s="2"/>
      <c r="AD8223" s="1"/>
      <c r="AE8223" s="1"/>
      <c r="AF8223" s="1"/>
      <c r="AG8223" s="1"/>
      <c r="AH8223" s="1"/>
    </row>
    <row r="8224" spans="17:34" x14ac:dyDescent="0.3">
      <c r="Q8224" s="1"/>
      <c r="AB8224" s="2"/>
      <c r="AD8224" s="1"/>
      <c r="AE8224" s="1"/>
      <c r="AF8224" s="1"/>
      <c r="AG8224" s="1"/>
      <c r="AH8224" s="1"/>
    </row>
    <row r="8225" spans="17:34" x14ac:dyDescent="0.3">
      <c r="Q8225" s="1"/>
      <c r="AB8225" s="2"/>
      <c r="AD8225" s="1"/>
      <c r="AE8225" s="1"/>
      <c r="AF8225" s="1"/>
      <c r="AG8225" s="1"/>
      <c r="AH8225" s="1"/>
    </row>
    <row r="8226" spans="17:34" x14ac:dyDescent="0.3">
      <c r="Q8226" s="1"/>
      <c r="AB8226" s="2"/>
      <c r="AD8226" s="1"/>
      <c r="AE8226" s="1"/>
      <c r="AF8226" s="1"/>
      <c r="AG8226" s="1"/>
      <c r="AH8226" s="1"/>
    </row>
    <row r="8227" spans="17:34" x14ac:dyDescent="0.3">
      <c r="Q8227" s="1"/>
      <c r="AB8227" s="2"/>
      <c r="AD8227" s="1"/>
      <c r="AE8227" s="1"/>
      <c r="AF8227" s="1"/>
      <c r="AG8227" s="1"/>
      <c r="AH8227" s="1"/>
    </row>
    <row r="8228" spans="17:34" x14ac:dyDescent="0.3">
      <c r="Q8228" s="1"/>
      <c r="AB8228" s="2"/>
      <c r="AD8228" s="1"/>
      <c r="AE8228" s="1"/>
      <c r="AF8228" s="1"/>
      <c r="AG8228" s="1"/>
      <c r="AH8228" s="1"/>
    </row>
    <row r="8229" spans="17:34" x14ac:dyDescent="0.3">
      <c r="Q8229" s="1"/>
      <c r="AB8229" s="2"/>
      <c r="AD8229" s="1"/>
      <c r="AE8229" s="1"/>
      <c r="AF8229" s="1"/>
      <c r="AG8229" s="1"/>
      <c r="AH8229" s="1"/>
    </row>
    <row r="8230" spans="17:34" x14ac:dyDescent="0.3">
      <c r="Q8230" s="1"/>
      <c r="AB8230" s="2"/>
      <c r="AD8230" s="1"/>
      <c r="AE8230" s="1"/>
      <c r="AF8230" s="1"/>
      <c r="AG8230" s="1"/>
      <c r="AH8230" s="1"/>
    </row>
    <row r="8231" spans="17:34" x14ac:dyDescent="0.3">
      <c r="Q8231" s="1"/>
      <c r="AB8231" s="2"/>
      <c r="AD8231" s="1"/>
      <c r="AE8231" s="1"/>
      <c r="AF8231" s="1"/>
      <c r="AG8231" s="1"/>
      <c r="AH8231" s="1"/>
    </row>
    <row r="8232" spans="17:34" x14ac:dyDescent="0.3">
      <c r="Q8232" s="1"/>
      <c r="AB8232" s="2"/>
      <c r="AD8232" s="1"/>
      <c r="AE8232" s="1"/>
      <c r="AF8232" s="1"/>
      <c r="AG8232" s="1"/>
      <c r="AH8232" s="1"/>
    </row>
    <row r="8233" spans="17:34" x14ac:dyDescent="0.3">
      <c r="Q8233" s="1"/>
      <c r="AB8233" s="2"/>
      <c r="AD8233" s="1"/>
      <c r="AE8233" s="1"/>
      <c r="AF8233" s="1"/>
      <c r="AG8233" s="1"/>
      <c r="AH8233" s="1"/>
    </row>
    <row r="8234" spans="17:34" x14ac:dyDescent="0.3">
      <c r="Q8234" s="1"/>
      <c r="AB8234" s="2"/>
      <c r="AD8234" s="1"/>
      <c r="AE8234" s="1"/>
      <c r="AF8234" s="1"/>
      <c r="AG8234" s="1"/>
      <c r="AH8234" s="1"/>
    </row>
    <row r="8235" spans="17:34" x14ac:dyDescent="0.3">
      <c r="Q8235" s="1"/>
      <c r="AB8235" s="2"/>
      <c r="AD8235" s="1"/>
      <c r="AE8235" s="1"/>
      <c r="AF8235" s="1"/>
      <c r="AG8235" s="1"/>
      <c r="AH8235" s="1"/>
    </row>
    <row r="8236" spans="17:34" x14ac:dyDescent="0.3">
      <c r="Q8236" s="1"/>
      <c r="AB8236" s="2"/>
      <c r="AD8236" s="1"/>
      <c r="AE8236" s="1"/>
      <c r="AF8236" s="1"/>
      <c r="AG8236" s="1"/>
      <c r="AH8236" s="1"/>
    </row>
    <row r="8237" spans="17:34" x14ac:dyDescent="0.3">
      <c r="Q8237" s="1"/>
      <c r="AB8237" s="2"/>
      <c r="AD8237" s="1"/>
      <c r="AE8237" s="1"/>
      <c r="AF8237" s="1"/>
      <c r="AG8237" s="1"/>
      <c r="AH8237" s="1"/>
    </row>
    <row r="8238" spans="17:34" x14ac:dyDescent="0.3">
      <c r="Q8238" s="1"/>
      <c r="AB8238" s="2"/>
      <c r="AD8238" s="1"/>
      <c r="AE8238" s="1"/>
      <c r="AF8238" s="1"/>
      <c r="AG8238" s="1"/>
      <c r="AH8238" s="1"/>
    </row>
    <row r="8239" spans="17:34" x14ac:dyDescent="0.3">
      <c r="Q8239" s="1"/>
      <c r="AB8239" s="2"/>
      <c r="AD8239" s="1"/>
      <c r="AE8239" s="1"/>
      <c r="AF8239" s="1"/>
      <c r="AG8239" s="1"/>
      <c r="AH8239" s="1"/>
    </row>
    <row r="8240" spans="17:34" x14ac:dyDescent="0.3">
      <c r="Q8240" s="1"/>
      <c r="AB8240" s="2"/>
      <c r="AD8240" s="1"/>
      <c r="AE8240" s="1"/>
      <c r="AF8240" s="1"/>
      <c r="AG8240" s="1"/>
      <c r="AH8240" s="1"/>
    </row>
    <row r="8241" spans="17:34" x14ac:dyDescent="0.3">
      <c r="Q8241" s="1"/>
      <c r="AB8241" s="2"/>
      <c r="AD8241" s="1"/>
      <c r="AE8241" s="1"/>
      <c r="AF8241" s="1"/>
      <c r="AG8241" s="1"/>
      <c r="AH8241" s="1"/>
    </row>
    <row r="8242" spans="17:34" x14ac:dyDescent="0.3">
      <c r="Q8242" s="1"/>
      <c r="AB8242" s="2"/>
      <c r="AD8242" s="1"/>
      <c r="AE8242" s="1"/>
      <c r="AF8242" s="1"/>
      <c r="AG8242" s="1"/>
      <c r="AH8242" s="1"/>
    </row>
    <row r="8243" spans="17:34" x14ac:dyDescent="0.3">
      <c r="Q8243" s="1"/>
      <c r="AB8243" s="2"/>
      <c r="AD8243" s="1"/>
      <c r="AE8243" s="1"/>
      <c r="AF8243" s="1"/>
      <c r="AG8243" s="1"/>
      <c r="AH8243" s="1"/>
    </row>
    <row r="8244" spans="17:34" x14ac:dyDescent="0.3">
      <c r="Q8244" s="1"/>
      <c r="AB8244" s="2"/>
      <c r="AD8244" s="1"/>
      <c r="AE8244" s="1"/>
      <c r="AF8244" s="1"/>
      <c r="AG8244" s="1"/>
      <c r="AH8244" s="1"/>
    </row>
    <row r="8245" spans="17:34" x14ac:dyDescent="0.3">
      <c r="Q8245" s="1"/>
      <c r="AB8245" s="2"/>
      <c r="AD8245" s="1"/>
      <c r="AE8245" s="1"/>
      <c r="AF8245" s="1"/>
      <c r="AG8245" s="1"/>
      <c r="AH8245" s="1"/>
    </row>
    <row r="8246" spans="17:34" x14ac:dyDescent="0.3">
      <c r="Q8246" s="1"/>
      <c r="AB8246" s="2"/>
      <c r="AD8246" s="1"/>
      <c r="AE8246" s="1"/>
      <c r="AF8246" s="1"/>
      <c r="AG8246" s="1"/>
      <c r="AH8246" s="1"/>
    </row>
    <row r="8247" spans="17:34" x14ac:dyDescent="0.3">
      <c r="Q8247" s="1"/>
      <c r="AB8247" s="2"/>
      <c r="AD8247" s="1"/>
      <c r="AE8247" s="1"/>
      <c r="AF8247" s="1"/>
      <c r="AG8247" s="1"/>
      <c r="AH8247" s="1"/>
    </row>
    <row r="8248" spans="17:34" x14ac:dyDescent="0.3">
      <c r="Q8248" s="1"/>
      <c r="AB8248" s="2"/>
      <c r="AD8248" s="1"/>
      <c r="AE8248" s="1"/>
      <c r="AF8248" s="1"/>
      <c r="AG8248" s="1"/>
      <c r="AH8248" s="1"/>
    </row>
    <row r="8249" spans="17:34" x14ac:dyDescent="0.3">
      <c r="Q8249" s="1"/>
      <c r="AB8249" s="2"/>
      <c r="AD8249" s="1"/>
      <c r="AE8249" s="1"/>
      <c r="AF8249" s="1"/>
      <c r="AG8249" s="1"/>
      <c r="AH8249" s="1"/>
    </row>
    <row r="8250" spans="17:34" x14ac:dyDescent="0.3">
      <c r="Q8250" s="1"/>
      <c r="AB8250" s="2"/>
      <c r="AD8250" s="1"/>
      <c r="AE8250" s="1"/>
      <c r="AF8250" s="1"/>
      <c r="AG8250" s="1"/>
      <c r="AH8250" s="1"/>
    </row>
    <row r="8251" spans="17:34" x14ac:dyDescent="0.3">
      <c r="Q8251" s="1"/>
      <c r="AB8251" s="2"/>
      <c r="AD8251" s="1"/>
      <c r="AE8251" s="1"/>
      <c r="AF8251" s="1"/>
      <c r="AG8251" s="1"/>
      <c r="AH8251" s="1"/>
    </row>
    <row r="8252" spans="17:34" x14ac:dyDescent="0.3">
      <c r="Q8252" s="1"/>
      <c r="AB8252" s="2"/>
      <c r="AD8252" s="1"/>
      <c r="AE8252" s="1"/>
      <c r="AF8252" s="1"/>
      <c r="AG8252" s="1"/>
      <c r="AH8252" s="1"/>
    </row>
    <row r="8253" spans="17:34" x14ac:dyDescent="0.3">
      <c r="Q8253" s="1"/>
      <c r="AB8253" s="2"/>
      <c r="AD8253" s="1"/>
      <c r="AE8253" s="1"/>
      <c r="AF8253" s="1"/>
      <c r="AG8253" s="1"/>
      <c r="AH8253" s="1"/>
    </row>
    <row r="8254" spans="17:34" x14ac:dyDescent="0.3">
      <c r="Q8254" s="1"/>
      <c r="AB8254" s="2"/>
      <c r="AD8254" s="1"/>
      <c r="AE8254" s="1"/>
      <c r="AF8254" s="1"/>
      <c r="AG8254" s="1"/>
      <c r="AH8254" s="1"/>
    </row>
    <row r="8255" spans="17:34" x14ac:dyDescent="0.3">
      <c r="Q8255" s="1"/>
      <c r="AB8255" s="2"/>
      <c r="AD8255" s="1"/>
      <c r="AE8255" s="1"/>
      <c r="AF8255" s="1"/>
      <c r="AG8255" s="1"/>
      <c r="AH8255" s="1"/>
    </row>
    <row r="8256" spans="17:34" x14ac:dyDescent="0.3">
      <c r="Q8256" s="1"/>
      <c r="AB8256" s="2"/>
      <c r="AD8256" s="1"/>
      <c r="AE8256" s="1"/>
      <c r="AF8256" s="1"/>
      <c r="AG8256" s="1"/>
      <c r="AH8256" s="1"/>
    </row>
    <row r="8257" spans="17:34" x14ac:dyDescent="0.3">
      <c r="Q8257" s="1"/>
      <c r="AB8257" s="2"/>
      <c r="AD8257" s="1"/>
      <c r="AE8257" s="1"/>
      <c r="AF8257" s="1"/>
      <c r="AG8257" s="1"/>
      <c r="AH8257" s="1"/>
    </row>
    <row r="8258" spans="17:34" x14ac:dyDescent="0.3">
      <c r="Q8258" s="1"/>
      <c r="AB8258" s="2"/>
      <c r="AD8258" s="1"/>
      <c r="AE8258" s="1"/>
      <c r="AF8258" s="1"/>
      <c r="AG8258" s="1"/>
      <c r="AH8258" s="1"/>
    </row>
    <row r="8259" spans="17:34" x14ac:dyDescent="0.3">
      <c r="Q8259" s="1"/>
      <c r="AB8259" s="2"/>
      <c r="AD8259" s="1"/>
      <c r="AE8259" s="1"/>
      <c r="AF8259" s="1"/>
      <c r="AG8259" s="1"/>
      <c r="AH8259" s="1"/>
    </row>
    <row r="8260" spans="17:34" x14ac:dyDescent="0.3">
      <c r="Q8260" s="1"/>
      <c r="AB8260" s="2"/>
      <c r="AD8260" s="1"/>
      <c r="AE8260" s="1"/>
      <c r="AF8260" s="1"/>
      <c r="AG8260" s="1"/>
      <c r="AH8260" s="1"/>
    </row>
    <row r="8261" spans="17:34" x14ac:dyDescent="0.3">
      <c r="Q8261" s="1"/>
      <c r="AB8261" s="2"/>
      <c r="AD8261" s="1"/>
      <c r="AE8261" s="1"/>
      <c r="AF8261" s="1"/>
      <c r="AG8261" s="1"/>
      <c r="AH8261" s="1"/>
    </row>
    <row r="8262" spans="17:34" x14ac:dyDescent="0.3">
      <c r="Q8262" s="1"/>
      <c r="AB8262" s="2"/>
      <c r="AD8262" s="1"/>
      <c r="AE8262" s="1"/>
      <c r="AF8262" s="1"/>
      <c r="AG8262" s="1"/>
      <c r="AH8262" s="1"/>
    </row>
    <row r="8263" spans="17:34" x14ac:dyDescent="0.3">
      <c r="Q8263" s="1"/>
      <c r="AB8263" s="2"/>
      <c r="AD8263" s="1"/>
      <c r="AE8263" s="1"/>
      <c r="AF8263" s="1"/>
      <c r="AG8263" s="1"/>
      <c r="AH8263" s="1"/>
    </row>
    <row r="8264" spans="17:34" x14ac:dyDescent="0.3">
      <c r="Q8264" s="1"/>
      <c r="AB8264" s="2"/>
      <c r="AD8264" s="1"/>
      <c r="AE8264" s="1"/>
      <c r="AF8264" s="1"/>
      <c r="AG8264" s="1"/>
      <c r="AH8264" s="1"/>
    </row>
    <row r="8265" spans="17:34" x14ac:dyDescent="0.3">
      <c r="Q8265" s="1"/>
      <c r="AB8265" s="2"/>
      <c r="AD8265" s="1"/>
      <c r="AE8265" s="1"/>
      <c r="AF8265" s="1"/>
      <c r="AG8265" s="1"/>
      <c r="AH8265" s="1"/>
    </row>
    <row r="8266" spans="17:34" x14ac:dyDescent="0.3">
      <c r="Q8266" s="1"/>
      <c r="AB8266" s="2"/>
      <c r="AD8266" s="1"/>
      <c r="AE8266" s="1"/>
      <c r="AF8266" s="1"/>
      <c r="AG8266" s="1"/>
      <c r="AH8266" s="1"/>
    </row>
    <row r="8267" spans="17:34" x14ac:dyDescent="0.3">
      <c r="Q8267" s="1"/>
      <c r="AB8267" s="2"/>
      <c r="AD8267" s="1"/>
      <c r="AE8267" s="1"/>
      <c r="AF8267" s="1"/>
      <c r="AG8267" s="1"/>
      <c r="AH8267" s="1"/>
    </row>
    <row r="8268" spans="17:34" x14ac:dyDescent="0.3">
      <c r="Q8268" s="1"/>
      <c r="AB8268" s="2"/>
      <c r="AD8268" s="1"/>
      <c r="AE8268" s="1"/>
      <c r="AF8268" s="1"/>
      <c r="AG8268" s="1"/>
      <c r="AH8268" s="1"/>
    </row>
    <row r="8269" spans="17:34" x14ac:dyDescent="0.3">
      <c r="Q8269" s="1"/>
      <c r="AB8269" s="2"/>
      <c r="AD8269" s="1"/>
      <c r="AE8269" s="1"/>
      <c r="AF8269" s="1"/>
      <c r="AG8269" s="1"/>
      <c r="AH8269" s="1"/>
    </row>
    <row r="8270" spans="17:34" x14ac:dyDescent="0.3">
      <c r="Q8270" s="1"/>
      <c r="AB8270" s="2"/>
      <c r="AD8270" s="1"/>
      <c r="AE8270" s="1"/>
      <c r="AF8270" s="1"/>
      <c r="AG8270" s="1"/>
      <c r="AH8270" s="1"/>
    </row>
    <row r="8271" spans="17:34" x14ac:dyDescent="0.3">
      <c r="Q8271" s="1"/>
      <c r="AB8271" s="2"/>
      <c r="AD8271" s="1"/>
      <c r="AE8271" s="1"/>
      <c r="AF8271" s="1"/>
      <c r="AG8271" s="1"/>
      <c r="AH8271" s="1"/>
    </row>
    <row r="8272" spans="17:34" x14ac:dyDescent="0.3">
      <c r="Q8272" s="1"/>
      <c r="AB8272" s="2"/>
      <c r="AD8272" s="1"/>
      <c r="AE8272" s="1"/>
      <c r="AF8272" s="1"/>
      <c r="AG8272" s="1"/>
      <c r="AH8272" s="1"/>
    </row>
    <row r="8273" spans="17:34" x14ac:dyDescent="0.3">
      <c r="Q8273" s="1"/>
      <c r="AB8273" s="2"/>
      <c r="AD8273" s="1"/>
      <c r="AE8273" s="1"/>
      <c r="AF8273" s="1"/>
      <c r="AG8273" s="1"/>
      <c r="AH8273" s="1"/>
    </row>
    <row r="8274" spans="17:34" x14ac:dyDescent="0.3">
      <c r="Q8274" s="1"/>
      <c r="AB8274" s="2"/>
      <c r="AD8274" s="1"/>
      <c r="AE8274" s="1"/>
      <c r="AF8274" s="1"/>
      <c r="AG8274" s="1"/>
      <c r="AH8274" s="1"/>
    </row>
    <row r="8275" spans="17:34" x14ac:dyDescent="0.3">
      <c r="Q8275" s="1"/>
      <c r="AB8275" s="2"/>
      <c r="AD8275" s="1"/>
      <c r="AE8275" s="1"/>
      <c r="AF8275" s="1"/>
      <c r="AG8275" s="1"/>
      <c r="AH8275" s="1"/>
    </row>
    <row r="8276" spans="17:34" x14ac:dyDescent="0.3">
      <c r="Q8276" s="1"/>
      <c r="AB8276" s="2"/>
      <c r="AD8276" s="1"/>
      <c r="AE8276" s="1"/>
      <c r="AF8276" s="1"/>
      <c r="AG8276" s="1"/>
      <c r="AH8276" s="1"/>
    </row>
    <row r="8277" spans="17:34" x14ac:dyDescent="0.3">
      <c r="Q8277" s="1"/>
      <c r="AB8277" s="2"/>
      <c r="AD8277" s="1"/>
      <c r="AE8277" s="1"/>
      <c r="AF8277" s="1"/>
      <c r="AG8277" s="1"/>
      <c r="AH8277" s="1"/>
    </row>
    <row r="8278" spans="17:34" x14ac:dyDescent="0.3">
      <c r="Q8278" s="1"/>
      <c r="AB8278" s="2"/>
      <c r="AD8278" s="1"/>
      <c r="AE8278" s="1"/>
      <c r="AF8278" s="1"/>
      <c r="AG8278" s="1"/>
      <c r="AH8278" s="1"/>
    </row>
    <row r="8279" spans="17:34" x14ac:dyDescent="0.3">
      <c r="Q8279" s="1"/>
      <c r="AB8279" s="2"/>
      <c r="AD8279" s="1"/>
      <c r="AE8279" s="1"/>
      <c r="AF8279" s="1"/>
      <c r="AG8279" s="1"/>
      <c r="AH8279" s="1"/>
    </row>
    <row r="8280" spans="17:34" x14ac:dyDescent="0.3">
      <c r="Q8280" s="1"/>
      <c r="AB8280" s="2"/>
      <c r="AD8280" s="1"/>
      <c r="AE8280" s="1"/>
      <c r="AF8280" s="1"/>
      <c r="AG8280" s="1"/>
      <c r="AH8280" s="1"/>
    </row>
    <row r="8281" spans="17:34" x14ac:dyDescent="0.3">
      <c r="Q8281" s="1"/>
      <c r="AB8281" s="2"/>
      <c r="AD8281" s="1"/>
      <c r="AE8281" s="1"/>
      <c r="AF8281" s="1"/>
      <c r="AG8281" s="1"/>
      <c r="AH8281" s="1"/>
    </row>
    <row r="8282" spans="17:34" x14ac:dyDescent="0.3">
      <c r="Q8282" s="1"/>
      <c r="AB8282" s="2"/>
      <c r="AD8282" s="1"/>
      <c r="AE8282" s="1"/>
      <c r="AF8282" s="1"/>
      <c r="AG8282" s="1"/>
      <c r="AH8282" s="1"/>
    </row>
    <row r="8283" spans="17:34" x14ac:dyDescent="0.3">
      <c r="Q8283" s="1"/>
      <c r="AB8283" s="2"/>
      <c r="AD8283" s="1"/>
      <c r="AE8283" s="1"/>
      <c r="AF8283" s="1"/>
      <c r="AG8283" s="1"/>
      <c r="AH8283" s="1"/>
    </row>
    <row r="8284" spans="17:34" x14ac:dyDescent="0.3">
      <c r="Q8284" s="1"/>
      <c r="AB8284" s="2"/>
      <c r="AD8284" s="1"/>
      <c r="AE8284" s="1"/>
      <c r="AF8284" s="1"/>
      <c r="AG8284" s="1"/>
      <c r="AH8284" s="1"/>
    </row>
    <row r="8285" spans="17:34" x14ac:dyDescent="0.3">
      <c r="Q8285" s="1"/>
      <c r="AB8285" s="2"/>
      <c r="AD8285" s="1"/>
      <c r="AE8285" s="1"/>
      <c r="AF8285" s="1"/>
      <c r="AG8285" s="1"/>
      <c r="AH8285" s="1"/>
    </row>
    <row r="8286" spans="17:34" x14ac:dyDescent="0.3">
      <c r="Q8286" s="1"/>
      <c r="AB8286" s="2"/>
      <c r="AD8286" s="1"/>
      <c r="AE8286" s="1"/>
      <c r="AF8286" s="1"/>
      <c r="AG8286" s="1"/>
      <c r="AH8286" s="1"/>
    </row>
    <row r="8287" spans="17:34" x14ac:dyDescent="0.3">
      <c r="Q8287" s="1"/>
      <c r="AB8287" s="2"/>
      <c r="AD8287" s="1"/>
      <c r="AE8287" s="1"/>
      <c r="AF8287" s="1"/>
      <c r="AG8287" s="1"/>
      <c r="AH8287" s="1"/>
    </row>
    <row r="8288" spans="17:34" x14ac:dyDescent="0.3">
      <c r="Q8288" s="1"/>
      <c r="AB8288" s="2"/>
      <c r="AD8288" s="1"/>
      <c r="AE8288" s="1"/>
      <c r="AF8288" s="1"/>
      <c r="AG8288" s="1"/>
      <c r="AH8288" s="1"/>
    </row>
    <row r="8289" spans="17:34" x14ac:dyDescent="0.3">
      <c r="Q8289" s="1"/>
      <c r="AB8289" s="2"/>
      <c r="AD8289" s="1"/>
      <c r="AE8289" s="1"/>
      <c r="AF8289" s="1"/>
      <c r="AG8289" s="1"/>
      <c r="AH8289" s="1"/>
    </row>
    <row r="8290" spans="17:34" x14ac:dyDescent="0.3">
      <c r="Q8290" s="1"/>
      <c r="AB8290" s="2"/>
      <c r="AD8290" s="1"/>
      <c r="AE8290" s="1"/>
      <c r="AF8290" s="1"/>
      <c r="AG8290" s="1"/>
      <c r="AH8290" s="1"/>
    </row>
    <row r="8291" spans="17:34" x14ac:dyDescent="0.3">
      <c r="Q8291" s="1"/>
      <c r="AB8291" s="2"/>
      <c r="AD8291" s="1"/>
      <c r="AE8291" s="1"/>
      <c r="AF8291" s="1"/>
      <c r="AG8291" s="1"/>
      <c r="AH8291" s="1"/>
    </row>
    <row r="8292" spans="17:34" x14ac:dyDescent="0.3">
      <c r="Q8292" s="1"/>
      <c r="AB8292" s="2"/>
      <c r="AD8292" s="1"/>
      <c r="AE8292" s="1"/>
      <c r="AF8292" s="1"/>
      <c r="AG8292" s="1"/>
      <c r="AH8292" s="1"/>
    </row>
    <row r="8293" spans="17:34" x14ac:dyDescent="0.3">
      <c r="Q8293" s="1"/>
      <c r="AB8293" s="2"/>
      <c r="AD8293" s="1"/>
      <c r="AE8293" s="1"/>
      <c r="AF8293" s="1"/>
      <c r="AG8293" s="1"/>
      <c r="AH8293" s="1"/>
    </row>
    <row r="8294" spans="17:34" x14ac:dyDescent="0.3">
      <c r="Q8294" s="1"/>
      <c r="AB8294" s="2"/>
      <c r="AD8294" s="1"/>
      <c r="AE8294" s="1"/>
      <c r="AF8294" s="1"/>
      <c r="AG8294" s="1"/>
      <c r="AH8294" s="1"/>
    </row>
    <row r="8295" spans="17:34" x14ac:dyDescent="0.3">
      <c r="Q8295" s="1"/>
      <c r="AB8295" s="2"/>
      <c r="AD8295" s="1"/>
      <c r="AE8295" s="1"/>
      <c r="AF8295" s="1"/>
      <c r="AG8295" s="1"/>
      <c r="AH8295" s="1"/>
    </row>
    <row r="8296" spans="17:34" x14ac:dyDescent="0.3">
      <c r="Q8296" s="1"/>
      <c r="AB8296" s="2"/>
      <c r="AD8296" s="1"/>
      <c r="AE8296" s="1"/>
      <c r="AF8296" s="1"/>
      <c r="AG8296" s="1"/>
      <c r="AH8296" s="1"/>
    </row>
    <row r="8297" spans="17:34" x14ac:dyDescent="0.3">
      <c r="Q8297" s="1"/>
      <c r="AB8297" s="2"/>
      <c r="AD8297" s="1"/>
      <c r="AE8297" s="1"/>
      <c r="AF8297" s="1"/>
      <c r="AG8297" s="1"/>
      <c r="AH8297" s="1"/>
    </row>
    <row r="8298" spans="17:34" x14ac:dyDescent="0.3">
      <c r="Q8298" s="1"/>
      <c r="AB8298" s="2"/>
      <c r="AD8298" s="1"/>
      <c r="AE8298" s="1"/>
      <c r="AF8298" s="1"/>
      <c r="AG8298" s="1"/>
      <c r="AH8298" s="1"/>
    </row>
    <row r="8299" spans="17:34" x14ac:dyDescent="0.3">
      <c r="Q8299" s="1"/>
      <c r="AB8299" s="2"/>
      <c r="AD8299" s="1"/>
      <c r="AE8299" s="1"/>
      <c r="AF8299" s="1"/>
      <c r="AG8299" s="1"/>
      <c r="AH8299" s="1"/>
    </row>
    <row r="8300" spans="17:34" x14ac:dyDescent="0.3">
      <c r="Q8300" s="1"/>
      <c r="AB8300" s="2"/>
      <c r="AD8300" s="1"/>
      <c r="AE8300" s="1"/>
      <c r="AF8300" s="1"/>
      <c r="AG8300" s="1"/>
      <c r="AH8300" s="1"/>
    </row>
    <row r="8301" spans="17:34" x14ac:dyDescent="0.3">
      <c r="Q8301" s="1"/>
      <c r="AB8301" s="2"/>
      <c r="AD8301" s="1"/>
      <c r="AE8301" s="1"/>
      <c r="AF8301" s="1"/>
      <c r="AG8301" s="1"/>
      <c r="AH8301" s="1"/>
    </row>
    <row r="8302" spans="17:34" x14ac:dyDescent="0.3">
      <c r="Q8302" s="1"/>
      <c r="AB8302" s="2"/>
      <c r="AD8302" s="1"/>
      <c r="AE8302" s="1"/>
      <c r="AF8302" s="1"/>
      <c r="AG8302" s="1"/>
      <c r="AH8302" s="1"/>
    </row>
    <row r="8303" spans="17:34" x14ac:dyDescent="0.3">
      <c r="Q8303" s="1"/>
      <c r="AB8303" s="2"/>
      <c r="AD8303" s="1"/>
      <c r="AE8303" s="1"/>
      <c r="AF8303" s="1"/>
      <c r="AG8303" s="1"/>
      <c r="AH8303" s="1"/>
    </row>
    <row r="8304" spans="17:34" x14ac:dyDescent="0.3">
      <c r="Q8304" s="1"/>
      <c r="AB8304" s="2"/>
      <c r="AD8304" s="1"/>
      <c r="AE8304" s="1"/>
      <c r="AF8304" s="1"/>
      <c r="AG8304" s="1"/>
      <c r="AH8304" s="1"/>
    </row>
    <row r="8305" spans="17:34" x14ac:dyDescent="0.3">
      <c r="Q8305" s="1"/>
      <c r="AB8305" s="2"/>
      <c r="AD8305" s="1"/>
      <c r="AE8305" s="1"/>
      <c r="AF8305" s="1"/>
      <c r="AG8305" s="1"/>
      <c r="AH8305" s="1"/>
    </row>
    <row r="8306" spans="17:34" x14ac:dyDescent="0.3">
      <c r="Q8306" s="1"/>
      <c r="AB8306" s="2"/>
      <c r="AD8306" s="1"/>
      <c r="AE8306" s="1"/>
      <c r="AF8306" s="1"/>
      <c r="AG8306" s="1"/>
      <c r="AH8306" s="1"/>
    </row>
    <row r="8307" spans="17:34" x14ac:dyDescent="0.3">
      <c r="Q8307" s="1"/>
      <c r="AB8307" s="2"/>
      <c r="AD8307" s="1"/>
      <c r="AE8307" s="1"/>
      <c r="AF8307" s="1"/>
      <c r="AG8307" s="1"/>
      <c r="AH8307" s="1"/>
    </row>
    <row r="8308" spans="17:34" x14ac:dyDescent="0.3">
      <c r="Q8308" s="1"/>
      <c r="AB8308" s="2"/>
      <c r="AD8308" s="1"/>
      <c r="AE8308" s="1"/>
      <c r="AF8308" s="1"/>
      <c r="AG8308" s="1"/>
      <c r="AH8308" s="1"/>
    </row>
    <row r="8309" spans="17:34" x14ac:dyDescent="0.3">
      <c r="Q8309" s="1"/>
      <c r="AB8309" s="2"/>
      <c r="AD8309" s="1"/>
      <c r="AE8309" s="1"/>
      <c r="AF8309" s="1"/>
      <c r="AG8309" s="1"/>
      <c r="AH8309" s="1"/>
    </row>
    <row r="8310" spans="17:34" x14ac:dyDescent="0.3">
      <c r="Q8310" s="1"/>
      <c r="AB8310" s="2"/>
      <c r="AD8310" s="1"/>
      <c r="AE8310" s="1"/>
      <c r="AF8310" s="1"/>
      <c r="AG8310" s="1"/>
      <c r="AH8310" s="1"/>
    </row>
    <row r="8311" spans="17:34" x14ac:dyDescent="0.3">
      <c r="Q8311" s="1"/>
      <c r="AB8311" s="2"/>
      <c r="AD8311" s="1"/>
      <c r="AE8311" s="1"/>
      <c r="AF8311" s="1"/>
      <c r="AG8311" s="1"/>
      <c r="AH8311" s="1"/>
    </row>
    <row r="8312" spans="17:34" x14ac:dyDescent="0.3">
      <c r="Q8312" s="1"/>
      <c r="AB8312" s="2"/>
      <c r="AD8312" s="1"/>
      <c r="AE8312" s="1"/>
      <c r="AF8312" s="1"/>
      <c r="AG8312" s="1"/>
      <c r="AH8312" s="1"/>
    </row>
    <row r="8313" spans="17:34" x14ac:dyDescent="0.3">
      <c r="Q8313" s="1"/>
      <c r="AB8313" s="2"/>
      <c r="AD8313" s="1"/>
      <c r="AE8313" s="1"/>
      <c r="AF8313" s="1"/>
      <c r="AG8313" s="1"/>
      <c r="AH8313" s="1"/>
    </row>
    <row r="8314" spans="17:34" x14ac:dyDescent="0.3">
      <c r="Q8314" s="1"/>
      <c r="AB8314" s="2"/>
      <c r="AD8314" s="1"/>
      <c r="AE8314" s="1"/>
      <c r="AF8314" s="1"/>
      <c r="AG8314" s="1"/>
      <c r="AH8314" s="1"/>
    </row>
    <row r="8315" spans="17:34" x14ac:dyDescent="0.3">
      <c r="Q8315" s="1"/>
      <c r="AB8315" s="2"/>
      <c r="AD8315" s="1"/>
      <c r="AE8315" s="1"/>
      <c r="AF8315" s="1"/>
      <c r="AG8315" s="1"/>
      <c r="AH8315" s="1"/>
    </row>
    <row r="8316" spans="17:34" x14ac:dyDescent="0.3">
      <c r="Q8316" s="1"/>
      <c r="AB8316" s="2"/>
      <c r="AD8316" s="1"/>
      <c r="AE8316" s="1"/>
      <c r="AF8316" s="1"/>
      <c r="AG8316" s="1"/>
      <c r="AH8316" s="1"/>
    </row>
    <row r="8317" spans="17:34" x14ac:dyDescent="0.3">
      <c r="Q8317" s="1"/>
      <c r="AB8317" s="2"/>
      <c r="AD8317" s="1"/>
      <c r="AE8317" s="1"/>
      <c r="AF8317" s="1"/>
      <c r="AG8317" s="1"/>
      <c r="AH8317" s="1"/>
    </row>
    <row r="8318" spans="17:34" x14ac:dyDescent="0.3">
      <c r="Q8318" s="1"/>
      <c r="AB8318" s="2"/>
      <c r="AD8318" s="1"/>
      <c r="AE8318" s="1"/>
      <c r="AF8318" s="1"/>
      <c r="AG8318" s="1"/>
      <c r="AH8318" s="1"/>
    </row>
    <row r="8319" spans="17:34" x14ac:dyDescent="0.3">
      <c r="Q8319" s="1"/>
      <c r="AB8319" s="2"/>
      <c r="AD8319" s="1"/>
      <c r="AE8319" s="1"/>
      <c r="AF8319" s="1"/>
      <c r="AG8319" s="1"/>
      <c r="AH8319" s="1"/>
    </row>
    <row r="8320" spans="17:34" x14ac:dyDescent="0.3">
      <c r="Q8320" s="1"/>
      <c r="AB8320" s="2"/>
      <c r="AD8320" s="1"/>
      <c r="AE8320" s="1"/>
      <c r="AF8320" s="1"/>
      <c r="AG8320" s="1"/>
      <c r="AH8320" s="1"/>
    </row>
    <row r="8321" spans="17:34" x14ac:dyDescent="0.3">
      <c r="Q8321" s="1"/>
      <c r="AB8321" s="2"/>
      <c r="AD8321" s="1"/>
      <c r="AE8321" s="1"/>
      <c r="AF8321" s="1"/>
      <c r="AG8321" s="1"/>
      <c r="AH8321" s="1"/>
    </row>
    <row r="8322" spans="17:34" x14ac:dyDescent="0.3">
      <c r="Q8322" s="1"/>
      <c r="AB8322" s="2"/>
      <c r="AD8322" s="1"/>
      <c r="AE8322" s="1"/>
      <c r="AF8322" s="1"/>
      <c r="AG8322" s="1"/>
      <c r="AH8322" s="1"/>
    </row>
    <row r="8323" spans="17:34" x14ac:dyDescent="0.3">
      <c r="Q8323" s="1"/>
      <c r="AB8323" s="2"/>
      <c r="AD8323" s="1"/>
      <c r="AE8323" s="1"/>
      <c r="AF8323" s="1"/>
      <c r="AG8323" s="1"/>
      <c r="AH8323" s="1"/>
    </row>
    <row r="8324" spans="17:34" x14ac:dyDescent="0.3">
      <c r="Q8324" s="1"/>
      <c r="AB8324" s="2"/>
      <c r="AD8324" s="1"/>
      <c r="AE8324" s="1"/>
      <c r="AF8324" s="1"/>
      <c r="AG8324" s="1"/>
      <c r="AH8324" s="1"/>
    </row>
    <row r="8325" spans="17:34" x14ac:dyDescent="0.3">
      <c r="Q8325" s="1"/>
      <c r="AB8325" s="2"/>
      <c r="AD8325" s="1"/>
      <c r="AE8325" s="1"/>
      <c r="AF8325" s="1"/>
      <c r="AG8325" s="1"/>
      <c r="AH8325" s="1"/>
    </row>
    <row r="8326" spans="17:34" x14ac:dyDescent="0.3">
      <c r="Q8326" s="1"/>
      <c r="AB8326" s="2"/>
      <c r="AD8326" s="1"/>
      <c r="AE8326" s="1"/>
      <c r="AF8326" s="1"/>
      <c r="AG8326" s="1"/>
      <c r="AH8326" s="1"/>
    </row>
    <row r="8327" spans="17:34" x14ac:dyDescent="0.3">
      <c r="Q8327" s="1"/>
      <c r="AB8327" s="2"/>
      <c r="AD8327" s="1"/>
      <c r="AE8327" s="1"/>
      <c r="AF8327" s="1"/>
      <c r="AG8327" s="1"/>
      <c r="AH8327" s="1"/>
    </row>
    <row r="8328" spans="17:34" x14ac:dyDescent="0.3">
      <c r="Q8328" s="1"/>
      <c r="AB8328" s="2"/>
      <c r="AD8328" s="1"/>
      <c r="AE8328" s="1"/>
      <c r="AF8328" s="1"/>
      <c r="AG8328" s="1"/>
      <c r="AH8328" s="1"/>
    </row>
    <row r="8329" spans="17:34" x14ac:dyDescent="0.3">
      <c r="Q8329" s="1"/>
      <c r="AB8329" s="2"/>
      <c r="AD8329" s="1"/>
      <c r="AE8329" s="1"/>
      <c r="AF8329" s="1"/>
      <c r="AG8329" s="1"/>
      <c r="AH8329" s="1"/>
    </row>
    <row r="8330" spans="17:34" x14ac:dyDescent="0.3">
      <c r="Q8330" s="1"/>
      <c r="AB8330" s="2"/>
      <c r="AD8330" s="1"/>
      <c r="AE8330" s="1"/>
      <c r="AF8330" s="1"/>
      <c r="AG8330" s="1"/>
      <c r="AH8330" s="1"/>
    </row>
    <row r="8331" spans="17:34" x14ac:dyDescent="0.3">
      <c r="Q8331" s="1"/>
      <c r="AB8331" s="2"/>
      <c r="AD8331" s="1"/>
      <c r="AE8331" s="1"/>
      <c r="AF8331" s="1"/>
      <c r="AG8331" s="1"/>
      <c r="AH8331" s="1"/>
    </row>
    <row r="8332" spans="17:34" x14ac:dyDescent="0.3">
      <c r="Q8332" s="1"/>
      <c r="AB8332" s="2"/>
      <c r="AD8332" s="1"/>
      <c r="AE8332" s="1"/>
      <c r="AF8332" s="1"/>
      <c r="AG8332" s="1"/>
      <c r="AH8332" s="1"/>
    </row>
    <row r="8333" spans="17:34" x14ac:dyDescent="0.3">
      <c r="Q8333" s="1"/>
      <c r="AB8333" s="2"/>
      <c r="AD8333" s="1"/>
      <c r="AE8333" s="1"/>
      <c r="AF8333" s="1"/>
      <c r="AG8333" s="1"/>
      <c r="AH8333" s="1"/>
    </row>
    <row r="8334" spans="17:34" x14ac:dyDescent="0.3">
      <c r="Q8334" s="1"/>
      <c r="AB8334" s="2"/>
      <c r="AD8334" s="1"/>
      <c r="AE8334" s="1"/>
      <c r="AF8334" s="1"/>
      <c r="AG8334" s="1"/>
      <c r="AH8334" s="1"/>
    </row>
    <row r="8335" spans="17:34" x14ac:dyDescent="0.3">
      <c r="Q8335" s="1"/>
      <c r="AB8335" s="2"/>
      <c r="AD8335" s="1"/>
      <c r="AE8335" s="1"/>
      <c r="AF8335" s="1"/>
      <c r="AG8335" s="1"/>
      <c r="AH8335" s="1"/>
    </row>
    <row r="8336" spans="17:34" x14ac:dyDescent="0.3">
      <c r="Q8336" s="1"/>
      <c r="AB8336" s="2"/>
      <c r="AD8336" s="1"/>
      <c r="AE8336" s="1"/>
      <c r="AF8336" s="1"/>
      <c r="AG8336" s="1"/>
      <c r="AH8336" s="1"/>
    </row>
    <row r="8337" spans="17:34" x14ac:dyDescent="0.3">
      <c r="Q8337" s="1"/>
      <c r="AB8337" s="2"/>
      <c r="AD8337" s="1"/>
      <c r="AE8337" s="1"/>
      <c r="AF8337" s="1"/>
      <c r="AG8337" s="1"/>
      <c r="AH8337" s="1"/>
    </row>
    <row r="8338" spans="17:34" x14ac:dyDescent="0.3">
      <c r="Q8338" s="1"/>
      <c r="AB8338" s="2"/>
      <c r="AD8338" s="1"/>
      <c r="AE8338" s="1"/>
      <c r="AF8338" s="1"/>
      <c r="AG8338" s="1"/>
      <c r="AH8338" s="1"/>
    </row>
    <row r="8339" spans="17:34" x14ac:dyDescent="0.3">
      <c r="Q8339" s="1"/>
      <c r="AB8339" s="2"/>
      <c r="AD8339" s="1"/>
      <c r="AE8339" s="1"/>
      <c r="AF8339" s="1"/>
      <c r="AG8339" s="1"/>
      <c r="AH8339" s="1"/>
    </row>
    <row r="8340" spans="17:34" x14ac:dyDescent="0.3">
      <c r="Q8340" s="1"/>
      <c r="AB8340" s="2"/>
      <c r="AD8340" s="1"/>
      <c r="AE8340" s="1"/>
      <c r="AF8340" s="1"/>
      <c r="AG8340" s="1"/>
      <c r="AH8340" s="1"/>
    </row>
    <row r="8341" spans="17:34" x14ac:dyDescent="0.3">
      <c r="Q8341" s="1"/>
      <c r="AB8341" s="2"/>
      <c r="AD8341" s="1"/>
      <c r="AE8341" s="1"/>
      <c r="AF8341" s="1"/>
      <c r="AG8341" s="1"/>
      <c r="AH8341" s="1"/>
    </row>
    <row r="8342" spans="17:34" x14ac:dyDescent="0.3">
      <c r="Q8342" s="1"/>
      <c r="AB8342" s="2"/>
      <c r="AD8342" s="1"/>
      <c r="AE8342" s="1"/>
      <c r="AF8342" s="1"/>
      <c r="AG8342" s="1"/>
      <c r="AH8342" s="1"/>
    </row>
    <row r="8343" spans="17:34" x14ac:dyDescent="0.3">
      <c r="Q8343" s="1"/>
      <c r="AB8343" s="2"/>
      <c r="AD8343" s="1"/>
      <c r="AE8343" s="1"/>
      <c r="AF8343" s="1"/>
      <c r="AG8343" s="1"/>
      <c r="AH8343" s="1"/>
    </row>
    <row r="8344" spans="17:34" x14ac:dyDescent="0.3">
      <c r="Q8344" s="1"/>
      <c r="AB8344" s="2"/>
      <c r="AD8344" s="1"/>
      <c r="AE8344" s="1"/>
      <c r="AF8344" s="1"/>
      <c r="AG8344" s="1"/>
      <c r="AH8344" s="1"/>
    </row>
    <row r="8345" spans="17:34" x14ac:dyDescent="0.3">
      <c r="Q8345" s="1"/>
      <c r="AB8345" s="2"/>
      <c r="AD8345" s="1"/>
      <c r="AE8345" s="1"/>
      <c r="AF8345" s="1"/>
      <c r="AG8345" s="1"/>
      <c r="AH8345" s="1"/>
    </row>
    <row r="8346" spans="17:34" x14ac:dyDescent="0.3">
      <c r="Q8346" s="1"/>
      <c r="AB8346" s="2"/>
      <c r="AD8346" s="1"/>
      <c r="AE8346" s="1"/>
      <c r="AF8346" s="1"/>
      <c r="AG8346" s="1"/>
      <c r="AH8346" s="1"/>
    </row>
    <row r="8347" spans="17:34" x14ac:dyDescent="0.3">
      <c r="Q8347" s="1"/>
      <c r="AB8347" s="2"/>
      <c r="AD8347" s="1"/>
      <c r="AE8347" s="1"/>
      <c r="AF8347" s="1"/>
      <c r="AG8347" s="1"/>
      <c r="AH8347" s="1"/>
    </row>
    <row r="8348" spans="17:34" x14ac:dyDescent="0.3">
      <c r="Q8348" s="1"/>
      <c r="AB8348" s="2"/>
      <c r="AD8348" s="1"/>
      <c r="AE8348" s="1"/>
      <c r="AF8348" s="1"/>
      <c r="AG8348" s="1"/>
      <c r="AH8348" s="1"/>
    </row>
    <row r="8349" spans="17:34" x14ac:dyDescent="0.3">
      <c r="Q8349" s="1"/>
      <c r="AB8349" s="2"/>
      <c r="AD8349" s="1"/>
      <c r="AE8349" s="1"/>
      <c r="AF8349" s="1"/>
      <c r="AG8349" s="1"/>
      <c r="AH8349" s="1"/>
    </row>
    <row r="8350" spans="17:34" x14ac:dyDescent="0.3">
      <c r="Q8350" s="1"/>
      <c r="AB8350" s="2"/>
      <c r="AD8350" s="1"/>
      <c r="AE8350" s="1"/>
      <c r="AF8350" s="1"/>
      <c r="AG8350" s="1"/>
      <c r="AH8350" s="1"/>
    </row>
    <row r="8351" spans="17:34" x14ac:dyDescent="0.3">
      <c r="Q8351" s="1"/>
      <c r="AB8351" s="2"/>
      <c r="AD8351" s="1"/>
      <c r="AE8351" s="1"/>
      <c r="AF8351" s="1"/>
      <c r="AG8351" s="1"/>
      <c r="AH8351" s="1"/>
    </row>
    <row r="8352" spans="17:34" x14ac:dyDescent="0.3">
      <c r="Q8352" s="1"/>
      <c r="AB8352" s="2"/>
      <c r="AD8352" s="1"/>
      <c r="AE8352" s="1"/>
      <c r="AF8352" s="1"/>
      <c r="AG8352" s="1"/>
      <c r="AH8352" s="1"/>
    </row>
    <row r="8353" spans="17:34" x14ac:dyDescent="0.3">
      <c r="Q8353" s="1"/>
      <c r="AB8353" s="2"/>
      <c r="AD8353" s="1"/>
      <c r="AE8353" s="1"/>
      <c r="AF8353" s="1"/>
      <c r="AG8353" s="1"/>
      <c r="AH8353" s="1"/>
    </row>
    <row r="8354" spans="17:34" x14ac:dyDescent="0.3">
      <c r="Q8354" s="1"/>
      <c r="AB8354" s="2"/>
      <c r="AD8354" s="1"/>
      <c r="AE8354" s="1"/>
      <c r="AF8354" s="1"/>
      <c r="AG8354" s="1"/>
      <c r="AH8354" s="1"/>
    </row>
    <row r="8355" spans="17:34" x14ac:dyDescent="0.3">
      <c r="Q8355" s="1"/>
      <c r="AB8355" s="2"/>
      <c r="AD8355" s="1"/>
      <c r="AE8355" s="1"/>
      <c r="AF8355" s="1"/>
      <c r="AG8355" s="1"/>
      <c r="AH8355" s="1"/>
    </row>
    <row r="8356" spans="17:34" x14ac:dyDescent="0.3">
      <c r="Q8356" s="1"/>
      <c r="AB8356" s="2"/>
      <c r="AD8356" s="1"/>
      <c r="AE8356" s="1"/>
      <c r="AF8356" s="1"/>
      <c r="AG8356" s="1"/>
      <c r="AH8356" s="1"/>
    </row>
    <row r="8357" spans="17:34" x14ac:dyDescent="0.3">
      <c r="Q8357" s="1"/>
      <c r="AB8357" s="2"/>
      <c r="AD8357" s="1"/>
      <c r="AE8357" s="1"/>
      <c r="AF8357" s="1"/>
      <c r="AG8357" s="1"/>
      <c r="AH8357" s="1"/>
    </row>
    <row r="8358" spans="17:34" x14ac:dyDescent="0.3">
      <c r="Q8358" s="1"/>
      <c r="AB8358" s="2"/>
      <c r="AD8358" s="1"/>
      <c r="AE8358" s="1"/>
      <c r="AF8358" s="1"/>
      <c r="AG8358" s="1"/>
      <c r="AH8358" s="1"/>
    </row>
    <row r="8359" spans="17:34" x14ac:dyDescent="0.3">
      <c r="Q8359" s="1"/>
      <c r="AB8359" s="2"/>
      <c r="AD8359" s="1"/>
      <c r="AE8359" s="1"/>
      <c r="AF8359" s="1"/>
      <c r="AG8359" s="1"/>
      <c r="AH8359" s="1"/>
    </row>
    <row r="8360" spans="17:34" x14ac:dyDescent="0.3">
      <c r="Q8360" s="1"/>
      <c r="AB8360" s="2"/>
      <c r="AD8360" s="1"/>
      <c r="AE8360" s="1"/>
      <c r="AF8360" s="1"/>
      <c r="AG8360" s="1"/>
      <c r="AH8360" s="1"/>
    </row>
    <row r="8361" spans="17:34" x14ac:dyDescent="0.3">
      <c r="Q8361" s="1"/>
      <c r="AB8361" s="2"/>
      <c r="AD8361" s="1"/>
      <c r="AE8361" s="1"/>
      <c r="AF8361" s="1"/>
      <c r="AG8361" s="1"/>
      <c r="AH8361" s="1"/>
    </row>
    <row r="8362" spans="17:34" x14ac:dyDescent="0.3">
      <c r="Q8362" s="1"/>
      <c r="AB8362" s="2"/>
      <c r="AD8362" s="1"/>
      <c r="AE8362" s="1"/>
      <c r="AF8362" s="1"/>
      <c r="AG8362" s="1"/>
      <c r="AH8362" s="1"/>
    </row>
    <row r="8363" spans="17:34" x14ac:dyDescent="0.3">
      <c r="Q8363" s="1"/>
      <c r="AB8363" s="2"/>
      <c r="AD8363" s="1"/>
      <c r="AE8363" s="1"/>
      <c r="AF8363" s="1"/>
      <c r="AG8363" s="1"/>
      <c r="AH8363" s="1"/>
    </row>
    <row r="8364" spans="17:34" x14ac:dyDescent="0.3">
      <c r="Q8364" s="1"/>
      <c r="AB8364" s="2"/>
      <c r="AD8364" s="1"/>
      <c r="AE8364" s="1"/>
      <c r="AF8364" s="1"/>
      <c r="AG8364" s="1"/>
      <c r="AH8364" s="1"/>
    </row>
    <row r="8365" spans="17:34" x14ac:dyDescent="0.3">
      <c r="Q8365" s="1"/>
      <c r="AB8365" s="2"/>
      <c r="AD8365" s="1"/>
      <c r="AE8365" s="1"/>
      <c r="AF8365" s="1"/>
      <c r="AG8365" s="1"/>
      <c r="AH8365" s="1"/>
    </row>
    <row r="8366" spans="17:34" x14ac:dyDescent="0.3">
      <c r="Q8366" s="1"/>
      <c r="AB8366" s="2"/>
      <c r="AD8366" s="1"/>
      <c r="AE8366" s="1"/>
      <c r="AF8366" s="1"/>
      <c r="AG8366" s="1"/>
      <c r="AH8366" s="1"/>
    </row>
    <row r="8367" spans="17:34" x14ac:dyDescent="0.3">
      <c r="Q8367" s="1"/>
      <c r="AB8367" s="2"/>
      <c r="AD8367" s="1"/>
      <c r="AE8367" s="1"/>
      <c r="AF8367" s="1"/>
      <c r="AG8367" s="1"/>
      <c r="AH8367" s="1"/>
    </row>
    <row r="8368" spans="17:34" x14ac:dyDescent="0.3">
      <c r="Q8368" s="1"/>
      <c r="AB8368" s="2"/>
      <c r="AD8368" s="1"/>
      <c r="AE8368" s="1"/>
      <c r="AF8368" s="1"/>
      <c r="AG8368" s="1"/>
      <c r="AH8368" s="1"/>
    </row>
    <row r="8369" spans="17:34" x14ac:dyDescent="0.3">
      <c r="Q8369" s="1"/>
      <c r="AB8369" s="2"/>
      <c r="AD8369" s="1"/>
      <c r="AE8369" s="1"/>
      <c r="AF8369" s="1"/>
      <c r="AG8369" s="1"/>
      <c r="AH8369" s="1"/>
    </row>
    <row r="8370" spans="17:34" x14ac:dyDescent="0.3">
      <c r="Q8370" s="1"/>
      <c r="AB8370" s="2"/>
      <c r="AD8370" s="1"/>
      <c r="AE8370" s="1"/>
      <c r="AF8370" s="1"/>
      <c r="AG8370" s="1"/>
      <c r="AH8370" s="1"/>
    </row>
    <row r="8371" spans="17:34" x14ac:dyDescent="0.3">
      <c r="Q8371" s="1"/>
      <c r="AB8371" s="2"/>
      <c r="AD8371" s="1"/>
      <c r="AE8371" s="1"/>
      <c r="AF8371" s="1"/>
      <c r="AG8371" s="1"/>
      <c r="AH8371" s="1"/>
    </row>
    <row r="8372" spans="17:34" x14ac:dyDescent="0.3">
      <c r="Q8372" s="1"/>
      <c r="AB8372" s="2"/>
      <c r="AD8372" s="1"/>
      <c r="AE8372" s="1"/>
      <c r="AF8372" s="1"/>
      <c r="AG8372" s="1"/>
      <c r="AH8372" s="1"/>
    </row>
    <row r="8373" spans="17:34" x14ac:dyDescent="0.3">
      <c r="Q8373" s="1"/>
      <c r="AB8373" s="2"/>
      <c r="AD8373" s="1"/>
      <c r="AE8373" s="1"/>
      <c r="AF8373" s="1"/>
      <c r="AG8373" s="1"/>
      <c r="AH8373" s="1"/>
    </row>
    <row r="8374" spans="17:34" x14ac:dyDescent="0.3">
      <c r="Q8374" s="1"/>
      <c r="AB8374" s="2"/>
      <c r="AD8374" s="1"/>
      <c r="AE8374" s="1"/>
      <c r="AF8374" s="1"/>
      <c r="AG8374" s="1"/>
      <c r="AH8374" s="1"/>
    </row>
    <row r="8375" spans="17:34" x14ac:dyDescent="0.3">
      <c r="Q8375" s="1"/>
      <c r="AB8375" s="2"/>
      <c r="AD8375" s="1"/>
      <c r="AE8375" s="1"/>
      <c r="AF8375" s="1"/>
      <c r="AG8375" s="1"/>
      <c r="AH8375" s="1"/>
    </row>
    <row r="8376" spans="17:34" x14ac:dyDescent="0.3">
      <c r="Q8376" s="1"/>
      <c r="AB8376" s="2"/>
      <c r="AD8376" s="1"/>
      <c r="AE8376" s="1"/>
      <c r="AF8376" s="1"/>
      <c r="AG8376" s="1"/>
      <c r="AH8376" s="1"/>
    </row>
    <row r="8377" spans="17:34" x14ac:dyDescent="0.3">
      <c r="Q8377" s="1"/>
      <c r="AB8377" s="2"/>
      <c r="AD8377" s="1"/>
      <c r="AE8377" s="1"/>
      <c r="AF8377" s="1"/>
      <c r="AG8377" s="1"/>
      <c r="AH8377" s="1"/>
    </row>
    <row r="8378" spans="17:34" x14ac:dyDescent="0.3">
      <c r="Q8378" s="1"/>
      <c r="AB8378" s="2"/>
      <c r="AD8378" s="1"/>
      <c r="AE8378" s="1"/>
      <c r="AF8378" s="1"/>
      <c r="AG8378" s="1"/>
      <c r="AH8378" s="1"/>
    </row>
    <row r="8379" spans="17:34" x14ac:dyDescent="0.3">
      <c r="Q8379" s="1"/>
      <c r="AB8379" s="2"/>
      <c r="AD8379" s="1"/>
      <c r="AE8379" s="1"/>
      <c r="AF8379" s="1"/>
      <c r="AG8379" s="1"/>
      <c r="AH8379" s="1"/>
    </row>
    <row r="8380" spans="17:34" x14ac:dyDescent="0.3">
      <c r="Q8380" s="1"/>
      <c r="AB8380" s="2"/>
      <c r="AD8380" s="1"/>
      <c r="AE8380" s="1"/>
      <c r="AF8380" s="1"/>
      <c r="AG8380" s="1"/>
      <c r="AH8380" s="1"/>
    </row>
    <row r="8381" spans="17:34" x14ac:dyDescent="0.3">
      <c r="Q8381" s="1"/>
      <c r="AB8381" s="2"/>
      <c r="AD8381" s="1"/>
      <c r="AE8381" s="1"/>
      <c r="AF8381" s="1"/>
      <c r="AG8381" s="1"/>
      <c r="AH8381" s="1"/>
    </row>
    <row r="8382" spans="17:34" x14ac:dyDescent="0.3">
      <c r="Q8382" s="1"/>
      <c r="AB8382" s="2"/>
      <c r="AD8382" s="1"/>
      <c r="AE8382" s="1"/>
      <c r="AF8382" s="1"/>
      <c r="AG8382" s="1"/>
      <c r="AH8382" s="1"/>
    </row>
    <row r="8383" spans="17:34" x14ac:dyDescent="0.3">
      <c r="Q8383" s="1"/>
      <c r="AB8383" s="2"/>
      <c r="AD8383" s="1"/>
      <c r="AE8383" s="1"/>
      <c r="AF8383" s="1"/>
      <c r="AG8383" s="1"/>
      <c r="AH8383" s="1"/>
    </row>
    <row r="8384" spans="17:34" x14ac:dyDescent="0.3">
      <c r="Q8384" s="1"/>
      <c r="AB8384" s="2"/>
      <c r="AD8384" s="1"/>
      <c r="AE8384" s="1"/>
      <c r="AF8384" s="1"/>
      <c r="AG8384" s="1"/>
      <c r="AH8384" s="1"/>
    </row>
    <row r="8385" spans="17:34" x14ac:dyDescent="0.3">
      <c r="Q8385" s="1"/>
      <c r="AB8385" s="2"/>
      <c r="AD8385" s="1"/>
      <c r="AE8385" s="1"/>
      <c r="AF8385" s="1"/>
      <c r="AG8385" s="1"/>
      <c r="AH8385" s="1"/>
    </row>
    <row r="8386" spans="17:34" x14ac:dyDescent="0.3">
      <c r="Q8386" s="1"/>
      <c r="AB8386" s="2"/>
      <c r="AD8386" s="1"/>
      <c r="AE8386" s="1"/>
      <c r="AF8386" s="1"/>
      <c r="AG8386" s="1"/>
      <c r="AH8386" s="1"/>
    </row>
    <row r="8387" spans="17:34" x14ac:dyDescent="0.3">
      <c r="Q8387" s="1"/>
      <c r="AB8387" s="2"/>
      <c r="AD8387" s="1"/>
      <c r="AE8387" s="1"/>
      <c r="AF8387" s="1"/>
      <c r="AG8387" s="1"/>
      <c r="AH8387" s="1"/>
    </row>
    <row r="8388" spans="17:34" x14ac:dyDescent="0.3">
      <c r="Q8388" s="1"/>
      <c r="AB8388" s="2"/>
      <c r="AD8388" s="1"/>
      <c r="AE8388" s="1"/>
      <c r="AF8388" s="1"/>
      <c r="AG8388" s="1"/>
      <c r="AH8388" s="1"/>
    </row>
    <row r="8389" spans="17:34" x14ac:dyDescent="0.3">
      <c r="Q8389" s="1"/>
      <c r="AB8389" s="2"/>
      <c r="AD8389" s="1"/>
      <c r="AE8389" s="1"/>
      <c r="AF8389" s="1"/>
      <c r="AG8389" s="1"/>
      <c r="AH8389" s="1"/>
    </row>
    <row r="8390" spans="17:34" x14ac:dyDescent="0.3">
      <c r="Q8390" s="1"/>
      <c r="AB8390" s="2"/>
      <c r="AD8390" s="1"/>
      <c r="AE8390" s="1"/>
      <c r="AF8390" s="1"/>
      <c r="AG8390" s="1"/>
      <c r="AH8390" s="1"/>
    </row>
    <row r="8391" spans="17:34" x14ac:dyDescent="0.3">
      <c r="Q8391" s="1"/>
      <c r="AB8391" s="2"/>
      <c r="AD8391" s="1"/>
      <c r="AE8391" s="1"/>
      <c r="AF8391" s="1"/>
      <c r="AG8391" s="1"/>
      <c r="AH8391" s="1"/>
    </row>
    <row r="8392" spans="17:34" x14ac:dyDescent="0.3">
      <c r="Q8392" s="1"/>
      <c r="AB8392" s="2"/>
      <c r="AD8392" s="1"/>
      <c r="AE8392" s="1"/>
      <c r="AF8392" s="1"/>
      <c r="AG8392" s="1"/>
      <c r="AH8392" s="1"/>
    </row>
    <row r="8393" spans="17:34" x14ac:dyDescent="0.3">
      <c r="Q8393" s="1"/>
      <c r="AB8393" s="2"/>
      <c r="AD8393" s="1"/>
      <c r="AE8393" s="1"/>
      <c r="AF8393" s="1"/>
      <c r="AG8393" s="1"/>
      <c r="AH8393" s="1"/>
    </row>
    <row r="8394" spans="17:34" x14ac:dyDescent="0.3">
      <c r="Q8394" s="1"/>
      <c r="AB8394" s="2"/>
      <c r="AD8394" s="1"/>
      <c r="AE8394" s="1"/>
      <c r="AF8394" s="1"/>
      <c r="AG8394" s="1"/>
      <c r="AH8394" s="1"/>
    </row>
    <row r="8395" spans="17:34" x14ac:dyDescent="0.3">
      <c r="Q8395" s="1"/>
      <c r="AB8395" s="2"/>
      <c r="AD8395" s="1"/>
      <c r="AE8395" s="1"/>
      <c r="AF8395" s="1"/>
      <c r="AG8395" s="1"/>
      <c r="AH8395" s="1"/>
    </row>
    <row r="8396" spans="17:34" x14ac:dyDescent="0.3">
      <c r="Q8396" s="1"/>
      <c r="AB8396" s="2"/>
      <c r="AD8396" s="1"/>
      <c r="AE8396" s="1"/>
      <c r="AF8396" s="1"/>
      <c r="AG8396" s="1"/>
      <c r="AH8396" s="1"/>
    </row>
    <row r="8397" spans="17:34" x14ac:dyDescent="0.3">
      <c r="Q8397" s="1"/>
      <c r="AB8397" s="2"/>
      <c r="AD8397" s="1"/>
      <c r="AE8397" s="1"/>
      <c r="AF8397" s="1"/>
      <c r="AG8397" s="1"/>
      <c r="AH8397" s="1"/>
    </row>
    <row r="8398" spans="17:34" x14ac:dyDescent="0.3">
      <c r="Q8398" s="1"/>
      <c r="AB8398" s="2"/>
      <c r="AD8398" s="1"/>
      <c r="AE8398" s="1"/>
      <c r="AF8398" s="1"/>
      <c r="AG8398" s="1"/>
      <c r="AH8398" s="1"/>
    </row>
    <row r="8399" spans="17:34" x14ac:dyDescent="0.3">
      <c r="Q8399" s="1"/>
      <c r="AB8399" s="2"/>
      <c r="AD8399" s="1"/>
      <c r="AE8399" s="1"/>
      <c r="AF8399" s="1"/>
      <c r="AG8399" s="1"/>
      <c r="AH8399" s="1"/>
    </row>
    <row r="8400" spans="17:34" x14ac:dyDescent="0.3">
      <c r="Q8400" s="1"/>
      <c r="AB8400" s="2"/>
      <c r="AD8400" s="1"/>
      <c r="AE8400" s="1"/>
      <c r="AF8400" s="1"/>
      <c r="AG8400" s="1"/>
      <c r="AH8400" s="1"/>
    </row>
    <row r="8401" spans="17:34" x14ac:dyDescent="0.3">
      <c r="Q8401" s="1"/>
      <c r="AB8401" s="2"/>
      <c r="AD8401" s="1"/>
      <c r="AE8401" s="1"/>
      <c r="AF8401" s="1"/>
      <c r="AG8401" s="1"/>
      <c r="AH8401" s="1"/>
    </row>
    <row r="8402" spans="17:34" x14ac:dyDescent="0.3">
      <c r="Q8402" s="1"/>
      <c r="AB8402" s="2"/>
      <c r="AD8402" s="1"/>
      <c r="AE8402" s="1"/>
      <c r="AF8402" s="1"/>
      <c r="AG8402" s="1"/>
      <c r="AH8402" s="1"/>
    </row>
    <row r="8403" spans="17:34" x14ac:dyDescent="0.3">
      <c r="Q8403" s="1"/>
      <c r="AB8403" s="2"/>
      <c r="AD8403" s="1"/>
      <c r="AE8403" s="1"/>
      <c r="AF8403" s="1"/>
      <c r="AG8403" s="1"/>
      <c r="AH8403" s="1"/>
    </row>
    <row r="8404" spans="17:34" x14ac:dyDescent="0.3">
      <c r="Q8404" s="1"/>
      <c r="AB8404" s="2"/>
      <c r="AD8404" s="1"/>
      <c r="AE8404" s="1"/>
      <c r="AF8404" s="1"/>
      <c r="AG8404" s="1"/>
      <c r="AH8404" s="1"/>
    </row>
    <row r="8405" spans="17:34" x14ac:dyDescent="0.3">
      <c r="Q8405" s="1"/>
      <c r="AB8405" s="2"/>
      <c r="AD8405" s="1"/>
      <c r="AE8405" s="1"/>
      <c r="AF8405" s="1"/>
      <c r="AG8405" s="1"/>
      <c r="AH8405" s="1"/>
    </row>
    <row r="8406" spans="17:34" x14ac:dyDescent="0.3">
      <c r="Q8406" s="1"/>
      <c r="AB8406" s="2"/>
      <c r="AD8406" s="1"/>
      <c r="AE8406" s="1"/>
      <c r="AF8406" s="1"/>
      <c r="AG8406" s="1"/>
      <c r="AH8406" s="1"/>
    </row>
    <row r="8407" spans="17:34" x14ac:dyDescent="0.3">
      <c r="Q8407" s="1"/>
      <c r="AB8407" s="2"/>
      <c r="AD8407" s="1"/>
      <c r="AE8407" s="1"/>
      <c r="AF8407" s="1"/>
      <c r="AG8407" s="1"/>
      <c r="AH8407" s="1"/>
    </row>
    <row r="8408" spans="17:34" x14ac:dyDescent="0.3">
      <c r="Q8408" s="1"/>
      <c r="AB8408" s="2"/>
      <c r="AD8408" s="1"/>
      <c r="AE8408" s="1"/>
      <c r="AF8408" s="1"/>
      <c r="AG8408" s="1"/>
      <c r="AH8408" s="1"/>
    </row>
    <row r="8409" spans="17:34" x14ac:dyDescent="0.3">
      <c r="Q8409" s="1"/>
      <c r="AB8409" s="2"/>
      <c r="AD8409" s="1"/>
      <c r="AE8409" s="1"/>
      <c r="AF8409" s="1"/>
      <c r="AG8409" s="1"/>
      <c r="AH8409" s="1"/>
    </row>
    <row r="8410" spans="17:34" x14ac:dyDescent="0.3">
      <c r="Q8410" s="1"/>
      <c r="AB8410" s="2"/>
      <c r="AD8410" s="1"/>
      <c r="AE8410" s="1"/>
      <c r="AF8410" s="1"/>
      <c r="AG8410" s="1"/>
      <c r="AH8410" s="1"/>
    </row>
    <row r="8411" spans="17:34" x14ac:dyDescent="0.3">
      <c r="Q8411" s="1"/>
      <c r="AB8411" s="2"/>
      <c r="AD8411" s="1"/>
      <c r="AE8411" s="1"/>
      <c r="AF8411" s="1"/>
      <c r="AG8411" s="1"/>
      <c r="AH8411" s="1"/>
    </row>
    <row r="8412" spans="17:34" x14ac:dyDescent="0.3">
      <c r="Q8412" s="1"/>
      <c r="AB8412" s="2"/>
      <c r="AD8412" s="1"/>
      <c r="AE8412" s="1"/>
      <c r="AF8412" s="1"/>
      <c r="AG8412" s="1"/>
      <c r="AH8412" s="1"/>
    </row>
    <row r="8413" spans="17:34" x14ac:dyDescent="0.3">
      <c r="Q8413" s="1"/>
      <c r="AB8413" s="2"/>
      <c r="AD8413" s="1"/>
      <c r="AE8413" s="1"/>
      <c r="AF8413" s="1"/>
      <c r="AG8413" s="1"/>
      <c r="AH8413" s="1"/>
    </row>
    <row r="8414" spans="17:34" x14ac:dyDescent="0.3">
      <c r="Q8414" s="1"/>
      <c r="AB8414" s="2"/>
      <c r="AD8414" s="1"/>
      <c r="AE8414" s="1"/>
      <c r="AF8414" s="1"/>
      <c r="AG8414" s="1"/>
      <c r="AH8414" s="1"/>
    </row>
    <row r="8415" spans="17:34" x14ac:dyDescent="0.3">
      <c r="Q8415" s="1"/>
      <c r="AB8415" s="2"/>
      <c r="AD8415" s="1"/>
      <c r="AE8415" s="1"/>
      <c r="AF8415" s="1"/>
      <c r="AG8415" s="1"/>
      <c r="AH8415" s="1"/>
    </row>
    <row r="8416" spans="17:34" x14ac:dyDescent="0.3">
      <c r="Q8416" s="1"/>
      <c r="AB8416" s="2"/>
      <c r="AD8416" s="1"/>
      <c r="AE8416" s="1"/>
      <c r="AF8416" s="1"/>
      <c r="AG8416" s="1"/>
      <c r="AH8416" s="1"/>
    </row>
    <row r="8417" spans="17:34" x14ac:dyDescent="0.3">
      <c r="Q8417" s="1"/>
      <c r="AB8417" s="2"/>
      <c r="AD8417" s="1"/>
      <c r="AE8417" s="1"/>
      <c r="AF8417" s="1"/>
      <c r="AG8417" s="1"/>
      <c r="AH8417" s="1"/>
    </row>
    <row r="8418" spans="17:34" x14ac:dyDescent="0.3">
      <c r="Q8418" s="1"/>
      <c r="AB8418" s="2"/>
      <c r="AD8418" s="1"/>
      <c r="AE8418" s="1"/>
      <c r="AF8418" s="1"/>
      <c r="AG8418" s="1"/>
      <c r="AH8418" s="1"/>
    </row>
    <row r="8419" spans="17:34" x14ac:dyDescent="0.3">
      <c r="Q8419" s="1"/>
      <c r="AB8419" s="2"/>
      <c r="AD8419" s="1"/>
      <c r="AE8419" s="1"/>
      <c r="AF8419" s="1"/>
      <c r="AG8419" s="1"/>
      <c r="AH8419" s="1"/>
    </row>
    <row r="8420" spans="17:34" x14ac:dyDescent="0.3">
      <c r="Q8420" s="1"/>
      <c r="AB8420" s="2"/>
      <c r="AD8420" s="1"/>
      <c r="AE8420" s="1"/>
      <c r="AF8420" s="1"/>
      <c r="AG8420" s="1"/>
      <c r="AH8420" s="1"/>
    </row>
    <row r="8421" spans="17:34" x14ac:dyDescent="0.3">
      <c r="Q8421" s="1"/>
      <c r="AB8421" s="2"/>
      <c r="AD8421" s="1"/>
      <c r="AE8421" s="1"/>
      <c r="AF8421" s="1"/>
      <c r="AG8421" s="1"/>
      <c r="AH8421" s="1"/>
    </row>
    <row r="8422" spans="17:34" x14ac:dyDescent="0.3">
      <c r="Q8422" s="1"/>
      <c r="AB8422" s="2"/>
      <c r="AD8422" s="1"/>
      <c r="AE8422" s="1"/>
      <c r="AF8422" s="1"/>
      <c r="AG8422" s="1"/>
      <c r="AH8422" s="1"/>
    </row>
    <row r="8423" spans="17:34" x14ac:dyDescent="0.3">
      <c r="Q8423" s="1"/>
      <c r="AB8423" s="2"/>
      <c r="AD8423" s="1"/>
      <c r="AE8423" s="1"/>
      <c r="AF8423" s="1"/>
      <c r="AG8423" s="1"/>
      <c r="AH8423" s="1"/>
    </row>
    <row r="8424" spans="17:34" x14ac:dyDescent="0.3">
      <c r="Q8424" s="1"/>
      <c r="AB8424" s="2"/>
      <c r="AD8424" s="1"/>
      <c r="AE8424" s="1"/>
      <c r="AF8424" s="1"/>
      <c r="AG8424" s="1"/>
      <c r="AH8424" s="1"/>
    </row>
    <row r="8425" spans="17:34" x14ac:dyDescent="0.3">
      <c r="Q8425" s="1"/>
      <c r="AB8425" s="2"/>
      <c r="AD8425" s="1"/>
      <c r="AE8425" s="1"/>
      <c r="AF8425" s="1"/>
      <c r="AG8425" s="1"/>
      <c r="AH8425" s="1"/>
    </row>
    <row r="8426" spans="17:34" x14ac:dyDescent="0.3">
      <c r="Q8426" s="1"/>
      <c r="AB8426" s="2"/>
      <c r="AD8426" s="1"/>
      <c r="AE8426" s="1"/>
      <c r="AF8426" s="1"/>
      <c r="AG8426" s="1"/>
      <c r="AH8426" s="1"/>
    </row>
    <row r="8427" spans="17:34" x14ac:dyDescent="0.3">
      <c r="Q8427" s="1"/>
      <c r="AB8427" s="2"/>
      <c r="AD8427" s="1"/>
      <c r="AE8427" s="1"/>
      <c r="AF8427" s="1"/>
      <c r="AG8427" s="1"/>
      <c r="AH8427" s="1"/>
    </row>
    <row r="8428" spans="17:34" x14ac:dyDescent="0.3">
      <c r="Q8428" s="1"/>
      <c r="AB8428" s="2"/>
      <c r="AD8428" s="1"/>
      <c r="AE8428" s="1"/>
      <c r="AF8428" s="1"/>
      <c r="AG8428" s="1"/>
      <c r="AH8428" s="1"/>
    </row>
    <row r="8429" spans="17:34" x14ac:dyDescent="0.3">
      <c r="Q8429" s="1"/>
      <c r="AB8429" s="2"/>
      <c r="AD8429" s="1"/>
      <c r="AE8429" s="1"/>
      <c r="AF8429" s="1"/>
      <c r="AG8429" s="1"/>
      <c r="AH8429" s="1"/>
    </row>
    <row r="8430" spans="17:34" x14ac:dyDescent="0.3">
      <c r="Q8430" s="1"/>
      <c r="AB8430" s="2"/>
      <c r="AD8430" s="1"/>
      <c r="AE8430" s="1"/>
      <c r="AF8430" s="1"/>
      <c r="AG8430" s="1"/>
      <c r="AH8430" s="1"/>
    </row>
    <row r="8431" spans="17:34" x14ac:dyDescent="0.3">
      <c r="Q8431" s="1"/>
      <c r="AB8431" s="2"/>
      <c r="AD8431" s="1"/>
      <c r="AE8431" s="1"/>
      <c r="AF8431" s="1"/>
      <c r="AG8431" s="1"/>
      <c r="AH8431" s="1"/>
    </row>
    <row r="8432" spans="17:34" x14ac:dyDescent="0.3">
      <c r="Q8432" s="1"/>
      <c r="AB8432" s="2"/>
      <c r="AD8432" s="1"/>
      <c r="AE8432" s="1"/>
      <c r="AF8432" s="1"/>
      <c r="AG8432" s="1"/>
      <c r="AH8432" s="1"/>
    </row>
    <row r="8433" spans="17:34" x14ac:dyDescent="0.3">
      <c r="Q8433" s="1"/>
      <c r="AB8433" s="2"/>
      <c r="AD8433" s="1"/>
      <c r="AE8433" s="1"/>
      <c r="AF8433" s="1"/>
      <c r="AG8433" s="1"/>
      <c r="AH8433" s="1"/>
    </row>
    <row r="8434" spans="17:34" x14ac:dyDescent="0.3">
      <c r="Q8434" s="1"/>
      <c r="AB8434" s="2"/>
      <c r="AD8434" s="1"/>
      <c r="AE8434" s="1"/>
      <c r="AF8434" s="1"/>
      <c r="AG8434" s="1"/>
      <c r="AH8434" s="1"/>
    </row>
    <row r="8435" spans="17:34" x14ac:dyDescent="0.3">
      <c r="Q8435" s="1"/>
      <c r="AB8435" s="2"/>
      <c r="AD8435" s="1"/>
      <c r="AE8435" s="1"/>
      <c r="AF8435" s="1"/>
      <c r="AG8435" s="1"/>
      <c r="AH8435" s="1"/>
    </row>
    <row r="8436" spans="17:34" x14ac:dyDescent="0.3">
      <c r="Q8436" s="1"/>
      <c r="AB8436" s="2"/>
      <c r="AD8436" s="1"/>
      <c r="AE8436" s="1"/>
      <c r="AF8436" s="1"/>
      <c r="AG8436" s="1"/>
      <c r="AH8436" s="1"/>
    </row>
    <row r="8437" spans="17:34" x14ac:dyDescent="0.3">
      <c r="Q8437" s="1"/>
      <c r="AB8437" s="2"/>
      <c r="AD8437" s="1"/>
      <c r="AE8437" s="1"/>
      <c r="AF8437" s="1"/>
      <c r="AG8437" s="1"/>
      <c r="AH8437" s="1"/>
    </row>
    <row r="8438" spans="17:34" x14ac:dyDescent="0.3">
      <c r="Q8438" s="1"/>
      <c r="AB8438" s="2"/>
      <c r="AD8438" s="1"/>
      <c r="AE8438" s="1"/>
      <c r="AF8438" s="1"/>
      <c r="AG8438" s="1"/>
      <c r="AH8438" s="1"/>
    </row>
    <row r="8439" spans="17:34" x14ac:dyDescent="0.3">
      <c r="Q8439" s="1"/>
      <c r="AB8439" s="2"/>
      <c r="AD8439" s="1"/>
      <c r="AE8439" s="1"/>
      <c r="AF8439" s="1"/>
      <c r="AG8439" s="1"/>
      <c r="AH8439" s="1"/>
    </row>
    <row r="8440" spans="17:34" x14ac:dyDescent="0.3">
      <c r="Q8440" s="1"/>
      <c r="AB8440" s="2"/>
      <c r="AD8440" s="1"/>
      <c r="AE8440" s="1"/>
      <c r="AF8440" s="1"/>
      <c r="AG8440" s="1"/>
      <c r="AH8440" s="1"/>
    </row>
    <row r="8441" spans="17:34" x14ac:dyDescent="0.3">
      <c r="Q8441" s="1"/>
      <c r="AB8441" s="2"/>
      <c r="AD8441" s="1"/>
      <c r="AE8441" s="1"/>
      <c r="AF8441" s="1"/>
      <c r="AG8441" s="1"/>
      <c r="AH8441" s="1"/>
    </row>
    <row r="8442" spans="17:34" x14ac:dyDescent="0.3">
      <c r="Q8442" s="1"/>
      <c r="AB8442" s="2"/>
      <c r="AD8442" s="1"/>
      <c r="AE8442" s="1"/>
      <c r="AF8442" s="1"/>
      <c r="AG8442" s="1"/>
      <c r="AH8442" s="1"/>
    </row>
    <row r="8443" spans="17:34" x14ac:dyDescent="0.3">
      <c r="Q8443" s="1"/>
      <c r="AB8443" s="2"/>
      <c r="AD8443" s="1"/>
      <c r="AE8443" s="1"/>
      <c r="AF8443" s="1"/>
      <c r="AG8443" s="1"/>
      <c r="AH8443" s="1"/>
    </row>
    <row r="8444" spans="17:34" x14ac:dyDescent="0.3">
      <c r="Q8444" s="1"/>
      <c r="AB8444" s="2"/>
      <c r="AD8444" s="1"/>
      <c r="AE8444" s="1"/>
      <c r="AF8444" s="1"/>
      <c r="AG8444" s="1"/>
      <c r="AH8444" s="1"/>
    </row>
    <row r="8445" spans="17:34" x14ac:dyDescent="0.3">
      <c r="Q8445" s="1"/>
      <c r="AB8445" s="2"/>
      <c r="AD8445" s="1"/>
      <c r="AE8445" s="1"/>
      <c r="AF8445" s="1"/>
      <c r="AG8445" s="1"/>
      <c r="AH8445" s="1"/>
    </row>
    <row r="8446" spans="17:34" x14ac:dyDescent="0.3">
      <c r="Q8446" s="1"/>
      <c r="AB8446" s="2"/>
      <c r="AD8446" s="1"/>
      <c r="AE8446" s="1"/>
      <c r="AF8446" s="1"/>
      <c r="AG8446" s="1"/>
      <c r="AH8446" s="1"/>
    </row>
    <row r="8447" spans="17:34" x14ac:dyDescent="0.3">
      <c r="Q8447" s="1"/>
      <c r="AB8447" s="2"/>
      <c r="AD8447" s="1"/>
      <c r="AE8447" s="1"/>
      <c r="AF8447" s="1"/>
      <c r="AG8447" s="1"/>
      <c r="AH8447" s="1"/>
    </row>
    <row r="8448" spans="17:34" x14ac:dyDescent="0.3">
      <c r="Q8448" s="1"/>
      <c r="AB8448" s="2"/>
      <c r="AD8448" s="1"/>
      <c r="AE8448" s="1"/>
      <c r="AF8448" s="1"/>
      <c r="AG8448" s="1"/>
      <c r="AH8448" s="1"/>
    </row>
    <row r="8449" spans="17:34" x14ac:dyDescent="0.3">
      <c r="Q8449" s="1"/>
      <c r="AB8449" s="2"/>
      <c r="AD8449" s="1"/>
      <c r="AE8449" s="1"/>
      <c r="AF8449" s="1"/>
      <c r="AG8449" s="1"/>
      <c r="AH8449" s="1"/>
    </row>
    <row r="8450" spans="17:34" x14ac:dyDescent="0.3">
      <c r="Q8450" s="1"/>
      <c r="AB8450" s="2"/>
      <c r="AD8450" s="1"/>
      <c r="AE8450" s="1"/>
      <c r="AF8450" s="1"/>
      <c r="AG8450" s="1"/>
      <c r="AH8450" s="1"/>
    </row>
    <row r="8451" spans="17:34" x14ac:dyDescent="0.3">
      <c r="Q8451" s="1"/>
      <c r="AB8451" s="2"/>
      <c r="AD8451" s="1"/>
      <c r="AE8451" s="1"/>
      <c r="AF8451" s="1"/>
      <c r="AG8451" s="1"/>
      <c r="AH8451" s="1"/>
    </row>
    <row r="8452" spans="17:34" x14ac:dyDescent="0.3">
      <c r="Q8452" s="1"/>
      <c r="AB8452" s="2"/>
      <c r="AD8452" s="1"/>
      <c r="AE8452" s="1"/>
      <c r="AF8452" s="1"/>
      <c r="AG8452" s="1"/>
      <c r="AH8452" s="1"/>
    </row>
    <row r="8453" spans="17:34" x14ac:dyDescent="0.3">
      <c r="Q8453" s="1"/>
      <c r="AB8453" s="2"/>
      <c r="AD8453" s="1"/>
      <c r="AE8453" s="1"/>
      <c r="AF8453" s="1"/>
      <c r="AG8453" s="1"/>
      <c r="AH8453" s="1"/>
    </row>
    <row r="8454" spans="17:34" x14ac:dyDescent="0.3">
      <c r="Q8454" s="1"/>
      <c r="AB8454" s="2"/>
      <c r="AD8454" s="1"/>
      <c r="AE8454" s="1"/>
      <c r="AF8454" s="1"/>
      <c r="AG8454" s="1"/>
      <c r="AH8454" s="1"/>
    </row>
    <row r="8455" spans="17:34" x14ac:dyDescent="0.3">
      <c r="Q8455" s="1"/>
      <c r="AB8455" s="2"/>
      <c r="AD8455" s="1"/>
      <c r="AE8455" s="1"/>
      <c r="AF8455" s="1"/>
      <c r="AG8455" s="1"/>
      <c r="AH8455" s="1"/>
    </row>
    <row r="8456" spans="17:34" x14ac:dyDescent="0.3">
      <c r="Q8456" s="1"/>
      <c r="AB8456" s="2"/>
      <c r="AD8456" s="1"/>
      <c r="AE8456" s="1"/>
      <c r="AF8456" s="1"/>
      <c r="AG8456" s="1"/>
      <c r="AH8456" s="1"/>
    </row>
    <row r="8457" spans="17:34" x14ac:dyDescent="0.3">
      <c r="Q8457" s="1"/>
      <c r="AB8457" s="2"/>
      <c r="AD8457" s="1"/>
      <c r="AE8457" s="1"/>
      <c r="AF8457" s="1"/>
      <c r="AG8457" s="1"/>
      <c r="AH8457" s="1"/>
    </row>
    <row r="8458" spans="17:34" x14ac:dyDescent="0.3">
      <c r="Q8458" s="1"/>
      <c r="AB8458" s="2"/>
      <c r="AD8458" s="1"/>
      <c r="AE8458" s="1"/>
      <c r="AF8458" s="1"/>
      <c r="AG8458" s="1"/>
      <c r="AH8458" s="1"/>
    </row>
    <row r="8459" spans="17:34" x14ac:dyDescent="0.3">
      <c r="Q8459" s="1"/>
      <c r="AB8459" s="2"/>
      <c r="AD8459" s="1"/>
      <c r="AE8459" s="1"/>
      <c r="AF8459" s="1"/>
      <c r="AG8459" s="1"/>
      <c r="AH8459" s="1"/>
    </row>
    <row r="8460" spans="17:34" x14ac:dyDescent="0.3">
      <c r="Q8460" s="1"/>
      <c r="AB8460" s="2"/>
      <c r="AD8460" s="1"/>
      <c r="AE8460" s="1"/>
      <c r="AF8460" s="1"/>
      <c r="AG8460" s="1"/>
      <c r="AH8460" s="1"/>
    </row>
    <row r="8461" spans="17:34" x14ac:dyDescent="0.3">
      <c r="Q8461" s="1"/>
      <c r="AB8461" s="2"/>
      <c r="AD8461" s="1"/>
      <c r="AE8461" s="1"/>
      <c r="AF8461" s="1"/>
      <c r="AG8461" s="1"/>
      <c r="AH8461" s="1"/>
    </row>
    <row r="8462" spans="17:34" x14ac:dyDescent="0.3">
      <c r="Q8462" s="1"/>
      <c r="AB8462" s="2"/>
      <c r="AD8462" s="1"/>
      <c r="AE8462" s="1"/>
      <c r="AF8462" s="1"/>
      <c r="AG8462" s="1"/>
      <c r="AH8462" s="1"/>
    </row>
    <row r="8463" spans="17:34" x14ac:dyDescent="0.3">
      <c r="Q8463" s="1"/>
      <c r="AB8463" s="2"/>
      <c r="AD8463" s="1"/>
      <c r="AE8463" s="1"/>
      <c r="AF8463" s="1"/>
      <c r="AG8463" s="1"/>
      <c r="AH8463" s="1"/>
    </row>
    <row r="8464" spans="17:34" x14ac:dyDescent="0.3">
      <c r="Q8464" s="1"/>
      <c r="AB8464" s="2"/>
      <c r="AD8464" s="1"/>
      <c r="AE8464" s="1"/>
      <c r="AF8464" s="1"/>
      <c r="AG8464" s="1"/>
      <c r="AH8464" s="1"/>
    </row>
    <row r="8465" spans="17:34" x14ac:dyDescent="0.3">
      <c r="Q8465" s="1"/>
      <c r="AB8465" s="2"/>
      <c r="AD8465" s="1"/>
      <c r="AE8465" s="1"/>
      <c r="AF8465" s="1"/>
      <c r="AG8465" s="1"/>
      <c r="AH8465" s="1"/>
    </row>
    <row r="8466" spans="17:34" x14ac:dyDescent="0.3">
      <c r="Q8466" s="1"/>
      <c r="AB8466" s="2"/>
      <c r="AD8466" s="1"/>
      <c r="AE8466" s="1"/>
      <c r="AF8466" s="1"/>
      <c r="AG8466" s="1"/>
      <c r="AH8466" s="1"/>
    </row>
    <row r="8467" spans="17:34" x14ac:dyDescent="0.3">
      <c r="Q8467" s="1"/>
      <c r="AB8467" s="2"/>
      <c r="AD8467" s="1"/>
      <c r="AE8467" s="1"/>
      <c r="AF8467" s="1"/>
      <c r="AG8467" s="1"/>
      <c r="AH8467" s="1"/>
    </row>
    <row r="8468" spans="17:34" x14ac:dyDescent="0.3">
      <c r="Q8468" s="1"/>
      <c r="AB8468" s="2"/>
      <c r="AD8468" s="1"/>
      <c r="AE8468" s="1"/>
      <c r="AF8468" s="1"/>
      <c r="AG8468" s="1"/>
      <c r="AH8468" s="1"/>
    </row>
    <row r="8469" spans="17:34" x14ac:dyDescent="0.3">
      <c r="Q8469" s="1"/>
      <c r="AB8469" s="2"/>
      <c r="AD8469" s="1"/>
      <c r="AE8469" s="1"/>
      <c r="AF8469" s="1"/>
      <c r="AG8469" s="1"/>
      <c r="AH8469" s="1"/>
    </row>
    <row r="8470" spans="17:34" x14ac:dyDescent="0.3">
      <c r="Q8470" s="1"/>
      <c r="AB8470" s="2"/>
      <c r="AD8470" s="1"/>
      <c r="AE8470" s="1"/>
      <c r="AF8470" s="1"/>
      <c r="AG8470" s="1"/>
      <c r="AH8470" s="1"/>
    </row>
    <row r="8471" spans="17:34" x14ac:dyDescent="0.3">
      <c r="Q8471" s="1"/>
      <c r="AB8471" s="2"/>
      <c r="AD8471" s="1"/>
      <c r="AE8471" s="1"/>
      <c r="AF8471" s="1"/>
      <c r="AG8471" s="1"/>
      <c r="AH8471" s="1"/>
    </row>
    <row r="8472" spans="17:34" x14ac:dyDescent="0.3">
      <c r="Q8472" s="1"/>
      <c r="AB8472" s="2"/>
      <c r="AD8472" s="1"/>
      <c r="AE8472" s="1"/>
      <c r="AF8472" s="1"/>
      <c r="AG8472" s="1"/>
      <c r="AH8472" s="1"/>
    </row>
    <row r="8473" spans="17:34" x14ac:dyDescent="0.3">
      <c r="Q8473" s="1"/>
      <c r="AB8473" s="2"/>
      <c r="AD8473" s="1"/>
      <c r="AE8473" s="1"/>
      <c r="AF8473" s="1"/>
      <c r="AG8473" s="1"/>
      <c r="AH8473" s="1"/>
    </row>
    <row r="8474" spans="17:34" x14ac:dyDescent="0.3">
      <c r="Q8474" s="1"/>
      <c r="AB8474" s="2"/>
      <c r="AD8474" s="1"/>
      <c r="AE8474" s="1"/>
      <c r="AF8474" s="1"/>
      <c r="AG8474" s="1"/>
      <c r="AH8474" s="1"/>
    </row>
    <row r="8475" spans="17:34" x14ac:dyDescent="0.3">
      <c r="Q8475" s="1"/>
      <c r="AB8475" s="2"/>
      <c r="AD8475" s="1"/>
      <c r="AE8475" s="1"/>
      <c r="AF8475" s="1"/>
      <c r="AG8475" s="1"/>
      <c r="AH8475" s="1"/>
    </row>
    <row r="8476" spans="17:34" x14ac:dyDescent="0.3">
      <c r="Q8476" s="1"/>
      <c r="AB8476" s="2"/>
      <c r="AD8476" s="1"/>
      <c r="AE8476" s="1"/>
      <c r="AF8476" s="1"/>
      <c r="AG8476" s="1"/>
      <c r="AH8476" s="1"/>
    </row>
    <row r="8477" spans="17:34" x14ac:dyDescent="0.3">
      <c r="Q8477" s="1"/>
      <c r="AB8477" s="2"/>
      <c r="AD8477" s="1"/>
      <c r="AE8477" s="1"/>
      <c r="AF8477" s="1"/>
      <c r="AG8477" s="1"/>
      <c r="AH8477" s="1"/>
    </row>
    <row r="8478" spans="17:34" x14ac:dyDescent="0.3">
      <c r="Q8478" s="1"/>
      <c r="AB8478" s="2"/>
      <c r="AD8478" s="1"/>
      <c r="AE8478" s="1"/>
      <c r="AF8478" s="1"/>
      <c r="AG8478" s="1"/>
      <c r="AH8478" s="1"/>
    </row>
    <row r="8479" spans="17:34" x14ac:dyDescent="0.3">
      <c r="Q8479" s="1"/>
      <c r="AB8479" s="2"/>
      <c r="AD8479" s="1"/>
      <c r="AE8479" s="1"/>
      <c r="AF8479" s="1"/>
      <c r="AG8479" s="1"/>
      <c r="AH8479" s="1"/>
    </row>
    <row r="8480" spans="17:34" x14ac:dyDescent="0.3">
      <c r="Q8480" s="1"/>
      <c r="AB8480" s="2"/>
      <c r="AD8480" s="1"/>
      <c r="AE8480" s="1"/>
      <c r="AF8480" s="1"/>
      <c r="AG8480" s="1"/>
      <c r="AH8480" s="1"/>
    </row>
    <row r="8481" spans="17:34" x14ac:dyDescent="0.3">
      <c r="Q8481" s="1"/>
      <c r="AB8481" s="2"/>
      <c r="AD8481" s="1"/>
      <c r="AE8481" s="1"/>
      <c r="AF8481" s="1"/>
      <c r="AG8481" s="1"/>
      <c r="AH8481" s="1"/>
    </row>
    <row r="8482" spans="17:34" x14ac:dyDescent="0.3">
      <c r="Q8482" s="1"/>
      <c r="AB8482" s="2"/>
      <c r="AD8482" s="1"/>
      <c r="AE8482" s="1"/>
      <c r="AF8482" s="1"/>
      <c r="AG8482" s="1"/>
      <c r="AH8482" s="1"/>
    </row>
    <row r="8483" spans="17:34" x14ac:dyDescent="0.3">
      <c r="Q8483" s="1"/>
      <c r="AB8483" s="2"/>
      <c r="AD8483" s="1"/>
      <c r="AE8483" s="1"/>
      <c r="AF8483" s="1"/>
      <c r="AG8483" s="1"/>
      <c r="AH8483" s="1"/>
    </row>
    <row r="8484" spans="17:34" x14ac:dyDescent="0.3">
      <c r="Q8484" s="1"/>
      <c r="AB8484" s="2"/>
      <c r="AD8484" s="1"/>
      <c r="AE8484" s="1"/>
      <c r="AF8484" s="1"/>
      <c r="AG8484" s="1"/>
      <c r="AH8484" s="1"/>
    </row>
    <row r="8485" spans="17:34" x14ac:dyDescent="0.3">
      <c r="Q8485" s="1"/>
      <c r="AB8485" s="2"/>
      <c r="AD8485" s="1"/>
      <c r="AE8485" s="1"/>
      <c r="AF8485" s="1"/>
      <c r="AG8485" s="1"/>
      <c r="AH8485" s="1"/>
    </row>
    <row r="8486" spans="17:34" x14ac:dyDescent="0.3">
      <c r="Q8486" s="1"/>
      <c r="AB8486" s="2"/>
      <c r="AD8486" s="1"/>
      <c r="AE8486" s="1"/>
      <c r="AF8486" s="1"/>
      <c r="AG8486" s="1"/>
      <c r="AH8486" s="1"/>
    </row>
    <row r="8487" spans="17:34" x14ac:dyDescent="0.3">
      <c r="Q8487" s="1"/>
      <c r="AB8487" s="2"/>
      <c r="AD8487" s="1"/>
      <c r="AE8487" s="1"/>
      <c r="AF8487" s="1"/>
      <c r="AG8487" s="1"/>
      <c r="AH8487" s="1"/>
    </row>
    <row r="8488" spans="17:34" x14ac:dyDescent="0.3">
      <c r="Q8488" s="1"/>
      <c r="AB8488" s="2"/>
      <c r="AD8488" s="1"/>
      <c r="AE8488" s="1"/>
      <c r="AF8488" s="1"/>
      <c r="AG8488" s="1"/>
      <c r="AH8488" s="1"/>
    </row>
    <row r="8489" spans="17:34" x14ac:dyDescent="0.3">
      <c r="Q8489" s="1"/>
      <c r="AB8489" s="2"/>
      <c r="AD8489" s="1"/>
      <c r="AE8489" s="1"/>
      <c r="AF8489" s="1"/>
      <c r="AG8489" s="1"/>
      <c r="AH8489" s="1"/>
    </row>
    <row r="8490" spans="17:34" x14ac:dyDescent="0.3">
      <c r="Q8490" s="1"/>
      <c r="AB8490" s="2"/>
      <c r="AD8490" s="1"/>
      <c r="AE8490" s="1"/>
      <c r="AF8490" s="1"/>
      <c r="AG8490" s="1"/>
      <c r="AH8490" s="1"/>
    </row>
    <row r="8491" spans="17:34" x14ac:dyDescent="0.3">
      <c r="Q8491" s="1"/>
      <c r="AB8491" s="2"/>
      <c r="AD8491" s="1"/>
      <c r="AE8491" s="1"/>
      <c r="AF8491" s="1"/>
      <c r="AG8491" s="1"/>
      <c r="AH8491" s="1"/>
    </row>
    <row r="8492" spans="17:34" x14ac:dyDescent="0.3">
      <c r="Q8492" s="1"/>
      <c r="AB8492" s="2"/>
      <c r="AD8492" s="1"/>
      <c r="AE8492" s="1"/>
      <c r="AF8492" s="1"/>
      <c r="AG8492" s="1"/>
      <c r="AH8492" s="1"/>
    </row>
    <row r="8493" spans="17:34" x14ac:dyDescent="0.3">
      <c r="Q8493" s="1"/>
      <c r="AB8493" s="2"/>
      <c r="AD8493" s="1"/>
      <c r="AE8493" s="1"/>
      <c r="AF8493" s="1"/>
      <c r="AG8493" s="1"/>
      <c r="AH8493" s="1"/>
    </row>
    <row r="8494" spans="17:34" x14ac:dyDescent="0.3">
      <c r="Q8494" s="1"/>
      <c r="AB8494" s="2"/>
      <c r="AD8494" s="1"/>
      <c r="AE8494" s="1"/>
      <c r="AF8494" s="1"/>
      <c r="AG8494" s="1"/>
      <c r="AH8494" s="1"/>
    </row>
    <row r="8495" spans="17:34" x14ac:dyDescent="0.3">
      <c r="Q8495" s="1"/>
      <c r="AB8495" s="2"/>
      <c r="AD8495" s="1"/>
      <c r="AE8495" s="1"/>
      <c r="AF8495" s="1"/>
      <c r="AG8495" s="1"/>
      <c r="AH8495" s="1"/>
    </row>
    <row r="8496" spans="17:34" x14ac:dyDescent="0.3">
      <c r="Q8496" s="1"/>
      <c r="AB8496" s="2"/>
      <c r="AD8496" s="1"/>
      <c r="AE8496" s="1"/>
      <c r="AF8496" s="1"/>
      <c r="AG8496" s="1"/>
      <c r="AH8496" s="1"/>
    </row>
    <row r="8497" spans="17:34" x14ac:dyDescent="0.3">
      <c r="Q8497" s="1"/>
      <c r="AB8497" s="2"/>
      <c r="AD8497" s="1"/>
      <c r="AE8497" s="1"/>
      <c r="AF8497" s="1"/>
      <c r="AG8497" s="1"/>
      <c r="AH8497" s="1"/>
    </row>
    <row r="8498" spans="17:34" x14ac:dyDescent="0.3">
      <c r="Q8498" s="1"/>
      <c r="AB8498" s="2"/>
      <c r="AD8498" s="1"/>
      <c r="AE8498" s="1"/>
      <c r="AF8498" s="1"/>
      <c r="AG8498" s="1"/>
      <c r="AH8498" s="1"/>
    </row>
    <row r="8499" spans="17:34" x14ac:dyDescent="0.3">
      <c r="Q8499" s="1"/>
      <c r="AB8499" s="2"/>
      <c r="AD8499" s="1"/>
      <c r="AE8499" s="1"/>
      <c r="AF8499" s="1"/>
      <c r="AG8499" s="1"/>
      <c r="AH8499" s="1"/>
    </row>
    <row r="8500" spans="17:34" x14ac:dyDescent="0.3">
      <c r="Q8500" s="1"/>
      <c r="AB8500" s="2"/>
      <c r="AD8500" s="1"/>
      <c r="AE8500" s="1"/>
      <c r="AF8500" s="1"/>
      <c r="AG8500" s="1"/>
      <c r="AH8500" s="1"/>
    </row>
    <row r="8501" spans="17:34" x14ac:dyDescent="0.3">
      <c r="Q8501" s="1"/>
      <c r="AB8501" s="2"/>
      <c r="AD8501" s="1"/>
      <c r="AE8501" s="1"/>
      <c r="AF8501" s="1"/>
      <c r="AG8501" s="1"/>
      <c r="AH8501" s="1"/>
    </row>
    <row r="8502" spans="17:34" x14ac:dyDescent="0.3">
      <c r="Q8502" s="1"/>
      <c r="AB8502" s="2"/>
      <c r="AD8502" s="1"/>
      <c r="AE8502" s="1"/>
      <c r="AF8502" s="1"/>
      <c r="AG8502" s="1"/>
      <c r="AH8502" s="1"/>
    </row>
    <row r="8503" spans="17:34" x14ac:dyDescent="0.3">
      <c r="Q8503" s="1"/>
      <c r="AB8503" s="2"/>
      <c r="AD8503" s="1"/>
      <c r="AE8503" s="1"/>
      <c r="AF8503" s="1"/>
      <c r="AG8503" s="1"/>
      <c r="AH8503" s="1"/>
    </row>
    <row r="8504" spans="17:34" x14ac:dyDescent="0.3">
      <c r="Q8504" s="1"/>
      <c r="AB8504" s="2"/>
      <c r="AD8504" s="1"/>
      <c r="AE8504" s="1"/>
      <c r="AF8504" s="1"/>
      <c r="AG8504" s="1"/>
      <c r="AH8504" s="1"/>
    </row>
    <row r="8505" spans="17:34" x14ac:dyDescent="0.3">
      <c r="Q8505" s="1"/>
      <c r="AB8505" s="2"/>
      <c r="AD8505" s="1"/>
      <c r="AE8505" s="1"/>
      <c r="AF8505" s="1"/>
      <c r="AG8505" s="1"/>
      <c r="AH8505" s="1"/>
    </row>
    <row r="8506" spans="17:34" x14ac:dyDescent="0.3">
      <c r="Q8506" s="1"/>
      <c r="AB8506" s="2"/>
      <c r="AD8506" s="1"/>
      <c r="AE8506" s="1"/>
      <c r="AF8506" s="1"/>
      <c r="AG8506" s="1"/>
      <c r="AH8506" s="1"/>
    </row>
    <row r="8507" spans="17:34" x14ac:dyDescent="0.3">
      <c r="Q8507" s="1"/>
      <c r="AB8507" s="2"/>
      <c r="AD8507" s="1"/>
      <c r="AE8507" s="1"/>
      <c r="AF8507" s="1"/>
      <c r="AG8507" s="1"/>
      <c r="AH8507" s="1"/>
    </row>
    <row r="8508" spans="17:34" x14ac:dyDescent="0.3">
      <c r="Q8508" s="1"/>
      <c r="AB8508" s="2"/>
      <c r="AD8508" s="1"/>
      <c r="AE8508" s="1"/>
      <c r="AF8508" s="1"/>
      <c r="AG8508" s="1"/>
      <c r="AH8508" s="1"/>
    </row>
    <row r="8509" spans="17:34" x14ac:dyDescent="0.3">
      <c r="Q8509" s="1"/>
      <c r="AB8509" s="2"/>
      <c r="AD8509" s="1"/>
      <c r="AE8509" s="1"/>
      <c r="AF8509" s="1"/>
      <c r="AG8509" s="1"/>
      <c r="AH8509" s="1"/>
    </row>
    <row r="8510" spans="17:34" x14ac:dyDescent="0.3">
      <c r="Q8510" s="1"/>
      <c r="AB8510" s="2"/>
      <c r="AD8510" s="1"/>
      <c r="AE8510" s="1"/>
      <c r="AF8510" s="1"/>
      <c r="AG8510" s="1"/>
      <c r="AH8510" s="1"/>
    </row>
    <row r="8511" spans="17:34" x14ac:dyDescent="0.3">
      <c r="Q8511" s="1"/>
      <c r="AB8511" s="2"/>
      <c r="AD8511" s="1"/>
      <c r="AE8511" s="1"/>
      <c r="AF8511" s="1"/>
      <c r="AG8511" s="1"/>
      <c r="AH8511" s="1"/>
    </row>
    <row r="8512" spans="17:34" x14ac:dyDescent="0.3">
      <c r="Q8512" s="1"/>
      <c r="AB8512" s="2"/>
      <c r="AD8512" s="1"/>
      <c r="AE8512" s="1"/>
      <c r="AF8512" s="1"/>
      <c r="AG8512" s="1"/>
      <c r="AH8512" s="1"/>
    </row>
    <row r="8513" spans="17:34" x14ac:dyDescent="0.3">
      <c r="Q8513" s="1"/>
      <c r="AB8513" s="2"/>
      <c r="AD8513" s="1"/>
      <c r="AE8513" s="1"/>
      <c r="AF8513" s="1"/>
      <c r="AG8513" s="1"/>
      <c r="AH8513" s="1"/>
    </row>
    <row r="8514" spans="17:34" x14ac:dyDescent="0.3">
      <c r="Q8514" s="1"/>
      <c r="AB8514" s="2"/>
      <c r="AD8514" s="1"/>
      <c r="AE8514" s="1"/>
      <c r="AF8514" s="1"/>
      <c r="AG8514" s="1"/>
      <c r="AH8514" s="1"/>
    </row>
    <row r="8515" spans="17:34" x14ac:dyDescent="0.3">
      <c r="Q8515" s="1"/>
      <c r="AB8515" s="2"/>
      <c r="AD8515" s="1"/>
      <c r="AE8515" s="1"/>
      <c r="AF8515" s="1"/>
      <c r="AG8515" s="1"/>
      <c r="AH8515" s="1"/>
    </row>
    <row r="8516" spans="17:34" x14ac:dyDescent="0.3">
      <c r="Q8516" s="1"/>
      <c r="AB8516" s="2"/>
      <c r="AD8516" s="1"/>
      <c r="AE8516" s="1"/>
      <c r="AF8516" s="1"/>
      <c r="AG8516" s="1"/>
      <c r="AH8516" s="1"/>
    </row>
    <row r="8517" spans="17:34" x14ac:dyDescent="0.3">
      <c r="Q8517" s="1"/>
      <c r="AB8517" s="2"/>
      <c r="AD8517" s="1"/>
      <c r="AE8517" s="1"/>
      <c r="AF8517" s="1"/>
      <c r="AG8517" s="1"/>
      <c r="AH8517" s="1"/>
    </row>
    <row r="8518" spans="17:34" x14ac:dyDescent="0.3">
      <c r="Q8518" s="1"/>
      <c r="AB8518" s="2"/>
      <c r="AD8518" s="1"/>
      <c r="AE8518" s="1"/>
      <c r="AF8518" s="1"/>
      <c r="AG8518" s="1"/>
      <c r="AH8518" s="1"/>
    </row>
    <row r="8519" spans="17:34" x14ac:dyDescent="0.3">
      <c r="Q8519" s="1"/>
      <c r="AB8519" s="2"/>
      <c r="AD8519" s="1"/>
      <c r="AE8519" s="1"/>
      <c r="AF8519" s="1"/>
      <c r="AG8519" s="1"/>
      <c r="AH8519" s="1"/>
    </row>
    <row r="8520" spans="17:34" x14ac:dyDescent="0.3">
      <c r="Q8520" s="1"/>
      <c r="AB8520" s="2"/>
      <c r="AD8520" s="1"/>
      <c r="AE8520" s="1"/>
      <c r="AF8520" s="1"/>
      <c r="AG8520" s="1"/>
      <c r="AH8520" s="1"/>
    </row>
    <row r="8521" spans="17:34" x14ac:dyDescent="0.3">
      <c r="Q8521" s="1"/>
      <c r="AB8521" s="2"/>
      <c r="AD8521" s="1"/>
      <c r="AE8521" s="1"/>
      <c r="AF8521" s="1"/>
      <c r="AG8521" s="1"/>
      <c r="AH8521" s="1"/>
    </row>
    <row r="8522" spans="17:34" x14ac:dyDescent="0.3">
      <c r="Q8522" s="1"/>
      <c r="AB8522" s="2"/>
      <c r="AD8522" s="1"/>
      <c r="AE8522" s="1"/>
      <c r="AF8522" s="1"/>
      <c r="AG8522" s="1"/>
      <c r="AH8522" s="1"/>
    </row>
    <row r="8523" spans="17:34" x14ac:dyDescent="0.3">
      <c r="Q8523" s="1"/>
      <c r="AB8523" s="2"/>
      <c r="AD8523" s="1"/>
      <c r="AE8523" s="1"/>
      <c r="AF8523" s="1"/>
      <c r="AG8523" s="1"/>
      <c r="AH8523" s="1"/>
    </row>
    <row r="8524" spans="17:34" x14ac:dyDescent="0.3">
      <c r="Q8524" s="1"/>
      <c r="AB8524" s="2"/>
      <c r="AD8524" s="1"/>
      <c r="AE8524" s="1"/>
      <c r="AF8524" s="1"/>
      <c r="AG8524" s="1"/>
      <c r="AH8524" s="1"/>
    </row>
    <row r="8525" spans="17:34" x14ac:dyDescent="0.3">
      <c r="Q8525" s="1"/>
      <c r="AB8525" s="2"/>
      <c r="AD8525" s="1"/>
      <c r="AE8525" s="1"/>
      <c r="AF8525" s="1"/>
      <c r="AG8525" s="1"/>
      <c r="AH8525" s="1"/>
    </row>
    <row r="8526" spans="17:34" x14ac:dyDescent="0.3">
      <c r="Q8526" s="1"/>
      <c r="AB8526" s="2"/>
      <c r="AD8526" s="1"/>
      <c r="AE8526" s="1"/>
      <c r="AF8526" s="1"/>
      <c r="AG8526" s="1"/>
      <c r="AH8526" s="1"/>
    </row>
    <row r="8527" spans="17:34" x14ac:dyDescent="0.3">
      <c r="Q8527" s="1"/>
      <c r="AB8527" s="2"/>
      <c r="AD8527" s="1"/>
      <c r="AE8527" s="1"/>
      <c r="AF8527" s="1"/>
      <c r="AG8527" s="1"/>
      <c r="AH8527" s="1"/>
    </row>
    <row r="8528" spans="17:34" x14ac:dyDescent="0.3">
      <c r="Q8528" s="1"/>
      <c r="AB8528" s="2"/>
      <c r="AD8528" s="1"/>
      <c r="AE8528" s="1"/>
      <c r="AF8528" s="1"/>
      <c r="AG8528" s="1"/>
      <c r="AH8528" s="1"/>
    </row>
    <row r="8529" spans="17:34" x14ac:dyDescent="0.3">
      <c r="Q8529" s="1"/>
      <c r="AB8529" s="2"/>
      <c r="AD8529" s="1"/>
      <c r="AE8529" s="1"/>
      <c r="AF8529" s="1"/>
      <c r="AG8529" s="1"/>
      <c r="AH8529" s="1"/>
    </row>
    <row r="8530" spans="17:34" x14ac:dyDescent="0.3">
      <c r="Q8530" s="1"/>
      <c r="AB8530" s="2"/>
      <c r="AD8530" s="1"/>
      <c r="AE8530" s="1"/>
      <c r="AF8530" s="1"/>
      <c r="AG8530" s="1"/>
      <c r="AH8530" s="1"/>
    </row>
    <row r="8531" spans="17:34" x14ac:dyDescent="0.3">
      <c r="Q8531" s="1"/>
      <c r="AB8531" s="2"/>
      <c r="AD8531" s="1"/>
      <c r="AE8531" s="1"/>
      <c r="AF8531" s="1"/>
      <c r="AG8531" s="1"/>
      <c r="AH8531" s="1"/>
    </row>
    <row r="8532" spans="17:34" x14ac:dyDescent="0.3">
      <c r="Q8532" s="1"/>
      <c r="AB8532" s="2"/>
      <c r="AD8532" s="1"/>
      <c r="AE8532" s="1"/>
      <c r="AF8532" s="1"/>
      <c r="AG8532" s="1"/>
      <c r="AH8532" s="1"/>
    </row>
    <row r="8533" spans="17:34" x14ac:dyDescent="0.3">
      <c r="Q8533" s="1"/>
      <c r="AB8533" s="2"/>
      <c r="AD8533" s="1"/>
      <c r="AE8533" s="1"/>
      <c r="AF8533" s="1"/>
      <c r="AG8533" s="1"/>
      <c r="AH8533" s="1"/>
    </row>
    <row r="8534" spans="17:34" x14ac:dyDescent="0.3">
      <c r="Q8534" s="1"/>
      <c r="AB8534" s="2"/>
      <c r="AD8534" s="1"/>
      <c r="AE8534" s="1"/>
      <c r="AF8534" s="1"/>
      <c r="AG8534" s="1"/>
      <c r="AH8534" s="1"/>
    </row>
    <row r="8535" spans="17:34" x14ac:dyDescent="0.3">
      <c r="Q8535" s="1"/>
      <c r="AB8535" s="2"/>
      <c r="AD8535" s="1"/>
      <c r="AE8535" s="1"/>
      <c r="AF8535" s="1"/>
      <c r="AG8535" s="1"/>
      <c r="AH8535" s="1"/>
    </row>
    <row r="8536" spans="17:34" x14ac:dyDescent="0.3">
      <c r="Q8536" s="1"/>
      <c r="AB8536" s="2"/>
      <c r="AD8536" s="1"/>
      <c r="AE8536" s="1"/>
      <c r="AF8536" s="1"/>
      <c r="AG8536" s="1"/>
      <c r="AH8536" s="1"/>
    </row>
    <row r="8537" spans="17:34" x14ac:dyDescent="0.3">
      <c r="Q8537" s="1"/>
      <c r="AB8537" s="2"/>
      <c r="AD8537" s="1"/>
      <c r="AE8537" s="1"/>
      <c r="AF8537" s="1"/>
      <c r="AG8537" s="1"/>
      <c r="AH8537" s="1"/>
    </row>
    <row r="8538" spans="17:34" x14ac:dyDescent="0.3">
      <c r="Q8538" s="1"/>
      <c r="AB8538" s="2"/>
      <c r="AD8538" s="1"/>
      <c r="AE8538" s="1"/>
      <c r="AF8538" s="1"/>
      <c r="AG8538" s="1"/>
      <c r="AH8538" s="1"/>
    </row>
    <row r="8539" spans="17:34" x14ac:dyDescent="0.3">
      <c r="Q8539" s="1"/>
      <c r="AB8539" s="2"/>
      <c r="AD8539" s="1"/>
      <c r="AE8539" s="1"/>
      <c r="AF8539" s="1"/>
      <c r="AG8539" s="1"/>
      <c r="AH8539" s="1"/>
    </row>
    <row r="8540" spans="17:34" x14ac:dyDescent="0.3">
      <c r="Q8540" s="1"/>
      <c r="AB8540" s="2"/>
      <c r="AD8540" s="1"/>
      <c r="AE8540" s="1"/>
      <c r="AF8540" s="1"/>
      <c r="AG8540" s="1"/>
      <c r="AH8540" s="1"/>
    </row>
    <row r="8541" spans="17:34" x14ac:dyDescent="0.3">
      <c r="Q8541" s="1"/>
      <c r="AB8541" s="2"/>
      <c r="AD8541" s="1"/>
      <c r="AE8541" s="1"/>
      <c r="AF8541" s="1"/>
      <c r="AG8541" s="1"/>
      <c r="AH8541" s="1"/>
    </row>
    <row r="8542" spans="17:34" x14ac:dyDescent="0.3">
      <c r="Q8542" s="1"/>
      <c r="AB8542" s="2"/>
      <c r="AD8542" s="1"/>
      <c r="AE8542" s="1"/>
      <c r="AF8542" s="1"/>
      <c r="AG8542" s="1"/>
      <c r="AH8542" s="1"/>
    </row>
    <row r="8543" spans="17:34" x14ac:dyDescent="0.3">
      <c r="Q8543" s="1"/>
      <c r="AB8543" s="2"/>
      <c r="AD8543" s="1"/>
      <c r="AE8543" s="1"/>
      <c r="AF8543" s="1"/>
      <c r="AG8543" s="1"/>
      <c r="AH8543" s="1"/>
    </row>
    <row r="8544" spans="17:34" x14ac:dyDescent="0.3">
      <c r="Q8544" s="1"/>
      <c r="AB8544" s="2"/>
      <c r="AD8544" s="1"/>
      <c r="AE8544" s="1"/>
      <c r="AF8544" s="1"/>
      <c r="AG8544" s="1"/>
      <c r="AH8544" s="1"/>
    </row>
    <row r="8545" spans="17:34" x14ac:dyDescent="0.3">
      <c r="Q8545" s="1"/>
      <c r="AB8545" s="2"/>
      <c r="AD8545" s="1"/>
      <c r="AE8545" s="1"/>
      <c r="AF8545" s="1"/>
      <c r="AG8545" s="1"/>
      <c r="AH8545" s="1"/>
    </row>
    <row r="8546" spans="17:34" x14ac:dyDescent="0.3">
      <c r="Q8546" s="1"/>
      <c r="AB8546" s="2"/>
      <c r="AD8546" s="1"/>
      <c r="AE8546" s="1"/>
      <c r="AF8546" s="1"/>
      <c r="AG8546" s="1"/>
      <c r="AH8546" s="1"/>
    </row>
    <row r="8547" spans="17:34" x14ac:dyDescent="0.3">
      <c r="Q8547" s="1"/>
      <c r="AB8547" s="2"/>
      <c r="AD8547" s="1"/>
      <c r="AE8547" s="1"/>
      <c r="AF8547" s="1"/>
      <c r="AG8547" s="1"/>
      <c r="AH8547" s="1"/>
    </row>
    <row r="8548" spans="17:34" x14ac:dyDescent="0.3">
      <c r="Q8548" s="1"/>
      <c r="AB8548" s="2"/>
      <c r="AD8548" s="1"/>
      <c r="AE8548" s="1"/>
      <c r="AF8548" s="1"/>
      <c r="AG8548" s="1"/>
      <c r="AH8548" s="1"/>
    </row>
    <row r="8549" spans="17:34" x14ac:dyDescent="0.3">
      <c r="Q8549" s="1"/>
      <c r="AB8549" s="2"/>
      <c r="AD8549" s="1"/>
      <c r="AE8549" s="1"/>
      <c r="AF8549" s="1"/>
      <c r="AG8549" s="1"/>
      <c r="AH8549" s="1"/>
    </row>
    <row r="8550" spans="17:34" x14ac:dyDescent="0.3">
      <c r="Q8550" s="1"/>
      <c r="AB8550" s="2"/>
      <c r="AD8550" s="1"/>
      <c r="AE8550" s="1"/>
      <c r="AF8550" s="1"/>
      <c r="AG8550" s="1"/>
      <c r="AH8550" s="1"/>
    </row>
    <row r="8551" spans="17:34" x14ac:dyDescent="0.3">
      <c r="Q8551" s="1"/>
      <c r="AB8551" s="2"/>
      <c r="AD8551" s="1"/>
      <c r="AE8551" s="1"/>
      <c r="AF8551" s="1"/>
      <c r="AG8551" s="1"/>
      <c r="AH8551" s="1"/>
    </row>
    <row r="8552" spans="17:34" x14ac:dyDescent="0.3">
      <c r="Q8552" s="1"/>
      <c r="AB8552" s="2"/>
      <c r="AD8552" s="1"/>
      <c r="AE8552" s="1"/>
      <c r="AF8552" s="1"/>
      <c r="AG8552" s="1"/>
      <c r="AH8552" s="1"/>
    </row>
    <row r="8553" spans="17:34" x14ac:dyDescent="0.3">
      <c r="Q8553" s="1"/>
      <c r="AB8553" s="2"/>
      <c r="AD8553" s="1"/>
      <c r="AE8553" s="1"/>
      <c r="AF8553" s="1"/>
      <c r="AG8553" s="1"/>
      <c r="AH8553" s="1"/>
    </row>
    <row r="8554" spans="17:34" x14ac:dyDescent="0.3">
      <c r="Q8554" s="1"/>
      <c r="AB8554" s="2"/>
      <c r="AD8554" s="1"/>
      <c r="AE8554" s="1"/>
      <c r="AF8554" s="1"/>
      <c r="AG8554" s="1"/>
      <c r="AH8554" s="1"/>
    </row>
    <row r="8555" spans="17:34" x14ac:dyDescent="0.3">
      <c r="Q8555" s="1"/>
      <c r="AB8555" s="2"/>
      <c r="AD8555" s="1"/>
      <c r="AE8555" s="1"/>
      <c r="AF8555" s="1"/>
      <c r="AG8555" s="1"/>
      <c r="AH8555" s="1"/>
    </row>
    <row r="8556" spans="17:34" x14ac:dyDescent="0.3">
      <c r="Q8556" s="1"/>
      <c r="AB8556" s="2"/>
      <c r="AD8556" s="1"/>
      <c r="AE8556" s="1"/>
      <c r="AF8556" s="1"/>
      <c r="AG8556" s="1"/>
      <c r="AH8556" s="1"/>
    </row>
    <row r="8557" spans="17:34" x14ac:dyDescent="0.3">
      <c r="Q8557" s="1"/>
      <c r="AB8557" s="2"/>
      <c r="AD8557" s="1"/>
      <c r="AE8557" s="1"/>
      <c r="AF8557" s="1"/>
      <c r="AG8557" s="1"/>
      <c r="AH8557" s="1"/>
    </row>
    <row r="8558" spans="17:34" x14ac:dyDescent="0.3">
      <c r="Q8558" s="1"/>
      <c r="AB8558" s="2"/>
      <c r="AD8558" s="1"/>
      <c r="AE8558" s="1"/>
      <c r="AF8558" s="1"/>
      <c r="AG8558" s="1"/>
      <c r="AH8558" s="1"/>
    </row>
    <row r="8559" spans="17:34" x14ac:dyDescent="0.3">
      <c r="Q8559" s="1"/>
      <c r="AB8559" s="2"/>
      <c r="AD8559" s="1"/>
      <c r="AE8559" s="1"/>
      <c r="AF8559" s="1"/>
      <c r="AG8559" s="1"/>
      <c r="AH8559" s="1"/>
    </row>
    <row r="8560" spans="17:34" x14ac:dyDescent="0.3">
      <c r="Q8560" s="1"/>
      <c r="AB8560" s="2"/>
      <c r="AD8560" s="1"/>
      <c r="AE8560" s="1"/>
      <c r="AF8560" s="1"/>
      <c r="AG8560" s="1"/>
      <c r="AH8560" s="1"/>
    </row>
    <row r="8561" spans="17:34" x14ac:dyDescent="0.3">
      <c r="Q8561" s="1"/>
      <c r="AB8561" s="2"/>
      <c r="AD8561" s="1"/>
      <c r="AE8561" s="1"/>
      <c r="AF8561" s="1"/>
      <c r="AG8561" s="1"/>
      <c r="AH8561" s="1"/>
    </row>
    <row r="8562" spans="17:34" x14ac:dyDescent="0.3">
      <c r="Q8562" s="1"/>
      <c r="AB8562" s="2"/>
      <c r="AD8562" s="1"/>
      <c r="AE8562" s="1"/>
      <c r="AF8562" s="1"/>
      <c r="AG8562" s="1"/>
      <c r="AH8562" s="1"/>
    </row>
    <row r="8563" spans="17:34" x14ac:dyDescent="0.3">
      <c r="Q8563" s="1"/>
      <c r="AB8563" s="2"/>
      <c r="AD8563" s="1"/>
      <c r="AE8563" s="1"/>
      <c r="AF8563" s="1"/>
      <c r="AG8563" s="1"/>
      <c r="AH8563" s="1"/>
    </row>
    <row r="8564" spans="17:34" x14ac:dyDescent="0.3">
      <c r="Q8564" s="1"/>
      <c r="AB8564" s="2"/>
      <c r="AD8564" s="1"/>
      <c r="AE8564" s="1"/>
      <c r="AF8564" s="1"/>
      <c r="AG8564" s="1"/>
      <c r="AH8564" s="1"/>
    </row>
    <row r="8565" spans="17:34" x14ac:dyDescent="0.3">
      <c r="Q8565" s="1"/>
      <c r="AB8565" s="2"/>
      <c r="AD8565" s="1"/>
      <c r="AE8565" s="1"/>
      <c r="AF8565" s="1"/>
      <c r="AG8565" s="1"/>
      <c r="AH8565" s="1"/>
    </row>
    <row r="8566" spans="17:34" x14ac:dyDescent="0.3">
      <c r="Q8566" s="1"/>
      <c r="AB8566" s="2"/>
      <c r="AD8566" s="1"/>
      <c r="AE8566" s="1"/>
      <c r="AF8566" s="1"/>
      <c r="AG8566" s="1"/>
      <c r="AH8566" s="1"/>
    </row>
    <row r="8567" spans="17:34" x14ac:dyDescent="0.3">
      <c r="Q8567" s="1"/>
      <c r="AB8567" s="2"/>
      <c r="AD8567" s="1"/>
      <c r="AE8567" s="1"/>
      <c r="AF8567" s="1"/>
      <c r="AG8567" s="1"/>
      <c r="AH8567" s="1"/>
    </row>
    <row r="8568" spans="17:34" x14ac:dyDescent="0.3">
      <c r="Q8568" s="1"/>
      <c r="AB8568" s="2"/>
      <c r="AD8568" s="1"/>
      <c r="AE8568" s="1"/>
      <c r="AF8568" s="1"/>
      <c r="AG8568" s="1"/>
      <c r="AH8568" s="1"/>
    </row>
    <row r="8569" spans="17:34" x14ac:dyDescent="0.3">
      <c r="Q8569" s="1"/>
      <c r="AB8569" s="2"/>
      <c r="AD8569" s="1"/>
      <c r="AE8569" s="1"/>
      <c r="AF8569" s="1"/>
      <c r="AG8569" s="1"/>
      <c r="AH8569" s="1"/>
    </row>
    <row r="8570" spans="17:34" x14ac:dyDescent="0.3">
      <c r="Q8570" s="1"/>
      <c r="AB8570" s="2"/>
      <c r="AD8570" s="1"/>
      <c r="AE8570" s="1"/>
      <c r="AF8570" s="1"/>
      <c r="AG8570" s="1"/>
      <c r="AH8570" s="1"/>
    </row>
    <row r="8571" spans="17:34" x14ac:dyDescent="0.3">
      <c r="Q8571" s="1"/>
      <c r="AB8571" s="2"/>
      <c r="AD8571" s="1"/>
      <c r="AE8571" s="1"/>
      <c r="AF8571" s="1"/>
      <c r="AG8571" s="1"/>
      <c r="AH8571" s="1"/>
    </row>
    <row r="8572" spans="17:34" x14ac:dyDescent="0.3">
      <c r="Q8572" s="1"/>
      <c r="AB8572" s="2"/>
      <c r="AD8572" s="1"/>
      <c r="AE8572" s="1"/>
      <c r="AF8572" s="1"/>
      <c r="AG8572" s="1"/>
      <c r="AH8572" s="1"/>
    </row>
    <row r="8573" spans="17:34" x14ac:dyDescent="0.3">
      <c r="Q8573" s="1"/>
      <c r="AB8573" s="2"/>
      <c r="AD8573" s="1"/>
      <c r="AE8573" s="1"/>
      <c r="AF8573" s="1"/>
      <c r="AG8573" s="1"/>
      <c r="AH8573" s="1"/>
    </row>
    <row r="8574" spans="17:34" x14ac:dyDescent="0.3">
      <c r="Q8574" s="1"/>
      <c r="AB8574" s="2"/>
      <c r="AD8574" s="1"/>
      <c r="AE8574" s="1"/>
      <c r="AF8574" s="1"/>
      <c r="AG8574" s="1"/>
      <c r="AH8574" s="1"/>
    </row>
    <row r="8575" spans="17:34" x14ac:dyDescent="0.3">
      <c r="Q8575" s="1"/>
      <c r="AB8575" s="2"/>
      <c r="AD8575" s="1"/>
      <c r="AE8575" s="1"/>
      <c r="AF8575" s="1"/>
      <c r="AG8575" s="1"/>
      <c r="AH8575" s="1"/>
    </row>
    <row r="8576" spans="17:34" x14ac:dyDescent="0.3">
      <c r="Q8576" s="1"/>
      <c r="AB8576" s="2"/>
      <c r="AD8576" s="1"/>
      <c r="AE8576" s="1"/>
      <c r="AF8576" s="1"/>
      <c r="AG8576" s="1"/>
      <c r="AH8576" s="1"/>
    </row>
    <row r="8577" spans="17:34" x14ac:dyDescent="0.3">
      <c r="Q8577" s="1"/>
      <c r="AB8577" s="2"/>
      <c r="AD8577" s="1"/>
      <c r="AE8577" s="1"/>
      <c r="AF8577" s="1"/>
      <c r="AG8577" s="1"/>
      <c r="AH8577" s="1"/>
    </row>
    <row r="8578" spans="17:34" x14ac:dyDescent="0.3">
      <c r="Q8578" s="1"/>
      <c r="AB8578" s="2"/>
      <c r="AD8578" s="1"/>
      <c r="AE8578" s="1"/>
      <c r="AF8578" s="1"/>
      <c r="AG8578" s="1"/>
      <c r="AH8578" s="1"/>
    </row>
    <row r="8579" spans="17:34" x14ac:dyDescent="0.3">
      <c r="Q8579" s="1"/>
      <c r="AB8579" s="2"/>
      <c r="AD8579" s="1"/>
      <c r="AE8579" s="1"/>
      <c r="AF8579" s="1"/>
      <c r="AG8579" s="1"/>
      <c r="AH8579" s="1"/>
    </row>
    <row r="8580" spans="17:34" x14ac:dyDescent="0.3">
      <c r="Q8580" s="1"/>
      <c r="AB8580" s="2"/>
      <c r="AD8580" s="1"/>
      <c r="AE8580" s="1"/>
      <c r="AF8580" s="1"/>
      <c r="AG8580" s="1"/>
      <c r="AH8580" s="1"/>
    </row>
    <row r="8581" spans="17:34" x14ac:dyDescent="0.3">
      <c r="Q8581" s="1"/>
      <c r="AB8581" s="2"/>
      <c r="AD8581" s="1"/>
      <c r="AE8581" s="1"/>
      <c r="AF8581" s="1"/>
      <c r="AG8581" s="1"/>
      <c r="AH8581" s="1"/>
    </row>
    <row r="8582" spans="17:34" x14ac:dyDescent="0.3">
      <c r="Q8582" s="1"/>
      <c r="AB8582" s="2"/>
      <c r="AD8582" s="1"/>
      <c r="AE8582" s="1"/>
      <c r="AF8582" s="1"/>
      <c r="AG8582" s="1"/>
      <c r="AH8582" s="1"/>
    </row>
    <row r="8583" spans="17:34" x14ac:dyDescent="0.3">
      <c r="Q8583" s="1"/>
      <c r="AB8583" s="2"/>
      <c r="AD8583" s="1"/>
      <c r="AE8583" s="1"/>
      <c r="AF8583" s="1"/>
      <c r="AG8583" s="1"/>
      <c r="AH8583" s="1"/>
    </row>
    <row r="8584" spans="17:34" x14ac:dyDescent="0.3">
      <c r="Q8584" s="1"/>
      <c r="AB8584" s="2"/>
      <c r="AD8584" s="1"/>
      <c r="AE8584" s="1"/>
      <c r="AF8584" s="1"/>
      <c r="AG8584" s="1"/>
      <c r="AH8584" s="1"/>
    </row>
    <row r="8585" spans="17:34" x14ac:dyDescent="0.3">
      <c r="Q8585" s="1"/>
      <c r="AB8585" s="2"/>
      <c r="AD8585" s="1"/>
      <c r="AE8585" s="1"/>
      <c r="AF8585" s="1"/>
      <c r="AG8585" s="1"/>
      <c r="AH8585" s="1"/>
    </row>
    <row r="8586" spans="17:34" x14ac:dyDescent="0.3">
      <c r="Q8586" s="1"/>
      <c r="AB8586" s="2"/>
      <c r="AD8586" s="1"/>
      <c r="AE8586" s="1"/>
      <c r="AF8586" s="1"/>
      <c r="AG8586" s="1"/>
      <c r="AH8586" s="1"/>
    </row>
    <row r="8587" spans="17:34" x14ac:dyDescent="0.3">
      <c r="Q8587" s="1"/>
      <c r="AB8587" s="2"/>
      <c r="AD8587" s="1"/>
      <c r="AE8587" s="1"/>
      <c r="AF8587" s="1"/>
      <c r="AG8587" s="1"/>
      <c r="AH8587" s="1"/>
    </row>
    <row r="8588" spans="17:34" x14ac:dyDescent="0.3">
      <c r="Q8588" s="1"/>
      <c r="AB8588" s="2"/>
      <c r="AD8588" s="1"/>
      <c r="AE8588" s="1"/>
      <c r="AF8588" s="1"/>
      <c r="AG8588" s="1"/>
      <c r="AH8588" s="1"/>
    </row>
    <row r="8589" spans="17:34" x14ac:dyDescent="0.3">
      <c r="Q8589" s="1"/>
      <c r="AB8589" s="2"/>
      <c r="AD8589" s="1"/>
      <c r="AE8589" s="1"/>
      <c r="AF8589" s="1"/>
      <c r="AG8589" s="1"/>
      <c r="AH8589" s="1"/>
    </row>
    <row r="8590" spans="17:34" x14ac:dyDescent="0.3">
      <c r="Q8590" s="1"/>
      <c r="AB8590" s="2"/>
      <c r="AD8590" s="1"/>
      <c r="AE8590" s="1"/>
      <c r="AF8590" s="1"/>
      <c r="AG8590" s="1"/>
      <c r="AH8590" s="1"/>
    </row>
    <row r="8591" spans="17:34" x14ac:dyDescent="0.3">
      <c r="Q8591" s="1"/>
      <c r="AB8591" s="2"/>
      <c r="AD8591" s="1"/>
      <c r="AE8591" s="1"/>
      <c r="AF8591" s="1"/>
      <c r="AG8591" s="1"/>
      <c r="AH8591" s="1"/>
    </row>
    <row r="8592" spans="17:34" x14ac:dyDescent="0.3">
      <c r="Q8592" s="1"/>
      <c r="AB8592" s="2"/>
      <c r="AD8592" s="1"/>
      <c r="AE8592" s="1"/>
      <c r="AF8592" s="1"/>
      <c r="AG8592" s="1"/>
      <c r="AH8592" s="1"/>
    </row>
    <row r="8593" spans="17:34" x14ac:dyDescent="0.3">
      <c r="Q8593" s="1"/>
      <c r="AB8593" s="2"/>
      <c r="AD8593" s="1"/>
      <c r="AE8593" s="1"/>
      <c r="AF8593" s="1"/>
      <c r="AG8593" s="1"/>
      <c r="AH8593" s="1"/>
    </row>
    <row r="8594" spans="17:34" x14ac:dyDescent="0.3">
      <c r="Q8594" s="1"/>
      <c r="AB8594" s="2"/>
      <c r="AD8594" s="1"/>
      <c r="AE8594" s="1"/>
      <c r="AF8594" s="1"/>
      <c r="AG8594" s="1"/>
      <c r="AH8594" s="1"/>
    </row>
    <row r="8595" spans="17:34" x14ac:dyDescent="0.3">
      <c r="Q8595" s="1"/>
      <c r="AB8595" s="2"/>
      <c r="AD8595" s="1"/>
      <c r="AE8595" s="1"/>
      <c r="AF8595" s="1"/>
      <c r="AG8595" s="1"/>
      <c r="AH8595" s="1"/>
    </row>
    <row r="8596" spans="17:34" x14ac:dyDescent="0.3">
      <c r="Q8596" s="1"/>
      <c r="AB8596" s="2"/>
      <c r="AD8596" s="1"/>
      <c r="AE8596" s="1"/>
      <c r="AF8596" s="1"/>
      <c r="AG8596" s="1"/>
      <c r="AH8596" s="1"/>
    </row>
    <row r="8597" spans="17:34" x14ac:dyDescent="0.3">
      <c r="Q8597" s="1"/>
      <c r="AB8597" s="2"/>
      <c r="AD8597" s="1"/>
      <c r="AE8597" s="1"/>
      <c r="AF8597" s="1"/>
      <c r="AG8597" s="1"/>
      <c r="AH8597" s="1"/>
    </row>
    <row r="8598" spans="17:34" x14ac:dyDescent="0.3">
      <c r="Q8598" s="1"/>
      <c r="AB8598" s="2"/>
      <c r="AD8598" s="1"/>
      <c r="AE8598" s="1"/>
      <c r="AF8598" s="1"/>
      <c r="AG8598" s="1"/>
      <c r="AH8598" s="1"/>
    </row>
    <row r="8599" spans="17:34" x14ac:dyDescent="0.3">
      <c r="Q8599" s="1"/>
      <c r="AB8599" s="2"/>
      <c r="AD8599" s="1"/>
      <c r="AE8599" s="1"/>
      <c r="AF8599" s="1"/>
      <c r="AG8599" s="1"/>
      <c r="AH8599" s="1"/>
    </row>
    <row r="8600" spans="17:34" x14ac:dyDescent="0.3">
      <c r="Q8600" s="1"/>
      <c r="AB8600" s="2"/>
      <c r="AD8600" s="1"/>
      <c r="AE8600" s="1"/>
      <c r="AF8600" s="1"/>
      <c r="AG8600" s="1"/>
      <c r="AH8600" s="1"/>
    </row>
    <row r="8601" spans="17:34" x14ac:dyDescent="0.3">
      <c r="Q8601" s="1"/>
      <c r="AB8601" s="2"/>
      <c r="AD8601" s="1"/>
      <c r="AE8601" s="1"/>
      <c r="AF8601" s="1"/>
      <c r="AG8601" s="1"/>
      <c r="AH8601" s="1"/>
    </row>
    <row r="8602" spans="17:34" x14ac:dyDescent="0.3">
      <c r="Q8602" s="1"/>
      <c r="AB8602" s="2"/>
      <c r="AD8602" s="1"/>
      <c r="AE8602" s="1"/>
      <c r="AF8602" s="1"/>
      <c r="AG8602" s="1"/>
      <c r="AH8602" s="1"/>
    </row>
    <row r="8603" spans="17:34" x14ac:dyDescent="0.3">
      <c r="Q8603" s="1"/>
      <c r="AB8603" s="2"/>
      <c r="AD8603" s="1"/>
      <c r="AE8603" s="1"/>
      <c r="AF8603" s="1"/>
      <c r="AG8603" s="1"/>
      <c r="AH8603" s="1"/>
    </row>
    <row r="8604" spans="17:34" x14ac:dyDescent="0.3">
      <c r="Q8604" s="1"/>
      <c r="AB8604" s="2"/>
      <c r="AD8604" s="1"/>
      <c r="AE8604" s="1"/>
      <c r="AF8604" s="1"/>
      <c r="AG8604" s="1"/>
      <c r="AH8604" s="1"/>
    </row>
    <row r="8605" spans="17:34" x14ac:dyDescent="0.3">
      <c r="Q8605" s="1"/>
      <c r="AB8605" s="2"/>
      <c r="AD8605" s="1"/>
      <c r="AE8605" s="1"/>
      <c r="AF8605" s="1"/>
      <c r="AG8605" s="1"/>
      <c r="AH8605" s="1"/>
    </row>
    <row r="8606" spans="17:34" x14ac:dyDescent="0.3">
      <c r="Q8606" s="1"/>
      <c r="AB8606" s="2"/>
      <c r="AD8606" s="1"/>
      <c r="AE8606" s="1"/>
      <c r="AF8606" s="1"/>
      <c r="AG8606" s="1"/>
      <c r="AH8606" s="1"/>
    </row>
    <row r="8607" spans="17:34" x14ac:dyDescent="0.3">
      <c r="Q8607" s="1"/>
      <c r="AB8607" s="2"/>
      <c r="AD8607" s="1"/>
      <c r="AE8607" s="1"/>
      <c r="AF8607" s="1"/>
      <c r="AG8607" s="1"/>
      <c r="AH8607" s="1"/>
    </row>
    <row r="8608" spans="17:34" x14ac:dyDescent="0.3">
      <c r="Q8608" s="1"/>
      <c r="AB8608" s="2"/>
      <c r="AD8608" s="1"/>
      <c r="AE8608" s="1"/>
      <c r="AF8608" s="1"/>
      <c r="AG8608" s="1"/>
      <c r="AH8608" s="1"/>
    </row>
    <row r="8609" spans="17:34" x14ac:dyDescent="0.3">
      <c r="Q8609" s="1"/>
      <c r="AB8609" s="2"/>
      <c r="AD8609" s="1"/>
      <c r="AE8609" s="1"/>
      <c r="AF8609" s="1"/>
      <c r="AG8609" s="1"/>
      <c r="AH8609" s="1"/>
    </row>
    <row r="8610" spans="17:34" x14ac:dyDescent="0.3">
      <c r="Q8610" s="1"/>
      <c r="AB8610" s="2"/>
      <c r="AD8610" s="1"/>
      <c r="AE8610" s="1"/>
      <c r="AF8610" s="1"/>
      <c r="AG8610" s="1"/>
      <c r="AH8610" s="1"/>
    </row>
    <row r="8611" spans="17:34" x14ac:dyDescent="0.3">
      <c r="Q8611" s="1"/>
      <c r="AB8611" s="2"/>
      <c r="AD8611" s="1"/>
      <c r="AE8611" s="1"/>
      <c r="AF8611" s="1"/>
      <c r="AG8611" s="1"/>
      <c r="AH8611" s="1"/>
    </row>
    <row r="8612" spans="17:34" x14ac:dyDescent="0.3">
      <c r="Q8612" s="1"/>
      <c r="AB8612" s="2"/>
      <c r="AD8612" s="1"/>
      <c r="AE8612" s="1"/>
      <c r="AF8612" s="1"/>
      <c r="AG8612" s="1"/>
      <c r="AH8612" s="1"/>
    </row>
    <row r="8613" spans="17:34" x14ac:dyDescent="0.3">
      <c r="Q8613" s="1"/>
      <c r="AB8613" s="2"/>
      <c r="AD8613" s="1"/>
      <c r="AE8613" s="1"/>
      <c r="AF8613" s="1"/>
      <c r="AG8613" s="1"/>
      <c r="AH8613" s="1"/>
    </row>
    <row r="8614" spans="17:34" x14ac:dyDescent="0.3">
      <c r="Q8614" s="1"/>
      <c r="AB8614" s="2"/>
      <c r="AD8614" s="1"/>
      <c r="AE8614" s="1"/>
      <c r="AF8614" s="1"/>
      <c r="AG8614" s="1"/>
      <c r="AH8614" s="1"/>
    </row>
    <row r="8615" spans="17:34" x14ac:dyDescent="0.3">
      <c r="Q8615" s="1"/>
      <c r="AB8615" s="2"/>
      <c r="AD8615" s="1"/>
      <c r="AE8615" s="1"/>
      <c r="AF8615" s="1"/>
      <c r="AG8615" s="1"/>
      <c r="AH8615" s="1"/>
    </row>
    <row r="8616" spans="17:34" x14ac:dyDescent="0.3">
      <c r="Q8616" s="1"/>
      <c r="AB8616" s="2"/>
      <c r="AD8616" s="1"/>
      <c r="AE8616" s="1"/>
      <c r="AF8616" s="1"/>
      <c r="AG8616" s="1"/>
      <c r="AH8616" s="1"/>
    </row>
    <row r="8617" spans="17:34" x14ac:dyDescent="0.3">
      <c r="Q8617" s="1"/>
      <c r="AB8617" s="2"/>
      <c r="AD8617" s="1"/>
      <c r="AE8617" s="1"/>
      <c r="AF8617" s="1"/>
      <c r="AG8617" s="1"/>
      <c r="AH8617" s="1"/>
    </row>
    <row r="8618" spans="17:34" x14ac:dyDescent="0.3">
      <c r="Q8618" s="1"/>
      <c r="AB8618" s="2"/>
      <c r="AD8618" s="1"/>
      <c r="AE8618" s="1"/>
      <c r="AF8618" s="1"/>
      <c r="AG8618" s="1"/>
      <c r="AH8618" s="1"/>
    </row>
    <row r="8619" spans="17:34" x14ac:dyDescent="0.3">
      <c r="Q8619" s="1"/>
      <c r="AB8619" s="2"/>
      <c r="AD8619" s="1"/>
      <c r="AE8619" s="1"/>
      <c r="AF8619" s="1"/>
      <c r="AG8619" s="1"/>
      <c r="AH8619" s="1"/>
    </row>
    <row r="8620" spans="17:34" x14ac:dyDescent="0.3">
      <c r="Q8620" s="1"/>
      <c r="AB8620" s="2"/>
      <c r="AD8620" s="1"/>
      <c r="AE8620" s="1"/>
      <c r="AF8620" s="1"/>
      <c r="AG8620" s="1"/>
      <c r="AH8620" s="1"/>
    </row>
    <row r="8621" spans="17:34" x14ac:dyDescent="0.3">
      <c r="Q8621" s="1"/>
      <c r="AB8621" s="2"/>
      <c r="AD8621" s="1"/>
      <c r="AE8621" s="1"/>
      <c r="AF8621" s="1"/>
      <c r="AG8621" s="1"/>
      <c r="AH8621" s="1"/>
    </row>
    <row r="8622" spans="17:34" x14ac:dyDescent="0.3">
      <c r="Q8622" s="1"/>
      <c r="AB8622" s="2"/>
      <c r="AD8622" s="1"/>
      <c r="AE8622" s="1"/>
      <c r="AF8622" s="1"/>
      <c r="AG8622" s="1"/>
      <c r="AH8622" s="1"/>
    </row>
    <row r="8623" spans="17:34" x14ac:dyDescent="0.3">
      <c r="Q8623" s="1"/>
      <c r="AB8623" s="2"/>
      <c r="AD8623" s="1"/>
      <c r="AE8623" s="1"/>
      <c r="AF8623" s="1"/>
      <c r="AG8623" s="1"/>
      <c r="AH8623" s="1"/>
    </row>
    <row r="8624" spans="17:34" x14ac:dyDescent="0.3">
      <c r="Q8624" s="1"/>
      <c r="AB8624" s="2"/>
      <c r="AD8624" s="1"/>
      <c r="AE8624" s="1"/>
      <c r="AF8624" s="1"/>
      <c r="AG8624" s="1"/>
      <c r="AH8624" s="1"/>
    </row>
    <row r="8625" spans="17:34" x14ac:dyDescent="0.3">
      <c r="Q8625" s="1"/>
      <c r="AB8625" s="2"/>
      <c r="AD8625" s="1"/>
      <c r="AE8625" s="1"/>
      <c r="AF8625" s="1"/>
      <c r="AG8625" s="1"/>
      <c r="AH8625" s="1"/>
    </row>
    <row r="8626" spans="17:34" x14ac:dyDescent="0.3">
      <c r="Q8626" s="1"/>
      <c r="AB8626" s="2"/>
      <c r="AD8626" s="1"/>
      <c r="AE8626" s="1"/>
      <c r="AF8626" s="1"/>
      <c r="AG8626" s="1"/>
      <c r="AH8626" s="1"/>
    </row>
    <row r="8627" spans="17:34" x14ac:dyDescent="0.3">
      <c r="Q8627" s="1"/>
      <c r="AB8627" s="2"/>
      <c r="AD8627" s="1"/>
      <c r="AE8627" s="1"/>
      <c r="AF8627" s="1"/>
      <c r="AG8627" s="1"/>
      <c r="AH8627" s="1"/>
    </row>
    <row r="8628" spans="17:34" x14ac:dyDescent="0.3">
      <c r="Q8628" s="1"/>
      <c r="AB8628" s="2"/>
      <c r="AD8628" s="1"/>
      <c r="AE8628" s="1"/>
      <c r="AF8628" s="1"/>
      <c r="AG8628" s="1"/>
      <c r="AH8628" s="1"/>
    </row>
    <row r="8629" spans="17:34" x14ac:dyDescent="0.3">
      <c r="Q8629" s="1"/>
      <c r="AB8629" s="2"/>
      <c r="AD8629" s="1"/>
      <c r="AE8629" s="1"/>
      <c r="AF8629" s="1"/>
      <c r="AG8629" s="1"/>
      <c r="AH8629" s="1"/>
    </row>
    <row r="8630" spans="17:34" x14ac:dyDescent="0.3">
      <c r="Q8630" s="1"/>
      <c r="AB8630" s="2"/>
      <c r="AD8630" s="1"/>
      <c r="AE8630" s="1"/>
      <c r="AF8630" s="1"/>
      <c r="AG8630" s="1"/>
      <c r="AH8630" s="1"/>
    </row>
    <row r="8631" spans="17:34" x14ac:dyDescent="0.3">
      <c r="Q8631" s="1"/>
      <c r="AB8631" s="2"/>
      <c r="AD8631" s="1"/>
      <c r="AE8631" s="1"/>
      <c r="AF8631" s="1"/>
      <c r="AG8631" s="1"/>
      <c r="AH8631" s="1"/>
    </row>
    <row r="8632" spans="17:34" x14ac:dyDescent="0.3">
      <c r="Q8632" s="1"/>
      <c r="AB8632" s="2"/>
      <c r="AD8632" s="1"/>
      <c r="AE8632" s="1"/>
      <c r="AF8632" s="1"/>
      <c r="AG8632" s="1"/>
      <c r="AH8632" s="1"/>
    </row>
    <row r="8633" spans="17:34" x14ac:dyDescent="0.3">
      <c r="Q8633" s="1"/>
      <c r="AB8633" s="2"/>
      <c r="AD8633" s="1"/>
      <c r="AE8633" s="1"/>
      <c r="AF8633" s="1"/>
      <c r="AG8633" s="1"/>
      <c r="AH8633" s="1"/>
    </row>
    <row r="8634" spans="17:34" x14ac:dyDescent="0.3">
      <c r="Q8634" s="1"/>
      <c r="AB8634" s="2"/>
      <c r="AD8634" s="1"/>
      <c r="AE8634" s="1"/>
      <c r="AF8634" s="1"/>
      <c r="AG8634" s="1"/>
      <c r="AH8634" s="1"/>
    </row>
    <row r="8635" spans="17:34" x14ac:dyDescent="0.3">
      <c r="Q8635" s="1"/>
      <c r="AB8635" s="2"/>
      <c r="AD8635" s="1"/>
      <c r="AE8635" s="1"/>
      <c r="AF8635" s="1"/>
      <c r="AG8635" s="1"/>
      <c r="AH8635" s="1"/>
    </row>
    <row r="8636" spans="17:34" x14ac:dyDescent="0.3">
      <c r="Q8636" s="1"/>
      <c r="AB8636" s="2"/>
      <c r="AD8636" s="1"/>
      <c r="AE8636" s="1"/>
      <c r="AF8636" s="1"/>
      <c r="AG8636" s="1"/>
      <c r="AH8636" s="1"/>
    </row>
    <row r="8637" spans="17:34" x14ac:dyDescent="0.3">
      <c r="Q8637" s="1"/>
      <c r="AB8637" s="2"/>
      <c r="AD8637" s="1"/>
      <c r="AE8637" s="1"/>
      <c r="AF8637" s="1"/>
      <c r="AG8637" s="1"/>
      <c r="AH8637" s="1"/>
    </row>
    <row r="8638" spans="17:34" x14ac:dyDescent="0.3">
      <c r="Q8638" s="1"/>
      <c r="AB8638" s="2"/>
      <c r="AD8638" s="1"/>
      <c r="AE8638" s="1"/>
      <c r="AF8638" s="1"/>
      <c r="AG8638" s="1"/>
      <c r="AH8638" s="1"/>
    </row>
    <row r="8639" spans="17:34" x14ac:dyDescent="0.3">
      <c r="Q8639" s="1"/>
      <c r="AB8639" s="2"/>
      <c r="AD8639" s="1"/>
      <c r="AE8639" s="1"/>
      <c r="AF8639" s="1"/>
      <c r="AG8639" s="1"/>
      <c r="AH8639" s="1"/>
    </row>
    <row r="8640" spans="17:34" x14ac:dyDescent="0.3">
      <c r="Q8640" s="1"/>
      <c r="AB8640" s="2"/>
      <c r="AD8640" s="1"/>
      <c r="AE8640" s="1"/>
      <c r="AF8640" s="1"/>
      <c r="AG8640" s="1"/>
      <c r="AH8640" s="1"/>
    </row>
    <row r="8641" spans="17:34" x14ac:dyDescent="0.3">
      <c r="Q8641" s="1"/>
      <c r="AB8641" s="2"/>
      <c r="AD8641" s="1"/>
      <c r="AE8641" s="1"/>
      <c r="AF8641" s="1"/>
      <c r="AG8641" s="1"/>
      <c r="AH8641" s="1"/>
    </row>
    <row r="8642" spans="17:34" x14ac:dyDescent="0.3">
      <c r="Q8642" s="1"/>
      <c r="AB8642" s="2"/>
      <c r="AD8642" s="1"/>
      <c r="AE8642" s="1"/>
      <c r="AF8642" s="1"/>
      <c r="AG8642" s="1"/>
      <c r="AH8642" s="1"/>
    </row>
    <row r="8643" spans="17:34" x14ac:dyDescent="0.3">
      <c r="Q8643" s="1"/>
      <c r="AB8643" s="2"/>
      <c r="AD8643" s="1"/>
      <c r="AE8643" s="1"/>
      <c r="AF8643" s="1"/>
      <c r="AG8643" s="1"/>
      <c r="AH8643" s="1"/>
    </row>
    <row r="8644" spans="17:34" x14ac:dyDescent="0.3">
      <c r="Q8644" s="1"/>
      <c r="AB8644" s="2"/>
      <c r="AD8644" s="1"/>
      <c r="AE8644" s="1"/>
      <c r="AF8644" s="1"/>
      <c r="AG8644" s="1"/>
      <c r="AH8644" s="1"/>
    </row>
    <row r="8645" spans="17:34" x14ac:dyDescent="0.3">
      <c r="Q8645" s="1"/>
      <c r="AB8645" s="2"/>
      <c r="AD8645" s="1"/>
      <c r="AE8645" s="1"/>
      <c r="AF8645" s="1"/>
      <c r="AG8645" s="1"/>
      <c r="AH8645" s="1"/>
    </row>
    <row r="8646" spans="17:34" x14ac:dyDescent="0.3">
      <c r="Q8646" s="1"/>
      <c r="AB8646" s="2"/>
      <c r="AD8646" s="1"/>
      <c r="AE8646" s="1"/>
      <c r="AF8646" s="1"/>
      <c r="AG8646" s="1"/>
      <c r="AH8646" s="1"/>
    </row>
    <row r="8647" spans="17:34" x14ac:dyDescent="0.3">
      <c r="Q8647" s="1"/>
      <c r="AB8647" s="2"/>
      <c r="AD8647" s="1"/>
      <c r="AE8647" s="1"/>
      <c r="AF8647" s="1"/>
      <c r="AG8647" s="1"/>
      <c r="AH8647" s="1"/>
    </row>
    <row r="8648" spans="17:34" x14ac:dyDescent="0.3">
      <c r="Q8648" s="1"/>
      <c r="AB8648" s="2"/>
      <c r="AD8648" s="1"/>
      <c r="AE8648" s="1"/>
      <c r="AF8648" s="1"/>
      <c r="AG8648" s="1"/>
      <c r="AH8648" s="1"/>
    </row>
    <row r="8649" spans="17:34" x14ac:dyDescent="0.3">
      <c r="Q8649" s="1"/>
      <c r="AB8649" s="2"/>
      <c r="AD8649" s="1"/>
      <c r="AE8649" s="1"/>
      <c r="AF8649" s="1"/>
      <c r="AG8649" s="1"/>
      <c r="AH8649" s="1"/>
    </row>
    <row r="8650" spans="17:34" x14ac:dyDescent="0.3">
      <c r="Q8650" s="1"/>
      <c r="AB8650" s="2"/>
      <c r="AD8650" s="1"/>
      <c r="AE8650" s="1"/>
      <c r="AF8650" s="1"/>
      <c r="AG8650" s="1"/>
      <c r="AH8650" s="1"/>
    </row>
    <row r="8651" spans="17:34" x14ac:dyDescent="0.3">
      <c r="Q8651" s="1"/>
      <c r="AB8651" s="2"/>
      <c r="AD8651" s="1"/>
      <c r="AE8651" s="1"/>
      <c r="AF8651" s="1"/>
      <c r="AG8651" s="1"/>
      <c r="AH8651" s="1"/>
    </row>
    <row r="8652" spans="17:34" x14ac:dyDescent="0.3">
      <c r="Q8652" s="1"/>
      <c r="AB8652" s="2"/>
      <c r="AD8652" s="1"/>
      <c r="AE8652" s="1"/>
      <c r="AF8652" s="1"/>
      <c r="AG8652" s="1"/>
      <c r="AH8652" s="1"/>
    </row>
    <row r="8653" spans="17:34" x14ac:dyDescent="0.3">
      <c r="Q8653" s="1"/>
      <c r="AB8653" s="2"/>
      <c r="AD8653" s="1"/>
      <c r="AE8653" s="1"/>
      <c r="AF8653" s="1"/>
      <c r="AG8653" s="1"/>
      <c r="AH8653" s="1"/>
    </row>
    <row r="8654" spans="17:34" x14ac:dyDescent="0.3">
      <c r="Q8654" s="1"/>
      <c r="AB8654" s="2"/>
      <c r="AD8654" s="1"/>
      <c r="AE8654" s="1"/>
      <c r="AF8654" s="1"/>
      <c r="AG8654" s="1"/>
      <c r="AH8654" s="1"/>
    </row>
    <row r="8655" spans="17:34" x14ac:dyDescent="0.3">
      <c r="Q8655" s="1"/>
      <c r="AB8655" s="2"/>
      <c r="AD8655" s="1"/>
      <c r="AE8655" s="1"/>
      <c r="AF8655" s="1"/>
      <c r="AG8655" s="1"/>
      <c r="AH8655" s="1"/>
    </row>
    <row r="8656" spans="17:34" x14ac:dyDescent="0.3">
      <c r="Q8656" s="1"/>
      <c r="AB8656" s="2"/>
      <c r="AD8656" s="1"/>
      <c r="AE8656" s="1"/>
      <c r="AF8656" s="1"/>
      <c r="AG8656" s="1"/>
      <c r="AH8656" s="1"/>
    </row>
    <row r="8657" spans="17:34" x14ac:dyDescent="0.3">
      <c r="Q8657" s="1"/>
      <c r="AB8657" s="2"/>
      <c r="AD8657" s="1"/>
      <c r="AE8657" s="1"/>
      <c r="AF8657" s="1"/>
      <c r="AG8657" s="1"/>
      <c r="AH8657" s="1"/>
    </row>
    <row r="8658" spans="17:34" x14ac:dyDescent="0.3">
      <c r="Q8658" s="1"/>
      <c r="AB8658" s="2"/>
      <c r="AD8658" s="1"/>
      <c r="AE8658" s="1"/>
      <c r="AF8658" s="1"/>
      <c r="AG8658" s="1"/>
      <c r="AH8658" s="1"/>
    </row>
    <row r="8659" spans="17:34" x14ac:dyDescent="0.3">
      <c r="Q8659" s="1"/>
      <c r="AB8659" s="2"/>
      <c r="AD8659" s="1"/>
      <c r="AE8659" s="1"/>
      <c r="AF8659" s="1"/>
      <c r="AG8659" s="1"/>
      <c r="AH8659" s="1"/>
    </row>
    <row r="8660" spans="17:34" x14ac:dyDescent="0.3">
      <c r="Q8660" s="1"/>
      <c r="AB8660" s="2"/>
      <c r="AD8660" s="1"/>
      <c r="AE8660" s="1"/>
      <c r="AF8660" s="1"/>
      <c r="AG8660" s="1"/>
      <c r="AH8660" s="1"/>
    </row>
    <row r="8661" spans="17:34" x14ac:dyDescent="0.3">
      <c r="Q8661" s="1"/>
      <c r="AB8661" s="2"/>
      <c r="AD8661" s="1"/>
      <c r="AE8661" s="1"/>
      <c r="AF8661" s="1"/>
      <c r="AG8661" s="1"/>
      <c r="AH8661" s="1"/>
    </row>
    <row r="8662" spans="17:34" x14ac:dyDescent="0.3">
      <c r="Q8662" s="1"/>
      <c r="AB8662" s="2"/>
      <c r="AD8662" s="1"/>
      <c r="AE8662" s="1"/>
      <c r="AF8662" s="1"/>
      <c r="AG8662" s="1"/>
      <c r="AH8662" s="1"/>
    </row>
    <row r="8663" spans="17:34" x14ac:dyDescent="0.3">
      <c r="Q8663" s="1"/>
      <c r="AB8663" s="2"/>
      <c r="AD8663" s="1"/>
      <c r="AE8663" s="1"/>
      <c r="AF8663" s="1"/>
      <c r="AG8663" s="1"/>
      <c r="AH8663" s="1"/>
    </row>
    <row r="8664" spans="17:34" x14ac:dyDescent="0.3">
      <c r="Q8664" s="1"/>
      <c r="AB8664" s="2"/>
      <c r="AD8664" s="1"/>
      <c r="AE8664" s="1"/>
      <c r="AF8664" s="1"/>
      <c r="AG8664" s="1"/>
      <c r="AH8664" s="1"/>
    </row>
    <row r="8665" spans="17:34" x14ac:dyDescent="0.3">
      <c r="Q8665" s="1"/>
      <c r="AB8665" s="2"/>
      <c r="AD8665" s="1"/>
      <c r="AE8665" s="1"/>
      <c r="AF8665" s="1"/>
      <c r="AG8665" s="1"/>
      <c r="AH8665" s="1"/>
    </row>
    <row r="8666" spans="17:34" x14ac:dyDescent="0.3">
      <c r="Q8666" s="1"/>
      <c r="AB8666" s="2"/>
      <c r="AD8666" s="1"/>
      <c r="AE8666" s="1"/>
      <c r="AF8666" s="1"/>
      <c r="AG8666" s="1"/>
      <c r="AH8666" s="1"/>
    </row>
    <row r="8667" spans="17:34" x14ac:dyDescent="0.3">
      <c r="Q8667" s="1"/>
      <c r="AB8667" s="2"/>
      <c r="AD8667" s="1"/>
      <c r="AE8667" s="1"/>
      <c r="AF8667" s="1"/>
      <c r="AG8667" s="1"/>
      <c r="AH8667" s="1"/>
    </row>
    <row r="8668" spans="17:34" x14ac:dyDescent="0.3">
      <c r="Q8668" s="1"/>
      <c r="AB8668" s="2"/>
      <c r="AD8668" s="1"/>
      <c r="AE8668" s="1"/>
      <c r="AF8668" s="1"/>
      <c r="AG8668" s="1"/>
      <c r="AH8668" s="1"/>
    </row>
    <row r="8669" spans="17:34" x14ac:dyDescent="0.3">
      <c r="Q8669" s="1"/>
      <c r="AB8669" s="2"/>
      <c r="AD8669" s="1"/>
      <c r="AE8669" s="1"/>
      <c r="AF8669" s="1"/>
      <c r="AG8669" s="1"/>
      <c r="AH8669" s="1"/>
    </row>
    <row r="8670" spans="17:34" x14ac:dyDescent="0.3">
      <c r="Q8670" s="1"/>
      <c r="AB8670" s="2"/>
      <c r="AD8670" s="1"/>
      <c r="AE8670" s="1"/>
      <c r="AF8670" s="1"/>
      <c r="AG8670" s="1"/>
      <c r="AH8670" s="1"/>
    </row>
    <row r="8671" spans="17:34" x14ac:dyDescent="0.3">
      <c r="Q8671" s="1"/>
      <c r="AB8671" s="2"/>
      <c r="AD8671" s="1"/>
      <c r="AE8671" s="1"/>
      <c r="AF8671" s="1"/>
      <c r="AG8671" s="1"/>
      <c r="AH8671" s="1"/>
    </row>
    <row r="8672" spans="17:34" x14ac:dyDescent="0.3">
      <c r="Q8672" s="1"/>
      <c r="AB8672" s="2"/>
      <c r="AD8672" s="1"/>
      <c r="AE8672" s="1"/>
      <c r="AF8672" s="1"/>
      <c r="AG8672" s="1"/>
      <c r="AH8672" s="1"/>
    </row>
    <row r="8673" spans="17:34" x14ac:dyDescent="0.3">
      <c r="Q8673" s="1"/>
      <c r="AB8673" s="2"/>
      <c r="AD8673" s="1"/>
      <c r="AE8673" s="1"/>
      <c r="AF8673" s="1"/>
      <c r="AG8673" s="1"/>
      <c r="AH8673" s="1"/>
    </row>
    <row r="8674" spans="17:34" x14ac:dyDescent="0.3">
      <c r="Q8674" s="1"/>
      <c r="AB8674" s="2"/>
      <c r="AD8674" s="1"/>
      <c r="AE8674" s="1"/>
      <c r="AF8674" s="1"/>
      <c r="AG8674" s="1"/>
      <c r="AH8674" s="1"/>
    </row>
    <row r="8675" spans="17:34" x14ac:dyDescent="0.3">
      <c r="Q8675" s="1"/>
      <c r="AB8675" s="2"/>
      <c r="AD8675" s="1"/>
      <c r="AE8675" s="1"/>
      <c r="AF8675" s="1"/>
      <c r="AG8675" s="1"/>
      <c r="AH8675" s="1"/>
    </row>
    <row r="8676" spans="17:34" x14ac:dyDescent="0.3">
      <c r="Q8676" s="1"/>
      <c r="AB8676" s="2"/>
      <c r="AD8676" s="1"/>
      <c r="AE8676" s="1"/>
      <c r="AF8676" s="1"/>
      <c r="AG8676" s="1"/>
      <c r="AH8676" s="1"/>
    </row>
    <row r="8677" spans="17:34" x14ac:dyDescent="0.3">
      <c r="Q8677" s="1"/>
      <c r="AB8677" s="2"/>
      <c r="AD8677" s="1"/>
      <c r="AE8677" s="1"/>
      <c r="AF8677" s="1"/>
      <c r="AG8677" s="1"/>
      <c r="AH8677" s="1"/>
    </row>
    <row r="8678" spans="17:34" x14ac:dyDescent="0.3">
      <c r="Q8678" s="1"/>
      <c r="AB8678" s="2"/>
      <c r="AD8678" s="1"/>
      <c r="AE8678" s="1"/>
      <c r="AF8678" s="1"/>
      <c r="AG8678" s="1"/>
      <c r="AH8678" s="1"/>
    </row>
    <row r="8679" spans="17:34" x14ac:dyDescent="0.3">
      <c r="Q8679" s="1"/>
      <c r="AB8679" s="2"/>
      <c r="AD8679" s="1"/>
      <c r="AE8679" s="1"/>
      <c r="AF8679" s="1"/>
      <c r="AG8679" s="1"/>
      <c r="AH8679" s="1"/>
    </row>
    <row r="8680" spans="17:34" x14ac:dyDescent="0.3">
      <c r="Q8680" s="1"/>
      <c r="AB8680" s="2"/>
      <c r="AD8680" s="1"/>
      <c r="AE8680" s="1"/>
      <c r="AF8680" s="1"/>
      <c r="AG8680" s="1"/>
      <c r="AH8680" s="1"/>
    </row>
    <row r="8681" spans="17:34" x14ac:dyDescent="0.3">
      <c r="Q8681" s="1"/>
      <c r="AB8681" s="2"/>
      <c r="AD8681" s="1"/>
      <c r="AE8681" s="1"/>
      <c r="AF8681" s="1"/>
      <c r="AG8681" s="1"/>
      <c r="AH8681" s="1"/>
    </row>
    <row r="8682" spans="17:34" x14ac:dyDescent="0.3">
      <c r="Q8682" s="1"/>
      <c r="AB8682" s="2"/>
      <c r="AD8682" s="1"/>
      <c r="AE8682" s="1"/>
      <c r="AF8682" s="1"/>
      <c r="AG8682" s="1"/>
      <c r="AH8682" s="1"/>
    </row>
    <row r="8683" spans="17:34" x14ac:dyDescent="0.3">
      <c r="Q8683" s="1"/>
      <c r="AB8683" s="2"/>
      <c r="AD8683" s="1"/>
      <c r="AE8683" s="1"/>
      <c r="AF8683" s="1"/>
      <c r="AG8683" s="1"/>
      <c r="AH8683" s="1"/>
    </row>
    <row r="8684" spans="17:34" x14ac:dyDescent="0.3">
      <c r="Q8684" s="1"/>
      <c r="AB8684" s="2"/>
      <c r="AD8684" s="1"/>
      <c r="AE8684" s="1"/>
      <c r="AF8684" s="1"/>
      <c r="AG8684" s="1"/>
      <c r="AH8684" s="1"/>
    </row>
    <row r="8685" spans="17:34" x14ac:dyDescent="0.3">
      <c r="Q8685" s="1"/>
      <c r="AB8685" s="2"/>
      <c r="AD8685" s="1"/>
      <c r="AE8685" s="1"/>
      <c r="AF8685" s="1"/>
      <c r="AG8685" s="1"/>
      <c r="AH8685" s="1"/>
    </row>
    <row r="8686" spans="17:34" x14ac:dyDescent="0.3">
      <c r="Q8686" s="1"/>
      <c r="AB8686" s="2"/>
      <c r="AD8686" s="1"/>
      <c r="AE8686" s="1"/>
      <c r="AF8686" s="1"/>
      <c r="AG8686" s="1"/>
      <c r="AH8686" s="1"/>
    </row>
    <row r="8687" spans="17:34" x14ac:dyDescent="0.3">
      <c r="Q8687" s="1"/>
      <c r="AB8687" s="2"/>
      <c r="AD8687" s="1"/>
      <c r="AE8687" s="1"/>
      <c r="AF8687" s="1"/>
      <c r="AG8687" s="1"/>
      <c r="AH8687" s="1"/>
    </row>
    <row r="8688" spans="17:34" x14ac:dyDescent="0.3">
      <c r="Q8688" s="1"/>
      <c r="AB8688" s="2"/>
      <c r="AD8688" s="1"/>
      <c r="AE8688" s="1"/>
      <c r="AF8688" s="1"/>
      <c r="AG8688" s="1"/>
      <c r="AH8688" s="1"/>
    </row>
    <row r="8689" spans="17:34" x14ac:dyDescent="0.3">
      <c r="Q8689" s="1"/>
      <c r="AB8689" s="2"/>
      <c r="AD8689" s="1"/>
      <c r="AE8689" s="1"/>
      <c r="AF8689" s="1"/>
      <c r="AG8689" s="1"/>
      <c r="AH8689" s="1"/>
    </row>
    <row r="8690" spans="17:34" x14ac:dyDescent="0.3">
      <c r="Q8690" s="1"/>
      <c r="AB8690" s="2"/>
      <c r="AD8690" s="1"/>
      <c r="AE8690" s="1"/>
      <c r="AF8690" s="1"/>
      <c r="AG8690" s="1"/>
      <c r="AH8690" s="1"/>
    </row>
    <row r="8691" spans="17:34" x14ac:dyDescent="0.3">
      <c r="Q8691" s="1"/>
      <c r="AB8691" s="2"/>
      <c r="AD8691" s="1"/>
      <c r="AE8691" s="1"/>
      <c r="AF8691" s="1"/>
      <c r="AG8691" s="1"/>
      <c r="AH8691" s="1"/>
    </row>
    <row r="8692" spans="17:34" x14ac:dyDescent="0.3">
      <c r="Q8692" s="1"/>
      <c r="AB8692" s="2"/>
      <c r="AD8692" s="1"/>
      <c r="AE8692" s="1"/>
      <c r="AF8692" s="1"/>
      <c r="AG8692" s="1"/>
      <c r="AH8692" s="1"/>
    </row>
    <row r="8693" spans="17:34" x14ac:dyDescent="0.3">
      <c r="Q8693" s="1"/>
      <c r="AB8693" s="2"/>
      <c r="AD8693" s="1"/>
      <c r="AE8693" s="1"/>
      <c r="AF8693" s="1"/>
      <c r="AG8693" s="1"/>
      <c r="AH8693" s="1"/>
    </row>
    <row r="8694" spans="17:34" x14ac:dyDescent="0.3">
      <c r="Q8694" s="1"/>
      <c r="AB8694" s="2"/>
      <c r="AD8694" s="1"/>
      <c r="AE8694" s="1"/>
      <c r="AF8694" s="1"/>
      <c r="AG8694" s="1"/>
      <c r="AH8694" s="1"/>
    </row>
    <row r="8695" spans="17:34" x14ac:dyDescent="0.3">
      <c r="Q8695" s="1"/>
      <c r="AB8695" s="2"/>
      <c r="AD8695" s="1"/>
      <c r="AE8695" s="1"/>
      <c r="AF8695" s="1"/>
      <c r="AG8695" s="1"/>
      <c r="AH8695" s="1"/>
    </row>
    <row r="8696" spans="17:34" x14ac:dyDescent="0.3">
      <c r="Q8696" s="1"/>
      <c r="AB8696" s="2"/>
      <c r="AD8696" s="1"/>
      <c r="AE8696" s="1"/>
      <c r="AF8696" s="1"/>
      <c r="AG8696" s="1"/>
      <c r="AH8696" s="1"/>
    </row>
    <row r="8697" spans="17:34" x14ac:dyDescent="0.3">
      <c r="Q8697" s="1"/>
      <c r="AB8697" s="2"/>
      <c r="AD8697" s="1"/>
      <c r="AE8697" s="1"/>
      <c r="AF8697" s="1"/>
      <c r="AG8697" s="1"/>
      <c r="AH8697" s="1"/>
    </row>
    <row r="8698" spans="17:34" x14ac:dyDescent="0.3">
      <c r="Q8698" s="1"/>
      <c r="AB8698" s="2"/>
      <c r="AD8698" s="1"/>
      <c r="AE8698" s="1"/>
      <c r="AF8698" s="1"/>
      <c r="AG8698" s="1"/>
      <c r="AH8698" s="1"/>
    </row>
    <row r="8699" spans="17:34" x14ac:dyDescent="0.3">
      <c r="Q8699" s="1"/>
      <c r="AB8699" s="2"/>
      <c r="AD8699" s="1"/>
      <c r="AE8699" s="1"/>
      <c r="AF8699" s="1"/>
      <c r="AG8699" s="1"/>
      <c r="AH8699" s="1"/>
    </row>
    <row r="8700" spans="17:34" x14ac:dyDescent="0.3">
      <c r="Q8700" s="1"/>
      <c r="AB8700" s="2"/>
      <c r="AD8700" s="1"/>
      <c r="AE8700" s="1"/>
      <c r="AF8700" s="1"/>
      <c r="AG8700" s="1"/>
      <c r="AH8700" s="1"/>
    </row>
    <row r="8701" spans="17:34" x14ac:dyDescent="0.3">
      <c r="Q8701" s="1"/>
      <c r="AB8701" s="2"/>
      <c r="AD8701" s="1"/>
      <c r="AE8701" s="1"/>
      <c r="AF8701" s="1"/>
      <c r="AG8701" s="1"/>
      <c r="AH8701" s="1"/>
    </row>
    <row r="8702" spans="17:34" x14ac:dyDescent="0.3">
      <c r="Q8702" s="1"/>
      <c r="AB8702" s="2"/>
      <c r="AD8702" s="1"/>
      <c r="AE8702" s="1"/>
      <c r="AF8702" s="1"/>
      <c r="AG8702" s="1"/>
      <c r="AH8702" s="1"/>
    </row>
    <row r="8703" spans="17:34" x14ac:dyDescent="0.3">
      <c r="Q8703" s="1"/>
      <c r="AB8703" s="2"/>
      <c r="AD8703" s="1"/>
      <c r="AE8703" s="1"/>
      <c r="AF8703" s="1"/>
      <c r="AG8703" s="1"/>
      <c r="AH8703" s="1"/>
    </row>
    <row r="8704" spans="17:34" x14ac:dyDescent="0.3">
      <c r="Q8704" s="1"/>
      <c r="AB8704" s="2"/>
      <c r="AD8704" s="1"/>
      <c r="AE8704" s="1"/>
      <c r="AF8704" s="1"/>
      <c r="AG8704" s="1"/>
      <c r="AH8704" s="1"/>
    </row>
    <row r="8705" spans="17:34" x14ac:dyDescent="0.3">
      <c r="Q8705" s="1"/>
      <c r="AB8705" s="2"/>
      <c r="AD8705" s="1"/>
      <c r="AE8705" s="1"/>
      <c r="AF8705" s="1"/>
      <c r="AG8705" s="1"/>
      <c r="AH8705" s="1"/>
    </row>
    <row r="8706" spans="17:34" x14ac:dyDescent="0.3">
      <c r="Q8706" s="1"/>
      <c r="AB8706" s="2"/>
      <c r="AD8706" s="1"/>
      <c r="AE8706" s="1"/>
      <c r="AF8706" s="1"/>
      <c r="AG8706" s="1"/>
      <c r="AH8706" s="1"/>
    </row>
    <row r="8707" spans="17:34" x14ac:dyDescent="0.3">
      <c r="Q8707" s="1"/>
      <c r="AB8707" s="2"/>
      <c r="AD8707" s="1"/>
      <c r="AE8707" s="1"/>
      <c r="AF8707" s="1"/>
      <c r="AG8707" s="1"/>
      <c r="AH8707" s="1"/>
    </row>
    <row r="8708" spans="17:34" x14ac:dyDescent="0.3">
      <c r="Q8708" s="1"/>
      <c r="AB8708" s="2"/>
      <c r="AD8708" s="1"/>
      <c r="AE8708" s="1"/>
      <c r="AF8708" s="1"/>
      <c r="AG8708" s="1"/>
      <c r="AH8708" s="1"/>
    </row>
    <row r="8709" spans="17:34" x14ac:dyDescent="0.3">
      <c r="Q8709" s="1"/>
      <c r="AB8709" s="2"/>
      <c r="AD8709" s="1"/>
      <c r="AE8709" s="1"/>
      <c r="AF8709" s="1"/>
      <c r="AG8709" s="1"/>
      <c r="AH8709" s="1"/>
    </row>
    <row r="8710" spans="17:34" x14ac:dyDescent="0.3">
      <c r="Q8710" s="1"/>
      <c r="AB8710" s="2"/>
      <c r="AD8710" s="1"/>
      <c r="AE8710" s="1"/>
      <c r="AF8710" s="1"/>
      <c r="AG8710" s="1"/>
      <c r="AH8710" s="1"/>
    </row>
    <row r="8711" spans="17:34" x14ac:dyDescent="0.3">
      <c r="Q8711" s="1"/>
      <c r="AB8711" s="2"/>
      <c r="AD8711" s="1"/>
      <c r="AE8711" s="1"/>
      <c r="AF8711" s="1"/>
      <c r="AG8711" s="1"/>
      <c r="AH8711" s="1"/>
    </row>
    <row r="8712" spans="17:34" x14ac:dyDescent="0.3">
      <c r="Q8712" s="1"/>
      <c r="AB8712" s="2"/>
      <c r="AD8712" s="1"/>
      <c r="AE8712" s="1"/>
      <c r="AF8712" s="1"/>
      <c r="AG8712" s="1"/>
      <c r="AH8712" s="1"/>
    </row>
    <row r="8713" spans="17:34" x14ac:dyDescent="0.3">
      <c r="Q8713" s="1"/>
      <c r="AB8713" s="2"/>
      <c r="AD8713" s="1"/>
      <c r="AE8713" s="1"/>
      <c r="AF8713" s="1"/>
      <c r="AG8713" s="1"/>
      <c r="AH8713" s="1"/>
    </row>
    <row r="8714" spans="17:34" x14ac:dyDescent="0.3">
      <c r="Q8714" s="1"/>
      <c r="AB8714" s="2"/>
      <c r="AD8714" s="1"/>
      <c r="AE8714" s="1"/>
      <c r="AF8714" s="1"/>
      <c r="AG8714" s="1"/>
      <c r="AH8714" s="1"/>
    </row>
    <row r="8715" spans="17:34" x14ac:dyDescent="0.3">
      <c r="Q8715" s="1"/>
      <c r="AB8715" s="2"/>
      <c r="AD8715" s="1"/>
      <c r="AE8715" s="1"/>
      <c r="AF8715" s="1"/>
      <c r="AG8715" s="1"/>
      <c r="AH8715" s="1"/>
    </row>
    <row r="8716" spans="17:34" x14ac:dyDescent="0.3">
      <c r="Q8716" s="1"/>
      <c r="AB8716" s="2"/>
      <c r="AD8716" s="1"/>
      <c r="AE8716" s="1"/>
      <c r="AF8716" s="1"/>
      <c r="AG8716" s="1"/>
      <c r="AH8716" s="1"/>
    </row>
    <row r="8717" spans="17:34" x14ac:dyDescent="0.3">
      <c r="Q8717" s="1"/>
      <c r="AB8717" s="2"/>
      <c r="AD8717" s="1"/>
      <c r="AE8717" s="1"/>
      <c r="AF8717" s="1"/>
      <c r="AG8717" s="1"/>
      <c r="AH8717" s="1"/>
    </row>
    <row r="8718" spans="17:34" x14ac:dyDescent="0.3">
      <c r="Q8718" s="1"/>
      <c r="AB8718" s="2"/>
      <c r="AD8718" s="1"/>
      <c r="AE8718" s="1"/>
      <c r="AF8718" s="1"/>
      <c r="AG8718" s="1"/>
      <c r="AH8718" s="1"/>
    </row>
    <row r="8719" spans="17:34" x14ac:dyDescent="0.3">
      <c r="Q8719" s="1"/>
      <c r="AB8719" s="2"/>
      <c r="AD8719" s="1"/>
      <c r="AE8719" s="1"/>
      <c r="AF8719" s="1"/>
      <c r="AG8719" s="1"/>
      <c r="AH8719" s="1"/>
    </row>
    <row r="8720" spans="17:34" x14ac:dyDescent="0.3">
      <c r="Q8720" s="1"/>
      <c r="AB8720" s="2"/>
      <c r="AD8720" s="1"/>
      <c r="AE8720" s="1"/>
      <c r="AF8720" s="1"/>
      <c r="AG8720" s="1"/>
      <c r="AH8720" s="1"/>
    </row>
    <row r="8721" spans="17:34" x14ac:dyDescent="0.3">
      <c r="Q8721" s="1"/>
      <c r="AB8721" s="2"/>
      <c r="AD8721" s="1"/>
      <c r="AE8721" s="1"/>
      <c r="AF8721" s="1"/>
      <c r="AG8721" s="1"/>
      <c r="AH8721" s="1"/>
    </row>
    <row r="8722" spans="17:34" x14ac:dyDescent="0.3">
      <c r="Q8722" s="1"/>
      <c r="AB8722" s="2"/>
      <c r="AD8722" s="1"/>
      <c r="AE8722" s="1"/>
      <c r="AF8722" s="1"/>
      <c r="AG8722" s="1"/>
      <c r="AH8722" s="1"/>
    </row>
    <row r="8723" spans="17:34" x14ac:dyDescent="0.3">
      <c r="Q8723" s="1"/>
      <c r="AB8723" s="2"/>
      <c r="AD8723" s="1"/>
      <c r="AE8723" s="1"/>
      <c r="AF8723" s="1"/>
      <c r="AG8723" s="1"/>
      <c r="AH8723" s="1"/>
    </row>
    <row r="8724" spans="17:34" x14ac:dyDescent="0.3">
      <c r="Q8724" s="1"/>
      <c r="AB8724" s="2"/>
      <c r="AD8724" s="1"/>
      <c r="AE8724" s="1"/>
      <c r="AF8724" s="1"/>
      <c r="AG8724" s="1"/>
      <c r="AH8724" s="1"/>
    </row>
    <row r="8725" spans="17:34" x14ac:dyDescent="0.3">
      <c r="Q8725" s="1"/>
      <c r="AB8725" s="2"/>
      <c r="AD8725" s="1"/>
      <c r="AE8725" s="1"/>
      <c r="AF8725" s="1"/>
      <c r="AG8725" s="1"/>
      <c r="AH8725" s="1"/>
    </row>
    <row r="8726" spans="17:34" x14ac:dyDescent="0.3">
      <c r="Q8726" s="1"/>
      <c r="AB8726" s="2"/>
      <c r="AD8726" s="1"/>
      <c r="AE8726" s="1"/>
      <c r="AF8726" s="1"/>
      <c r="AG8726" s="1"/>
      <c r="AH8726" s="1"/>
    </row>
    <row r="8727" spans="17:34" x14ac:dyDescent="0.3">
      <c r="Q8727" s="1"/>
      <c r="AB8727" s="2"/>
      <c r="AD8727" s="1"/>
      <c r="AE8727" s="1"/>
      <c r="AF8727" s="1"/>
      <c r="AG8727" s="1"/>
      <c r="AH8727" s="1"/>
    </row>
    <row r="8728" spans="17:34" x14ac:dyDescent="0.3">
      <c r="Q8728" s="1"/>
      <c r="AB8728" s="2"/>
      <c r="AD8728" s="1"/>
      <c r="AE8728" s="1"/>
      <c r="AF8728" s="1"/>
      <c r="AG8728" s="1"/>
      <c r="AH8728" s="1"/>
    </row>
    <row r="8729" spans="17:34" x14ac:dyDescent="0.3">
      <c r="Q8729" s="1"/>
      <c r="AB8729" s="2"/>
      <c r="AD8729" s="1"/>
      <c r="AE8729" s="1"/>
      <c r="AF8729" s="1"/>
      <c r="AG8729" s="1"/>
      <c r="AH8729" s="1"/>
    </row>
    <row r="8730" spans="17:34" x14ac:dyDescent="0.3">
      <c r="Q8730" s="1"/>
      <c r="AB8730" s="2"/>
      <c r="AD8730" s="1"/>
      <c r="AE8730" s="1"/>
      <c r="AF8730" s="1"/>
      <c r="AG8730" s="1"/>
      <c r="AH8730" s="1"/>
    </row>
    <row r="8731" spans="17:34" x14ac:dyDescent="0.3">
      <c r="Q8731" s="1"/>
      <c r="AB8731" s="2"/>
      <c r="AD8731" s="1"/>
      <c r="AE8731" s="1"/>
      <c r="AF8731" s="1"/>
      <c r="AG8731" s="1"/>
      <c r="AH8731" s="1"/>
    </row>
    <row r="8732" spans="17:34" x14ac:dyDescent="0.3">
      <c r="Q8732" s="1"/>
      <c r="AB8732" s="2"/>
      <c r="AD8732" s="1"/>
      <c r="AE8732" s="1"/>
      <c r="AF8732" s="1"/>
      <c r="AG8732" s="1"/>
      <c r="AH8732" s="1"/>
    </row>
    <row r="8733" spans="17:34" x14ac:dyDescent="0.3">
      <c r="Q8733" s="1"/>
      <c r="AB8733" s="2"/>
      <c r="AD8733" s="1"/>
      <c r="AE8733" s="1"/>
      <c r="AF8733" s="1"/>
      <c r="AG8733" s="1"/>
      <c r="AH8733" s="1"/>
    </row>
    <row r="8734" spans="17:34" x14ac:dyDescent="0.3">
      <c r="Q8734" s="1"/>
      <c r="AB8734" s="2"/>
      <c r="AD8734" s="1"/>
      <c r="AE8734" s="1"/>
      <c r="AF8734" s="1"/>
      <c r="AG8734" s="1"/>
      <c r="AH8734" s="1"/>
    </row>
    <row r="8735" spans="17:34" x14ac:dyDescent="0.3">
      <c r="Q8735" s="1"/>
      <c r="AB8735" s="2"/>
      <c r="AD8735" s="1"/>
      <c r="AE8735" s="1"/>
      <c r="AF8735" s="1"/>
      <c r="AG8735" s="1"/>
      <c r="AH8735" s="1"/>
    </row>
    <row r="8736" spans="17:34" x14ac:dyDescent="0.3">
      <c r="Q8736" s="1"/>
      <c r="AB8736" s="2"/>
      <c r="AD8736" s="1"/>
      <c r="AE8736" s="1"/>
      <c r="AF8736" s="1"/>
      <c r="AG8736" s="1"/>
      <c r="AH8736" s="1"/>
    </row>
    <row r="8737" spans="17:34" x14ac:dyDescent="0.3">
      <c r="Q8737" s="1"/>
      <c r="AB8737" s="2"/>
      <c r="AD8737" s="1"/>
      <c r="AE8737" s="1"/>
      <c r="AF8737" s="1"/>
      <c r="AG8737" s="1"/>
      <c r="AH8737" s="1"/>
    </row>
    <row r="8738" spans="17:34" x14ac:dyDescent="0.3">
      <c r="Q8738" s="1"/>
      <c r="AB8738" s="2"/>
      <c r="AD8738" s="1"/>
      <c r="AE8738" s="1"/>
      <c r="AF8738" s="1"/>
      <c r="AG8738" s="1"/>
      <c r="AH8738" s="1"/>
    </row>
    <row r="8739" spans="17:34" x14ac:dyDescent="0.3">
      <c r="Q8739" s="1"/>
      <c r="AB8739" s="2"/>
      <c r="AD8739" s="1"/>
      <c r="AE8739" s="1"/>
      <c r="AF8739" s="1"/>
      <c r="AG8739" s="1"/>
      <c r="AH8739" s="1"/>
    </row>
    <row r="8740" spans="17:34" x14ac:dyDescent="0.3">
      <c r="Q8740" s="1"/>
      <c r="AB8740" s="2"/>
      <c r="AD8740" s="1"/>
      <c r="AE8740" s="1"/>
      <c r="AF8740" s="1"/>
      <c r="AG8740" s="1"/>
      <c r="AH8740" s="1"/>
    </row>
    <row r="8741" spans="17:34" x14ac:dyDescent="0.3">
      <c r="Q8741" s="1"/>
      <c r="AB8741" s="2"/>
      <c r="AD8741" s="1"/>
      <c r="AE8741" s="1"/>
      <c r="AF8741" s="1"/>
      <c r="AG8741" s="1"/>
      <c r="AH8741" s="1"/>
    </row>
    <row r="8742" spans="17:34" x14ac:dyDescent="0.3">
      <c r="Q8742" s="1"/>
      <c r="AB8742" s="2"/>
      <c r="AD8742" s="1"/>
      <c r="AE8742" s="1"/>
      <c r="AF8742" s="1"/>
      <c r="AG8742" s="1"/>
      <c r="AH8742" s="1"/>
    </row>
    <row r="8743" spans="17:34" x14ac:dyDescent="0.3">
      <c r="Q8743" s="1"/>
      <c r="AB8743" s="2"/>
      <c r="AD8743" s="1"/>
      <c r="AE8743" s="1"/>
      <c r="AF8743" s="1"/>
      <c r="AG8743" s="1"/>
      <c r="AH8743" s="1"/>
    </row>
    <row r="8744" spans="17:34" x14ac:dyDescent="0.3">
      <c r="Q8744" s="1"/>
      <c r="AB8744" s="2"/>
      <c r="AD8744" s="1"/>
      <c r="AE8744" s="1"/>
      <c r="AF8744" s="1"/>
      <c r="AG8744" s="1"/>
      <c r="AH8744" s="1"/>
    </row>
    <row r="8745" spans="17:34" x14ac:dyDescent="0.3">
      <c r="Q8745" s="1"/>
      <c r="AB8745" s="2"/>
      <c r="AD8745" s="1"/>
      <c r="AE8745" s="1"/>
      <c r="AF8745" s="1"/>
      <c r="AG8745" s="1"/>
      <c r="AH8745" s="1"/>
    </row>
    <row r="8746" spans="17:34" x14ac:dyDescent="0.3">
      <c r="Q8746" s="1"/>
      <c r="AB8746" s="2"/>
      <c r="AD8746" s="1"/>
      <c r="AE8746" s="1"/>
      <c r="AF8746" s="1"/>
      <c r="AG8746" s="1"/>
      <c r="AH8746" s="1"/>
    </row>
    <row r="8747" spans="17:34" x14ac:dyDescent="0.3">
      <c r="Q8747" s="1"/>
      <c r="AB8747" s="2"/>
      <c r="AD8747" s="1"/>
      <c r="AE8747" s="1"/>
      <c r="AF8747" s="1"/>
      <c r="AG8747" s="1"/>
      <c r="AH8747" s="1"/>
    </row>
    <row r="8748" spans="17:34" x14ac:dyDescent="0.3">
      <c r="Q8748" s="1"/>
      <c r="AB8748" s="2"/>
      <c r="AD8748" s="1"/>
      <c r="AE8748" s="1"/>
      <c r="AF8748" s="1"/>
      <c r="AG8748" s="1"/>
      <c r="AH8748" s="1"/>
    </row>
    <row r="8749" spans="17:34" x14ac:dyDescent="0.3">
      <c r="Q8749" s="1"/>
      <c r="AB8749" s="2"/>
      <c r="AD8749" s="1"/>
      <c r="AE8749" s="1"/>
      <c r="AF8749" s="1"/>
      <c r="AG8749" s="1"/>
      <c r="AH8749" s="1"/>
    </row>
    <row r="8750" spans="17:34" x14ac:dyDescent="0.3">
      <c r="Q8750" s="1"/>
      <c r="AB8750" s="2"/>
      <c r="AD8750" s="1"/>
      <c r="AE8750" s="1"/>
      <c r="AF8750" s="1"/>
      <c r="AG8750" s="1"/>
      <c r="AH8750" s="1"/>
    </row>
    <row r="8751" spans="17:34" x14ac:dyDescent="0.3">
      <c r="Q8751" s="1"/>
      <c r="AB8751" s="2"/>
      <c r="AD8751" s="1"/>
      <c r="AE8751" s="1"/>
      <c r="AF8751" s="1"/>
      <c r="AG8751" s="1"/>
      <c r="AH8751" s="1"/>
    </row>
    <row r="8752" spans="17:34" x14ac:dyDescent="0.3">
      <c r="Q8752" s="1"/>
      <c r="AB8752" s="2"/>
      <c r="AD8752" s="1"/>
      <c r="AE8752" s="1"/>
      <c r="AF8752" s="1"/>
      <c r="AG8752" s="1"/>
      <c r="AH8752" s="1"/>
    </row>
    <row r="8753" spans="17:34" x14ac:dyDescent="0.3">
      <c r="Q8753" s="1"/>
      <c r="AB8753" s="2"/>
      <c r="AD8753" s="1"/>
      <c r="AE8753" s="1"/>
      <c r="AF8753" s="1"/>
      <c r="AG8753" s="1"/>
      <c r="AH8753" s="1"/>
    </row>
    <row r="8754" spans="17:34" x14ac:dyDescent="0.3">
      <c r="Q8754" s="1"/>
      <c r="AB8754" s="2"/>
      <c r="AD8754" s="1"/>
      <c r="AE8754" s="1"/>
      <c r="AF8754" s="1"/>
      <c r="AG8754" s="1"/>
      <c r="AH8754" s="1"/>
    </row>
    <row r="8755" spans="17:34" x14ac:dyDescent="0.3">
      <c r="Q8755" s="1"/>
      <c r="AB8755" s="2"/>
      <c r="AD8755" s="1"/>
      <c r="AE8755" s="1"/>
      <c r="AF8755" s="1"/>
      <c r="AG8755" s="1"/>
      <c r="AH8755" s="1"/>
    </row>
    <row r="8756" spans="17:34" x14ac:dyDescent="0.3">
      <c r="Q8756" s="1"/>
      <c r="AB8756" s="2"/>
      <c r="AD8756" s="1"/>
      <c r="AE8756" s="1"/>
      <c r="AF8756" s="1"/>
      <c r="AG8756" s="1"/>
      <c r="AH8756" s="1"/>
    </row>
    <row r="8757" spans="17:34" x14ac:dyDescent="0.3">
      <c r="Q8757" s="1"/>
      <c r="AB8757" s="2"/>
      <c r="AD8757" s="1"/>
      <c r="AE8757" s="1"/>
      <c r="AF8757" s="1"/>
      <c r="AG8757" s="1"/>
      <c r="AH8757" s="1"/>
    </row>
    <row r="8758" spans="17:34" x14ac:dyDescent="0.3">
      <c r="Q8758" s="1"/>
      <c r="AB8758" s="2"/>
      <c r="AD8758" s="1"/>
      <c r="AE8758" s="1"/>
      <c r="AF8758" s="1"/>
      <c r="AG8758" s="1"/>
      <c r="AH8758" s="1"/>
    </row>
    <row r="8759" spans="17:34" x14ac:dyDescent="0.3">
      <c r="Q8759" s="1"/>
      <c r="AB8759" s="2"/>
      <c r="AD8759" s="1"/>
      <c r="AE8759" s="1"/>
      <c r="AF8759" s="1"/>
      <c r="AG8759" s="1"/>
      <c r="AH8759" s="1"/>
    </row>
    <row r="8760" spans="17:34" x14ac:dyDescent="0.3">
      <c r="Q8760" s="1"/>
      <c r="AB8760" s="2"/>
      <c r="AD8760" s="1"/>
      <c r="AE8760" s="1"/>
      <c r="AF8760" s="1"/>
      <c r="AG8760" s="1"/>
      <c r="AH8760" s="1"/>
    </row>
    <row r="8761" spans="17:34" x14ac:dyDescent="0.3">
      <c r="Q8761" s="1"/>
      <c r="AB8761" s="2"/>
      <c r="AD8761" s="1"/>
      <c r="AE8761" s="1"/>
      <c r="AF8761" s="1"/>
      <c r="AG8761" s="1"/>
      <c r="AH8761" s="1"/>
    </row>
    <row r="8762" spans="17:34" x14ac:dyDescent="0.3">
      <c r="Q8762" s="1"/>
      <c r="AB8762" s="2"/>
      <c r="AD8762" s="1"/>
      <c r="AE8762" s="1"/>
      <c r="AF8762" s="1"/>
      <c r="AG8762" s="1"/>
      <c r="AH8762" s="1"/>
    </row>
    <row r="8763" spans="17:34" x14ac:dyDescent="0.3">
      <c r="Q8763" s="1"/>
      <c r="AB8763" s="2"/>
      <c r="AD8763" s="1"/>
      <c r="AE8763" s="1"/>
      <c r="AF8763" s="1"/>
      <c r="AG8763" s="1"/>
      <c r="AH8763" s="1"/>
    </row>
    <row r="8764" spans="17:34" x14ac:dyDescent="0.3">
      <c r="Q8764" s="1"/>
      <c r="AB8764" s="2"/>
      <c r="AD8764" s="1"/>
      <c r="AE8764" s="1"/>
      <c r="AF8764" s="1"/>
      <c r="AG8764" s="1"/>
      <c r="AH8764" s="1"/>
    </row>
    <row r="8765" spans="17:34" x14ac:dyDescent="0.3">
      <c r="Q8765" s="1"/>
      <c r="AB8765" s="2"/>
      <c r="AD8765" s="1"/>
      <c r="AE8765" s="1"/>
      <c r="AF8765" s="1"/>
      <c r="AG8765" s="1"/>
      <c r="AH8765" s="1"/>
    </row>
    <row r="8766" spans="17:34" x14ac:dyDescent="0.3">
      <c r="Q8766" s="1"/>
      <c r="AB8766" s="2"/>
      <c r="AD8766" s="1"/>
      <c r="AE8766" s="1"/>
      <c r="AF8766" s="1"/>
      <c r="AG8766" s="1"/>
      <c r="AH8766" s="1"/>
    </row>
    <row r="8767" spans="17:34" x14ac:dyDescent="0.3">
      <c r="Q8767" s="1"/>
      <c r="AB8767" s="2"/>
      <c r="AD8767" s="1"/>
      <c r="AE8767" s="1"/>
      <c r="AF8767" s="1"/>
      <c r="AG8767" s="1"/>
      <c r="AH8767" s="1"/>
    </row>
    <row r="8768" spans="17:34" x14ac:dyDescent="0.3">
      <c r="Q8768" s="1"/>
      <c r="AB8768" s="2"/>
      <c r="AD8768" s="1"/>
      <c r="AE8768" s="1"/>
      <c r="AF8768" s="1"/>
      <c r="AG8768" s="1"/>
      <c r="AH8768" s="1"/>
    </row>
    <row r="8769" spans="17:34" x14ac:dyDescent="0.3">
      <c r="Q8769" s="1"/>
      <c r="AB8769" s="2"/>
      <c r="AD8769" s="1"/>
      <c r="AE8769" s="1"/>
      <c r="AF8769" s="1"/>
      <c r="AG8769" s="1"/>
      <c r="AH8769" s="1"/>
    </row>
    <row r="8770" spans="17:34" x14ac:dyDescent="0.3">
      <c r="Q8770" s="1"/>
      <c r="AB8770" s="2"/>
      <c r="AD8770" s="1"/>
      <c r="AE8770" s="1"/>
      <c r="AF8770" s="1"/>
      <c r="AG8770" s="1"/>
      <c r="AH8770" s="1"/>
    </row>
    <row r="8771" spans="17:34" x14ac:dyDescent="0.3">
      <c r="Q8771" s="1"/>
      <c r="AB8771" s="2"/>
      <c r="AD8771" s="1"/>
      <c r="AE8771" s="1"/>
      <c r="AF8771" s="1"/>
      <c r="AG8771" s="1"/>
      <c r="AH8771" s="1"/>
    </row>
    <row r="8772" spans="17:34" x14ac:dyDescent="0.3">
      <c r="Q8772" s="1"/>
      <c r="AB8772" s="2"/>
      <c r="AD8772" s="1"/>
      <c r="AE8772" s="1"/>
      <c r="AF8772" s="1"/>
      <c r="AG8772" s="1"/>
      <c r="AH8772" s="1"/>
    </row>
    <row r="8773" spans="17:34" x14ac:dyDescent="0.3">
      <c r="Q8773" s="1"/>
      <c r="AB8773" s="2"/>
      <c r="AD8773" s="1"/>
      <c r="AE8773" s="1"/>
      <c r="AF8773" s="1"/>
      <c r="AG8773" s="1"/>
      <c r="AH8773" s="1"/>
    </row>
    <row r="8774" spans="17:34" x14ac:dyDescent="0.3">
      <c r="Q8774" s="1"/>
      <c r="AB8774" s="2"/>
      <c r="AD8774" s="1"/>
      <c r="AE8774" s="1"/>
      <c r="AF8774" s="1"/>
      <c r="AG8774" s="1"/>
      <c r="AH8774" s="1"/>
    </row>
    <row r="8775" spans="17:34" x14ac:dyDescent="0.3">
      <c r="Q8775" s="1"/>
      <c r="AB8775" s="2"/>
      <c r="AD8775" s="1"/>
      <c r="AE8775" s="1"/>
      <c r="AF8775" s="1"/>
      <c r="AG8775" s="1"/>
      <c r="AH8775" s="1"/>
    </row>
    <row r="8776" spans="17:34" x14ac:dyDescent="0.3">
      <c r="Q8776" s="1"/>
      <c r="AB8776" s="2"/>
      <c r="AD8776" s="1"/>
      <c r="AE8776" s="1"/>
      <c r="AF8776" s="1"/>
      <c r="AG8776" s="1"/>
      <c r="AH8776" s="1"/>
    </row>
    <row r="8777" spans="17:34" x14ac:dyDescent="0.3">
      <c r="Q8777" s="1"/>
      <c r="AB8777" s="2"/>
      <c r="AD8777" s="1"/>
      <c r="AE8777" s="1"/>
      <c r="AF8777" s="1"/>
      <c r="AG8777" s="1"/>
      <c r="AH8777" s="1"/>
    </row>
    <row r="8778" spans="17:34" x14ac:dyDescent="0.3">
      <c r="Q8778" s="1"/>
      <c r="AB8778" s="2"/>
      <c r="AD8778" s="1"/>
      <c r="AE8778" s="1"/>
      <c r="AF8778" s="1"/>
      <c r="AG8778" s="1"/>
      <c r="AH8778" s="1"/>
    </row>
    <row r="8779" spans="17:34" x14ac:dyDescent="0.3">
      <c r="Q8779" s="1"/>
      <c r="AB8779" s="2"/>
      <c r="AD8779" s="1"/>
      <c r="AE8779" s="1"/>
      <c r="AF8779" s="1"/>
      <c r="AG8779" s="1"/>
      <c r="AH8779" s="1"/>
    </row>
    <row r="8780" spans="17:34" x14ac:dyDescent="0.3">
      <c r="Q8780" s="1"/>
      <c r="AB8780" s="2"/>
      <c r="AD8780" s="1"/>
      <c r="AE8780" s="1"/>
      <c r="AF8780" s="1"/>
      <c r="AG8780" s="1"/>
      <c r="AH8780" s="1"/>
    </row>
    <row r="8781" spans="17:34" x14ac:dyDescent="0.3">
      <c r="Q8781" s="1"/>
      <c r="AB8781" s="2"/>
      <c r="AD8781" s="1"/>
      <c r="AE8781" s="1"/>
      <c r="AF8781" s="1"/>
      <c r="AG8781" s="1"/>
      <c r="AH8781" s="1"/>
    </row>
    <row r="8782" spans="17:34" x14ac:dyDescent="0.3">
      <c r="Q8782" s="1"/>
      <c r="AB8782" s="2"/>
      <c r="AD8782" s="1"/>
      <c r="AE8782" s="1"/>
      <c r="AF8782" s="1"/>
      <c r="AG8782" s="1"/>
      <c r="AH8782" s="1"/>
    </row>
    <row r="8783" spans="17:34" x14ac:dyDescent="0.3">
      <c r="Q8783" s="1"/>
      <c r="AB8783" s="2"/>
      <c r="AD8783" s="1"/>
      <c r="AE8783" s="1"/>
      <c r="AF8783" s="1"/>
      <c r="AG8783" s="1"/>
      <c r="AH8783" s="1"/>
    </row>
    <row r="8784" spans="17:34" x14ac:dyDescent="0.3">
      <c r="Q8784" s="1"/>
      <c r="AB8784" s="2"/>
      <c r="AD8784" s="1"/>
      <c r="AE8784" s="1"/>
      <c r="AF8784" s="1"/>
      <c r="AG8784" s="1"/>
      <c r="AH8784" s="1"/>
    </row>
    <row r="8785" spans="17:34" x14ac:dyDescent="0.3">
      <c r="Q8785" s="1"/>
      <c r="AB8785" s="2"/>
      <c r="AD8785" s="1"/>
      <c r="AE8785" s="1"/>
      <c r="AF8785" s="1"/>
      <c r="AG8785" s="1"/>
      <c r="AH8785" s="1"/>
    </row>
    <row r="8786" spans="17:34" x14ac:dyDescent="0.3">
      <c r="Q8786" s="1"/>
      <c r="AB8786" s="2"/>
      <c r="AD8786" s="1"/>
      <c r="AE8786" s="1"/>
      <c r="AF8786" s="1"/>
      <c r="AG8786" s="1"/>
      <c r="AH8786" s="1"/>
    </row>
    <row r="8787" spans="17:34" x14ac:dyDescent="0.3">
      <c r="Q8787" s="1"/>
      <c r="AB8787" s="2"/>
      <c r="AD8787" s="1"/>
      <c r="AE8787" s="1"/>
      <c r="AF8787" s="1"/>
      <c r="AG8787" s="1"/>
      <c r="AH8787" s="1"/>
    </row>
    <row r="8788" spans="17:34" x14ac:dyDescent="0.3">
      <c r="Q8788" s="1"/>
      <c r="AB8788" s="2"/>
      <c r="AD8788" s="1"/>
      <c r="AE8788" s="1"/>
      <c r="AF8788" s="1"/>
      <c r="AG8788" s="1"/>
      <c r="AH8788" s="1"/>
    </row>
    <row r="8789" spans="17:34" x14ac:dyDescent="0.3">
      <c r="Q8789" s="1"/>
      <c r="AB8789" s="2"/>
      <c r="AD8789" s="1"/>
      <c r="AE8789" s="1"/>
      <c r="AF8789" s="1"/>
      <c r="AG8789" s="1"/>
      <c r="AH8789" s="1"/>
    </row>
    <row r="8790" spans="17:34" x14ac:dyDescent="0.3">
      <c r="Q8790" s="1"/>
      <c r="AB8790" s="2"/>
      <c r="AD8790" s="1"/>
      <c r="AE8790" s="1"/>
      <c r="AF8790" s="1"/>
      <c r="AG8790" s="1"/>
      <c r="AH8790" s="1"/>
    </row>
    <row r="8791" spans="17:34" x14ac:dyDescent="0.3">
      <c r="Q8791" s="1"/>
      <c r="AB8791" s="2"/>
      <c r="AD8791" s="1"/>
      <c r="AE8791" s="1"/>
      <c r="AF8791" s="1"/>
      <c r="AG8791" s="1"/>
      <c r="AH8791" s="1"/>
    </row>
    <row r="8792" spans="17:34" x14ac:dyDescent="0.3">
      <c r="Q8792" s="1"/>
      <c r="AB8792" s="2"/>
      <c r="AD8792" s="1"/>
      <c r="AE8792" s="1"/>
      <c r="AF8792" s="1"/>
      <c r="AG8792" s="1"/>
      <c r="AH8792" s="1"/>
    </row>
    <row r="8793" spans="17:34" x14ac:dyDescent="0.3">
      <c r="Q8793" s="1"/>
      <c r="AB8793" s="2"/>
      <c r="AD8793" s="1"/>
      <c r="AE8793" s="1"/>
      <c r="AF8793" s="1"/>
      <c r="AG8793" s="1"/>
      <c r="AH8793" s="1"/>
    </row>
    <row r="8794" spans="17:34" x14ac:dyDescent="0.3">
      <c r="Q8794" s="1"/>
      <c r="AB8794" s="2"/>
      <c r="AD8794" s="1"/>
      <c r="AE8794" s="1"/>
      <c r="AF8794" s="1"/>
      <c r="AG8794" s="1"/>
      <c r="AH8794" s="1"/>
    </row>
    <row r="8795" spans="17:34" x14ac:dyDescent="0.3">
      <c r="Q8795" s="1"/>
      <c r="AB8795" s="2"/>
      <c r="AD8795" s="1"/>
      <c r="AE8795" s="1"/>
      <c r="AF8795" s="1"/>
      <c r="AG8795" s="1"/>
      <c r="AH8795" s="1"/>
    </row>
    <row r="8796" spans="17:34" x14ac:dyDescent="0.3">
      <c r="Q8796" s="1"/>
      <c r="AB8796" s="2"/>
      <c r="AD8796" s="1"/>
      <c r="AE8796" s="1"/>
      <c r="AF8796" s="1"/>
      <c r="AG8796" s="1"/>
      <c r="AH8796" s="1"/>
    </row>
    <row r="8797" spans="17:34" x14ac:dyDescent="0.3">
      <c r="Q8797" s="1"/>
      <c r="AB8797" s="2"/>
      <c r="AD8797" s="1"/>
      <c r="AE8797" s="1"/>
      <c r="AF8797" s="1"/>
      <c r="AG8797" s="1"/>
      <c r="AH8797" s="1"/>
    </row>
    <row r="8798" spans="17:34" x14ac:dyDescent="0.3">
      <c r="Q8798" s="1"/>
      <c r="AB8798" s="2"/>
      <c r="AD8798" s="1"/>
      <c r="AE8798" s="1"/>
      <c r="AF8798" s="1"/>
      <c r="AG8798" s="1"/>
      <c r="AH8798" s="1"/>
    </row>
    <row r="8799" spans="17:34" x14ac:dyDescent="0.3">
      <c r="Q8799" s="1"/>
      <c r="AB8799" s="2"/>
      <c r="AD8799" s="1"/>
      <c r="AE8799" s="1"/>
      <c r="AF8799" s="1"/>
      <c r="AG8799" s="1"/>
      <c r="AH8799" s="1"/>
    </row>
    <row r="8800" spans="17:34" x14ac:dyDescent="0.3">
      <c r="Q8800" s="1"/>
      <c r="AB8800" s="2"/>
      <c r="AD8800" s="1"/>
      <c r="AE8800" s="1"/>
      <c r="AF8800" s="1"/>
      <c r="AG8800" s="1"/>
      <c r="AH8800" s="1"/>
    </row>
    <row r="8801" spans="17:34" x14ac:dyDescent="0.3">
      <c r="Q8801" s="1"/>
      <c r="AB8801" s="2"/>
      <c r="AD8801" s="1"/>
      <c r="AE8801" s="1"/>
      <c r="AF8801" s="1"/>
      <c r="AG8801" s="1"/>
      <c r="AH8801" s="1"/>
    </row>
    <row r="8802" spans="17:34" x14ac:dyDescent="0.3">
      <c r="Q8802" s="1"/>
      <c r="AB8802" s="2"/>
      <c r="AD8802" s="1"/>
      <c r="AE8802" s="1"/>
      <c r="AF8802" s="1"/>
      <c r="AG8802" s="1"/>
      <c r="AH8802" s="1"/>
    </row>
    <row r="8803" spans="17:34" x14ac:dyDescent="0.3">
      <c r="Q8803" s="1"/>
      <c r="AB8803" s="2"/>
      <c r="AD8803" s="1"/>
      <c r="AE8803" s="1"/>
      <c r="AF8803" s="1"/>
      <c r="AG8803" s="1"/>
      <c r="AH8803" s="1"/>
    </row>
    <row r="8804" spans="17:34" x14ac:dyDescent="0.3">
      <c r="Q8804" s="1"/>
      <c r="AB8804" s="2"/>
      <c r="AD8804" s="1"/>
      <c r="AE8804" s="1"/>
      <c r="AF8804" s="1"/>
      <c r="AG8804" s="1"/>
      <c r="AH8804" s="1"/>
    </row>
    <row r="8805" spans="17:34" x14ac:dyDescent="0.3">
      <c r="Q8805" s="1"/>
      <c r="AB8805" s="2"/>
      <c r="AD8805" s="1"/>
      <c r="AE8805" s="1"/>
      <c r="AF8805" s="1"/>
      <c r="AG8805" s="1"/>
      <c r="AH8805" s="1"/>
    </row>
    <row r="8806" spans="17:34" x14ac:dyDescent="0.3">
      <c r="Q8806" s="1"/>
      <c r="AB8806" s="2"/>
      <c r="AD8806" s="1"/>
      <c r="AE8806" s="1"/>
      <c r="AF8806" s="1"/>
      <c r="AG8806" s="1"/>
      <c r="AH8806" s="1"/>
    </row>
    <row r="8807" spans="17:34" x14ac:dyDescent="0.3">
      <c r="Q8807" s="1"/>
      <c r="AB8807" s="2"/>
      <c r="AD8807" s="1"/>
      <c r="AE8807" s="1"/>
      <c r="AF8807" s="1"/>
      <c r="AG8807" s="1"/>
      <c r="AH8807" s="1"/>
    </row>
    <row r="8808" spans="17:34" x14ac:dyDescent="0.3">
      <c r="Q8808" s="1"/>
      <c r="AB8808" s="2"/>
      <c r="AD8808" s="1"/>
      <c r="AE8808" s="1"/>
      <c r="AF8808" s="1"/>
      <c r="AG8808" s="1"/>
      <c r="AH8808" s="1"/>
    </row>
    <row r="8809" spans="17:34" x14ac:dyDescent="0.3">
      <c r="Q8809" s="1"/>
      <c r="AB8809" s="2"/>
      <c r="AD8809" s="1"/>
      <c r="AE8809" s="1"/>
      <c r="AF8809" s="1"/>
      <c r="AG8809" s="1"/>
      <c r="AH8809" s="1"/>
    </row>
    <row r="8810" spans="17:34" x14ac:dyDescent="0.3">
      <c r="Q8810" s="1"/>
      <c r="AB8810" s="2"/>
      <c r="AD8810" s="1"/>
      <c r="AE8810" s="1"/>
      <c r="AF8810" s="1"/>
      <c r="AG8810" s="1"/>
      <c r="AH8810" s="1"/>
    </row>
    <row r="8811" spans="17:34" x14ac:dyDescent="0.3">
      <c r="Q8811" s="1"/>
      <c r="AB8811" s="2"/>
      <c r="AD8811" s="1"/>
      <c r="AE8811" s="1"/>
      <c r="AF8811" s="1"/>
      <c r="AG8811" s="1"/>
      <c r="AH8811" s="1"/>
    </row>
    <row r="8812" spans="17:34" x14ac:dyDescent="0.3">
      <c r="Q8812" s="1"/>
      <c r="AB8812" s="2"/>
      <c r="AD8812" s="1"/>
      <c r="AE8812" s="1"/>
      <c r="AF8812" s="1"/>
      <c r="AG8812" s="1"/>
      <c r="AH8812" s="1"/>
    </row>
    <row r="8813" spans="17:34" x14ac:dyDescent="0.3">
      <c r="Q8813" s="1"/>
      <c r="AB8813" s="2"/>
      <c r="AD8813" s="1"/>
      <c r="AE8813" s="1"/>
      <c r="AF8813" s="1"/>
      <c r="AG8813" s="1"/>
      <c r="AH8813" s="1"/>
    </row>
    <row r="8814" spans="17:34" x14ac:dyDescent="0.3">
      <c r="Q8814" s="1"/>
      <c r="AB8814" s="2"/>
      <c r="AD8814" s="1"/>
      <c r="AE8814" s="1"/>
      <c r="AF8814" s="1"/>
      <c r="AG8814" s="1"/>
      <c r="AH8814" s="1"/>
    </row>
    <row r="8815" spans="17:34" x14ac:dyDescent="0.3">
      <c r="Q8815" s="1"/>
      <c r="AB8815" s="2"/>
      <c r="AD8815" s="1"/>
      <c r="AE8815" s="1"/>
      <c r="AF8815" s="1"/>
      <c r="AG8815" s="1"/>
      <c r="AH8815" s="1"/>
    </row>
    <row r="8816" spans="17:34" x14ac:dyDescent="0.3">
      <c r="Q8816" s="1"/>
      <c r="AB8816" s="2"/>
      <c r="AD8816" s="1"/>
      <c r="AE8816" s="1"/>
      <c r="AF8816" s="1"/>
      <c r="AG8816" s="1"/>
      <c r="AH8816" s="1"/>
    </row>
    <row r="8817" spans="17:34" x14ac:dyDescent="0.3">
      <c r="Q8817" s="1"/>
      <c r="AB8817" s="2"/>
      <c r="AD8817" s="1"/>
      <c r="AE8817" s="1"/>
      <c r="AF8817" s="1"/>
      <c r="AG8817" s="1"/>
      <c r="AH8817" s="1"/>
    </row>
    <row r="8818" spans="17:34" x14ac:dyDescent="0.3">
      <c r="Q8818" s="1"/>
      <c r="AB8818" s="2"/>
      <c r="AD8818" s="1"/>
      <c r="AE8818" s="1"/>
      <c r="AF8818" s="1"/>
      <c r="AG8818" s="1"/>
      <c r="AH8818" s="1"/>
    </row>
    <row r="8819" spans="17:34" x14ac:dyDescent="0.3">
      <c r="Q8819" s="1"/>
      <c r="AB8819" s="2"/>
      <c r="AD8819" s="1"/>
      <c r="AE8819" s="1"/>
      <c r="AF8819" s="1"/>
      <c r="AG8819" s="1"/>
      <c r="AH8819" s="1"/>
    </row>
    <row r="8820" spans="17:34" x14ac:dyDescent="0.3">
      <c r="Q8820" s="1"/>
      <c r="AB8820" s="2"/>
      <c r="AD8820" s="1"/>
      <c r="AE8820" s="1"/>
      <c r="AF8820" s="1"/>
      <c r="AG8820" s="1"/>
      <c r="AH8820" s="1"/>
    </row>
    <row r="8821" spans="17:34" x14ac:dyDescent="0.3">
      <c r="Q8821" s="1"/>
      <c r="AB8821" s="2"/>
      <c r="AD8821" s="1"/>
      <c r="AE8821" s="1"/>
      <c r="AF8821" s="1"/>
      <c r="AG8821" s="1"/>
      <c r="AH8821" s="1"/>
    </row>
    <row r="8822" spans="17:34" x14ac:dyDescent="0.3">
      <c r="Q8822" s="1"/>
      <c r="AB8822" s="2"/>
      <c r="AD8822" s="1"/>
      <c r="AE8822" s="1"/>
      <c r="AF8822" s="1"/>
      <c r="AG8822" s="1"/>
      <c r="AH8822" s="1"/>
    </row>
    <row r="8823" spans="17:34" x14ac:dyDescent="0.3">
      <c r="Q8823" s="1"/>
      <c r="AB8823" s="2"/>
      <c r="AD8823" s="1"/>
      <c r="AE8823" s="1"/>
      <c r="AF8823" s="1"/>
      <c r="AG8823" s="1"/>
      <c r="AH8823" s="1"/>
    </row>
    <row r="8824" spans="17:34" x14ac:dyDescent="0.3">
      <c r="Q8824" s="1"/>
      <c r="AB8824" s="2"/>
      <c r="AD8824" s="1"/>
      <c r="AE8824" s="1"/>
      <c r="AF8824" s="1"/>
      <c r="AG8824" s="1"/>
      <c r="AH8824" s="1"/>
    </row>
    <row r="8825" spans="17:34" x14ac:dyDescent="0.3">
      <c r="Q8825" s="1"/>
      <c r="AB8825" s="2"/>
      <c r="AD8825" s="1"/>
      <c r="AE8825" s="1"/>
      <c r="AF8825" s="1"/>
      <c r="AG8825" s="1"/>
      <c r="AH8825" s="1"/>
    </row>
    <row r="8826" spans="17:34" x14ac:dyDescent="0.3">
      <c r="Q8826" s="1"/>
      <c r="AB8826" s="2"/>
      <c r="AD8826" s="1"/>
      <c r="AE8826" s="1"/>
      <c r="AF8826" s="1"/>
      <c r="AG8826" s="1"/>
      <c r="AH8826" s="1"/>
    </row>
    <row r="8827" spans="17:34" x14ac:dyDescent="0.3">
      <c r="Q8827" s="1"/>
      <c r="AB8827" s="2"/>
      <c r="AD8827" s="1"/>
      <c r="AE8827" s="1"/>
      <c r="AF8827" s="1"/>
      <c r="AG8827" s="1"/>
      <c r="AH8827" s="1"/>
    </row>
    <row r="8828" spans="17:34" x14ac:dyDescent="0.3">
      <c r="Q8828" s="1"/>
      <c r="AB8828" s="2"/>
      <c r="AD8828" s="1"/>
      <c r="AE8828" s="1"/>
      <c r="AF8828" s="1"/>
      <c r="AG8828" s="1"/>
      <c r="AH8828" s="1"/>
    </row>
    <row r="8829" spans="17:34" x14ac:dyDescent="0.3">
      <c r="Q8829" s="1"/>
      <c r="AB8829" s="2"/>
      <c r="AD8829" s="1"/>
      <c r="AE8829" s="1"/>
      <c r="AF8829" s="1"/>
      <c r="AG8829" s="1"/>
      <c r="AH8829" s="1"/>
    </row>
    <row r="8830" spans="17:34" x14ac:dyDescent="0.3">
      <c r="Q8830" s="1"/>
      <c r="AB8830" s="2"/>
      <c r="AD8830" s="1"/>
      <c r="AE8830" s="1"/>
      <c r="AF8830" s="1"/>
      <c r="AG8830" s="1"/>
      <c r="AH8830" s="1"/>
    </row>
    <row r="8831" spans="17:34" x14ac:dyDescent="0.3">
      <c r="Q8831" s="1"/>
      <c r="AB8831" s="2"/>
      <c r="AD8831" s="1"/>
      <c r="AE8831" s="1"/>
      <c r="AF8831" s="1"/>
      <c r="AG8831" s="1"/>
      <c r="AH8831" s="1"/>
    </row>
    <row r="8832" spans="17:34" x14ac:dyDescent="0.3">
      <c r="Q8832" s="1"/>
      <c r="AB8832" s="2"/>
      <c r="AD8832" s="1"/>
      <c r="AE8832" s="1"/>
      <c r="AF8832" s="1"/>
      <c r="AG8832" s="1"/>
      <c r="AH8832" s="1"/>
    </row>
    <row r="8833" spans="17:34" x14ac:dyDescent="0.3">
      <c r="Q8833" s="1"/>
      <c r="AB8833" s="2"/>
      <c r="AD8833" s="1"/>
      <c r="AE8833" s="1"/>
      <c r="AF8833" s="1"/>
      <c r="AG8833" s="1"/>
      <c r="AH8833" s="1"/>
    </row>
    <row r="8834" spans="17:34" x14ac:dyDescent="0.3">
      <c r="Q8834" s="1"/>
      <c r="AB8834" s="2"/>
      <c r="AD8834" s="1"/>
      <c r="AE8834" s="1"/>
      <c r="AF8834" s="1"/>
      <c r="AG8834" s="1"/>
      <c r="AH8834" s="1"/>
    </row>
    <row r="8835" spans="17:34" x14ac:dyDescent="0.3">
      <c r="Q8835" s="1"/>
      <c r="AB8835" s="2"/>
      <c r="AD8835" s="1"/>
      <c r="AE8835" s="1"/>
      <c r="AF8835" s="1"/>
      <c r="AG8835" s="1"/>
      <c r="AH8835" s="1"/>
    </row>
    <row r="8836" spans="17:34" x14ac:dyDescent="0.3">
      <c r="Q8836" s="1"/>
      <c r="AB8836" s="2"/>
      <c r="AD8836" s="1"/>
      <c r="AE8836" s="1"/>
      <c r="AF8836" s="1"/>
      <c r="AG8836" s="1"/>
      <c r="AH8836" s="1"/>
    </row>
    <row r="8837" spans="17:34" x14ac:dyDescent="0.3">
      <c r="Q8837" s="1"/>
      <c r="AB8837" s="2"/>
      <c r="AD8837" s="1"/>
      <c r="AE8837" s="1"/>
      <c r="AF8837" s="1"/>
      <c r="AG8837" s="1"/>
      <c r="AH8837" s="1"/>
    </row>
    <row r="8838" spans="17:34" x14ac:dyDescent="0.3">
      <c r="Q8838" s="1"/>
      <c r="AB8838" s="2"/>
      <c r="AD8838" s="1"/>
      <c r="AE8838" s="1"/>
      <c r="AF8838" s="1"/>
      <c r="AG8838" s="1"/>
      <c r="AH8838" s="1"/>
    </row>
    <row r="8839" spans="17:34" x14ac:dyDescent="0.3">
      <c r="Q8839" s="1"/>
      <c r="AB8839" s="2"/>
      <c r="AD8839" s="1"/>
      <c r="AE8839" s="1"/>
      <c r="AF8839" s="1"/>
      <c r="AG8839" s="1"/>
      <c r="AH8839" s="1"/>
    </row>
    <row r="8840" spans="17:34" x14ac:dyDescent="0.3">
      <c r="Q8840" s="1"/>
      <c r="AB8840" s="2"/>
      <c r="AD8840" s="1"/>
      <c r="AE8840" s="1"/>
      <c r="AF8840" s="1"/>
      <c r="AG8840" s="1"/>
      <c r="AH8840" s="1"/>
    </row>
    <row r="8841" spans="17:34" x14ac:dyDescent="0.3">
      <c r="Q8841" s="1"/>
      <c r="AB8841" s="2"/>
      <c r="AD8841" s="1"/>
      <c r="AE8841" s="1"/>
      <c r="AF8841" s="1"/>
      <c r="AG8841" s="1"/>
      <c r="AH8841" s="1"/>
    </row>
    <row r="8842" spans="17:34" x14ac:dyDescent="0.3">
      <c r="Q8842" s="1"/>
      <c r="AB8842" s="2"/>
      <c r="AD8842" s="1"/>
      <c r="AE8842" s="1"/>
      <c r="AF8842" s="1"/>
      <c r="AG8842" s="1"/>
      <c r="AH8842" s="1"/>
    </row>
    <row r="8843" spans="17:34" x14ac:dyDescent="0.3">
      <c r="Q8843" s="1"/>
      <c r="AB8843" s="2"/>
      <c r="AD8843" s="1"/>
      <c r="AE8843" s="1"/>
      <c r="AF8843" s="1"/>
      <c r="AG8843" s="1"/>
      <c r="AH8843" s="1"/>
    </row>
    <row r="8844" spans="17:34" x14ac:dyDescent="0.3">
      <c r="Q8844" s="1"/>
      <c r="AB8844" s="2"/>
      <c r="AD8844" s="1"/>
      <c r="AE8844" s="1"/>
      <c r="AF8844" s="1"/>
      <c r="AG8844" s="1"/>
      <c r="AH8844" s="1"/>
    </row>
    <row r="8845" spans="17:34" x14ac:dyDescent="0.3">
      <c r="Q8845" s="1"/>
      <c r="AB8845" s="2"/>
      <c r="AD8845" s="1"/>
      <c r="AE8845" s="1"/>
      <c r="AF8845" s="1"/>
      <c r="AG8845" s="1"/>
      <c r="AH8845" s="1"/>
    </row>
    <row r="8846" spans="17:34" x14ac:dyDescent="0.3">
      <c r="Q8846" s="1"/>
      <c r="AB8846" s="2"/>
      <c r="AD8846" s="1"/>
      <c r="AE8846" s="1"/>
      <c r="AF8846" s="1"/>
      <c r="AG8846" s="1"/>
      <c r="AH8846" s="1"/>
    </row>
    <row r="8847" spans="17:34" x14ac:dyDescent="0.3">
      <c r="Q8847" s="1"/>
      <c r="AB8847" s="2"/>
      <c r="AD8847" s="1"/>
      <c r="AE8847" s="1"/>
      <c r="AF8847" s="1"/>
      <c r="AG8847" s="1"/>
      <c r="AH8847" s="1"/>
    </row>
    <row r="8848" spans="17:34" x14ac:dyDescent="0.3">
      <c r="Q8848" s="1"/>
      <c r="AB8848" s="2"/>
      <c r="AD8848" s="1"/>
      <c r="AE8848" s="1"/>
      <c r="AF8848" s="1"/>
      <c r="AG8848" s="1"/>
      <c r="AH8848" s="1"/>
    </row>
    <row r="8849" spans="17:34" x14ac:dyDescent="0.3">
      <c r="Q8849" s="1"/>
      <c r="AB8849" s="2"/>
      <c r="AD8849" s="1"/>
      <c r="AE8849" s="1"/>
      <c r="AF8849" s="1"/>
      <c r="AG8849" s="1"/>
      <c r="AH8849" s="1"/>
    </row>
    <row r="8850" spans="17:34" x14ac:dyDescent="0.3">
      <c r="Q8850" s="1"/>
      <c r="AB8850" s="2"/>
      <c r="AD8850" s="1"/>
      <c r="AE8850" s="1"/>
      <c r="AF8850" s="1"/>
      <c r="AG8850" s="1"/>
      <c r="AH8850" s="1"/>
    </row>
    <row r="8851" spans="17:34" x14ac:dyDescent="0.3">
      <c r="Q8851" s="1"/>
      <c r="AB8851" s="2"/>
      <c r="AD8851" s="1"/>
      <c r="AE8851" s="1"/>
      <c r="AF8851" s="1"/>
      <c r="AG8851" s="1"/>
      <c r="AH8851" s="1"/>
    </row>
    <row r="8852" spans="17:34" x14ac:dyDescent="0.3">
      <c r="Q8852" s="1"/>
      <c r="AB8852" s="2"/>
      <c r="AD8852" s="1"/>
      <c r="AE8852" s="1"/>
      <c r="AF8852" s="1"/>
      <c r="AG8852" s="1"/>
      <c r="AH8852" s="1"/>
    </row>
    <row r="8853" spans="17:34" x14ac:dyDescent="0.3">
      <c r="Q8853" s="1"/>
      <c r="AB8853" s="2"/>
      <c r="AD8853" s="1"/>
      <c r="AE8853" s="1"/>
      <c r="AF8853" s="1"/>
      <c r="AG8853" s="1"/>
      <c r="AH8853" s="1"/>
    </row>
    <row r="8854" spans="17:34" x14ac:dyDescent="0.3">
      <c r="Q8854" s="1"/>
      <c r="AB8854" s="2"/>
      <c r="AD8854" s="1"/>
      <c r="AE8854" s="1"/>
      <c r="AF8854" s="1"/>
      <c r="AG8854" s="1"/>
      <c r="AH8854" s="1"/>
    </row>
    <row r="8855" spans="17:34" x14ac:dyDescent="0.3">
      <c r="Q8855" s="1"/>
      <c r="AB8855" s="2"/>
      <c r="AD8855" s="1"/>
      <c r="AE8855" s="1"/>
      <c r="AF8855" s="1"/>
      <c r="AG8855" s="1"/>
      <c r="AH8855" s="1"/>
    </row>
    <row r="8856" spans="17:34" x14ac:dyDescent="0.3">
      <c r="Q8856" s="1"/>
      <c r="AB8856" s="2"/>
      <c r="AD8856" s="1"/>
      <c r="AE8856" s="1"/>
      <c r="AF8856" s="1"/>
      <c r="AG8856" s="1"/>
      <c r="AH8856" s="1"/>
    </row>
    <row r="8857" spans="17:34" x14ac:dyDescent="0.3">
      <c r="Q8857" s="1"/>
      <c r="AB8857" s="2"/>
      <c r="AD8857" s="1"/>
      <c r="AE8857" s="1"/>
      <c r="AF8857" s="1"/>
      <c r="AG8857" s="1"/>
      <c r="AH8857" s="1"/>
    </row>
    <row r="8858" spans="17:34" x14ac:dyDescent="0.3">
      <c r="Q8858" s="1"/>
      <c r="AB8858" s="2"/>
      <c r="AD8858" s="1"/>
      <c r="AE8858" s="1"/>
      <c r="AF8858" s="1"/>
      <c r="AG8858" s="1"/>
      <c r="AH8858" s="1"/>
    </row>
    <row r="8859" spans="17:34" x14ac:dyDescent="0.3">
      <c r="Q8859" s="1"/>
      <c r="AB8859" s="2"/>
      <c r="AD8859" s="1"/>
      <c r="AE8859" s="1"/>
      <c r="AF8859" s="1"/>
      <c r="AG8859" s="1"/>
      <c r="AH8859" s="1"/>
    </row>
    <row r="8860" spans="17:34" x14ac:dyDescent="0.3">
      <c r="Q8860" s="1"/>
      <c r="AB8860" s="2"/>
      <c r="AD8860" s="1"/>
      <c r="AE8860" s="1"/>
      <c r="AF8860" s="1"/>
      <c r="AG8860" s="1"/>
      <c r="AH8860" s="1"/>
    </row>
    <row r="8861" spans="17:34" x14ac:dyDescent="0.3">
      <c r="Q8861" s="1"/>
      <c r="AB8861" s="2"/>
      <c r="AD8861" s="1"/>
      <c r="AE8861" s="1"/>
      <c r="AF8861" s="1"/>
      <c r="AG8861" s="1"/>
      <c r="AH8861" s="1"/>
    </row>
    <row r="8862" spans="17:34" x14ac:dyDescent="0.3">
      <c r="Q8862" s="1"/>
      <c r="AB8862" s="2"/>
      <c r="AD8862" s="1"/>
      <c r="AE8862" s="1"/>
      <c r="AF8862" s="1"/>
      <c r="AG8862" s="1"/>
      <c r="AH8862" s="1"/>
    </row>
    <row r="8863" spans="17:34" x14ac:dyDescent="0.3">
      <c r="Q8863" s="1"/>
      <c r="AB8863" s="2"/>
      <c r="AD8863" s="1"/>
      <c r="AE8863" s="1"/>
      <c r="AF8863" s="1"/>
      <c r="AG8863" s="1"/>
      <c r="AH8863" s="1"/>
    </row>
    <row r="8864" spans="17:34" x14ac:dyDescent="0.3">
      <c r="Q8864" s="1"/>
      <c r="AB8864" s="2"/>
      <c r="AD8864" s="1"/>
      <c r="AE8864" s="1"/>
      <c r="AF8864" s="1"/>
      <c r="AG8864" s="1"/>
      <c r="AH8864" s="1"/>
    </row>
    <row r="8865" spans="17:34" x14ac:dyDescent="0.3">
      <c r="Q8865" s="1"/>
      <c r="AB8865" s="2"/>
      <c r="AD8865" s="1"/>
      <c r="AE8865" s="1"/>
      <c r="AF8865" s="1"/>
      <c r="AG8865" s="1"/>
      <c r="AH8865" s="1"/>
    </row>
    <row r="8866" spans="17:34" x14ac:dyDescent="0.3">
      <c r="Q8866" s="1"/>
      <c r="AB8866" s="2"/>
      <c r="AD8866" s="1"/>
      <c r="AE8866" s="1"/>
      <c r="AF8866" s="1"/>
      <c r="AG8866" s="1"/>
      <c r="AH8866" s="1"/>
    </row>
    <row r="8867" spans="17:34" x14ac:dyDescent="0.3">
      <c r="Q8867" s="1"/>
      <c r="AB8867" s="2"/>
      <c r="AD8867" s="1"/>
      <c r="AE8867" s="1"/>
      <c r="AF8867" s="1"/>
      <c r="AG8867" s="1"/>
      <c r="AH8867" s="1"/>
    </row>
    <row r="8868" spans="17:34" x14ac:dyDescent="0.3">
      <c r="Q8868" s="1"/>
      <c r="AB8868" s="2"/>
      <c r="AD8868" s="1"/>
      <c r="AE8868" s="1"/>
      <c r="AF8868" s="1"/>
      <c r="AG8868" s="1"/>
      <c r="AH8868" s="1"/>
    </row>
    <row r="8869" spans="17:34" x14ac:dyDescent="0.3">
      <c r="Q8869" s="1"/>
      <c r="AB8869" s="2"/>
      <c r="AD8869" s="1"/>
      <c r="AE8869" s="1"/>
      <c r="AF8869" s="1"/>
      <c r="AG8869" s="1"/>
      <c r="AH8869" s="1"/>
    </row>
    <row r="8870" spans="17:34" x14ac:dyDescent="0.3">
      <c r="Q8870" s="1"/>
      <c r="AB8870" s="2"/>
      <c r="AD8870" s="1"/>
      <c r="AE8870" s="1"/>
      <c r="AF8870" s="1"/>
      <c r="AG8870" s="1"/>
      <c r="AH8870" s="1"/>
    </row>
    <row r="8871" spans="17:34" x14ac:dyDescent="0.3">
      <c r="Q8871" s="1"/>
      <c r="AB8871" s="2"/>
      <c r="AD8871" s="1"/>
      <c r="AE8871" s="1"/>
      <c r="AF8871" s="1"/>
      <c r="AG8871" s="1"/>
      <c r="AH8871" s="1"/>
    </row>
    <row r="8872" spans="17:34" x14ac:dyDescent="0.3">
      <c r="Q8872" s="1"/>
      <c r="AB8872" s="2"/>
      <c r="AD8872" s="1"/>
      <c r="AE8872" s="1"/>
      <c r="AF8872" s="1"/>
      <c r="AG8872" s="1"/>
      <c r="AH8872" s="1"/>
    </row>
    <row r="8873" spans="17:34" x14ac:dyDescent="0.3">
      <c r="Q8873" s="1"/>
      <c r="AB8873" s="2"/>
      <c r="AD8873" s="1"/>
      <c r="AE8873" s="1"/>
      <c r="AF8873" s="1"/>
      <c r="AG8873" s="1"/>
      <c r="AH8873" s="1"/>
    </row>
    <row r="8874" spans="17:34" x14ac:dyDescent="0.3">
      <c r="Q8874" s="1"/>
      <c r="AB8874" s="2"/>
      <c r="AD8874" s="1"/>
      <c r="AE8874" s="1"/>
      <c r="AF8874" s="1"/>
      <c r="AG8874" s="1"/>
      <c r="AH8874" s="1"/>
    </row>
    <row r="8875" spans="17:34" x14ac:dyDescent="0.3">
      <c r="Q8875" s="1"/>
      <c r="AB8875" s="2"/>
      <c r="AD8875" s="1"/>
      <c r="AE8875" s="1"/>
      <c r="AF8875" s="1"/>
      <c r="AG8875" s="1"/>
      <c r="AH8875" s="1"/>
    </row>
    <row r="8876" spans="17:34" x14ac:dyDescent="0.3">
      <c r="Q8876" s="1"/>
      <c r="AB8876" s="2"/>
      <c r="AD8876" s="1"/>
      <c r="AE8876" s="1"/>
      <c r="AF8876" s="1"/>
      <c r="AG8876" s="1"/>
      <c r="AH8876" s="1"/>
    </row>
    <row r="8877" spans="17:34" x14ac:dyDescent="0.3">
      <c r="Q8877" s="1"/>
      <c r="AB8877" s="2"/>
      <c r="AD8877" s="1"/>
      <c r="AE8877" s="1"/>
      <c r="AF8877" s="1"/>
      <c r="AG8877" s="1"/>
      <c r="AH8877" s="1"/>
    </row>
    <row r="8878" spans="17:34" x14ac:dyDescent="0.3">
      <c r="Q8878" s="1"/>
      <c r="AB8878" s="2"/>
      <c r="AD8878" s="1"/>
      <c r="AE8878" s="1"/>
      <c r="AF8878" s="1"/>
      <c r="AG8878" s="1"/>
      <c r="AH8878" s="1"/>
    </row>
    <row r="8879" spans="17:34" x14ac:dyDescent="0.3">
      <c r="Q8879" s="1"/>
      <c r="AB8879" s="2"/>
      <c r="AD8879" s="1"/>
      <c r="AE8879" s="1"/>
      <c r="AF8879" s="1"/>
      <c r="AG8879" s="1"/>
      <c r="AH8879" s="1"/>
    </row>
    <row r="8880" spans="17:34" x14ac:dyDescent="0.3">
      <c r="Q8880" s="1"/>
      <c r="AB8880" s="2"/>
      <c r="AD8880" s="1"/>
      <c r="AE8880" s="1"/>
      <c r="AF8880" s="1"/>
      <c r="AG8880" s="1"/>
      <c r="AH8880" s="1"/>
    </row>
    <row r="8881" spans="17:34" x14ac:dyDescent="0.3">
      <c r="Q8881" s="1"/>
      <c r="AB8881" s="2"/>
      <c r="AD8881" s="1"/>
      <c r="AE8881" s="1"/>
      <c r="AF8881" s="1"/>
      <c r="AG8881" s="1"/>
      <c r="AH8881" s="1"/>
    </row>
    <row r="8882" spans="17:34" x14ac:dyDescent="0.3">
      <c r="Q8882" s="1"/>
      <c r="AB8882" s="2"/>
      <c r="AD8882" s="1"/>
      <c r="AE8882" s="1"/>
      <c r="AF8882" s="1"/>
      <c r="AG8882" s="1"/>
      <c r="AH8882" s="1"/>
    </row>
    <row r="8883" spans="17:34" x14ac:dyDescent="0.3">
      <c r="Q8883" s="1"/>
      <c r="AB8883" s="2"/>
      <c r="AD8883" s="1"/>
      <c r="AE8883" s="1"/>
      <c r="AF8883" s="1"/>
      <c r="AG8883" s="1"/>
      <c r="AH8883" s="1"/>
    </row>
    <row r="8884" spans="17:34" x14ac:dyDescent="0.3">
      <c r="Q8884" s="1"/>
      <c r="AB8884" s="2"/>
      <c r="AD8884" s="1"/>
      <c r="AE8884" s="1"/>
      <c r="AF8884" s="1"/>
      <c r="AG8884" s="1"/>
      <c r="AH8884" s="1"/>
    </row>
    <row r="8885" spans="17:34" x14ac:dyDescent="0.3">
      <c r="Q8885" s="1"/>
      <c r="AB8885" s="2"/>
      <c r="AD8885" s="1"/>
      <c r="AE8885" s="1"/>
      <c r="AF8885" s="1"/>
      <c r="AG8885" s="1"/>
      <c r="AH8885" s="1"/>
    </row>
    <row r="8886" spans="17:34" x14ac:dyDescent="0.3">
      <c r="Q8886" s="1"/>
      <c r="AB8886" s="2"/>
      <c r="AD8886" s="1"/>
      <c r="AE8886" s="1"/>
      <c r="AF8886" s="1"/>
      <c r="AG8886" s="1"/>
      <c r="AH8886" s="1"/>
    </row>
    <row r="8887" spans="17:34" x14ac:dyDescent="0.3">
      <c r="Q8887" s="1"/>
      <c r="AB8887" s="2"/>
      <c r="AD8887" s="1"/>
      <c r="AE8887" s="1"/>
      <c r="AF8887" s="1"/>
      <c r="AG8887" s="1"/>
      <c r="AH8887" s="1"/>
    </row>
    <row r="8888" spans="17:34" x14ac:dyDescent="0.3">
      <c r="Q8888" s="1"/>
      <c r="AB8888" s="2"/>
      <c r="AD8888" s="1"/>
      <c r="AE8888" s="1"/>
      <c r="AF8888" s="1"/>
      <c r="AG8888" s="1"/>
      <c r="AH8888" s="1"/>
    </row>
    <row r="8889" spans="17:34" x14ac:dyDescent="0.3">
      <c r="Q8889" s="1"/>
      <c r="AB8889" s="2"/>
      <c r="AD8889" s="1"/>
      <c r="AE8889" s="1"/>
      <c r="AF8889" s="1"/>
      <c r="AG8889" s="1"/>
      <c r="AH8889" s="1"/>
    </row>
    <row r="8890" spans="17:34" x14ac:dyDescent="0.3">
      <c r="Q8890" s="1"/>
      <c r="AB8890" s="2"/>
      <c r="AD8890" s="1"/>
      <c r="AE8890" s="1"/>
      <c r="AF8890" s="1"/>
      <c r="AG8890" s="1"/>
      <c r="AH8890" s="1"/>
    </row>
    <row r="8891" spans="17:34" x14ac:dyDescent="0.3">
      <c r="Q8891" s="1"/>
      <c r="AB8891" s="2"/>
      <c r="AD8891" s="1"/>
      <c r="AE8891" s="1"/>
      <c r="AF8891" s="1"/>
      <c r="AG8891" s="1"/>
      <c r="AH8891" s="1"/>
    </row>
    <row r="8892" spans="17:34" x14ac:dyDescent="0.3">
      <c r="Q8892" s="1"/>
      <c r="AB8892" s="2"/>
      <c r="AD8892" s="1"/>
      <c r="AE8892" s="1"/>
      <c r="AF8892" s="1"/>
      <c r="AG8892" s="1"/>
      <c r="AH8892" s="1"/>
    </row>
    <row r="8893" spans="17:34" x14ac:dyDescent="0.3">
      <c r="Q8893" s="1"/>
      <c r="AB8893" s="2"/>
      <c r="AD8893" s="1"/>
      <c r="AE8893" s="1"/>
      <c r="AF8893" s="1"/>
      <c r="AG8893" s="1"/>
      <c r="AH8893" s="1"/>
    </row>
    <row r="8894" spans="17:34" x14ac:dyDescent="0.3">
      <c r="Q8894" s="1"/>
      <c r="AB8894" s="2"/>
      <c r="AD8894" s="1"/>
      <c r="AE8894" s="1"/>
      <c r="AF8894" s="1"/>
      <c r="AG8894" s="1"/>
      <c r="AH8894" s="1"/>
    </row>
    <row r="8895" spans="17:34" x14ac:dyDescent="0.3">
      <c r="Q8895" s="1"/>
      <c r="AB8895" s="2"/>
      <c r="AD8895" s="1"/>
      <c r="AE8895" s="1"/>
      <c r="AF8895" s="1"/>
      <c r="AG8895" s="1"/>
      <c r="AH8895" s="1"/>
    </row>
    <row r="8896" spans="17:34" x14ac:dyDescent="0.3">
      <c r="Q8896" s="1"/>
      <c r="AB8896" s="2"/>
      <c r="AD8896" s="1"/>
      <c r="AE8896" s="1"/>
      <c r="AF8896" s="1"/>
      <c r="AG8896" s="1"/>
      <c r="AH8896" s="1"/>
    </row>
    <row r="8897" spans="17:34" x14ac:dyDescent="0.3">
      <c r="Q8897" s="1"/>
      <c r="AB8897" s="2"/>
      <c r="AD8897" s="1"/>
      <c r="AE8897" s="1"/>
      <c r="AF8897" s="1"/>
      <c r="AG8897" s="1"/>
      <c r="AH8897" s="1"/>
    </row>
    <row r="8898" spans="17:34" x14ac:dyDescent="0.3">
      <c r="Q8898" s="1"/>
      <c r="AB8898" s="2"/>
      <c r="AD8898" s="1"/>
      <c r="AE8898" s="1"/>
      <c r="AF8898" s="1"/>
      <c r="AG8898" s="1"/>
      <c r="AH8898" s="1"/>
    </row>
    <row r="8899" spans="17:34" x14ac:dyDescent="0.3">
      <c r="Q8899" s="1"/>
      <c r="AB8899" s="2"/>
      <c r="AD8899" s="1"/>
      <c r="AE8899" s="1"/>
      <c r="AF8899" s="1"/>
      <c r="AG8899" s="1"/>
      <c r="AH8899" s="1"/>
    </row>
    <row r="8900" spans="17:34" x14ac:dyDescent="0.3">
      <c r="Q8900" s="1"/>
      <c r="AB8900" s="2"/>
      <c r="AD8900" s="1"/>
      <c r="AE8900" s="1"/>
      <c r="AF8900" s="1"/>
      <c r="AG8900" s="1"/>
      <c r="AH8900" s="1"/>
    </row>
    <row r="8901" spans="17:34" x14ac:dyDescent="0.3">
      <c r="Q8901" s="1"/>
      <c r="AB8901" s="2"/>
      <c r="AD8901" s="1"/>
      <c r="AE8901" s="1"/>
      <c r="AF8901" s="1"/>
      <c r="AG8901" s="1"/>
      <c r="AH8901" s="1"/>
    </row>
    <row r="8902" spans="17:34" x14ac:dyDescent="0.3">
      <c r="Q8902" s="1"/>
      <c r="AB8902" s="2"/>
      <c r="AD8902" s="1"/>
      <c r="AE8902" s="1"/>
      <c r="AF8902" s="1"/>
      <c r="AG8902" s="1"/>
      <c r="AH8902" s="1"/>
    </row>
    <row r="8903" spans="17:34" x14ac:dyDescent="0.3">
      <c r="Q8903" s="1"/>
      <c r="AB8903" s="2"/>
      <c r="AD8903" s="1"/>
      <c r="AE8903" s="1"/>
      <c r="AF8903" s="1"/>
      <c r="AG8903" s="1"/>
      <c r="AH8903" s="1"/>
    </row>
    <row r="8904" spans="17:34" x14ac:dyDescent="0.3">
      <c r="Q8904" s="1"/>
      <c r="AB8904" s="2"/>
      <c r="AD8904" s="1"/>
      <c r="AE8904" s="1"/>
      <c r="AF8904" s="1"/>
      <c r="AG8904" s="1"/>
      <c r="AH8904" s="1"/>
    </row>
    <row r="8905" spans="17:34" x14ac:dyDescent="0.3">
      <c r="Q8905" s="1"/>
      <c r="AB8905" s="2"/>
      <c r="AD8905" s="1"/>
      <c r="AE8905" s="1"/>
      <c r="AF8905" s="1"/>
      <c r="AG8905" s="1"/>
      <c r="AH8905" s="1"/>
    </row>
    <row r="8906" spans="17:34" x14ac:dyDescent="0.3">
      <c r="Q8906" s="1"/>
      <c r="AB8906" s="2"/>
      <c r="AD8906" s="1"/>
      <c r="AE8906" s="1"/>
      <c r="AF8906" s="1"/>
      <c r="AG8906" s="1"/>
      <c r="AH8906" s="1"/>
    </row>
    <row r="8907" spans="17:34" x14ac:dyDescent="0.3">
      <c r="Q8907" s="1"/>
      <c r="AB8907" s="2"/>
      <c r="AD8907" s="1"/>
      <c r="AE8907" s="1"/>
      <c r="AF8907" s="1"/>
      <c r="AG8907" s="1"/>
      <c r="AH8907" s="1"/>
    </row>
    <row r="8908" spans="17:34" x14ac:dyDescent="0.3">
      <c r="Q8908" s="1"/>
      <c r="AB8908" s="2"/>
      <c r="AD8908" s="1"/>
      <c r="AE8908" s="1"/>
      <c r="AF8908" s="1"/>
      <c r="AG8908" s="1"/>
      <c r="AH8908" s="1"/>
    </row>
    <row r="8909" spans="17:34" x14ac:dyDescent="0.3">
      <c r="Q8909" s="1"/>
      <c r="AB8909" s="2"/>
      <c r="AD8909" s="1"/>
      <c r="AE8909" s="1"/>
      <c r="AF8909" s="1"/>
      <c r="AG8909" s="1"/>
      <c r="AH8909" s="1"/>
    </row>
    <row r="8910" spans="17:34" x14ac:dyDescent="0.3">
      <c r="Q8910" s="1"/>
      <c r="AB8910" s="2"/>
      <c r="AD8910" s="1"/>
      <c r="AE8910" s="1"/>
      <c r="AF8910" s="1"/>
      <c r="AG8910" s="1"/>
      <c r="AH8910" s="1"/>
    </row>
    <row r="8911" spans="17:34" x14ac:dyDescent="0.3">
      <c r="Q8911" s="1"/>
      <c r="AB8911" s="2"/>
      <c r="AD8911" s="1"/>
      <c r="AE8911" s="1"/>
      <c r="AF8911" s="1"/>
      <c r="AG8911" s="1"/>
      <c r="AH8911" s="1"/>
    </row>
    <row r="8912" spans="17:34" x14ac:dyDescent="0.3">
      <c r="Q8912" s="1"/>
      <c r="AB8912" s="2"/>
      <c r="AD8912" s="1"/>
      <c r="AE8912" s="1"/>
      <c r="AF8912" s="1"/>
      <c r="AG8912" s="1"/>
      <c r="AH8912" s="1"/>
    </row>
    <row r="8913" spans="17:34" x14ac:dyDescent="0.3">
      <c r="Q8913" s="1"/>
      <c r="AB8913" s="2"/>
      <c r="AD8913" s="1"/>
      <c r="AE8913" s="1"/>
      <c r="AF8913" s="1"/>
      <c r="AG8913" s="1"/>
      <c r="AH8913" s="1"/>
    </row>
    <row r="8914" spans="17:34" x14ac:dyDescent="0.3">
      <c r="Q8914" s="1"/>
      <c r="AB8914" s="2"/>
      <c r="AD8914" s="1"/>
      <c r="AE8914" s="1"/>
      <c r="AF8914" s="1"/>
      <c r="AG8914" s="1"/>
      <c r="AH8914" s="1"/>
    </row>
    <row r="8915" spans="17:34" x14ac:dyDescent="0.3">
      <c r="Q8915" s="1"/>
      <c r="AB8915" s="2"/>
      <c r="AD8915" s="1"/>
      <c r="AE8915" s="1"/>
      <c r="AF8915" s="1"/>
      <c r="AG8915" s="1"/>
      <c r="AH8915" s="1"/>
    </row>
    <row r="8916" spans="17:34" x14ac:dyDescent="0.3">
      <c r="Q8916" s="1"/>
      <c r="AB8916" s="2"/>
      <c r="AD8916" s="1"/>
      <c r="AE8916" s="1"/>
      <c r="AF8916" s="1"/>
      <c r="AG8916" s="1"/>
      <c r="AH8916" s="1"/>
    </row>
    <row r="8917" spans="17:34" x14ac:dyDescent="0.3">
      <c r="Q8917" s="1"/>
      <c r="AB8917" s="2"/>
      <c r="AD8917" s="1"/>
      <c r="AE8917" s="1"/>
      <c r="AF8917" s="1"/>
      <c r="AG8917" s="1"/>
      <c r="AH8917" s="1"/>
    </row>
    <row r="8918" spans="17:34" x14ac:dyDescent="0.3">
      <c r="Q8918" s="1"/>
      <c r="AB8918" s="2"/>
      <c r="AD8918" s="1"/>
      <c r="AE8918" s="1"/>
      <c r="AF8918" s="1"/>
      <c r="AG8918" s="1"/>
      <c r="AH8918" s="1"/>
    </row>
    <row r="8919" spans="17:34" x14ac:dyDescent="0.3">
      <c r="Q8919" s="1"/>
      <c r="AB8919" s="2"/>
      <c r="AD8919" s="1"/>
      <c r="AE8919" s="1"/>
      <c r="AF8919" s="1"/>
      <c r="AG8919" s="1"/>
      <c r="AH8919" s="1"/>
    </row>
    <row r="8920" spans="17:34" x14ac:dyDescent="0.3">
      <c r="Q8920" s="1"/>
      <c r="AB8920" s="2"/>
      <c r="AD8920" s="1"/>
      <c r="AE8920" s="1"/>
      <c r="AF8920" s="1"/>
      <c r="AG8920" s="1"/>
      <c r="AH8920" s="1"/>
    </row>
    <row r="8921" spans="17:34" x14ac:dyDescent="0.3">
      <c r="Q8921" s="1"/>
      <c r="AB8921" s="2"/>
      <c r="AD8921" s="1"/>
      <c r="AE8921" s="1"/>
      <c r="AF8921" s="1"/>
      <c r="AG8921" s="1"/>
      <c r="AH8921" s="1"/>
    </row>
    <row r="8922" spans="17:34" x14ac:dyDescent="0.3">
      <c r="Q8922" s="1"/>
      <c r="AB8922" s="2"/>
      <c r="AD8922" s="1"/>
      <c r="AE8922" s="1"/>
      <c r="AF8922" s="1"/>
      <c r="AG8922" s="1"/>
      <c r="AH8922" s="1"/>
    </row>
    <row r="8923" spans="17:34" x14ac:dyDescent="0.3">
      <c r="Q8923" s="1"/>
      <c r="AB8923" s="2"/>
      <c r="AD8923" s="1"/>
      <c r="AE8923" s="1"/>
      <c r="AF8923" s="1"/>
      <c r="AG8923" s="1"/>
      <c r="AH8923" s="1"/>
    </row>
    <row r="8924" spans="17:34" x14ac:dyDescent="0.3">
      <c r="Q8924" s="1"/>
      <c r="AB8924" s="2"/>
      <c r="AD8924" s="1"/>
      <c r="AE8924" s="1"/>
      <c r="AF8924" s="1"/>
      <c r="AG8924" s="1"/>
      <c r="AH8924" s="1"/>
    </row>
    <row r="8925" spans="17:34" x14ac:dyDescent="0.3">
      <c r="Q8925" s="1"/>
      <c r="AB8925" s="2"/>
      <c r="AD8925" s="1"/>
      <c r="AE8925" s="1"/>
      <c r="AF8925" s="1"/>
      <c r="AG8925" s="1"/>
      <c r="AH8925" s="1"/>
    </row>
    <row r="8926" spans="17:34" x14ac:dyDescent="0.3">
      <c r="Q8926" s="1"/>
      <c r="AB8926" s="2"/>
      <c r="AD8926" s="1"/>
      <c r="AE8926" s="1"/>
      <c r="AF8926" s="1"/>
      <c r="AG8926" s="1"/>
      <c r="AH8926" s="1"/>
    </row>
    <row r="8927" spans="17:34" x14ac:dyDescent="0.3">
      <c r="Q8927" s="1"/>
      <c r="AB8927" s="2"/>
      <c r="AD8927" s="1"/>
      <c r="AE8927" s="1"/>
      <c r="AF8927" s="1"/>
      <c r="AG8927" s="1"/>
      <c r="AH8927" s="1"/>
    </row>
    <row r="8928" spans="17:34" x14ac:dyDescent="0.3">
      <c r="Q8928" s="1"/>
      <c r="AB8928" s="2"/>
      <c r="AD8928" s="1"/>
      <c r="AE8928" s="1"/>
      <c r="AF8928" s="1"/>
      <c r="AG8928" s="1"/>
      <c r="AH8928" s="1"/>
    </row>
    <row r="8929" spans="17:34" x14ac:dyDescent="0.3">
      <c r="Q8929" s="1"/>
      <c r="AB8929" s="2"/>
      <c r="AD8929" s="1"/>
      <c r="AE8929" s="1"/>
      <c r="AF8929" s="1"/>
      <c r="AG8929" s="1"/>
      <c r="AH8929" s="1"/>
    </row>
    <row r="8930" spans="17:34" x14ac:dyDescent="0.3">
      <c r="Q8930" s="1"/>
      <c r="AB8930" s="2"/>
      <c r="AD8930" s="1"/>
      <c r="AE8930" s="1"/>
      <c r="AF8930" s="1"/>
      <c r="AG8930" s="1"/>
      <c r="AH8930" s="1"/>
    </row>
    <row r="8931" spans="17:34" x14ac:dyDescent="0.3">
      <c r="Q8931" s="1"/>
      <c r="AB8931" s="2"/>
      <c r="AD8931" s="1"/>
      <c r="AE8931" s="1"/>
      <c r="AF8931" s="1"/>
      <c r="AG8931" s="1"/>
      <c r="AH8931" s="1"/>
    </row>
    <row r="8932" spans="17:34" x14ac:dyDescent="0.3">
      <c r="Q8932" s="1"/>
      <c r="AB8932" s="2"/>
      <c r="AD8932" s="1"/>
      <c r="AE8932" s="1"/>
      <c r="AF8932" s="1"/>
      <c r="AG8932" s="1"/>
      <c r="AH8932" s="1"/>
    </row>
    <row r="8933" spans="17:34" x14ac:dyDescent="0.3">
      <c r="Q8933" s="1"/>
      <c r="AB8933" s="2"/>
      <c r="AD8933" s="1"/>
      <c r="AE8933" s="1"/>
      <c r="AF8933" s="1"/>
      <c r="AG8933" s="1"/>
      <c r="AH8933" s="1"/>
    </row>
    <row r="8934" spans="17:34" x14ac:dyDescent="0.3">
      <c r="Q8934" s="1"/>
      <c r="AB8934" s="2"/>
      <c r="AD8934" s="1"/>
      <c r="AE8934" s="1"/>
      <c r="AF8934" s="1"/>
      <c r="AG8934" s="1"/>
      <c r="AH8934" s="1"/>
    </row>
    <row r="8935" spans="17:34" x14ac:dyDescent="0.3">
      <c r="Q8935" s="1"/>
      <c r="AB8935" s="2"/>
      <c r="AD8935" s="1"/>
      <c r="AE8935" s="1"/>
      <c r="AF8935" s="1"/>
      <c r="AG8935" s="1"/>
      <c r="AH8935" s="1"/>
    </row>
    <row r="8936" spans="17:34" x14ac:dyDescent="0.3">
      <c r="Q8936" s="1"/>
      <c r="AB8936" s="2"/>
      <c r="AD8936" s="1"/>
      <c r="AE8936" s="1"/>
      <c r="AF8936" s="1"/>
      <c r="AG8936" s="1"/>
      <c r="AH8936" s="1"/>
    </row>
    <row r="8937" spans="17:34" x14ac:dyDescent="0.3">
      <c r="Q8937" s="1"/>
      <c r="AB8937" s="2"/>
      <c r="AD8937" s="1"/>
      <c r="AE8937" s="1"/>
      <c r="AF8937" s="1"/>
      <c r="AG8937" s="1"/>
      <c r="AH8937" s="1"/>
    </row>
    <row r="8938" spans="17:34" x14ac:dyDescent="0.3">
      <c r="Q8938" s="1"/>
      <c r="AB8938" s="2"/>
      <c r="AD8938" s="1"/>
      <c r="AE8938" s="1"/>
      <c r="AF8938" s="1"/>
      <c r="AG8938" s="1"/>
      <c r="AH8938" s="1"/>
    </row>
    <row r="8939" spans="17:34" x14ac:dyDescent="0.3">
      <c r="Q8939" s="1"/>
      <c r="AB8939" s="2"/>
      <c r="AD8939" s="1"/>
      <c r="AE8939" s="1"/>
      <c r="AF8939" s="1"/>
      <c r="AG8939" s="1"/>
      <c r="AH8939" s="1"/>
    </row>
    <row r="8940" spans="17:34" x14ac:dyDescent="0.3">
      <c r="Q8940" s="1"/>
      <c r="AB8940" s="2"/>
      <c r="AD8940" s="1"/>
      <c r="AE8940" s="1"/>
      <c r="AF8940" s="1"/>
      <c r="AG8940" s="1"/>
      <c r="AH8940" s="1"/>
    </row>
    <row r="8941" spans="17:34" x14ac:dyDescent="0.3">
      <c r="Q8941" s="1"/>
      <c r="AB8941" s="2"/>
      <c r="AD8941" s="1"/>
      <c r="AE8941" s="1"/>
      <c r="AF8941" s="1"/>
      <c r="AG8941" s="1"/>
      <c r="AH8941" s="1"/>
    </row>
    <row r="8942" spans="17:34" x14ac:dyDescent="0.3">
      <c r="Q8942" s="1"/>
      <c r="AB8942" s="2"/>
      <c r="AD8942" s="1"/>
      <c r="AE8942" s="1"/>
      <c r="AF8942" s="1"/>
      <c r="AG8942" s="1"/>
      <c r="AH8942" s="1"/>
    </row>
    <row r="8943" spans="17:34" x14ac:dyDescent="0.3">
      <c r="Q8943" s="1"/>
      <c r="AB8943" s="2"/>
      <c r="AD8943" s="1"/>
      <c r="AE8943" s="1"/>
      <c r="AF8943" s="1"/>
      <c r="AG8943" s="1"/>
      <c r="AH8943" s="1"/>
    </row>
    <row r="8944" spans="17:34" x14ac:dyDescent="0.3">
      <c r="Q8944" s="1"/>
      <c r="AB8944" s="2"/>
      <c r="AD8944" s="1"/>
      <c r="AE8944" s="1"/>
      <c r="AF8944" s="1"/>
      <c r="AG8944" s="1"/>
      <c r="AH8944" s="1"/>
    </row>
    <row r="8945" spans="17:34" x14ac:dyDescent="0.3">
      <c r="Q8945" s="1"/>
      <c r="AB8945" s="2"/>
      <c r="AD8945" s="1"/>
      <c r="AE8945" s="1"/>
      <c r="AF8945" s="1"/>
      <c r="AG8945" s="1"/>
      <c r="AH8945" s="1"/>
    </row>
    <row r="8946" spans="17:34" x14ac:dyDescent="0.3">
      <c r="Q8946" s="1"/>
      <c r="AB8946" s="2"/>
      <c r="AD8946" s="1"/>
      <c r="AE8946" s="1"/>
      <c r="AF8946" s="1"/>
      <c r="AG8946" s="1"/>
      <c r="AH8946" s="1"/>
    </row>
    <row r="8947" spans="17:34" x14ac:dyDescent="0.3">
      <c r="Q8947" s="1"/>
      <c r="AB8947" s="2"/>
      <c r="AD8947" s="1"/>
      <c r="AE8947" s="1"/>
      <c r="AF8947" s="1"/>
      <c r="AG8947" s="1"/>
      <c r="AH8947" s="1"/>
    </row>
    <row r="8948" spans="17:34" x14ac:dyDescent="0.3">
      <c r="Q8948" s="1"/>
      <c r="AB8948" s="2"/>
      <c r="AD8948" s="1"/>
      <c r="AE8948" s="1"/>
      <c r="AF8948" s="1"/>
      <c r="AG8948" s="1"/>
      <c r="AH8948" s="1"/>
    </row>
    <row r="8949" spans="17:34" x14ac:dyDescent="0.3">
      <c r="Q8949" s="1"/>
      <c r="AB8949" s="2"/>
      <c r="AD8949" s="1"/>
      <c r="AE8949" s="1"/>
      <c r="AF8949" s="1"/>
      <c r="AG8949" s="1"/>
      <c r="AH8949" s="1"/>
    </row>
    <row r="8950" spans="17:34" x14ac:dyDescent="0.3">
      <c r="Q8950" s="1"/>
      <c r="AB8950" s="2"/>
      <c r="AD8950" s="1"/>
      <c r="AE8950" s="1"/>
      <c r="AF8950" s="1"/>
      <c r="AG8950" s="1"/>
      <c r="AH8950" s="1"/>
    </row>
    <row r="8951" spans="17:34" x14ac:dyDescent="0.3">
      <c r="Q8951" s="1"/>
      <c r="AB8951" s="2"/>
      <c r="AD8951" s="1"/>
      <c r="AE8951" s="1"/>
      <c r="AF8951" s="1"/>
      <c r="AG8951" s="1"/>
      <c r="AH8951" s="1"/>
    </row>
    <row r="8952" spans="17:34" x14ac:dyDescent="0.3">
      <c r="Q8952" s="1"/>
      <c r="AB8952" s="2"/>
      <c r="AD8952" s="1"/>
      <c r="AE8952" s="1"/>
      <c r="AF8952" s="1"/>
      <c r="AG8952" s="1"/>
      <c r="AH8952" s="1"/>
    </row>
    <row r="8953" spans="17:34" x14ac:dyDescent="0.3">
      <c r="Q8953" s="1"/>
      <c r="AB8953" s="2"/>
      <c r="AD8953" s="1"/>
      <c r="AE8953" s="1"/>
      <c r="AF8953" s="1"/>
      <c r="AG8953" s="1"/>
      <c r="AH8953" s="1"/>
    </row>
    <row r="8954" spans="17:34" x14ac:dyDescent="0.3">
      <c r="Q8954" s="1"/>
      <c r="AB8954" s="2"/>
      <c r="AD8954" s="1"/>
      <c r="AE8954" s="1"/>
      <c r="AF8954" s="1"/>
      <c r="AG8954" s="1"/>
      <c r="AH8954" s="1"/>
    </row>
    <row r="8955" spans="17:34" x14ac:dyDescent="0.3">
      <c r="Q8955" s="1"/>
      <c r="AB8955" s="2"/>
      <c r="AD8955" s="1"/>
      <c r="AE8955" s="1"/>
      <c r="AF8955" s="1"/>
      <c r="AG8955" s="1"/>
      <c r="AH8955" s="1"/>
    </row>
    <row r="8956" spans="17:34" x14ac:dyDescent="0.3">
      <c r="Q8956" s="1"/>
      <c r="AB8956" s="2"/>
      <c r="AD8956" s="1"/>
      <c r="AE8956" s="1"/>
      <c r="AF8956" s="1"/>
      <c r="AG8956" s="1"/>
      <c r="AH8956" s="1"/>
    </row>
    <row r="8957" spans="17:34" x14ac:dyDescent="0.3">
      <c r="Q8957" s="1"/>
      <c r="AB8957" s="2"/>
      <c r="AD8957" s="1"/>
      <c r="AE8957" s="1"/>
      <c r="AF8957" s="1"/>
      <c r="AG8957" s="1"/>
      <c r="AH8957" s="1"/>
    </row>
    <row r="8958" spans="17:34" x14ac:dyDescent="0.3">
      <c r="Q8958" s="1"/>
      <c r="AB8958" s="2"/>
      <c r="AD8958" s="1"/>
      <c r="AE8958" s="1"/>
      <c r="AF8958" s="1"/>
      <c r="AG8958" s="1"/>
      <c r="AH8958" s="1"/>
    </row>
    <row r="8959" spans="17:34" x14ac:dyDescent="0.3">
      <c r="Q8959" s="1"/>
      <c r="AB8959" s="2"/>
      <c r="AD8959" s="1"/>
      <c r="AE8959" s="1"/>
      <c r="AF8959" s="1"/>
      <c r="AG8959" s="1"/>
      <c r="AH8959" s="1"/>
    </row>
    <row r="8960" spans="17:34" x14ac:dyDescent="0.3">
      <c r="Q8960" s="1"/>
      <c r="AB8960" s="2"/>
      <c r="AD8960" s="1"/>
      <c r="AE8960" s="1"/>
      <c r="AF8960" s="1"/>
      <c r="AG8960" s="1"/>
      <c r="AH8960" s="1"/>
    </row>
    <row r="8961" spans="17:34" x14ac:dyDescent="0.3">
      <c r="Q8961" s="1"/>
      <c r="AB8961" s="2"/>
      <c r="AD8961" s="1"/>
      <c r="AE8961" s="1"/>
      <c r="AF8961" s="1"/>
      <c r="AG8961" s="1"/>
      <c r="AH8961" s="1"/>
    </row>
    <row r="8962" spans="17:34" x14ac:dyDescent="0.3">
      <c r="Q8962" s="1"/>
      <c r="AB8962" s="2"/>
      <c r="AD8962" s="1"/>
      <c r="AE8962" s="1"/>
      <c r="AF8962" s="1"/>
      <c r="AG8962" s="1"/>
      <c r="AH8962" s="1"/>
    </row>
    <row r="8963" spans="17:34" x14ac:dyDescent="0.3">
      <c r="Q8963" s="1"/>
      <c r="AB8963" s="2"/>
      <c r="AD8963" s="1"/>
      <c r="AE8963" s="1"/>
      <c r="AF8963" s="1"/>
      <c r="AG8963" s="1"/>
      <c r="AH8963" s="1"/>
    </row>
    <row r="8964" spans="17:34" x14ac:dyDescent="0.3">
      <c r="Q8964" s="1"/>
      <c r="AB8964" s="2"/>
      <c r="AD8964" s="1"/>
      <c r="AE8964" s="1"/>
      <c r="AF8964" s="1"/>
      <c r="AG8964" s="1"/>
      <c r="AH8964" s="1"/>
    </row>
    <row r="8965" spans="17:34" x14ac:dyDescent="0.3">
      <c r="Q8965" s="1"/>
      <c r="AB8965" s="2"/>
      <c r="AD8965" s="1"/>
      <c r="AE8965" s="1"/>
      <c r="AF8965" s="1"/>
      <c r="AG8965" s="1"/>
      <c r="AH8965" s="1"/>
    </row>
    <row r="8966" spans="17:34" x14ac:dyDescent="0.3">
      <c r="Q8966" s="1"/>
      <c r="AB8966" s="2"/>
      <c r="AD8966" s="1"/>
      <c r="AE8966" s="1"/>
      <c r="AF8966" s="1"/>
      <c r="AG8966" s="1"/>
      <c r="AH8966" s="1"/>
    </row>
    <row r="8967" spans="17:34" x14ac:dyDescent="0.3">
      <c r="Q8967" s="1"/>
      <c r="AB8967" s="2"/>
      <c r="AD8967" s="1"/>
      <c r="AE8967" s="1"/>
      <c r="AF8967" s="1"/>
      <c r="AG8967" s="1"/>
      <c r="AH8967" s="1"/>
    </row>
    <row r="8968" spans="17:34" x14ac:dyDescent="0.3">
      <c r="Q8968" s="1"/>
      <c r="AB8968" s="2"/>
      <c r="AD8968" s="1"/>
      <c r="AE8968" s="1"/>
      <c r="AF8968" s="1"/>
      <c r="AG8968" s="1"/>
      <c r="AH8968" s="1"/>
    </row>
    <row r="8969" spans="17:34" x14ac:dyDescent="0.3">
      <c r="Q8969" s="1"/>
      <c r="AB8969" s="2"/>
      <c r="AD8969" s="1"/>
      <c r="AE8969" s="1"/>
      <c r="AF8969" s="1"/>
      <c r="AG8969" s="1"/>
      <c r="AH8969" s="1"/>
    </row>
    <row r="8970" spans="17:34" x14ac:dyDescent="0.3">
      <c r="Q8970" s="1"/>
      <c r="AB8970" s="2"/>
      <c r="AD8970" s="1"/>
      <c r="AE8970" s="1"/>
      <c r="AF8970" s="1"/>
      <c r="AG8970" s="1"/>
      <c r="AH8970" s="1"/>
    </row>
    <row r="8971" spans="17:34" x14ac:dyDescent="0.3">
      <c r="Q8971" s="1"/>
      <c r="AB8971" s="2"/>
      <c r="AD8971" s="1"/>
      <c r="AE8971" s="1"/>
      <c r="AF8971" s="1"/>
      <c r="AG8971" s="1"/>
      <c r="AH8971" s="1"/>
    </row>
    <row r="8972" spans="17:34" x14ac:dyDescent="0.3">
      <c r="Q8972" s="1"/>
      <c r="AB8972" s="2"/>
      <c r="AD8972" s="1"/>
      <c r="AE8972" s="1"/>
      <c r="AF8972" s="1"/>
      <c r="AG8972" s="1"/>
      <c r="AH8972" s="1"/>
    </row>
    <row r="8973" spans="17:34" x14ac:dyDescent="0.3">
      <c r="Q8973" s="1"/>
      <c r="AB8973" s="2"/>
      <c r="AD8973" s="1"/>
      <c r="AE8973" s="1"/>
      <c r="AF8973" s="1"/>
      <c r="AG8973" s="1"/>
      <c r="AH8973" s="1"/>
    </row>
    <row r="8974" spans="17:34" x14ac:dyDescent="0.3">
      <c r="Q8974" s="1"/>
      <c r="AB8974" s="2"/>
      <c r="AD8974" s="1"/>
      <c r="AE8974" s="1"/>
      <c r="AF8974" s="1"/>
      <c r="AG8974" s="1"/>
      <c r="AH8974" s="1"/>
    </row>
    <row r="8975" spans="17:34" x14ac:dyDescent="0.3">
      <c r="Q8975" s="1"/>
      <c r="AB8975" s="2"/>
      <c r="AD8975" s="1"/>
      <c r="AE8975" s="1"/>
      <c r="AF8975" s="1"/>
      <c r="AG8975" s="1"/>
      <c r="AH8975" s="1"/>
    </row>
    <row r="8976" spans="17:34" x14ac:dyDescent="0.3">
      <c r="Q8976" s="1"/>
      <c r="AB8976" s="2"/>
      <c r="AD8976" s="1"/>
      <c r="AE8976" s="1"/>
      <c r="AF8976" s="1"/>
      <c r="AG8976" s="1"/>
      <c r="AH8976" s="1"/>
    </row>
    <row r="8977" spans="17:34" x14ac:dyDescent="0.3">
      <c r="Q8977" s="1"/>
      <c r="AB8977" s="2"/>
      <c r="AD8977" s="1"/>
      <c r="AE8977" s="1"/>
      <c r="AF8977" s="1"/>
      <c r="AG8977" s="1"/>
      <c r="AH8977" s="1"/>
    </row>
    <row r="8978" spans="17:34" x14ac:dyDescent="0.3">
      <c r="Q8978" s="1"/>
      <c r="AB8978" s="2"/>
      <c r="AD8978" s="1"/>
      <c r="AE8978" s="1"/>
      <c r="AF8978" s="1"/>
      <c r="AG8978" s="1"/>
      <c r="AH8978" s="1"/>
    </row>
    <row r="8979" spans="17:34" x14ac:dyDescent="0.3">
      <c r="Q8979" s="1"/>
      <c r="AB8979" s="2"/>
      <c r="AD8979" s="1"/>
      <c r="AE8979" s="1"/>
      <c r="AF8979" s="1"/>
      <c r="AG8979" s="1"/>
      <c r="AH8979" s="1"/>
    </row>
    <row r="8980" spans="17:34" x14ac:dyDescent="0.3">
      <c r="Q8980" s="1"/>
      <c r="AB8980" s="2"/>
      <c r="AD8980" s="1"/>
      <c r="AE8980" s="1"/>
      <c r="AF8980" s="1"/>
      <c r="AG8980" s="1"/>
      <c r="AH8980" s="1"/>
    </row>
    <row r="8981" spans="17:34" x14ac:dyDescent="0.3">
      <c r="Q8981" s="1"/>
      <c r="AB8981" s="2"/>
      <c r="AD8981" s="1"/>
      <c r="AE8981" s="1"/>
      <c r="AF8981" s="1"/>
      <c r="AG8981" s="1"/>
      <c r="AH8981" s="1"/>
    </row>
    <row r="8982" spans="17:34" x14ac:dyDescent="0.3">
      <c r="Q8982" s="1"/>
      <c r="AB8982" s="2"/>
      <c r="AD8982" s="1"/>
      <c r="AE8982" s="1"/>
      <c r="AF8982" s="1"/>
      <c r="AG8982" s="1"/>
      <c r="AH8982" s="1"/>
    </row>
    <row r="8983" spans="17:34" x14ac:dyDescent="0.3">
      <c r="Q8983" s="1"/>
      <c r="AB8983" s="2"/>
      <c r="AD8983" s="1"/>
      <c r="AE8983" s="1"/>
      <c r="AF8983" s="1"/>
      <c r="AG8983" s="1"/>
      <c r="AH8983" s="1"/>
    </row>
    <row r="8984" spans="17:34" x14ac:dyDescent="0.3">
      <c r="Q8984" s="1"/>
      <c r="AB8984" s="2"/>
      <c r="AD8984" s="1"/>
      <c r="AE8984" s="1"/>
      <c r="AF8984" s="1"/>
      <c r="AG8984" s="1"/>
      <c r="AH8984" s="1"/>
    </row>
    <row r="8985" spans="17:34" x14ac:dyDescent="0.3">
      <c r="Q8985" s="1"/>
      <c r="AB8985" s="2"/>
      <c r="AD8985" s="1"/>
      <c r="AE8985" s="1"/>
      <c r="AF8985" s="1"/>
      <c r="AG8985" s="1"/>
      <c r="AH8985" s="1"/>
    </row>
    <row r="8986" spans="17:34" x14ac:dyDescent="0.3">
      <c r="Q8986" s="1"/>
      <c r="AB8986" s="2"/>
      <c r="AD8986" s="1"/>
      <c r="AE8986" s="1"/>
      <c r="AF8986" s="1"/>
      <c r="AG8986" s="1"/>
      <c r="AH8986" s="1"/>
    </row>
    <row r="8987" spans="17:34" x14ac:dyDescent="0.3">
      <c r="Q8987" s="1"/>
      <c r="AB8987" s="2"/>
      <c r="AD8987" s="1"/>
      <c r="AE8987" s="1"/>
      <c r="AF8987" s="1"/>
      <c r="AG8987" s="1"/>
      <c r="AH8987" s="1"/>
    </row>
    <row r="8988" spans="17:34" x14ac:dyDescent="0.3">
      <c r="Q8988" s="1"/>
      <c r="AB8988" s="2"/>
      <c r="AD8988" s="1"/>
      <c r="AE8988" s="1"/>
      <c r="AF8988" s="1"/>
      <c r="AG8988" s="1"/>
      <c r="AH8988" s="1"/>
    </row>
    <row r="8989" spans="17:34" x14ac:dyDescent="0.3">
      <c r="Q8989" s="1"/>
      <c r="AB8989" s="2"/>
      <c r="AD8989" s="1"/>
      <c r="AE8989" s="1"/>
      <c r="AF8989" s="1"/>
      <c r="AG8989" s="1"/>
      <c r="AH8989" s="1"/>
    </row>
    <row r="8990" spans="17:34" x14ac:dyDescent="0.3">
      <c r="Q8990" s="1"/>
      <c r="AB8990" s="2"/>
      <c r="AD8990" s="1"/>
      <c r="AE8990" s="1"/>
      <c r="AF8990" s="1"/>
      <c r="AG8990" s="1"/>
      <c r="AH8990" s="1"/>
    </row>
    <row r="8991" spans="17:34" x14ac:dyDescent="0.3">
      <c r="Q8991" s="1"/>
      <c r="AB8991" s="2"/>
      <c r="AD8991" s="1"/>
      <c r="AE8991" s="1"/>
      <c r="AF8991" s="1"/>
      <c r="AG8991" s="1"/>
      <c r="AH8991" s="1"/>
    </row>
    <row r="8992" spans="17:34" x14ac:dyDescent="0.3">
      <c r="Q8992" s="1"/>
      <c r="AB8992" s="2"/>
      <c r="AD8992" s="1"/>
      <c r="AE8992" s="1"/>
      <c r="AF8992" s="1"/>
      <c r="AG8992" s="1"/>
      <c r="AH8992" s="1"/>
    </row>
    <row r="8993" spans="17:34" x14ac:dyDescent="0.3">
      <c r="Q8993" s="1"/>
      <c r="AB8993" s="2"/>
      <c r="AD8993" s="1"/>
      <c r="AE8993" s="1"/>
      <c r="AF8993" s="1"/>
      <c r="AG8993" s="1"/>
      <c r="AH8993" s="1"/>
    </row>
    <row r="8994" spans="17:34" x14ac:dyDescent="0.3">
      <c r="Q8994" s="1"/>
      <c r="AB8994" s="2"/>
      <c r="AD8994" s="1"/>
      <c r="AE8994" s="1"/>
      <c r="AF8994" s="1"/>
      <c r="AG8994" s="1"/>
      <c r="AH8994" s="1"/>
    </row>
    <row r="8995" spans="17:34" x14ac:dyDescent="0.3">
      <c r="Q8995" s="1"/>
      <c r="AB8995" s="2"/>
      <c r="AD8995" s="1"/>
      <c r="AE8995" s="1"/>
      <c r="AF8995" s="1"/>
      <c r="AG8995" s="1"/>
      <c r="AH8995" s="1"/>
    </row>
    <row r="8996" spans="17:34" x14ac:dyDescent="0.3">
      <c r="Q8996" s="1"/>
      <c r="AB8996" s="2"/>
      <c r="AD8996" s="1"/>
      <c r="AE8996" s="1"/>
      <c r="AF8996" s="1"/>
      <c r="AG8996" s="1"/>
      <c r="AH8996" s="1"/>
    </row>
    <row r="8997" spans="17:34" x14ac:dyDescent="0.3">
      <c r="Q8997" s="1"/>
      <c r="AB8997" s="2"/>
      <c r="AD8997" s="1"/>
      <c r="AE8997" s="1"/>
      <c r="AF8997" s="1"/>
      <c r="AG8997" s="1"/>
      <c r="AH8997" s="1"/>
    </row>
    <row r="8998" spans="17:34" x14ac:dyDescent="0.3">
      <c r="Q8998" s="1"/>
      <c r="AB8998" s="2"/>
      <c r="AD8998" s="1"/>
      <c r="AE8998" s="1"/>
      <c r="AF8998" s="1"/>
      <c r="AG8998" s="1"/>
      <c r="AH8998" s="1"/>
    </row>
    <row r="8999" spans="17:34" x14ac:dyDescent="0.3">
      <c r="Q8999" s="1"/>
      <c r="AB8999" s="2"/>
      <c r="AD8999" s="1"/>
      <c r="AE8999" s="1"/>
      <c r="AF8999" s="1"/>
      <c r="AG8999" s="1"/>
      <c r="AH8999" s="1"/>
    </row>
    <row r="9000" spans="17:34" x14ac:dyDescent="0.3">
      <c r="Q9000" s="1"/>
      <c r="AB9000" s="2"/>
      <c r="AD9000" s="1"/>
      <c r="AE9000" s="1"/>
      <c r="AF9000" s="1"/>
      <c r="AG9000" s="1"/>
      <c r="AH9000" s="1"/>
    </row>
    <row r="9001" spans="17:34" x14ac:dyDescent="0.3">
      <c r="Q9001" s="1"/>
      <c r="AB9001" s="2"/>
      <c r="AD9001" s="1"/>
      <c r="AE9001" s="1"/>
      <c r="AF9001" s="1"/>
      <c r="AG9001" s="1"/>
      <c r="AH9001" s="1"/>
    </row>
    <row r="9002" spans="17:34" x14ac:dyDescent="0.3">
      <c r="Q9002" s="1"/>
      <c r="AB9002" s="2"/>
      <c r="AD9002" s="1"/>
      <c r="AE9002" s="1"/>
      <c r="AF9002" s="1"/>
      <c r="AG9002" s="1"/>
      <c r="AH9002" s="1"/>
    </row>
    <row r="9003" spans="17:34" x14ac:dyDescent="0.3">
      <c r="Q9003" s="1"/>
      <c r="AB9003" s="2"/>
      <c r="AD9003" s="1"/>
      <c r="AE9003" s="1"/>
      <c r="AF9003" s="1"/>
      <c r="AG9003" s="1"/>
      <c r="AH9003" s="1"/>
    </row>
    <row r="9004" spans="17:34" x14ac:dyDescent="0.3">
      <c r="Q9004" s="1"/>
      <c r="AB9004" s="2"/>
      <c r="AD9004" s="1"/>
      <c r="AE9004" s="1"/>
      <c r="AF9004" s="1"/>
      <c r="AG9004" s="1"/>
      <c r="AH9004" s="1"/>
    </row>
    <row r="9005" spans="17:34" x14ac:dyDescent="0.3">
      <c r="Q9005" s="1"/>
      <c r="AB9005" s="2"/>
      <c r="AD9005" s="1"/>
      <c r="AE9005" s="1"/>
      <c r="AF9005" s="1"/>
      <c r="AG9005" s="1"/>
      <c r="AH9005" s="1"/>
    </row>
    <row r="9006" spans="17:34" x14ac:dyDescent="0.3">
      <c r="Q9006" s="1"/>
      <c r="AB9006" s="2"/>
      <c r="AD9006" s="1"/>
      <c r="AE9006" s="1"/>
      <c r="AF9006" s="1"/>
      <c r="AG9006" s="1"/>
      <c r="AH9006" s="1"/>
    </row>
    <row r="9007" spans="17:34" x14ac:dyDescent="0.3">
      <c r="Q9007" s="1"/>
      <c r="AB9007" s="2"/>
      <c r="AD9007" s="1"/>
      <c r="AE9007" s="1"/>
      <c r="AF9007" s="1"/>
      <c r="AG9007" s="1"/>
      <c r="AH9007" s="1"/>
    </row>
    <row r="9008" spans="17:34" x14ac:dyDescent="0.3">
      <c r="Q9008" s="1"/>
      <c r="AB9008" s="2"/>
      <c r="AD9008" s="1"/>
      <c r="AE9008" s="1"/>
      <c r="AF9008" s="1"/>
      <c r="AG9008" s="1"/>
      <c r="AH9008" s="1"/>
    </row>
    <row r="9009" spans="17:34" x14ac:dyDescent="0.3">
      <c r="Q9009" s="1"/>
      <c r="AB9009" s="2"/>
      <c r="AD9009" s="1"/>
      <c r="AE9009" s="1"/>
      <c r="AF9009" s="1"/>
      <c r="AG9009" s="1"/>
      <c r="AH9009" s="1"/>
    </row>
    <row r="9010" spans="17:34" x14ac:dyDescent="0.3">
      <c r="Q9010" s="1"/>
      <c r="AB9010" s="2"/>
      <c r="AD9010" s="1"/>
      <c r="AE9010" s="1"/>
      <c r="AF9010" s="1"/>
      <c r="AG9010" s="1"/>
      <c r="AH9010" s="1"/>
    </row>
    <row r="9011" spans="17:34" x14ac:dyDescent="0.3">
      <c r="Q9011" s="1"/>
      <c r="AB9011" s="2"/>
      <c r="AD9011" s="1"/>
      <c r="AE9011" s="1"/>
      <c r="AF9011" s="1"/>
      <c r="AG9011" s="1"/>
      <c r="AH9011" s="1"/>
    </row>
    <row r="9012" spans="17:34" x14ac:dyDescent="0.3">
      <c r="Q9012" s="1"/>
      <c r="AB9012" s="2"/>
      <c r="AD9012" s="1"/>
      <c r="AE9012" s="1"/>
      <c r="AF9012" s="1"/>
      <c r="AG9012" s="1"/>
      <c r="AH9012" s="1"/>
    </row>
    <row r="9013" spans="17:34" x14ac:dyDescent="0.3">
      <c r="Q9013" s="1"/>
      <c r="AB9013" s="2"/>
      <c r="AD9013" s="1"/>
      <c r="AE9013" s="1"/>
      <c r="AF9013" s="1"/>
      <c r="AG9013" s="1"/>
      <c r="AH9013" s="1"/>
    </row>
    <row r="9014" spans="17:34" x14ac:dyDescent="0.3">
      <c r="Q9014" s="1"/>
      <c r="AB9014" s="2"/>
      <c r="AD9014" s="1"/>
      <c r="AE9014" s="1"/>
      <c r="AF9014" s="1"/>
      <c r="AG9014" s="1"/>
      <c r="AH9014" s="1"/>
    </row>
    <row r="9015" spans="17:34" x14ac:dyDescent="0.3">
      <c r="Q9015" s="1"/>
      <c r="AB9015" s="2"/>
      <c r="AD9015" s="1"/>
      <c r="AE9015" s="1"/>
      <c r="AF9015" s="1"/>
      <c r="AG9015" s="1"/>
      <c r="AH9015" s="1"/>
    </row>
    <row r="9016" spans="17:34" x14ac:dyDescent="0.3">
      <c r="Q9016" s="1"/>
      <c r="AB9016" s="2"/>
      <c r="AD9016" s="1"/>
      <c r="AE9016" s="1"/>
      <c r="AF9016" s="1"/>
      <c r="AG9016" s="1"/>
      <c r="AH9016" s="1"/>
    </row>
    <row r="9017" spans="17:34" x14ac:dyDescent="0.3">
      <c r="Q9017" s="1"/>
      <c r="AB9017" s="2"/>
      <c r="AD9017" s="1"/>
      <c r="AE9017" s="1"/>
      <c r="AF9017" s="1"/>
      <c r="AG9017" s="1"/>
      <c r="AH9017" s="1"/>
    </row>
    <row r="9018" spans="17:34" x14ac:dyDescent="0.3">
      <c r="Q9018" s="1"/>
      <c r="AB9018" s="2"/>
      <c r="AD9018" s="1"/>
      <c r="AE9018" s="1"/>
      <c r="AF9018" s="1"/>
      <c r="AG9018" s="1"/>
      <c r="AH9018" s="1"/>
    </row>
    <row r="9019" spans="17:34" x14ac:dyDescent="0.3">
      <c r="Q9019" s="1"/>
      <c r="AB9019" s="2"/>
      <c r="AD9019" s="1"/>
      <c r="AE9019" s="1"/>
      <c r="AF9019" s="1"/>
      <c r="AG9019" s="1"/>
      <c r="AH9019" s="1"/>
    </row>
    <row r="9020" spans="17:34" x14ac:dyDescent="0.3">
      <c r="Q9020" s="1"/>
      <c r="AB9020" s="2"/>
      <c r="AD9020" s="1"/>
      <c r="AE9020" s="1"/>
      <c r="AF9020" s="1"/>
      <c r="AG9020" s="1"/>
      <c r="AH9020" s="1"/>
    </row>
    <row r="9021" spans="17:34" x14ac:dyDescent="0.3">
      <c r="Q9021" s="1"/>
      <c r="AB9021" s="2"/>
      <c r="AD9021" s="1"/>
      <c r="AE9021" s="1"/>
      <c r="AF9021" s="1"/>
      <c r="AG9021" s="1"/>
      <c r="AH9021" s="1"/>
    </row>
    <row r="9022" spans="17:34" x14ac:dyDescent="0.3">
      <c r="Q9022" s="1"/>
      <c r="AB9022" s="2"/>
      <c r="AD9022" s="1"/>
      <c r="AE9022" s="1"/>
      <c r="AF9022" s="1"/>
      <c r="AG9022" s="1"/>
      <c r="AH9022" s="1"/>
    </row>
    <row r="9023" spans="17:34" x14ac:dyDescent="0.3">
      <c r="Q9023" s="1"/>
      <c r="AB9023" s="2"/>
      <c r="AD9023" s="1"/>
      <c r="AE9023" s="1"/>
      <c r="AF9023" s="1"/>
      <c r="AG9023" s="1"/>
      <c r="AH9023" s="1"/>
    </row>
    <row r="9024" spans="17:34" x14ac:dyDescent="0.3">
      <c r="Q9024" s="1"/>
      <c r="AB9024" s="2"/>
      <c r="AD9024" s="1"/>
      <c r="AE9024" s="1"/>
      <c r="AF9024" s="1"/>
      <c r="AG9024" s="1"/>
      <c r="AH9024" s="1"/>
    </row>
    <row r="9025" spans="17:34" x14ac:dyDescent="0.3">
      <c r="Q9025" s="1"/>
      <c r="AB9025" s="2"/>
      <c r="AD9025" s="1"/>
      <c r="AE9025" s="1"/>
      <c r="AF9025" s="1"/>
      <c r="AG9025" s="1"/>
      <c r="AH9025" s="1"/>
    </row>
    <row r="9026" spans="17:34" x14ac:dyDescent="0.3">
      <c r="Q9026" s="1"/>
      <c r="AB9026" s="2"/>
      <c r="AD9026" s="1"/>
      <c r="AE9026" s="1"/>
      <c r="AF9026" s="1"/>
      <c r="AG9026" s="1"/>
      <c r="AH9026" s="1"/>
    </row>
    <row r="9027" spans="17:34" x14ac:dyDescent="0.3">
      <c r="Q9027" s="1"/>
      <c r="AB9027" s="2"/>
      <c r="AD9027" s="1"/>
      <c r="AE9027" s="1"/>
      <c r="AF9027" s="1"/>
      <c r="AG9027" s="1"/>
      <c r="AH9027" s="1"/>
    </row>
    <row r="9028" spans="17:34" x14ac:dyDescent="0.3">
      <c r="Q9028" s="1"/>
      <c r="AB9028" s="2"/>
      <c r="AD9028" s="1"/>
      <c r="AE9028" s="1"/>
      <c r="AF9028" s="1"/>
      <c r="AG9028" s="1"/>
      <c r="AH9028" s="1"/>
    </row>
    <row r="9029" spans="17:34" x14ac:dyDescent="0.3">
      <c r="Q9029" s="1"/>
      <c r="AB9029" s="2"/>
      <c r="AD9029" s="1"/>
      <c r="AE9029" s="1"/>
      <c r="AF9029" s="1"/>
      <c r="AG9029" s="1"/>
      <c r="AH9029" s="1"/>
    </row>
    <row r="9030" spans="17:34" x14ac:dyDescent="0.3">
      <c r="Q9030" s="1"/>
      <c r="AB9030" s="2"/>
      <c r="AD9030" s="1"/>
      <c r="AE9030" s="1"/>
      <c r="AF9030" s="1"/>
      <c r="AG9030" s="1"/>
      <c r="AH9030" s="1"/>
    </row>
    <row r="9031" spans="17:34" x14ac:dyDescent="0.3">
      <c r="Q9031" s="1"/>
      <c r="AB9031" s="2"/>
      <c r="AD9031" s="1"/>
      <c r="AE9031" s="1"/>
      <c r="AF9031" s="1"/>
      <c r="AG9031" s="1"/>
      <c r="AH9031" s="1"/>
    </row>
    <row r="9032" spans="17:34" x14ac:dyDescent="0.3">
      <c r="Q9032" s="1"/>
      <c r="AB9032" s="2"/>
      <c r="AD9032" s="1"/>
      <c r="AE9032" s="1"/>
      <c r="AF9032" s="1"/>
      <c r="AG9032" s="1"/>
      <c r="AH9032" s="1"/>
    </row>
    <row r="9033" spans="17:34" x14ac:dyDescent="0.3">
      <c r="Q9033" s="1"/>
      <c r="AB9033" s="2"/>
      <c r="AD9033" s="1"/>
      <c r="AE9033" s="1"/>
      <c r="AF9033" s="1"/>
      <c r="AG9033" s="1"/>
      <c r="AH9033" s="1"/>
    </row>
    <row r="9034" spans="17:34" x14ac:dyDescent="0.3">
      <c r="Q9034" s="1"/>
      <c r="AB9034" s="2"/>
      <c r="AD9034" s="1"/>
      <c r="AE9034" s="1"/>
      <c r="AF9034" s="1"/>
      <c r="AG9034" s="1"/>
      <c r="AH9034" s="1"/>
    </row>
    <row r="9035" spans="17:34" x14ac:dyDescent="0.3">
      <c r="Q9035" s="1"/>
      <c r="AB9035" s="2"/>
      <c r="AD9035" s="1"/>
      <c r="AE9035" s="1"/>
      <c r="AF9035" s="1"/>
      <c r="AG9035" s="1"/>
      <c r="AH9035" s="1"/>
    </row>
    <row r="9036" spans="17:34" x14ac:dyDescent="0.3">
      <c r="Q9036" s="1"/>
      <c r="AB9036" s="2"/>
      <c r="AD9036" s="1"/>
      <c r="AE9036" s="1"/>
      <c r="AF9036" s="1"/>
      <c r="AG9036" s="1"/>
      <c r="AH9036" s="1"/>
    </row>
    <row r="9037" spans="17:34" x14ac:dyDescent="0.3">
      <c r="Q9037" s="1"/>
      <c r="AB9037" s="2"/>
      <c r="AD9037" s="1"/>
      <c r="AE9037" s="1"/>
      <c r="AF9037" s="1"/>
      <c r="AG9037" s="1"/>
      <c r="AH9037" s="1"/>
    </row>
    <row r="9038" spans="17:34" x14ac:dyDescent="0.3">
      <c r="Q9038" s="1"/>
      <c r="AB9038" s="2"/>
      <c r="AD9038" s="1"/>
      <c r="AE9038" s="1"/>
      <c r="AF9038" s="1"/>
      <c r="AG9038" s="1"/>
      <c r="AH9038" s="1"/>
    </row>
    <row r="9039" spans="17:34" x14ac:dyDescent="0.3">
      <c r="Q9039" s="1"/>
      <c r="AB9039" s="2"/>
      <c r="AD9039" s="1"/>
      <c r="AE9039" s="1"/>
      <c r="AF9039" s="1"/>
      <c r="AG9039" s="1"/>
      <c r="AH9039" s="1"/>
    </row>
    <row r="9040" spans="17:34" x14ac:dyDescent="0.3">
      <c r="Q9040" s="1"/>
      <c r="AB9040" s="2"/>
      <c r="AD9040" s="1"/>
      <c r="AE9040" s="1"/>
      <c r="AF9040" s="1"/>
      <c r="AG9040" s="1"/>
      <c r="AH9040" s="1"/>
    </row>
    <row r="9041" spans="17:34" x14ac:dyDescent="0.3">
      <c r="Q9041" s="1"/>
      <c r="AB9041" s="2"/>
      <c r="AD9041" s="1"/>
      <c r="AE9041" s="1"/>
      <c r="AF9041" s="1"/>
      <c r="AG9041" s="1"/>
      <c r="AH9041" s="1"/>
    </row>
    <row r="9042" spans="17:34" x14ac:dyDescent="0.3">
      <c r="Q9042" s="1"/>
      <c r="AB9042" s="2"/>
      <c r="AD9042" s="1"/>
      <c r="AE9042" s="1"/>
      <c r="AF9042" s="1"/>
      <c r="AG9042" s="1"/>
      <c r="AH9042" s="1"/>
    </row>
    <row r="9043" spans="17:34" x14ac:dyDescent="0.3">
      <c r="Q9043" s="1"/>
      <c r="AB9043" s="2"/>
      <c r="AD9043" s="1"/>
      <c r="AE9043" s="1"/>
      <c r="AF9043" s="1"/>
      <c r="AG9043" s="1"/>
      <c r="AH9043" s="1"/>
    </row>
    <row r="9044" spans="17:34" x14ac:dyDescent="0.3">
      <c r="Q9044" s="1"/>
      <c r="AB9044" s="2"/>
      <c r="AD9044" s="1"/>
      <c r="AE9044" s="1"/>
      <c r="AF9044" s="1"/>
      <c r="AG9044" s="1"/>
      <c r="AH9044" s="1"/>
    </row>
    <row r="9045" spans="17:34" x14ac:dyDescent="0.3">
      <c r="Q9045" s="1"/>
      <c r="AB9045" s="2"/>
      <c r="AD9045" s="1"/>
      <c r="AE9045" s="1"/>
      <c r="AF9045" s="1"/>
      <c r="AG9045" s="1"/>
      <c r="AH9045" s="1"/>
    </row>
    <row r="9046" spans="17:34" x14ac:dyDescent="0.3">
      <c r="Q9046" s="1"/>
      <c r="AB9046" s="2"/>
      <c r="AD9046" s="1"/>
      <c r="AE9046" s="1"/>
      <c r="AF9046" s="1"/>
      <c r="AG9046" s="1"/>
      <c r="AH9046" s="1"/>
    </row>
    <row r="9047" spans="17:34" x14ac:dyDescent="0.3">
      <c r="Q9047" s="1"/>
      <c r="AB9047" s="2"/>
      <c r="AD9047" s="1"/>
      <c r="AE9047" s="1"/>
      <c r="AF9047" s="1"/>
      <c r="AG9047" s="1"/>
      <c r="AH9047" s="1"/>
    </row>
    <row r="9048" spans="17:34" x14ac:dyDescent="0.3">
      <c r="Q9048" s="1"/>
      <c r="AB9048" s="2"/>
      <c r="AD9048" s="1"/>
      <c r="AE9048" s="1"/>
      <c r="AF9048" s="1"/>
      <c r="AG9048" s="1"/>
      <c r="AH9048" s="1"/>
    </row>
    <row r="9049" spans="17:34" x14ac:dyDescent="0.3">
      <c r="Q9049" s="1"/>
      <c r="AB9049" s="2"/>
      <c r="AD9049" s="1"/>
      <c r="AE9049" s="1"/>
      <c r="AF9049" s="1"/>
      <c r="AG9049" s="1"/>
      <c r="AH9049" s="1"/>
    </row>
    <row r="9050" spans="17:34" x14ac:dyDescent="0.3">
      <c r="Q9050" s="1"/>
      <c r="AB9050" s="2"/>
      <c r="AD9050" s="1"/>
      <c r="AE9050" s="1"/>
      <c r="AF9050" s="1"/>
      <c r="AG9050" s="1"/>
      <c r="AH9050" s="1"/>
    </row>
    <row r="9051" spans="17:34" x14ac:dyDescent="0.3">
      <c r="Q9051" s="1"/>
      <c r="AB9051" s="2"/>
      <c r="AD9051" s="1"/>
      <c r="AE9051" s="1"/>
      <c r="AF9051" s="1"/>
      <c r="AG9051" s="1"/>
      <c r="AH9051" s="1"/>
    </row>
    <row r="9052" spans="17:34" x14ac:dyDescent="0.3">
      <c r="Q9052" s="1"/>
      <c r="AB9052" s="2"/>
      <c r="AD9052" s="1"/>
      <c r="AE9052" s="1"/>
      <c r="AF9052" s="1"/>
      <c r="AG9052" s="1"/>
      <c r="AH9052" s="1"/>
    </row>
    <row r="9053" spans="17:34" x14ac:dyDescent="0.3">
      <c r="Q9053" s="1"/>
      <c r="AB9053" s="2"/>
      <c r="AD9053" s="1"/>
      <c r="AE9053" s="1"/>
      <c r="AF9053" s="1"/>
      <c r="AG9053" s="1"/>
      <c r="AH9053" s="1"/>
    </row>
    <row r="9054" spans="17:34" x14ac:dyDescent="0.3">
      <c r="Q9054" s="1"/>
      <c r="AB9054" s="2"/>
      <c r="AD9054" s="1"/>
      <c r="AE9054" s="1"/>
      <c r="AF9054" s="1"/>
      <c r="AG9054" s="1"/>
      <c r="AH9054" s="1"/>
    </row>
    <row r="9055" spans="17:34" x14ac:dyDescent="0.3">
      <c r="Q9055" s="1"/>
      <c r="AB9055" s="2"/>
      <c r="AD9055" s="1"/>
      <c r="AE9055" s="1"/>
      <c r="AF9055" s="1"/>
      <c r="AG9055" s="1"/>
      <c r="AH9055" s="1"/>
    </row>
    <row r="9056" spans="17:34" x14ac:dyDescent="0.3">
      <c r="Q9056" s="1"/>
      <c r="AB9056" s="2"/>
      <c r="AD9056" s="1"/>
      <c r="AE9056" s="1"/>
      <c r="AF9056" s="1"/>
      <c r="AG9056" s="1"/>
      <c r="AH9056" s="1"/>
    </row>
    <row r="9057" spans="17:34" x14ac:dyDescent="0.3">
      <c r="Q9057" s="1"/>
      <c r="AB9057" s="2"/>
      <c r="AD9057" s="1"/>
      <c r="AE9057" s="1"/>
      <c r="AF9057" s="1"/>
      <c r="AG9057" s="1"/>
      <c r="AH9057" s="1"/>
    </row>
    <row r="9058" spans="17:34" x14ac:dyDescent="0.3">
      <c r="Q9058" s="1"/>
      <c r="AB9058" s="2"/>
      <c r="AD9058" s="1"/>
      <c r="AE9058" s="1"/>
      <c r="AF9058" s="1"/>
      <c r="AG9058" s="1"/>
      <c r="AH9058" s="1"/>
    </row>
    <row r="9059" spans="17:34" x14ac:dyDescent="0.3">
      <c r="Q9059" s="1"/>
      <c r="AB9059" s="2"/>
      <c r="AD9059" s="1"/>
      <c r="AE9059" s="1"/>
      <c r="AF9059" s="1"/>
      <c r="AG9059" s="1"/>
      <c r="AH9059" s="1"/>
    </row>
    <row r="9060" spans="17:34" x14ac:dyDescent="0.3">
      <c r="Q9060" s="1"/>
      <c r="AB9060" s="2"/>
      <c r="AD9060" s="1"/>
      <c r="AE9060" s="1"/>
      <c r="AF9060" s="1"/>
      <c r="AG9060" s="1"/>
      <c r="AH9060" s="1"/>
    </row>
    <row r="9061" spans="17:34" x14ac:dyDescent="0.3">
      <c r="Q9061" s="1"/>
      <c r="AB9061" s="2"/>
      <c r="AD9061" s="1"/>
      <c r="AE9061" s="1"/>
      <c r="AF9061" s="1"/>
      <c r="AG9061" s="1"/>
      <c r="AH9061" s="1"/>
    </row>
    <row r="9062" spans="17:34" x14ac:dyDescent="0.3">
      <c r="Q9062" s="1"/>
      <c r="AB9062" s="2"/>
      <c r="AD9062" s="1"/>
      <c r="AE9062" s="1"/>
      <c r="AF9062" s="1"/>
      <c r="AG9062" s="1"/>
      <c r="AH9062" s="1"/>
    </row>
    <row r="9063" spans="17:34" x14ac:dyDescent="0.3">
      <c r="Q9063" s="1"/>
      <c r="AB9063" s="2"/>
      <c r="AD9063" s="1"/>
      <c r="AE9063" s="1"/>
      <c r="AF9063" s="1"/>
      <c r="AG9063" s="1"/>
      <c r="AH9063" s="1"/>
    </row>
    <row r="9064" spans="17:34" x14ac:dyDescent="0.3">
      <c r="Q9064" s="1"/>
      <c r="AB9064" s="2"/>
      <c r="AD9064" s="1"/>
      <c r="AE9064" s="1"/>
      <c r="AF9064" s="1"/>
      <c r="AG9064" s="1"/>
      <c r="AH9064" s="1"/>
    </row>
    <row r="9065" spans="17:34" x14ac:dyDescent="0.3">
      <c r="Q9065" s="1"/>
      <c r="AB9065" s="2"/>
      <c r="AD9065" s="1"/>
      <c r="AE9065" s="1"/>
      <c r="AF9065" s="1"/>
      <c r="AG9065" s="1"/>
      <c r="AH9065" s="1"/>
    </row>
    <row r="9066" spans="17:34" x14ac:dyDescent="0.3">
      <c r="Q9066" s="1"/>
      <c r="AB9066" s="2"/>
      <c r="AD9066" s="1"/>
      <c r="AE9066" s="1"/>
      <c r="AF9066" s="1"/>
      <c r="AG9066" s="1"/>
      <c r="AH9066" s="1"/>
    </row>
    <row r="9067" spans="17:34" x14ac:dyDescent="0.3">
      <c r="Q9067" s="1"/>
      <c r="AB9067" s="2"/>
      <c r="AD9067" s="1"/>
      <c r="AE9067" s="1"/>
      <c r="AF9067" s="1"/>
      <c r="AG9067" s="1"/>
      <c r="AH9067" s="1"/>
    </row>
    <row r="9068" spans="17:34" x14ac:dyDescent="0.3">
      <c r="Q9068" s="1"/>
      <c r="AB9068" s="2"/>
      <c r="AD9068" s="1"/>
      <c r="AE9068" s="1"/>
      <c r="AF9068" s="1"/>
      <c r="AG9068" s="1"/>
      <c r="AH9068" s="1"/>
    </row>
    <row r="9069" spans="17:34" x14ac:dyDescent="0.3">
      <c r="Q9069" s="1"/>
      <c r="AB9069" s="2"/>
      <c r="AD9069" s="1"/>
      <c r="AE9069" s="1"/>
      <c r="AF9069" s="1"/>
      <c r="AG9069" s="1"/>
      <c r="AH9069" s="1"/>
    </row>
    <row r="9070" spans="17:34" x14ac:dyDescent="0.3">
      <c r="Q9070" s="1"/>
      <c r="AB9070" s="2"/>
      <c r="AD9070" s="1"/>
      <c r="AE9070" s="1"/>
      <c r="AF9070" s="1"/>
      <c r="AG9070" s="1"/>
      <c r="AH9070" s="1"/>
    </row>
    <row r="9071" spans="17:34" x14ac:dyDescent="0.3">
      <c r="Q9071" s="1"/>
      <c r="AB9071" s="2"/>
      <c r="AD9071" s="1"/>
      <c r="AE9071" s="1"/>
      <c r="AF9071" s="1"/>
      <c r="AG9071" s="1"/>
      <c r="AH9071" s="1"/>
    </row>
    <row r="9072" spans="17:34" x14ac:dyDescent="0.3">
      <c r="Q9072" s="1"/>
      <c r="AB9072" s="2"/>
      <c r="AD9072" s="1"/>
      <c r="AE9072" s="1"/>
      <c r="AF9072" s="1"/>
      <c r="AG9072" s="1"/>
      <c r="AH9072" s="1"/>
    </row>
    <row r="9073" spans="17:34" x14ac:dyDescent="0.3">
      <c r="Q9073" s="1"/>
      <c r="AB9073" s="2"/>
      <c r="AD9073" s="1"/>
      <c r="AE9073" s="1"/>
      <c r="AF9073" s="1"/>
      <c r="AG9073" s="1"/>
      <c r="AH9073" s="1"/>
    </row>
    <row r="9074" spans="17:34" x14ac:dyDescent="0.3">
      <c r="Q9074" s="1"/>
      <c r="AB9074" s="2"/>
      <c r="AD9074" s="1"/>
      <c r="AE9074" s="1"/>
      <c r="AF9074" s="1"/>
      <c r="AG9074" s="1"/>
      <c r="AH9074" s="1"/>
    </row>
    <row r="9075" spans="17:34" x14ac:dyDescent="0.3">
      <c r="Q9075" s="1"/>
      <c r="AB9075" s="2"/>
      <c r="AD9075" s="1"/>
      <c r="AE9075" s="1"/>
      <c r="AF9075" s="1"/>
      <c r="AG9075" s="1"/>
      <c r="AH9075" s="1"/>
    </row>
    <row r="9076" spans="17:34" x14ac:dyDescent="0.3">
      <c r="Q9076" s="1"/>
      <c r="AB9076" s="2"/>
      <c r="AD9076" s="1"/>
      <c r="AE9076" s="1"/>
      <c r="AF9076" s="1"/>
      <c r="AG9076" s="1"/>
      <c r="AH9076" s="1"/>
    </row>
    <row r="9077" spans="17:34" x14ac:dyDescent="0.3">
      <c r="Q9077" s="1"/>
      <c r="AB9077" s="2"/>
      <c r="AD9077" s="1"/>
      <c r="AE9077" s="1"/>
      <c r="AF9077" s="1"/>
      <c r="AG9077" s="1"/>
      <c r="AH9077" s="1"/>
    </row>
    <row r="9078" spans="17:34" x14ac:dyDescent="0.3">
      <c r="Q9078" s="1"/>
      <c r="AB9078" s="2"/>
      <c r="AD9078" s="1"/>
      <c r="AE9078" s="1"/>
      <c r="AF9078" s="1"/>
      <c r="AG9078" s="1"/>
      <c r="AH9078" s="1"/>
    </row>
    <row r="9079" spans="17:34" x14ac:dyDescent="0.3">
      <c r="Q9079" s="1"/>
      <c r="AB9079" s="2"/>
      <c r="AD9079" s="1"/>
      <c r="AE9079" s="1"/>
      <c r="AF9079" s="1"/>
      <c r="AG9079" s="1"/>
      <c r="AH9079" s="1"/>
    </row>
    <row r="9080" spans="17:34" x14ac:dyDescent="0.3">
      <c r="Q9080" s="1"/>
      <c r="AB9080" s="2"/>
      <c r="AD9080" s="1"/>
      <c r="AE9080" s="1"/>
      <c r="AF9080" s="1"/>
      <c r="AG9080" s="1"/>
      <c r="AH9080" s="1"/>
    </row>
    <row r="9081" spans="17:34" x14ac:dyDescent="0.3">
      <c r="Q9081" s="1"/>
      <c r="AB9081" s="2"/>
      <c r="AD9081" s="1"/>
      <c r="AE9081" s="1"/>
      <c r="AF9081" s="1"/>
      <c r="AG9081" s="1"/>
      <c r="AH9081" s="1"/>
    </row>
    <row r="9082" spans="17:34" x14ac:dyDescent="0.3">
      <c r="Q9082" s="1"/>
      <c r="AB9082" s="2"/>
      <c r="AD9082" s="1"/>
      <c r="AE9082" s="1"/>
      <c r="AF9082" s="1"/>
      <c r="AG9082" s="1"/>
      <c r="AH9082" s="1"/>
    </row>
    <row r="9083" spans="17:34" x14ac:dyDescent="0.3">
      <c r="Q9083" s="1"/>
      <c r="AB9083" s="2"/>
      <c r="AD9083" s="1"/>
      <c r="AE9083" s="1"/>
      <c r="AF9083" s="1"/>
      <c r="AG9083" s="1"/>
      <c r="AH9083" s="1"/>
    </row>
    <row r="9084" spans="17:34" x14ac:dyDescent="0.3">
      <c r="Q9084" s="1"/>
      <c r="AB9084" s="2"/>
      <c r="AD9084" s="1"/>
      <c r="AE9084" s="1"/>
      <c r="AF9084" s="1"/>
      <c r="AG9084" s="1"/>
      <c r="AH9084" s="1"/>
    </row>
    <row r="9085" spans="17:34" x14ac:dyDescent="0.3">
      <c r="Q9085" s="1"/>
      <c r="AB9085" s="2"/>
      <c r="AD9085" s="1"/>
      <c r="AE9085" s="1"/>
      <c r="AF9085" s="1"/>
      <c r="AG9085" s="1"/>
      <c r="AH9085" s="1"/>
    </row>
    <row r="9086" spans="17:34" x14ac:dyDescent="0.3">
      <c r="Q9086" s="1"/>
      <c r="AB9086" s="2"/>
      <c r="AD9086" s="1"/>
      <c r="AE9086" s="1"/>
      <c r="AF9086" s="1"/>
      <c r="AG9086" s="1"/>
      <c r="AH9086" s="1"/>
    </row>
    <row r="9087" spans="17:34" x14ac:dyDescent="0.3">
      <c r="Q9087" s="1"/>
      <c r="AB9087" s="2"/>
      <c r="AD9087" s="1"/>
      <c r="AE9087" s="1"/>
      <c r="AF9087" s="1"/>
      <c r="AG9087" s="1"/>
      <c r="AH9087" s="1"/>
    </row>
    <row r="9088" spans="17:34" x14ac:dyDescent="0.3">
      <c r="Q9088" s="1"/>
      <c r="AB9088" s="2"/>
      <c r="AD9088" s="1"/>
      <c r="AE9088" s="1"/>
      <c r="AF9088" s="1"/>
      <c r="AG9088" s="1"/>
      <c r="AH9088" s="1"/>
    </row>
    <row r="9089" spans="17:34" x14ac:dyDescent="0.3">
      <c r="Q9089" s="1"/>
      <c r="AB9089" s="2"/>
      <c r="AD9089" s="1"/>
      <c r="AE9089" s="1"/>
      <c r="AF9089" s="1"/>
      <c r="AG9089" s="1"/>
      <c r="AH9089" s="1"/>
    </row>
    <row r="9090" spans="17:34" x14ac:dyDescent="0.3">
      <c r="Q9090" s="1"/>
      <c r="AB9090" s="2"/>
      <c r="AD9090" s="1"/>
      <c r="AE9090" s="1"/>
      <c r="AF9090" s="1"/>
      <c r="AG9090" s="1"/>
      <c r="AH9090" s="1"/>
    </row>
    <row r="9091" spans="17:34" x14ac:dyDescent="0.3">
      <c r="Q9091" s="1"/>
      <c r="AB9091" s="2"/>
      <c r="AD9091" s="1"/>
      <c r="AE9091" s="1"/>
      <c r="AF9091" s="1"/>
      <c r="AG9091" s="1"/>
      <c r="AH9091" s="1"/>
    </row>
    <row r="9092" spans="17:34" x14ac:dyDescent="0.3">
      <c r="Q9092" s="1"/>
      <c r="AB9092" s="2"/>
      <c r="AD9092" s="1"/>
      <c r="AE9092" s="1"/>
      <c r="AF9092" s="1"/>
      <c r="AG9092" s="1"/>
      <c r="AH9092" s="1"/>
    </row>
    <row r="9093" spans="17:34" x14ac:dyDescent="0.3">
      <c r="Q9093" s="1"/>
      <c r="AB9093" s="2"/>
      <c r="AD9093" s="1"/>
      <c r="AE9093" s="1"/>
      <c r="AF9093" s="1"/>
      <c r="AG9093" s="1"/>
      <c r="AH9093" s="1"/>
    </row>
    <row r="9094" spans="17:34" x14ac:dyDescent="0.3">
      <c r="Q9094" s="1"/>
      <c r="AB9094" s="2"/>
      <c r="AD9094" s="1"/>
      <c r="AE9094" s="1"/>
      <c r="AF9094" s="1"/>
      <c r="AG9094" s="1"/>
      <c r="AH9094" s="1"/>
    </row>
    <row r="9095" spans="17:34" x14ac:dyDescent="0.3">
      <c r="Q9095" s="1"/>
      <c r="AB9095" s="2"/>
      <c r="AD9095" s="1"/>
      <c r="AE9095" s="1"/>
      <c r="AF9095" s="1"/>
      <c r="AG9095" s="1"/>
      <c r="AH9095" s="1"/>
    </row>
    <row r="9096" spans="17:34" x14ac:dyDescent="0.3">
      <c r="Q9096" s="1"/>
      <c r="AB9096" s="2"/>
      <c r="AD9096" s="1"/>
      <c r="AE9096" s="1"/>
      <c r="AF9096" s="1"/>
      <c r="AG9096" s="1"/>
      <c r="AH9096" s="1"/>
    </row>
    <row r="9097" spans="17:34" x14ac:dyDescent="0.3">
      <c r="Q9097" s="1"/>
      <c r="AB9097" s="2"/>
      <c r="AD9097" s="1"/>
      <c r="AE9097" s="1"/>
      <c r="AF9097" s="1"/>
      <c r="AG9097" s="1"/>
      <c r="AH9097" s="1"/>
    </row>
    <row r="9098" spans="17:34" x14ac:dyDescent="0.3">
      <c r="Q9098" s="1"/>
      <c r="AB9098" s="2"/>
      <c r="AD9098" s="1"/>
      <c r="AE9098" s="1"/>
      <c r="AF9098" s="1"/>
      <c r="AG9098" s="1"/>
      <c r="AH9098" s="1"/>
    </row>
    <row r="9099" spans="17:34" x14ac:dyDescent="0.3">
      <c r="Q9099" s="1"/>
      <c r="AB9099" s="2"/>
      <c r="AD9099" s="1"/>
      <c r="AE9099" s="1"/>
      <c r="AF9099" s="1"/>
      <c r="AG9099" s="1"/>
      <c r="AH9099" s="1"/>
    </row>
    <row r="9100" spans="17:34" x14ac:dyDescent="0.3">
      <c r="Q9100" s="1"/>
      <c r="AB9100" s="2"/>
      <c r="AD9100" s="1"/>
      <c r="AE9100" s="1"/>
      <c r="AF9100" s="1"/>
      <c r="AG9100" s="1"/>
      <c r="AH9100" s="1"/>
    </row>
    <row r="9101" spans="17:34" x14ac:dyDescent="0.3">
      <c r="Q9101" s="1"/>
      <c r="AB9101" s="2"/>
      <c r="AD9101" s="1"/>
      <c r="AE9101" s="1"/>
      <c r="AF9101" s="1"/>
      <c r="AG9101" s="1"/>
      <c r="AH9101" s="1"/>
    </row>
    <row r="9102" spans="17:34" x14ac:dyDescent="0.3">
      <c r="Q9102" s="1"/>
      <c r="AB9102" s="2"/>
      <c r="AD9102" s="1"/>
      <c r="AE9102" s="1"/>
      <c r="AF9102" s="1"/>
      <c r="AG9102" s="1"/>
      <c r="AH9102" s="1"/>
    </row>
    <row r="9103" spans="17:34" x14ac:dyDescent="0.3">
      <c r="Q9103" s="1"/>
      <c r="AB9103" s="2"/>
      <c r="AD9103" s="1"/>
      <c r="AE9103" s="1"/>
      <c r="AF9103" s="1"/>
      <c r="AG9103" s="1"/>
      <c r="AH9103" s="1"/>
    </row>
    <row r="9104" spans="17:34" x14ac:dyDescent="0.3">
      <c r="Q9104" s="1"/>
      <c r="AB9104" s="2"/>
      <c r="AD9104" s="1"/>
      <c r="AE9104" s="1"/>
      <c r="AF9104" s="1"/>
      <c r="AG9104" s="1"/>
      <c r="AH9104" s="1"/>
    </row>
    <row r="9105" spans="17:34" x14ac:dyDescent="0.3">
      <c r="Q9105" s="1"/>
      <c r="AB9105" s="2"/>
      <c r="AD9105" s="1"/>
      <c r="AE9105" s="1"/>
      <c r="AF9105" s="1"/>
      <c r="AG9105" s="1"/>
      <c r="AH9105" s="1"/>
    </row>
    <row r="9106" spans="17:34" x14ac:dyDescent="0.3">
      <c r="Q9106" s="1"/>
      <c r="AB9106" s="2"/>
      <c r="AD9106" s="1"/>
      <c r="AE9106" s="1"/>
      <c r="AF9106" s="1"/>
      <c r="AG9106" s="1"/>
      <c r="AH9106" s="1"/>
    </row>
    <row r="9107" spans="17:34" x14ac:dyDescent="0.3">
      <c r="Q9107" s="1"/>
      <c r="AB9107" s="2"/>
      <c r="AD9107" s="1"/>
      <c r="AE9107" s="1"/>
      <c r="AF9107" s="1"/>
      <c r="AG9107" s="1"/>
      <c r="AH9107" s="1"/>
    </row>
    <row r="9108" spans="17:34" x14ac:dyDescent="0.3">
      <c r="Q9108" s="1"/>
      <c r="AB9108" s="2"/>
      <c r="AD9108" s="1"/>
      <c r="AE9108" s="1"/>
      <c r="AF9108" s="1"/>
      <c r="AG9108" s="1"/>
      <c r="AH9108" s="1"/>
    </row>
    <row r="9109" spans="17:34" x14ac:dyDescent="0.3">
      <c r="Q9109" s="1"/>
      <c r="AB9109" s="2"/>
      <c r="AD9109" s="1"/>
      <c r="AE9109" s="1"/>
      <c r="AF9109" s="1"/>
      <c r="AG9109" s="1"/>
      <c r="AH9109" s="1"/>
    </row>
    <row r="9110" spans="17:34" x14ac:dyDescent="0.3">
      <c r="Q9110" s="1"/>
      <c r="AB9110" s="2"/>
      <c r="AD9110" s="1"/>
      <c r="AE9110" s="1"/>
      <c r="AF9110" s="1"/>
      <c r="AG9110" s="1"/>
      <c r="AH9110" s="1"/>
    </row>
    <row r="9111" spans="17:34" x14ac:dyDescent="0.3">
      <c r="Q9111" s="1"/>
      <c r="AB9111" s="2"/>
      <c r="AD9111" s="1"/>
      <c r="AE9111" s="1"/>
      <c r="AF9111" s="1"/>
      <c r="AG9111" s="1"/>
      <c r="AH9111" s="1"/>
    </row>
    <row r="9112" spans="17:34" x14ac:dyDescent="0.3">
      <c r="Q9112" s="1"/>
      <c r="AB9112" s="2"/>
      <c r="AD9112" s="1"/>
      <c r="AE9112" s="1"/>
      <c r="AF9112" s="1"/>
      <c r="AG9112" s="1"/>
      <c r="AH9112" s="1"/>
    </row>
    <row r="9113" spans="17:34" x14ac:dyDescent="0.3">
      <c r="Q9113" s="1"/>
      <c r="AB9113" s="2"/>
      <c r="AD9113" s="1"/>
      <c r="AE9113" s="1"/>
      <c r="AF9113" s="1"/>
      <c r="AG9113" s="1"/>
      <c r="AH9113" s="1"/>
    </row>
    <row r="9114" spans="17:34" x14ac:dyDescent="0.3">
      <c r="Q9114" s="1"/>
      <c r="AB9114" s="2"/>
      <c r="AD9114" s="1"/>
      <c r="AE9114" s="1"/>
      <c r="AF9114" s="1"/>
      <c r="AG9114" s="1"/>
      <c r="AH9114" s="1"/>
    </row>
    <row r="9115" spans="17:34" x14ac:dyDescent="0.3">
      <c r="Q9115" s="1"/>
      <c r="AB9115" s="2"/>
      <c r="AD9115" s="1"/>
      <c r="AE9115" s="1"/>
      <c r="AF9115" s="1"/>
      <c r="AG9115" s="1"/>
      <c r="AH9115" s="1"/>
    </row>
    <row r="9116" spans="17:34" x14ac:dyDescent="0.3">
      <c r="Q9116" s="1"/>
      <c r="AB9116" s="2"/>
      <c r="AD9116" s="1"/>
      <c r="AE9116" s="1"/>
      <c r="AF9116" s="1"/>
      <c r="AG9116" s="1"/>
      <c r="AH9116" s="1"/>
    </row>
    <row r="9117" spans="17:34" x14ac:dyDescent="0.3">
      <c r="Q9117" s="1"/>
      <c r="AB9117" s="2"/>
      <c r="AD9117" s="1"/>
      <c r="AE9117" s="1"/>
      <c r="AF9117" s="1"/>
      <c r="AG9117" s="1"/>
      <c r="AH9117" s="1"/>
    </row>
    <row r="9118" spans="17:34" x14ac:dyDescent="0.3">
      <c r="Q9118" s="1"/>
      <c r="AB9118" s="2"/>
      <c r="AD9118" s="1"/>
      <c r="AE9118" s="1"/>
      <c r="AF9118" s="1"/>
      <c r="AG9118" s="1"/>
      <c r="AH9118" s="1"/>
    </row>
    <row r="9119" spans="17:34" x14ac:dyDescent="0.3">
      <c r="Q9119" s="1"/>
      <c r="AB9119" s="2"/>
      <c r="AD9119" s="1"/>
      <c r="AE9119" s="1"/>
      <c r="AF9119" s="1"/>
      <c r="AG9119" s="1"/>
      <c r="AH9119" s="1"/>
    </row>
    <row r="9120" spans="17:34" x14ac:dyDescent="0.3">
      <c r="Q9120" s="1"/>
      <c r="AB9120" s="2"/>
      <c r="AD9120" s="1"/>
      <c r="AE9120" s="1"/>
      <c r="AF9120" s="1"/>
      <c r="AG9120" s="1"/>
      <c r="AH9120" s="1"/>
    </row>
    <row r="9121" spans="17:34" x14ac:dyDescent="0.3">
      <c r="Q9121" s="1"/>
      <c r="AB9121" s="2"/>
      <c r="AD9121" s="1"/>
      <c r="AE9121" s="1"/>
      <c r="AF9121" s="1"/>
      <c r="AG9121" s="1"/>
      <c r="AH9121" s="1"/>
    </row>
    <row r="9122" spans="17:34" x14ac:dyDescent="0.3">
      <c r="Q9122" s="1"/>
      <c r="AB9122" s="2"/>
      <c r="AD9122" s="1"/>
      <c r="AE9122" s="1"/>
      <c r="AF9122" s="1"/>
      <c r="AG9122" s="1"/>
      <c r="AH9122" s="1"/>
    </row>
    <row r="9123" spans="17:34" x14ac:dyDescent="0.3">
      <c r="Q9123" s="1"/>
      <c r="AB9123" s="2"/>
      <c r="AD9123" s="1"/>
      <c r="AE9123" s="1"/>
      <c r="AF9123" s="1"/>
      <c r="AG9123" s="1"/>
      <c r="AH9123" s="1"/>
    </row>
    <row r="9124" spans="17:34" x14ac:dyDescent="0.3">
      <c r="Q9124" s="1"/>
      <c r="AB9124" s="2"/>
      <c r="AD9124" s="1"/>
      <c r="AE9124" s="1"/>
      <c r="AF9124" s="1"/>
      <c r="AG9124" s="1"/>
      <c r="AH9124" s="1"/>
    </row>
    <row r="9125" spans="17:34" x14ac:dyDescent="0.3">
      <c r="Q9125" s="1"/>
      <c r="AB9125" s="2"/>
      <c r="AD9125" s="1"/>
      <c r="AE9125" s="1"/>
      <c r="AF9125" s="1"/>
      <c r="AG9125" s="1"/>
      <c r="AH9125" s="1"/>
    </row>
    <row r="9126" spans="17:34" x14ac:dyDescent="0.3">
      <c r="Q9126" s="1"/>
      <c r="AB9126" s="2"/>
      <c r="AD9126" s="1"/>
      <c r="AE9126" s="1"/>
      <c r="AF9126" s="1"/>
      <c r="AG9126" s="1"/>
      <c r="AH9126" s="1"/>
    </row>
    <row r="9127" spans="17:34" x14ac:dyDescent="0.3">
      <c r="Q9127" s="1"/>
      <c r="AB9127" s="2"/>
      <c r="AD9127" s="1"/>
      <c r="AE9127" s="1"/>
      <c r="AF9127" s="1"/>
      <c r="AG9127" s="1"/>
      <c r="AH9127" s="1"/>
    </row>
    <row r="9128" spans="17:34" x14ac:dyDescent="0.3">
      <c r="Q9128" s="1"/>
      <c r="AB9128" s="2"/>
      <c r="AD9128" s="1"/>
      <c r="AE9128" s="1"/>
      <c r="AF9128" s="1"/>
      <c r="AG9128" s="1"/>
      <c r="AH9128" s="1"/>
    </row>
    <row r="9129" spans="17:34" x14ac:dyDescent="0.3">
      <c r="Q9129" s="1"/>
      <c r="AB9129" s="2"/>
      <c r="AD9129" s="1"/>
      <c r="AE9129" s="1"/>
      <c r="AF9129" s="1"/>
      <c r="AG9129" s="1"/>
      <c r="AH9129" s="1"/>
    </row>
    <row r="9130" spans="17:34" x14ac:dyDescent="0.3">
      <c r="Q9130" s="1"/>
      <c r="AB9130" s="2"/>
      <c r="AD9130" s="1"/>
      <c r="AE9130" s="1"/>
      <c r="AF9130" s="1"/>
      <c r="AG9130" s="1"/>
      <c r="AH9130" s="1"/>
    </row>
    <row r="9131" spans="17:34" x14ac:dyDescent="0.3">
      <c r="Q9131" s="1"/>
      <c r="AB9131" s="2"/>
      <c r="AD9131" s="1"/>
      <c r="AE9131" s="1"/>
      <c r="AF9131" s="1"/>
      <c r="AG9131" s="1"/>
      <c r="AH9131" s="1"/>
    </row>
    <row r="9132" spans="17:34" x14ac:dyDescent="0.3">
      <c r="Q9132" s="1"/>
      <c r="AB9132" s="2"/>
      <c r="AD9132" s="1"/>
      <c r="AE9132" s="1"/>
      <c r="AF9132" s="1"/>
      <c r="AG9132" s="1"/>
      <c r="AH9132" s="1"/>
    </row>
    <row r="9133" spans="17:34" x14ac:dyDescent="0.3">
      <c r="Q9133" s="1"/>
      <c r="AB9133" s="2"/>
      <c r="AD9133" s="1"/>
      <c r="AE9133" s="1"/>
      <c r="AF9133" s="1"/>
      <c r="AG9133" s="1"/>
      <c r="AH9133" s="1"/>
    </row>
    <row r="9134" spans="17:34" x14ac:dyDescent="0.3">
      <c r="Q9134" s="1"/>
      <c r="AB9134" s="2"/>
      <c r="AD9134" s="1"/>
      <c r="AE9134" s="1"/>
      <c r="AF9134" s="1"/>
      <c r="AG9134" s="1"/>
      <c r="AH9134" s="1"/>
    </row>
    <row r="9135" spans="17:34" x14ac:dyDescent="0.3">
      <c r="Q9135" s="1"/>
      <c r="AB9135" s="2"/>
      <c r="AD9135" s="1"/>
      <c r="AE9135" s="1"/>
      <c r="AF9135" s="1"/>
      <c r="AG9135" s="1"/>
      <c r="AH9135" s="1"/>
    </row>
    <row r="9136" spans="17:34" x14ac:dyDescent="0.3">
      <c r="Q9136" s="1"/>
      <c r="AB9136" s="2"/>
      <c r="AD9136" s="1"/>
      <c r="AE9136" s="1"/>
      <c r="AF9136" s="1"/>
      <c r="AG9136" s="1"/>
      <c r="AH9136" s="1"/>
    </row>
    <row r="9137" spans="17:34" x14ac:dyDescent="0.3">
      <c r="Q9137" s="1"/>
      <c r="AB9137" s="2"/>
      <c r="AD9137" s="1"/>
      <c r="AE9137" s="1"/>
      <c r="AF9137" s="1"/>
      <c r="AG9137" s="1"/>
      <c r="AH9137" s="1"/>
    </row>
    <row r="9138" spans="17:34" x14ac:dyDescent="0.3">
      <c r="Q9138" s="1"/>
      <c r="AB9138" s="2"/>
      <c r="AD9138" s="1"/>
      <c r="AE9138" s="1"/>
      <c r="AF9138" s="1"/>
      <c r="AG9138" s="1"/>
      <c r="AH9138" s="1"/>
    </row>
    <row r="9139" spans="17:34" x14ac:dyDescent="0.3">
      <c r="Q9139" s="1"/>
      <c r="AB9139" s="2"/>
      <c r="AD9139" s="1"/>
      <c r="AE9139" s="1"/>
      <c r="AF9139" s="1"/>
      <c r="AG9139" s="1"/>
      <c r="AH9139" s="1"/>
    </row>
    <row r="9140" spans="17:34" x14ac:dyDescent="0.3">
      <c r="Q9140" s="1"/>
      <c r="AB9140" s="2"/>
      <c r="AD9140" s="1"/>
      <c r="AE9140" s="1"/>
      <c r="AF9140" s="1"/>
      <c r="AG9140" s="1"/>
      <c r="AH9140" s="1"/>
    </row>
    <row r="9141" spans="17:34" x14ac:dyDescent="0.3">
      <c r="Q9141" s="1"/>
      <c r="AB9141" s="2"/>
      <c r="AD9141" s="1"/>
      <c r="AE9141" s="1"/>
      <c r="AF9141" s="1"/>
      <c r="AG9141" s="1"/>
      <c r="AH9141" s="1"/>
    </row>
    <row r="9142" spans="17:34" x14ac:dyDescent="0.3">
      <c r="Q9142" s="1"/>
      <c r="AB9142" s="2"/>
      <c r="AD9142" s="1"/>
      <c r="AE9142" s="1"/>
      <c r="AF9142" s="1"/>
      <c r="AG9142" s="1"/>
      <c r="AH9142" s="1"/>
    </row>
    <row r="9143" spans="17:34" x14ac:dyDescent="0.3">
      <c r="Q9143" s="1"/>
      <c r="AB9143" s="2"/>
      <c r="AD9143" s="1"/>
      <c r="AE9143" s="1"/>
      <c r="AF9143" s="1"/>
      <c r="AG9143" s="1"/>
      <c r="AH9143" s="1"/>
    </row>
    <row r="9144" spans="17:34" x14ac:dyDescent="0.3">
      <c r="Q9144" s="1"/>
      <c r="AB9144" s="2"/>
      <c r="AD9144" s="1"/>
      <c r="AE9144" s="1"/>
      <c r="AF9144" s="1"/>
      <c r="AG9144" s="1"/>
      <c r="AH9144" s="1"/>
    </row>
    <row r="9145" spans="17:34" x14ac:dyDescent="0.3">
      <c r="Q9145" s="1"/>
      <c r="AB9145" s="2"/>
      <c r="AD9145" s="1"/>
      <c r="AE9145" s="1"/>
      <c r="AF9145" s="1"/>
      <c r="AG9145" s="1"/>
      <c r="AH9145" s="1"/>
    </row>
    <row r="9146" spans="17:34" x14ac:dyDescent="0.3">
      <c r="Q9146" s="1"/>
      <c r="AB9146" s="2"/>
      <c r="AD9146" s="1"/>
      <c r="AE9146" s="1"/>
      <c r="AF9146" s="1"/>
      <c r="AG9146" s="1"/>
      <c r="AH9146" s="1"/>
    </row>
    <row r="9147" spans="17:34" x14ac:dyDescent="0.3">
      <c r="Q9147" s="1"/>
      <c r="AB9147" s="2"/>
      <c r="AD9147" s="1"/>
      <c r="AE9147" s="1"/>
      <c r="AF9147" s="1"/>
      <c r="AG9147" s="1"/>
      <c r="AH9147" s="1"/>
    </row>
    <row r="9148" spans="17:34" x14ac:dyDescent="0.3">
      <c r="Q9148" s="1"/>
      <c r="AB9148" s="2"/>
      <c r="AD9148" s="1"/>
      <c r="AE9148" s="1"/>
      <c r="AF9148" s="1"/>
      <c r="AG9148" s="1"/>
      <c r="AH9148" s="1"/>
    </row>
    <row r="9149" spans="17:34" x14ac:dyDescent="0.3">
      <c r="Q9149" s="1"/>
      <c r="AB9149" s="2"/>
      <c r="AD9149" s="1"/>
      <c r="AE9149" s="1"/>
      <c r="AF9149" s="1"/>
      <c r="AG9149" s="1"/>
      <c r="AH9149" s="1"/>
    </row>
    <row r="9150" spans="17:34" x14ac:dyDescent="0.3">
      <c r="Q9150" s="1"/>
      <c r="AB9150" s="2"/>
      <c r="AD9150" s="1"/>
      <c r="AE9150" s="1"/>
      <c r="AF9150" s="1"/>
      <c r="AG9150" s="1"/>
      <c r="AH9150" s="1"/>
    </row>
    <row r="9151" spans="17:34" x14ac:dyDescent="0.3">
      <c r="Q9151" s="1"/>
      <c r="AB9151" s="2"/>
      <c r="AD9151" s="1"/>
      <c r="AE9151" s="1"/>
      <c r="AF9151" s="1"/>
      <c r="AG9151" s="1"/>
      <c r="AH9151" s="1"/>
    </row>
    <row r="9152" spans="17:34" x14ac:dyDescent="0.3">
      <c r="Q9152" s="1"/>
      <c r="AB9152" s="2"/>
      <c r="AD9152" s="1"/>
      <c r="AE9152" s="1"/>
      <c r="AF9152" s="1"/>
      <c r="AG9152" s="1"/>
      <c r="AH9152" s="1"/>
    </row>
    <row r="9153" spans="17:34" x14ac:dyDescent="0.3">
      <c r="Q9153" s="1"/>
      <c r="AB9153" s="2"/>
      <c r="AD9153" s="1"/>
      <c r="AE9153" s="1"/>
      <c r="AF9153" s="1"/>
      <c r="AG9153" s="1"/>
      <c r="AH9153" s="1"/>
    </row>
    <row r="9154" spans="17:34" x14ac:dyDescent="0.3">
      <c r="Q9154" s="1"/>
      <c r="AB9154" s="2"/>
      <c r="AD9154" s="1"/>
      <c r="AE9154" s="1"/>
      <c r="AF9154" s="1"/>
      <c r="AG9154" s="1"/>
      <c r="AH9154" s="1"/>
    </row>
    <row r="9155" spans="17:34" x14ac:dyDescent="0.3">
      <c r="Q9155" s="1"/>
      <c r="AB9155" s="2"/>
      <c r="AD9155" s="1"/>
      <c r="AE9155" s="1"/>
      <c r="AF9155" s="1"/>
      <c r="AG9155" s="1"/>
      <c r="AH9155" s="1"/>
    </row>
    <row r="9156" spans="17:34" x14ac:dyDescent="0.3">
      <c r="Q9156" s="1"/>
      <c r="AB9156" s="2"/>
      <c r="AD9156" s="1"/>
      <c r="AE9156" s="1"/>
      <c r="AF9156" s="1"/>
      <c r="AG9156" s="1"/>
      <c r="AH9156" s="1"/>
    </row>
    <row r="9157" spans="17:34" x14ac:dyDescent="0.3">
      <c r="Q9157" s="1"/>
      <c r="AB9157" s="2"/>
      <c r="AD9157" s="1"/>
      <c r="AE9157" s="1"/>
      <c r="AF9157" s="1"/>
      <c r="AG9157" s="1"/>
      <c r="AH9157" s="1"/>
    </row>
    <row r="9158" spans="17:34" x14ac:dyDescent="0.3">
      <c r="Q9158" s="1"/>
      <c r="AB9158" s="2"/>
      <c r="AD9158" s="1"/>
      <c r="AE9158" s="1"/>
      <c r="AF9158" s="1"/>
      <c r="AG9158" s="1"/>
      <c r="AH9158" s="1"/>
    </row>
    <row r="9159" spans="17:34" x14ac:dyDescent="0.3">
      <c r="Q9159" s="1"/>
      <c r="AB9159" s="2"/>
      <c r="AD9159" s="1"/>
      <c r="AE9159" s="1"/>
      <c r="AF9159" s="1"/>
      <c r="AG9159" s="1"/>
      <c r="AH9159" s="1"/>
    </row>
    <row r="9160" spans="17:34" x14ac:dyDescent="0.3">
      <c r="Q9160" s="1"/>
      <c r="AB9160" s="2"/>
      <c r="AD9160" s="1"/>
      <c r="AE9160" s="1"/>
      <c r="AF9160" s="1"/>
      <c r="AG9160" s="1"/>
      <c r="AH9160" s="1"/>
    </row>
    <row r="9161" spans="17:34" x14ac:dyDescent="0.3">
      <c r="Q9161" s="1"/>
      <c r="AB9161" s="2"/>
      <c r="AD9161" s="1"/>
      <c r="AE9161" s="1"/>
      <c r="AF9161" s="1"/>
      <c r="AG9161" s="1"/>
      <c r="AH9161" s="1"/>
    </row>
    <row r="9162" spans="17:34" x14ac:dyDescent="0.3">
      <c r="Q9162" s="1"/>
      <c r="AB9162" s="2"/>
      <c r="AD9162" s="1"/>
      <c r="AE9162" s="1"/>
      <c r="AF9162" s="1"/>
      <c r="AG9162" s="1"/>
      <c r="AH9162" s="1"/>
    </row>
    <row r="9163" spans="17:34" x14ac:dyDescent="0.3">
      <c r="Q9163" s="1"/>
      <c r="AB9163" s="2"/>
      <c r="AD9163" s="1"/>
      <c r="AE9163" s="1"/>
      <c r="AF9163" s="1"/>
      <c r="AG9163" s="1"/>
      <c r="AH9163" s="1"/>
    </row>
    <row r="9164" spans="17:34" x14ac:dyDescent="0.3">
      <c r="Q9164" s="1"/>
      <c r="AB9164" s="2"/>
      <c r="AD9164" s="1"/>
      <c r="AE9164" s="1"/>
      <c r="AF9164" s="1"/>
      <c r="AG9164" s="1"/>
      <c r="AH9164" s="1"/>
    </row>
    <row r="9165" spans="17:34" x14ac:dyDescent="0.3">
      <c r="Q9165" s="1"/>
      <c r="AB9165" s="2"/>
      <c r="AD9165" s="1"/>
      <c r="AE9165" s="1"/>
      <c r="AF9165" s="1"/>
      <c r="AG9165" s="1"/>
      <c r="AH9165" s="1"/>
    </row>
    <row r="9166" spans="17:34" x14ac:dyDescent="0.3">
      <c r="Q9166" s="1"/>
      <c r="AB9166" s="2"/>
      <c r="AD9166" s="1"/>
      <c r="AE9166" s="1"/>
      <c r="AF9166" s="1"/>
      <c r="AG9166" s="1"/>
      <c r="AH9166" s="1"/>
    </row>
    <row r="9167" spans="17:34" x14ac:dyDescent="0.3">
      <c r="Q9167" s="1"/>
      <c r="AB9167" s="2"/>
      <c r="AD9167" s="1"/>
      <c r="AE9167" s="1"/>
      <c r="AF9167" s="1"/>
      <c r="AG9167" s="1"/>
      <c r="AH9167" s="1"/>
    </row>
    <row r="9168" spans="17:34" x14ac:dyDescent="0.3">
      <c r="Q9168" s="1"/>
      <c r="AB9168" s="2"/>
      <c r="AD9168" s="1"/>
      <c r="AE9168" s="1"/>
      <c r="AF9168" s="1"/>
      <c r="AG9168" s="1"/>
      <c r="AH9168" s="1"/>
    </row>
    <row r="9169" spans="17:34" x14ac:dyDescent="0.3">
      <c r="Q9169" s="1"/>
      <c r="AB9169" s="2"/>
      <c r="AD9169" s="1"/>
      <c r="AE9169" s="1"/>
      <c r="AF9169" s="1"/>
      <c r="AG9169" s="1"/>
      <c r="AH9169" s="1"/>
    </row>
    <row r="9170" spans="17:34" x14ac:dyDescent="0.3">
      <c r="Q9170" s="1"/>
      <c r="AB9170" s="2"/>
      <c r="AD9170" s="1"/>
      <c r="AE9170" s="1"/>
      <c r="AF9170" s="1"/>
      <c r="AG9170" s="1"/>
      <c r="AH9170" s="1"/>
    </row>
    <row r="9171" spans="17:34" x14ac:dyDescent="0.3">
      <c r="Q9171" s="1"/>
      <c r="AB9171" s="2"/>
      <c r="AD9171" s="1"/>
      <c r="AE9171" s="1"/>
      <c r="AF9171" s="1"/>
      <c r="AG9171" s="1"/>
      <c r="AH9171" s="1"/>
    </row>
    <row r="9172" spans="17:34" x14ac:dyDescent="0.3">
      <c r="Q9172" s="1"/>
      <c r="AB9172" s="2"/>
      <c r="AD9172" s="1"/>
      <c r="AE9172" s="1"/>
      <c r="AF9172" s="1"/>
      <c r="AG9172" s="1"/>
      <c r="AH9172" s="1"/>
    </row>
    <row r="9173" spans="17:34" x14ac:dyDescent="0.3">
      <c r="Q9173" s="1"/>
      <c r="AB9173" s="2"/>
      <c r="AD9173" s="1"/>
      <c r="AE9173" s="1"/>
      <c r="AF9173" s="1"/>
      <c r="AG9173" s="1"/>
      <c r="AH9173" s="1"/>
    </row>
    <row r="9174" spans="17:34" x14ac:dyDescent="0.3">
      <c r="Q9174" s="1"/>
      <c r="AB9174" s="2"/>
      <c r="AD9174" s="1"/>
      <c r="AE9174" s="1"/>
      <c r="AF9174" s="1"/>
      <c r="AG9174" s="1"/>
      <c r="AH9174" s="1"/>
    </row>
    <row r="9175" spans="17:34" x14ac:dyDescent="0.3">
      <c r="Q9175" s="1"/>
      <c r="AB9175" s="2"/>
      <c r="AD9175" s="1"/>
      <c r="AE9175" s="1"/>
      <c r="AF9175" s="1"/>
      <c r="AG9175" s="1"/>
      <c r="AH9175" s="1"/>
    </row>
    <row r="9176" spans="17:34" x14ac:dyDescent="0.3">
      <c r="Q9176" s="1"/>
      <c r="AB9176" s="2"/>
      <c r="AD9176" s="1"/>
      <c r="AE9176" s="1"/>
      <c r="AF9176" s="1"/>
      <c r="AG9176" s="1"/>
      <c r="AH9176" s="1"/>
    </row>
    <row r="9177" spans="17:34" x14ac:dyDescent="0.3">
      <c r="Q9177" s="1"/>
      <c r="AB9177" s="2"/>
      <c r="AD9177" s="1"/>
      <c r="AE9177" s="1"/>
      <c r="AF9177" s="1"/>
      <c r="AG9177" s="1"/>
      <c r="AH9177" s="1"/>
    </row>
    <row r="9178" spans="17:34" x14ac:dyDescent="0.3">
      <c r="Q9178" s="1"/>
      <c r="AB9178" s="2"/>
      <c r="AD9178" s="1"/>
      <c r="AE9178" s="1"/>
      <c r="AF9178" s="1"/>
      <c r="AG9178" s="1"/>
      <c r="AH9178" s="1"/>
    </row>
    <row r="9179" spans="17:34" x14ac:dyDescent="0.3">
      <c r="Q9179" s="1"/>
      <c r="AB9179" s="2"/>
      <c r="AD9179" s="1"/>
      <c r="AE9179" s="1"/>
      <c r="AF9179" s="1"/>
      <c r="AG9179" s="1"/>
      <c r="AH9179" s="1"/>
    </row>
    <row r="9180" spans="17:34" x14ac:dyDescent="0.3">
      <c r="Q9180" s="1"/>
      <c r="AB9180" s="2"/>
      <c r="AD9180" s="1"/>
      <c r="AE9180" s="1"/>
      <c r="AF9180" s="1"/>
      <c r="AG9180" s="1"/>
      <c r="AH9180" s="1"/>
    </row>
    <row r="9181" spans="17:34" x14ac:dyDescent="0.3">
      <c r="Q9181" s="1"/>
      <c r="AB9181" s="2"/>
      <c r="AD9181" s="1"/>
      <c r="AE9181" s="1"/>
      <c r="AF9181" s="1"/>
      <c r="AG9181" s="1"/>
      <c r="AH9181" s="1"/>
    </row>
    <row r="9182" spans="17:34" x14ac:dyDescent="0.3">
      <c r="Q9182" s="1"/>
      <c r="AB9182" s="2"/>
      <c r="AD9182" s="1"/>
      <c r="AE9182" s="1"/>
      <c r="AF9182" s="1"/>
      <c r="AG9182" s="1"/>
      <c r="AH9182" s="1"/>
    </row>
    <row r="9183" spans="17:34" x14ac:dyDescent="0.3">
      <c r="Q9183" s="1"/>
      <c r="AB9183" s="2"/>
      <c r="AD9183" s="1"/>
      <c r="AE9183" s="1"/>
      <c r="AF9183" s="1"/>
      <c r="AG9183" s="1"/>
      <c r="AH9183" s="1"/>
    </row>
    <row r="9184" spans="17:34" x14ac:dyDescent="0.3">
      <c r="Q9184" s="1"/>
      <c r="AB9184" s="2"/>
      <c r="AD9184" s="1"/>
      <c r="AE9184" s="1"/>
      <c r="AF9184" s="1"/>
      <c r="AG9184" s="1"/>
      <c r="AH9184" s="1"/>
    </row>
    <row r="9185" spans="17:34" x14ac:dyDescent="0.3">
      <c r="Q9185" s="1"/>
      <c r="AB9185" s="2"/>
      <c r="AD9185" s="1"/>
      <c r="AE9185" s="1"/>
      <c r="AF9185" s="1"/>
      <c r="AG9185" s="1"/>
      <c r="AH9185" s="1"/>
    </row>
    <row r="9186" spans="17:34" x14ac:dyDescent="0.3">
      <c r="Q9186" s="1"/>
      <c r="AB9186" s="2"/>
      <c r="AD9186" s="1"/>
      <c r="AE9186" s="1"/>
      <c r="AF9186" s="1"/>
      <c r="AG9186" s="1"/>
      <c r="AH9186" s="1"/>
    </row>
    <row r="9187" spans="17:34" x14ac:dyDescent="0.3">
      <c r="Q9187" s="1"/>
      <c r="AB9187" s="2"/>
      <c r="AD9187" s="1"/>
      <c r="AE9187" s="1"/>
      <c r="AF9187" s="1"/>
      <c r="AG9187" s="1"/>
      <c r="AH9187" s="1"/>
    </row>
    <row r="9188" spans="17:34" x14ac:dyDescent="0.3">
      <c r="Q9188" s="1"/>
      <c r="AB9188" s="2"/>
      <c r="AD9188" s="1"/>
      <c r="AE9188" s="1"/>
      <c r="AF9188" s="1"/>
      <c r="AG9188" s="1"/>
      <c r="AH9188" s="1"/>
    </row>
    <row r="9189" spans="17:34" x14ac:dyDescent="0.3">
      <c r="Q9189" s="1"/>
      <c r="AB9189" s="2"/>
      <c r="AD9189" s="1"/>
      <c r="AE9189" s="1"/>
      <c r="AF9189" s="1"/>
      <c r="AG9189" s="1"/>
      <c r="AH9189" s="1"/>
    </row>
    <row r="9190" spans="17:34" x14ac:dyDescent="0.3">
      <c r="Q9190" s="1"/>
      <c r="AB9190" s="2"/>
      <c r="AD9190" s="1"/>
      <c r="AE9190" s="1"/>
      <c r="AF9190" s="1"/>
      <c r="AG9190" s="1"/>
      <c r="AH9190" s="1"/>
    </row>
    <row r="9191" spans="17:34" x14ac:dyDescent="0.3">
      <c r="Q9191" s="1"/>
      <c r="AB9191" s="2"/>
      <c r="AD9191" s="1"/>
      <c r="AE9191" s="1"/>
      <c r="AF9191" s="1"/>
      <c r="AG9191" s="1"/>
      <c r="AH9191" s="1"/>
    </row>
    <row r="9192" spans="17:34" x14ac:dyDescent="0.3">
      <c r="Q9192" s="1"/>
      <c r="AB9192" s="2"/>
      <c r="AD9192" s="1"/>
      <c r="AE9192" s="1"/>
      <c r="AF9192" s="1"/>
      <c r="AG9192" s="1"/>
      <c r="AH9192" s="1"/>
    </row>
    <row r="9193" spans="17:34" x14ac:dyDescent="0.3">
      <c r="Q9193" s="1"/>
      <c r="AB9193" s="2"/>
      <c r="AD9193" s="1"/>
      <c r="AE9193" s="1"/>
      <c r="AF9193" s="1"/>
      <c r="AG9193" s="1"/>
      <c r="AH9193" s="1"/>
    </row>
    <row r="9194" spans="17:34" x14ac:dyDescent="0.3">
      <c r="Q9194" s="1"/>
      <c r="AB9194" s="2"/>
      <c r="AD9194" s="1"/>
      <c r="AE9194" s="1"/>
      <c r="AF9194" s="1"/>
      <c r="AG9194" s="1"/>
      <c r="AH9194" s="1"/>
    </row>
    <row r="9195" spans="17:34" x14ac:dyDescent="0.3">
      <c r="Q9195" s="1"/>
      <c r="AB9195" s="2"/>
      <c r="AD9195" s="1"/>
      <c r="AE9195" s="1"/>
      <c r="AF9195" s="1"/>
      <c r="AG9195" s="1"/>
      <c r="AH9195" s="1"/>
    </row>
    <row r="9196" spans="17:34" x14ac:dyDescent="0.3">
      <c r="Q9196" s="1"/>
      <c r="AB9196" s="2"/>
      <c r="AD9196" s="1"/>
      <c r="AE9196" s="1"/>
      <c r="AF9196" s="1"/>
      <c r="AG9196" s="1"/>
      <c r="AH9196" s="1"/>
    </row>
    <row r="9197" spans="17:34" x14ac:dyDescent="0.3">
      <c r="Q9197" s="1"/>
      <c r="AB9197" s="2"/>
      <c r="AD9197" s="1"/>
      <c r="AE9197" s="1"/>
      <c r="AF9197" s="1"/>
      <c r="AG9197" s="1"/>
      <c r="AH9197" s="1"/>
    </row>
    <row r="9198" spans="17:34" x14ac:dyDescent="0.3">
      <c r="Q9198" s="1"/>
      <c r="AB9198" s="2"/>
      <c r="AD9198" s="1"/>
      <c r="AE9198" s="1"/>
      <c r="AF9198" s="1"/>
      <c r="AG9198" s="1"/>
      <c r="AH9198" s="1"/>
    </row>
    <row r="9199" spans="17:34" x14ac:dyDescent="0.3">
      <c r="Q9199" s="1"/>
      <c r="AB9199" s="2"/>
      <c r="AD9199" s="1"/>
      <c r="AE9199" s="1"/>
      <c r="AF9199" s="1"/>
      <c r="AG9199" s="1"/>
      <c r="AH9199" s="1"/>
    </row>
    <row r="9200" spans="17:34" x14ac:dyDescent="0.3">
      <c r="Q9200" s="1"/>
      <c r="AB9200" s="2"/>
      <c r="AD9200" s="1"/>
      <c r="AE9200" s="1"/>
      <c r="AF9200" s="1"/>
      <c r="AG9200" s="1"/>
      <c r="AH9200" s="1"/>
    </row>
    <row r="9201" spans="17:34" x14ac:dyDescent="0.3">
      <c r="Q9201" s="1"/>
      <c r="AB9201" s="2"/>
      <c r="AD9201" s="1"/>
      <c r="AE9201" s="1"/>
      <c r="AF9201" s="1"/>
      <c r="AG9201" s="1"/>
      <c r="AH9201" s="1"/>
    </row>
    <row r="9202" spans="17:34" x14ac:dyDescent="0.3">
      <c r="Q9202" s="1"/>
      <c r="AB9202" s="2"/>
      <c r="AD9202" s="1"/>
      <c r="AE9202" s="1"/>
      <c r="AF9202" s="1"/>
      <c r="AG9202" s="1"/>
      <c r="AH9202" s="1"/>
    </row>
    <row r="9203" spans="17:34" x14ac:dyDescent="0.3">
      <c r="Q9203" s="1"/>
      <c r="AB9203" s="2"/>
      <c r="AD9203" s="1"/>
      <c r="AE9203" s="1"/>
      <c r="AF9203" s="1"/>
      <c r="AG9203" s="1"/>
      <c r="AH9203" s="1"/>
    </row>
    <row r="9204" spans="17:34" x14ac:dyDescent="0.3">
      <c r="Q9204" s="1"/>
      <c r="AB9204" s="2"/>
      <c r="AD9204" s="1"/>
      <c r="AE9204" s="1"/>
      <c r="AF9204" s="1"/>
      <c r="AG9204" s="1"/>
      <c r="AH9204" s="1"/>
    </row>
    <row r="9205" spans="17:34" x14ac:dyDescent="0.3">
      <c r="Q9205" s="1"/>
      <c r="AB9205" s="2"/>
      <c r="AD9205" s="1"/>
      <c r="AE9205" s="1"/>
      <c r="AF9205" s="1"/>
      <c r="AG9205" s="1"/>
      <c r="AH9205" s="1"/>
    </row>
    <row r="9206" spans="17:34" x14ac:dyDescent="0.3">
      <c r="Q9206" s="1"/>
      <c r="AB9206" s="2"/>
      <c r="AD9206" s="1"/>
      <c r="AE9206" s="1"/>
      <c r="AF9206" s="1"/>
      <c r="AG9206" s="1"/>
      <c r="AH9206" s="1"/>
    </row>
    <row r="9207" spans="17:34" x14ac:dyDescent="0.3">
      <c r="Q9207" s="1"/>
      <c r="AB9207" s="2"/>
      <c r="AD9207" s="1"/>
      <c r="AE9207" s="1"/>
      <c r="AF9207" s="1"/>
      <c r="AG9207" s="1"/>
      <c r="AH9207" s="1"/>
    </row>
    <row r="9208" spans="17:34" x14ac:dyDescent="0.3">
      <c r="Q9208" s="1"/>
      <c r="AB9208" s="2"/>
      <c r="AD9208" s="1"/>
      <c r="AE9208" s="1"/>
      <c r="AF9208" s="1"/>
      <c r="AG9208" s="1"/>
      <c r="AH9208" s="1"/>
    </row>
    <row r="9209" spans="17:34" x14ac:dyDescent="0.3">
      <c r="Q9209" s="1"/>
      <c r="AB9209" s="2"/>
      <c r="AD9209" s="1"/>
      <c r="AE9209" s="1"/>
      <c r="AF9209" s="1"/>
      <c r="AG9209" s="1"/>
      <c r="AH9209" s="1"/>
    </row>
    <row r="9210" spans="17:34" x14ac:dyDescent="0.3">
      <c r="Q9210" s="1"/>
      <c r="AB9210" s="2"/>
      <c r="AD9210" s="1"/>
      <c r="AE9210" s="1"/>
      <c r="AF9210" s="1"/>
      <c r="AG9210" s="1"/>
      <c r="AH9210" s="1"/>
    </row>
    <row r="9211" spans="17:34" x14ac:dyDescent="0.3">
      <c r="Q9211" s="1"/>
      <c r="AB9211" s="2"/>
      <c r="AD9211" s="1"/>
      <c r="AE9211" s="1"/>
      <c r="AF9211" s="1"/>
      <c r="AG9211" s="1"/>
      <c r="AH9211" s="1"/>
    </row>
    <row r="9212" spans="17:34" x14ac:dyDescent="0.3">
      <c r="Q9212" s="1"/>
      <c r="AB9212" s="2"/>
      <c r="AD9212" s="1"/>
      <c r="AE9212" s="1"/>
      <c r="AF9212" s="1"/>
      <c r="AG9212" s="1"/>
      <c r="AH9212" s="1"/>
    </row>
    <row r="9213" spans="17:34" x14ac:dyDescent="0.3">
      <c r="Q9213" s="1"/>
      <c r="AB9213" s="2"/>
      <c r="AD9213" s="1"/>
      <c r="AE9213" s="1"/>
      <c r="AF9213" s="1"/>
      <c r="AG9213" s="1"/>
      <c r="AH9213" s="1"/>
    </row>
    <row r="9214" spans="17:34" x14ac:dyDescent="0.3">
      <c r="Q9214" s="1"/>
      <c r="AB9214" s="2"/>
      <c r="AD9214" s="1"/>
      <c r="AE9214" s="1"/>
      <c r="AF9214" s="1"/>
      <c r="AG9214" s="1"/>
      <c r="AH9214" s="1"/>
    </row>
    <row r="9215" spans="17:34" x14ac:dyDescent="0.3">
      <c r="Q9215" s="1"/>
      <c r="AB9215" s="2"/>
      <c r="AD9215" s="1"/>
      <c r="AE9215" s="1"/>
      <c r="AF9215" s="1"/>
      <c r="AG9215" s="1"/>
      <c r="AH9215" s="1"/>
    </row>
    <row r="9216" spans="17:34" x14ac:dyDescent="0.3">
      <c r="Q9216" s="1"/>
      <c r="AB9216" s="2"/>
      <c r="AD9216" s="1"/>
      <c r="AE9216" s="1"/>
      <c r="AF9216" s="1"/>
      <c r="AG9216" s="1"/>
      <c r="AH9216" s="1"/>
    </row>
    <row r="9217" spans="17:34" x14ac:dyDescent="0.3">
      <c r="Q9217" s="1"/>
      <c r="AB9217" s="2"/>
      <c r="AD9217" s="1"/>
      <c r="AE9217" s="1"/>
      <c r="AF9217" s="1"/>
      <c r="AG9217" s="1"/>
      <c r="AH9217" s="1"/>
    </row>
    <row r="9218" spans="17:34" x14ac:dyDescent="0.3">
      <c r="Q9218" s="1"/>
      <c r="AB9218" s="2"/>
      <c r="AD9218" s="1"/>
      <c r="AE9218" s="1"/>
      <c r="AF9218" s="1"/>
      <c r="AG9218" s="1"/>
      <c r="AH9218" s="1"/>
    </row>
    <row r="9219" spans="17:34" x14ac:dyDescent="0.3">
      <c r="Q9219" s="1"/>
      <c r="AB9219" s="2"/>
      <c r="AD9219" s="1"/>
      <c r="AE9219" s="1"/>
      <c r="AF9219" s="1"/>
      <c r="AG9219" s="1"/>
      <c r="AH9219" s="1"/>
    </row>
    <row r="9220" spans="17:34" x14ac:dyDescent="0.3">
      <c r="Q9220" s="1"/>
      <c r="AB9220" s="2"/>
      <c r="AD9220" s="1"/>
      <c r="AE9220" s="1"/>
      <c r="AF9220" s="1"/>
      <c r="AG9220" s="1"/>
      <c r="AH9220" s="1"/>
    </row>
    <row r="9221" spans="17:34" x14ac:dyDescent="0.3">
      <c r="Q9221" s="1"/>
      <c r="AB9221" s="2"/>
      <c r="AD9221" s="1"/>
      <c r="AE9221" s="1"/>
      <c r="AF9221" s="1"/>
      <c r="AG9221" s="1"/>
      <c r="AH9221" s="1"/>
    </row>
    <row r="9222" spans="17:34" x14ac:dyDescent="0.3">
      <c r="Q9222" s="1"/>
      <c r="AB9222" s="2"/>
      <c r="AD9222" s="1"/>
      <c r="AE9222" s="1"/>
      <c r="AF9222" s="1"/>
      <c r="AG9222" s="1"/>
      <c r="AH9222" s="1"/>
    </row>
    <row r="9223" spans="17:34" x14ac:dyDescent="0.3">
      <c r="Q9223" s="1"/>
      <c r="AB9223" s="2"/>
      <c r="AD9223" s="1"/>
      <c r="AE9223" s="1"/>
      <c r="AF9223" s="1"/>
      <c r="AG9223" s="1"/>
      <c r="AH9223" s="1"/>
    </row>
    <row r="9224" spans="17:34" x14ac:dyDescent="0.3">
      <c r="Q9224" s="1"/>
      <c r="AB9224" s="2"/>
      <c r="AD9224" s="1"/>
      <c r="AE9224" s="1"/>
      <c r="AF9224" s="1"/>
      <c r="AG9224" s="1"/>
      <c r="AH9224" s="1"/>
    </row>
    <row r="9225" spans="17:34" x14ac:dyDescent="0.3">
      <c r="Q9225" s="1"/>
      <c r="AB9225" s="2"/>
      <c r="AD9225" s="1"/>
      <c r="AE9225" s="1"/>
      <c r="AF9225" s="1"/>
      <c r="AG9225" s="1"/>
      <c r="AH9225" s="1"/>
    </row>
    <row r="9226" spans="17:34" x14ac:dyDescent="0.3">
      <c r="Q9226" s="1"/>
      <c r="AB9226" s="2"/>
      <c r="AD9226" s="1"/>
      <c r="AE9226" s="1"/>
      <c r="AF9226" s="1"/>
      <c r="AG9226" s="1"/>
      <c r="AH9226" s="1"/>
    </row>
    <row r="9227" spans="17:34" x14ac:dyDescent="0.3">
      <c r="Q9227" s="1"/>
      <c r="AB9227" s="2"/>
      <c r="AD9227" s="1"/>
      <c r="AE9227" s="1"/>
      <c r="AF9227" s="1"/>
      <c r="AG9227" s="1"/>
      <c r="AH9227" s="1"/>
    </row>
    <row r="9228" spans="17:34" x14ac:dyDescent="0.3">
      <c r="Q9228" s="1"/>
      <c r="AB9228" s="2"/>
      <c r="AD9228" s="1"/>
      <c r="AE9228" s="1"/>
      <c r="AF9228" s="1"/>
      <c r="AG9228" s="1"/>
      <c r="AH9228" s="1"/>
    </row>
    <row r="9229" spans="17:34" x14ac:dyDescent="0.3">
      <c r="Q9229" s="1"/>
      <c r="AB9229" s="2"/>
      <c r="AD9229" s="1"/>
      <c r="AE9229" s="1"/>
      <c r="AF9229" s="1"/>
      <c r="AG9229" s="1"/>
      <c r="AH9229" s="1"/>
    </row>
    <row r="9230" spans="17:34" x14ac:dyDescent="0.3">
      <c r="Q9230" s="1"/>
      <c r="AB9230" s="2"/>
      <c r="AD9230" s="1"/>
      <c r="AE9230" s="1"/>
      <c r="AF9230" s="1"/>
      <c r="AG9230" s="1"/>
      <c r="AH9230" s="1"/>
    </row>
    <row r="9231" spans="17:34" x14ac:dyDescent="0.3">
      <c r="Q9231" s="1"/>
      <c r="AB9231" s="2"/>
      <c r="AD9231" s="1"/>
      <c r="AE9231" s="1"/>
      <c r="AF9231" s="1"/>
      <c r="AG9231" s="1"/>
      <c r="AH9231" s="1"/>
    </row>
    <row r="9232" spans="17:34" x14ac:dyDescent="0.3">
      <c r="Q9232" s="1"/>
      <c r="AB9232" s="2"/>
      <c r="AD9232" s="1"/>
      <c r="AE9232" s="1"/>
      <c r="AF9232" s="1"/>
      <c r="AG9232" s="1"/>
      <c r="AH9232" s="1"/>
    </row>
    <row r="9233" spans="17:34" x14ac:dyDescent="0.3">
      <c r="Q9233" s="1"/>
      <c r="AB9233" s="2"/>
      <c r="AD9233" s="1"/>
      <c r="AE9233" s="1"/>
      <c r="AF9233" s="1"/>
      <c r="AG9233" s="1"/>
      <c r="AH9233" s="1"/>
    </row>
    <row r="9234" spans="17:34" x14ac:dyDescent="0.3">
      <c r="Q9234" s="1"/>
      <c r="AB9234" s="2"/>
      <c r="AD9234" s="1"/>
      <c r="AE9234" s="1"/>
      <c r="AF9234" s="1"/>
      <c r="AG9234" s="1"/>
      <c r="AH9234" s="1"/>
    </row>
    <row r="9235" spans="17:34" x14ac:dyDescent="0.3">
      <c r="Q9235" s="1"/>
      <c r="AB9235" s="2"/>
      <c r="AD9235" s="1"/>
      <c r="AE9235" s="1"/>
      <c r="AF9235" s="1"/>
      <c r="AG9235" s="1"/>
      <c r="AH9235" s="1"/>
    </row>
    <row r="9236" spans="17:34" x14ac:dyDescent="0.3">
      <c r="Q9236" s="1"/>
      <c r="AB9236" s="2"/>
      <c r="AD9236" s="1"/>
      <c r="AE9236" s="1"/>
      <c r="AF9236" s="1"/>
      <c r="AG9236" s="1"/>
      <c r="AH9236" s="1"/>
    </row>
    <row r="9237" spans="17:34" x14ac:dyDescent="0.3">
      <c r="Q9237" s="1"/>
      <c r="AB9237" s="2"/>
      <c r="AD9237" s="1"/>
      <c r="AE9237" s="1"/>
      <c r="AF9237" s="1"/>
      <c r="AG9237" s="1"/>
      <c r="AH9237" s="1"/>
    </row>
    <row r="9238" spans="17:34" x14ac:dyDescent="0.3">
      <c r="Q9238" s="1"/>
      <c r="AB9238" s="2"/>
      <c r="AD9238" s="1"/>
      <c r="AE9238" s="1"/>
      <c r="AF9238" s="1"/>
      <c r="AG9238" s="1"/>
      <c r="AH9238" s="1"/>
    </row>
    <row r="9239" spans="17:34" x14ac:dyDescent="0.3">
      <c r="Q9239" s="1"/>
      <c r="AB9239" s="2"/>
      <c r="AD9239" s="1"/>
      <c r="AE9239" s="1"/>
      <c r="AF9239" s="1"/>
      <c r="AG9239" s="1"/>
      <c r="AH9239" s="1"/>
    </row>
    <row r="9240" spans="17:34" x14ac:dyDescent="0.3">
      <c r="Q9240" s="1"/>
      <c r="AB9240" s="2"/>
      <c r="AD9240" s="1"/>
      <c r="AE9240" s="1"/>
      <c r="AF9240" s="1"/>
      <c r="AG9240" s="1"/>
      <c r="AH9240" s="1"/>
    </row>
    <row r="9241" spans="17:34" x14ac:dyDescent="0.3">
      <c r="Q9241" s="1"/>
      <c r="AB9241" s="2"/>
      <c r="AD9241" s="1"/>
      <c r="AE9241" s="1"/>
      <c r="AF9241" s="1"/>
      <c r="AG9241" s="1"/>
      <c r="AH9241" s="1"/>
    </row>
    <row r="9242" spans="17:34" x14ac:dyDescent="0.3">
      <c r="Q9242" s="1"/>
      <c r="AB9242" s="2"/>
      <c r="AD9242" s="1"/>
      <c r="AE9242" s="1"/>
      <c r="AF9242" s="1"/>
      <c r="AG9242" s="1"/>
      <c r="AH9242" s="1"/>
    </row>
    <row r="9243" spans="17:34" x14ac:dyDescent="0.3">
      <c r="Q9243" s="1"/>
      <c r="AB9243" s="2"/>
      <c r="AD9243" s="1"/>
      <c r="AE9243" s="1"/>
      <c r="AF9243" s="1"/>
      <c r="AG9243" s="1"/>
      <c r="AH9243" s="1"/>
    </row>
    <row r="9244" spans="17:34" x14ac:dyDescent="0.3">
      <c r="Q9244" s="1"/>
      <c r="AB9244" s="2"/>
      <c r="AD9244" s="1"/>
      <c r="AE9244" s="1"/>
      <c r="AF9244" s="1"/>
      <c r="AG9244" s="1"/>
      <c r="AH9244" s="1"/>
    </row>
    <row r="9245" spans="17:34" x14ac:dyDescent="0.3">
      <c r="Q9245" s="1"/>
      <c r="AB9245" s="2"/>
      <c r="AD9245" s="1"/>
      <c r="AE9245" s="1"/>
      <c r="AF9245" s="1"/>
      <c r="AG9245" s="1"/>
      <c r="AH9245" s="1"/>
    </row>
    <row r="9246" spans="17:34" x14ac:dyDescent="0.3">
      <c r="Q9246" s="1"/>
      <c r="AB9246" s="2"/>
      <c r="AD9246" s="1"/>
      <c r="AE9246" s="1"/>
      <c r="AF9246" s="1"/>
      <c r="AG9246" s="1"/>
      <c r="AH9246" s="1"/>
    </row>
    <row r="9247" spans="17:34" x14ac:dyDescent="0.3">
      <c r="Q9247" s="1"/>
      <c r="AB9247" s="2"/>
      <c r="AD9247" s="1"/>
      <c r="AE9247" s="1"/>
      <c r="AF9247" s="1"/>
      <c r="AG9247" s="1"/>
      <c r="AH9247" s="1"/>
    </row>
    <row r="9248" spans="17:34" x14ac:dyDescent="0.3">
      <c r="Q9248" s="1"/>
      <c r="AB9248" s="2"/>
      <c r="AD9248" s="1"/>
      <c r="AE9248" s="1"/>
      <c r="AF9248" s="1"/>
      <c r="AG9248" s="1"/>
      <c r="AH9248" s="1"/>
    </row>
    <row r="9249" spans="17:34" x14ac:dyDescent="0.3">
      <c r="Q9249" s="1"/>
      <c r="AB9249" s="2"/>
      <c r="AD9249" s="1"/>
      <c r="AE9249" s="1"/>
      <c r="AF9249" s="1"/>
      <c r="AG9249" s="1"/>
      <c r="AH9249" s="1"/>
    </row>
    <row r="9250" spans="17:34" x14ac:dyDescent="0.3">
      <c r="Q9250" s="1"/>
      <c r="AB9250" s="2"/>
      <c r="AD9250" s="1"/>
      <c r="AE9250" s="1"/>
      <c r="AF9250" s="1"/>
      <c r="AG9250" s="1"/>
      <c r="AH9250" s="1"/>
    </row>
    <row r="9251" spans="17:34" x14ac:dyDescent="0.3">
      <c r="Q9251" s="1"/>
      <c r="AB9251" s="2"/>
      <c r="AD9251" s="1"/>
      <c r="AE9251" s="1"/>
      <c r="AF9251" s="1"/>
      <c r="AG9251" s="1"/>
      <c r="AH9251" s="1"/>
    </row>
    <row r="9252" spans="17:34" x14ac:dyDescent="0.3">
      <c r="Q9252" s="1"/>
      <c r="AB9252" s="2"/>
      <c r="AD9252" s="1"/>
      <c r="AE9252" s="1"/>
      <c r="AF9252" s="1"/>
      <c r="AG9252" s="1"/>
      <c r="AH9252" s="1"/>
    </row>
    <row r="9253" spans="17:34" x14ac:dyDescent="0.3">
      <c r="Q9253" s="1"/>
      <c r="AB9253" s="2"/>
      <c r="AD9253" s="1"/>
      <c r="AE9253" s="1"/>
      <c r="AF9253" s="1"/>
      <c r="AG9253" s="1"/>
      <c r="AH9253" s="1"/>
    </row>
    <row r="9254" spans="17:34" x14ac:dyDescent="0.3">
      <c r="Q9254" s="1"/>
      <c r="AB9254" s="2"/>
      <c r="AD9254" s="1"/>
      <c r="AE9254" s="1"/>
      <c r="AF9254" s="1"/>
      <c r="AG9254" s="1"/>
      <c r="AH9254" s="1"/>
    </row>
    <row r="9255" spans="17:34" x14ac:dyDescent="0.3">
      <c r="Q9255" s="1"/>
      <c r="AB9255" s="2"/>
      <c r="AD9255" s="1"/>
      <c r="AE9255" s="1"/>
      <c r="AF9255" s="1"/>
      <c r="AG9255" s="1"/>
      <c r="AH9255" s="1"/>
    </row>
    <row r="9256" spans="17:34" x14ac:dyDescent="0.3">
      <c r="Q9256" s="1"/>
      <c r="AB9256" s="2"/>
      <c r="AD9256" s="1"/>
      <c r="AE9256" s="1"/>
      <c r="AF9256" s="1"/>
      <c r="AG9256" s="1"/>
      <c r="AH9256" s="1"/>
    </row>
    <row r="9257" spans="17:34" x14ac:dyDescent="0.3">
      <c r="Q9257" s="1"/>
      <c r="AB9257" s="2"/>
      <c r="AD9257" s="1"/>
      <c r="AE9257" s="1"/>
      <c r="AF9257" s="1"/>
      <c r="AG9257" s="1"/>
      <c r="AH9257" s="1"/>
    </row>
    <row r="9258" spans="17:34" x14ac:dyDescent="0.3">
      <c r="Q9258" s="1"/>
      <c r="AB9258" s="2"/>
      <c r="AD9258" s="1"/>
      <c r="AE9258" s="1"/>
      <c r="AF9258" s="1"/>
      <c r="AG9258" s="1"/>
      <c r="AH9258" s="1"/>
    </row>
    <row r="9259" spans="17:34" x14ac:dyDescent="0.3">
      <c r="Q9259" s="1"/>
      <c r="AB9259" s="2"/>
      <c r="AD9259" s="1"/>
      <c r="AE9259" s="1"/>
      <c r="AF9259" s="1"/>
      <c r="AG9259" s="1"/>
      <c r="AH9259" s="1"/>
    </row>
    <row r="9260" spans="17:34" x14ac:dyDescent="0.3">
      <c r="Q9260" s="1"/>
      <c r="AB9260" s="2"/>
      <c r="AD9260" s="1"/>
      <c r="AE9260" s="1"/>
      <c r="AF9260" s="1"/>
      <c r="AG9260" s="1"/>
      <c r="AH9260" s="1"/>
    </row>
    <row r="9261" spans="17:34" x14ac:dyDescent="0.3">
      <c r="Q9261" s="1"/>
      <c r="AB9261" s="2"/>
      <c r="AD9261" s="1"/>
      <c r="AE9261" s="1"/>
      <c r="AF9261" s="1"/>
      <c r="AG9261" s="1"/>
      <c r="AH9261" s="1"/>
    </row>
    <row r="9262" spans="17:34" x14ac:dyDescent="0.3">
      <c r="Q9262" s="1"/>
      <c r="AB9262" s="2"/>
      <c r="AD9262" s="1"/>
      <c r="AE9262" s="1"/>
      <c r="AF9262" s="1"/>
      <c r="AG9262" s="1"/>
      <c r="AH9262" s="1"/>
    </row>
    <row r="9263" spans="17:34" x14ac:dyDescent="0.3">
      <c r="Q9263" s="1"/>
      <c r="AB9263" s="2"/>
      <c r="AD9263" s="1"/>
      <c r="AE9263" s="1"/>
      <c r="AF9263" s="1"/>
      <c r="AG9263" s="1"/>
      <c r="AH9263" s="1"/>
    </row>
    <row r="9264" spans="17:34" x14ac:dyDescent="0.3">
      <c r="Q9264" s="1"/>
      <c r="AB9264" s="2"/>
      <c r="AD9264" s="1"/>
      <c r="AE9264" s="1"/>
      <c r="AF9264" s="1"/>
      <c r="AG9264" s="1"/>
      <c r="AH9264" s="1"/>
    </row>
    <row r="9265" spans="17:34" x14ac:dyDescent="0.3">
      <c r="Q9265" s="1"/>
      <c r="AB9265" s="2"/>
      <c r="AD9265" s="1"/>
      <c r="AE9265" s="1"/>
      <c r="AF9265" s="1"/>
      <c r="AG9265" s="1"/>
      <c r="AH9265" s="1"/>
    </row>
    <row r="9266" spans="17:34" x14ac:dyDescent="0.3">
      <c r="Q9266" s="1"/>
      <c r="AB9266" s="2"/>
      <c r="AD9266" s="1"/>
      <c r="AE9266" s="1"/>
      <c r="AF9266" s="1"/>
      <c r="AG9266" s="1"/>
      <c r="AH9266" s="1"/>
    </row>
    <row r="9267" spans="17:34" x14ac:dyDescent="0.3">
      <c r="Q9267" s="1"/>
      <c r="AB9267" s="2"/>
      <c r="AD9267" s="1"/>
      <c r="AE9267" s="1"/>
      <c r="AF9267" s="1"/>
      <c r="AG9267" s="1"/>
      <c r="AH9267" s="1"/>
    </row>
    <row r="9268" spans="17:34" x14ac:dyDescent="0.3">
      <c r="Q9268" s="1"/>
      <c r="AB9268" s="2"/>
      <c r="AD9268" s="1"/>
      <c r="AE9268" s="1"/>
      <c r="AF9268" s="1"/>
      <c r="AG9268" s="1"/>
      <c r="AH9268" s="1"/>
    </row>
    <row r="9269" spans="17:34" x14ac:dyDescent="0.3">
      <c r="Q9269" s="1"/>
      <c r="AB9269" s="2"/>
      <c r="AD9269" s="1"/>
      <c r="AE9269" s="1"/>
      <c r="AF9269" s="1"/>
      <c r="AG9269" s="1"/>
      <c r="AH9269" s="1"/>
    </row>
    <row r="9270" spans="17:34" x14ac:dyDescent="0.3">
      <c r="Q9270" s="1"/>
      <c r="AB9270" s="2"/>
      <c r="AD9270" s="1"/>
      <c r="AE9270" s="1"/>
      <c r="AF9270" s="1"/>
      <c r="AG9270" s="1"/>
      <c r="AH9270" s="1"/>
    </row>
    <row r="9271" spans="17:34" x14ac:dyDescent="0.3">
      <c r="Q9271" s="1"/>
      <c r="AB9271" s="2"/>
      <c r="AD9271" s="1"/>
      <c r="AE9271" s="1"/>
      <c r="AF9271" s="1"/>
      <c r="AG9271" s="1"/>
      <c r="AH9271" s="1"/>
    </row>
    <row r="9272" spans="17:34" x14ac:dyDescent="0.3">
      <c r="Q9272" s="1"/>
      <c r="AB9272" s="2"/>
      <c r="AD9272" s="1"/>
      <c r="AE9272" s="1"/>
      <c r="AF9272" s="1"/>
      <c r="AG9272" s="1"/>
      <c r="AH9272" s="1"/>
    </row>
    <row r="9273" spans="17:34" x14ac:dyDescent="0.3">
      <c r="Q9273" s="1"/>
      <c r="AB9273" s="2"/>
      <c r="AD9273" s="1"/>
      <c r="AE9273" s="1"/>
      <c r="AF9273" s="1"/>
      <c r="AG9273" s="1"/>
      <c r="AH9273" s="1"/>
    </row>
    <row r="9274" spans="17:34" x14ac:dyDescent="0.3">
      <c r="Q9274" s="1"/>
      <c r="AB9274" s="2"/>
      <c r="AD9274" s="1"/>
      <c r="AE9274" s="1"/>
      <c r="AF9274" s="1"/>
      <c r="AG9274" s="1"/>
      <c r="AH9274" s="1"/>
    </row>
    <row r="9275" spans="17:34" x14ac:dyDescent="0.3">
      <c r="Q9275" s="1"/>
      <c r="AB9275" s="2"/>
      <c r="AD9275" s="1"/>
      <c r="AE9275" s="1"/>
      <c r="AF9275" s="1"/>
      <c r="AG9275" s="1"/>
      <c r="AH9275" s="1"/>
    </row>
    <row r="9276" spans="17:34" x14ac:dyDescent="0.3">
      <c r="Q9276" s="1"/>
      <c r="AB9276" s="2"/>
      <c r="AD9276" s="1"/>
      <c r="AE9276" s="1"/>
      <c r="AF9276" s="1"/>
      <c r="AG9276" s="1"/>
      <c r="AH9276" s="1"/>
    </row>
    <row r="9277" spans="17:34" x14ac:dyDescent="0.3">
      <c r="Q9277" s="1"/>
      <c r="AB9277" s="2"/>
      <c r="AD9277" s="1"/>
      <c r="AE9277" s="1"/>
      <c r="AF9277" s="1"/>
      <c r="AG9277" s="1"/>
      <c r="AH9277" s="1"/>
    </row>
    <row r="9278" spans="17:34" x14ac:dyDescent="0.3">
      <c r="Q9278" s="1"/>
      <c r="AB9278" s="2"/>
      <c r="AD9278" s="1"/>
      <c r="AE9278" s="1"/>
      <c r="AF9278" s="1"/>
      <c r="AG9278" s="1"/>
      <c r="AH9278" s="1"/>
    </row>
    <row r="9279" spans="17:34" x14ac:dyDescent="0.3">
      <c r="Q9279" s="1"/>
      <c r="AB9279" s="2"/>
      <c r="AD9279" s="1"/>
      <c r="AE9279" s="1"/>
      <c r="AF9279" s="1"/>
      <c r="AG9279" s="1"/>
      <c r="AH9279" s="1"/>
    </row>
    <row r="9280" spans="17:34" x14ac:dyDescent="0.3">
      <c r="Q9280" s="1"/>
      <c r="AB9280" s="2"/>
      <c r="AD9280" s="1"/>
      <c r="AE9280" s="1"/>
      <c r="AF9280" s="1"/>
      <c r="AG9280" s="1"/>
      <c r="AH9280" s="1"/>
    </row>
    <row r="9281" spans="17:34" x14ac:dyDescent="0.3">
      <c r="Q9281" s="1"/>
      <c r="AB9281" s="2"/>
      <c r="AD9281" s="1"/>
      <c r="AE9281" s="1"/>
      <c r="AF9281" s="1"/>
      <c r="AG9281" s="1"/>
      <c r="AH9281" s="1"/>
    </row>
    <row r="9282" spans="17:34" x14ac:dyDescent="0.3">
      <c r="Q9282" s="1"/>
      <c r="AB9282" s="2"/>
      <c r="AD9282" s="1"/>
      <c r="AE9282" s="1"/>
      <c r="AF9282" s="1"/>
      <c r="AG9282" s="1"/>
      <c r="AH9282" s="1"/>
    </row>
    <row r="9283" spans="17:34" x14ac:dyDescent="0.3">
      <c r="Q9283" s="1"/>
      <c r="AB9283" s="2"/>
      <c r="AD9283" s="1"/>
      <c r="AE9283" s="1"/>
      <c r="AF9283" s="1"/>
      <c r="AG9283" s="1"/>
      <c r="AH9283" s="1"/>
    </row>
    <row r="9284" spans="17:34" x14ac:dyDescent="0.3">
      <c r="Q9284" s="1"/>
      <c r="AB9284" s="2"/>
      <c r="AD9284" s="1"/>
      <c r="AE9284" s="1"/>
      <c r="AF9284" s="1"/>
      <c r="AG9284" s="1"/>
      <c r="AH9284" s="1"/>
    </row>
    <row r="9285" spans="17:34" x14ac:dyDescent="0.3">
      <c r="Q9285" s="1"/>
      <c r="AB9285" s="2"/>
      <c r="AD9285" s="1"/>
      <c r="AE9285" s="1"/>
      <c r="AF9285" s="1"/>
      <c r="AG9285" s="1"/>
      <c r="AH9285" s="1"/>
    </row>
    <row r="9286" spans="17:34" x14ac:dyDescent="0.3">
      <c r="Q9286" s="1"/>
      <c r="AB9286" s="2"/>
      <c r="AD9286" s="1"/>
      <c r="AE9286" s="1"/>
      <c r="AF9286" s="1"/>
      <c r="AG9286" s="1"/>
      <c r="AH9286" s="1"/>
    </row>
    <row r="9287" spans="17:34" x14ac:dyDescent="0.3">
      <c r="Q9287" s="1"/>
      <c r="AB9287" s="2"/>
      <c r="AD9287" s="1"/>
      <c r="AE9287" s="1"/>
      <c r="AF9287" s="1"/>
      <c r="AG9287" s="1"/>
      <c r="AH9287" s="1"/>
    </row>
    <row r="9288" spans="17:34" x14ac:dyDescent="0.3">
      <c r="Q9288" s="1"/>
      <c r="AB9288" s="2"/>
      <c r="AD9288" s="1"/>
      <c r="AE9288" s="1"/>
      <c r="AF9288" s="1"/>
      <c r="AG9288" s="1"/>
      <c r="AH9288" s="1"/>
    </row>
    <row r="9289" spans="17:34" x14ac:dyDescent="0.3">
      <c r="Q9289" s="1"/>
      <c r="AB9289" s="2"/>
      <c r="AD9289" s="1"/>
      <c r="AE9289" s="1"/>
      <c r="AF9289" s="1"/>
      <c r="AG9289" s="1"/>
      <c r="AH9289" s="1"/>
    </row>
    <row r="9290" spans="17:34" x14ac:dyDescent="0.3">
      <c r="Q9290" s="1"/>
      <c r="AB9290" s="2"/>
      <c r="AD9290" s="1"/>
      <c r="AE9290" s="1"/>
      <c r="AF9290" s="1"/>
      <c r="AG9290" s="1"/>
      <c r="AH9290" s="1"/>
    </row>
    <row r="9291" spans="17:34" x14ac:dyDescent="0.3">
      <c r="Q9291" s="1"/>
      <c r="AB9291" s="2"/>
      <c r="AD9291" s="1"/>
      <c r="AE9291" s="1"/>
      <c r="AF9291" s="1"/>
      <c r="AG9291" s="1"/>
      <c r="AH9291" s="1"/>
    </row>
    <row r="9292" spans="17:34" x14ac:dyDescent="0.3">
      <c r="Q9292" s="1"/>
      <c r="AB9292" s="2"/>
      <c r="AD9292" s="1"/>
      <c r="AE9292" s="1"/>
      <c r="AF9292" s="1"/>
      <c r="AG9292" s="1"/>
      <c r="AH9292" s="1"/>
    </row>
    <row r="9293" spans="17:34" x14ac:dyDescent="0.3">
      <c r="Q9293" s="1"/>
      <c r="AB9293" s="2"/>
      <c r="AD9293" s="1"/>
      <c r="AE9293" s="1"/>
      <c r="AF9293" s="1"/>
      <c r="AG9293" s="1"/>
      <c r="AH9293" s="1"/>
    </row>
    <row r="9294" spans="17:34" x14ac:dyDescent="0.3">
      <c r="Q9294" s="1"/>
      <c r="AB9294" s="2"/>
      <c r="AD9294" s="1"/>
      <c r="AE9294" s="1"/>
      <c r="AF9294" s="1"/>
      <c r="AG9294" s="1"/>
      <c r="AH9294" s="1"/>
    </row>
    <row r="9295" spans="17:34" x14ac:dyDescent="0.3">
      <c r="Q9295" s="1"/>
      <c r="AB9295" s="2"/>
      <c r="AD9295" s="1"/>
      <c r="AE9295" s="1"/>
      <c r="AF9295" s="1"/>
      <c r="AG9295" s="1"/>
      <c r="AH9295" s="1"/>
    </row>
    <row r="9296" spans="17:34" x14ac:dyDescent="0.3">
      <c r="Q9296" s="1"/>
      <c r="AB9296" s="2"/>
      <c r="AD9296" s="1"/>
      <c r="AE9296" s="1"/>
      <c r="AF9296" s="1"/>
      <c r="AG9296" s="1"/>
      <c r="AH9296" s="1"/>
    </row>
    <row r="9297" spans="17:34" x14ac:dyDescent="0.3">
      <c r="Q9297" s="1"/>
      <c r="AB9297" s="2"/>
      <c r="AD9297" s="1"/>
      <c r="AE9297" s="1"/>
      <c r="AF9297" s="1"/>
      <c r="AG9297" s="1"/>
      <c r="AH9297" s="1"/>
    </row>
    <row r="9298" spans="17:34" x14ac:dyDescent="0.3">
      <c r="Q9298" s="1"/>
      <c r="AB9298" s="2"/>
      <c r="AD9298" s="1"/>
      <c r="AE9298" s="1"/>
      <c r="AF9298" s="1"/>
      <c r="AG9298" s="1"/>
      <c r="AH9298" s="1"/>
    </row>
    <row r="9299" spans="17:34" x14ac:dyDescent="0.3">
      <c r="Q9299" s="1"/>
      <c r="AB9299" s="2"/>
      <c r="AD9299" s="1"/>
      <c r="AE9299" s="1"/>
      <c r="AF9299" s="1"/>
      <c r="AG9299" s="1"/>
      <c r="AH9299" s="1"/>
    </row>
    <row r="9300" spans="17:34" x14ac:dyDescent="0.3">
      <c r="Q9300" s="1"/>
      <c r="AB9300" s="2"/>
      <c r="AD9300" s="1"/>
      <c r="AE9300" s="1"/>
      <c r="AF9300" s="1"/>
      <c r="AG9300" s="1"/>
      <c r="AH9300" s="1"/>
    </row>
    <row r="9301" spans="17:34" x14ac:dyDescent="0.3">
      <c r="Q9301" s="1"/>
      <c r="AB9301" s="2"/>
      <c r="AD9301" s="1"/>
      <c r="AE9301" s="1"/>
      <c r="AF9301" s="1"/>
      <c r="AG9301" s="1"/>
      <c r="AH9301" s="1"/>
    </row>
    <row r="9302" spans="17:34" x14ac:dyDescent="0.3">
      <c r="Q9302" s="1"/>
      <c r="AB9302" s="2"/>
      <c r="AD9302" s="1"/>
      <c r="AE9302" s="1"/>
      <c r="AF9302" s="1"/>
      <c r="AG9302" s="1"/>
      <c r="AH9302" s="1"/>
    </row>
    <row r="9303" spans="17:34" x14ac:dyDescent="0.3">
      <c r="Q9303" s="1"/>
      <c r="AB9303" s="2"/>
      <c r="AD9303" s="1"/>
      <c r="AE9303" s="1"/>
      <c r="AF9303" s="1"/>
      <c r="AG9303" s="1"/>
      <c r="AH9303" s="1"/>
    </row>
    <row r="9304" spans="17:34" x14ac:dyDescent="0.3">
      <c r="Q9304" s="1"/>
      <c r="AB9304" s="2"/>
      <c r="AD9304" s="1"/>
      <c r="AE9304" s="1"/>
      <c r="AF9304" s="1"/>
      <c r="AG9304" s="1"/>
      <c r="AH9304" s="1"/>
    </row>
    <row r="9305" spans="17:34" x14ac:dyDescent="0.3">
      <c r="Q9305" s="1"/>
      <c r="AB9305" s="2"/>
      <c r="AD9305" s="1"/>
      <c r="AE9305" s="1"/>
      <c r="AF9305" s="1"/>
      <c r="AG9305" s="1"/>
      <c r="AH9305" s="1"/>
    </row>
    <row r="9306" spans="17:34" x14ac:dyDescent="0.3">
      <c r="Q9306" s="1"/>
      <c r="AB9306" s="2"/>
      <c r="AD9306" s="1"/>
      <c r="AE9306" s="1"/>
      <c r="AF9306" s="1"/>
      <c r="AG9306" s="1"/>
      <c r="AH9306" s="1"/>
    </row>
    <row r="9307" spans="17:34" x14ac:dyDescent="0.3">
      <c r="Q9307" s="1"/>
      <c r="AB9307" s="2"/>
      <c r="AD9307" s="1"/>
      <c r="AE9307" s="1"/>
      <c r="AF9307" s="1"/>
      <c r="AG9307" s="1"/>
      <c r="AH9307" s="1"/>
    </row>
    <row r="9308" spans="17:34" x14ac:dyDescent="0.3">
      <c r="Q9308" s="1"/>
      <c r="AB9308" s="2"/>
      <c r="AD9308" s="1"/>
      <c r="AE9308" s="1"/>
      <c r="AF9308" s="1"/>
      <c r="AG9308" s="1"/>
      <c r="AH9308" s="1"/>
    </row>
    <row r="9309" spans="17:34" x14ac:dyDescent="0.3">
      <c r="Q9309" s="1"/>
      <c r="AB9309" s="2"/>
      <c r="AD9309" s="1"/>
      <c r="AE9309" s="1"/>
      <c r="AF9309" s="1"/>
      <c r="AG9309" s="1"/>
      <c r="AH9309" s="1"/>
    </row>
    <row r="9310" spans="17:34" x14ac:dyDescent="0.3">
      <c r="Q9310" s="1"/>
      <c r="AB9310" s="2"/>
      <c r="AD9310" s="1"/>
      <c r="AE9310" s="1"/>
      <c r="AF9310" s="1"/>
      <c r="AG9310" s="1"/>
      <c r="AH9310" s="1"/>
    </row>
    <row r="9311" spans="17:34" x14ac:dyDescent="0.3">
      <c r="Q9311" s="1"/>
      <c r="AB9311" s="2"/>
      <c r="AD9311" s="1"/>
      <c r="AE9311" s="1"/>
      <c r="AF9311" s="1"/>
      <c r="AG9311" s="1"/>
      <c r="AH9311" s="1"/>
    </row>
    <row r="9312" spans="17:34" x14ac:dyDescent="0.3">
      <c r="Q9312" s="1"/>
      <c r="AB9312" s="2"/>
      <c r="AD9312" s="1"/>
      <c r="AE9312" s="1"/>
      <c r="AF9312" s="1"/>
      <c r="AG9312" s="1"/>
      <c r="AH9312" s="1"/>
    </row>
    <row r="9313" spans="17:34" x14ac:dyDescent="0.3">
      <c r="Q9313" s="1"/>
      <c r="AB9313" s="2"/>
      <c r="AD9313" s="1"/>
      <c r="AE9313" s="1"/>
      <c r="AF9313" s="1"/>
      <c r="AG9313" s="1"/>
      <c r="AH9313" s="1"/>
    </row>
    <row r="9314" spans="17:34" x14ac:dyDescent="0.3">
      <c r="Q9314" s="1"/>
      <c r="AB9314" s="2"/>
      <c r="AD9314" s="1"/>
      <c r="AE9314" s="1"/>
      <c r="AF9314" s="1"/>
      <c r="AG9314" s="1"/>
      <c r="AH9314" s="1"/>
    </row>
    <row r="9315" spans="17:34" x14ac:dyDescent="0.3">
      <c r="Q9315" s="1"/>
      <c r="AB9315" s="2"/>
      <c r="AD9315" s="1"/>
      <c r="AE9315" s="1"/>
      <c r="AF9315" s="1"/>
      <c r="AG9315" s="1"/>
      <c r="AH9315" s="1"/>
    </row>
    <row r="9316" spans="17:34" x14ac:dyDescent="0.3">
      <c r="Q9316" s="1"/>
      <c r="AB9316" s="2"/>
      <c r="AD9316" s="1"/>
      <c r="AE9316" s="1"/>
      <c r="AF9316" s="1"/>
      <c r="AG9316" s="1"/>
      <c r="AH9316" s="1"/>
    </row>
    <row r="9317" spans="17:34" x14ac:dyDescent="0.3">
      <c r="Q9317" s="1"/>
      <c r="AB9317" s="2"/>
      <c r="AD9317" s="1"/>
      <c r="AE9317" s="1"/>
      <c r="AF9317" s="1"/>
      <c r="AG9317" s="1"/>
      <c r="AH9317" s="1"/>
    </row>
    <row r="9318" spans="17:34" x14ac:dyDescent="0.3">
      <c r="Q9318" s="1"/>
      <c r="AB9318" s="2"/>
      <c r="AD9318" s="1"/>
      <c r="AE9318" s="1"/>
      <c r="AF9318" s="1"/>
      <c r="AG9318" s="1"/>
      <c r="AH9318" s="1"/>
    </row>
    <row r="9319" spans="17:34" x14ac:dyDescent="0.3">
      <c r="Q9319" s="1"/>
      <c r="AB9319" s="2"/>
      <c r="AD9319" s="1"/>
      <c r="AE9319" s="1"/>
      <c r="AF9319" s="1"/>
      <c r="AG9319" s="1"/>
      <c r="AH9319" s="1"/>
    </row>
    <row r="9320" spans="17:34" x14ac:dyDescent="0.3">
      <c r="Q9320" s="1"/>
      <c r="AB9320" s="2"/>
      <c r="AD9320" s="1"/>
      <c r="AE9320" s="1"/>
      <c r="AF9320" s="1"/>
      <c r="AG9320" s="1"/>
      <c r="AH9320" s="1"/>
    </row>
    <row r="9321" spans="17:34" x14ac:dyDescent="0.3">
      <c r="Q9321" s="1"/>
      <c r="AB9321" s="2"/>
      <c r="AD9321" s="1"/>
      <c r="AE9321" s="1"/>
      <c r="AF9321" s="1"/>
      <c r="AG9321" s="1"/>
      <c r="AH9321" s="1"/>
    </row>
    <row r="9322" spans="17:34" x14ac:dyDescent="0.3">
      <c r="Q9322" s="1"/>
      <c r="AB9322" s="2"/>
      <c r="AD9322" s="1"/>
      <c r="AE9322" s="1"/>
      <c r="AF9322" s="1"/>
      <c r="AG9322" s="1"/>
      <c r="AH9322" s="1"/>
    </row>
    <row r="9323" spans="17:34" x14ac:dyDescent="0.3">
      <c r="Q9323" s="1"/>
      <c r="AB9323" s="2"/>
      <c r="AD9323" s="1"/>
      <c r="AE9323" s="1"/>
      <c r="AF9323" s="1"/>
      <c r="AG9323" s="1"/>
      <c r="AH9323" s="1"/>
    </row>
    <row r="9324" spans="17:34" x14ac:dyDescent="0.3">
      <c r="Q9324" s="1"/>
      <c r="AB9324" s="2"/>
      <c r="AD9324" s="1"/>
      <c r="AE9324" s="1"/>
      <c r="AF9324" s="1"/>
      <c r="AG9324" s="1"/>
      <c r="AH9324" s="1"/>
    </row>
    <row r="9325" spans="17:34" x14ac:dyDescent="0.3">
      <c r="Q9325" s="1"/>
      <c r="AB9325" s="2"/>
      <c r="AD9325" s="1"/>
      <c r="AE9325" s="1"/>
      <c r="AF9325" s="1"/>
      <c r="AG9325" s="1"/>
      <c r="AH9325" s="1"/>
    </row>
    <row r="9326" spans="17:34" x14ac:dyDescent="0.3">
      <c r="Q9326" s="1"/>
      <c r="AB9326" s="2"/>
      <c r="AD9326" s="1"/>
      <c r="AE9326" s="1"/>
      <c r="AF9326" s="1"/>
      <c r="AG9326" s="1"/>
      <c r="AH9326" s="1"/>
    </row>
    <row r="9327" spans="17:34" x14ac:dyDescent="0.3">
      <c r="Q9327" s="1"/>
      <c r="AB9327" s="2"/>
      <c r="AD9327" s="1"/>
      <c r="AE9327" s="1"/>
      <c r="AF9327" s="1"/>
      <c r="AG9327" s="1"/>
      <c r="AH9327" s="1"/>
    </row>
    <row r="9328" spans="17:34" x14ac:dyDescent="0.3">
      <c r="Q9328" s="1"/>
      <c r="AB9328" s="2"/>
      <c r="AD9328" s="1"/>
      <c r="AE9328" s="1"/>
      <c r="AF9328" s="1"/>
      <c r="AG9328" s="1"/>
      <c r="AH9328" s="1"/>
    </row>
    <row r="9329" spans="17:34" x14ac:dyDescent="0.3">
      <c r="Q9329" s="1"/>
      <c r="AB9329" s="2"/>
      <c r="AD9329" s="1"/>
      <c r="AE9329" s="1"/>
      <c r="AF9329" s="1"/>
      <c r="AG9329" s="1"/>
      <c r="AH9329" s="1"/>
    </row>
    <row r="9330" spans="17:34" x14ac:dyDescent="0.3">
      <c r="Q9330" s="1"/>
      <c r="AB9330" s="2"/>
      <c r="AD9330" s="1"/>
      <c r="AE9330" s="1"/>
      <c r="AF9330" s="1"/>
      <c r="AG9330" s="1"/>
      <c r="AH9330" s="1"/>
    </row>
    <row r="9331" spans="17:34" x14ac:dyDescent="0.3">
      <c r="Q9331" s="1"/>
      <c r="AB9331" s="2"/>
      <c r="AD9331" s="1"/>
      <c r="AE9331" s="1"/>
      <c r="AF9331" s="1"/>
      <c r="AG9331" s="1"/>
      <c r="AH9331" s="1"/>
    </row>
    <row r="9332" spans="17:34" x14ac:dyDescent="0.3">
      <c r="Q9332" s="1"/>
      <c r="AB9332" s="2"/>
      <c r="AD9332" s="1"/>
      <c r="AE9332" s="1"/>
      <c r="AF9332" s="1"/>
      <c r="AG9332" s="1"/>
      <c r="AH9332" s="1"/>
    </row>
    <row r="9333" spans="17:34" x14ac:dyDescent="0.3">
      <c r="Q9333" s="1"/>
      <c r="AB9333" s="2"/>
      <c r="AD9333" s="1"/>
      <c r="AE9333" s="1"/>
      <c r="AF9333" s="1"/>
      <c r="AG9333" s="1"/>
      <c r="AH9333" s="1"/>
    </row>
    <row r="9334" spans="17:34" x14ac:dyDescent="0.3">
      <c r="Q9334" s="1"/>
      <c r="AB9334" s="2"/>
      <c r="AD9334" s="1"/>
      <c r="AE9334" s="1"/>
      <c r="AF9334" s="1"/>
      <c r="AG9334" s="1"/>
      <c r="AH9334" s="1"/>
    </row>
    <row r="9335" spans="17:34" x14ac:dyDescent="0.3">
      <c r="Q9335" s="1"/>
      <c r="AB9335" s="2"/>
      <c r="AD9335" s="1"/>
      <c r="AE9335" s="1"/>
      <c r="AF9335" s="1"/>
      <c r="AG9335" s="1"/>
      <c r="AH9335" s="1"/>
    </row>
    <row r="9336" spans="17:34" x14ac:dyDescent="0.3">
      <c r="Q9336" s="1"/>
      <c r="AB9336" s="2"/>
      <c r="AD9336" s="1"/>
      <c r="AE9336" s="1"/>
      <c r="AF9336" s="1"/>
      <c r="AG9336" s="1"/>
      <c r="AH9336" s="1"/>
    </row>
    <row r="9337" spans="17:34" x14ac:dyDescent="0.3">
      <c r="Q9337" s="1"/>
      <c r="AB9337" s="2"/>
      <c r="AD9337" s="1"/>
      <c r="AE9337" s="1"/>
      <c r="AF9337" s="1"/>
      <c r="AG9337" s="1"/>
      <c r="AH9337" s="1"/>
    </row>
    <row r="9338" spans="17:34" x14ac:dyDescent="0.3">
      <c r="Q9338" s="1"/>
      <c r="AB9338" s="2"/>
      <c r="AD9338" s="1"/>
      <c r="AE9338" s="1"/>
      <c r="AF9338" s="1"/>
      <c r="AG9338" s="1"/>
      <c r="AH9338" s="1"/>
    </row>
    <row r="9339" spans="17:34" x14ac:dyDescent="0.3">
      <c r="Q9339" s="1"/>
      <c r="AB9339" s="2"/>
      <c r="AD9339" s="1"/>
      <c r="AE9339" s="1"/>
      <c r="AF9339" s="1"/>
      <c r="AG9339" s="1"/>
      <c r="AH9339" s="1"/>
    </row>
    <row r="9340" spans="17:34" x14ac:dyDescent="0.3">
      <c r="Q9340" s="1"/>
      <c r="AB9340" s="2"/>
      <c r="AD9340" s="1"/>
      <c r="AE9340" s="1"/>
      <c r="AF9340" s="1"/>
      <c r="AG9340" s="1"/>
      <c r="AH9340" s="1"/>
    </row>
    <row r="9341" spans="17:34" x14ac:dyDescent="0.3">
      <c r="Q9341" s="1"/>
      <c r="AB9341" s="2"/>
      <c r="AD9341" s="1"/>
      <c r="AE9341" s="1"/>
      <c r="AF9341" s="1"/>
      <c r="AG9341" s="1"/>
      <c r="AH9341" s="1"/>
    </row>
    <row r="9342" spans="17:34" x14ac:dyDescent="0.3">
      <c r="Q9342" s="1"/>
      <c r="AB9342" s="2"/>
      <c r="AD9342" s="1"/>
      <c r="AE9342" s="1"/>
      <c r="AF9342" s="1"/>
      <c r="AG9342" s="1"/>
      <c r="AH9342" s="1"/>
    </row>
    <row r="9343" spans="17:34" x14ac:dyDescent="0.3">
      <c r="Q9343" s="1"/>
      <c r="AB9343" s="2"/>
      <c r="AD9343" s="1"/>
      <c r="AE9343" s="1"/>
      <c r="AF9343" s="1"/>
      <c r="AG9343" s="1"/>
      <c r="AH9343" s="1"/>
    </row>
    <row r="9344" spans="17:34" x14ac:dyDescent="0.3">
      <c r="Q9344" s="1"/>
      <c r="AB9344" s="2"/>
      <c r="AD9344" s="1"/>
      <c r="AE9344" s="1"/>
      <c r="AF9344" s="1"/>
      <c r="AG9344" s="1"/>
      <c r="AH9344" s="1"/>
    </row>
    <row r="9345" spans="17:34" x14ac:dyDescent="0.3">
      <c r="Q9345" s="1"/>
      <c r="AB9345" s="2"/>
      <c r="AD9345" s="1"/>
      <c r="AE9345" s="1"/>
      <c r="AF9345" s="1"/>
      <c r="AG9345" s="1"/>
      <c r="AH9345" s="1"/>
    </row>
    <row r="9346" spans="17:34" x14ac:dyDescent="0.3">
      <c r="Q9346" s="1"/>
      <c r="AB9346" s="2"/>
      <c r="AD9346" s="1"/>
      <c r="AE9346" s="1"/>
      <c r="AF9346" s="1"/>
      <c r="AG9346" s="1"/>
      <c r="AH9346" s="1"/>
    </row>
    <row r="9347" spans="17:34" x14ac:dyDescent="0.3">
      <c r="Q9347" s="1"/>
      <c r="AB9347" s="2"/>
      <c r="AD9347" s="1"/>
      <c r="AE9347" s="1"/>
      <c r="AF9347" s="1"/>
      <c r="AG9347" s="1"/>
      <c r="AH9347" s="1"/>
    </row>
    <row r="9348" spans="17:34" x14ac:dyDescent="0.3">
      <c r="Q9348" s="1"/>
      <c r="AB9348" s="2"/>
      <c r="AD9348" s="1"/>
      <c r="AE9348" s="1"/>
      <c r="AF9348" s="1"/>
      <c r="AG9348" s="1"/>
      <c r="AH9348" s="1"/>
    </row>
    <row r="9349" spans="17:34" x14ac:dyDescent="0.3">
      <c r="Q9349" s="1"/>
      <c r="AB9349" s="2"/>
      <c r="AD9349" s="1"/>
      <c r="AE9349" s="1"/>
      <c r="AF9349" s="1"/>
      <c r="AG9349" s="1"/>
      <c r="AH9349" s="1"/>
    </row>
    <row r="9350" spans="17:34" x14ac:dyDescent="0.3">
      <c r="Q9350" s="1"/>
      <c r="AB9350" s="2"/>
      <c r="AD9350" s="1"/>
      <c r="AE9350" s="1"/>
      <c r="AF9350" s="1"/>
      <c r="AG9350" s="1"/>
      <c r="AH9350" s="1"/>
    </row>
    <row r="9351" spans="17:34" x14ac:dyDescent="0.3">
      <c r="Q9351" s="1"/>
      <c r="AB9351" s="2"/>
      <c r="AD9351" s="1"/>
      <c r="AE9351" s="1"/>
      <c r="AF9351" s="1"/>
      <c r="AG9351" s="1"/>
      <c r="AH9351" s="1"/>
    </row>
    <row r="9352" spans="17:34" x14ac:dyDescent="0.3">
      <c r="Q9352" s="1"/>
      <c r="AB9352" s="2"/>
      <c r="AD9352" s="1"/>
      <c r="AE9352" s="1"/>
      <c r="AF9352" s="1"/>
      <c r="AG9352" s="1"/>
      <c r="AH9352" s="1"/>
    </row>
    <row r="9353" spans="17:34" x14ac:dyDescent="0.3">
      <c r="Q9353" s="1"/>
      <c r="AB9353" s="2"/>
      <c r="AD9353" s="1"/>
      <c r="AE9353" s="1"/>
      <c r="AF9353" s="1"/>
      <c r="AG9353" s="1"/>
      <c r="AH9353" s="1"/>
    </row>
    <row r="9354" spans="17:34" x14ac:dyDescent="0.3">
      <c r="Q9354" s="1"/>
      <c r="AB9354" s="2"/>
      <c r="AD9354" s="1"/>
      <c r="AE9354" s="1"/>
      <c r="AF9354" s="1"/>
      <c r="AG9354" s="1"/>
      <c r="AH9354" s="1"/>
    </row>
    <row r="9355" spans="17:34" x14ac:dyDescent="0.3">
      <c r="Q9355" s="1"/>
      <c r="AB9355" s="2"/>
      <c r="AD9355" s="1"/>
      <c r="AE9355" s="1"/>
      <c r="AF9355" s="1"/>
      <c r="AG9355" s="1"/>
      <c r="AH9355" s="1"/>
    </row>
    <row r="9356" spans="17:34" x14ac:dyDescent="0.3">
      <c r="Q9356" s="1"/>
      <c r="AB9356" s="2"/>
      <c r="AD9356" s="1"/>
      <c r="AE9356" s="1"/>
      <c r="AF9356" s="1"/>
      <c r="AG9356" s="1"/>
      <c r="AH9356" s="1"/>
    </row>
    <row r="9357" spans="17:34" x14ac:dyDescent="0.3">
      <c r="Q9357" s="1"/>
      <c r="AB9357" s="2"/>
      <c r="AD9357" s="1"/>
      <c r="AE9357" s="1"/>
      <c r="AF9357" s="1"/>
      <c r="AG9357" s="1"/>
      <c r="AH9357" s="1"/>
    </row>
    <row r="9358" spans="17:34" x14ac:dyDescent="0.3">
      <c r="Q9358" s="1"/>
      <c r="AB9358" s="2"/>
      <c r="AD9358" s="1"/>
      <c r="AE9358" s="1"/>
      <c r="AF9358" s="1"/>
      <c r="AG9358" s="1"/>
      <c r="AH9358" s="1"/>
    </row>
    <row r="9359" spans="17:34" x14ac:dyDescent="0.3">
      <c r="Q9359" s="1"/>
      <c r="AB9359" s="2"/>
      <c r="AD9359" s="1"/>
      <c r="AE9359" s="1"/>
      <c r="AF9359" s="1"/>
      <c r="AG9359" s="1"/>
      <c r="AH9359" s="1"/>
    </row>
    <row r="9360" spans="17:34" x14ac:dyDescent="0.3">
      <c r="Q9360" s="1"/>
      <c r="AB9360" s="2"/>
      <c r="AD9360" s="1"/>
      <c r="AE9360" s="1"/>
      <c r="AF9360" s="1"/>
      <c r="AG9360" s="1"/>
      <c r="AH9360" s="1"/>
    </row>
    <row r="9361" spans="17:34" x14ac:dyDescent="0.3">
      <c r="Q9361" s="1"/>
      <c r="AB9361" s="2"/>
      <c r="AD9361" s="1"/>
      <c r="AE9361" s="1"/>
      <c r="AF9361" s="1"/>
      <c r="AG9361" s="1"/>
      <c r="AH9361" s="1"/>
    </row>
    <row r="9362" spans="17:34" x14ac:dyDescent="0.3">
      <c r="Q9362" s="1"/>
      <c r="AB9362" s="2"/>
      <c r="AD9362" s="1"/>
      <c r="AE9362" s="1"/>
      <c r="AF9362" s="1"/>
      <c r="AG9362" s="1"/>
      <c r="AH9362" s="1"/>
    </row>
    <row r="9363" spans="17:34" x14ac:dyDescent="0.3">
      <c r="Q9363" s="1"/>
      <c r="AB9363" s="2"/>
      <c r="AD9363" s="1"/>
      <c r="AE9363" s="1"/>
      <c r="AF9363" s="1"/>
      <c r="AG9363" s="1"/>
      <c r="AH9363" s="1"/>
    </row>
    <row r="9364" spans="17:34" x14ac:dyDescent="0.3">
      <c r="Q9364" s="1"/>
      <c r="AB9364" s="2"/>
      <c r="AD9364" s="1"/>
      <c r="AE9364" s="1"/>
      <c r="AF9364" s="1"/>
      <c r="AG9364" s="1"/>
      <c r="AH9364" s="1"/>
    </row>
    <row r="9365" spans="17:34" x14ac:dyDescent="0.3">
      <c r="Q9365" s="1"/>
      <c r="AB9365" s="2"/>
      <c r="AD9365" s="1"/>
      <c r="AE9365" s="1"/>
      <c r="AF9365" s="1"/>
      <c r="AG9365" s="1"/>
      <c r="AH9365" s="1"/>
    </row>
    <row r="9366" spans="17:34" x14ac:dyDescent="0.3">
      <c r="Q9366" s="1"/>
      <c r="AB9366" s="2"/>
      <c r="AD9366" s="1"/>
      <c r="AE9366" s="1"/>
      <c r="AF9366" s="1"/>
      <c r="AG9366" s="1"/>
      <c r="AH9366" s="1"/>
    </row>
    <row r="9367" spans="17:34" x14ac:dyDescent="0.3">
      <c r="Q9367" s="1"/>
      <c r="AB9367" s="2"/>
      <c r="AD9367" s="1"/>
      <c r="AE9367" s="1"/>
      <c r="AF9367" s="1"/>
      <c r="AG9367" s="1"/>
      <c r="AH9367" s="1"/>
    </row>
    <row r="9368" spans="17:34" x14ac:dyDescent="0.3">
      <c r="Q9368" s="1"/>
      <c r="AB9368" s="2"/>
      <c r="AD9368" s="1"/>
      <c r="AE9368" s="1"/>
      <c r="AF9368" s="1"/>
      <c r="AG9368" s="1"/>
      <c r="AH9368" s="1"/>
    </row>
    <row r="9369" spans="17:34" x14ac:dyDescent="0.3">
      <c r="Q9369" s="1"/>
      <c r="AB9369" s="2"/>
      <c r="AD9369" s="1"/>
      <c r="AE9369" s="1"/>
      <c r="AF9369" s="1"/>
      <c r="AG9369" s="1"/>
      <c r="AH9369" s="1"/>
    </row>
    <row r="9370" spans="17:34" x14ac:dyDescent="0.3">
      <c r="Q9370" s="1"/>
      <c r="AB9370" s="2"/>
      <c r="AD9370" s="1"/>
      <c r="AE9370" s="1"/>
      <c r="AF9370" s="1"/>
      <c r="AG9370" s="1"/>
      <c r="AH9370" s="1"/>
    </row>
    <row r="9371" spans="17:34" x14ac:dyDescent="0.3">
      <c r="Q9371" s="1"/>
      <c r="AB9371" s="2"/>
      <c r="AD9371" s="1"/>
      <c r="AE9371" s="1"/>
      <c r="AF9371" s="1"/>
      <c r="AG9371" s="1"/>
      <c r="AH9371" s="1"/>
    </row>
    <row r="9372" spans="17:34" x14ac:dyDescent="0.3">
      <c r="Q9372" s="1"/>
      <c r="AB9372" s="2"/>
      <c r="AD9372" s="1"/>
      <c r="AE9372" s="1"/>
      <c r="AF9372" s="1"/>
      <c r="AG9372" s="1"/>
      <c r="AH9372" s="1"/>
    </row>
    <row r="9373" spans="17:34" x14ac:dyDescent="0.3">
      <c r="Q9373" s="1"/>
      <c r="AB9373" s="2"/>
      <c r="AD9373" s="1"/>
      <c r="AE9373" s="1"/>
      <c r="AF9373" s="1"/>
      <c r="AG9373" s="1"/>
      <c r="AH9373" s="1"/>
    </row>
    <row r="9374" spans="17:34" x14ac:dyDescent="0.3">
      <c r="Q9374" s="1"/>
      <c r="AB9374" s="2"/>
      <c r="AD9374" s="1"/>
      <c r="AE9374" s="1"/>
      <c r="AF9374" s="1"/>
      <c r="AG9374" s="1"/>
      <c r="AH9374" s="1"/>
    </row>
    <row r="9375" spans="17:34" x14ac:dyDescent="0.3">
      <c r="Q9375" s="1"/>
      <c r="AB9375" s="2"/>
      <c r="AD9375" s="1"/>
      <c r="AE9375" s="1"/>
      <c r="AF9375" s="1"/>
      <c r="AG9375" s="1"/>
      <c r="AH9375" s="1"/>
    </row>
    <row r="9376" spans="17:34" x14ac:dyDescent="0.3">
      <c r="Q9376" s="1"/>
      <c r="AB9376" s="2"/>
      <c r="AD9376" s="1"/>
      <c r="AE9376" s="1"/>
      <c r="AF9376" s="1"/>
      <c r="AG9376" s="1"/>
      <c r="AH9376" s="1"/>
    </row>
    <row r="9377" spans="17:34" x14ac:dyDescent="0.3">
      <c r="Q9377" s="1"/>
      <c r="AB9377" s="2"/>
      <c r="AD9377" s="1"/>
      <c r="AE9377" s="1"/>
      <c r="AF9377" s="1"/>
      <c r="AG9377" s="1"/>
      <c r="AH9377" s="1"/>
    </row>
    <row r="9378" spans="17:34" x14ac:dyDescent="0.3">
      <c r="Q9378" s="1"/>
      <c r="AB9378" s="2"/>
      <c r="AD9378" s="1"/>
      <c r="AE9378" s="1"/>
      <c r="AF9378" s="1"/>
      <c r="AG9378" s="1"/>
      <c r="AH9378" s="1"/>
    </row>
    <row r="9379" spans="17:34" x14ac:dyDescent="0.3">
      <c r="Q9379" s="1"/>
      <c r="AB9379" s="2"/>
      <c r="AD9379" s="1"/>
      <c r="AE9379" s="1"/>
      <c r="AF9379" s="1"/>
      <c r="AG9379" s="1"/>
      <c r="AH9379" s="1"/>
    </row>
    <row r="9380" spans="17:34" x14ac:dyDescent="0.3">
      <c r="Q9380" s="1"/>
      <c r="AB9380" s="2"/>
      <c r="AD9380" s="1"/>
      <c r="AE9380" s="1"/>
      <c r="AF9380" s="1"/>
      <c r="AG9380" s="1"/>
      <c r="AH9380" s="1"/>
    </row>
    <row r="9381" spans="17:34" x14ac:dyDescent="0.3">
      <c r="Q9381" s="1"/>
      <c r="AB9381" s="2"/>
      <c r="AD9381" s="1"/>
      <c r="AE9381" s="1"/>
      <c r="AF9381" s="1"/>
      <c r="AG9381" s="1"/>
      <c r="AH9381" s="1"/>
    </row>
    <row r="9382" spans="17:34" x14ac:dyDescent="0.3">
      <c r="Q9382" s="1"/>
      <c r="AB9382" s="2"/>
      <c r="AD9382" s="1"/>
      <c r="AE9382" s="1"/>
      <c r="AF9382" s="1"/>
      <c r="AG9382" s="1"/>
      <c r="AH9382" s="1"/>
    </row>
    <row r="9383" spans="17:34" x14ac:dyDescent="0.3">
      <c r="Q9383" s="1"/>
      <c r="AB9383" s="2"/>
      <c r="AD9383" s="1"/>
      <c r="AE9383" s="1"/>
      <c r="AF9383" s="1"/>
      <c r="AG9383" s="1"/>
      <c r="AH9383" s="1"/>
    </row>
    <row r="9384" spans="17:34" x14ac:dyDescent="0.3">
      <c r="Q9384" s="1"/>
      <c r="AB9384" s="2"/>
      <c r="AD9384" s="1"/>
      <c r="AE9384" s="1"/>
      <c r="AF9384" s="1"/>
      <c r="AG9384" s="1"/>
      <c r="AH9384" s="1"/>
    </row>
    <row r="9385" spans="17:34" x14ac:dyDescent="0.3">
      <c r="Q9385" s="1"/>
      <c r="AB9385" s="2"/>
      <c r="AD9385" s="1"/>
      <c r="AE9385" s="1"/>
      <c r="AF9385" s="1"/>
      <c r="AG9385" s="1"/>
      <c r="AH9385" s="1"/>
    </row>
    <row r="9386" spans="17:34" x14ac:dyDescent="0.3">
      <c r="Q9386" s="1"/>
      <c r="AB9386" s="2"/>
      <c r="AD9386" s="1"/>
      <c r="AE9386" s="1"/>
      <c r="AF9386" s="1"/>
      <c r="AG9386" s="1"/>
      <c r="AH9386" s="1"/>
    </row>
    <row r="9387" spans="17:34" x14ac:dyDescent="0.3">
      <c r="Q9387" s="1"/>
      <c r="AB9387" s="2"/>
      <c r="AD9387" s="1"/>
      <c r="AE9387" s="1"/>
      <c r="AF9387" s="1"/>
      <c r="AG9387" s="1"/>
      <c r="AH9387" s="1"/>
    </row>
    <row r="9388" spans="17:34" x14ac:dyDescent="0.3">
      <c r="Q9388" s="1"/>
      <c r="AB9388" s="2"/>
      <c r="AD9388" s="1"/>
      <c r="AE9388" s="1"/>
      <c r="AF9388" s="1"/>
      <c r="AG9388" s="1"/>
      <c r="AH9388" s="1"/>
    </row>
    <row r="9389" spans="17:34" x14ac:dyDescent="0.3">
      <c r="Q9389" s="1"/>
      <c r="AB9389" s="2"/>
      <c r="AD9389" s="1"/>
      <c r="AE9389" s="1"/>
      <c r="AF9389" s="1"/>
      <c r="AG9389" s="1"/>
      <c r="AH9389" s="1"/>
    </row>
    <row r="9390" spans="17:34" x14ac:dyDescent="0.3">
      <c r="Q9390" s="1"/>
      <c r="AB9390" s="2"/>
      <c r="AD9390" s="1"/>
      <c r="AE9390" s="1"/>
      <c r="AF9390" s="1"/>
      <c r="AG9390" s="1"/>
      <c r="AH9390" s="1"/>
    </row>
    <row r="9391" spans="17:34" x14ac:dyDescent="0.3">
      <c r="Q9391" s="1"/>
      <c r="AB9391" s="2"/>
      <c r="AD9391" s="1"/>
      <c r="AE9391" s="1"/>
      <c r="AF9391" s="1"/>
      <c r="AG9391" s="1"/>
      <c r="AH9391" s="1"/>
    </row>
    <row r="9392" spans="17:34" x14ac:dyDescent="0.3">
      <c r="Q9392" s="1"/>
      <c r="AB9392" s="2"/>
      <c r="AD9392" s="1"/>
      <c r="AE9392" s="1"/>
      <c r="AF9392" s="1"/>
      <c r="AG9392" s="1"/>
      <c r="AH9392" s="1"/>
    </row>
    <row r="9393" spans="17:34" x14ac:dyDescent="0.3">
      <c r="Q9393" s="1"/>
      <c r="AB9393" s="2"/>
      <c r="AD9393" s="1"/>
      <c r="AE9393" s="1"/>
      <c r="AF9393" s="1"/>
      <c r="AG9393" s="1"/>
      <c r="AH9393" s="1"/>
    </row>
    <row r="9394" spans="17:34" x14ac:dyDescent="0.3">
      <c r="Q9394" s="1"/>
      <c r="AB9394" s="2"/>
      <c r="AD9394" s="1"/>
      <c r="AE9394" s="1"/>
      <c r="AF9394" s="1"/>
      <c r="AG9394" s="1"/>
      <c r="AH9394" s="1"/>
    </row>
    <row r="9395" spans="17:34" x14ac:dyDescent="0.3">
      <c r="Q9395" s="1"/>
      <c r="AB9395" s="2"/>
      <c r="AD9395" s="1"/>
      <c r="AE9395" s="1"/>
      <c r="AF9395" s="1"/>
      <c r="AG9395" s="1"/>
      <c r="AH9395" s="1"/>
    </row>
    <row r="9396" spans="17:34" x14ac:dyDescent="0.3">
      <c r="Q9396" s="1"/>
      <c r="AB9396" s="2"/>
      <c r="AD9396" s="1"/>
      <c r="AE9396" s="1"/>
      <c r="AF9396" s="1"/>
      <c r="AG9396" s="1"/>
      <c r="AH9396" s="1"/>
    </row>
    <row r="9397" spans="17:34" x14ac:dyDescent="0.3">
      <c r="Q9397" s="1"/>
      <c r="AB9397" s="2"/>
      <c r="AD9397" s="1"/>
      <c r="AE9397" s="1"/>
      <c r="AF9397" s="1"/>
      <c r="AG9397" s="1"/>
      <c r="AH9397" s="1"/>
    </row>
    <row r="9398" spans="17:34" x14ac:dyDescent="0.3">
      <c r="Q9398" s="1"/>
      <c r="AB9398" s="2"/>
      <c r="AD9398" s="1"/>
      <c r="AE9398" s="1"/>
      <c r="AF9398" s="1"/>
      <c r="AG9398" s="1"/>
      <c r="AH9398" s="1"/>
    </row>
    <row r="9399" spans="17:34" x14ac:dyDescent="0.3">
      <c r="Q9399" s="1"/>
      <c r="AB9399" s="2"/>
      <c r="AD9399" s="1"/>
      <c r="AE9399" s="1"/>
      <c r="AF9399" s="1"/>
      <c r="AG9399" s="1"/>
      <c r="AH9399" s="1"/>
    </row>
    <row r="9400" spans="17:34" x14ac:dyDescent="0.3">
      <c r="Q9400" s="1"/>
      <c r="AB9400" s="2"/>
      <c r="AD9400" s="1"/>
      <c r="AE9400" s="1"/>
      <c r="AF9400" s="1"/>
      <c r="AG9400" s="1"/>
      <c r="AH9400" s="1"/>
    </row>
    <row r="9401" spans="17:34" x14ac:dyDescent="0.3">
      <c r="Q9401" s="1"/>
      <c r="AB9401" s="2"/>
      <c r="AD9401" s="1"/>
      <c r="AE9401" s="1"/>
      <c r="AF9401" s="1"/>
      <c r="AG9401" s="1"/>
      <c r="AH9401" s="1"/>
    </row>
    <row r="9402" spans="17:34" x14ac:dyDescent="0.3">
      <c r="Q9402" s="1"/>
      <c r="AB9402" s="2"/>
      <c r="AD9402" s="1"/>
      <c r="AE9402" s="1"/>
      <c r="AF9402" s="1"/>
      <c r="AG9402" s="1"/>
      <c r="AH9402" s="1"/>
    </row>
    <row r="9403" spans="17:34" x14ac:dyDescent="0.3">
      <c r="Q9403" s="1"/>
      <c r="AB9403" s="2"/>
      <c r="AD9403" s="1"/>
      <c r="AE9403" s="1"/>
      <c r="AF9403" s="1"/>
      <c r="AG9403" s="1"/>
      <c r="AH9403" s="1"/>
    </row>
    <row r="9404" spans="17:34" x14ac:dyDescent="0.3">
      <c r="Q9404" s="1"/>
      <c r="AB9404" s="2"/>
      <c r="AD9404" s="1"/>
      <c r="AE9404" s="1"/>
      <c r="AF9404" s="1"/>
      <c r="AG9404" s="1"/>
      <c r="AH9404" s="1"/>
    </row>
    <row r="9405" spans="17:34" x14ac:dyDescent="0.3">
      <c r="Q9405" s="1"/>
      <c r="AB9405" s="2"/>
      <c r="AD9405" s="1"/>
      <c r="AE9405" s="1"/>
      <c r="AF9405" s="1"/>
      <c r="AG9405" s="1"/>
      <c r="AH9405" s="1"/>
    </row>
    <row r="9406" spans="17:34" x14ac:dyDescent="0.3">
      <c r="Q9406" s="1"/>
      <c r="AB9406" s="2"/>
      <c r="AD9406" s="1"/>
      <c r="AE9406" s="1"/>
      <c r="AF9406" s="1"/>
      <c r="AG9406" s="1"/>
      <c r="AH9406" s="1"/>
    </row>
    <row r="9407" spans="17:34" x14ac:dyDescent="0.3">
      <c r="Q9407" s="1"/>
      <c r="AB9407" s="2"/>
      <c r="AD9407" s="1"/>
      <c r="AE9407" s="1"/>
      <c r="AF9407" s="1"/>
      <c r="AG9407" s="1"/>
      <c r="AH9407" s="1"/>
    </row>
    <row r="9408" spans="17:34" x14ac:dyDescent="0.3">
      <c r="Q9408" s="1"/>
      <c r="AB9408" s="2"/>
      <c r="AD9408" s="1"/>
      <c r="AE9408" s="1"/>
      <c r="AF9408" s="1"/>
      <c r="AG9408" s="1"/>
      <c r="AH9408" s="1"/>
    </row>
    <row r="9409" spans="17:34" x14ac:dyDescent="0.3">
      <c r="Q9409" s="1"/>
      <c r="AB9409" s="2"/>
      <c r="AD9409" s="1"/>
      <c r="AE9409" s="1"/>
      <c r="AF9409" s="1"/>
      <c r="AG9409" s="1"/>
      <c r="AH9409" s="1"/>
    </row>
    <row r="9410" spans="17:34" x14ac:dyDescent="0.3">
      <c r="Q9410" s="1"/>
      <c r="AB9410" s="2"/>
      <c r="AD9410" s="1"/>
      <c r="AE9410" s="1"/>
      <c r="AF9410" s="1"/>
      <c r="AG9410" s="1"/>
      <c r="AH9410" s="1"/>
    </row>
    <row r="9411" spans="17:34" x14ac:dyDescent="0.3">
      <c r="Q9411" s="1"/>
      <c r="AB9411" s="2"/>
      <c r="AD9411" s="1"/>
      <c r="AE9411" s="1"/>
      <c r="AF9411" s="1"/>
      <c r="AG9411" s="1"/>
      <c r="AH9411" s="1"/>
    </row>
    <row r="9412" spans="17:34" x14ac:dyDescent="0.3">
      <c r="Q9412" s="1"/>
      <c r="AB9412" s="2"/>
      <c r="AD9412" s="1"/>
      <c r="AE9412" s="1"/>
      <c r="AF9412" s="1"/>
      <c r="AG9412" s="1"/>
      <c r="AH9412" s="1"/>
    </row>
    <row r="9413" spans="17:34" x14ac:dyDescent="0.3">
      <c r="Q9413" s="1"/>
      <c r="AB9413" s="2"/>
      <c r="AD9413" s="1"/>
      <c r="AE9413" s="1"/>
      <c r="AF9413" s="1"/>
      <c r="AG9413" s="1"/>
      <c r="AH9413" s="1"/>
    </row>
    <row r="9414" spans="17:34" x14ac:dyDescent="0.3">
      <c r="Q9414" s="1"/>
      <c r="AB9414" s="2"/>
      <c r="AD9414" s="1"/>
      <c r="AE9414" s="1"/>
      <c r="AF9414" s="1"/>
      <c r="AG9414" s="1"/>
      <c r="AH9414" s="1"/>
    </row>
    <row r="9415" spans="17:34" x14ac:dyDescent="0.3">
      <c r="Q9415" s="1"/>
      <c r="AB9415" s="2"/>
      <c r="AD9415" s="1"/>
      <c r="AE9415" s="1"/>
      <c r="AF9415" s="1"/>
      <c r="AG9415" s="1"/>
      <c r="AH9415" s="1"/>
    </row>
    <row r="9416" spans="17:34" x14ac:dyDescent="0.3">
      <c r="Q9416" s="1"/>
      <c r="AB9416" s="2"/>
      <c r="AD9416" s="1"/>
      <c r="AE9416" s="1"/>
      <c r="AF9416" s="1"/>
      <c r="AG9416" s="1"/>
      <c r="AH9416" s="1"/>
    </row>
    <row r="9417" spans="17:34" x14ac:dyDescent="0.3">
      <c r="Q9417" s="1"/>
      <c r="AB9417" s="2"/>
      <c r="AD9417" s="1"/>
      <c r="AE9417" s="1"/>
      <c r="AF9417" s="1"/>
      <c r="AG9417" s="1"/>
      <c r="AH9417" s="1"/>
    </row>
    <row r="9418" spans="17:34" x14ac:dyDescent="0.3">
      <c r="Q9418" s="1"/>
      <c r="AB9418" s="2"/>
      <c r="AD9418" s="1"/>
      <c r="AE9418" s="1"/>
      <c r="AF9418" s="1"/>
      <c r="AG9418" s="1"/>
      <c r="AH9418" s="1"/>
    </row>
    <row r="9419" spans="17:34" x14ac:dyDescent="0.3">
      <c r="Q9419" s="1"/>
      <c r="AB9419" s="2"/>
      <c r="AD9419" s="1"/>
      <c r="AE9419" s="1"/>
      <c r="AF9419" s="1"/>
      <c r="AG9419" s="1"/>
      <c r="AH9419" s="1"/>
    </row>
    <row r="9420" spans="17:34" x14ac:dyDescent="0.3">
      <c r="Q9420" s="1"/>
      <c r="AB9420" s="2"/>
      <c r="AD9420" s="1"/>
      <c r="AE9420" s="1"/>
      <c r="AF9420" s="1"/>
      <c r="AG9420" s="1"/>
      <c r="AH9420" s="1"/>
    </row>
    <row r="9421" spans="17:34" x14ac:dyDescent="0.3">
      <c r="Q9421" s="1"/>
      <c r="AB9421" s="2"/>
      <c r="AD9421" s="1"/>
      <c r="AE9421" s="1"/>
      <c r="AF9421" s="1"/>
      <c r="AG9421" s="1"/>
      <c r="AH9421" s="1"/>
    </row>
    <row r="9422" spans="17:34" x14ac:dyDescent="0.3">
      <c r="Q9422" s="1"/>
      <c r="AB9422" s="2"/>
      <c r="AD9422" s="1"/>
      <c r="AE9422" s="1"/>
      <c r="AF9422" s="1"/>
      <c r="AG9422" s="1"/>
      <c r="AH9422" s="1"/>
    </row>
    <row r="9423" spans="17:34" x14ac:dyDescent="0.3">
      <c r="Q9423" s="1"/>
      <c r="AB9423" s="2"/>
      <c r="AD9423" s="1"/>
      <c r="AE9423" s="1"/>
      <c r="AF9423" s="1"/>
      <c r="AG9423" s="1"/>
      <c r="AH9423" s="1"/>
    </row>
    <row r="9424" spans="17:34" x14ac:dyDescent="0.3">
      <c r="Q9424" s="1"/>
      <c r="AB9424" s="2"/>
      <c r="AD9424" s="1"/>
      <c r="AE9424" s="1"/>
      <c r="AF9424" s="1"/>
      <c r="AG9424" s="1"/>
      <c r="AH9424" s="1"/>
    </row>
    <row r="9425" spans="17:34" x14ac:dyDescent="0.3">
      <c r="Q9425" s="1"/>
      <c r="AB9425" s="2"/>
      <c r="AD9425" s="1"/>
      <c r="AE9425" s="1"/>
      <c r="AF9425" s="1"/>
      <c r="AG9425" s="1"/>
      <c r="AH9425" s="1"/>
    </row>
    <row r="9426" spans="17:34" x14ac:dyDescent="0.3">
      <c r="Q9426" s="1"/>
      <c r="AB9426" s="2"/>
      <c r="AD9426" s="1"/>
      <c r="AE9426" s="1"/>
      <c r="AF9426" s="1"/>
      <c r="AG9426" s="1"/>
      <c r="AH9426" s="1"/>
    </row>
    <row r="9427" spans="17:34" x14ac:dyDescent="0.3">
      <c r="Q9427" s="1"/>
      <c r="AB9427" s="2"/>
      <c r="AD9427" s="1"/>
      <c r="AE9427" s="1"/>
      <c r="AF9427" s="1"/>
      <c r="AG9427" s="1"/>
      <c r="AH9427" s="1"/>
    </row>
    <row r="9428" spans="17:34" x14ac:dyDescent="0.3">
      <c r="Q9428" s="1"/>
      <c r="AB9428" s="2"/>
      <c r="AD9428" s="1"/>
      <c r="AE9428" s="1"/>
      <c r="AF9428" s="1"/>
      <c r="AG9428" s="1"/>
      <c r="AH9428" s="1"/>
    </row>
    <row r="9429" spans="17:34" x14ac:dyDescent="0.3">
      <c r="Q9429" s="1"/>
      <c r="AB9429" s="2"/>
      <c r="AD9429" s="1"/>
      <c r="AE9429" s="1"/>
      <c r="AF9429" s="1"/>
      <c r="AG9429" s="1"/>
      <c r="AH9429" s="1"/>
    </row>
    <row r="9430" spans="17:34" x14ac:dyDescent="0.3">
      <c r="Q9430" s="1"/>
      <c r="AB9430" s="2"/>
      <c r="AD9430" s="1"/>
      <c r="AE9430" s="1"/>
      <c r="AF9430" s="1"/>
      <c r="AG9430" s="1"/>
      <c r="AH9430" s="1"/>
    </row>
    <row r="9431" spans="17:34" x14ac:dyDescent="0.3">
      <c r="Q9431" s="1"/>
      <c r="AB9431" s="2"/>
      <c r="AD9431" s="1"/>
      <c r="AE9431" s="1"/>
      <c r="AF9431" s="1"/>
      <c r="AG9431" s="1"/>
      <c r="AH9431" s="1"/>
    </row>
    <row r="9432" spans="17:34" x14ac:dyDescent="0.3">
      <c r="Q9432" s="1"/>
      <c r="AB9432" s="2"/>
      <c r="AD9432" s="1"/>
      <c r="AE9432" s="1"/>
      <c r="AF9432" s="1"/>
      <c r="AG9432" s="1"/>
      <c r="AH9432" s="1"/>
    </row>
    <row r="9433" spans="17:34" x14ac:dyDescent="0.3">
      <c r="Q9433" s="1"/>
      <c r="AB9433" s="2"/>
      <c r="AD9433" s="1"/>
      <c r="AE9433" s="1"/>
      <c r="AF9433" s="1"/>
      <c r="AG9433" s="1"/>
      <c r="AH9433" s="1"/>
    </row>
    <row r="9434" spans="17:34" x14ac:dyDescent="0.3">
      <c r="Q9434" s="1"/>
      <c r="AB9434" s="2"/>
      <c r="AD9434" s="1"/>
      <c r="AE9434" s="1"/>
      <c r="AF9434" s="1"/>
      <c r="AG9434" s="1"/>
      <c r="AH9434" s="1"/>
    </row>
    <row r="9435" spans="17:34" x14ac:dyDescent="0.3">
      <c r="Q9435" s="1"/>
      <c r="AB9435" s="2"/>
      <c r="AD9435" s="1"/>
      <c r="AE9435" s="1"/>
      <c r="AF9435" s="1"/>
      <c r="AG9435" s="1"/>
      <c r="AH9435" s="1"/>
    </row>
    <row r="9436" spans="17:34" x14ac:dyDescent="0.3">
      <c r="Q9436" s="1"/>
      <c r="AB9436" s="2"/>
      <c r="AD9436" s="1"/>
      <c r="AE9436" s="1"/>
      <c r="AF9436" s="1"/>
      <c r="AG9436" s="1"/>
      <c r="AH9436" s="1"/>
    </row>
    <row r="9437" spans="17:34" x14ac:dyDescent="0.3">
      <c r="Q9437" s="1"/>
      <c r="AB9437" s="2"/>
      <c r="AD9437" s="1"/>
      <c r="AE9437" s="1"/>
      <c r="AF9437" s="1"/>
      <c r="AG9437" s="1"/>
      <c r="AH9437" s="1"/>
    </row>
    <row r="9438" spans="17:34" x14ac:dyDescent="0.3">
      <c r="Q9438" s="1"/>
      <c r="AB9438" s="2"/>
      <c r="AD9438" s="1"/>
      <c r="AE9438" s="1"/>
      <c r="AF9438" s="1"/>
      <c r="AG9438" s="1"/>
      <c r="AH9438" s="1"/>
    </row>
    <row r="9439" spans="17:34" x14ac:dyDescent="0.3">
      <c r="Q9439" s="1"/>
      <c r="AB9439" s="2"/>
      <c r="AD9439" s="1"/>
      <c r="AE9439" s="1"/>
      <c r="AF9439" s="1"/>
      <c r="AG9439" s="1"/>
      <c r="AH9439" s="1"/>
    </row>
    <row r="9440" spans="17:34" x14ac:dyDescent="0.3">
      <c r="Q9440" s="1"/>
      <c r="AB9440" s="2"/>
      <c r="AD9440" s="1"/>
      <c r="AE9440" s="1"/>
      <c r="AF9440" s="1"/>
      <c r="AG9440" s="1"/>
      <c r="AH9440" s="1"/>
    </row>
    <row r="9441" spans="17:34" x14ac:dyDescent="0.3">
      <c r="Q9441" s="1"/>
      <c r="AB9441" s="2"/>
      <c r="AD9441" s="1"/>
      <c r="AE9441" s="1"/>
      <c r="AF9441" s="1"/>
      <c r="AG9441" s="1"/>
      <c r="AH9441" s="1"/>
    </row>
    <row r="9442" spans="17:34" x14ac:dyDescent="0.3">
      <c r="Q9442" s="1"/>
      <c r="AB9442" s="2"/>
      <c r="AD9442" s="1"/>
      <c r="AE9442" s="1"/>
      <c r="AF9442" s="1"/>
      <c r="AG9442" s="1"/>
      <c r="AH9442" s="1"/>
    </row>
    <row r="9443" spans="17:34" x14ac:dyDescent="0.3">
      <c r="Q9443" s="1"/>
      <c r="AB9443" s="2"/>
      <c r="AD9443" s="1"/>
      <c r="AE9443" s="1"/>
      <c r="AF9443" s="1"/>
      <c r="AG9443" s="1"/>
      <c r="AH9443" s="1"/>
    </row>
    <row r="9444" spans="17:34" x14ac:dyDescent="0.3">
      <c r="Q9444" s="1"/>
      <c r="AB9444" s="2"/>
      <c r="AD9444" s="1"/>
      <c r="AE9444" s="1"/>
      <c r="AF9444" s="1"/>
      <c r="AG9444" s="1"/>
      <c r="AH9444" s="1"/>
    </row>
    <row r="9445" spans="17:34" x14ac:dyDescent="0.3">
      <c r="Q9445" s="1"/>
      <c r="AB9445" s="2"/>
      <c r="AD9445" s="1"/>
      <c r="AE9445" s="1"/>
      <c r="AF9445" s="1"/>
      <c r="AG9445" s="1"/>
      <c r="AH9445" s="1"/>
    </row>
    <row r="9446" spans="17:34" x14ac:dyDescent="0.3">
      <c r="Q9446" s="1"/>
      <c r="AB9446" s="2"/>
      <c r="AD9446" s="1"/>
      <c r="AE9446" s="1"/>
      <c r="AF9446" s="1"/>
      <c r="AG9446" s="1"/>
      <c r="AH9446" s="1"/>
    </row>
    <row r="9447" spans="17:34" x14ac:dyDescent="0.3">
      <c r="Q9447" s="1"/>
      <c r="AB9447" s="2"/>
      <c r="AD9447" s="1"/>
      <c r="AE9447" s="1"/>
      <c r="AF9447" s="1"/>
      <c r="AG9447" s="1"/>
      <c r="AH9447" s="1"/>
    </row>
    <row r="9448" spans="17:34" x14ac:dyDescent="0.3">
      <c r="Q9448" s="1"/>
      <c r="AB9448" s="2"/>
      <c r="AD9448" s="1"/>
      <c r="AE9448" s="1"/>
      <c r="AF9448" s="1"/>
      <c r="AG9448" s="1"/>
      <c r="AH9448" s="1"/>
    </row>
    <row r="9449" spans="17:34" x14ac:dyDescent="0.3">
      <c r="Q9449" s="1"/>
      <c r="AB9449" s="2"/>
      <c r="AD9449" s="1"/>
      <c r="AE9449" s="1"/>
      <c r="AF9449" s="1"/>
      <c r="AG9449" s="1"/>
      <c r="AH9449" s="1"/>
    </row>
    <row r="9450" spans="17:34" x14ac:dyDescent="0.3">
      <c r="Q9450" s="1"/>
      <c r="AB9450" s="2"/>
      <c r="AD9450" s="1"/>
      <c r="AE9450" s="1"/>
      <c r="AF9450" s="1"/>
      <c r="AG9450" s="1"/>
      <c r="AH9450" s="1"/>
    </row>
    <row r="9451" spans="17:34" x14ac:dyDescent="0.3">
      <c r="Q9451" s="1"/>
      <c r="AB9451" s="2"/>
      <c r="AD9451" s="1"/>
      <c r="AE9451" s="1"/>
      <c r="AF9451" s="1"/>
      <c r="AG9451" s="1"/>
      <c r="AH9451" s="1"/>
    </row>
    <row r="9452" spans="17:34" x14ac:dyDescent="0.3">
      <c r="Q9452" s="1"/>
      <c r="AB9452" s="2"/>
      <c r="AD9452" s="1"/>
      <c r="AE9452" s="1"/>
      <c r="AF9452" s="1"/>
      <c r="AG9452" s="1"/>
      <c r="AH9452" s="1"/>
    </row>
    <row r="9453" spans="17:34" x14ac:dyDescent="0.3">
      <c r="Q9453" s="1"/>
      <c r="AB9453" s="2"/>
      <c r="AD9453" s="1"/>
      <c r="AE9453" s="1"/>
      <c r="AF9453" s="1"/>
      <c r="AG9453" s="1"/>
      <c r="AH9453" s="1"/>
    </row>
    <row r="9454" spans="17:34" x14ac:dyDescent="0.3">
      <c r="Q9454" s="1"/>
      <c r="AB9454" s="2"/>
      <c r="AD9454" s="1"/>
      <c r="AE9454" s="1"/>
      <c r="AF9454" s="1"/>
      <c r="AG9454" s="1"/>
      <c r="AH9454" s="1"/>
    </row>
    <row r="9455" spans="17:34" x14ac:dyDescent="0.3">
      <c r="Q9455" s="1"/>
      <c r="AB9455" s="2"/>
      <c r="AD9455" s="1"/>
      <c r="AE9455" s="1"/>
      <c r="AF9455" s="1"/>
      <c r="AG9455" s="1"/>
      <c r="AH9455" s="1"/>
    </row>
    <row r="9456" spans="17:34" x14ac:dyDescent="0.3">
      <c r="Q9456" s="1"/>
      <c r="AB9456" s="2"/>
      <c r="AD9456" s="1"/>
      <c r="AE9456" s="1"/>
      <c r="AF9456" s="1"/>
      <c r="AG9456" s="1"/>
      <c r="AH9456" s="1"/>
    </row>
    <row r="9457" spans="17:34" x14ac:dyDescent="0.3">
      <c r="Q9457" s="1"/>
      <c r="AB9457" s="2"/>
      <c r="AD9457" s="1"/>
      <c r="AE9457" s="1"/>
      <c r="AF9457" s="1"/>
      <c r="AG9457" s="1"/>
      <c r="AH9457" s="1"/>
    </row>
    <row r="9458" spans="17:34" x14ac:dyDescent="0.3">
      <c r="Q9458" s="1"/>
      <c r="AB9458" s="2"/>
      <c r="AD9458" s="1"/>
      <c r="AE9458" s="1"/>
      <c r="AF9458" s="1"/>
      <c r="AG9458" s="1"/>
      <c r="AH9458" s="1"/>
    </row>
    <row r="9459" spans="17:34" x14ac:dyDescent="0.3">
      <c r="Q9459" s="1"/>
      <c r="AB9459" s="2"/>
      <c r="AD9459" s="1"/>
      <c r="AE9459" s="1"/>
      <c r="AF9459" s="1"/>
      <c r="AG9459" s="1"/>
      <c r="AH9459" s="1"/>
    </row>
    <row r="9460" spans="17:34" x14ac:dyDescent="0.3">
      <c r="Q9460" s="1"/>
      <c r="AB9460" s="2"/>
      <c r="AD9460" s="1"/>
      <c r="AE9460" s="1"/>
      <c r="AF9460" s="1"/>
      <c r="AG9460" s="1"/>
      <c r="AH9460" s="1"/>
    </row>
    <row r="9461" spans="17:34" x14ac:dyDescent="0.3">
      <c r="Q9461" s="1"/>
      <c r="AB9461" s="2"/>
      <c r="AD9461" s="1"/>
      <c r="AE9461" s="1"/>
      <c r="AF9461" s="1"/>
      <c r="AG9461" s="1"/>
      <c r="AH9461" s="1"/>
    </row>
    <row r="9462" spans="17:34" x14ac:dyDescent="0.3">
      <c r="Q9462" s="1"/>
      <c r="AB9462" s="2"/>
      <c r="AD9462" s="1"/>
      <c r="AE9462" s="1"/>
      <c r="AF9462" s="1"/>
      <c r="AG9462" s="1"/>
      <c r="AH9462" s="1"/>
    </row>
    <row r="9463" spans="17:34" x14ac:dyDescent="0.3">
      <c r="Q9463" s="1"/>
      <c r="AB9463" s="2"/>
      <c r="AD9463" s="1"/>
      <c r="AE9463" s="1"/>
      <c r="AF9463" s="1"/>
      <c r="AG9463" s="1"/>
      <c r="AH9463" s="1"/>
    </row>
    <row r="9464" spans="17:34" x14ac:dyDescent="0.3">
      <c r="Q9464" s="1"/>
      <c r="AB9464" s="2"/>
      <c r="AD9464" s="1"/>
      <c r="AE9464" s="1"/>
      <c r="AF9464" s="1"/>
      <c r="AG9464" s="1"/>
      <c r="AH9464" s="1"/>
    </row>
    <row r="9465" spans="17:34" x14ac:dyDescent="0.3">
      <c r="Q9465" s="1"/>
      <c r="AB9465" s="2"/>
      <c r="AD9465" s="1"/>
      <c r="AE9465" s="1"/>
      <c r="AF9465" s="1"/>
      <c r="AG9465" s="1"/>
      <c r="AH9465" s="1"/>
    </row>
    <row r="9466" spans="17:34" x14ac:dyDescent="0.3">
      <c r="Q9466" s="1"/>
      <c r="AB9466" s="2"/>
      <c r="AD9466" s="1"/>
      <c r="AE9466" s="1"/>
      <c r="AF9466" s="1"/>
      <c r="AG9466" s="1"/>
      <c r="AH9466" s="1"/>
    </row>
    <row r="9467" spans="17:34" x14ac:dyDescent="0.3">
      <c r="Q9467" s="1"/>
      <c r="AB9467" s="2"/>
      <c r="AD9467" s="1"/>
      <c r="AE9467" s="1"/>
      <c r="AF9467" s="1"/>
      <c r="AG9467" s="1"/>
      <c r="AH9467" s="1"/>
    </row>
    <row r="9468" spans="17:34" x14ac:dyDescent="0.3">
      <c r="Q9468" s="1"/>
      <c r="AB9468" s="2"/>
      <c r="AD9468" s="1"/>
      <c r="AE9468" s="1"/>
      <c r="AF9468" s="1"/>
      <c r="AG9468" s="1"/>
      <c r="AH9468" s="1"/>
    </row>
    <row r="9469" spans="17:34" x14ac:dyDescent="0.3">
      <c r="Q9469" s="1"/>
      <c r="AB9469" s="2"/>
      <c r="AD9469" s="1"/>
      <c r="AE9469" s="1"/>
      <c r="AF9469" s="1"/>
      <c r="AG9469" s="1"/>
      <c r="AH9469" s="1"/>
    </row>
    <row r="9470" spans="17:34" x14ac:dyDescent="0.3">
      <c r="Q9470" s="1"/>
      <c r="AB9470" s="2"/>
      <c r="AD9470" s="1"/>
      <c r="AE9470" s="1"/>
      <c r="AF9470" s="1"/>
      <c r="AG9470" s="1"/>
      <c r="AH9470" s="1"/>
    </row>
    <row r="9471" spans="17:34" x14ac:dyDescent="0.3">
      <c r="Q9471" s="1"/>
      <c r="AB9471" s="2"/>
      <c r="AD9471" s="1"/>
      <c r="AE9471" s="1"/>
      <c r="AF9471" s="1"/>
      <c r="AG9471" s="1"/>
      <c r="AH9471" s="1"/>
    </row>
    <row r="9472" spans="17:34" x14ac:dyDescent="0.3">
      <c r="Q9472" s="1"/>
      <c r="AB9472" s="2"/>
      <c r="AD9472" s="1"/>
      <c r="AE9472" s="1"/>
      <c r="AF9472" s="1"/>
      <c r="AG9472" s="1"/>
      <c r="AH9472" s="1"/>
    </row>
    <row r="9473" spans="17:34" x14ac:dyDescent="0.3">
      <c r="Q9473" s="1"/>
      <c r="AB9473" s="2"/>
      <c r="AD9473" s="1"/>
      <c r="AE9473" s="1"/>
      <c r="AF9473" s="1"/>
      <c r="AG9473" s="1"/>
      <c r="AH9473" s="1"/>
    </row>
    <row r="9474" spans="17:34" x14ac:dyDescent="0.3">
      <c r="Q9474" s="1"/>
      <c r="AB9474" s="2"/>
      <c r="AD9474" s="1"/>
      <c r="AE9474" s="1"/>
      <c r="AF9474" s="1"/>
      <c r="AG9474" s="1"/>
      <c r="AH9474" s="1"/>
    </row>
    <row r="9475" spans="17:34" x14ac:dyDescent="0.3">
      <c r="Q9475" s="1"/>
      <c r="AB9475" s="2"/>
      <c r="AD9475" s="1"/>
      <c r="AE9475" s="1"/>
      <c r="AF9475" s="1"/>
      <c r="AG9475" s="1"/>
      <c r="AH9475" s="1"/>
    </row>
    <row r="9476" spans="17:34" x14ac:dyDescent="0.3">
      <c r="Q9476" s="1"/>
      <c r="AB9476" s="2"/>
      <c r="AD9476" s="1"/>
      <c r="AE9476" s="1"/>
      <c r="AF9476" s="1"/>
      <c r="AG9476" s="1"/>
      <c r="AH9476" s="1"/>
    </row>
    <row r="9477" spans="17:34" x14ac:dyDescent="0.3">
      <c r="Q9477" s="1"/>
      <c r="AB9477" s="2"/>
      <c r="AD9477" s="1"/>
      <c r="AE9477" s="1"/>
      <c r="AF9477" s="1"/>
      <c r="AG9477" s="1"/>
      <c r="AH9477" s="1"/>
    </row>
    <row r="9478" spans="17:34" x14ac:dyDescent="0.3">
      <c r="Q9478" s="1"/>
      <c r="AB9478" s="2"/>
      <c r="AD9478" s="1"/>
      <c r="AE9478" s="1"/>
      <c r="AF9478" s="1"/>
      <c r="AG9478" s="1"/>
      <c r="AH9478" s="1"/>
    </row>
    <row r="9479" spans="17:34" x14ac:dyDescent="0.3">
      <c r="Q9479" s="1"/>
      <c r="AB9479" s="2"/>
      <c r="AD9479" s="1"/>
      <c r="AE9479" s="1"/>
      <c r="AF9479" s="1"/>
      <c r="AG9479" s="1"/>
      <c r="AH9479" s="1"/>
    </row>
    <row r="9480" spans="17:34" x14ac:dyDescent="0.3">
      <c r="Q9480" s="1"/>
      <c r="AB9480" s="2"/>
      <c r="AD9480" s="1"/>
      <c r="AE9480" s="1"/>
      <c r="AF9480" s="1"/>
      <c r="AG9480" s="1"/>
      <c r="AH9480" s="1"/>
    </row>
    <row r="9481" spans="17:34" x14ac:dyDescent="0.3">
      <c r="Q9481" s="1"/>
      <c r="AB9481" s="2"/>
      <c r="AD9481" s="1"/>
      <c r="AE9481" s="1"/>
      <c r="AF9481" s="1"/>
      <c r="AG9481" s="1"/>
      <c r="AH9481" s="1"/>
    </row>
    <row r="9482" spans="17:34" x14ac:dyDescent="0.3">
      <c r="Q9482" s="1"/>
      <c r="AB9482" s="2"/>
      <c r="AD9482" s="1"/>
      <c r="AE9482" s="1"/>
      <c r="AF9482" s="1"/>
      <c r="AG9482" s="1"/>
      <c r="AH9482" s="1"/>
    </row>
    <row r="9483" spans="17:34" x14ac:dyDescent="0.3">
      <c r="Q9483" s="1"/>
      <c r="AB9483" s="2"/>
      <c r="AD9483" s="1"/>
      <c r="AE9483" s="1"/>
      <c r="AF9483" s="1"/>
      <c r="AG9483" s="1"/>
      <c r="AH9483" s="1"/>
    </row>
    <row r="9484" spans="17:34" x14ac:dyDescent="0.3">
      <c r="Q9484" s="1"/>
      <c r="AB9484" s="2"/>
      <c r="AD9484" s="1"/>
      <c r="AE9484" s="1"/>
      <c r="AF9484" s="1"/>
      <c r="AG9484" s="1"/>
      <c r="AH9484" s="1"/>
    </row>
    <row r="9485" spans="17:34" x14ac:dyDescent="0.3">
      <c r="Q9485" s="1"/>
      <c r="AB9485" s="2"/>
      <c r="AD9485" s="1"/>
      <c r="AE9485" s="1"/>
      <c r="AF9485" s="1"/>
      <c r="AG9485" s="1"/>
      <c r="AH9485" s="1"/>
    </row>
    <row r="9486" spans="17:34" x14ac:dyDescent="0.3">
      <c r="Q9486" s="1"/>
      <c r="AB9486" s="2"/>
      <c r="AD9486" s="1"/>
      <c r="AE9486" s="1"/>
      <c r="AF9486" s="1"/>
      <c r="AG9486" s="1"/>
      <c r="AH9486" s="1"/>
    </row>
    <row r="9487" spans="17:34" x14ac:dyDescent="0.3">
      <c r="Q9487" s="1"/>
      <c r="AB9487" s="2"/>
      <c r="AD9487" s="1"/>
      <c r="AE9487" s="1"/>
      <c r="AF9487" s="1"/>
      <c r="AG9487" s="1"/>
      <c r="AH9487" s="1"/>
    </row>
    <row r="9488" spans="17:34" x14ac:dyDescent="0.3">
      <c r="Q9488" s="1"/>
      <c r="AB9488" s="2"/>
      <c r="AD9488" s="1"/>
      <c r="AE9488" s="1"/>
      <c r="AF9488" s="1"/>
      <c r="AG9488" s="1"/>
      <c r="AH9488" s="1"/>
    </row>
    <row r="9489" spans="17:34" x14ac:dyDescent="0.3">
      <c r="Q9489" s="1"/>
      <c r="AB9489" s="2"/>
      <c r="AD9489" s="1"/>
      <c r="AE9489" s="1"/>
      <c r="AF9489" s="1"/>
      <c r="AG9489" s="1"/>
      <c r="AH9489" s="1"/>
    </row>
    <row r="9490" spans="17:34" x14ac:dyDescent="0.3">
      <c r="Q9490" s="1"/>
      <c r="AB9490" s="2"/>
      <c r="AD9490" s="1"/>
      <c r="AE9490" s="1"/>
      <c r="AF9490" s="1"/>
      <c r="AG9490" s="1"/>
      <c r="AH9490" s="1"/>
    </row>
    <row r="9491" spans="17:34" x14ac:dyDescent="0.3">
      <c r="Q9491" s="1"/>
      <c r="AB9491" s="2"/>
      <c r="AD9491" s="1"/>
      <c r="AE9491" s="1"/>
      <c r="AF9491" s="1"/>
      <c r="AG9491" s="1"/>
      <c r="AH9491" s="1"/>
    </row>
    <row r="9492" spans="17:34" x14ac:dyDescent="0.3">
      <c r="Q9492" s="1"/>
      <c r="AB9492" s="2"/>
      <c r="AD9492" s="1"/>
      <c r="AE9492" s="1"/>
      <c r="AF9492" s="1"/>
      <c r="AG9492" s="1"/>
      <c r="AH9492" s="1"/>
    </row>
    <row r="9493" spans="17:34" x14ac:dyDescent="0.3">
      <c r="Q9493" s="1"/>
      <c r="AB9493" s="2"/>
      <c r="AD9493" s="1"/>
      <c r="AE9493" s="1"/>
      <c r="AF9493" s="1"/>
      <c r="AG9493" s="1"/>
      <c r="AH9493" s="1"/>
    </row>
    <row r="9494" spans="17:34" x14ac:dyDescent="0.3">
      <c r="Q9494" s="1"/>
      <c r="AB9494" s="2"/>
      <c r="AD9494" s="1"/>
      <c r="AE9494" s="1"/>
      <c r="AF9494" s="1"/>
      <c r="AG9494" s="1"/>
      <c r="AH9494" s="1"/>
    </row>
    <row r="9495" spans="17:34" x14ac:dyDescent="0.3">
      <c r="Q9495" s="1"/>
      <c r="AB9495" s="2"/>
      <c r="AD9495" s="1"/>
      <c r="AE9495" s="1"/>
      <c r="AF9495" s="1"/>
      <c r="AG9495" s="1"/>
      <c r="AH9495" s="1"/>
    </row>
    <row r="9496" spans="17:34" x14ac:dyDescent="0.3">
      <c r="Q9496" s="1"/>
      <c r="AB9496" s="2"/>
      <c r="AD9496" s="1"/>
      <c r="AE9496" s="1"/>
      <c r="AF9496" s="1"/>
      <c r="AG9496" s="1"/>
      <c r="AH9496" s="1"/>
    </row>
    <row r="9497" spans="17:34" x14ac:dyDescent="0.3">
      <c r="Q9497" s="1"/>
      <c r="AB9497" s="2"/>
      <c r="AD9497" s="1"/>
      <c r="AE9497" s="1"/>
      <c r="AF9497" s="1"/>
      <c r="AG9497" s="1"/>
      <c r="AH9497" s="1"/>
    </row>
    <row r="9498" spans="17:34" x14ac:dyDescent="0.3">
      <c r="Q9498" s="1"/>
      <c r="AB9498" s="2"/>
      <c r="AD9498" s="1"/>
      <c r="AE9498" s="1"/>
      <c r="AF9498" s="1"/>
      <c r="AG9498" s="1"/>
      <c r="AH9498" s="1"/>
    </row>
    <row r="9499" spans="17:34" x14ac:dyDescent="0.3">
      <c r="Q9499" s="1"/>
      <c r="AB9499" s="2"/>
      <c r="AD9499" s="1"/>
      <c r="AE9499" s="1"/>
      <c r="AF9499" s="1"/>
      <c r="AG9499" s="1"/>
      <c r="AH9499" s="1"/>
    </row>
    <row r="9500" spans="17:34" x14ac:dyDescent="0.3">
      <c r="Q9500" s="1"/>
      <c r="AB9500" s="2"/>
      <c r="AD9500" s="1"/>
      <c r="AE9500" s="1"/>
      <c r="AF9500" s="1"/>
      <c r="AG9500" s="1"/>
      <c r="AH9500" s="1"/>
    </row>
    <row r="9501" spans="17:34" x14ac:dyDescent="0.3">
      <c r="Q9501" s="1"/>
      <c r="AB9501" s="2"/>
      <c r="AD9501" s="1"/>
      <c r="AE9501" s="1"/>
      <c r="AF9501" s="1"/>
      <c r="AG9501" s="1"/>
      <c r="AH9501" s="1"/>
    </row>
    <row r="9502" spans="17:34" x14ac:dyDescent="0.3">
      <c r="Q9502" s="1"/>
      <c r="AB9502" s="2"/>
      <c r="AD9502" s="1"/>
      <c r="AE9502" s="1"/>
      <c r="AF9502" s="1"/>
      <c r="AG9502" s="1"/>
      <c r="AH9502" s="1"/>
    </row>
    <row r="9503" spans="17:34" x14ac:dyDescent="0.3">
      <c r="Q9503" s="1"/>
      <c r="AB9503" s="2"/>
      <c r="AD9503" s="1"/>
      <c r="AE9503" s="1"/>
      <c r="AF9503" s="1"/>
      <c r="AG9503" s="1"/>
      <c r="AH9503" s="1"/>
    </row>
    <row r="9504" spans="17:34" x14ac:dyDescent="0.3">
      <c r="Q9504" s="1"/>
      <c r="AB9504" s="2"/>
      <c r="AD9504" s="1"/>
      <c r="AE9504" s="1"/>
      <c r="AF9504" s="1"/>
      <c r="AG9504" s="1"/>
      <c r="AH9504" s="1"/>
    </row>
    <row r="9505" spans="17:34" x14ac:dyDescent="0.3">
      <c r="Q9505" s="1"/>
      <c r="AB9505" s="2"/>
      <c r="AD9505" s="1"/>
      <c r="AE9505" s="1"/>
      <c r="AF9505" s="1"/>
      <c r="AG9505" s="1"/>
      <c r="AH9505" s="1"/>
    </row>
    <row r="9506" spans="17:34" x14ac:dyDescent="0.3">
      <c r="Q9506" s="1"/>
      <c r="AB9506" s="2"/>
      <c r="AD9506" s="1"/>
      <c r="AE9506" s="1"/>
      <c r="AF9506" s="1"/>
      <c r="AG9506" s="1"/>
      <c r="AH9506" s="1"/>
    </row>
    <row r="9507" spans="17:34" x14ac:dyDescent="0.3">
      <c r="Q9507" s="1"/>
      <c r="AB9507" s="2"/>
      <c r="AD9507" s="1"/>
      <c r="AE9507" s="1"/>
      <c r="AF9507" s="1"/>
      <c r="AG9507" s="1"/>
      <c r="AH9507" s="1"/>
    </row>
    <row r="9508" spans="17:34" x14ac:dyDescent="0.3">
      <c r="Q9508" s="1"/>
      <c r="AB9508" s="2"/>
      <c r="AD9508" s="1"/>
      <c r="AE9508" s="1"/>
      <c r="AF9508" s="1"/>
      <c r="AG9508" s="1"/>
      <c r="AH9508" s="1"/>
    </row>
    <row r="9509" spans="17:34" x14ac:dyDescent="0.3">
      <c r="Q9509" s="1"/>
      <c r="AB9509" s="2"/>
      <c r="AD9509" s="1"/>
      <c r="AE9509" s="1"/>
      <c r="AF9509" s="1"/>
      <c r="AG9509" s="1"/>
      <c r="AH9509" s="1"/>
    </row>
    <row r="9510" spans="17:34" x14ac:dyDescent="0.3">
      <c r="Q9510" s="1"/>
      <c r="AB9510" s="2"/>
      <c r="AD9510" s="1"/>
      <c r="AE9510" s="1"/>
      <c r="AF9510" s="1"/>
      <c r="AG9510" s="1"/>
      <c r="AH9510" s="1"/>
    </row>
    <row r="9511" spans="17:34" x14ac:dyDescent="0.3">
      <c r="Q9511" s="1"/>
      <c r="AB9511" s="2"/>
      <c r="AD9511" s="1"/>
      <c r="AE9511" s="1"/>
      <c r="AF9511" s="1"/>
      <c r="AG9511" s="1"/>
      <c r="AH9511" s="1"/>
    </row>
    <row r="9512" spans="17:34" x14ac:dyDescent="0.3">
      <c r="Q9512" s="1"/>
      <c r="AB9512" s="2"/>
      <c r="AD9512" s="1"/>
      <c r="AE9512" s="1"/>
      <c r="AF9512" s="1"/>
      <c r="AG9512" s="1"/>
      <c r="AH9512" s="1"/>
    </row>
    <row r="9513" spans="17:34" x14ac:dyDescent="0.3">
      <c r="Q9513" s="1"/>
      <c r="AB9513" s="2"/>
      <c r="AD9513" s="1"/>
      <c r="AE9513" s="1"/>
      <c r="AF9513" s="1"/>
      <c r="AG9513" s="1"/>
      <c r="AH9513" s="1"/>
    </row>
    <row r="9514" spans="17:34" x14ac:dyDescent="0.3">
      <c r="Q9514" s="1"/>
      <c r="AB9514" s="2"/>
      <c r="AD9514" s="1"/>
      <c r="AE9514" s="1"/>
      <c r="AF9514" s="1"/>
      <c r="AG9514" s="1"/>
      <c r="AH9514" s="1"/>
    </row>
    <row r="9515" spans="17:34" x14ac:dyDescent="0.3">
      <c r="Q9515" s="1"/>
      <c r="AB9515" s="2"/>
      <c r="AD9515" s="1"/>
      <c r="AE9515" s="1"/>
      <c r="AF9515" s="1"/>
      <c r="AG9515" s="1"/>
      <c r="AH9515" s="1"/>
    </row>
    <row r="9516" spans="17:34" x14ac:dyDescent="0.3">
      <c r="Q9516" s="1"/>
      <c r="AB9516" s="2"/>
      <c r="AD9516" s="1"/>
      <c r="AE9516" s="1"/>
      <c r="AF9516" s="1"/>
      <c r="AG9516" s="1"/>
      <c r="AH9516" s="1"/>
    </row>
    <row r="9517" spans="17:34" x14ac:dyDescent="0.3">
      <c r="Q9517" s="1"/>
      <c r="AB9517" s="2"/>
      <c r="AD9517" s="1"/>
      <c r="AE9517" s="1"/>
      <c r="AF9517" s="1"/>
      <c r="AG9517" s="1"/>
      <c r="AH9517" s="1"/>
    </row>
    <row r="9518" spans="17:34" x14ac:dyDescent="0.3">
      <c r="Q9518" s="1"/>
      <c r="AB9518" s="2"/>
      <c r="AD9518" s="1"/>
      <c r="AE9518" s="1"/>
      <c r="AF9518" s="1"/>
      <c r="AG9518" s="1"/>
      <c r="AH9518" s="1"/>
    </row>
    <row r="9519" spans="17:34" x14ac:dyDescent="0.3">
      <c r="Q9519" s="1"/>
      <c r="AB9519" s="2"/>
      <c r="AD9519" s="1"/>
      <c r="AE9519" s="1"/>
      <c r="AF9519" s="1"/>
      <c r="AG9519" s="1"/>
      <c r="AH9519" s="1"/>
    </row>
    <row r="9520" spans="17:34" x14ac:dyDescent="0.3">
      <c r="Q9520" s="1"/>
      <c r="AB9520" s="2"/>
      <c r="AD9520" s="1"/>
      <c r="AE9520" s="1"/>
      <c r="AF9520" s="1"/>
      <c r="AG9520" s="1"/>
      <c r="AH9520" s="1"/>
    </row>
    <row r="9521" spans="17:34" x14ac:dyDescent="0.3">
      <c r="Q9521" s="1"/>
      <c r="AB9521" s="2"/>
      <c r="AD9521" s="1"/>
      <c r="AE9521" s="1"/>
      <c r="AF9521" s="1"/>
      <c r="AG9521" s="1"/>
      <c r="AH9521" s="1"/>
    </row>
    <row r="9522" spans="17:34" x14ac:dyDescent="0.3">
      <c r="Q9522" s="1"/>
      <c r="AB9522" s="2"/>
      <c r="AD9522" s="1"/>
      <c r="AE9522" s="1"/>
      <c r="AF9522" s="1"/>
      <c r="AG9522" s="1"/>
      <c r="AH9522" s="1"/>
    </row>
    <row r="9523" spans="17:34" x14ac:dyDescent="0.3">
      <c r="Q9523" s="1"/>
      <c r="AB9523" s="2"/>
      <c r="AD9523" s="1"/>
      <c r="AE9523" s="1"/>
      <c r="AF9523" s="1"/>
      <c r="AG9523" s="1"/>
      <c r="AH9523" s="1"/>
    </row>
    <row r="9524" spans="17:34" x14ac:dyDescent="0.3">
      <c r="Q9524" s="1"/>
      <c r="AB9524" s="2"/>
      <c r="AD9524" s="1"/>
      <c r="AE9524" s="1"/>
      <c r="AF9524" s="1"/>
      <c r="AG9524" s="1"/>
      <c r="AH9524" s="1"/>
    </row>
    <row r="9525" spans="17:34" x14ac:dyDescent="0.3">
      <c r="Q9525" s="1"/>
      <c r="AB9525" s="2"/>
      <c r="AD9525" s="1"/>
      <c r="AE9525" s="1"/>
      <c r="AF9525" s="1"/>
      <c r="AG9525" s="1"/>
      <c r="AH9525" s="1"/>
    </row>
    <row r="9526" spans="17:34" x14ac:dyDescent="0.3">
      <c r="Q9526" s="1"/>
      <c r="AB9526" s="2"/>
      <c r="AD9526" s="1"/>
      <c r="AE9526" s="1"/>
      <c r="AF9526" s="1"/>
      <c r="AG9526" s="1"/>
      <c r="AH9526" s="1"/>
    </row>
    <row r="9527" spans="17:34" x14ac:dyDescent="0.3">
      <c r="Q9527" s="1"/>
      <c r="AB9527" s="2"/>
      <c r="AD9527" s="1"/>
      <c r="AE9527" s="1"/>
      <c r="AF9527" s="1"/>
      <c r="AG9527" s="1"/>
      <c r="AH9527" s="1"/>
    </row>
    <row r="9528" spans="17:34" x14ac:dyDescent="0.3">
      <c r="Q9528" s="1"/>
      <c r="AB9528" s="2"/>
      <c r="AD9528" s="1"/>
      <c r="AE9528" s="1"/>
      <c r="AF9528" s="1"/>
      <c r="AG9528" s="1"/>
      <c r="AH9528" s="1"/>
    </row>
    <row r="9529" spans="17:34" x14ac:dyDescent="0.3">
      <c r="Q9529" s="1"/>
      <c r="AB9529" s="2"/>
      <c r="AD9529" s="1"/>
      <c r="AE9529" s="1"/>
      <c r="AF9529" s="1"/>
      <c r="AG9529" s="1"/>
      <c r="AH9529" s="1"/>
    </row>
    <row r="9530" spans="17:34" x14ac:dyDescent="0.3">
      <c r="Q9530" s="1"/>
      <c r="AB9530" s="2"/>
      <c r="AD9530" s="1"/>
      <c r="AE9530" s="1"/>
      <c r="AF9530" s="1"/>
      <c r="AG9530" s="1"/>
      <c r="AH9530" s="1"/>
    </row>
    <row r="9531" spans="17:34" x14ac:dyDescent="0.3">
      <c r="Q9531" s="1"/>
      <c r="AB9531" s="2"/>
      <c r="AD9531" s="1"/>
      <c r="AE9531" s="1"/>
      <c r="AF9531" s="1"/>
      <c r="AG9531" s="1"/>
      <c r="AH9531" s="1"/>
    </row>
    <row r="9532" spans="17:34" x14ac:dyDescent="0.3">
      <c r="Q9532" s="1"/>
      <c r="AB9532" s="2"/>
      <c r="AD9532" s="1"/>
      <c r="AE9532" s="1"/>
      <c r="AF9532" s="1"/>
      <c r="AG9532" s="1"/>
      <c r="AH9532" s="1"/>
    </row>
    <row r="9533" spans="17:34" x14ac:dyDescent="0.3">
      <c r="Q9533" s="1"/>
      <c r="AB9533" s="2"/>
      <c r="AD9533" s="1"/>
      <c r="AE9533" s="1"/>
      <c r="AF9533" s="1"/>
      <c r="AG9533" s="1"/>
      <c r="AH9533" s="1"/>
    </row>
    <row r="9534" spans="17:34" x14ac:dyDescent="0.3">
      <c r="Q9534" s="1"/>
      <c r="AB9534" s="2"/>
      <c r="AD9534" s="1"/>
      <c r="AE9534" s="1"/>
      <c r="AF9534" s="1"/>
      <c r="AG9534" s="1"/>
      <c r="AH9534" s="1"/>
    </row>
    <row r="9535" spans="17:34" x14ac:dyDescent="0.3">
      <c r="Q9535" s="1"/>
      <c r="AB9535" s="2"/>
      <c r="AD9535" s="1"/>
      <c r="AE9535" s="1"/>
      <c r="AF9535" s="1"/>
      <c r="AG9535" s="1"/>
      <c r="AH9535" s="1"/>
    </row>
    <row r="9536" spans="17:34" x14ac:dyDescent="0.3">
      <c r="Q9536" s="1"/>
      <c r="AB9536" s="2"/>
      <c r="AD9536" s="1"/>
      <c r="AE9536" s="1"/>
      <c r="AF9536" s="1"/>
      <c r="AG9536" s="1"/>
      <c r="AH9536" s="1"/>
    </row>
    <row r="9537" spans="17:34" x14ac:dyDescent="0.3">
      <c r="Q9537" s="1"/>
      <c r="AB9537" s="2"/>
      <c r="AD9537" s="1"/>
      <c r="AE9537" s="1"/>
      <c r="AF9537" s="1"/>
      <c r="AG9537" s="1"/>
      <c r="AH9537" s="1"/>
    </row>
    <row r="9538" spans="17:34" x14ac:dyDescent="0.3">
      <c r="Q9538" s="1"/>
      <c r="AB9538" s="2"/>
      <c r="AD9538" s="1"/>
      <c r="AE9538" s="1"/>
      <c r="AF9538" s="1"/>
      <c r="AG9538" s="1"/>
      <c r="AH9538" s="1"/>
    </row>
    <row r="9539" spans="17:34" x14ac:dyDescent="0.3">
      <c r="Q9539" s="1"/>
      <c r="AB9539" s="2"/>
      <c r="AD9539" s="1"/>
      <c r="AE9539" s="1"/>
      <c r="AF9539" s="1"/>
      <c r="AG9539" s="1"/>
      <c r="AH9539" s="1"/>
    </row>
    <row r="9540" spans="17:34" x14ac:dyDescent="0.3">
      <c r="Q9540" s="1"/>
      <c r="AB9540" s="2"/>
      <c r="AD9540" s="1"/>
      <c r="AE9540" s="1"/>
      <c r="AF9540" s="1"/>
      <c r="AG9540" s="1"/>
      <c r="AH9540" s="1"/>
    </row>
    <row r="9541" spans="17:34" x14ac:dyDescent="0.3">
      <c r="Q9541" s="1"/>
      <c r="AB9541" s="2"/>
      <c r="AD9541" s="1"/>
      <c r="AE9541" s="1"/>
      <c r="AF9541" s="1"/>
      <c r="AG9541" s="1"/>
      <c r="AH9541" s="1"/>
    </row>
    <row r="9542" spans="17:34" x14ac:dyDescent="0.3">
      <c r="Q9542" s="1"/>
      <c r="AB9542" s="2"/>
      <c r="AD9542" s="1"/>
      <c r="AE9542" s="1"/>
      <c r="AF9542" s="1"/>
      <c r="AG9542" s="1"/>
      <c r="AH9542" s="1"/>
    </row>
    <row r="9543" spans="17:34" x14ac:dyDescent="0.3">
      <c r="Q9543" s="1"/>
      <c r="AB9543" s="2"/>
      <c r="AD9543" s="1"/>
      <c r="AE9543" s="1"/>
      <c r="AF9543" s="1"/>
      <c r="AG9543" s="1"/>
      <c r="AH9543" s="1"/>
    </row>
    <row r="9544" spans="17:34" x14ac:dyDescent="0.3">
      <c r="Q9544" s="1"/>
      <c r="AB9544" s="2"/>
      <c r="AD9544" s="1"/>
      <c r="AE9544" s="1"/>
      <c r="AF9544" s="1"/>
      <c r="AG9544" s="1"/>
      <c r="AH9544" s="1"/>
    </row>
    <row r="9545" spans="17:34" x14ac:dyDescent="0.3">
      <c r="Q9545" s="1"/>
      <c r="AB9545" s="2"/>
      <c r="AD9545" s="1"/>
      <c r="AE9545" s="1"/>
      <c r="AF9545" s="1"/>
      <c r="AG9545" s="1"/>
      <c r="AH9545" s="1"/>
    </row>
    <row r="9546" spans="17:34" x14ac:dyDescent="0.3">
      <c r="Q9546" s="1"/>
      <c r="AB9546" s="2"/>
      <c r="AD9546" s="1"/>
      <c r="AE9546" s="1"/>
      <c r="AF9546" s="1"/>
      <c r="AG9546" s="1"/>
      <c r="AH9546" s="1"/>
    </row>
    <row r="9547" spans="17:34" x14ac:dyDescent="0.3">
      <c r="Q9547" s="1"/>
      <c r="AB9547" s="2"/>
      <c r="AD9547" s="1"/>
      <c r="AE9547" s="1"/>
      <c r="AF9547" s="1"/>
      <c r="AG9547" s="1"/>
      <c r="AH9547" s="1"/>
    </row>
    <row r="9548" spans="17:34" x14ac:dyDescent="0.3">
      <c r="Q9548" s="1"/>
      <c r="AB9548" s="2"/>
      <c r="AD9548" s="1"/>
      <c r="AE9548" s="1"/>
      <c r="AF9548" s="1"/>
      <c r="AG9548" s="1"/>
      <c r="AH9548" s="1"/>
    </row>
    <row r="9549" spans="17:34" x14ac:dyDescent="0.3">
      <c r="Q9549" s="1"/>
      <c r="AB9549" s="2"/>
      <c r="AD9549" s="1"/>
      <c r="AE9549" s="1"/>
      <c r="AF9549" s="1"/>
      <c r="AG9549" s="1"/>
      <c r="AH9549" s="1"/>
    </row>
    <row r="9550" spans="17:34" x14ac:dyDescent="0.3">
      <c r="Q9550" s="1"/>
      <c r="AB9550" s="2"/>
      <c r="AD9550" s="1"/>
      <c r="AE9550" s="1"/>
      <c r="AF9550" s="1"/>
      <c r="AG9550" s="1"/>
      <c r="AH9550" s="1"/>
    </row>
    <row r="9551" spans="17:34" x14ac:dyDescent="0.3">
      <c r="Q9551" s="1"/>
      <c r="AB9551" s="2"/>
      <c r="AD9551" s="1"/>
      <c r="AE9551" s="1"/>
      <c r="AF9551" s="1"/>
      <c r="AG9551" s="1"/>
      <c r="AH9551" s="1"/>
    </row>
    <row r="9552" spans="17:34" x14ac:dyDescent="0.3">
      <c r="Q9552" s="1"/>
      <c r="AB9552" s="2"/>
      <c r="AD9552" s="1"/>
      <c r="AE9552" s="1"/>
      <c r="AF9552" s="1"/>
      <c r="AG9552" s="1"/>
      <c r="AH9552" s="1"/>
    </row>
    <row r="9553" spans="17:34" x14ac:dyDescent="0.3">
      <c r="Q9553" s="1"/>
      <c r="AB9553" s="2"/>
      <c r="AD9553" s="1"/>
      <c r="AE9553" s="1"/>
      <c r="AF9553" s="1"/>
      <c r="AG9553" s="1"/>
      <c r="AH9553" s="1"/>
    </row>
    <row r="9554" spans="17:34" x14ac:dyDescent="0.3">
      <c r="Q9554" s="1"/>
      <c r="AB9554" s="2"/>
      <c r="AD9554" s="1"/>
      <c r="AE9554" s="1"/>
      <c r="AF9554" s="1"/>
      <c r="AG9554" s="1"/>
      <c r="AH9554" s="1"/>
    </row>
    <row r="9555" spans="17:34" x14ac:dyDescent="0.3">
      <c r="Q9555" s="1"/>
      <c r="AB9555" s="2"/>
      <c r="AD9555" s="1"/>
      <c r="AE9555" s="1"/>
      <c r="AF9555" s="1"/>
      <c r="AG9555" s="1"/>
      <c r="AH9555" s="1"/>
    </row>
    <row r="9556" spans="17:34" x14ac:dyDescent="0.3">
      <c r="Q9556" s="1"/>
      <c r="AB9556" s="2"/>
      <c r="AD9556" s="1"/>
      <c r="AE9556" s="1"/>
      <c r="AF9556" s="1"/>
      <c r="AG9556" s="1"/>
      <c r="AH9556" s="1"/>
    </row>
    <row r="9557" spans="17:34" x14ac:dyDescent="0.3">
      <c r="Q9557" s="1"/>
      <c r="AB9557" s="2"/>
      <c r="AD9557" s="1"/>
      <c r="AE9557" s="1"/>
      <c r="AF9557" s="1"/>
      <c r="AG9557" s="1"/>
      <c r="AH9557" s="1"/>
    </row>
    <row r="9558" spans="17:34" x14ac:dyDescent="0.3">
      <c r="Q9558" s="1"/>
      <c r="AB9558" s="2"/>
      <c r="AD9558" s="1"/>
      <c r="AE9558" s="1"/>
      <c r="AF9558" s="1"/>
      <c r="AG9558" s="1"/>
      <c r="AH9558" s="1"/>
    </row>
    <row r="9559" spans="17:34" x14ac:dyDescent="0.3">
      <c r="Q9559" s="1"/>
      <c r="AB9559" s="2"/>
      <c r="AD9559" s="1"/>
      <c r="AE9559" s="1"/>
      <c r="AF9559" s="1"/>
      <c r="AG9559" s="1"/>
      <c r="AH9559" s="1"/>
    </row>
    <row r="9560" spans="17:34" x14ac:dyDescent="0.3">
      <c r="Q9560" s="1"/>
      <c r="AB9560" s="2"/>
      <c r="AD9560" s="1"/>
      <c r="AE9560" s="1"/>
      <c r="AF9560" s="1"/>
      <c r="AG9560" s="1"/>
      <c r="AH9560" s="1"/>
    </row>
    <row r="9561" spans="17:34" x14ac:dyDescent="0.3">
      <c r="Q9561" s="1"/>
      <c r="AB9561" s="2"/>
      <c r="AD9561" s="1"/>
      <c r="AE9561" s="1"/>
      <c r="AF9561" s="1"/>
      <c r="AG9561" s="1"/>
      <c r="AH9561" s="1"/>
    </row>
    <row r="9562" spans="17:34" x14ac:dyDescent="0.3">
      <c r="Q9562" s="1"/>
      <c r="AB9562" s="2"/>
      <c r="AD9562" s="1"/>
      <c r="AE9562" s="1"/>
      <c r="AF9562" s="1"/>
      <c r="AG9562" s="1"/>
      <c r="AH9562" s="1"/>
    </row>
    <row r="9563" spans="17:34" x14ac:dyDescent="0.3">
      <c r="Q9563" s="1"/>
      <c r="AB9563" s="2"/>
      <c r="AD9563" s="1"/>
      <c r="AE9563" s="1"/>
      <c r="AF9563" s="1"/>
      <c r="AG9563" s="1"/>
      <c r="AH9563" s="1"/>
    </row>
    <row r="9564" spans="17:34" x14ac:dyDescent="0.3">
      <c r="Q9564" s="1"/>
      <c r="AB9564" s="2"/>
      <c r="AD9564" s="1"/>
      <c r="AE9564" s="1"/>
      <c r="AF9564" s="1"/>
      <c r="AG9564" s="1"/>
      <c r="AH9564" s="1"/>
    </row>
    <row r="9565" spans="17:34" x14ac:dyDescent="0.3">
      <c r="Q9565" s="1"/>
      <c r="AB9565" s="2"/>
      <c r="AD9565" s="1"/>
      <c r="AE9565" s="1"/>
      <c r="AF9565" s="1"/>
      <c r="AG9565" s="1"/>
      <c r="AH9565" s="1"/>
    </row>
    <row r="9566" spans="17:34" x14ac:dyDescent="0.3">
      <c r="Q9566" s="1"/>
      <c r="AB9566" s="2"/>
      <c r="AD9566" s="1"/>
      <c r="AE9566" s="1"/>
      <c r="AF9566" s="1"/>
      <c r="AG9566" s="1"/>
      <c r="AH9566" s="1"/>
    </row>
    <row r="9567" spans="17:34" x14ac:dyDescent="0.3">
      <c r="Q9567" s="1"/>
      <c r="AB9567" s="2"/>
      <c r="AD9567" s="1"/>
      <c r="AE9567" s="1"/>
      <c r="AF9567" s="1"/>
      <c r="AG9567" s="1"/>
      <c r="AH9567" s="1"/>
    </row>
    <row r="9568" spans="17:34" x14ac:dyDescent="0.3">
      <c r="Q9568" s="1"/>
      <c r="AB9568" s="2"/>
      <c r="AD9568" s="1"/>
      <c r="AE9568" s="1"/>
      <c r="AF9568" s="1"/>
      <c r="AG9568" s="1"/>
      <c r="AH9568" s="1"/>
    </row>
    <row r="9569" spans="17:34" x14ac:dyDescent="0.3">
      <c r="Q9569" s="1"/>
      <c r="AB9569" s="2"/>
      <c r="AD9569" s="1"/>
      <c r="AE9569" s="1"/>
      <c r="AF9569" s="1"/>
      <c r="AG9569" s="1"/>
      <c r="AH9569" s="1"/>
    </row>
    <row r="9570" spans="17:34" x14ac:dyDescent="0.3">
      <c r="Q9570" s="1"/>
      <c r="AB9570" s="2"/>
      <c r="AD9570" s="1"/>
      <c r="AE9570" s="1"/>
      <c r="AF9570" s="1"/>
      <c r="AG9570" s="1"/>
      <c r="AH9570" s="1"/>
    </row>
    <row r="9571" spans="17:34" x14ac:dyDescent="0.3">
      <c r="Q9571" s="1"/>
      <c r="AB9571" s="2"/>
      <c r="AD9571" s="1"/>
      <c r="AE9571" s="1"/>
      <c r="AF9571" s="1"/>
      <c r="AG9571" s="1"/>
      <c r="AH9571" s="1"/>
    </row>
    <row r="9572" spans="17:34" x14ac:dyDescent="0.3">
      <c r="Q9572" s="1"/>
      <c r="AB9572" s="2"/>
      <c r="AD9572" s="1"/>
      <c r="AE9572" s="1"/>
      <c r="AF9572" s="1"/>
      <c r="AG9572" s="1"/>
      <c r="AH9572" s="1"/>
    </row>
    <row r="9573" spans="17:34" x14ac:dyDescent="0.3">
      <c r="Q9573" s="1"/>
      <c r="AB9573" s="2"/>
      <c r="AD9573" s="1"/>
      <c r="AE9573" s="1"/>
      <c r="AF9573" s="1"/>
      <c r="AG9573" s="1"/>
      <c r="AH9573" s="1"/>
    </row>
    <row r="9574" spans="17:34" x14ac:dyDescent="0.3">
      <c r="Q9574" s="1"/>
      <c r="AB9574" s="2"/>
      <c r="AD9574" s="1"/>
      <c r="AE9574" s="1"/>
      <c r="AF9574" s="1"/>
      <c r="AG9574" s="1"/>
      <c r="AH9574" s="1"/>
    </row>
    <row r="9575" spans="17:34" x14ac:dyDescent="0.3">
      <c r="Q9575" s="1"/>
      <c r="AB9575" s="2"/>
      <c r="AD9575" s="1"/>
      <c r="AE9575" s="1"/>
      <c r="AF9575" s="1"/>
      <c r="AG9575" s="1"/>
      <c r="AH9575" s="1"/>
    </row>
    <row r="9576" spans="17:34" x14ac:dyDescent="0.3">
      <c r="Q9576" s="1"/>
      <c r="AB9576" s="2"/>
      <c r="AD9576" s="1"/>
      <c r="AE9576" s="1"/>
      <c r="AF9576" s="1"/>
      <c r="AG9576" s="1"/>
      <c r="AH9576" s="1"/>
    </row>
    <row r="9577" spans="17:34" x14ac:dyDescent="0.3">
      <c r="Q9577" s="1"/>
      <c r="AB9577" s="2"/>
      <c r="AD9577" s="1"/>
      <c r="AE9577" s="1"/>
      <c r="AF9577" s="1"/>
      <c r="AG9577" s="1"/>
      <c r="AH9577" s="1"/>
    </row>
    <row r="9578" spans="17:34" x14ac:dyDescent="0.3">
      <c r="Q9578" s="1"/>
      <c r="AB9578" s="2"/>
      <c r="AD9578" s="1"/>
      <c r="AE9578" s="1"/>
      <c r="AF9578" s="1"/>
      <c r="AG9578" s="1"/>
      <c r="AH9578" s="1"/>
    </row>
    <row r="9579" spans="17:34" x14ac:dyDescent="0.3">
      <c r="Q9579" s="1"/>
      <c r="AB9579" s="2"/>
      <c r="AD9579" s="1"/>
      <c r="AE9579" s="1"/>
      <c r="AF9579" s="1"/>
      <c r="AG9579" s="1"/>
      <c r="AH9579" s="1"/>
    </row>
    <row r="9580" spans="17:34" x14ac:dyDescent="0.3">
      <c r="Q9580" s="1"/>
      <c r="AB9580" s="2"/>
      <c r="AD9580" s="1"/>
      <c r="AE9580" s="1"/>
      <c r="AF9580" s="1"/>
      <c r="AG9580" s="1"/>
      <c r="AH9580" s="1"/>
    </row>
    <row r="9581" spans="17:34" x14ac:dyDescent="0.3">
      <c r="Q9581" s="1"/>
      <c r="AB9581" s="2"/>
      <c r="AD9581" s="1"/>
      <c r="AE9581" s="1"/>
      <c r="AF9581" s="1"/>
      <c r="AG9581" s="1"/>
      <c r="AH9581" s="1"/>
    </row>
    <row r="9582" spans="17:34" x14ac:dyDescent="0.3">
      <c r="Q9582" s="1"/>
      <c r="AB9582" s="2"/>
      <c r="AD9582" s="1"/>
      <c r="AE9582" s="1"/>
      <c r="AF9582" s="1"/>
      <c r="AG9582" s="1"/>
      <c r="AH9582" s="1"/>
    </row>
    <row r="9583" spans="17:34" x14ac:dyDescent="0.3">
      <c r="Q9583" s="1"/>
      <c r="AB9583" s="2"/>
      <c r="AD9583" s="1"/>
      <c r="AE9583" s="1"/>
      <c r="AF9583" s="1"/>
      <c r="AG9583" s="1"/>
      <c r="AH9583" s="1"/>
    </row>
    <row r="9584" spans="17:34" x14ac:dyDescent="0.3">
      <c r="Q9584" s="1"/>
      <c r="AB9584" s="2"/>
      <c r="AD9584" s="1"/>
      <c r="AE9584" s="1"/>
      <c r="AF9584" s="1"/>
      <c r="AG9584" s="1"/>
      <c r="AH9584" s="1"/>
    </row>
    <row r="9585" spans="17:34" x14ac:dyDescent="0.3">
      <c r="Q9585" s="1"/>
      <c r="AB9585" s="2"/>
      <c r="AD9585" s="1"/>
      <c r="AE9585" s="1"/>
      <c r="AF9585" s="1"/>
      <c r="AG9585" s="1"/>
      <c r="AH9585" s="1"/>
    </row>
    <row r="9586" spans="17:34" x14ac:dyDescent="0.3">
      <c r="Q9586" s="1"/>
      <c r="AB9586" s="2"/>
      <c r="AD9586" s="1"/>
      <c r="AE9586" s="1"/>
      <c r="AF9586" s="1"/>
      <c r="AG9586" s="1"/>
      <c r="AH9586" s="1"/>
    </row>
    <row r="9587" spans="17:34" x14ac:dyDescent="0.3">
      <c r="Q9587" s="1"/>
      <c r="AB9587" s="2"/>
      <c r="AD9587" s="1"/>
      <c r="AE9587" s="1"/>
      <c r="AF9587" s="1"/>
      <c r="AG9587" s="1"/>
      <c r="AH9587" s="1"/>
    </row>
    <row r="9588" spans="17:34" x14ac:dyDescent="0.3">
      <c r="Q9588" s="1"/>
      <c r="AB9588" s="2"/>
      <c r="AD9588" s="1"/>
      <c r="AE9588" s="1"/>
      <c r="AF9588" s="1"/>
      <c r="AG9588" s="1"/>
      <c r="AH9588" s="1"/>
    </row>
    <row r="9589" spans="17:34" x14ac:dyDescent="0.3">
      <c r="Q9589" s="1"/>
      <c r="AB9589" s="2"/>
      <c r="AD9589" s="1"/>
      <c r="AE9589" s="1"/>
      <c r="AF9589" s="1"/>
      <c r="AG9589" s="1"/>
      <c r="AH9589" s="1"/>
    </row>
    <row r="9590" spans="17:34" x14ac:dyDescent="0.3">
      <c r="Q9590" s="1"/>
      <c r="AB9590" s="2"/>
      <c r="AD9590" s="1"/>
      <c r="AE9590" s="1"/>
      <c r="AF9590" s="1"/>
      <c r="AG9590" s="1"/>
      <c r="AH9590" s="1"/>
    </row>
    <row r="9591" spans="17:34" x14ac:dyDescent="0.3">
      <c r="Q9591" s="1"/>
      <c r="AB9591" s="2"/>
      <c r="AD9591" s="1"/>
      <c r="AE9591" s="1"/>
      <c r="AF9591" s="1"/>
      <c r="AG9591" s="1"/>
      <c r="AH9591" s="1"/>
    </row>
    <row r="9592" spans="17:34" x14ac:dyDescent="0.3">
      <c r="Q9592" s="1"/>
      <c r="AB9592" s="2"/>
      <c r="AD9592" s="1"/>
      <c r="AE9592" s="1"/>
      <c r="AF9592" s="1"/>
      <c r="AG9592" s="1"/>
      <c r="AH9592" s="1"/>
    </row>
    <row r="9593" spans="17:34" x14ac:dyDescent="0.3">
      <c r="Q9593" s="1"/>
      <c r="AB9593" s="2"/>
      <c r="AD9593" s="1"/>
      <c r="AE9593" s="1"/>
      <c r="AF9593" s="1"/>
      <c r="AG9593" s="1"/>
      <c r="AH9593" s="1"/>
    </row>
    <row r="9594" spans="17:34" x14ac:dyDescent="0.3">
      <c r="Q9594" s="1"/>
      <c r="AB9594" s="2"/>
      <c r="AD9594" s="1"/>
      <c r="AE9594" s="1"/>
      <c r="AF9594" s="1"/>
      <c r="AG9594" s="1"/>
      <c r="AH9594" s="1"/>
    </row>
    <row r="9595" spans="17:34" x14ac:dyDescent="0.3">
      <c r="Q9595" s="1"/>
      <c r="AB9595" s="2"/>
      <c r="AD9595" s="1"/>
      <c r="AE9595" s="1"/>
      <c r="AF9595" s="1"/>
      <c r="AG9595" s="1"/>
      <c r="AH9595" s="1"/>
    </row>
    <row r="9596" spans="17:34" x14ac:dyDescent="0.3">
      <c r="Q9596" s="1"/>
      <c r="AB9596" s="2"/>
      <c r="AD9596" s="1"/>
      <c r="AE9596" s="1"/>
      <c r="AF9596" s="1"/>
      <c r="AG9596" s="1"/>
      <c r="AH9596" s="1"/>
    </row>
    <row r="9597" spans="17:34" x14ac:dyDescent="0.3">
      <c r="Q9597" s="1"/>
      <c r="AB9597" s="2"/>
      <c r="AD9597" s="1"/>
      <c r="AE9597" s="1"/>
      <c r="AF9597" s="1"/>
      <c r="AG9597" s="1"/>
      <c r="AH9597" s="1"/>
    </row>
    <row r="9598" spans="17:34" x14ac:dyDescent="0.3">
      <c r="Q9598" s="1"/>
      <c r="AB9598" s="2"/>
      <c r="AD9598" s="1"/>
      <c r="AE9598" s="1"/>
      <c r="AF9598" s="1"/>
      <c r="AG9598" s="1"/>
      <c r="AH9598" s="1"/>
    </row>
    <row r="9599" spans="17:34" x14ac:dyDescent="0.3">
      <c r="Q9599" s="1"/>
      <c r="AB9599" s="2"/>
      <c r="AD9599" s="1"/>
      <c r="AE9599" s="1"/>
      <c r="AF9599" s="1"/>
      <c r="AG9599" s="1"/>
      <c r="AH9599" s="1"/>
    </row>
    <row r="9600" spans="17:34" x14ac:dyDescent="0.3">
      <c r="Q9600" s="1"/>
      <c r="AB9600" s="2"/>
      <c r="AD9600" s="1"/>
      <c r="AE9600" s="1"/>
      <c r="AF9600" s="1"/>
      <c r="AG9600" s="1"/>
      <c r="AH9600" s="1"/>
    </row>
    <row r="9601" spans="17:34" x14ac:dyDescent="0.3">
      <c r="Q9601" s="1"/>
      <c r="AB9601" s="2"/>
      <c r="AD9601" s="1"/>
      <c r="AE9601" s="1"/>
      <c r="AF9601" s="1"/>
      <c r="AG9601" s="1"/>
      <c r="AH9601" s="1"/>
    </row>
    <row r="9602" spans="17:34" x14ac:dyDescent="0.3">
      <c r="Q9602" s="1"/>
      <c r="AB9602" s="2"/>
      <c r="AD9602" s="1"/>
      <c r="AE9602" s="1"/>
      <c r="AF9602" s="1"/>
      <c r="AG9602" s="1"/>
      <c r="AH9602" s="1"/>
    </row>
    <row r="9603" spans="17:34" x14ac:dyDescent="0.3">
      <c r="Q9603" s="1"/>
      <c r="AB9603" s="2"/>
      <c r="AD9603" s="1"/>
      <c r="AE9603" s="1"/>
      <c r="AF9603" s="1"/>
      <c r="AG9603" s="1"/>
      <c r="AH9603" s="1"/>
    </row>
    <row r="9604" spans="17:34" x14ac:dyDescent="0.3">
      <c r="Q9604" s="1"/>
      <c r="AB9604" s="2"/>
      <c r="AD9604" s="1"/>
      <c r="AE9604" s="1"/>
      <c r="AF9604" s="1"/>
      <c r="AG9604" s="1"/>
      <c r="AH9604" s="1"/>
    </row>
    <row r="9605" spans="17:34" x14ac:dyDescent="0.3">
      <c r="Q9605" s="1"/>
      <c r="AB9605" s="2"/>
      <c r="AD9605" s="1"/>
      <c r="AE9605" s="1"/>
      <c r="AF9605" s="1"/>
      <c r="AG9605" s="1"/>
      <c r="AH9605" s="1"/>
    </row>
    <row r="9606" spans="17:34" x14ac:dyDescent="0.3">
      <c r="Q9606" s="1"/>
      <c r="AB9606" s="2"/>
      <c r="AD9606" s="1"/>
      <c r="AE9606" s="1"/>
      <c r="AF9606" s="1"/>
      <c r="AG9606" s="1"/>
      <c r="AH9606" s="1"/>
    </row>
    <row r="9607" spans="17:34" x14ac:dyDescent="0.3">
      <c r="Q9607" s="1"/>
      <c r="AB9607" s="2"/>
      <c r="AD9607" s="1"/>
      <c r="AE9607" s="1"/>
      <c r="AF9607" s="1"/>
      <c r="AG9607" s="1"/>
      <c r="AH9607" s="1"/>
    </row>
    <row r="9608" spans="17:34" x14ac:dyDescent="0.3">
      <c r="Q9608" s="1"/>
      <c r="AB9608" s="2"/>
      <c r="AD9608" s="1"/>
      <c r="AE9608" s="1"/>
      <c r="AF9608" s="1"/>
      <c r="AG9608" s="1"/>
      <c r="AH9608" s="1"/>
    </row>
    <row r="9609" spans="17:34" x14ac:dyDescent="0.3">
      <c r="Q9609" s="1"/>
      <c r="AB9609" s="2"/>
      <c r="AD9609" s="1"/>
      <c r="AE9609" s="1"/>
      <c r="AF9609" s="1"/>
      <c r="AG9609" s="1"/>
      <c r="AH9609" s="1"/>
    </row>
    <row r="9610" spans="17:34" x14ac:dyDescent="0.3">
      <c r="Q9610" s="1"/>
      <c r="AB9610" s="2"/>
      <c r="AD9610" s="1"/>
      <c r="AE9610" s="1"/>
      <c r="AF9610" s="1"/>
      <c r="AG9610" s="1"/>
      <c r="AH9610" s="1"/>
    </row>
    <row r="9611" spans="17:34" x14ac:dyDescent="0.3">
      <c r="Q9611" s="1"/>
      <c r="AB9611" s="2"/>
      <c r="AD9611" s="1"/>
      <c r="AE9611" s="1"/>
      <c r="AF9611" s="1"/>
      <c r="AG9611" s="1"/>
      <c r="AH9611" s="1"/>
    </row>
    <row r="9612" spans="17:34" x14ac:dyDescent="0.3">
      <c r="Q9612" s="1"/>
      <c r="AB9612" s="2"/>
      <c r="AD9612" s="1"/>
      <c r="AE9612" s="1"/>
      <c r="AF9612" s="1"/>
      <c r="AG9612" s="1"/>
      <c r="AH9612" s="1"/>
    </row>
    <row r="9613" spans="17:34" x14ac:dyDescent="0.3">
      <c r="Q9613" s="1"/>
      <c r="AB9613" s="2"/>
      <c r="AD9613" s="1"/>
      <c r="AE9613" s="1"/>
      <c r="AF9613" s="1"/>
      <c r="AG9613" s="1"/>
      <c r="AH9613" s="1"/>
    </row>
    <row r="9614" spans="17:34" x14ac:dyDescent="0.3">
      <c r="Q9614" s="1"/>
      <c r="AB9614" s="2"/>
      <c r="AD9614" s="1"/>
      <c r="AE9614" s="1"/>
      <c r="AF9614" s="1"/>
      <c r="AG9614" s="1"/>
      <c r="AH9614" s="1"/>
    </row>
    <row r="9615" spans="17:34" x14ac:dyDescent="0.3">
      <c r="Q9615" s="1"/>
      <c r="AB9615" s="2"/>
      <c r="AD9615" s="1"/>
      <c r="AE9615" s="1"/>
      <c r="AF9615" s="1"/>
      <c r="AG9615" s="1"/>
      <c r="AH9615" s="1"/>
    </row>
    <row r="9616" spans="17:34" x14ac:dyDescent="0.3">
      <c r="Q9616" s="1"/>
      <c r="AB9616" s="2"/>
      <c r="AD9616" s="1"/>
      <c r="AE9616" s="1"/>
      <c r="AF9616" s="1"/>
      <c r="AG9616" s="1"/>
      <c r="AH9616" s="1"/>
    </row>
    <row r="9617" spans="17:34" x14ac:dyDescent="0.3">
      <c r="Q9617" s="1"/>
      <c r="AB9617" s="2"/>
      <c r="AD9617" s="1"/>
      <c r="AE9617" s="1"/>
      <c r="AF9617" s="1"/>
      <c r="AG9617" s="1"/>
      <c r="AH9617" s="1"/>
    </row>
    <row r="9618" spans="17:34" x14ac:dyDescent="0.3">
      <c r="Q9618" s="1"/>
      <c r="AB9618" s="2"/>
      <c r="AD9618" s="1"/>
      <c r="AE9618" s="1"/>
      <c r="AF9618" s="1"/>
      <c r="AG9618" s="1"/>
      <c r="AH9618" s="1"/>
    </row>
    <row r="9619" spans="17:34" x14ac:dyDescent="0.3">
      <c r="Q9619" s="1"/>
      <c r="AB9619" s="2"/>
      <c r="AD9619" s="1"/>
      <c r="AE9619" s="1"/>
      <c r="AF9619" s="1"/>
      <c r="AG9619" s="1"/>
      <c r="AH9619" s="1"/>
    </row>
    <row r="9620" spans="17:34" x14ac:dyDescent="0.3">
      <c r="Q9620" s="1"/>
      <c r="AB9620" s="2"/>
      <c r="AD9620" s="1"/>
      <c r="AE9620" s="1"/>
      <c r="AF9620" s="1"/>
      <c r="AG9620" s="1"/>
      <c r="AH9620" s="1"/>
    </row>
    <row r="9621" spans="17:34" x14ac:dyDescent="0.3">
      <c r="Q9621" s="1"/>
      <c r="AB9621" s="2"/>
      <c r="AD9621" s="1"/>
      <c r="AE9621" s="1"/>
      <c r="AF9621" s="1"/>
      <c r="AG9621" s="1"/>
      <c r="AH9621" s="1"/>
    </row>
    <row r="9622" spans="17:34" x14ac:dyDescent="0.3">
      <c r="Q9622" s="1"/>
      <c r="AB9622" s="2"/>
      <c r="AD9622" s="1"/>
      <c r="AE9622" s="1"/>
      <c r="AF9622" s="1"/>
      <c r="AG9622" s="1"/>
      <c r="AH9622" s="1"/>
    </row>
    <row r="9623" spans="17:34" x14ac:dyDescent="0.3">
      <c r="Q9623" s="1"/>
      <c r="AB9623" s="2"/>
      <c r="AD9623" s="1"/>
      <c r="AE9623" s="1"/>
      <c r="AF9623" s="1"/>
      <c r="AG9623" s="1"/>
      <c r="AH9623" s="1"/>
    </row>
    <row r="9624" spans="17:34" x14ac:dyDescent="0.3">
      <c r="Q9624" s="1"/>
      <c r="AB9624" s="2"/>
      <c r="AD9624" s="1"/>
      <c r="AE9624" s="1"/>
      <c r="AF9624" s="1"/>
      <c r="AG9624" s="1"/>
      <c r="AH9624" s="1"/>
    </row>
    <row r="9625" spans="17:34" x14ac:dyDescent="0.3">
      <c r="Q9625" s="1"/>
      <c r="AB9625" s="2"/>
      <c r="AD9625" s="1"/>
      <c r="AE9625" s="1"/>
      <c r="AF9625" s="1"/>
      <c r="AG9625" s="1"/>
      <c r="AH9625" s="1"/>
    </row>
    <row r="9626" spans="17:34" x14ac:dyDescent="0.3">
      <c r="Q9626" s="1"/>
      <c r="AB9626" s="2"/>
      <c r="AD9626" s="1"/>
      <c r="AE9626" s="1"/>
      <c r="AF9626" s="1"/>
      <c r="AG9626" s="1"/>
      <c r="AH9626" s="1"/>
    </row>
    <row r="9627" spans="17:34" x14ac:dyDescent="0.3">
      <c r="Q9627" s="1"/>
      <c r="AB9627" s="2"/>
      <c r="AD9627" s="1"/>
      <c r="AE9627" s="1"/>
      <c r="AF9627" s="1"/>
      <c r="AG9627" s="1"/>
      <c r="AH9627" s="1"/>
    </row>
    <row r="9628" spans="17:34" x14ac:dyDescent="0.3">
      <c r="Q9628" s="1"/>
      <c r="AB9628" s="2"/>
      <c r="AD9628" s="1"/>
      <c r="AE9628" s="1"/>
      <c r="AF9628" s="1"/>
      <c r="AG9628" s="1"/>
      <c r="AH9628" s="1"/>
    </row>
    <row r="9629" spans="17:34" x14ac:dyDescent="0.3">
      <c r="Q9629" s="1"/>
      <c r="AB9629" s="2"/>
      <c r="AD9629" s="1"/>
      <c r="AE9629" s="1"/>
      <c r="AF9629" s="1"/>
      <c r="AG9629" s="1"/>
      <c r="AH9629" s="1"/>
    </row>
    <row r="9630" spans="17:34" x14ac:dyDescent="0.3">
      <c r="Q9630" s="1"/>
      <c r="AB9630" s="2"/>
      <c r="AD9630" s="1"/>
      <c r="AE9630" s="1"/>
      <c r="AF9630" s="1"/>
      <c r="AG9630" s="1"/>
      <c r="AH9630" s="1"/>
    </row>
    <row r="9631" spans="17:34" x14ac:dyDescent="0.3">
      <c r="Q9631" s="1"/>
      <c r="AB9631" s="2"/>
      <c r="AD9631" s="1"/>
      <c r="AE9631" s="1"/>
      <c r="AF9631" s="1"/>
      <c r="AG9631" s="1"/>
      <c r="AH9631" s="1"/>
    </row>
    <row r="9632" spans="17:34" x14ac:dyDescent="0.3">
      <c r="Q9632" s="1"/>
      <c r="AB9632" s="2"/>
      <c r="AD9632" s="1"/>
      <c r="AE9632" s="1"/>
      <c r="AF9632" s="1"/>
      <c r="AG9632" s="1"/>
      <c r="AH9632" s="1"/>
    </row>
    <row r="9633" spans="17:34" x14ac:dyDescent="0.3">
      <c r="Q9633" s="1"/>
      <c r="AB9633" s="2"/>
      <c r="AD9633" s="1"/>
      <c r="AE9633" s="1"/>
      <c r="AF9633" s="1"/>
      <c r="AG9633" s="1"/>
      <c r="AH9633" s="1"/>
    </row>
    <row r="9634" spans="17:34" x14ac:dyDescent="0.3">
      <c r="Q9634" s="1"/>
      <c r="AB9634" s="2"/>
      <c r="AD9634" s="1"/>
      <c r="AE9634" s="1"/>
      <c r="AF9634" s="1"/>
      <c r="AG9634" s="1"/>
      <c r="AH9634" s="1"/>
    </row>
    <row r="9635" spans="17:34" x14ac:dyDescent="0.3">
      <c r="Q9635" s="1"/>
      <c r="AB9635" s="2"/>
      <c r="AD9635" s="1"/>
      <c r="AE9635" s="1"/>
      <c r="AF9635" s="1"/>
      <c r="AG9635" s="1"/>
      <c r="AH9635" s="1"/>
    </row>
    <row r="9636" spans="17:34" x14ac:dyDescent="0.3">
      <c r="Q9636" s="1"/>
      <c r="AB9636" s="2"/>
      <c r="AD9636" s="1"/>
      <c r="AE9636" s="1"/>
      <c r="AF9636" s="1"/>
      <c r="AG9636" s="1"/>
      <c r="AH9636" s="1"/>
    </row>
    <row r="9637" spans="17:34" x14ac:dyDescent="0.3">
      <c r="Q9637" s="1"/>
      <c r="AB9637" s="2"/>
      <c r="AD9637" s="1"/>
      <c r="AE9637" s="1"/>
      <c r="AF9637" s="1"/>
      <c r="AG9637" s="1"/>
      <c r="AH9637" s="1"/>
    </row>
    <row r="9638" spans="17:34" x14ac:dyDescent="0.3">
      <c r="Q9638" s="1"/>
      <c r="AB9638" s="2"/>
      <c r="AD9638" s="1"/>
      <c r="AE9638" s="1"/>
      <c r="AF9638" s="1"/>
      <c r="AG9638" s="1"/>
      <c r="AH9638" s="1"/>
    </row>
    <row r="9639" spans="17:34" x14ac:dyDescent="0.3">
      <c r="Q9639" s="1"/>
      <c r="AB9639" s="2"/>
      <c r="AD9639" s="1"/>
      <c r="AE9639" s="1"/>
      <c r="AF9639" s="1"/>
      <c r="AG9639" s="1"/>
      <c r="AH9639" s="1"/>
    </row>
    <row r="9640" spans="17:34" x14ac:dyDescent="0.3">
      <c r="Q9640" s="1"/>
      <c r="AB9640" s="2"/>
      <c r="AD9640" s="1"/>
      <c r="AE9640" s="1"/>
      <c r="AF9640" s="1"/>
      <c r="AG9640" s="1"/>
      <c r="AH9640" s="1"/>
    </row>
    <row r="9641" spans="17:34" x14ac:dyDescent="0.3">
      <c r="Q9641" s="1"/>
      <c r="AB9641" s="2"/>
      <c r="AD9641" s="1"/>
      <c r="AE9641" s="1"/>
      <c r="AF9641" s="1"/>
      <c r="AG9641" s="1"/>
      <c r="AH9641" s="1"/>
    </row>
    <row r="9642" spans="17:34" x14ac:dyDescent="0.3">
      <c r="Q9642" s="1"/>
      <c r="AB9642" s="2"/>
      <c r="AD9642" s="1"/>
      <c r="AE9642" s="1"/>
      <c r="AF9642" s="1"/>
      <c r="AG9642" s="1"/>
      <c r="AH9642" s="1"/>
    </row>
    <row r="9643" spans="17:34" x14ac:dyDescent="0.3">
      <c r="Q9643" s="1"/>
      <c r="AB9643" s="2"/>
      <c r="AD9643" s="1"/>
      <c r="AE9643" s="1"/>
      <c r="AF9643" s="1"/>
      <c r="AG9643" s="1"/>
      <c r="AH9643" s="1"/>
    </row>
    <row r="9644" spans="17:34" x14ac:dyDescent="0.3">
      <c r="Q9644" s="1"/>
      <c r="AB9644" s="2"/>
      <c r="AD9644" s="1"/>
      <c r="AE9644" s="1"/>
      <c r="AF9644" s="1"/>
      <c r="AG9644" s="1"/>
      <c r="AH9644" s="1"/>
    </row>
    <row r="9645" spans="17:34" x14ac:dyDescent="0.3">
      <c r="Q9645" s="1"/>
      <c r="AB9645" s="2"/>
      <c r="AD9645" s="1"/>
      <c r="AE9645" s="1"/>
      <c r="AF9645" s="1"/>
      <c r="AG9645" s="1"/>
      <c r="AH9645" s="1"/>
    </row>
    <row r="9646" spans="17:34" x14ac:dyDescent="0.3">
      <c r="Q9646" s="1"/>
      <c r="AB9646" s="2"/>
      <c r="AD9646" s="1"/>
      <c r="AE9646" s="1"/>
      <c r="AF9646" s="1"/>
      <c r="AG9646" s="1"/>
      <c r="AH9646" s="1"/>
    </row>
    <row r="9647" spans="17:34" x14ac:dyDescent="0.3">
      <c r="Q9647" s="1"/>
      <c r="AB9647" s="2"/>
      <c r="AD9647" s="1"/>
      <c r="AE9647" s="1"/>
      <c r="AF9647" s="1"/>
      <c r="AG9647" s="1"/>
      <c r="AH9647" s="1"/>
    </row>
    <row r="9648" spans="17:34" x14ac:dyDescent="0.3">
      <c r="Q9648" s="1"/>
      <c r="AB9648" s="2"/>
      <c r="AD9648" s="1"/>
      <c r="AE9648" s="1"/>
      <c r="AF9648" s="1"/>
      <c r="AG9648" s="1"/>
      <c r="AH9648" s="1"/>
    </row>
    <row r="9649" spans="17:34" x14ac:dyDescent="0.3">
      <c r="Q9649" s="1"/>
      <c r="AB9649" s="2"/>
      <c r="AD9649" s="1"/>
      <c r="AE9649" s="1"/>
      <c r="AF9649" s="1"/>
      <c r="AG9649" s="1"/>
      <c r="AH9649" s="1"/>
    </row>
    <row r="9650" spans="17:34" x14ac:dyDescent="0.3">
      <c r="Q9650" s="1"/>
      <c r="AB9650" s="2"/>
      <c r="AD9650" s="1"/>
      <c r="AE9650" s="1"/>
      <c r="AF9650" s="1"/>
      <c r="AG9650" s="1"/>
      <c r="AH9650" s="1"/>
    </row>
    <row r="9651" spans="17:34" x14ac:dyDescent="0.3">
      <c r="Q9651" s="1"/>
      <c r="AB9651" s="2"/>
      <c r="AD9651" s="1"/>
      <c r="AE9651" s="1"/>
      <c r="AF9651" s="1"/>
      <c r="AG9651" s="1"/>
      <c r="AH9651" s="1"/>
    </row>
    <row r="9652" spans="17:34" x14ac:dyDescent="0.3">
      <c r="Q9652" s="1"/>
      <c r="AB9652" s="2"/>
      <c r="AD9652" s="1"/>
      <c r="AE9652" s="1"/>
      <c r="AF9652" s="1"/>
      <c r="AG9652" s="1"/>
      <c r="AH9652" s="1"/>
    </row>
    <row r="9653" spans="17:34" x14ac:dyDescent="0.3">
      <c r="Q9653" s="1"/>
      <c r="AB9653" s="2"/>
      <c r="AD9653" s="1"/>
      <c r="AE9653" s="1"/>
      <c r="AF9653" s="1"/>
      <c r="AG9653" s="1"/>
      <c r="AH9653" s="1"/>
    </row>
    <row r="9654" spans="17:34" x14ac:dyDescent="0.3">
      <c r="Q9654" s="1"/>
      <c r="AB9654" s="2"/>
      <c r="AD9654" s="1"/>
      <c r="AE9654" s="1"/>
      <c r="AF9654" s="1"/>
      <c r="AG9654" s="1"/>
      <c r="AH9654" s="1"/>
    </row>
    <row r="9655" spans="17:34" x14ac:dyDescent="0.3">
      <c r="Q9655" s="1"/>
      <c r="AB9655" s="2"/>
      <c r="AD9655" s="1"/>
      <c r="AE9655" s="1"/>
      <c r="AF9655" s="1"/>
      <c r="AG9655" s="1"/>
      <c r="AH9655" s="1"/>
    </row>
    <row r="9656" spans="17:34" x14ac:dyDescent="0.3">
      <c r="Q9656" s="1"/>
      <c r="AB9656" s="2"/>
      <c r="AD9656" s="1"/>
      <c r="AE9656" s="1"/>
      <c r="AF9656" s="1"/>
      <c r="AG9656" s="1"/>
      <c r="AH9656" s="1"/>
    </row>
    <row r="9657" spans="17:34" x14ac:dyDescent="0.3">
      <c r="Q9657" s="1"/>
      <c r="AB9657" s="2"/>
      <c r="AD9657" s="1"/>
      <c r="AE9657" s="1"/>
      <c r="AF9657" s="1"/>
      <c r="AG9657" s="1"/>
      <c r="AH9657" s="1"/>
    </row>
    <row r="9658" spans="17:34" x14ac:dyDescent="0.3">
      <c r="Q9658" s="1"/>
      <c r="AB9658" s="2"/>
      <c r="AD9658" s="1"/>
      <c r="AE9658" s="1"/>
      <c r="AF9658" s="1"/>
      <c r="AG9658" s="1"/>
      <c r="AH9658" s="1"/>
    </row>
    <row r="9659" spans="17:34" x14ac:dyDescent="0.3">
      <c r="Q9659" s="1"/>
      <c r="AB9659" s="2"/>
      <c r="AD9659" s="1"/>
      <c r="AE9659" s="1"/>
      <c r="AF9659" s="1"/>
      <c r="AG9659" s="1"/>
      <c r="AH9659" s="1"/>
    </row>
    <row r="9660" spans="17:34" x14ac:dyDescent="0.3">
      <c r="Q9660" s="1"/>
      <c r="AB9660" s="2"/>
      <c r="AD9660" s="1"/>
      <c r="AE9660" s="1"/>
      <c r="AF9660" s="1"/>
      <c r="AG9660" s="1"/>
      <c r="AH9660" s="1"/>
    </row>
    <row r="9661" spans="17:34" x14ac:dyDescent="0.3">
      <c r="Q9661" s="1"/>
      <c r="AB9661" s="2"/>
      <c r="AD9661" s="1"/>
      <c r="AE9661" s="1"/>
      <c r="AF9661" s="1"/>
      <c r="AG9661" s="1"/>
      <c r="AH9661" s="1"/>
    </row>
    <row r="9662" spans="17:34" x14ac:dyDescent="0.3">
      <c r="Q9662" s="1"/>
      <c r="AB9662" s="2"/>
      <c r="AD9662" s="1"/>
      <c r="AE9662" s="1"/>
      <c r="AF9662" s="1"/>
      <c r="AG9662" s="1"/>
      <c r="AH9662" s="1"/>
    </row>
    <row r="9663" spans="17:34" x14ac:dyDescent="0.3">
      <c r="Q9663" s="1"/>
      <c r="AB9663" s="2"/>
      <c r="AD9663" s="1"/>
      <c r="AE9663" s="1"/>
      <c r="AF9663" s="1"/>
      <c r="AG9663" s="1"/>
      <c r="AH9663" s="1"/>
    </row>
    <row r="9664" spans="17:34" x14ac:dyDescent="0.3">
      <c r="Q9664" s="1"/>
      <c r="AB9664" s="2"/>
      <c r="AD9664" s="1"/>
      <c r="AE9664" s="1"/>
      <c r="AF9664" s="1"/>
      <c r="AG9664" s="1"/>
      <c r="AH9664" s="1"/>
    </row>
    <row r="9665" spans="17:34" x14ac:dyDescent="0.3">
      <c r="Q9665" s="1"/>
      <c r="AB9665" s="2"/>
      <c r="AD9665" s="1"/>
      <c r="AE9665" s="1"/>
      <c r="AF9665" s="1"/>
      <c r="AG9665" s="1"/>
      <c r="AH9665" s="1"/>
    </row>
    <row r="9666" spans="17:34" x14ac:dyDescent="0.3">
      <c r="Q9666" s="1"/>
      <c r="AB9666" s="2"/>
      <c r="AD9666" s="1"/>
      <c r="AE9666" s="1"/>
      <c r="AF9666" s="1"/>
      <c r="AG9666" s="1"/>
      <c r="AH9666" s="1"/>
    </row>
    <row r="9667" spans="17:34" x14ac:dyDescent="0.3">
      <c r="Q9667" s="1"/>
      <c r="AB9667" s="2"/>
      <c r="AD9667" s="1"/>
      <c r="AE9667" s="1"/>
      <c r="AF9667" s="1"/>
      <c r="AG9667" s="1"/>
      <c r="AH9667" s="1"/>
    </row>
    <row r="9668" spans="17:34" x14ac:dyDescent="0.3">
      <c r="Q9668" s="1"/>
      <c r="AB9668" s="2"/>
      <c r="AD9668" s="1"/>
      <c r="AE9668" s="1"/>
      <c r="AF9668" s="1"/>
      <c r="AG9668" s="1"/>
      <c r="AH9668" s="1"/>
    </row>
    <row r="9669" spans="17:34" x14ac:dyDescent="0.3">
      <c r="Q9669" s="1"/>
      <c r="AB9669" s="2"/>
      <c r="AD9669" s="1"/>
      <c r="AE9669" s="1"/>
      <c r="AF9669" s="1"/>
      <c r="AG9669" s="1"/>
      <c r="AH9669" s="1"/>
    </row>
    <row r="9670" spans="17:34" x14ac:dyDescent="0.3">
      <c r="Q9670" s="1"/>
      <c r="AB9670" s="2"/>
      <c r="AD9670" s="1"/>
      <c r="AE9670" s="1"/>
      <c r="AF9670" s="1"/>
      <c r="AG9670" s="1"/>
      <c r="AH9670" s="1"/>
    </row>
    <row r="9671" spans="17:34" x14ac:dyDescent="0.3">
      <c r="Q9671" s="1"/>
      <c r="AB9671" s="2"/>
      <c r="AD9671" s="1"/>
      <c r="AE9671" s="1"/>
      <c r="AF9671" s="1"/>
      <c r="AG9671" s="1"/>
      <c r="AH9671" s="1"/>
    </row>
    <row r="9672" spans="17:34" x14ac:dyDescent="0.3">
      <c r="Q9672" s="1"/>
      <c r="AB9672" s="2"/>
      <c r="AD9672" s="1"/>
      <c r="AE9672" s="1"/>
      <c r="AF9672" s="1"/>
      <c r="AG9672" s="1"/>
      <c r="AH9672" s="1"/>
    </row>
    <row r="9673" spans="17:34" x14ac:dyDescent="0.3">
      <c r="Q9673" s="1"/>
      <c r="AB9673" s="2"/>
      <c r="AD9673" s="1"/>
      <c r="AE9673" s="1"/>
      <c r="AF9673" s="1"/>
      <c r="AG9673" s="1"/>
      <c r="AH9673" s="1"/>
    </row>
    <row r="9674" spans="17:34" x14ac:dyDescent="0.3">
      <c r="Q9674" s="1"/>
      <c r="AB9674" s="2"/>
      <c r="AD9674" s="1"/>
      <c r="AE9674" s="1"/>
      <c r="AF9674" s="1"/>
      <c r="AG9674" s="1"/>
      <c r="AH9674" s="1"/>
    </row>
    <row r="9675" spans="17:34" x14ac:dyDescent="0.3">
      <c r="Q9675" s="1"/>
      <c r="AB9675" s="2"/>
      <c r="AD9675" s="1"/>
      <c r="AE9675" s="1"/>
      <c r="AF9675" s="1"/>
      <c r="AG9675" s="1"/>
      <c r="AH9675" s="1"/>
    </row>
    <row r="9676" spans="17:34" x14ac:dyDescent="0.3">
      <c r="Q9676" s="1"/>
      <c r="AB9676" s="2"/>
      <c r="AD9676" s="1"/>
      <c r="AE9676" s="1"/>
      <c r="AF9676" s="1"/>
      <c r="AG9676" s="1"/>
      <c r="AH9676" s="1"/>
    </row>
    <row r="9677" spans="17:34" x14ac:dyDescent="0.3">
      <c r="Q9677" s="1"/>
      <c r="AB9677" s="2"/>
      <c r="AD9677" s="1"/>
      <c r="AE9677" s="1"/>
      <c r="AF9677" s="1"/>
      <c r="AG9677" s="1"/>
      <c r="AH9677" s="1"/>
    </row>
    <row r="9678" spans="17:34" x14ac:dyDescent="0.3">
      <c r="Q9678" s="1"/>
      <c r="AB9678" s="2"/>
      <c r="AD9678" s="1"/>
      <c r="AE9678" s="1"/>
      <c r="AF9678" s="1"/>
      <c r="AG9678" s="1"/>
      <c r="AH9678" s="1"/>
    </row>
    <row r="9679" spans="17:34" x14ac:dyDescent="0.3">
      <c r="Q9679" s="1"/>
      <c r="AB9679" s="2"/>
      <c r="AD9679" s="1"/>
      <c r="AE9679" s="1"/>
      <c r="AF9679" s="1"/>
      <c r="AG9679" s="1"/>
      <c r="AH9679" s="1"/>
    </row>
    <row r="9680" spans="17:34" x14ac:dyDescent="0.3">
      <c r="Q9680" s="1"/>
      <c r="AB9680" s="2"/>
      <c r="AD9680" s="1"/>
      <c r="AE9680" s="1"/>
      <c r="AF9680" s="1"/>
      <c r="AG9680" s="1"/>
      <c r="AH9680" s="1"/>
    </row>
    <row r="9681" spans="17:34" x14ac:dyDescent="0.3">
      <c r="Q9681" s="1"/>
      <c r="AB9681" s="2"/>
      <c r="AD9681" s="1"/>
      <c r="AE9681" s="1"/>
      <c r="AF9681" s="1"/>
      <c r="AG9681" s="1"/>
      <c r="AH9681" s="1"/>
    </row>
    <row r="9682" spans="17:34" x14ac:dyDescent="0.3">
      <c r="Q9682" s="1"/>
      <c r="AB9682" s="2"/>
      <c r="AD9682" s="1"/>
      <c r="AE9682" s="1"/>
      <c r="AF9682" s="1"/>
      <c r="AG9682" s="1"/>
      <c r="AH9682" s="1"/>
    </row>
    <row r="9683" spans="17:34" x14ac:dyDescent="0.3">
      <c r="Q9683" s="1"/>
      <c r="AB9683" s="2"/>
      <c r="AD9683" s="1"/>
      <c r="AE9683" s="1"/>
      <c r="AF9683" s="1"/>
      <c r="AG9683" s="1"/>
      <c r="AH9683" s="1"/>
    </row>
    <row r="9684" spans="17:34" x14ac:dyDescent="0.3">
      <c r="Q9684" s="1"/>
      <c r="AB9684" s="2"/>
      <c r="AD9684" s="1"/>
      <c r="AE9684" s="1"/>
      <c r="AF9684" s="1"/>
      <c r="AG9684" s="1"/>
      <c r="AH9684" s="1"/>
    </row>
    <row r="9685" spans="17:34" x14ac:dyDescent="0.3">
      <c r="Q9685" s="1"/>
      <c r="AB9685" s="2"/>
      <c r="AD9685" s="1"/>
      <c r="AE9685" s="1"/>
      <c r="AF9685" s="1"/>
      <c r="AG9685" s="1"/>
      <c r="AH9685" s="1"/>
    </row>
    <row r="9686" spans="17:34" x14ac:dyDescent="0.3">
      <c r="Q9686" s="1"/>
      <c r="AB9686" s="2"/>
      <c r="AD9686" s="1"/>
      <c r="AE9686" s="1"/>
      <c r="AF9686" s="1"/>
      <c r="AG9686" s="1"/>
      <c r="AH9686" s="1"/>
    </row>
    <row r="9687" spans="17:34" x14ac:dyDescent="0.3">
      <c r="Q9687" s="1"/>
      <c r="AB9687" s="2"/>
      <c r="AD9687" s="1"/>
      <c r="AE9687" s="1"/>
      <c r="AF9687" s="1"/>
      <c r="AG9687" s="1"/>
      <c r="AH9687" s="1"/>
    </row>
    <row r="9688" spans="17:34" x14ac:dyDescent="0.3">
      <c r="Q9688" s="1"/>
      <c r="AB9688" s="2"/>
      <c r="AD9688" s="1"/>
      <c r="AE9688" s="1"/>
      <c r="AF9688" s="1"/>
      <c r="AG9688" s="1"/>
      <c r="AH9688" s="1"/>
    </row>
    <row r="9689" spans="17:34" x14ac:dyDescent="0.3">
      <c r="Q9689" s="1"/>
      <c r="AB9689" s="2"/>
      <c r="AD9689" s="1"/>
      <c r="AE9689" s="1"/>
      <c r="AF9689" s="1"/>
      <c r="AG9689" s="1"/>
      <c r="AH9689" s="1"/>
    </row>
    <row r="9690" spans="17:34" x14ac:dyDescent="0.3">
      <c r="Q9690" s="1"/>
      <c r="AB9690" s="2"/>
      <c r="AD9690" s="1"/>
      <c r="AE9690" s="1"/>
      <c r="AF9690" s="1"/>
      <c r="AG9690" s="1"/>
      <c r="AH9690" s="1"/>
    </row>
    <row r="9691" spans="17:34" x14ac:dyDescent="0.3">
      <c r="Q9691" s="1"/>
      <c r="AB9691" s="2"/>
      <c r="AD9691" s="1"/>
      <c r="AE9691" s="1"/>
      <c r="AF9691" s="1"/>
      <c r="AG9691" s="1"/>
      <c r="AH9691" s="1"/>
    </row>
    <row r="9692" spans="17:34" x14ac:dyDescent="0.3">
      <c r="Q9692" s="1"/>
      <c r="AB9692" s="2"/>
      <c r="AD9692" s="1"/>
      <c r="AE9692" s="1"/>
      <c r="AF9692" s="1"/>
      <c r="AG9692" s="1"/>
      <c r="AH9692" s="1"/>
    </row>
    <row r="9693" spans="17:34" x14ac:dyDescent="0.3">
      <c r="Q9693" s="1"/>
      <c r="AB9693" s="2"/>
      <c r="AD9693" s="1"/>
      <c r="AE9693" s="1"/>
      <c r="AF9693" s="1"/>
      <c r="AG9693" s="1"/>
      <c r="AH9693" s="1"/>
    </row>
    <row r="9694" spans="17:34" x14ac:dyDescent="0.3">
      <c r="Q9694" s="1"/>
      <c r="AB9694" s="2"/>
      <c r="AD9694" s="1"/>
      <c r="AE9694" s="1"/>
      <c r="AF9694" s="1"/>
      <c r="AG9694" s="1"/>
      <c r="AH9694" s="1"/>
    </row>
    <row r="9695" spans="17:34" x14ac:dyDescent="0.3">
      <c r="Q9695" s="1"/>
      <c r="AB9695" s="2"/>
      <c r="AD9695" s="1"/>
      <c r="AE9695" s="1"/>
      <c r="AF9695" s="1"/>
      <c r="AG9695" s="1"/>
      <c r="AH9695" s="1"/>
    </row>
    <row r="9696" spans="17:34" x14ac:dyDescent="0.3">
      <c r="Q9696" s="1"/>
      <c r="AB9696" s="2"/>
      <c r="AD9696" s="1"/>
      <c r="AE9696" s="1"/>
      <c r="AF9696" s="1"/>
      <c r="AG9696" s="1"/>
      <c r="AH9696" s="1"/>
    </row>
    <row r="9697" spans="17:34" x14ac:dyDescent="0.3">
      <c r="Q9697" s="1"/>
      <c r="AB9697" s="2"/>
      <c r="AD9697" s="1"/>
      <c r="AE9697" s="1"/>
      <c r="AF9697" s="1"/>
      <c r="AG9697" s="1"/>
      <c r="AH9697" s="1"/>
    </row>
    <row r="9698" spans="17:34" x14ac:dyDescent="0.3">
      <c r="Q9698" s="1"/>
      <c r="AB9698" s="2"/>
      <c r="AD9698" s="1"/>
      <c r="AE9698" s="1"/>
      <c r="AF9698" s="1"/>
      <c r="AG9698" s="1"/>
      <c r="AH9698" s="1"/>
    </row>
    <row r="9699" spans="17:34" x14ac:dyDescent="0.3">
      <c r="Q9699" s="1"/>
      <c r="AB9699" s="2"/>
      <c r="AD9699" s="1"/>
      <c r="AE9699" s="1"/>
      <c r="AF9699" s="1"/>
      <c r="AG9699" s="1"/>
      <c r="AH9699" s="1"/>
    </row>
    <row r="9700" spans="17:34" x14ac:dyDescent="0.3">
      <c r="Q9700" s="1"/>
      <c r="AB9700" s="2"/>
      <c r="AD9700" s="1"/>
      <c r="AE9700" s="1"/>
      <c r="AF9700" s="1"/>
      <c r="AG9700" s="1"/>
      <c r="AH9700" s="1"/>
    </row>
    <row r="9701" spans="17:34" x14ac:dyDescent="0.3">
      <c r="Q9701" s="1"/>
      <c r="AB9701" s="2"/>
      <c r="AD9701" s="1"/>
      <c r="AE9701" s="1"/>
      <c r="AF9701" s="1"/>
      <c r="AG9701" s="1"/>
      <c r="AH9701" s="1"/>
    </row>
    <row r="9702" spans="17:34" x14ac:dyDescent="0.3">
      <c r="Q9702" s="1"/>
      <c r="AB9702" s="2"/>
      <c r="AD9702" s="1"/>
      <c r="AE9702" s="1"/>
      <c r="AF9702" s="1"/>
      <c r="AG9702" s="1"/>
      <c r="AH9702" s="1"/>
    </row>
    <row r="9703" spans="17:34" x14ac:dyDescent="0.3">
      <c r="Q9703" s="1"/>
      <c r="AB9703" s="2"/>
      <c r="AD9703" s="1"/>
      <c r="AE9703" s="1"/>
      <c r="AF9703" s="1"/>
      <c r="AG9703" s="1"/>
      <c r="AH9703" s="1"/>
    </row>
    <row r="9704" spans="17:34" x14ac:dyDescent="0.3">
      <c r="Q9704" s="1"/>
      <c r="AB9704" s="2"/>
      <c r="AD9704" s="1"/>
      <c r="AE9704" s="1"/>
      <c r="AF9704" s="1"/>
      <c r="AG9704" s="1"/>
      <c r="AH9704" s="1"/>
    </row>
    <row r="9705" spans="17:34" x14ac:dyDescent="0.3">
      <c r="Q9705" s="1"/>
      <c r="AB9705" s="2"/>
      <c r="AD9705" s="1"/>
      <c r="AE9705" s="1"/>
      <c r="AF9705" s="1"/>
      <c r="AG9705" s="1"/>
      <c r="AH9705" s="1"/>
    </row>
    <row r="9706" spans="17:34" x14ac:dyDescent="0.3">
      <c r="Q9706" s="1"/>
      <c r="AB9706" s="2"/>
      <c r="AD9706" s="1"/>
      <c r="AE9706" s="1"/>
      <c r="AF9706" s="1"/>
      <c r="AG9706" s="1"/>
      <c r="AH9706" s="1"/>
    </row>
    <row r="9707" spans="17:34" x14ac:dyDescent="0.3">
      <c r="Q9707" s="1"/>
      <c r="AB9707" s="2"/>
      <c r="AD9707" s="1"/>
      <c r="AE9707" s="1"/>
      <c r="AF9707" s="1"/>
      <c r="AG9707" s="1"/>
      <c r="AH9707" s="1"/>
    </row>
    <row r="9708" spans="17:34" x14ac:dyDescent="0.3">
      <c r="Q9708" s="1"/>
      <c r="AB9708" s="2"/>
      <c r="AD9708" s="1"/>
      <c r="AE9708" s="1"/>
      <c r="AF9708" s="1"/>
      <c r="AG9708" s="1"/>
      <c r="AH9708" s="1"/>
    </row>
    <row r="9709" spans="17:34" x14ac:dyDescent="0.3">
      <c r="Q9709" s="1"/>
      <c r="AB9709" s="2"/>
      <c r="AD9709" s="1"/>
      <c r="AE9709" s="1"/>
      <c r="AF9709" s="1"/>
      <c r="AG9709" s="1"/>
      <c r="AH9709" s="1"/>
    </row>
    <row r="9710" spans="17:34" x14ac:dyDescent="0.3">
      <c r="Q9710" s="1"/>
      <c r="AB9710" s="2"/>
      <c r="AD9710" s="1"/>
      <c r="AE9710" s="1"/>
      <c r="AF9710" s="1"/>
      <c r="AG9710" s="1"/>
      <c r="AH9710" s="1"/>
    </row>
    <row r="9711" spans="17:34" x14ac:dyDescent="0.3">
      <c r="Q9711" s="1"/>
      <c r="AB9711" s="2"/>
      <c r="AD9711" s="1"/>
      <c r="AE9711" s="1"/>
      <c r="AF9711" s="1"/>
      <c r="AG9711" s="1"/>
      <c r="AH9711" s="1"/>
    </row>
    <row r="9712" spans="17:34" x14ac:dyDescent="0.3">
      <c r="Q9712" s="1"/>
      <c r="AB9712" s="2"/>
      <c r="AD9712" s="1"/>
      <c r="AE9712" s="1"/>
      <c r="AF9712" s="1"/>
      <c r="AG9712" s="1"/>
      <c r="AH9712" s="1"/>
    </row>
    <row r="9713" spans="17:34" x14ac:dyDescent="0.3">
      <c r="Q9713" s="1"/>
      <c r="AB9713" s="2"/>
      <c r="AD9713" s="1"/>
      <c r="AE9713" s="1"/>
      <c r="AF9713" s="1"/>
      <c r="AG9713" s="1"/>
      <c r="AH9713" s="1"/>
    </row>
    <row r="9714" spans="17:34" x14ac:dyDescent="0.3">
      <c r="Q9714" s="1"/>
      <c r="AB9714" s="2"/>
      <c r="AD9714" s="1"/>
      <c r="AE9714" s="1"/>
      <c r="AF9714" s="1"/>
      <c r="AG9714" s="1"/>
      <c r="AH9714" s="1"/>
    </row>
    <row r="9715" spans="17:34" x14ac:dyDescent="0.3">
      <c r="Q9715" s="1"/>
      <c r="AB9715" s="2"/>
      <c r="AD9715" s="1"/>
      <c r="AE9715" s="1"/>
      <c r="AF9715" s="1"/>
      <c r="AG9715" s="1"/>
      <c r="AH9715" s="1"/>
    </row>
    <row r="9716" spans="17:34" x14ac:dyDescent="0.3">
      <c r="Q9716" s="1"/>
      <c r="AB9716" s="2"/>
      <c r="AD9716" s="1"/>
      <c r="AE9716" s="1"/>
      <c r="AF9716" s="1"/>
      <c r="AG9716" s="1"/>
      <c r="AH9716" s="1"/>
    </row>
    <row r="9717" spans="17:34" x14ac:dyDescent="0.3">
      <c r="Q9717" s="1"/>
      <c r="AB9717" s="2"/>
      <c r="AD9717" s="1"/>
      <c r="AE9717" s="1"/>
      <c r="AF9717" s="1"/>
      <c r="AG9717" s="1"/>
      <c r="AH9717" s="1"/>
    </row>
    <row r="9718" spans="17:34" x14ac:dyDescent="0.3">
      <c r="Q9718" s="1"/>
      <c r="AB9718" s="2"/>
      <c r="AD9718" s="1"/>
      <c r="AE9718" s="1"/>
      <c r="AF9718" s="1"/>
      <c r="AG9718" s="1"/>
      <c r="AH9718" s="1"/>
    </row>
    <row r="9719" spans="17:34" x14ac:dyDescent="0.3">
      <c r="Q9719" s="1"/>
      <c r="AB9719" s="2"/>
      <c r="AD9719" s="1"/>
      <c r="AE9719" s="1"/>
      <c r="AF9719" s="1"/>
      <c r="AG9719" s="1"/>
      <c r="AH9719" s="1"/>
    </row>
    <row r="9720" spans="17:34" x14ac:dyDescent="0.3">
      <c r="Q9720" s="1"/>
      <c r="AB9720" s="2"/>
      <c r="AD9720" s="1"/>
      <c r="AE9720" s="1"/>
      <c r="AF9720" s="1"/>
      <c r="AG9720" s="1"/>
      <c r="AH9720" s="1"/>
    </row>
    <row r="9721" spans="17:34" x14ac:dyDescent="0.3">
      <c r="Q9721" s="1"/>
      <c r="AB9721" s="2"/>
      <c r="AD9721" s="1"/>
      <c r="AE9721" s="1"/>
      <c r="AF9721" s="1"/>
      <c r="AG9721" s="1"/>
      <c r="AH9721" s="1"/>
    </row>
    <row r="9722" spans="17:34" x14ac:dyDescent="0.3">
      <c r="Q9722" s="1"/>
      <c r="AB9722" s="2"/>
      <c r="AD9722" s="1"/>
      <c r="AE9722" s="1"/>
      <c r="AF9722" s="1"/>
      <c r="AG9722" s="1"/>
      <c r="AH9722" s="1"/>
    </row>
    <row r="9723" spans="17:34" x14ac:dyDescent="0.3">
      <c r="Q9723" s="1"/>
      <c r="AB9723" s="2"/>
      <c r="AD9723" s="1"/>
      <c r="AE9723" s="1"/>
      <c r="AF9723" s="1"/>
      <c r="AG9723" s="1"/>
      <c r="AH9723" s="1"/>
    </row>
    <row r="9724" spans="17:34" x14ac:dyDescent="0.3">
      <c r="Q9724" s="1"/>
      <c r="AB9724" s="2"/>
      <c r="AD9724" s="1"/>
      <c r="AE9724" s="1"/>
      <c r="AF9724" s="1"/>
      <c r="AG9724" s="1"/>
      <c r="AH9724" s="1"/>
    </row>
    <row r="9725" spans="17:34" x14ac:dyDescent="0.3">
      <c r="Q9725" s="1"/>
      <c r="AB9725" s="2"/>
      <c r="AD9725" s="1"/>
      <c r="AE9725" s="1"/>
      <c r="AF9725" s="1"/>
      <c r="AG9725" s="1"/>
      <c r="AH9725" s="1"/>
    </row>
    <row r="9726" spans="17:34" x14ac:dyDescent="0.3">
      <c r="Q9726" s="1"/>
      <c r="AB9726" s="2"/>
      <c r="AD9726" s="1"/>
      <c r="AE9726" s="1"/>
      <c r="AF9726" s="1"/>
      <c r="AG9726" s="1"/>
      <c r="AH9726" s="1"/>
    </row>
    <row r="9727" spans="17:34" x14ac:dyDescent="0.3">
      <c r="Q9727" s="1"/>
      <c r="AB9727" s="2"/>
      <c r="AD9727" s="1"/>
      <c r="AE9727" s="1"/>
      <c r="AF9727" s="1"/>
      <c r="AG9727" s="1"/>
      <c r="AH9727" s="1"/>
    </row>
    <row r="9728" spans="17:34" x14ac:dyDescent="0.3">
      <c r="Q9728" s="1"/>
      <c r="AB9728" s="2"/>
      <c r="AD9728" s="1"/>
      <c r="AE9728" s="1"/>
      <c r="AF9728" s="1"/>
      <c r="AG9728" s="1"/>
      <c r="AH9728" s="1"/>
    </row>
    <row r="9729" spans="17:34" x14ac:dyDescent="0.3">
      <c r="Q9729" s="1"/>
      <c r="AB9729" s="2"/>
      <c r="AD9729" s="1"/>
      <c r="AE9729" s="1"/>
      <c r="AF9729" s="1"/>
      <c r="AG9729" s="1"/>
      <c r="AH9729" s="1"/>
    </row>
    <row r="9730" spans="17:34" x14ac:dyDescent="0.3">
      <c r="Q9730" s="1"/>
      <c r="AB9730" s="2"/>
      <c r="AD9730" s="1"/>
      <c r="AE9730" s="1"/>
      <c r="AF9730" s="1"/>
      <c r="AG9730" s="1"/>
      <c r="AH9730" s="1"/>
    </row>
    <row r="9731" spans="17:34" x14ac:dyDescent="0.3">
      <c r="Q9731" s="1"/>
      <c r="AB9731" s="2"/>
      <c r="AD9731" s="1"/>
      <c r="AE9731" s="1"/>
      <c r="AF9731" s="1"/>
      <c r="AG9731" s="1"/>
      <c r="AH9731" s="1"/>
    </row>
    <row r="9732" spans="17:34" x14ac:dyDescent="0.3">
      <c r="Q9732" s="1"/>
      <c r="AB9732" s="2"/>
      <c r="AD9732" s="1"/>
      <c r="AE9732" s="1"/>
      <c r="AF9732" s="1"/>
      <c r="AG9732" s="1"/>
      <c r="AH9732" s="1"/>
    </row>
    <row r="9733" spans="17:34" x14ac:dyDescent="0.3">
      <c r="Q9733" s="1"/>
      <c r="AB9733" s="2"/>
      <c r="AD9733" s="1"/>
      <c r="AE9733" s="1"/>
      <c r="AF9733" s="1"/>
      <c r="AG9733" s="1"/>
      <c r="AH9733" s="1"/>
    </row>
    <row r="9734" spans="17:34" x14ac:dyDescent="0.3">
      <c r="Q9734" s="1"/>
      <c r="AB9734" s="2"/>
      <c r="AD9734" s="1"/>
      <c r="AE9734" s="1"/>
      <c r="AF9734" s="1"/>
      <c r="AG9734" s="1"/>
      <c r="AH9734" s="1"/>
    </row>
    <row r="9735" spans="17:34" x14ac:dyDescent="0.3">
      <c r="Q9735" s="1"/>
      <c r="AB9735" s="2"/>
      <c r="AD9735" s="1"/>
      <c r="AE9735" s="1"/>
      <c r="AF9735" s="1"/>
      <c r="AG9735" s="1"/>
      <c r="AH9735" s="1"/>
    </row>
    <row r="9736" spans="17:34" x14ac:dyDescent="0.3">
      <c r="Q9736" s="1"/>
      <c r="AB9736" s="2"/>
      <c r="AD9736" s="1"/>
      <c r="AE9736" s="1"/>
      <c r="AF9736" s="1"/>
      <c r="AG9736" s="1"/>
      <c r="AH9736" s="1"/>
    </row>
    <row r="9737" spans="17:34" x14ac:dyDescent="0.3">
      <c r="Q9737" s="1"/>
      <c r="AB9737" s="2"/>
      <c r="AD9737" s="1"/>
      <c r="AE9737" s="1"/>
      <c r="AF9737" s="1"/>
      <c r="AG9737" s="1"/>
      <c r="AH9737" s="1"/>
    </row>
    <row r="9738" spans="17:34" x14ac:dyDescent="0.3">
      <c r="Q9738" s="1"/>
      <c r="AB9738" s="2"/>
      <c r="AD9738" s="1"/>
      <c r="AE9738" s="1"/>
      <c r="AF9738" s="1"/>
      <c r="AG9738" s="1"/>
      <c r="AH9738" s="1"/>
    </row>
    <row r="9739" spans="17:34" x14ac:dyDescent="0.3">
      <c r="Q9739" s="1"/>
      <c r="AB9739" s="2"/>
      <c r="AD9739" s="1"/>
      <c r="AE9739" s="1"/>
      <c r="AF9739" s="1"/>
      <c r="AG9739" s="1"/>
      <c r="AH9739" s="1"/>
    </row>
    <row r="9740" spans="17:34" x14ac:dyDescent="0.3">
      <c r="Q9740" s="1"/>
      <c r="AB9740" s="2"/>
      <c r="AD9740" s="1"/>
      <c r="AE9740" s="1"/>
      <c r="AF9740" s="1"/>
      <c r="AG9740" s="1"/>
      <c r="AH9740" s="1"/>
    </row>
    <row r="9741" spans="17:34" x14ac:dyDescent="0.3">
      <c r="Q9741" s="1"/>
      <c r="AB9741" s="2"/>
      <c r="AD9741" s="1"/>
      <c r="AE9741" s="1"/>
      <c r="AF9741" s="1"/>
      <c r="AG9741" s="1"/>
      <c r="AH9741" s="1"/>
    </row>
    <row r="9742" spans="17:34" x14ac:dyDescent="0.3">
      <c r="Q9742" s="1"/>
      <c r="AB9742" s="2"/>
      <c r="AD9742" s="1"/>
      <c r="AE9742" s="1"/>
      <c r="AF9742" s="1"/>
      <c r="AG9742" s="1"/>
      <c r="AH9742" s="1"/>
    </row>
    <row r="9743" spans="17:34" x14ac:dyDescent="0.3">
      <c r="Q9743" s="1"/>
      <c r="AB9743" s="2"/>
      <c r="AD9743" s="1"/>
      <c r="AE9743" s="1"/>
      <c r="AF9743" s="1"/>
      <c r="AG9743" s="1"/>
      <c r="AH9743" s="1"/>
    </row>
    <row r="9744" spans="17:34" x14ac:dyDescent="0.3">
      <c r="Q9744" s="1"/>
      <c r="AB9744" s="2"/>
      <c r="AD9744" s="1"/>
      <c r="AE9744" s="1"/>
      <c r="AF9744" s="1"/>
      <c r="AG9744" s="1"/>
      <c r="AH9744" s="1"/>
    </row>
    <row r="9745" spans="17:34" x14ac:dyDescent="0.3">
      <c r="Q9745" s="1"/>
      <c r="AB9745" s="2"/>
      <c r="AD9745" s="1"/>
      <c r="AE9745" s="1"/>
      <c r="AF9745" s="1"/>
      <c r="AG9745" s="1"/>
      <c r="AH9745" s="1"/>
    </row>
    <row r="9746" spans="17:34" x14ac:dyDescent="0.3">
      <c r="Q9746" s="1"/>
      <c r="AB9746" s="2"/>
      <c r="AD9746" s="1"/>
      <c r="AE9746" s="1"/>
      <c r="AF9746" s="1"/>
      <c r="AG9746" s="1"/>
      <c r="AH9746" s="1"/>
    </row>
    <row r="9747" spans="17:34" x14ac:dyDescent="0.3">
      <c r="Q9747" s="1"/>
      <c r="AB9747" s="2"/>
      <c r="AD9747" s="1"/>
      <c r="AE9747" s="1"/>
      <c r="AF9747" s="1"/>
      <c r="AG9747" s="1"/>
      <c r="AH9747" s="1"/>
    </row>
    <row r="9748" spans="17:34" x14ac:dyDescent="0.3">
      <c r="Q9748" s="1"/>
      <c r="AB9748" s="2"/>
      <c r="AD9748" s="1"/>
      <c r="AE9748" s="1"/>
      <c r="AF9748" s="1"/>
      <c r="AG9748" s="1"/>
      <c r="AH9748" s="1"/>
    </row>
    <row r="9749" spans="17:34" x14ac:dyDescent="0.3">
      <c r="Q9749" s="1"/>
      <c r="AB9749" s="2"/>
      <c r="AD9749" s="1"/>
      <c r="AE9749" s="1"/>
      <c r="AF9749" s="1"/>
      <c r="AG9749" s="1"/>
      <c r="AH9749" s="1"/>
    </row>
    <row r="9750" spans="17:34" x14ac:dyDescent="0.3">
      <c r="Q9750" s="1"/>
      <c r="AB9750" s="2"/>
      <c r="AD9750" s="1"/>
      <c r="AE9750" s="1"/>
      <c r="AF9750" s="1"/>
      <c r="AG9750" s="1"/>
      <c r="AH9750" s="1"/>
    </row>
    <row r="9751" spans="17:34" x14ac:dyDescent="0.3">
      <c r="Q9751" s="1"/>
      <c r="AB9751" s="2"/>
      <c r="AD9751" s="1"/>
      <c r="AE9751" s="1"/>
      <c r="AF9751" s="1"/>
      <c r="AG9751" s="1"/>
      <c r="AH9751" s="1"/>
    </row>
    <row r="9752" spans="17:34" x14ac:dyDescent="0.3">
      <c r="Q9752" s="1"/>
      <c r="AB9752" s="2"/>
      <c r="AD9752" s="1"/>
      <c r="AE9752" s="1"/>
      <c r="AF9752" s="1"/>
      <c r="AG9752" s="1"/>
      <c r="AH9752" s="1"/>
    </row>
    <row r="9753" spans="17:34" x14ac:dyDescent="0.3">
      <c r="Q9753" s="1"/>
      <c r="AB9753" s="2"/>
      <c r="AD9753" s="1"/>
      <c r="AE9753" s="1"/>
      <c r="AF9753" s="1"/>
      <c r="AG9753" s="1"/>
      <c r="AH9753" s="1"/>
    </row>
    <row r="9754" spans="17:34" x14ac:dyDescent="0.3">
      <c r="Q9754" s="1"/>
      <c r="AB9754" s="2"/>
      <c r="AD9754" s="1"/>
      <c r="AE9754" s="1"/>
      <c r="AF9754" s="1"/>
      <c r="AG9754" s="1"/>
      <c r="AH9754" s="1"/>
    </row>
    <row r="9755" spans="17:34" x14ac:dyDescent="0.3">
      <c r="Q9755" s="1"/>
      <c r="AB9755" s="2"/>
      <c r="AD9755" s="1"/>
      <c r="AE9755" s="1"/>
      <c r="AF9755" s="1"/>
      <c r="AG9755" s="1"/>
      <c r="AH9755" s="1"/>
    </row>
    <row r="9756" spans="17:34" x14ac:dyDescent="0.3">
      <c r="Q9756" s="1"/>
      <c r="AB9756" s="2"/>
      <c r="AD9756" s="1"/>
      <c r="AE9756" s="1"/>
      <c r="AF9756" s="1"/>
      <c r="AG9756" s="1"/>
      <c r="AH9756" s="1"/>
    </row>
    <row r="9757" spans="17:34" x14ac:dyDescent="0.3">
      <c r="Q9757" s="1"/>
      <c r="AB9757" s="2"/>
      <c r="AD9757" s="1"/>
      <c r="AE9757" s="1"/>
      <c r="AF9757" s="1"/>
      <c r="AG9757" s="1"/>
      <c r="AH9757" s="1"/>
    </row>
    <row r="9758" spans="17:34" x14ac:dyDescent="0.3">
      <c r="Q9758" s="1"/>
      <c r="AB9758" s="2"/>
      <c r="AD9758" s="1"/>
      <c r="AE9758" s="1"/>
      <c r="AF9758" s="1"/>
      <c r="AG9758" s="1"/>
      <c r="AH9758" s="1"/>
    </row>
    <row r="9759" spans="17:34" x14ac:dyDescent="0.3">
      <c r="Q9759" s="1"/>
      <c r="AB9759" s="2"/>
      <c r="AD9759" s="1"/>
      <c r="AE9759" s="1"/>
      <c r="AF9759" s="1"/>
      <c r="AG9759" s="1"/>
      <c r="AH9759" s="1"/>
    </row>
    <row r="9760" spans="17:34" x14ac:dyDescent="0.3">
      <c r="Q9760" s="1"/>
      <c r="AB9760" s="2"/>
      <c r="AD9760" s="1"/>
      <c r="AE9760" s="1"/>
      <c r="AF9760" s="1"/>
      <c r="AG9760" s="1"/>
      <c r="AH9760" s="1"/>
    </row>
    <row r="9761" spans="17:34" x14ac:dyDescent="0.3">
      <c r="Q9761" s="1"/>
      <c r="AB9761" s="2"/>
      <c r="AD9761" s="1"/>
      <c r="AE9761" s="1"/>
      <c r="AF9761" s="1"/>
      <c r="AG9761" s="1"/>
      <c r="AH9761" s="1"/>
    </row>
    <row r="9762" spans="17:34" x14ac:dyDescent="0.3">
      <c r="Q9762" s="1"/>
      <c r="AB9762" s="2"/>
      <c r="AD9762" s="1"/>
      <c r="AE9762" s="1"/>
      <c r="AF9762" s="1"/>
      <c r="AG9762" s="1"/>
      <c r="AH9762" s="1"/>
    </row>
    <row r="9763" spans="17:34" x14ac:dyDescent="0.3">
      <c r="Q9763" s="1"/>
      <c r="AB9763" s="2"/>
      <c r="AD9763" s="1"/>
      <c r="AE9763" s="1"/>
      <c r="AF9763" s="1"/>
      <c r="AG9763" s="1"/>
      <c r="AH9763" s="1"/>
    </row>
    <row r="9764" spans="17:34" x14ac:dyDescent="0.3">
      <c r="Q9764" s="1"/>
      <c r="AB9764" s="2"/>
      <c r="AD9764" s="1"/>
      <c r="AE9764" s="1"/>
      <c r="AF9764" s="1"/>
      <c r="AG9764" s="1"/>
      <c r="AH9764" s="1"/>
    </row>
    <row r="9765" spans="17:34" x14ac:dyDescent="0.3">
      <c r="Q9765" s="1"/>
      <c r="AB9765" s="2"/>
      <c r="AD9765" s="1"/>
      <c r="AE9765" s="1"/>
      <c r="AF9765" s="1"/>
      <c r="AG9765" s="1"/>
      <c r="AH9765" s="1"/>
    </row>
    <row r="9766" spans="17:34" x14ac:dyDescent="0.3">
      <c r="Q9766" s="1"/>
      <c r="AB9766" s="2"/>
      <c r="AD9766" s="1"/>
      <c r="AE9766" s="1"/>
      <c r="AF9766" s="1"/>
      <c r="AG9766" s="1"/>
      <c r="AH9766" s="1"/>
    </row>
    <row r="9767" spans="17:34" x14ac:dyDescent="0.3">
      <c r="Q9767" s="1"/>
      <c r="AB9767" s="2"/>
      <c r="AD9767" s="1"/>
      <c r="AE9767" s="1"/>
      <c r="AF9767" s="1"/>
      <c r="AG9767" s="1"/>
      <c r="AH9767" s="1"/>
    </row>
    <row r="9768" spans="17:34" x14ac:dyDescent="0.3">
      <c r="Q9768" s="1"/>
      <c r="AB9768" s="2"/>
      <c r="AD9768" s="1"/>
      <c r="AE9768" s="1"/>
      <c r="AF9768" s="1"/>
      <c r="AG9768" s="1"/>
      <c r="AH9768" s="1"/>
    </row>
    <row r="9769" spans="17:34" x14ac:dyDescent="0.3">
      <c r="Q9769" s="1"/>
      <c r="AB9769" s="2"/>
      <c r="AD9769" s="1"/>
      <c r="AE9769" s="1"/>
      <c r="AF9769" s="1"/>
      <c r="AG9769" s="1"/>
      <c r="AH9769" s="1"/>
    </row>
    <row r="9770" spans="17:34" x14ac:dyDescent="0.3">
      <c r="Q9770" s="1"/>
      <c r="AB9770" s="2"/>
      <c r="AD9770" s="1"/>
      <c r="AE9770" s="1"/>
      <c r="AF9770" s="1"/>
      <c r="AG9770" s="1"/>
      <c r="AH9770" s="1"/>
    </row>
    <row r="9771" spans="17:34" x14ac:dyDescent="0.3">
      <c r="Q9771" s="1"/>
      <c r="AB9771" s="2"/>
      <c r="AD9771" s="1"/>
      <c r="AE9771" s="1"/>
      <c r="AF9771" s="1"/>
      <c r="AG9771" s="1"/>
      <c r="AH9771" s="1"/>
    </row>
    <row r="9772" spans="17:34" x14ac:dyDescent="0.3">
      <c r="Q9772" s="1"/>
      <c r="AB9772" s="2"/>
      <c r="AD9772" s="1"/>
      <c r="AE9772" s="1"/>
      <c r="AF9772" s="1"/>
      <c r="AG9772" s="1"/>
      <c r="AH9772" s="1"/>
    </row>
    <row r="9773" spans="17:34" x14ac:dyDescent="0.3">
      <c r="Q9773" s="1"/>
      <c r="AB9773" s="2"/>
      <c r="AD9773" s="1"/>
      <c r="AE9773" s="1"/>
      <c r="AF9773" s="1"/>
      <c r="AG9773" s="1"/>
      <c r="AH9773" s="1"/>
    </row>
    <row r="9774" spans="17:34" x14ac:dyDescent="0.3">
      <c r="Q9774" s="1"/>
      <c r="AB9774" s="2"/>
      <c r="AD9774" s="1"/>
      <c r="AE9774" s="1"/>
      <c r="AF9774" s="1"/>
      <c r="AG9774" s="1"/>
      <c r="AH9774" s="1"/>
    </row>
    <row r="9775" spans="17:34" x14ac:dyDescent="0.3">
      <c r="Q9775" s="1"/>
      <c r="AB9775" s="2"/>
      <c r="AD9775" s="1"/>
      <c r="AE9775" s="1"/>
      <c r="AF9775" s="1"/>
      <c r="AG9775" s="1"/>
      <c r="AH9775" s="1"/>
    </row>
    <row r="9776" spans="17:34" x14ac:dyDescent="0.3">
      <c r="Q9776" s="1"/>
      <c r="AB9776" s="2"/>
      <c r="AD9776" s="1"/>
      <c r="AE9776" s="1"/>
      <c r="AF9776" s="1"/>
      <c r="AG9776" s="1"/>
      <c r="AH9776" s="1"/>
    </row>
    <row r="9777" spans="17:34" x14ac:dyDescent="0.3">
      <c r="Q9777" s="1"/>
      <c r="AB9777" s="2"/>
      <c r="AD9777" s="1"/>
      <c r="AE9777" s="1"/>
      <c r="AF9777" s="1"/>
      <c r="AG9777" s="1"/>
      <c r="AH9777" s="1"/>
    </row>
    <row r="9778" spans="17:34" x14ac:dyDescent="0.3">
      <c r="Q9778" s="1"/>
      <c r="AB9778" s="2"/>
      <c r="AD9778" s="1"/>
      <c r="AE9778" s="1"/>
      <c r="AF9778" s="1"/>
      <c r="AG9778" s="1"/>
      <c r="AH9778" s="1"/>
    </row>
    <row r="9779" spans="17:34" x14ac:dyDescent="0.3">
      <c r="Q9779" s="1"/>
      <c r="AB9779" s="2"/>
      <c r="AD9779" s="1"/>
      <c r="AE9779" s="1"/>
      <c r="AF9779" s="1"/>
      <c r="AG9779" s="1"/>
      <c r="AH9779" s="1"/>
    </row>
    <row r="9780" spans="17:34" x14ac:dyDescent="0.3">
      <c r="Q9780" s="1"/>
      <c r="AB9780" s="2"/>
      <c r="AD9780" s="1"/>
      <c r="AE9780" s="1"/>
      <c r="AF9780" s="1"/>
      <c r="AG9780" s="1"/>
      <c r="AH9780" s="1"/>
    </row>
    <row r="9781" spans="17:34" x14ac:dyDescent="0.3">
      <c r="Q9781" s="1"/>
      <c r="AB9781" s="2"/>
      <c r="AD9781" s="1"/>
      <c r="AE9781" s="1"/>
      <c r="AF9781" s="1"/>
      <c r="AG9781" s="1"/>
      <c r="AH9781" s="1"/>
    </row>
    <row r="9782" spans="17:34" x14ac:dyDescent="0.3">
      <c r="Q9782" s="1"/>
      <c r="AB9782" s="2"/>
      <c r="AD9782" s="1"/>
      <c r="AE9782" s="1"/>
      <c r="AF9782" s="1"/>
      <c r="AG9782" s="1"/>
      <c r="AH9782" s="1"/>
    </row>
    <row r="9783" spans="17:34" x14ac:dyDescent="0.3">
      <c r="Q9783" s="1"/>
      <c r="AB9783" s="2"/>
      <c r="AD9783" s="1"/>
      <c r="AE9783" s="1"/>
      <c r="AF9783" s="1"/>
      <c r="AG9783" s="1"/>
      <c r="AH9783" s="1"/>
    </row>
    <row r="9784" spans="17:34" x14ac:dyDescent="0.3">
      <c r="Q9784" s="1"/>
      <c r="AB9784" s="2"/>
      <c r="AD9784" s="1"/>
      <c r="AE9784" s="1"/>
      <c r="AF9784" s="1"/>
      <c r="AG9784" s="1"/>
      <c r="AH9784" s="1"/>
    </row>
    <row r="9785" spans="17:34" x14ac:dyDescent="0.3">
      <c r="Q9785" s="1"/>
      <c r="AB9785" s="2"/>
      <c r="AD9785" s="1"/>
      <c r="AE9785" s="1"/>
      <c r="AF9785" s="1"/>
      <c r="AG9785" s="1"/>
      <c r="AH9785" s="1"/>
    </row>
    <row r="9786" spans="17:34" x14ac:dyDescent="0.3">
      <c r="Q9786" s="1"/>
      <c r="AB9786" s="2"/>
      <c r="AD9786" s="1"/>
      <c r="AE9786" s="1"/>
      <c r="AF9786" s="1"/>
      <c r="AG9786" s="1"/>
      <c r="AH9786" s="1"/>
    </row>
    <row r="9787" spans="17:34" x14ac:dyDescent="0.3">
      <c r="Q9787" s="1"/>
      <c r="AB9787" s="2"/>
      <c r="AD9787" s="1"/>
      <c r="AE9787" s="1"/>
      <c r="AF9787" s="1"/>
      <c r="AG9787" s="1"/>
      <c r="AH9787" s="1"/>
    </row>
    <row r="9788" spans="17:34" x14ac:dyDescent="0.3">
      <c r="Q9788" s="1"/>
      <c r="AB9788" s="2"/>
      <c r="AD9788" s="1"/>
      <c r="AE9788" s="1"/>
      <c r="AF9788" s="1"/>
      <c r="AG9788" s="1"/>
      <c r="AH9788" s="1"/>
    </row>
    <row r="9789" spans="17:34" x14ac:dyDescent="0.3">
      <c r="Q9789" s="1"/>
      <c r="AB9789" s="2"/>
      <c r="AD9789" s="1"/>
      <c r="AE9789" s="1"/>
      <c r="AF9789" s="1"/>
      <c r="AG9789" s="1"/>
      <c r="AH9789" s="1"/>
    </row>
    <row r="9790" spans="17:34" x14ac:dyDescent="0.3">
      <c r="Q9790" s="1"/>
      <c r="AB9790" s="2"/>
      <c r="AD9790" s="1"/>
      <c r="AE9790" s="1"/>
      <c r="AF9790" s="1"/>
      <c r="AG9790" s="1"/>
      <c r="AH9790" s="1"/>
    </row>
    <row r="9791" spans="17:34" x14ac:dyDescent="0.3">
      <c r="Q9791" s="1"/>
      <c r="AB9791" s="2"/>
      <c r="AD9791" s="1"/>
      <c r="AE9791" s="1"/>
      <c r="AF9791" s="1"/>
      <c r="AG9791" s="1"/>
      <c r="AH9791" s="1"/>
    </row>
    <row r="9792" spans="17:34" x14ac:dyDescent="0.3">
      <c r="Q9792" s="1"/>
      <c r="AB9792" s="2"/>
      <c r="AD9792" s="1"/>
      <c r="AE9792" s="1"/>
      <c r="AF9792" s="1"/>
      <c r="AG9792" s="1"/>
      <c r="AH9792" s="1"/>
    </row>
    <row r="9793" spans="17:34" x14ac:dyDescent="0.3">
      <c r="Q9793" s="1"/>
      <c r="AB9793" s="2"/>
      <c r="AD9793" s="1"/>
      <c r="AE9793" s="1"/>
      <c r="AF9793" s="1"/>
      <c r="AG9793" s="1"/>
      <c r="AH9793" s="1"/>
    </row>
    <row r="9794" spans="17:34" x14ac:dyDescent="0.3">
      <c r="Q9794" s="1"/>
      <c r="AB9794" s="2"/>
      <c r="AD9794" s="1"/>
      <c r="AE9794" s="1"/>
      <c r="AF9794" s="1"/>
      <c r="AG9794" s="1"/>
      <c r="AH9794" s="1"/>
    </row>
    <row r="9795" spans="17:34" x14ac:dyDescent="0.3">
      <c r="Q9795" s="1"/>
      <c r="AB9795" s="2"/>
      <c r="AD9795" s="1"/>
      <c r="AE9795" s="1"/>
      <c r="AF9795" s="1"/>
      <c r="AG9795" s="1"/>
      <c r="AH9795" s="1"/>
    </row>
    <row r="9796" spans="17:34" x14ac:dyDescent="0.3">
      <c r="Q9796" s="1"/>
      <c r="AB9796" s="2"/>
      <c r="AD9796" s="1"/>
      <c r="AE9796" s="1"/>
      <c r="AF9796" s="1"/>
      <c r="AG9796" s="1"/>
      <c r="AH9796" s="1"/>
    </row>
    <row r="9797" spans="17:34" x14ac:dyDescent="0.3">
      <c r="Q9797" s="1"/>
      <c r="AB9797" s="2"/>
      <c r="AD9797" s="1"/>
      <c r="AE9797" s="1"/>
      <c r="AF9797" s="1"/>
      <c r="AG9797" s="1"/>
      <c r="AH9797" s="1"/>
    </row>
    <row r="9798" spans="17:34" x14ac:dyDescent="0.3">
      <c r="Q9798" s="1"/>
      <c r="AB9798" s="2"/>
      <c r="AD9798" s="1"/>
      <c r="AE9798" s="1"/>
      <c r="AF9798" s="1"/>
      <c r="AG9798" s="1"/>
      <c r="AH9798" s="1"/>
    </row>
    <row r="9799" spans="17:34" x14ac:dyDescent="0.3">
      <c r="Q9799" s="1"/>
      <c r="AB9799" s="2"/>
      <c r="AD9799" s="1"/>
      <c r="AE9799" s="1"/>
      <c r="AF9799" s="1"/>
      <c r="AG9799" s="1"/>
      <c r="AH9799" s="1"/>
    </row>
    <row r="9800" spans="17:34" x14ac:dyDescent="0.3">
      <c r="Q9800" s="1"/>
      <c r="AB9800" s="2"/>
      <c r="AD9800" s="1"/>
      <c r="AE9800" s="1"/>
      <c r="AF9800" s="1"/>
      <c r="AG9800" s="1"/>
      <c r="AH9800" s="1"/>
    </row>
    <row r="9801" spans="17:34" x14ac:dyDescent="0.3">
      <c r="Q9801" s="1"/>
      <c r="AB9801" s="2"/>
      <c r="AD9801" s="1"/>
      <c r="AE9801" s="1"/>
      <c r="AF9801" s="1"/>
      <c r="AG9801" s="1"/>
      <c r="AH9801" s="1"/>
    </row>
    <row r="9802" spans="17:34" x14ac:dyDescent="0.3">
      <c r="Q9802" s="1"/>
      <c r="AB9802" s="2"/>
      <c r="AD9802" s="1"/>
      <c r="AE9802" s="1"/>
      <c r="AF9802" s="1"/>
      <c r="AG9802" s="1"/>
      <c r="AH9802" s="1"/>
    </row>
    <row r="9803" spans="17:34" x14ac:dyDescent="0.3">
      <c r="Q9803" s="1"/>
      <c r="AB9803" s="2"/>
      <c r="AD9803" s="1"/>
      <c r="AE9803" s="1"/>
      <c r="AF9803" s="1"/>
      <c r="AG9803" s="1"/>
      <c r="AH9803" s="1"/>
    </row>
    <row r="9804" spans="17:34" x14ac:dyDescent="0.3">
      <c r="Q9804" s="1"/>
      <c r="AB9804" s="2"/>
      <c r="AD9804" s="1"/>
      <c r="AE9804" s="1"/>
      <c r="AF9804" s="1"/>
      <c r="AG9804" s="1"/>
      <c r="AH9804" s="1"/>
    </row>
    <row r="9805" spans="17:34" x14ac:dyDescent="0.3">
      <c r="Q9805" s="1"/>
      <c r="AB9805" s="2"/>
      <c r="AD9805" s="1"/>
      <c r="AE9805" s="1"/>
      <c r="AF9805" s="1"/>
      <c r="AG9805" s="1"/>
      <c r="AH9805" s="1"/>
    </row>
    <row r="9806" spans="17:34" x14ac:dyDescent="0.3">
      <c r="Q9806" s="1"/>
      <c r="AB9806" s="2"/>
      <c r="AD9806" s="1"/>
      <c r="AE9806" s="1"/>
      <c r="AF9806" s="1"/>
      <c r="AG9806" s="1"/>
      <c r="AH9806" s="1"/>
    </row>
    <row r="9807" spans="17:34" x14ac:dyDescent="0.3">
      <c r="Q9807" s="1"/>
      <c r="AB9807" s="2"/>
      <c r="AD9807" s="1"/>
      <c r="AE9807" s="1"/>
      <c r="AF9807" s="1"/>
      <c r="AG9807" s="1"/>
      <c r="AH9807" s="1"/>
    </row>
    <row r="9808" spans="17:34" x14ac:dyDescent="0.3">
      <c r="Q9808" s="1"/>
      <c r="AB9808" s="2"/>
      <c r="AD9808" s="1"/>
      <c r="AE9808" s="1"/>
      <c r="AF9808" s="1"/>
      <c r="AG9808" s="1"/>
      <c r="AH9808" s="1"/>
    </row>
    <row r="9809" spans="17:34" x14ac:dyDescent="0.3">
      <c r="Q9809" s="1"/>
      <c r="AB9809" s="2"/>
      <c r="AD9809" s="1"/>
      <c r="AE9809" s="1"/>
      <c r="AF9809" s="1"/>
      <c r="AG9809" s="1"/>
      <c r="AH9809" s="1"/>
    </row>
    <row r="9810" spans="17:34" x14ac:dyDescent="0.3">
      <c r="Q9810" s="1"/>
      <c r="AB9810" s="2"/>
      <c r="AD9810" s="1"/>
      <c r="AE9810" s="1"/>
      <c r="AF9810" s="1"/>
      <c r="AG9810" s="1"/>
      <c r="AH9810" s="1"/>
    </row>
    <row r="9811" spans="17:34" x14ac:dyDescent="0.3">
      <c r="Q9811" s="1"/>
      <c r="AB9811" s="2"/>
      <c r="AD9811" s="1"/>
      <c r="AE9811" s="1"/>
      <c r="AF9811" s="1"/>
      <c r="AG9811" s="1"/>
      <c r="AH9811" s="1"/>
    </row>
    <row r="9812" spans="17:34" x14ac:dyDescent="0.3">
      <c r="Q9812" s="1"/>
      <c r="AB9812" s="2"/>
      <c r="AD9812" s="1"/>
      <c r="AE9812" s="1"/>
      <c r="AF9812" s="1"/>
      <c r="AG9812" s="1"/>
      <c r="AH9812" s="1"/>
    </row>
    <row r="9813" spans="17:34" x14ac:dyDescent="0.3">
      <c r="Q9813" s="1"/>
      <c r="AB9813" s="2"/>
      <c r="AD9813" s="1"/>
      <c r="AE9813" s="1"/>
      <c r="AF9813" s="1"/>
      <c r="AG9813" s="1"/>
      <c r="AH9813" s="1"/>
    </row>
    <row r="9814" spans="17:34" x14ac:dyDescent="0.3">
      <c r="Q9814" s="1"/>
      <c r="AB9814" s="2"/>
      <c r="AD9814" s="1"/>
      <c r="AE9814" s="1"/>
      <c r="AF9814" s="1"/>
      <c r="AG9814" s="1"/>
      <c r="AH9814" s="1"/>
    </row>
    <row r="9815" spans="17:34" x14ac:dyDescent="0.3">
      <c r="Q9815" s="1"/>
      <c r="AB9815" s="2"/>
      <c r="AD9815" s="1"/>
      <c r="AE9815" s="1"/>
      <c r="AF9815" s="1"/>
      <c r="AG9815" s="1"/>
      <c r="AH9815" s="1"/>
    </row>
    <row r="9816" spans="17:34" x14ac:dyDescent="0.3">
      <c r="Q9816" s="1"/>
      <c r="AB9816" s="2"/>
      <c r="AD9816" s="1"/>
      <c r="AE9816" s="1"/>
      <c r="AF9816" s="1"/>
      <c r="AG9816" s="1"/>
      <c r="AH9816" s="1"/>
    </row>
    <row r="9817" spans="17:34" x14ac:dyDescent="0.3">
      <c r="Q9817" s="1"/>
      <c r="AB9817" s="2"/>
      <c r="AD9817" s="1"/>
      <c r="AE9817" s="1"/>
      <c r="AF9817" s="1"/>
      <c r="AG9817" s="1"/>
      <c r="AH9817" s="1"/>
    </row>
    <row r="9818" spans="17:34" x14ac:dyDescent="0.3">
      <c r="Q9818" s="1"/>
      <c r="AB9818" s="2"/>
      <c r="AD9818" s="1"/>
      <c r="AE9818" s="1"/>
      <c r="AF9818" s="1"/>
      <c r="AG9818" s="1"/>
      <c r="AH9818" s="1"/>
    </row>
    <row r="9819" spans="17:34" x14ac:dyDescent="0.3">
      <c r="Q9819" s="1"/>
      <c r="AB9819" s="2"/>
      <c r="AD9819" s="1"/>
      <c r="AE9819" s="1"/>
      <c r="AF9819" s="1"/>
      <c r="AG9819" s="1"/>
      <c r="AH9819" s="1"/>
    </row>
    <row r="9820" spans="17:34" x14ac:dyDescent="0.3">
      <c r="Q9820" s="1"/>
      <c r="AB9820" s="2"/>
      <c r="AD9820" s="1"/>
      <c r="AE9820" s="1"/>
      <c r="AF9820" s="1"/>
      <c r="AG9820" s="1"/>
      <c r="AH9820" s="1"/>
    </row>
    <row r="9821" spans="17:34" x14ac:dyDescent="0.3">
      <c r="Q9821" s="1"/>
      <c r="AB9821" s="2"/>
      <c r="AD9821" s="1"/>
      <c r="AE9821" s="1"/>
      <c r="AF9821" s="1"/>
      <c r="AG9821" s="1"/>
      <c r="AH9821" s="1"/>
    </row>
    <row r="9822" spans="17:34" x14ac:dyDescent="0.3">
      <c r="Q9822" s="1"/>
      <c r="AB9822" s="2"/>
      <c r="AD9822" s="1"/>
      <c r="AE9822" s="1"/>
      <c r="AF9822" s="1"/>
      <c r="AG9822" s="1"/>
      <c r="AH9822" s="1"/>
    </row>
    <row r="9823" spans="17:34" x14ac:dyDescent="0.3">
      <c r="Q9823" s="1"/>
      <c r="AB9823" s="2"/>
      <c r="AD9823" s="1"/>
      <c r="AE9823" s="1"/>
      <c r="AF9823" s="1"/>
      <c r="AG9823" s="1"/>
      <c r="AH9823" s="1"/>
    </row>
    <row r="9824" spans="17:34" x14ac:dyDescent="0.3">
      <c r="Q9824" s="1"/>
      <c r="AB9824" s="2"/>
      <c r="AD9824" s="1"/>
      <c r="AE9824" s="1"/>
      <c r="AF9824" s="1"/>
      <c r="AG9824" s="1"/>
      <c r="AH9824" s="1"/>
    </row>
    <row r="9825" spans="17:34" x14ac:dyDescent="0.3">
      <c r="Q9825" s="1"/>
      <c r="AB9825" s="2"/>
      <c r="AD9825" s="1"/>
      <c r="AE9825" s="1"/>
      <c r="AF9825" s="1"/>
      <c r="AG9825" s="1"/>
      <c r="AH9825" s="1"/>
    </row>
    <row r="9826" spans="17:34" x14ac:dyDescent="0.3">
      <c r="Q9826" s="1"/>
      <c r="AB9826" s="2"/>
      <c r="AD9826" s="1"/>
      <c r="AE9826" s="1"/>
      <c r="AF9826" s="1"/>
      <c r="AG9826" s="1"/>
      <c r="AH9826" s="1"/>
    </row>
    <row r="9827" spans="17:34" x14ac:dyDescent="0.3">
      <c r="Q9827" s="1"/>
      <c r="AB9827" s="2"/>
      <c r="AD9827" s="1"/>
      <c r="AE9827" s="1"/>
      <c r="AF9827" s="1"/>
      <c r="AG9827" s="1"/>
      <c r="AH9827" s="1"/>
    </row>
    <row r="9828" spans="17:34" x14ac:dyDescent="0.3">
      <c r="Q9828" s="1"/>
      <c r="AB9828" s="2"/>
      <c r="AD9828" s="1"/>
      <c r="AE9828" s="1"/>
      <c r="AF9828" s="1"/>
      <c r="AG9828" s="1"/>
      <c r="AH9828" s="1"/>
    </row>
    <row r="9829" spans="17:34" x14ac:dyDescent="0.3">
      <c r="Q9829" s="1"/>
      <c r="AB9829" s="2"/>
      <c r="AD9829" s="1"/>
      <c r="AE9829" s="1"/>
      <c r="AF9829" s="1"/>
      <c r="AG9829" s="1"/>
      <c r="AH9829" s="1"/>
    </row>
    <row r="9830" spans="17:34" x14ac:dyDescent="0.3">
      <c r="Q9830" s="1"/>
      <c r="AB9830" s="2"/>
      <c r="AD9830" s="1"/>
      <c r="AE9830" s="1"/>
      <c r="AF9830" s="1"/>
      <c r="AG9830" s="1"/>
      <c r="AH9830" s="1"/>
    </row>
    <row r="9831" spans="17:34" x14ac:dyDescent="0.3">
      <c r="Q9831" s="1"/>
      <c r="AB9831" s="2"/>
      <c r="AD9831" s="1"/>
      <c r="AE9831" s="1"/>
      <c r="AF9831" s="1"/>
      <c r="AG9831" s="1"/>
      <c r="AH9831" s="1"/>
    </row>
    <row r="9832" spans="17:34" x14ac:dyDescent="0.3">
      <c r="Q9832" s="1"/>
      <c r="AB9832" s="2"/>
      <c r="AD9832" s="1"/>
      <c r="AE9832" s="1"/>
      <c r="AF9832" s="1"/>
      <c r="AG9832" s="1"/>
      <c r="AH9832" s="1"/>
    </row>
    <row r="9833" spans="17:34" x14ac:dyDescent="0.3">
      <c r="Q9833" s="1"/>
      <c r="AB9833" s="2"/>
      <c r="AD9833" s="1"/>
      <c r="AE9833" s="1"/>
      <c r="AF9833" s="1"/>
      <c r="AG9833" s="1"/>
      <c r="AH9833" s="1"/>
    </row>
    <row r="9834" spans="17:34" x14ac:dyDescent="0.3">
      <c r="Q9834" s="1"/>
      <c r="AB9834" s="2"/>
      <c r="AD9834" s="1"/>
      <c r="AE9834" s="1"/>
      <c r="AF9834" s="1"/>
      <c r="AG9834" s="1"/>
      <c r="AH9834" s="1"/>
    </row>
    <row r="9835" spans="17:34" x14ac:dyDescent="0.3">
      <c r="Q9835" s="1"/>
      <c r="AB9835" s="2"/>
      <c r="AD9835" s="1"/>
      <c r="AE9835" s="1"/>
      <c r="AF9835" s="1"/>
      <c r="AG9835" s="1"/>
      <c r="AH9835" s="1"/>
    </row>
    <row r="9836" spans="17:34" x14ac:dyDescent="0.3">
      <c r="Q9836" s="1"/>
      <c r="AB9836" s="2"/>
      <c r="AD9836" s="1"/>
      <c r="AE9836" s="1"/>
      <c r="AF9836" s="1"/>
      <c r="AG9836" s="1"/>
      <c r="AH9836" s="1"/>
    </row>
    <row r="9837" spans="17:34" x14ac:dyDescent="0.3">
      <c r="Q9837" s="1"/>
      <c r="AB9837" s="2"/>
      <c r="AD9837" s="1"/>
      <c r="AE9837" s="1"/>
      <c r="AF9837" s="1"/>
      <c r="AG9837" s="1"/>
      <c r="AH9837" s="1"/>
    </row>
    <row r="9838" spans="17:34" x14ac:dyDescent="0.3">
      <c r="Q9838" s="1"/>
      <c r="AB9838" s="2"/>
      <c r="AD9838" s="1"/>
      <c r="AE9838" s="1"/>
      <c r="AF9838" s="1"/>
      <c r="AG9838" s="1"/>
      <c r="AH9838" s="1"/>
    </row>
    <row r="9839" spans="17:34" x14ac:dyDescent="0.3">
      <c r="Q9839" s="1"/>
      <c r="AB9839" s="2"/>
      <c r="AD9839" s="1"/>
      <c r="AE9839" s="1"/>
      <c r="AF9839" s="1"/>
      <c r="AG9839" s="1"/>
      <c r="AH9839" s="1"/>
    </row>
    <row r="9840" spans="17:34" x14ac:dyDescent="0.3">
      <c r="Q9840" s="1"/>
      <c r="AB9840" s="2"/>
      <c r="AD9840" s="1"/>
      <c r="AE9840" s="1"/>
      <c r="AF9840" s="1"/>
      <c r="AG9840" s="1"/>
      <c r="AH9840" s="1"/>
    </row>
    <row r="9841" spans="17:34" x14ac:dyDescent="0.3">
      <c r="Q9841" s="1"/>
      <c r="AB9841" s="2"/>
      <c r="AD9841" s="1"/>
      <c r="AE9841" s="1"/>
      <c r="AF9841" s="1"/>
      <c r="AG9841" s="1"/>
      <c r="AH9841" s="1"/>
    </row>
    <row r="9842" spans="17:34" x14ac:dyDescent="0.3">
      <c r="Q9842" s="1"/>
      <c r="AB9842" s="2"/>
      <c r="AD9842" s="1"/>
      <c r="AE9842" s="1"/>
      <c r="AF9842" s="1"/>
      <c r="AG9842" s="1"/>
      <c r="AH9842" s="1"/>
    </row>
    <row r="9843" spans="17:34" x14ac:dyDescent="0.3">
      <c r="Q9843" s="1"/>
      <c r="AB9843" s="2"/>
      <c r="AD9843" s="1"/>
      <c r="AE9843" s="1"/>
      <c r="AF9843" s="1"/>
      <c r="AG9843" s="1"/>
      <c r="AH9843" s="1"/>
    </row>
    <row r="9844" spans="17:34" x14ac:dyDescent="0.3">
      <c r="Q9844" s="1"/>
      <c r="AB9844" s="2"/>
      <c r="AD9844" s="1"/>
      <c r="AE9844" s="1"/>
      <c r="AF9844" s="1"/>
      <c r="AG9844" s="1"/>
      <c r="AH9844" s="1"/>
    </row>
    <row r="9845" spans="17:34" x14ac:dyDescent="0.3">
      <c r="Q9845" s="1"/>
      <c r="AB9845" s="2"/>
      <c r="AD9845" s="1"/>
      <c r="AE9845" s="1"/>
      <c r="AF9845" s="1"/>
      <c r="AG9845" s="1"/>
      <c r="AH9845" s="1"/>
    </row>
    <row r="9846" spans="17:34" x14ac:dyDescent="0.3">
      <c r="Q9846" s="1"/>
      <c r="AB9846" s="2"/>
      <c r="AD9846" s="1"/>
      <c r="AE9846" s="1"/>
      <c r="AF9846" s="1"/>
      <c r="AG9846" s="1"/>
      <c r="AH9846" s="1"/>
    </row>
    <row r="9847" spans="17:34" x14ac:dyDescent="0.3">
      <c r="Q9847" s="1"/>
      <c r="AB9847" s="2"/>
      <c r="AD9847" s="1"/>
      <c r="AE9847" s="1"/>
      <c r="AF9847" s="1"/>
      <c r="AG9847" s="1"/>
      <c r="AH9847" s="1"/>
    </row>
    <row r="9848" spans="17:34" x14ac:dyDescent="0.3">
      <c r="Q9848" s="1"/>
      <c r="AB9848" s="2"/>
      <c r="AD9848" s="1"/>
      <c r="AE9848" s="1"/>
      <c r="AF9848" s="1"/>
      <c r="AG9848" s="1"/>
      <c r="AH9848" s="1"/>
    </row>
    <row r="9849" spans="17:34" x14ac:dyDescent="0.3">
      <c r="Q9849" s="1"/>
      <c r="AB9849" s="2"/>
      <c r="AD9849" s="1"/>
      <c r="AE9849" s="1"/>
      <c r="AF9849" s="1"/>
      <c r="AG9849" s="1"/>
      <c r="AH9849" s="1"/>
    </row>
    <row r="9850" spans="17:34" x14ac:dyDescent="0.3">
      <c r="Q9850" s="1"/>
      <c r="AB9850" s="2"/>
      <c r="AD9850" s="1"/>
      <c r="AE9850" s="1"/>
      <c r="AF9850" s="1"/>
      <c r="AG9850" s="1"/>
      <c r="AH9850" s="1"/>
    </row>
    <row r="9851" spans="17:34" x14ac:dyDescent="0.3">
      <c r="Q9851" s="1"/>
      <c r="AB9851" s="2"/>
      <c r="AD9851" s="1"/>
      <c r="AE9851" s="1"/>
      <c r="AF9851" s="1"/>
      <c r="AG9851" s="1"/>
      <c r="AH9851" s="1"/>
    </row>
    <row r="9852" spans="17:34" x14ac:dyDescent="0.3">
      <c r="Q9852" s="1"/>
      <c r="AB9852" s="2"/>
      <c r="AD9852" s="1"/>
      <c r="AE9852" s="1"/>
      <c r="AF9852" s="1"/>
      <c r="AG9852" s="1"/>
      <c r="AH9852" s="1"/>
    </row>
    <row r="9853" spans="17:34" x14ac:dyDescent="0.3">
      <c r="Q9853" s="1"/>
      <c r="AB9853" s="2"/>
      <c r="AD9853" s="1"/>
      <c r="AE9853" s="1"/>
      <c r="AF9853" s="1"/>
      <c r="AG9853" s="1"/>
      <c r="AH9853" s="1"/>
    </row>
    <row r="9854" spans="17:34" x14ac:dyDescent="0.3">
      <c r="Q9854" s="1"/>
      <c r="AB9854" s="2"/>
      <c r="AD9854" s="1"/>
      <c r="AE9854" s="1"/>
      <c r="AF9854" s="1"/>
      <c r="AG9854" s="1"/>
      <c r="AH9854" s="1"/>
    </row>
    <row r="9855" spans="17:34" x14ac:dyDescent="0.3">
      <c r="Q9855" s="1"/>
      <c r="AB9855" s="2"/>
      <c r="AD9855" s="1"/>
      <c r="AE9855" s="1"/>
      <c r="AF9855" s="1"/>
      <c r="AG9855" s="1"/>
      <c r="AH9855" s="1"/>
    </row>
    <row r="9856" spans="17:34" x14ac:dyDescent="0.3">
      <c r="Q9856" s="1"/>
      <c r="AB9856" s="2"/>
      <c r="AD9856" s="1"/>
      <c r="AE9856" s="1"/>
      <c r="AF9856" s="1"/>
      <c r="AG9856" s="1"/>
      <c r="AH9856" s="1"/>
    </row>
    <row r="9857" spans="17:34" x14ac:dyDescent="0.3">
      <c r="Q9857" s="1"/>
      <c r="AB9857" s="2"/>
      <c r="AD9857" s="1"/>
      <c r="AE9857" s="1"/>
      <c r="AF9857" s="1"/>
      <c r="AG9857" s="1"/>
      <c r="AH9857" s="1"/>
    </row>
    <row r="9858" spans="17:34" x14ac:dyDescent="0.3">
      <c r="Q9858" s="1"/>
      <c r="AB9858" s="2"/>
      <c r="AD9858" s="1"/>
      <c r="AE9858" s="1"/>
      <c r="AF9858" s="1"/>
      <c r="AG9858" s="1"/>
      <c r="AH9858" s="1"/>
    </row>
    <row r="9859" spans="17:34" x14ac:dyDescent="0.3">
      <c r="Q9859" s="1"/>
      <c r="AB9859" s="2"/>
      <c r="AD9859" s="1"/>
      <c r="AE9859" s="1"/>
      <c r="AF9859" s="1"/>
      <c r="AG9859" s="1"/>
      <c r="AH9859" s="1"/>
    </row>
    <row r="9860" spans="17:34" x14ac:dyDescent="0.3">
      <c r="Q9860" s="1"/>
      <c r="AB9860" s="2"/>
      <c r="AD9860" s="1"/>
      <c r="AE9860" s="1"/>
      <c r="AF9860" s="1"/>
      <c r="AG9860" s="1"/>
      <c r="AH9860" s="1"/>
    </row>
    <row r="9861" spans="17:34" x14ac:dyDescent="0.3">
      <c r="Q9861" s="1"/>
      <c r="AB9861" s="2"/>
      <c r="AD9861" s="1"/>
      <c r="AE9861" s="1"/>
      <c r="AF9861" s="1"/>
      <c r="AG9861" s="1"/>
      <c r="AH9861" s="1"/>
    </row>
    <row r="9862" spans="17:34" x14ac:dyDescent="0.3">
      <c r="Q9862" s="1"/>
      <c r="AB9862" s="2"/>
      <c r="AD9862" s="1"/>
      <c r="AE9862" s="1"/>
      <c r="AF9862" s="1"/>
      <c r="AG9862" s="1"/>
      <c r="AH9862" s="1"/>
    </row>
    <row r="9863" spans="17:34" x14ac:dyDescent="0.3">
      <c r="Q9863" s="1"/>
      <c r="AB9863" s="2"/>
      <c r="AD9863" s="1"/>
      <c r="AE9863" s="1"/>
      <c r="AF9863" s="1"/>
      <c r="AG9863" s="1"/>
      <c r="AH9863" s="1"/>
    </row>
    <row r="9864" spans="17:34" x14ac:dyDescent="0.3">
      <c r="Q9864" s="1"/>
      <c r="AB9864" s="2"/>
      <c r="AD9864" s="1"/>
      <c r="AE9864" s="1"/>
      <c r="AF9864" s="1"/>
      <c r="AG9864" s="1"/>
      <c r="AH9864" s="1"/>
    </row>
    <row r="9865" spans="17:34" x14ac:dyDescent="0.3">
      <c r="Q9865" s="1"/>
      <c r="AB9865" s="2"/>
      <c r="AD9865" s="1"/>
      <c r="AE9865" s="1"/>
      <c r="AF9865" s="1"/>
      <c r="AG9865" s="1"/>
      <c r="AH9865" s="1"/>
    </row>
    <row r="9866" spans="17:34" x14ac:dyDescent="0.3">
      <c r="Q9866" s="1"/>
      <c r="AB9866" s="2"/>
      <c r="AD9866" s="1"/>
      <c r="AE9866" s="1"/>
      <c r="AF9866" s="1"/>
      <c r="AG9866" s="1"/>
      <c r="AH9866" s="1"/>
    </row>
    <row r="9867" spans="17:34" x14ac:dyDescent="0.3">
      <c r="Q9867" s="1"/>
      <c r="AB9867" s="2"/>
      <c r="AD9867" s="1"/>
      <c r="AE9867" s="1"/>
      <c r="AF9867" s="1"/>
      <c r="AG9867" s="1"/>
      <c r="AH9867" s="1"/>
    </row>
    <row r="9868" spans="17:34" x14ac:dyDescent="0.3">
      <c r="Q9868" s="1"/>
      <c r="AB9868" s="2"/>
      <c r="AD9868" s="1"/>
      <c r="AE9868" s="1"/>
      <c r="AF9868" s="1"/>
      <c r="AG9868" s="1"/>
      <c r="AH9868" s="1"/>
    </row>
    <row r="9869" spans="17:34" x14ac:dyDescent="0.3">
      <c r="Q9869" s="1"/>
      <c r="AB9869" s="2"/>
      <c r="AD9869" s="1"/>
      <c r="AE9869" s="1"/>
      <c r="AF9869" s="1"/>
      <c r="AG9869" s="1"/>
      <c r="AH9869" s="1"/>
    </row>
    <row r="9870" spans="17:34" x14ac:dyDescent="0.3">
      <c r="Q9870" s="1"/>
      <c r="AB9870" s="2"/>
      <c r="AD9870" s="1"/>
      <c r="AE9870" s="1"/>
      <c r="AF9870" s="1"/>
      <c r="AG9870" s="1"/>
      <c r="AH9870" s="1"/>
    </row>
    <row r="9871" spans="17:34" x14ac:dyDescent="0.3">
      <c r="Q9871" s="1"/>
      <c r="AB9871" s="2"/>
      <c r="AD9871" s="1"/>
      <c r="AE9871" s="1"/>
      <c r="AF9871" s="1"/>
      <c r="AG9871" s="1"/>
      <c r="AH9871" s="1"/>
    </row>
    <row r="9872" spans="17:34" x14ac:dyDescent="0.3">
      <c r="Q9872" s="1"/>
      <c r="AB9872" s="2"/>
      <c r="AD9872" s="1"/>
      <c r="AE9872" s="1"/>
      <c r="AF9872" s="1"/>
      <c r="AG9872" s="1"/>
      <c r="AH9872" s="1"/>
    </row>
    <row r="9873" spans="17:34" x14ac:dyDescent="0.3">
      <c r="Q9873" s="1"/>
      <c r="AB9873" s="2"/>
      <c r="AD9873" s="1"/>
      <c r="AE9873" s="1"/>
      <c r="AF9873" s="1"/>
      <c r="AG9873" s="1"/>
      <c r="AH9873" s="1"/>
    </row>
    <row r="9874" spans="17:34" x14ac:dyDescent="0.3">
      <c r="Q9874" s="1"/>
      <c r="AB9874" s="2"/>
      <c r="AD9874" s="1"/>
      <c r="AE9874" s="1"/>
      <c r="AF9874" s="1"/>
      <c r="AG9874" s="1"/>
      <c r="AH9874" s="1"/>
    </row>
    <row r="9875" spans="17:34" x14ac:dyDescent="0.3">
      <c r="Q9875" s="1"/>
      <c r="AB9875" s="2"/>
      <c r="AD9875" s="1"/>
      <c r="AE9875" s="1"/>
      <c r="AF9875" s="1"/>
      <c r="AG9875" s="1"/>
      <c r="AH9875" s="1"/>
    </row>
    <row r="9876" spans="17:34" x14ac:dyDescent="0.3">
      <c r="Q9876" s="1"/>
      <c r="AB9876" s="2"/>
      <c r="AD9876" s="1"/>
      <c r="AE9876" s="1"/>
      <c r="AF9876" s="1"/>
      <c r="AG9876" s="1"/>
      <c r="AH9876" s="1"/>
    </row>
    <row r="9877" spans="17:34" x14ac:dyDescent="0.3">
      <c r="Q9877" s="1"/>
      <c r="AB9877" s="2"/>
      <c r="AD9877" s="1"/>
      <c r="AE9877" s="1"/>
      <c r="AF9877" s="1"/>
      <c r="AG9877" s="1"/>
      <c r="AH9877" s="1"/>
    </row>
    <row r="9878" spans="17:34" x14ac:dyDescent="0.3">
      <c r="Q9878" s="1"/>
      <c r="AB9878" s="2"/>
      <c r="AD9878" s="1"/>
      <c r="AE9878" s="1"/>
      <c r="AF9878" s="1"/>
      <c r="AG9878" s="1"/>
      <c r="AH9878" s="1"/>
    </row>
    <row r="9879" spans="17:34" x14ac:dyDescent="0.3">
      <c r="Q9879" s="1"/>
      <c r="AB9879" s="2"/>
      <c r="AD9879" s="1"/>
      <c r="AE9879" s="1"/>
      <c r="AF9879" s="1"/>
      <c r="AG9879" s="1"/>
      <c r="AH9879" s="1"/>
    </row>
    <row r="9880" spans="17:34" x14ac:dyDescent="0.3">
      <c r="Q9880" s="1"/>
      <c r="AB9880" s="2"/>
      <c r="AD9880" s="1"/>
      <c r="AE9880" s="1"/>
      <c r="AF9880" s="1"/>
      <c r="AG9880" s="1"/>
      <c r="AH9880" s="1"/>
    </row>
    <row r="9881" spans="17:34" x14ac:dyDescent="0.3">
      <c r="Q9881" s="1"/>
      <c r="AB9881" s="2"/>
      <c r="AD9881" s="1"/>
      <c r="AE9881" s="1"/>
      <c r="AF9881" s="1"/>
      <c r="AG9881" s="1"/>
      <c r="AH9881" s="1"/>
    </row>
    <row r="9882" spans="17:34" x14ac:dyDescent="0.3">
      <c r="Q9882" s="1"/>
      <c r="AB9882" s="2"/>
      <c r="AD9882" s="1"/>
      <c r="AE9882" s="1"/>
      <c r="AF9882" s="1"/>
      <c r="AG9882" s="1"/>
      <c r="AH9882" s="1"/>
    </row>
    <row r="9883" spans="17:34" x14ac:dyDescent="0.3">
      <c r="Q9883" s="1"/>
      <c r="AB9883" s="2"/>
      <c r="AD9883" s="1"/>
      <c r="AE9883" s="1"/>
      <c r="AF9883" s="1"/>
      <c r="AG9883" s="1"/>
      <c r="AH9883" s="1"/>
    </row>
    <row r="9884" spans="17:34" x14ac:dyDescent="0.3">
      <c r="Q9884" s="1"/>
      <c r="AB9884" s="2"/>
      <c r="AD9884" s="1"/>
      <c r="AE9884" s="1"/>
      <c r="AF9884" s="1"/>
      <c r="AG9884" s="1"/>
      <c r="AH9884" s="1"/>
    </row>
    <row r="9885" spans="17:34" x14ac:dyDescent="0.3">
      <c r="Q9885" s="1"/>
      <c r="AB9885" s="2"/>
      <c r="AD9885" s="1"/>
      <c r="AE9885" s="1"/>
      <c r="AF9885" s="1"/>
      <c r="AG9885" s="1"/>
      <c r="AH9885" s="1"/>
    </row>
    <row r="9886" spans="17:34" x14ac:dyDescent="0.3">
      <c r="Q9886" s="1"/>
      <c r="AB9886" s="2"/>
      <c r="AD9886" s="1"/>
      <c r="AE9886" s="1"/>
      <c r="AF9886" s="1"/>
      <c r="AG9886" s="1"/>
      <c r="AH9886" s="1"/>
    </row>
    <row r="9887" spans="17:34" x14ac:dyDescent="0.3">
      <c r="Q9887" s="1"/>
      <c r="AB9887" s="2"/>
      <c r="AD9887" s="1"/>
      <c r="AE9887" s="1"/>
      <c r="AF9887" s="1"/>
      <c r="AG9887" s="1"/>
      <c r="AH9887" s="1"/>
    </row>
    <row r="9888" spans="17:34" x14ac:dyDescent="0.3">
      <c r="Q9888" s="1"/>
      <c r="AB9888" s="2"/>
      <c r="AD9888" s="1"/>
      <c r="AE9888" s="1"/>
      <c r="AF9888" s="1"/>
      <c r="AG9888" s="1"/>
      <c r="AH9888" s="1"/>
    </row>
    <row r="9889" spans="17:34" x14ac:dyDescent="0.3">
      <c r="Q9889" s="1"/>
      <c r="AB9889" s="2"/>
      <c r="AD9889" s="1"/>
      <c r="AE9889" s="1"/>
      <c r="AF9889" s="1"/>
      <c r="AG9889" s="1"/>
      <c r="AH9889" s="1"/>
    </row>
    <row r="9890" spans="17:34" x14ac:dyDescent="0.3">
      <c r="Q9890" s="1"/>
      <c r="AB9890" s="2"/>
      <c r="AD9890" s="1"/>
      <c r="AE9890" s="1"/>
      <c r="AF9890" s="1"/>
      <c r="AG9890" s="1"/>
      <c r="AH9890" s="1"/>
    </row>
    <row r="9891" spans="17:34" x14ac:dyDescent="0.3">
      <c r="Q9891" s="1"/>
      <c r="AB9891" s="2"/>
      <c r="AD9891" s="1"/>
      <c r="AE9891" s="1"/>
      <c r="AF9891" s="1"/>
      <c r="AG9891" s="1"/>
      <c r="AH9891" s="1"/>
    </row>
    <row r="9892" spans="17:34" x14ac:dyDescent="0.3">
      <c r="Q9892" s="1"/>
      <c r="AB9892" s="2"/>
      <c r="AD9892" s="1"/>
      <c r="AE9892" s="1"/>
      <c r="AF9892" s="1"/>
      <c r="AG9892" s="1"/>
      <c r="AH9892" s="1"/>
    </row>
    <row r="9893" spans="17:34" x14ac:dyDescent="0.3">
      <c r="Q9893" s="1"/>
      <c r="AB9893" s="2"/>
      <c r="AD9893" s="1"/>
      <c r="AE9893" s="1"/>
      <c r="AF9893" s="1"/>
      <c r="AG9893" s="1"/>
      <c r="AH9893" s="1"/>
    </row>
    <row r="9894" spans="17:34" x14ac:dyDescent="0.3">
      <c r="Q9894" s="1"/>
      <c r="AB9894" s="2"/>
      <c r="AD9894" s="1"/>
      <c r="AE9894" s="1"/>
      <c r="AF9894" s="1"/>
      <c r="AG9894" s="1"/>
      <c r="AH9894" s="1"/>
    </row>
    <row r="9895" spans="17:34" x14ac:dyDescent="0.3">
      <c r="Q9895" s="1"/>
      <c r="AB9895" s="2"/>
      <c r="AD9895" s="1"/>
      <c r="AE9895" s="1"/>
      <c r="AF9895" s="1"/>
      <c r="AG9895" s="1"/>
      <c r="AH9895" s="1"/>
    </row>
    <row r="9896" spans="17:34" x14ac:dyDescent="0.3">
      <c r="Q9896" s="1"/>
      <c r="AB9896" s="2"/>
      <c r="AD9896" s="1"/>
      <c r="AE9896" s="1"/>
      <c r="AF9896" s="1"/>
      <c r="AG9896" s="1"/>
      <c r="AH9896" s="1"/>
    </row>
    <row r="9897" spans="17:34" x14ac:dyDescent="0.3">
      <c r="Q9897" s="1"/>
      <c r="AB9897" s="2"/>
      <c r="AD9897" s="1"/>
      <c r="AE9897" s="1"/>
      <c r="AF9897" s="1"/>
      <c r="AG9897" s="1"/>
      <c r="AH9897" s="1"/>
    </row>
    <row r="9898" spans="17:34" x14ac:dyDescent="0.3">
      <c r="Q9898" s="1"/>
      <c r="AB9898" s="2"/>
      <c r="AD9898" s="1"/>
      <c r="AE9898" s="1"/>
      <c r="AF9898" s="1"/>
      <c r="AG9898" s="1"/>
      <c r="AH9898" s="1"/>
    </row>
    <row r="9899" spans="17:34" x14ac:dyDescent="0.3">
      <c r="Q9899" s="1"/>
      <c r="AB9899" s="2"/>
      <c r="AD9899" s="1"/>
      <c r="AE9899" s="1"/>
      <c r="AF9899" s="1"/>
      <c r="AG9899" s="1"/>
      <c r="AH9899" s="1"/>
    </row>
    <row r="9900" spans="17:34" x14ac:dyDescent="0.3">
      <c r="Q9900" s="1"/>
      <c r="AB9900" s="2"/>
      <c r="AD9900" s="1"/>
      <c r="AE9900" s="1"/>
      <c r="AF9900" s="1"/>
      <c r="AG9900" s="1"/>
      <c r="AH9900" s="1"/>
    </row>
    <row r="9901" spans="17:34" x14ac:dyDescent="0.3">
      <c r="Q9901" s="1"/>
      <c r="AB9901" s="2"/>
      <c r="AD9901" s="1"/>
      <c r="AE9901" s="1"/>
      <c r="AF9901" s="1"/>
      <c r="AG9901" s="1"/>
      <c r="AH9901" s="1"/>
    </row>
    <row r="9902" spans="17:34" x14ac:dyDescent="0.3">
      <c r="Q9902" s="1"/>
      <c r="AB9902" s="2"/>
      <c r="AD9902" s="1"/>
      <c r="AE9902" s="1"/>
      <c r="AF9902" s="1"/>
      <c r="AG9902" s="1"/>
      <c r="AH9902" s="1"/>
    </row>
    <row r="9903" spans="17:34" x14ac:dyDescent="0.3">
      <c r="Q9903" s="1"/>
      <c r="AB9903" s="2"/>
      <c r="AD9903" s="1"/>
      <c r="AE9903" s="1"/>
      <c r="AF9903" s="1"/>
      <c r="AG9903" s="1"/>
      <c r="AH9903" s="1"/>
    </row>
    <row r="9904" spans="17:34" x14ac:dyDescent="0.3">
      <c r="Q9904" s="1"/>
      <c r="AB9904" s="2"/>
      <c r="AD9904" s="1"/>
      <c r="AE9904" s="1"/>
      <c r="AF9904" s="1"/>
      <c r="AG9904" s="1"/>
      <c r="AH9904" s="1"/>
    </row>
    <row r="9905" spans="17:34" x14ac:dyDescent="0.3">
      <c r="Q9905" s="1"/>
      <c r="AB9905" s="2"/>
      <c r="AD9905" s="1"/>
      <c r="AE9905" s="1"/>
      <c r="AF9905" s="1"/>
      <c r="AG9905" s="1"/>
      <c r="AH9905" s="1"/>
    </row>
    <row r="9906" spans="17:34" x14ac:dyDescent="0.3">
      <c r="Q9906" s="1"/>
      <c r="AB9906" s="2"/>
      <c r="AD9906" s="1"/>
      <c r="AE9906" s="1"/>
      <c r="AF9906" s="1"/>
      <c r="AG9906" s="1"/>
      <c r="AH9906" s="1"/>
    </row>
    <row r="9907" spans="17:34" x14ac:dyDescent="0.3">
      <c r="Q9907" s="1"/>
      <c r="AB9907" s="2"/>
      <c r="AD9907" s="1"/>
      <c r="AE9907" s="1"/>
      <c r="AF9907" s="1"/>
      <c r="AG9907" s="1"/>
      <c r="AH9907" s="1"/>
    </row>
    <row r="9908" spans="17:34" x14ac:dyDescent="0.3">
      <c r="Q9908" s="1"/>
      <c r="AB9908" s="2"/>
      <c r="AD9908" s="1"/>
      <c r="AE9908" s="1"/>
      <c r="AF9908" s="1"/>
      <c r="AG9908" s="1"/>
      <c r="AH9908" s="1"/>
    </row>
    <row r="9909" spans="17:34" x14ac:dyDescent="0.3">
      <c r="Q9909" s="1"/>
      <c r="AB9909" s="2"/>
      <c r="AD9909" s="1"/>
      <c r="AE9909" s="1"/>
      <c r="AF9909" s="1"/>
      <c r="AG9909" s="1"/>
      <c r="AH9909" s="1"/>
    </row>
    <row r="9910" spans="17:34" x14ac:dyDescent="0.3">
      <c r="Q9910" s="1"/>
      <c r="AB9910" s="2"/>
      <c r="AD9910" s="1"/>
      <c r="AE9910" s="1"/>
      <c r="AF9910" s="1"/>
      <c r="AG9910" s="1"/>
      <c r="AH9910" s="1"/>
    </row>
    <row r="9911" spans="17:34" x14ac:dyDescent="0.3">
      <c r="Q9911" s="1"/>
      <c r="AB9911" s="2"/>
      <c r="AD9911" s="1"/>
      <c r="AE9911" s="1"/>
      <c r="AF9911" s="1"/>
      <c r="AG9911" s="1"/>
      <c r="AH9911" s="1"/>
    </row>
    <row r="9912" spans="17:34" x14ac:dyDescent="0.3">
      <c r="Q9912" s="1"/>
      <c r="AB9912" s="2"/>
      <c r="AD9912" s="1"/>
      <c r="AE9912" s="1"/>
      <c r="AF9912" s="1"/>
      <c r="AG9912" s="1"/>
      <c r="AH9912" s="1"/>
    </row>
    <row r="9913" spans="17:34" x14ac:dyDescent="0.3">
      <c r="Q9913" s="1"/>
      <c r="AB9913" s="2"/>
      <c r="AD9913" s="1"/>
      <c r="AE9913" s="1"/>
      <c r="AF9913" s="1"/>
      <c r="AG9913" s="1"/>
      <c r="AH9913" s="1"/>
    </row>
    <row r="9914" spans="17:34" x14ac:dyDescent="0.3">
      <c r="Q9914" s="1"/>
      <c r="AB9914" s="2"/>
      <c r="AD9914" s="1"/>
      <c r="AE9914" s="1"/>
      <c r="AF9914" s="1"/>
      <c r="AG9914" s="1"/>
      <c r="AH9914" s="1"/>
    </row>
    <row r="9915" spans="17:34" x14ac:dyDescent="0.3">
      <c r="Q9915" s="1"/>
      <c r="AB9915" s="2"/>
      <c r="AD9915" s="1"/>
      <c r="AE9915" s="1"/>
      <c r="AF9915" s="1"/>
      <c r="AG9915" s="1"/>
      <c r="AH9915" s="1"/>
    </row>
    <row r="9916" spans="17:34" x14ac:dyDescent="0.3">
      <c r="Q9916" s="1"/>
      <c r="AB9916" s="2"/>
      <c r="AD9916" s="1"/>
      <c r="AE9916" s="1"/>
      <c r="AF9916" s="1"/>
      <c r="AG9916" s="1"/>
      <c r="AH9916" s="1"/>
    </row>
    <row r="9917" spans="17:34" x14ac:dyDescent="0.3">
      <c r="Q9917" s="1"/>
      <c r="AB9917" s="2"/>
      <c r="AD9917" s="1"/>
      <c r="AE9917" s="1"/>
      <c r="AF9917" s="1"/>
      <c r="AG9917" s="1"/>
      <c r="AH9917" s="1"/>
    </row>
    <row r="9918" spans="17:34" x14ac:dyDescent="0.3">
      <c r="Q9918" s="1"/>
      <c r="AB9918" s="2"/>
      <c r="AD9918" s="1"/>
      <c r="AE9918" s="1"/>
      <c r="AF9918" s="1"/>
      <c r="AG9918" s="1"/>
      <c r="AH9918" s="1"/>
    </row>
    <row r="9919" spans="17:34" x14ac:dyDescent="0.3">
      <c r="Q9919" s="1"/>
      <c r="AB9919" s="2"/>
      <c r="AD9919" s="1"/>
      <c r="AE9919" s="1"/>
      <c r="AF9919" s="1"/>
      <c r="AG9919" s="1"/>
      <c r="AH9919" s="1"/>
    </row>
    <row r="9920" spans="17:34" x14ac:dyDescent="0.3">
      <c r="Q9920" s="1"/>
      <c r="AB9920" s="2"/>
      <c r="AD9920" s="1"/>
      <c r="AE9920" s="1"/>
      <c r="AF9920" s="1"/>
      <c r="AG9920" s="1"/>
      <c r="AH9920" s="1"/>
    </row>
    <row r="9921" spans="17:34" x14ac:dyDescent="0.3">
      <c r="Q9921" s="1"/>
      <c r="AB9921" s="2"/>
      <c r="AD9921" s="1"/>
      <c r="AE9921" s="1"/>
      <c r="AF9921" s="1"/>
      <c r="AG9921" s="1"/>
      <c r="AH9921" s="1"/>
    </row>
    <row r="9922" spans="17:34" x14ac:dyDescent="0.3">
      <c r="Q9922" s="1"/>
      <c r="AB9922" s="2"/>
      <c r="AD9922" s="1"/>
      <c r="AE9922" s="1"/>
      <c r="AF9922" s="1"/>
      <c r="AG9922" s="1"/>
      <c r="AH9922" s="1"/>
    </row>
    <row r="9923" spans="17:34" x14ac:dyDescent="0.3">
      <c r="Q9923" s="1"/>
      <c r="AB9923" s="2"/>
      <c r="AD9923" s="1"/>
      <c r="AE9923" s="1"/>
      <c r="AF9923" s="1"/>
      <c r="AG9923" s="1"/>
      <c r="AH9923" s="1"/>
    </row>
    <row r="9924" spans="17:34" x14ac:dyDescent="0.3">
      <c r="Q9924" s="1"/>
      <c r="AB9924" s="2"/>
      <c r="AD9924" s="1"/>
      <c r="AE9924" s="1"/>
      <c r="AF9924" s="1"/>
      <c r="AG9924" s="1"/>
      <c r="AH9924" s="1"/>
    </row>
    <row r="9925" spans="17:34" x14ac:dyDescent="0.3">
      <c r="Q9925" s="1"/>
      <c r="AB9925" s="2"/>
      <c r="AD9925" s="1"/>
      <c r="AE9925" s="1"/>
      <c r="AF9925" s="1"/>
      <c r="AG9925" s="1"/>
      <c r="AH9925" s="1"/>
    </row>
    <row r="9926" spans="17:34" x14ac:dyDescent="0.3">
      <c r="Q9926" s="1"/>
      <c r="AB9926" s="2"/>
      <c r="AD9926" s="1"/>
      <c r="AE9926" s="1"/>
      <c r="AF9926" s="1"/>
      <c r="AG9926" s="1"/>
      <c r="AH9926" s="1"/>
    </row>
    <row r="9927" spans="17:34" x14ac:dyDescent="0.3">
      <c r="Q9927" s="1"/>
      <c r="AB9927" s="2"/>
      <c r="AD9927" s="1"/>
      <c r="AE9927" s="1"/>
      <c r="AF9927" s="1"/>
      <c r="AG9927" s="1"/>
      <c r="AH9927" s="1"/>
    </row>
    <row r="9928" spans="17:34" x14ac:dyDescent="0.3">
      <c r="Q9928" s="1"/>
      <c r="AB9928" s="2"/>
      <c r="AD9928" s="1"/>
      <c r="AE9928" s="1"/>
      <c r="AF9928" s="1"/>
      <c r="AG9928" s="1"/>
      <c r="AH9928" s="1"/>
    </row>
    <row r="9929" spans="17:34" x14ac:dyDescent="0.3">
      <c r="Q9929" s="1"/>
      <c r="AB9929" s="2"/>
      <c r="AD9929" s="1"/>
      <c r="AE9929" s="1"/>
      <c r="AF9929" s="1"/>
      <c r="AG9929" s="1"/>
      <c r="AH9929" s="1"/>
    </row>
    <row r="9930" spans="17:34" x14ac:dyDescent="0.3">
      <c r="Q9930" s="1"/>
      <c r="AB9930" s="2"/>
      <c r="AD9930" s="1"/>
      <c r="AE9930" s="1"/>
      <c r="AF9930" s="1"/>
      <c r="AG9930" s="1"/>
      <c r="AH9930" s="1"/>
    </row>
    <row r="9931" spans="17:34" x14ac:dyDescent="0.3">
      <c r="Q9931" s="1"/>
      <c r="AB9931" s="2"/>
      <c r="AD9931" s="1"/>
      <c r="AE9931" s="1"/>
      <c r="AF9931" s="1"/>
      <c r="AG9931" s="1"/>
      <c r="AH9931" s="1"/>
    </row>
    <row r="9932" spans="17:34" x14ac:dyDescent="0.3">
      <c r="Q9932" s="1"/>
      <c r="AB9932" s="2"/>
      <c r="AD9932" s="1"/>
      <c r="AE9932" s="1"/>
      <c r="AF9932" s="1"/>
      <c r="AG9932" s="1"/>
      <c r="AH9932" s="1"/>
    </row>
    <row r="9933" spans="17:34" x14ac:dyDescent="0.3">
      <c r="Q9933" s="1"/>
      <c r="AB9933" s="2"/>
      <c r="AD9933" s="1"/>
      <c r="AE9933" s="1"/>
      <c r="AF9933" s="1"/>
      <c r="AG9933" s="1"/>
      <c r="AH9933" s="1"/>
    </row>
    <row r="9934" spans="17:34" x14ac:dyDescent="0.3">
      <c r="Q9934" s="1"/>
      <c r="AB9934" s="2"/>
      <c r="AD9934" s="1"/>
      <c r="AE9934" s="1"/>
      <c r="AF9934" s="1"/>
      <c r="AG9934" s="1"/>
      <c r="AH9934" s="1"/>
    </row>
    <row r="9935" spans="17:34" x14ac:dyDescent="0.3">
      <c r="Q9935" s="1"/>
      <c r="AB9935" s="2"/>
      <c r="AD9935" s="1"/>
      <c r="AE9935" s="1"/>
      <c r="AF9935" s="1"/>
      <c r="AG9935" s="1"/>
      <c r="AH9935" s="1"/>
    </row>
    <row r="9936" spans="17:34" x14ac:dyDescent="0.3">
      <c r="Q9936" s="1"/>
      <c r="AB9936" s="2"/>
      <c r="AD9936" s="1"/>
      <c r="AE9936" s="1"/>
      <c r="AF9936" s="1"/>
      <c r="AG9936" s="1"/>
      <c r="AH9936" s="1"/>
    </row>
    <row r="9937" spans="17:34" x14ac:dyDescent="0.3">
      <c r="Q9937" s="1"/>
      <c r="AB9937" s="2"/>
      <c r="AD9937" s="1"/>
      <c r="AE9937" s="1"/>
      <c r="AF9937" s="1"/>
      <c r="AG9937" s="1"/>
      <c r="AH9937" s="1"/>
    </row>
    <row r="9938" spans="17:34" x14ac:dyDescent="0.3">
      <c r="Q9938" s="1"/>
      <c r="AB9938" s="2"/>
      <c r="AD9938" s="1"/>
      <c r="AE9938" s="1"/>
      <c r="AF9938" s="1"/>
      <c r="AG9938" s="1"/>
      <c r="AH9938" s="1"/>
    </row>
    <row r="9939" spans="17:34" x14ac:dyDescent="0.3">
      <c r="Q9939" s="1"/>
      <c r="AB9939" s="2"/>
      <c r="AD9939" s="1"/>
      <c r="AE9939" s="1"/>
      <c r="AF9939" s="1"/>
      <c r="AG9939" s="1"/>
      <c r="AH9939" s="1"/>
    </row>
    <row r="9940" spans="17:34" x14ac:dyDescent="0.3">
      <c r="Q9940" s="1"/>
      <c r="AB9940" s="2"/>
      <c r="AD9940" s="1"/>
      <c r="AE9940" s="1"/>
      <c r="AF9940" s="1"/>
      <c r="AG9940" s="1"/>
      <c r="AH9940" s="1"/>
    </row>
    <row r="9941" spans="17:34" x14ac:dyDescent="0.3">
      <c r="Q9941" s="1"/>
      <c r="AB9941" s="2"/>
      <c r="AD9941" s="1"/>
      <c r="AE9941" s="1"/>
      <c r="AF9941" s="1"/>
      <c r="AG9941" s="1"/>
      <c r="AH9941" s="1"/>
    </row>
    <row r="9942" spans="17:34" x14ac:dyDescent="0.3">
      <c r="Q9942" s="1"/>
      <c r="AB9942" s="2"/>
      <c r="AD9942" s="1"/>
      <c r="AE9942" s="1"/>
      <c r="AF9942" s="1"/>
      <c r="AG9942" s="1"/>
      <c r="AH9942" s="1"/>
    </row>
    <row r="9943" spans="17:34" x14ac:dyDescent="0.3">
      <c r="Q9943" s="1"/>
      <c r="AB9943" s="2"/>
      <c r="AD9943" s="1"/>
      <c r="AE9943" s="1"/>
      <c r="AF9943" s="1"/>
      <c r="AG9943" s="1"/>
      <c r="AH9943" s="1"/>
    </row>
    <row r="9944" spans="17:34" x14ac:dyDescent="0.3">
      <c r="Q9944" s="1"/>
      <c r="AB9944" s="2"/>
      <c r="AD9944" s="1"/>
      <c r="AE9944" s="1"/>
      <c r="AF9944" s="1"/>
      <c r="AG9944" s="1"/>
      <c r="AH9944" s="1"/>
    </row>
    <row r="9945" spans="17:34" x14ac:dyDescent="0.3">
      <c r="Q9945" s="1"/>
      <c r="AB9945" s="2"/>
      <c r="AD9945" s="1"/>
      <c r="AE9945" s="1"/>
      <c r="AF9945" s="1"/>
      <c r="AG9945" s="1"/>
      <c r="AH9945" s="1"/>
    </row>
    <row r="9946" spans="17:34" x14ac:dyDescent="0.3">
      <c r="Q9946" s="1"/>
      <c r="AB9946" s="2"/>
      <c r="AD9946" s="1"/>
      <c r="AE9946" s="1"/>
      <c r="AF9946" s="1"/>
      <c r="AG9946" s="1"/>
      <c r="AH9946" s="1"/>
    </row>
    <row r="9947" spans="17:34" x14ac:dyDescent="0.3">
      <c r="Q9947" s="1"/>
      <c r="AB9947" s="2"/>
      <c r="AD9947" s="1"/>
      <c r="AE9947" s="1"/>
      <c r="AF9947" s="1"/>
      <c r="AG9947" s="1"/>
      <c r="AH9947" s="1"/>
    </row>
    <row r="9948" spans="17:34" x14ac:dyDescent="0.3">
      <c r="Q9948" s="1"/>
      <c r="AB9948" s="2"/>
      <c r="AD9948" s="1"/>
      <c r="AE9948" s="1"/>
      <c r="AF9948" s="1"/>
      <c r="AG9948" s="1"/>
      <c r="AH9948" s="1"/>
    </row>
    <row r="9949" spans="17:34" x14ac:dyDescent="0.3">
      <c r="Q9949" s="1"/>
      <c r="AB9949" s="2"/>
      <c r="AD9949" s="1"/>
      <c r="AE9949" s="1"/>
      <c r="AF9949" s="1"/>
      <c r="AG9949" s="1"/>
      <c r="AH9949" s="1"/>
    </row>
    <row r="9950" spans="17:34" x14ac:dyDescent="0.3">
      <c r="Q9950" s="1"/>
      <c r="AB9950" s="2"/>
      <c r="AD9950" s="1"/>
      <c r="AE9950" s="1"/>
      <c r="AF9950" s="1"/>
      <c r="AG9950" s="1"/>
      <c r="AH9950" s="1"/>
    </row>
    <row r="9951" spans="17:34" x14ac:dyDescent="0.3">
      <c r="Q9951" s="1"/>
      <c r="AB9951" s="2"/>
      <c r="AD9951" s="1"/>
      <c r="AE9951" s="1"/>
      <c r="AF9951" s="1"/>
      <c r="AG9951" s="1"/>
      <c r="AH9951" s="1"/>
    </row>
    <row r="9952" spans="17:34" x14ac:dyDescent="0.3">
      <c r="Q9952" s="1"/>
      <c r="AB9952" s="2"/>
      <c r="AD9952" s="1"/>
      <c r="AE9952" s="1"/>
      <c r="AF9952" s="1"/>
      <c r="AG9952" s="1"/>
      <c r="AH9952" s="1"/>
    </row>
    <row r="9953" spans="17:34" x14ac:dyDescent="0.3">
      <c r="Q9953" s="1"/>
      <c r="AB9953" s="2"/>
      <c r="AD9953" s="1"/>
      <c r="AE9953" s="1"/>
      <c r="AF9953" s="1"/>
      <c r="AG9953" s="1"/>
      <c r="AH9953" s="1"/>
    </row>
    <row r="9954" spans="17:34" x14ac:dyDescent="0.3">
      <c r="Q9954" s="1"/>
      <c r="AB9954" s="2"/>
      <c r="AD9954" s="1"/>
      <c r="AE9954" s="1"/>
      <c r="AF9954" s="1"/>
      <c r="AG9954" s="1"/>
      <c r="AH9954" s="1"/>
    </row>
    <row r="9955" spans="17:34" x14ac:dyDescent="0.3">
      <c r="Q9955" s="1"/>
      <c r="AB9955" s="2"/>
      <c r="AD9955" s="1"/>
      <c r="AE9955" s="1"/>
      <c r="AF9955" s="1"/>
      <c r="AG9955" s="1"/>
      <c r="AH9955" s="1"/>
    </row>
    <row r="9956" spans="17:34" x14ac:dyDescent="0.3">
      <c r="Q9956" s="1"/>
      <c r="AB9956" s="2"/>
      <c r="AD9956" s="1"/>
      <c r="AE9956" s="1"/>
      <c r="AF9956" s="1"/>
      <c r="AG9956" s="1"/>
      <c r="AH9956" s="1"/>
    </row>
    <row r="9957" spans="17:34" x14ac:dyDescent="0.3">
      <c r="Q9957" s="1"/>
      <c r="AB9957" s="2"/>
      <c r="AD9957" s="1"/>
      <c r="AE9957" s="1"/>
      <c r="AF9957" s="1"/>
      <c r="AG9957" s="1"/>
      <c r="AH9957" s="1"/>
    </row>
    <row r="9958" spans="17:34" x14ac:dyDescent="0.3">
      <c r="Q9958" s="1"/>
      <c r="AB9958" s="2"/>
      <c r="AD9958" s="1"/>
      <c r="AE9958" s="1"/>
      <c r="AF9958" s="1"/>
      <c r="AG9958" s="1"/>
      <c r="AH9958" s="1"/>
    </row>
    <row r="9959" spans="17:34" x14ac:dyDescent="0.3">
      <c r="Q9959" s="1"/>
      <c r="AB9959" s="2"/>
      <c r="AD9959" s="1"/>
      <c r="AE9959" s="1"/>
      <c r="AF9959" s="1"/>
      <c r="AG9959" s="1"/>
      <c r="AH9959" s="1"/>
    </row>
    <row r="9960" spans="17:34" x14ac:dyDescent="0.3">
      <c r="Q9960" s="1"/>
      <c r="AB9960" s="2"/>
      <c r="AD9960" s="1"/>
      <c r="AE9960" s="1"/>
      <c r="AF9960" s="1"/>
      <c r="AG9960" s="1"/>
      <c r="AH9960" s="1"/>
    </row>
    <row r="9961" spans="17:34" x14ac:dyDescent="0.3">
      <c r="Q9961" s="1"/>
      <c r="AB9961" s="2"/>
      <c r="AD9961" s="1"/>
      <c r="AE9961" s="1"/>
      <c r="AF9961" s="1"/>
      <c r="AG9961" s="1"/>
      <c r="AH9961" s="1"/>
    </row>
    <row r="9962" spans="17:34" x14ac:dyDescent="0.3">
      <c r="Q9962" s="1"/>
      <c r="AB9962" s="2"/>
      <c r="AD9962" s="1"/>
      <c r="AE9962" s="1"/>
      <c r="AF9962" s="1"/>
      <c r="AG9962" s="1"/>
      <c r="AH9962" s="1"/>
    </row>
    <row r="9963" spans="17:34" x14ac:dyDescent="0.3">
      <c r="Q9963" s="1"/>
      <c r="AB9963" s="2"/>
      <c r="AD9963" s="1"/>
      <c r="AE9963" s="1"/>
      <c r="AF9963" s="1"/>
      <c r="AG9963" s="1"/>
      <c r="AH9963" s="1"/>
    </row>
    <row r="9964" spans="17:34" x14ac:dyDescent="0.3">
      <c r="Q9964" s="1"/>
      <c r="AB9964" s="2"/>
      <c r="AD9964" s="1"/>
      <c r="AE9964" s="1"/>
      <c r="AF9964" s="1"/>
      <c r="AG9964" s="1"/>
      <c r="AH9964" s="1"/>
    </row>
    <row r="9965" spans="17:34" x14ac:dyDescent="0.3">
      <c r="Q9965" s="1"/>
      <c r="AB9965" s="2"/>
      <c r="AD9965" s="1"/>
      <c r="AE9965" s="1"/>
      <c r="AF9965" s="1"/>
      <c r="AG9965" s="1"/>
      <c r="AH9965" s="1"/>
    </row>
    <row r="9966" spans="17:34" x14ac:dyDescent="0.3">
      <c r="Q9966" s="1"/>
      <c r="AB9966" s="2"/>
      <c r="AD9966" s="1"/>
      <c r="AE9966" s="1"/>
      <c r="AF9966" s="1"/>
      <c r="AG9966" s="1"/>
      <c r="AH9966" s="1"/>
    </row>
    <row r="9967" spans="17:34" x14ac:dyDescent="0.3">
      <c r="Q9967" s="1"/>
      <c r="AB9967" s="2"/>
      <c r="AD9967" s="1"/>
      <c r="AE9967" s="1"/>
      <c r="AF9967" s="1"/>
      <c r="AG9967" s="1"/>
      <c r="AH9967" s="1"/>
    </row>
    <row r="9968" spans="17:34" x14ac:dyDescent="0.3">
      <c r="Q9968" s="1"/>
      <c r="AB9968" s="2"/>
      <c r="AD9968" s="1"/>
      <c r="AE9968" s="1"/>
      <c r="AF9968" s="1"/>
      <c r="AG9968" s="1"/>
      <c r="AH9968" s="1"/>
    </row>
    <row r="9969" spans="17:34" x14ac:dyDescent="0.3">
      <c r="Q9969" s="1"/>
      <c r="AB9969" s="2"/>
      <c r="AD9969" s="1"/>
      <c r="AE9969" s="1"/>
      <c r="AF9969" s="1"/>
      <c r="AG9969" s="1"/>
      <c r="AH9969" s="1"/>
    </row>
    <row r="9970" spans="17:34" x14ac:dyDescent="0.3">
      <c r="Q9970" s="1"/>
      <c r="AB9970" s="2"/>
      <c r="AD9970" s="1"/>
      <c r="AE9970" s="1"/>
      <c r="AF9970" s="1"/>
      <c r="AG9970" s="1"/>
      <c r="AH9970" s="1"/>
    </row>
    <row r="9971" spans="17:34" x14ac:dyDescent="0.3">
      <c r="Q9971" s="1"/>
      <c r="AB9971" s="2"/>
      <c r="AD9971" s="1"/>
      <c r="AE9971" s="1"/>
      <c r="AF9971" s="1"/>
      <c r="AG9971" s="1"/>
      <c r="AH9971" s="1"/>
    </row>
    <row r="9972" spans="17:34" x14ac:dyDescent="0.3">
      <c r="Q9972" s="1"/>
      <c r="AB9972" s="2"/>
      <c r="AD9972" s="1"/>
      <c r="AE9972" s="1"/>
      <c r="AF9972" s="1"/>
      <c r="AG9972" s="1"/>
      <c r="AH9972" s="1"/>
    </row>
    <row r="9973" spans="17:34" x14ac:dyDescent="0.3">
      <c r="Q9973" s="1"/>
      <c r="AB9973" s="2"/>
      <c r="AD9973" s="1"/>
      <c r="AE9973" s="1"/>
      <c r="AF9973" s="1"/>
      <c r="AG9973" s="1"/>
      <c r="AH9973" s="1"/>
    </row>
    <row r="9974" spans="17:34" x14ac:dyDescent="0.3">
      <c r="Q9974" s="1"/>
      <c r="AB9974" s="2"/>
      <c r="AD9974" s="1"/>
      <c r="AE9974" s="1"/>
      <c r="AF9974" s="1"/>
      <c r="AG9974" s="1"/>
      <c r="AH9974" s="1"/>
    </row>
    <row r="9975" spans="17:34" x14ac:dyDescent="0.3">
      <c r="Q9975" s="1"/>
      <c r="AB9975" s="2"/>
      <c r="AD9975" s="1"/>
      <c r="AE9975" s="1"/>
      <c r="AF9975" s="1"/>
      <c r="AG9975" s="1"/>
      <c r="AH9975" s="1"/>
    </row>
    <row r="9976" spans="17:34" x14ac:dyDescent="0.3">
      <c r="Q9976" s="1"/>
      <c r="AB9976" s="2"/>
      <c r="AD9976" s="1"/>
      <c r="AE9976" s="1"/>
      <c r="AF9976" s="1"/>
      <c r="AG9976" s="1"/>
      <c r="AH9976" s="1"/>
    </row>
    <row r="9977" spans="17:34" x14ac:dyDescent="0.3">
      <c r="Q9977" s="1"/>
      <c r="AB9977" s="2"/>
      <c r="AD9977" s="1"/>
      <c r="AE9977" s="1"/>
      <c r="AF9977" s="1"/>
      <c r="AG9977" s="1"/>
      <c r="AH9977" s="1"/>
    </row>
    <row r="9978" spans="17:34" x14ac:dyDescent="0.3">
      <c r="Q9978" s="1"/>
      <c r="AB9978" s="2"/>
      <c r="AD9978" s="1"/>
      <c r="AE9978" s="1"/>
      <c r="AF9978" s="1"/>
      <c r="AG9978" s="1"/>
      <c r="AH9978" s="1"/>
    </row>
    <row r="9979" spans="17:34" x14ac:dyDescent="0.3">
      <c r="Q9979" s="1"/>
      <c r="AB9979" s="2"/>
      <c r="AD9979" s="1"/>
      <c r="AE9979" s="1"/>
      <c r="AF9979" s="1"/>
      <c r="AG9979" s="1"/>
      <c r="AH9979" s="1"/>
    </row>
    <row r="9980" spans="17:34" x14ac:dyDescent="0.3">
      <c r="Q9980" s="1"/>
      <c r="AB9980" s="2"/>
      <c r="AD9980" s="1"/>
      <c r="AE9980" s="1"/>
      <c r="AF9980" s="1"/>
      <c r="AG9980" s="1"/>
      <c r="AH9980" s="1"/>
    </row>
    <row r="9981" spans="17:34" x14ac:dyDescent="0.3">
      <c r="Q9981" s="1"/>
      <c r="AB9981" s="2"/>
      <c r="AD9981" s="1"/>
      <c r="AE9981" s="1"/>
      <c r="AF9981" s="1"/>
      <c r="AG9981" s="1"/>
      <c r="AH9981" s="1"/>
    </row>
    <row r="9982" spans="17:34" x14ac:dyDescent="0.3">
      <c r="Q9982" s="1"/>
      <c r="AB9982" s="2"/>
      <c r="AD9982" s="1"/>
      <c r="AE9982" s="1"/>
      <c r="AF9982" s="1"/>
      <c r="AG9982" s="1"/>
      <c r="AH9982" s="1"/>
    </row>
    <row r="9983" spans="17:34" x14ac:dyDescent="0.3">
      <c r="Q9983" s="1"/>
      <c r="AB9983" s="2"/>
      <c r="AD9983" s="1"/>
      <c r="AE9983" s="1"/>
      <c r="AF9983" s="1"/>
      <c r="AG9983" s="1"/>
      <c r="AH9983" s="1"/>
    </row>
    <row r="9984" spans="17:34" x14ac:dyDescent="0.3">
      <c r="Q9984" s="1"/>
      <c r="AB9984" s="2"/>
      <c r="AD9984" s="1"/>
      <c r="AE9984" s="1"/>
      <c r="AF9984" s="1"/>
      <c r="AG9984" s="1"/>
      <c r="AH9984" s="1"/>
    </row>
    <row r="9985" spans="17:34" x14ac:dyDescent="0.3">
      <c r="Q9985" s="1"/>
      <c r="AB9985" s="2"/>
      <c r="AD9985" s="1"/>
      <c r="AE9985" s="1"/>
      <c r="AF9985" s="1"/>
      <c r="AG9985" s="1"/>
      <c r="AH9985" s="1"/>
    </row>
    <row r="9986" spans="17:34" x14ac:dyDescent="0.3">
      <c r="Q9986" s="1"/>
      <c r="AB9986" s="2"/>
      <c r="AD9986" s="1"/>
      <c r="AE9986" s="1"/>
      <c r="AF9986" s="1"/>
      <c r="AG9986" s="1"/>
      <c r="AH9986" s="1"/>
    </row>
    <row r="9987" spans="17:34" x14ac:dyDescent="0.3">
      <c r="Q9987" s="1"/>
      <c r="AB9987" s="2"/>
      <c r="AD9987" s="1"/>
      <c r="AE9987" s="1"/>
      <c r="AF9987" s="1"/>
      <c r="AG9987" s="1"/>
      <c r="AH9987" s="1"/>
    </row>
    <row r="9988" spans="17:34" x14ac:dyDescent="0.3">
      <c r="Q9988" s="1"/>
      <c r="AB9988" s="2"/>
      <c r="AD9988" s="1"/>
      <c r="AE9988" s="1"/>
      <c r="AF9988" s="1"/>
      <c r="AG9988" s="1"/>
      <c r="AH9988" s="1"/>
    </row>
    <row r="9989" spans="17:34" x14ac:dyDescent="0.3">
      <c r="Q9989" s="1"/>
      <c r="AB9989" s="2"/>
      <c r="AD9989" s="1"/>
      <c r="AE9989" s="1"/>
      <c r="AF9989" s="1"/>
      <c r="AG9989" s="1"/>
      <c r="AH9989" s="1"/>
    </row>
    <row r="9990" spans="17:34" x14ac:dyDescent="0.3">
      <c r="Q9990" s="1"/>
      <c r="AB9990" s="2"/>
      <c r="AD9990" s="1"/>
      <c r="AE9990" s="1"/>
      <c r="AF9990" s="1"/>
      <c r="AG9990" s="1"/>
      <c r="AH9990" s="1"/>
    </row>
    <row r="9991" spans="17:34" x14ac:dyDescent="0.3">
      <c r="Q9991" s="1"/>
      <c r="AB9991" s="2"/>
      <c r="AD9991" s="1"/>
      <c r="AE9991" s="1"/>
      <c r="AF9991" s="1"/>
      <c r="AG9991" s="1"/>
      <c r="AH9991" s="1"/>
    </row>
    <row r="9992" spans="17:34" x14ac:dyDescent="0.3">
      <c r="Q9992" s="1"/>
      <c r="AB9992" s="2"/>
      <c r="AD9992" s="1"/>
      <c r="AE9992" s="1"/>
      <c r="AF9992" s="1"/>
      <c r="AG9992" s="1"/>
      <c r="AH9992" s="1"/>
    </row>
    <row r="9993" spans="17:34" x14ac:dyDescent="0.3">
      <c r="Q9993" s="1"/>
      <c r="AB9993" s="2"/>
      <c r="AD9993" s="1"/>
      <c r="AE9993" s="1"/>
      <c r="AF9993" s="1"/>
      <c r="AG9993" s="1"/>
      <c r="AH9993" s="1"/>
    </row>
    <row r="9994" spans="17:34" x14ac:dyDescent="0.3">
      <c r="Q9994" s="1"/>
      <c r="AB9994" s="2"/>
      <c r="AD9994" s="1"/>
      <c r="AE9994" s="1"/>
      <c r="AF9994" s="1"/>
      <c r="AG9994" s="1"/>
      <c r="AH9994" s="1"/>
    </row>
    <row r="9995" spans="17:34" x14ac:dyDescent="0.3">
      <c r="Q9995" s="1"/>
      <c r="AB9995" s="2"/>
      <c r="AD9995" s="1"/>
      <c r="AE9995" s="1"/>
      <c r="AF9995" s="1"/>
      <c r="AG9995" s="1"/>
      <c r="AH9995" s="1"/>
    </row>
    <row r="9996" spans="17:34" x14ac:dyDescent="0.3">
      <c r="Q9996" s="1"/>
      <c r="AB9996" s="2"/>
      <c r="AD9996" s="1"/>
      <c r="AE9996" s="1"/>
      <c r="AF9996" s="1"/>
      <c r="AG9996" s="1"/>
      <c r="AH9996" s="1"/>
    </row>
    <row r="9997" spans="17:34" x14ac:dyDescent="0.3">
      <c r="Q9997" s="1"/>
      <c r="AB9997" s="2"/>
      <c r="AD9997" s="1"/>
      <c r="AE9997" s="1"/>
      <c r="AF9997" s="1"/>
      <c r="AG9997" s="1"/>
      <c r="AH9997" s="1"/>
    </row>
    <row r="9998" spans="17:34" x14ac:dyDescent="0.3">
      <c r="Q9998" s="1"/>
      <c r="AB9998" s="2"/>
      <c r="AD9998" s="1"/>
      <c r="AE9998" s="1"/>
      <c r="AF9998" s="1"/>
      <c r="AG9998" s="1"/>
      <c r="AH9998" s="1"/>
    </row>
    <row r="9999" spans="17:34" x14ac:dyDescent="0.3">
      <c r="Q9999" s="1"/>
      <c r="AB9999" s="2"/>
      <c r="AD9999" s="1"/>
      <c r="AE9999" s="1"/>
      <c r="AF9999" s="1"/>
      <c r="AG9999" s="1"/>
      <c r="AH9999" s="1"/>
    </row>
    <row r="10000" spans="17:34" x14ac:dyDescent="0.3">
      <c r="Q10000" s="1"/>
      <c r="AB10000" s="2"/>
      <c r="AD10000" s="1"/>
      <c r="AE10000" s="1"/>
      <c r="AF10000" s="1"/>
      <c r="AG10000" s="1"/>
      <c r="AH10000" s="1"/>
    </row>
    <row r="10001" spans="17:34" x14ac:dyDescent="0.3">
      <c r="Q10001" s="1"/>
      <c r="AB10001" s="2"/>
      <c r="AD10001" s="1"/>
      <c r="AE10001" s="1"/>
      <c r="AF10001" s="1"/>
      <c r="AG10001" s="1"/>
      <c r="AH10001" s="1"/>
    </row>
    <row r="10002" spans="17:34" x14ac:dyDescent="0.3">
      <c r="Q10002" s="1"/>
      <c r="AB10002" s="2"/>
      <c r="AD10002" s="1"/>
      <c r="AE10002" s="1"/>
      <c r="AF10002" s="1"/>
      <c r="AG10002" s="1"/>
      <c r="AH10002" s="1"/>
    </row>
    <row r="10003" spans="17:34" x14ac:dyDescent="0.3">
      <c r="Q10003" s="1"/>
      <c r="AB10003" s="2"/>
      <c r="AD10003" s="1"/>
      <c r="AE10003" s="1"/>
      <c r="AF10003" s="1"/>
      <c r="AG10003" s="1"/>
      <c r="AH10003" s="1"/>
    </row>
    <row r="10004" spans="17:34" x14ac:dyDescent="0.3">
      <c r="Q10004" s="1"/>
      <c r="AB10004" s="2"/>
      <c r="AD10004" s="1"/>
      <c r="AE10004" s="1"/>
      <c r="AF10004" s="1"/>
      <c r="AG10004" s="1"/>
      <c r="AH10004" s="1"/>
    </row>
    <row r="10005" spans="17:34" x14ac:dyDescent="0.3">
      <c r="Q10005" s="1"/>
      <c r="AB10005" s="2"/>
      <c r="AD10005" s="1"/>
      <c r="AE10005" s="1"/>
      <c r="AF10005" s="1"/>
      <c r="AG10005" s="1"/>
      <c r="AH10005" s="1"/>
    </row>
    <row r="10006" spans="17:34" x14ac:dyDescent="0.3">
      <c r="Q10006" s="1"/>
      <c r="AB10006" s="2"/>
      <c r="AD10006" s="1"/>
      <c r="AE10006" s="1"/>
      <c r="AF10006" s="1"/>
      <c r="AG10006" s="1"/>
      <c r="AH10006" s="1"/>
    </row>
    <row r="10007" spans="17:34" x14ac:dyDescent="0.3">
      <c r="Q10007" s="1"/>
      <c r="AB10007" s="2"/>
      <c r="AD10007" s="1"/>
      <c r="AE10007" s="1"/>
      <c r="AF10007" s="1"/>
      <c r="AG10007" s="1"/>
      <c r="AH10007" s="1"/>
    </row>
    <row r="10008" spans="17:34" x14ac:dyDescent="0.3">
      <c r="Q10008" s="1"/>
      <c r="AB10008" s="2"/>
      <c r="AD10008" s="1"/>
      <c r="AE10008" s="1"/>
      <c r="AF10008" s="1"/>
      <c r="AG10008" s="1"/>
      <c r="AH10008" s="1"/>
    </row>
    <row r="10009" spans="17:34" x14ac:dyDescent="0.3">
      <c r="Q10009" s="1"/>
      <c r="AB10009" s="2"/>
      <c r="AD10009" s="1"/>
      <c r="AE10009" s="1"/>
      <c r="AF10009" s="1"/>
      <c r="AG10009" s="1"/>
      <c r="AH10009" s="1"/>
    </row>
    <row r="10010" spans="17:34" x14ac:dyDescent="0.3">
      <c r="Q10010" s="1"/>
      <c r="AB10010" s="2"/>
      <c r="AD10010" s="1"/>
      <c r="AE10010" s="1"/>
      <c r="AF10010" s="1"/>
      <c r="AG10010" s="1"/>
      <c r="AH10010" s="1"/>
    </row>
    <row r="10011" spans="17:34" x14ac:dyDescent="0.3">
      <c r="Q10011" s="1"/>
      <c r="AB10011" s="2"/>
      <c r="AD10011" s="1"/>
      <c r="AE10011" s="1"/>
      <c r="AF10011" s="1"/>
      <c r="AG10011" s="1"/>
      <c r="AH10011" s="1"/>
    </row>
    <row r="10012" spans="17:34" x14ac:dyDescent="0.3">
      <c r="Q10012" s="1"/>
      <c r="AB10012" s="2"/>
      <c r="AD10012" s="1"/>
      <c r="AE10012" s="1"/>
      <c r="AF10012" s="1"/>
      <c r="AG10012" s="1"/>
      <c r="AH10012" s="1"/>
    </row>
    <row r="10013" spans="17:34" x14ac:dyDescent="0.3">
      <c r="Q10013" s="1"/>
      <c r="AB10013" s="2"/>
      <c r="AD10013" s="1"/>
      <c r="AE10013" s="1"/>
      <c r="AF10013" s="1"/>
      <c r="AG10013" s="1"/>
      <c r="AH10013" s="1"/>
    </row>
    <row r="10014" spans="17:34" x14ac:dyDescent="0.3">
      <c r="Q10014" s="1"/>
      <c r="AB10014" s="2"/>
      <c r="AD10014" s="1"/>
      <c r="AE10014" s="1"/>
      <c r="AF10014" s="1"/>
      <c r="AG10014" s="1"/>
      <c r="AH10014" s="1"/>
    </row>
    <row r="10015" spans="17:34" x14ac:dyDescent="0.3">
      <c r="Q10015" s="1"/>
      <c r="AB10015" s="2"/>
      <c r="AD10015" s="1"/>
      <c r="AE10015" s="1"/>
      <c r="AF10015" s="1"/>
      <c r="AG10015" s="1"/>
      <c r="AH10015" s="1"/>
    </row>
    <row r="10016" spans="17:34" x14ac:dyDescent="0.3">
      <c r="Q10016" s="1"/>
      <c r="AB10016" s="2"/>
      <c r="AD10016" s="1"/>
      <c r="AE10016" s="1"/>
      <c r="AF10016" s="1"/>
      <c r="AG10016" s="1"/>
      <c r="AH10016" s="1"/>
    </row>
    <row r="10017" spans="17:34" x14ac:dyDescent="0.3">
      <c r="Q10017" s="1"/>
      <c r="AB10017" s="2"/>
      <c r="AD10017" s="1"/>
      <c r="AE10017" s="1"/>
      <c r="AF10017" s="1"/>
      <c r="AG10017" s="1"/>
      <c r="AH10017" s="1"/>
    </row>
    <row r="10018" spans="17:34" x14ac:dyDescent="0.3">
      <c r="Q10018" s="1"/>
      <c r="AB10018" s="2"/>
      <c r="AD10018" s="1"/>
      <c r="AE10018" s="1"/>
      <c r="AF10018" s="1"/>
      <c r="AG10018" s="1"/>
      <c r="AH10018" s="1"/>
    </row>
    <row r="10019" spans="17:34" x14ac:dyDescent="0.3">
      <c r="Q10019" s="1"/>
      <c r="AB10019" s="2"/>
      <c r="AD10019" s="1"/>
      <c r="AE10019" s="1"/>
      <c r="AF10019" s="1"/>
      <c r="AG10019" s="1"/>
      <c r="AH10019" s="1"/>
    </row>
    <row r="10020" spans="17:34" x14ac:dyDescent="0.3">
      <c r="Q10020" s="1"/>
      <c r="AB10020" s="2"/>
      <c r="AD10020" s="1"/>
      <c r="AE10020" s="1"/>
      <c r="AF10020" s="1"/>
      <c r="AG10020" s="1"/>
      <c r="AH10020" s="1"/>
    </row>
    <row r="10021" spans="17:34" x14ac:dyDescent="0.3">
      <c r="Q10021" s="1"/>
      <c r="AB10021" s="2"/>
      <c r="AD10021" s="1"/>
      <c r="AE10021" s="1"/>
      <c r="AF10021" s="1"/>
      <c r="AG10021" s="1"/>
      <c r="AH10021" s="1"/>
    </row>
    <row r="10022" spans="17:34" x14ac:dyDescent="0.3">
      <c r="Q10022" s="1"/>
      <c r="AB10022" s="2"/>
      <c r="AD10022" s="1"/>
      <c r="AE10022" s="1"/>
      <c r="AF10022" s="1"/>
      <c r="AG10022" s="1"/>
      <c r="AH10022" s="1"/>
    </row>
    <row r="10023" spans="17:34" x14ac:dyDescent="0.3">
      <c r="Q10023" s="1"/>
      <c r="AB10023" s="2"/>
      <c r="AD10023" s="1"/>
      <c r="AE10023" s="1"/>
      <c r="AF10023" s="1"/>
      <c r="AG10023" s="1"/>
      <c r="AH10023" s="1"/>
    </row>
    <row r="10024" spans="17:34" x14ac:dyDescent="0.3">
      <c r="Q10024" s="1"/>
      <c r="AB10024" s="2"/>
      <c r="AD10024" s="1"/>
      <c r="AE10024" s="1"/>
      <c r="AF10024" s="1"/>
      <c r="AG10024" s="1"/>
      <c r="AH10024" s="1"/>
    </row>
    <row r="10025" spans="17:34" x14ac:dyDescent="0.3">
      <c r="Q10025" s="1"/>
      <c r="AB10025" s="2"/>
      <c r="AD10025" s="1"/>
      <c r="AE10025" s="1"/>
      <c r="AF10025" s="1"/>
      <c r="AG10025" s="1"/>
      <c r="AH10025" s="1"/>
    </row>
    <row r="10026" spans="17:34" x14ac:dyDescent="0.3">
      <c r="Q10026" s="1"/>
      <c r="AB10026" s="2"/>
      <c r="AD10026" s="1"/>
      <c r="AE10026" s="1"/>
      <c r="AF10026" s="1"/>
      <c r="AG10026" s="1"/>
      <c r="AH10026" s="1"/>
    </row>
    <row r="10027" spans="17:34" x14ac:dyDescent="0.3">
      <c r="Q10027" s="1"/>
      <c r="AB10027" s="2"/>
      <c r="AD10027" s="1"/>
      <c r="AE10027" s="1"/>
      <c r="AF10027" s="1"/>
      <c r="AG10027" s="1"/>
      <c r="AH10027" s="1"/>
    </row>
    <row r="10028" spans="17:34" x14ac:dyDescent="0.3">
      <c r="Q10028" s="1"/>
      <c r="AB10028" s="2"/>
      <c r="AD10028" s="1"/>
      <c r="AE10028" s="1"/>
      <c r="AF10028" s="1"/>
      <c r="AG10028" s="1"/>
      <c r="AH10028" s="1"/>
    </row>
    <row r="10029" spans="17:34" x14ac:dyDescent="0.3">
      <c r="Q10029" s="1"/>
      <c r="AB10029" s="2"/>
      <c r="AD10029" s="1"/>
      <c r="AE10029" s="1"/>
      <c r="AF10029" s="1"/>
      <c r="AG10029" s="1"/>
      <c r="AH10029" s="1"/>
    </row>
    <row r="10030" spans="17:34" x14ac:dyDescent="0.3">
      <c r="Q10030" s="1"/>
      <c r="AB10030" s="2"/>
      <c r="AD10030" s="1"/>
      <c r="AE10030" s="1"/>
      <c r="AF10030" s="1"/>
      <c r="AG10030" s="1"/>
      <c r="AH10030" s="1"/>
    </row>
    <row r="10031" spans="17:34" x14ac:dyDescent="0.3">
      <c r="Q10031" s="1"/>
      <c r="AB10031" s="2"/>
      <c r="AD10031" s="1"/>
      <c r="AE10031" s="1"/>
      <c r="AF10031" s="1"/>
      <c r="AG10031" s="1"/>
      <c r="AH10031" s="1"/>
    </row>
    <row r="10032" spans="17:34" x14ac:dyDescent="0.3">
      <c r="Q10032" s="1"/>
      <c r="AB10032" s="2"/>
      <c r="AD10032" s="1"/>
      <c r="AE10032" s="1"/>
      <c r="AF10032" s="1"/>
      <c r="AG10032" s="1"/>
      <c r="AH10032" s="1"/>
    </row>
    <row r="10033" spans="17:34" x14ac:dyDescent="0.3">
      <c r="Q10033" s="1"/>
      <c r="AB10033" s="2"/>
      <c r="AD10033" s="1"/>
      <c r="AE10033" s="1"/>
      <c r="AF10033" s="1"/>
      <c r="AG10033" s="1"/>
      <c r="AH10033" s="1"/>
    </row>
    <row r="10034" spans="17:34" x14ac:dyDescent="0.3">
      <c r="Q10034" s="1"/>
      <c r="AB10034" s="2"/>
      <c r="AD10034" s="1"/>
      <c r="AE10034" s="1"/>
      <c r="AF10034" s="1"/>
      <c r="AG10034" s="1"/>
      <c r="AH10034" s="1"/>
    </row>
    <row r="10035" spans="17:34" x14ac:dyDescent="0.3">
      <c r="Q10035" s="1"/>
      <c r="AB10035" s="2"/>
      <c r="AD10035" s="1"/>
      <c r="AE10035" s="1"/>
      <c r="AF10035" s="1"/>
      <c r="AG10035" s="1"/>
      <c r="AH10035" s="1"/>
    </row>
    <row r="10036" spans="17:34" x14ac:dyDescent="0.3">
      <c r="Q10036" s="1"/>
      <c r="AB10036" s="2"/>
      <c r="AD10036" s="1"/>
      <c r="AE10036" s="1"/>
      <c r="AF10036" s="1"/>
      <c r="AG10036" s="1"/>
      <c r="AH10036" s="1"/>
    </row>
    <row r="10037" spans="17:34" x14ac:dyDescent="0.3">
      <c r="Q10037" s="1"/>
      <c r="AB10037" s="2"/>
      <c r="AD10037" s="1"/>
      <c r="AE10037" s="1"/>
      <c r="AF10037" s="1"/>
      <c r="AG10037" s="1"/>
      <c r="AH10037" s="1"/>
    </row>
    <row r="10038" spans="17:34" x14ac:dyDescent="0.3">
      <c r="Q10038" s="1"/>
      <c r="AB10038" s="2"/>
      <c r="AD10038" s="1"/>
      <c r="AE10038" s="1"/>
      <c r="AF10038" s="1"/>
      <c r="AG10038" s="1"/>
      <c r="AH10038" s="1"/>
    </row>
    <row r="10039" spans="17:34" x14ac:dyDescent="0.3">
      <c r="Q10039" s="1"/>
      <c r="AB10039" s="2"/>
      <c r="AD10039" s="1"/>
      <c r="AE10039" s="1"/>
      <c r="AF10039" s="1"/>
      <c r="AG10039" s="1"/>
      <c r="AH10039" s="1"/>
    </row>
    <row r="10040" spans="17:34" x14ac:dyDescent="0.3">
      <c r="Q10040" s="1"/>
      <c r="AB10040" s="2"/>
      <c r="AD10040" s="1"/>
      <c r="AE10040" s="1"/>
      <c r="AF10040" s="1"/>
      <c r="AG10040" s="1"/>
      <c r="AH10040" s="1"/>
    </row>
    <row r="10041" spans="17:34" x14ac:dyDescent="0.3">
      <c r="Q10041" s="1"/>
      <c r="AB10041" s="2"/>
      <c r="AD10041" s="1"/>
      <c r="AE10041" s="1"/>
      <c r="AF10041" s="1"/>
      <c r="AG10041" s="1"/>
      <c r="AH10041" s="1"/>
    </row>
    <row r="10042" spans="17:34" x14ac:dyDescent="0.3">
      <c r="Q10042" s="1"/>
      <c r="AB10042" s="2"/>
      <c r="AD10042" s="1"/>
      <c r="AE10042" s="1"/>
      <c r="AF10042" s="1"/>
      <c r="AG10042" s="1"/>
      <c r="AH10042" s="1"/>
    </row>
    <row r="10043" spans="17:34" x14ac:dyDescent="0.3">
      <c r="Q10043" s="1"/>
      <c r="AB10043" s="2"/>
      <c r="AD10043" s="1"/>
      <c r="AE10043" s="1"/>
      <c r="AF10043" s="1"/>
      <c r="AG10043" s="1"/>
      <c r="AH10043" s="1"/>
    </row>
    <row r="10044" spans="17:34" x14ac:dyDescent="0.3">
      <c r="Q10044" s="1"/>
      <c r="AB10044" s="2"/>
      <c r="AD10044" s="1"/>
      <c r="AE10044" s="1"/>
      <c r="AF10044" s="1"/>
      <c r="AG10044" s="1"/>
      <c r="AH10044" s="1"/>
    </row>
    <row r="10045" spans="17:34" x14ac:dyDescent="0.3">
      <c r="Q10045" s="1"/>
      <c r="AB10045" s="2"/>
      <c r="AD10045" s="1"/>
      <c r="AE10045" s="1"/>
      <c r="AF10045" s="1"/>
      <c r="AG10045" s="1"/>
      <c r="AH10045" s="1"/>
    </row>
    <row r="10046" spans="17:34" x14ac:dyDescent="0.3">
      <c r="Q10046" s="1"/>
      <c r="AB10046" s="2"/>
      <c r="AD10046" s="1"/>
      <c r="AE10046" s="1"/>
      <c r="AF10046" s="1"/>
      <c r="AG10046" s="1"/>
      <c r="AH10046" s="1"/>
    </row>
    <row r="10047" spans="17:34" x14ac:dyDescent="0.3">
      <c r="Q10047" s="1"/>
      <c r="AB10047" s="2"/>
      <c r="AD10047" s="1"/>
      <c r="AE10047" s="1"/>
      <c r="AF10047" s="1"/>
      <c r="AG10047" s="1"/>
      <c r="AH10047" s="1"/>
    </row>
    <row r="10048" spans="17:34" x14ac:dyDescent="0.3">
      <c r="Q10048" s="1"/>
      <c r="AB10048" s="2"/>
      <c r="AD10048" s="1"/>
      <c r="AE10048" s="1"/>
      <c r="AF10048" s="1"/>
      <c r="AG10048" s="1"/>
      <c r="AH10048" s="1"/>
    </row>
    <row r="10049" spans="17:34" x14ac:dyDescent="0.3">
      <c r="Q10049" s="1"/>
      <c r="AB10049" s="2"/>
      <c r="AD10049" s="1"/>
      <c r="AE10049" s="1"/>
      <c r="AF10049" s="1"/>
      <c r="AG10049" s="1"/>
      <c r="AH10049" s="1"/>
    </row>
    <row r="10050" spans="17:34" x14ac:dyDescent="0.3">
      <c r="Q10050" s="1"/>
      <c r="AB10050" s="2"/>
      <c r="AD10050" s="1"/>
      <c r="AE10050" s="1"/>
      <c r="AF10050" s="1"/>
      <c r="AG10050" s="1"/>
      <c r="AH10050" s="1"/>
    </row>
    <row r="10051" spans="17:34" x14ac:dyDescent="0.3">
      <c r="Q10051" s="1"/>
      <c r="AB10051" s="2"/>
      <c r="AD10051" s="1"/>
      <c r="AE10051" s="1"/>
      <c r="AF10051" s="1"/>
      <c r="AG10051" s="1"/>
      <c r="AH10051" s="1"/>
    </row>
    <row r="10052" spans="17:34" x14ac:dyDescent="0.3">
      <c r="Q10052" s="1"/>
      <c r="AB10052" s="2"/>
      <c r="AD10052" s="1"/>
      <c r="AE10052" s="1"/>
      <c r="AF10052" s="1"/>
      <c r="AG10052" s="1"/>
      <c r="AH10052" s="1"/>
    </row>
    <row r="10053" spans="17:34" x14ac:dyDescent="0.3">
      <c r="Q10053" s="1"/>
      <c r="AB10053" s="2"/>
      <c r="AD10053" s="1"/>
      <c r="AE10053" s="1"/>
      <c r="AF10053" s="1"/>
      <c r="AG10053" s="1"/>
      <c r="AH10053" s="1"/>
    </row>
    <row r="10054" spans="17:34" x14ac:dyDescent="0.3">
      <c r="Q10054" s="1"/>
      <c r="AB10054" s="2"/>
      <c r="AD10054" s="1"/>
      <c r="AE10054" s="1"/>
      <c r="AF10054" s="1"/>
      <c r="AG10054" s="1"/>
      <c r="AH10054" s="1"/>
    </row>
    <row r="10055" spans="17:34" x14ac:dyDescent="0.3">
      <c r="Q10055" s="1"/>
      <c r="AB10055" s="2"/>
      <c r="AD10055" s="1"/>
      <c r="AE10055" s="1"/>
      <c r="AF10055" s="1"/>
      <c r="AG10055" s="1"/>
      <c r="AH10055" s="1"/>
    </row>
    <row r="10056" spans="17:34" x14ac:dyDescent="0.3">
      <c r="Q10056" s="1"/>
      <c r="AB10056" s="2"/>
      <c r="AD10056" s="1"/>
      <c r="AE10056" s="1"/>
      <c r="AF10056" s="1"/>
      <c r="AG10056" s="1"/>
      <c r="AH10056" s="1"/>
    </row>
    <row r="10057" spans="17:34" x14ac:dyDescent="0.3">
      <c r="Q10057" s="1"/>
      <c r="AB10057" s="2"/>
      <c r="AD10057" s="1"/>
      <c r="AE10057" s="1"/>
      <c r="AF10057" s="1"/>
      <c r="AG10057" s="1"/>
      <c r="AH10057" s="1"/>
    </row>
    <row r="10058" spans="17:34" x14ac:dyDescent="0.3">
      <c r="Q10058" s="1"/>
      <c r="AB10058" s="2"/>
      <c r="AD10058" s="1"/>
      <c r="AE10058" s="1"/>
      <c r="AF10058" s="1"/>
      <c r="AG10058" s="1"/>
      <c r="AH10058" s="1"/>
    </row>
    <row r="10059" spans="17:34" x14ac:dyDescent="0.3">
      <c r="Q10059" s="1"/>
      <c r="AB10059" s="2"/>
      <c r="AD10059" s="1"/>
      <c r="AE10059" s="1"/>
      <c r="AF10059" s="1"/>
      <c r="AG10059" s="1"/>
      <c r="AH10059" s="1"/>
    </row>
    <row r="10060" spans="17:34" x14ac:dyDescent="0.3">
      <c r="Q10060" s="1"/>
      <c r="AB10060" s="2"/>
      <c r="AD10060" s="1"/>
      <c r="AE10060" s="1"/>
      <c r="AF10060" s="1"/>
      <c r="AG10060" s="1"/>
      <c r="AH10060" s="1"/>
    </row>
    <row r="10061" spans="17:34" x14ac:dyDescent="0.3">
      <c r="Q10061" s="1"/>
      <c r="AB10061" s="2"/>
      <c r="AD10061" s="1"/>
      <c r="AE10061" s="1"/>
      <c r="AF10061" s="1"/>
      <c r="AG10061" s="1"/>
      <c r="AH10061" s="1"/>
    </row>
    <row r="10062" spans="17:34" x14ac:dyDescent="0.3">
      <c r="Q10062" s="1"/>
      <c r="AB10062" s="2"/>
      <c r="AD10062" s="1"/>
      <c r="AE10062" s="1"/>
      <c r="AF10062" s="1"/>
      <c r="AG10062" s="1"/>
      <c r="AH10062" s="1"/>
    </row>
    <row r="10063" spans="17:34" x14ac:dyDescent="0.3">
      <c r="Q10063" s="1"/>
      <c r="AB10063" s="2"/>
      <c r="AD10063" s="1"/>
      <c r="AE10063" s="1"/>
      <c r="AF10063" s="1"/>
      <c r="AG10063" s="1"/>
      <c r="AH10063" s="1"/>
    </row>
    <row r="10064" spans="17:34" x14ac:dyDescent="0.3">
      <c r="Q10064" s="1"/>
      <c r="AB10064" s="2"/>
      <c r="AD10064" s="1"/>
      <c r="AE10064" s="1"/>
      <c r="AF10064" s="1"/>
      <c r="AG10064" s="1"/>
      <c r="AH10064" s="1"/>
    </row>
    <row r="10065" spans="17:34" x14ac:dyDescent="0.3">
      <c r="Q10065" s="1"/>
      <c r="AB10065" s="2"/>
      <c r="AD10065" s="1"/>
      <c r="AE10065" s="1"/>
      <c r="AF10065" s="1"/>
      <c r="AG10065" s="1"/>
      <c r="AH10065" s="1"/>
    </row>
    <row r="10066" spans="17:34" x14ac:dyDescent="0.3">
      <c r="Q10066" s="1"/>
      <c r="AB10066" s="2"/>
      <c r="AD10066" s="1"/>
      <c r="AE10066" s="1"/>
      <c r="AF10066" s="1"/>
      <c r="AG10066" s="1"/>
      <c r="AH10066" s="1"/>
    </row>
    <row r="10067" spans="17:34" x14ac:dyDescent="0.3">
      <c r="Q10067" s="1"/>
      <c r="AB10067" s="2"/>
      <c r="AD10067" s="1"/>
      <c r="AE10067" s="1"/>
      <c r="AF10067" s="1"/>
      <c r="AG10067" s="1"/>
      <c r="AH10067" s="1"/>
    </row>
    <row r="10068" spans="17:34" x14ac:dyDescent="0.3">
      <c r="Q10068" s="1"/>
      <c r="AB10068" s="2"/>
      <c r="AD10068" s="1"/>
      <c r="AE10068" s="1"/>
      <c r="AF10068" s="1"/>
      <c r="AG10068" s="1"/>
      <c r="AH10068" s="1"/>
    </row>
    <row r="10069" spans="17:34" x14ac:dyDescent="0.3">
      <c r="Q10069" s="1"/>
      <c r="AB10069" s="2"/>
      <c r="AD10069" s="1"/>
      <c r="AE10069" s="1"/>
      <c r="AF10069" s="1"/>
      <c r="AG10069" s="1"/>
      <c r="AH10069" s="1"/>
    </row>
    <row r="10070" spans="17:34" x14ac:dyDescent="0.3">
      <c r="Q10070" s="1"/>
      <c r="AB10070" s="2"/>
      <c r="AD10070" s="1"/>
      <c r="AE10070" s="1"/>
      <c r="AF10070" s="1"/>
      <c r="AG10070" s="1"/>
      <c r="AH10070" s="1"/>
    </row>
    <row r="10071" spans="17:34" x14ac:dyDescent="0.3">
      <c r="Q10071" s="1"/>
      <c r="AB10071" s="2"/>
      <c r="AD10071" s="1"/>
      <c r="AE10071" s="1"/>
      <c r="AF10071" s="1"/>
      <c r="AG10071" s="1"/>
      <c r="AH10071" s="1"/>
    </row>
    <row r="10072" spans="17:34" x14ac:dyDescent="0.3">
      <c r="Q10072" s="1"/>
      <c r="AB10072" s="2"/>
      <c r="AD10072" s="1"/>
      <c r="AE10072" s="1"/>
      <c r="AF10072" s="1"/>
      <c r="AG10072" s="1"/>
      <c r="AH10072" s="1"/>
    </row>
    <row r="10073" spans="17:34" x14ac:dyDescent="0.3">
      <c r="Q10073" s="1"/>
      <c r="AB10073" s="2"/>
      <c r="AD10073" s="1"/>
      <c r="AE10073" s="1"/>
      <c r="AF10073" s="1"/>
      <c r="AG10073" s="1"/>
      <c r="AH10073" s="1"/>
    </row>
    <row r="10074" spans="17:34" x14ac:dyDescent="0.3">
      <c r="Q10074" s="1"/>
      <c r="AB10074" s="2"/>
      <c r="AD10074" s="1"/>
      <c r="AE10074" s="1"/>
      <c r="AF10074" s="1"/>
      <c r="AG10074" s="1"/>
      <c r="AH10074" s="1"/>
    </row>
    <row r="10075" spans="17:34" x14ac:dyDescent="0.3">
      <c r="Q10075" s="1"/>
      <c r="AB10075" s="2"/>
      <c r="AD10075" s="1"/>
      <c r="AE10075" s="1"/>
      <c r="AF10075" s="1"/>
      <c r="AG10075" s="1"/>
      <c r="AH10075" s="1"/>
    </row>
    <row r="10076" spans="17:34" x14ac:dyDescent="0.3">
      <c r="Q10076" s="1"/>
      <c r="AB10076" s="2"/>
      <c r="AD10076" s="1"/>
      <c r="AE10076" s="1"/>
      <c r="AF10076" s="1"/>
      <c r="AG10076" s="1"/>
      <c r="AH10076" s="1"/>
    </row>
    <row r="10077" spans="17:34" x14ac:dyDescent="0.3">
      <c r="Q10077" s="1"/>
      <c r="AB10077" s="2"/>
      <c r="AD10077" s="1"/>
      <c r="AE10077" s="1"/>
      <c r="AF10077" s="1"/>
      <c r="AG10077" s="1"/>
      <c r="AH10077" s="1"/>
    </row>
    <row r="10078" spans="17:34" x14ac:dyDescent="0.3">
      <c r="Q10078" s="1"/>
      <c r="AB10078" s="2"/>
      <c r="AD10078" s="1"/>
      <c r="AE10078" s="1"/>
      <c r="AF10078" s="1"/>
      <c r="AG10078" s="1"/>
      <c r="AH10078" s="1"/>
    </row>
    <row r="10079" spans="17:34" x14ac:dyDescent="0.3">
      <c r="Q10079" s="1"/>
      <c r="AB10079" s="2"/>
      <c r="AD10079" s="1"/>
      <c r="AE10079" s="1"/>
      <c r="AF10079" s="1"/>
      <c r="AG10079" s="1"/>
      <c r="AH10079" s="1"/>
    </row>
    <row r="10080" spans="17:34" x14ac:dyDescent="0.3">
      <c r="Q10080" s="1"/>
      <c r="AB10080" s="2"/>
      <c r="AD10080" s="1"/>
      <c r="AE10080" s="1"/>
      <c r="AF10080" s="1"/>
      <c r="AG10080" s="1"/>
      <c r="AH10080" s="1"/>
    </row>
    <row r="10081" spans="17:34" x14ac:dyDescent="0.3">
      <c r="Q10081" s="1"/>
      <c r="AB10081" s="2"/>
      <c r="AD10081" s="1"/>
      <c r="AE10081" s="1"/>
      <c r="AF10081" s="1"/>
      <c r="AG10081" s="1"/>
      <c r="AH10081" s="1"/>
    </row>
    <row r="10082" spans="17:34" x14ac:dyDescent="0.3">
      <c r="Q10082" s="1"/>
      <c r="AB10082" s="2"/>
      <c r="AD10082" s="1"/>
      <c r="AE10082" s="1"/>
      <c r="AF10082" s="1"/>
      <c r="AG10082" s="1"/>
      <c r="AH10082" s="1"/>
    </row>
    <row r="10083" spans="17:34" x14ac:dyDescent="0.3">
      <c r="Q10083" s="1"/>
      <c r="AB10083" s="2"/>
      <c r="AD10083" s="1"/>
      <c r="AE10083" s="1"/>
      <c r="AF10083" s="1"/>
      <c r="AG10083" s="1"/>
      <c r="AH10083" s="1"/>
    </row>
    <row r="10084" spans="17:34" x14ac:dyDescent="0.3">
      <c r="Q10084" s="1"/>
      <c r="AB10084" s="2"/>
      <c r="AD10084" s="1"/>
      <c r="AE10084" s="1"/>
      <c r="AF10084" s="1"/>
      <c r="AG10084" s="1"/>
      <c r="AH10084" s="1"/>
    </row>
    <row r="10085" spans="17:34" x14ac:dyDescent="0.3">
      <c r="Q10085" s="1"/>
      <c r="AB10085" s="2"/>
      <c r="AD10085" s="1"/>
      <c r="AE10085" s="1"/>
      <c r="AF10085" s="1"/>
      <c r="AG10085" s="1"/>
      <c r="AH10085" s="1"/>
    </row>
    <row r="10086" spans="17:34" x14ac:dyDescent="0.3">
      <c r="Q10086" s="1"/>
      <c r="AB10086" s="2"/>
      <c r="AD10086" s="1"/>
      <c r="AE10086" s="1"/>
      <c r="AF10086" s="1"/>
      <c r="AG10086" s="1"/>
      <c r="AH10086" s="1"/>
    </row>
    <row r="10087" spans="17:34" x14ac:dyDescent="0.3">
      <c r="Q10087" s="1"/>
      <c r="AB10087" s="2"/>
      <c r="AD10087" s="1"/>
      <c r="AE10087" s="1"/>
      <c r="AF10087" s="1"/>
      <c r="AG10087" s="1"/>
      <c r="AH10087" s="1"/>
    </row>
    <row r="10088" spans="17:34" x14ac:dyDescent="0.3">
      <c r="Q10088" s="1"/>
      <c r="AB10088" s="2"/>
      <c r="AD10088" s="1"/>
      <c r="AE10088" s="1"/>
      <c r="AF10088" s="1"/>
      <c r="AG10088" s="1"/>
      <c r="AH10088" s="1"/>
    </row>
    <row r="10089" spans="17:34" x14ac:dyDescent="0.3">
      <c r="Q10089" s="1"/>
      <c r="AB10089" s="2"/>
      <c r="AD10089" s="1"/>
      <c r="AE10089" s="1"/>
      <c r="AF10089" s="1"/>
      <c r="AG10089" s="1"/>
      <c r="AH10089" s="1"/>
    </row>
    <row r="10090" spans="17:34" x14ac:dyDescent="0.3">
      <c r="Q10090" s="1"/>
      <c r="AB10090" s="2"/>
      <c r="AD10090" s="1"/>
      <c r="AE10090" s="1"/>
      <c r="AF10090" s="1"/>
      <c r="AG10090" s="1"/>
      <c r="AH10090" s="1"/>
    </row>
    <row r="10091" spans="17:34" x14ac:dyDescent="0.3">
      <c r="Q10091" s="1"/>
      <c r="AB10091" s="2"/>
      <c r="AD10091" s="1"/>
      <c r="AE10091" s="1"/>
      <c r="AF10091" s="1"/>
      <c r="AG10091" s="1"/>
      <c r="AH10091" s="1"/>
    </row>
    <row r="10092" spans="17:34" x14ac:dyDescent="0.3">
      <c r="Q10092" s="1"/>
      <c r="AB10092" s="2"/>
      <c r="AD10092" s="1"/>
      <c r="AE10092" s="1"/>
      <c r="AF10092" s="1"/>
      <c r="AG10092" s="1"/>
      <c r="AH10092" s="1"/>
    </row>
    <row r="10093" spans="17:34" x14ac:dyDescent="0.3">
      <c r="Q10093" s="1"/>
      <c r="AB10093" s="2"/>
      <c r="AD10093" s="1"/>
      <c r="AE10093" s="1"/>
      <c r="AF10093" s="1"/>
      <c r="AG10093" s="1"/>
      <c r="AH10093" s="1"/>
    </row>
    <row r="10094" spans="17:34" x14ac:dyDescent="0.3">
      <c r="Q10094" s="1"/>
      <c r="AB10094" s="2"/>
      <c r="AD10094" s="1"/>
      <c r="AE10094" s="1"/>
      <c r="AF10094" s="1"/>
      <c r="AG10094" s="1"/>
      <c r="AH10094" s="1"/>
    </row>
    <row r="10095" spans="17:34" x14ac:dyDescent="0.3">
      <c r="Q10095" s="1"/>
      <c r="AB10095" s="2"/>
      <c r="AD10095" s="1"/>
      <c r="AE10095" s="1"/>
      <c r="AF10095" s="1"/>
      <c r="AG10095" s="1"/>
      <c r="AH10095" s="1"/>
    </row>
    <row r="10096" spans="17:34" x14ac:dyDescent="0.3">
      <c r="Q10096" s="1"/>
      <c r="AB10096" s="2"/>
      <c r="AD10096" s="1"/>
      <c r="AE10096" s="1"/>
      <c r="AF10096" s="1"/>
      <c r="AG10096" s="1"/>
      <c r="AH10096" s="1"/>
    </row>
    <row r="10097" spans="17:34" x14ac:dyDescent="0.3">
      <c r="Q10097" s="1"/>
      <c r="AB10097" s="2"/>
      <c r="AD10097" s="1"/>
      <c r="AE10097" s="1"/>
      <c r="AF10097" s="1"/>
      <c r="AG10097" s="1"/>
      <c r="AH10097" s="1"/>
    </row>
    <row r="10098" spans="17:34" x14ac:dyDescent="0.3">
      <c r="Q10098" s="1"/>
      <c r="AB10098" s="2"/>
      <c r="AD10098" s="1"/>
      <c r="AE10098" s="1"/>
      <c r="AF10098" s="1"/>
      <c r="AG10098" s="1"/>
      <c r="AH10098" s="1"/>
    </row>
    <row r="10099" spans="17:34" x14ac:dyDescent="0.3">
      <c r="Q10099" s="1"/>
      <c r="AB10099" s="2"/>
      <c r="AD10099" s="1"/>
      <c r="AE10099" s="1"/>
      <c r="AF10099" s="1"/>
      <c r="AG10099" s="1"/>
      <c r="AH10099" s="1"/>
    </row>
    <row r="10100" spans="17:34" x14ac:dyDescent="0.3">
      <c r="Q10100" s="1"/>
      <c r="AB10100" s="2"/>
      <c r="AD10100" s="1"/>
      <c r="AE10100" s="1"/>
      <c r="AF10100" s="1"/>
      <c r="AG10100" s="1"/>
      <c r="AH10100" s="1"/>
    </row>
    <row r="10101" spans="17:34" x14ac:dyDescent="0.3">
      <c r="Q10101" s="1"/>
      <c r="AB10101" s="2"/>
      <c r="AD10101" s="1"/>
      <c r="AE10101" s="1"/>
      <c r="AF10101" s="1"/>
      <c r="AG10101" s="1"/>
      <c r="AH10101" s="1"/>
    </row>
    <row r="10102" spans="17:34" x14ac:dyDescent="0.3">
      <c r="Q10102" s="1"/>
      <c r="AB10102" s="2"/>
      <c r="AD10102" s="1"/>
      <c r="AE10102" s="1"/>
      <c r="AF10102" s="1"/>
      <c r="AG10102" s="1"/>
      <c r="AH10102" s="1"/>
    </row>
    <row r="10103" spans="17:34" x14ac:dyDescent="0.3">
      <c r="Q10103" s="1"/>
      <c r="AB10103" s="2"/>
      <c r="AD10103" s="1"/>
      <c r="AE10103" s="1"/>
      <c r="AF10103" s="1"/>
      <c r="AG10103" s="1"/>
      <c r="AH10103" s="1"/>
    </row>
    <row r="10104" spans="17:34" x14ac:dyDescent="0.3">
      <c r="Q10104" s="1"/>
      <c r="AB10104" s="2"/>
      <c r="AD10104" s="1"/>
      <c r="AE10104" s="1"/>
      <c r="AF10104" s="1"/>
      <c r="AG10104" s="1"/>
      <c r="AH10104" s="1"/>
    </row>
    <row r="10105" spans="17:34" x14ac:dyDescent="0.3">
      <c r="Q10105" s="1"/>
      <c r="AB10105" s="2"/>
      <c r="AD10105" s="1"/>
      <c r="AE10105" s="1"/>
      <c r="AF10105" s="1"/>
      <c r="AG10105" s="1"/>
      <c r="AH10105" s="1"/>
    </row>
    <row r="10106" spans="17:34" x14ac:dyDescent="0.3">
      <c r="Q10106" s="1"/>
      <c r="AB10106" s="2"/>
      <c r="AD10106" s="1"/>
      <c r="AE10106" s="1"/>
      <c r="AF10106" s="1"/>
      <c r="AG10106" s="1"/>
      <c r="AH10106" s="1"/>
    </row>
    <row r="10107" spans="17:34" x14ac:dyDescent="0.3">
      <c r="Q10107" s="1"/>
      <c r="AB10107" s="2"/>
      <c r="AD10107" s="1"/>
      <c r="AE10107" s="1"/>
      <c r="AF10107" s="1"/>
      <c r="AG10107" s="1"/>
      <c r="AH10107" s="1"/>
    </row>
    <row r="10108" spans="17:34" x14ac:dyDescent="0.3">
      <c r="Q10108" s="1"/>
      <c r="AB10108" s="2"/>
      <c r="AD10108" s="1"/>
      <c r="AE10108" s="1"/>
      <c r="AF10108" s="1"/>
      <c r="AG10108" s="1"/>
      <c r="AH10108" s="1"/>
    </row>
    <row r="10109" spans="17:34" x14ac:dyDescent="0.3">
      <c r="Q10109" s="1"/>
      <c r="AB10109" s="2"/>
      <c r="AD10109" s="1"/>
      <c r="AE10109" s="1"/>
      <c r="AF10109" s="1"/>
      <c r="AG10109" s="1"/>
      <c r="AH10109" s="1"/>
    </row>
    <row r="10110" spans="17:34" x14ac:dyDescent="0.3">
      <c r="Q10110" s="1"/>
      <c r="AB10110" s="2"/>
      <c r="AD10110" s="1"/>
      <c r="AE10110" s="1"/>
      <c r="AF10110" s="1"/>
      <c r="AG10110" s="1"/>
      <c r="AH10110" s="1"/>
    </row>
    <row r="10111" spans="17:34" x14ac:dyDescent="0.3">
      <c r="Q10111" s="1"/>
      <c r="AB10111" s="2"/>
      <c r="AD10111" s="1"/>
      <c r="AE10111" s="1"/>
      <c r="AF10111" s="1"/>
      <c r="AG10111" s="1"/>
      <c r="AH10111" s="1"/>
    </row>
    <row r="10112" spans="17:34" x14ac:dyDescent="0.3">
      <c r="Q10112" s="1"/>
      <c r="AB10112" s="2"/>
      <c r="AD10112" s="1"/>
      <c r="AE10112" s="1"/>
      <c r="AF10112" s="1"/>
      <c r="AG10112" s="1"/>
      <c r="AH10112" s="1"/>
    </row>
    <row r="10113" spans="17:34" x14ac:dyDescent="0.3">
      <c r="Q10113" s="1"/>
      <c r="AB10113" s="2"/>
      <c r="AD10113" s="1"/>
      <c r="AE10113" s="1"/>
      <c r="AF10113" s="1"/>
      <c r="AG10113" s="1"/>
      <c r="AH10113" s="1"/>
    </row>
    <row r="10114" spans="17:34" x14ac:dyDescent="0.3">
      <c r="Q10114" s="1"/>
      <c r="AB10114" s="2"/>
      <c r="AD10114" s="1"/>
      <c r="AE10114" s="1"/>
      <c r="AF10114" s="1"/>
      <c r="AG10114" s="1"/>
      <c r="AH10114" s="1"/>
    </row>
    <row r="10115" spans="17:34" x14ac:dyDescent="0.3">
      <c r="Q10115" s="1"/>
      <c r="AB10115" s="2"/>
      <c r="AD10115" s="1"/>
      <c r="AE10115" s="1"/>
      <c r="AF10115" s="1"/>
      <c r="AG10115" s="1"/>
      <c r="AH10115" s="1"/>
    </row>
    <row r="10116" spans="17:34" x14ac:dyDescent="0.3">
      <c r="Q10116" s="1"/>
      <c r="AB10116" s="2"/>
      <c r="AD10116" s="1"/>
      <c r="AE10116" s="1"/>
      <c r="AF10116" s="1"/>
      <c r="AG10116" s="1"/>
      <c r="AH10116" s="1"/>
    </row>
    <row r="10117" spans="17:34" x14ac:dyDescent="0.3">
      <c r="Q10117" s="1"/>
      <c r="AB10117" s="2"/>
      <c r="AD10117" s="1"/>
      <c r="AE10117" s="1"/>
      <c r="AF10117" s="1"/>
      <c r="AG10117" s="1"/>
      <c r="AH10117" s="1"/>
    </row>
    <row r="10118" spans="17:34" x14ac:dyDescent="0.3">
      <c r="Q10118" s="1"/>
      <c r="AB10118" s="2"/>
      <c r="AD10118" s="1"/>
      <c r="AE10118" s="1"/>
      <c r="AF10118" s="1"/>
      <c r="AG10118" s="1"/>
      <c r="AH10118" s="1"/>
    </row>
    <row r="10119" spans="17:34" x14ac:dyDescent="0.3">
      <c r="Q10119" s="1"/>
      <c r="AB10119" s="2"/>
      <c r="AD10119" s="1"/>
      <c r="AE10119" s="1"/>
      <c r="AF10119" s="1"/>
      <c r="AG10119" s="1"/>
      <c r="AH10119" s="1"/>
    </row>
    <row r="10120" spans="17:34" x14ac:dyDescent="0.3">
      <c r="Q10120" s="1"/>
      <c r="AB10120" s="2"/>
      <c r="AD10120" s="1"/>
      <c r="AE10120" s="1"/>
      <c r="AF10120" s="1"/>
      <c r="AG10120" s="1"/>
      <c r="AH10120" s="1"/>
    </row>
    <row r="10121" spans="17:34" x14ac:dyDescent="0.3">
      <c r="Q10121" s="1"/>
      <c r="AB10121" s="2"/>
      <c r="AD10121" s="1"/>
      <c r="AE10121" s="1"/>
      <c r="AF10121" s="1"/>
      <c r="AG10121" s="1"/>
      <c r="AH10121" s="1"/>
    </row>
    <row r="10122" spans="17:34" x14ac:dyDescent="0.3">
      <c r="Q10122" s="1"/>
      <c r="AB10122" s="2"/>
      <c r="AD10122" s="1"/>
      <c r="AE10122" s="1"/>
      <c r="AF10122" s="1"/>
      <c r="AG10122" s="1"/>
      <c r="AH10122" s="1"/>
    </row>
    <row r="10123" spans="17:34" x14ac:dyDescent="0.3">
      <c r="Q10123" s="1"/>
      <c r="AB10123" s="2"/>
      <c r="AD10123" s="1"/>
      <c r="AE10123" s="1"/>
      <c r="AF10123" s="1"/>
      <c r="AG10123" s="1"/>
      <c r="AH10123" s="1"/>
    </row>
    <row r="10124" spans="17:34" x14ac:dyDescent="0.3">
      <c r="Q10124" s="1"/>
      <c r="AB10124" s="2"/>
      <c r="AD10124" s="1"/>
      <c r="AE10124" s="1"/>
      <c r="AF10124" s="1"/>
      <c r="AG10124" s="1"/>
      <c r="AH10124" s="1"/>
    </row>
    <row r="10125" spans="17:34" x14ac:dyDescent="0.3">
      <c r="Q10125" s="1"/>
      <c r="AB10125" s="2"/>
      <c r="AD10125" s="1"/>
      <c r="AE10125" s="1"/>
      <c r="AF10125" s="1"/>
      <c r="AG10125" s="1"/>
      <c r="AH10125" s="1"/>
    </row>
    <row r="10126" spans="17:34" x14ac:dyDescent="0.3">
      <c r="Q10126" s="1"/>
      <c r="AB10126" s="2"/>
      <c r="AD10126" s="1"/>
      <c r="AE10126" s="1"/>
      <c r="AF10126" s="1"/>
      <c r="AG10126" s="1"/>
      <c r="AH10126" s="1"/>
    </row>
    <row r="10127" spans="17:34" x14ac:dyDescent="0.3">
      <c r="Q10127" s="1"/>
      <c r="AB10127" s="2"/>
      <c r="AD10127" s="1"/>
      <c r="AE10127" s="1"/>
      <c r="AF10127" s="1"/>
      <c r="AG10127" s="1"/>
      <c r="AH10127" s="1"/>
    </row>
    <row r="10128" spans="17:34" x14ac:dyDescent="0.3">
      <c r="Q10128" s="1"/>
      <c r="AB10128" s="2"/>
      <c r="AD10128" s="1"/>
      <c r="AE10128" s="1"/>
      <c r="AF10128" s="1"/>
      <c r="AG10128" s="1"/>
      <c r="AH10128" s="1"/>
    </row>
    <row r="10129" spans="17:34" x14ac:dyDescent="0.3">
      <c r="Q10129" s="1"/>
      <c r="AB10129" s="2"/>
      <c r="AD10129" s="1"/>
      <c r="AE10129" s="1"/>
      <c r="AF10129" s="1"/>
      <c r="AG10129" s="1"/>
      <c r="AH10129" s="1"/>
    </row>
    <row r="10130" spans="17:34" x14ac:dyDescent="0.3">
      <c r="Q10130" s="1"/>
      <c r="AB10130" s="2"/>
      <c r="AD10130" s="1"/>
      <c r="AE10130" s="1"/>
      <c r="AF10130" s="1"/>
      <c r="AG10130" s="1"/>
      <c r="AH10130" s="1"/>
    </row>
    <row r="10131" spans="17:34" x14ac:dyDescent="0.3">
      <c r="Q10131" s="1"/>
      <c r="AB10131" s="2"/>
      <c r="AD10131" s="1"/>
      <c r="AE10131" s="1"/>
      <c r="AF10131" s="1"/>
      <c r="AG10131" s="1"/>
      <c r="AH10131" s="1"/>
    </row>
    <row r="10132" spans="17:34" x14ac:dyDescent="0.3">
      <c r="Q10132" s="1"/>
      <c r="AB10132" s="2"/>
      <c r="AD10132" s="1"/>
      <c r="AE10132" s="1"/>
      <c r="AF10132" s="1"/>
      <c r="AG10132" s="1"/>
      <c r="AH10132" s="1"/>
    </row>
    <row r="10133" spans="17:34" x14ac:dyDescent="0.3">
      <c r="Q10133" s="1"/>
      <c r="AB10133" s="2"/>
      <c r="AD10133" s="1"/>
      <c r="AE10133" s="1"/>
      <c r="AF10133" s="1"/>
      <c r="AG10133" s="1"/>
      <c r="AH10133" s="1"/>
    </row>
    <row r="10134" spans="17:34" x14ac:dyDescent="0.3">
      <c r="Q10134" s="1"/>
      <c r="AB10134" s="2"/>
      <c r="AD10134" s="1"/>
      <c r="AE10134" s="1"/>
      <c r="AF10134" s="1"/>
      <c r="AG10134" s="1"/>
      <c r="AH10134" s="1"/>
    </row>
    <row r="10135" spans="17:34" x14ac:dyDescent="0.3">
      <c r="Q10135" s="1"/>
      <c r="AB10135" s="2"/>
      <c r="AD10135" s="1"/>
      <c r="AE10135" s="1"/>
      <c r="AF10135" s="1"/>
      <c r="AG10135" s="1"/>
      <c r="AH10135" s="1"/>
    </row>
    <row r="10136" spans="17:34" x14ac:dyDescent="0.3">
      <c r="Q10136" s="1"/>
      <c r="AB10136" s="2"/>
      <c r="AD10136" s="1"/>
      <c r="AE10136" s="1"/>
      <c r="AF10136" s="1"/>
      <c r="AG10136" s="1"/>
      <c r="AH10136" s="1"/>
    </row>
    <row r="10137" spans="17:34" x14ac:dyDescent="0.3">
      <c r="Q10137" s="1"/>
      <c r="AB10137" s="2"/>
      <c r="AD10137" s="1"/>
      <c r="AE10137" s="1"/>
      <c r="AF10137" s="1"/>
      <c r="AG10137" s="1"/>
      <c r="AH10137" s="1"/>
    </row>
    <row r="10138" spans="17:34" x14ac:dyDescent="0.3">
      <c r="Q10138" s="1"/>
      <c r="AB10138" s="2"/>
      <c r="AD10138" s="1"/>
      <c r="AE10138" s="1"/>
      <c r="AF10138" s="1"/>
      <c r="AG10138" s="1"/>
      <c r="AH10138" s="1"/>
    </row>
    <row r="10139" spans="17:34" x14ac:dyDescent="0.3">
      <c r="Q10139" s="1"/>
      <c r="AB10139" s="2"/>
      <c r="AD10139" s="1"/>
      <c r="AE10139" s="1"/>
      <c r="AF10139" s="1"/>
      <c r="AG10139" s="1"/>
      <c r="AH10139" s="1"/>
    </row>
    <row r="10140" spans="17:34" x14ac:dyDescent="0.3">
      <c r="Q10140" s="1"/>
      <c r="AB10140" s="2"/>
      <c r="AD10140" s="1"/>
      <c r="AE10140" s="1"/>
      <c r="AF10140" s="1"/>
      <c r="AG10140" s="1"/>
      <c r="AH10140" s="1"/>
    </row>
    <row r="10141" spans="17:34" x14ac:dyDescent="0.3">
      <c r="Q10141" s="1"/>
      <c r="AB10141" s="2"/>
      <c r="AD10141" s="1"/>
      <c r="AE10141" s="1"/>
      <c r="AF10141" s="1"/>
      <c r="AG10141" s="1"/>
      <c r="AH10141" s="1"/>
    </row>
    <row r="10142" spans="17:34" x14ac:dyDescent="0.3">
      <c r="Q10142" s="1"/>
      <c r="AB10142" s="2"/>
      <c r="AD10142" s="1"/>
      <c r="AE10142" s="1"/>
      <c r="AF10142" s="1"/>
      <c r="AG10142" s="1"/>
      <c r="AH10142" s="1"/>
    </row>
    <row r="10143" spans="17:34" x14ac:dyDescent="0.3">
      <c r="Q10143" s="1"/>
      <c r="AB10143" s="2"/>
      <c r="AD10143" s="1"/>
      <c r="AE10143" s="1"/>
      <c r="AF10143" s="1"/>
      <c r="AG10143" s="1"/>
      <c r="AH10143" s="1"/>
    </row>
    <row r="10144" spans="17:34" x14ac:dyDescent="0.3">
      <c r="Q10144" s="1"/>
      <c r="AB10144" s="2"/>
      <c r="AD10144" s="1"/>
      <c r="AE10144" s="1"/>
      <c r="AF10144" s="1"/>
      <c r="AG10144" s="1"/>
      <c r="AH10144" s="1"/>
    </row>
    <row r="10145" spans="17:34" x14ac:dyDescent="0.3">
      <c r="Q10145" s="1"/>
      <c r="AB10145" s="2"/>
      <c r="AD10145" s="1"/>
      <c r="AE10145" s="1"/>
      <c r="AF10145" s="1"/>
      <c r="AG10145" s="1"/>
      <c r="AH10145" s="1"/>
    </row>
    <row r="10146" spans="17:34" x14ac:dyDescent="0.3">
      <c r="Q10146" s="1"/>
      <c r="AB10146" s="2"/>
      <c r="AD10146" s="1"/>
      <c r="AE10146" s="1"/>
      <c r="AF10146" s="1"/>
      <c r="AG10146" s="1"/>
      <c r="AH10146" s="1"/>
    </row>
    <row r="10147" spans="17:34" x14ac:dyDescent="0.3">
      <c r="Q10147" s="1"/>
      <c r="AB10147" s="2"/>
      <c r="AD10147" s="1"/>
      <c r="AE10147" s="1"/>
      <c r="AF10147" s="1"/>
      <c r="AG10147" s="1"/>
      <c r="AH10147" s="1"/>
    </row>
    <row r="10148" spans="17:34" x14ac:dyDescent="0.3">
      <c r="Q10148" s="1"/>
      <c r="AB10148" s="2"/>
      <c r="AD10148" s="1"/>
      <c r="AE10148" s="1"/>
      <c r="AF10148" s="1"/>
      <c r="AG10148" s="1"/>
      <c r="AH10148" s="1"/>
    </row>
    <row r="10149" spans="17:34" x14ac:dyDescent="0.3">
      <c r="Q10149" s="1"/>
      <c r="AB10149" s="2"/>
      <c r="AD10149" s="1"/>
      <c r="AE10149" s="1"/>
      <c r="AF10149" s="1"/>
      <c r="AG10149" s="1"/>
      <c r="AH10149" s="1"/>
    </row>
    <row r="10150" spans="17:34" x14ac:dyDescent="0.3">
      <c r="Q10150" s="1"/>
      <c r="AB10150" s="2"/>
      <c r="AD10150" s="1"/>
      <c r="AE10150" s="1"/>
      <c r="AF10150" s="1"/>
      <c r="AG10150" s="1"/>
      <c r="AH10150" s="1"/>
    </row>
    <row r="10151" spans="17:34" x14ac:dyDescent="0.3">
      <c r="Q10151" s="1"/>
      <c r="AB10151" s="2"/>
      <c r="AD10151" s="1"/>
      <c r="AE10151" s="1"/>
      <c r="AF10151" s="1"/>
      <c r="AG10151" s="1"/>
      <c r="AH10151" s="1"/>
    </row>
    <row r="10152" spans="17:34" x14ac:dyDescent="0.3">
      <c r="Q10152" s="1"/>
      <c r="AB10152" s="2"/>
      <c r="AD10152" s="1"/>
      <c r="AE10152" s="1"/>
      <c r="AF10152" s="1"/>
      <c r="AG10152" s="1"/>
      <c r="AH10152" s="1"/>
    </row>
    <row r="10153" spans="17:34" x14ac:dyDescent="0.3">
      <c r="Q10153" s="1"/>
      <c r="AB10153" s="2"/>
      <c r="AD10153" s="1"/>
      <c r="AE10153" s="1"/>
      <c r="AF10153" s="1"/>
      <c r="AG10153" s="1"/>
      <c r="AH10153" s="1"/>
    </row>
    <row r="10154" spans="17:34" x14ac:dyDescent="0.3">
      <c r="Q10154" s="1"/>
      <c r="AB10154" s="2"/>
      <c r="AD10154" s="1"/>
      <c r="AE10154" s="1"/>
      <c r="AF10154" s="1"/>
      <c r="AG10154" s="1"/>
      <c r="AH10154" s="1"/>
    </row>
    <row r="10155" spans="17:34" x14ac:dyDescent="0.3">
      <c r="Q10155" s="1"/>
      <c r="AB10155" s="2"/>
      <c r="AD10155" s="1"/>
      <c r="AE10155" s="1"/>
      <c r="AF10155" s="1"/>
      <c r="AG10155" s="1"/>
      <c r="AH10155" s="1"/>
    </row>
    <row r="10156" spans="17:34" x14ac:dyDescent="0.3">
      <c r="Q10156" s="1"/>
      <c r="AB10156" s="2"/>
      <c r="AD10156" s="1"/>
      <c r="AE10156" s="1"/>
      <c r="AF10156" s="1"/>
      <c r="AG10156" s="1"/>
      <c r="AH10156" s="1"/>
    </row>
    <row r="10157" spans="17:34" x14ac:dyDescent="0.3">
      <c r="Q10157" s="1"/>
      <c r="AB10157" s="2"/>
      <c r="AD10157" s="1"/>
      <c r="AE10157" s="1"/>
      <c r="AF10157" s="1"/>
      <c r="AG10157" s="1"/>
      <c r="AH10157" s="1"/>
    </row>
    <row r="10158" spans="17:34" x14ac:dyDescent="0.3">
      <c r="Q10158" s="1"/>
      <c r="AB10158" s="2"/>
      <c r="AD10158" s="1"/>
      <c r="AE10158" s="1"/>
      <c r="AF10158" s="1"/>
      <c r="AG10158" s="1"/>
      <c r="AH10158" s="1"/>
    </row>
    <row r="10159" spans="17:34" x14ac:dyDescent="0.3">
      <c r="Q10159" s="1"/>
      <c r="AB10159" s="2"/>
      <c r="AD10159" s="1"/>
      <c r="AE10159" s="1"/>
      <c r="AF10159" s="1"/>
      <c r="AG10159" s="1"/>
      <c r="AH10159" s="1"/>
    </row>
    <row r="10160" spans="17:34" x14ac:dyDescent="0.3">
      <c r="Q10160" s="1"/>
      <c r="AB10160" s="2"/>
      <c r="AD10160" s="1"/>
      <c r="AE10160" s="1"/>
      <c r="AF10160" s="1"/>
      <c r="AG10160" s="1"/>
      <c r="AH10160" s="1"/>
    </row>
    <row r="10161" spans="17:34" x14ac:dyDescent="0.3">
      <c r="Q10161" s="1"/>
      <c r="AB10161" s="2"/>
      <c r="AD10161" s="1"/>
      <c r="AE10161" s="1"/>
      <c r="AF10161" s="1"/>
      <c r="AG10161" s="1"/>
      <c r="AH10161" s="1"/>
    </row>
    <row r="10162" spans="17:34" x14ac:dyDescent="0.3">
      <c r="Q10162" s="1"/>
      <c r="AB10162" s="2"/>
      <c r="AD10162" s="1"/>
      <c r="AE10162" s="1"/>
      <c r="AF10162" s="1"/>
      <c r="AG10162" s="1"/>
      <c r="AH10162" s="1"/>
    </row>
    <row r="10163" spans="17:34" x14ac:dyDescent="0.3">
      <c r="Q10163" s="1"/>
      <c r="AB10163" s="2"/>
      <c r="AD10163" s="1"/>
      <c r="AE10163" s="1"/>
      <c r="AF10163" s="1"/>
      <c r="AG10163" s="1"/>
      <c r="AH10163" s="1"/>
    </row>
    <row r="10164" spans="17:34" x14ac:dyDescent="0.3">
      <c r="Q10164" s="1"/>
      <c r="AB10164" s="2"/>
      <c r="AD10164" s="1"/>
      <c r="AE10164" s="1"/>
      <c r="AF10164" s="1"/>
      <c r="AG10164" s="1"/>
      <c r="AH10164" s="1"/>
    </row>
    <row r="10165" spans="17:34" x14ac:dyDescent="0.3">
      <c r="Q10165" s="1"/>
      <c r="AB10165" s="2"/>
      <c r="AD10165" s="1"/>
      <c r="AE10165" s="1"/>
      <c r="AF10165" s="1"/>
      <c r="AG10165" s="1"/>
      <c r="AH10165" s="1"/>
    </row>
    <row r="10166" spans="17:34" x14ac:dyDescent="0.3">
      <c r="Q10166" s="1"/>
      <c r="AB10166" s="2"/>
      <c r="AD10166" s="1"/>
      <c r="AE10166" s="1"/>
      <c r="AF10166" s="1"/>
      <c r="AG10166" s="1"/>
      <c r="AH10166" s="1"/>
    </row>
    <row r="10167" spans="17:34" x14ac:dyDescent="0.3">
      <c r="Q10167" s="1"/>
      <c r="AB10167" s="2"/>
      <c r="AD10167" s="1"/>
      <c r="AE10167" s="1"/>
      <c r="AF10167" s="1"/>
      <c r="AG10167" s="1"/>
      <c r="AH10167" s="1"/>
    </row>
    <row r="10168" spans="17:34" x14ac:dyDescent="0.3">
      <c r="Q10168" s="1"/>
      <c r="AB10168" s="2"/>
      <c r="AD10168" s="1"/>
      <c r="AE10168" s="1"/>
      <c r="AF10168" s="1"/>
      <c r="AG10168" s="1"/>
      <c r="AH10168" s="1"/>
    </row>
    <row r="10169" spans="17:34" x14ac:dyDescent="0.3">
      <c r="Q10169" s="1"/>
      <c r="AB10169" s="2"/>
      <c r="AD10169" s="1"/>
      <c r="AE10169" s="1"/>
      <c r="AF10169" s="1"/>
      <c r="AG10169" s="1"/>
      <c r="AH10169" s="1"/>
    </row>
    <row r="10170" spans="17:34" x14ac:dyDescent="0.3">
      <c r="Q10170" s="1"/>
      <c r="AB10170" s="2"/>
      <c r="AD10170" s="1"/>
      <c r="AE10170" s="1"/>
      <c r="AF10170" s="1"/>
      <c r="AG10170" s="1"/>
      <c r="AH10170" s="1"/>
    </row>
    <row r="10171" spans="17:34" x14ac:dyDescent="0.3">
      <c r="Q10171" s="1"/>
      <c r="AB10171" s="2"/>
      <c r="AD10171" s="1"/>
      <c r="AE10171" s="1"/>
      <c r="AF10171" s="1"/>
      <c r="AG10171" s="1"/>
      <c r="AH10171" s="1"/>
    </row>
    <row r="10172" spans="17:34" x14ac:dyDescent="0.3">
      <c r="Q10172" s="1"/>
      <c r="AB10172" s="2"/>
      <c r="AD10172" s="1"/>
      <c r="AE10172" s="1"/>
      <c r="AF10172" s="1"/>
      <c r="AG10172" s="1"/>
      <c r="AH10172" s="1"/>
    </row>
    <row r="10173" spans="17:34" x14ac:dyDescent="0.3">
      <c r="Q10173" s="1"/>
      <c r="AB10173" s="2"/>
      <c r="AD10173" s="1"/>
      <c r="AE10173" s="1"/>
      <c r="AF10173" s="1"/>
      <c r="AG10173" s="1"/>
      <c r="AH10173" s="1"/>
    </row>
    <row r="10174" spans="17:34" x14ac:dyDescent="0.3">
      <c r="Q10174" s="1"/>
      <c r="AB10174" s="2"/>
      <c r="AD10174" s="1"/>
      <c r="AE10174" s="1"/>
      <c r="AF10174" s="1"/>
      <c r="AG10174" s="1"/>
      <c r="AH10174" s="1"/>
    </row>
    <row r="10175" spans="17:34" x14ac:dyDescent="0.3">
      <c r="Q10175" s="1"/>
      <c r="AB10175" s="2"/>
      <c r="AD10175" s="1"/>
      <c r="AE10175" s="1"/>
      <c r="AF10175" s="1"/>
      <c r="AG10175" s="1"/>
      <c r="AH10175" s="1"/>
    </row>
    <row r="10176" spans="17:34" x14ac:dyDescent="0.3">
      <c r="Q10176" s="1"/>
      <c r="AB10176" s="2"/>
      <c r="AD10176" s="1"/>
      <c r="AE10176" s="1"/>
      <c r="AF10176" s="1"/>
      <c r="AG10176" s="1"/>
      <c r="AH10176" s="1"/>
    </row>
    <row r="10177" spans="17:34" x14ac:dyDescent="0.3">
      <c r="Q10177" s="1"/>
      <c r="AB10177" s="2"/>
      <c r="AD10177" s="1"/>
      <c r="AE10177" s="1"/>
      <c r="AF10177" s="1"/>
      <c r="AG10177" s="1"/>
      <c r="AH10177" s="1"/>
    </row>
    <row r="10178" spans="17:34" x14ac:dyDescent="0.3">
      <c r="Q10178" s="1"/>
      <c r="AB10178" s="2"/>
      <c r="AD10178" s="1"/>
      <c r="AE10178" s="1"/>
      <c r="AF10178" s="1"/>
      <c r="AG10178" s="1"/>
      <c r="AH10178" s="1"/>
    </row>
    <row r="10179" spans="17:34" x14ac:dyDescent="0.3">
      <c r="Q10179" s="1"/>
      <c r="AB10179" s="2"/>
      <c r="AD10179" s="1"/>
      <c r="AE10179" s="1"/>
      <c r="AF10179" s="1"/>
      <c r="AG10179" s="1"/>
      <c r="AH10179" s="1"/>
    </row>
    <row r="10180" spans="17:34" x14ac:dyDescent="0.3">
      <c r="Q10180" s="1"/>
      <c r="AB10180" s="2"/>
      <c r="AD10180" s="1"/>
      <c r="AE10180" s="1"/>
      <c r="AF10180" s="1"/>
      <c r="AG10180" s="1"/>
      <c r="AH10180" s="1"/>
    </row>
    <row r="10181" spans="17:34" x14ac:dyDescent="0.3">
      <c r="Q10181" s="1"/>
      <c r="AB10181" s="2"/>
      <c r="AD10181" s="1"/>
      <c r="AE10181" s="1"/>
      <c r="AF10181" s="1"/>
      <c r="AG10181" s="1"/>
      <c r="AH10181" s="1"/>
    </row>
    <row r="10182" spans="17:34" x14ac:dyDescent="0.3">
      <c r="Q10182" s="1"/>
      <c r="AB10182" s="2"/>
      <c r="AD10182" s="1"/>
      <c r="AE10182" s="1"/>
      <c r="AF10182" s="1"/>
      <c r="AG10182" s="1"/>
      <c r="AH10182" s="1"/>
    </row>
    <row r="10183" spans="17:34" x14ac:dyDescent="0.3">
      <c r="Q10183" s="1"/>
      <c r="AB10183" s="2"/>
      <c r="AD10183" s="1"/>
      <c r="AE10183" s="1"/>
      <c r="AF10183" s="1"/>
      <c r="AG10183" s="1"/>
      <c r="AH10183" s="1"/>
    </row>
    <row r="10184" spans="17:34" x14ac:dyDescent="0.3">
      <c r="Q10184" s="1"/>
      <c r="AB10184" s="2"/>
      <c r="AD10184" s="1"/>
      <c r="AE10184" s="1"/>
      <c r="AF10184" s="1"/>
      <c r="AG10184" s="1"/>
      <c r="AH10184" s="1"/>
    </row>
    <row r="10185" spans="17:34" x14ac:dyDescent="0.3">
      <c r="Q10185" s="1"/>
      <c r="AB10185" s="2"/>
      <c r="AD10185" s="1"/>
      <c r="AE10185" s="1"/>
      <c r="AF10185" s="1"/>
      <c r="AG10185" s="1"/>
      <c r="AH10185" s="1"/>
    </row>
    <row r="10186" spans="17:34" x14ac:dyDescent="0.3">
      <c r="Q10186" s="1"/>
      <c r="AB10186" s="2"/>
      <c r="AD10186" s="1"/>
      <c r="AE10186" s="1"/>
      <c r="AF10186" s="1"/>
      <c r="AG10186" s="1"/>
      <c r="AH10186" s="1"/>
    </row>
    <row r="10187" spans="17:34" x14ac:dyDescent="0.3">
      <c r="Q10187" s="1"/>
      <c r="AB10187" s="2"/>
      <c r="AD10187" s="1"/>
      <c r="AE10187" s="1"/>
      <c r="AF10187" s="1"/>
      <c r="AG10187" s="1"/>
      <c r="AH10187" s="1"/>
    </row>
    <row r="10188" spans="17:34" x14ac:dyDescent="0.3">
      <c r="Q10188" s="1"/>
      <c r="AB10188" s="2"/>
      <c r="AD10188" s="1"/>
      <c r="AE10188" s="1"/>
      <c r="AF10188" s="1"/>
      <c r="AG10188" s="1"/>
      <c r="AH10188" s="1"/>
    </row>
    <row r="10189" spans="17:34" x14ac:dyDescent="0.3">
      <c r="Q10189" s="1"/>
      <c r="AB10189" s="2"/>
      <c r="AD10189" s="1"/>
      <c r="AE10189" s="1"/>
      <c r="AF10189" s="1"/>
      <c r="AG10189" s="1"/>
      <c r="AH10189" s="1"/>
    </row>
    <row r="10190" spans="17:34" x14ac:dyDescent="0.3">
      <c r="Q10190" s="1"/>
      <c r="AB10190" s="2"/>
      <c r="AD10190" s="1"/>
      <c r="AE10190" s="1"/>
      <c r="AF10190" s="1"/>
      <c r="AG10190" s="1"/>
      <c r="AH10190" s="1"/>
    </row>
    <row r="10191" spans="17:34" x14ac:dyDescent="0.3">
      <c r="Q10191" s="1"/>
      <c r="AB10191" s="2"/>
      <c r="AD10191" s="1"/>
      <c r="AE10191" s="1"/>
      <c r="AF10191" s="1"/>
      <c r="AG10191" s="1"/>
      <c r="AH10191" s="1"/>
    </row>
    <row r="10192" spans="17:34" x14ac:dyDescent="0.3">
      <c r="Q10192" s="1"/>
      <c r="AB10192" s="2"/>
      <c r="AD10192" s="1"/>
      <c r="AE10192" s="1"/>
      <c r="AF10192" s="1"/>
      <c r="AG10192" s="1"/>
      <c r="AH10192" s="1"/>
    </row>
    <row r="10193" spans="17:34" x14ac:dyDescent="0.3">
      <c r="Q10193" s="1"/>
      <c r="AB10193" s="2"/>
      <c r="AD10193" s="1"/>
      <c r="AE10193" s="1"/>
      <c r="AF10193" s="1"/>
      <c r="AG10193" s="1"/>
      <c r="AH10193" s="1"/>
    </row>
    <row r="10194" spans="17:34" x14ac:dyDescent="0.3">
      <c r="Q10194" s="1"/>
      <c r="AB10194" s="2"/>
      <c r="AD10194" s="1"/>
      <c r="AE10194" s="1"/>
      <c r="AF10194" s="1"/>
      <c r="AG10194" s="1"/>
      <c r="AH10194" s="1"/>
    </row>
    <row r="10195" spans="17:34" x14ac:dyDescent="0.3">
      <c r="Q10195" s="1"/>
      <c r="AB10195" s="2"/>
      <c r="AD10195" s="1"/>
      <c r="AE10195" s="1"/>
      <c r="AF10195" s="1"/>
      <c r="AG10195" s="1"/>
      <c r="AH10195" s="1"/>
    </row>
    <row r="10196" spans="17:34" x14ac:dyDescent="0.3">
      <c r="Q10196" s="1"/>
      <c r="AB10196" s="2"/>
      <c r="AD10196" s="1"/>
      <c r="AE10196" s="1"/>
      <c r="AF10196" s="1"/>
      <c r="AG10196" s="1"/>
      <c r="AH10196" s="1"/>
    </row>
    <row r="10197" spans="17:34" x14ac:dyDescent="0.3">
      <c r="Q10197" s="1"/>
      <c r="AB10197" s="2"/>
      <c r="AD10197" s="1"/>
      <c r="AE10197" s="1"/>
      <c r="AF10197" s="1"/>
      <c r="AG10197" s="1"/>
      <c r="AH10197" s="1"/>
    </row>
    <row r="10198" spans="17:34" x14ac:dyDescent="0.3">
      <c r="Q10198" s="1"/>
      <c r="AB10198" s="2"/>
      <c r="AD10198" s="1"/>
      <c r="AE10198" s="1"/>
      <c r="AF10198" s="1"/>
      <c r="AG10198" s="1"/>
      <c r="AH10198" s="1"/>
    </row>
    <row r="10199" spans="17:34" x14ac:dyDescent="0.3">
      <c r="Q10199" s="1"/>
      <c r="AB10199" s="2"/>
      <c r="AD10199" s="1"/>
      <c r="AE10199" s="1"/>
      <c r="AF10199" s="1"/>
      <c r="AG10199" s="1"/>
      <c r="AH10199" s="1"/>
    </row>
    <row r="10200" spans="17:34" x14ac:dyDescent="0.3">
      <c r="Q10200" s="1"/>
      <c r="AB10200" s="2"/>
      <c r="AD10200" s="1"/>
      <c r="AE10200" s="1"/>
      <c r="AF10200" s="1"/>
      <c r="AG10200" s="1"/>
      <c r="AH10200" s="1"/>
    </row>
    <row r="10201" spans="17:34" x14ac:dyDescent="0.3">
      <c r="Q10201" s="1"/>
      <c r="AB10201" s="2"/>
      <c r="AD10201" s="1"/>
      <c r="AE10201" s="1"/>
      <c r="AF10201" s="1"/>
      <c r="AG10201" s="1"/>
      <c r="AH10201" s="1"/>
    </row>
    <row r="10202" spans="17:34" x14ac:dyDescent="0.3">
      <c r="Q10202" s="1"/>
      <c r="AB10202" s="2"/>
      <c r="AD10202" s="1"/>
      <c r="AE10202" s="1"/>
      <c r="AF10202" s="1"/>
      <c r="AG10202" s="1"/>
      <c r="AH10202" s="1"/>
    </row>
    <row r="10203" spans="17:34" x14ac:dyDescent="0.3">
      <c r="Q10203" s="1"/>
      <c r="AB10203" s="2"/>
      <c r="AD10203" s="1"/>
      <c r="AE10203" s="1"/>
      <c r="AF10203" s="1"/>
      <c r="AG10203" s="1"/>
      <c r="AH10203" s="1"/>
    </row>
    <row r="10204" spans="17:34" x14ac:dyDescent="0.3">
      <c r="Q10204" s="1"/>
      <c r="AB10204" s="2"/>
      <c r="AD10204" s="1"/>
      <c r="AE10204" s="1"/>
      <c r="AF10204" s="1"/>
      <c r="AG10204" s="1"/>
      <c r="AH10204" s="1"/>
    </row>
    <row r="10205" spans="17:34" x14ac:dyDescent="0.3">
      <c r="Q10205" s="1"/>
      <c r="AB10205" s="2"/>
      <c r="AD10205" s="1"/>
      <c r="AE10205" s="1"/>
      <c r="AF10205" s="1"/>
      <c r="AG10205" s="1"/>
      <c r="AH10205" s="1"/>
    </row>
    <row r="10206" spans="17:34" x14ac:dyDescent="0.3">
      <c r="Q10206" s="1"/>
      <c r="AB10206" s="2"/>
      <c r="AD10206" s="1"/>
      <c r="AE10206" s="1"/>
      <c r="AF10206" s="1"/>
      <c r="AG10206" s="1"/>
      <c r="AH10206" s="1"/>
    </row>
    <row r="10207" spans="17:34" x14ac:dyDescent="0.3">
      <c r="Q10207" s="1"/>
      <c r="AB10207" s="2"/>
      <c r="AD10207" s="1"/>
      <c r="AE10207" s="1"/>
      <c r="AF10207" s="1"/>
      <c r="AG10207" s="1"/>
      <c r="AH10207" s="1"/>
    </row>
    <row r="10208" spans="17:34" x14ac:dyDescent="0.3">
      <c r="Q10208" s="1"/>
      <c r="AB10208" s="2"/>
      <c r="AD10208" s="1"/>
      <c r="AE10208" s="1"/>
      <c r="AF10208" s="1"/>
      <c r="AG10208" s="1"/>
      <c r="AH10208" s="1"/>
    </row>
    <row r="10209" spans="17:34" x14ac:dyDescent="0.3">
      <c r="Q10209" s="1"/>
      <c r="AB10209" s="2"/>
      <c r="AD10209" s="1"/>
      <c r="AE10209" s="1"/>
      <c r="AF10209" s="1"/>
      <c r="AG10209" s="1"/>
      <c r="AH10209" s="1"/>
    </row>
    <row r="10210" spans="17:34" x14ac:dyDescent="0.3">
      <c r="Q10210" s="1"/>
      <c r="AB10210" s="2"/>
      <c r="AD10210" s="1"/>
      <c r="AE10210" s="1"/>
      <c r="AF10210" s="1"/>
      <c r="AG10210" s="1"/>
      <c r="AH10210" s="1"/>
    </row>
    <row r="10211" spans="17:34" x14ac:dyDescent="0.3">
      <c r="Q10211" s="1"/>
      <c r="AB10211" s="2"/>
      <c r="AD10211" s="1"/>
      <c r="AE10211" s="1"/>
      <c r="AF10211" s="1"/>
      <c r="AG10211" s="1"/>
      <c r="AH10211" s="1"/>
    </row>
    <row r="10212" spans="17:34" x14ac:dyDescent="0.3">
      <c r="Q10212" s="1"/>
      <c r="AB10212" s="2"/>
      <c r="AD10212" s="1"/>
      <c r="AE10212" s="1"/>
      <c r="AF10212" s="1"/>
      <c r="AG10212" s="1"/>
      <c r="AH10212" s="1"/>
    </row>
    <row r="10213" spans="17:34" x14ac:dyDescent="0.3">
      <c r="Q10213" s="1"/>
      <c r="AB10213" s="2"/>
      <c r="AD10213" s="1"/>
      <c r="AE10213" s="1"/>
      <c r="AF10213" s="1"/>
      <c r="AG10213" s="1"/>
      <c r="AH10213" s="1"/>
    </row>
    <row r="10214" spans="17:34" x14ac:dyDescent="0.3">
      <c r="Q10214" s="1"/>
      <c r="AB10214" s="2"/>
      <c r="AD10214" s="1"/>
      <c r="AE10214" s="1"/>
      <c r="AF10214" s="1"/>
      <c r="AG10214" s="1"/>
      <c r="AH10214" s="1"/>
    </row>
    <row r="10215" spans="17:34" x14ac:dyDescent="0.3">
      <c r="Q10215" s="1"/>
      <c r="AB10215" s="2"/>
      <c r="AD10215" s="1"/>
      <c r="AE10215" s="1"/>
      <c r="AF10215" s="1"/>
      <c r="AG10215" s="1"/>
      <c r="AH10215" s="1"/>
    </row>
    <row r="10216" spans="17:34" x14ac:dyDescent="0.3">
      <c r="Q10216" s="1"/>
      <c r="AB10216" s="2"/>
      <c r="AD10216" s="1"/>
      <c r="AE10216" s="1"/>
      <c r="AF10216" s="1"/>
      <c r="AG10216" s="1"/>
      <c r="AH10216" s="1"/>
    </row>
    <row r="10217" spans="17:34" x14ac:dyDescent="0.3">
      <c r="Q10217" s="1"/>
      <c r="AB10217" s="2"/>
      <c r="AD10217" s="1"/>
      <c r="AE10217" s="1"/>
      <c r="AF10217" s="1"/>
      <c r="AG10217" s="1"/>
      <c r="AH10217" s="1"/>
    </row>
    <row r="10218" spans="17:34" x14ac:dyDescent="0.3">
      <c r="Q10218" s="1"/>
      <c r="AB10218" s="2"/>
      <c r="AD10218" s="1"/>
      <c r="AE10218" s="1"/>
      <c r="AF10218" s="1"/>
      <c r="AG10218" s="1"/>
      <c r="AH10218" s="1"/>
    </row>
    <row r="10219" spans="17:34" x14ac:dyDescent="0.3">
      <c r="Q10219" s="1"/>
      <c r="AB10219" s="2"/>
      <c r="AD10219" s="1"/>
      <c r="AE10219" s="1"/>
      <c r="AF10219" s="1"/>
      <c r="AG10219" s="1"/>
      <c r="AH10219" s="1"/>
    </row>
    <row r="10220" spans="17:34" x14ac:dyDescent="0.3">
      <c r="Q10220" s="1"/>
      <c r="AB10220" s="2"/>
      <c r="AD10220" s="1"/>
      <c r="AE10220" s="1"/>
      <c r="AF10220" s="1"/>
      <c r="AG10220" s="1"/>
      <c r="AH10220" s="1"/>
    </row>
    <row r="10221" spans="17:34" x14ac:dyDescent="0.3">
      <c r="Q10221" s="1"/>
      <c r="AB10221" s="2"/>
      <c r="AD10221" s="1"/>
      <c r="AE10221" s="1"/>
      <c r="AF10221" s="1"/>
      <c r="AG10221" s="1"/>
      <c r="AH10221" s="1"/>
    </row>
    <row r="10222" spans="17:34" x14ac:dyDescent="0.3">
      <c r="Q10222" s="1"/>
      <c r="AB10222" s="2"/>
      <c r="AD10222" s="1"/>
      <c r="AE10222" s="1"/>
      <c r="AF10222" s="1"/>
      <c r="AG10222" s="1"/>
      <c r="AH10222" s="1"/>
    </row>
    <row r="10223" spans="17:34" x14ac:dyDescent="0.3">
      <c r="Q10223" s="1"/>
      <c r="AB10223" s="2"/>
      <c r="AD10223" s="1"/>
      <c r="AE10223" s="1"/>
      <c r="AF10223" s="1"/>
      <c r="AG10223" s="1"/>
      <c r="AH10223" s="1"/>
    </row>
    <row r="10224" spans="17:34" x14ac:dyDescent="0.3">
      <c r="Q10224" s="1"/>
      <c r="AB10224" s="2"/>
      <c r="AD10224" s="1"/>
      <c r="AE10224" s="1"/>
      <c r="AF10224" s="1"/>
      <c r="AG10224" s="1"/>
      <c r="AH10224" s="1"/>
    </row>
    <row r="10225" spans="17:34" x14ac:dyDescent="0.3">
      <c r="Q10225" s="1"/>
      <c r="AB10225" s="2"/>
      <c r="AD10225" s="1"/>
      <c r="AE10225" s="1"/>
      <c r="AF10225" s="1"/>
      <c r="AG10225" s="1"/>
      <c r="AH10225" s="1"/>
    </row>
    <row r="10226" spans="17:34" x14ac:dyDescent="0.3">
      <c r="Q10226" s="1"/>
      <c r="AB10226" s="2"/>
      <c r="AD10226" s="1"/>
      <c r="AE10226" s="1"/>
      <c r="AF10226" s="1"/>
      <c r="AG10226" s="1"/>
      <c r="AH10226" s="1"/>
    </row>
    <row r="10227" spans="17:34" x14ac:dyDescent="0.3">
      <c r="Q10227" s="1"/>
      <c r="AB10227" s="2"/>
      <c r="AD10227" s="1"/>
      <c r="AE10227" s="1"/>
      <c r="AF10227" s="1"/>
      <c r="AG10227" s="1"/>
      <c r="AH10227" s="1"/>
    </row>
    <row r="10228" spans="17:34" x14ac:dyDescent="0.3">
      <c r="Q10228" s="1"/>
      <c r="AB10228" s="2"/>
      <c r="AD10228" s="1"/>
      <c r="AE10228" s="1"/>
      <c r="AF10228" s="1"/>
      <c r="AG10228" s="1"/>
      <c r="AH10228" s="1"/>
    </row>
    <row r="10229" spans="17:34" x14ac:dyDescent="0.3">
      <c r="Q10229" s="1"/>
      <c r="AB10229" s="2"/>
      <c r="AD10229" s="1"/>
      <c r="AE10229" s="1"/>
      <c r="AF10229" s="1"/>
      <c r="AG10229" s="1"/>
      <c r="AH10229" s="1"/>
    </row>
    <row r="10230" spans="17:34" x14ac:dyDescent="0.3">
      <c r="Q10230" s="1"/>
      <c r="AB10230" s="2"/>
      <c r="AD10230" s="1"/>
      <c r="AE10230" s="1"/>
      <c r="AF10230" s="1"/>
      <c r="AG10230" s="1"/>
      <c r="AH10230" s="1"/>
    </row>
    <row r="10231" spans="17:34" x14ac:dyDescent="0.3">
      <c r="Q10231" s="1"/>
      <c r="AB10231" s="2"/>
      <c r="AD10231" s="1"/>
      <c r="AE10231" s="1"/>
      <c r="AF10231" s="1"/>
      <c r="AG10231" s="1"/>
      <c r="AH10231" s="1"/>
    </row>
    <row r="10232" spans="17:34" x14ac:dyDescent="0.3">
      <c r="Q10232" s="1"/>
      <c r="AB10232" s="2"/>
      <c r="AD10232" s="1"/>
      <c r="AE10232" s="1"/>
      <c r="AF10232" s="1"/>
      <c r="AG10232" s="1"/>
      <c r="AH10232" s="1"/>
    </row>
    <row r="10233" spans="17:34" x14ac:dyDescent="0.3">
      <c r="Q10233" s="1"/>
      <c r="AB10233" s="2"/>
      <c r="AD10233" s="1"/>
      <c r="AE10233" s="1"/>
      <c r="AF10233" s="1"/>
      <c r="AG10233" s="1"/>
      <c r="AH10233" s="1"/>
    </row>
    <row r="10234" spans="17:34" x14ac:dyDescent="0.3">
      <c r="Q10234" s="1"/>
      <c r="AB10234" s="2"/>
      <c r="AD10234" s="1"/>
      <c r="AE10234" s="1"/>
      <c r="AF10234" s="1"/>
      <c r="AG10234" s="1"/>
      <c r="AH10234" s="1"/>
    </row>
    <row r="10235" spans="17:34" x14ac:dyDescent="0.3">
      <c r="Q10235" s="1"/>
      <c r="AB10235" s="2"/>
      <c r="AD10235" s="1"/>
      <c r="AE10235" s="1"/>
      <c r="AF10235" s="1"/>
      <c r="AG10235" s="1"/>
      <c r="AH10235" s="1"/>
    </row>
    <row r="10236" spans="17:34" x14ac:dyDescent="0.3">
      <c r="Q10236" s="1"/>
      <c r="AB10236" s="2"/>
      <c r="AD10236" s="1"/>
      <c r="AE10236" s="1"/>
      <c r="AF10236" s="1"/>
      <c r="AG10236" s="1"/>
      <c r="AH10236" s="1"/>
    </row>
    <row r="10237" spans="17:34" x14ac:dyDescent="0.3">
      <c r="Q10237" s="1"/>
      <c r="AB10237" s="2"/>
      <c r="AD10237" s="1"/>
      <c r="AE10237" s="1"/>
      <c r="AF10237" s="1"/>
      <c r="AG10237" s="1"/>
      <c r="AH10237" s="1"/>
    </row>
    <row r="10238" spans="17:34" x14ac:dyDescent="0.3">
      <c r="Q10238" s="1"/>
      <c r="AB10238" s="2"/>
      <c r="AD10238" s="1"/>
      <c r="AE10238" s="1"/>
      <c r="AF10238" s="1"/>
      <c r="AG10238" s="1"/>
      <c r="AH10238" s="1"/>
    </row>
    <row r="10239" spans="17:34" x14ac:dyDescent="0.3">
      <c r="Q10239" s="1"/>
      <c r="AB10239" s="2"/>
      <c r="AD10239" s="1"/>
      <c r="AE10239" s="1"/>
      <c r="AF10239" s="1"/>
      <c r="AG10239" s="1"/>
      <c r="AH10239" s="1"/>
    </row>
    <row r="10240" spans="17:34" x14ac:dyDescent="0.3">
      <c r="Q10240" s="1"/>
      <c r="AB10240" s="2"/>
      <c r="AD10240" s="1"/>
      <c r="AE10240" s="1"/>
      <c r="AF10240" s="1"/>
      <c r="AG10240" s="1"/>
      <c r="AH10240" s="1"/>
    </row>
    <row r="10241" spans="17:34" x14ac:dyDescent="0.3">
      <c r="Q10241" s="1"/>
      <c r="AB10241" s="2"/>
      <c r="AD10241" s="1"/>
      <c r="AE10241" s="1"/>
      <c r="AF10241" s="1"/>
      <c r="AG10241" s="1"/>
      <c r="AH10241" s="1"/>
    </row>
    <row r="10242" spans="17:34" x14ac:dyDescent="0.3">
      <c r="Q10242" s="1"/>
      <c r="AB10242" s="2"/>
      <c r="AD10242" s="1"/>
      <c r="AE10242" s="1"/>
      <c r="AF10242" s="1"/>
      <c r="AG10242" s="1"/>
      <c r="AH10242" s="1"/>
    </row>
    <row r="10243" spans="17:34" x14ac:dyDescent="0.3">
      <c r="Q10243" s="1"/>
      <c r="AB10243" s="2"/>
      <c r="AD10243" s="1"/>
      <c r="AE10243" s="1"/>
      <c r="AF10243" s="1"/>
      <c r="AG10243" s="1"/>
      <c r="AH10243" s="1"/>
    </row>
    <row r="10244" spans="17:34" x14ac:dyDescent="0.3">
      <c r="Q10244" s="1"/>
      <c r="AB10244" s="2"/>
      <c r="AD10244" s="1"/>
      <c r="AE10244" s="1"/>
      <c r="AF10244" s="1"/>
      <c r="AG10244" s="1"/>
      <c r="AH10244" s="1"/>
    </row>
    <row r="10245" spans="17:34" x14ac:dyDescent="0.3">
      <c r="Q10245" s="1"/>
      <c r="AB10245" s="2"/>
      <c r="AD10245" s="1"/>
      <c r="AE10245" s="1"/>
      <c r="AF10245" s="1"/>
      <c r="AG10245" s="1"/>
      <c r="AH10245" s="1"/>
    </row>
    <row r="10246" spans="17:34" x14ac:dyDescent="0.3">
      <c r="Q10246" s="1"/>
      <c r="AB10246" s="2"/>
      <c r="AD10246" s="1"/>
      <c r="AE10246" s="1"/>
      <c r="AF10246" s="1"/>
      <c r="AG10246" s="1"/>
      <c r="AH10246" s="1"/>
    </row>
    <row r="10247" spans="17:34" x14ac:dyDescent="0.3">
      <c r="Q10247" s="1"/>
      <c r="AB10247" s="2"/>
      <c r="AD10247" s="1"/>
      <c r="AE10247" s="1"/>
      <c r="AF10247" s="1"/>
      <c r="AG10247" s="1"/>
      <c r="AH10247" s="1"/>
    </row>
    <row r="10248" spans="17:34" x14ac:dyDescent="0.3">
      <c r="Q10248" s="1"/>
      <c r="AB10248" s="2"/>
      <c r="AD10248" s="1"/>
      <c r="AE10248" s="1"/>
      <c r="AF10248" s="1"/>
      <c r="AG10248" s="1"/>
      <c r="AH10248" s="1"/>
    </row>
    <row r="10249" spans="17:34" x14ac:dyDescent="0.3">
      <c r="Q10249" s="1"/>
      <c r="AB10249" s="2"/>
      <c r="AD10249" s="1"/>
      <c r="AE10249" s="1"/>
      <c r="AF10249" s="1"/>
      <c r="AG10249" s="1"/>
      <c r="AH10249" s="1"/>
    </row>
    <row r="10250" spans="17:34" x14ac:dyDescent="0.3">
      <c r="Q10250" s="1"/>
      <c r="AB10250" s="2"/>
      <c r="AD10250" s="1"/>
      <c r="AE10250" s="1"/>
      <c r="AF10250" s="1"/>
      <c r="AG10250" s="1"/>
      <c r="AH10250" s="1"/>
    </row>
    <row r="10251" spans="17:34" x14ac:dyDescent="0.3">
      <c r="Q10251" s="1"/>
      <c r="AB10251" s="2"/>
      <c r="AD10251" s="1"/>
      <c r="AE10251" s="1"/>
      <c r="AF10251" s="1"/>
      <c r="AG10251" s="1"/>
      <c r="AH10251" s="1"/>
    </row>
    <row r="10252" spans="17:34" x14ac:dyDescent="0.3">
      <c r="Q10252" s="1"/>
      <c r="AB10252" s="2"/>
      <c r="AD10252" s="1"/>
      <c r="AE10252" s="1"/>
      <c r="AF10252" s="1"/>
      <c r="AG10252" s="1"/>
      <c r="AH10252" s="1"/>
    </row>
    <row r="10253" spans="17:34" x14ac:dyDescent="0.3">
      <c r="Q10253" s="1"/>
      <c r="AB10253" s="2"/>
      <c r="AD10253" s="1"/>
      <c r="AE10253" s="1"/>
      <c r="AF10253" s="1"/>
      <c r="AG10253" s="1"/>
      <c r="AH10253" s="1"/>
    </row>
    <row r="10254" spans="17:34" x14ac:dyDescent="0.3">
      <c r="Q10254" s="1"/>
      <c r="AB10254" s="2"/>
      <c r="AD10254" s="1"/>
      <c r="AE10254" s="1"/>
      <c r="AF10254" s="1"/>
      <c r="AG10254" s="1"/>
      <c r="AH10254" s="1"/>
    </row>
    <row r="10255" spans="17:34" x14ac:dyDescent="0.3">
      <c r="Q10255" s="1"/>
      <c r="AB10255" s="2"/>
      <c r="AD10255" s="1"/>
      <c r="AE10255" s="1"/>
      <c r="AF10255" s="1"/>
      <c r="AG10255" s="1"/>
      <c r="AH10255" s="1"/>
    </row>
    <row r="10256" spans="17:34" x14ac:dyDescent="0.3">
      <c r="Q10256" s="1"/>
      <c r="AB10256" s="2"/>
      <c r="AD10256" s="1"/>
      <c r="AE10256" s="1"/>
      <c r="AF10256" s="1"/>
      <c r="AG10256" s="1"/>
      <c r="AH10256" s="1"/>
    </row>
    <row r="10257" spans="17:34" x14ac:dyDescent="0.3">
      <c r="Q10257" s="1"/>
      <c r="AB10257" s="2"/>
      <c r="AD10257" s="1"/>
      <c r="AE10257" s="1"/>
      <c r="AF10257" s="1"/>
      <c r="AG10257" s="1"/>
      <c r="AH10257" s="1"/>
    </row>
    <row r="10258" spans="17:34" x14ac:dyDescent="0.3">
      <c r="Q10258" s="1"/>
      <c r="AB10258" s="2"/>
      <c r="AD10258" s="1"/>
      <c r="AE10258" s="1"/>
      <c r="AF10258" s="1"/>
      <c r="AG10258" s="1"/>
      <c r="AH10258" s="1"/>
    </row>
    <row r="10259" spans="17:34" x14ac:dyDescent="0.3">
      <c r="Q10259" s="1"/>
      <c r="AB10259" s="2"/>
      <c r="AD10259" s="1"/>
      <c r="AE10259" s="1"/>
      <c r="AF10259" s="1"/>
      <c r="AG10259" s="1"/>
      <c r="AH10259" s="1"/>
    </row>
    <row r="10260" spans="17:34" x14ac:dyDescent="0.3">
      <c r="Q10260" s="1"/>
      <c r="AB10260" s="2"/>
      <c r="AD10260" s="1"/>
      <c r="AE10260" s="1"/>
      <c r="AF10260" s="1"/>
      <c r="AG10260" s="1"/>
      <c r="AH10260" s="1"/>
    </row>
    <row r="10261" spans="17:34" x14ac:dyDescent="0.3">
      <c r="Q10261" s="1"/>
      <c r="AB10261" s="2"/>
      <c r="AD10261" s="1"/>
      <c r="AE10261" s="1"/>
      <c r="AF10261" s="1"/>
      <c r="AG10261" s="1"/>
      <c r="AH10261" s="1"/>
    </row>
    <row r="10262" spans="17:34" x14ac:dyDescent="0.3">
      <c r="Q10262" s="1"/>
      <c r="AB10262" s="2"/>
      <c r="AD10262" s="1"/>
      <c r="AE10262" s="1"/>
      <c r="AF10262" s="1"/>
      <c r="AG10262" s="1"/>
      <c r="AH10262" s="1"/>
    </row>
    <row r="10263" spans="17:34" x14ac:dyDescent="0.3">
      <c r="Q10263" s="1"/>
      <c r="AB10263" s="2"/>
      <c r="AD10263" s="1"/>
      <c r="AE10263" s="1"/>
      <c r="AF10263" s="1"/>
      <c r="AG10263" s="1"/>
      <c r="AH10263" s="1"/>
    </row>
    <row r="10264" spans="17:34" x14ac:dyDescent="0.3">
      <c r="Q10264" s="1"/>
      <c r="AB10264" s="2"/>
      <c r="AD10264" s="1"/>
      <c r="AE10264" s="1"/>
      <c r="AF10264" s="1"/>
      <c r="AG10264" s="1"/>
      <c r="AH10264" s="1"/>
    </row>
    <row r="10265" spans="17:34" x14ac:dyDescent="0.3">
      <c r="Q10265" s="1"/>
      <c r="AB10265" s="2"/>
      <c r="AD10265" s="1"/>
      <c r="AE10265" s="1"/>
      <c r="AF10265" s="1"/>
      <c r="AG10265" s="1"/>
      <c r="AH10265" s="1"/>
    </row>
    <row r="10266" spans="17:34" x14ac:dyDescent="0.3">
      <c r="Q10266" s="1"/>
      <c r="AB10266" s="2"/>
      <c r="AD10266" s="1"/>
      <c r="AE10266" s="1"/>
      <c r="AF10266" s="1"/>
      <c r="AG10266" s="1"/>
      <c r="AH10266" s="1"/>
    </row>
    <row r="10267" spans="17:34" x14ac:dyDescent="0.3">
      <c r="Q10267" s="1"/>
      <c r="AB10267" s="2"/>
      <c r="AD10267" s="1"/>
      <c r="AE10267" s="1"/>
      <c r="AF10267" s="1"/>
      <c r="AG10267" s="1"/>
      <c r="AH10267" s="1"/>
    </row>
    <row r="10268" spans="17:34" x14ac:dyDescent="0.3">
      <c r="Q10268" s="1"/>
      <c r="AB10268" s="2"/>
      <c r="AD10268" s="1"/>
      <c r="AE10268" s="1"/>
      <c r="AF10268" s="1"/>
      <c r="AG10268" s="1"/>
      <c r="AH10268" s="1"/>
    </row>
    <row r="10269" spans="17:34" x14ac:dyDescent="0.3">
      <c r="Q10269" s="1"/>
      <c r="AB10269" s="2"/>
      <c r="AD10269" s="1"/>
      <c r="AE10269" s="1"/>
      <c r="AF10269" s="1"/>
      <c r="AG10269" s="1"/>
      <c r="AH10269" s="1"/>
    </row>
    <row r="10270" spans="17:34" x14ac:dyDescent="0.3">
      <c r="Q10270" s="1"/>
      <c r="AB10270" s="2"/>
      <c r="AD10270" s="1"/>
      <c r="AE10270" s="1"/>
      <c r="AF10270" s="1"/>
      <c r="AG10270" s="1"/>
      <c r="AH10270" s="1"/>
    </row>
    <row r="10271" spans="17:34" x14ac:dyDescent="0.3">
      <c r="Q10271" s="1"/>
      <c r="AB10271" s="2"/>
      <c r="AD10271" s="1"/>
      <c r="AE10271" s="1"/>
      <c r="AF10271" s="1"/>
      <c r="AG10271" s="1"/>
      <c r="AH10271" s="1"/>
    </row>
    <row r="10272" spans="17:34" x14ac:dyDescent="0.3">
      <c r="Q10272" s="1"/>
      <c r="AB10272" s="2"/>
      <c r="AD10272" s="1"/>
      <c r="AE10272" s="1"/>
      <c r="AF10272" s="1"/>
      <c r="AG10272" s="1"/>
      <c r="AH10272" s="1"/>
    </row>
    <row r="10273" spans="17:34" x14ac:dyDescent="0.3">
      <c r="Q10273" s="1"/>
      <c r="AB10273" s="2"/>
      <c r="AD10273" s="1"/>
      <c r="AE10273" s="1"/>
      <c r="AF10273" s="1"/>
      <c r="AG10273" s="1"/>
      <c r="AH10273" s="1"/>
    </row>
    <row r="10274" spans="17:34" x14ac:dyDescent="0.3">
      <c r="Q10274" s="1"/>
      <c r="AB10274" s="2"/>
      <c r="AD10274" s="1"/>
      <c r="AE10274" s="1"/>
      <c r="AF10274" s="1"/>
      <c r="AG10274" s="1"/>
      <c r="AH10274" s="1"/>
    </row>
    <row r="10275" spans="17:34" x14ac:dyDescent="0.3">
      <c r="Q10275" s="1"/>
      <c r="AB10275" s="2"/>
      <c r="AD10275" s="1"/>
      <c r="AE10275" s="1"/>
      <c r="AF10275" s="1"/>
      <c r="AG10275" s="1"/>
      <c r="AH10275" s="1"/>
    </row>
    <row r="10276" spans="17:34" x14ac:dyDescent="0.3">
      <c r="Q10276" s="1"/>
      <c r="AB10276" s="2"/>
      <c r="AD10276" s="1"/>
      <c r="AE10276" s="1"/>
      <c r="AF10276" s="1"/>
      <c r="AG10276" s="1"/>
      <c r="AH10276" s="1"/>
    </row>
    <row r="10277" spans="17:34" x14ac:dyDescent="0.3">
      <c r="Q10277" s="1"/>
      <c r="AB10277" s="2"/>
      <c r="AD10277" s="1"/>
      <c r="AE10277" s="1"/>
      <c r="AF10277" s="1"/>
      <c r="AG10277" s="1"/>
      <c r="AH10277" s="1"/>
    </row>
    <row r="10278" spans="17:34" x14ac:dyDescent="0.3">
      <c r="Q10278" s="1"/>
      <c r="AB10278" s="2"/>
      <c r="AD10278" s="1"/>
      <c r="AE10278" s="1"/>
      <c r="AF10278" s="1"/>
      <c r="AG10278" s="1"/>
      <c r="AH10278" s="1"/>
    </row>
    <row r="10279" spans="17:34" x14ac:dyDescent="0.3">
      <c r="Q10279" s="1"/>
      <c r="AB10279" s="2"/>
      <c r="AD10279" s="1"/>
      <c r="AE10279" s="1"/>
      <c r="AF10279" s="1"/>
      <c r="AG10279" s="1"/>
      <c r="AH10279" s="1"/>
    </row>
    <row r="10280" spans="17:34" x14ac:dyDescent="0.3">
      <c r="Q10280" s="1"/>
      <c r="AB10280" s="2"/>
      <c r="AD10280" s="1"/>
      <c r="AE10280" s="1"/>
      <c r="AF10280" s="1"/>
      <c r="AG10280" s="1"/>
      <c r="AH10280" s="1"/>
    </row>
    <row r="10281" spans="17:34" x14ac:dyDescent="0.3">
      <c r="Q10281" s="1"/>
      <c r="AB10281" s="2"/>
      <c r="AD10281" s="1"/>
      <c r="AE10281" s="1"/>
      <c r="AF10281" s="1"/>
      <c r="AG10281" s="1"/>
      <c r="AH10281" s="1"/>
    </row>
    <row r="10282" spans="17:34" x14ac:dyDescent="0.3">
      <c r="Q10282" s="1"/>
      <c r="AB10282" s="2"/>
      <c r="AD10282" s="1"/>
      <c r="AE10282" s="1"/>
      <c r="AF10282" s="1"/>
      <c r="AG10282" s="1"/>
      <c r="AH10282" s="1"/>
    </row>
    <row r="10283" spans="17:34" x14ac:dyDescent="0.3">
      <c r="Q10283" s="1"/>
      <c r="AB10283" s="2"/>
      <c r="AD10283" s="1"/>
      <c r="AE10283" s="1"/>
      <c r="AF10283" s="1"/>
      <c r="AG10283" s="1"/>
      <c r="AH10283" s="1"/>
    </row>
    <row r="10284" spans="17:34" x14ac:dyDescent="0.3">
      <c r="Q10284" s="1"/>
      <c r="AB10284" s="2"/>
      <c r="AD10284" s="1"/>
      <c r="AE10284" s="1"/>
      <c r="AF10284" s="1"/>
      <c r="AG10284" s="1"/>
      <c r="AH10284" s="1"/>
    </row>
    <row r="10285" spans="17:34" x14ac:dyDescent="0.3">
      <c r="Q10285" s="1"/>
      <c r="AB10285" s="2"/>
      <c r="AD10285" s="1"/>
      <c r="AE10285" s="1"/>
      <c r="AF10285" s="1"/>
      <c r="AG10285" s="1"/>
      <c r="AH10285" s="1"/>
    </row>
    <row r="10286" spans="17:34" x14ac:dyDescent="0.3">
      <c r="Q10286" s="1"/>
      <c r="AB10286" s="2"/>
      <c r="AD10286" s="1"/>
      <c r="AE10286" s="1"/>
      <c r="AF10286" s="1"/>
      <c r="AG10286" s="1"/>
      <c r="AH10286" s="1"/>
    </row>
    <row r="10287" spans="17:34" x14ac:dyDescent="0.3">
      <c r="Q10287" s="1"/>
      <c r="AB10287" s="2"/>
      <c r="AD10287" s="1"/>
      <c r="AE10287" s="1"/>
      <c r="AF10287" s="1"/>
      <c r="AG10287" s="1"/>
      <c r="AH10287" s="1"/>
    </row>
    <row r="10288" spans="17:34" x14ac:dyDescent="0.3">
      <c r="Q10288" s="1"/>
      <c r="AB10288" s="2"/>
      <c r="AD10288" s="1"/>
      <c r="AE10288" s="1"/>
      <c r="AF10288" s="1"/>
      <c r="AG10288" s="1"/>
      <c r="AH10288" s="1"/>
    </row>
    <row r="10289" spans="17:34" x14ac:dyDescent="0.3">
      <c r="Q10289" s="1"/>
      <c r="AB10289" s="2"/>
      <c r="AD10289" s="1"/>
      <c r="AE10289" s="1"/>
      <c r="AF10289" s="1"/>
      <c r="AG10289" s="1"/>
      <c r="AH10289" s="1"/>
    </row>
    <row r="10290" spans="17:34" x14ac:dyDescent="0.3">
      <c r="Q10290" s="1"/>
      <c r="AB10290" s="2"/>
      <c r="AD10290" s="1"/>
      <c r="AE10290" s="1"/>
      <c r="AF10290" s="1"/>
      <c r="AG10290" s="1"/>
      <c r="AH10290" s="1"/>
    </row>
    <row r="10291" spans="17:34" x14ac:dyDescent="0.3">
      <c r="Q10291" s="1"/>
      <c r="AB10291" s="2"/>
      <c r="AD10291" s="1"/>
      <c r="AE10291" s="1"/>
      <c r="AF10291" s="1"/>
      <c r="AG10291" s="1"/>
      <c r="AH10291" s="1"/>
    </row>
    <row r="10292" spans="17:34" x14ac:dyDescent="0.3">
      <c r="Q10292" s="1"/>
      <c r="AB10292" s="2"/>
      <c r="AD10292" s="1"/>
      <c r="AE10292" s="1"/>
      <c r="AF10292" s="1"/>
      <c r="AG10292" s="1"/>
      <c r="AH10292" s="1"/>
    </row>
    <row r="10293" spans="17:34" x14ac:dyDescent="0.3">
      <c r="Q10293" s="1"/>
      <c r="AB10293" s="2"/>
      <c r="AD10293" s="1"/>
      <c r="AE10293" s="1"/>
      <c r="AF10293" s="1"/>
      <c r="AG10293" s="1"/>
      <c r="AH10293" s="1"/>
    </row>
    <row r="10294" spans="17:34" x14ac:dyDescent="0.3">
      <c r="Q10294" s="1"/>
      <c r="AB10294" s="2"/>
      <c r="AD10294" s="1"/>
      <c r="AE10294" s="1"/>
      <c r="AF10294" s="1"/>
      <c r="AG10294" s="1"/>
      <c r="AH10294" s="1"/>
    </row>
    <row r="10295" spans="17:34" x14ac:dyDescent="0.3">
      <c r="Q10295" s="1"/>
      <c r="AB10295" s="2"/>
      <c r="AD10295" s="1"/>
      <c r="AE10295" s="1"/>
      <c r="AF10295" s="1"/>
      <c r="AG10295" s="1"/>
      <c r="AH10295" s="1"/>
    </row>
    <row r="10296" spans="17:34" x14ac:dyDescent="0.3">
      <c r="Q10296" s="1"/>
      <c r="AB10296" s="2"/>
      <c r="AD10296" s="1"/>
      <c r="AE10296" s="1"/>
      <c r="AF10296" s="1"/>
      <c r="AG10296" s="1"/>
      <c r="AH10296" s="1"/>
    </row>
    <row r="10297" spans="17:34" x14ac:dyDescent="0.3">
      <c r="Q10297" s="1"/>
      <c r="AB10297" s="2"/>
      <c r="AD10297" s="1"/>
      <c r="AE10297" s="1"/>
      <c r="AF10297" s="1"/>
      <c r="AG10297" s="1"/>
      <c r="AH10297" s="1"/>
    </row>
    <row r="10298" spans="17:34" x14ac:dyDescent="0.3">
      <c r="Q10298" s="1"/>
      <c r="AB10298" s="2"/>
      <c r="AD10298" s="1"/>
      <c r="AE10298" s="1"/>
      <c r="AF10298" s="1"/>
      <c r="AG10298" s="1"/>
      <c r="AH10298" s="1"/>
    </row>
    <row r="10299" spans="17:34" x14ac:dyDescent="0.3">
      <c r="Q10299" s="1"/>
      <c r="AB10299" s="2"/>
      <c r="AD10299" s="1"/>
      <c r="AE10299" s="1"/>
      <c r="AF10299" s="1"/>
      <c r="AG10299" s="1"/>
      <c r="AH10299" s="1"/>
    </row>
    <row r="10300" spans="17:34" x14ac:dyDescent="0.3">
      <c r="Q10300" s="1"/>
      <c r="AB10300" s="2"/>
      <c r="AD10300" s="1"/>
      <c r="AE10300" s="1"/>
      <c r="AF10300" s="1"/>
      <c r="AG10300" s="1"/>
      <c r="AH10300" s="1"/>
    </row>
    <row r="10301" spans="17:34" x14ac:dyDescent="0.3">
      <c r="Q10301" s="1"/>
      <c r="AB10301" s="2"/>
      <c r="AD10301" s="1"/>
      <c r="AE10301" s="1"/>
      <c r="AF10301" s="1"/>
      <c r="AG10301" s="1"/>
      <c r="AH10301" s="1"/>
    </row>
    <row r="10302" spans="17:34" x14ac:dyDescent="0.3">
      <c r="Q10302" s="1"/>
      <c r="AB10302" s="2"/>
      <c r="AD10302" s="1"/>
      <c r="AE10302" s="1"/>
      <c r="AF10302" s="1"/>
      <c r="AG10302" s="1"/>
      <c r="AH10302" s="1"/>
    </row>
    <row r="10303" spans="17:34" x14ac:dyDescent="0.3">
      <c r="Q10303" s="1"/>
      <c r="AB10303" s="2"/>
      <c r="AD10303" s="1"/>
      <c r="AE10303" s="1"/>
      <c r="AF10303" s="1"/>
      <c r="AG10303" s="1"/>
      <c r="AH10303" s="1"/>
    </row>
    <row r="10304" spans="17:34" x14ac:dyDescent="0.3">
      <c r="Q10304" s="1"/>
      <c r="AB10304" s="2"/>
      <c r="AD10304" s="1"/>
      <c r="AE10304" s="1"/>
      <c r="AF10304" s="1"/>
      <c r="AG10304" s="1"/>
      <c r="AH10304" s="1"/>
    </row>
    <row r="10305" spans="17:34" x14ac:dyDescent="0.3">
      <c r="Q10305" s="1"/>
      <c r="AB10305" s="2"/>
      <c r="AD10305" s="1"/>
      <c r="AE10305" s="1"/>
      <c r="AF10305" s="1"/>
      <c r="AG10305" s="1"/>
      <c r="AH10305" s="1"/>
    </row>
    <row r="10306" spans="17:34" x14ac:dyDescent="0.3">
      <c r="Q10306" s="1"/>
      <c r="AB10306" s="2"/>
      <c r="AD10306" s="1"/>
      <c r="AE10306" s="1"/>
      <c r="AF10306" s="1"/>
      <c r="AG10306" s="1"/>
      <c r="AH10306" s="1"/>
    </row>
    <row r="10307" spans="17:34" x14ac:dyDescent="0.3">
      <c r="Q10307" s="1"/>
      <c r="AB10307" s="2"/>
      <c r="AD10307" s="1"/>
      <c r="AE10307" s="1"/>
      <c r="AF10307" s="1"/>
      <c r="AG10307" s="1"/>
      <c r="AH10307" s="1"/>
    </row>
    <row r="10308" spans="17:34" x14ac:dyDescent="0.3">
      <c r="Q10308" s="1"/>
      <c r="AB10308" s="2"/>
      <c r="AD10308" s="1"/>
      <c r="AE10308" s="1"/>
      <c r="AF10308" s="1"/>
      <c r="AG10308" s="1"/>
      <c r="AH10308" s="1"/>
    </row>
    <row r="10309" spans="17:34" x14ac:dyDescent="0.3">
      <c r="Q10309" s="1"/>
      <c r="AB10309" s="2"/>
      <c r="AD10309" s="1"/>
      <c r="AE10309" s="1"/>
      <c r="AF10309" s="1"/>
      <c r="AG10309" s="1"/>
      <c r="AH10309" s="1"/>
    </row>
    <row r="10310" spans="17:34" x14ac:dyDescent="0.3">
      <c r="Q10310" s="1"/>
      <c r="AB10310" s="2"/>
      <c r="AD10310" s="1"/>
      <c r="AE10310" s="1"/>
      <c r="AF10310" s="1"/>
      <c r="AG10310" s="1"/>
      <c r="AH10310" s="1"/>
    </row>
    <row r="10311" spans="17:34" x14ac:dyDescent="0.3">
      <c r="Q10311" s="1"/>
      <c r="AB10311" s="2"/>
      <c r="AD10311" s="1"/>
      <c r="AE10311" s="1"/>
      <c r="AF10311" s="1"/>
      <c r="AG10311" s="1"/>
      <c r="AH10311" s="1"/>
    </row>
    <row r="10312" spans="17:34" x14ac:dyDescent="0.3">
      <c r="Q10312" s="1"/>
      <c r="AB10312" s="2"/>
      <c r="AD10312" s="1"/>
      <c r="AE10312" s="1"/>
      <c r="AF10312" s="1"/>
      <c r="AG10312" s="1"/>
      <c r="AH10312" s="1"/>
    </row>
    <row r="10313" spans="17:34" x14ac:dyDescent="0.3">
      <c r="Q10313" s="1"/>
      <c r="AB10313" s="2"/>
      <c r="AD10313" s="1"/>
      <c r="AE10313" s="1"/>
      <c r="AF10313" s="1"/>
      <c r="AG10313" s="1"/>
      <c r="AH10313" s="1"/>
    </row>
    <row r="10314" spans="17:34" x14ac:dyDescent="0.3">
      <c r="Q10314" s="1"/>
      <c r="AB10314" s="2"/>
      <c r="AD10314" s="1"/>
      <c r="AE10314" s="1"/>
      <c r="AF10314" s="1"/>
      <c r="AG10314" s="1"/>
      <c r="AH10314" s="1"/>
    </row>
    <row r="10315" spans="17:34" x14ac:dyDescent="0.3">
      <c r="Q10315" s="1"/>
      <c r="AB10315" s="2"/>
      <c r="AD10315" s="1"/>
      <c r="AE10315" s="1"/>
      <c r="AF10315" s="1"/>
      <c r="AG10315" s="1"/>
      <c r="AH10315" s="1"/>
    </row>
    <row r="10316" spans="17:34" x14ac:dyDescent="0.3">
      <c r="Q10316" s="1"/>
      <c r="AB10316" s="2"/>
      <c r="AD10316" s="1"/>
      <c r="AE10316" s="1"/>
      <c r="AF10316" s="1"/>
      <c r="AG10316" s="1"/>
      <c r="AH10316" s="1"/>
    </row>
    <row r="10317" spans="17:34" x14ac:dyDescent="0.3">
      <c r="Q10317" s="1"/>
      <c r="AB10317" s="2"/>
      <c r="AD10317" s="1"/>
      <c r="AE10317" s="1"/>
      <c r="AF10317" s="1"/>
      <c r="AG10317" s="1"/>
      <c r="AH10317" s="1"/>
    </row>
    <row r="10318" spans="17:34" x14ac:dyDescent="0.3">
      <c r="Q10318" s="1"/>
      <c r="AB10318" s="2"/>
      <c r="AD10318" s="1"/>
      <c r="AE10318" s="1"/>
      <c r="AF10318" s="1"/>
      <c r="AG10318" s="1"/>
      <c r="AH10318" s="1"/>
    </row>
    <row r="10319" spans="17:34" x14ac:dyDescent="0.3">
      <c r="Q10319" s="1"/>
      <c r="AB10319" s="2"/>
      <c r="AD10319" s="1"/>
      <c r="AE10319" s="1"/>
      <c r="AF10319" s="1"/>
      <c r="AG10319" s="1"/>
      <c r="AH10319" s="1"/>
    </row>
    <row r="10320" spans="17:34" x14ac:dyDescent="0.3">
      <c r="Q10320" s="1"/>
      <c r="AB10320" s="2"/>
      <c r="AD10320" s="1"/>
      <c r="AE10320" s="1"/>
      <c r="AF10320" s="1"/>
      <c r="AG10320" s="1"/>
      <c r="AH10320" s="1"/>
    </row>
    <row r="10321" spans="17:34" x14ac:dyDescent="0.3">
      <c r="Q10321" s="1"/>
      <c r="AB10321" s="2"/>
      <c r="AD10321" s="1"/>
      <c r="AE10321" s="1"/>
      <c r="AF10321" s="1"/>
      <c r="AG10321" s="1"/>
      <c r="AH10321" s="1"/>
    </row>
    <row r="10322" spans="17:34" x14ac:dyDescent="0.3">
      <c r="Q10322" s="1"/>
      <c r="AB10322" s="2"/>
      <c r="AD10322" s="1"/>
      <c r="AE10322" s="1"/>
      <c r="AF10322" s="1"/>
      <c r="AG10322" s="1"/>
      <c r="AH10322" s="1"/>
    </row>
    <row r="10323" spans="17:34" x14ac:dyDescent="0.3">
      <c r="Q10323" s="1"/>
      <c r="AB10323" s="2"/>
      <c r="AD10323" s="1"/>
      <c r="AE10323" s="1"/>
      <c r="AF10323" s="1"/>
      <c r="AG10323" s="1"/>
      <c r="AH10323" s="1"/>
    </row>
    <row r="10324" spans="17:34" x14ac:dyDescent="0.3">
      <c r="Q10324" s="1"/>
      <c r="AB10324" s="2"/>
      <c r="AD10324" s="1"/>
      <c r="AE10324" s="1"/>
      <c r="AF10324" s="1"/>
      <c r="AG10324" s="1"/>
      <c r="AH10324" s="1"/>
    </row>
    <row r="10325" spans="17:34" x14ac:dyDescent="0.3">
      <c r="Q10325" s="1"/>
      <c r="AB10325" s="2"/>
      <c r="AD10325" s="1"/>
      <c r="AE10325" s="1"/>
      <c r="AF10325" s="1"/>
      <c r="AG10325" s="1"/>
      <c r="AH10325" s="1"/>
    </row>
    <row r="10326" spans="17:34" x14ac:dyDescent="0.3">
      <c r="Q10326" s="1"/>
      <c r="AB10326" s="2"/>
      <c r="AD10326" s="1"/>
      <c r="AE10326" s="1"/>
      <c r="AF10326" s="1"/>
      <c r="AG10326" s="1"/>
      <c r="AH10326" s="1"/>
    </row>
    <row r="10327" spans="17:34" x14ac:dyDescent="0.3">
      <c r="Q10327" s="1"/>
      <c r="AB10327" s="2"/>
      <c r="AD10327" s="1"/>
      <c r="AE10327" s="1"/>
      <c r="AF10327" s="1"/>
      <c r="AG10327" s="1"/>
      <c r="AH10327" s="1"/>
    </row>
    <row r="10328" spans="17:34" x14ac:dyDescent="0.3">
      <c r="Q10328" s="1"/>
      <c r="AB10328" s="2"/>
      <c r="AD10328" s="1"/>
      <c r="AE10328" s="1"/>
      <c r="AF10328" s="1"/>
      <c r="AG10328" s="1"/>
      <c r="AH10328" s="1"/>
    </row>
    <row r="10329" spans="17:34" x14ac:dyDescent="0.3">
      <c r="Q10329" s="1"/>
      <c r="AB10329" s="2"/>
      <c r="AD10329" s="1"/>
      <c r="AE10329" s="1"/>
      <c r="AF10329" s="1"/>
      <c r="AG10329" s="1"/>
      <c r="AH10329" s="1"/>
    </row>
    <row r="10330" spans="17:34" x14ac:dyDescent="0.3">
      <c r="Q10330" s="1"/>
      <c r="AB10330" s="2"/>
      <c r="AD10330" s="1"/>
      <c r="AE10330" s="1"/>
      <c r="AF10330" s="1"/>
      <c r="AG10330" s="1"/>
      <c r="AH10330" s="1"/>
    </row>
    <row r="10331" spans="17:34" x14ac:dyDescent="0.3">
      <c r="Q10331" s="1"/>
      <c r="AB10331" s="2"/>
      <c r="AD10331" s="1"/>
      <c r="AE10331" s="1"/>
      <c r="AF10331" s="1"/>
      <c r="AG10331" s="1"/>
      <c r="AH10331" s="1"/>
    </row>
    <row r="10332" spans="17:34" x14ac:dyDescent="0.3">
      <c r="Q10332" s="1"/>
      <c r="AB10332" s="2"/>
      <c r="AD10332" s="1"/>
      <c r="AE10332" s="1"/>
      <c r="AF10332" s="1"/>
      <c r="AG10332" s="1"/>
      <c r="AH10332" s="1"/>
    </row>
    <row r="10333" spans="17:34" x14ac:dyDescent="0.3">
      <c r="Q10333" s="1"/>
      <c r="AB10333" s="2"/>
      <c r="AD10333" s="1"/>
      <c r="AE10333" s="1"/>
      <c r="AF10333" s="1"/>
      <c r="AG10333" s="1"/>
      <c r="AH10333" s="1"/>
    </row>
    <row r="10334" spans="17:34" x14ac:dyDescent="0.3">
      <c r="Q10334" s="1"/>
      <c r="AB10334" s="2"/>
      <c r="AD10334" s="1"/>
      <c r="AE10334" s="1"/>
      <c r="AF10334" s="1"/>
      <c r="AG10334" s="1"/>
      <c r="AH10334" s="1"/>
    </row>
    <row r="10335" spans="17:34" x14ac:dyDescent="0.3">
      <c r="Q10335" s="1"/>
      <c r="AB10335" s="2"/>
      <c r="AD10335" s="1"/>
      <c r="AE10335" s="1"/>
      <c r="AF10335" s="1"/>
      <c r="AG10335" s="1"/>
      <c r="AH10335" s="1"/>
    </row>
    <row r="10336" spans="17:34" x14ac:dyDescent="0.3">
      <c r="Q10336" s="1"/>
      <c r="AB10336" s="2"/>
      <c r="AD10336" s="1"/>
      <c r="AE10336" s="1"/>
      <c r="AF10336" s="1"/>
      <c r="AG10336" s="1"/>
      <c r="AH10336" s="1"/>
    </row>
    <row r="10337" spans="17:34" x14ac:dyDescent="0.3">
      <c r="Q10337" s="1"/>
      <c r="AB10337" s="2"/>
      <c r="AD10337" s="1"/>
      <c r="AE10337" s="1"/>
      <c r="AF10337" s="1"/>
      <c r="AG10337" s="1"/>
      <c r="AH10337" s="1"/>
    </row>
    <row r="10338" spans="17:34" x14ac:dyDescent="0.3">
      <c r="Q10338" s="1"/>
      <c r="AB10338" s="2"/>
      <c r="AD10338" s="1"/>
      <c r="AE10338" s="1"/>
      <c r="AF10338" s="1"/>
      <c r="AG10338" s="1"/>
      <c r="AH10338" s="1"/>
    </row>
    <row r="10339" spans="17:34" x14ac:dyDescent="0.3">
      <c r="Q10339" s="1"/>
      <c r="AB10339" s="2"/>
      <c r="AD10339" s="1"/>
      <c r="AE10339" s="1"/>
      <c r="AF10339" s="1"/>
      <c r="AG10339" s="1"/>
      <c r="AH10339" s="1"/>
    </row>
    <row r="10340" spans="17:34" x14ac:dyDescent="0.3">
      <c r="Q10340" s="1"/>
      <c r="AB10340" s="2"/>
      <c r="AD10340" s="1"/>
      <c r="AE10340" s="1"/>
      <c r="AF10340" s="1"/>
      <c r="AG10340" s="1"/>
      <c r="AH10340" s="1"/>
    </row>
    <row r="10341" spans="17:34" x14ac:dyDescent="0.3">
      <c r="Q10341" s="1"/>
      <c r="AB10341" s="2"/>
      <c r="AD10341" s="1"/>
      <c r="AE10341" s="1"/>
      <c r="AF10341" s="1"/>
      <c r="AG10341" s="1"/>
      <c r="AH10341" s="1"/>
    </row>
    <row r="10342" spans="17:34" x14ac:dyDescent="0.3">
      <c r="Q10342" s="1"/>
      <c r="AB10342" s="2"/>
      <c r="AD10342" s="1"/>
      <c r="AE10342" s="1"/>
      <c r="AF10342" s="1"/>
      <c r="AG10342" s="1"/>
      <c r="AH10342" s="1"/>
    </row>
    <row r="10343" spans="17:34" x14ac:dyDescent="0.3">
      <c r="Q10343" s="1"/>
      <c r="AB10343" s="2"/>
      <c r="AD10343" s="1"/>
      <c r="AE10343" s="1"/>
      <c r="AF10343" s="1"/>
      <c r="AG10343" s="1"/>
      <c r="AH10343" s="1"/>
    </row>
    <row r="10344" spans="17:34" x14ac:dyDescent="0.3">
      <c r="Q10344" s="1"/>
      <c r="AB10344" s="2"/>
      <c r="AD10344" s="1"/>
      <c r="AE10344" s="1"/>
      <c r="AF10344" s="1"/>
      <c r="AG10344" s="1"/>
      <c r="AH10344" s="1"/>
    </row>
    <row r="10345" spans="17:34" x14ac:dyDescent="0.3">
      <c r="Q10345" s="1"/>
      <c r="AB10345" s="2"/>
      <c r="AD10345" s="1"/>
      <c r="AE10345" s="1"/>
      <c r="AF10345" s="1"/>
      <c r="AG10345" s="1"/>
      <c r="AH10345" s="1"/>
    </row>
    <row r="10346" spans="17:34" x14ac:dyDescent="0.3">
      <c r="Q10346" s="1"/>
      <c r="AB10346" s="2"/>
      <c r="AD10346" s="1"/>
      <c r="AE10346" s="1"/>
      <c r="AF10346" s="1"/>
      <c r="AG10346" s="1"/>
      <c r="AH10346" s="1"/>
    </row>
    <row r="10347" spans="17:34" x14ac:dyDescent="0.3">
      <c r="Q10347" s="1"/>
      <c r="AB10347" s="2"/>
      <c r="AD10347" s="1"/>
      <c r="AE10347" s="1"/>
      <c r="AF10347" s="1"/>
      <c r="AG10347" s="1"/>
      <c r="AH10347" s="1"/>
    </row>
    <row r="10348" spans="17:34" x14ac:dyDescent="0.3">
      <c r="Q10348" s="1"/>
      <c r="AB10348" s="2"/>
      <c r="AD10348" s="1"/>
      <c r="AE10348" s="1"/>
      <c r="AF10348" s="1"/>
      <c r="AG10348" s="1"/>
      <c r="AH10348" s="1"/>
    </row>
    <row r="10349" spans="17:34" x14ac:dyDescent="0.3">
      <c r="Q10349" s="1"/>
      <c r="AB10349" s="2"/>
      <c r="AD10349" s="1"/>
      <c r="AE10349" s="1"/>
      <c r="AF10349" s="1"/>
      <c r="AG10349" s="1"/>
      <c r="AH10349" s="1"/>
    </row>
    <row r="10350" spans="17:34" x14ac:dyDescent="0.3">
      <c r="Q10350" s="1"/>
      <c r="AB10350" s="2"/>
      <c r="AD10350" s="1"/>
      <c r="AE10350" s="1"/>
      <c r="AF10350" s="1"/>
      <c r="AG10350" s="1"/>
      <c r="AH10350" s="1"/>
    </row>
    <row r="10351" spans="17:34" x14ac:dyDescent="0.3">
      <c r="Q10351" s="1"/>
      <c r="AB10351" s="2"/>
      <c r="AD10351" s="1"/>
      <c r="AE10351" s="1"/>
      <c r="AF10351" s="1"/>
      <c r="AG10351" s="1"/>
      <c r="AH10351" s="1"/>
    </row>
    <row r="10352" spans="17:34" x14ac:dyDescent="0.3">
      <c r="Q10352" s="1"/>
      <c r="AB10352" s="2"/>
      <c r="AD10352" s="1"/>
      <c r="AE10352" s="1"/>
      <c r="AF10352" s="1"/>
      <c r="AG10352" s="1"/>
      <c r="AH10352" s="1"/>
    </row>
    <row r="10353" spans="17:34" x14ac:dyDescent="0.3">
      <c r="Q10353" s="1"/>
      <c r="AB10353" s="2"/>
      <c r="AD10353" s="1"/>
      <c r="AE10353" s="1"/>
      <c r="AF10353" s="1"/>
      <c r="AG10353" s="1"/>
      <c r="AH10353" s="1"/>
    </row>
    <row r="10354" spans="17:34" x14ac:dyDescent="0.3">
      <c r="Q10354" s="1"/>
      <c r="AB10354" s="2"/>
      <c r="AD10354" s="1"/>
      <c r="AE10354" s="1"/>
      <c r="AF10354" s="1"/>
      <c r="AG10354" s="1"/>
      <c r="AH10354" s="1"/>
    </row>
    <row r="10355" spans="17:34" x14ac:dyDescent="0.3">
      <c r="Q10355" s="1"/>
      <c r="AB10355" s="2"/>
      <c r="AD10355" s="1"/>
      <c r="AE10355" s="1"/>
      <c r="AF10355" s="1"/>
      <c r="AG10355" s="1"/>
      <c r="AH10355" s="1"/>
    </row>
    <row r="10356" spans="17:34" x14ac:dyDescent="0.3">
      <c r="Q10356" s="1"/>
      <c r="AB10356" s="2"/>
      <c r="AD10356" s="1"/>
      <c r="AE10356" s="1"/>
      <c r="AF10356" s="1"/>
      <c r="AG10356" s="1"/>
      <c r="AH10356" s="1"/>
    </row>
    <row r="10357" spans="17:34" x14ac:dyDescent="0.3">
      <c r="Q10357" s="1"/>
      <c r="AB10357" s="2"/>
      <c r="AD10357" s="1"/>
      <c r="AE10357" s="1"/>
      <c r="AF10357" s="1"/>
      <c r="AG10357" s="1"/>
      <c r="AH10357" s="1"/>
    </row>
    <row r="10358" spans="17:34" x14ac:dyDescent="0.3">
      <c r="Q10358" s="1"/>
      <c r="AB10358" s="2"/>
      <c r="AD10358" s="1"/>
      <c r="AE10358" s="1"/>
      <c r="AF10358" s="1"/>
      <c r="AG10358" s="1"/>
      <c r="AH10358" s="1"/>
    </row>
    <row r="10359" spans="17:34" x14ac:dyDescent="0.3">
      <c r="Q10359" s="1"/>
      <c r="AB10359" s="2"/>
      <c r="AD10359" s="1"/>
      <c r="AE10359" s="1"/>
      <c r="AF10359" s="1"/>
      <c r="AG10359" s="1"/>
      <c r="AH10359" s="1"/>
    </row>
    <row r="10360" spans="17:34" x14ac:dyDescent="0.3">
      <c r="Q10360" s="1"/>
      <c r="AB10360" s="2"/>
      <c r="AD10360" s="1"/>
      <c r="AE10360" s="1"/>
      <c r="AF10360" s="1"/>
      <c r="AG10360" s="1"/>
      <c r="AH10360" s="1"/>
    </row>
    <row r="10361" spans="17:34" x14ac:dyDescent="0.3">
      <c r="Q10361" s="1"/>
      <c r="AB10361" s="2"/>
      <c r="AD10361" s="1"/>
      <c r="AE10361" s="1"/>
      <c r="AF10361" s="1"/>
      <c r="AG10361" s="1"/>
      <c r="AH10361" s="1"/>
    </row>
    <row r="10362" spans="17:34" x14ac:dyDescent="0.3">
      <c r="Q10362" s="1"/>
      <c r="AB10362" s="2"/>
      <c r="AD10362" s="1"/>
      <c r="AE10362" s="1"/>
      <c r="AF10362" s="1"/>
      <c r="AG10362" s="1"/>
      <c r="AH10362" s="1"/>
    </row>
    <row r="10363" spans="17:34" x14ac:dyDescent="0.3">
      <c r="Q10363" s="1"/>
      <c r="AB10363" s="2"/>
      <c r="AD10363" s="1"/>
      <c r="AE10363" s="1"/>
      <c r="AF10363" s="1"/>
      <c r="AG10363" s="1"/>
      <c r="AH10363" s="1"/>
    </row>
    <row r="10364" spans="17:34" x14ac:dyDescent="0.3">
      <c r="Q10364" s="1"/>
      <c r="AB10364" s="2"/>
      <c r="AD10364" s="1"/>
      <c r="AE10364" s="1"/>
      <c r="AF10364" s="1"/>
      <c r="AG10364" s="1"/>
      <c r="AH10364" s="1"/>
    </row>
    <row r="10365" spans="17:34" x14ac:dyDescent="0.3">
      <c r="Q10365" s="1"/>
      <c r="AB10365" s="2"/>
      <c r="AD10365" s="1"/>
      <c r="AE10365" s="1"/>
      <c r="AF10365" s="1"/>
      <c r="AG10365" s="1"/>
      <c r="AH10365" s="1"/>
    </row>
    <row r="10366" spans="17:34" x14ac:dyDescent="0.3">
      <c r="Q10366" s="1"/>
      <c r="AB10366" s="2"/>
      <c r="AD10366" s="1"/>
      <c r="AE10366" s="1"/>
      <c r="AF10366" s="1"/>
      <c r="AG10366" s="1"/>
      <c r="AH10366" s="1"/>
    </row>
    <row r="10367" spans="17:34" x14ac:dyDescent="0.3">
      <c r="Q10367" s="1"/>
      <c r="AB10367" s="2"/>
      <c r="AD10367" s="1"/>
      <c r="AE10367" s="1"/>
      <c r="AF10367" s="1"/>
      <c r="AG10367" s="1"/>
      <c r="AH10367" s="1"/>
    </row>
    <row r="10368" spans="17:34" x14ac:dyDescent="0.3">
      <c r="Q10368" s="1"/>
      <c r="AB10368" s="2"/>
      <c r="AD10368" s="1"/>
      <c r="AE10368" s="1"/>
      <c r="AF10368" s="1"/>
      <c r="AG10368" s="1"/>
      <c r="AH10368" s="1"/>
    </row>
    <row r="10369" spans="17:34" x14ac:dyDescent="0.3">
      <c r="Q10369" s="1"/>
      <c r="AB10369" s="2"/>
      <c r="AD10369" s="1"/>
      <c r="AE10369" s="1"/>
      <c r="AF10369" s="1"/>
      <c r="AG10369" s="1"/>
      <c r="AH10369" s="1"/>
    </row>
    <row r="10370" spans="17:34" x14ac:dyDescent="0.3">
      <c r="Q10370" s="1"/>
      <c r="AB10370" s="2"/>
      <c r="AD10370" s="1"/>
      <c r="AE10370" s="1"/>
      <c r="AF10370" s="1"/>
      <c r="AG10370" s="1"/>
      <c r="AH10370" s="1"/>
    </row>
    <row r="10371" spans="17:34" x14ac:dyDescent="0.3">
      <c r="Q10371" s="1"/>
      <c r="AB10371" s="2"/>
      <c r="AD10371" s="1"/>
      <c r="AE10371" s="1"/>
      <c r="AF10371" s="1"/>
      <c r="AG10371" s="1"/>
      <c r="AH10371" s="1"/>
    </row>
    <row r="10372" spans="17:34" x14ac:dyDescent="0.3">
      <c r="Q10372" s="1"/>
      <c r="AB10372" s="2"/>
      <c r="AD10372" s="1"/>
      <c r="AE10372" s="1"/>
      <c r="AF10372" s="1"/>
      <c r="AG10372" s="1"/>
      <c r="AH10372" s="1"/>
    </row>
    <row r="10373" spans="17:34" x14ac:dyDescent="0.3">
      <c r="Q10373" s="1"/>
      <c r="AB10373" s="2"/>
      <c r="AD10373" s="1"/>
      <c r="AE10373" s="1"/>
      <c r="AF10373" s="1"/>
      <c r="AG10373" s="1"/>
      <c r="AH10373" s="1"/>
    </row>
    <row r="10374" spans="17:34" x14ac:dyDescent="0.3">
      <c r="Q10374" s="1"/>
      <c r="AB10374" s="2"/>
      <c r="AD10374" s="1"/>
      <c r="AE10374" s="1"/>
      <c r="AF10374" s="1"/>
      <c r="AG10374" s="1"/>
      <c r="AH10374" s="1"/>
    </row>
    <row r="10375" spans="17:34" x14ac:dyDescent="0.3">
      <c r="Q10375" s="1"/>
      <c r="AB10375" s="2"/>
      <c r="AD10375" s="1"/>
      <c r="AE10375" s="1"/>
      <c r="AF10375" s="1"/>
      <c r="AG10375" s="1"/>
      <c r="AH10375" s="1"/>
    </row>
    <row r="10376" spans="17:34" x14ac:dyDescent="0.3">
      <c r="Q10376" s="1"/>
      <c r="AB10376" s="2"/>
      <c r="AD10376" s="1"/>
      <c r="AE10376" s="1"/>
      <c r="AF10376" s="1"/>
      <c r="AG10376" s="1"/>
      <c r="AH10376" s="1"/>
    </row>
    <row r="10377" spans="17:34" x14ac:dyDescent="0.3">
      <c r="Q10377" s="1"/>
      <c r="AB10377" s="2"/>
      <c r="AD10377" s="1"/>
      <c r="AE10377" s="1"/>
      <c r="AF10377" s="1"/>
      <c r="AG10377" s="1"/>
      <c r="AH10377" s="1"/>
    </row>
    <row r="10378" spans="17:34" x14ac:dyDescent="0.3">
      <c r="Q10378" s="1"/>
      <c r="AB10378" s="2"/>
      <c r="AD10378" s="1"/>
      <c r="AE10378" s="1"/>
      <c r="AF10378" s="1"/>
      <c r="AG10378" s="1"/>
      <c r="AH10378" s="1"/>
    </row>
    <row r="10379" spans="17:34" x14ac:dyDescent="0.3">
      <c r="Q10379" s="1"/>
      <c r="AB10379" s="2"/>
      <c r="AD10379" s="1"/>
      <c r="AE10379" s="1"/>
      <c r="AF10379" s="1"/>
      <c r="AG10379" s="1"/>
      <c r="AH10379" s="1"/>
    </row>
    <row r="10380" spans="17:34" x14ac:dyDescent="0.3">
      <c r="Q10380" s="1"/>
      <c r="AB10380" s="2"/>
      <c r="AD10380" s="1"/>
      <c r="AE10380" s="1"/>
      <c r="AF10380" s="1"/>
      <c r="AG10380" s="1"/>
      <c r="AH10380" s="1"/>
    </row>
    <row r="10381" spans="17:34" x14ac:dyDescent="0.3">
      <c r="Q10381" s="1"/>
      <c r="AB10381" s="2"/>
      <c r="AD10381" s="1"/>
      <c r="AE10381" s="1"/>
      <c r="AF10381" s="1"/>
      <c r="AG10381" s="1"/>
      <c r="AH10381" s="1"/>
    </row>
    <row r="10382" spans="17:34" x14ac:dyDescent="0.3">
      <c r="Q10382" s="1"/>
      <c r="AB10382" s="2"/>
      <c r="AD10382" s="1"/>
      <c r="AE10382" s="1"/>
      <c r="AF10382" s="1"/>
      <c r="AG10382" s="1"/>
      <c r="AH10382" s="1"/>
    </row>
    <row r="10383" spans="17:34" x14ac:dyDescent="0.3">
      <c r="Q10383" s="1"/>
      <c r="AB10383" s="2"/>
      <c r="AD10383" s="1"/>
      <c r="AE10383" s="1"/>
      <c r="AF10383" s="1"/>
      <c r="AG10383" s="1"/>
      <c r="AH10383" s="1"/>
    </row>
    <row r="10384" spans="17:34" x14ac:dyDescent="0.3">
      <c r="Q10384" s="1"/>
      <c r="AB10384" s="2"/>
      <c r="AD10384" s="1"/>
      <c r="AE10384" s="1"/>
      <c r="AF10384" s="1"/>
      <c r="AG10384" s="1"/>
      <c r="AH10384" s="1"/>
    </row>
    <row r="10385" spans="17:34" x14ac:dyDescent="0.3">
      <c r="Q10385" s="1"/>
      <c r="AB10385" s="2"/>
      <c r="AD10385" s="1"/>
      <c r="AE10385" s="1"/>
      <c r="AF10385" s="1"/>
      <c r="AG10385" s="1"/>
      <c r="AH10385" s="1"/>
    </row>
    <row r="10386" spans="17:34" x14ac:dyDescent="0.3">
      <c r="Q10386" s="1"/>
      <c r="AB10386" s="2"/>
      <c r="AD10386" s="1"/>
      <c r="AE10386" s="1"/>
      <c r="AF10386" s="1"/>
      <c r="AG10386" s="1"/>
      <c r="AH10386" s="1"/>
    </row>
    <row r="10387" spans="17:34" x14ac:dyDescent="0.3">
      <c r="Q10387" s="1"/>
      <c r="AB10387" s="2"/>
      <c r="AD10387" s="1"/>
      <c r="AE10387" s="1"/>
      <c r="AF10387" s="1"/>
      <c r="AG10387" s="1"/>
      <c r="AH10387" s="1"/>
    </row>
    <row r="10388" spans="17:34" x14ac:dyDescent="0.3">
      <c r="Q10388" s="1"/>
      <c r="AB10388" s="2"/>
      <c r="AD10388" s="1"/>
      <c r="AE10388" s="1"/>
      <c r="AF10388" s="1"/>
      <c r="AG10388" s="1"/>
      <c r="AH10388" s="1"/>
    </row>
    <row r="10389" spans="17:34" x14ac:dyDescent="0.3">
      <c r="Q10389" s="1"/>
      <c r="AB10389" s="2"/>
      <c r="AD10389" s="1"/>
      <c r="AE10389" s="1"/>
      <c r="AF10389" s="1"/>
      <c r="AG10389" s="1"/>
      <c r="AH10389" s="1"/>
    </row>
    <row r="10390" spans="17:34" x14ac:dyDescent="0.3">
      <c r="Q10390" s="1"/>
      <c r="AB10390" s="2"/>
      <c r="AD10390" s="1"/>
      <c r="AE10390" s="1"/>
      <c r="AF10390" s="1"/>
      <c r="AG10390" s="1"/>
      <c r="AH10390" s="1"/>
    </row>
    <row r="10391" spans="17:34" x14ac:dyDescent="0.3">
      <c r="Q10391" s="1"/>
      <c r="AB10391" s="2"/>
      <c r="AD10391" s="1"/>
      <c r="AE10391" s="1"/>
      <c r="AF10391" s="1"/>
      <c r="AG10391" s="1"/>
      <c r="AH10391" s="1"/>
    </row>
    <row r="10392" spans="17:34" x14ac:dyDescent="0.3">
      <c r="Q10392" s="1"/>
      <c r="AB10392" s="2"/>
      <c r="AD10392" s="1"/>
      <c r="AE10392" s="1"/>
      <c r="AF10392" s="1"/>
      <c r="AG10392" s="1"/>
      <c r="AH10392" s="1"/>
    </row>
    <row r="10393" spans="17:34" x14ac:dyDescent="0.3">
      <c r="Q10393" s="1"/>
      <c r="AB10393" s="2"/>
      <c r="AD10393" s="1"/>
      <c r="AE10393" s="1"/>
      <c r="AF10393" s="1"/>
      <c r="AG10393" s="1"/>
      <c r="AH10393" s="1"/>
    </row>
    <row r="10394" spans="17:34" x14ac:dyDescent="0.3">
      <c r="Q10394" s="1"/>
      <c r="AB10394" s="2"/>
      <c r="AD10394" s="1"/>
      <c r="AE10394" s="1"/>
      <c r="AF10394" s="1"/>
      <c r="AG10394" s="1"/>
      <c r="AH10394" s="1"/>
    </row>
    <row r="10395" spans="17:34" x14ac:dyDescent="0.3">
      <c r="Q10395" s="1"/>
      <c r="AB10395" s="2"/>
      <c r="AD10395" s="1"/>
      <c r="AE10395" s="1"/>
      <c r="AF10395" s="1"/>
      <c r="AG10395" s="1"/>
      <c r="AH10395" s="1"/>
    </row>
    <row r="10396" spans="17:34" x14ac:dyDescent="0.3">
      <c r="Q10396" s="1"/>
      <c r="AB10396" s="2"/>
      <c r="AD10396" s="1"/>
      <c r="AE10396" s="1"/>
      <c r="AF10396" s="1"/>
      <c r="AG10396" s="1"/>
      <c r="AH10396" s="1"/>
    </row>
    <row r="10397" spans="17:34" x14ac:dyDescent="0.3">
      <c r="Q10397" s="1"/>
      <c r="AB10397" s="2"/>
      <c r="AD10397" s="1"/>
      <c r="AE10397" s="1"/>
      <c r="AF10397" s="1"/>
      <c r="AG10397" s="1"/>
      <c r="AH10397" s="1"/>
    </row>
    <row r="10398" spans="17:34" x14ac:dyDescent="0.3">
      <c r="Q10398" s="1"/>
      <c r="AB10398" s="2"/>
      <c r="AD10398" s="1"/>
      <c r="AE10398" s="1"/>
      <c r="AF10398" s="1"/>
      <c r="AG10398" s="1"/>
      <c r="AH10398" s="1"/>
    </row>
    <row r="10399" spans="17:34" x14ac:dyDescent="0.3">
      <c r="Q10399" s="1"/>
      <c r="AB10399" s="2"/>
      <c r="AD10399" s="1"/>
      <c r="AE10399" s="1"/>
      <c r="AF10399" s="1"/>
      <c r="AG10399" s="1"/>
      <c r="AH10399" s="1"/>
    </row>
    <row r="10400" spans="17:34" x14ac:dyDescent="0.3">
      <c r="Q10400" s="1"/>
      <c r="AB10400" s="2"/>
      <c r="AD10400" s="1"/>
      <c r="AE10400" s="1"/>
      <c r="AF10400" s="1"/>
      <c r="AG10400" s="1"/>
      <c r="AH10400" s="1"/>
    </row>
    <row r="10401" spans="17:34" x14ac:dyDescent="0.3">
      <c r="Q10401" s="1"/>
      <c r="AB10401" s="2"/>
      <c r="AD10401" s="1"/>
      <c r="AE10401" s="1"/>
      <c r="AF10401" s="1"/>
      <c r="AG10401" s="1"/>
      <c r="AH10401" s="1"/>
    </row>
    <row r="10402" spans="17:34" x14ac:dyDescent="0.3">
      <c r="Q10402" s="1"/>
      <c r="AB10402" s="2"/>
      <c r="AD10402" s="1"/>
      <c r="AE10402" s="1"/>
      <c r="AF10402" s="1"/>
      <c r="AG10402" s="1"/>
      <c r="AH10402" s="1"/>
    </row>
    <row r="10403" spans="17:34" x14ac:dyDescent="0.3">
      <c r="Q10403" s="1"/>
      <c r="AB10403" s="2"/>
      <c r="AD10403" s="1"/>
      <c r="AE10403" s="1"/>
      <c r="AF10403" s="1"/>
      <c r="AG10403" s="1"/>
      <c r="AH10403" s="1"/>
    </row>
    <row r="10404" spans="17:34" x14ac:dyDescent="0.3">
      <c r="Q10404" s="1"/>
      <c r="AB10404" s="2"/>
      <c r="AD10404" s="1"/>
      <c r="AE10404" s="1"/>
      <c r="AF10404" s="1"/>
      <c r="AG10404" s="1"/>
      <c r="AH10404" s="1"/>
    </row>
    <row r="10405" spans="17:34" x14ac:dyDescent="0.3">
      <c r="Q10405" s="1"/>
      <c r="AB10405" s="2"/>
      <c r="AD10405" s="1"/>
      <c r="AE10405" s="1"/>
      <c r="AF10405" s="1"/>
      <c r="AG10405" s="1"/>
      <c r="AH10405" s="1"/>
    </row>
    <row r="10406" spans="17:34" x14ac:dyDescent="0.3">
      <c r="Q10406" s="1"/>
      <c r="AB10406" s="2"/>
      <c r="AD10406" s="1"/>
      <c r="AE10406" s="1"/>
      <c r="AF10406" s="1"/>
      <c r="AG10406" s="1"/>
      <c r="AH10406" s="1"/>
    </row>
    <row r="10407" spans="17:34" x14ac:dyDescent="0.3">
      <c r="Q10407" s="1"/>
      <c r="AB10407" s="2"/>
      <c r="AD10407" s="1"/>
      <c r="AE10407" s="1"/>
      <c r="AF10407" s="1"/>
      <c r="AG10407" s="1"/>
      <c r="AH10407" s="1"/>
    </row>
    <row r="10408" spans="17:34" x14ac:dyDescent="0.3">
      <c r="Q10408" s="1"/>
      <c r="AB10408" s="2"/>
      <c r="AD10408" s="1"/>
      <c r="AE10408" s="1"/>
      <c r="AF10408" s="1"/>
      <c r="AG10408" s="1"/>
      <c r="AH10408" s="1"/>
    </row>
    <row r="10409" spans="17:34" x14ac:dyDescent="0.3">
      <c r="Q10409" s="1"/>
      <c r="AB10409" s="2"/>
      <c r="AD10409" s="1"/>
      <c r="AE10409" s="1"/>
      <c r="AF10409" s="1"/>
      <c r="AG10409" s="1"/>
      <c r="AH10409" s="1"/>
    </row>
    <row r="10410" spans="17:34" x14ac:dyDescent="0.3">
      <c r="Q10410" s="1"/>
      <c r="AB10410" s="2"/>
      <c r="AD10410" s="1"/>
      <c r="AE10410" s="1"/>
      <c r="AF10410" s="1"/>
      <c r="AG10410" s="1"/>
      <c r="AH10410" s="1"/>
    </row>
    <row r="10411" spans="17:34" x14ac:dyDescent="0.3">
      <c r="Q10411" s="1"/>
      <c r="AB10411" s="2"/>
      <c r="AD10411" s="1"/>
      <c r="AE10411" s="1"/>
      <c r="AF10411" s="1"/>
      <c r="AG10411" s="1"/>
      <c r="AH10411" s="1"/>
    </row>
    <row r="10412" spans="17:34" x14ac:dyDescent="0.3">
      <c r="Q10412" s="1"/>
      <c r="AB10412" s="2"/>
      <c r="AD10412" s="1"/>
      <c r="AE10412" s="1"/>
      <c r="AF10412" s="1"/>
      <c r="AG10412" s="1"/>
      <c r="AH10412" s="1"/>
    </row>
    <row r="10413" spans="17:34" x14ac:dyDescent="0.3">
      <c r="Q10413" s="1"/>
      <c r="AB10413" s="2"/>
      <c r="AD10413" s="1"/>
      <c r="AE10413" s="1"/>
      <c r="AF10413" s="1"/>
      <c r="AG10413" s="1"/>
      <c r="AH10413" s="1"/>
    </row>
    <row r="10414" spans="17:34" x14ac:dyDescent="0.3">
      <c r="Q10414" s="1"/>
      <c r="AB10414" s="2"/>
      <c r="AD10414" s="1"/>
      <c r="AE10414" s="1"/>
      <c r="AF10414" s="1"/>
      <c r="AG10414" s="1"/>
      <c r="AH10414" s="1"/>
    </row>
    <row r="10415" spans="17:34" x14ac:dyDescent="0.3">
      <c r="Q10415" s="1"/>
      <c r="AB10415" s="2"/>
      <c r="AD10415" s="1"/>
      <c r="AE10415" s="1"/>
      <c r="AF10415" s="1"/>
      <c r="AG10415" s="1"/>
      <c r="AH10415" s="1"/>
    </row>
    <row r="10416" spans="17:34" x14ac:dyDescent="0.3">
      <c r="Q10416" s="1"/>
      <c r="AB10416" s="2"/>
      <c r="AD10416" s="1"/>
      <c r="AE10416" s="1"/>
      <c r="AF10416" s="1"/>
      <c r="AG10416" s="1"/>
      <c r="AH10416" s="1"/>
    </row>
    <row r="10417" spans="17:34" x14ac:dyDescent="0.3">
      <c r="Q10417" s="1"/>
      <c r="AB10417" s="2"/>
      <c r="AD10417" s="1"/>
      <c r="AE10417" s="1"/>
      <c r="AF10417" s="1"/>
      <c r="AG10417" s="1"/>
      <c r="AH10417" s="1"/>
    </row>
    <row r="10418" spans="17:34" x14ac:dyDescent="0.3">
      <c r="Q10418" s="1"/>
      <c r="AB10418" s="2"/>
      <c r="AD10418" s="1"/>
      <c r="AE10418" s="1"/>
      <c r="AF10418" s="1"/>
      <c r="AG10418" s="1"/>
      <c r="AH10418" s="1"/>
    </row>
    <row r="10419" spans="17:34" x14ac:dyDescent="0.3">
      <c r="Q10419" s="1"/>
      <c r="AB10419" s="2"/>
      <c r="AD10419" s="1"/>
      <c r="AE10419" s="1"/>
      <c r="AF10419" s="1"/>
      <c r="AG10419" s="1"/>
      <c r="AH10419" s="1"/>
    </row>
    <row r="10420" spans="17:34" x14ac:dyDescent="0.3">
      <c r="Q10420" s="1"/>
      <c r="AB10420" s="2"/>
      <c r="AD10420" s="1"/>
      <c r="AE10420" s="1"/>
      <c r="AF10420" s="1"/>
      <c r="AG10420" s="1"/>
      <c r="AH10420" s="1"/>
    </row>
    <row r="10421" spans="17:34" x14ac:dyDescent="0.3">
      <c r="Q10421" s="1"/>
      <c r="AB10421" s="2"/>
      <c r="AD10421" s="1"/>
      <c r="AE10421" s="1"/>
      <c r="AF10421" s="1"/>
      <c r="AG10421" s="1"/>
      <c r="AH10421" s="1"/>
    </row>
    <row r="10422" spans="17:34" x14ac:dyDescent="0.3">
      <c r="Q10422" s="1"/>
      <c r="AB10422" s="2"/>
      <c r="AD10422" s="1"/>
      <c r="AE10422" s="1"/>
      <c r="AF10422" s="1"/>
      <c r="AG10422" s="1"/>
      <c r="AH10422" s="1"/>
    </row>
    <row r="10423" spans="17:34" x14ac:dyDescent="0.3">
      <c r="Q10423" s="1"/>
      <c r="AB10423" s="2"/>
      <c r="AD10423" s="1"/>
      <c r="AE10423" s="1"/>
      <c r="AF10423" s="1"/>
      <c r="AG10423" s="1"/>
      <c r="AH10423" s="1"/>
    </row>
    <row r="10424" spans="17:34" x14ac:dyDescent="0.3">
      <c r="Q10424" s="1"/>
      <c r="AB10424" s="2"/>
      <c r="AD10424" s="1"/>
      <c r="AE10424" s="1"/>
      <c r="AF10424" s="1"/>
      <c r="AG10424" s="1"/>
      <c r="AH10424" s="1"/>
    </row>
    <row r="10425" spans="17:34" x14ac:dyDescent="0.3">
      <c r="Q10425" s="1"/>
      <c r="AB10425" s="2"/>
      <c r="AD10425" s="1"/>
      <c r="AE10425" s="1"/>
      <c r="AF10425" s="1"/>
      <c r="AG10425" s="1"/>
      <c r="AH10425" s="1"/>
    </row>
    <row r="10426" spans="17:34" x14ac:dyDescent="0.3">
      <c r="Q10426" s="1"/>
      <c r="AB10426" s="2"/>
      <c r="AD10426" s="1"/>
      <c r="AE10426" s="1"/>
      <c r="AF10426" s="1"/>
      <c r="AG10426" s="1"/>
      <c r="AH10426" s="1"/>
    </row>
    <row r="10427" spans="17:34" x14ac:dyDescent="0.3">
      <c r="Q10427" s="1"/>
      <c r="AB10427" s="2"/>
      <c r="AD10427" s="1"/>
      <c r="AE10427" s="1"/>
      <c r="AF10427" s="1"/>
      <c r="AG10427" s="1"/>
      <c r="AH10427" s="1"/>
    </row>
    <row r="10428" spans="17:34" x14ac:dyDescent="0.3">
      <c r="Q10428" s="1"/>
      <c r="AB10428" s="2"/>
      <c r="AD10428" s="1"/>
      <c r="AE10428" s="1"/>
      <c r="AF10428" s="1"/>
      <c r="AG10428" s="1"/>
      <c r="AH10428" s="1"/>
    </row>
    <row r="10429" spans="17:34" x14ac:dyDescent="0.3">
      <c r="Q10429" s="1"/>
      <c r="AB10429" s="2"/>
      <c r="AD10429" s="1"/>
      <c r="AE10429" s="1"/>
      <c r="AF10429" s="1"/>
      <c r="AG10429" s="1"/>
      <c r="AH10429" s="1"/>
    </row>
    <row r="10430" spans="17:34" x14ac:dyDescent="0.3">
      <c r="Q10430" s="1"/>
      <c r="AB10430" s="2"/>
      <c r="AD10430" s="1"/>
      <c r="AE10430" s="1"/>
      <c r="AF10430" s="1"/>
      <c r="AG10430" s="1"/>
      <c r="AH10430" s="1"/>
    </row>
    <row r="10431" spans="17:34" x14ac:dyDescent="0.3">
      <c r="Q10431" s="1"/>
      <c r="AB10431" s="2"/>
      <c r="AD10431" s="1"/>
      <c r="AE10431" s="1"/>
      <c r="AF10431" s="1"/>
      <c r="AG10431" s="1"/>
      <c r="AH10431" s="1"/>
    </row>
    <row r="10432" spans="17:34" x14ac:dyDescent="0.3">
      <c r="Q10432" s="1"/>
      <c r="AB10432" s="2"/>
      <c r="AD10432" s="1"/>
      <c r="AE10432" s="1"/>
      <c r="AF10432" s="1"/>
      <c r="AG10432" s="1"/>
      <c r="AH10432" s="1"/>
    </row>
    <row r="10433" spans="17:34" x14ac:dyDescent="0.3">
      <c r="Q10433" s="1"/>
      <c r="AB10433" s="2"/>
      <c r="AD10433" s="1"/>
      <c r="AE10433" s="1"/>
      <c r="AF10433" s="1"/>
      <c r="AG10433" s="1"/>
      <c r="AH10433" s="1"/>
    </row>
    <row r="10434" spans="17:34" x14ac:dyDescent="0.3">
      <c r="Q10434" s="1"/>
      <c r="AB10434" s="2"/>
      <c r="AD10434" s="1"/>
      <c r="AE10434" s="1"/>
      <c r="AF10434" s="1"/>
      <c r="AG10434" s="1"/>
      <c r="AH10434" s="1"/>
    </row>
    <row r="10435" spans="17:34" x14ac:dyDescent="0.3">
      <c r="Q10435" s="1"/>
      <c r="AB10435" s="2"/>
      <c r="AD10435" s="1"/>
      <c r="AE10435" s="1"/>
      <c r="AF10435" s="1"/>
      <c r="AG10435" s="1"/>
      <c r="AH10435" s="1"/>
    </row>
    <row r="10436" spans="17:34" x14ac:dyDescent="0.3">
      <c r="Q10436" s="1"/>
      <c r="AB10436" s="2"/>
      <c r="AD10436" s="1"/>
      <c r="AE10436" s="1"/>
      <c r="AF10436" s="1"/>
      <c r="AG10436" s="1"/>
      <c r="AH10436" s="1"/>
    </row>
    <row r="10437" spans="17:34" x14ac:dyDescent="0.3">
      <c r="Q10437" s="1"/>
      <c r="AB10437" s="2"/>
      <c r="AD10437" s="1"/>
      <c r="AE10437" s="1"/>
      <c r="AF10437" s="1"/>
      <c r="AG10437" s="1"/>
      <c r="AH10437" s="1"/>
    </row>
    <row r="10438" spans="17:34" x14ac:dyDescent="0.3">
      <c r="Q10438" s="1"/>
      <c r="AB10438" s="2"/>
      <c r="AD10438" s="1"/>
      <c r="AE10438" s="1"/>
      <c r="AF10438" s="1"/>
      <c r="AG10438" s="1"/>
      <c r="AH10438" s="1"/>
    </row>
    <row r="10439" spans="17:34" x14ac:dyDescent="0.3">
      <c r="Q10439" s="1"/>
      <c r="AB10439" s="2"/>
      <c r="AD10439" s="1"/>
      <c r="AE10439" s="1"/>
      <c r="AF10439" s="1"/>
      <c r="AG10439" s="1"/>
      <c r="AH10439" s="1"/>
    </row>
    <row r="10440" spans="17:34" x14ac:dyDescent="0.3">
      <c r="Q10440" s="1"/>
      <c r="AB10440" s="2"/>
      <c r="AD10440" s="1"/>
      <c r="AE10440" s="1"/>
      <c r="AF10440" s="1"/>
      <c r="AG10440" s="1"/>
      <c r="AH10440" s="1"/>
    </row>
    <row r="10441" spans="17:34" x14ac:dyDescent="0.3">
      <c r="Q10441" s="1"/>
      <c r="AB10441" s="2"/>
      <c r="AD10441" s="1"/>
      <c r="AE10441" s="1"/>
      <c r="AF10441" s="1"/>
      <c r="AG10441" s="1"/>
      <c r="AH10441" s="1"/>
    </row>
    <row r="10442" spans="17:34" x14ac:dyDescent="0.3">
      <c r="Q10442" s="1"/>
      <c r="AB10442" s="2"/>
      <c r="AD10442" s="1"/>
      <c r="AE10442" s="1"/>
      <c r="AF10442" s="1"/>
      <c r="AG10442" s="1"/>
      <c r="AH10442" s="1"/>
    </row>
    <row r="10443" spans="17:34" x14ac:dyDescent="0.3">
      <c r="Q10443" s="1"/>
      <c r="AB10443" s="2"/>
      <c r="AD10443" s="1"/>
      <c r="AE10443" s="1"/>
      <c r="AF10443" s="1"/>
      <c r="AG10443" s="1"/>
      <c r="AH10443" s="1"/>
    </row>
    <row r="10444" spans="17:34" x14ac:dyDescent="0.3">
      <c r="Q10444" s="1"/>
      <c r="AB10444" s="2"/>
      <c r="AD10444" s="1"/>
      <c r="AE10444" s="1"/>
      <c r="AF10444" s="1"/>
      <c r="AG10444" s="1"/>
      <c r="AH10444" s="1"/>
    </row>
    <row r="10445" spans="17:34" x14ac:dyDescent="0.3">
      <c r="Q10445" s="1"/>
      <c r="AB10445" s="2"/>
      <c r="AD10445" s="1"/>
      <c r="AE10445" s="1"/>
      <c r="AF10445" s="1"/>
      <c r="AG10445" s="1"/>
      <c r="AH10445" s="1"/>
    </row>
    <row r="10446" spans="17:34" x14ac:dyDescent="0.3">
      <c r="Q10446" s="1"/>
      <c r="AB10446" s="2"/>
      <c r="AD10446" s="1"/>
      <c r="AE10446" s="1"/>
      <c r="AF10446" s="1"/>
      <c r="AG10446" s="1"/>
      <c r="AH10446" s="1"/>
    </row>
    <row r="10447" spans="17:34" x14ac:dyDescent="0.3">
      <c r="Q10447" s="1"/>
      <c r="AB10447" s="2"/>
      <c r="AD10447" s="1"/>
      <c r="AE10447" s="1"/>
      <c r="AF10447" s="1"/>
      <c r="AG10447" s="1"/>
      <c r="AH10447" s="1"/>
    </row>
    <row r="10448" spans="17:34" x14ac:dyDescent="0.3">
      <c r="Q10448" s="1"/>
      <c r="AB10448" s="2"/>
      <c r="AD10448" s="1"/>
      <c r="AE10448" s="1"/>
      <c r="AF10448" s="1"/>
      <c r="AG10448" s="1"/>
      <c r="AH10448" s="1"/>
    </row>
    <row r="10449" spans="17:34" x14ac:dyDescent="0.3">
      <c r="Q10449" s="1"/>
      <c r="AB10449" s="2"/>
      <c r="AD10449" s="1"/>
      <c r="AE10449" s="1"/>
      <c r="AF10449" s="1"/>
      <c r="AG10449" s="1"/>
      <c r="AH10449" s="1"/>
    </row>
    <row r="10450" spans="17:34" x14ac:dyDescent="0.3">
      <c r="Q10450" s="1"/>
      <c r="AB10450" s="2"/>
      <c r="AD10450" s="1"/>
      <c r="AE10450" s="1"/>
      <c r="AF10450" s="1"/>
      <c r="AG10450" s="1"/>
      <c r="AH10450" s="1"/>
    </row>
    <row r="10451" spans="17:34" x14ac:dyDescent="0.3">
      <c r="Q10451" s="1"/>
      <c r="AB10451" s="2"/>
      <c r="AD10451" s="1"/>
      <c r="AE10451" s="1"/>
      <c r="AF10451" s="1"/>
      <c r="AG10451" s="1"/>
      <c r="AH10451" s="1"/>
    </row>
    <row r="10452" spans="17:34" x14ac:dyDescent="0.3">
      <c r="Q10452" s="1"/>
      <c r="AB10452" s="2"/>
      <c r="AD10452" s="1"/>
      <c r="AE10452" s="1"/>
      <c r="AF10452" s="1"/>
      <c r="AG10452" s="1"/>
      <c r="AH10452" s="1"/>
    </row>
    <row r="10453" spans="17:34" x14ac:dyDescent="0.3">
      <c r="Q10453" s="1"/>
      <c r="AB10453" s="2"/>
      <c r="AD10453" s="1"/>
      <c r="AE10453" s="1"/>
      <c r="AF10453" s="1"/>
      <c r="AG10453" s="1"/>
      <c r="AH10453" s="1"/>
    </row>
    <row r="10454" spans="17:34" x14ac:dyDescent="0.3">
      <c r="Q10454" s="1"/>
      <c r="AB10454" s="2"/>
      <c r="AD10454" s="1"/>
      <c r="AE10454" s="1"/>
      <c r="AF10454" s="1"/>
      <c r="AG10454" s="1"/>
      <c r="AH10454" s="1"/>
    </row>
    <row r="10455" spans="17:34" x14ac:dyDescent="0.3">
      <c r="Q10455" s="1"/>
      <c r="AB10455" s="2"/>
      <c r="AD10455" s="1"/>
      <c r="AE10455" s="1"/>
      <c r="AF10455" s="1"/>
      <c r="AG10455" s="1"/>
      <c r="AH10455" s="1"/>
    </row>
    <row r="10456" spans="17:34" x14ac:dyDescent="0.3">
      <c r="Q10456" s="1"/>
      <c r="AB10456" s="2"/>
      <c r="AD10456" s="1"/>
      <c r="AE10456" s="1"/>
      <c r="AF10456" s="1"/>
      <c r="AG10456" s="1"/>
      <c r="AH10456" s="1"/>
    </row>
    <row r="10457" spans="17:34" x14ac:dyDescent="0.3">
      <c r="Q10457" s="1"/>
      <c r="AB10457" s="2"/>
      <c r="AD10457" s="1"/>
      <c r="AE10457" s="1"/>
      <c r="AF10457" s="1"/>
      <c r="AG10457" s="1"/>
      <c r="AH10457" s="1"/>
    </row>
    <row r="10458" spans="17:34" x14ac:dyDescent="0.3">
      <c r="Q10458" s="1"/>
      <c r="AB10458" s="2"/>
      <c r="AD10458" s="1"/>
      <c r="AE10458" s="1"/>
      <c r="AF10458" s="1"/>
      <c r="AG10458" s="1"/>
      <c r="AH10458" s="1"/>
    </row>
    <row r="10459" spans="17:34" x14ac:dyDescent="0.3">
      <c r="Q10459" s="1"/>
      <c r="AB10459" s="2"/>
      <c r="AD10459" s="1"/>
      <c r="AE10459" s="1"/>
      <c r="AF10459" s="1"/>
      <c r="AG10459" s="1"/>
      <c r="AH10459" s="1"/>
    </row>
    <row r="10460" spans="17:34" x14ac:dyDescent="0.3">
      <c r="Q10460" s="1"/>
      <c r="AB10460" s="2"/>
      <c r="AD10460" s="1"/>
      <c r="AE10460" s="1"/>
      <c r="AF10460" s="1"/>
      <c r="AG10460" s="1"/>
      <c r="AH10460" s="1"/>
    </row>
    <row r="10461" spans="17:34" x14ac:dyDescent="0.3">
      <c r="Q10461" s="1"/>
      <c r="AB10461" s="2"/>
      <c r="AD10461" s="1"/>
      <c r="AE10461" s="1"/>
      <c r="AF10461" s="1"/>
      <c r="AG10461" s="1"/>
      <c r="AH10461" s="1"/>
    </row>
    <row r="10462" spans="17:34" x14ac:dyDescent="0.3">
      <c r="Q10462" s="1"/>
      <c r="AB10462" s="2"/>
      <c r="AD10462" s="1"/>
      <c r="AE10462" s="1"/>
      <c r="AF10462" s="1"/>
      <c r="AG10462" s="1"/>
      <c r="AH10462" s="1"/>
    </row>
    <row r="10463" spans="17:34" x14ac:dyDescent="0.3">
      <c r="Q10463" s="1"/>
      <c r="AB10463" s="2"/>
      <c r="AD10463" s="1"/>
      <c r="AE10463" s="1"/>
      <c r="AF10463" s="1"/>
      <c r="AG10463" s="1"/>
      <c r="AH10463" s="1"/>
    </row>
    <row r="10464" spans="17:34" x14ac:dyDescent="0.3">
      <c r="Q10464" s="1"/>
      <c r="AB10464" s="2"/>
      <c r="AD10464" s="1"/>
      <c r="AE10464" s="1"/>
      <c r="AF10464" s="1"/>
      <c r="AG10464" s="1"/>
      <c r="AH10464" s="1"/>
    </row>
    <row r="10465" spans="17:34" x14ac:dyDescent="0.3">
      <c r="Q10465" s="1"/>
      <c r="AB10465" s="2"/>
      <c r="AD10465" s="1"/>
      <c r="AE10465" s="1"/>
      <c r="AF10465" s="1"/>
      <c r="AG10465" s="1"/>
      <c r="AH10465" s="1"/>
    </row>
    <row r="10466" spans="17:34" x14ac:dyDescent="0.3">
      <c r="Q10466" s="1"/>
      <c r="AB10466" s="2"/>
      <c r="AD10466" s="1"/>
      <c r="AE10466" s="1"/>
      <c r="AF10466" s="1"/>
      <c r="AG10466" s="1"/>
      <c r="AH10466" s="1"/>
    </row>
    <row r="10467" spans="17:34" x14ac:dyDescent="0.3">
      <c r="Q10467" s="1"/>
      <c r="AB10467" s="2"/>
      <c r="AD10467" s="1"/>
      <c r="AE10467" s="1"/>
      <c r="AF10467" s="1"/>
      <c r="AG10467" s="1"/>
      <c r="AH10467" s="1"/>
    </row>
    <row r="10468" spans="17:34" x14ac:dyDescent="0.3">
      <c r="Q10468" s="1"/>
      <c r="AB10468" s="2"/>
      <c r="AD10468" s="1"/>
      <c r="AE10468" s="1"/>
      <c r="AF10468" s="1"/>
      <c r="AG10468" s="1"/>
      <c r="AH10468" s="1"/>
    </row>
    <row r="10469" spans="17:34" x14ac:dyDescent="0.3">
      <c r="Q10469" s="1"/>
      <c r="AB10469" s="2"/>
      <c r="AD10469" s="1"/>
      <c r="AE10469" s="1"/>
      <c r="AF10469" s="1"/>
      <c r="AG10469" s="1"/>
      <c r="AH10469" s="1"/>
    </row>
    <row r="10470" spans="17:34" x14ac:dyDescent="0.3">
      <c r="Q10470" s="1"/>
      <c r="AB10470" s="2"/>
      <c r="AD10470" s="1"/>
      <c r="AE10470" s="1"/>
      <c r="AF10470" s="1"/>
      <c r="AG10470" s="1"/>
      <c r="AH10470" s="1"/>
    </row>
    <row r="10471" spans="17:34" x14ac:dyDescent="0.3">
      <c r="Q10471" s="1"/>
      <c r="AB10471" s="2"/>
      <c r="AD10471" s="1"/>
      <c r="AE10471" s="1"/>
      <c r="AF10471" s="1"/>
      <c r="AG10471" s="1"/>
      <c r="AH10471" s="1"/>
    </row>
    <row r="10472" spans="17:34" x14ac:dyDescent="0.3">
      <c r="Q10472" s="1"/>
      <c r="AB10472" s="2"/>
      <c r="AD10472" s="1"/>
      <c r="AE10472" s="1"/>
      <c r="AF10472" s="1"/>
      <c r="AG10472" s="1"/>
      <c r="AH10472" s="1"/>
    </row>
    <row r="10473" spans="17:34" x14ac:dyDescent="0.3">
      <c r="Q10473" s="1"/>
      <c r="AB10473" s="2"/>
      <c r="AD10473" s="1"/>
      <c r="AE10473" s="1"/>
      <c r="AF10473" s="1"/>
      <c r="AG10473" s="1"/>
      <c r="AH10473" s="1"/>
    </row>
    <row r="10474" spans="17:34" x14ac:dyDescent="0.3">
      <c r="Q10474" s="1"/>
      <c r="AB10474" s="2"/>
      <c r="AD10474" s="1"/>
      <c r="AE10474" s="1"/>
      <c r="AF10474" s="1"/>
      <c r="AG10474" s="1"/>
      <c r="AH10474" s="1"/>
    </row>
    <row r="10475" spans="17:34" x14ac:dyDescent="0.3">
      <c r="Q10475" s="1"/>
      <c r="AB10475" s="2"/>
      <c r="AD10475" s="1"/>
      <c r="AE10475" s="1"/>
      <c r="AF10475" s="1"/>
      <c r="AG10475" s="1"/>
      <c r="AH10475" s="1"/>
    </row>
    <row r="10476" spans="17:34" x14ac:dyDescent="0.3">
      <c r="Q10476" s="1"/>
      <c r="AB10476" s="2"/>
      <c r="AD10476" s="1"/>
      <c r="AE10476" s="1"/>
      <c r="AF10476" s="1"/>
      <c r="AG10476" s="1"/>
      <c r="AH10476" s="1"/>
    </row>
    <row r="10477" spans="17:34" x14ac:dyDescent="0.3">
      <c r="Q10477" s="1"/>
      <c r="AB10477" s="2"/>
      <c r="AD10477" s="1"/>
      <c r="AE10477" s="1"/>
      <c r="AF10477" s="1"/>
      <c r="AG10477" s="1"/>
      <c r="AH10477" s="1"/>
    </row>
    <row r="10478" spans="17:34" x14ac:dyDescent="0.3">
      <c r="Q10478" s="1"/>
      <c r="AB10478" s="2"/>
      <c r="AD10478" s="1"/>
      <c r="AE10478" s="1"/>
      <c r="AF10478" s="1"/>
      <c r="AG10478" s="1"/>
      <c r="AH10478" s="1"/>
    </row>
    <row r="10479" spans="17:34" x14ac:dyDescent="0.3">
      <c r="Q10479" s="1"/>
      <c r="AB10479" s="2"/>
      <c r="AD10479" s="1"/>
      <c r="AE10479" s="1"/>
      <c r="AF10479" s="1"/>
      <c r="AG10479" s="1"/>
      <c r="AH10479" s="1"/>
    </row>
    <row r="10480" spans="17:34" x14ac:dyDescent="0.3">
      <c r="Q10480" s="1"/>
      <c r="AB10480" s="2"/>
      <c r="AD10480" s="1"/>
      <c r="AE10480" s="1"/>
      <c r="AF10480" s="1"/>
      <c r="AG10480" s="1"/>
      <c r="AH10480" s="1"/>
    </row>
    <row r="10481" spans="17:34" x14ac:dyDescent="0.3">
      <c r="Q10481" s="1"/>
      <c r="AB10481" s="2"/>
      <c r="AD10481" s="1"/>
      <c r="AE10481" s="1"/>
      <c r="AF10481" s="1"/>
      <c r="AG10481" s="1"/>
      <c r="AH10481" s="1"/>
    </row>
    <row r="10482" spans="17:34" x14ac:dyDescent="0.3">
      <c r="Q10482" s="1"/>
      <c r="AB10482" s="2"/>
      <c r="AD10482" s="1"/>
      <c r="AE10482" s="1"/>
      <c r="AF10482" s="1"/>
      <c r="AG10482" s="1"/>
      <c r="AH10482" s="1"/>
    </row>
    <row r="10483" spans="17:34" x14ac:dyDescent="0.3">
      <c r="Q10483" s="1"/>
      <c r="AB10483" s="2"/>
      <c r="AD10483" s="1"/>
      <c r="AE10483" s="1"/>
      <c r="AF10483" s="1"/>
      <c r="AG10483" s="1"/>
      <c r="AH10483" s="1"/>
    </row>
    <row r="10484" spans="17:34" x14ac:dyDescent="0.3">
      <c r="Q10484" s="1"/>
      <c r="AB10484" s="2"/>
      <c r="AD10484" s="1"/>
      <c r="AE10484" s="1"/>
      <c r="AF10484" s="1"/>
      <c r="AG10484" s="1"/>
      <c r="AH10484" s="1"/>
    </row>
    <row r="10485" spans="17:34" x14ac:dyDescent="0.3">
      <c r="Q10485" s="1"/>
      <c r="AB10485" s="2"/>
      <c r="AD10485" s="1"/>
      <c r="AE10485" s="1"/>
      <c r="AF10485" s="1"/>
      <c r="AG10485" s="1"/>
      <c r="AH10485" s="1"/>
    </row>
    <row r="10486" spans="17:34" x14ac:dyDescent="0.3">
      <c r="Q10486" s="1"/>
      <c r="AB10486" s="2"/>
      <c r="AD10486" s="1"/>
      <c r="AE10486" s="1"/>
      <c r="AF10486" s="1"/>
      <c r="AG10486" s="1"/>
      <c r="AH10486" s="1"/>
    </row>
    <row r="10487" spans="17:34" x14ac:dyDescent="0.3">
      <c r="Q10487" s="1"/>
      <c r="AB10487" s="2"/>
      <c r="AD10487" s="1"/>
      <c r="AE10487" s="1"/>
      <c r="AF10487" s="1"/>
      <c r="AG10487" s="1"/>
      <c r="AH10487" s="1"/>
    </row>
    <row r="10488" spans="17:34" x14ac:dyDescent="0.3">
      <c r="Q10488" s="1"/>
      <c r="AB10488" s="2"/>
      <c r="AD10488" s="1"/>
      <c r="AE10488" s="1"/>
      <c r="AF10488" s="1"/>
      <c r="AG10488" s="1"/>
      <c r="AH10488" s="1"/>
    </row>
    <row r="10489" spans="17:34" x14ac:dyDescent="0.3">
      <c r="Q10489" s="1"/>
      <c r="AB10489" s="2"/>
      <c r="AD10489" s="1"/>
      <c r="AE10489" s="1"/>
      <c r="AF10489" s="1"/>
      <c r="AG10489" s="1"/>
      <c r="AH10489" s="1"/>
    </row>
    <row r="10490" spans="17:34" x14ac:dyDescent="0.3">
      <c r="Q10490" s="1"/>
      <c r="AB10490" s="2"/>
      <c r="AD10490" s="1"/>
      <c r="AE10490" s="1"/>
      <c r="AF10490" s="1"/>
      <c r="AG10490" s="1"/>
      <c r="AH10490" s="1"/>
    </row>
    <row r="10491" spans="17:34" x14ac:dyDescent="0.3">
      <c r="Q10491" s="1"/>
      <c r="AB10491" s="2"/>
      <c r="AD10491" s="1"/>
      <c r="AE10491" s="1"/>
      <c r="AF10491" s="1"/>
      <c r="AG10491" s="1"/>
      <c r="AH10491" s="1"/>
    </row>
    <row r="10492" spans="17:34" x14ac:dyDescent="0.3">
      <c r="Q10492" s="1"/>
      <c r="AB10492" s="2"/>
      <c r="AD10492" s="1"/>
      <c r="AE10492" s="1"/>
      <c r="AF10492" s="1"/>
      <c r="AG10492" s="1"/>
      <c r="AH10492" s="1"/>
    </row>
    <row r="10493" spans="17:34" x14ac:dyDescent="0.3">
      <c r="Q10493" s="1"/>
      <c r="AB10493" s="2"/>
      <c r="AD10493" s="1"/>
      <c r="AE10493" s="1"/>
      <c r="AF10493" s="1"/>
      <c r="AG10493" s="1"/>
      <c r="AH10493" s="1"/>
    </row>
    <row r="10494" spans="17:34" x14ac:dyDescent="0.3">
      <c r="Q10494" s="1"/>
      <c r="AB10494" s="2"/>
      <c r="AD10494" s="1"/>
      <c r="AE10494" s="1"/>
      <c r="AF10494" s="1"/>
      <c r="AG10494" s="1"/>
      <c r="AH10494" s="1"/>
    </row>
    <row r="10495" spans="17:34" x14ac:dyDescent="0.3">
      <c r="Q10495" s="1"/>
      <c r="AB10495" s="2"/>
      <c r="AD10495" s="1"/>
      <c r="AE10495" s="1"/>
      <c r="AF10495" s="1"/>
      <c r="AG10495" s="1"/>
      <c r="AH10495" s="1"/>
    </row>
    <row r="10496" spans="17:34" x14ac:dyDescent="0.3">
      <c r="Q10496" s="1"/>
      <c r="AB10496" s="2"/>
      <c r="AD10496" s="1"/>
      <c r="AE10496" s="1"/>
      <c r="AF10496" s="1"/>
      <c r="AG10496" s="1"/>
      <c r="AH10496" s="1"/>
    </row>
    <row r="10497" spans="17:34" x14ac:dyDescent="0.3">
      <c r="Q10497" s="1"/>
      <c r="AB10497" s="2"/>
      <c r="AD10497" s="1"/>
      <c r="AE10497" s="1"/>
      <c r="AF10497" s="1"/>
      <c r="AG10497" s="1"/>
      <c r="AH10497" s="1"/>
    </row>
    <row r="10498" spans="17:34" x14ac:dyDescent="0.3">
      <c r="Q10498" s="1"/>
      <c r="AB10498" s="2"/>
      <c r="AD10498" s="1"/>
      <c r="AE10498" s="1"/>
      <c r="AF10498" s="1"/>
      <c r="AG10498" s="1"/>
      <c r="AH10498" s="1"/>
    </row>
    <row r="10499" spans="17:34" x14ac:dyDescent="0.3">
      <c r="Q10499" s="1"/>
      <c r="AB10499" s="2"/>
      <c r="AD10499" s="1"/>
      <c r="AE10499" s="1"/>
      <c r="AF10499" s="1"/>
      <c r="AG10499" s="1"/>
      <c r="AH10499" s="1"/>
    </row>
    <row r="10500" spans="17:34" x14ac:dyDescent="0.3">
      <c r="Q10500" s="1"/>
      <c r="AB10500" s="2"/>
      <c r="AD10500" s="1"/>
      <c r="AE10500" s="1"/>
      <c r="AF10500" s="1"/>
      <c r="AG10500" s="1"/>
      <c r="AH10500" s="1"/>
    </row>
    <row r="10501" spans="17:34" x14ac:dyDescent="0.3">
      <c r="Q10501" s="1"/>
      <c r="AB10501" s="2"/>
      <c r="AD10501" s="1"/>
      <c r="AE10501" s="1"/>
      <c r="AF10501" s="1"/>
      <c r="AG10501" s="1"/>
      <c r="AH10501" s="1"/>
    </row>
    <row r="10502" spans="17:34" x14ac:dyDescent="0.3">
      <c r="Q10502" s="1"/>
      <c r="AB10502" s="2"/>
      <c r="AD10502" s="1"/>
      <c r="AE10502" s="1"/>
      <c r="AF10502" s="1"/>
      <c r="AG10502" s="1"/>
      <c r="AH10502" s="1"/>
    </row>
    <row r="10503" spans="17:34" x14ac:dyDescent="0.3">
      <c r="Q10503" s="1"/>
      <c r="AB10503" s="2"/>
      <c r="AD10503" s="1"/>
      <c r="AE10503" s="1"/>
      <c r="AF10503" s="1"/>
      <c r="AG10503" s="1"/>
      <c r="AH10503" s="1"/>
    </row>
    <row r="10504" spans="17:34" x14ac:dyDescent="0.3">
      <c r="Q10504" s="1"/>
      <c r="AB10504" s="2"/>
      <c r="AD10504" s="1"/>
      <c r="AE10504" s="1"/>
      <c r="AF10504" s="1"/>
      <c r="AG10504" s="1"/>
      <c r="AH10504" s="1"/>
    </row>
    <row r="10505" spans="17:34" x14ac:dyDescent="0.3">
      <c r="Q10505" s="1"/>
      <c r="AB10505" s="2"/>
      <c r="AD10505" s="1"/>
      <c r="AE10505" s="1"/>
      <c r="AF10505" s="1"/>
      <c r="AG10505" s="1"/>
      <c r="AH10505" s="1"/>
    </row>
    <row r="10506" spans="17:34" x14ac:dyDescent="0.3">
      <c r="Q10506" s="1"/>
      <c r="AB10506" s="2"/>
      <c r="AD10506" s="1"/>
      <c r="AE10506" s="1"/>
      <c r="AF10506" s="1"/>
      <c r="AG10506" s="1"/>
      <c r="AH10506" s="1"/>
    </row>
    <row r="10507" spans="17:34" x14ac:dyDescent="0.3">
      <c r="Q10507" s="1"/>
      <c r="AB10507" s="2"/>
      <c r="AD10507" s="1"/>
      <c r="AE10507" s="1"/>
      <c r="AF10507" s="1"/>
      <c r="AG10507" s="1"/>
      <c r="AH10507" s="1"/>
    </row>
    <row r="10508" spans="17:34" x14ac:dyDescent="0.3">
      <c r="Q10508" s="1"/>
      <c r="AB10508" s="2"/>
      <c r="AD10508" s="1"/>
      <c r="AE10508" s="1"/>
      <c r="AF10508" s="1"/>
      <c r="AG10508" s="1"/>
      <c r="AH10508" s="1"/>
    </row>
    <row r="10509" spans="17:34" x14ac:dyDescent="0.3">
      <c r="Q10509" s="1"/>
      <c r="AB10509" s="2"/>
      <c r="AD10509" s="1"/>
      <c r="AE10509" s="1"/>
      <c r="AF10509" s="1"/>
      <c r="AG10509" s="1"/>
      <c r="AH10509" s="1"/>
    </row>
    <row r="10510" spans="17:34" x14ac:dyDescent="0.3">
      <c r="Q10510" s="1"/>
      <c r="AB10510" s="2"/>
      <c r="AD10510" s="1"/>
      <c r="AE10510" s="1"/>
      <c r="AF10510" s="1"/>
      <c r="AG10510" s="1"/>
      <c r="AH10510" s="1"/>
    </row>
    <row r="10511" spans="17:34" x14ac:dyDescent="0.3">
      <c r="Q10511" s="1"/>
      <c r="AB10511" s="2"/>
      <c r="AD10511" s="1"/>
      <c r="AE10511" s="1"/>
      <c r="AF10511" s="1"/>
      <c r="AG10511" s="1"/>
      <c r="AH10511" s="1"/>
    </row>
    <row r="10512" spans="17:34" x14ac:dyDescent="0.3">
      <c r="Q10512" s="1"/>
      <c r="AB10512" s="2"/>
      <c r="AD10512" s="1"/>
      <c r="AE10512" s="1"/>
      <c r="AF10512" s="1"/>
      <c r="AG10512" s="1"/>
      <c r="AH10512" s="1"/>
    </row>
    <row r="10513" spans="17:34" x14ac:dyDescent="0.3">
      <c r="Q10513" s="1"/>
      <c r="AB10513" s="2"/>
      <c r="AD10513" s="1"/>
      <c r="AE10513" s="1"/>
      <c r="AF10513" s="1"/>
      <c r="AG10513" s="1"/>
      <c r="AH10513" s="1"/>
    </row>
    <row r="10514" spans="17:34" x14ac:dyDescent="0.3">
      <c r="Q10514" s="1"/>
      <c r="AB10514" s="2"/>
      <c r="AD10514" s="1"/>
      <c r="AE10514" s="1"/>
      <c r="AF10514" s="1"/>
      <c r="AG10514" s="1"/>
      <c r="AH10514" s="1"/>
    </row>
    <row r="10515" spans="17:34" x14ac:dyDescent="0.3">
      <c r="Q10515" s="1"/>
      <c r="AB10515" s="2"/>
      <c r="AD10515" s="1"/>
      <c r="AE10515" s="1"/>
      <c r="AF10515" s="1"/>
      <c r="AG10515" s="1"/>
      <c r="AH10515" s="1"/>
    </row>
    <row r="10516" spans="17:34" x14ac:dyDescent="0.3">
      <c r="Q10516" s="1"/>
      <c r="AB10516" s="2"/>
      <c r="AD10516" s="1"/>
      <c r="AE10516" s="1"/>
      <c r="AF10516" s="1"/>
      <c r="AG10516" s="1"/>
      <c r="AH10516" s="1"/>
    </row>
    <row r="10517" spans="17:34" x14ac:dyDescent="0.3">
      <c r="Q10517" s="1"/>
      <c r="AB10517" s="2"/>
      <c r="AD10517" s="1"/>
      <c r="AE10517" s="1"/>
      <c r="AF10517" s="1"/>
      <c r="AG10517" s="1"/>
      <c r="AH10517" s="1"/>
    </row>
    <row r="10518" spans="17:34" x14ac:dyDescent="0.3">
      <c r="Q10518" s="1"/>
      <c r="AB10518" s="2"/>
      <c r="AD10518" s="1"/>
      <c r="AE10518" s="1"/>
      <c r="AF10518" s="1"/>
      <c r="AG10518" s="1"/>
      <c r="AH10518" s="1"/>
    </row>
    <row r="10519" spans="17:34" x14ac:dyDescent="0.3">
      <c r="Q10519" s="1"/>
      <c r="AB10519" s="2"/>
      <c r="AD10519" s="1"/>
      <c r="AE10519" s="1"/>
      <c r="AF10519" s="1"/>
      <c r="AG10519" s="1"/>
      <c r="AH10519" s="1"/>
    </row>
    <row r="10520" spans="17:34" x14ac:dyDescent="0.3">
      <c r="Q10520" s="1"/>
      <c r="AB10520" s="2"/>
      <c r="AD10520" s="1"/>
      <c r="AE10520" s="1"/>
      <c r="AF10520" s="1"/>
      <c r="AG10520" s="1"/>
      <c r="AH10520" s="1"/>
    </row>
    <row r="10521" spans="17:34" x14ac:dyDescent="0.3">
      <c r="Q10521" s="1"/>
      <c r="AB10521" s="2"/>
      <c r="AD10521" s="1"/>
      <c r="AE10521" s="1"/>
      <c r="AF10521" s="1"/>
      <c r="AG10521" s="1"/>
      <c r="AH10521" s="1"/>
    </row>
    <row r="10522" spans="17:34" x14ac:dyDescent="0.3">
      <c r="Q10522" s="1"/>
      <c r="AB10522" s="2"/>
      <c r="AD10522" s="1"/>
      <c r="AE10522" s="1"/>
      <c r="AF10522" s="1"/>
      <c r="AG10522" s="1"/>
      <c r="AH10522" s="1"/>
    </row>
    <row r="10523" spans="17:34" x14ac:dyDescent="0.3">
      <c r="Q10523" s="1"/>
      <c r="AB10523" s="2"/>
      <c r="AD10523" s="1"/>
      <c r="AE10523" s="1"/>
      <c r="AF10523" s="1"/>
      <c r="AG10523" s="1"/>
      <c r="AH10523" s="1"/>
    </row>
    <row r="10524" spans="17:34" x14ac:dyDescent="0.3">
      <c r="Q10524" s="1"/>
      <c r="AB10524" s="2"/>
      <c r="AD10524" s="1"/>
      <c r="AE10524" s="1"/>
      <c r="AF10524" s="1"/>
      <c r="AG10524" s="1"/>
      <c r="AH10524" s="1"/>
    </row>
    <row r="10525" spans="17:34" x14ac:dyDescent="0.3">
      <c r="Q10525" s="1"/>
      <c r="AB10525" s="2"/>
      <c r="AD10525" s="1"/>
      <c r="AE10525" s="1"/>
      <c r="AF10525" s="1"/>
      <c r="AG10525" s="1"/>
      <c r="AH10525" s="1"/>
    </row>
    <row r="10526" spans="17:34" x14ac:dyDescent="0.3">
      <c r="Q10526" s="1"/>
      <c r="AB10526" s="2"/>
      <c r="AD10526" s="1"/>
      <c r="AE10526" s="1"/>
      <c r="AF10526" s="1"/>
      <c r="AG10526" s="1"/>
      <c r="AH10526" s="1"/>
    </row>
    <row r="10527" spans="17:34" x14ac:dyDescent="0.3">
      <c r="Q10527" s="1"/>
      <c r="AB10527" s="2"/>
      <c r="AD10527" s="1"/>
      <c r="AE10527" s="1"/>
      <c r="AF10527" s="1"/>
      <c r="AG10527" s="1"/>
      <c r="AH10527" s="1"/>
    </row>
    <row r="10528" spans="17:34" x14ac:dyDescent="0.3">
      <c r="Q10528" s="1"/>
      <c r="AB10528" s="2"/>
      <c r="AD10528" s="1"/>
      <c r="AE10528" s="1"/>
      <c r="AF10528" s="1"/>
      <c r="AG10528" s="1"/>
      <c r="AH10528" s="1"/>
    </row>
    <row r="10529" spans="17:34" x14ac:dyDescent="0.3">
      <c r="Q10529" s="1"/>
      <c r="AB10529" s="2"/>
      <c r="AD10529" s="1"/>
      <c r="AE10529" s="1"/>
      <c r="AF10529" s="1"/>
      <c r="AG10529" s="1"/>
      <c r="AH10529" s="1"/>
    </row>
    <row r="10530" spans="17:34" x14ac:dyDescent="0.3">
      <c r="Q10530" s="1"/>
      <c r="AB10530" s="2"/>
      <c r="AD10530" s="1"/>
      <c r="AE10530" s="1"/>
      <c r="AF10530" s="1"/>
      <c r="AG10530" s="1"/>
      <c r="AH10530" s="1"/>
    </row>
    <row r="10531" spans="17:34" x14ac:dyDescent="0.3">
      <c r="Q10531" s="1"/>
      <c r="AB10531" s="2"/>
      <c r="AD10531" s="1"/>
      <c r="AE10531" s="1"/>
      <c r="AF10531" s="1"/>
      <c r="AG10531" s="1"/>
      <c r="AH10531" s="1"/>
    </row>
    <row r="10532" spans="17:34" x14ac:dyDescent="0.3">
      <c r="Q10532" s="1"/>
      <c r="AB10532" s="2"/>
      <c r="AD10532" s="1"/>
      <c r="AE10532" s="1"/>
      <c r="AF10532" s="1"/>
      <c r="AG10532" s="1"/>
      <c r="AH10532" s="1"/>
    </row>
    <row r="10533" spans="17:34" x14ac:dyDescent="0.3">
      <c r="Q10533" s="1"/>
      <c r="AB10533" s="2"/>
      <c r="AD10533" s="1"/>
      <c r="AE10533" s="1"/>
      <c r="AF10533" s="1"/>
      <c r="AG10533" s="1"/>
      <c r="AH10533" s="1"/>
    </row>
    <row r="10534" spans="17:34" x14ac:dyDescent="0.3">
      <c r="Q10534" s="1"/>
      <c r="AB10534" s="2"/>
      <c r="AD10534" s="1"/>
      <c r="AE10534" s="1"/>
      <c r="AF10534" s="1"/>
      <c r="AG10534" s="1"/>
      <c r="AH10534" s="1"/>
    </row>
    <row r="10535" spans="17:34" x14ac:dyDescent="0.3">
      <c r="Q10535" s="1"/>
      <c r="AB10535" s="2"/>
      <c r="AD10535" s="1"/>
      <c r="AE10535" s="1"/>
      <c r="AF10535" s="1"/>
      <c r="AG10535" s="1"/>
      <c r="AH10535" s="1"/>
    </row>
    <row r="10536" spans="17:34" x14ac:dyDescent="0.3">
      <c r="Q10536" s="1"/>
      <c r="AB10536" s="2"/>
      <c r="AD10536" s="1"/>
      <c r="AE10536" s="1"/>
      <c r="AF10536" s="1"/>
      <c r="AG10536" s="1"/>
      <c r="AH10536" s="1"/>
    </row>
    <row r="10537" spans="17:34" x14ac:dyDescent="0.3">
      <c r="Q10537" s="1"/>
      <c r="AB10537" s="2"/>
      <c r="AD10537" s="1"/>
      <c r="AE10537" s="1"/>
      <c r="AF10537" s="1"/>
      <c r="AG10537" s="1"/>
      <c r="AH10537" s="1"/>
    </row>
    <row r="10538" spans="17:34" x14ac:dyDescent="0.3">
      <c r="Q10538" s="1"/>
      <c r="AB10538" s="2"/>
      <c r="AD10538" s="1"/>
      <c r="AE10538" s="1"/>
      <c r="AF10538" s="1"/>
      <c r="AG10538" s="1"/>
      <c r="AH10538" s="1"/>
    </row>
    <row r="10539" spans="17:34" x14ac:dyDescent="0.3">
      <c r="Q10539" s="1"/>
      <c r="AB10539" s="2"/>
      <c r="AD10539" s="1"/>
      <c r="AE10539" s="1"/>
      <c r="AF10539" s="1"/>
      <c r="AG10539" s="1"/>
      <c r="AH10539" s="1"/>
    </row>
    <row r="10540" spans="17:34" x14ac:dyDescent="0.3">
      <c r="Q10540" s="1"/>
      <c r="AB10540" s="2"/>
      <c r="AD10540" s="1"/>
      <c r="AE10540" s="1"/>
      <c r="AF10540" s="1"/>
      <c r="AG10540" s="1"/>
      <c r="AH10540" s="1"/>
    </row>
    <row r="10541" spans="17:34" x14ac:dyDescent="0.3">
      <c r="Q10541" s="1"/>
      <c r="AB10541" s="2"/>
      <c r="AD10541" s="1"/>
      <c r="AE10541" s="1"/>
      <c r="AF10541" s="1"/>
      <c r="AG10541" s="1"/>
      <c r="AH10541" s="1"/>
    </row>
    <row r="10542" spans="17:34" x14ac:dyDescent="0.3">
      <c r="Q10542" s="1"/>
      <c r="AB10542" s="2"/>
      <c r="AD10542" s="1"/>
      <c r="AE10542" s="1"/>
      <c r="AF10542" s="1"/>
      <c r="AG10542" s="1"/>
      <c r="AH10542" s="1"/>
    </row>
    <row r="10543" spans="17:34" x14ac:dyDescent="0.3">
      <c r="Q10543" s="1"/>
      <c r="AB10543" s="2"/>
      <c r="AD10543" s="1"/>
      <c r="AE10543" s="1"/>
      <c r="AF10543" s="1"/>
      <c r="AG10543" s="1"/>
      <c r="AH10543" s="1"/>
    </row>
    <row r="10544" spans="17:34" x14ac:dyDescent="0.3">
      <c r="Q10544" s="1"/>
      <c r="AB10544" s="2"/>
      <c r="AD10544" s="1"/>
      <c r="AE10544" s="1"/>
      <c r="AF10544" s="1"/>
      <c r="AG10544" s="1"/>
      <c r="AH10544" s="1"/>
    </row>
    <row r="10545" spans="17:34" x14ac:dyDescent="0.3">
      <c r="Q10545" s="1"/>
      <c r="AB10545" s="2"/>
      <c r="AD10545" s="1"/>
      <c r="AE10545" s="1"/>
      <c r="AF10545" s="1"/>
      <c r="AG10545" s="1"/>
      <c r="AH10545" s="1"/>
    </row>
    <row r="10546" spans="17:34" x14ac:dyDescent="0.3">
      <c r="Q10546" s="1"/>
      <c r="AB10546" s="2"/>
      <c r="AD10546" s="1"/>
      <c r="AE10546" s="1"/>
      <c r="AF10546" s="1"/>
      <c r="AG10546" s="1"/>
      <c r="AH10546" s="1"/>
    </row>
    <row r="10547" spans="17:34" x14ac:dyDescent="0.3">
      <c r="Q10547" s="1"/>
      <c r="AB10547" s="2"/>
      <c r="AD10547" s="1"/>
      <c r="AE10547" s="1"/>
      <c r="AF10547" s="1"/>
      <c r="AG10547" s="1"/>
      <c r="AH10547" s="1"/>
    </row>
    <row r="10548" spans="17:34" x14ac:dyDescent="0.3">
      <c r="Q10548" s="1"/>
      <c r="AB10548" s="2"/>
      <c r="AD10548" s="1"/>
      <c r="AE10548" s="1"/>
      <c r="AF10548" s="1"/>
      <c r="AG10548" s="1"/>
      <c r="AH10548" s="1"/>
    </row>
    <row r="10549" spans="17:34" x14ac:dyDescent="0.3">
      <c r="Q10549" s="1"/>
      <c r="AB10549" s="2"/>
      <c r="AD10549" s="1"/>
      <c r="AE10549" s="1"/>
      <c r="AF10549" s="1"/>
      <c r="AG10549" s="1"/>
      <c r="AH10549" s="1"/>
    </row>
    <row r="10550" spans="17:34" x14ac:dyDescent="0.3">
      <c r="Q10550" s="1"/>
      <c r="AB10550" s="2"/>
      <c r="AD10550" s="1"/>
      <c r="AE10550" s="1"/>
      <c r="AF10550" s="1"/>
      <c r="AG10550" s="1"/>
      <c r="AH10550" s="1"/>
    </row>
    <row r="10551" spans="17:34" x14ac:dyDescent="0.3">
      <c r="Q10551" s="1"/>
      <c r="AB10551" s="2"/>
      <c r="AD10551" s="1"/>
      <c r="AE10551" s="1"/>
      <c r="AF10551" s="1"/>
      <c r="AG10551" s="1"/>
      <c r="AH10551" s="1"/>
    </row>
    <row r="10552" spans="17:34" x14ac:dyDescent="0.3">
      <c r="Q10552" s="1"/>
      <c r="AB10552" s="2"/>
      <c r="AD10552" s="1"/>
      <c r="AE10552" s="1"/>
      <c r="AF10552" s="1"/>
      <c r="AG10552" s="1"/>
      <c r="AH10552" s="1"/>
    </row>
    <row r="10553" spans="17:34" x14ac:dyDescent="0.3">
      <c r="Q10553" s="1"/>
      <c r="AB10553" s="2"/>
      <c r="AD10553" s="1"/>
      <c r="AE10553" s="1"/>
      <c r="AF10553" s="1"/>
      <c r="AG10553" s="1"/>
      <c r="AH10553" s="1"/>
    </row>
    <row r="10554" spans="17:34" x14ac:dyDescent="0.3">
      <c r="Q10554" s="1"/>
      <c r="AB10554" s="2"/>
      <c r="AD10554" s="1"/>
      <c r="AE10554" s="1"/>
      <c r="AF10554" s="1"/>
      <c r="AG10554" s="1"/>
      <c r="AH10554" s="1"/>
    </row>
    <row r="10555" spans="17:34" x14ac:dyDescent="0.3">
      <c r="Q10555" s="1"/>
      <c r="AB10555" s="2"/>
      <c r="AD10555" s="1"/>
      <c r="AE10555" s="1"/>
      <c r="AF10555" s="1"/>
      <c r="AG10555" s="1"/>
      <c r="AH10555" s="1"/>
    </row>
    <row r="10556" spans="17:34" x14ac:dyDescent="0.3">
      <c r="Q10556" s="1"/>
      <c r="AB10556" s="2"/>
      <c r="AD10556" s="1"/>
      <c r="AE10556" s="1"/>
      <c r="AF10556" s="1"/>
      <c r="AG10556" s="1"/>
      <c r="AH10556" s="1"/>
    </row>
    <row r="10557" spans="17:34" x14ac:dyDescent="0.3">
      <c r="Q10557" s="1"/>
      <c r="AB10557" s="2"/>
      <c r="AD10557" s="1"/>
      <c r="AE10557" s="1"/>
      <c r="AF10557" s="1"/>
      <c r="AG10557" s="1"/>
      <c r="AH10557" s="1"/>
    </row>
    <row r="10558" spans="17:34" x14ac:dyDescent="0.3">
      <c r="Q10558" s="1"/>
      <c r="AB10558" s="2"/>
      <c r="AD10558" s="1"/>
      <c r="AE10558" s="1"/>
      <c r="AF10558" s="1"/>
      <c r="AG10558" s="1"/>
      <c r="AH10558" s="1"/>
    </row>
    <row r="10559" spans="17:34" x14ac:dyDescent="0.3">
      <c r="Q10559" s="1"/>
      <c r="AB10559" s="2"/>
      <c r="AD10559" s="1"/>
      <c r="AE10559" s="1"/>
      <c r="AF10559" s="1"/>
      <c r="AG10559" s="1"/>
      <c r="AH10559" s="1"/>
    </row>
    <row r="10560" spans="17:34" x14ac:dyDescent="0.3">
      <c r="Q10560" s="1"/>
      <c r="AB10560" s="2"/>
      <c r="AD10560" s="1"/>
      <c r="AE10560" s="1"/>
      <c r="AF10560" s="1"/>
      <c r="AG10560" s="1"/>
      <c r="AH10560" s="1"/>
    </row>
    <row r="10561" spans="17:34" x14ac:dyDescent="0.3">
      <c r="Q10561" s="1"/>
      <c r="AB10561" s="2"/>
      <c r="AD10561" s="1"/>
      <c r="AE10561" s="1"/>
      <c r="AF10561" s="1"/>
      <c r="AG10561" s="1"/>
      <c r="AH10561" s="1"/>
    </row>
    <row r="10562" spans="17:34" x14ac:dyDescent="0.3">
      <c r="Q10562" s="1"/>
      <c r="AB10562" s="2"/>
      <c r="AD10562" s="1"/>
      <c r="AE10562" s="1"/>
      <c r="AF10562" s="1"/>
      <c r="AG10562" s="1"/>
      <c r="AH10562" s="1"/>
    </row>
    <row r="10563" spans="17:34" x14ac:dyDescent="0.3">
      <c r="Q10563" s="1"/>
      <c r="AB10563" s="2"/>
      <c r="AD10563" s="1"/>
      <c r="AE10563" s="1"/>
      <c r="AF10563" s="1"/>
      <c r="AG10563" s="1"/>
      <c r="AH10563" s="1"/>
    </row>
    <row r="10564" spans="17:34" x14ac:dyDescent="0.3">
      <c r="Q10564" s="1"/>
      <c r="AB10564" s="2"/>
      <c r="AD10564" s="1"/>
      <c r="AE10564" s="1"/>
      <c r="AF10564" s="1"/>
      <c r="AG10564" s="1"/>
      <c r="AH10564" s="1"/>
    </row>
    <row r="10565" spans="17:34" x14ac:dyDescent="0.3">
      <c r="Q10565" s="1"/>
      <c r="AB10565" s="2"/>
      <c r="AD10565" s="1"/>
      <c r="AE10565" s="1"/>
      <c r="AF10565" s="1"/>
      <c r="AG10565" s="1"/>
      <c r="AH10565" s="1"/>
    </row>
    <row r="10566" spans="17:34" x14ac:dyDescent="0.3">
      <c r="Q10566" s="1"/>
      <c r="AB10566" s="2"/>
      <c r="AD10566" s="1"/>
      <c r="AE10566" s="1"/>
      <c r="AF10566" s="1"/>
      <c r="AG10566" s="1"/>
      <c r="AH10566" s="1"/>
    </row>
    <row r="10567" spans="17:34" x14ac:dyDescent="0.3">
      <c r="Q10567" s="1"/>
      <c r="AB10567" s="2"/>
      <c r="AD10567" s="1"/>
      <c r="AE10567" s="1"/>
      <c r="AF10567" s="1"/>
      <c r="AG10567" s="1"/>
      <c r="AH10567" s="1"/>
    </row>
    <row r="10568" spans="17:34" x14ac:dyDescent="0.3">
      <c r="Q10568" s="1"/>
      <c r="AB10568" s="2"/>
      <c r="AD10568" s="1"/>
      <c r="AE10568" s="1"/>
      <c r="AF10568" s="1"/>
      <c r="AG10568" s="1"/>
      <c r="AH10568" s="1"/>
    </row>
    <row r="10569" spans="17:34" x14ac:dyDescent="0.3">
      <c r="Q10569" s="1"/>
      <c r="AB10569" s="2"/>
      <c r="AD10569" s="1"/>
      <c r="AE10569" s="1"/>
      <c r="AF10569" s="1"/>
      <c r="AG10569" s="1"/>
      <c r="AH10569" s="1"/>
    </row>
    <row r="10570" spans="17:34" x14ac:dyDescent="0.3">
      <c r="Q10570" s="1"/>
      <c r="AB10570" s="2"/>
      <c r="AD10570" s="1"/>
      <c r="AE10570" s="1"/>
      <c r="AF10570" s="1"/>
      <c r="AG10570" s="1"/>
      <c r="AH10570" s="1"/>
    </row>
    <row r="10571" spans="17:34" x14ac:dyDescent="0.3">
      <c r="Q10571" s="1"/>
      <c r="AB10571" s="2"/>
      <c r="AD10571" s="1"/>
      <c r="AE10571" s="1"/>
      <c r="AF10571" s="1"/>
      <c r="AG10571" s="1"/>
      <c r="AH10571" s="1"/>
    </row>
    <row r="10572" spans="17:34" x14ac:dyDescent="0.3">
      <c r="Q10572" s="1"/>
      <c r="AB10572" s="2"/>
      <c r="AD10572" s="1"/>
      <c r="AE10572" s="1"/>
      <c r="AF10572" s="1"/>
      <c r="AG10572" s="1"/>
      <c r="AH10572" s="1"/>
    </row>
    <row r="10573" spans="17:34" x14ac:dyDescent="0.3">
      <c r="Q10573" s="1"/>
      <c r="AB10573" s="2"/>
      <c r="AD10573" s="1"/>
      <c r="AE10573" s="1"/>
      <c r="AF10573" s="1"/>
      <c r="AG10573" s="1"/>
      <c r="AH10573" s="1"/>
    </row>
    <row r="10574" spans="17:34" x14ac:dyDescent="0.3">
      <c r="Q10574" s="1"/>
      <c r="AB10574" s="2"/>
      <c r="AD10574" s="1"/>
      <c r="AE10574" s="1"/>
      <c r="AF10574" s="1"/>
      <c r="AG10574" s="1"/>
      <c r="AH10574" s="1"/>
    </row>
    <row r="10575" spans="17:34" x14ac:dyDescent="0.3">
      <c r="Q10575" s="1"/>
      <c r="AB10575" s="2"/>
      <c r="AD10575" s="1"/>
      <c r="AE10575" s="1"/>
      <c r="AF10575" s="1"/>
      <c r="AG10575" s="1"/>
      <c r="AH10575" s="1"/>
    </row>
    <row r="10576" spans="17:34" x14ac:dyDescent="0.3">
      <c r="Q10576" s="1"/>
      <c r="AB10576" s="2"/>
      <c r="AD10576" s="1"/>
      <c r="AE10576" s="1"/>
      <c r="AF10576" s="1"/>
      <c r="AG10576" s="1"/>
      <c r="AH10576" s="1"/>
    </row>
    <row r="10577" spans="17:34" x14ac:dyDescent="0.3">
      <c r="Q10577" s="1"/>
      <c r="AB10577" s="2"/>
      <c r="AD10577" s="1"/>
      <c r="AE10577" s="1"/>
      <c r="AF10577" s="1"/>
      <c r="AG10577" s="1"/>
      <c r="AH10577" s="1"/>
    </row>
    <row r="10578" spans="17:34" x14ac:dyDescent="0.3">
      <c r="Q10578" s="1"/>
      <c r="AB10578" s="2"/>
      <c r="AD10578" s="1"/>
      <c r="AE10578" s="1"/>
      <c r="AF10578" s="1"/>
      <c r="AG10578" s="1"/>
      <c r="AH10578" s="1"/>
    </row>
    <row r="10579" spans="17:34" x14ac:dyDescent="0.3">
      <c r="Q10579" s="1"/>
      <c r="AB10579" s="2"/>
      <c r="AD10579" s="1"/>
      <c r="AE10579" s="1"/>
      <c r="AF10579" s="1"/>
      <c r="AG10579" s="1"/>
      <c r="AH10579" s="1"/>
    </row>
    <row r="10580" spans="17:34" x14ac:dyDescent="0.3">
      <c r="Q10580" s="1"/>
      <c r="AB10580" s="2"/>
      <c r="AD10580" s="1"/>
      <c r="AE10580" s="1"/>
      <c r="AF10580" s="1"/>
      <c r="AG10580" s="1"/>
      <c r="AH10580" s="1"/>
    </row>
    <row r="10581" spans="17:34" x14ac:dyDescent="0.3">
      <c r="Q10581" s="1"/>
      <c r="AB10581" s="2"/>
      <c r="AD10581" s="1"/>
      <c r="AE10581" s="1"/>
      <c r="AF10581" s="1"/>
      <c r="AG10581" s="1"/>
      <c r="AH10581" s="1"/>
    </row>
    <row r="10582" spans="17:34" x14ac:dyDescent="0.3">
      <c r="Q10582" s="1"/>
      <c r="AB10582" s="2"/>
      <c r="AD10582" s="1"/>
      <c r="AE10582" s="1"/>
      <c r="AF10582" s="1"/>
      <c r="AG10582" s="1"/>
      <c r="AH10582" s="1"/>
    </row>
    <row r="10583" spans="17:34" x14ac:dyDescent="0.3">
      <c r="Q10583" s="1"/>
      <c r="AB10583" s="2"/>
      <c r="AD10583" s="1"/>
      <c r="AE10583" s="1"/>
      <c r="AF10583" s="1"/>
      <c r="AG10583" s="1"/>
      <c r="AH10583" s="1"/>
    </row>
    <row r="10584" spans="17:34" x14ac:dyDescent="0.3">
      <c r="Q10584" s="1"/>
      <c r="AB10584" s="2"/>
      <c r="AD10584" s="1"/>
      <c r="AE10584" s="1"/>
      <c r="AF10584" s="1"/>
      <c r="AG10584" s="1"/>
      <c r="AH10584" s="1"/>
    </row>
    <row r="10585" spans="17:34" x14ac:dyDescent="0.3">
      <c r="Q10585" s="1"/>
      <c r="AB10585" s="2"/>
      <c r="AD10585" s="1"/>
      <c r="AE10585" s="1"/>
      <c r="AF10585" s="1"/>
      <c r="AG10585" s="1"/>
      <c r="AH10585" s="1"/>
    </row>
    <row r="10586" spans="17:34" x14ac:dyDescent="0.3">
      <c r="Q10586" s="1"/>
      <c r="AB10586" s="2"/>
      <c r="AD10586" s="1"/>
      <c r="AE10586" s="1"/>
      <c r="AF10586" s="1"/>
      <c r="AG10586" s="1"/>
      <c r="AH10586" s="1"/>
    </row>
    <row r="10587" spans="17:34" x14ac:dyDescent="0.3">
      <c r="Q10587" s="1"/>
      <c r="AB10587" s="2"/>
      <c r="AD10587" s="1"/>
      <c r="AE10587" s="1"/>
      <c r="AF10587" s="1"/>
      <c r="AG10587" s="1"/>
      <c r="AH10587" s="1"/>
    </row>
    <row r="10588" spans="17:34" x14ac:dyDescent="0.3">
      <c r="Q10588" s="1"/>
      <c r="AB10588" s="2"/>
      <c r="AD10588" s="1"/>
      <c r="AE10588" s="1"/>
      <c r="AF10588" s="1"/>
      <c r="AG10588" s="1"/>
      <c r="AH10588" s="1"/>
    </row>
    <row r="10589" spans="17:34" x14ac:dyDescent="0.3">
      <c r="Q10589" s="1"/>
      <c r="AB10589" s="2"/>
      <c r="AD10589" s="1"/>
      <c r="AE10589" s="1"/>
      <c r="AF10589" s="1"/>
      <c r="AG10589" s="1"/>
      <c r="AH10589" s="1"/>
    </row>
    <row r="10590" spans="17:34" x14ac:dyDescent="0.3">
      <c r="Q10590" s="1"/>
      <c r="AB10590" s="2"/>
      <c r="AD10590" s="1"/>
      <c r="AE10590" s="1"/>
      <c r="AF10590" s="1"/>
      <c r="AG10590" s="1"/>
      <c r="AH10590" s="1"/>
    </row>
    <row r="10591" spans="17:34" x14ac:dyDescent="0.3">
      <c r="Q10591" s="1"/>
      <c r="AB10591" s="2"/>
      <c r="AD10591" s="1"/>
      <c r="AE10591" s="1"/>
      <c r="AF10591" s="1"/>
      <c r="AG10591" s="1"/>
      <c r="AH10591" s="1"/>
    </row>
    <row r="10592" spans="17:34" x14ac:dyDescent="0.3">
      <c r="Q10592" s="1"/>
      <c r="AB10592" s="2"/>
      <c r="AD10592" s="1"/>
      <c r="AE10592" s="1"/>
      <c r="AF10592" s="1"/>
      <c r="AG10592" s="1"/>
      <c r="AH10592" s="1"/>
    </row>
    <row r="10593" spans="17:34" x14ac:dyDescent="0.3">
      <c r="Q10593" s="1"/>
      <c r="AB10593" s="2"/>
      <c r="AD10593" s="1"/>
      <c r="AE10593" s="1"/>
      <c r="AF10593" s="1"/>
      <c r="AG10593" s="1"/>
      <c r="AH10593" s="1"/>
    </row>
    <row r="10594" spans="17:34" x14ac:dyDescent="0.3">
      <c r="Q10594" s="1"/>
      <c r="AB10594" s="2"/>
      <c r="AD10594" s="1"/>
      <c r="AE10594" s="1"/>
      <c r="AF10594" s="1"/>
      <c r="AG10594" s="1"/>
      <c r="AH10594" s="1"/>
    </row>
    <row r="10595" spans="17:34" x14ac:dyDescent="0.3">
      <c r="Q10595" s="1"/>
      <c r="AB10595" s="2"/>
      <c r="AD10595" s="1"/>
      <c r="AE10595" s="1"/>
      <c r="AF10595" s="1"/>
      <c r="AG10595" s="1"/>
      <c r="AH10595" s="1"/>
    </row>
    <row r="10596" spans="17:34" x14ac:dyDescent="0.3">
      <c r="Q10596" s="1"/>
      <c r="AB10596" s="2"/>
      <c r="AD10596" s="1"/>
      <c r="AE10596" s="1"/>
      <c r="AF10596" s="1"/>
      <c r="AG10596" s="1"/>
      <c r="AH10596" s="1"/>
    </row>
    <row r="10597" spans="17:34" x14ac:dyDescent="0.3">
      <c r="Q10597" s="1"/>
      <c r="AB10597" s="2"/>
      <c r="AD10597" s="1"/>
      <c r="AE10597" s="1"/>
      <c r="AF10597" s="1"/>
      <c r="AG10597" s="1"/>
      <c r="AH10597" s="1"/>
    </row>
    <row r="10598" spans="17:34" x14ac:dyDescent="0.3">
      <c r="Q10598" s="1"/>
      <c r="AB10598" s="2"/>
      <c r="AD10598" s="1"/>
      <c r="AE10598" s="1"/>
      <c r="AF10598" s="1"/>
      <c r="AG10598" s="1"/>
      <c r="AH10598" s="1"/>
    </row>
    <row r="10599" spans="17:34" x14ac:dyDescent="0.3">
      <c r="Q10599" s="1"/>
      <c r="AB10599" s="2"/>
      <c r="AD10599" s="1"/>
      <c r="AE10599" s="1"/>
      <c r="AF10599" s="1"/>
      <c r="AG10599" s="1"/>
      <c r="AH10599" s="1"/>
    </row>
    <row r="10600" spans="17:34" x14ac:dyDescent="0.3">
      <c r="Q10600" s="1"/>
      <c r="AB10600" s="2"/>
      <c r="AD10600" s="1"/>
      <c r="AE10600" s="1"/>
      <c r="AF10600" s="1"/>
      <c r="AG10600" s="1"/>
      <c r="AH10600" s="1"/>
    </row>
    <row r="10601" spans="17:34" x14ac:dyDescent="0.3">
      <c r="Q10601" s="1"/>
      <c r="AB10601" s="2"/>
      <c r="AD10601" s="1"/>
      <c r="AE10601" s="1"/>
      <c r="AF10601" s="1"/>
      <c r="AG10601" s="1"/>
      <c r="AH10601" s="1"/>
    </row>
    <row r="10602" spans="17:34" x14ac:dyDescent="0.3">
      <c r="Q10602" s="1"/>
      <c r="AB10602" s="2"/>
      <c r="AD10602" s="1"/>
      <c r="AE10602" s="1"/>
      <c r="AF10602" s="1"/>
      <c r="AG10602" s="1"/>
      <c r="AH10602" s="1"/>
    </row>
    <row r="10603" spans="17:34" x14ac:dyDescent="0.3">
      <c r="Q10603" s="1"/>
      <c r="AB10603" s="2"/>
      <c r="AD10603" s="1"/>
      <c r="AE10603" s="1"/>
      <c r="AF10603" s="1"/>
      <c r="AG10603" s="1"/>
      <c r="AH10603" s="1"/>
    </row>
    <row r="10604" spans="17:34" x14ac:dyDescent="0.3">
      <c r="Q10604" s="1"/>
      <c r="AB10604" s="2"/>
      <c r="AD10604" s="1"/>
      <c r="AE10604" s="1"/>
      <c r="AF10604" s="1"/>
      <c r="AG10604" s="1"/>
      <c r="AH10604" s="1"/>
    </row>
    <row r="10605" spans="17:34" x14ac:dyDescent="0.3">
      <c r="Q10605" s="1"/>
      <c r="AB10605" s="2"/>
      <c r="AD10605" s="1"/>
      <c r="AE10605" s="1"/>
      <c r="AF10605" s="1"/>
      <c r="AG10605" s="1"/>
      <c r="AH10605" s="1"/>
    </row>
    <row r="10606" spans="17:34" x14ac:dyDescent="0.3">
      <c r="Q10606" s="1"/>
      <c r="AB10606" s="2"/>
      <c r="AD10606" s="1"/>
      <c r="AE10606" s="1"/>
      <c r="AF10606" s="1"/>
      <c r="AG10606" s="1"/>
      <c r="AH10606" s="1"/>
    </row>
    <row r="10607" spans="17:34" x14ac:dyDescent="0.3">
      <c r="Q10607" s="1"/>
      <c r="AB10607" s="2"/>
      <c r="AD10607" s="1"/>
      <c r="AE10607" s="1"/>
      <c r="AF10607" s="1"/>
      <c r="AG10607" s="1"/>
      <c r="AH10607" s="1"/>
    </row>
    <row r="10608" spans="17:34" x14ac:dyDescent="0.3">
      <c r="Q10608" s="1"/>
      <c r="AB10608" s="2"/>
      <c r="AD10608" s="1"/>
      <c r="AE10608" s="1"/>
      <c r="AF10608" s="1"/>
      <c r="AG10608" s="1"/>
      <c r="AH10608" s="1"/>
    </row>
    <row r="10609" spans="17:34" x14ac:dyDescent="0.3">
      <c r="Q10609" s="1"/>
      <c r="AB10609" s="2"/>
      <c r="AD10609" s="1"/>
      <c r="AE10609" s="1"/>
      <c r="AF10609" s="1"/>
      <c r="AG10609" s="1"/>
      <c r="AH10609" s="1"/>
    </row>
    <row r="10610" spans="17:34" x14ac:dyDescent="0.3">
      <c r="Q10610" s="1"/>
      <c r="AB10610" s="2"/>
      <c r="AD10610" s="1"/>
      <c r="AE10610" s="1"/>
      <c r="AF10610" s="1"/>
      <c r="AG10610" s="1"/>
      <c r="AH10610" s="1"/>
    </row>
    <row r="10611" spans="17:34" x14ac:dyDescent="0.3">
      <c r="Q10611" s="1"/>
      <c r="AB10611" s="2"/>
      <c r="AD10611" s="1"/>
      <c r="AE10611" s="1"/>
      <c r="AF10611" s="1"/>
      <c r="AG10611" s="1"/>
      <c r="AH10611" s="1"/>
    </row>
    <row r="10612" spans="17:34" x14ac:dyDescent="0.3">
      <c r="Q10612" s="1"/>
      <c r="AB10612" s="2"/>
      <c r="AD10612" s="1"/>
      <c r="AE10612" s="1"/>
      <c r="AF10612" s="1"/>
      <c r="AG10612" s="1"/>
      <c r="AH10612" s="1"/>
    </row>
    <row r="10613" spans="17:34" x14ac:dyDescent="0.3">
      <c r="Q10613" s="1"/>
      <c r="AB10613" s="2"/>
      <c r="AD10613" s="1"/>
      <c r="AE10613" s="1"/>
      <c r="AF10613" s="1"/>
      <c r="AG10613" s="1"/>
      <c r="AH10613" s="1"/>
    </row>
    <row r="10614" spans="17:34" x14ac:dyDescent="0.3">
      <c r="Q10614" s="1"/>
      <c r="AB10614" s="2"/>
      <c r="AD10614" s="1"/>
      <c r="AE10614" s="1"/>
      <c r="AF10614" s="1"/>
      <c r="AG10614" s="1"/>
      <c r="AH10614" s="1"/>
    </row>
    <row r="10615" spans="17:34" x14ac:dyDescent="0.3">
      <c r="Q10615" s="1"/>
      <c r="AB10615" s="2"/>
      <c r="AD10615" s="1"/>
      <c r="AE10615" s="1"/>
      <c r="AF10615" s="1"/>
      <c r="AG10615" s="1"/>
      <c r="AH10615" s="1"/>
    </row>
    <row r="10616" spans="17:34" x14ac:dyDescent="0.3">
      <c r="Q10616" s="1"/>
      <c r="AB10616" s="2"/>
      <c r="AD10616" s="1"/>
      <c r="AE10616" s="1"/>
      <c r="AF10616" s="1"/>
      <c r="AG10616" s="1"/>
      <c r="AH10616" s="1"/>
    </row>
    <row r="10617" spans="17:34" x14ac:dyDescent="0.3">
      <c r="Q10617" s="1"/>
      <c r="AB10617" s="2"/>
      <c r="AD10617" s="1"/>
      <c r="AE10617" s="1"/>
      <c r="AF10617" s="1"/>
      <c r="AG10617" s="1"/>
      <c r="AH10617" s="1"/>
    </row>
    <row r="10618" spans="17:34" x14ac:dyDescent="0.3">
      <c r="Q10618" s="1"/>
      <c r="AB10618" s="2"/>
      <c r="AD10618" s="1"/>
      <c r="AE10618" s="1"/>
      <c r="AF10618" s="1"/>
      <c r="AG10618" s="1"/>
      <c r="AH10618" s="1"/>
    </row>
    <row r="10619" spans="17:34" x14ac:dyDescent="0.3">
      <c r="Q10619" s="1"/>
      <c r="AB10619" s="2"/>
      <c r="AD10619" s="1"/>
      <c r="AE10619" s="1"/>
      <c r="AF10619" s="1"/>
      <c r="AG10619" s="1"/>
      <c r="AH10619" s="1"/>
    </row>
    <row r="10620" spans="17:34" x14ac:dyDescent="0.3">
      <c r="Q10620" s="1"/>
      <c r="AB10620" s="2"/>
      <c r="AD10620" s="1"/>
      <c r="AE10620" s="1"/>
      <c r="AF10620" s="1"/>
      <c r="AG10620" s="1"/>
      <c r="AH10620" s="1"/>
    </row>
    <row r="10621" spans="17:34" x14ac:dyDescent="0.3">
      <c r="Q10621" s="1"/>
      <c r="AB10621" s="2"/>
      <c r="AD10621" s="1"/>
      <c r="AE10621" s="1"/>
      <c r="AF10621" s="1"/>
      <c r="AG10621" s="1"/>
      <c r="AH10621" s="1"/>
    </row>
    <row r="10622" spans="17:34" x14ac:dyDescent="0.3">
      <c r="Q10622" s="1"/>
      <c r="AB10622" s="2"/>
      <c r="AD10622" s="1"/>
      <c r="AE10622" s="1"/>
      <c r="AF10622" s="1"/>
      <c r="AG10622" s="1"/>
      <c r="AH10622" s="1"/>
    </row>
    <row r="10623" spans="17:34" x14ac:dyDescent="0.3">
      <c r="Q10623" s="1"/>
      <c r="AB10623" s="2"/>
      <c r="AD10623" s="1"/>
      <c r="AE10623" s="1"/>
      <c r="AF10623" s="1"/>
      <c r="AG10623" s="1"/>
      <c r="AH10623" s="1"/>
    </row>
    <row r="10624" spans="17:34" x14ac:dyDescent="0.3">
      <c r="Q10624" s="1"/>
      <c r="AB10624" s="2"/>
      <c r="AD10624" s="1"/>
      <c r="AE10624" s="1"/>
      <c r="AF10624" s="1"/>
      <c r="AG10624" s="1"/>
      <c r="AH10624" s="1"/>
    </row>
    <row r="10625" spans="17:34" x14ac:dyDescent="0.3">
      <c r="Q10625" s="1"/>
      <c r="AB10625" s="2"/>
      <c r="AD10625" s="1"/>
      <c r="AE10625" s="1"/>
      <c r="AF10625" s="1"/>
      <c r="AG10625" s="1"/>
      <c r="AH10625" s="1"/>
    </row>
    <row r="10626" spans="17:34" x14ac:dyDescent="0.3">
      <c r="Q10626" s="1"/>
      <c r="AB10626" s="2"/>
      <c r="AD10626" s="1"/>
      <c r="AE10626" s="1"/>
      <c r="AF10626" s="1"/>
      <c r="AG10626" s="1"/>
      <c r="AH10626" s="1"/>
    </row>
    <row r="10627" spans="17:34" x14ac:dyDescent="0.3">
      <c r="Q10627" s="1"/>
      <c r="AB10627" s="2"/>
      <c r="AD10627" s="1"/>
      <c r="AE10627" s="1"/>
      <c r="AF10627" s="1"/>
      <c r="AG10627" s="1"/>
      <c r="AH10627" s="1"/>
    </row>
    <row r="10628" spans="17:34" x14ac:dyDescent="0.3">
      <c r="Q10628" s="1"/>
      <c r="AB10628" s="2"/>
      <c r="AD10628" s="1"/>
      <c r="AE10628" s="1"/>
      <c r="AF10628" s="1"/>
      <c r="AG10628" s="1"/>
      <c r="AH10628" s="1"/>
    </row>
    <row r="10629" spans="17:34" x14ac:dyDescent="0.3">
      <c r="Q10629" s="1"/>
      <c r="AB10629" s="2"/>
      <c r="AD10629" s="1"/>
      <c r="AE10629" s="1"/>
      <c r="AF10629" s="1"/>
      <c r="AG10629" s="1"/>
      <c r="AH10629" s="1"/>
    </row>
    <row r="10630" spans="17:34" x14ac:dyDescent="0.3">
      <c r="Q10630" s="1"/>
      <c r="AB10630" s="2"/>
      <c r="AD10630" s="1"/>
      <c r="AE10630" s="1"/>
      <c r="AF10630" s="1"/>
      <c r="AG10630" s="1"/>
      <c r="AH10630" s="1"/>
    </row>
    <row r="10631" spans="17:34" x14ac:dyDescent="0.3">
      <c r="Q10631" s="1"/>
      <c r="AB10631" s="2"/>
      <c r="AD10631" s="1"/>
      <c r="AE10631" s="1"/>
      <c r="AF10631" s="1"/>
      <c r="AG10631" s="1"/>
      <c r="AH10631" s="1"/>
    </row>
    <row r="10632" spans="17:34" x14ac:dyDescent="0.3">
      <c r="Q10632" s="1"/>
      <c r="AB10632" s="2"/>
      <c r="AD10632" s="1"/>
      <c r="AE10632" s="1"/>
      <c r="AF10632" s="1"/>
      <c r="AG10632" s="1"/>
      <c r="AH10632" s="1"/>
    </row>
    <row r="10633" spans="17:34" x14ac:dyDescent="0.3">
      <c r="Q10633" s="1"/>
      <c r="AB10633" s="2"/>
      <c r="AD10633" s="1"/>
      <c r="AE10633" s="1"/>
      <c r="AF10633" s="1"/>
      <c r="AG10633" s="1"/>
      <c r="AH10633" s="1"/>
    </row>
    <row r="10634" spans="17:34" x14ac:dyDescent="0.3">
      <c r="Q10634" s="1"/>
      <c r="AB10634" s="2"/>
      <c r="AD10634" s="1"/>
      <c r="AE10634" s="1"/>
      <c r="AF10634" s="1"/>
      <c r="AG10634" s="1"/>
      <c r="AH10634" s="1"/>
    </row>
    <row r="10635" spans="17:34" x14ac:dyDescent="0.3">
      <c r="Q10635" s="1"/>
      <c r="AB10635" s="2"/>
      <c r="AD10635" s="1"/>
      <c r="AE10635" s="1"/>
      <c r="AF10635" s="1"/>
      <c r="AG10635" s="1"/>
      <c r="AH10635" s="1"/>
    </row>
    <row r="10636" spans="17:34" x14ac:dyDescent="0.3">
      <c r="Q10636" s="1"/>
      <c r="AB10636" s="2"/>
      <c r="AD10636" s="1"/>
      <c r="AE10636" s="1"/>
      <c r="AF10636" s="1"/>
      <c r="AG10636" s="1"/>
      <c r="AH10636" s="1"/>
    </row>
    <row r="10637" spans="17:34" x14ac:dyDescent="0.3">
      <c r="Q10637" s="1"/>
      <c r="AB10637" s="2"/>
      <c r="AD10637" s="1"/>
      <c r="AE10637" s="1"/>
      <c r="AF10637" s="1"/>
      <c r="AG10637" s="1"/>
      <c r="AH10637" s="1"/>
    </row>
    <row r="10638" spans="17:34" x14ac:dyDescent="0.3">
      <c r="Q10638" s="1"/>
      <c r="AB10638" s="2"/>
      <c r="AD10638" s="1"/>
      <c r="AE10638" s="1"/>
      <c r="AF10638" s="1"/>
      <c r="AG10638" s="1"/>
      <c r="AH10638" s="1"/>
    </row>
    <row r="10639" spans="17:34" x14ac:dyDescent="0.3">
      <c r="Q10639" s="1"/>
      <c r="AB10639" s="2"/>
      <c r="AD10639" s="1"/>
      <c r="AE10639" s="1"/>
      <c r="AF10639" s="1"/>
      <c r="AG10639" s="1"/>
      <c r="AH10639" s="1"/>
    </row>
    <row r="10640" spans="17:34" x14ac:dyDescent="0.3">
      <c r="Q10640" s="1"/>
      <c r="AB10640" s="2"/>
      <c r="AD10640" s="1"/>
      <c r="AE10640" s="1"/>
      <c r="AF10640" s="1"/>
      <c r="AG10640" s="1"/>
      <c r="AH10640" s="1"/>
    </row>
    <row r="10641" spans="17:34" x14ac:dyDescent="0.3">
      <c r="Q10641" s="1"/>
      <c r="AB10641" s="2"/>
      <c r="AD10641" s="1"/>
      <c r="AE10641" s="1"/>
      <c r="AF10641" s="1"/>
      <c r="AG10641" s="1"/>
      <c r="AH10641" s="1"/>
    </row>
    <row r="10642" spans="17:34" x14ac:dyDescent="0.3">
      <c r="Q10642" s="1"/>
      <c r="AB10642" s="2"/>
      <c r="AD10642" s="1"/>
      <c r="AE10642" s="1"/>
      <c r="AF10642" s="1"/>
      <c r="AG10642" s="1"/>
      <c r="AH10642" s="1"/>
    </row>
    <row r="10643" spans="17:34" x14ac:dyDescent="0.3">
      <c r="Q10643" s="1"/>
      <c r="AB10643" s="2"/>
      <c r="AD10643" s="1"/>
      <c r="AE10643" s="1"/>
      <c r="AF10643" s="1"/>
      <c r="AG10643" s="1"/>
      <c r="AH10643" s="1"/>
    </row>
    <row r="10644" spans="17:34" x14ac:dyDescent="0.3">
      <c r="Q10644" s="1"/>
      <c r="AB10644" s="2"/>
      <c r="AD10644" s="1"/>
      <c r="AE10644" s="1"/>
      <c r="AF10644" s="1"/>
      <c r="AG10644" s="1"/>
      <c r="AH10644" s="1"/>
    </row>
    <row r="10645" spans="17:34" x14ac:dyDescent="0.3">
      <c r="Q10645" s="1"/>
      <c r="AB10645" s="2"/>
      <c r="AD10645" s="1"/>
      <c r="AE10645" s="1"/>
      <c r="AF10645" s="1"/>
      <c r="AG10645" s="1"/>
      <c r="AH10645" s="1"/>
    </row>
    <row r="10646" spans="17:34" x14ac:dyDescent="0.3">
      <c r="Q10646" s="1"/>
      <c r="AB10646" s="2"/>
      <c r="AD10646" s="1"/>
      <c r="AE10646" s="1"/>
      <c r="AF10646" s="1"/>
      <c r="AG10646" s="1"/>
      <c r="AH10646" s="1"/>
    </row>
    <row r="10647" spans="17:34" x14ac:dyDescent="0.3">
      <c r="Q10647" s="1"/>
      <c r="AB10647" s="2"/>
      <c r="AD10647" s="1"/>
      <c r="AE10647" s="1"/>
      <c r="AF10647" s="1"/>
      <c r="AG10647" s="1"/>
      <c r="AH10647" s="1"/>
    </row>
    <row r="10648" spans="17:34" x14ac:dyDescent="0.3">
      <c r="Q10648" s="1"/>
      <c r="AB10648" s="2"/>
      <c r="AD10648" s="1"/>
      <c r="AE10648" s="1"/>
      <c r="AF10648" s="1"/>
      <c r="AG10648" s="1"/>
      <c r="AH10648" s="1"/>
    </row>
    <row r="10649" spans="17:34" x14ac:dyDescent="0.3">
      <c r="Q10649" s="1"/>
      <c r="AB10649" s="2"/>
      <c r="AD10649" s="1"/>
      <c r="AE10649" s="1"/>
      <c r="AF10649" s="1"/>
      <c r="AG10649" s="1"/>
      <c r="AH10649" s="1"/>
    </row>
    <row r="10650" spans="17:34" x14ac:dyDescent="0.3">
      <c r="Q10650" s="1"/>
      <c r="AB10650" s="2"/>
      <c r="AD10650" s="1"/>
      <c r="AE10650" s="1"/>
      <c r="AF10650" s="1"/>
      <c r="AG10650" s="1"/>
      <c r="AH10650" s="1"/>
    </row>
    <row r="10651" spans="17:34" x14ac:dyDescent="0.3">
      <c r="Q10651" s="1"/>
      <c r="AB10651" s="2"/>
      <c r="AD10651" s="1"/>
      <c r="AE10651" s="1"/>
      <c r="AF10651" s="1"/>
      <c r="AG10651" s="1"/>
      <c r="AH10651" s="1"/>
    </row>
    <row r="10652" spans="17:34" x14ac:dyDescent="0.3">
      <c r="Q10652" s="1"/>
      <c r="AB10652" s="2"/>
      <c r="AD10652" s="1"/>
      <c r="AE10652" s="1"/>
      <c r="AF10652" s="1"/>
      <c r="AG10652" s="1"/>
      <c r="AH10652" s="1"/>
    </row>
    <row r="10653" spans="17:34" x14ac:dyDescent="0.3">
      <c r="Q10653" s="1"/>
      <c r="AB10653" s="2"/>
      <c r="AD10653" s="1"/>
      <c r="AE10653" s="1"/>
      <c r="AF10653" s="1"/>
      <c r="AG10653" s="1"/>
      <c r="AH10653" s="1"/>
    </row>
    <row r="10654" spans="17:34" x14ac:dyDescent="0.3">
      <c r="Q10654" s="1"/>
      <c r="AB10654" s="2"/>
      <c r="AD10654" s="1"/>
      <c r="AE10654" s="1"/>
      <c r="AF10654" s="1"/>
      <c r="AG10654" s="1"/>
      <c r="AH10654" s="1"/>
    </row>
    <row r="10655" spans="17:34" x14ac:dyDescent="0.3">
      <c r="Q10655" s="1"/>
      <c r="AB10655" s="2"/>
      <c r="AD10655" s="1"/>
      <c r="AE10655" s="1"/>
      <c r="AF10655" s="1"/>
      <c r="AG10655" s="1"/>
      <c r="AH10655" s="1"/>
    </row>
    <row r="10656" spans="17:34" x14ac:dyDescent="0.3">
      <c r="Q10656" s="1"/>
      <c r="AB10656" s="2"/>
      <c r="AD10656" s="1"/>
      <c r="AE10656" s="1"/>
      <c r="AF10656" s="1"/>
      <c r="AG10656" s="1"/>
      <c r="AH10656" s="1"/>
    </row>
    <row r="10657" spans="17:34" x14ac:dyDescent="0.3">
      <c r="Q10657" s="1"/>
      <c r="AB10657" s="2"/>
      <c r="AD10657" s="1"/>
      <c r="AE10657" s="1"/>
      <c r="AF10657" s="1"/>
      <c r="AG10657" s="1"/>
      <c r="AH10657" s="1"/>
    </row>
    <row r="10658" spans="17:34" x14ac:dyDescent="0.3">
      <c r="Q10658" s="1"/>
      <c r="AB10658" s="2"/>
      <c r="AD10658" s="1"/>
      <c r="AE10658" s="1"/>
      <c r="AF10658" s="1"/>
      <c r="AG10658" s="1"/>
      <c r="AH10658" s="1"/>
    </row>
    <row r="10659" spans="17:34" x14ac:dyDescent="0.3">
      <c r="Q10659" s="1"/>
      <c r="AB10659" s="2"/>
      <c r="AD10659" s="1"/>
      <c r="AE10659" s="1"/>
      <c r="AF10659" s="1"/>
      <c r="AG10659" s="1"/>
      <c r="AH10659" s="1"/>
    </row>
    <row r="10660" spans="17:34" x14ac:dyDescent="0.3">
      <c r="Q10660" s="1"/>
      <c r="AB10660" s="2"/>
      <c r="AD10660" s="1"/>
      <c r="AE10660" s="1"/>
      <c r="AF10660" s="1"/>
      <c r="AG10660" s="1"/>
      <c r="AH10660" s="1"/>
    </row>
    <row r="10661" spans="17:34" x14ac:dyDescent="0.3">
      <c r="Q10661" s="1"/>
      <c r="AB10661" s="2"/>
      <c r="AD10661" s="1"/>
      <c r="AE10661" s="1"/>
      <c r="AF10661" s="1"/>
      <c r="AG10661" s="1"/>
      <c r="AH10661" s="1"/>
    </row>
    <row r="10662" spans="17:34" x14ac:dyDescent="0.3">
      <c r="Q10662" s="1"/>
      <c r="AB10662" s="2"/>
      <c r="AD10662" s="1"/>
      <c r="AE10662" s="1"/>
      <c r="AF10662" s="1"/>
      <c r="AG10662" s="1"/>
      <c r="AH10662" s="1"/>
    </row>
    <row r="10663" spans="17:34" x14ac:dyDescent="0.3">
      <c r="Q10663" s="1"/>
      <c r="AB10663" s="2"/>
      <c r="AD10663" s="1"/>
      <c r="AE10663" s="1"/>
      <c r="AF10663" s="1"/>
      <c r="AG10663" s="1"/>
      <c r="AH10663" s="1"/>
    </row>
    <row r="10664" spans="17:34" x14ac:dyDescent="0.3">
      <c r="Q10664" s="1"/>
      <c r="AB10664" s="2"/>
      <c r="AD10664" s="1"/>
      <c r="AE10664" s="1"/>
      <c r="AF10664" s="1"/>
      <c r="AG10664" s="1"/>
      <c r="AH10664" s="1"/>
    </row>
    <row r="10665" spans="17:34" x14ac:dyDescent="0.3">
      <c r="Q10665" s="1"/>
      <c r="AB10665" s="2"/>
      <c r="AD10665" s="1"/>
      <c r="AE10665" s="1"/>
      <c r="AF10665" s="1"/>
      <c r="AG10665" s="1"/>
      <c r="AH10665" s="1"/>
    </row>
    <row r="10666" spans="17:34" x14ac:dyDescent="0.3">
      <c r="Q10666" s="1"/>
      <c r="AB10666" s="2"/>
      <c r="AD10666" s="1"/>
      <c r="AE10666" s="1"/>
      <c r="AF10666" s="1"/>
      <c r="AG10666" s="1"/>
      <c r="AH10666" s="1"/>
    </row>
    <row r="10667" spans="17:34" x14ac:dyDescent="0.3">
      <c r="Q10667" s="1"/>
      <c r="AB10667" s="2"/>
      <c r="AD10667" s="1"/>
      <c r="AE10667" s="1"/>
      <c r="AF10667" s="1"/>
      <c r="AG10667" s="1"/>
      <c r="AH10667" s="1"/>
    </row>
    <row r="10668" spans="17:34" x14ac:dyDescent="0.3">
      <c r="Q10668" s="1"/>
      <c r="AB10668" s="2"/>
      <c r="AD10668" s="1"/>
      <c r="AE10668" s="1"/>
      <c r="AF10668" s="1"/>
      <c r="AG10668" s="1"/>
      <c r="AH10668" s="1"/>
    </row>
    <row r="10669" spans="17:34" x14ac:dyDescent="0.3">
      <c r="Q10669" s="1"/>
      <c r="AB10669" s="2"/>
      <c r="AD10669" s="1"/>
      <c r="AE10669" s="1"/>
      <c r="AF10669" s="1"/>
      <c r="AG10669" s="1"/>
      <c r="AH10669" s="1"/>
    </row>
    <row r="10670" spans="17:34" x14ac:dyDescent="0.3">
      <c r="Q10670" s="1"/>
      <c r="AB10670" s="2"/>
      <c r="AD10670" s="1"/>
      <c r="AE10670" s="1"/>
      <c r="AF10670" s="1"/>
      <c r="AG10670" s="1"/>
      <c r="AH10670" s="1"/>
    </row>
    <row r="10671" spans="17:34" x14ac:dyDescent="0.3">
      <c r="Q10671" s="1"/>
      <c r="AB10671" s="2"/>
      <c r="AD10671" s="1"/>
      <c r="AE10671" s="1"/>
      <c r="AF10671" s="1"/>
      <c r="AG10671" s="1"/>
      <c r="AH10671" s="1"/>
    </row>
    <row r="10672" spans="17:34" x14ac:dyDescent="0.3">
      <c r="Q10672" s="1"/>
      <c r="AB10672" s="2"/>
      <c r="AD10672" s="1"/>
      <c r="AE10672" s="1"/>
      <c r="AF10672" s="1"/>
      <c r="AG10672" s="1"/>
      <c r="AH10672" s="1"/>
    </row>
    <row r="10673" spans="17:34" x14ac:dyDescent="0.3">
      <c r="Q10673" s="1"/>
      <c r="AB10673" s="2"/>
      <c r="AD10673" s="1"/>
      <c r="AE10673" s="1"/>
      <c r="AF10673" s="1"/>
      <c r="AG10673" s="1"/>
      <c r="AH10673" s="1"/>
    </row>
    <row r="10674" spans="17:34" x14ac:dyDescent="0.3">
      <c r="Q10674" s="1"/>
      <c r="AB10674" s="2"/>
      <c r="AD10674" s="1"/>
      <c r="AE10674" s="1"/>
      <c r="AF10674" s="1"/>
      <c r="AG10674" s="1"/>
      <c r="AH10674" s="1"/>
    </row>
    <row r="10675" spans="17:34" x14ac:dyDescent="0.3">
      <c r="Q10675" s="1"/>
      <c r="AB10675" s="2"/>
      <c r="AD10675" s="1"/>
      <c r="AE10675" s="1"/>
      <c r="AF10675" s="1"/>
      <c r="AG10675" s="1"/>
      <c r="AH10675" s="1"/>
    </row>
    <row r="10676" spans="17:34" x14ac:dyDescent="0.3">
      <c r="Q10676" s="1"/>
      <c r="AB10676" s="2"/>
      <c r="AD10676" s="1"/>
      <c r="AE10676" s="1"/>
      <c r="AF10676" s="1"/>
      <c r="AG10676" s="1"/>
      <c r="AH10676" s="1"/>
    </row>
    <row r="10677" spans="17:34" x14ac:dyDescent="0.3">
      <c r="Q10677" s="1"/>
      <c r="AB10677" s="2"/>
      <c r="AD10677" s="1"/>
      <c r="AE10677" s="1"/>
      <c r="AF10677" s="1"/>
      <c r="AG10677" s="1"/>
      <c r="AH10677" s="1"/>
    </row>
    <row r="10678" spans="17:34" x14ac:dyDescent="0.3">
      <c r="Q10678" s="1"/>
      <c r="AB10678" s="2"/>
      <c r="AD10678" s="1"/>
      <c r="AE10678" s="1"/>
      <c r="AF10678" s="1"/>
      <c r="AG10678" s="1"/>
      <c r="AH10678" s="1"/>
    </row>
    <row r="10679" spans="17:34" x14ac:dyDescent="0.3">
      <c r="Q10679" s="1"/>
      <c r="AB10679" s="2"/>
      <c r="AD10679" s="1"/>
      <c r="AE10679" s="1"/>
      <c r="AF10679" s="1"/>
      <c r="AG10679" s="1"/>
      <c r="AH10679" s="1"/>
    </row>
    <row r="10680" spans="17:34" x14ac:dyDescent="0.3">
      <c r="Q10680" s="1"/>
      <c r="AB10680" s="2"/>
      <c r="AD10680" s="1"/>
      <c r="AE10680" s="1"/>
      <c r="AF10680" s="1"/>
      <c r="AG10680" s="1"/>
      <c r="AH10680" s="1"/>
    </row>
    <row r="10681" spans="17:34" x14ac:dyDescent="0.3">
      <c r="Q10681" s="1"/>
      <c r="AB10681" s="2"/>
      <c r="AD10681" s="1"/>
      <c r="AE10681" s="1"/>
      <c r="AF10681" s="1"/>
      <c r="AG10681" s="1"/>
      <c r="AH10681" s="1"/>
    </row>
    <row r="10682" spans="17:34" x14ac:dyDescent="0.3">
      <c r="Q10682" s="1"/>
      <c r="AB10682" s="2"/>
      <c r="AD10682" s="1"/>
      <c r="AE10682" s="1"/>
      <c r="AF10682" s="1"/>
      <c r="AG10682" s="1"/>
      <c r="AH10682" s="1"/>
    </row>
    <row r="10683" spans="17:34" x14ac:dyDescent="0.3">
      <c r="Q10683" s="1"/>
      <c r="AB10683" s="2"/>
      <c r="AD10683" s="1"/>
      <c r="AE10683" s="1"/>
      <c r="AF10683" s="1"/>
      <c r="AG10683" s="1"/>
      <c r="AH10683" s="1"/>
    </row>
    <row r="10684" spans="17:34" x14ac:dyDescent="0.3">
      <c r="Q10684" s="1"/>
      <c r="AB10684" s="2"/>
      <c r="AD10684" s="1"/>
      <c r="AE10684" s="1"/>
      <c r="AF10684" s="1"/>
      <c r="AG10684" s="1"/>
      <c r="AH10684" s="1"/>
    </row>
    <row r="10685" spans="17:34" x14ac:dyDescent="0.3">
      <c r="Q10685" s="1"/>
      <c r="AB10685" s="2"/>
      <c r="AD10685" s="1"/>
      <c r="AE10685" s="1"/>
      <c r="AF10685" s="1"/>
      <c r="AG10685" s="1"/>
      <c r="AH10685" s="1"/>
    </row>
    <row r="10686" spans="17:34" x14ac:dyDescent="0.3">
      <c r="Q10686" s="1"/>
      <c r="AB10686" s="2"/>
      <c r="AD10686" s="1"/>
      <c r="AE10686" s="1"/>
      <c r="AF10686" s="1"/>
      <c r="AG10686" s="1"/>
      <c r="AH10686" s="1"/>
    </row>
    <row r="10687" spans="17:34" x14ac:dyDescent="0.3">
      <c r="Q10687" s="1"/>
      <c r="AB10687" s="2"/>
      <c r="AD10687" s="1"/>
      <c r="AE10687" s="1"/>
      <c r="AF10687" s="1"/>
      <c r="AG10687" s="1"/>
      <c r="AH10687" s="1"/>
    </row>
    <row r="10688" spans="17:34" x14ac:dyDescent="0.3">
      <c r="Q10688" s="1"/>
      <c r="AB10688" s="2"/>
      <c r="AD10688" s="1"/>
      <c r="AE10688" s="1"/>
      <c r="AF10688" s="1"/>
      <c r="AG10688" s="1"/>
      <c r="AH10688" s="1"/>
    </row>
    <row r="10689" spans="17:34" x14ac:dyDescent="0.3">
      <c r="Q10689" s="1"/>
      <c r="AB10689" s="2"/>
      <c r="AD10689" s="1"/>
      <c r="AE10689" s="1"/>
      <c r="AF10689" s="1"/>
      <c r="AG10689" s="1"/>
      <c r="AH10689" s="1"/>
    </row>
    <row r="10690" spans="17:34" x14ac:dyDescent="0.3">
      <c r="Q10690" s="1"/>
      <c r="AB10690" s="2"/>
      <c r="AD10690" s="1"/>
      <c r="AE10690" s="1"/>
      <c r="AF10690" s="1"/>
      <c r="AG10690" s="1"/>
      <c r="AH10690" s="1"/>
    </row>
    <row r="10691" spans="17:34" x14ac:dyDescent="0.3">
      <c r="Q10691" s="1"/>
      <c r="AB10691" s="2"/>
      <c r="AD10691" s="1"/>
      <c r="AE10691" s="1"/>
      <c r="AF10691" s="1"/>
      <c r="AG10691" s="1"/>
      <c r="AH10691" s="1"/>
    </row>
    <row r="10692" spans="17:34" x14ac:dyDescent="0.3">
      <c r="Q10692" s="1"/>
      <c r="AB10692" s="2"/>
      <c r="AD10692" s="1"/>
      <c r="AE10692" s="1"/>
      <c r="AF10692" s="1"/>
      <c r="AG10692" s="1"/>
      <c r="AH10692" s="1"/>
    </row>
    <row r="10693" spans="17:34" x14ac:dyDescent="0.3">
      <c r="Q10693" s="1"/>
      <c r="AB10693" s="2"/>
      <c r="AD10693" s="1"/>
      <c r="AE10693" s="1"/>
      <c r="AF10693" s="1"/>
      <c r="AG10693" s="1"/>
      <c r="AH10693" s="1"/>
    </row>
    <row r="10694" spans="17:34" x14ac:dyDescent="0.3">
      <c r="Q10694" s="1"/>
      <c r="AB10694" s="2"/>
      <c r="AD10694" s="1"/>
      <c r="AE10694" s="1"/>
      <c r="AF10694" s="1"/>
      <c r="AG10694" s="1"/>
      <c r="AH10694" s="1"/>
    </row>
    <row r="10695" spans="17:34" x14ac:dyDescent="0.3">
      <c r="Q10695" s="1"/>
      <c r="AB10695" s="2"/>
      <c r="AD10695" s="1"/>
      <c r="AE10695" s="1"/>
      <c r="AF10695" s="1"/>
      <c r="AG10695" s="1"/>
      <c r="AH10695" s="1"/>
    </row>
    <row r="10696" spans="17:34" x14ac:dyDescent="0.3">
      <c r="Q10696" s="1"/>
      <c r="AB10696" s="2"/>
      <c r="AD10696" s="1"/>
      <c r="AE10696" s="1"/>
      <c r="AF10696" s="1"/>
      <c r="AG10696" s="1"/>
      <c r="AH10696" s="1"/>
    </row>
    <row r="10697" spans="17:34" x14ac:dyDescent="0.3">
      <c r="Q10697" s="1"/>
      <c r="AB10697" s="2"/>
      <c r="AD10697" s="1"/>
      <c r="AE10697" s="1"/>
      <c r="AF10697" s="1"/>
      <c r="AG10697" s="1"/>
      <c r="AH10697" s="1"/>
    </row>
    <row r="10698" spans="17:34" x14ac:dyDescent="0.3">
      <c r="Q10698" s="1"/>
      <c r="AB10698" s="2"/>
      <c r="AD10698" s="1"/>
      <c r="AE10698" s="1"/>
      <c r="AF10698" s="1"/>
      <c r="AG10698" s="1"/>
      <c r="AH10698" s="1"/>
    </row>
    <row r="10699" spans="17:34" x14ac:dyDescent="0.3">
      <c r="Q10699" s="1"/>
      <c r="AB10699" s="2"/>
      <c r="AD10699" s="1"/>
      <c r="AE10699" s="1"/>
      <c r="AF10699" s="1"/>
      <c r="AG10699" s="1"/>
      <c r="AH10699" s="1"/>
    </row>
    <row r="10700" spans="17:34" x14ac:dyDescent="0.3">
      <c r="Q10700" s="1"/>
      <c r="AB10700" s="2"/>
      <c r="AD10700" s="1"/>
      <c r="AE10700" s="1"/>
      <c r="AF10700" s="1"/>
      <c r="AG10700" s="1"/>
      <c r="AH10700" s="1"/>
    </row>
    <row r="10701" spans="17:34" x14ac:dyDescent="0.3">
      <c r="Q10701" s="1"/>
      <c r="AB10701" s="2"/>
      <c r="AD10701" s="1"/>
      <c r="AE10701" s="1"/>
      <c r="AF10701" s="1"/>
      <c r="AG10701" s="1"/>
      <c r="AH10701" s="1"/>
    </row>
    <row r="10702" spans="17:34" x14ac:dyDescent="0.3">
      <c r="Q10702" s="1"/>
      <c r="AB10702" s="2"/>
      <c r="AD10702" s="1"/>
      <c r="AE10702" s="1"/>
      <c r="AF10702" s="1"/>
      <c r="AG10702" s="1"/>
      <c r="AH10702" s="1"/>
    </row>
    <row r="10703" spans="17:34" x14ac:dyDescent="0.3">
      <c r="Q10703" s="1"/>
      <c r="AB10703" s="2"/>
      <c r="AD10703" s="1"/>
      <c r="AE10703" s="1"/>
      <c r="AF10703" s="1"/>
      <c r="AG10703" s="1"/>
      <c r="AH10703" s="1"/>
    </row>
    <row r="10704" spans="17:34" x14ac:dyDescent="0.3">
      <c r="Q10704" s="1"/>
      <c r="AB10704" s="2"/>
      <c r="AD10704" s="1"/>
      <c r="AE10704" s="1"/>
      <c r="AF10704" s="1"/>
      <c r="AG10704" s="1"/>
      <c r="AH10704" s="1"/>
    </row>
    <row r="10705" spans="17:34" x14ac:dyDescent="0.3">
      <c r="Q10705" s="1"/>
      <c r="AB10705" s="2"/>
      <c r="AD10705" s="1"/>
      <c r="AE10705" s="1"/>
      <c r="AF10705" s="1"/>
      <c r="AG10705" s="1"/>
      <c r="AH10705" s="1"/>
    </row>
    <row r="10706" spans="17:34" x14ac:dyDescent="0.3">
      <c r="Q10706" s="1"/>
      <c r="AB10706" s="2"/>
      <c r="AD10706" s="1"/>
      <c r="AE10706" s="1"/>
      <c r="AF10706" s="1"/>
      <c r="AG10706" s="1"/>
      <c r="AH10706" s="1"/>
    </row>
    <row r="10707" spans="17:34" x14ac:dyDescent="0.3">
      <c r="Q10707" s="1"/>
      <c r="AB10707" s="2"/>
      <c r="AD10707" s="1"/>
      <c r="AE10707" s="1"/>
      <c r="AF10707" s="1"/>
      <c r="AG10707" s="1"/>
      <c r="AH10707" s="1"/>
    </row>
    <row r="10708" spans="17:34" x14ac:dyDescent="0.3">
      <c r="Q10708" s="1"/>
      <c r="AB10708" s="2"/>
      <c r="AD10708" s="1"/>
      <c r="AE10708" s="1"/>
      <c r="AF10708" s="1"/>
      <c r="AG10708" s="1"/>
      <c r="AH10708" s="1"/>
    </row>
    <row r="10709" spans="17:34" x14ac:dyDescent="0.3">
      <c r="Q10709" s="1"/>
      <c r="AB10709" s="2"/>
      <c r="AD10709" s="1"/>
      <c r="AE10709" s="1"/>
      <c r="AF10709" s="1"/>
      <c r="AG10709" s="1"/>
      <c r="AH10709" s="1"/>
    </row>
    <row r="10710" spans="17:34" x14ac:dyDescent="0.3">
      <c r="Q10710" s="1"/>
      <c r="AB10710" s="2"/>
      <c r="AD10710" s="1"/>
      <c r="AE10710" s="1"/>
      <c r="AF10710" s="1"/>
      <c r="AG10710" s="1"/>
      <c r="AH10710" s="1"/>
    </row>
    <row r="10711" spans="17:34" x14ac:dyDescent="0.3">
      <c r="Q10711" s="1"/>
      <c r="AB10711" s="2"/>
      <c r="AD10711" s="1"/>
      <c r="AE10711" s="1"/>
      <c r="AF10711" s="1"/>
      <c r="AG10711" s="1"/>
      <c r="AH10711" s="1"/>
    </row>
    <row r="10712" spans="17:34" x14ac:dyDescent="0.3">
      <c r="Q10712" s="1"/>
      <c r="AB10712" s="2"/>
      <c r="AD10712" s="1"/>
      <c r="AE10712" s="1"/>
      <c r="AF10712" s="1"/>
      <c r="AG10712" s="1"/>
      <c r="AH10712" s="1"/>
    </row>
    <row r="10713" spans="17:34" x14ac:dyDescent="0.3">
      <c r="Q10713" s="1"/>
      <c r="AB10713" s="2"/>
      <c r="AD10713" s="1"/>
      <c r="AE10713" s="1"/>
      <c r="AF10713" s="1"/>
      <c r="AG10713" s="1"/>
      <c r="AH10713" s="1"/>
    </row>
    <row r="10714" spans="17:34" x14ac:dyDescent="0.3">
      <c r="Q10714" s="1"/>
      <c r="AB10714" s="2"/>
      <c r="AD10714" s="1"/>
      <c r="AE10714" s="1"/>
      <c r="AF10714" s="1"/>
      <c r="AG10714" s="1"/>
      <c r="AH10714" s="1"/>
    </row>
    <row r="10715" spans="17:34" x14ac:dyDescent="0.3">
      <c r="Q10715" s="1"/>
      <c r="AB10715" s="2"/>
      <c r="AD10715" s="1"/>
      <c r="AE10715" s="1"/>
      <c r="AF10715" s="1"/>
      <c r="AG10715" s="1"/>
      <c r="AH10715" s="1"/>
    </row>
    <row r="10716" spans="17:34" x14ac:dyDescent="0.3">
      <c r="Q10716" s="1"/>
      <c r="AB10716" s="2"/>
      <c r="AD10716" s="1"/>
      <c r="AE10716" s="1"/>
      <c r="AF10716" s="1"/>
      <c r="AG10716" s="1"/>
      <c r="AH10716" s="1"/>
    </row>
    <row r="10717" spans="17:34" x14ac:dyDescent="0.3">
      <c r="Q10717" s="1"/>
      <c r="AB10717" s="2"/>
      <c r="AD10717" s="1"/>
      <c r="AE10717" s="1"/>
      <c r="AF10717" s="1"/>
      <c r="AG10717" s="1"/>
      <c r="AH10717" s="1"/>
    </row>
    <row r="10718" spans="17:34" x14ac:dyDescent="0.3">
      <c r="Q10718" s="1"/>
      <c r="AB10718" s="2"/>
      <c r="AD10718" s="1"/>
      <c r="AE10718" s="1"/>
      <c r="AF10718" s="1"/>
      <c r="AG10718" s="1"/>
      <c r="AH10718" s="1"/>
    </row>
    <row r="10719" spans="17:34" x14ac:dyDescent="0.3">
      <c r="Q10719" s="1"/>
      <c r="AB10719" s="2"/>
      <c r="AD10719" s="1"/>
      <c r="AE10719" s="1"/>
      <c r="AF10719" s="1"/>
      <c r="AG10719" s="1"/>
      <c r="AH10719" s="1"/>
    </row>
    <row r="10720" spans="17:34" x14ac:dyDescent="0.3">
      <c r="Q10720" s="1"/>
      <c r="AB10720" s="2"/>
      <c r="AD10720" s="1"/>
      <c r="AE10720" s="1"/>
      <c r="AF10720" s="1"/>
      <c r="AG10720" s="1"/>
      <c r="AH10720" s="1"/>
    </row>
    <row r="10721" spans="17:34" x14ac:dyDescent="0.3">
      <c r="Q10721" s="1"/>
      <c r="AB10721" s="2"/>
      <c r="AD10721" s="1"/>
      <c r="AE10721" s="1"/>
      <c r="AF10721" s="1"/>
      <c r="AG10721" s="1"/>
      <c r="AH10721" s="1"/>
    </row>
    <row r="10722" spans="17:34" x14ac:dyDescent="0.3">
      <c r="Q10722" s="1"/>
      <c r="AB10722" s="2"/>
      <c r="AD10722" s="1"/>
      <c r="AE10722" s="1"/>
      <c r="AF10722" s="1"/>
      <c r="AG10722" s="1"/>
      <c r="AH10722" s="1"/>
    </row>
    <row r="10723" spans="17:34" x14ac:dyDescent="0.3">
      <c r="Q10723" s="1"/>
      <c r="AB10723" s="2"/>
      <c r="AD10723" s="1"/>
      <c r="AE10723" s="1"/>
      <c r="AF10723" s="1"/>
      <c r="AG10723" s="1"/>
      <c r="AH10723" s="1"/>
    </row>
    <row r="10724" spans="17:34" x14ac:dyDescent="0.3">
      <c r="Q10724" s="1"/>
      <c r="AB10724" s="2"/>
      <c r="AD10724" s="1"/>
      <c r="AE10724" s="1"/>
      <c r="AF10724" s="1"/>
      <c r="AG10724" s="1"/>
      <c r="AH10724" s="1"/>
    </row>
    <row r="10725" spans="17:34" x14ac:dyDescent="0.3">
      <c r="Q10725" s="1"/>
      <c r="AB10725" s="2"/>
      <c r="AD10725" s="1"/>
      <c r="AE10725" s="1"/>
      <c r="AF10725" s="1"/>
      <c r="AG10725" s="1"/>
      <c r="AH10725" s="1"/>
    </row>
    <row r="10726" spans="17:34" x14ac:dyDescent="0.3">
      <c r="Q10726" s="1"/>
      <c r="AB10726" s="2"/>
      <c r="AD10726" s="1"/>
      <c r="AE10726" s="1"/>
      <c r="AF10726" s="1"/>
      <c r="AG10726" s="1"/>
      <c r="AH10726" s="1"/>
    </row>
    <row r="10727" spans="17:34" x14ac:dyDescent="0.3">
      <c r="Q10727" s="1"/>
      <c r="AB10727" s="2"/>
      <c r="AD10727" s="1"/>
      <c r="AE10727" s="1"/>
      <c r="AF10727" s="1"/>
      <c r="AG10727" s="1"/>
      <c r="AH10727" s="1"/>
    </row>
    <row r="10728" spans="17:34" x14ac:dyDescent="0.3">
      <c r="Q10728" s="1"/>
      <c r="AB10728" s="2"/>
      <c r="AD10728" s="1"/>
      <c r="AE10728" s="1"/>
      <c r="AF10728" s="1"/>
      <c r="AG10728" s="1"/>
      <c r="AH10728" s="1"/>
    </row>
    <row r="10729" spans="17:34" x14ac:dyDescent="0.3">
      <c r="Q10729" s="1"/>
      <c r="AB10729" s="2"/>
      <c r="AD10729" s="1"/>
      <c r="AE10729" s="1"/>
      <c r="AF10729" s="1"/>
      <c r="AG10729" s="1"/>
      <c r="AH10729" s="1"/>
    </row>
    <row r="10730" spans="17:34" x14ac:dyDescent="0.3">
      <c r="Q10730" s="1"/>
      <c r="AB10730" s="2"/>
      <c r="AD10730" s="1"/>
      <c r="AE10730" s="1"/>
      <c r="AF10730" s="1"/>
      <c r="AG10730" s="1"/>
      <c r="AH10730" s="1"/>
    </row>
    <row r="10731" spans="17:34" x14ac:dyDescent="0.3">
      <c r="Q10731" s="1"/>
      <c r="AB10731" s="2"/>
      <c r="AD10731" s="1"/>
      <c r="AE10731" s="1"/>
      <c r="AF10731" s="1"/>
      <c r="AG10731" s="1"/>
      <c r="AH10731" s="1"/>
    </row>
    <row r="10732" spans="17:34" x14ac:dyDescent="0.3">
      <c r="Q10732" s="1"/>
      <c r="AB10732" s="2"/>
      <c r="AD10732" s="1"/>
      <c r="AE10732" s="1"/>
      <c r="AF10732" s="1"/>
      <c r="AG10732" s="1"/>
      <c r="AH10732" s="1"/>
    </row>
    <row r="10733" spans="17:34" x14ac:dyDescent="0.3">
      <c r="Q10733" s="1"/>
      <c r="AB10733" s="2"/>
      <c r="AD10733" s="1"/>
      <c r="AE10733" s="1"/>
      <c r="AF10733" s="1"/>
      <c r="AG10733" s="1"/>
      <c r="AH10733" s="1"/>
    </row>
    <row r="10734" spans="17:34" x14ac:dyDescent="0.3">
      <c r="Q10734" s="1"/>
      <c r="AB10734" s="2"/>
      <c r="AD10734" s="1"/>
      <c r="AE10734" s="1"/>
      <c r="AF10734" s="1"/>
      <c r="AG10734" s="1"/>
      <c r="AH10734" s="1"/>
    </row>
    <row r="10735" spans="17:34" x14ac:dyDescent="0.3">
      <c r="Q10735" s="1"/>
      <c r="AB10735" s="2"/>
      <c r="AD10735" s="1"/>
      <c r="AE10735" s="1"/>
      <c r="AF10735" s="1"/>
      <c r="AG10735" s="1"/>
      <c r="AH10735" s="1"/>
    </row>
    <row r="10736" spans="17:34" x14ac:dyDescent="0.3">
      <c r="Q10736" s="1"/>
      <c r="AB10736" s="2"/>
      <c r="AD10736" s="1"/>
      <c r="AE10736" s="1"/>
      <c r="AF10736" s="1"/>
      <c r="AG10736" s="1"/>
      <c r="AH10736" s="1"/>
    </row>
    <row r="10737" spans="17:34" x14ac:dyDescent="0.3">
      <c r="Q10737" s="1"/>
      <c r="AB10737" s="2"/>
      <c r="AD10737" s="1"/>
      <c r="AE10737" s="1"/>
      <c r="AF10737" s="1"/>
      <c r="AG10737" s="1"/>
      <c r="AH10737" s="1"/>
    </row>
    <row r="10738" spans="17:34" x14ac:dyDescent="0.3">
      <c r="Q10738" s="1"/>
      <c r="AB10738" s="2"/>
      <c r="AD10738" s="1"/>
      <c r="AE10738" s="1"/>
      <c r="AF10738" s="1"/>
      <c r="AG10738" s="1"/>
      <c r="AH10738" s="1"/>
    </row>
    <row r="10739" spans="17:34" x14ac:dyDescent="0.3">
      <c r="Q10739" s="1"/>
      <c r="AB10739" s="2"/>
      <c r="AD10739" s="1"/>
      <c r="AE10739" s="1"/>
      <c r="AF10739" s="1"/>
      <c r="AG10739" s="1"/>
      <c r="AH10739" s="1"/>
    </row>
    <row r="10740" spans="17:34" x14ac:dyDescent="0.3">
      <c r="Q10740" s="1"/>
      <c r="AB10740" s="2"/>
      <c r="AD10740" s="1"/>
      <c r="AE10740" s="1"/>
      <c r="AF10740" s="1"/>
      <c r="AG10740" s="1"/>
      <c r="AH10740" s="1"/>
    </row>
    <row r="10741" spans="17:34" x14ac:dyDescent="0.3">
      <c r="Q10741" s="1"/>
      <c r="AB10741" s="2"/>
      <c r="AD10741" s="1"/>
      <c r="AE10741" s="1"/>
      <c r="AF10741" s="1"/>
      <c r="AG10741" s="1"/>
      <c r="AH10741" s="1"/>
    </row>
    <row r="10742" spans="17:34" x14ac:dyDescent="0.3">
      <c r="Q10742" s="1"/>
      <c r="AB10742" s="2"/>
      <c r="AD10742" s="1"/>
      <c r="AE10742" s="1"/>
      <c r="AF10742" s="1"/>
      <c r="AG10742" s="1"/>
      <c r="AH10742" s="1"/>
    </row>
    <row r="10743" spans="17:34" x14ac:dyDescent="0.3">
      <c r="Q10743" s="1"/>
      <c r="AB10743" s="2"/>
      <c r="AD10743" s="1"/>
      <c r="AE10743" s="1"/>
      <c r="AF10743" s="1"/>
      <c r="AG10743" s="1"/>
      <c r="AH10743" s="1"/>
    </row>
    <row r="10744" spans="17:34" x14ac:dyDescent="0.3">
      <c r="Q10744" s="1"/>
      <c r="AB10744" s="2"/>
      <c r="AD10744" s="1"/>
      <c r="AE10744" s="1"/>
      <c r="AF10744" s="1"/>
      <c r="AG10744" s="1"/>
      <c r="AH10744" s="1"/>
    </row>
    <row r="10745" spans="17:34" x14ac:dyDescent="0.3">
      <c r="Q10745" s="1"/>
      <c r="AB10745" s="2"/>
      <c r="AD10745" s="1"/>
      <c r="AE10745" s="1"/>
      <c r="AF10745" s="1"/>
      <c r="AG10745" s="1"/>
      <c r="AH10745" s="1"/>
    </row>
    <row r="10746" spans="17:34" x14ac:dyDescent="0.3">
      <c r="Q10746" s="1"/>
      <c r="AB10746" s="2"/>
      <c r="AD10746" s="1"/>
      <c r="AE10746" s="1"/>
      <c r="AF10746" s="1"/>
      <c r="AG10746" s="1"/>
      <c r="AH10746" s="1"/>
    </row>
    <row r="10747" spans="17:34" x14ac:dyDescent="0.3">
      <c r="Q10747" s="1"/>
      <c r="AB10747" s="2"/>
      <c r="AD10747" s="1"/>
      <c r="AE10747" s="1"/>
      <c r="AF10747" s="1"/>
      <c r="AG10747" s="1"/>
      <c r="AH10747" s="1"/>
    </row>
    <row r="10748" spans="17:34" x14ac:dyDescent="0.3">
      <c r="Q10748" s="1"/>
      <c r="AB10748" s="2"/>
      <c r="AD10748" s="1"/>
      <c r="AE10748" s="1"/>
      <c r="AF10748" s="1"/>
      <c r="AG10748" s="1"/>
      <c r="AH10748" s="1"/>
    </row>
    <row r="10749" spans="17:34" x14ac:dyDescent="0.3">
      <c r="Q10749" s="1"/>
      <c r="AB10749" s="2"/>
      <c r="AD10749" s="1"/>
      <c r="AE10749" s="1"/>
      <c r="AF10749" s="1"/>
      <c r="AG10749" s="1"/>
      <c r="AH10749" s="1"/>
    </row>
    <row r="10750" spans="17:34" x14ac:dyDescent="0.3">
      <c r="Q10750" s="1"/>
      <c r="AB10750" s="2"/>
      <c r="AD10750" s="1"/>
      <c r="AE10750" s="1"/>
      <c r="AF10750" s="1"/>
      <c r="AG10750" s="1"/>
      <c r="AH10750" s="1"/>
    </row>
    <row r="10751" spans="17:34" x14ac:dyDescent="0.3">
      <c r="Q10751" s="1"/>
      <c r="AB10751" s="2"/>
      <c r="AD10751" s="1"/>
      <c r="AE10751" s="1"/>
      <c r="AF10751" s="1"/>
      <c r="AG10751" s="1"/>
      <c r="AH10751" s="1"/>
    </row>
    <row r="10752" spans="17:34" x14ac:dyDescent="0.3">
      <c r="Q10752" s="1"/>
      <c r="AB10752" s="2"/>
      <c r="AD10752" s="1"/>
      <c r="AE10752" s="1"/>
      <c r="AF10752" s="1"/>
      <c r="AG10752" s="1"/>
      <c r="AH10752" s="1"/>
    </row>
    <row r="10753" spans="17:34" x14ac:dyDescent="0.3">
      <c r="Q10753" s="1"/>
      <c r="AB10753" s="2"/>
      <c r="AD10753" s="1"/>
      <c r="AE10753" s="1"/>
      <c r="AF10753" s="1"/>
      <c r="AG10753" s="1"/>
      <c r="AH10753" s="1"/>
    </row>
    <row r="10754" spans="17:34" x14ac:dyDescent="0.3">
      <c r="Q10754" s="1"/>
      <c r="AB10754" s="2"/>
      <c r="AD10754" s="1"/>
      <c r="AE10754" s="1"/>
      <c r="AF10754" s="1"/>
      <c r="AG10754" s="1"/>
      <c r="AH10754" s="1"/>
    </row>
    <row r="10755" spans="17:34" x14ac:dyDescent="0.3">
      <c r="Q10755" s="1"/>
      <c r="AB10755" s="2"/>
      <c r="AD10755" s="1"/>
      <c r="AE10755" s="1"/>
      <c r="AF10755" s="1"/>
      <c r="AG10755" s="1"/>
      <c r="AH10755" s="1"/>
    </row>
    <row r="10756" spans="17:34" x14ac:dyDescent="0.3">
      <c r="Q10756" s="1"/>
      <c r="AB10756" s="2"/>
      <c r="AD10756" s="1"/>
      <c r="AE10756" s="1"/>
      <c r="AF10756" s="1"/>
      <c r="AG10756" s="1"/>
      <c r="AH10756" s="1"/>
    </row>
    <row r="10757" spans="17:34" x14ac:dyDescent="0.3">
      <c r="Q10757" s="1"/>
      <c r="AB10757" s="2"/>
      <c r="AD10757" s="1"/>
      <c r="AE10757" s="1"/>
      <c r="AF10757" s="1"/>
      <c r="AG10757" s="1"/>
      <c r="AH10757" s="1"/>
    </row>
    <row r="10758" spans="17:34" x14ac:dyDescent="0.3">
      <c r="Q10758" s="1"/>
      <c r="AB10758" s="2"/>
      <c r="AD10758" s="1"/>
      <c r="AE10758" s="1"/>
      <c r="AF10758" s="1"/>
      <c r="AG10758" s="1"/>
      <c r="AH10758" s="1"/>
    </row>
    <row r="10759" spans="17:34" x14ac:dyDescent="0.3">
      <c r="Q10759" s="1"/>
      <c r="AB10759" s="2"/>
      <c r="AD10759" s="1"/>
      <c r="AE10759" s="1"/>
      <c r="AF10759" s="1"/>
      <c r="AG10759" s="1"/>
      <c r="AH10759" s="1"/>
    </row>
    <row r="10760" spans="17:34" x14ac:dyDescent="0.3">
      <c r="Q10760" s="1"/>
      <c r="AB10760" s="2"/>
      <c r="AD10760" s="1"/>
      <c r="AE10760" s="1"/>
      <c r="AF10760" s="1"/>
      <c r="AG10760" s="1"/>
      <c r="AH10760" s="1"/>
    </row>
    <row r="10761" spans="17:34" x14ac:dyDescent="0.3">
      <c r="Q10761" s="1"/>
      <c r="AB10761" s="2"/>
      <c r="AD10761" s="1"/>
      <c r="AE10761" s="1"/>
      <c r="AF10761" s="1"/>
      <c r="AG10761" s="1"/>
      <c r="AH10761" s="1"/>
    </row>
    <row r="10762" spans="17:34" x14ac:dyDescent="0.3">
      <c r="Q10762" s="1"/>
      <c r="AB10762" s="2"/>
      <c r="AD10762" s="1"/>
      <c r="AE10762" s="1"/>
      <c r="AF10762" s="1"/>
      <c r="AG10762" s="1"/>
      <c r="AH10762" s="1"/>
    </row>
    <row r="10763" spans="17:34" x14ac:dyDescent="0.3">
      <c r="Q10763" s="1"/>
      <c r="AB10763" s="2"/>
      <c r="AD10763" s="1"/>
      <c r="AE10763" s="1"/>
      <c r="AF10763" s="1"/>
      <c r="AG10763" s="1"/>
      <c r="AH10763" s="1"/>
    </row>
    <row r="10764" spans="17:34" x14ac:dyDescent="0.3">
      <c r="Q10764" s="1"/>
      <c r="AB10764" s="2"/>
      <c r="AD10764" s="1"/>
      <c r="AE10764" s="1"/>
      <c r="AF10764" s="1"/>
      <c r="AG10764" s="1"/>
      <c r="AH10764" s="1"/>
    </row>
    <row r="10765" spans="17:34" x14ac:dyDescent="0.3">
      <c r="Q10765" s="1"/>
      <c r="AB10765" s="2"/>
      <c r="AD10765" s="1"/>
      <c r="AE10765" s="1"/>
      <c r="AF10765" s="1"/>
      <c r="AG10765" s="1"/>
      <c r="AH10765" s="1"/>
    </row>
    <row r="10766" spans="17:34" x14ac:dyDescent="0.3">
      <c r="Q10766" s="1"/>
      <c r="AB10766" s="2"/>
      <c r="AD10766" s="1"/>
      <c r="AE10766" s="1"/>
      <c r="AF10766" s="1"/>
      <c r="AG10766" s="1"/>
      <c r="AH10766" s="1"/>
    </row>
    <row r="10767" spans="17:34" x14ac:dyDescent="0.3">
      <c r="Q10767" s="1"/>
      <c r="AB10767" s="2"/>
      <c r="AD10767" s="1"/>
      <c r="AE10767" s="1"/>
      <c r="AF10767" s="1"/>
      <c r="AG10767" s="1"/>
      <c r="AH10767" s="1"/>
    </row>
    <row r="10768" spans="17:34" x14ac:dyDescent="0.3">
      <c r="Q10768" s="1"/>
      <c r="AB10768" s="2"/>
      <c r="AD10768" s="1"/>
      <c r="AE10768" s="1"/>
      <c r="AF10768" s="1"/>
      <c r="AG10768" s="1"/>
      <c r="AH10768" s="1"/>
    </row>
    <row r="10769" spans="17:34" x14ac:dyDescent="0.3">
      <c r="Q10769" s="1"/>
      <c r="AB10769" s="2"/>
      <c r="AD10769" s="1"/>
      <c r="AE10769" s="1"/>
      <c r="AF10769" s="1"/>
      <c r="AG10769" s="1"/>
      <c r="AH10769" s="1"/>
    </row>
    <row r="10770" spans="17:34" x14ac:dyDescent="0.3">
      <c r="Q10770" s="1"/>
      <c r="AB10770" s="2"/>
      <c r="AD10770" s="1"/>
      <c r="AE10770" s="1"/>
      <c r="AF10770" s="1"/>
      <c r="AG10770" s="1"/>
      <c r="AH10770" s="1"/>
    </row>
    <row r="10771" spans="17:34" x14ac:dyDescent="0.3">
      <c r="Q10771" s="1"/>
      <c r="AB10771" s="2"/>
      <c r="AD10771" s="1"/>
      <c r="AE10771" s="1"/>
      <c r="AF10771" s="1"/>
      <c r="AG10771" s="1"/>
      <c r="AH10771" s="1"/>
    </row>
    <row r="10772" spans="17:34" x14ac:dyDescent="0.3">
      <c r="Q10772" s="1"/>
      <c r="AB10772" s="2"/>
      <c r="AD10772" s="1"/>
      <c r="AE10772" s="1"/>
      <c r="AF10772" s="1"/>
      <c r="AG10772" s="1"/>
      <c r="AH10772" s="1"/>
    </row>
    <row r="10773" spans="17:34" x14ac:dyDescent="0.3">
      <c r="Q10773" s="1"/>
      <c r="AB10773" s="2"/>
      <c r="AD10773" s="1"/>
      <c r="AE10773" s="1"/>
      <c r="AF10773" s="1"/>
      <c r="AG10773" s="1"/>
      <c r="AH10773" s="1"/>
    </row>
    <row r="10774" spans="17:34" x14ac:dyDescent="0.3">
      <c r="Q10774" s="1"/>
      <c r="AB10774" s="2"/>
      <c r="AD10774" s="1"/>
      <c r="AE10774" s="1"/>
      <c r="AF10774" s="1"/>
      <c r="AG10774" s="1"/>
      <c r="AH10774" s="1"/>
    </row>
    <row r="10775" spans="17:34" x14ac:dyDescent="0.3">
      <c r="Q10775" s="1"/>
      <c r="AB10775" s="2"/>
      <c r="AD10775" s="1"/>
      <c r="AE10775" s="1"/>
      <c r="AF10775" s="1"/>
      <c r="AG10775" s="1"/>
      <c r="AH10775" s="1"/>
    </row>
    <row r="10776" spans="17:34" x14ac:dyDescent="0.3">
      <c r="Q10776" s="1"/>
      <c r="AB10776" s="2"/>
      <c r="AD10776" s="1"/>
      <c r="AE10776" s="1"/>
      <c r="AF10776" s="1"/>
      <c r="AG10776" s="1"/>
      <c r="AH10776" s="1"/>
    </row>
    <row r="10777" spans="17:34" x14ac:dyDescent="0.3">
      <c r="Q10777" s="1"/>
      <c r="AB10777" s="2"/>
      <c r="AD10777" s="1"/>
      <c r="AE10777" s="1"/>
      <c r="AF10777" s="1"/>
      <c r="AG10777" s="1"/>
      <c r="AH10777" s="1"/>
    </row>
    <row r="10778" spans="17:34" x14ac:dyDescent="0.3">
      <c r="Q10778" s="1"/>
      <c r="AB10778" s="2"/>
      <c r="AD10778" s="1"/>
      <c r="AE10778" s="1"/>
      <c r="AF10778" s="1"/>
      <c r="AG10778" s="1"/>
      <c r="AH10778" s="1"/>
    </row>
    <row r="10779" spans="17:34" x14ac:dyDescent="0.3">
      <c r="Q10779" s="1"/>
      <c r="AB10779" s="2"/>
      <c r="AD10779" s="1"/>
      <c r="AE10779" s="1"/>
      <c r="AF10779" s="1"/>
      <c r="AG10779" s="1"/>
      <c r="AH10779" s="1"/>
    </row>
    <row r="10780" spans="17:34" x14ac:dyDescent="0.3">
      <c r="Q10780" s="1"/>
      <c r="AB10780" s="2"/>
      <c r="AD10780" s="1"/>
      <c r="AE10780" s="1"/>
      <c r="AF10780" s="1"/>
      <c r="AG10780" s="1"/>
      <c r="AH10780" s="1"/>
    </row>
    <row r="10781" spans="17:34" x14ac:dyDescent="0.3">
      <c r="Q10781" s="1"/>
      <c r="AB10781" s="2"/>
      <c r="AD10781" s="1"/>
      <c r="AE10781" s="1"/>
      <c r="AF10781" s="1"/>
      <c r="AG10781" s="1"/>
      <c r="AH10781" s="1"/>
    </row>
    <row r="10782" spans="17:34" x14ac:dyDescent="0.3">
      <c r="Q10782" s="1"/>
      <c r="AB10782" s="2"/>
      <c r="AD10782" s="1"/>
      <c r="AE10782" s="1"/>
      <c r="AF10782" s="1"/>
      <c r="AG10782" s="1"/>
      <c r="AH10782" s="1"/>
    </row>
    <row r="10783" spans="17:34" x14ac:dyDescent="0.3">
      <c r="Q10783" s="1"/>
      <c r="AB10783" s="2"/>
      <c r="AD10783" s="1"/>
      <c r="AE10783" s="1"/>
      <c r="AF10783" s="1"/>
      <c r="AG10783" s="1"/>
      <c r="AH10783" s="1"/>
    </row>
    <row r="10784" spans="17:34" x14ac:dyDescent="0.3">
      <c r="Q10784" s="1"/>
      <c r="AB10784" s="2"/>
      <c r="AD10784" s="1"/>
      <c r="AE10784" s="1"/>
      <c r="AF10784" s="1"/>
      <c r="AG10784" s="1"/>
      <c r="AH10784" s="1"/>
    </row>
    <row r="10785" spans="17:34" x14ac:dyDescent="0.3">
      <c r="Q10785" s="1"/>
      <c r="AB10785" s="2"/>
      <c r="AD10785" s="1"/>
      <c r="AE10785" s="1"/>
      <c r="AF10785" s="1"/>
      <c r="AG10785" s="1"/>
      <c r="AH10785" s="1"/>
    </row>
    <row r="10786" spans="17:34" x14ac:dyDescent="0.3">
      <c r="Q10786" s="1"/>
      <c r="AB10786" s="2"/>
      <c r="AD10786" s="1"/>
      <c r="AE10786" s="1"/>
      <c r="AF10786" s="1"/>
      <c r="AG10786" s="1"/>
      <c r="AH10786" s="1"/>
    </row>
    <row r="10787" spans="17:34" x14ac:dyDescent="0.3">
      <c r="Q10787" s="1"/>
      <c r="AB10787" s="2"/>
      <c r="AD10787" s="1"/>
      <c r="AE10787" s="1"/>
      <c r="AF10787" s="1"/>
      <c r="AG10787" s="1"/>
      <c r="AH10787" s="1"/>
    </row>
    <row r="10788" spans="17:34" x14ac:dyDescent="0.3">
      <c r="Q10788" s="1"/>
      <c r="AB10788" s="2"/>
      <c r="AD10788" s="1"/>
      <c r="AE10788" s="1"/>
      <c r="AF10788" s="1"/>
      <c r="AG10788" s="1"/>
      <c r="AH10788" s="1"/>
    </row>
    <row r="10789" spans="17:34" x14ac:dyDescent="0.3">
      <c r="Q10789" s="1"/>
      <c r="AB10789" s="2"/>
      <c r="AD10789" s="1"/>
      <c r="AE10789" s="1"/>
      <c r="AF10789" s="1"/>
      <c r="AG10789" s="1"/>
      <c r="AH10789" s="1"/>
    </row>
    <row r="10790" spans="17:34" x14ac:dyDescent="0.3">
      <c r="Q10790" s="1"/>
      <c r="AB10790" s="2"/>
      <c r="AD10790" s="1"/>
      <c r="AE10790" s="1"/>
      <c r="AF10790" s="1"/>
      <c r="AG10790" s="1"/>
      <c r="AH10790" s="1"/>
    </row>
    <row r="10791" spans="17:34" x14ac:dyDescent="0.3">
      <c r="Q10791" s="1"/>
      <c r="AB10791" s="2"/>
      <c r="AD10791" s="1"/>
      <c r="AE10791" s="1"/>
      <c r="AF10791" s="1"/>
      <c r="AG10791" s="1"/>
      <c r="AH10791" s="1"/>
    </row>
    <row r="10792" spans="17:34" x14ac:dyDescent="0.3">
      <c r="Q10792" s="1"/>
      <c r="AB10792" s="2"/>
      <c r="AD10792" s="1"/>
      <c r="AE10792" s="1"/>
      <c r="AF10792" s="1"/>
      <c r="AG10792" s="1"/>
      <c r="AH10792" s="1"/>
    </row>
    <row r="10793" spans="17:34" x14ac:dyDescent="0.3">
      <c r="Q10793" s="1"/>
      <c r="AB10793" s="2"/>
      <c r="AD10793" s="1"/>
      <c r="AE10793" s="1"/>
      <c r="AF10793" s="1"/>
      <c r="AG10793" s="1"/>
      <c r="AH10793" s="1"/>
    </row>
    <row r="10794" spans="17:34" x14ac:dyDescent="0.3">
      <c r="Q10794" s="1"/>
      <c r="AB10794" s="2"/>
      <c r="AD10794" s="1"/>
      <c r="AE10794" s="1"/>
      <c r="AF10794" s="1"/>
      <c r="AG10794" s="1"/>
      <c r="AH10794" s="1"/>
    </row>
    <row r="10795" spans="17:34" x14ac:dyDescent="0.3">
      <c r="Q10795" s="1"/>
      <c r="AB10795" s="2"/>
      <c r="AD10795" s="1"/>
      <c r="AE10795" s="1"/>
      <c r="AF10795" s="1"/>
      <c r="AG10795" s="1"/>
      <c r="AH10795" s="1"/>
    </row>
    <row r="10796" spans="17:34" x14ac:dyDescent="0.3">
      <c r="Q10796" s="1"/>
      <c r="AB10796" s="2"/>
      <c r="AD10796" s="1"/>
      <c r="AE10796" s="1"/>
      <c r="AF10796" s="1"/>
      <c r="AG10796" s="1"/>
      <c r="AH10796" s="1"/>
    </row>
    <row r="10797" spans="17:34" x14ac:dyDescent="0.3">
      <c r="Q10797" s="1"/>
      <c r="AB10797" s="2"/>
      <c r="AD10797" s="1"/>
      <c r="AE10797" s="1"/>
      <c r="AF10797" s="1"/>
      <c r="AG10797" s="1"/>
      <c r="AH10797" s="1"/>
    </row>
    <row r="10798" spans="17:34" x14ac:dyDescent="0.3">
      <c r="Q10798" s="1"/>
      <c r="AB10798" s="2"/>
      <c r="AD10798" s="1"/>
      <c r="AE10798" s="1"/>
      <c r="AF10798" s="1"/>
      <c r="AG10798" s="1"/>
      <c r="AH10798" s="1"/>
    </row>
    <row r="10799" spans="17:34" x14ac:dyDescent="0.3">
      <c r="Q10799" s="1"/>
      <c r="AB10799" s="2"/>
      <c r="AD10799" s="1"/>
      <c r="AE10799" s="1"/>
      <c r="AF10799" s="1"/>
      <c r="AG10799" s="1"/>
      <c r="AH10799" s="1"/>
    </row>
    <row r="10800" spans="17:34" x14ac:dyDescent="0.3">
      <c r="Q10800" s="1"/>
      <c r="AB10800" s="2"/>
      <c r="AD10800" s="1"/>
      <c r="AE10800" s="1"/>
      <c r="AF10800" s="1"/>
      <c r="AG10800" s="1"/>
      <c r="AH10800" s="1"/>
    </row>
    <row r="10801" spans="17:34" x14ac:dyDescent="0.3">
      <c r="Q10801" s="1"/>
      <c r="AB10801" s="2"/>
      <c r="AD10801" s="1"/>
      <c r="AE10801" s="1"/>
      <c r="AF10801" s="1"/>
      <c r="AG10801" s="1"/>
      <c r="AH10801" s="1"/>
    </row>
    <row r="10802" spans="17:34" x14ac:dyDescent="0.3">
      <c r="Q10802" s="1"/>
      <c r="AB10802" s="2"/>
      <c r="AD10802" s="1"/>
      <c r="AE10802" s="1"/>
      <c r="AF10802" s="1"/>
      <c r="AG10802" s="1"/>
      <c r="AH10802" s="1"/>
    </row>
    <row r="10803" spans="17:34" x14ac:dyDescent="0.3">
      <c r="Q10803" s="1"/>
      <c r="AB10803" s="2"/>
      <c r="AD10803" s="1"/>
      <c r="AE10803" s="1"/>
      <c r="AF10803" s="1"/>
      <c r="AG10803" s="1"/>
      <c r="AH10803" s="1"/>
    </row>
    <row r="10804" spans="17:34" x14ac:dyDescent="0.3">
      <c r="Q10804" s="1"/>
      <c r="AB10804" s="2"/>
      <c r="AD10804" s="1"/>
      <c r="AE10804" s="1"/>
      <c r="AF10804" s="1"/>
      <c r="AG10804" s="1"/>
      <c r="AH10804" s="1"/>
    </row>
    <row r="10805" spans="17:34" x14ac:dyDescent="0.3">
      <c r="Q10805" s="1"/>
      <c r="AB10805" s="2"/>
      <c r="AD10805" s="1"/>
      <c r="AE10805" s="1"/>
      <c r="AF10805" s="1"/>
      <c r="AG10805" s="1"/>
      <c r="AH10805" s="1"/>
    </row>
    <row r="10806" spans="17:34" x14ac:dyDescent="0.3">
      <c r="Q10806" s="1"/>
      <c r="AB10806" s="2"/>
      <c r="AD10806" s="1"/>
      <c r="AE10806" s="1"/>
      <c r="AF10806" s="1"/>
      <c r="AG10806" s="1"/>
      <c r="AH10806" s="1"/>
    </row>
    <row r="10807" spans="17:34" x14ac:dyDescent="0.3">
      <c r="Q10807" s="1"/>
      <c r="AB10807" s="2"/>
      <c r="AD10807" s="1"/>
      <c r="AE10807" s="1"/>
      <c r="AF10807" s="1"/>
      <c r="AG10807" s="1"/>
      <c r="AH10807" s="1"/>
    </row>
    <row r="10808" spans="17:34" x14ac:dyDescent="0.3">
      <c r="Q10808" s="1"/>
      <c r="AB10808" s="2"/>
      <c r="AD10808" s="1"/>
      <c r="AE10808" s="1"/>
      <c r="AF10808" s="1"/>
      <c r="AG10808" s="1"/>
      <c r="AH10808" s="1"/>
    </row>
    <row r="10809" spans="17:34" x14ac:dyDescent="0.3">
      <c r="Q10809" s="1"/>
      <c r="AB10809" s="2"/>
      <c r="AD10809" s="1"/>
      <c r="AE10809" s="1"/>
      <c r="AF10809" s="1"/>
      <c r="AG10809" s="1"/>
      <c r="AH10809" s="1"/>
    </row>
    <row r="10810" spans="17:34" x14ac:dyDescent="0.3">
      <c r="Q10810" s="1"/>
      <c r="AB10810" s="2"/>
      <c r="AD10810" s="1"/>
      <c r="AE10810" s="1"/>
      <c r="AF10810" s="1"/>
      <c r="AG10810" s="1"/>
      <c r="AH10810" s="1"/>
    </row>
    <row r="10811" spans="17:34" x14ac:dyDescent="0.3">
      <c r="Q10811" s="1"/>
      <c r="AB10811" s="2"/>
      <c r="AD10811" s="1"/>
      <c r="AE10811" s="1"/>
      <c r="AF10811" s="1"/>
      <c r="AG10811" s="1"/>
      <c r="AH10811" s="1"/>
    </row>
    <row r="10812" spans="17:34" x14ac:dyDescent="0.3">
      <c r="Q10812" s="1"/>
      <c r="AB10812" s="2"/>
      <c r="AD10812" s="1"/>
      <c r="AE10812" s="1"/>
      <c r="AF10812" s="1"/>
      <c r="AG10812" s="1"/>
      <c r="AH10812" s="1"/>
    </row>
    <row r="10813" spans="17:34" x14ac:dyDescent="0.3">
      <c r="Q10813" s="1"/>
      <c r="AB10813" s="2"/>
      <c r="AD10813" s="1"/>
      <c r="AE10813" s="1"/>
      <c r="AF10813" s="1"/>
      <c r="AG10813" s="1"/>
      <c r="AH10813" s="1"/>
    </row>
    <row r="10814" spans="17:34" x14ac:dyDescent="0.3">
      <c r="Q10814" s="1"/>
      <c r="AB10814" s="2"/>
      <c r="AD10814" s="1"/>
      <c r="AE10814" s="1"/>
      <c r="AF10814" s="1"/>
      <c r="AG10814" s="1"/>
      <c r="AH10814" s="1"/>
    </row>
    <row r="10815" spans="17:34" x14ac:dyDescent="0.3">
      <c r="Q10815" s="1"/>
      <c r="AB10815" s="2"/>
      <c r="AD10815" s="1"/>
      <c r="AE10815" s="1"/>
      <c r="AF10815" s="1"/>
      <c r="AG10815" s="1"/>
      <c r="AH10815" s="1"/>
    </row>
    <row r="10816" spans="17:34" x14ac:dyDescent="0.3">
      <c r="Q10816" s="1"/>
      <c r="AB10816" s="2"/>
      <c r="AD10816" s="1"/>
      <c r="AE10816" s="1"/>
      <c r="AF10816" s="1"/>
      <c r="AG10816" s="1"/>
      <c r="AH10816" s="1"/>
    </row>
    <row r="10817" spans="17:34" x14ac:dyDescent="0.3">
      <c r="Q10817" s="1"/>
      <c r="AB10817" s="2"/>
      <c r="AD10817" s="1"/>
      <c r="AE10817" s="1"/>
      <c r="AF10817" s="1"/>
      <c r="AG10817" s="1"/>
      <c r="AH10817" s="1"/>
    </row>
    <row r="10818" spans="17:34" x14ac:dyDescent="0.3">
      <c r="Q10818" s="1"/>
      <c r="AB10818" s="2"/>
      <c r="AD10818" s="1"/>
      <c r="AE10818" s="1"/>
      <c r="AF10818" s="1"/>
      <c r="AG10818" s="1"/>
      <c r="AH10818" s="1"/>
    </row>
    <row r="10819" spans="17:34" x14ac:dyDescent="0.3">
      <c r="Q10819" s="1"/>
      <c r="AB10819" s="2"/>
      <c r="AD10819" s="1"/>
      <c r="AE10819" s="1"/>
      <c r="AF10819" s="1"/>
      <c r="AG10819" s="1"/>
      <c r="AH10819" s="1"/>
    </row>
    <row r="10820" spans="17:34" x14ac:dyDescent="0.3">
      <c r="Q10820" s="1"/>
      <c r="AB10820" s="2"/>
      <c r="AD10820" s="1"/>
      <c r="AE10820" s="1"/>
      <c r="AF10820" s="1"/>
      <c r="AG10820" s="1"/>
      <c r="AH10820" s="1"/>
    </row>
    <row r="10821" spans="17:34" x14ac:dyDescent="0.3">
      <c r="Q10821" s="1"/>
      <c r="AB10821" s="2"/>
      <c r="AD10821" s="1"/>
      <c r="AE10821" s="1"/>
      <c r="AF10821" s="1"/>
      <c r="AG10821" s="1"/>
      <c r="AH10821" s="1"/>
    </row>
    <row r="10822" spans="17:34" x14ac:dyDescent="0.3">
      <c r="Q10822" s="1"/>
      <c r="AB10822" s="2"/>
      <c r="AD10822" s="1"/>
      <c r="AE10822" s="1"/>
      <c r="AF10822" s="1"/>
      <c r="AG10822" s="1"/>
      <c r="AH10822" s="1"/>
    </row>
    <row r="10823" spans="17:34" x14ac:dyDescent="0.3">
      <c r="Q10823" s="1"/>
      <c r="AB10823" s="2"/>
      <c r="AD10823" s="1"/>
      <c r="AE10823" s="1"/>
      <c r="AF10823" s="1"/>
      <c r="AG10823" s="1"/>
      <c r="AH10823" s="1"/>
    </row>
    <row r="10824" spans="17:34" x14ac:dyDescent="0.3">
      <c r="Q10824" s="1"/>
      <c r="AB10824" s="2"/>
      <c r="AD10824" s="1"/>
      <c r="AE10824" s="1"/>
      <c r="AF10824" s="1"/>
      <c r="AG10824" s="1"/>
      <c r="AH10824" s="1"/>
    </row>
    <row r="10825" spans="17:34" x14ac:dyDescent="0.3">
      <c r="Q10825" s="1"/>
      <c r="AB10825" s="2"/>
      <c r="AD10825" s="1"/>
      <c r="AE10825" s="1"/>
      <c r="AF10825" s="1"/>
      <c r="AG10825" s="1"/>
      <c r="AH10825" s="1"/>
    </row>
    <row r="10826" spans="17:34" x14ac:dyDescent="0.3">
      <c r="Q10826" s="1"/>
      <c r="AB10826" s="2"/>
      <c r="AD10826" s="1"/>
      <c r="AE10826" s="1"/>
      <c r="AF10826" s="1"/>
      <c r="AG10826" s="1"/>
      <c r="AH10826" s="1"/>
    </row>
    <row r="10827" spans="17:34" x14ac:dyDescent="0.3">
      <c r="Q10827" s="1"/>
      <c r="AB10827" s="2"/>
      <c r="AD10827" s="1"/>
      <c r="AE10827" s="1"/>
      <c r="AF10827" s="1"/>
      <c r="AG10827" s="1"/>
      <c r="AH10827" s="1"/>
    </row>
    <row r="10828" spans="17:34" x14ac:dyDescent="0.3">
      <c r="Q10828" s="1"/>
      <c r="AB10828" s="2"/>
      <c r="AD10828" s="1"/>
      <c r="AE10828" s="1"/>
      <c r="AF10828" s="1"/>
      <c r="AG10828" s="1"/>
      <c r="AH10828" s="1"/>
    </row>
    <row r="10829" spans="17:34" x14ac:dyDescent="0.3">
      <c r="Q10829" s="1"/>
      <c r="AB10829" s="2"/>
      <c r="AD10829" s="1"/>
      <c r="AE10829" s="1"/>
      <c r="AF10829" s="1"/>
      <c r="AG10829" s="1"/>
      <c r="AH10829" s="1"/>
    </row>
    <row r="10830" spans="17:34" x14ac:dyDescent="0.3">
      <c r="Q10830" s="1"/>
      <c r="AB10830" s="2"/>
      <c r="AD10830" s="1"/>
      <c r="AE10830" s="1"/>
      <c r="AF10830" s="1"/>
      <c r="AG10830" s="1"/>
      <c r="AH10830" s="1"/>
    </row>
    <row r="10831" spans="17:34" x14ac:dyDescent="0.3">
      <c r="Q10831" s="1"/>
      <c r="AB10831" s="2"/>
      <c r="AD10831" s="1"/>
      <c r="AE10831" s="1"/>
      <c r="AF10831" s="1"/>
      <c r="AG10831" s="1"/>
      <c r="AH10831" s="1"/>
    </row>
    <row r="10832" spans="17:34" x14ac:dyDescent="0.3">
      <c r="Q10832" s="1"/>
      <c r="AB10832" s="2"/>
      <c r="AD10832" s="1"/>
      <c r="AE10832" s="1"/>
      <c r="AF10832" s="1"/>
      <c r="AG10832" s="1"/>
      <c r="AH10832" s="1"/>
    </row>
    <row r="10833" spans="17:34" x14ac:dyDescent="0.3">
      <c r="Q10833" s="1"/>
      <c r="AB10833" s="2"/>
      <c r="AD10833" s="1"/>
      <c r="AE10833" s="1"/>
      <c r="AF10833" s="1"/>
      <c r="AG10833" s="1"/>
      <c r="AH10833" s="1"/>
    </row>
    <row r="10834" spans="17:34" x14ac:dyDescent="0.3">
      <c r="Q10834" s="1"/>
      <c r="AB10834" s="2"/>
      <c r="AD10834" s="1"/>
      <c r="AE10834" s="1"/>
      <c r="AF10834" s="1"/>
      <c r="AG10834" s="1"/>
      <c r="AH10834" s="1"/>
    </row>
    <row r="10835" spans="17:34" x14ac:dyDescent="0.3">
      <c r="Q10835" s="1"/>
      <c r="AB10835" s="2"/>
      <c r="AD10835" s="1"/>
      <c r="AE10835" s="1"/>
      <c r="AF10835" s="1"/>
      <c r="AG10835" s="1"/>
      <c r="AH10835" s="1"/>
    </row>
    <row r="10836" spans="17:34" x14ac:dyDescent="0.3">
      <c r="Q10836" s="1"/>
      <c r="AB10836" s="2"/>
      <c r="AD10836" s="1"/>
      <c r="AE10836" s="1"/>
      <c r="AF10836" s="1"/>
      <c r="AG10836" s="1"/>
      <c r="AH10836" s="1"/>
    </row>
    <row r="10837" spans="17:34" x14ac:dyDescent="0.3">
      <c r="Q10837" s="1"/>
      <c r="AB10837" s="2"/>
      <c r="AD10837" s="1"/>
      <c r="AE10837" s="1"/>
      <c r="AF10837" s="1"/>
      <c r="AG10837" s="1"/>
      <c r="AH10837" s="1"/>
    </row>
    <row r="10838" spans="17:34" x14ac:dyDescent="0.3">
      <c r="Q10838" s="1"/>
      <c r="AB10838" s="2"/>
      <c r="AD10838" s="1"/>
      <c r="AE10838" s="1"/>
      <c r="AF10838" s="1"/>
      <c r="AG10838" s="1"/>
      <c r="AH10838" s="1"/>
    </row>
    <row r="10839" spans="17:34" x14ac:dyDescent="0.3">
      <c r="Q10839" s="1"/>
      <c r="AB10839" s="2"/>
      <c r="AD10839" s="1"/>
      <c r="AE10839" s="1"/>
      <c r="AF10839" s="1"/>
      <c r="AG10839" s="1"/>
      <c r="AH10839" s="1"/>
    </row>
    <row r="10840" spans="17:34" x14ac:dyDescent="0.3">
      <c r="Q10840" s="1"/>
      <c r="AB10840" s="2"/>
      <c r="AD10840" s="1"/>
      <c r="AE10840" s="1"/>
      <c r="AF10840" s="1"/>
      <c r="AG10840" s="1"/>
      <c r="AH10840" s="1"/>
    </row>
    <row r="10841" spans="17:34" x14ac:dyDescent="0.3">
      <c r="Q10841" s="1"/>
      <c r="AB10841" s="2"/>
      <c r="AD10841" s="1"/>
      <c r="AE10841" s="1"/>
      <c r="AF10841" s="1"/>
      <c r="AG10841" s="1"/>
      <c r="AH10841" s="1"/>
    </row>
    <row r="10842" spans="17:34" x14ac:dyDescent="0.3">
      <c r="Q10842" s="1"/>
      <c r="AB10842" s="2"/>
      <c r="AD10842" s="1"/>
      <c r="AE10842" s="1"/>
      <c r="AF10842" s="1"/>
      <c r="AG10842" s="1"/>
      <c r="AH10842" s="1"/>
    </row>
    <row r="10843" spans="17:34" x14ac:dyDescent="0.3">
      <c r="Q10843" s="1"/>
      <c r="AB10843" s="2"/>
      <c r="AD10843" s="1"/>
      <c r="AE10843" s="1"/>
      <c r="AF10843" s="1"/>
      <c r="AG10843" s="1"/>
      <c r="AH10843" s="1"/>
    </row>
    <row r="10844" spans="17:34" x14ac:dyDescent="0.3">
      <c r="Q10844" s="1"/>
      <c r="AB10844" s="2"/>
      <c r="AD10844" s="1"/>
      <c r="AE10844" s="1"/>
      <c r="AF10844" s="1"/>
      <c r="AG10844" s="1"/>
      <c r="AH10844" s="1"/>
    </row>
    <row r="10845" spans="17:34" x14ac:dyDescent="0.3">
      <c r="Q10845" s="1"/>
      <c r="AB10845" s="2"/>
      <c r="AD10845" s="1"/>
      <c r="AE10845" s="1"/>
      <c r="AF10845" s="1"/>
      <c r="AG10845" s="1"/>
      <c r="AH10845" s="1"/>
    </row>
    <row r="10846" spans="17:34" x14ac:dyDescent="0.3">
      <c r="Q10846" s="1"/>
      <c r="AB10846" s="2"/>
      <c r="AD10846" s="1"/>
      <c r="AE10846" s="1"/>
      <c r="AF10846" s="1"/>
      <c r="AG10846" s="1"/>
      <c r="AH10846" s="1"/>
    </row>
    <row r="10847" spans="17:34" x14ac:dyDescent="0.3">
      <c r="Q10847" s="1"/>
      <c r="AB10847" s="2"/>
      <c r="AD10847" s="1"/>
      <c r="AE10847" s="1"/>
      <c r="AF10847" s="1"/>
      <c r="AG10847" s="1"/>
      <c r="AH10847" s="1"/>
    </row>
    <row r="10848" spans="17:34" x14ac:dyDescent="0.3">
      <c r="Q10848" s="1"/>
      <c r="AB10848" s="2"/>
      <c r="AD10848" s="1"/>
      <c r="AE10848" s="1"/>
      <c r="AF10848" s="1"/>
      <c r="AG10848" s="1"/>
      <c r="AH10848" s="1"/>
    </row>
    <row r="10849" spans="17:34" x14ac:dyDescent="0.3">
      <c r="Q10849" s="1"/>
      <c r="AB10849" s="2"/>
      <c r="AD10849" s="1"/>
      <c r="AE10849" s="1"/>
      <c r="AF10849" s="1"/>
      <c r="AG10849" s="1"/>
      <c r="AH10849" s="1"/>
    </row>
    <row r="10850" spans="17:34" x14ac:dyDescent="0.3">
      <c r="Q10850" s="1"/>
      <c r="AB10850" s="2"/>
      <c r="AD10850" s="1"/>
      <c r="AE10850" s="1"/>
      <c r="AF10850" s="1"/>
      <c r="AG10850" s="1"/>
      <c r="AH10850" s="1"/>
    </row>
    <row r="10851" spans="17:34" x14ac:dyDescent="0.3">
      <c r="Q10851" s="1"/>
      <c r="AB10851" s="2"/>
      <c r="AD10851" s="1"/>
      <c r="AE10851" s="1"/>
      <c r="AF10851" s="1"/>
      <c r="AG10851" s="1"/>
      <c r="AH10851" s="1"/>
    </row>
    <row r="10852" spans="17:34" x14ac:dyDescent="0.3">
      <c r="Q10852" s="1"/>
      <c r="AB10852" s="2"/>
      <c r="AD10852" s="1"/>
      <c r="AE10852" s="1"/>
      <c r="AF10852" s="1"/>
      <c r="AG10852" s="1"/>
      <c r="AH10852" s="1"/>
    </row>
    <row r="10853" spans="17:34" x14ac:dyDescent="0.3">
      <c r="Q10853" s="1"/>
      <c r="AB10853" s="2"/>
      <c r="AD10853" s="1"/>
      <c r="AE10853" s="1"/>
      <c r="AF10853" s="1"/>
      <c r="AG10853" s="1"/>
      <c r="AH10853" s="1"/>
    </row>
    <row r="10854" spans="17:34" x14ac:dyDescent="0.3">
      <c r="Q10854" s="1"/>
      <c r="AB10854" s="2"/>
      <c r="AD10854" s="1"/>
      <c r="AE10854" s="1"/>
      <c r="AF10854" s="1"/>
      <c r="AG10854" s="1"/>
      <c r="AH10854" s="1"/>
    </row>
    <row r="10855" spans="17:34" x14ac:dyDescent="0.3">
      <c r="Q10855" s="1"/>
      <c r="AB10855" s="2"/>
      <c r="AD10855" s="1"/>
      <c r="AE10855" s="1"/>
      <c r="AF10855" s="1"/>
      <c r="AG10855" s="1"/>
      <c r="AH10855" s="1"/>
    </row>
    <row r="10856" spans="17:34" x14ac:dyDescent="0.3">
      <c r="Q10856" s="1"/>
      <c r="AB10856" s="2"/>
      <c r="AD10856" s="1"/>
      <c r="AE10856" s="1"/>
      <c r="AF10856" s="1"/>
      <c r="AG10856" s="1"/>
      <c r="AH10856" s="1"/>
    </row>
    <row r="10857" spans="17:34" x14ac:dyDescent="0.3">
      <c r="Q10857" s="1"/>
      <c r="AB10857" s="2"/>
      <c r="AD10857" s="1"/>
      <c r="AE10857" s="1"/>
      <c r="AF10857" s="1"/>
      <c r="AG10857" s="1"/>
      <c r="AH10857" s="1"/>
    </row>
    <row r="10858" spans="17:34" x14ac:dyDescent="0.3">
      <c r="Q10858" s="1"/>
      <c r="AB10858" s="2"/>
      <c r="AD10858" s="1"/>
      <c r="AE10858" s="1"/>
      <c r="AF10858" s="1"/>
      <c r="AG10858" s="1"/>
      <c r="AH10858" s="1"/>
    </row>
    <row r="10859" spans="17:34" x14ac:dyDescent="0.3">
      <c r="Q10859" s="1"/>
      <c r="AB10859" s="2"/>
      <c r="AD10859" s="1"/>
      <c r="AE10859" s="1"/>
      <c r="AF10859" s="1"/>
      <c r="AG10859" s="1"/>
      <c r="AH10859" s="1"/>
    </row>
    <row r="10860" spans="17:34" x14ac:dyDescent="0.3">
      <c r="Q10860" s="1"/>
      <c r="AB10860" s="2"/>
      <c r="AD10860" s="1"/>
      <c r="AE10860" s="1"/>
      <c r="AF10860" s="1"/>
      <c r="AG10860" s="1"/>
      <c r="AH10860" s="1"/>
    </row>
    <row r="10861" spans="17:34" x14ac:dyDescent="0.3">
      <c r="Q10861" s="1"/>
      <c r="AB10861" s="2"/>
      <c r="AD10861" s="1"/>
      <c r="AE10861" s="1"/>
      <c r="AF10861" s="1"/>
      <c r="AG10861" s="1"/>
      <c r="AH10861" s="1"/>
    </row>
    <row r="10862" spans="17:34" x14ac:dyDescent="0.3">
      <c r="Q10862" s="1"/>
      <c r="AB10862" s="2"/>
      <c r="AD10862" s="1"/>
      <c r="AE10862" s="1"/>
      <c r="AF10862" s="1"/>
      <c r="AG10862" s="1"/>
      <c r="AH10862" s="1"/>
    </row>
    <row r="10863" spans="17:34" x14ac:dyDescent="0.3">
      <c r="Q10863" s="1"/>
      <c r="AB10863" s="2"/>
      <c r="AD10863" s="1"/>
      <c r="AE10863" s="1"/>
      <c r="AF10863" s="1"/>
      <c r="AG10863" s="1"/>
      <c r="AH10863" s="1"/>
    </row>
    <row r="10864" spans="17:34" x14ac:dyDescent="0.3">
      <c r="Q10864" s="1"/>
      <c r="AB10864" s="2"/>
      <c r="AD10864" s="1"/>
      <c r="AE10864" s="1"/>
      <c r="AF10864" s="1"/>
      <c r="AG10864" s="1"/>
      <c r="AH10864" s="1"/>
    </row>
    <row r="10865" spans="17:34" x14ac:dyDescent="0.3">
      <c r="Q10865" s="1"/>
      <c r="AB10865" s="2"/>
      <c r="AD10865" s="1"/>
      <c r="AE10865" s="1"/>
      <c r="AF10865" s="1"/>
      <c r="AG10865" s="1"/>
      <c r="AH10865" s="1"/>
    </row>
    <row r="10866" spans="17:34" x14ac:dyDescent="0.3">
      <c r="Q10866" s="1"/>
      <c r="AB10866" s="2"/>
      <c r="AD10866" s="1"/>
      <c r="AE10866" s="1"/>
      <c r="AF10866" s="1"/>
      <c r="AG10866" s="1"/>
      <c r="AH10866" s="1"/>
    </row>
    <row r="10867" spans="17:34" x14ac:dyDescent="0.3">
      <c r="Q10867" s="1"/>
      <c r="AB10867" s="2"/>
      <c r="AD10867" s="1"/>
      <c r="AE10867" s="1"/>
      <c r="AF10867" s="1"/>
      <c r="AG10867" s="1"/>
      <c r="AH10867" s="1"/>
    </row>
    <row r="10868" spans="17:34" x14ac:dyDescent="0.3">
      <c r="Q10868" s="1"/>
      <c r="AB10868" s="2"/>
      <c r="AD10868" s="1"/>
      <c r="AE10868" s="1"/>
      <c r="AF10868" s="1"/>
      <c r="AG10868" s="1"/>
      <c r="AH10868" s="1"/>
    </row>
    <row r="10869" spans="17:34" x14ac:dyDescent="0.3">
      <c r="Q10869" s="1"/>
      <c r="AB10869" s="2"/>
      <c r="AD10869" s="1"/>
      <c r="AE10869" s="1"/>
      <c r="AF10869" s="1"/>
      <c r="AG10869" s="1"/>
      <c r="AH10869" s="1"/>
    </row>
    <row r="10870" spans="17:34" x14ac:dyDescent="0.3">
      <c r="Q10870" s="1"/>
      <c r="AB10870" s="2"/>
      <c r="AD10870" s="1"/>
      <c r="AE10870" s="1"/>
      <c r="AF10870" s="1"/>
      <c r="AG10870" s="1"/>
      <c r="AH10870" s="1"/>
    </row>
    <row r="10871" spans="17:34" x14ac:dyDescent="0.3">
      <c r="Q10871" s="1"/>
      <c r="AB10871" s="2"/>
      <c r="AD10871" s="1"/>
      <c r="AE10871" s="1"/>
      <c r="AF10871" s="1"/>
      <c r="AG10871" s="1"/>
      <c r="AH10871" s="1"/>
    </row>
    <row r="10872" spans="17:34" x14ac:dyDescent="0.3">
      <c r="Q10872" s="1"/>
      <c r="AB10872" s="2"/>
      <c r="AD10872" s="1"/>
      <c r="AE10872" s="1"/>
      <c r="AF10872" s="1"/>
      <c r="AG10872" s="1"/>
      <c r="AH10872" s="1"/>
    </row>
    <row r="10873" spans="17:34" x14ac:dyDescent="0.3">
      <c r="Q10873" s="1"/>
      <c r="AB10873" s="2"/>
      <c r="AD10873" s="1"/>
      <c r="AE10873" s="1"/>
      <c r="AF10873" s="1"/>
      <c r="AG10873" s="1"/>
      <c r="AH10873" s="1"/>
    </row>
    <row r="10874" spans="17:34" x14ac:dyDescent="0.3">
      <c r="Q10874" s="1"/>
      <c r="AB10874" s="2"/>
      <c r="AD10874" s="1"/>
      <c r="AE10874" s="1"/>
      <c r="AF10874" s="1"/>
      <c r="AG10874" s="1"/>
      <c r="AH10874" s="1"/>
    </row>
    <row r="10875" spans="17:34" x14ac:dyDescent="0.3">
      <c r="Q10875" s="1"/>
      <c r="AB10875" s="2"/>
      <c r="AD10875" s="1"/>
      <c r="AE10875" s="1"/>
      <c r="AF10875" s="1"/>
      <c r="AG10875" s="1"/>
      <c r="AH10875" s="1"/>
    </row>
    <row r="10876" spans="17:34" x14ac:dyDescent="0.3">
      <c r="Q10876" s="1"/>
      <c r="AB10876" s="2"/>
      <c r="AD10876" s="1"/>
      <c r="AE10876" s="1"/>
      <c r="AF10876" s="1"/>
      <c r="AG10876" s="1"/>
      <c r="AH10876" s="1"/>
    </row>
    <row r="10877" spans="17:34" x14ac:dyDescent="0.3">
      <c r="Q10877" s="1"/>
      <c r="AB10877" s="2"/>
      <c r="AD10877" s="1"/>
      <c r="AE10877" s="1"/>
      <c r="AF10877" s="1"/>
      <c r="AG10877" s="1"/>
      <c r="AH10877" s="1"/>
    </row>
    <row r="10878" spans="17:34" x14ac:dyDescent="0.3">
      <c r="Q10878" s="1"/>
      <c r="AB10878" s="2"/>
      <c r="AD10878" s="1"/>
      <c r="AE10878" s="1"/>
      <c r="AF10878" s="1"/>
      <c r="AG10878" s="1"/>
      <c r="AH10878" s="1"/>
    </row>
    <row r="10879" spans="17:34" x14ac:dyDescent="0.3">
      <c r="Q10879" s="1"/>
      <c r="AB10879" s="2"/>
      <c r="AD10879" s="1"/>
      <c r="AE10879" s="1"/>
      <c r="AF10879" s="1"/>
      <c r="AG10879" s="1"/>
      <c r="AH10879" s="1"/>
    </row>
    <row r="10880" spans="17:34" x14ac:dyDescent="0.3">
      <c r="Q10880" s="1"/>
      <c r="AB10880" s="2"/>
      <c r="AD10880" s="1"/>
      <c r="AE10880" s="1"/>
      <c r="AF10880" s="1"/>
      <c r="AG10880" s="1"/>
      <c r="AH10880" s="1"/>
    </row>
    <row r="10881" spans="17:34" x14ac:dyDescent="0.3">
      <c r="Q10881" s="1"/>
      <c r="AB10881" s="2"/>
      <c r="AD10881" s="1"/>
      <c r="AE10881" s="1"/>
      <c r="AF10881" s="1"/>
      <c r="AG10881" s="1"/>
      <c r="AH10881" s="1"/>
    </row>
    <row r="10882" spans="17:34" x14ac:dyDescent="0.3">
      <c r="Q10882" s="1"/>
      <c r="AB10882" s="2"/>
      <c r="AD10882" s="1"/>
      <c r="AE10882" s="1"/>
      <c r="AF10882" s="1"/>
      <c r="AG10882" s="1"/>
      <c r="AH10882" s="1"/>
    </row>
    <row r="10883" spans="17:34" x14ac:dyDescent="0.3">
      <c r="Q10883" s="1"/>
      <c r="AB10883" s="2"/>
      <c r="AD10883" s="1"/>
      <c r="AE10883" s="1"/>
      <c r="AF10883" s="1"/>
      <c r="AG10883" s="1"/>
      <c r="AH10883" s="1"/>
    </row>
    <row r="10884" spans="17:34" x14ac:dyDescent="0.3">
      <c r="Q10884" s="1"/>
      <c r="AB10884" s="2"/>
      <c r="AD10884" s="1"/>
      <c r="AE10884" s="1"/>
      <c r="AF10884" s="1"/>
      <c r="AG10884" s="1"/>
      <c r="AH10884" s="1"/>
    </row>
    <row r="10885" spans="17:34" x14ac:dyDescent="0.3">
      <c r="Q10885" s="1"/>
      <c r="AB10885" s="2"/>
      <c r="AD10885" s="1"/>
      <c r="AE10885" s="1"/>
      <c r="AF10885" s="1"/>
      <c r="AG10885" s="1"/>
      <c r="AH10885" s="1"/>
    </row>
    <row r="10886" spans="17:34" x14ac:dyDescent="0.3">
      <c r="Q10886" s="1"/>
      <c r="AB10886" s="2"/>
      <c r="AD10886" s="1"/>
      <c r="AE10886" s="1"/>
      <c r="AF10886" s="1"/>
      <c r="AG10886" s="1"/>
      <c r="AH10886" s="1"/>
    </row>
    <row r="10887" spans="17:34" x14ac:dyDescent="0.3">
      <c r="Q10887" s="1"/>
      <c r="AB10887" s="2"/>
      <c r="AD10887" s="1"/>
      <c r="AE10887" s="1"/>
      <c r="AF10887" s="1"/>
      <c r="AG10887" s="1"/>
      <c r="AH10887" s="1"/>
    </row>
    <row r="10888" spans="17:34" x14ac:dyDescent="0.3">
      <c r="Q10888" s="1"/>
      <c r="AB10888" s="2"/>
      <c r="AD10888" s="1"/>
      <c r="AE10888" s="1"/>
      <c r="AF10888" s="1"/>
      <c r="AG10888" s="1"/>
      <c r="AH10888" s="1"/>
    </row>
    <row r="10889" spans="17:34" x14ac:dyDescent="0.3">
      <c r="Q10889" s="1"/>
      <c r="AB10889" s="2"/>
      <c r="AD10889" s="1"/>
      <c r="AE10889" s="1"/>
      <c r="AF10889" s="1"/>
      <c r="AG10889" s="1"/>
      <c r="AH10889" s="1"/>
    </row>
    <row r="10890" spans="17:34" x14ac:dyDescent="0.3">
      <c r="Q10890" s="1"/>
      <c r="AB10890" s="2"/>
      <c r="AD10890" s="1"/>
      <c r="AE10890" s="1"/>
      <c r="AF10890" s="1"/>
      <c r="AG10890" s="1"/>
      <c r="AH10890" s="1"/>
    </row>
    <row r="10891" spans="17:34" x14ac:dyDescent="0.3">
      <c r="Q10891" s="1"/>
      <c r="AB10891" s="2"/>
      <c r="AD10891" s="1"/>
      <c r="AE10891" s="1"/>
      <c r="AF10891" s="1"/>
      <c r="AG10891" s="1"/>
      <c r="AH10891" s="1"/>
    </row>
    <row r="10892" spans="17:34" x14ac:dyDescent="0.3">
      <c r="Q10892" s="1"/>
      <c r="AB10892" s="2"/>
      <c r="AD10892" s="1"/>
      <c r="AE10892" s="1"/>
      <c r="AF10892" s="1"/>
      <c r="AG10892" s="1"/>
      <c r="AH10892" s="1"/>
    </row>
    <row r="10893" spans="17:34" x14ac:dyDescent="0.3">
      <c r="Q10893" s="1"/>
      <c r="AB10893" s="2"/>
      <c r="AD10893" s="1"/>
      <c r="AE10893" s="1"/>
      <c r="AF10893" s="1"/>
      <c r="AG10893" s="1"/>
      <c r="AH10893" s="1"/>
    </row>
    <row r="10894" spans="17:34" x14ac:dyDescent="0.3">
      <c r="Q10894" s="1"/>
      <c r="AB10894" s="2"/>
      <c r="AD10894" s="1"/>
      <c r="AE10894" s="1"/>
      <c r="AF10894" s="1"/>
      <c r="AG10894" s="1"/>
      <c r="AH10894" s="1"/>
    </row>
    <row r="10895" spans="17:34" x14ac:dyDescent="0.3">
      <c r="Q10895" s="1"/>
      <c r="AB10895" s="2"/>
      <c r="AD10895" s="1"/>
      <c r="AE10895" s="1"/>
      <c r="AF10895" s="1"/>
      <c r="AG10895" s="1"/>
      <c r="AH10895" s="1"/>
    </row>
    <row r="10896" spans="17:34" x14ac:dyDescent="0.3">
      <c r="Q10896" s="1"/>
      <c r="AB10896" s="2"/>
      <c r="AD10896" s="1"/>
      <c r="AE10896" s="1"/>
      <c r="AF10896" s="1"/>
      <c r="AG10896" s="1"/>
      <c r="AH10896" s="1"/>
    </row>
    <row r="10897" spans="17:34" x14ac:dyDescent="0.3">
      <c r="Q10897" s="1"/>
      <c r="AB10897" s="2"/>
      <c r="AD10897" s="1"/>
      <c r="AE10897" s="1"/>
      <c r="AF10897" s="1"/>
      <c r="AG10897" s="1"/>
      <c r="AH10897" s="1"/>
    </row>
    <row r="10898" spans="17:34" x14ac:dyDescent="0.3">
      <c r="Q10898" s="1"/>
      <c r="AB10898" s="2"/>
      <c r="AD10898" s="1"/>
      <c r="AE10898" s="1"/>
      <c r="AF10898" s="1"/>
      <c r="AG10898" s="1"/>
      <c r="AH10898" s="1"/>
    </row>
    <row r="10899" spans="17:34" x14ac:dyDescent="0.3">
      <c r="Q10899" s="1"/>
      <c r="AB10899" s="2"/>
      <c r="AD10899" s="1"/>
      <c r="AE10899" s="1"/>
      <c r="AF10899" s="1"/>
      <c r="AG10899" s="1"/>
      <c r="AH10899" s="1"/>
    </row>
    <row r="10900" spans="17:34" x14ac:dyDescent="0.3">
      <c r="Q10900" s="1"/>
      <c r="AB10900" s="2"/>
      <c r="AD10900" s="1"/>
      <c r="AE10900" s="1"/>
      <c r="AF10900" s="1"/>
      <c r="AG10900" s="1"/>
      <c r="AH10900" s="1"/>
    </row>
    <row r="10901" spans="17:34" x14ac:dyDescent="0.3">
      <c r="Q10901" s="1"/>
      <c r="AB10901" s="2"/>
      <c r="AD10901" s="1"/>
      <c r="AE10901" s="1"/>
      <c r="AF10901" s="1"/>
      <c r="AG10901" s="1"/>
      <c r="AH10901" s="1"/>
    </row>
    <row r="10902" spans="17:34" x14ac:dyDescent="0.3">
      <c r="Q10902" s="1"/>
      <c r="AB10902" s="2"/>
      <c r="AD10902" s="1"/>
      <c r="AE10902" s="1"/>
      <c r="AF10902" s="1"/>
      <c r="AG10902" s="1"/>
      <c r="AH10902" s="1"/>
    </row>
    <row r="10903" spans="17:34" x14ac:dyDescent="0.3">
      <c r="Q10903" s="1"/>
      <c r="AB10903" s="2"/>
      <c r="AD10903" s="1"/>
      <c r="AE10903" s="1"/>
      <c r="AF10903" s="1"/>
      <c r="AG10903" s="1"/>
      <c r="AH10903" s="1"/>
    </row>
    <row r="10904" spans="17:34" x14ac:dyDescent="0.3">
      <c r="Q10904" s="1"/>
      <c r="AB10904" s="2"/>
      <c r="AD10904" s="1"/>
      <c r="AE10904" s="1"/>
      <c r="AF10904" s="1"/>
      <c r="AG10904" s="1"/>
      <c r="AH10904" s="1"/>
    </row>
    <row r="10905" spans="17:34" x14ac:dyDescent="0.3">
      <c r="Q10905" s="1"/>
      <c r="AB10905" s="2"/>
      <c r="AD10905" s="1"/>
      <c r="AE10905" s="1"/>
      <c r="AF10905" s="1"/>
      <c r="AG10905" s="1"/>
      <c r="AH10905" s="1"/>
    </row>
    <row r="10906" spans="17:34" x14ac:dyDescent="0.3">
      <c r="Q10906" s="1"/>
      <c r="AB10906" s="2"/>
      <c r="AD10906" s="1"/>
      <c r="AE10906" s="1"/>
      <c r="AF10906" s="1"/>
      <c r="AG10906" s="1"/>
      <c r="AH10906" s="1"/>
    </row>
    <row r="10907" spans="17:34" x14ac:dyDescent="0.3">
      <c r="Q10907" s="1"/>
      <c r="AB10907" s="2"/>
      <c r="AD10907" s="1"/>
      <c r="AE10907" s="1"/>
      <c r="AF10907" s="1"/>
      <c r="AG10907" s="1"/>
      <c r="AH10907" s="1"/>
    </row>
    <row r="10908" spans="17:34" x14ac:dyDescent="0.3">
      <c r="Q10908" s="1"/>
      <c r="AB10908" s="2"/>
      <c r="AD10908" s="1"/>
      <c r="AE10908" s="1"/>
      <c r="AF10908" s="1"/>
      <c r="AG10908" s="1"/>
      <c r="AH10908" s="1"/>
    </row>
    <row r="10909" spans="17:34" x14ac:dyDescent="0.3">
      <c r="Q10909" s="1"/>
      <c r="AB10909" s="2"/>
      <c r="AD10909" s="1"/>
      <c r="AE10909" s="1"/>
      <c r="AF10909" s="1"/>
      <c r="AG10909" s="1"/>
      <c r="AH10909" s="1"/>
    </row>
    <row r="10910" spans="17:34" x14ac:dyDescent="0.3">
      <c r="Q10910" s="1"/>
      <c r="AB10910" s="2"/>
      <c r="AD10910" s="1"/>
      <c r="AE10910" s="1"/>
      <c r="AF10910" s="1"/>
      <c r="AG10910" s="1"/>
      <c r="AH10910" s="1"/>
    </row>
    <row r="10911" spans="17:34" x14ac:dyDescent="0.3">
      <c r="Q10911" s="1"/>
      <c r="AB10911" s="2"/>
      <c r="AD10911" s="1"/>
      <c r="AE10911" s="1"/>
      <c r="AF10911" s="1"/>
      <c r="AG10911" s="1"/>
      <c r="AH10911" s="1"/>
    </row>
    <row r="10912" spans="17:34" x14ac:dyDescent="0.3">
      <c r="Q10912" s="1"/>
      <c r="AB10912" s="2"/>
      <c r="AD10912" s="1"/>
      <c r="AE10912" s="1"/>
      <c r="AF10912" s="1"/>
      <c r="AG10912" s="1"/>
      <c r="AH10912" s="1"/>
    </row>
    <row r="10913" spans="17:34" x14ac:dyDescent="0.3">
      <c r="Q10913" s="1"/>
      <c r="AB10913" s="2"/>
      <c r="AD10913" s="1"/>
      <c r="AE10913" s="1"/>
      <c r="AF10913" s="1"/>
      <c r="AG10913" s="1"/>
      <c r="AH10913" s="1"/>
    </row>
    <row r="10914" spans="17:34" x14ac:dyDescent="0.3">
      <c r="Q10914" s="1"/>
      <c r="AB10914" s="2"/>
      <c r="AD10914" s="1"/>
      <c r="AE10914" s="1"/>
      <c r="AF10914" s="1"/>
      <c r="AG10914" s="1"/>
      <c r="AH10914" s="1"/>
    </row>
    <row r="10915" spans="17:34" x14ac:dyDescent="0.3">
      <c r="Q10915" s="1"/>
      <c r="AB10915" s="2"/>
      <c r="AD10915" s="1"/>
      <c r="AE10915" s="1"/>
      <c r="AF10915" s="1"/>
      <c r="AG10915" s="1"/>
      <c r="AH10915" s="1"/>
    </row>
    <row r="10916" spans="17:34" x14ac:dyDescent="0.3">
      <c r="Q10916" s="1"/>
      <c r="AB10916" s="2"/>
      <c r="AD10916" s="1"/>
      <c r="AE10916" s="1"/>
      <c r="AF10916" s="1"/>
      <c r="AG10916" s="1"/>
      <c r="AH10916" s="1"/>
    </row>
    <row r="10917" spans="17:34" x14ac:dyDescent="0.3">
      <c r="Q10917" s="1"/>
      <c r="AB10917" s="2"/>
      <c r="AD10917" s="1"/>
      <c r="AE10917" s="1"/>
      <c r="AF10917" s="1"/>
      <c r="AG10917" s="1"/>
      <c r="AH10917" s="1"/>
    </row>
    <row r="10918" spans="17:34" x14ac:dyDescent="0.3">
      <c r="Q10918" s="1"/>
      <c r="AB10918" s="2"/>
      <c r="AD10918" s="1"/>
      <c r="AE10918" s="1"/>
      <c r="AF10918" s="1"/>
      <c r="AG10918" s="1"/>
      <c r="AH10918" s="1"/>
    </row>
    <row r="10919" spans="17:34" x14ac:dyDescent="0.3">
      <c r="Q10919" s="1"/>
      <c r="AB10919" s="2"/>
      <c r="AD10919" s="1"/>
      <c r="AE10919" s="1"/>
      <c r="AF10919" s="1"/>
      <c r="AG10919" s="1"/>
      <c r="AH10919" s="1"/>
    </row>
    <row r="10920" spans="17:34" x14ac:dyDescent="0.3">
      <c r="Q10920" s="1"/>
      <c r="AB10920" s="2"/>
      <c r="AD10920" s="1"/>
      <c r="AE10920" s="1"/>
      <c r="AF10920" s="1"/>
      <c r="AG10920" s="1"/>
      <c r="AH10920" s="1"/>
    </row>
    <row r="10921" spans="17:34" x14ac:dyDescent="0.3">
      <c r="Q10921" s="1"/>
      <c r="AB10921" s="2"/>
      <c r="AD10921" s="1"/>
      <c r="AE10921" s="1"/>
      <c r="AF10921" s="1"/>
      <c r="AG10921" s="1"/>
      <c r="AH10921" s="1"/>
    </row>
    <row r="10922" spans="17:34" x14ac:dyDescent="0.3">
      <c r="Q10922" s="1"/>
      <c r="AB10922" s="2"/>
      <c r="AD10922" s="1"/>
      <c r="AE10922" s="1"/>
      <c r="AF10922" s="1"/>
      <c r="AG10922" s="1"/>
      <c r="AH10922" s="1"/>
    </row>
    <row r="10923" spans="17:34" x14ac:dyDescent="0.3">
      <c r="Q10923" s="1"/>
      <c r="AB10923" s="2"/>
      <c r="AD10923" s="1"/>
      <c r="AE10923" s="1"/>
      <c r="AF10923" s="1"/>
      <c r="AG10923" s="1"/>
      <c r="AH10923" s="1"/>
    </row>
    <row r="10924" spans="17:34" x14ac:dyDescent="0.3">
      <c r="Q10924" s="1"/>
      <c r="AB10924" s="2"/>
      <c r="AD10924" s="1"/>
      <c r="AE10924" s="1"/>
      <c r="AF10924" s="1"/>
      <c r="AG10924" s="1"/>
      <c r="AH10924" s="1"/>
    </row>
    <row r="10925" spans="17:34" x14ac:dyDescent="0.3">
      <c r="Q10925" s="1"/>
      <c r="AB10925" s="2"/>
      <c r="AD10925" s="1"/>
      <c r="AE10925" s="1"/>
      <c r="AF10925" s="1"/>
      <c r="AG10925" s="1"/>
      <c r="AH10925" s="1"/>
    </row>
    <row r="10926" spans="17:34" x14ac:dyDescent="0.3">
      <c r="Q10926" s="1"/>
      <c r="AB10926" s="2"/>
      <c r="AD10926" s="1"/>
      <c r="AE10926" s="1"/>
      <c r="AF10926" s="1"/>
      <c r="AG10926" s="1"/>
      <c r="AH10926" s="1"/>
    </row>
    <row r="10927" spans="17:34" x14ac:dyDescent="0.3">
      <c r="Q10927" s="1"/>
      <c r="AB10927" s="2"/>
      <c r="AD10927" s="1"/>
      <c r="AE10927" s="1"/>
      <c r="AF10927" s="1"/>
      <c r="AG10927" s="1"/>
      <c r="AH10927" s="1"/>
    </row>
    <row r="10928" spans="17:34" x14ac:dyDescent="0.3">
      <c r="Q10928" s="1"/>
      <c r="AB10928" s="2"/>
      <c r="AD10928" s="1"/>
      <c r="AE10928" s="1"/>
      <c r="AF10928" s="1"/>
      <c r="AG10928" s="1"/>
      <c r="AH10928" s="1"/>
    </row>
    <row r="10929" spans="17:34" x14ac:dyDescent="0.3">
      <c r="Q10929" s="1"/>
      <c r="AB10929" s="2"/>
      <c r="AD10929" s="1"/>
      <c r="AE10929" s="1"/>
      <c r="AF10929" s="1"/>
      <c r="AG10929" s="1"/>
      <c r="AH10929" s="1"/>
    </row>
    <row r="10930" spans="17:34" x14ac:dyDescent="0.3">
      <c r="Q10930" s="1"/>
      <c r="AB10930" s="2"/>
      <c r="AD10930" s="1"/>
      <c r="AE10930" s="1"/>
      <c r="AF10930" s="1"/>
      <c r="AG10930" s="1"/>
      <c r="AH10930" s="1"/>
    </row>
    <row r="10931" spans="17:34" x14ac:dyDescent="0.3">
      <c r="Q10931" s="1"/>
      <c r="AB10931" s="2"/>
      <c r="AD10931" s="1"/>
      <c r="AE10931" s="1"/>
      <c r="AF10931" s="1"/>
      <c r="AG10931" s="1"/>
      <c r="AH10931" s="1"/>
    </row>
    <row r="10932" spans="17:34" x14ac:dyDescent="0.3">
      <c r="Q10932" s="1"/>
      <c r="AB10932" s="2"/>
      <c r="AD10932" s="1"/>
      <c r="AE10932" s="1"/>
      <c r="AF10932" s="1"/>
      <c r="AG10932" s="1"/>
      <c r="AH10932" s="1"/>
    </row>
    <row r="10933" spans="17:34" x14ac:dyDescent="0.3">
      <c r="Q10933" s="1"/>
      <c r="AB10933" s="2"/>
      <c r="AD10933" s="1"/>
      <c r="AE10933" s="1"/>
      <c r="AF10933" s="1"/>
      <c r="AG10933" s="1"/>
      <c r="AH10933" s="1"/>
    </row>
    <row r="10934" spans="17:34" x14ac:dyDescent="0.3">
      <c r="Q10934" s="1"/>
      <c r="AB10934" s="2"/>
      <c r="AD10934" s="1"/>
      <c r="AE10934" s="1"/>
      <c r="AF10934" s="1"/>
      <c r="AG10934" s="1"/>
      <c r="AH10934" s="1"/>
    </row>
    <row r="10935" spans="17:34" x14ac:dyDescent="0.3">
      <c r="Q10935" s="1"/>
      <c r="AB10935" s="2"/>
      <c r="AD10935" s="1"/>
      <c r="AE10935" s="1"/>
      <c r="AF10935" s="1"/>
      <c r="AG10935" s="1"/>
      <c r="AH10935" s="1"/>
    </row>
    <row r="10936" spans="17:34" x14ac:dyDescent="0.3">
      <c r="Q10936" s="1"/>
      <c r="AB10936" s="2"/>
      <c r="AD10936" s="1"/>
      <c r="AE10936" s="1"/>
      <c r="AF10936" s="1"/>
      <c r="AG10936" s="1"/>
      <c r="AH10936" s="1"/>
    </row>
    <row r="10937" spans="17:34" x14ac:dyDescent="0.3">
      <c r="Q10937" s="1"/>
      <c r="AB10937" s="2"/>
      <c r="AD10937" s="1"/>
      <c r="AE10937" s="1"/>
      <c r="AF10937" s="1"/>
      <c r="AG10937" s="1"/>
      <c r="AH10937" s="1"/>
    </row>
    <row r="10938" spans="17:34" x14ac:dyDescent="0.3">
      <c r="Q10938" s="1"/>
      <c r="AB10938" s="2"/>
      <c r="AD10938" s="1"/>
      <c r="AE10938" s="1"/>
      <c r="AF10938" s="1"/>
      <c r="AG10938" s="1"/>
      <c r="AH10938" s="1"/>
    </row>
    <row r="10939" spans="17:34" x14ac:dyDescent="0.3">
      <c r="Q10939" s="1"/>
      <c r="AB10939" s="2"/>
      <c r="AD10939" s="1"/>
      <c r="AE10939" s="1"/>
      <c r="AF10939" s="1"/>
      <c r="AG10939" s="1"/>
      <c r="AH10939" s="1"/>
    </row>
    <row r="10940" spans="17:34" x14ac:dyDescent="0.3">
      <c r="Q10940" s="1"/>
      <c r="AB10940" s="2"/>
      <c r="AD10940" s="1"/>
      <c r="AE10940" s="1"/>
      <c r="AF10940" s="1"/>
      <c r="AG10940" s="1"/>
      <c r="AH10940" s="1"/>
    </row>
    <row r="10941" spans="17:34" x14ac:dyDescent="0.3">
      <c r="Q10941" s="1"/>
      <c r="AB10941" s="2"/>
      <c r="AD10941" s="1"/>
      <c r="AE10941" s="1"/>
      <c r="AF10941" s="1"/>
      <c r="AG10941" s="1"/>
      <c r="AH10941" s="1"/>
    </row>
    <row r="10942" spans="17:34" x14ac:dyDescent="0.3">
      <c r="Q10942" s="1"/>
      <c r="AB10942" s="2"/>
      <c r="AD10942" s="1"/>
      <c r="AE10942" s="1"/>
      <c r="AF10942" s="1"/>
      <c r="AG10942" s="1"/>
      <c r="AH10942" s="1"/>
    </row>
    <row r="10943" spans="17:34" x14ac:dyDescent="0.3">
      <c r="Q10943" s="1"/>
      <c r="AB10943" s="2"/>
      <c r="AD10943" s="1"/>
      <c r="AE10943" s="1"/>
      <c r="AF10943" s="1"/>
      <c r="AG10943" s="1"/>
      <c r="AH10943" s="1"/>
    </row>
    <row r="10944" spans="17:34" x14ac:dyDescent="0.3">
      <c r="Q10944" s="1"/>
      <c r="AB10944" s="2"/>
      <c r="AD10944" s="1"/>
      <c r="AE10944" s="1"/>
      <c r="AF10944" s="1"/>
      <c r="AG10944" s="1"/>
      <c r="AH10944" s="1"/>
    </row>
    <row r="10945" spans="17:34" x14ac:dyDescent="0.3">
      <c r="Q10945" s="1"/>
      <c r="AB10945" s="2"/>
      <c r="AD10945" s="1"/>
      <c r="AE10945" s="1"/>
      <c r="AF10945" s="1"/>
      <c r="AG10945" s="1"/>
      <c r="AH10945" s="1"/>
    </row>
    <row r="10946" spans="17:34" x14ac:dyDescent="0.3">
      <c r="Q10946" s="1"/>
      <c r="AB10946" s="2"/>
      <c r="AD10946" s="1"/>
      <c r="AE10946" s="1"/>
      <c r="AF10946" s="1"/>
      <c r="AG10946" s="1"/>
      <c r="AH10946" s="1"/>
    </row>
    <row r="10947" spans="17:34" x14ac:dyDescent="0.3">
      <c r="Q10947" s="1"/>
      <c r="AB10947" s="2"/>
      <c r="AD10947" s="1"/>
      <c r="AE10947" s="1"/>
      <c r="AF10947" s="1"/>
      <c r="AG10947" s="1"/>
      <c r="AH10947" s="1"/>
    </row>
    <row r="10948" spans="17:34" x14ac:dyDescent="0.3">
      <c r="Q10948" s="1"/>
      <c r="AB10948" s="2"/>
      <c r="AD10948" s="1"/>
      <c r="AE10948" s="1"/>
      <c r="AF10948" s="1"/>
      <c r="AG10948" s="1"/>
      <c r="AH10948" s="1"/>
    </row>
    <row r="10949" spans="17:34" x14ac:dyDescent="0.3">
      <c r="Q10949" s="1"/>
      <c r="AB10949" s="2"/>
      <c r="AD10949" s="1"/>
      <c r="AE10949" s="1"/>
      <c r="AF10949" s="1"/>
      <c r="AG10949" s="1"/>
      <c r="AH10949" s="1"/>
    </row>
    <row r="10950" spans="17:34" x14ac:dyDescent="0.3">
      <c r="Q10950" s="1"/>
      <c r="AB10950" s="2"/>
      <c r="AD10950" s="1"/>
      <c r="AE10950" s="1"/>
      <c r="AF10950" s="1"/>
      <c r="AG10950" s="1"/>
      <c r="AH10950" s="1"/>
    </row>
    <row r="10951" spans="17:34" x14ac:dyDescent="0.3">
      <c r="Q10951" s="1"/>
      <c r="AB10951" s="2"/>
      <c r="AD10951" s="1"/>
      <c r="AE10951" s="1"/>
      <c r="AF10951" s="1"/>
      <c r="AG10951" s="1"/>
      <c r="AH10951" s="1"/>
    </row>
    <row r="10952" spans="17:34" x14ac:dyDescent="0.3">
      <c r="Q10952" s="1"/>
      <c r="AB10952" s="2"/>
      <c r="AD10952" s="1"/>
      <c r="AE10952" s="1"/>
      <c r="AF10952" s="1"/>
      <c r="AG10952" s="1"/>
      <c r="AH10952" s="1"/>
    </row>
    <row r="10953" spans="17:34" x14ac:dyDescent="0.3">
      <c r="Q10953" s="1"/>
      <c r="AB10953" s="2"/>
      <c r="AD10953" s="1"/>
      <c r="AE10953" s="1"/>
      <c r="AF10953" s="1"/>
      <c r="AG10953" s="1"/>
      <c r="AH10953" s="1"/>
    </row>
    <row r="10954" spans="17:34" x14ac:dyDescent="0.3">
      <c r="Q10954" s="1"/>
      <c r="AB10954" s="2"/>
      <c r="AD10954" s="1"/>
      <c r="AE10954" s="1"/>
      <c r="AF10954" s="1"/>
      <c r="AG10954" s="1"/>
      <c r="AH10954" s="1"/>
    </row>
    <row r="10955" spans="17:34" x14ac:dyDescent="0.3">
      <c r="Q10955" s="1"/>
      <c r="AB10955" s="2"/>
      <c r="AD10955" s="1"/>
      <c r="AE10955" s="1"/>
      <c r="AF10955" s="1"/>
      <c r="AG10955" s="1"/>
      <c r="AH10955" s="1"/>
    </row>
    <row r="10956" spans="17:34" x14ac:dyDescent="0.3">
      <c r="Q10956" s="1"/>
      <c r="AB10956" s="2"/>
      <c r="AD10956" s="1"/>
      <c r="AE10956" s="1"/>
      <c r="AF10956" s="1"/>
      <c r="AG10956" s="1"/>
      <c r="AH10956" s="1"/>
    </row>
    <row r="10957" spans="17:34" x14ac:dyDescent="0.3">
      <c r="Q10957" s="1"/>
      <c r="AB10957" s="2"/>
      <c r="AD10957" s="1"/>
      <c r="AE10957" s="1"/>
      <c r="AF10957" s="1"/>
      <c r="AG10957" s="1"/>
      <c r="AH10957" s="1"/>
    </row>
    <row r="10958" spans="17:34" x14ac:dyDescent="0.3">
      <c r="Q10958" s="1"/>
      <c r="AB10958" s="2"/>
      <c r="AD10958" s="1"/>
      <c r="AE10958" s="1"/>
      <c r="AF10958" s="1"/>
      <c r="AG10958" s="1"/>
      <c r="AH10958" s="1"/>
    </row>
    <row r="10959" spans="17:34" x14ac:dyDescent="0.3">
      <c r="Q10959" s="1"/>
      <c r="AB10959" s="2"/>
      <c r="AD10959" s="1"/>
      <c r="AE10959" s="1"/>
      <c r="AF10959" s="1"/>
      <c r="AG10959" s="1"/>
      <c r="AH10959" s="1"/>
    </row>
    <row r="10960" spans="17:34" x14ac:dyDescent="0.3">
      <c r="Q10960" s="1"/>
      <c r="AB10960" s="2"/>
      <c r="AD10960" s="1"/>
      <c r="AE10960" s="1"/>
      <c r="AF10960" s="1"/>
      <c r="AG10960" s="1"/>
      <c r="AH10960" s="1"/>
    </row>
    <row r="10961" spans="17:34" x14ac:dyDescent="0.3">
      <c r="Q10961" s="1"/>
      <c r="AB10961" s="2"/>
      <c r="AD10961" s="1"/>
      <c r="AE10961" s="1"/>
      <c r="AF10961" s="1"/>
      <c r="AG10961" s="1"/>
      <c r="AH10961" s="1"/>
    </row>
    <row r="10962" spans="17:34" x14ac:dyDescent="0.3">
      <c r="Q10962" s="1"/>
      <c r="AB10962" s="2"/>
      <c r="AD10962" s="1"/>
      <c r="AE10962" s="1"/>
      <c r="AF10962" s="1"/>
      <c r="AG10962" s="1"/>
      <c r="AH10962" s="1"/>
    </row>
    <row r="10963" spans="17:34" x14ac:dyDescent="0.3">
      <c r="Q10963" s="1"/>
      <c r="AB10963" s="2"/>
      <c r="AD10963" s="1"/>
      <c r="AE10963" s="1"/>
      <c r="AF10963" s="1"/>
      <c r="AG10963" s="1"/>
      <c r="AH10963" s="1"/>
    </row>
    <row r="10964" spans="17:34" x14ac:dyDescent="0.3">
      <c r="Q10964" s="1"/>
      <c r="AB10964" s="2"/>
      <c r="AD10964" s="1"/>
      <c r="AE10964" s="1"/>
      <c r="AF10964" s="1"/>
      <c r="AG10964" s="1"/>
      <c r="AH10964" s="1"/>
    </row>
    <row r="10965" spans="17:34" x14ac:dyDescent="0.3">
      <c r="Q10965" s="1"/>
      <c r="AB10965" s="2"/>
      <c r="AD10965" s="1"/>
      <c r="AE10965" s="1"/>
      <c r="AF10965" s="1"/>
      <c r="AG10965" s="1"/>
      <c r="AH10965" s="1"/>
    </row>
    <row r="10966" spans="17:34" x14ac:dyDescent="0.3">
      <c r="Q10966" s="1"/>
      <c r="AB10966" s="2"/>
      <c r="AD10966" s="1"/>
      <c r="AE10966" s="1"/>
      <c r="AF10966" s="1"/>
      <c r="AG10966" s="1"/>
      <c r="AH10966" s="1"/>
    </row>
    <row r="10967" spans="17:34" x14ac:dyDescent="0.3">
      <c r="Q10967" s="1"/>
      <c r="AB10967" s="2"/>
      <c r="AD10967" s="1"/>
      <c r="AE10967" s="1"/>
      <c r="AF10967" s="1"/>
      <c r="AG10967" s="1"/>
      <c r="AH10967" s="1"/>
    </row>
    <row r="10968" spans="17:34" x14ac:dyDescent="0.3">
      <c r="Q10968" s="1"/>
      <c r="AB10968" s="2"/>
      <c r="AD10968" s="1"/>
      <c r="AE10968" s="1"/>
      <c r="AF10968" s="1"/>
      <c r="AG10968" s="1"/>
      <c r="AH10968" s="1"/>
    </row>
    <row r="10969" spans="17:34" x14ac:dyDescent="0.3">
      <c r="Q10969" s="1"/>
      <c r="AB10969" s="2"/>
      <c r="AD10969" s="1"/>
      <c r="AE10969" s="1"/>
      <c r="AF10969" s="1"/>
      <c r="AG10969" s="1"/>
      <c r="AH10969" s="1"/>
    </row>
    <row r="10970" spans="17:34" x14ac:dyDescent="0.3">
      <c r="Q10970" s="1"/>
      <c r="AB10970" s="2"/>
      <c r="AD10970" s="1"/>
      <c r="AE10970" s="1"/>
      <c r="AF10970" s="1"/>
      <c r="AG10970" s="1"/>
      <c r="AH10970" s="1"/>
    </row>
    <row r="10971" spans="17:34" x14ac:dyDescent="0.3">
      <c r="Q10971" s="1"/>
      <c r="AB10971" s="2"/>
      <c r="AD10971" s="1"/>
      <c r="AE10971" s="1"/>
      <c r="AF10971" s="1"/>
      <c r="AG10971" s="1"/>
      <c r="AH10971" s="1"/>
    </row>
    <row r="10972" spans="17:34" x14ac:dyDescent="0.3">
      <c r="Q10972" s="1"/>
      <c r="AB10972" s="2"/>
      <c r="AD10972" s="1"/>
      <c r="AE10972" s="1"/>
      <c r="AF10972" s="1"/>
      <c r="AG10972" s="1"/>
      <c r="AH10972" s="1"/>
    </row>
    <row r="10973" spans="17:34" x14ac:dyDescent="0.3">
      <c r="Q10973" s="1"/>
      <c r="AB10973" s="2"/>
      <c r="AD10973" s="1"/>
      <c r="AE10973" s="1"/>
      <c r="AF10973" s="1"/>
      <c r="AG10973" s="1"/>
      <c r="AH10973" s="1"/>
    </row>
    <row r="10974" spans="17:34" x14ac:dyDescent="0.3">
      <c r="Q10974" s="1"/>
      <c r="AB10974" s="2"/>
      <c r="AD10974" s="1"/>
      <c r="AE10974" s="1"/>
      <c r="AF10974" s="1"/>
      <c r="AG10974" s="1"/>
      <c r="AH10974" s="1"/>
    </row>
    <row r="10975" spans="17:34" x14ac:dyDescent="0.3">
      <c r="Q10975" s="1"/>
      <c r="AB10975" s="2"/>
      <c r="AD10975" s="1"/>
      <c r="AE10975" s="1"/>
      <c r="AF10975" s="1"/>
      <c r="AG10975" s="1"/>
      <c r="AH10975" s="1"/>
    </row>
    <row r="10976" spans="17:34" x14ac:dyDescent="0.3">
      <c r="Q10976" s="1"/>
      <c r="AB10976" s="2"/>
      <c r="AD10976" s="1"/>
      <c r="AE10976" s="1"/>
      <c r="AF10976" s="1"/>
      <c r="AG10976" s="1"/>
      <c r="AH10976" s="1"/>
    </row>
    <row r="10977" spans="17:34" x14ac:dyDescent="0.3">
      <c r="Q10977" s="1"/>
      <c r="AB10977" s="2"/>
      <c r="AD10977" s="1"/>
      <c r="AE10977" s="1"/>
      <c r="AF10977" s="1"/>
      <c r="AG10977" s="1"/>
      <c r="AH10977" s="1"/>
    </row>
    <row r="10978" spans="17:34" x14ac:dyDescent="0.3">
      <c r="Q10978" s="1"/>
      <c r="AB10978" s="2"/>
      <c r="AD10978" s="1"/>
      <c r="AE10978" s="1"/>
      <c r="AF10978" s="1"/>
      <c r="AG10978" s="1"/>
      <c r="AH10978" s="1"/>
    </row>
    <row r="10979" spans="17:34" x14ac:dyDescent="0.3">
      <c r="Q10979" s="1"/>
      <c r="AB10979" s="2"/>
      <c r="AD10979" s="1"/>
      <c r="AE10979" s="1"/>
      <c r="AF10979" s="1"/>
      <c r="AG10979" s="1"/>
      <c r="AH10979" s="1"/>
    </row>
    <row r="10980" spans="17:34" x14ac:dyDescent="0.3">
      <c r="Q10980" s="1"/>
      <c r="AB10980" s="2"/>
      <c r="AD10980" s="1"/>
      <c r="AE10980" s="1"/>
      <c r="AF10980" s="1"/>
      <c r="AG10980" s="1"/>
      <c r="AH10980" s="1"/>
    </row>
    <row r="10981" spans="17:34" x14ac:dyDescent="0.3">
      <c r="Q10981" s="1"/>
      <c r="AB10981" s="2"/>
      <c r="AD10981" s="1"/>
      <c r="AE10981" s="1"/>
      <c r="AF10981" s="1"/>
      <c r="AG10981" s="1"/>
      <c r="AH10981" s="1"/>
    </row>
    <row r="10982" spans="17:34" x14ac:dyDescent="0.3">
      <c r="Q10982" s="1"/>
      <c r="AB10982" s="2"/>
      <c r="AD10982" s="1"/>
      <c r="AE10982" s="1"/>
      <c r="AF10982" s="1"/>
      <c r="AG10982" s="1"/>
      <c r="AH10982" s="1"/>
    </row>
    <row r="10983" spans="17:34" x14ac:dyDescent="0.3">
      <c r="Q10983" s="1"/>
      <c r="AB10983" s="2"/>
      <c r="AD10983" s="1"/>
      <c r="AE10983" s="1"/>
      <c r="AF10983" s="1"/>
      <c r="AG10983" s="1"/>
      <c r="AH10983" s="1"/>
    </row>
    <row r="10984" spans="17:34" x14ac:dyDescent="0.3">
      <c r="Q10984" s="1"/>
      <c r="AB10984" s="2"/>
      <c r="AD10984" s="1"/>
      <c r="AE10984" s="1"/>
      <c r="AF10984" s="1"/>
      <c r="AG10984" s="1"/>
      <c r="AH10984" s="1"/>
    </row>
    <row r="10985" spans="17:34" x14ac:dyDescent="0.3">
      <c r="Q10985" s="1"/>
      <c r="AB10985" s="2"/>
      <c r="AD10985" s="1"/>
      <c r="AE10985" s="1"/>
      <c r="AF10985" s="1"/>
      <c r="AG10985" s="1"/>
      <c r="AH10985" s="1"/>
    </row>
    <row r="10986" spans="17:34" x14ac:dyDescent="0.3">
      <c r="Q10986" s="1"/>
      <c r="AB10986" s="2"/>
      <c r="AD10986" s="1"/>
      <c r="AE10986" s="1"/>
      <c r="AF10986" s="1"/>
      <c r="AG10986" s="1"/>
      <c r="AH10986" s="1"/>
    </row>
    <row r="10987" spans="17:34" x14ac:dyDescent="0.3">
      <c r="Q10987" s="1"/>
      <c r="AB10987" s="2"/>
      <c r="AD10987" s="1"/>
      <c r="AE10987" s="1"/>
      <c r="AF10987" s="1"/>
      <c r="AG10987" s="1"/>
      <c r="AH10987" s="1"/>
    </row>
    <row r="10988" spans="17:34" x14ac:dyDescent="0.3">
      <c r="Q10988" s="1"/>
      <c r="AB10988" s="2"/>
      <c r="AD10988" s="1"/>
      <c r="AE10988" s="1"/>
      <c r="AF10988" s="1"/>
      <c r="AG10988" s="1"/>
      <c r="AH10988" s="1"/>
    </row>
    <row r="10989" spans="17:34" x14ac:dyDescent="0.3">
      <c r="Q10989" s="1"/>
      <c r="AB10989" s="2"/>
      <c r="AD10989" s="1"/>
      <c r="AE10989" s="1"/>
      <c r="AF10989" s="1"/>
      <c r="AG10989" s="1"/>
      <c r="AH10989" s="1"/>
    </row>
    <row r="10990" spans="17:34" x14ac:dyDescent="0.3">
      <c r="Q10990" s="1"/>
      <c r="AB10990" s="2"/>
      <c r="AD10990" s="1"/>
      <c r="AE10990" s="1"/>
      <c r="AF10990" s="1"/>
      <c r="AG10990" s="1"/>
      <c r="AH10990" s="1"/>
    </row>
    <row r="10991" spans="17:34" x14ac:dyDescent="0.3">
      <c r="Q10991" s="1"/>
      <c r="AB10991" s="2"/>
      <c r="AD10991" s="1"/>
      <c r="AE10991" s="1"/>
      <c r="AF10991" s="1"/>
      <c r="AG10991" s="1"/>
      <c r="AH10991" s="1"/>
    </row>
    <row r="10992" spans="17:34" x14ac:dyDescent="0.3">
      <c r="Q10992" s="1"/>
      <c r="AB10992" s="2"/>
      <c r="AD10992" s="1"/>
      <c r="AE10992" s="1"/>
      <c r="AF10992" s="1"/>
      <c r="AG10992" s="1"/>
      <c r="AH10992" s="1"/>
    </row>
    <row r="10993" spans="17:34" x14ac:dyDescent="0.3">
      <c r="Q10993" s="1"/>
      <c r="AB10993" s="2"/>
      <c r="AD10993" s="1"/>
      <c r="AE10993" s="1"/>
      <c r="AF10993" s="1"/>
      <c r="AG10993" s="1"/>
      <c r="AH10993" s="1"/>
    </row>
    <row r="10994" spans="17:34" x14ac:dyDescent="0.3">
      <c r="Q10994" s="1"/>
      <c r="AB10994" s="2"/>
      <c r="AD10994" s="1"/>
      <c r="AE10994" s="1"/>
      <c r="AF10994" s="1"/>
      <c r="AG10994" s="1"/>
      <c r="AH10994" s="1"/>
    </row>
    <row r="10995" spans="17:34" x14ac:dyDescent="0.3">
      <c r="Q10995" s="1"/>
      <c r="AB10995" s="2"/>
      <c r="AD10995" s="1"/>
      <c r="AE10995" s="1"/>
      <c r="AF10995" s="1"/>
      <c r="AG10995" s="1"/>
      <c r="AH10995" s="1"/>
    </row>
    <row r="10996" spans="17:34" x14ac:dyDescent="0.3">
      <c r="Q10996" s="1"/>
      <c r="AB10996" s="2"/>
      <c r="AD10996" s="1"/>
      <c r="AE10996" s="1"/>
      <c r="AF10996" s="1"/>
      <c r="AG10996" s="1"/>
      <c r="AH10996" s="1"/>
    </row>
    <row r="10997" spans="17:34" x14ac:dyDescent="0.3">
      <c r="Q10997" s="1"/>
      <c r="AB10997" s="2"/>
      <c r="AD10997" s="1"/>
      <c r="AE10997" s="1"/>
      <c r="AF10997" s="1"/>
      <c r="AG10997" s="1"/>
      <c r="AH10997" s="1"/>
    </row>
    <row r="10998" spans="17:34" x14ac:dyDescent="0.3">
      <c r="Q10998" s="1"/>
      <c r="AB10998" s="2"/>
      <c r="AD10998" s="1"/>
      <c r="AE10998" s="1"/>
      <c r="AF10998" s="1"/>
      <c r="AG10998" s="1"/>
      <c r="AH10998" s="1"/>
    </row>
    <row r="10999" spans="17:34" x14ac:dyDescent="0.3">
      <c r="Q10999" s="1"/>
      <c r="AB10999" s="2"/>
      <c r="AD10999" s="1"/>
      <c r="AE10999" s="1"/>
      <c r="AF10999" s="1"/>
      <c r="AG10999" s="1"/>
      <c r="AH10999" s="1"/>
    </row>
    <row r="11000" spans="17:34" x14ac:dyDescent="0.3">
      <c r="Q11000" s="1"/>
      <c r="AB11000" s="2"/>
      <c r="AD11000" s="1"/>
      <c r="AE11000" s="1"/>
      <c r="AF11000" s="1"/>
      <c r="AG11000" s="1"/>
      <c r="AH11000" s="1"/>
    </row>
    <row r="11001" spans="17:34" x14ac:dyDescent="0.3">
      <c r="Q11001" s="1"/>
      <c r="AB11001" s="2"/>
      <c r="AD11001" s="1"/>
      <c r="AE11001" s="1"/>
      <c r="AF11001" s="1"/>
      <c r="AG11001" s="1"/>
      <c r="AH11001" s="1"/>
    </row>
    <row r="11002" spans="17:34" x14ac:dyDescent="0.3">
      <c r="Q11002" s="1"/>
      <c r="AB11002" s="2"/>
      <c r="AD11002" s="1"/>
      <c r="AE11002" s="1"/>
      <c r="AF11002" s="1"/>
      <c r="AG11002" s="1"/>
      <c r="AH11002" s="1"/>
    </row>
    <row r="11003" spans="17:34" x14ac:dyDescent="0.3">
      <c r="Q11003" s="1"/>
      <c r="AB11003" s="2"/>
      <c r="AD11003" s="1"/>
      <c r="AE11003" s="1"/>
      <c r="AF11003" s="1"/>
      <c r="AG11003" s="1"/>
      <c r="AH11003" s="1"/>
    </row>
    <row r="11004" spans="17:34" x14ac:dyDescent="0.3">
      <c r="Q11004" s="1"/>
      <c r="AB11004" s="2"/>
      <c r="AD11004" s="1"/>
      <c r="AE11004" s="1"/>
      <c r="AF11004" s="1"/>
      <c r="AG11004" s="1"/>
      <c r="AH11004" s="1"/>
    </row>
    <row r="11005" spans="17:34" x14ac:dyDescent="0.3">
      <c r="Q11005" s="1"/>
      <c r="AB11005" s="2"/>
      <c r="AD11005" s="1"/>
      <c r="AE11005" s="1"/>
      <c r="AF11005" s="1"/>
      <c r="AG11005" s="1"/>
      <c r="AH11005" s="1"/>
    </row>
    <row r="11006" spans="17:34" x14ac:dyDescent="0.3">
      <c r="Q11006" s="1"/>
      <c r="AB11006" s="2"/>
      <c r="AD11006" s="1"/>
      <c r="AE11006" s="1"/>
      <c r="AF11006" s="1"/>
      <c r="AG11006" s="1"/>
      <c r="AH11006" s="1"/>
    </row>
    <row r="11007" spans="17:34" x14ac:dyDescent="0.3">
      <c r="Q11007" s="1"/>
      <c r="AB11007" s="2"/>
      <c r="AD11007" s="1"/>
      <c r="AE11007" s="1"/>
      <c r="AF11007" s="1"/>
      <c r="AG11007" s="1"/>
      <c r="AH11007" s="1"/>
    </row>
    <row r="11008" spans="17:34" x14ac:dyDescent="0.3">
      <c r="Q11008" s="1"/>
      <c r="AB11008" s="2"/>
      <c r="AD11008" s="1"/>
      <c r="AE11008" s="1"/>
      <c r="AF11008" s="1"/>
      <c r="AG11008" s="1"/>
      <c r="AH11008" s="1"/>
    </row>
    <row r="11009" spans="17:34" x14ac:dyDescent="0.3">
      <c r="Q11009" s="1"/>
      <c r="AB11009" s="2"/>
      <c r="AD11009" s="1"/>
      <c r="AE11009" s="1"/>
      <c r="AF11009" s="1"/>
      <c r="AG11009" s="1"/>
      <c r="AH11009" s="1"/>
    </row>
    <row r="11010" spans="17:34" x14ac:dyDescent="0.3">
      <c r="Q11010" s="1"/>
      <c r="AB11010" s="2"/>
      <c r="AD11010" s="1"/>
      <c r="AE11010" s="1"/>
      <c r="AF11010" s="1"/>
      <c r="AG11010" s="1"/>
      <c r="AH11010" s="1"/>
    </row>
    <row r="11011" spans="17:34" x14ac:dyDescent="0.3">
      <c r="Q11011" s="1"/>
      <c r="AB11011" s="2"/>
      <c r="AD11011" s="1"/>
      <c r="AE11011" s="1"/>
      <c r="AF11011" s="1"/>
      <c r="AG11011" s="1"/>
      <c r="AH11011" s="1"/>
    </row>
    <row r="11012" spans="17:34" x14ac:dyDescent="0.3">
      <c r="Q11012" s="1"/>
      <c r="AB11012" s="2"/>
      <c r="AD11012" s="1"/>
      <c r="AE11012" s="1"/>
      <c r="AF11012" s="1"/>
      <c r="AG11012" s="1"/>
      <c r="AH11012" s="1"/>
    </row>
    <row r="11013" spans="17:34" x14ac:dyDescent="0.3">
      <c r="Q11013" s="1"/>
      <c r="AB11013" s="2"/>
      <c r="AD11013" s="1"/>
      <c r="AE11013" s="1"/>
      <c r="AF11013" s="1"/>
      <c r="AG11013" s="1"/>
      <c r="AH11013" s="1"/>
    </row>
    <row r="11014" spans="17:34" x14ac:dyDescent="0.3">
      <c r="Q11014" s="1"/>
      <c r="AB11014" s="2"/>
      <c r="AD11014" s="1"/>
      <c r="AE11014" s="1"/>
      <c r="AF11014" s="1"/>
      <c r="AG11014" s="1"/>
      <c r="AH11014" s="1"/>
    </row>
    <row r="11015" spans="17:34" x14ac:dyDescent="0.3">
      <c r="Q11015" s="1"/>
      <c r="AB11015" s="2"/>
      <c r="AD11015" s="1"/>
      <c r="AE11015" s="1"/>
      <c r="AF11015" s="1"/>
      <c r="AG11015" s="1"/>
      <c r="AH11015" s="1"/>
    </row>
    <row r="11016" spans="17:34" x14ac:dyDescent="0.3">
      <c r="Q11016" s="1"/>
      <c r="AB11016" s="2"/>
      <c r="AD11016" s="1"/>
      <c r="AE11016" s="1"/>
      <c r="AF11016" s="1"/>
      <c r="AG11016" s="1"/>
      <c r="AH11016" s="1"/>
    </row>
    <row r="11017" spans="17:34" x14ac:dyDescent="0.3">
      <c r="Q11017" s="1"/>
      <c r="AB11017" s="2"/>
      <c r="AD11017" s="1"/>
      <c r="AE11017" s="1"/>
      <c r="AF11017" s="1"/>
      <c r="AG11017" s="1"/>
      <c r="AH11017" s="1"/>
    </row>
    <row r="11018" spans="17:34" x14ac:dyDescent="0.3">
      <c r="Q11018" s="1"/>
      <c r="AB11018" s="2"/>
      <c r="AD11018" s="1"/>
      <c r="AE11018" s="1"/>
      <c r="AF11018" s="1"/>
      <c r="AG11018" s="1"/>
      <c r="AH11018" s="1"/>
    </row>
    <row r="11019" spans="17:34" x14ac:dyDescent="0.3">
      <c r="Q11019" s="1"/>
      <c r="AB11019" s="2"/>
      <c r="AD11019" s="1"/>
      <c r="AE11019" s="1"/>
      <c r="AF11019" s="1"/>
      <c r="AG11019" s="1"/>
      <c r="AH11019" s="1"/>
    </row>
    <row r="11020" spans="17:34" x14ac:dyDescent="0.3">
      <c r="Q11020" s="1"/>
      <c r="AB11020" s="2"/>
      <c r="AD11020" s="1"/>
      <c r="AE11020" s="1"/>
      <c r="AF11020" s="1"/>
      <c r="AG11020" s="1"/>
      <c r="AH11020" s="1"/>
    </row>
    <row r="11021" spans="17:34" x14ac:dyDescent="0.3">
      <c r="Q11021" s="1"/>
      <c r="AB11021" s="2"/>
      <c r="AD11021" s="1"/>
      <c r="AE11021" s="1"/>
      <c r="AF11021" s="1"/>
      <c r="AG11021" s="1"/>
      <c r="AH11021" s="1"/>
    </row>
    <row r="11022" spans="17:34" x14ac:dyDescent="0.3">
      <c r="Q11022" s="1"/>
      <c r="AB11022" s="2"/>
      <c r="AD11022" s="1"/>
      <c r="AE11022" s="1"/>
      <c r="AF11022" s="1"/>
      <c r="AG11022" s="1"/>
      <c r="AH11022" s="1"/>
    </row>
    <row r="11023" spans="17:34" x14ac:dyDescent="0.3">
      <c r="Q11023" s="1"/>
      <c r="AB11023" s="2"/>
      <c r="AD11023" s="1"/>
      <c r="AE11023" s="1"/>
      <c r="AF11023" s="1"/>
      <c r="AG11023" s="1"/>
      <c r="AH11023" s="1"/>
    </row>
    <row r="11024" spans="17:34" x14ac:dyDescent="0.3">
      <c r="Q11024" s="1"/>
      <c r="AB11024" s="2"/>
      <c r="AD11024" s="1"/>
      <c r="AE11024" s="1"/>
      <c r="AF11024" s="1"/>
      <c r="AG11024" s="1"/>
      <c r="AH11024" s="1"/>
    </row>
    <row r="11025" spans="17:34" x14ac:dyDescent="0.3">
      <c r="Q11025" s="1"/>
      <c r="AB11025" s="2"/>
      <c r="AD11025" s="1"/>
      <c r="AE11025" s="1"/>
      <c r="AF11025" s="1"/>
      <c r="AG11025" s="1"/>
      <c r="AH11025" s="1"/>
    </row>
    <row r="11026" spans="17:34" x14ac:dyDescent="0.3">
      <c r="Q11026" s="1"/>
      <c r="AB11026" s="2"/>
      <c r="AD11026" s="1"/>
      <c r="AE11026" s="1"/>
      <c r="AF11026" s="1"/>
      <c r="AG11026" s="1"/>
      <c r="AH11026" s="1"/>
    </row>
    <row r="11027" spans="17:34" x14ac:dyDescent="0.3">
      <c r="Q11027" s="1"/>
      <c r="AB11027" s="2"/>
      <c r="AD11027" s="1"/>
      <c r="AE11027" s="1"/>
      <c r="AF11027" s="1"/>
      <c r="AG11027" s="1"/>
      <c r="AH11027" s="1"/>
    </row>
    <row r="11028" spans="17:34" x14ac:dyDescent="0.3">
      <c r="Q11028" s="1"/>
      <c r="AB11028" s="2"/>
      <c r="AD11028" s="1"/>
      <c r="AE11028" s="1"/>
      <c r="AF11028" s="1"/>
      <c r="AG11028" s="1"/>
      <c r="AH11028" s="1"/>
    </row>
    <row r="11029" spans="17:34" x14ac:dyDescent="0.3">
      <c r="Q11029" s="1"/>
      <c r="AB11029" s="2"/>
      <c r="AD11029" s="1"/>
      <c r="AE11029" s="1"/>
      <c r="AF11029" s="1"/>
      <c r="AG11029" s="1"/>
      <c r="AH11029" s="1"/>
    </row>
    <row r="11030" spans="17:34" x14ac:dyDescent="0.3">
      <c r="Q11030" s="1"/>
      <c r="AB11030" s="2"/>
      <c r="AD11030" s="1"/>
      <c r="AE11030" s="1"/>
      <c r="AF11030" s="1"/>
      <c r="AG11030" s="1"/>
      <c r="AH11030" s="1"/>
    </row>
    <row r="11031" spans="17:34" x14ac:dyDescent="0.3">
      <c r="Q11031" s="1"/>
      <c r="AB11031" s="2"/>
      <c r="AD11031" s="1"/>
      <c r="AE11031" s="1"/>
      <c r="AF11031" s="1"/>
      <c r="AG11031" s="1"/>
      <c r="AH11031" s="1"/>
    </row>
    <row r="11032" spans="17:34" x14ac:dyDescent="0.3">
      <c r="Q11032" s="1"/>
      <c r="AB11032" s="2"/>
      <c r="AD11032" s="1"/>
      <c r="AE11032" s="1"/>
      <c r="AF11032" s="1"/>
      <c r="AG11032" s="1"/>
      <c r="AH11032" s="1"/>
    </row>
    <row r="11033" spans="17:34" x14ac:dyDescent="0.3">
      <c r="Q11033" s="1"/>
      <c r="AB11033" s="2"/>
      <c r="AD11033" s="1"/>
      <c r="AE11033" s="1"/>
      <c r="AF11033" s="1"/>
      <c r="AG11033" s="1"/>
      <c r="AH11033" s="1"/>
    </row>
    <row r="11034" spans="17:34" x14ac:dyDescent="0.3">
      <c r="Q11034" s="1"/>
      <c r="AB11034" s="2"/>
      <c r="AD11034" s="1"/>
      <c r="AE11034" s="1"/>
      <c r="AF11034" s="1"/>
      <c r="AG11034" s="1"/>
      <c r="AH11034" s="1"/>
    </row>
    <row r="11035" spans="17:34" x14ac:dyDescent="0.3">
      <c r="Q11035" s="1"/>
      <c r="AB11035" s="2"/>
      <c r="AD11035" s="1"/>
      <c r="AE11035" s="1"/>
      <c r="AF11035" s="1"/>
      <c r="AG11035" s="1"/>
      <c r="AH11035" s="1"/>
    </row>
    <row r="11036" spans="17:34" x14ac:dyDescent="0.3">
      <c r="Q11036" s="1"/>
      <c r="AB11036" s="2"/>
      <c r="AD11036" s="1"/>
      <c r="AE11036" s="1"/>
      <c r="AF11036" s="1"/>
      <c r="AG11036" s="1"/>
      <c r="AH11036" s="1"/>
    </row>
    <row r="11037" spans="17:34" x14ac:dyDescent="0.3">
      <c r="Q11037" s="1"/>
      <c r="AB11037" s="2"/>
      <c r="AD11037" s="1"/>
      <c r="AE11037" s="1"/>
      <c r="AF11037" s="1"/>
      <c r="AG11037" s="1"/>
      <c r="AH11037" s="1"/>
    </row>
    <row r="11038" spans="17:34" x14ac:dyDescent="0.3">
      <c r="Q11038" s="1"/>
      <c r="AB11038" s="2"/>
      <c r="AD11038" s="1"/>
      <c r="AE11038" s="1"/>
      <c r="AF11038" s="1"/>
      <c r="AG11038" s="1"/>
      <c r="AH11038" s="1"/>
    </row>
    <row r="11039" spans="17:34" x14ac:dyDescent="0.3">
      <c r="Q11039" s="1"/>
      <c r="AB11039" s="2"/>
      <c r="AD11039" s="1"/>
      <c r="AE11039" s="1"/>
      <c r="AF11039" s="1"/>
      <c r="AG11039" s="1"/>
      <c r="AH11039" s="1"/>
    </row>
    <row r="11040" spans="17:34" x14ac:dyDescent="0.3">
      <c r="Q11040" s="1"/>
      <c r="AB11040" s="2"/>
      <c r="AD11040" s="1"/>
      <c r="AE11040" s="1"/>
      <c r="AF11040" s="1"/>
      <c r="AG11040" s="1"/>
      <c r="AH11040" s="1"/>
    </row>
    <row r="11041" spans="17:34" x14ac:dyDescent="0.3">
      <c r="Q11041" s="1"/>
      <c r="AB11041" s="2"/>
      <c r="AD11041" s="1"/>
      <c r="AE11041" s="1"/>
      <c r="AF11041" s="1"/>
      <c r="AG11041" s="1"/>
      <c r="AH11041" s="1"/>
    </row>
    <row r="11042" spans="17:34" x14ac:dyDescent="0.3">
      <c r="Q11042" s="1"/>
      <c r="AB11042" s="2"/>
      <c r="AD11042" s="1"/>
      <c r="AE11042" s="1"/>
      <c r="AF11042" s="1"/>
      <c r="AG11042" s="1"/>
      <c r="AH11042" s="1"/>
    </row>
    <row r="11043" spans="17:34" x14ac:dyDescent="0.3">
      <c r="Q11043" s="1"/>
      <c r="AB11043" s="2"/>
      <c r="AD11043" s="1"/>
      <c r="AE11043" s="1"/>
      <c r="AF11043" s="1"/>
      <c r="AG11043" s="1"/>
      <c r="AH11043" s="1"/>
    </row>
    <row r="11044" spans="17:34" x14ac:dyDescent="0.3">
      <c r="Q11044" s="1"/>
      <c r="AB11044" s="2"/>
      <c r="AD11044" s="1"/>
      <c r="AE11044" s="1"/>
      <c r="AF11044" s="1"/>
      <c r="AG11044" s="1"/>
      <c r="AH11044" s="1"/>
    </row>
    <row r="11045" spans="17:34" x14ac:dyDescent="0.3">
      <c r="Q11045" s="1"/>
      <c r="AB11045" s="2"/>
      <c r="AD11045" s="1"/>
      <c r="AE11045" s="1"/>
      <c r="AF11045" s="1"/>
      <c r="AG11045" s="1"/>
      <c r="AH11045" s="1"/>
    </row>
    <row r="11046" spans="17:34" x14ac:dyDescent="0.3">
      <c r="Q11046" s="1"/>
      <c r="AB11046" s="2"/>
      <c r="AD11046" s="1"/>
      <c r="AE11046" s="1"/>
      <c r="AF11046" s="1"/>
      <c r="AG11046" s="1"/>
      <c r="AH11046" s="1"/>
    </row>
    <row r="11047" spans="17:34" x14ac:dyDescent="0.3">
      <c r="Q11047" s="1"/>
      <c r="AB11047" s="2"/>
      <c r="AD11047" s="1"/>
      <c r="AE11047" s="1"/>
      <c r="AF11047" s="1"/>
      <c r="AG11047" s="1"/>
      <c r="AH11047" s="1"/>
    </row>
    <row r="11048" spans="17:34" x14ac:dyDescent="0.3">
      <c r="Q11048" s="1"/>
      <c r="AB11048" s="2"/>
      <c r="AD11048" s="1"/>
      <c r="AE11048" s="1"/>
      <c r="AF11048" s="1"/>
      <c r="AG11048" s="1"/>
      <c r="AH11048" s="1"/>
    </row>
    <row r="11049" spans="17:34" x14ac:dyDescent="0.3">
      <c r="Q11049" s="1"/>
      <c r="AB11049" s="2"/>
      <c r="AD11049" s="1"/>
      <c r="AE11049" s="1"/>
      <c r="AF11049" s="1"/>
      <c r="AG11049" s="1"/>
      <c r="AH11049" s="1"/>
    </row>
    <row r="11050" spans="17:34" x14ac:dyDescent="0.3">
      <c r="Q11050" s="1"/>
      <c r="AB11050" s="2"/>
      <c r="AD11050" s="1"/>
      <c r="AE11050" s="1"/>
      <c r="AF11050" s="1"/>
      <c r="AG11050" s="1"/>
      <c r="AH11050" s="1"/>
    </row>
    <row r="11051" spans="17:34" x14ac:dyDescent="0.3">
      <c r="Q11051" s="1"/>
      <c r="AB11051" s="2"/>
      <c r="AD11051" s="1"/>
      <c r="AE11051" s="1"/>
      <c r="AF11051" s="1"/>
      <c r="AG11051" s="1"/>
      <c r="AH11051" s="1"/>
    </row>
    <row r="11052" spans="17:34" x14ac:dyDescent="0.3">
      <c r="Q11052" s="1"/>
      <c r="AB11052" s="2"/>
      <c r="AD11052" s="1"/>
      <c r="AE11052" s="1"/>
      <c r="AF11052" s="1"/>
      <c r="AG11052" s="1"/>
      <c r="AH11052" s="1"/>
    </row>
    <row r="11053" spans="17:34" x14ac:dyDescent="0.3">
      <c r="Q11053" s="1"/>
      <c r="AB11053" s="2"/>
      <c r="AD11053" s="1"/>
      <c r="AE11053" s="1"/>
      <c r="AF11053" s="1"/>
      <c r="AG11053" s="1"/>
      <c r="AH11053" s="1"/>
    </row>
    <row r="11054" spans="17:34" x14ac:dyDescent="0.3">
      <c r="Q11054" s="1"/>
      <c r="AB11054" s="2"/>
      <c r="AD11054" s="1"/>
      <c r="AE11054" s="1"/>
      <c r="AF11054" s="1"/>
      <c r="AG11054" s="1"/>
      <c r="AH11054" s="1"/>
    </row>
    <row r="11055" spans="17:34" x14ac:dyDescent="0.3">
      <c r="Q11055" s="1"/>
      <c r="AB11055" s="2"/>
      <c r="AD11055" s="1"/>
      <c r="AE11055" s="1"/>
      <c r="AF11055" s="1"/>
      <c r="AG11055" s="1"/>
      <c r="AH11055" s="1"/>
    </row>
    <row r="11056" spans="17:34" x14ac:dyDescent="0.3">
      <c r="Q11056" s="1"/>
      <c r="AB11056" s="2"/>
      <c r="AD11056" s="1"/>
      <c r="AE11056" s="1"/>
      <c r="AF11056" s="1"/>
      <c r="AG11056" s="1"/>
      <c r="AH11056" s="1"/>
    </row>
    <row r="11057" spans="17:34" x14ac:dyDescent="0.3">
      <c r="Q11057" s="1"/>
      <c r="AB11057" s="2"/>
      <c r="AD11057" s="1"/>
      <c r="AE11057" s="1"/>
      <c r="AF11057" s="1"/>
      <c r="AG11057" s="1"/>
      <c r="AH11057" s="1"/>
    </row>
    <row r="11058" spans="17:34" x14ac:dyDescent="0.3">
      <c r="Q11058" s="1"/>
      <c r="AB11058" s="2"/>
      <c r="AD11058" s="1"/>
      <c r="AE11058" s="1"/>
      <c r="AF11058" s="1"/>
      <c r="AG11058" s="1"/>
      <c r="AH11058" s="1"/>
    </row>
    <row r="11059" spans="17:34" x14ac:dyDescent="0.3">
      <c r="Q11059" s="1"/>
      <c r="AB11059" s="2"/>
      <c r="AD11059" s="1"/>
      <c r="AE11059" s="1"/>
      <c r="AF11059" s="1"/>
      <c r="AG11059" s="1"/>
      <c r="AH11059" s="1"/>
    </row>
    <row r="11060" spans="17:34" x14ac:dyDescent="0.3">
      <c r="Q11060" s="1"/>
      <c r="AB11060" s="2"/>
      <c r="AD11060" s="1"/>
      <c r="AE11060" s="1"/>
      <c r="AF11060" s="1"/>
      <c r="AG11060" s="1"/>
      <c r="AH11060" s="1"/>
    </row>
    <row r="11061" spans="17:34" x14ac:dyDescent="0.3">
      <c r="Q11061" s="1"/>
      <c r="AB11061" s="2"/>
      <c r="AD11061" s="1"/>
      <c r="AE11061" s="1"/>
      <c r="AF11061" s="1"/>
      <c r="AG11061" s="1"/>
      <c r="AH11061" s="1"/>
    </row>
    <row r="11062" spans="17:34" x14ac:dyDescent="0.3">
      <c r="Q11062" s="1"/>
      <c r="AB11062" s="2"/>
      <c r="AD11062" s="1"/>
      <c r="AE11062" s="1"/>
      <c r="AF11062" s="1"/>
      <c r="AG11062" s="1"/>
      <c r="AH11062" s="1"/>
    </row>
    <row r="11063" spans="17:34" x14ac:dyDescent="0.3">
      <c r="Q11063" s="1"/>
      <c r="AB11063" s="2"/>
      <c r="AD11063" s="1"/>
      <c r="AE11063" s="1"/>
      <c r="AF11063" s="1"/>
      <c r="AG11063" s="1"/>
      <c r="AH11063" s="1"/>
    </row>
    <row r="11064" spans="17:34" x14ac:dyDescent="0.3">
      <c r="Q11064" s="1"/>
      <c r="AB11064" s="2"/>
      <c r="AD11064" s="1"/>
      <c r="AE11064" s="1"/>
      <c r="AF11064" s="1"/>
      <c r="AG11064" s="1"/>
      <c r="AH11064" s="1"/>
    </row>
    <row r="11065" spans="17:34" x14ac:dyDescent="0.3">
      <c r="Q11065" s="1"/>
      <c r="AB11065" s="2"/>
      <c r="AD11065" s="1"/>
      <c r="AE11065" s="1"/>
      <c r="AF11065" s="1"/>
      <c r="AG11065" s="1"/>
      <c r="AH11065" s="1"/>
    </row>
    <row r="11066" spans="17:34" x14ac:dyDescent="0.3">
      <c r="Q11066" s="1"/>
      <c r="AB11066" s="2"/>
      <c r="AD11066" s="1"/>
      <c r="AE11066" s="1"/>
      <c r="AF11066" s="1"/>
      <c r="AG11066" s="1"/>
      <c r="AH11066" s="1"/>
    </row>
    <row r="11067" spans="17:34" x14ac:dyDescent="0.3">
      <c r="Q11067" s="1"/>
      <c r="AB11067" s="2"/>
      <c r="AD11067" s="1"/>
      <c r="AE11067" s="1"/>
      <c r="AF11067" s="1"/>
      <c r="AG11067" s="1"/>
      <c r="AH11067" s="1"/>
    </row>
    <row r="11068" spans="17:34" x14ac:dyDescent="0.3">
      <c r="Q11068" s="1"/>
      <c r="AB11068" s="2"/>
      <c r="AD11068" s="1"/>
      <c r="AE11068" s="1"/>
      <c r="AF11068" s="1"/>
      <c r="AG11068" s="1"/>
      <c r="AH11068" s="1"/>
    </row>
    <row r="11069" spans="17:34" x14ac:dyDescent="0.3">
      <c r="Q11069" s="1"/>
      <c r="AB11069" s="2"/>
      <c r="AD11069" s="1"/>
      <c r="AE11069" s="1"/>
      <c r="AF11069" s="1"/>
      <c r="AG11069" s="1"/>
      <c r="AH11069" s="1"/>
    </row>
    <row r="11070" spans="17:34" x14ac:dyDescent="0.3">
      <c r="Q11070" s="1"/>
      <c r="AB11070" s="2"/>
      <c r="AD11070" s="1"/>
      <c r="AE11070" s="1"/>
      <c r="AF11070" s="1"/>
      <c r="AG11070" s="1"/>
      <c r="AH11070" s="1"/>
    </row>
    <row r="11071" spans="17:34" x14ac:dyDescent="0.3">
      <c r="Q11071" s="1"/>
      <c r="AB11071" s="2"/>
      <c r="AD11071" s="1"/>
      <c r="AE11071" s="1"/>
      <c r="AF11071" s="1"/>
      <c r="AG11071" s="1"/>
      <c r="AH11071" s="1"/>
    </row>
    <row r="11072" spans="17:34" x14ac:dyDescent="0.3">
      <c r="Q11072" s="1"/>
      <c r="AB11072" s="2"/>
      <c r="AD11072" s="1"/>
      <c r="AE11072" s="1"/>
      <c r="AF11072" s="1"/>
      <c r="AG11072" s="1"/>
      <c r="AH11072" s="1"/>
    </row>
    <row r="11073" spans="17:34" x14ac:dyDescent="0.3">
      <c r="Q11073" s="1"/>
      <c r="AB11073" s="2"/>
      <c r="AD11073" s="1"/>
      <c r="AE11073" s="1"/>
      <c r="AF11073" s="1"/>
      <c r="AG11073" s="1"/>
      <c r="AH11073" s="1"/>
    </row>
    <row r="11074" spans="17:34" x14ac:dyDescent="0.3">
      <c r="Q11074" s="1"/>
      <c r="AB11074" s="2"/>
      <c r="AD11074" s="1"/>
      <c r="AE11074" s="1"/>
      <c r="AF11074" s="1"/>
      <c r="AG11074" s="1"/>
      <c r="AH11074" s="1"/>
    </row>
    <row r="11075" spans="17:34" x14ac:dyDescent="0.3">
      <c r="Q11075" s="1"/>
      <c r="AB11075" s="2"/>
      <c r="AD11075" s="1"/>
      <c r="AE11075" s="1"/>
      <c r="AF11075" s="1"/>
      <c r="AG11075" s="1"/>
      <c r="AH11075" s="1"/>
    </row>
    <row r="11076" spans="17:34" x14ac:dyDescent="0.3">
      <c r="Q11076" s="1"/>
      <c r="AB11076" s="2"/>
      <c r="AD11076" s="1"/>
      <c r="AE11076" s="1"/>
      <c r="AF11076" s="1"/>
      <c r="AG11076" s="1"/>
      <c r="AH11076" s="1"/>
    </row>
    <row r="11077" spans="17:34" x14ac:dyDescent="0.3">
      <c r="Q11077" s="1"/>
      <c r="AB11077" s="2"/>
      <c r="AD11077" s="1"/>
      <c r="AE11077" s="1"/>
      <c r="AF11077" s="1"/>
      <c r="AG11077" s="1"/>
      <c r="AH11077" s="1"/>
    </row>
    <row r="11078" spans="17:34" x14ac:dyDescent="0.3">
      <c r="Q11078" s="1"/>
      <c r="AB11078" s="2"/>
      <c r="AD11078" s="1"/>
      <c r="AE11078" s="1"/>
      <c r="AF11078" s="1"/>
      <c r="AG11078" s="1"/>
      <c r="AH11078" s="1"/>
    </row>
    <row r="11079" spans="17:34" x14ac:dyDescent="0.3">
      <c r="Q11079" s="1"/>
      <c r="AB11079" s="2"/>
      <c r="AD11079" s="1"/>
      <c r="AE11079" s="1"/>
      <c r="AF11079" s="1"/>
      <c r="AG11079" s="1"/>
      <c r="AH11079" s="1"/>
    </row>
    <row r="11080" spans="17:34" x14ac:dyDescent="0.3">
      <c r="Q11080" s="1"/>
      <c r="AB11080" s="2"/>
      <c r="AD11080" s="1"/>
      <c r="AE11080" s="1"/>
      <c r="AF11080" s="1"/>
      <c r="AG11080" s="1"/>
      <c r="AH11080" s="1"/>
    </row>
    <row r="11081" spans="17:34" x14ac:dyDescent="0.3">
      <c r="Q11081" s="1"/>
      <c r="AB11081" s="2"/>
      <c r="AD11081" s="1"/>
      <c r="AE11081" s="1"/>
      <c r="AF11081" s="1"/>
      <c r="AG11081" s="1"/>
      <c r="AH11081" s="1"/>
    </row>
    <row r="11082" spans="17:34" x14ac:dyDescent="0.3">
      <c r="Q11082" s="1"/>
      <c r="AB11082" s="2"/>
      <c r="AD11082" s="1"/>
      <c r="AE11082" s="1"/>
      <c r="AF11082" s="1"/>
      <c r="AG11082" s="1"/>
      <c r="AH11082" s="1"/>
    </row>
    <row r="11083" spans="17:34" x14ac:dyDescent="0.3">
      <c r="Q11083" s="1"/>
      <c r="AB11083" s="2"/>
      <c r="AD11083" s="1"/>
      <c r="AE11083" s="1"/>
      <c r="AF11083" s="1"/>
      <c r="AG11083" s="1"/>
      <c r="AH11083" s="1"/>
    </row>
    <row r="11084" spans="17:34" x14ac:dyDescent="0.3">
      <c r="Q11084" s="1"/>
      <c r="AB11084" s="2"/>
      <c r="AD11084" s="1"/>
      <c r="AE11084" s="1"/>
      <c r="AF11084" s="1"/>
      <c r="AG11084" s="1"/>
      <c r="AH11084" s="1"/>
    </row>
    <row r="11085" spans="17:34" x14ac:dyDescent="0.3">
      <c r="Q11085" s="1"/>
      <c r="AB11085" s="2"/>
      <c r="AD11085" s="1"/>
      <c r="AE11085" s="1"/>
      <c r="AF11085" s="1"/>
      <c r="AG11085" s="1"/>
      <c r="AH11085" s="1"/>
    </row>
    <row r="11086" spans="17:34" x14ac:dyDescent="0.3">
      <c r="Q11086" s="1"/>
      <c r="AB11086" s="2"/>
      <c r="AD11086" s="1"/>
      <c r="AE11086" s="1"/>
      <c r="AF11086" s="1"/>
      <c r="AG11086" s="1"/>
      <c r="AH11086" s="1"/>
    </row>
    <row r="11087" spans="17:34" x14ac:dyDescent="0.3">
      <c r="Q11087" s="1"/>
      <c r="AB11087" s="2"/>
      <c r="AD11087" s="1"/>
      <c r="AE11087" s="1"/>
      <c r="AF11087" s="1"/>
      <c r="AG11087" s="1"/>
      <c r="AH11087" s="1"/>
    </row>
    <row r="11088" spans="17:34" x14ac:dyDescent="0.3">
      <c r="Q11088" s="1"/>
      <c r="AB11088" s="2"/>
      <c r="AD11088" s="1"/>
      <c r="AE11088" s="1"/>
      <c r="AF11088" s="1"/>
      <c r="AG11088" s="1"/>
      <c r="AH11088" s="1"/>
    </row>
    <row r="11089" spans="17:34" x14ac:dyDescent="0.3">
      <c r="Q11089" s="1"/>
      <c r="AB11089" s="2"/>
      <c r="AD11089" s="1"/>
      <c r="AE11089" s="1"/>
      <c r="AF11089" s="1"/>
      <c r="AG11089" s="1"/>
      <c r="AH11089" s="1"/>
    </row>
    <row r="11090" spans="17:34" x14ac:dyDescent="0.3">
      <c r="Q11090" s="1"/>
      <c r="AB11090" s="2"/>
      <c r="AD11090" s="1"/>
      <c r="AE11090" s="1"/>
      <c r="AF11090" s="1"/>
      <c r="AG11090" s="1"/>
      <c r="AH11090" s="1"/>
    </row>
    <row r="11091" spans="17:34" x14ac:dyDescent="0.3">
      <c r="Q11091" s="1"/>
      <c r="AB11091" s="2"/>
      <c r="AD11091" s="1"/>
      <c r="AE11091" s="1"/>
      <c r="AF11091" s="1"/>
      <c r="AG11091" s="1"/>
      <c r="AH11091" s="1"/>
    </row>
    <row r="11092" spans="17:34" x14ac:dyDescent="0.3">
      <c r="Q11092" s="1"/>
      <c r="AB11092" s="2"/>
      <c r="AD11092" s="1"/>
      <c r="AE11092" s="1"/>
      <c r="AF11092" s="1"/>
      <c r="AG11092" s="1"/>
      <c r="AH11092" s="1"/>
    </row>
    <row r="11093" spans="17:34" x14ac:dyDescent="0.3">
      <c r="Q11093" s="1"/>
      <c r="AB11093" s="2"/>
      <c r="AD11093" s="1"/>
      <c r="AE11093" s="1"/>
      <c r="AF11093" s="1"/>
      <c r="AG11093" s="1"/>
      <c r="AH11093" s="1"/>
    </row>
    <row r="11094" spans="17:34" x14ac:dyDescent="0.3">
      <c r="Q11094" s="1"/>
      <c r="AB11094" s="2"/>
      <c r="AD11094" s="1"/>
      <c r="AE11094" s="1"/>
      <c r="AF11094" s="1"/>
      <c r="AG11094" s="1"/>
      <c r="AH11094" s="1"/>
    </row>
    <row r="11095" spans="17:34" x14ac:dyDescent="0.3">
      <c r="Q11095" s="1"/>
      <c r="AB11095" s="2"/>
      <c r="AD11095" s="1"/>
      <c r="AE11095" s="1"/>
      <c r="AF11095" s="1"/>
      <c r="AG11095" s="1"/>
      <c r="AH11095" s="1"/>
    </row>
    <row r="11096" spans="17:34" x14ac:dyDescent="0.3">
      <c r="Q11096" s="1"/>
      <c r="AB11096" s="2"/>
      <c r="AD11096" s="1"/>
      <c r="AE11096" s="1"/>
      <c r="AF11096" s="1"/>
      <c r="AG11096" s="1"/>
      <c r="AH11096" s="1"/>
    </row>
    <row r="11097" spans="17:34" x14ac:dyDescent="0.3">
      <c r="Q11097" s="1"/>
      <c r="AB11097" s="2"/>
      <c r="AD11097" s="1"/>
      <c r="AE11097" s="1"/>
      <c r="AF11097" s="1"/>
      <c r="AG11097" s="1"/>
      <c r="AH11097" s="1"/>
    </row>
    <row r="11098" spans="17:34" x14ac:dyDescent="0.3">
      <c r="Q11098" s="1"/>
      <c r="AB11098" s="2"/>
      <c r="AD11098" s="1"/>
      <c r="AE11098" s="1"/>
      <c r="AF11098" s="1"/>
      <c r="AG11098" s="1"/>
      <c r="AH11098" s="1"/>
    </row>
    <row r="11099" spans="17:34" x14ac:dyDescent="0.3">
      <c r="Q11099" s="1"/>
      <c r="AB11099" s="2"/>
      <c r="AD11099" s="1"/>
      <c r="AE11099" s="1"/>
      <c r="AF11099" s="1"/>
      <c r="AG11099" s="1"/>
      <c r="AH11099" s="1"/>
    </row>
    <row r="11100" spans="17:34" x14ac:dyDescent="0.3">
      <c r="Q11100" s="1"/>
      <c r="AB11100" s="2"/>
      <c r="AD11100" s="1"/>
      <c r="AE11100" s="1"/>
      <c r="AF11100" s="1"/>
      <c r="AG11100" s="1"/>
      <c r="AH11100" s="1"/>
    </row>
    <row r="11101" spans="17:34" x14ac:dyDescent="0.3">
      <c r="Q11101" s="1"/>
      <c r="AB11101" s="2"/>
      <c r="AD11101" s="1"/>
      <c r="AE11101" s="1"/>
      <c r="AF11101" s="1"/>
      <c r="AG11101" s="1"/>
      <c r="AH11101" s="1"/>
    </row>
    <row r="11102" spans="17:34" x14ac:dyDescent="0.3">
      <c r="Q11102" s="1"/>
      <c r="AB11102" s="2"/>
      <c r="AD11102" s="1"/>
      <c r="AE11102" s="1"/>
      <c r="AF11102" s="1"/>
      <c r="AG11102" s="1"/>
      <c r="AH11102" s="1"/>
    </row>
    <row r="11103" spans="17:34" x14ac:dyDescent="0.3">
      <c r="Q11103" s="1"/>
      <c r="AB11103" s="2"/>
      <c r="AD11103" s="1"/>
      <c r="AE11103" s="1"/>
      <c r="AF11103" s="1"/>
      <c r="AG11103" s="1"/>
      <c r="AH11103" s="1"/>
    </row>
    <row r="11104" spans="17:34" x14ac:dyDescent="0.3">
      <c r="Q11104" s="1"/>
      <c r="AB11104" s="2"/>
      <c r="AD11104" s="1"/>
      <c r="AE11104" s="1"/>
      <c r="AF11104" s="1"/>
      <c r="AG11104" s="1"/>
      <c r="AH11104" s="1"/>
    </row>
    <row r="11105" spans="17:34" x14ac:dyDescent="0.3">
      <c r="Q11105" s="1"/>
      <c r="AB11105" s="2"/>
      <c r="AD11105" s="1"/>
      <c r="AE11105" s="1"/>
      <c r="AF11105" s="1"/>
      <c r="AG11105" s="1"/>
      <c r="AH11105" s="1"/>
    </row>
    <row r="11106" spans="17:34" x14ac:dyDescent="0.3">
      <c r="Q11106" s="1"/>
      <c r="AB11106" s="2"/>
      <c r="AD11106" s="1"/>
      <c r="AE11106" s="1"/>
      <c r="AF11106" s="1"/>
      <c r="AG11106" s="1"/>
      <c r="AH11106" s="1"/>
    </row>
    <row r="11107" spans="17:34" x14ac:dyDescent="0.3">
      <c r="Q11107" s="1"/>
      <c r="AB11107" s="2"/>
      <c r="AD11107" s="1"/>
      <c r="AE11107" s="1"/>
      <c r="AF11107" s="1"/>
      <c r="AG11107" s="1"/>
      <c r="AH11107" s="1"/>
    </row>
    <row r="11108" spans="17:34" x14ac:dyDescent="0.3">
      <c r="Q11108" s="1"/>
      <c r="AB11108" s="2"/>
      <c r="AD11108" s="1"/>
      <c r="AE11108" s="1"/>
      <c r="AF11108" s="1"/>
      <c r="AG11108" s="1"/>
      <c r="AH11108" s="1"/>
    </row>
    <row r="11109" spans="17:34" x14ac:dyDescent="0.3">
      <c r="Q11109" s="1"/>
      <c r="AB11109" s="2"/>
      <c r="AD11109" s="1"/>
      <c r="AE11109" s="1"/>
      <c r="AF11109" s="1"/>
      <c r="AG11109" s="1"/>
      <c r="AH11109" s="1"/>
    </row>
    <row r="11110" spans="17:34" x14ac:dyDescent="0.3">
      <c r="Q11110" s="1"/>
      <c r="AB11110" s="2"/>
      <c r="AD11110" s="1"/>
      <c r="AE11110" s="1"/>
      <c r="AF11110" s="1"/>
      <c r="AG11110" s="1"/>
      <c r="AH11110" s="1"/>
    </row>
    <row r="11111" spans="17:34" x14ac:dyDescent="0.3">
      <c r="Q11111" s="1"/>
      <c r="AB11111" s="2"/>
      <c r="AD11111" s="1"/>
      <c r="AE11111" s="1"/>
      <c r="AF11111" s="1"/>
      <c r="AG11111" s="1"/>
      <c r="AH11111" s="1"/>
    </row>
    <row r="11112" spans="17:34" x14ac:dyDescent="0.3">
      <c r="Q11112" s="1"/>
      <c r="AB11112" s="2"/>
      <c r="AD11112" s="1"/>
      <c r="AE11112" s="1"/>
      <c r="AF11112" s="1"/>
      <c r="AG11112" s="1"/>
      <c r="AH11112" s="1"/>
    </row>
    <row r="11113" spans="17:34" x14ac:dyDescent="0.3">
      <c r="Q11113" s="1"/>
      <c r="AB11113" s="2"/>
      <c r="AD11113" s="1"/>
      <c r="AE11113" s="1"/>
      <c r="AF11113" s="1"/>
      <c r="AG11113" s="1"/>
      <c r="AH11113" s="1"/>
    </row>
    <row r="11114" spans="17:34" x14ac:dyDescent="0.3">
      <c r="Q11114" s="1"/>
      <c r="AB11114" s="2"/>
      <c r="AD11114" s="1"/>
      <c r="AE11114" s="1"/>
      <c r="AF11114" s="1"/>
      <c r="AG11114" s="1"/>
      <c r="AH11114" s="1"/>
    </row>
    <row r="11115" spans="17:34" x14ac:dyDescent="0.3">
      <c r="Q11115" s="1"/>
      <c r="AB11115" s="2"/>
      <c r="AD11115" s="1"/>
      <c r="AE11115" s="1"/>
      <c r="AF11115" s="1"/>
      <c r="AG11115" s="1"/>
      <c r="AH11115" s="1"/>
    </row>
    <row r="11116" spans="17:34" x14ac:dyDescent="0.3">
      <c r="Q11116" s="1"/>
      <c r="AB11116" s="2"/>
      <c r="AD11116" s="1"/>
      <c r="AE11116" s="1"/>
      <c r="AF11116" s="1"/>
      <c r="AG11116" s="1"/>
      <c r="AH11116" s="1"/>
    </row>
    <row r="11117" spans="17:34" x14ac:dyDescent="0.3">
      <c r="Q11117" s="1"/>
      <c r="AB11117" s="2"/>
      <c r="AD11117" s="1"/>
      <c r="AE11117" s="1"/>
      <c r="AF11117" s="1"/>
      <c r="AG11117" s="1"/>
      <c r="AH11117" s="1"/>
    </row>
    <row r="11118" spans="17:34" x14ac:dyDescent="0.3">
      <c r="Q11118" s="1"/>
      <c r="AB11118" s="2"/>
      <c r="AD11118" s="1"/>
      <c r="AE11118" s="1"/>
      <c r="AF11118" s="1"/>
      <c r="AG11118" s="1"/>
      <c r="AH11118" s="1"/>
    </row>
    <row r="11119" spans="17:34" x14ac:dyDescent="0.3">
      <c r="Q11119" s="1"/>
      <c r="AB11119" s="2"/>
      <c r="AD11119" s="1"/>
      <c r="AE11119" s="1"/>
      <c r="AF11119" s="1"/>
      <c r="AG11119" s="1"/>
      <c r="AH11119" s="1"/>
    </row>
    <row r="11120" spans="17:34" x14ac:dyDescent="0.3">
      <c r="Q11120" s="1"/>
      <c r="AB11120" s="2"/>
      <c r="AD11120" s="1"/>
      <c r="AE11120" s="1"/>
      <c r="AF11120" s="1"/>
      <c r="AG11120" s="1"/>
      <c r="AH11120" s="1"/>
    </row>
    <row r="11121" spans="17:34" x14ac:dyDescent="0.3">
      <c r="Q11121" s="1"/>
      <c r="AB11121" s="2"/>
      <c r="AD11121" s="1"/>
      <c r="AE11121" s="1"/>
      <c r="AF11121" s="1"/>
      <c r="AG11121" s="1"/>
      <c r="AH11121" s="1"/>
    </row>
    <row r="11122" spans="17:34" x14ac:dyDescent="0.3">
      <c r="Q11122" s="1"/>
      <c r="AB11122" s="2"/>
      <c r="AD11122" s="1"/>
      <c r="AE11122" s="1"/>
      <c r="AF11122" s="1"/>
      <c r="AG11122" s="1"/>
      <c r="AH11122" s="1"/>
    </row>
    <row r="11123" spans="17:34" x14ac:dyDescent="0.3">
      <c r="Q11123" s="1"/>
      <c r="AB11123" s="2"/>
      <c r="AD11123" s="1"/>
      <c r="AE11123" s="1"/>
      <c r="AF11123" s="1"/>
      <c r="AG11123" s="1"/>
      <c r="AH11123" s="1"/>
    </row>
    <row r="11124" spans="17:34" x14ac:dyDescent="0.3">
      <c r="Q11124" s="1"/>
      <c r="AB11124" s="2"/>
      <c r="AD11124" s="1"/>
      <c r="AE11124" s="1"/>
      <c r="AF11124" s="1"/>
      <c r="AG11124" s="1"/>
      <c r="AH11124" s="1"/>
    </row>
    <row r="11125" spans="17:34" x14ac:dyDescent="0.3">
      <c r="Q11125" s="1"/>
      <c r="AB11125" s="2"/>
      <c r="AD11125" s="1"/>
      <c r="AE11125" s="1"/>
      <c r="AF11125" s="1"/>
      <c r="AG11125" s="1"/>
      <c r="AH11125" s="1"/>
    </row>
    <row r="11126" spans="17:34" x14ac:dyDescent="0.3">
      <c r="Q11126" s="1"/>
      <c r="AB11126" s="2"/>
      <c r="AD11126" s="1"/>
      <c r="AE11126" s="1"/>
      <c r="AF11126" s="1"/>
      <c r="AG11126" s="1"/>
      <c r="AH11126" s="1"/>
    </row>
    <row r="11127" spans="17:34" x14ac:dyDescent="0.3">
      <c r="Q11127" s="1"/>
      <c r="AB11127" s="2"/>
      <c r="AD11127" s="1"/>
      <c r="AE11127" s="1"/>
      <c r="AF11127" s="1"/>
      <c r="AG11127" s="1"/>
      <c r="AH11127" s="1"/>
    </row>
    <row r="11128" spans="17:34" x14ac:dyDescent="0.3">
      <c r="Q11128" s="1"/>
      <c r="AB11128" s="2"/>
      <c r="AD11128" s="1"/>
      <c r="AE11128" s="1"/>
      <c r="AF11128" s="1"/>
      <c r="AG11128" s="1"/>
      <c r="AH11128" s="1"/>
    </row>
    <row r="11129" spans="17:34" x14ac:dyDescent="0.3">
      <c r="Q11129" s="1"/>
      <c r="AB11129" s="2"/>
      <c r="AD11129" s="1"/>
      <c r="AE11129" s="1"/>
      <c r="AF11129" s="1"/>
      <c r="AG11129" s="1"/>
      <c r="AH11129" s="1"/>
    </row>
    <row r="11130" spans="17:34" x14ac:dyDescent="0.3">
      <c r="Q11130" s="1"/>
      <c r="AB11130" s="2"/>
      <c r="AD11130" s="1"/>
      <c r="AE11130" s="1"/>
      <c r="AF11130" s="1"/>
      <c r="AG11130" s="1"/>
      <c r="AH11130" s="1"/>
    </row>
    <row r="11131" spans="17:34" x14ac:dyDescent="0.3">
      <c r="Q11131" s="1"/>
      <c r="AB11131" s="2"/>
      <c r="AD11131" s="1"/>
      <c r="AE11131" s="1"/>
      <c r="AF11131" s="1"/>
      <c r="AG11131" s="1"/>
      <c r="AH11131" s="1"/>
    </row>
    <row r="11132" spans="17:34" x14ac:dyDescent="0.3">
      <c r="Q11132" s="1"/>
      <c r="AB11132" s="2"/>
      <c r="AD11132" s="1"/>
      <c r="AE11132" s="1"/>
      <c r="AF11132" s="1"/>
      <c r="AG11132" s="1"/>
      <c r="AH11132" s="1"/>
    </row>
    <row r="11133" spans="17:34" x14ac:dyDescent="0.3">
      <c r="Q11133" s="1"/>
      <c r="AB11133" s="2"/>
      <c r="AD11133" s="1"/>
      <c r="AE11133" s="1"/>
      <c r="AF11133" s="1"/>
      <c r="AG11133" s="1"/>
      <c r="AH11133" s="1"/>
    </row>
    <row r="11134" spans="17:34" x14ac:dyDescent="0.3">
      <c r="Q11134" s="1"/>
      <c r="AB11134" s="2"/>
      <c r="AD11134" s="1"/>
      <c r="AE11134" s="1"/>
      <c r="AF11134" s="1"/>
      <c r="AG11134" s="1"/>
      <c r="AH11134" s="1"/>
    </row>
    <row r="11135" spans="17:34" x14ac:dyDescent="0.3">
      <c r="Q11135" s="1"/>
      <c r="AB11135" s="2"/>
      <c r="AD11135" s="1"/>
      <c r="AE11135" s="1"/>
      <c r="AF11135" s="1"/>
      <c r="AG11135" s="1"/>
      <c r="AH11135" s="1"/>
    </row>
    <row r="11136" spans="17:34" x14ac:dyDescent="0.3">
      <c r="Q11136" s="1"/>
      <c r="AB11136" s="2"/>
      <c r="AD11136" s="1"/>
      <c r="AE11136" s="1"/>
      <c r="AF11136" s="1"/>
      <c r="AG11136" s="1"/>
      <c r="AH11136" s="1"/>
    </row>
    <row r="11137" spans="17:34" x14ac:dyDescent="0.3">
      <c r="Q11137" s="1"/>
      <c r="AB11137" s="2"/>
      <c r="AD11137" s="1"/>
      <c r="AE11137" s="1"/>
      <c r="AF11137" s="1"/>
      <c r="AG11137" s="1"/>
      <c r="AH11137" s="1"/>
    </row>
    <row r="11138" spans="17:34" x14ac:dyDescent="0.3">
      <c r="Q11138" s="1"/>
      <c r="AB11138" s="2"/>
      <c r="AD11138" s="1"/>
      <c r="AE11138" s="1"/>
      <c r="AF11138" s="1"/>
      <c r="AG11138" s="1"/>
      <c r="AH11138" s="1"/>
    </row>
    <row r="11139" spans="17:34" x14ac:dyDescent="0.3">
      <c r="Q11139" s="1"/>
      <c r="AB11139" s="2"/>
      <c r="AD11139" s="1"/>
      <c r="AE11139" s="1"/>
      <c r="AF11139" s="1"/>
      <c r="AG11139" s="1"/>
      <c r="AH11139" s="1"/>
    </row>
    <row r="11140" spans="17:34" x14ac:dyDescent="0.3">
      <c r="Q11140" s="1"/>
      <c r="AB11140" s="2"/>
      <c r="AD11140" s="1"/>
      <c r="AE11140" s="1"/>
      <c r="AF11140" s="1"/>
      <c r="AG11140" s="1"/>
      <c r="AH11140" s="1"/>
    </row>
    <row r="11141" spans="17:34" x14ac:dyDescent="0.3">
      <c r="Q11141" s="1"/>
      <c r="AB11141" s="2"/>
      <c r="AD11141" s="1"/>
      <c r="AE11141" s="1"/>
      <c r="AF11141" s="1"/>
      <c r="AG11141" s="1"/>
      <c r="AH11141" s="1"/>
    </row>
    <row r="11142" spans="17:34" x14ac:dyDescent="0.3">
      <c r="Q11142" s="1"/>
      <c r="AB11142" s="2"/>
      <c r="AD11142" s="1"/>
      <c r="AE11142" s="1"/>
      <c r="AF11142" s="1"/>
      <c r="AG11142" s="1"/>
      <c r="AH11142" s="1"/>
    </row>
    <row r="11143" spans="17:34" x14ac:dyDescent="0.3">
      <c r="Q11143" s="1"/>
      <c r="AB11143" s="2"/>
      <c r="AD11143" s="1"/>
      <c r="AE11143" s="1"/>
      <c r="AF11143" s="1"/>
      <c r="AG11143" s="1"/>
      <c r="AH11143" s="1"/>
    </row>
    <row r="11144" spans="17:34" x14ac:dyDescent="0.3">
      <c r="Q11144" s="1"/>
      <c r="AB11144" s="2"/>
      <c r="AD11144" s="1"/>
      <c r="AE11144" s="1"/>
      <c r="AF11144" s="1"/>
      <c r="AG11144" s="1"/>
      <c r="AH11144" s="1"/>
    </row>
    <row r="11145" spans="17:34" x14ac:dyDescent="0.3">
      <c r="Q11145" s="1"/>
      <c r="AB11145" s="2"/>
      <c r="AD11145" s="1"/>
      <c r="AE11145" s="1"/>
      <c r="AF11145" s="1"/>
      <c r="AG11145" s="1"/>
      <c r="AH11145" s="1"/>
    </row>
    <row r="11146" spans="17:34" x14ac:dyDescent="0.3">
      <c r="Q11146" s="1"/>
      <c r="AB11146" s="2"/>
      <c r="AD11146" s="1"/>
      <c r="AE11146" s="1"/>
      <c r="AF11146" s="1"/>
      <c r="AG11146" s="1"/>
      <c r="AH11146" s="1"/>
    </row>
    <row r="11147" spans="17:34" x14ac:dyDescent="0.3">
      <c r="Q11147" s="1"/>
      <c r="AB11147" s="2"/>
      <c r="AD11147" s="1"/>
      <c r="AE11147" s="1"/>
      <c r="AF11147" s="1"/>
      <c r="AG11147" s="1"/>
      <c r="AH11147" s="1"/>
    </row>
    <row r="11148" spans="17:34" x14ac:dyDescent="0.3">
      <c r="Q11148" s="1"/>
      <c r="AB11148" s="2"/>
      <c r="AD11148" s="1"/>
      <c r="AE11148" s="1"/>
      <c r="AF11148" s="1"/>
      <c r="AG11148" s="1"/>
      <c r="AH11148" s="1"/>
    </row>
    <row r="11149" spans="17:34" x14ac:dyDescent="0.3">
      <c r="Q11149" s="1"/>
      <c r="AB11149" s="2"/>
      <c r="AD11149" s="1"/>
      <c r="AE11149" s="1"/>
      <c r="AF11149" s="1"/>
      <c r="AG11149" s="1"/>
      <c r="AH11149" s="1"/>
    </row>
    <row r="11150" spans="17:34" x14ac:dyDescent="0.3">
      <c r="Q11150" s="1"/>
      <c r="AB11150" s="2"/>
      <c r="AD11150" s="1"/>
      <c r="AE11150" s="1"/>
      <c r="AF11150" s="1"/>
      <c r="AG11150" s="1"/>
      <c r="AH11150" s="1"/>
    </row>
    <row r="11151" spans="17:34" x14ac:dyDescent="0.3">
      <c r="Q11151" s="1"/>
      <c r="AB11151" s="2"/>
      <c r="AD11151" s="1"/>
      <c r="AE11151" s="1"/>
      <c r="AF11151" s="1"/>
      <c r="AG11151" s="1"/>
      <c r="AH11151" s="1"/>
    </row>
    <row r="11152" spans="17:34" x14ac:dyDescent="0.3">
      <c r="Q11152" s="1"/>
      <c r="AB11152" s="2"/>
      <c r="AD11152" s="1"/>
      <c r="AE11152" s="1"/>
      <c r="AF11152" s="1"/>
      <c r="AG11152" s="1"/>
      <c r="AH11152" s="1"/>
    </row>
    <row r="11153" spans="17:34" x14ac:dyDescent="0.3">
      <c r="Q11153" s="1"/>
      <c r="AB11153" s="2"/>
      <c r="AD11153" s="1"/>
      <c r="AE11153" s="1"/>
      <c r="AF11153" s="1"/>
      <c r="AG11153" s="1"/>
      <c r="AH11153" s="1"/>
    </row>
    <row r="11154" spans="17:34" x14ac:dyDescent="0.3">
      <c r="Q11154" s="1"/>
      <c r="AB11154" s="2"/>
      <c r="AD11154" s="1"/>
      <c r="AE11154" s="1"/>
      <c r="AF11154" s="1"/>
      <c r="AG11154" s="1"/>
      <c r="AH11154" s="1"/>
    </row>
    <row r="11155" spans="17:34" x14ac:dyDescent="0.3">
      <c r="Q11155" s="1"/>
      <c r="AB11155" s="2"/>
      <c r="AD11155" s="1"/>
      <c r="AE11155" s="1"/>
      <c r="AF11155" s="1"/>
      <c r="AG11155" s="1"/>
      <c r="AH11155" s="1"/>
    </row>
    <row r="11156" spans="17:34" x14ac:dyDescent="0.3">
      <c r="Q11156" s="1"/>
      <c r="AB11156" s="2"/>
      <c r="AD11156" s="1"/>
      <c r="AE11156" s="1"/>
      <c r="AF11156" s="1"/>
      <c r="AG11156" s="1"/>
      <c r="AH11156" s="1"/>
    </row>
    <row r="11157" spans="17:34" x14ac:dyDescent="0.3">
      <c r="Q11157" s="1"/>
      <c r="AB11157" s="2"/>
      <c r="AD11157" s="1"/>
      <c r="AE11157" s="1"/>
      <c r="AF11157" s="1"/>
      <c r="AG11157" s="1"/>
      <c r="AH11157" s="1"/>
    </row>
    <row r="11158" spans="17:34" x14ac:dyDescent="0.3">
      <c r="Q11158" s="1"/>
      <c r="AB11158" s="2"/>
      <c r="AD11158" s="1"/>
      <c r="AE11158" s="1"/>
      <c r="AF11158" s="1"/>
      <c r="AG11158" s="1"/>
      <c r="AH11158" s="1"/>
    </row>
    <row r="11159" spans="17:34" x14ac:dyDescent="0.3">
      <c r="Q11159" s="1"/>
      <c r="AB11159" s="2"/>
      <c r="AD11159" s="1"/>
      <c r="AE11159" s="1"/>
      <c r="AF11159" s="1"/>
      <c r="AG11159" s="1"/>
      <c r="AH11159" s="1"/>
    </row>
    <row r="11160" spans="17:34" x14ac:dyDescent="0.3">
      <c r="Q11160" s="1"/>
      <c r="AB11160" s="2"/>
      <c r="AD11160" s="1"/>
      <c r="AE11160" s="1"/>
      <c r="AF11160" s="1"/>
      <c r="AG11160" s="1"/>
      <c r="AH11160" s="1"/>
    </row>
    <row r="11161" spans="17:34" x14ac:dyDescent="0.3">
      <c r="Q11161" s="1"/>
      <c r="AB11161" s="2"/>
      <c r="AD11161" s="1"/>
      <c r="AE11161" s="1"/>
      <c r="AF11161" s="1"/>
      <c r="AG11161" s="1"/>
      <c r="AH11161" s="1"/>
    </row>
    <row r="11162" spans="17:34" x14ac:dyDescent="0.3">
      <c r="Q11162" s="1"/>
      <c r="AB11162" s="2"/>
      <c r="AD11162" s="1"/>
      <c r="AE11162" s="1"/>
      <c r="AF11162" s="1"/>
      <c r="AG11162" s="1"/>
      <c r="AH11162" s="1"/>
    </row>
    <row r="11163" spans="17:34" x14ac:dyDescent="0.3">
      <c r="Q11163" s="1"/>
      <c r="AB11163" s="2"/>
      <c r="AD11163" s="1"/>
      <c r="AE11163" s="1"/>
      <c r="AF11163" s="1"/>
      <c r="AG11163" s="1"/>
      <c r="AH11163" s="1"/>
    </row>
    <row r="11164" spans="17:34" x14ac:dyDescent="0.3">
      <c r="Q11164" s="1"/>
      <c r="AB11164" s="2"/>
      <c r="AD11164" s="1"/>
      <c r="AE11164" s="1"/>
      <c r="AF11164" s="1"/>
      <c r="AG11164" s="1"/>
      <c r="AH11164" s="1"/>
    </row>
    <row r="11165" spans="17:34" x14ac:dyDescent="0.3">
      <c r="Q11165" s="1"/>
      <c r="AB11165" s="2"/>
      <c r="AD11165" s="1"/>
      <c r="AE11165" s="1"/>
      <c r="AF11165" s="1"/>
      <c r="AG11165" s="1"/>
      <c r="AH11165" s="1"/>
    </row>
    <row r="11166" spans="17:34" x14ac:dyDescent="0.3">
      <c r="Q11166" s="1"/>
      <c r="AB11166" s="2"/>
      <c r="AD11166" s="1"/>
      <c r="AE11166" s="1"/>
      <c r="AF11166" s="1"/>
      <c r="AG11166" s="1"/>
      <c r="AH11166" s="1"/>
    </row>
    <row r="11167" spans="17:34" x14ac:dyDescent="0.3">
      <c r="Q11167" s="1"/>
      <c r="AB11167" s="2"/>
      <c r="AD11167" s="1"/>
      <c r="AE11167" s="1"/>
      <c r="AF11167" s="1"/>
      <c r="AG11167" s="1"/>
      <c r="AH11167" s="1"/>
    </row>
    <row r="11168" spans="17:34" x14ac:dyDescent="0.3">
      <c r="Q11168" s="1"/>
      <c r="AB11168" s="2"/>
      <c r="AD11168" s="1"/>
      <c r="AE11168" s="1"/>
      <c r="AF11168" s="1"/>
      <c r="AG11168" s="1"/>
      <c r="AH11168" s="1"/>
    </row>
    <row r="11169" spans="17:34" x14ac:dyDescent="0.3">
      <c r="Q11169" s="1"/>
      <c r="AB11169" s="2"/>
      <c r="AD11169" s="1"/>
      <c r="AE11169" s="1"/>
      <c r="AF11169" s="1"/>
      <c r="AG11169" s="1"/>
      <c r="AH11169" s="1"/>
    </row>
    <row r="11170" spans="17:34" x14ac:dyDescent="0.3">
      <c r="Q11170" s="1"/>
      <c r="AB11170" s="2"/>
      <c r="AD11170" s="1"/>
      <c r="AE11170" s="1"/>
      <c r="AF11170" s="1"/>
      <c r="AG11170" s="1"/>
      <c r="AH11170" s="1"/>
    </row>
    <row r="11171" spans="17:34" x14ac:dyDescent="0.3">
      <c r="Q11171" s="1"/>
      <c r="AB11171" s="2"/>
      <c r="AD11171" s="1"/>
      <c r="AE11171" s="1"/>
      <c r="AF11171" s="1"/>
      <c r="AG11171" s="1"/>
      <c r="AH11171" s="1"/>
    </row>
    <row r="11172" spans="17:34" x14ac:dyDescent="0.3">
      <c r="Q11172" s="1"/>
      <c r="AB11172" s="2"/>
      <c r="AD11172" s="1"/>
      <c r="AE11172" s="1"/>
      <c r="AF11172" s="1"/>
      <c r="AG11172" s="1"/>
      <c r="AH11172" s="1"/>
    </row>
    <row r="11173" spans="17:34" x14ac:dyDescent="0.3">
      <c r="Q11173" s="1"/>
      <c r="AB11173" s="2"/>
      <c r="AD11173" s="1"/>
      <c r="AE11173" s="1"/>
      <c r="AF11173" s="1"/>
      <c r="AG11173" s="1"/>
      <c r="AH11173" s="1"/>
    </row>
    <row r="11174" spans="17:34" x14ac:dyDescent="0.3">
      <c r="Q11174" s="1"/>
      <c r="AB11174" s="2"/>
      <c r="AD11174" s="1"/>
      <c r="AE11174" s="1"/>
      <c r="AF11174" s="1"/>
      <c r="AG11174" s="1"/>
      <c r="AH11174" s="1"/>
    </row>
    <row r="11175" spans="17:34" x14ac:dyDescent="0.3">
      <c r="Q11175" s="1"/>
      <c r="AB11175" s="2"/>
      <c r="AD11175" s="1"/>
      <c r="AE11175" s="1"/>
      <c r="AF11175" s="1"/>
      <c r="AG11175" s="1"/>
      <c r="AH11175" s="1"/>
    </row>
    <row r="11176" spans="17:34" x14ac:dyDescent="0.3">
      <c r="Q11176" s="1"/>
      <c r="AB11176" s="2"/>
      <c r="AD11176" s="1"/>
      <c r="AE11176" s="1"/>
      <c r="AF11176" s="1"/>
      <c r="AG11176" s="1"/>
      <c r="AH11176" s="1"/>
    </row>
    <row r="11177" spans="17:34" x14ac:dyDescent="0.3">
      <c r="Q11177" s="1"/>
      <c r="AB11177" s="2"/>
      <c r="AD11177" s="1"/>
      <c r="AE11177" s="1"/>
      <c r="AF11177" s="1"/>
      <c r="AG11177" s="1"/>
      <c r="AH11177" s="1"/>
    </row>
    <row r="11178" spans="17:34" x14ac:dyDescent="0.3">
      <c r="Q11178" s="1"/>
      <c r="AB11178" s="2"/>
      <c r="AD11178" s="1"/>
      <c r="AE11178" s="1"/>
      <c r="AF11178" s="1"/>
      <c r="AG11178" s="1"/>
      <c r="AH11178" s="1"/>
    </row>
    <row r="11179" spans="17:34" x14ac:dyDescent="0.3">
      <c r="Q11179" s="1"/>
      <c r="AB11179" s="2"/>
      <c r="AD11179" s="1"/>
      <c r="AE11179" s="1"/>
      <c r="AF11179" s="1"/>
      <c r="AG11179" s="1"/>
      <c r="AH11179" s="1"/>
    </row>
    <row r="11180" spans="17:34" x14ac:dyDescent="0.3">
      <c r="Q11180" s="1"/>
      <c r="AB11180" s="2"/>
      <c r="AD11180" s="1"/>
      <c r="AE11180" s="1"/>
      <c r="AF11180" s="1"/>
      <c r="AG11180" s="1"/>
      <c r="AH11180" s="1"/>
    </row>
    <row r="11181" spans="17:34" x14ac:dyDescent="0.3">
      <c r="Q11181" s="1"/>
      <c r="AB11181" s="2"/>
      <c r="AD11181" s="1"/>
      <c r="AE11181" s="1"/>
      <c r="AF11181" s="1"/>
      <c r="AG11181" s="1"/>
      <c r="AH11181" s="1"/>
    </row>
    <row r="11182" spans="17:34" x14ac:dyDescent="0.3">
      <c r="Q11182" s="1"/>
      <c r="AB11182" s="2"/>
      <c r="AD11182" s="1"/>
      <c r="AE11182" s="1"/>
      <c r="AF11182" s="1"/>
      <c r="AG11182" s="1"/>
      <c r="AH11182" s="1"/>
    </row>
    <row r="11183" spans="17:34" x14ac:dyDescent="0.3">
      <c r="Q11183" s="1"/>
      <c r="AB11183" s="2"/>
      <c r="AD11183" s="1"/>
      <c r="AE11183" s="1"/>
      <c r="AF11183" s="1"/>
      <c r="AG11183" s="1"/>
      <c r="AH11183" s="1"/>
    </row>
    <row r="11184" spans="17:34" x14ac:dyDescent="0.3">
      <c r="Q11184" s="1"/>
      <c r="AB11184" s="2"/>
      <c r="AD11184" s="1"/>
      <c r="AE11184" s="1"/>
      <c r="AF11184" s="1"/>
      <c r="AG11184" s="1"/>
      <c r="AH11184" s="1"/>
    </row>
    <row r="11185" spans="17:34" x14ac:dyDescent="0.3">
      <c r="Q11185" s="1"/>
      <c r="AB11185" s="2"/>
      <c r="AD11185" s="1"/>
      <c r="AE11185" s="1"/>
      <c r="AF11185" s="1"/>
      <c r="AG11185" s="1"/>
      <c r="AH11185" s="1"/>
    </row>
    <row r="11186" spans="17:34" x14ac:dyDescent="0.3">
      <c r="Q11186" s="1"/>
      <c r="AB11186" s="2"/>
      <c r="AD11186" s="1"/>
      <c r="AE11186" s="1"/>
      <c r="AF11186" s="1"/>
      <c r="AG11186" s="1"/>
      <c r="AH11186" s="1"/>
    </row>
    <row r="11187" spans="17:34" x14ac:dyDescent="0.3">
      <c r="Q11187" s="1"/>
      <c r="AB11187" s="2"/>
      <c r="AD11187" s="1"/>
      <c r="AE11187" s="1"/>
      <c r="AF11187" s="1"/>
      <c r="AG11187" s="1"/>
      <c r="AH11187" s="1"/>
    </row>
    <row r="11188" spans="17:34" x14ac:dyDescent="0.3">
      <c r="Q11188" s="1"/>
      <c r="AB11188" s="2"/>
      <c r="AD11188" s="1"/>
      <c r="AE11188" s="1"/>
      <c r="AF11188" s="1"/>
      <c r="AG11188" s="1"/>
      <c r="AH11188" s="1"/>
    </row>
    <row r="11189" spans="17:34" x14ac:dyDescent="0.3">
      <c r="Q11189" s="1"/>
      <c r="AB11189" s="2"/>
      <c r="AD11189" s="1"/>
      <c r="AE11189" s="1"/>
      <c r="AF11189" s="1"/>
      <c r="AG11189" s="1"/>
      <c r="AH11189" s="1"/>
    </row>
    <row r="11190" spans="17:34" x14ac:dyDescent="0.3">
      <c r="Q11190" s="1"/>
      <c r="AB11190" s="2"/>
      <c r="AD11190" s="1"/>
      <c r="AE11190" s="1"/>
      <c r="AF11190" s="1"/>
      <c r="AG11190" s="1"/>
      <c r="AH11190" s="1"/>
    </row>
    <row r="11191" spans="17:34" x14ac:dyDescent="0.3">
      <c r="Q11191" s="1"/>
      <c r="AB11191" s="2"/>
      <c r="AD11191" s="1"/>
      <c r="AE11191" s="1"/>
      <c r="AF11191" s="1"/>
      <c r="AG11191" s="1"/>
      <c r="AH11191" s="1"/>
    </row>
    <row r="11192" spans="17:34" x14ac:dyDescent="0.3">
      <c r="Q11192" s="1"/>
      <c r="AB11192" s="2"/>
      <c r="AD11192" s="1"/>
      <c r="AE11192" s="1"/>
      <c r="AF11192" s="1"/>
      <c r="AG11192" s="1"/>
      <c r="AH11192" s="1"/>
    </row>
    <row r="11193" spans="17:34" x14ac:dyDescent="0.3">
      <c r="Q11193" s="1"/>
      <c r="AB11193" s="2"/>
      <c r="AD11193" s="1"/>
      <c r="AE11193" s="1"/>
      <c r="AF11193" s="1"/>
      <c r="AG11193" s="1"/>
      <c r="AH11193" s="1"/>
    </row>
    <row r="11194" spans="17:34" x14ac:dyDescent="0.3">
      <c r="Q11194" s="1"/>
      <c r="AB11194" s="2"/>
      <c r="AD11194" s="1"/>
      <c r="AE11194" s="1"/>
      <c r="AF11194" s="1"/>
      <c r="AG11194" s="1"/>
      <c r="AH11194" s="1"/>
    </row>
    <row r="11195" spans="17:34" x14ac:dyDescent="0.3">
      <c r="Q11195" s="1"/>
      <c r="AB11195" s="2"/>
      <c r="AD11195" s="1"/>
      <c r="AE11195" s="1"/>
      <c r="AF11195" s="1"/>
      <c r="AG11195" s="1"/>
      <c r="AH11195" s="1"/>
    </row>
    <row r="11196" spans="17:34" x14ac:dyDescent="0.3">
      <c r="Q11196" s="1"/>
      <c r="AB11196" s="2"/>
      <c r="AD11196" s="1"/>
      <c r="AE11196" s="1"/>
      <c r="AF11196" s="1"/>
      <c r="AG11196" s="1"/>
      <c r="AH11196" s="1"/>
    </row>
    <row r="11197" spans="17:34" x14ac:dyDescent="0.3">
      <c r="Q11197" s="1"/>
      <c r="AB11197" s="2"/>
      <c r="AD11197" s="1"/>
      <c r="AE11197" s="1"/>
      <c r="AF11197" s="1"/>
      <c r="AG11197" s="1"/>
      <c r="AH11197" s="1"/>
    </row>
    <row r="11198" spans="17:34" x14ac:dyDescent="0.3">
      <c r="Q11198" s="1"/>
      <c r="AB11198" s="2"/>
      <c r="AD11198" s="1"/>
      <c r="AE11198" s="1"/>
      <c r="AF11198" s="1"/>
      <c r="AG11198" s="1"/>
      <c r="AH11198" s="1"/>
    </row>
    <row r="11199" spans="17:34" x14ac:dyDescent="0.3">
      <c r="Q11199" s="1"/>
      <c r="AB11199" s="2"/>
      <c r="AD11199" s="1"/>
      <c r="AE11199" s="1"/>
      <c r="AF11199" s="1"/>
      <c r="AG11199" s="1"/>
      <c r="AH11199" s="1"/>
    </row>
    <row r="11200" spans="17:34" x14ac:dyDescent="0.3">
      <c r="Q11200" s="1"/>
      <c r="AB11200" s="2"/>
      <c r="AD11200" s="1"/>
      <c r="AE11200" s="1"/>
      <c r="AF11200" s="1"/>
      <c r="AG11200" s="1"/>
      <c r="AH11200" s="1"/>
    </row>
    <row r="11201" spans="17:34" x14ac:dyDescent="0.3">
      <c r="Q11201" s="1"/>
      <c r="AB11201" s="2"/>
      <c r="AD11201" s="1"/>
      <c r="AE11201" s="1"/>
      <c r="AF11201" s="1"/>
      <c r="AG11201" s="1"/>
      <c r="AH11201" s="1"/>
    </row>
    <row r="11202" spans="17:34" x14ac:dyDescent="0.3">
      <c r="Q11202" s="1"/>
      <c r="AB11202" s="2"/>
      <c r="AD11202" s="1"/>
      <c r="AE11202" s="1"/>
      <c r="AF11202" s="1"/>
      <c r="AG11202" s="1"/>
      <c r="AH11202" s="1"/>
    </row>
    <row r="11203" spans="17:34" x14ac:dyDescent="0.3">
      <c r="Q11203" s="1"/>
      <c r="AB11203" s="2"/>
      <c r="AD11203" s="1"/>
      <c r="AE11203" s="1"/>
      <c r="AF11203" s="1"/>
      <c r="AG11203" s="1"/>
      <c r="AH11203" s="1"/>
    </row>
    <row r="11204" spans="17:34" x14ac:dyDescent="0.3">
      <c r="Q11204" s="1"/>
      <c r="AB11204" s="2"/>
      <c r="AD11204" s="1"/>
      <c r="AE11204" s="1"/>
      <c r="AF11204" s="1"/>
      <c r="AG11204" s="1"/>
      <c r="AH11204" s="1"/>
    </row>
    <row r="11205" spans="17:34" x14ac:dyDescent="0.3">
      <c r="Q11205" s="1"/>
      <c r="AB11205" s="2"/>
      <c r="AD11205" s="1"/>
      <c r="AE11205" s="1"/>
      <c r="AF11205" s="1"/>
      <c r="AG11205" s="1"/>
      <c r="AH11205" s="1"/>
    </row>
    <row r="11206" spans="17:34" x14ac:dyDescent="0.3">
      <c r="Q11206" s="1"/>
      <c r="AB11206" s="2"/>
      <c r="AD11206" s="1"/>
      <c r="AE11206" s="1"/>
      <c r="AF11206" s="1"/>
      <c r="AG11206" s="1"/>
      <c r="AH11206" s="1"/>
    </row>
    <row r="11207" spans="17:34" x14ac:dyDescent="0.3">
      <c r="Q11207" s="1"/>
      <c r="AB11207" s="2"/>
      <c r="AD11207" s="1"/>
      <c r="AE11207" s="1"/>
      <c r="AF11207" s="1"/>
      <c r="AG11207" s="1"/>
      <c r="AH11207" s="1"/>
    </row>
    <row r="11208" spans="17:34" x14ac:dyDescent="0.3">
      <c r="Q11208" s="1"/>
      <c r="AB11208" s="2"/>
      <c r="AD11208" s="1"/>
      <c r="AE11208" s="1"/>
      <c r="AF11208" s="1"/>
      <c r="AG11208" s="1"/>
      <c r="AH11208" s="1"/>
    </row>
    <row r="11209" spans="17:34" x14ac:dyDescent="0.3">
      <c r="Q11209" s="1"/>
      <c r="AB11209" s="2"/>
      <c r="AD11209" s="1"/>
      <c r="AE11209" s="1"/>
      <c r="AF11209" s="1"/>
      <c r="AG11209" s="1"/>
      <c r="AH11209" s="1"/>
    </row>
    <row r="11210" spans="17:34" x14ac:dyDescent="0.3">
      <c r="Q11210" s="1"/>
      <c r="AB11210" s="2"/>
      <c r="AD11210" s="1"/>
      <c r="AE11210" s="1"/>
      <c r="AF11210" s="1"/>
      <c r="AG11210" s="1"/>
      <c r="AH11210" s="1"/>
    </row>
    <row r="11211" spans="17:34" x14ac:dyDescent="0.3">
      <c r="Q11211" s="1"/>
      <c r="AB11211" s="2"/>
      <c r="AD11211" s="1"/>
      <c r="AE11211" s="1"/>
      <c r="AF11211" s="1"/>
      <c r="AG11211" s="1"/>
      <c r="AH11211" s="1"/>
    </row>
    <row r="11212" spans="17:34" x14ac:dyDescent="0.3">
      <c r="Q11212" s="1"/>
      <c r="AB11212" s="2"/>
      <c r="AD11212" s="1"/>
      <c r="AE11212" s="1"/>
      <c r="AF11212" s="1"/>
      <c r="AG11212" s="1"/>
      <c r="AH11212" s="1"/>
    </row>
    <row r="11213" spans="17:34" x14ac:dyDescent="0.3">
      <c r="Q11213" s="1"/>
      <c r="AB11213" s="2"/>
      <c r="AD11213" s="1"/>
      <c r="AE11213" s="1"/>
      <c r="AF11213" s="1"/>
      <c r="AG11213" s="1"/>
      <c r="AH11213" s="1"/>
    </row>
    <row r="11214" spans="17:34" x14ac:dyDescent="0.3">
      <c r="Q11214" s="1"/>
      <c r="AB11214" s="2"/>
      <c r="AD11214" s="1"/>
      <c r="AE11214" s="1"/>
      <c r="AF11214" s="1"/>
      <c r="AG11214" s="1"/>
      <c r="AH11214" s="1"/>
    </row>
    <row r="11215" spans="17:34" x14ac:dyDescent="0.3">
      <c r="Q11215" s="1"/>
      <c r="AB11215" s="2"/>
      <c r="AD11215" s="1"/>
      <c r="AE11215" s="1"/>
      <c r="AF11215" s="1"/>
      <c r="AG11215" s="1"/>
      <c r="AH11215" s="1"/>
    </row>
    <row r="11216" spans="17:34" x14ac:dyDescent="0.3">
      <c r="Q11216" s="1"/>
      <c r="AB11216" s="2"/>
      <c r="AD11216" s="1"/>
      <c r="AE11216" s="1"/>
      <c r="AF11216" s="1"/>
      <c r="AG11216" s="1"/>
      <c r="AH11216" s="1"/>
    </row>
    <row r="11217" spans="17:34" x14ac:dyDescent="0.3">
      <c r="Q11217" s="1"/>
      <c r="AB11217" s="2"/>
      <c r="AD11217" s="1"/>
      <c r="AE11217" s="1"/>
      <c r="AF11217" s="1"/>
      <c r="AG11217" s="1"/>
      <c r="AH11217" s="1"/>
    </row>
    <row r="11218" spans="17:34" x14ac:dyDescent="0.3">
      <c r="Q11218" s="1"/>
      <c r="AB11218" s="2"/>
      <c r="AD11218" s="1"/>
      <c r="AE11218" s="1"/>
      <c r="AF11218" s="1"/>
      <c r="AG11218" s="1"/>
      <c r="AH11218" s="1"/>
    </row>
    <row r="11219" spans="17:34" x14ac:dyDescent="0.3">
      <c r="Q11219" s="1"/>
      <c r="AB11219" s="2"/>
      <c r="AD11219" s="1"/>
      <c r="AE11219" s="1"/>
      <c r="AF11219" s="1"/>
      <c r="AG11219" s="1"/>
      <c r="AH11219" s="1"/>
    </row>
    <row r="11220" spans="17:34" x14ac:dyDescent="0.3">
      <c r="Q11220" s="1"/>
      <c r="AB11220" s="2"/>
      <c r="AD11220" s="1"/>
      <c r="AE11220" s="1"/>
      <c r="AF11220" s="1"/>
      <c r="AG11220" s="1"/>
      <c r="AH11220" s="1"/>
    </row>
    <row r="11221" spans="17:34" x14ac:dyDescent="0.3">
      <c r="Q11221" s="1"/>
      <c r="AB11221" s="2"/>
      <c r="AD11221" s="1"/>
      <c r="AE11221" s="1"/>
      <c r="AF11221" s="1"/>
      <c r="AG11221" s="1"/>
      <c r="AH11221" s="1"/>
    </row>
    <row r="11222" spans="17:34" x14ac:dyDescent="0.3">
      <c r="Q11222" s="1"/>
      <c r="AB11222" s="2"/>
      <c r="AD11222" s="1"/>
      <c r="AE11222" s="1"/>
      <c r="AF11222" s="1"/>
      <c r="AG11222" s="1"/>
      <c r="AH11222" s="1"/>
    </row>
    <row r="11223" spans="17:34" x14ac:dyDescent="0.3">
      <c r="Q11223" s="1"/>
      <c r="AB11223" s="2"/>
      <c r="AD11223" s="1"/>
      <c r="AE11223" s="1"/>
      <c r="AF11223" s="1"/>
      <c r="AG11223" s="1"/>
      <c r="AH11223" s="1"/>
    </row>
    <row r="11224" spans="17:34" x14ac:dyDescent="0.3">
      <c r="Q11224" s="1"/>
      <c r="AB11224" s="2"/>
      <c r="AD11224" s="1"/>
      <c r="AE11224" s="1"/>
      <c r="AF11224" s="1"/>
      <c r="AG11224" s="1"/>
      <c r="AH11224" s="1"/>
    </row>
    <row r="11225" spans="17:34" x14ac:dyDescent="0.3">
      <c r="Q11225" s="1"/>
      <c r="AB11225" s="2"/>
      <c r="AD11225" s="1"/>
      <c r="AE11225" s="1"/>
      <c r="AF11225" s="1"/>
      <c r="AG11225" s="1"/>
      <c r="AH11225" s="1"/>
    </row>
    <row r="11226" spans="17:34" x14ac:dyDescent="0.3">
      <c r="Q11226" s="1"/>
      <c r="AB11226" s="2"/>
      <c r="AD11226" s="1"/>
      <c r="AE11226" s="1"/>
      <c r="AF11226" s="1"/>
      <c r="AG11226" s="1"/>
      <c r="AH11226" s="1"/>
    </row>
    <row r="11227" spans="17:34" x14ac:dyDescent="0.3">
      <c r="Q11227" s="1"/>
      <c r="AB11227" s="2"/>
      <c r="AD11227" s="1"/>
      <c r="AE11227" s="1"/>
      <c r="AF11227" s="1"/>
      <c r="AG11227" s="1"/>
      <c r="AH11227" s="1"/>
    </row>
    <row r="11228" spans="17:34" x14ac:dyDescent="0.3">
      <c r="Q11228" s="1"/>
      <c r="AB11228" s="2"/>
      <c r="AD11228" s="1"/>
      <c r="AE11228" s="1"/>
      <c r="AF11228" s="1"/>
      <c r="AG11228" s="1"/>
      <c r="AH11228" s="1"/>
    </row>
    <row r="11229" spans="17:34" x14ac:dyDescent="0.3">
      <c r="Q11229" s="1"/>
      <c r="AB11229" s="2"/>
      <c r="AD11229" s="1"/>
      <c r="AE11229" s="1"/>
      <c r="AF11229" s="1"/>
      <c r="AG11229" s="1"/>
      <c r="AH11229" s="1"/>
    </row>
    <row r="11230" spans="17:34" x14ac:dyDescent="0.3">
      <c r="Q11230" s="1"/>
      <c r="AB11230" s="2"/>
      <c r="AD11230" s="1"/>
      <c r="AE11230" s="1"/>
      <c r="AF11230" s="1"/>
      <c r="AG11230" s="1"/>
      <c r="AH11230" s="1"/>
    </row>
    <row r="11231" spans="17:34" x14ac:dyDescent="0.3">
      <c r="Q11231" s="1"/>
      <c r="AB11231" s="2"/>
      <c r="AD11231" s="1"/>
      <c r="AE11231" s="1"/>
      <c r="AF11231" s="1"/>
      <c r="AG11231" s="1"/>
      <c r="AH11231" s="1"/>
    </row>
    <row r="11232" spans="17:34" x14ac:dyDescent="0.3">
      <c r="Q11232" s="1"/>
      <c r="AB11232" s="2"/>
      <c r="AD11232" s="1"/>
      <c r="AE11232" s="1"/>
      <c r="AF11232" s="1"/>
      <c r="AG11232" s="1"/>
      <c r="AH11232" s="1"/>
    </row>
    <row r="11233" spans="17:34" x14ac:dyDescent="0.3">
      <c r="Q11233" s="1"/>
      <c r="AB11233" s="2"/>
      <c r="AD11233" s="1"/>
      <c r="AE11233" s="1"/>
      <c r="AF11233" s="1"/>
      <c r="AG11233" s="1"/>
      <c r="AH11233" s="1"/>
    </row>
    <row r="11234" spans="17:34" x14ac:dyDescent="0.3">
      <c r="Q11234" s="1"/>
      <c r="AB11234" s="2"/>
      <c r="AD11234" s="1"/>
      <c r="AE11234" s="1"/>
      <c r="AF11234" s="1"/>
      <c r="AG11234" s="1"/>
      <c r="AH11234" s="1"/>
    </row>
    <row r="11235" spans="17:34" x14ac:dyDescent="0.3">
      <c r="Q11235" s="1"/>
      <c r="AB11235" s="2"/>
      <c r="AD11235" s="1"/>
      <c r="AE11235" s="1"/>
      <c r="AF11235" s="1"/>
      <c r="AG11235" s="1"/>
      <c r="AH11235" s="1"/>
    </row>
    <row r="11236" spans="17:34" x14ac:dyDescent="0.3">
      <c r="Q11236" s="1"/>
      <c r="AB11236" s="2"/>
      <c r="AD11236" s="1"/>
      <c r="AE11236" s="1"/>
      <c r="AF11236" s="1"/>
      <c r="AG11236" s="1"/>
      <c r="AH11236" s="1"/>
    </row>
    <row r="11237" spans="17:34" x14ac:dyDescent="0.3">
      <c r="Q11237" s="1"/>
      <c r="AB11237" s="2"/>
      <c r="AD11237" s="1"/>
      <c r="AE11237" s="1"/>
      <c r="AF11237" s="1"/>
      <c r="AG11237" s="1"/>
      <c r="AH11237" s="1"/>
    </row>
    <row r="11238" spans="17:34" x14ac:dyDescent="0.3">
      <c r="Q11238" s="1"/>
      <c r="AB11238" s="2"/>
      <c r="AD11238" s="1"/>
      <c r="AE11238" s="1"/>
      <c r="AF11238" s="1"/>
      <c r="AG11238" s="1"/>
      <c r="AH11238" s="1"/>
    </row>
    <row r="11239" spans="17:34" x14ac:dyDescent="0.3">
      <c r="Q11239" s="1"/>
      <c r="AB11239" s="2"/>
      <c r="AD11239" s="1"/>
      <c r="AE11239" s="1"/>
      <c r="AF11239" s="1"/>
      <c r="AG11239" s="1"/>
      <c r="AH11239" s="1"/>
    </row>
    <row r="11240" spans="17:34" x14ac:dyDescent="0.3">
      <c r="Q11240" s="1"/>
      <c r="AB11240" s="2"/>
      <c r="AD11240" s="1"/>
      <c r="AE11240" s="1"/>
      <c r="AF11240" s="1"/>
      <c r="AG11240" s="1"/>
      <c r="AH11240" s="1"/>
    </row>
    <row r="11241" spans="17:34" x14ac:dyDescent="0.3">
      <c r="Q11241" s="1"/>
      <c r="AB11241" s="2"/>
      <c r="AD11241" s="1"/>
      <c r="AE11241" s="1"/>
      <c r="AF11241" s="1"/>
      <c r="AG11241" s="1"/>
      <c r="AH11241" s="1"/>
    </row>
    <row r="11242" spans="17:34" x14ac:dyDescent="0.3">
      <c r="Q11242" s="1"/>
      <c r="AB11242" s="2"/>
      <c r="AD11242" s="1"/>
      <c r="AE11242" s="1"/>
      <c r="AF11242" s="1"/>
      <c r="AG11242" s="1"/>
      <c r="AH11242" s="1"/>
    </row>
    <row r="11243" spans="17:34" x14ac:dyDescent="0.3">
      <c r="Q11243" s="1"/>
      <c r="AB11243" s="2"/>
      <c r="AD11243" s="1"/>
      <c r="AE11243" s="1"/>
      <c r="AF11243" s="1"/>
      <c r="AG11243" s="1"/>
      <c r="AH11243" s="1"/>
    </row>
    <row r="11244" spans="17:34" x14ac:dyDescent="0.3">
      <c r="Q11244" s="1"/>
      <c r="AB11244" s="2"/>
      <c r="AD11244" s="1"/>
      <c r="AE11244" s="1"/>
      <c r="AF11244" s="1"/>
      <c r="AG11244" s="1"/>
      <c r="AH11244" s="1"/>
    </row>
    <row r="11245" spans="17:34" x14ac:dyDescent="0.3">
      <c r="Q11245" s="1"/>
      <c r="AB11245" s="2"/>
      <c r="AD11245" s="1"/>
      <c r="AE11245" s="1"/>
      <c r="AF11245" s="1"/>
      <c r="AG11245" s="1"/>
      <c r="AH11245" s="1"/>
    </row>
    <row r="11246" spans="17:34" x14ac:dyDescent="0.3">
      <c r="Q11246" s="1"/>
      <c r="AB11246" s="2"/>
      <c r="AD11246" s="1"/>
      <c r="AE11246" s="1"/>
      <c r="AF11246" s="1"/>
      <c r="AG11246" s="1"/>
      <c r="AH11246" s="1"/>
    </row>
    <row r="11247" spans="17:34" x14ac:dyDescent="0.3">
      <c r="Q11247" s="1"/>
      <c r="AB11247" s="2"/>
      <c r="AD11247" s="1"/>
      <c r="AE11247" s="1"/>
      <c r="AF11247" s="1"/>
      <c r="AG11247" s="1"/>
      <c r="AH11247" s="1"/>
    </row>
    <row r="11248" spans="17:34" x14ac:dyDescent="0.3">
      <c r="Q11248" s="1"/>
      <c r="AB11248" s="2"/>
      <c r="AD11248" s="1"/>
      <c r="AE11248" s="1"/>
      <c r="AF11248" s="1"/>
      <c r="AG11248" s="1"/>
      <c r="AH11248" s="1"/>
    </row>
    <row r="11249" spans="17:34" x14ac:dyDescent="0.3">
      <c r="Q11249" s="1"/>
      <c r="AB11249" s="2"/>
      <c r="AD11249" s="1"/>
      <c r="AE11249" s="1"/>
      <c r="AF11249" s="1"/>
      <c r="AG11249" s="1"/>
      <c r="AH11249" s="1"/>
    </row>
    <row r="11250" spans="17:34" x14ac:dyDescent="0.3">
      <c r="Q11250" s="1"/>
      <c r="AB11250" s="2"/>
      <c r="AD11250" s="1"/>
      <c r="AE11250" s="1"/>
      <c r="AF11250" s="1"/>
      <c r="AG11250" s="1"/>
      <c r="AH11250" s="1"/>
    </row>
    <row r="11251" spans="17:34" x14ac:dyDescent="0.3">
      <c r="Q11251" s="1"/>
      <c r="AB11251" s="2"/>
      <c r="AD11251" s="1"/>
      <c r="AE11251" s="1"/>
      <c r="AF11251" s="1"/>
      <c r="AG11251" s="1"/>
      <c r="AH11251" s="1"/>
    </row>
    <row r="11252" spans="17:34" x14ac:dyDescent="0.3">
      <c r="Q11252" s="1"/>
      <c r="AB11252" s="2"/>
      <c r="AD11252" s="1"/>
      <c r="AE11252" s="1"/>
      <c r="AF11252" s="1"/>
      <c r="AG11252" s="1"/>
      <c r="AH11252" s="1"/>
    </row>
    <row r="11253" spans="17:34" x14ac:dyDescent="0.3">
      <c r="Q11253" s="1"/>
      <c r="AB11253" s="2"/>
      <c r="AD11253" s="1"/>
      <c r="AE11253" s="1"/>
      <c r="AF11253" s="1"/>
      <c r="AG11253" s="1"/>
      <c r="AH11253" s="1"/>
    </row>
    <row r="11254" spans="17:34" x14ac:dyDescent="0.3">
      <c r="Q11254" s="1"/>
      <c r="AB11254" s="2"/>
      <c r="AD11254" s="1"/>
      <c r="AE11254" s="1"/>
      <c r="AF11254" s="1"/>
      <c r="AG11254" s="1"/>
      <c r="AH11254" s="1"/>
    </row>
    <row r="11255" spans="17:34" x14ac:dyDescent="0.3">
      <c r="Q11255" s="1"/>
      <c r="AB11255" s="2"/>
      <c r="AD11255" s="1"/>
      <c r="AE11255" s="1"/>
      <c r="AF11255" s="1"/>
      <c r="AG11255" s="1"/>
      <c r="AH11255" s="1"/>
    </row>
    <row r="11256" spans="17:34" x14ac:dyDescent="0.3">
      <c r="Q11256" s="1"/>
      <c r="AB11256" s="2"/>
      <c r="AD11256" s="1"/>
      <c r="AE11256" s="1"/>
      <c r="AF11256" s="1"/>
      <c r="AG11256" s="1"/>
      <c r="AH11256" s="1"/>
    </row>
    <row r="11257" spans="17:34" x14ac:dyDescent="0.3">
      <c r="Q11257" s="1"/>
      <c r="AB11257" s="2"/>
      <c r="AD11257" s="1"/>
      <c r="AE11257" s="1"/>
      <c r="AF11257" s="1"/>
      <c r="AG11257" s="1"/>
      <c r="AH11257" s="1"/>
    </row>
    <row r="11258" spans="17:34" x14ac:dyDescent="0.3">
      <c r="Q11258" s="1"/>
      <c r="AB11258" s="2"/>
      <c r="AD11258" s="1"/>
      <c r="AE11258" s="1"/>
      <c r="AF11258" s="1"/>
      <c r="AG11258" s="1"/>
      <c r="AH11258" s="1"/>
    </row>
    <row r="11259" spans="17:34" x14ac:dyDescent="0.3">
      <c r="Q11259" s="1"/>
      <c r="AB11259" s="2"/>
      <c r="AD11259" s="1"/>
      <c r="AE11259" s="1"/>
      <c r="AF11259" s="1"/>
      <c r="AG11259" s="1"/>
      <c r="AH11259" s="1"/>
    </row>
    <row r="11260" spans="17:34" x14ac:dyDescent="0.3">
      <c r="Q11260" s="1"/>
      <c r="AB11260" s="2"/>
      <c r="AD11260" s="1"/>
      <c r="AE11260" s="1"/>
      <c r="AF11260" s="1"/>
      <c r="AG11260" s="1"/>
      <c r="AH11260" s="1"/>
    </row>
    <row r="11261" spans="17:34" x14ac:dyDescent="0.3">
      <c r="Q11261" s="1"/>
      <c r="AB11261" s="2"/>
      <c r="AD11261" s="1"/>
      <c r="AE11261" s="1"/>
      <c r="AF11261" s="1"/>
      <c r="AG11261" s="1"/>
      <c r="AH11261" s="1"/>
    </row>
    <row r="11262" spans="17:34" x14ac:dyDescent="0.3">
      <c r="Q11262" s="1"/>
      <c r="AB11262" s="2"/>
      <c r="AD11262" s="1"/>
      <c r="AE11262" s="1"/>
      <c r="AF11262" s="1"/>
      <c r="AG11262" s="1"/>
      <c r="AH11262" s="1"/>
    </row>
    <row r="11263" spans="17:34" x14ac:dyDescent="0.3">
      <c r="Q11263" s="1"/>
      <c r="AB11263" s="2"/>
      <c r="AD11263" s="1"/>
      <c r="AE11263" s="1"/>
      <c r="AF11263" s="1"/>
      <c r="AG11263" s="1"/>
      <c r="AH11263" s="1"/>
    </row>
    <row r="11264" spans="17:34" x14ac:dyDescent="0.3">
      <c r="Q11264" s="1"/>
      <c r="AB11264" s="2"/>
      <c r="AD11264" s="1"/>
      <c r="AE11264" s="1"/>
      <c r="AF11264" s="1"/>
      <c r="AG11264" s="1"/>
      <c r="AH11264" s="1"/>
    </row>
    <row r="11265" spans="17:34" x14ac:dyDescent="0.3">
      <c r="Q11265" s="1"/>
      <c r="AB11265" s="2"/>
      <c r="AD11265" s="1"/>
      <c r="AE11265" s="1"/>
      <c r="AF11265" s="1"/>
      <c r="AG11265" s="1"/>
      <c r="AH11265" s="1"/>
    </row>
    <row r="11266" spans="17:34" x14ac:dyDescent="0.3">
      <c r="Q11266" s="1"/>
      <c r="AB11266" s="2"/>
      <c r="AD11266" s="1"/>
      <c r="AE11266" s="1"/>
      <c r="AF11266" s="1"/>
      <c r="AG11266" s="1"/>
      <c r="AH11266" s="1"/>
    </row>
    <row r="11267" spans="17:34" x14ac:dyDescent="0.3">
      <c r="Q11267" s="1"/>
      <c r="AB11267" s="2"/>
      <c r="AD11267" s="1"/>
      <c r="AE11267" s="1"/>
      <c r="AF11267" s="1"/>
      <c r="AG11267" s="1"/>
      <c r="AH11267" s="1"/>
    </row>
    <row r="11268" spans="17:34" x14ac:dyDescent="0.3">
      <c r="Q11268" s="1"/>
      <c r="AB11268" s="2"/>
      <c r="AD11268" s="1"/>
      <c r="AE11268" s="1"/>
      <c r="AF11268" s="1"/>
      <c r="AG11268" s="1"/>
      <c r="AH11268" s="1"/>
    </row>
    <row r="11269" spans="17:34" x14ac:dyDescent="0.3">
      <c r="Q11269" s="1"/>
      <c r="AB11269" s="2"/>
      <c r="AD11269" s="1"/>
      <c r="AE11269" s="1"/>
      <c r="AF11269" s="1"/>
      <c r="AG11269" s="1"/>
      <c r="AH11269" s="1"/>
    </row>
    <row r="11270" spans="17:34" x14ac:dyDescent="0.3">
      <c r="Q11270" s="1"/>
      <c r="AB11270" s="2"/>
      <c r="AD11270" s="1"/>
      <c r="AE11270" s="1"/>
      <c r="AF11270" s="1"/>
      <c r="AG11270" s="1"/>
      <c r="AH11270" s="1"/>
    </row>
    <row r="11271" spans="17:34" x14ac:dyDescent="0.3">
      <c r="Q11271" s="1"/>
      <c r="AB11271" s="2"/>
      <c r="AD11271" s="1"/>
      <c r="AE11271" s="1"/>
      <c r="AF11271" s="1"/>
      <c r="AG11271" s="1"/>
      <c r="AH11271" s="1"/>
    </row>
    <row r="11272" spans="17:34" x14ac:dyDescent="0.3">
      <c r="Q11272" s="1"/>
      <c r="AB11272" s="2"/>
      <c r="AD11272" s="1"/>
      <c r="AE11272" s="1"/>
      <c r="AF11272" s="1"/>
      <c r="AG11272" s="1"/>
      <c r="AH11272" s="1"/>
    </row>
    <row r="11273" spans="17:34" x14ac:dyDescent="0.3">
      <c r="Q11273" s="1"/>
      <c r="AB11273" s="2"/>
      <c r="AD11273" s="1"/>
      <c r="AE11273" s="1"/>
      <c r="AF11273" s="1"/>
      <c r="AG11273" s="1"/>
      <c r="AH11273" s="1"/>
    </row>
    <row r="11274" spans="17:34" x14ac:dyDescent="0.3">
      <c r="Q11274" s="1"/>
      <c r="AB11274" s="2"/>
      <c r="AD11274" s="1"/>
      <c r="AE11274" s="1"/>
      <c r="AF11274" s="1"/>
      <c r="AG11274" s="1"/>
      <c r="AH11274" s="1"/>
    </row>
    <row r="11275" spans="17:34" x14ac:dyDescent="0.3">
      <c r="Q11275" s="1"/>
      <c r="AB11275" s="2"/>
      <c r="AD11275" s="1"/>
      <c r="AE11275" s="1"/>
      <c r="AF11275" s="1"/>
      <c r="AG11275" s="1"/>
      <c r="AH11275" s="1"/>
    </row>
    <row r="11276" spans="17:34" x14ac:dyDescent="0.3">
      <c r="Q11276" s="1"/>
      <c r="AB11276" s="2"/>
      <c r="AD11276" s="1"/>
      <c r="AE11276" s="1"/>
      <c r="AF11276" s="1"/>
      <c r="AG11276" s="1"/>
      <c r="AH11276" s="1"/>
    </row>
    <row r="11277" spans="17:34" x14ac:dyDescent="0.3">
      <c r="Q11277" s="1"/>
      <c r="AB11277" s="2"/>
      <c r="AD11277" s="1"/>
      <c r="AE11277" s="1"/>
      <c r="AF11277" s="1"/>
      <c r="AG11277" s="1"/>
      <c r="AH11277" s="1"/>
    </row>
    <row r="11278" spans="17:34" x14ac:dyDescent="0.3">
      <c r="Q11278" s="1"/>
      <c r="AB11278" s="2"/>
      <c r="AD11278" s="1"/>
      <c r="AE11278" s="1"/>
      <c r="AF11278" s="1"/>
      <c r="AG11278" s="1"/>
      <c r="AH11278" s="1"/>
    </row>
    <row r="11279" spans="17:34" x14ac:dyDescent="0.3">
      <c r="Q11279" s="1"/>
      <c r="AB11279" s="2"/>
      <c r="AD11279" s="1"/>
      <c r="AE11279" s="1"/>
      <c r="AF11279" s="1"/>
      <c r="AG11279" s="1"/>
      <c r="AH11279" s="1"/>
    </row>
    <row r="11280" spans="17:34" x14ac:dyDescent="0.3">
      <c r="Q11280" s="1"/>
      <c r="AB11280" s="2"/>
      <c r="AD11280" s="1"/>
      <c r="AE11280" s="1"/>
      <c r="AF11280" s="1"/>
      <c r="AG11280" s="1"/>
      <c r="AH11280" s="1"/>
    </row>
    <row r="11281" spans="17:34" x14ac:dyDescent="0.3">
      <c r="Q11281" s="1"/>
      <c r="AB11281" s="2"/>
      <c r="AD11281" s="1"/>
      <c r="AE11281" s="1"/>
      <c r="AF11281" s="1"/>
      <c r="AG11281" s="1"/>
      <c r="AH11281" s="1"/>
    </row>
    <row r="11282" spans="17:34" x14ac:dyDescent="0.3">
      <c r="Q11282" s="1"/>
      <c r="AB11282" s="2"/>
      <c r="AD11282" s="1"/>
      <c r="AE11282" s="1"/>
      <c r="AF11282" s="1"/>
      <c r="AG11282" s="1"/>
      <c r="AH11282" s="1"/>
    </row>
    <row r="11283" spans="17:34" x14ac:dyDescent="0.3">
      <c r="Q11283" s="1"/>
      <c r="AB11283" s="2"/>
      <c r="AD11283" s="1"/>
      <c r="AE11283" s="1"/>
      <c r="AF11283" s="1"/>
      <c r="AG11283" s="1"/>
      <c r="AH11283" s="1"/>
    </row>
    <row r="11284" spans="17:34" x14ac:dyDescent="0.3">
      <c r="Q11284" s="1"/>
      <c r="AB11284" s="2"/>
      <c r="AD11284" s="1"/>
      <c r="AE11284" s="1"/>
      <c r="AF11284" s="1"/>
      <c r="AG11284" s="1"/>
      <c r="AH11284" s="1"/>
    </row>
    <row r="11285" spans="17:34" x14ac:dyDescent="0.3">
      <c r="Q11285" s="1"/>
      <c r="AB11285" s="2"/>
      <c r="AD11285" s="1"/>
      <c r="AE11285" s="1"/>
      <c r="AF11285" s="1"/>
      <c r="AG11285" s="1"/>
      <c r="AH11285" s="1"/>
    </row>
    <row r="11286" spans="17:34" x14ac:dyDescent="0.3">
      <c r="Q11286" s="1"/>
      <c r="AB11286" s="2"/>
      <c r="AD11286" s="1"/>
      <c r="AE11286" s="1"/>
      <c r="AF11286" s="1"/>
      <c r="AG11286" s="1"/>
      <c r="AH11286" s="1"/>
    </row>
    <row r="11287" spans="17:34" x14ac:dyDescent="0.3">
      <c r="Q11287" s="1"/>
      <c r="AB11287" s="2"/>
      <c r="AD11287" s="1"/>
      <c r="AE11287" s="1"/>
      <c r="AF11287" s="1"/>
      <c r="AG11287" s="1"/>
      <c r="AH11287" s="1"/>
    </row>
    <row r="11288" spans="17:34" x14ac:dyDescent="0.3">
      <c r="Q11288" s="1"/>
      <c r="AB11288" s="2"/>
      <c r="AD11288" s="1"/>
      <c r="AE11288" s="1"/>
      <c r="AF11288" s="1"/>
      <c r="AG11288" s="1"/>
      <c r="AH11288" s="1"/>
    </row>
    <row r="11289" spans="17:34" x14ac:dyDescent="0.3">
      <c r="Q11289" s="1"/>
      <c r="AB11289" s="2"/>
      <c r="AD11289" s="1"/>
      <c r="AE11289" s="1"/>
      <c r="AF11289" s="1"/>
      <c r="AG11289" s="1"/>
      <c r="AH11289" s="1"/>
    </row>
    <row r="11290" spans="17:34" x14ac:dyDescent="0.3">
      <c r="Q11290" s="1"/>
      <c r="AB11290" s="2"/>
      <c r="AD11290" s="1"/>
      <c r="AE11290" s="1"/>
      <c r="AF11290" s="1"/>
      <c r="AG11290" s="1"/>
      <c r="AH11290" s="1"/>
    </row>
    <row r="11291" spans="17:34" x14ac:dyDescent="0.3">
      <c r="Q11291" s="1"/>
      <c r="AB11291" s="2"/>
      <c r="AD11291" s="1"/>
      <c r="AE11291" s="1"/>
      <c r="AF11291" s="1"/>
      <c r="AG11291" s="1"/>
      <c r="AH11291" s="1"/>
    </row>
    <row r="11292" spans="17:34" x14ac:dyDescent="0.3">
      <c r="Q11292" s="1"/>
      <c r="AB11292" s="2"/>
      <c r="AD11292" s="1"/>
      <c r="AE11292" s="1"/>
      <c r="AF11292" s="1"/>
      <c r="AG11292" s="1"/>
      <c r="AH11292" s="1"/>
    </row>
    <row r="11293" spans="17:34" x14ac:dyDescent="0.3">
      <c r="Q11293" s="1"/>
      <c r="AB11293" s="2"/>
      <c r="AD11293" s="1"/>
      <c r="AE11293" s="1"/>
      <c r="AF11293" s="1"/>
      <c r="AG11293" s="1"/>
      <c r="AH11293" s="1"/>
    </row>
    <row r="11294" spans="17:34" x14ac:dyDescent="0.3">
      <c r="Q11294" s="1"/>
      <c r="AB11294" s="2"/>
      <c r="AD11294" s="1"/>
      <c r="AE11294" s="1"/>
      <c r="AF11294" s="1"/>
      <c r="AG11294" s="1"/>
      <c r="AH11294" s="1"/>
    </row>
    <row r="11295" spans="17:34" x14ac:dyDescent="0.3">
      <c r="Q11295" s="1"/>
      <c r="AB11295" s="2"/>
      <c r="AD11295" s="1"/>
      <c r="AE11295" s="1"/>
      <c r="AF11295" s="1"/>
      <c r="AG11295" s="1"/>
      <c r="AH11295" s="1"/>
    </row>
    <row r="11296" spans="17:34" x14ac:dyDescent="0.3">
      <c r="Q11296" s="1"/>
      <c r="AB11296" s="2"/>
      <c r="AD11296" s="1"/>
      <c r="AE11296" s="1"/>
      <c r="AF11296" s="1"/>
      <c r="AG11296" s="1"/>
      <c r="AH11296" s="1"/>
    </row>
    <row r="11297" spans="17:34" x14ac:dyDescent="0.3">
      <c r="Q11297" s="1"/>
      <c r="AB11297" s="2"/>
      <c r="AD11297" s="1"/>
      <c r="AE11297" s="1"/>
      <c r="AF11297" s="1"/>
      <c r="AG11297" s="1"/>
      <c r="AH11297" s="1"/>
    </row>
    <row r="11298" spans="17:34" x14ac:dyDescent="0.3">
      <c r="Q11298" s="1"/>
      <c r="AB11298" s="2"/>
      <c r="AD11298" s="1"/>
      <c r="AE11298" s="1"/>
      <c r="AF11298" s="1"/>
      <c r="AG11298" s="1"/>
      <c r="AH11298" s="1"/>
    </row>
    <row r="11299" spans="17:34" x14ac:dyDescent="0.3">
      <c r="Q11299" s="1"/>
      <c r="AB11299" s="2"/>
      <c r="AD11299" s="1"/>
      <c r="AE11299" s="1"/>
      <c r="AF11299" s="1"/>
      <c r="AG11299" s="1"/>
      <c r="AH11299" s="1"/>
    </row>
    <row r="11300" spans="17:34" x14ac:dyDescent="0.3">
      <c r="Q11300" s="1"/>
      <c r="AB11300" s="2"/>
      <c r="AD11300" s="1"/>
      <c r="AE11300" s="1"/>
      <c r="AF11300" s="1"/>
      <c r="AG11300" s="1"/>
      <c r="AH11300" s="1"/>
    </row>
    <row r="11301" spans="17:34" x14ac:dyDescent="0.3">
      <c r="Q11301" s="1"/>
      <c r="AB11301" s="2"/>
      <c r="AD11301" s="1"/>
      <c r="AE11301" s="1"/>
      <c r="AF11301" s="1"/>
      <c r="AG11301" s="1"/>
      <c r="AH11301" s="1"/>
    </row>
    <row r="11302" spans="17:34" x14ac:dyDescent="0.3">
      <c r="Q11302" s="1"/>
      <c r="AB11302" s="2"/>
      <c r="AD11302" s="1"/>
      <c r="AE11302" s="1"/>
      <c r="AF11302" s="1"/>
      <c r="AG11302" s="1"/>
      <c r="AH11302" s="1"/>
    </row>
    <row r="11303" spans="17:34" x14ac:dyDescent="0.3">
      <c r="Q11303" s="1"/>
      <c r="AB11303" s="2"/>
      <c r="AD11303" s="1"/>
      <c r="AE11303" s="1"/>
      <c r="AF11303" s="1"/>
      <c r="AG11303" s="1"/>
      <c r="AH11303" s="1"/>
    </row>
    <row r="11304" spans="17:34" x14ac:dyDescent="0.3">
      <c r="Q11304" s="1"/>
      <c r="AB11304" s="2"/>
      <c r="AD11304" s="1"/>
      <c r="AE11304" s="1"/>
      <c r="AF11304" s="1"/>
      <c r="AG11304" s="1"/>
      <c r="AH11304" s="1"/>
    </row>
    <row r="11305" spans="17:34" x14ac:dyDescent="0.3">
      <c r="Q11305" s="1"/>
      <c r="AB11305" s="2"/>
      <c r="AD11305" s="1"/>
      <c r="AE11305" s="1"/>
      <c r="AF11305" s="1"/>
      <c r="AG11305" s="1"/>
      <c r="AH11305" s="1"/>
    </row>
    <row r="11306" spans="17:34" x14ac:dyDescent="0.3">
      <c r="Q11306" s="1"/>
      <c r="AB11306" s="2"/>
      <c r="AD11306" s="1"/>
      <c r="AE11306" s="1"/>
      <c r="AF11306" s="1"/>
      <c r="AG11306" s="1"/>
      <c r="AH11306" s="1"/>
    </row>
    <row r="11307" spans="17:34" x14ac:dyDescent="0.3">
      <c r="Q11307" s="1"/>
      <c r="AB11307" s="2"/>
      <c r="AD11307" s="1"/>
      <c r="AE11307" s="1"/>
      <c r="AF11307" s="1"/>
      <c r="AG11307" s="1"/>
      <c r="AH11307" s="1"/>
    </row>
    <row r="11308" spans="17:34" x14ac:dyDescent="0.3">
      <c r="Q11308" s="1"/>
      <c r="AB11308" s="2"/>
      <c r="AD11308" s="1"/>
      <c r="AE11308" s="1"/>
      <c r="AF11308" s="1"/>
      <c r="AG11308" s="1"/>
      <c r="AH11308" s="1"/>
    </row>
    <row r="11309" spans="17:34" x14ac:dyDescent="0.3">
      <c r="Q11309" s="1"/>
      <c r="AB11309" s="2"/>
      <c r="AD11309" s="1"/>
      <c r="AE11309" s="1"/>
      <c r="AF11309" s="1"/>
      <c r="AG11309" s="1"/>
      <c r="AH11309" s="1"/>
    </row>
    <row r="11310" spans="17:34" x14ac:dyDescent="0.3">
      <c r="Q11310" s="1"/>
      <c r="AB11310" s="2"/>
      <c r="AD11310" s="1"/>
      <c r="AE11310" s="1"/>
      <c r="AF11310" s="1"/>
      <c r="AG11310" s="1"/>
      <c r="AH11310" s="1"/>
    </row>
    <row r="11311" spans="17:34" x14ac:dyDescent="0.3">
      <c r="Q11311" s="1"/>
      <c r="AB11311" s="2"/>
      <c r="AD11311" s="1"/>
      <c r="AE11311" s="1"/>
      <c r="AF11311" s="1"/>
      <c r="AG11311" s="1"/>
      <c r="AH11311" s="1"/>
    </row>
    <row r="11312" spans="17:34" x14ac:dyDescent="0.3">
      <c r="Q11312" s="1"/>
      <c r="AB11312" s="2"/>
      <c r="AD11312" s="1"/>
      <c r="AE11312" s="1"/>
      <c r="AF11312" s="1"/>
      <c r="AG11312" s="1"/>
      <c r="AH11312" s="1"/>
    </row>
    <row r="11313" spans="17:34" x14ac:dyDescent="0.3">
      <c r="Q11313" s="1"/>
      <c r="AB11313" s="2"/>
      <c r="AD11313" s="1"/>
      <c r="AE11313" s="1"/>
      <c r="AF11313" s="1"/>
      <c r="AG11313" s="1"/>
      <c r="AH11313" s="1"/>
    </row>
    <row r="11314" spans="17:34" x14ac:dyDescent="0.3">
      <c r="Q11314" s="1"/>
      <c r="AB11314" s="2"/>
      <c r="AD11314" s="1"/>
      <c r="AE11314" s="1"/>
      <c r="AF11314" s="1"/>
      <c r="AG11314" s="1"/>
      <c r="AH11314" s="1"/>
    </row>
    <row r="11315" spans="17:34" x14ac:dyDescent="0.3">
      <c r="Q11315" s="1"/>
      <c r="AB11315" s="2"/>
      <c r="AD11315" s="1"/>
      <c r="AE11315" s="1"/>
      <c r="AF11315" s="1"/>
      <c r="AG11315" s="1"/>
      <c r="AH11315" s="1"/>
    </row>
    <row r="11316" spans="17:34" x14ac:dyDescent="0.3">
      <c r="Q11316" s="1"/>
      <c r="AB11316" s="2"/>
      <c r="AD11316" s="1"/>
      <c r="AE11316" s="1"/>
      <c r="AF11316" s="1"/>
      <c r="AG11316" s="1"/>
      <c r="AH11316" s="1"/>
    </row>
    <row r="11317" spans="17:34" x14ac:dyDescent="0.3">
      <c r="Q11317" s="1"/>
      <c r="AB11317" s="2"/>
      <c r="AD11317" s="1"/>
      <c r="AE11317" s="1"/>
      <c r="AF11317" s="1"/>
      <c r="AG11317" s="1"/>
      <c r="AH11317" s="1"/>
    </row>
    <row r="11318" spans="17:34" x14ac:dyDescent="0.3">
      <c r="Q11318" s="1"/>
      <c r="AB11318" s="2"/>
      <c r="AD11318" s="1"/>
      <c r="AE11318" s="1"/>
      <c r="AF11318" s="1"/>
      <c r="AG11318" s="1"/>
      <c r="AH11318" s="1"/>
    </row>
    <row r="11319" spans="17:34" x14ac:dyDescent="0.3">
      <c r="Q11319" s="1"/>
      <c r="AB11319" s="2"/>
      <c r="AD11319" s="1"/>
      <c r="AE11319" s="1"/>
      <c r="AF11319" s="1"/>
      <c r="AG11319" s="1"/>
      <c r="AH11319" s="1"/>
    </row>
    <row r="11320" spans="17:34" x14ac:dyDescent="0.3">
      <c r="Q11320" s="1"/>
      <c r="AB11320" s="2"/>
      <c r="AD11320" s="1"/>
      <c r="AE11320" s="1"/>
      <c r="AF11320" s="1"/>
      <c r="AG11320" s="1"/>
      <c r="AH11320" s="1"/>
    </row>
    <row r="11321" spans="17:34" x14ac:dyDescent="0.3">
      <c r="Q11321" s="1"/>
      <c r="AB11321" s="2"/>
      <c r="AD11321" s="1"/>
      <c r="AE11321" s="1"/>
      <c r="AF11321" s="1"/>
      <c r="AG11321" s="1"/>
      <c r="AH11321" s="1"/>
    </row>
    <row r="11322" spans="17:34" x14ac:dyDescent="0.3">
      <c r="Q11322" s="1"/>
      <c r="AB11322" s="2"/>
      <c r="AD11322" s="1"/>
      <c r="AE11322" s="1"/>
      <c r="AF11322" s="1"/>
      <c r="AG11322" s="1"/>
      <c r="AH11322" s="1"/>
    </row>
    <row r="11323" spans="17:34" x14ac:dyDescent="0.3">
      <c r="Q11323" s="1"/>
      <c r="AB11323" s="2"/>
      <c r="AD11323" s="1"/>
      <c r="AE11323" s="1"/>
      <c r="AF11323" s="1"/>
      <c r="AG11323" s="1"/>
      <c r="AH11323" s="1"/>
    </row>
    <row r="11324" spans="17:34" x14ac:dyDescent="0.3">
      <c r="Q11324" s="1"/>
      <c r="AB11324" s="2"/>
      <c r="AD11324" s="1"/>
      <c r="AE11324" s="1"/>
      <c r="AF11324" s="1"/>
      <c r="AG11324" s="1"/>
      <c r="AH11324" s="1"/>
    </row>
    <row r="11325" spans="17:34" x14ac:dyDescent="0.3">
      <c r="Q11325" s="1"/>
      <c r="AB11325" s="2"/>
      <c r="AD11325" s="1"/>
      <c r="AE11325" s="1"/>
      <c r="AF11325" s="1"/>
      <c r="AG11325" s="1"/>
      <c r="AH11325" s="1"/>
    </row>
    <row r="11326" spans="17:34" x14ac:dyDescent="0.3">
      <c r="Q11326" s="1"/>
      <c r="AB11326" s="2"/>
      <c r="AD11326" s="1"/>
      <c r="AE11326" s="1"/>
      <c r="AF11326" s="1"/>
      <c r="AG11326" s="1"/>
      <c r="AH11326" s="1"/>
    </row>
    <row r="11327" spans="17:34" x14ac:dyDescent="0.3">
      <c r="Q11327" s="1"/>
      <c r="AB11327" s="2"/>
      <c r="AD11327" s="1"/>
      <c r="AE11327" s="1"/>
      <c r="AF11327" s="1"/>
      <c r="AG11327" s="1"/>
      <c r="AH11327" s="1"/>
    </row>
    <row r="11328" spans="17:34" x14ac:dyDescent="0.3">
      <c r="Q11328" s="1"/>
      <c r="AB11328" s="2"/>
      <c r="AD11328" s="1"/>
      <c r="AE11328" s="1"/>
      <c r="AF11328" s="1"/>
      <c r="AG11328" s="1"/>
      <c r="AH11328" s="1"/>
    </row>
    <row r="11329" spans="17:34" x14ac:dyDescent="0.3">
      <c r="Q11329" s="1"/>
      <c r="AB11329" s="2"/>
      <c r="AD11329" s="1"/>
      <c r="AE11329" s="1"/>
      <c r="AF11329" s="1"/>
      <c r="AG11329" s="1"/>
      <c r="AH11329" s="1"/>
    </row>
    <row r="11330" spans="17:34" x14ac:dyDescent="0.3">
      <c r="Q11330" s="1"/>
      <c r="AB11330" s="2"/>
      <c r="AD11330" s="1"/>
      <c r="AE11330" s="1"/>
      <c r="AF11330" s="1"/>
      <c r="AG11330" s="1"/>
      <c r="AH11330" s="1"/>
    </row>
    <row r="11331" spans="17:34" x14ac:dyDescent="0.3">
      <c r="Q11331" s="1"/>
      <c r="AB11331" s="2"/>
      <c r="AD11331" s="1"/>
      <c r="AE11331" s="1"/>
      <c r="AF11331" s="1"/>
      <c r="AG11331" s="1"/>
      <c r="AH11331" s="1"/>
    </row>
    <row r="11332" spans="17:34" x14ac:dyDescent="0.3">
      <c r="Q11332" s="1"/>
      <c r="AB11332" s="2"/>
      <c r="AD11332" s="1"/>
      <c r="AE11332" s="1"/>
      <c r="AF11332" s="1"/>
      <c r="AG11332" s="1"/>
      <c r="AH11332" s="1"/>
    </row>
    <row r="11333" spans="17:34" x14ac:dyDescent="0.3">
      <c r="Q11333" s="1"/>
      <c r="AB11333" s="2"/>
      <c r="AD11333" s="1"/>
      <c r="AE11333" s="1"/>
      <c r="AF11333" s="1"/>
      <c r="AG11333" s="1"/>
      <c r="AH11333" s="1"/>
    </row>
    <row r="11334" spans="17:34" x14ac:dyDescent="0.3">
      <c r="Q11334" s="1"/>
      <c r="AB11334" s="2"/>
      <c r="AD11334" s="1"/>
      <c r="AE11334" s="1"/>
      <c r="AF11334" s="1"/>
      <c r="AG11334" s="1"/>
      <c r="AH11334" s="1"/>
    </row>
    <row r="11335" spans="17:34" x14ac:dyDescent="0.3">
      <c r="Q11335" s="1"/>
      <c r="AB11335" s="2"/>
      <c r="AD11335" s="1"/>
      <c r="AE11335" s="1"/>
      <c r="AF11335" s="1"/>
      <c r="AG11335" s="1"/>
      <c r="AH11335" s="1"/>
    </row>
    <row r="11336" spans="17:34" x14ac:dyDescent="0.3">
      <c r="Q11336" s="1"/>
      <c r="AB11336" s="2"/>
      <c r="AD11336" s="1"/>
      <c r="AE11336" s="1"/>
      <c r="AF11336" s="1"/>
      <c r="AG11336" s="1"/>
      <c r="AH11336" s="1"/>
    </row>
    <row r="11337" spans="17:34" x14ac:dyDescent="0.3">
      <c r="Q11337" s="1"/>
      <c r="AB11337" s="2"/>
      <c r="AD11337" s="1"/>
      <c r="AE11337" s="1"/>
      <c r="AF11337" s="1"/>
      <c r="AG11337" s="1"/>
      <c r="AH11337" s="1"/>
    </row>
    <row r="11338" spans="17:34" x14ac:dyDescent="0.3">
      <c r="Q11338" s="1"/>
      <c r="AB11338" s="2"/>
      <c r="AD11338" s="1"/>
      <c r="AE11338" s="1"/>
      <c r="AF11338" s="1"/>
      <c r="AG11338" s="1"/>
      <c r="AH11338" s="1"/>
    </row>
    <row r="11339" spans="17:34" x14ac:dyDescent="0.3">
      <c r="Q11339" s="1"/>
      <c r="AB11339" s="2"/>
      <c r="AD11339" s="1"/>
      <c r="AE11339" s="1"/>
      <c r="AF11339" s="1"/>
      <c r="AG11339" s="1"/>
      <c r="AH11339" s="1"/>
    </row>
    <row r="11340" spans="17:34" x14ac:dyDescent="0.3">
      <c r="Q11340" s="1"/>
      <c r="AB11340" s="2"/>
      <c r="AD11340" s="1"/>
      <c r="AE11340" s="1"/>
      <c r="AF11340" s="1"/>
      <c r="AG11340" s="1"/>
      <c r="AH11340" s="1"/>
    </row>
    <row r="11341" spans="17:34" x14ac:dyDescent="0.3">
      <c r="Q11341" s="1"/>
      <c r="AB11341" s="2"/>
      <c r="AD11341" s="1"/>
      <c r="AE11341" s="1"/>
      <c r="AF11341" s="1"/>
      <c r="AG11341" s="1"/>
      <c r="AH11341" s="1"/>
    </row>
    <row r="11342" spans="17:34" x14ac:dyDescent="0.3">
      <c r="Q11342" s="1"/>
      <c r="AB11342" s="2"/>
      <c r="AD11342" s="1"/>
      <c r="AE11342" s="1"/>
      <c r="AF11342" s="1"/>
      <c r="AG11342" s="1"/>
      <c r="AH11342" s="1"/>
    </row>
    <row r="11343" spans="17:34" x14ac:dyDescent="0.3">
      <c r="Q11343" s="1"/>
      <c r="AB11343" s="2"/>
      <c r="AD11343" s="1"/>
      <c r="AE11343" s="1"/>
      <c r="AF11343" s="1"/>
      <c r="AG11343" s="1"/>
      <c r="AH11343" s="1"/>
    </row>
    <row r="11344" spans="17:34" x14ac:dyDescent="0.3">
      <c r="Q11344" s="1"/>
      <c r="AB11344" s="2"/>
      <c r="AD11344" s="1"/>
      <c r="AE11344" s="1"/>
      <c r="AF11344" s="1"/>
      <c r="AG11344" s="1"/>
      <c r="AH11344" s="1"/>
    </row>
    <row r="11345" spans="17:34" x14ac:dyDescent="0.3">
      <c r="Q11345" s="1"/>
      <c r="AB11345" s="2"/>
      <c r="AD11345" s="1"/>
      <c r="AE11345" s="1"/>
      <c r="AF11345" s="1"/>
      <c r="AG11345" s="1"/>
      <c r="AH11345" s="1"/>
    </row>
    <row r="11346" spans="17:34" x14ac:dyDescent="0.3">
      <c r="Q11346" s="1"/>
      <c r="AB11346" s="2"/>
      <c r="AD11346" s="1"/>
      <c r="AE11346" s="1"/>
      <c r="AF11346" s="1"/>
      <c r="AG11346" s="1"/>
      <c r="AH11346" s="1"/>
    </row>
    <row r="11347" spans="17:34" x14ac:dyDescent="0.3">
      <c r="Q11347" s="1"/>
      <c r="AB11347" s="2"/>
      <c r="AD11347" s="1"/>
      <c r="AE11347" s="1"/>
      <c r="AF11347" s="1"/>
      <c r="AG11347" s="1"/>
      <c r="AH11347" s="1"/>
    </row>
    <row r="11348" spans="17:34" x14ac:dyDescent="0.3">
      <c r="Q11348" s="1"/>
      <c r="AB11348" s="2"/>
      <c r="AD11348" s="1"/>
      <c r="AE11348" s="1"/>
      <c r="AF11348" s="1"/>
      <c r="AG11348" s="1"/>
      <c r="AH11348" s="1"/>
    </row>
    <row r="11349" spans="17:34" x14ac:dyDescent="0.3">
      <c r="Q11349" s="1"/>
      <c r="AB11349" s="2"/>
      <c r="AD11349" s="1"/>
      <c r="AE11349" s="1"/>
      <c r="AF11349" s="1"/>
      <c r="AG11349" s="1"/>
      <c r="AH11349" s="1"/>
    </row>
    <row r="11350" spans="17:34" x14ac:dyDescent="0.3">
      <c r="Q11350" s="1"/>
      <c r="AB11350" s="2"/>
      <c r="AD11350" s="1"/>
      <c r="AE11350" s="1"/>
      <c r="AF11350" s="1"/>
      <c r="AG11350" s="1"/>
      <c r="AH11350" s="1"/>
    </row>
    <row r="11351" spans="17:34" x14ac:dyDescent="0.3">
      <c r="Q11351" s="1"/>
      <c r="AB11351" s="2"/>
      <c r="AD11351" s="1"/>
      <c r="AE11351" s="1"/>
      <c r="AF11351" s="1"/>
      <c r="AG11351" s="1"/>
      <c r="AH11351" s="1"/>
    </row>
    <row r="11352" spans="17:34" x14ac:dyDescent="0.3">
      <c r="Q11352" s="1"/>
      <c r="AB11352" s="2"/>
      <c r="AD11352" s="1"/>
      <c r="AE11352" s="1"/>
      <c r="AF11352" s="1"/>
      <c r="AG11352" s="1"/>
      <c r="AH11352" s="1"/>
    </row>
    <row r="11353" spans="17:34" x14ac:dyDescent="0.3">
      <c r="Q11353" s="1"/>
      <c r="AB11353" s="2"/>
      <c r="AD11353" s="1"/>
      <c r="AE11353" s="1"/>
      <c r="AF11353" s="1"/>
      <c r="AG11353" s="1"/>
      <c r="AH11353" s="1"/>
    </row>
    <row r="11354" spans="17:34" x14ac:dyDescent="0.3">
      <c r="Q11354" s="1"/>
      <c r="AB11354" s="2"/>
      <c r="AD11354" s="1"/>
      <c r="AE11354" s="1"/>
      <c r="AF11354" s="1"/>
      <c r="AG11354" s="1"/>
      <c r="AH11354" s="1"/>
    </row>
    <row r="11355" spans="17:34" x14ac:dyDescent="0.3">
      <c r="Q11355" s="1"/>
      <c r="AB11355" s="2"/>
      <c r="AD11355" s="1"/>
      <c r="AE11355" s="1"/>
      <c r="AF11355" s="1"/>
      <c r="AG11355" s="1"/>
      <c r="AH11355" s="1"/>
    </row>
    <row r="11356" spans="17:34" x14ac:dyDescent="0.3">
      <c r="Q11356" s="1"/>
      <c r="AB11356" s="2"/>
      <c r="AD11356" s="1"/>
      <c r="AE11356" s="1"/>
      <c r="AF11356" s="1"/>
      <c r="AG11356" s="1"/>
      <c r="AH11356" s="1"/>
    </row>
    <row r="11357" spans="17:34" x14ac:dyDescent="0.3">
      <c r="Q11357" s="1"/>
      <c r="AB11357" s="2"/>
      <c r="AD11357" s="1"/>
      <c r="AE11357" s="1"/>
      <c r="AF11357" s="1"/>
      <c r="AG11357" s="1"/>
      <c r="AH11357" s="1"/>
    </row>
    <row r="11358" spans="17:34" x14ac:dyDescent="0.3">
      <c r="Q11358" s="1"/>
      <c r="AB11358" s="2"/>
      <c r="AD11358" s="1"/>
      <c r="AE11358" s="1"/>
      <c r="AF11358" s="1"/>
      <c r="AG11358" s="1"/>
      <c r="AH11358" s="1"/>
    </row>
    <row r="11359" spans="17:34" x14ac:dyDescent="0.3">
      <c r="Q11359" s="1"/>
      <c r="AB11359" s="2"/>
      <c r="AD11359" s="1"/>
      <c r="AE11359" s="1"/>
      <c r="AF11359" s="1"/>
      <c r="AG11359" s="1"/>
      <c r="AH11359" s="1"/>
    </row>
    <row r="11360" spans="17:34" x14ac:dyDescent="0.3">
      <c r="Q11360" s="1"/>
      <c r="AB11360" s="2"/>
      <c r="AD11360" s="1"/>
      <c r="AE11360" s="1"/>
      <c r="AF11360" s="1"/>
      <c r="AG11360" s="1"/>
      <c r="AH11360" s="1"/>
    </row>
    <row r="11361" spans="17:34" x14ac:dyDescent="0.3">
      <c r="Q11361" s="1"/>
      <c r="AB11361" s="2"/>
      <c r="AD11361" s="1"/>
      <c r="AE11361" s="1"/>
      <c r="AF11361" s="1"/>
      <c r="AG11361" s="1"/>
      <c r="AH11361" s="1"/>
    </row>
    <row r="11362" spans="17:34" x14ac:dyDescent="0.3">
      <c r="Q11362" s="1"/>
      <c r="AB11362" s="2"/>
      <c r="AD11362" s="1"/>
      <c r="AE11362" s="1"/>
      <c r="AF11362" s="1"/>
      <c r="AG11362" s="1"/>
      <c r="AH11362" s="1"/>
    </row>
    <row r="11363" spans="17:34" x14ac:dyDescent="0.3">
      <c r="Q11363" s="1"/>
      <c r="AB11363" s="2"/>
      <c r="AD11363" s="1"/>
      <c r="AE11363" s="1"/>
      <c r="AF11363" s="1"/>
      <c r="AG11363" s="1"/>
      <c r="AH11363" s="1"/>
    </row>
    <row r="11364" spans="17:34" x14ac:dyDescent="0.3">
      <c r="Q11364" s="1"/>
      <c r="AB11364" s="2"/>
      <c r="AD11364" s="1"/>
      <c r="AE11364" s="1"/>
      <c r="AF11364" s="1"/>
      <c r="AG11364" s="1"/>
      <c r="AH11364" s="1"/>
    </row>
    <row r="11365" spans="17:34" x14ac:dyDescent="0.3">
      <c r="Q11365" s="1"/>
      <c r="AB11365" s="2"/>
      <c r="AD11365" s="1"/>
      <c r="AE11365" s="1"/>
      <c r="AF11365" s="1"/>
      <c r="AG11365" s="1"/>
      <c r="AH11365" s="1"/>
    </row>
    <row r="11366" spans="17:34" x14ac:dyDescent="0.3">
      <c r="Q11366" s="1"/>
      <c r="AB11366" s="2"/>
      <c r="AD11366" s="1"/>
      <c r="AE11366" s="1"/>
      <c r="AF11366" s="1"/>
      <c r="AG11366" s="1"/>
      <c r="AH11366" s="1"/>
    </row>
    <row r="11367" spans="17:34" x14ac:dyDescent="0.3">
      <c r="Q11367" s="1"/>
      <c r="AB11367" s="2"/>
      <c r="AD11367" s="1"/>
      <c r="AE11367" s="1"/>
      <c r="AF11367" s="1"/>
      <c r="AG11367" s="1"/>
      <c r="AH11367" s="1"/>
    </row>
    <row r="11368" spans="17:34" x14ac:dyDescent="0.3">
      <c r="Q11368" s="1"/>
      <c r="AB11368" s="2"/>
      <c r="AD11368" s="1"/>
      <c r="AE11368" s="1"/>
      <c r="AF11368" s="1"/>
      <c r="AG11368" s="1"/>
      <c r="AH11368" s="1"/>
    </row>
    <row r="11369" spans="17:34" x14ac:dyDescent="0.3">
      <c r="Q11369" s="1"/>
      <c r="AB11369" s="2"/>
      <c r="AD11369" s="1"/>
      <c r="AE11369" s="1"/>
      <c r="AF11369" s="1"/>
      <c r="AG11369" s="1"/>
      <c r="AH11369" s="1"/>
    </row>
    <row r="11370" spans="17:34" x14ac:dyDescent="0.3">
      <c r="Q11370" s="1"/>
      <c r="AB11370" s="2"/>
      <c r="AD11370" s="1"/>
      <c r="AE11370" s="1"/>
      <c r="AF11370" s="1"/>
      <c r="AG11370" s="1"/>
      <c r="AH11370" s="1"/>
    </row>
    <row r="11371" spans="17:34" x14ac:dyDescent="0.3">
      <c r="Q11371" s="1"/>
      <c r="AB11371" s="2"/>
      <c r="AD11371" s="1"/>
      <c r="AE11371" s="1"/>
      <c r="AF11371" s="1"/>
      <c r="AG11371" s="1"/>
      <c r="AH11371" s="1"/>
    </row>
    <row r="11372" spans="17:34" x14ac:dyDescent="0.3">
      <c r="Q11372" s="1"/>
      <c r="AB11372" s="2"/>
      <c r="AD11372" s="1"/>
      <c r="AE11372" s="1"/>
      <c r="AF11372" s="1"/>
      <c r="AG11372" s="1"/>
      <c r="AH11372" s="1"/>
    </row>
    <row r="11373" spans="17:34" x14ac:dyDescent="0.3">
      <c r="Q11373" s="1"/>
      <c r="AB11373" s="2"/>
      <c r="AD11373" s="1"/>
      <c r="AE11373" s="1"/>
      <c r="AF11373" s="1"/>
      <c r="AG11373" s="1"/>
      <c r="AH11373" s="1"/>
    </row>
    <row r="11374" spans="17:34" x14ac:dyDescent="0.3">
      <c r="Q11374" s="1"/>
      <c r="AB11374" s="2"/>
      <c r="AD11374" s="1"/>
      <c r="AE11374" s="1"/>
      <c r="AF11374" s="1"/>
      <c r="AG11374" s="1"/>
      <c r="AH11374" s="1"/>
    </row>
    <row r="11375" spans="17:34" x14ac:dyDescent="0.3">
      <c r="Q11375" s="1"/>
      <c r="AB11375" s="2"/>
      <c r="AD11375" s="1"/>
      <c r="AE11375" s="1"/>
      <c r="AF11375" s="1"/>
      <c r="AG11375" s="1"/>
      <c r="AH11375" s="1"/>
    </row>
    <row r="11376" spans="17:34" x14ac:dyDescent="0.3">
      <c r="Q11376" s="1"/>
      <c r="AB11376" s="2"/>
      <c r="AD11376" s="1"/>
      <c r="AE11376" s="1"/>
      <c r="AF11376" s="1"/>
      <c r="AG11376" s="1"/>
      <c r="AH11376" s="1"/>
    </row>
    <row r="11377" spans="17:34" x14ac:dyDescent="0.3">
      <c r="Q11377" s="1"/>
      <c r="AB11377" s="2"/>
      <c r="AD11377" s="1"/>
      <c r="AE11377" s="1"/>
      <c r="AF11377" s="1"/>
      <c r="AG11377" s="1"/>
      <c r="AH11377" s="1"/>
    </row>
    <row r="11378" spans="17:34" x14ac:dyDescent="0.3">
      <c r="Q11378" s="1"/>
      <c r="AB11378" s="2"/>
      <c r="AD11378" s="1"/>
      <c r="AE11378" s="1"/>
      <c r="AF11378" s="1"/>
      <c r="AG11378" s="1"/>
      <c r="AH11378" s="1"/>
    </row>
    <row r="11379" spans="17:34" x14ac:dyDescent="0.3">
      <c r="Q11379" s="1"/>
      <c r="AB11379" s="2"/>
      <c r="AD11379" s="1"/>
      <c r="AE11379" s="1"/>
      <c r="AF11379" s="1"/>
      <c r="AG11379" s="1"/>
      <c r="AH11379" s="1"/>
    </row>
    <row r="11380" spans="17:34" x14ac:dyDescent="0.3">
      <c r="Q11380" s="1"/>
      <c r="AB11380" s="2"/>
      <c r="AD11380" s="1"/>
      <c r="AE11380" s="1"/>
      <c r="AF11380" s="1"/>
      <c r="AG11380" s="1"/>
      <c r="AH11380" s="1"/>
    </row>
    <row r="11381" spans="17:34" x14ac:dyDescent="0.3">
      <c r="Q11381" s="1"/>
      <c r="AB11381" s="2"/>
      <c r="AD11381" s="1"/>
      <c r="AE11381" s="1"/>
      <c r="AF11381" s="1"/>
      <c r="AG11381" s="1"/>
      <c r="AH11381" s="1"/>
    </row>
    <row r="11382" spans="17:34" x14ac:dyDescent="0.3">
      <c r="Q11382" s="1"/>
      <c r="AB11382" s="2"/>
      <c r="AD11382" s="1"/>
      <c r="AE11382" s="1"/>
      <c r="AF11382" s="1"/>
      <c r="AG11382" s="1"/>
      <c r="AH11382" s="1"/>
    </row>
    <row r="11383" spans="17:34" x14ac:dyDescent="0.3">
      <c r="Q11383" s="1"/>
      <c r="AB11383" s="2"/>
      <c r="AD11383" s="1"/>
      <c r="AE11383" s="1"/>
      <c r="AF11383" s="1"/>
      <c r="AG11383" s="1"/>
      <c r="AH11383" s="1"/>
    </row>
    <row r="11384" spans="17:34" x14ac:dyDescent="0.3">
      <c r="Q11384" s="1"/>
      <c r="AB11384" s="2"/>
      <c r="AD11384" s="1"/>
      <c r="AE11384" s="1"/>
      <c r="AF11384" s="1"/>
      <c r="AG11384" s="1"/>
      <c r="AH11384" s="1"/>
    </row>
    <row r="11385" spans="17:34" x14ac:dyDescent="0.3">
      <c r="Q11385" s="1"/>
      <c r="AB11385" s="2"/>
      <c r="AD11385" s="1"/>
      <c r="AE11385" s="1"/>
      <c r="AF11385" s="1"/>
      <c r="AG11385" s="1"/>
      <c r="AH11385" s="1"/>
    </row>
    <row r="11386" spans="17:34" x14ac:dyDescent="0.3">
      <c r="Q11386" s="1"/>
      <c r="AB11386" s="2"/>
      <c r="AD11386" s="1"/>
      <c r="AE11386" s="1"/>
      <c r="AF11386" s="1"/>
      <c r="AG11386" s="1"/>
      <c r="AH11386" s="1"/>
    </row>
    <row r="11387" spans="17:34" x14ac:dyDescent="0.3">
      <c r="Q11387" s="1"/>
      <c r="AB11387" s="2"/>
      <c r="AD11387" s="1"/>
      <c r="AE11387" s="1"/>
      <c r="AF11387" s="1"/>
      <c r="AG11387" s="1"/>
      <c r="AH11387" s="1"/>
    </row>
    <row r="11388" spans="17:34" x14ac:dyDescent="0.3">
      <c r="Q11388" s="1"/>
      <c r="AB11388" s="2"/>
      <c r="AD11388" s="1"/>
      <c r="AE11388" s="1"/>
      <c r="AF11388" s="1"/>
      <c r="AG11388" s="1"/>
      <c r="AH11388" s="1"/>
    </row>
    <row r="11389" spans="17:34" x14ac:dyDescent="0.3">
      <c r="Q11389" s="1"/>
      <c r="AB11389" s="2"/>
      <c r="AD11389" s="1"/>
      <c r="AE11389" s="1"/>
      <c r="AF11389" s="1"/>
      <c r="AG11389" s="1"/>
      <c r="AH11389" s="1"/>
    </row>
    <row r="11390" spans="17:34" x14ac:dyDescent="0.3">
      <c r="Q11390" s="1"/>
      <c r="AB11390" s="2"/>
      <c r="AD11390" s="1"/>
      <c r="AE11390" s="1"/>
      <c r="AF11390" s="1"/>
      <c r="AG11390" s="1"/>
      <c r="AH11390" s="1"/>
    </row>
    <row r="11391" spans="17:34" x14ac:dyDescent="0.3">
      <c r="Q11391" s="1"/>
      <c r="AB11391" s="2"/>
      <c r="AD11391" s="1"/>
      <c r="AE11391" s="1"/>
      <c r="AF11391" s="1"/>
      <c r="AG11391" s="1"/>
      <c r="AH11391" s="1"/>
    </row>
    <row r="11392" spans="17:34" x14ac:dyDescent="0.3">
      <c r="Q11392" s="1"/>
      <c r="AB11392" s="2"/>
      <c r="AD11392" s="1"/>
      <c r="AE11392" s="1"/>
      <c r="AF11392" s="1"/>
      <c r="AG11392" s="1"/>
      <c r="AH11392" s="1"/>
    </row>
    <row r="11393" spans="17:34" x14ac:dyDescent="0.3">
      <c r="Q11393" s="1"/>
      <c r="AB11393" s="2"/>
      <c r="AD11393" s="1"/>
      <c r="AE11393" s="1"/>
      <c r="AF11393" s="1"/>
      <c r="AG11393" s="1"/>
      <c r="AH11393" s="1"/>
    </row>
    <row r="11394" spans="17:34" x14ac:dyDescent="0.3">
      <c r="Q11394" s="1"/>
      <c r="AB11394" s="2"/>
      <c r="AD11394" s="1"/>
      <c r="AE11394" s="1"/>
      <c r="AF11394" s="1"/>
      <c r="AG11394" s="1"/>
      <c r="AH11394" s="1"/>
    </row>
    <row r="11395" spans="17:34" x14ac:dyDescent="0.3">
      <c r="Q11395" s="1"/>
      <c r="AB11395" s="2"/>
      <c r="AD11395" s="1"/>
      <c r="AE11395" s="1"/>
      <c r="AF11395" s="1"/>
      <c r="AG11395" s="1"/>
      <c r="AH11395" s="1"/>
    </row>
    <row r="11396" spans="17:34" x14ac:dyDescent="0.3">
      <c r="Q11396" s="1"/>
      <c r="AB11396" s="2"/>
      <c r="AD11396" s="1"/>
      <c r="AE11396" s="1"/>
      <c r="AF11396" s="1"/>
      <c r="AG11396" s="1"/>
      <c r="AH11396" s="1"/>
    </row>
    <row r="11397" spans="17:34" x14ac:dyDescent="0.3">
      <c r="Q11397" s="1"/>
      <c r="AB11397" s="2"/>
      <c r="AD11397" s="1"/>
      <c r="AE11397" s="1"/>
      <c r="AF11397" s="1"/>
      <c r="AG11397" s="1"/>
      <c r="AH11397" s="1"/>
    </row>
    <row r="11398" spans="17:34" x14ac:dyDescent="0.3">
      <c r="Q11398" s="1"/>
      <c r="AB11398" s="2"/>
      <c r="AD11398" s="1"/>
      <c r="AE11398" s="1"/>
      <c r="AF11398" s="1"/>
      <c r="AG11398" s="1"/>
      <c r="AH11398" s="1"/>
    </row>
    <row r="11399" spans="17:34" x14ac:dyDescent="0.3">
      <c r="Q11399" s="1"/>
      <c r="AB11399" s="2"/>
      <c r="AD11399" s="1"/>
      <c r="AE11399" s="1"/>
      <c r="AF11399" s="1"/>
      <c r="AG11399" s="1"/>
      <c r="AH11399" s="1"/>
    </row>
    <row r="11400" spans="17:34" x14ac:dyDescent="0.3">
      <c r="Q11400" s="1"/>
      <c r="AB11400" s="2"/>
      <c r="AD11400" s="1"/>
      <c r="AE11400" s="1"/>
      <c r="AF11400" s="1"/>
      <c r="AG11400" s="1"/>
      <c r="AH11400" s="1"/>
    </row>
    <row r="11401" spans="17:34" x14ac:dyDescent="0.3">
      <c r="Q11401" s="1"/>
      <c r="AB11401" s="2"/>
      <c r="AD11401" s="1"/>
      <c r="AE11401" s="1"/>
      <c r="AF11401" s="1"/>
      <c r="AG11401" s="1"/>
      <c r="AH11401" s="1"/>
    </row>
    <row r="11402" spans="17:34" x14ac:dyDescent="0.3">
      <c r="Q11402" s="1"/>
      <c r="AB11402" s="2"/>
      <c r="AD11402" s="1"/>
      <c r="AE11402" s="1"/>
      <c r="AF11402" s="1"/>
      <c r="AG11402" s="1"/>
      <c r="AH11402" s="1"/>
    </row>
    <row r="11403" spans="17:34" x14ac:dyDescent="0.3">
      <c r="Q11403" s="1"/>
      <c r="AB11403" s="2"/>
      <c r="AD11403" s="1"/>
      <c r="AE11403" s="1"/>
      <c r="AF11403" s="1"/>
      <c r="AG11403" s="1"/>
      <c r="AH11403" s="1"/>
    </row>
    <row r="11404" spans="17:34" x14ac:dyDescent="0.3">
      <c r="Q11404" s="1"/>
      <c r="AB11404" s="2"/>
      <c r="AD11404" s="1"/>
      <c r="AE11404" s="1"/>
      <c r="AF11404" s="1"/>
      <c r="AG11404" s="1"/>
      <c r="AH11404" s="1"/>
    </row>
    <row r="11405" spans="17:34" x14ac:dyDescent="0.3">
      <c r="Q11405" s="1"/>
      <c r="AB11405" s="2"/>
      <c r="AD11405" s="1"/>
      <c r="AE11405" s="1"/>
      <c r="AF11405" s="1"/>
      <c r="AG11405" s="1"/>
      <c r="AH11405" s="1"/>
    </row>
    <row r="11406" spans="17:34" x14ac:dyDescent="0.3">
      <c r="Q11406" s="1"/>
      <c r="AB11406" s="2"/>
      <c r="AD11406" s="1"/>
      <c r="AE11406" s="1"/>
      <c r="AF11406" s="1"/>
      <c r="AG11406" s="1"/>
      <c r="AH11406" s="1"/>
    </row>
    <row r="11407" spans="17:34" x14ac:dyDescent="0.3">
      <c r="Q11407" s="1"/>
      <c r="AB11407" s="2"/>
      <c r="AD11407" s="1"/>
      <c r="AE11407" s="1"/>
      <c r="AF11407" s="1"/>
      <c r="AG11407" s="1"/>
      <c r="AH11407" s="1"/>
    </row>
    <row r="11408" spans="17:34" x14ac:dyDescent="0.3">
      <c r="Q11408" s="1"/>
      <c r="AB11408" s="2"/>
      <c r="AD11408" s="1"/>
      <c r="AE11408" s="1"/>
      <c r="AF11408" s="1"/>
      <c r="AG11408" s="1"/>
      <c r="AH11408" s="1"/>
    </row>
    <row r="11409" spans="17:34" x14ac:dyDescent="0.3">
      <c r="Q11409" s="1"/>
      <c r="AB11409" s="2"/>
      <c r="AD11409" s="1"/>
      <c r="AE11409" s="1"/>
      <c r="AF11409" s="1"/>
      <c r="AG11409" s="1"/>
      <c r="AH11409" s="1"/>
    </row>
    <row r="11410" spans="17:34" x14ac:dyDescent="0.3">
      <c r="Q11410" s="1"/>
      <c r="AB11410" s="2"/>
      <c r="AD11410" s="1"/>
      <c r="AE11410" s="1"/>
      <c r="AF11410" s="1"/>
      <c r="AG11410" s="1"/>
      <c r="AH11410" s="1"/>
    </row>
    <row r="11411" spans="17:34" x14ac:dyDescent="0.3">
      <c r="Q11411" s="1"/>
      <c r="AB11411" s="2"/>
      <c r="AD11411" s="1"/>
      <c r="AE11411" s="1"/>
      <c r="AF11411" s="1"/>
      <c r="AG11411" s="1"/>
      <c r="AH11411" s="1"/>
    </row>
    <row r="11412" spans="17:34" x14ac:dyDescent="0.3">
      <c r="Q11412" s="1"/>
      <c r="AB11412" s="2"/>
      <c r="AD11412" s="1"/>
      <c r="AE11412" s="1"/>
      <c r="AF11412" s="1"/>
      <c r="AG11412" s="1"/>
      <c r="AH11412" s="1"/>
    </row>
    <row r="11413" spans="17:34" x14ac:dyDescent="0.3">
      <c r="Q11413" s="1"/>
      <c r="AB11413" s="2"/>
      <c r="AD11413" s="1"/>
      <c r="AE11413" s="1"/>
      <c r="AF11413" s="1"/>
      <c r="AG11413" s="1"/>
      <c r="AH11413" s="1"/>
    </row>
    <row r="11414" spans="17:34" x14ac:dyDescent="0.3">
      <c r="Q11414" s="1"/>
      <c r="AB11414" s="2"/>
      <c r="AD11414" s="1"/>
      <c r="AE11414" s="1"/>
      <c r="AF11414" s="1"/>
      <c r="AG11414" s="1"/>
      <c r="AH11414" s="1"/>
    </row>
    <row r="11415" spans="17:34" x14ac:dyDescent="0.3">
      <c r="Q11415" s="1"/>
      <c r="AB11415" s="2"/>
      <c r="AD11415" s="1"/>
      <c r="AE11415" s="1"/>
      <c r="AF11415" s="1"/>
      <c r="AG11415" s="1"/>
      <c r="AH11415" s="1"/>
    </row>
    <row r="11416" spans="17:34" x14ac:dyDescent="0.3">
      <c r="Q11416" s="1"/>
      <c r="AB11416" s="2"/>
      <c r="AD11416" s="1"/>
      <c r="AE11416" s="1"/>
      <c r="AF11416" s="1"/>
      <c r="AG11416" s="1"/>
      <c r="AH11416" s="1"/>
    </row>
    <row r="11417" spans="17:34" x14ac:dyDescent="0.3">
      <c r="Q11417" s="1"/>
      <c r="AB11417" s="2"/>
      <c r="AD11417" s="1"/>
      <c r="AE11417" s="1"/>
      <c r="AF11417" s="1"/>
      <c r="AG11417" s="1"/>
      <c r="AH11417" s="1"/>
    </row>
    <row r="11418" spans="17:34" x14ac:dyDescent="0.3">
      <c r="Q11418" s="1"/>
      <c r="AB11418" s="2"/>
      <c r="AD11418" s="1"/>
      <c r="AE11418" s="1"/>
      <c r="AF11418" s="1"/>
      <c r="AG11418" s="1"/>
      <c r="AH11418" s="1"/>
    </row>
    <row r="11419" spans="17:34" x14ac:dyDescent="0.3">
      <c r="Q11419" s="1"/>
      <c r="AB11419" s="2"/>
      <c r="AD11419" s="1"/>
      <c r="AE11419" s="1"/>
      <c r="AF11419" s="1"/>
      <c r="AG11419" s="1"/>
      <c r="AH11419" s="1"/>
    </row>
    <row r="11420" spans="17:34" x14ac:dyDescent="0.3">
      <c r="Q11420" s="1"/>
      <c r="AB11420" s="2"/>
      <c r="AD11420" s="1"/>
      <c r="AE11420" s="1"/>
      <c r="AF11420" s="1"/>
      <c r="AG11420" s="1"/>
      <c r="AH11420" s="1"/>
    </row>
    <row r="11421" spans="17:34" x14ac:dyDescent="0.3">
      <c r="Q11421" s="1"/>
      <c r="AB11421" s="2"/>
      <c r="AD11421" s="1"/>
      <c r="AE11421" s="1"/>
      <c r="AF11421" s="1"/>
      <c r="AG11421" s="1"/>
      <c r="AH11421" s="1"/>
    </row>
    <row r="11422" spans="17:34" x14ac:dyDescent="0.3">
      <c r="Q11422" s="1"/>
      <c r="AB11422" s="2"/>
      <c r="AD11422" s="1"/>
      <c r="AE11422" s="1"/>
      <c r="AF11422" s="1"/>
      <c r="AG11422" s="1"/>
      <c r="AH11422" s="1"/>
    </row>
    <row r="11423" spans="17:34" x14ac:dyDescent="0.3">
      <c r="Q11423" s="1"/>
      <c r="AB11423" s="2"/>
      <c r="AD11423" s="1"/>
      <c r="AE11423" s="1"/>
      <c r="AF11423" s="1"/>
      <c r="AG11423" s="1"/>
      <c r="AH11423" s="1"/>
    </row>
    <row r="11424" spans="17:34" x14ac:dyDescent="0.3">
      <c r="Q11424" s="1"/>
      <c r="AB11424" s="2"/>
      <c r="AD11424" s="1"/>
      <c r="AE11424" s="1"/>
      <c r="AF11424" s="1"/>
      <c r="AG11424" s="1"/>
      <c r="AH11424" s="1"/>
    </row>
    <row r="11425" spans="17:34" x14ac:dyDescent="0.3">
      <c r="Q11425" s="1"/>
      <c r="AB11425" s="2"/>
      <c r="AD11425" s="1"/>
      <c r="AE11425" s="1"/>
      <c r="AF11425" s="1"/>
      <c r="AG11425" s="1"/>
      <c r="AH11425" s="1"/>
    </row>
    <row r="11426" spans="17:34" x14ac:dyDescent="0.3">
      <c r="Q11426" s="1"/>
      <c r="AB11426" s="2"/>
      <c r="AD11426" s="1"/>
      <c r="AE11426" s="1"/>
      <c r="AF11426" s="1"/>
      <c r="AG11426" s="1"/>
      <c r="AH11426" s="1"/>
    </row>
    <row r="11427" spans="17:34" x14ac:dyDescent="0.3">
      <c r="Q11427" s="1"/>
      <c r="AB11427" s="2"/>
      <c r="AD11427" s="1"/>
      <c r="AE11427" s="1"/>
      <c r="AF11427" s="1"/>
      <c r="AG11427" s="1"/>
      <c r="AH11427" s="1"/>
    </row>
    <row r="11428" spans="17:34" x14ac:dyDescent="0.3">
      <c r="Q11428" s="1"/>
      <c r="AB11428" s="2"/>
      <c r="AD11428" s="1"/>
      <c r="AE11428" s="1"/>
      <c r="AF11428" s="1"/>
      <c r="AG11428" s="1"/>
      <c r="AH11428" s="1"/>
    </row>
    <row r="11429" spans="17:34" x14ac:dyDescent="0.3">
      <c r="Q11429" s="1"/>
      <c r="AB11429" s="2"/>
      <c r="AD11429" s="1"/>
      <c r="AE11429" s="1"/>
      <c r="AF11429" s="1"/>
      <c r="AG11429" s="1"/>
      <c r="AH11429" s="1"/>
    </row>
    <row r="11430" spans="17:34" x14ac:dyDescent="0.3">
      <c r="Q11430" s="1"/>
      <c r="AB11430" s="2"/>
      <c r="AD11430" s="1"/>
      <c r="AE11430" s="1"/>
      <c r="AF11430" s="1"/>
      <c r="AG11430" s="1"/>
      <c r="AH11430" s="1"/>
    </row>
    <row r="11431" spans="17:34" x14ac:dyDescent="0.3">
      <c r="Q11431" s="1"/>
      <c r="AB11431" s="2"/>
      <c r="AD11431" s="1"/>
      <c r="AE11431" s="1"/>
      <c r="AF11431" s="1"/>
      <c r="AG11431" s="1"/>
      <c r="AH11431" s="1"/>
    </row>
    <row r="11432" spans="17:34" x14ac:dyDescent="0.3">
      <c r="Q11432" s="1"/>
      <c r="AB11432" s="2"/>
      <c r="AD11432" s="1"/>
      <c r="AE11432" s="1"/>
      <c r="AF11432" s="1"/>
      <c r="AG11432" s="1"/>
      <c r="AH11432" s="1"/>
    </row>
    <row r="11433" spans="17:34" x14ac:dyDescent="0.3">
      <c r="Q11433" s="1"/>
      <c r="AB11433" s="2"/>
      <c r="AD11433" s="1"/>
      <c r="AE11433" s="1"/>
      <c r="AF11433" s="1"/>
      <c r="AG11433" s="1"/>
      <c r="AH11433" s="1"/>
    </row>
    <row r="11434" spans="17:34" x14ac:dyDescent="0.3">
      <c r="Q11434" s="1"/>
      <c r="AB11434" s="2"/>
      <c r="AD11434" s="1"/>
      <c r="AE11434" s="1"/>
      <c r="AF11434" s="1"/>
      <c r="AG11434" s="1"/>
      <c r="AH11434" s="1"/>
    </row>
    <row r="11435" spans="17:34" x14ac:dyDescent="0.3">
      <c r="Q11435" s="1"/>
      <c r="AB11435" s="2"/>
      <c r="AD11435" s="1"/>
      <c r="AE11435" s="1"/>
      <c r="AF11435" s="1"/>
      <c r="AG11435" s="1"/>
      <c r="AH11435" s="1"/>
    </row>
    <row r="11436" spans="17:34" x14ac:dyDescent="0.3">
      <c r="Q11436" s="1"/>
      <c r="AB11436" s="2"/>
      <c r="AD11436" s="1"/>
      <c r="AE11436" s="1"/>
      <c r="AF11436" s="1"/>
      <c r="AG11436" s="1"/>
      <c r="AH11436" s="1"/>
    </row>
    <row r="11437" spans="17:34" x14ac:dyDescent="0.3">
      <c r="Q11437" s="1"/>
      <c r="AB11437" s="2"/>
      <c r="AD11437" s="1"/>
      <c r="AE11437" s="1"/>
      <c r="AF11437" s="1"/>
      <c r="AG11437" s="1"/>
      <c r="AH11437" s="1"/>
    </row>
    <row r="11438" spans="17:34" x14ac:dyDescent="0.3">
      <c r="Q11438" s="1"/>
      <c r="AB11438" s="2"/>
      <c r="AD11438" s="1"/>
      <c r="AE11438" s="1"/>
      <c r="AF11438" s="1"/>
      <c r="AG11438" s="1"/>
      <c r="AH11438" s="1"/>
    </row>
    <row r="11439" spans="17:34" x14ac:dyDescent="0.3">
      <c r="Q11439" s="1"/>
      <c r="AB11439" s="2"/>
      <c r="AD11439" s="1"/>
      <c r="AE11439" s="1"/>
      <c r="AF11439" s="1"/>
      <c r="AG11439" s="1"/>
      <c r="AH11439" s="1"/>
    </row>
    <row r="11440" spans="17:34" x14ac:dyDescent="0.3">
      <c r="Q11440" s="1"/>
      <c r="AB11440" s="2"/>
      <c r="AD11440" s="1"/>
      <c r="AE11440" s="1"/>
      <c r="AF11440" s="1"/>
      <c r="AG11440" s="1"/>
      <c r="AH11440" s="1"/>
    </row>
    <row r="11441" spans="17:34" x14ac:dyDescent="0.3">
      <c r="Q11441" s="1"/>
      <c r="AB11441" s="2"/>
      <c r="AD11441" s="1"/>
      <c r="AE11441" s="1"/>
      <c r="AF11441" s="1"/>
      <c r="AG11441" s="1"/>
      <c r="AH11441" s="1"/>
    </row>
    <row r="11442" spans="17:34" x14ac:dyDescent="0.3">
      <c r="Q11442" s="1"/>
      <c r="AB11442" s="2"/>
      <c r="AD11442" s="1"/>
      <c r="AE11442" s="1"/>
      <c r="AF11442" s="1"/>
      <c r="AG11442" s="1"/>
      <c r="AH11442" s="1"/>
    </row>
    <row r="11443" spans="17:34" x14ac:dyDescent="0.3">
      <c r="Q11443" s="1"/>
      <c r="AB11443" s="2"/>
      <c r="AD11443" s="1"/>
      <c r="AE11443" s="1"/>
      <c r="AF11443" s="1"/>
      <c r="AG11443" s="1"/>
      <c r="AH11443" s="1"/>
    </row>
    <row r="11444" spans="17:34" x14ac:dyDescent="0.3">
      <c r="Q11444" s="1"/>
      <c r="AB11444" s="2"/>
      <c r="AD11444" s="1"/>
      <c r="AE11444" s="1"/>
      <c r="AF11444" s="1"/>
      <c r="AG11444" s="1"/>
      <c r="AH11444" s="1"/>
    </row>
    <row r="11445" spans="17:34" x14ac:dyDescent="0.3">
      <c r="Q11445" s="1"/>
      <c r="AB11445" s="2"/>
      <c r="AD11445" s="1"/>
      <c r="AE11445" s="1"/>
      <c r="AF11445" s="1"/>
      <c r="AG11445" s="1"/>
      <c r="AH11445" s="1"/>
    </row>
    <row r="11446" spans="17:34" x14ac:dyDescent="0.3">
      <c r="Q11446" s="1"/>
      <c r="AB11446" s="2"/>
      <c r="AD11446" s="1"/>
      <c r="AE11446" s="1"/>
      <c r="AF11446" s="1"/>
      <c r="AG11446" s="1"/>
      <c r="AH11446" s="1"/>
    </row>
    <row r="11447" spans="17:34" x14ac:dyDescent="0.3">
      <c r="Q11447" s="1"/>
      <c r="AB11447" s="2"/>
      <c r="AD11447" s="1"/>
      <c r="AE11447" s="1"/>
      <c r="AF11447" s="1"/>
      <c r="AG11447" s="1"/>
      <c r="AH11447" s="1"/>
    </row>
    <row r="11448" spans="17:34" x14ac:dyDescent="0.3">
      <c r="Q11448" s="1"/>
      <c r="AB11448" s="2"/>
      <c r="AD11448" s="1"/>
      <c r="AE11448" s="1"/>
      <c r="AF11448" s="1"/>
      <c r="AG11448" s="1"/>
      <c r="AH11448" s="1"/>
    </row>
    <row r="11449" spans="17:34" x14ac:dyDescent="0.3">
      <c r="Q11449" s="1"/>
      <c r="AB11449" s="2"/>
      <c r="AD11449" s="1"/>
      <c r="AE11449" s="1"/>
      <c r="AF11449" s="1"/>
      <c r="AG11449" s="1"/>
      <c r="AH11449" s="1"/>
    </row>
    <row r="11450" spans="17:34" x14ac:dyDescent="0.3">
      <c r="Q11450" s="1"/>
      <c r="AB11450" s="2"/>
      <c r="AD11450" s="1"/>
      <c r="AE11450" s="1"/>
      <c r="AF11450" s="1"/>
      <c r="AG11450" s="1"/>
      <c r="AH11450" s="1"/>
    </row>
    <row r="11451" spans="17:34" x14ac:dyDescent="0.3">
      <c r="Q11451" s="1"/>
      <c r="AB11451" s="2"/>
      <c r="AD11451" s="1"/>
      <c r="AE11451" s="1"/>
      <c r="AF11451" s="1"/>
      <c r="AG11451" s="1"/>
      <c r="AH11451" s="1"/>
    </row>
    <row r="11452" spans="17:34" x14ac:dyDescent="0.3">
      <c r="Q11452" s="1"/>
      <c r="AB11452" s="2"/>
      <c r="AD11452" s="1"/>
      <c r="AE11452" s="1"/>
      <c r="AF11452" s="1"/>
      <c r="AG11452" s="1"/>
      <c r="AH11452" s="1"/>
    </row>
    <row r="11453" spans="17:34" x14ac:dyDescent="0.3">
      <c r="Q11453" s="1"/>
      <c r="AB11453" s="2"/>
      <c r="AD11453" s="1"/>
      <c r="AE11453" s="1"/>
      <c r="AF11453" s="1"/>
      <c r="AG11453" s="1"/>
      <c r="AH11453" s="1"/>
    </row>
    <row r="11454" spans="17:34" x14ac:dyDescent="0.3">
      <c r="Q11454" s="1"/>
      <c r="AB11454" s="2"/>
      <c r="AD11454" s="1"/>
      <c r="AE11454" s="1"/>
      <c r="AF11454" s="1"/>
      <c r="AG11454" s="1"/>
      <c r="AH11454" s="1"/>
    </row>
    <row r="11455" spans="17:34" x14ac:dyDescent="0.3">
      <c r="Q11455" s="1"/>
      <c r="AB11455" s="2"/>
      <c r="AD11455" s="1"/>
      <c r="AE11455" s="1"/>
      <c r="AF11455" s="1"/>
      <c r="AG11455" s="1"/>
      <c r="AH11455" s="1"/>
    </row>
    <row r="11456" spans="17:34" x14ac:dyDescent="0.3">
      <c r="Q11456" s="1"/>
      <c r="AB11456" s="2"/>
      <c r="AD11456" s="1"/>
      <c r="AE11456" s="1"/>
      <c r="AF11456" s="1"/>
      <c r="AG11456" s="1"/>
      <c r="AH11456" s="1"/>
    </row>
    <row r="11457" spans="17:34" x14ac:dyDescent="0.3">
      <c r="Q11457" s="1"/>
      <c r="AB11457" s="2"/>
      <c r="AD11457" s="1"/>
      <c r="AE11457" s="1"/>
      <c r="AF11457" s="1"/>
      <c r="AG11457" s="1"/>
      <c r="AH11457" s="1"/>
    </row>
    <row r="11458" spans="17:34" x14ac:dyDescent="0.3">
      <c r="Q11458" s="1"/>
      <c r="AB11458" s="2"/>
      <c r="AD11458" s="1"/>
      <c r="AE11458" s="1"/>
      <c r="AF11458" s="1"/>
      <c r="AG11458" s="1"/>
      <c r="AH11458" s="1"/>
    </row>
    <row r="11459" spans="17:34" x14ac:dyDescent="0.3">
      <c r="Q11459" s="1"/>
      <c r="AB11459" s="2"/>
      <c r="AD11459" s="1"/>
      <c r="AE11459" s="1"/>
      <c r="AF11459" s="1"/>
      <c r="AG11459" s="1"/>
      <c r="AH11459" s="1"/>
    </row>
    <row r="11460" spans="17:34" x14ac:dyDescent="0.3">
      <c r="Q11460" s="1"/>
      <c r="AB11460" s="2"/>
      <c r="AD11460" s="1"/>
      <c r="AE11460" s="1"/>
      <c r="AF11460" s="1"/>
      <c r="AG11460" s="1"/>
      <c r="AH11460" s="1"/>
    </row>
    <row r="11461" spans="17:34" x14ac:dyDescent="0.3">
      <c r="Q11461" s="1"/>
      <c r="AB11461" s="2"/>
      <c r="AD11461" s="1"/>
      <c r="AE11461" s="1"/>
      <c r="AF11461" s="1"/>
      <c r="AG11461" s="1"/>
      <c r="AH11461" s="1"/>
    </row>
    <row r="11462" spans="17:34" x14ac:dyDescent="0.3">
      <c r="Q11462" s="1"/>
      <c r="AB11462" s="2"/>
      <c r="AD11462" s="1"/>
      <c r="AE11462" s="1"/>
      <c r="AF11462" s="1"/>
      <c r="AG11462" s="1"/>
      <c r="AH11462" s="1"/>
    </row>
    <row r="11463" spans="17:34" x14ac:dyDescent="0.3">
      <c r="Q11463" s="1"/>
      <c r="AB11463" s="2"/>
      <c r="AD11463" s="1"/>
      <c r="AE11463" s="1"/>
      <c r="AF11463" s="1"/>
      <c r="AG11463" s="1"/>
      <c r="AH11463" s="1"/>
    </row>
    <row r="11464" spans="17:34" x14ac:dyDescent="0.3">
      <c r="Q11464" s="1"/>
      <c r="AB11464" s="2"/>
      <c r="AD11464" s="1"/>
      <c r="AE11464" s="1"/>
      <c r="AF11464" s="1"/>
      <c r="AG11464" s="1"/>
      <c r="AH11464" s="1"/>
    </row>
    <row r="11465" spans="17:34" x14ac:dyDescent="0.3">
      <c r="Q11465" s="1"/>
      <c r="AB11465" s="2"/>
      <c r="AD11465" s="1"/>
      <c r="AE11465" s="1"/>
      <c r="AF11465" s="1"/>
      <c r="AG11465" s="1"/>
      <c r="AH11465" s="1"/>
    </row>
    <row r="11466" spans="17:34" x14ac:dyDescent="0.3">
      <c r="Q11466" s="1"/>
      <c r="AB11466" s="2"/>
      <c r="AD11466" s="1"/>
      <c r="AE11466" s="1"/>
      <c r="AF11466" s="1"/>
      <c r="AG11466" s="1"/>
      <c r="AH11466" s="1"/>
    </row>
    <row r="11467" spans="17:34" x14ac:dyDescent="0.3">
      <c r="Q11467" s="1"/>
      <c r="AB11467" s="2"/>
      <c r="AD11467" s="1"/>
      <c r="AE11467" s="1"/>
      <c r="AF11467" s="1"/>
      <c r="AG11467" s="1"/>
      <c r="AH11467" s="1"/>
    </row>
    <row r="11468" spans="17:34" x14ac:dyDescent="0.3">
      <c r="Q11468" s="1"/>
      <c r="AB11468" s="2"/>
      <c r="AD11468" s="1"/>
      <c r="AE11468" s="1"/>
      <c r="AF11468" s="1"/>
      <c r="AG11468" s="1"/>
      <c r="AH11468" s="1"/>
    </row>
    <row r="11469" spans="17:34" x14ac:dyDescent="0.3">
      <c r="Q11469" s="1"/>
      <c r="AB11469" s="2"/>
      <c r="AD11469" s="1"/>
      <c r="AE11469" s="1"/>
      <c r="AF11469" s="1"/>
      <c r="AG11469" s="1"/>
      <c r="AH11469" s="1"/>
    </row>
    <row r="11470" spans="17:34" x14ac:dyDescent="0.3">
      <c r="Q11470" s="1"/>
      <c r="AB11470" s="2"/>
      <c r="AD11470" s="1"/>
      <c r="AE11470" s="1"/>
      <c r="AF11470" s="1"/>
      <c r="AG11470" s="1"/>
      <c r="AH11470" s="1"/>
    </row>
    <row r="11471" spans="17:34" x14ac:dyDescent="0.3">
      <c r="Q11471" s="1"/>
      <c r="AB11471" s="2"/>
      <c r="AD11471" s="1"/>
      <c r="AE11471" s="1"/>
      <c r="AF11471" s="1"/>
      <c r="AG11471" s="1"/>
      <c r="AH11471" s="1"/>
    </row>
    <row r="11472" spans="17:34" x14ac:dyDescent="0.3">
      <c r="Q11472" s="1"/>
      <c r="AB11472" s="2"/>
      <c r="AD11472" s="1"/>
      <c r="AE11472" s="1"/>
      <c r="AF11472" s="1"/>
      <c r="AG11472" s="1"/>
      <c r="AH11472" s="1"/>
    </row>
    <row r="11473" spans="17:34" x14ac:dyDescent="0.3">
      <c r="Q11473" s="1"/>
      <c r="AB11473" s="2"/>
      <c r="AD11473" s="1"/>
      <c r="AE11473" s="1"/>
      <c r="AF11473" s="1"/>
      <c r="AG11473" s="1"/>
      <c r="AH11473" s="1"/>
    </row>
    <row r="11474" spans="17:34" x14ac:dyDescent="0.3">
      <c r="Q11474" s="1"/>
      <c r="AB11474" s="2"/>
      <c r="AD11474" s="1"/>
      <c r="AE11474" s="1"/>
      <c r="AF11474" s="1"/>
      <c r="AG11474" s="1"/>
      <c r="AH11474" s="1"/>
    </row>
    <row r="11475" spans="17:34" x14ac:dyDescent="0.3">
      <c r="Q11475" s="1"/>
      <c r="AB11475" s="2"/>
      <c r="AD11475" s="1"/>
      <c r="AE11475" s="1"/>
      <c r="AF11475" s="1"/>
      <c r="AG11475" s="1"/>
      <c r="AH11475" s="1"/>
    </row>
    <row r="11476" spans="17:34" x14ac:dyDescent="0.3">
      <c r="Q11476" s="1"/>
      <c r="AB11476" s="2"/>
      <c r="AD11476" s="1"/>
      <c r="AE11476" s="1"/>
      <c r="AF11476" s="1"/>
      <c r="AG11476" s="1"/>
      <c r="AH11476" s="1"/>
    </row>
    <row r="11477" spans="17:34" x14ac:dyDescent="0.3">
      <c r="Q11477" s="1"/>
      <c r="AB11477" s="2"/>
      <c r="AD11477" s="1"/>
      <c r="AE11477" s="1"/>
      <c r="AF11477" s="1"/>
      <c r="AG11477" s="1"/>
      <c r="AH11477" s="1"/>
    </row>
    <row r="11478" spans="17:34" x14ac:dyDescent="0.3">
      <c r="Q11478" s="1"/>
      <c r="AB11478" s="2"/>
      <c r="AD11478" s="1"/>
      <c r="AE11478" s="1"/>
      <c r="AF11478" s="1"/>
      <c r="AG11478" s="1"/>
      <c r="AH11478" s="1"/>
    </row>
    <row r="11479" spans="17:34" x14ac:dyDescent="0.3">
      <c r="Q11479" s="1"/>
      <c r="AB11479" s="2"/>
      <c r="AD11479" s="1"/>
      <c r="AE11479" s="1"/>
      <c r="AF11479" s="1"/>
      <c r="AG11479" s="1"/>
      <c r="AH11479" s="1"/>
    </row>
    <row r="11480" spans="17:34" x14ac:dyDescent="0.3">
      <c r="Q11480" s="1"/>
      <c r="AB11480" s="2"/>
      <c r="AD11480" s="1"/>
      <c r="AE11480" s="1"/>
      <c r="AF11480" s="1"/>
      <c r="AG11480" s="1"/>
      <c r="AH11480" s="1"/>
    </row>
    <row r="11481" spans="17:34" x14ac:dyDescent="0.3">
      <c r="Q11481" s="1"/>
      <c r="AB11481" s="2"/>
      <c r="AD11481" s="1"/>
      <c r="AE11481" s="1"/>
      <c r="AF11481" s="1"/>
      <c r="AG11481" s="1"/>
      <c r="AH11481" s="1"/>
    </row>
    <row r="11482" spans="17:34" x14ac:dyDescent="0.3">
      <c r="Q11482" s="1"/>
      <c r="AB11482" s="2"/>
      <c r="AD11482" s="1"/>
      <c r="AE11482" s="1"/>
      <c r="AF11482" s="1"/>
      <c r="AG11482" s="1"/>
      <c r="AH11482" s="1"/>
    </row>
    <row r="11483" spans="17:34" x14ac:dyDescent="0.3">
      <c r="Q11483" s="1"/>
      <c r="AB11483" s="2"/>
      <c r="AD11483" s="1"/>
      <c r="AE11483" s="1"/>
      <c r="AF11483" s="1"/>
      <c r="AG11483" s="1"/>
      <c r="AH11483" s="1"/>
    </row>
    <row r="11484" spans="17:34" x14ac:dyDescent="0.3">
      <c r="Q11484" s="1"/>
      <c r="AB11484" s="2"/>
      <c r="AD11484" s="1"/>
      <c r="AE11484" s="1"/>
      <c r="AF11484" s="1"/>
      <c r="AG11484" s="1"/>
      <c r="AH11484" s="1"/>
    </row>
    <row r="11485" spans="17:34" x14ac:dyDescent="0.3">
      <c r="Q11485" s="1"/>
      <c r="AB11485" s="2"/>
      <c r="AD11485" s="1"/>
      <c r="AE11485" s="1"/>
      <c r="AF11485" s="1"/>
      <c r="AG11485" s="1"/>
      <c r="AH11485" s="1"/>
    </row>
    <row r="11486" spans="17:34" x14ac:dyDescent="0.3">
      <c r="Q11486" s="1"/>
      <c r="AB11486" s="2"/>
      <c r="AD11486" s="1"/>
      <c r="AE11486" s="1"/>
      <c r="AF11486" s="1"/>
      <c r="AG11486" s="1"/>
      <c r="AH11486" s="1"/>
    </row>
    <row r="11487" spans="17:34" x14ac:dyDescent="0.3">
      <c r="Q11487" s="1"/>
      <c r="AB11487" s="2"/>
      <c r="AD11487" s="1"/>
      <c r="AE11487" s="1"/>
      <c r="AF11487" s="1"/>
      <c r="AG11487" s="1"/>
      <c r="AH11487" s="1"/>
    </row>
    <row r="11488" spans="17:34" x14ac:dyDescent="0.3">
      <c r="Q11488" s="1"/>
      <c r="AB11488" s="2"/>
      <c r="AD11488" s="1"/>
      <c r="AE11488" s="1"/>
      <c r="AF11488" s="1"/>
      <c r="AG11488" s="1"/>
      <c r="AH11488" s="1"/>
    </row>
    <row r="11489" spans="17:34" x14ac:dyDescent="0.3">
      <c r="Q11489" s="1"/>
      <c r="AB11489" s="2"/>
      <c r="AD11489" s="1"/>
      <c r="AE11489" s="1"/>
      <c r="AF11489" s="1"/>
      <c r="AG11489" s="1"/>
      <c r="AH11489" s="1"/>
    </row>
    <row r="11490" spans="17:34" x14ac:dyDescent="0.3">
      <c r="Q11490" s="1"/>
      <c r="AB11490" s="2"/>
      <c r="AD11490" s="1"/>
      <c r="AE11490" s="1"/>
      <c r="AF11490" s="1"/>
      <c r="AG11490" s="1"/>
      <c r="AH11490" s="1"/>
    </row>
    <row r="11491" spans="17:34" x14ac:dyDescent="0.3">
      <c r="Q11491" s="1"/>
      <c r="AB11491" s="2"/>
      <c r="AD11491" s="1"/>
      <c r="AE11491" s="1"/>
      <c r="AF11491" s="1"/>
      <c r="AG11491" s="1"/>
      <c r="AH11491" s="1"/>
    </row>
    <row r="11492" spans="17:34" x14ac:dyDescent="0.3">
      <c r="Q11492" s="1"/>
      <c r="AB11492" s="2"/>
      <c r="AD11492" s="1"/>
      <c r="AE11492" s="1"/>
      <c r="AF11492" s="1"/>
      <c r="AG11492" s="1"/>
      <c r="AH11492" s="1"/>
    </row>
    <row r="11493" spans="17:34" x14ac:dyDescent="0.3">
      <c r="Q11493" s="1"/>
      <c r="AB11493" s="2"/>
      <c r="AD11493" s="1"/>
      <c r="AE11493" s="1"/>
      <c r="AF11493" s="1"/>
      <c r="AG11493" s="1"/>
      <c r="AH11493" s="1"/>
    </row>
    <row r="11494" spans="17:34" x14ac:dyDescent="0.3">
      <c r="Q11494" s="1"/>
      <c r="AB11494" s="2"/>
      <c r="AD11494" s="1"/>
      <c r="AE11494" s="1"/>
      <c r="AF11494" s="1"/>
      <c r="AG11494" s="1"/>
      <c r="AH11494" s="1"/>
    </row>
    <row r="11495" spans="17:34" x14ac:dyDescent="0.3">
      <c r="Q11495" s="1"/>
      <c r="AB11495" s="2"/>
      <c r="AD11495" s="1"/>
      <c r="AE11495" s="1"/>
      <c r="AF11495" s="1"/>
      <c r="AG11495" s="1"/>
      <c r="AH11495" s="1"/>
    </row>
    <row r="11496" spans="17:34" x14ac:dyDescent="0.3">
      <c r="Q11496" s="1"/>
      <c r="AB11496" s="2"/>
      <c r="AD11496" s="1"/>
      <c r="AE11496" s="1"/>
      <c r="AF11496" s="1"/>
      <c r="AG11496" s="1"/>
      <c r="AH11496" s="1"/>
    </row>
    <row r="11497" spans="17:34" x14ac:dyDescent="0.3">
      <c r="Q11497" s="1"/>
      <c r="AB11497" s="2"/>
      <c r="AD11497" s="1"/>
      <c r="AE11497" s="1"/>
      <c r="AF11497" s="1"/>
      <c r="AG11497" s="1"/>
      <c r="AH11497" s="1"/>
    </row>
    <row r="11498" spans="17:34" x14ac:dyDescent="0.3">
      <c r="Q11498" s="1"/>
      <c r="AB11498" s="2"/>
      <c r="AD11498" s="1"/>
      <c r="AE11498" s="1"/>
      <c r="AF11498" s="1"/>
      <c r="AG11498" s="1"/>
      <c r="AH11498" s="1"/>
    </row>
    <row r="11499" spans="17:34" x14ac:dyDescent="0.3">
      <c r="Q11499" s="1"/>
      <c r="AB11499" s="2"/>
      <c r="AD11499" s="1"/>
      <c r="AE11499" s="1"/>
      <c r="AF11499" s="1"/>
      <c r="AG11499" s="1"/>
      <c r="AH11499" s="1"/>
    </row>
    <row r="11500" spans="17:34" x14ac:dyDescent="0.3">
      <c r="Q11500" s="1"/>
      <c r="AB11500" s="2"/>
      <c r="AD11500" s="1"/>
      <c r="AE11500" s="1"/>
      <c r="AF11500" s="1"/>
      <c r="AG11500" s="1"/>
      <c r="AH11500" s="1"/>
    </row>
    <row r="11501" spans="17:34" x14ac:dyDescent="0.3">
      <c r="Q11501" s="1"/>
      <c r="AB11501" s="2"/>
      <c r="AD11501" s="1"/>
      <c r="AE11501" s="1"/>
      <c r="AF11501" s="1"/>
      <c r="AG11501" s="1"/>
      <c r="AH11501" s="1"/>
    </row>
    <row r="11502" spans="17:34" x14ac:dyDescent="0.3">
      <c r="Q11502" s="1"/>
      <c r="AB11502" s="2"/>
      <c r="AD11502" s="1"/>
      <c r="AE11502" s="1"/>
      <c r="AF11502" s="1"/>
      <c r="AG11502" s="1"/>
      <c r="AH11502" s="1"/>
    </row>
    <row r="11503" spans="17:34" x14ac:dyDescent="0.3">
      <c r="Q11503" s="1"/>
      <c r="AB11503" s="2"/>
      <c r="AD11503" s="1"/>
      <c r="AE11503" s="1"/>
      <c r="AF11503" s="1"/>
      <c r="AG11503" s="1"/>
      <c r="AH11503" s="1"/>
    </row>
    <row r="11504" spans="17:34" x14ac:dyDescent="0.3">
      <c r="Q11504" s="1"/>
      <c r="AB11504" s="2"/>
      <c r="AD11504" s="1"/>
      <c r="AE11504" s="1"/>
      <c r="AF11504" s="1"/>
      <c r="AG11504" s="1"/>
      <c r="AH11504" s="1"/>
    </row>
    <row r="11505" spans="17:34" x14ac:dyDescent="0.3">
      <c r="Q11505" s="1"/>
      <c r="AB11505" s="2"/>
      <c r="AD11505" s="1"/>
      <c r="AE11505" s="1"/>
      <c r="AF11505" s="1"/>
      <c r="AG11505" s="1"/>
      <c r="AH11505" s="1"/>
    </row>
    <row r="11506" spans="17:34" x14ac:dyDescent="0.3">
      <c r="Q11506" s="1"/>
      <c r="AB11506" s="2"/>
      <c r="AD11506" s="1"/>
      <c r="AE11506" s="1"/>
      <c r="AF11506" s="1"/>
      <c r="AG11506" s="1"/>
      <c r="AH11506" s="1"/>
    </row>
    <row r="11507" spans="17:34" x14ac:dyDescent="0.3">
      <c r="Q11507" s="1"/>
      <c r="AB11507" s="2"/>
      <c r="AD11507" s="1"/>
      <c r="AE11507" s="1"/>
      <c r="AF11507" s="1"/>
      <c r="AG11507" s="1"/>
      <c r="AH11507" s="1"/>
    </row>
    <row r="11508" spans="17:34" x14ac:dyDescent="0.3">
      <c r="Q11508" s="1"/>
      <c r="AB11508" s="2"/>
      <c r="AD11508" s="1"/>
      <c r="AE11508" s="1"/>
      <c r="AF11508" s="1"/>
      <c r="AG11508" s="1"/>
      <c r="AH11508" s="1"/>
    </row>
    <row r="11509" spans="17:34" x14ac:dyDescent="0.3">
      <c r="Q11509" s="1"/>
      <c r="AB11509" s="2"/>
      <c r="AD11509" s="1"/>
      <c r="AE11509" s="1"/>
      <c r="AF11509" s="1"/>
      <c r="AG11509" s="1"/>
      <c r="AH11509" s="1"/>
    </row>
    <row r="11510" spans="17:34" x14ac:dyDescent="0.3">
      <c r="Q11510" s="1"/>
      <c r="AB11510" s="2"/>
      <c r="AD11510" s="1"/>
      <c r="AE11510" s="1"/>
      <c r="AF11510" s="1"/>
      <c r="AG11510" s="1"/>
      <c r="AH11510" s="1"/>
    </row>
    <row r="11511" spans="17:34" x14ac:dyDescent="0.3">
      <c r="Q11511" s="1"/>
      <c r="AB11511" s="2"/>
      <c r="AD11511" s="1"/>
      <c r="AE11511" s="1"/>
      <c r="AF11511" s="1"/>
      <c r="AG11511" s="1"/>
      <c r="AH11511" s="1"/>
    </row>
    <row r="11512" spans="17:34" x14ac:dyDescent="0.3">
      <c r="Q11512" s="1"/>
      <c r="AB11512" s="2"/>
      <c r="AD11512" s="1"/>
      <c r="AE11512" s="1"/>
      <c r="AF11512" s="1"/>
      <c r="AG11512" s="1"/>
      <c r="AH11512" s="1"/>
    </row>
    <row r="11513" spans="17:34" x14ac:dyDescent="0.3">
      <c r="Q11513" s="1"/>
      <c r="AB11513" s="2"/>
      <c r="AD11513" s="1"/>
      <c r="AE11513" s="1"/>
      <c r="AF11513" s="1"/>
      <c r="AG11513" s="1"/>
      <c r="AH11513" s="1"/>
    </row>
    <row r="11514" spans="17:34" x14ac:dyDescent="0.3">
      <c r="Q11514" s="1"/>
      <c r="AB11514" s="2"/>
      <c r="AD11514" s="1"/>
      <c r="AE11514" s="1"/>
      <c r="AF11514" s="1"/>
      <c r="AG11514" s="1"/>
      <c r="AH11514" s="1"/>
    </row>
    <row r="11515" spans="17:34" x14ac:dyDescent="0.3">
      <c r="Q11515" s="1"/>
      <c r="AB11515" s="2"/>
      <c r="AD11515" s="1"/>
      <c r="AE11515" s="1"/>
      <c r="AF11515" s="1"/>
      <c r="AG11515" s="1"/>
      <c r="AH11515" s="1"/>
    </row>
    <row r="11516" spans="17:34" x14ac:dyDescent="0.3">
      <c r="Q11516" s="1"/>
      <c r="AB11516" s="2"/>
      <c r="AD11516" s="1"/>
      <c r="AE11516" s="1"/>
      <c r="AF11516" s="1"/>
      <c r="AG11516" s="1"/>
      <c r="AH11516" s="1"/>
    </row>
    <row r="11517" spans="17:34" x14ac:dyDescent="0.3">
      <c r="Q11517" s="1"/>
      <c r="AB11517" s="2"/>
      <c r="AD11517" s="1"/>
      <c r="AE11517" s="1"/>
      <c r="AF11517" s="1"/>
      <c r="AG11517" s="1"/>
      <c r="AH11517" s="1"/>
    </row>
    <row r="11518" spans="17:34" x14ac:dyDescent="0.3">
      <c r="Q11518" s="1"/>
      <c r="AB11518" s="2"/>
      <c r="AD11518" s="1"/>
      <c r="AE11518" s="1"/>
      <c r="AF11518" s="1"/>
      <c r="AG11518" s="1"/>
      <c r="AH11518" s="1"/>
    </row>
    <row r="11519" spans="17:34" x14ac:dyDescent="0.3">
      <c r="Q11519" s="1"/>
      <c r="AB11519" s="2"/>
      <c r="AD11519" s="1"/>
      <c r="AE11519" s="1"/>
      <c r="AF11519" s="1"/>
      <c r="AG11519" s="1"/>
      <c r="AH11519" s="1"/>
    </row>
    <row r="11520" spans="17:34" x14ac:dyDescent="0.3">
      <c r="Q11520" s="1"/>
      <c r="AB11520" s="2"/>
      <c r="AD11520" s="1"/>
      <c r="AE11520" s="1"/>
      <c r="AF11520" s="1"/>
      <c r="AG11520" s="1"/>
      <c r="AH11520" s="1"/>
    </row>
    <row r="11521" spans="17:34" x14ac:dyDescent="0.3">
      <c r="Q11521" s="1"/>
      <c r="AB11521" s="2"/>
      <c r="AD11521" s="1"/>
      <c r="AE11521" s="1"/>
      <c r="AF11521" s="1"/>
      <c r="AG11521" s="1"/>
      <c r="AH11521" s="1"/>
    </row>
    <row r="11522" spans="17:34" x14ac:dyDescent="0.3">
      <c r="Q11522" s="1"/>
      <c r="AB11522" s="2"/>
      <c r="AD11522" s="1"/>
      <c r="AE11522" s="1"/>
      <c r="AF11522" s="1"/>
      <c r="AG11522" s="1"/>
      <c r="AH11522" s="1"/>
    </row>
    <row r="11523" spans="17:34" x14ac:dyDescent="0.3">
      <c r="Q11523" s="1"/>
      <c r="AB11523" s="2"/>
      <c r="AD11523" s="1"/>
      <c r="AE11523" s="1"/>
      <c r="AF11523" s="1"/>
      <c r="AG11523" s="1"/>
      <c r="AH11523" s="1"/>
    </row>
    <row r="11524" spans="17:34" x14ac:dyDescent="0.3">
      <c r="Q11524" s="1"/>
      <c r="AB11524" s="2"/>
      <c r="AD11524" s="1"/>
      <c r="AE11524" s="1"/>
      <c r="AF11524" s="1"/>
      <c r="AG11524" s="1"/>
      <c r="AH11524" s="1"/>
    </row>
    <row r="11525" spans="17:34" x14ac:dyDescent="0.3">
      <c r="Q11525" s="1"/>
      <c r="AB11525" s="2"/>
      <c r="AD11525" s="1"/>
      <c r="AE11525" s="1"/>
      <c r="AF11525" s="1"/>
      <c r="AG11525" s="1"/>
      <c r="AH11525" s="1"/>
    </row>
    <row r="11526" spans="17:34" x14ac:dyDescent="0.3">
      <c r="Q11526" s="1"/>
      <c r="AB11526" s="2"/>
      <c r="AD11526" s="1"/>
      <c r="AE11526" s="1"/>
      <c r="AF11526" s="1"/>
      <c r="AG11526" s="1"/>
      <c r="AH11526" s="1"/>
    </row>
    <row r="11527" spans="17:34" x14ac:dyDescent="0.3">
      <c r="Q11527" s="1"/>
      <c r="AB11527" s="2"/>
      <c r="AD11527" s="1"/>
      <c r="AE11527" s="1"/>
      <c r="AF11527" s="1"/>
      <c r="AG11527" s="1"/>
      <c r="AH11527" s="1"/>
    </row>
    <row r="11528" spans="17:34" x14ac:dyDescent="0.3">
      <c r="Q11528" s="1"/>
      <c r="AB11528" s="2"/>
      <c r="AD11528" s="1"/>
      <c r="AE11528" s="1"/>
      <c r="AF11528" s="1"/>
      <c r="AG11528" s="1"/>
      <c r="AH11528" s="1"/>
    </row>
    <row r="11529" spans="17:34" x14ac:dyDescent="0.3">
      <c r="Q11529" s="1"/>
      <c r="AB11529" s="2"/>
      <c r="AD11529" s="1"/>
      <c r="AE11529" s="1"/>
      <c r="AF11529" s="1"/>
      <c r="AG11529" s="1"/>
      <c r="AH11529" s="1"/>
    </row>
    <row r="11530" spans="17:34" x14ac:dyDescent="0.3">
      <c r="Q11530" s="1"/>
      <c r="AB11530" s="2"/>
      <c r="AD11530" s="1"/>
      <c r="AE11530" s="1"/>
      <c r="AF11530" s="1"/>
      <c r="AG11530" s="1"/>
      <c r="AH11530" s="1"/>
    </row>
    <row r="11531" spans="17:34" x14ac:dyDescent="0.3">
      <c r="Q11531" s="1"/>
      <c r="AB11531" s="2"/>
      <c r="AD11531" s="1"/>
      <c r="AE11531" s="1"/>
      <c r="AF11531" s="1"/>
      <c r="AG11531" s="1"/>
      <c r="AH11531" s="1"/>
    </row>
    <row r="11532" spans="17:34" x14ac:dyDescent="0.3">
      <c r="Q11532" s="1"/>
      <c r="AB11532" s="2"/>
      <c r="AD11532" s="1"/>
      <c r="AE11532" s="1"/>
      <c r="AF11532" s="1"/>
      <c r="AG11532" s="1"/>
      <c r="AH11532" s="1"/>
    </row>
    <row r="11533" spans="17:34" x14ac:dyDescent="0.3">
      <c r="Q11533" s="1"/>
      <c r="AB11533" s="2"/>
      <c r="AD11533" s="1"/>
      <c r="AE11533" s="1"/>
      <c r="AF11533" s="1"/>
      <c r="AG11533" s="1"/>
      <c r="AH11533" s="1"/>
    </row>
    <row r="11534" spans="17:34" x14ac:dyDescent="0.3">
      <c r="Q11534" s="1"/>
      <c r="AB11534" s="2"/>
      <c r="AD11534" s="1"/>
      <c r="AE11534" s="1"/>
      <c r="AF11534" s="1"/>
      <c r="AG11534" s="1"/>
      <c r="AH11534" s="1"/>
    </row>
    <row r="11535" spans="17:34" x14ac:dyDescent="0.3">
      <c r="Q11535" s="1"/>
      <c r="AB11535" s="2"/>
      <c r="AD11535" s="1"/>
      <c r="AE11535" s="1"/>
      <c r="AF11535" s="1"/>
      <c r="AG11535" s="1"/>
      <c r="AH11535" s="1"/>
    </row>
    <row r="11536" spans="17:34" x14ac:dyDescent="0.3">
      <c r="Q11536" s="1"/>
      <c r="AB11536" s="2"/>
      <c r="AD11536" s="1"/>
      <c r="AE11536" s="1"/>
      <c r="AF11536" s="1"/>
      <c r="AG11536" s="1"/>
      <c r="AH11536" s="1"/>
    </row>
    <row r="11537" spans="17:34" x14ac:dyDescent="0.3">
      <c r="Q11537" s="1"/>
      <c r="AB11537" s="2"/>
      <c r="AD11537" s="1"/>
      <c r="AE11537" s="1"/>
      <c r="AF11537" s="1"/>
      <c r="AG11537" s="1"/>
      <c r="AH11537" s="1"/>
    </row>
    <row r="11538" spans="17:34" x14ac:dyDescent="0.3">
      <c r="Q11538" s="1"/>
      <c r="AB11538" s="2"/>
      <c r="AD11538" s="1"/>
      <c r="AE11538" s="1"/>
      <c r="AF11538" s="1"/>
      <c r="AG11538" s="1"/>
      <c r="AH11538" s="1"/>
    </row>
    <row r="11539" spans="17:34" x14ac:dyDescent="0.3">
      <c r="Q11539" s="1"/>
      <c r="AB11539" s="2"/>
      <c r="AD11539" s="1"/>
      <c r="AE11539" s="1"/>
      <c r="AF11539" s="1"/>
      <c r="AG11539" s="1"/>
      <c r="AH11539" s="1"/>
    </row>
    <row r="11540" spans="17:34" x14ac:dyDescent="0.3">
      <c r="Q11540" s="1"/>
      <c r="AB11540" s="2"/>
      <c r="AD11540" s="1"/>
      <c r="AE11540" s="1"/>
      <c r="AF11540" s="1"/>
      <c r="AG11540" s="1"/>
      <c r="AH11540" s="1"/>
    </row>
    <row r="11541" spans="17:34" x14ac:dyDescent="0.3">
      <c r="Q11541" s="1"/>
      <c r="AB11541" s="2"/>
      <c r="AD11541" s="1"/>
      <c r="AE11541" s="1"/>
      <c r="AF11541" s="1"/>
      <c r="AG11541" s="1"/>
      <c r="AH11541" s="1"/>
    </row>
    <row r="11542" spans="17:34" x14ac:dyDescent="0.3">
      <c r="Q11542" s="1"/>
      <c r="AB11542" s="2"/>
      <c r="AD11542" s="1"/>
      <c r="AE11542" s="1"/>
      <c r="AF11542" s="1"/>
      <c r="AG11542" s="1"/>
      <c r="AH11542" s="1"/>
    </row>
    <row r="11543" spans="17:34" x14ac:dyDescent="0.3">
      <c r="Q11543" s="1"/>
      <c r="AB11543" s="2"/>
      <c r="AD11543" s="1"/>
      <c r="AE11543" s="1"/>
      <c r="AF11543" s="1"/>
      <c r="AG11543" s="1"/>
      <c r="AH11543" s="1"/>
    </row>
    <row r="11544" spans="17:34" x14ac:dyDescent="0.3">
      <c r="Q11544" s="1"/>
      <c r="AB11544" s="2"/>
      <c r="AD11544" s="1"/>
      <c r="AE11544" s="1"/>
      <c r="AF11544" s="1"/>
      <c r="AG11544" s="1"/>
      <c r="AH11544" s="1"/>
    </row>
    <row r="11545" spans="17:34" x14ac:dyDescent="0.3">
      <c r="Q11545" s="1"/>
      <c r="AB11545" s="2"/>
      <c r="AD11545" s="1"/>
      <c r="AE11545" s="1"/>
      <c r="AF11545" s="1"/>
      <c r="AG11545" s="1"/>
      <c r="AH11545" s="1"/>
    </row>
    <row r="11546" spans="17:34" x14ac:dyDescent="0.3">
      <c r="Q11546" s="1"/>
      <c r="AB11546" s="2"/>
      <c r="AD11546" s="1"/>
      <c r="AE11546" s="1"/>
      <c r="AF11546" s="1"/>
      <c r="AG11546" s="1"/>
      <c r="AH11546" s="1"/>
    </row>
    <row r="11547" spans="17:34" x14ac:dyDescent="0.3">
      <c r="Q11547" s="1"/>
      <c r="AB11547" s="2"/>
      <c r="AD11547" s="1"/>
      <c r="AE11547" s="1"/>
      <c r="AF11547" s="1"/>
      <c r="AG11547" s="1"/>
      <c r="AH11547" s="1"/>
    </row>
    <row r="11548" spans="17:34" x14ac:dyDescent="0.3">
      <c r="Q11548" s="1"/>
      <c r="AB11548" s="2"/>
      <c r="AD11548" s="1"/>
      <c r="AE11548" s="1"/>
      <c r="AF11548" s="1"/>
      <c r="AG11548" s="1"/>
      <c r="AH11548" s="1"/>
    </row>
    <row r="11549" spans="17:34" x14ac:dyDescent="0.3">
      <c r="Q11549" s="1"/>
      <c r="AB11549" s="2"/>
      <c r="AD11549" s="1"/>
      <c r="AE11549" s="1"/>
      <c r="AF11549" s="1"/>
      <c r="AG11549" s="1"/>
      <c r="AH11549" s="1"/>
    </row>
    <row r="11550" spans="17:34" x14ac:dyDescent="0.3">
      <c r="Q11550" s="1"/>
      <c r="AB11550" s="2"/>
      <c r="AD11550" s="1"/>
      <c r="AE11550" s="1"/>
      <c r="AF11550" s="1"/>
      <c r="AG11550" s="1"/>
      <c r="AH11550" s="1"/>
    </row>
    <row r="11551" spans="17:34" x14ac:dyDescent="0.3">
      <c r="Q11551" s="1"/>
      <c r="AB11551" s="2"/>
      <c r="AD11551" s="1"/>
      <c r="AE11551" s="1"/>
      <c r="AF11551" s="1"/>
      <c r="AG11551" s="1"/>
      <c r="AH11551" s="1"/>
    </row>
    <row r="11552" spans="17:34" x14ac:dyDescent="0.3">
      <c r="Q11552" s="1"/>
      <c r="AB11552" s="2"/>
      <c r="AD11552" s="1"/>
      <c r="AE11552" s="1"/>
      <c r="AF11552" s="1"/>
      <c r="AG11552" s="1"/>
      <c r="AH11552" s="1"/>
    </row>
    <row r="11553" spans="17:34" x14ac:dyDescent="0.3">
      <c r="Q11553" s="1"/>
      <c r="AB11553" s="2"/>
      <c r="AD11553" s="1"/>
      <c r="AE11553" s="1"/>
      <c r="AF11553" s="1"/>
      <c r="AG11553" s="1"/>
      <c r="AH11553" s="1"/>
    </row>
    <row r="11554" spans="17:34" x14ac:dyDescent="0.3">
      <c r="Q11554" s="1"/>
      <c r="AB11554" s="2"/>
      <c r="AD11554" s="1"/>
      <c r="AE11554" s="1"/>
      <c r="AF11554" s="1"/>
      <c r="AG11554" s="1"/>
      <c r="AH11554" s="1"/>
    </row>
    <row r="11555" spans="17:34" x14ac:dyDescent="0.3">
      <c r="Q11555" s="1"/>
      <c r="AB11555" s="2"/>
      <c r="AD11555" s="1"/>
      <c r="AE11555" s="1"/>
      <c r="AF11555" s="1"/>
      <c r="AG11555" s="1"/>
      <c r="AH11555" s="1"/>
    </row>
    <row r="11556" spans="17:34" x14ac:dyDescent="0.3">
      <c r="Q11556" s="1"/>
      <c r="AB11556" s="2"/>
      <c r="AD11556" s="1"/>
      <c r="AE11556" s="1"/>
      <c r="AF11556" s="1"/>
      <c r="AG11556" s="1"/>
      <c r="AH11556" s="1"/>
    </row>
    <row r="11557" spans="17:34" x14ac:dyDescent="0.3">
      <c r="Q11557" s="1"/>
      <c r="AB11557" s="2"/>
      <c r="AD11557" s="1"/>
      <c r="AE11557" s="1"/>
      <c r="AF11557" s="1"/>
      <c r="AG11557" s="1"/>
      <c r="AH11557" s="1"/>
    </row>
    <row r="11558" spans="17:34" x14ac:dyDescent="0.3">
      <c r="Q11558" s="1"/>
      <c r="AB11558" s="2"/>
      <c r="AD11558" s="1"/>
      <c r="AE11558" s="1"/>
      <c r="AF11558" s="1"/>
      <c r="AG11558" s="1"/>
      <c r="AH11558" s="1"/>
    </row>
    <row r="11559" spans="17:34" x14ac:dyDescent="0.3">
      <c r="Q11559" s="1"/>
      <c r="AB11559" s="2"/>
      <c r="AD11559" s="1"/>
      <c r="AE11559" s="1"/>
      <c r="AF11559" s="1"/>
      <c r="AG11559" s="1"/>
      <c r="AH11559" s="1"/>
    </row>
    <row r="11560" spans="17:34" x14ac:dyDescent="0.3">
      <c r="Q11560" s="1"/>
      <c r="AB11560" s="2"/>
      <c r="AD11560" s="1"/>
      <c r="AE11560" s="1"/>
      <c r="AF11560" s="1"/>
      <c r="AG11560" s="1"/>
      <c r="AH11560" s="1"/>
    </row>
    <row r="11561" spans="17:34" x14ac:dyDescent="0.3">
      <c r="Q11561" s="1"/>
      <c r="AB11561" s="2"/>
      <c r="AD11561" s="1"/>
      <c r="AE11561" s="1"/>
      <c r="AF11561" s="1"/>
      <c r="AG11561" s="1"/>
      <c r="AH11561" s="1"/>
    </row>
    <row r="11562" spans="17:34" x14ac:dyDescent="0.3">
      <c r="Q11562" s="1"/>
      <c r="AB11562" s="2"/>
      <c r="AD11562" s="1"/>
      <c r="AE11562" s="1"/>
      <c r="AF11562" s="1"/>
      <c r="AG11562" s="1"/>
      <c r="AH11562" s="1"/>
    </row>
    <row r="11563" spans="17:34" x14ac:dyDescent="0.3">
      <c r="Q11563" s="1"/>
      <c r="AB11563" s="2"/>
      <c r="AD11563" s="1"/>
      <c r="AE11563" s="1"/>
      <c r="AF11563" s="1"/>
      <c r="AG11563" s="1"/>
      <c r="AH11563" s="1"/>
    </row>
    <row r="11564" spans="17:34" x14ac:dyDescent="0.3">
      <c r="Q11564" s="1"/>
      <c r="AB11564" s="2"/>
      <c r="AD11564" s="1"/>
      <c r="AE11564" s="1"/>
      <c r="AF11564" s="1"/>
      <c r="AG11564" s="1"/>
      <c r="AH11564" s="1"/>
    </row>
    <row r="11565" spans="17:34" x14ac:dyDescent="0.3">
      <c r="Q11565" s="1"/>
      <c r="AB11565" s="2"/>
      <c r="AD11565" s="1"/>
      <c r="AE11565" s="1"/>
      <c r="AF11565" s="1"/>
      <c r="AG11565" s="1"/>
      <c r="AH11565" s="1"/>
    </row>
    <row r="11566" spans="17:34" x14ac:dyDescent="0.3">
      <c r="Q11566" s="1"/>
      <c r="AB11566" s="2"/>
      <c r="AD11566" s="1"/>
      <c r="AE11566" s="1"/>
      <c r="AF11566" s="1"/>
      <c r="AG11566" s="1"/>
      <c r="AH11566" s="1"/>
    </row>
    <row r="11567" spans="17:34" x14ac:dyDescent="0.3">
      <c r="Q11567" s="1"/>
      <c r="AB11567" s="2"/>
      <c r="AD11567" s="1"/>
      <c r="AE11567" s="1"/>
      <c r="AF11567" s="1"/>
      <c r="AG11567" s="1"/>
      <c r="AH11567" s="1"/>
    </row>
    <row r="11568" spans="17:34" x14ac:dyDescent="0.3">
      <c r="Q11568" s="1"/>
      <c r="AB11568" s="2"/>
      <c r="AD11568" s="1"/>
      <c r="AE11568" s="1"/>
      <c r="AF11568" s="1"/>
      <c r="AG11568" s="1"/>
      <c r="AH11568" s="1"/>
    </row>
    <row r="11569" spans="17:34" x14ac:dyDescent="0.3">
      <c r="Q11569" s="1"/>
      <c r="AB11569" s="2"/>
      <c r="AD11569" s="1"/>
      <c r="AE11569" s="1"/>
      <c r="AF11569" s="1"/>
      <c r="AG11569" s="1"/>
      <c r="AH11569" s="1"/>
    </row>
    <row r="11570" spans="17:34" x14ac:dyDescent="0.3">
      <c r="Q11570" s="1"/>
      <c r="AB11570" s="2"/>
      <c r="AD11570" s="1"/>
      <c r="AE11570" s="1"/>
      <c r="AF11570" s="1"/>
      <c r="AG11570" s="1"/>
      <c r="AH11570" s="1"/>
    </row>
    <row r="11571" spans="17:34" x14ac:dyDescent="0.3">
      <c r="Q11571" s="1"/>
      <c r="AB11571" s="2"/>
      <c r="AD11571" s="1"/>
      <c r="AE11571" s="1"/>
      <c r="AF11571" s="1"/>
      <c r="AG11571" s="1"/>
      <c r="AH11571" s="1"/>
    </row>
    <row r="11572" spans="17:34" x14ac:dyDescent="0.3">
      <c r="Q11572" s="1"/>
      <c r="AB11572" s="2"/>
      <c r="AD11572" s="1"/>
      <c r="AE11572" s="1"/>
      <c r="AF11572" s="1"/>
      <c r="AG11572" s="1"/>
      <c r="AH11572" s="1"/>
    </row>
    <row r="11573" spans="17:34" x14ac:dyDescent="0.3">
      <c r="Q11573" s="1"/>
      <c r="AB11573" s="2"/>
      <c r="AD11573" s="1"/>
      <c r="AE11573" s="1"/>
      <c r="AF11573" s="1"/>
      <c r="AG11573" s="1"/>
      <c r="AH11573" s="1"/>
    </row>
    <row r="11574" spans="17:34" x14ac:dyDescent="0.3">
      <c r="Q11574" s="1"/>
      <c r="AB11574" s="2"/>
      <c r="AD11574" s="1"/>
      <c r="AE11574" s="1"/>
      <c r="AF11574" s="1"/>
      <c r="AG11574" s="1"/>
      <c r="AH11574" s="1"/>
    </row>
    <row r="11575" spans="17:34" x14ac:dyDescent="0.3">
      <c r="Q11575" s="1"/>
      <c r="AB11575" s="2"/>
      <c r="AD11575" s="1"/>
      <c r="AE11575" s="1"/>
      <c r="AF11575" s="1"/>
      <c r="AG11575" s="1"/>
      <c r="AH11575" s="1"/>
    </row>
    <row r="11576" spans="17:34" x14ac:dyDescent="0.3">
      <c r="Q11576" s="1"/>
      <c r="AB11576" s="2"/>
      <c r="AD11576" s="1"/>
      <c r="AE11576" s="1"/>
      <c r="AF11576" s="1"/>
      <c r="AG11576" s="1"/>
      <c r="AH11576" s="1"/>
    </row>
    <row r="11577" spans="17:34" x14ac:dyDescent="0.3">
      <c r="Q11577" s="1"/>
      <c r="AB11577" s="2"/>
      <c r="AD11577" s="1"/>
      <c r="AE11577" s="1"/>
      <c r="AF11577" s="1"/>
      <c r="AG11577" s="1"/>
      <c r="AH11577" s="1"/>
    </row>
    <row r="11578" spans="17:34" x14ac:dyDescent="0.3">
      <c r="Q11578" s="1"/>
      <c r="AB11578" s="2"/>
      <c r="AD11578" s="1"/>
      <c r="AE11578" s="1"/>
      <c r="AF11578" s="1"/>
      <c r="AG11578" s="1"/>
      <c r="AH11578" s="1"/>
    </row>
    <row r="11579" spans="17:34" x14ac:dyDescent="0.3">
      <c r="Q11579" s="1"/>
      <c r="AB11579" s="2"/>
      <c r="AD11579" s="1"/>
      <c r="AE11579" s="1"/>
      <c r="AF11579" s="1"/>
      <c r="AG11579" s="1"/>
      <c r="AH11579" s="1"/>
    </row>
    <row r="11580" spans="17:34" x14ac:dyDescent="0.3">
      <c r="Q11580" s="1"/>
      <c r="AB11580" s="2"/>
      <c r="AD11580" s="1"/>
      <c r="AE11580" s="1"/>
      <c r="AF11580" s="1"/>
      <c r="AG11580" s="1"/>
      <c r="AH11580" s="1"/>
    </row>
    <row r="11581" spans="17:34" x14ac:dyDescent="0.3">
      <c r="Q11581" s="1"/>
      <c r="AB11581" s="2"/>
      <c r="AD11581" s="1"/>
      <c r="AE11581" s="1"/>
      <c r="AF11581" s="1"/>
      <c r="AG11581" s="1"/>
      <c r="AH11581" s="1"/>
    </row>
    <row r="11582" spans="17:34" x14ac:dyDescent="0.3">
      <c r="Q11582" s="1"/>
      <c r="AB11582" s="2"/>
      <c r="AD11582" s="1"/>
      <c r="AE11582" s="1"/>
      <c r="AF11582" s="1"/>
      <c r="AG11582" s="1"/>
      <c r="AH11582" s="1"/>
    </row>
    <row r="11583" spans="17:34" x14ac:dyDescent="0.3">
      <c r="Q11583" s="1"/>
      <c r="AB11583" s="2"/>
      <c r="AD11583" s="1"/>
      <c r="AE11583" s="1"/>
      <c r="AF11583" s="1"/>
      <c r="AG11583" s="1"/>
      <c r="AH11583" s="1"/>
    </row>
    <row r="11584" spans="17:34" x14ac:dyDescent="0.3">
      <c r="Q11584" s="1"/>
      <c r="AB11584" s="2"/>
      <c r="AD11584" s="1"/>
      <c r="AE11584" s="1"/>
      <c r="AF11584" s="1"/>
      <c r="AG11584" s="1"/>
      <c r="AH11584" s="1"/>
    </row>
    <row r="11585" spans="17:34" x14ac:dyDescent="0.3">
      <c r="Q11585" s="1"/>
      <c r="AB11585" s="2"/>
      <c r="AD11585" s="1"/>
      <c r="AE11585" s="1"/>
      <c r="AF11585" s="1"/>
      <c r="AG11585" s="1"/>
      <c r="AH11585" s="1"/>
    </row>
    <row r="11586" spans="17:34" x14ac:dyDescent="0.3">
      <c r="Q11586" s="1"/>
      <c r="AB11586" s="2"/>
      <c r="AD11586" s="1"/>
      <c r="AE11586" s="1"/>
      <c r="AF11586" s="1"/>
      <c r="AG11586" s="1"/>
      <c r="AH11586" s="1"/>
    </row>
    <row r="11587" spans="17:34" x14ac:dyDescent="0.3">
      <c r="Q11587" s="1"/>
      <c r="AB11587" s="2"/>
      <c r="AD11587" s="1"/>
      <c r="AE11587" s="1"/>
      <c r="AF11587" s="1"/>
      <c r="AG11587" s="1"/>
      <c r="AH11587" s="1"/>
    </row>
    <row r="11588" spans="17:34" x14ac:dyDescent="0.3">
      <c r="Q11588" s="1"/>
      <c r="AB11588" s="2"/>
      <c r="AD11588" s="1"/>
      <c r="AE11588" s="1"/>
      <c r="AF11588" s="1"/>
      <c r="AG11588" s="1"/>
      <c r="AH11588" s="1"/>
    </row>
    <row r="11589" spans="17:34" x14ac:dyDescent="0.3">
      <c r="Q11589" s="1"/>
      <c r="AB11589" s="2"/>
      <c r="AD11589" s="1"/>
      <c r="AE11589" s="1"/>
      <c r="AF11589" s="1"/>
      <c r="AG11589" s="1"/>
      <c r="AH11589" s="1"/>
    </row>
    <row r="11590" spans="17:34" x14ac:dyDescent="0.3">
      <c r="Q11590" s="1"/>
      <c r="AB11590" s="2"/>
      <c r="AD11590" s="1"/>
      <c r="AE11590" s="1"/>
      <c r="AF11590" s="1"/>
      <c r="AG11590" s="1"/>
      <c r="AH11590" s="1"/>
    </row>
    <row r="11591" spans="17:34" x14ac:dyDescent="0.3">
      <c r="Q11591" s="1"/>
      <c r="AB11591" s="2"/>
      <c r="AD11591" s="1"/>
      <c r="AE11591" s="1"/>
      <c r="AF11591" s="1"/>
      <c r="AG11591" s="1"/>
      <c r="AH11591" s="1"/>
    </row>
    <row r="11592" spans="17:34" x14ac:dyDescent="0.3">
      <c r="Q11592" s="1"/>
      <c r="AB11592" s="2"/>
      <c r="AD11592" s="1"/>
      <c r="AE11592" s="1"/>
      <c r="AF11592" s="1"/>
      <c r="AG11592" s="1"/>
      <c r="AH11592" s="1"/>
    </row>
    <row r="11593" spans="17:34" x14ac:dyDescent="0.3">
      <c r="Q11593" s="1"/>
      <c r="AB11593" s="2"/>
      <c r="AD11593" s="1"/>
      <c r="AE11593" s="1"/>
      <c r="AF11593" s="1"/>
      <c r="AG11593" s="1"/>
      <c r="AH11593" s="1"/>
    </row>
    <row r="11594" spans="17:34" x14ac:dyDescent="0.3">
      <c r="Q11594" s="1"/>
      <c r="AB11594" s="2"/>
      <c r="AD11594" s="1"/>
      <c r="AE11594" s="1"/>
      <c r="AF11594" s="1"/>
      <c r="AG11594" s="1"/>
      <c r="AH11594" s="1"/>
    </row>
    <row r="11595" spans="17:34" x14ac:dyDescent="0.3">
      <c r="Q11595" s="1"/>
      <c r="AB11595" s="2"/>
      <c r="AD11595" s="1"/>
      <c r="AE11595" s="1"/>
      <c r="AF11595" s="1"/>
      <c r="AG11595" s="1"/>
      <c r="AH11595" s="1"/>
    </row>
    <row r="11596" spans="17:34" x14ac:dyDescent="0.3">
      <c r="Q11596" s="1"/>
      <c r="AB11596" s="2"/>
      <c r="AD11596" s="1"/>
      <c r="AE11596" s="1"/>
      <c r="AF11596" s="1"/>
      <c r="AG11596" s="1"/>
      <c r="AH11596" s="1"/>
    </row>
    <row r="11597" spans="17:34" x14ac:dyDescent="0.3">
      <c r="Q11597" s="1"/>
      <c r="AB11597" s="2"/>
      <c r="AD11597" s="1"/>
      <c r="AE11597" s="1"/>
      <c r="AF11597" s="1"/>
      <c r="AG11597" s="1"/>
      <c r="AH11597" s="1"/>
    </row>
    <row r="11598" spans="17:34" x14ac:dyDescent="0.3">
      <c r="Q11598" s="1"/>
      <c r="AB11598" s="2"/>
      <c r="AD11598" s="1"/>
      <c r="AE11598" s="1"/>
      <c r="AF11598" s="1"/>
      <c r="AG11598" s="1"/>
      <c r="AH11598" s="1"/>
    </row>
    <row r="11599" spans="17:34" x14ac:dyDescent="0.3">
      <c r="Q11599" s="1"/>
      <c r="AB11599" s="2"/>
      <c r="AD11599" s="1"/>
      <c r="AE11599" s="1"/>
      <c r="AF11599" s="1"/>
      <c r="AG11599" s="1"/>
      <c r="AH11599" s="1"/>
    </row>
    <row r="11600" spans="17:34" x14ac:dyDescent="0.3">
      <c r="Q11600" s="1"/>
      <c r="AB11600" s="2"/>
      <c r="AD11600" s="1"/>
      <c r="AE11600" s="1"/>
      <c r="AF11600" s="1"/>
      <c r="AG11600" s="1"/>
      <c r="AH11600" s="1"/>
    </row>
    <row r="11601" spans="17:34" x14ac:dyDescent="0.3">
      <c r="Q11601" s="1"/>
      <c r="AB11601" s="2"/>
      <c r="AD11601" s="1"/>
      <c r="AE11601" s="1"/>
      <c r="AF11601" s="1"/>
      <c r="AG11601" s="1"/>
      <c r="AH11601" s="1"/>
    </row>
    <row r="11602" spans="17:34" x14ac:dyDescent="0.3">
      <c r="Q11602" s="1"/>
      <c r="AB11602" s="2"/>
      <c r="AD11602" s="1"/>
      <c r="AE11602" s="1"/>
      <c r="AF11602" s="1"/>
      <c r="AG11602" s="1"/>
      <c r="AH11602" s="1"/>
    </row>
    <row r="11603" spans="17:34" x14ac:dyDescent="0.3">
      <c r="Q11603" s="1"/>
      <c r="AB11603" s="2"/>
      <c r="AD11603" s="1"/>
      <c r="AE11603" s="1"/>
      <c r="AF11603" s="1"/>
      <c r="AG11603" s="1"/>
      <c r="AH11603" s="1"/>
    </row>
    <row r="11604" spans="17:34" x14ac:dyDescent="0.3">
      <c r="Q11604" s="1"/>
      <c r="AB11604" s="2"/>
      <c r="AD11604" s="1"/>
      <c r="AE11604" s="1"/>
      <c r="AF11604" s="1"/>
      <c r="AG11604" s="1"/>
      <c r="AH11604" s="1"/>
    </row>
    <row r="11605" spans="17:34" x14ac:dyDescent="0.3">
      <c r="Q11605" s="1"/>
      <c r="AB11605" s="2"/>
      <c r="AD11605" s="1"/>
      <c r="AE11605" s="1"/>
      <c r="AF11605" s="1"/>
      <c r="AG11605" s="1"/>
      <c r="AH11605" s="1"/>
    </row>
    <row r="11606" spans="17:34" x14ac:dyDescent="0.3">
      <c r="Q11606" s="1"/>
      <c r="AB11606" s="2"/>
      <c r="AD11606" s="1"/>
      <c r="AE11606" s="1"/>
      <c r="AF11606" s="1"/>
      <c r="AG11606" s="1"/>
      <c r="AH11606" s="1"/>
    </row>
    <row r="11607" spans="17:34" x14ac:dyDescent="0.3">
      <c r="Q11607" s="1"/>
      <c r="AB11607" s="2"/>
      <c r="AD11607" s="1"/>
      <c r="AE11607" s="1"/>
      <c r="AF11607" s="1"/>
      <c r="AG11607" s="1"/>
      <c r="AH11607" s="1"/>
    </row>
    <row r="11608" spans="17:34" x14ac:dyDescent="0.3">
      <c r="Q11608" s="1"/>
      <c r="AB11608" s="2"/>
      <c r="AD11608" s="1"/>
      <c r="AE11608" s="1"/>
      <c r="AF11608" s="1"/>
      <c r="AG11608" s="1"/>
      <c r="AH11608" s="1"/>
    </row>
    <row r="11609" spans="17:34" x14ac:dyDescent="0.3">
      <c r="Q11609" s="1"/>
      <c r="AB11609" s="2"/>
      <c r="AD11609" s="1"/>
      <c r="AE11609" s="1"/>
      <c r="AF11609" s="1"/>
      <c r="AG11609" s="1"/>
      <c r="AH11609" s="1"/>
    </row>
    <row r="11610" spans="17:34" x14ac:dyDescent="0.3">
      <c r="Q11610" s="1"/>
      <c r="AB11610" s="2"/>
      <c r="AD11610" s="1"/>
      <c r="AE11610" s="1"/>
      <c r="AF11610" s="1"/>
      <c r="AG11610" s="1"/>
      <c r="AH11610" s="1"/>
    </row>
    <row r="11611" spans="17:34" x14ac:dyDescent="0.3">
      <c r="Q11611" s="1"/>
      <c r="AB11611" s="2"/>
      <c r="AD11611" s="1"/>
      <c r="AE11611" s="1"/>
      <c r="AF11611" s="1"/>
      <c r="AG11611" s="1"/>
      <c r="AH11611" s="1"/>
    </row>
    <row r="11612" spans="17:34" x14ac:dyDescent="0.3">
      <c r="Q11612" s="1"/>
      <c r="AB11612" s="2"/>
      <c r="AD11612" s="1"/>
      <c r="AE11612" s="1"/>
      <c r="AF11612" s="1"/>
      <c r="AG11612" s="1"/>
      <c r="AH11612" s="1"/>
    </row>
    <row r="11613" spans="17:34" x14ac:dyDescent="0.3">
      <c r="Q11613" s="1"/>
      <c r="AB11613" s="2"/>
      <c r="AD11613" s="1"/>
      <c r="AE11613" s="1"/>
      <c r="AF11613" s="1"/>
      <c r="AG11613" s="1"/>
      <c r="AH11613" s="1"/>
    </row>
    <row r="11614" spans="17:34" x14ac:dyDescent="0.3">
      <c r="Q11614" s="1"/>
      <c r="AB11614" s="2"/>
      <c r="AD11614" s="1"/>
      <c r="AE11614" s="1"/>
      <c r="AF11614" s="1"/>
      <c r="AG11614" s="1"/>
      <c r="AH11614" s="1"/>
    </row>
    <row r="11615" spans="17:34" x14ac:dyDescent="0.3">
      <c r="Q11615" s="1"/>
      <c r="AB11615" s="2"/>
      <c r="AD11615" s="1"/>
      <c r="AE11615" s="1"/>
      <c r="AF11615" s="1"/>
      <c r="AG11615" s="1"/>
      <c r="AH11615" s="1"/>
    </row>
    <row r="11616" spans="17:34" x14ac:dyDescent="0.3">
      <c r="Q11616" s="1"/>
      <c r="AB11616" s="2"/>
      <c r="AD11616" s="1"/>
      <c r="AE11616" s="1"/>
      <c r="AF11616" s="1"/>
      <c r="AG11616" s="1"/>
      <c r="AH11616" s="1"/>
    </row>
    <row r="11617" spans="17:34" x14ac:dyDescent="0.3">
      <c r="Q11617" s="1"/>
      <c r="AB11617" s="2"/>
      <c r="AD11617" s="1"/>
      <c r="AE11617" s="1"/>
      <c r="AF11617" s="1"/>
      <c r="AG11617" s="1"/>
      <c r="AH11617" s="1"/>
    </row>
    <row r="11618" spans="17:34" x14ac:dyDescent="0.3">
      <c r="Q11618" s="1"/>
      <c r="AB11618" s="2"/>
      <c r="AD11618" s="1"/>
      <c r="AE11618" s="1"/>
      <c r="AF11618" s="1"/>
      <c r="AG11618" s="1"/>
      <c r="AH11618" s="1"/>
    </row>
    <row r="11619" spans="17:34" x14ac:dyDescent="0.3">
      <c r="Q11619" s="1"/>
      <c r="AB11619" s="2"/>
      <c r="AD11619" s="1"/>
      <c r="AE11619" s="1"/>
      <c r="AF11619" s="1"/>
      <c r="AG11619" s="1"/>
      <c r="AH11619" s="1"/>
    </row>
    <row r="11620" spans="17:34" x14ac:dyDescent="0.3">
      <c r="Q11620" s="1"/>
      <c r="AB11620" s="2"/>
      <c r="AD11620" s="1"/>
      <c r="AE11620" s="1"/>
      <c r="AF11620" s="1"/>
      <c r="AG11620" s="1"/>
      <c r="AH11620" s="1"/>
    </row>
    <row r="11621" spans="17:34" x14ac:dyDescent="0.3">
      <c r="Q11621" s="1"/>
      <c r="AB11621" s="2"/>
      <c r="AD11621" s="1"/>
      <c r="AE11621" s="1"/>
      <c r="AF11621" s="1"/>
      <c r="AG11621" s="1"/>
      <c r="AH11621" s="1"/>
    </row>
    <row r="11622" spans="17:34" x14ac:dyDescent="0.3">
      <c r="Q11622" s="1"/>
      <c r="AB11622" s="2"/>
      <c r="AD11622" s="1"/>
      <c r="AE11622" s="1"/>
      <c r="AF11622" s="1"/>
      <c r="AG11622" s="1"/>
      <c r="AH11622" s="1"/>
    </row>
    <row r="11623" spans="17:34" x14ac:dyDescent="0.3">
      <c r="Q11623" s="1"/>
      <c r="AB11623" s="2"/>
      <c r="AD11623" s="1"/>
      <c r="AE11623" s="1"/>
      <c r="AF11623" s="1"/>
      <c r="AG11623" s="1"/>
      <c r="AH11623" s="1"/>
    </row>
    <row r="11624" spans="17:34" x14ac:dyDescent="0.3">
      <c r="Q11624" s="1"/>
      <c r="AB11624" s="2"/>
      <c r="AD11624" s="1"/>
      <c r="AE11624" s="1"/>
      <c r="AF11624" s="1"/>
      <c r="AG11624" s="1"/>
      <c r="AH11624" s="1"/>
    </row>
    <row r="11625" spans="17:34" x14ac:dyDescent="0.3">
      <c r="Q11625" s="1"/>
      <c r="AB11625" s="2"/>
      <c r="AD11625" s="1"/>
      <c r="AE11625" s="1"/>
      <c r="AF11625" s="1"/>
      <c r="AG11625" s="1"/>
      <c r="AH11625" s="1"/>
    </row>
    <row r="11626" spans="17:34" x14ac:dyDescent="0.3">
      <c r="Q11626" s="1"/>
      <c r="AB11626" s="2"/>
      <c r="AD11626" s="1"/>
      <c r="AE11626" s="1"/>
      <c r="AF11626" s="1"/>
      <c r="AG11626" s="1"/>
      <c r="AH11626" s="1"/>
    </row>
    <row r="11627" spans="17:34" x14ac:dyDescent="0.3">
      <c r="Q11627" s="1"/>
      <c r="AB11627" s="2"/>
      <c r="AD11627" s="1"/>
      <c r="AE11627" s="1"/>
      <c r="AF11627" s="1"/>
      <c r="AG11627" s="1"/>
      <c r="AH11627" s="1"/>
    </row>
    <row r="11628" spans="17:34" x14ac:dyDescent="0.3">
      <c r="Q11628" s="1"/>
      <c r="AB11628" s="2"/>
      <c r="AD11628" s="1"/>
      <c r="AE11628" s="1"/>
      <c r="AF11628" s="1"/>
      <c r="AG11628" s="1"/>
      <c r="AH11628" s="1"/>
    </row>
    <row r="11629" spans="17:34" x14ac:dyDescent="0.3">
      <c r="Q11629" s="1"/>
      <c r="AB11629" s="2"/>
      <c r="AD11629" s="1"/>
      <c r="AE11629" s="1"/>
      <c r="AF11629" s="1"/>
      <c r="AG11629" s="1"/>
      <c r="AH11629" s="1"/>
    </row>
    <row r="11630" spans="17:34" x14ac:dyDescent="0.3">
      <c r="Q11630" s="1"/>
      <c r="AB11630" s="2"/>
      <c r="AD11630" s="1"/>
      <c r="AE11630" s="1"/>
      <c r="AF11630" s="1"/>
      <c r="AG11630" s="1"/>
      <c r="AH11630" s="1"/>
    </row>
    <row r="11631" spans="17:34" x14ac:dyDescent="0.3">
      <c r="Q11631" s="1"/>
      <c r="AB11631" s="2"/>
      <c r="AD11631" s="1"/>
      <c r="AE11631" s="1"/>
      <c r="AF11631" s="1"/>
      <c r="AG11631" s="1"/>
      <c r="AH11631" s="1"/>
    </row>
    <row r="11632" spans="17:34" x14ac:dyDescent="0.3">
      <c r="Q11632" s="1"/>
      <c r="AB11632" s="2"/>
      <c r="AD11632" s="1"/>
      <c r="AE11632" s="1"/>
      <c r="AF11632" s="1"/>
      <c r="AG11632" s="1"/>
      <c r="AH11632" s="1"/>
    </row>
    <row r="11633" spans="17:34" x14ac:dyDescent="0.3">
      <c r="Q11633" s="1"/>
      <c r="AB11633" s="2"/>
      <c r="AD11633" s="1"/>
      <c r="AE11633" s="1"/>
      <c r="AF11633" s="1"/>
      <c r="AG11633" s="1"/>
      <c r="AH11633" s="1"/>
    </row>
    <row r="11634" spans="17:34" x14ac:dyDescent="0.3">
      <c r="Q11634" s="1"/>
      <c r="AB11634" s="2"/>
      <c r="AD11634" s="1"/>
      <c r="AE11634" s="1"/>
      <c r="AF11634" s="1"/>
      <c r="AG11634" s="1"/>
      <c r="AH11634" s="1"/>
    </row>
    <row r="11635" spans="17:34" x14ac:dyDescent="0.3">
      <c r="Q11635" s="1"/>
      <c r="AB11635" s="2"/>
      <c r="AD11635" s="1"/>
      <c r="AE11635" s="1"/>
      <c r="AF11635" s="1"/>
      <c r="AG11635" s="1"/>
      <c r="AH11635" s="1"/>
    </row>
    <row r="11636" spans="17:34" x14ac:dyDescent="0.3">
      <c r="Q11636" s="1"/>
      <c r="AB11636" s="2"/>
      <c r="AD11636" s="1"/>
      <c r="AE11636" s="1"/>
      <c r="AF11636" s="1"/>
      <c r="AG11636" s="1"/>
      <c r="AH11636" s="1"/>
    </row>
    <row r="11637" spans="17:34" x14ac:dyDescent="0.3">
      <c r="Q11637" s="1"/>
      <c r="AB11637" s="2"/>
      <c r="AD11637" s="1"/>
      <c r="AE11637" s="1"/>
      <c r="AF11637" s="1"/>
      <c r="AG11637" s="1"/>
      <c r="AH11637" s="1"/>
    </row>
    <row r="11638" spans="17:34" x14ac:dyDescent="0.3">
      <c r="Q11638" s="1"/>
      <c r="AB11638" s="2"/>
      <c r="AD11638" s="1"/>
      <c r="AE11638" s="1"/>
      <c r="AF11638" s="1"/>
      <c r="AG11638" s="1"/>
      <c r="AH11638" s="1"/>
    </row>
    <row r="11639" spans="17:34" x14ac:dyDescent="0.3">
      <c r="Q11639" s="1"/>
      <c r="AB11639" s="2"/>
      <c r="AD11639" s="1"/>
      <c r="AE11639" s="1"/>
      <c r="AF11639" s="1"/>
      <c r="AG11639" s="1"/>
      <c r="AH11639" s="1"/>
    </row>
    <row r="11640" spans="17:34" x14ac:dyDescent="0.3">
      <c r="Q11640" s="1"/>
      <c r="AB11640" s="2"/>
      <c r="AD11640" s="1"/>
      <c r="AE11640" s="1"/>
      <c r="AF11640" s="1"/>
      <c r="AG11640" s="1"/>
      <c r="AH11640" s="1"/>
    </row>
    <row r="11641" spans="17:34" x14ac:dyDescent="0.3">
      <c r="Q11641" s="1"/>
      <c r="AB11641" s="2"/>
      <c r="AD11641" s="1"/>
      <c r="AE11641" s="1"/>
      <c r="AF11641" s="1"/>
      <c r="AG11641" s="1"/>
      <c r="AH11641" s="1"/>
    </row>
    <row r="11642" spans="17:34" x14ac:dyDescent="0.3">
      <c r="Q11642" s="1"/>
      <c r="AB11642" s="2"/>
      <c r="AD11642" s="1"/>
      <c r="AE11642" s="1"/>
      <c r="AF11642" s="1"/>
      <c r="AG11642" s="1"/>
      <c r="AH11642" s="1"/>
    </row>
    <row r="11643" spans="17:34" x14ac:dyDescent="0.3">
      <c r="Q11643" s="1"/>
      <c r="AB11643" s="2"/>
      <c r="AD11643" s="1"/>
      <c r="AE11643" s="1"/>
      <c r="AF11643" s="1"/>
      <c r="AG11643" s="1"/>
      <c r="AH11643" s="1"/>
    </row>
    <row r="11644" spans="17:34" x14ac:dyDescent="0.3">
      <c r="Q11644" s="1"/>
      <c r="AB11644" s="2"/>
      <c r="AD11644" s="1"/>
      <c r="AE11644" s="1"/>
      <c r="AF11644" s="1"/>
      <c r="AG11644" s="1"/>
      <c r="AH11644" s="1"/>
    </row>
    <row r="11645" spans="17:34" x14ac:dyDescent="0.3">
      <c r="Q11645" s="1"/>
      <c r="AB11645" s="2"/>
      <c r="AD11645" s="1"/>
      <c r="AE11645" s="1"/>
      <c r="AF11645" s="1"/>
      <c r="AG11645" s="1"/>
      <c r="AH11645" s="1"/>
    </row>
    <row r="11646" spans="17:34" x14ac:dyDescent="0.3">
      <c r="Q11646" s="1"/>
      <c r="AB11646" s="2"/>
      <c r="AD11646" s="1"/>
      <c r="AE11646" s="1"/>
      <c r="AF11646" s="1"/>
      <c r="AG11646" s="1"/>
      <c r="AH11646" s="1"/>
    </row>
    <row r="11647" spans="17:34" x14ac:dyDescent="0.3">
      <c r="Q11647" s="1"/>
      <c r="AB11647" s="2"/>
      <c r="AD11647" s="1"/>
      <c r="AE11647" s="1"/>
      <c r="AF11647" s="1"/>
      <c r="AG11647" s="1"/>
      <c r="AH11647" s="1"/>
    </row>
    <row r="11648" spans="17:34" x14ac:dyDescent="0.3">
      <c r="Q11648" s="1"/>
      <c r="AB11648" s="2"/>
      <c r="AD11648" s="1"/>
      <c r="AE11648" s="1"/>
      <c r="AF11648" s="1"/>
      <c r="AG11648" s="1"/>
      <c r="AH11648" s="1"/>
    </row>
    <row r="11649" spans="17:34" x14ac:dyDescent="0.3">
      <c r="Q11649" s="1"/>
      <c r="AB11649" s="2"/>
      <c r="AD11649" s="1"/>
      <c r="AE11649" s="1"/>
      <c r="AF11649" s="1"/>
      <c r="AG11649" s="1"/>
      <c r="AH11649" s="1"/>
    </row>
    <row r="11650" spans="17:34" x14ac:dyDescent="0.3">
      <c r="Q11650" s="1"/>
      <c r="AB11650" s="2"/>
      <c r="AD11650" s="1"/>
      <c r="AE11650" s="1"/>
      <c r="AF11650" s="1"/>
      <c r="AG11650" s="1"/>
      <c r="AH11650" s="1"/>
    </row>
    <row r="11651" spans="17:34" x14ac:dyDescent="0.3">
      <c r="Q11651" s="1"/>
      <c r="AB11651" s="2"/>
      <c r="AD11651" s="1"/>
      <c r="AE11651" s="1"/>
      <c r="AF11651" s="1"/>
      <c r="AG11651" s="1"/>
      <c r="AH11651" s="1"/>
    </row>
    <row r="11652" spans="17:34" x14ac:dyDescent="0.3">
      <c r="Q11652" s="1"/>
      <c r="AB11652" s="2"/>
      <c r="AD11652" s="1"/>
      <c r="AE11652" s="1"/>
      <c r="AF11652" s="1"/>
      <c r="AG11652" s="1"/>
      <c r="AH11652" s="1"/>
    </row>
    <row r="11653" spans="17:34" x14ac:dyDescent="0.3">
      <c r="Q11653" s="1"/>
      <c r="AB11653" s="2"/>
      <c r="AD11653" s="1"/>
      <c r="AE11653" s="1"/>
      <c r="AF11653" s="1"/>
      <c r="AG11653" s="1"/>
      <c r="AH11653" s="1"/>
    </row>
    <row r="11654" spans="17:34" x14ac:dyDescent="0.3">
      <c r="Q11654" s="1"/>
      <c r="AB11654" s="2"/>
      <c r="AD11654" s="1"/>
      <c r="AE11654" s="1"/>
      <c r="AF11654" s="1"/>
      <c r="AG11654" s="1"/>
      <c r="AH11654" s="1"/>
    </row>
    <row r="11655" spans="17:34" x14ac:dyDescent="0.3">
      <c r="Q11655" s="1"/>
      <c r="AB11655" s="2"/>
      <c r="AD11655" s="1"/>
      <c r="AE11655" s="1"/>
      <c r="AF11655" s="1"/>
      <c r="AG11655" s="1"/>
      <c r="AH11655" s="1"/>
    </row>
    <row r="11656" spans="17:34" x14ac:dyDescent="0.3">
      <c r="Q11656" s="1"/>
      <c r="AB11656" s="2"/>
      <c r="AD11656" s="1"/>
      <c r="AE11656" s="1"/>
      <c r="AF11656" s="1"/>
      <c r="AG11656" s="1"/>
      <c r="AH11656" s="1"/>
    </row>
    <row r="11657" spans="17:34" x14ac:dyDescent="0.3">
      <c r="Q11657" s="1"/>
      <c r="AB11657" s="2"/>
      <c r="AD11657" s="1"/>
      <c r="AE11657" s="1"/>
      <c r="AF11657" s="1"/>
      <c r="AG11657" s="1"/>
      <c r="AH11657" s="1"/>
    </row>
    <row r="11658" spans="17:34" x14ac:dyDescent="0.3">
      <c r="Q11658" s="1"/>
      <c r="AB11658" s="2"/>
      <c r="AD11658" s="1"/>
      <c r="AE11658" s="1"/>
      <c r="AF11658" s="1"/>
      <c r="AG11658" s="1"/>
      <c r="AH11658" s="1"/>
    </row>
    <row r="11659" spans="17:34" x14ac:dyDescent="0.3">
      <c r="Q11659" s="1"/>
      <c r="AB11659" s="2"/>
      <c r="AD11659" s="1"/>
      <c r="AE11659" s="1"/>
      <c r="AF11659" s="1"/>
      <c r="AG11659" s="1"/>
      <c r="AH11659" s="1"/>
    </row>
    <row r="11660" spans="17:34" x14ac:dyDescent="0.3">
      <c r="Q11660" s="1"/>
      <c r="AB11660" s="2"/>
      <c r="AD11660" s="1"/>
      <c r="AE11660" s="1"/>
      <c r="AF11660" s="1"/>
      <c r="AG11660" s="1"/>
      <c r="AH11660" s="1"/>
    </row>
    <row r="11661" spans="17:34" x14ac:dyDescent="0.3">
      <c r="Q11661" s="1"/>
      <c r="AB11661" s="2"/>
      <c r="AD11661" s="1"/>
      <c r="AE11661" s="1"/>
      <c r="AF11661" s="1"/>
      <c r="AG11661" s="1"/>
      <c r="AH11661" s="1"/>
    </row>
    <row r="11662" spans="17:34" x14ac:dyDescent="0.3">
      <c r="Q11662" s="1"/>
      <c r="AB11662" s="2"/>
      <c r="AD11662" s="1"/>
      <c r="AE11662" s="1"/>
      <c r="AF11662" s="1"/>
      <c r="AG11662" s="1"/>
      <c r="AH11662" s="1"/>
    </row>
    <row r="11663" spans="17:34" x14ac:dyDescent="0.3">
      <c r="Q11663" s="1"/>
      <c r="AB11663" s="2"/>
      <c r="AD11663" s="1"/>
      <c r="AE11663" s="1"/>
      <c r="AF11663" s="1"/>
      <c r="AG11663" s="1"/>
      <c r="AH11663" s="1"/>
    </row>
    <row r="11664" spans="17:34" x14ac:dyDescent="0.3">
      <c r="Q11664" s="1"/>
      <c r="AB11664" s="2"/>
      <c r="AD11664" s="1"/>
      <c r="AE11664" s="1"/>
      <c r="AF11664" s="1"/>
      <c r="AG11664" s="1"/>
      <c r="AH11664" s="1"/>
    </row>
    <row r="11665" spans="17:34" x14ac:dyDescent="0.3">
      <c r="Q11665" s="1"/>
      <c r="AB11665" s="2"/>
      <c r="AD11665" s="1"/>
      <c r="AE11665" s="1"/>
      <c r="AF11665" s="1"/>
      <c r="AG11665" s="1"/>
      <c r="AH11665" s="1"/>
    </row>
    <row r="11666" spans="17:34" x14ac:dyDescent="0.3">
      <c r="Q11666" s="1"/>
      <c r="AB11666" s="2"/>
      <c r="AD11666" s="1"/>
      <c r="AE11666" s="1"/>
      <c r="AF11666" s="1"/>
      <c r="AG11666" s="1"/>
      <c r="AH11666" s="1"/>
    </row>
    <row r="11667" spans="17:34" x14ac:dyDescent="0.3">
      <c r="Q11667" s="1"/>
      <c r="AB11667" s="2"/>
      <c r="AD11667" s="1"/>
      <c r="AE11667" s="1"/>
      <c r="AF11667" s="1"/>
      <c r="AG11667" s="1"/>
      <c r="AH11667" s="1"/>
    </row>
    <row r="11668" spans="17:34" x14ac:dyDescent="0.3">
      <c r="Q11668" s="1"/>
      <c r="AB11668" s="2"/>
      <c r="AD11668" s="1"/>
      <c r="AE11668" s="1"/>
      <c r="AF11668" s="1"/>
      <c r="AG11668" s="1"/>
      <c r="AH11668" s="1"/>
    </row>
    <row r="11669" spans="17:34" x14ac:dyDescent="0.3">
      <c r="Q11669" s="1"/>
      <c r="AB11669" s="2"/>
      <c r="AD11669" s="1"/>
      <c r="AE11669" s="1"/>
      <c r="AF11669" s="1"/>
      <c r="AG11669" s="1"/>
      <c r="AH11669" s="1"/>
    </row>
    <row r="11670" spans="17:34" x14ac:dyDescent="0.3">
      <c r="Q11670" s="1"/>
      <c r="AB11670" s="2"/>
      <c r="AD11670" s="1"/>
      <c r="AE11670" s="1"/>
      <c r="AF11670" s="1"/>
      <c r="AG11670" s="1"/>
      <c r="AH11670" s="1"/>
    </row>
    <row r="11671" spans="17:34" x14ac:dyDescent="0.3">
      <c r="Q11671" s="1"/>
      <c r="AB11671" s="2"/>
      <c r="AD11671" s="1"/>
      <c r="AE11671" s="1"/>
      <c r="AF11671" s="1"/>
      <c r="AG11671" s="1"/>
      <c r="AH11671" s="1"/>
    </row>
    <row r="11672" spans="17:34" x14ac:dyDescent="0.3">
      <c r="Q11672" s="1"/>
      <c r="AB11672" s="2"/>
      <c r="AD11672" s="1"/>
      <c r="AE11672" s="1"/>
      <c r="AF11672" s="1"/>
      <c r="AG11672" s="1"/>
      <c r="AH11672" s="1"/>
    </row>
    <row r="11673" spans="17:34" x14ac:dyDescent="0.3">
      <c r="Q11673" s="1"/>
      <c r="AB11673" s="2"/>
      <c r="AD11673" s="1"/>
      <c r="AE11673" s="1"/>
      <c r="AF11673" s="1"/>
      <c r="AG11673" s="1"/>
      <c r="AH11673" s="1"/>
    </row>
    <row r="11674" spans="17:34" x14ac:dyDescent="0.3">
      <c r="Q11674" s="1"/>
      <c r="AB11674" s="2"/>
      <c r="AD11674" s="1"/>
      <c r="AE11674" s="1"/>
      <c r="AF11674" s="1"/>
      <c r="AG11674" s="1"/>
      <c r="AH11674" s="1"/>
    </row>
    <row r="11675" spans="17:34" x14ac:dyDescent="0.3">
      <c r="Q11675" s="1"/>
      <c r="AB11675" s="2"/>
      <c r="AD11675" s="1"/>
      <c r="AE11675" s="1"/>
      <c r="AF11675" s="1"/>
      <c r="AG11675" s="1"/>
      <c r="AH11675" s="1"/>
    </row>
    <row r="11676" spans="17:34" x14ac:dyDescent="0.3">
      <c r="Q11676" s="1"/>
      <c r="AB11676" s="2"/>
      <c r="AD11676" s="1"/>
      <c r="AE11676" s="1"/>
      <c r="AF11676" s="1"/>
      <c r="AG11676" s="1"/>
      <c r="AH11676" s="1"/>
    </row>
    <row r="11677" spans="17:34" x14ac:dyDescent="0.3">
      <c r="Q11677" s="1"/>
      <c r="AB11677" s="2"/>
      <c r="AD11677" s="1"/>
      <c r="AE11677" s="1"/>
      <c r="AF11677" s="1"/>
      <c r="AG11677" s="1"/>
      <c r="AH11677" s="1"/>
    </row>
    <row r="11678" spans="17:34" x14ac:dyDescent="0.3">
      <c r="Q11678" s="1"/>
      <c r="AB11678" s="2"/>
      <c r="AD11678" s="1"/>
      <c r="AE11678" s="1"/>
      <c r="AF11678" s="1"/>
      <c r="AG11678" s="1"/>
      <c r="AH11678" s="1"/>
    </row>
    <row r="11679" spans="17:34" x14ac:dyDescent="0.3">
      <c r="Q11679" s="1"/>
      <c r="AB11679" s="2"/>
      <c r="AD11679" s="1"/>
      <c r="AE11679" s="1"/>
      <c r="AF11679" s="1"/>
      <c r="AG11679" s="1"/>
      <c r="AH11679" s="1"/>
    </row>
    <row r="11680" spans="17:34" x14ac:dyDescent="0.3">
      <c r="Q11680" s="1"/>
      <c r="AB11680" s="2"/>
      <c r="AD11680" s="1"/>
      <c r="AE11680" s="1"/>
      <c r="AF11680" s="1"/>
      <c r="AG11680" s="1"/>
      <c r="AH11680" s="1"/>
    </row>
    <row r="11681" spans="17:34" x14ac:dyDescent="0.3">
      <c r="Q11681" s="1"/>
      <c r="AB11681" s="2"/>
      <c r="AD11681" s="1"/>
      <c r="AE11681" s="1"/>
      <c r="AF11681" s="1"/>
      <c r="AG11681" s="1"/>
      <c r="AH11681" s="1"/>
    </row>
    <row r="11682" spans="17:34" x14ac:dyDescent="0.3">
      <c r="Q11682" s="1"/>
      <c r="AB11682" s="2"/>
      <c r="AD11682" s="1"/>
      <c r="AE11682" s="1"/>
      <c r="AF11682" s="1"/>
      <c r="AG11682" s="1"/>
      <c r="AH11682" s="1"/>
    </row>
    <row r="11683" spans="17:34" x14ac:dyDescent="0.3">
      <c r="Q11683" s="1"/>
      <c r="AB11683" s="2"/>
      <c r="AD11683" s="1"/>
      <c r="AE11683" s="1"/>
      <c r="AF11683" s="1"/>
      <c r="AG11683" s="1"/>
      <c r="AH11683" s="1"/>
    </row>
    <row r="11684" spans="17:34" x14ac:dyDescent="0.3">
      <c r="Q11684" s="1"/>
      <c r="AB11684" s="2"/>
      <c r="AD11684" s="1"/>
      <c r="AE11684" s="1"/>
      <c r="AF11684" s="1"/>
      <c r="AG11684" s="1"/>
      <c r="AH11684" s="1"/>
    </row>
    <row r="11685" spans="17:34" x14ac:dyDescent="0.3">
      <c r="Q11685" s="1"/>
      <c r="AB11685" s="2"/>
      <c r="AD11685" s="1"/>
      <c r="AE11685" s="1"/>
      <c r="AF11685" s="1"/>
      <c r="AG11685" s="1"/>
      <c r="AH11685" s="1"/>
    </row>
    <row r="11686" spans="17:34" x14ac:dyDescent="0.3">
      <c r="Q11686" s="1"/>
      <c r="AB11686" s="2"/>
      <c r="AD11686" s="1"/>
      <c r="AE11686" s="1"/>
      <c r="AF11686" s="1"/>
      <c r="AG11686" s="1"/>
      <c r="AH11686" s="1"/>
    </row>
    <row r="11687" spans="17:34" x14ac:dyDescent="0.3">
      <c r="Q11687" s="1"/>
      <c r="AB11687" s="2"/>
      <c r="AD11687" s="1"/>
      <c r="AE11687" s="1"/>
      <c r="AF11687" s="1"/>
      <c r="AG11687" s="1"/>
      <c r="AH11687" s="1"/>
    </row>
    <row r="11688" spans="17:34" x14ac:dyDescent="0.3">
      <c r="Q11688" s="1"/>
      <c r="AB11688" s="2"/>
      <c r="AD11688" s="1"/>
      <c r="AE11688" s="1"/>
      <c r="AF11688" s="1"/>
      <c r="AG11688" s="1"/>
      <c r="AH11688" s="1"/>
    </row>
    <row r="11689" spans="17:34" x14ac:dyDescent="0.3">
      <c r="Q11689" s="1"/>
      <c r="AB11689" s="2"/>
      <c r="AD11689" s="1"/>
      <c r="AE11689" s="1"/>
      <c r="AF11689" s="1"/>
      <c r="AG11689" s="1"/>
      <c r="AH11689" s="1"/>
    </row>
    <row r="11690" spans="17:34" x14ac:dyDescent="0.3">
      <c r="Q11690" s="1"/>
      <c r="AB11690" s="2"/>
      <c r="AD11690" s="1"/>
      <c r="AE11690" s="1"/>
      <c r="AF11690" s="1"/>
      <c r="AG11690" s="1"/>
      <c r="AH11690" s="1"/>
    </row>
    <row r="11691" spans="17:34" x14ac:dyDescent="0.3">
      <c r="Q11691" s="1"/>
      <c r="AB11691" s="2"/>
      <c r="AD11691" s="1"/>
      <c r="AE11691" s="1"/>
      <c r="AF11691" s="1"/>
      <c r="AG11691" s="1"/>
      <c r="AH11691" s="1"/>
    </row>
    <row r="11692" spans="17:34" x14ac:dyDescent="0.3">
      <c r="Q11692" s="1"/>
      <c r="AB11692" s="2"/>
      <c r="AD11692" s="1"/>
      <c r="AE11692" s="1"/>
      <c r="AF11692" s="1"/>
      <c r="AG11692" s="1"/>
      <c r="AH11692" s="1"/>
    </row>
    <row r="11693" spans="17:34" x14ac:dyDescent="0.3">
      <c r="Q11693" s="1"/>
      <c r="AB11693" s="2"/>
      <c r="AD11693" s="1"/>
      <c r="AE11693" s="1"/>
      <c r="AF11693" s="1"/>
      <c r="AG11693" s="1"/>
      <c r="AH11693" s="1"/>
    </row>
    <row r="11694" spans="17:34" x14ac:dyDescent="0.3">
      <c r="Q11694" s="1"/>
      <c r="AB11694" s="2"/>
      <c r="AD11694" s="1"/>
      <c r="AE11694" s="1"/>
      <c r="AF11694" s="1"/>
      <c r="AG11694" s="1"/>
      <c r="AH11694" s="1"/>
    </row>
    <row r="11695" spans="17:34" x14ac:dyDescent="0.3">
      <c r="Q11695" s="1"/>
      <c r="AB11695" s="2"/>
      <c r="AD11695" s="1"/>
      <c r="AE11695" s="1"/>
      <c r="AF11695" s="1"/>
      <c r="AG11695" s="1"/>
      <c r="AH11695" s="1"/>
    </row>
    <row r="11696" spans="17:34" x14ac:dyDescent="0.3">
      <c r="Q11696" s="1"/>
      <c r="AB11696" s="2"/>
      <c r="AD11696" s="1"/>
      <c r="AE11696" s="1"/>
      <c r="AF11696" s="1"/>
      <c r="AG11696" s="1"/>
      <c r="AH11696" s="1"/>
    </row>
    <row r="11697" spans="17:34" x14ac:dyDescent="0.3">
      <c r="Q11697" s="1"/>
      <c r="AB11697" s="2"/>
      <c r="AD11697" s="1"/>
      <c r="AE11697" s="1"/>
      <c r="AF11697" s="1"/>
      <c r="AG11697" s="1"/>
      <c r="AH11697" s="1"/>
    </row>
    <row r="11698" spans="17:34" x14ac:dyDescent="0.3">
      <c r="Q11698" s="1"/>
      <c r="AB11698" s="2"/>
      <c r="AD11698" s="1"/>
      <c r="AE11698" s="1"/>
      <c r="AF11698" s="1"/>
      <c r="AG11698" s="1"/>
      <c r="AH11698" s="1"/>
    </row>
    <row r="11699" spans="17:34" x14ac:dyDescent="0.3">
      <c r="Q11699" s="1"/>
      <c r="AB11699" s="2"/>
      <c r="AD11699" s="1"/>
      <c r="AE11699" s="1"/>
      <c r="AF11699" s="1"/>
      <c r="AG11699" s="1"/>
      <c r="AH11699" s="1"/>
    </row>
    <row r="11700" spans="17:34" x14ac:dyDescent="0.3">
      <c r="Q11700" s="1"/>
      <c r="AB11700" s="2"/>
      <c r="AD11700" s="1"/>
      <c r="AE11700" s="1"/>
      <c r="AF11700" s="1"/>
      <c r="AG11700" s="1"/>
      <c r="AH11700" s="1"/>
    </row>
    <row r="11701" spans="17:34" x14ac:dyDescent="0.3">
      <c r="Q11701" s="1"/>
      <c r="AB11701" s="2"/>
      <c r="AD11701" s="1"/>
      <c r="AE11701" s="1"/>
      <c r="AF11701" s="1"/>
      <c r="AG11701" s="1"/>
      <c r="AH11701" s="1"/>
    </row>
    <row r="11702" spans="17:34" x14ac:dyDescent="0.3">
      <c r="Q11702" s="1"/>
      <c r="AB11702" s="2"/>
      <c r="AD11702" s="1"/>
      <c r="AE11702" s="1"/>
      <c r="AF11702" s="1"/>
      <c r="AG11702" s="1"/>
      <c r="AH11702" s="1"/>
    </row>
    <row r="11703" spans="17:34" x14ac:dyDescent="0.3">
      <c r="Q11703" s="1"/>
      <c r="AB11703" s="2"/>
      <c r="AD11703" s="1"/>
      <c r="AE11703" s="1"/>
      <c r="AF11703" s="1"/>
      <c r="AG11703" s="1"/>
      <c r="AH11703" s="1"/>
    </row>
    <row r="11704" spans="17:34" x14ac:dyDescent="0.3">
      <c r="Q11704" s="1"/>
      <c r="AB11704" s="2"/>
      <c r="AD11704" s="1"/>
      <c r="AE11704" s="1"/>
      <c r="AF11704" s="1"/>
      <c r="AG11704" s="1"/>
      <c r="AH11704" s="1"/>
    </row>
    <row r="11705" spans="17:34" x14ac:dyDescent="0.3">
      <c r="Q11705" s="1"/>
      <c r="AB11705" s="2"/>
      <c r="AD11705" s="1"/>
      <c r="AE11705" s="1"/>
      <c r="AF11705" s="1"/>
      <c r="AG11705" s="1"/>
      <c r="AH11705" s="1"/>
    </row>
    <row r="11706" spans="17:34" x14ac:dyDescent="0.3">
      <c r="Q11706" s="1"/>
      <c r="AB11706" s="2"/>
      <c r="AD11706" s="1"/>
      <c r="AE11706" s="1"/>
      <c r="AF11706" s="1"/>
      <c r="AG11706" s="1"/>
      <c r="AH11706" s="1"/>
    </row>
    <row r="11707" spans="17:34" x14ac:dyDescent="0.3">
      <c r="Q11707" s="1"/>
      <c r="AB11707" s="2"/>
      <c r="AD11707" s="1"/>
      <c r="AE11707" s="1"/>
      <c r="AF11707" s="1"/>
      <c r="AG11707" s="1"/>
      <c r="AH11707" s="1"/>
    </row>
    <row r="11708" spans="17:34" x14ac:dyDescent="0.3">
      <c r="Q11708" s="1"/>
      <c r="AB11708" s="2"/>
      <c r="AD11708" s="1"/>
      <c r="AE11708" s="1"/>
      <c r="AF11708" s="1"/>
      <c r="AG11708" s="1"/>
      <c r="AH11708" s="1"/>
    </row>
    <row r="11709" spans="17:34" x14ac:dyDescent="0.3">
      <c r="Q11709" s="1"/>
      <c r="AB11709" s="2"/>
      <c r="AD11709" s="1"/>
      <c r="AE11709" s="1"/>
      <c r="AF11709" s="1"/>
      <c r="AG11709" s="1"/>
      <c r="AH11709" s="1"/>
    </row>
    <row r="11710" spans="17:34" x14ac:dyDescent="0.3">
      <c r="Q11710" s="1"/>
      <c r="AB11710" s="2"/>
      <c r="AD11710" s="1"/>
      <c r="AE11710" s="1"/>
      <c r="AF11710" s="1"/>
      <c r="AG11710" s="1"/>
      <c r="AH11710" s="1"/>
    </row>
    <row r="11711" spans="17:34" x14ac:dyDescent="0.3">
      <c r="Q11711" s="1"/>
      <c r="AB11711" s="2"/>
      <c r="AD11711" s="1"/>
      <c r="AE11711" s="1"/>
      <c r="AF11711" s="1"/>
      <c r="AG11711" s="1"/>
      <c r="AH11711" s="1"/>
    </row>
    <row r="11712" spans="17:34" x14ac:dyDescent="0.3">
      <c r="Q11712" s="1"/>
      <c r="AB11712" s="2"/>
      <c r="AD11712" s="1"/>
      <c r="AE11712" s="1"/>
      <c r="AF11712" s="1"/>
      <c r="AG11712" s="1"/>
      <c r="AH11712" s="1"/>
    </row>
    <row r="11713" spans="17:34" x14ac:dyDescent="0.3">
      <c r="Q11713" s="1"/>
      <c r="AB11713" s="2"/>
      <c r="AD11713" s="1"/>
      <c r="AE11713" s="1"/>
      <c r="AF11713" s="1"/>
      <c r="AG11713" s="1"/>
      <c r="AH11713" s="1"/>
    </row>
    <row r="11714" spans="17:34" x14ac:dyDescent="0.3">
      <c r="Q11714" s="1"/>
      <c r="AB11714" s="2"/>
      <c r="AD11714" s="1"/>
      <c r="AE11714" s="1"/>
      <c r="AF11714" s="1"/>
      <c r="AG11714" s="1"/>
      <c r="AH11714" s="1"/>
    </row>
    <row r="11715" spans="17:34" x14ac:dyDescent="0.3">
      <c r="Q11715" s="1"/>
      <c r="AB11715" s="2"/>
      <c r="AD11715" s="1"/>
      <c r="AE11715" s="1"/>
      <c r="AF11715" s="1"/>
      <c r="AG11715" s="1"/>
      <c r="AH11715" s="1"/>
    </row>
    <row r="11716" spans="17:34" x14ac:dyDescent="0.3">
      <c r="Q11716" s="1"/>
      <c r="AB11716" s="2"/>
      <c r="AD11716" s="1"/>
      <c r="AE11716" s="1"/>
      <c r="AF11716" s="1"/>
      <c r="AG11716" s="1"/>
      <c r="AH11716" s="1"/>
    </row>
    <row r="11717" spans="17:34" x14ac:dyDescent="0.3">
      <c r="Q11717" s="1"/>
      <c r="AB11717" s="2"/>
      <c r="AD11717" s="1"/>
      <c r="AE11717" s="1"/>
      <c r="AF11717" s="1"/>
      <c r="AG11717" s="1"/>
      <c r="AH11717" s="1"/>
    </row>
    <row r="11718" spans="17:34" x14ac:dyDescent="0.3">
      <c r="Q11718" s="1"/>
      <c r="AB11718" s="2"/>
      <c r="AD11718" s="1"/>
      <c r="AE11718" s="1"/>
      <c r="AF11718" s="1"/>
      <c r="AG11718" s="1"/>
      <c r="AH11718" s="1"/>
    </row>
    <row r="11719" spans="17:34" x14ac:dyDescent="0.3">
      <c r="Q11719" s="1"/>
      <c r="AB11719" s="2"/>
      <c r="AD11719" s="1"/>
      <c r="AE11719" s="1"/>
      <c r="AF11719" s="1"/>
      <c r="AG11719" s="1"/>
      <c r="AH11719" s="1"/>
    </row>
    <row r="11720" spans="17:34" x14ac:dyDescent="0.3">
      <c r="Q11720" s="1"/>
      <c r="AB11720" s="2"/>
      <c r="AD11720" s="1"/>
      <c r="AE11720" s="1"/>
      <c r="AF11720" s="1"/>
      <c r="AG11720" s="1"/>
      <c r="AH11720" s="1"/>
    </row>
    <row r="11721" spans="17:34" x14ac:dyDescent="0.3">
      <c r="Q11721" s="1"/>
      <c r="AB11721" s="2"/>
      <c r="AD11721" s="1"/>
      <c r="AE11721" s="1"/>
      <c r="AF11721" s="1"/>
      <c r="AG11721" s="1"/>
      <c r="AH11721" s="1"/>
    </row>
    <row r="11722" spans="17:34" x14ac:dyDescent="0.3">
      <c r="Q11722" s="1"/>
      <c r="AB11722" s="2"/>
      <c r="AD11722" s="1"/>
      <c r="AE11722" s="1"/>
      <c r="AF11722" s="1"/>
      <c r="AG11722" s="1"/>
      <c r="AH11722" s="1"/>
    </row>
    <row r="11723" spans="17:34" x14ac:dyDescent="0.3">
      <c r="Q11723" s="1"/>
      <c r="AB11723" s="2"/>
      <c r="AD11723" s="1"/>
      <c r="AE11723" s="1"/>
      <c r="AF11723" s="1"/>
      <c r="AG11723" s="1"/>
      <c r="AH11723" s="1"/>
    </row>
    <row r="11724" spans="17:34" x14ac:dyDescent="0.3">
      <c r="Q11724" s="1"/>
      <c r="AB11724" s="2"/>
      <c r="AD11724" s="1"/>
      <c r="AE11724" s="1"/>
      <c r="AF11724" s="1"/>
      <c r="AG11724" s="1"/>
      <c r="AH11724" s="1"/>
    </row>
    <row r="11725" spans="17:34" x14ac:dyDescent="0.3">
      <c r="Q11725" s="1"/>
      <c r="AB11725" s="2"/>
      <c r="AD11725" s="1"/>
      <c r="AE11725" s="1"/>
      <c r="AF11725" s="1"/>
      <c r="AG11725" s="1"/>
      <c r="AH11725" s="1"/>
    </row>
    <row r="11726" spans="17:34" x14ac:dyDescent="0.3">
      <c r="Q11726" s="1"/>
      <c r="AB11726" s="2"/>
      <c r="AD11726" s="1"/>
      <c r="AE11726" s="1"/>
      <c r="AF11726" s="1"/>
      <c r="AG11726" s="1"/>
      <c r="AH11726" s="1"/>
    </row>
    <row r="11727" spans="17:34" x14ac:dyDescent="0.3">
      <c r="Q11727" s="1"/>
      <c r="AB11727" s="2"/>
      <c r="AD11727" s="1"/>
      <c r="AE11727" s="1"/>
      <c r="AF11727" s="1"/>
      <c r="AG11727" s="1"/>
      <c r="AH11727" s="1"/>
    </row>
    <row r="11728" spans="17:34" x14ac:dyDescent="0.3">
      <c r="Q11728" s="1"/>
      <c r="AB11728" s="2"/>
      <c r="AD11728" s="1"/>
      <c r="AE11728" s="1"/>
      <c r="AF11728" s="1"/>
      <c r="AG11728" s="1"/>
      <c r="AH11728" s="1"/>
    </row>
    <row r="11729" spans="17:34" x14ac:dyDescent="0.3">
      <c r="Q11729" s="1"/>
      <c r="AB11729" s="2"/>
      <c r="AD11729" s="1"/>
      <c r="AE11729" s="1"/>
      <c r="AF11729" s="1"/>
      <c r="AG11729" s="1"/>
      <c r="AH11729" s="1"/>
    </row>
    <row r="11730" spans="17:34" x14ac:dyDescent="0.3">
      <c r="Q11730" s="1"/>
      <c r="AB11730" s="2"/>
      <c r="AD11730" s="1"/>
      <c r="AE11730" s="1"/>
      <c r="AF11730" s="1"/>
      <c r="AG11730" s="1"/>
      <c r="AH11730" s="1"/>
    </row>
    <row r="11731" spans="17:34" x14ac:dyDescent="0.3">
      <c r="Q11731" s="1"/>
      <c r="AB11731" s="2"/>
      <c r="AD11731" s="1"/>
      <c r="AE11731" s="1"/>
      <c r="AF11731" s="1"/>
      <c r="AG11731" s="1"/>
      <c r="AH11731" s="1"/>
    </row>
    <row r="11732" spans="17:34" x14ac:dyDescent="0.3">
      <c r="Q11732" s="1"/>
      <c r="AB11732" s="2"/>
      <c r="AD11732" s="1"/>
      <c r="AE11732" s="1"/>
      <c r="AF11732" s="1"/>
      <c r="AG11732" s="1"/>
      <c r="AH11732" s="1"/>
    </row>
    <row r="11733" spans="17:34" x14ac:dyDescent="0.3">
      <c r="Q11733" s="1"/>
      <c r="AB11733" s="2"/>
      <c r="AD11733" s="1"/>
      <c r="AE11733" s="1"/>
      <c r="AF11733" s="1"/>
      <c r="AG11733" s="1"/>
      <c r="AH11733" s="1"/>
    </row>
    <row r="11734" spans="17:34" x14ac:dyDescent="0.3">
      <c r="Q11734" s="1"/>
      <c r="AB11734" s="2"/>
      <c r="AD11734" s="1"/>
      <c r="AE11734" s="1"/>
      <c r="AF11734" s="1"/>
      <c r="AG11734" s="1"/>
      <c r="AH11734" s="1"/>
    </row>
    <row r="11735" spans="17:34" x14ac:dyDescent="0.3">
      <c r="Q11735" s="1"/>
      <c r="AB11735" s="2"/>
      <c r="AD11735" s="1"/>
      <c r="AE11735" s="1"/>
      <c r="AF11735" s="1"/>
      <c r="AG11735" s="1"/>
      <c r="AH11735" s="1"/>
    </row>
    <row r="11736" spans="17:34" x14ac:dyDescent="0.3">
      <c r="Q11736" s="1"/>
      <c r="AB11736" s="2"/>
      <c r="AD11736" s="1"/>
      <c r="AE11736" s="1"/>
      <c r="AF11736" s="1"/>
      <c r="AG11736" s="1"/>
      <c r="AH11736" s="1"/>
    </row>
    <row r="11737" spans="17:34" x14ac:dyDescent="0.3">
      <c r="Q11737" s="1"/>
      <c r="AB11737" s="2"/>
      <c r="AD11737" s="1"/>
      <c r="AE11737" s="1"/>
      <c r="AF11737" s="1"/>
      <c r="AG11737" s="1"/>
      <c r="AH11737" s="1"/>
    </row>
    <row r="11738" spans="17:34" x14ac:dyDescent="0.3">
      <c r="Q11738" s="1"/>
      <c r="AB11738" s="2"/>
      <c r="AD11738" s="1"/>
      <c r="AE11738" s="1"/>
      <c r="AF11738" s="1"/>
      <c r="AG11738" s="1"/>
      <c r="AH11738" s="1"/>
    </row>
    <row r="11739" spans="17:34" x14ac:dyDescent="0.3">
      <c r="Q11739" s="1"/>
      <c r="AB11739" s="2"/>
      <c r="AD11739" s="1"/>
      <c r="AE11739" s="1"/>
      <c r="AF11739" s="1"/>
      <c r="AG11739" s="1"/>
      <c r="AH11739" s="1"/>
    </row>
    <row r="11740" spans="17:34" x14ac:dyDescent="0.3">
      <c r="Q11740" s="1"/>
      <c r="AB11740" s="2"/>
      <c r="AD11740" s="1"/>
      <c r="AE11740" s="1"/>
      <c r="AF11740" s="1"/>
      <c r="AG11740" s="1"/>
      <c r="AH11740" s="1"/>
    </row>
    <row r="11741" spans="17:34" x14ac:dyDescent="0.3">
      <c r="Q11741" s="1"/>
      <c r="AB11741" s="2"/>
      <c r="AD11741" s="1"/>
      <c r="AE11741" s="1"/>
      <c r="AF11741" s="1"/>
      <c r="AG11741" s="1"/>
      <c r="AH11741" s="1"/>
    </row>
    <row r="11742" spans="17:34" x14ac:dyDescent="0.3">
      <c r="Q11742" s="1"/>
      <c r="AB11742" s="2"/>
      <c r="AD11742" s="1"/>
      <c r="AE11742" s="1"/>
      <c r="AF11742" s="1"/>
      <c r="AG11742" s="1"/>
      <c r="AH11742" s="1"/>
    </row>
    <row r="11743" spans="17:34" x14ac:dyDescent="0.3">
      <c r="Q11743" s="1"/>
      <c r="AB11743" s="2"/>
      <c r="AD11743" s="1"/>
      <c r="AE11743" s="1"/>
      <c r="AF11743" s="1"/>
      <c r="AG11743" s="1"/>
      <c r="AH11743" s="1"/>
    </row>
    <row r="11744" spans="17:34" x14ac:dyDescent="0.3">
      <c r="Q11744" s="1"/>
      <c r="AB11744" s="2"/>
      <c r="AD11744" s="1"/>
      <c r="AE11744" s="1"/>
      <c r="AF11744" s="1"/>
      <c r="AG11744" s="1"/>
      <c r="AH11744" s="1"/>
    </row>
    <row r="11745" spans="17:34" x14ac:dyDescent="0.3">
      <c r="Q11745" s="1"/>
      <c r="AB11745" s="2"/>
      <c r="AD11745" s="1"/>
      <c r="AE11745" s="1"/>
      <c r="AF11745" s="1"/>
      <c r="AG11745" s="1"/>
      <c r="AH11745" s="1"/>
    </row>
    <row r="11746" spans="17:34" x14ac:dyDescent="0.3">
      <c r="Q11746" s="1"/>
      <c r="AB11746" s="2"/>
      <c r="AD11746" s="1"/>
      <c r="AE11746" s="1"/>
      <c r="AF11746" s="1"/>
      <c r="AG11746" s="1"/>
      <c r="AH11746" s="1"/>
    </row>
    <row r="11747" spans="17:34" x14ac:dyDescent="0.3">
      <c r="Q11747" s="1"/>
      <c r="AB11747" s="2"/>
      <c r="AD11747" s="1"/>
      <c r="AE11747" s="1"/>
      <c r="AF11747" s="1"/>
      <c r="AG11747" s="1"/>
      <c r="AH11747" s="1"/>
    </row>
    <row r="11748" spans="17:34" x14ac:dyDescent="0.3">
      <c r="Q11748" s="1"/>
      <c r="AB11748" s="2"/>
      <c r="AD11748" s="1"/>
      <c r="AE11748" s="1"/>
      <c r="AF11748" s="1"/>
      <c r="AG11748" s="1"/>
      <c r="AH11748" s="1"/>
    </row>
    <row r="11749" spans="17:34" x14ac:dyDescent="0.3">
      <c r="Q11749" s="1"/>
      <c r="AB11749" s="2"/>
      <c r="AD11749" s="1"/>
      <c r="AE11749" s="1"/>
      <c r="AF11749" s="1"/>
      <c r="AG11749" s="1"/>
      <c r="AH11749" s="1"/>
    </row>
    <row r="11750" spans="17:34" x14ac:dyDescent="0.3">
      <c r="Q11750" s="1"/>
      <c r="AB11750" s="2"/>
      <c r="AD11750" s="1"/>
      <c r="AE11750" s="1"/>
      <c r="AF11750" s="1"/>
      <c r="AG11750" s="1"/>
      <c r="AH11750" s="1"/>
    </row>
    <row r="11751" spans="17:34" x14ac:dyDescent="0.3">
      <c r="Q11751" s="1"/>
      <c r="AB11751" s="2"/>
      <c r="AD11751" s="1"/>
      <c r="AE11751" s="1"/>
      <c r="AF11751" s="1"/>
      <c r="AG11751" s="1"/>
      <c r="AH11751" s="1"/>
    </row>
    <row r="11752" spans="17:34" x14ac:dyDescent="0.3">
      <c r="Q11752" s="1"/>
      <c r="AB11752" s="2"/>
      <c r="AD11752" s="1"/>
      <c r="AE11752" s="1"/>
      <c r="AF11752" s="1"/>
      <c r="AG11752" s="1"/>
      <c r="AH11752" s="1"/>
    </row>
    <row r="11753" spans="17:34" x14ac:dyDescent="0.3">
      <c r="Q11753" s="1"/>
      <c r="AB11753" s="2"/>
      <c r="AD11753" s="1"/>
      <c r="AE11753" s="1"/>
      <c r="AF11753" s="1"/>
      <c r="AG11753" s="1"/>
      <c r="AH11753" s="1"/>
    </row>
    <row r="11754" spans="17:34" x14ac:dyDescent="0.3">
      <c r="Q11754" s="1"/>
      <c r="AB11754" s="2"/>
      <c r="AD11754" s="1"/>
      <c r="AE11754" s="1"/>
      <c r="AF11754" s="1"/>
      <c r="AG11754" s="1"/>
      <c r="AH11754" s="1"/>
    </row>
    <row r="11755" spans="17:34" x14ac:dyDescent="0.3">
      <c r="Q11755" s="1"/>
      <c r="AB11755" s="2"/>
      <c r="AD11755" s="1"/>
      <c r="AE11755" s="1"/>
      <c r="AF11755" s="1"/>
      <c r="AG11755" s="1"/>
      <c r="AH11755" s="1"/>
    </row>
    <row r="11756" spans="17:34" x14ac:dyDescent="0.3">
      <c r="Q11756" s="1"/>
      <c r="AB11756" s="2"/>
      <c r="AD11756" s="1"/>
      <c r="AE11756" s="1"/>
      <c r="AF11756" s="1"/>
      <c r="AG11756" s="1"/>
      <c r="AH11756" s="1"/>
    </row>
    <row r="11757" spans="17:34" x14ac:dyDescent="0.3">
      <c r="Q11757" s="1"/>
      <c r="AB11757" s="2"/>
      <c r="AD11757" s="1"/>
      <c r="AE11757" s="1"/>
      <c r="AF11757" s="1"/>
      <c r="AG11757" s="1"/>
      <c r="AH11757" s="1"/>
    </row>
    <row r="11758" spans="17:34" x14ac:dyDescent="0.3">
      <c r="Q11758" s="1"/>
      <c r="AB11758" s="2"/>
      <c r="AD11758" s="1"/>
      <c r="AE11758" s="1"/>
      <c r="AF11758" s="1"/>
      <c r="AG11758" s="1"/>
      <c r="AH11758" s="1"/>
    </row>
    <row r="11759" spans="17:34" x14ac:dyDescent="0.3">
      <c r="Q11759" s="1"/>
      <c r="AB11759" s="2"/>
      <c r="AD11759" s="1"/>
      <c r="AE11759" s="1"/>
      <c r="AF11759" s="1"/>
      <c r="AG11759" s="1"/>
      <c r="AH11759" s="1"/>
    </row>
    <row r="11760" spans="17:34" x14ac:dyDescent="0.3">
      <c r="Q11760" s="1"/>
      <c r="AB11760" s="2"/>
      <c r="AD11760" s="1"/>
      <c r="AE11760" s="1"/>
      <c r="AF11760" s="1"/>
      <c r="AG11760" s="1"/>
      <c r="AH11760" s="1"/>
    </row>
    <row r="11761" spans="17:34" x14ac:dyDescent="0.3">
      <c r="Q11761" s="1"/>
      <c r="AB11761" s="2"/>
      <c r="AD11761" s="1"/>
      <c r="AE11761" s="1"/>
      <c r="AF11761" s="1"/>
      <c r="AG11761" s="1"/>
      <c r="AH11761" s="1"/>
    </row>
    <row r="11762" spans="17:34" x14ac:dyDescent="0.3">
      <c r="Q11762" s="1"/>
      <c r="AB11762" s="2"/>
      <c r="AD11762" s="1"/>
      <c r="AE11762" s="1"/>
      <c r="AF11762" s="1"/>
      <c r="AG11762" s="1"/>
      <c r="AH11762" s="1"/>
    </row>
    <row r="11763" spans="17:34" x14ac:dyDescent="0.3">
      <c r="Q11763" s="1"/>
      <c r="AB11763" s="2"/>
      <c r="AD11763" s="1"/>
      <c r="AE11763" s="1"/>
      <c r="AF11763" s="1"/>
      <c r="AG11763" s="1"/>
      <c r="AH11763" s="1"/>
    </row>
    <row r="11764" spans="17:34" x14ac:dyDescent="0.3">
      <c r="Q11764" s="1"/>
      <c r="AB11764" s="2"/>
      <c r="AD11764" s="1"/>
      <c r="AE11764" s="1"/>
      <c r="AF11764" s="1"/>
      <c r="AG11764" s="1"/>
      <c r="AH11764" s="1"/>
    </row>
    <row r="11765" spans="17:34" x14ac:dyDescent="0.3">
      <c r="Q11765" s="1"/>
      <c r="AB11765" s="2"/>
      <c r="AD11765" s="1"/>
      <c r="AE11765" s="1"/>
      <c r="AF11765" s="1"/>
      <c r="AG11765" s="1"/>
      <c r="AH11765" s="1"/>
    </row>
    <row r="11766" spans="17:34" x14ac:dyDescent="0.3">
      <c r="Q11766" s="1"/>
      <c r="AB11766" s="2"/>
      <c r="AD11766" s="1"/>
      <c r="AE11766" s="1"/>
      <c r="AF11766" s="1"/>
      <c r="AG11766" s="1"/>
      <c r="AH11766" s="1"/>
    </row>
    <row r="11767" spans="17:34" x14ac:dyDescent="0.3">
      <c r="Q11767" s="1"/>
      <c r="AB11767" s="2"/>
      <c r="AD11767" s="1"/>
      <c r="AE11767" s="1"/>
      <c r="AF11767" s="1"/>
      <c r="AG11767" s="1"/>
      <c r="AH11767" s="1"/>
    </row>
    <row r="11768" spans="17:34" x14ac:dyDescent="0.3">
      <c r="Q11768" s="1"/>
      <c r="AB11768" s="2"/>
      <c r="AD11768" s="1"/>
      <c r="AE11768" s="1"/>
      <c r="AF11768" s="1"/>
      <c r="AG11768" s="1"/>
      <c r="AH11768" s="1"/>
    </row>
    <row r="11769" spans="17:34" x14ac:dyDescent="0.3">
      <c r="Q11769" s="1"/>
      <c r="AB11769" s="2"/>
      <c r="AD11769" s="1"/>
      <c r="AE11769" s="1"/>
      <c r="AF11769" s="1"/>
      <c r="AG11769" s="1"/>
      <c r="AH11769" s="1"/>
    </row>
    <row r="11770" spans="17:34" x14ac:dyDescent="0.3">
      <c r="Q11770" s="1"/>
      <c r="AB11770" s="2"/>
      <c r="AD11770" s="1"/>
      <c r="AE11770" s="1"/>
      <c r="AF11770" s="1"/>
      <c r="AG11770" s="1"/>
      <c r="AH11770" s="1"/>
    </row>
    <row r="11771" spans="17:34" x14ac:dyDescent="0.3">
      <c r="Q11771" s="1"/>
      <c r="AB11771" s="2"/>
      <c r="AD11771" s="1"/>
      <c r="AE11771" s="1"/>
      <c r="AF11771" s="1"/>
      <c r="AG11771" s="1"/>
      <c r="AH11771" s="1"/>
    </row>
    <row r="11772" spans="17:34" x14ac:dyDescent="0.3">
      <c r="Q11772" s="1"/>
      <c r="AB11772" s="2"/>
      <c r="AD11772" s="1"/>
      <c r="AE11772" s="1"/>
      <c r="AF11772" s="1"/>
      <c r="AG11772" s="1"/>
      <c r="AH11772" s="1"/>
    </row>
    <row r="11773" spans="17:34" x14ac:dyDescent="0.3">
      <c r="Q11773" s="1"/>
      <c r="AB11773" s="2"/>
      <c r="AD11773" s="1"/>
      <c r="AE11773" s="1"/>
      <c r="AF11773" s="1"/>
      <c r="AG11773" s="1"/>
      <c r="AH11773" s="1"/>
    </row>
    <row r="11774" spans="17:34" x14ac:dyDescent="0.3">
      <c r="Q11774" s="1"/>
      <c r="AB11774" s="2"/>
      <c r="AD11774" s="1"/>
      <c r="AE11774" s="1"/>
      <c r="AF11774" s="1"/>
      <c r="AG11774" s="1"/>
      <c r="AH11774" s="1"/>
    </row>
    <row r="11775" spans="17:34" x14ac:dyDescent="0.3">
      <c r="Q11775" s="1"/>
      <c r="AB11775" s="2"/>
      <c r="AD11775" s="1"/>
      <c r="AE11775" s="1"/>
      <c r="AF11775" s="1"/>
      <c r="AG11775" s="1"/>
      <c r="AH11775" s="1"/>
    </row>
    <row r="11776" spans="17:34" x14ac:dyDescent="0.3">
      <c r="Q11776" s="1"/>
      <c r="AB11776" s="2"/>
      <c r="AD11776" s="1"/>
      <c r="AE11776" s="1"/>
      <c r="AF11776" s="1"/>
      <c r="AG11776" s="1"/>
      <c r="AH11776" s="1"/>
    </row>
    <row r="11777" spans="17:34" x14ac:dyDescent="0.3">
      <c r="Q11777" s="1"/>
      <c r="AB11777" s="2"/>
      <c r="AD11777" s="1"/>
      <c r="AE11777" s="1"/>
      <c r="AF11777" s="1"/>
      <c r="AG11777" s="1"/>
      <c r="AH11777" s="1"/>
    </row>
    <row r="11778" spans="17:34" x14ac:dyDescent="0.3">
      <c r="Q11778" s="1"/>
      <c r="AB11778" s="2"/>
      <c r="AD11778" s="1"/>
      <c r="AE11778" s="1"/>
      <c r="AF11778" s="1"/>
      <c r="AG11778" s="1"/>
      <c r="AH11778" s="1"/>
    </row>
    <row r="11779" spans="17:34" x14ac:dyDescent="0.3">
      <c r="Q11779" s="1"/>
      <c r="AB11779" s="2"/>
      <c r="AD11779" s="1"/>
      <c r="AE11779" s="1"/>
      <c r="AF11779" s="1"/>
      <c r="AG11779" s="1"/>
      <c r="AH11779" s="1"/>
    </row>
    <row r="11780" spans="17:34" x14ac:dyDescent="0.3">
      <c r="Q11780" s="1"/>
      <c r="AB11780" s="2"/>
      <c r="AD11780" s="1"/>
      <c r="AE11780" s="1"/>
      <c r="AF11780" s="1"/>
      <c r="AG11780" s="1"/>
      <c r="AH11780" s="1"/>
    </row>
    <row r="11781" spans="17:34" x14ac:dyDescent="0.3">
      <c r="Q11781" s="1"/>
      <c r="AB11781" s="2"/>
      <c r="AD11781" s="1"/>
      <c r="AE11781" s="1"/>
      <c r="AF11781" s="1"/>
      <c r="AG11781" s="1"/>
      <c r="AH11781" s="1"/>
    </row>
    <row r="11782" spans="17:34" x14ac:dyDescent="0.3">
      <c r="Q11782" s="1"/>
      <c r="AB11782" s="2"/>
      <c r="AD11782" s="1"/>
      <c r="AE11782" s="1"/>
      <c r="AF11782" s="1"/>
      <c r="AG11782" s="1"/>
      <c r="AH11782" s="1"/>
    </row>
    <row r="11783" spans="17:34" x14ac:dyDescent="0.3">
      <c r="Q11783" s="1"/>
      <c r="AB11783" s="2"/>
      <c r="AD11783" s="1"/>
      <c r="AE11783" s="1"/>
      <c r="AF11783" s="1"/>
      <c r="AG11783" s="1"/>
      <c r="AH11783" s="1"/>
    </row>
    <row r="11784" spans="17:34" x14ac:dyDescent="0.3">
      <c r="Q11784" s="1"/>
      <c r="AB11784" s="2"/>
      <c r="AD11784" s="1"/>
      <c r="AE11784" s="1"/>
      <c r="AF11784" s="1"/>
      <c r="AG11784" s="1"/>
      <c r="AH11784" s="1"/>
    </row>
    <row r="11785" spans="17:34" x14ac:dyDescent="0.3">
      <c r="Q11785" s="1"/>
      <c r="AB11785" s="2"/>
      <c r="AD11785" s="1"/>
      <c r="AE11785" s="1"/>
      <c r="AF11785" s="1"/>
      <c r="AG11785" s="1"/>
      <c r="AH11785" s="1"/>
    </row>
    <row r="11786" spans="17:34" x14ac:dyDescent="0.3">
      <c r="Q11786" s="1"/>
      <c r="AB11786" s="2"/>
      <c r="AD11786" s="1"/>
      <c r="AE11786" s="1"/>
      <c r="AF11786" s="1"/>
      <c r="AG11786" s="1"/>
      <c r="AH11786" s="1"/>
    </row>
    <row r="11787" spans="17:34" x14ac:dyDescent="0.3">
      <c r="Q11787" s="1"/>
      <c r="AB11787" s="2"/>
      <c r="AD11787" s="1"/>
      <c r="AE11787" s="1"/>
      <c r="AF11787" s="1"/>
      <c r="AG11787" s="1"/>
      <c r="AH11787" s="1"/>
    </row>
    <row r="11788" spans="17:34" x14ac:dyDescent="0.3">
      <c r="Q11788" s="1"/>
      <c r="AB11788" s="2"/>
      <c r="AD11788" s="1"/>
      <c r="AE11788" s="1"/>
      <c r="AF11788" s="1"/>
      <c r="AG11788" s="1"/>
      <c r="AH11788" s="1"/>
    </row>
    <row r="11789" spans="17:34" x14ac:dyDescent="0.3">
      <c r="Q11789" s="1"/>
      <c r="AB11789" s="2"/>
      <c r="AD11789" s="1"/>
      <c r="AE11789" s="1"/>
      <c r="AF11789" s="1"/>
      <c r="AG11789" s="1"/>
      <c r="AH11789" s="1"/>
    </row>
    <row r="11790" spans="17:34" x14ac:dyDescent="0.3">
      <c r="Q11790" s="1"/>
      <c r="AB11790" s="2"/>
      <c r="AD11790" s="1"/>
      <c r="AE11790" s="1"/>
      <c r="AF11790" s="1"/>
      <c r="AG11790" s="1"/>
      <c r="AH11790" s="1"/>
    </row>
    <row r="11791" spans="17:34" x14ac:dyDescent="0.3">
      <c r="Q11791" s="1"/>
      <c r="AB11791" s="2"/>
      <c r="AD11791" s="1"/>
      <c r="AE11791" s="1"/>
      <c r="AF11791" s="1"/>
      <c r="AG11791" s="1"/>
      <c r="AH11791" s="1"/>
    </row>
    <row r="11792" spans="17:34" x14ac:dyDescent="0.3">
      <c r="Q11792" s="1"/>
      <c r="AB11792" s="2"/>
      <c r="AD11792" s="1"/>
      <c r="AE11792" s="1"/>
      <c r="AF11792" s="1"/>
      <c r="AG11792" s="1"/>
      <c r="AH11792" s="1"/>
    </row>
    <row r="11793" spans="17:34" x14ac:dyDescent="0.3">
      <c r="Q11793" s="1"/>
      <c r="AB11793" s="2"/>
      <c r="AD11793" s="1"/>
      <c r="AE11793" s="1"/>
      <c r="AF11793" s="1"/>
      <c r="AG11793" s="1"/>
      <c r="AH11793" s="1"/>
    </row>
    <row r="11794" spans="17:34" x14ac:dyDescent="0.3">
      <c r="Q11794" s="1"/>
      <c r="AB11794" s="2"/>
      <c r="AD11794" s="1"/>
      <c r="AE11794" s="1"/>
      <c r="AF11794" s="1"/>
      <c r="AG11794" s="1"/>
      <c r="AH11794" s="1"/>
    </row>
    <row r="11795" spans="17:34" x14ac:dyDescent="0.3">
      <c r="Q11795" s="1"/>
      <c r="AB11795" s="2"/>
      <c r="AD11795" s="1"/>
      <c r="AE11795" s="1"/>
      <c r="AF11795" s="1"/>
      <c r="AG11795" s="1"/>
      <c r="AH11795" s="1"/>
    </row>
    <row r="11796" spans="17:34" x14ac:dyDescent="0.3">
      <c r="Q11796" s="1"/>
      <c r="AB11796" s="2"/>
      <c r="AD11796" s="1"/>
      <c r="AE11796" s="1"/>
      <c r="AF11796" s="1"/>
      <c r="AG11796" s="1"/>
      <c r="AH11796" s="1"/>
    </row>
    <row r="11797" spans="17:34" x14ac:dyDescent="0.3">
      <c r="Q11797" s="1"/>
      <c r="AB11797" s="2"/>
      <c r="AD11797" s="1"/>
      <c r="AE11797" s="1"/>
      <c r="AF11797" s="1"/>
      <c r="AG11797" s="1"/>
      <c r="AH11797" s="1"/>
    </row>
    <row r="11798" spans="17:34" x14ac:dyDescent="0.3">
      <c r="Q11798" s="1"/>
      <c r="AB11798" s="2"/>
      <c r="AD11798" s="1"/>
      <c r="AE11798" s="1"/>
      <c r="AF11798" s="1"/>
      <c r="AG11798" s="1"/>
      <c r="AH11798" s="1"/>
    </row>
    <row r="11799" spans="17:34" x14ac:dyDescent="0.3">
      <c r="Q11799" s="1"/>
      <c r="AB11799" s="2"/>
      <c r="AD11799" s="1"/>
      <c r="AE11799" s="1"/>
      <c r="AF11799" s="1"/>
      <c r="AG11799" s="1"/>
      <c r="AH11799" s="1"/>
    </row>
    <row r="11800" spans="17:34" x14ac:dyDescent="0.3">
      <c r="Q11800" s="1"/>
      <c r="AB11800" s="2"/>
      <c r="AD11800" s="1"/>
      <c r="AE11800" s="1"/>
      <c r="AF11800" s="1"/>
      <c r="AG11800" s="1"/>
      <c r="AH11800" s="1"/>
    </row>
    <row r="11801" spans="17:34" x14ac:dyDescent="0.3">
      <c r="Q11801" s="1"/>
      <c r="AB11801" s="2"/>
      <c r="AD11801" s="1"/>
      <c r="AE11801" s="1"/>
      <c r="AF11801" s="1"/>
      <c r="AG11801" s="1"/>
      <c r="AH11801" s="1"/>
    </row>
    <row r="11802" spans="17:34" x14ac:dyDescent="0.3">
      <c r="Q11802" s="1"/>
      <c r="AB11802" s="2"/>
      <c r="AD11802" s="1"/>
      <c r="AE11802" s="1"/>
      <c r="AF11802" s="1"/>
      <c r="AG11802" s="1"/>
      <c r="AH11802" s="1"/>
    </row>
    <row r="11803" spans="17:34" x14ac:dyDescent="0.3">
      <c r="Q11803" s="1"/>
      <c r="AB11803" s="2"/>
      <c r="AD11803" s="1"/>
      <c r="AE11803" s="1"/>
      <c r="AF11803" s="1"/>
      <c r="AG11803" s="1"/>
      <c r="AH11803" s="1"/>
    </row>
    <row r="11804" spans="17:34" x14ac:dyDescent="0.3">
      <c r="Q11804" s="1"/>
      <c r="AB11804" s="2"/>
      <c r="AD11804" s="1"/>
      <c r="AE11804" s="1"/>
      <c r="AF11804" s="1"/>
      <c r="AG11804" s="1"/>
      <c r="AH11804" s="1"/>
    </row>
    <row r="11805" spans="17:34" x14ac:dyDescent="0.3">
      <c r="Q11805" s="1"/>
      <c r="AB11805" s="2"/>
      <c r="AD11805" s="1"/>
      <c r="AE11805" s="1"/>
      <c r="AF11805" s="1"/>
      <c r="AG11805" s="1"/>
      <c r="AH11805" s="1"/>
    </row>
    <row r="11806" spans="17:34" x14ac:dyDescent="0.3">
      <c r="Q11806" s="1"/>
      <c r="AB11806" s="2"/>
      <c r="AD11806" s="1"/>
      <c r="AE11806" s="1"/>
      <c r="AF11806" s="1"/>
      <c r="AG11806" s="1"/>
      <c r="AH11806" s="1"/>
    </row>
    <row r="11807" spans="17:34" x14ac:dyDescent="0.3">
      <c r="Q11807" s="1"/>
      <c r="AB11807" s="2"/>
      <c r="AD11807" s="1"/>
      <c r="AE11807" s="1"/>
      <c r="AF11807" s="1"/>
      <c r="AG11807" s="1"/>
      <c r="AH11807" s="1"/>
    </row>
    <row r="11808" spans="17:34" x14ac:dyDescent="0.3">
      <c r="Q11808" s="1"/>
      <c r="AB11808" s="2"/>
      <c r="AD11808" s="1"/>
      <c r="AE11808" s="1"/>
      <c r="AF11808" s="1"/>
      <c r="AG11808" s="1"/>
      <c r="AH11808" s="1"/>
    </row>
    <row r="11809" spans="17:34" x14ac:dyDescent="0.3">
      <c r="Q11809" s="1"/>
      <c r="AB11809" s="2"/>
      <c r="AD11809" s="1"/>
      <c r="AE11809" s="1"/>
      <c r="AF11809" s="1"/>
      <c r="AG11809" s="1"/>
      <c r="AH11809" s="1"/>
    </row>
    <row r="11810" spans="17:34" x14ac:dyDescent="0.3">
      <c r="Q11810" s="1"/>
      <c r="AB11810" s="2"/>
      <c r="AD11810" s="1"/>
      <c r="AE11810" s="1"/>
      <c r="AF11810" s="1"/>
      <c r="AG11810" s="1"/>
      <c r="AH11810" s="1"/>
    </row>
    <row r="11811" spans="17:34" x14ac:dyDescent="0.3">
      <c r="Q11811" s="1"/>
      <c r="AB11811" s="2"/>
      <c r="AD11811" s="1"/>
      <c r="AE11811" s="1"/>
      <c r="AF11811" s="1"/>
      <c r="AG11811" s="1"/>
      <c r="AH11811" s="1"/>
    </row>
    <row r="11812" spans="17:34" x14ac:dyDescent="0.3">
      <c r="Q11812" s="1"/>
      <c r="AB11812" s="2"/>
      <c r="AD11812" s="1"/>
      <c r="AE11812" s="1"/>
      <c r="AF11812" s="1"/>
      <c r="AG11812" s="1"/>
      <c r="AH11812" s="1"/>
    </row>
    <row r="11813" spans="17:34" x14ac:dyDescent="0.3">
      <c r="Q11813" s="1"/>
      <c r="AB11813" s="2"/>
      <c r="AD11813" s="1"/>
      <c r="AE11813" s="1"/>
      <c r="AF11813" s="1"/>
      <c r="AG11813" s="1"/>
      <c r="AH11813" s="1"/>
    </row>
    <row r="11814" spans="17:34" x14ac:dyDescent="0.3">
      <c r="Q11814" s="1"/>
      <c r="AB11814" s="2"/>
      <c r="AD11814" s="1"/>
      <c r="AE11814" s="1"/>
      <c r="AF11814" s="1"/>
      <c r="AG11814" s="1"/>
      <c r="AH11814" s="1"/>
    </row>
    <row r="11815" spans="17:34" x14ac:dyDescent="0.3">
      <c r="Q11815" s="1"/>
      <c r="AB11815" s="2"/>
      <c r="AD11815" s="1"/>
      <c r="AE11815" s="1"/>
      <c r="AF11815" s="1"/>
      <c r="AG11815" s="1"/>
      <c r="AH11815" s="1"/>
    </row>
    <row r="11816" spans="17:34" x14ac:dyDescent="0.3">
      <c r="Q11816" s="1"/>
      <c r="AB11816" s="2"/>
      <c r="AD11816" s="1"/>
      <c r="AE11816" s="1"/>
      <c r="AF11816" s="1"/>
      <c r="AG11816" s="1"/>
      <c r="AH11816" s="1"/>
    </row>
    <row r="11817" spans="17:34" x14ac:dyDescent="0.3">
      <c r="Q11817" s="1"/>
      <c r="AB11817" s="2"/>
      <c r="AD11817" s="1"/>
      <c r="AE11817" s="1"/>
      <c r="AF11817" s="1"/>
      <c r="AG11817" s="1"/>
      <c r="AH11817" s="1"/>
    </row>
    <row r="11818" spans="17:34" x14ac:dyDescent="0.3">
      <c r="Q11818" s="1"/>
      <c r="AB11818" s="2"/>
      <c r="AD11818" s="1"/>
      <c r="AE11818" s="1"/>
      <c r="AF11818" s="1"/>
      <c r="AG11818" s="1"/>
      <c r="AH11818" s="1"/>
    </row>
    <row r="11819" spans="17:34" x14ac:dyDescent="0.3">
      <c r="Q11819" s="1"/>
      <c r="AB11819" s="2"/>
      <c r="AD11819" s="1"/>
      <c r="AE11819" s="1"/>
      <c r="AF11819" s="1"/>
      <c r="AG11819" s="1"/>
      <c r="AH11819" s="1"/>
    </row>
    <row r="11820" spans="17:34" x14ac:dyDescent="0.3">
      <c r="Q11820" s="1"/>
      <c r="AB11820" s="2"/>
      <c r="AD11820" s="1"/>
      <c r="AE11820" s="1"/>
      <c r="AF11820" s="1"/>
      <c r="AG11820" s="1"/>
      <c r="AH11820" s="1"/>
    </row>
    <row r="11821" spans="17:34" x14ac:dyDescent="0.3">
      <c r="Q11821" s="1"/>
      <c r="AB11821" s="2"/>
      <c r="AD11821" s="1"/>
      <c r="AE11821" s="1"/>
      <c r="AF11821" s="1"/>
      <c r="AG11821" s="1"/>
      <c r="AH11821" s="1"/>
    </row>
    <row r="11822" spans="17:34" x14ac:dyDescent="0.3">
      <c r="Q11822" s="1"/>
      <c r="AB11822" s="2"/>
      <c r="AD11822" s="1"/>
      <c r="AE11822" s="1"/>
      <c r="AF11822" s="1"/>
      <c r="AG11822" s="1"/>
      <c r="AH11822" s="1"/>
    </row>
    <row r="11823" spans="17:34" x14ac:dyDescent="0.3">
      <c r="Q11823" s="1"/>
      <c r="AB11823" s="2"/>
      <c r="AD11823" s="1"/>
      <c r="AE11823" s="1"/>
      <c r="AF11823" s="1"/>
      <c r="AG11823" s="1"/>
      <c r="AH11823" s="1"/>
    </row>
    <row r="11824" spans="17:34" x14ac:dyDescent="0.3">
      <c r="Q11824" s="1"/>
      <c r="AB11824" s="2"/>
      <c r="AD11824" s="1"/>
      <c r="AE11824" s="1"/>
      <c r="AF11824" s="1"/>
      <c r="AG11824" s="1"/>
      <c r="AH11824" s="1"/>
    </row>
    <row r="11825" spans="17:34" x14ac:dyDescent="0.3">
      <c r="Q11825" s="1"/>
      <c r="AB11825" s="2"/>
      <c r="AD11825" s="1"/>
      <c r="AE11825" s="1"/>
      <c r="AF11825" s="1"/>
      <c r="AG11825" s="1"/>
      <c r="AH11825" s="1"/>
    </row>
    <row r="11826" spans="17:34" x14ac:dyDescent="0.3">
      <c r="Q11826" s="1"/>
      <c r="AB11826" s="2"/>
      <c r="AD11826" s="1"/>
      <c r="AE11826" s="1"/>
      <c r="AF11826" s="1"/>
      <c r="AG11826" s="1"/>
      <c r="AH11826" s="1"/>
    </row>
    <row r="11827" spans="17:34" x14ac:dyDescent="0.3">
      <c r="Q11827" s="1"/>
      <c r="AB11827" s="2"/>
      <c r="AD11827" s="1"/>
      <c r="AE11827" s="1"/>
      <c r="AF11827" s="1"/>
      <c r="AG11827" s="1"/>
      <c r="AH11827" s="1"/>
    </row>
    <row r="11828" spans="17:34" x14ac:dyDescent="0.3">
      <c r="Q11828" s="1"/>
      <c r="AB11828" s="2"/>
      <c r="AD11828" s="1"/>
      <c r="AE11828" s="1"/>
      <c r="AF11828" s="1"/>
      <c r="AG11828" s="1"/>
      <c r="AH11828" s="1"/>
    </row>
    <row r="11829" spans="17:34" x14ac:dyDescent="0.3">
      <c r="Q11829" s="1"/>
      <c r="AB11829" s="2"/>
      <c r="AD11829" s="1"/>
      <c r="AE11829" s="1"/>
      <c r="AF11829" s="1"/>
      <c r="AG11829" s="1"/>
      <c r="AH11829" s="1"/>
    </row>
    <row r="11830" spans="17:34" x14ac:dyDescent="0.3">
      <c r="Q11830" s="1"/>
      <c r="AB11830" s="2"/>
      <c r="AD11830" s="1"/>
      <c r="AE11830" s="1"/>
      <c r="AF11830" s="1"/>
      <c r="AG11830" s="1"/>
      <c r="AH11830" s="1"/>
    </row>
    <row r="11831" spans="17:34" x14ac:dyDescent="0.3">
      <c r="Q11831" s="1"/>
      <c r="AB11831" s="2"/>
      <c r="AD11831" s="1"/>
      <c r="AE11831" s="1"/>
      <c r="AF11831" s="1"/>
      <c r="AG11831" s="1"/>
      <c r="AH11831" s="1"/>
    </row>
    <row r="11832" spans="17:34" x14ac:dyDescent="0.3">
      <c r="Q11832" s="1"/>
      <c r="AB11832" s="2"/>
      <c r="AD11832" s="1"/>
      <c r="AE11832" s="1"/>
      <c r="AF11832" s="1"/>
      <c r="AG11832" s="1"/>
      <c r="AH11832" s="1"/>
    </row>
    <row r="11833" spans="17:34" x14ac:dyDescent="0.3">
      <c r="Q11833" s="1"/>
      <c r="AB11833" s="2"/>
      <c r="AD11833" s="1"/>
      <c r="AE11833" s="1"/>
      <c r="AF11833" s="1"/>
      <c r="AG11833" s="1"/>
      <c r="AH11833" s="1"/>
    </row>
    <row r="11834" spans="17:34" x14ac:dyDescent="0.3">
      <c r="Q11834" s="1"/>
      <c r="AB11834" s="2"/>
      <c r="AD11834" s="1"/>
      <c r="AE11834" s="1"/>
      <c r="AF11834" s="1"/>
      <c r="AG11834" s="1"/>
      <c r="AH11834" s="1"/>
    </row>
    <row r="11835" spans="17:34" x14ac:dyDescent="0.3">
      <c r="Q11835" s="1"/>
      <c r="AB11835" s="2"/>
      <c r="AD11835" s="1"/>
      <c r="AE11835" s="1"/>
      <c r="AF11835" s="1"/>
      <c r="AG11835" s="1"/>
      <c r="AH11835" s="1"/>
    </row>
    <row r="11836" spans="17:34" x14ac:dyDescent="0.3">
      <c r="Q11836" s="1"/>
      <c r="AB11836" s="2"/>
      <c r="AD11836" s="1"/>
      <c r="AE11836" s="1"/>
      <c r="AF11836" s="1"/>
      <c r="AG11836" s="1"/>
      <c r="AH11836" s="1"/>
    </row>
    <row r="11837" spans="17:34" x14ac:dyDescent="0.3">
      <c r="Q11837" s="1"/>
      <c r="AB11837" s="2"/>
      <c r="AD11837" s="1"/>
      <c r="AE11837" s="1"/>
      <c r="AF11837" s="1"/>
      <c r="AG11837" s="1"/>
      <c r="AH11837" s="1"/>
    </row>
    <row r="11838" spans="17:34" x14ac:dyDescent="0.3">
      <c r="Q11838" s="1"/>
      <c r="AB11838" s="2"/>
      <c r="AD11838" s="1"/>
      <c r="AE11838" s="1"/>
      <c r="AF11838" s="1"/>
      <c r="AG11838" s="1"/>
      <c r="AH11838" s="1"/>
    </row>
    <row r="11839" spans="17:34" x14ac:dyDescent="0.3">
      <c r="Q11839" s="1"/>
      <c r="AB11839" s="2"/>
      <c r="AD11839" s="1"/>
      <c r="AE11839" s="1"/>
      <c r="AF11839" s="1"/>
      <c r="AG11839" s="1"/>
      <c r="AH11839" s="1"/>
    </row>
    <row r="11840" spans="17:34" x14ac:dyDescent="0.3">
      <c r="Q11840" s="1"/>
      <c r="AB11840" s="2"/>
      <c r="AD11840" s="1"/>
      <c r="AE11840" s="1"/>
      <c r="AF11840" s="1"/>
      <c r="AG11840" s="1"/>
      <c r="AH11840" s="1"/>
    </row>
    <row r="11841" spans="17:34" x14ac:dyDescent="0.3">
      <c r="Q11841" s="1"/>
      <c r="AB11841" s="2"/>
      <c r="AD11841" s="1"/>
      <c r="AE11841" s="1"/>
      <c r="AF11841" s="1"/>
      <c r="AG11841" s="1"/>
      <c r="AH11841" s="1"/>
    </row>
    <row r="11842" spans="17:34" x14ac:dyDescent="0.3">
      <c r="Q11842" s="1"/>
      <c r="AB11842" s="2"/>
      <c r="AD11842" s="1"/>
      <c r="AE11842" s="1"/>
      <c r="AF11842" s="1"/>
      <c r="AG11842" s="1"/>
      <c r="AH11842" s="1"/>
    </row>
    <row r="11843" spans="17:34" x14ac:dyDescent="0.3">
      <c r="Q11843" s="1"/>
      <c r="AB11843" s="2"/>
      <c r="AD11843" s="1"/>
      <c r="AE11843" s="1"/>
      <c r="AF11843" s="1"/>
      <c r="AG11843" s="1"/>
      <c r="AH11843" s="1"/>
    </row>
    <row r="11844" spans="17:34" x14ac:dyDescent="0.3">
      <c r="Q11844" s="1"/>
      <c r="AB11844" s="2"/>
      <c r="AD11844" s="1"/>
      <c r="AE11844" s="1"/>
      <c r="AF11844" s="1"/>
      <c r="AG11844" s="1"/>
      <c r="AH11844" s="1"/>
    </row>
    <row r="11845" spans="17:34" x14ac:dyDescent="0.3">
      <c r="Q11845" s="1"/>
      <c r="AB11845" s="2"/>
      <c r="AD11845" s="1"/>
      <c r="AE11845" s="1"/>
      <c r="AF11845" s="1"/>
      <c r="AG11845" s="1"/>
      <c r="AH11845" s="1"/>
    </row>
    <row r="11846" spans="17:34" x14ac:dyDescent="0.3">
      <c r="Q11846" s="1"/>
      <c r="AB11846" s="2"/>
      <c r="AD11846" s="1"/>
      <c r="AE11846" s="1"/>
      <c r="AF11846" s="1"/>
      <c r="AG11846" s="1"/>
      <c r="AH11846" s="1"/>
    </row>
    <row r="11847" spans="17:34" x14ac:dyDescent="0.3">
      <c r="Q11847" s="1"/>
      <c r="AB11847" s="2"/>
      <c r="AD11847" s="1"/>
      <c r="AE11847" s="1"/>
      <c r="AF11847" s="1"/>
      <c r="AG11847" s="1"/>
      <c r="AH11847" s="1"/>
    </row>
    <row r="11848" spans="17:34" x14ac:dyDescent="0.3">
      <c r="Q11848" s="1"/>
      <c r="AB11848" s="2"/>
      <c r="AD11848" s="1"/>
      <c r="AE11848" s="1"/>
      <c r="AF11848" s="1"/>
      <c r="AG11848" s="1"/>
      <c r="AH11848" s="1"/>
    </row>
    <row r="11849" spans="17:34" x14ac:dyDescent="0.3">
      <c r="Q11849" s="1"/>
      <c r="AB11849" s="2"/>
      <c r="AD11849" s="1"/>
      <c r="AE11849" s="1"/>
      <c r="AF11849" s="1"/>
      <c r="AG11849" s="1"/>
      <c r="AH11849" s="1"/>
    </row>
    <row r="11850" spans="17:34" x14ac:dyDescent="0.3">
      <c r="Q11850" s="1"/>
      <c r="AB11850" s="2"/>
      <c r="AD11850" s="1"/>
      <c r="AE11850" s="1"/>
      <c r="AF11850" s="1"/>
      <c r="AG11850" s="1"/>
      <c r="AH11850" s="1"/>
    </row>
    <row r="11851" spans="17:34" x14ac:dyDescent="0.3">
      <c r="Q11851" s="1"/>
      <c r="AB11851" s="2"/>
      <c r="AD11851" s="1"/>
      <c r="AE11851" s="1"/>
      <c r="AF11851" s="1"/>
      <c r="AG11851" s="1"/>
      <c r="AH11851" s="1"/>
    </row>
    <row r="11852" spans="17:34" x14ac:dyDescent="0.3">
      <c r="Q11852" s="1"/>
      <c r="AB11852" s="2"/>
      <c r="AD11852" s="1"/>
      <c r="AE11852" s="1"/>
      <c r="AF11852" s="1"/>
      <c r="AG11852" s="1"/>
      <c r="AH11852" s="1"/>
    </row>
    <row r="11853" spans="17:34" x14ac:dyDescent="0.3">
      <c r="Q11853" s="1"/>
      <c r="AB11853" s="2"/>
      <c r="AD11853" s="1"/>
      <c r="AE11853" s="1"/>
      <c r="AF11853" s="1"/>
      <c r="AG11853" s="1"/>
      <c r="AH11853" s="1"/>
    </row>
    <row r="11854" spans="17:34" x14ac:dyDescent="0.3">
      <c r="Q11854" s="1"/>
      <c r="AB11854" s="2"/>
      <c r="AD11854" s="1"/>
      <c r="AE11854" s="1"/>
      <c r="AF11854" s="1"/>
      <c r="AG11854" s="1"/>
      <c r="AH11854" s="1"/>
    </row>
    <row r="11855" spans="17:34" x14ac:dyDescent="0.3">
      <c r="Q11855" s="1"/>
      <c r="AB11855" s="2"/>
      <c r="AD11855" s="1"/>
      <c r="AE11855" s="1"/>
      <c r="AF11855" s="1"/>
      <c r="AG11855" s="1"/>
      <c r="AH11855" s="1"/>
    </row>
    <row r="11856" spans="17:34" x14ac:dyDescent="0.3">
      <c r="Q11856" s="1"/>
      <c r="AB11856" s="2"/>
      <c r="AD11856" s="1"/>
      <c r="AE11856" s="1"/>
      <c r="AF11856" s="1"/>
      <c r="AG11856" s="1"/>
      <c r="AH11856" s="1"/>
    </row>
    <row r="11857" spans="17:34" x14ac:dyDescent="0.3">
      <c r="Q11857" s="1"/>
      <c r="AB11857" s="2"/>
      <c r="AD11857" s="1"/>
      <c r="AE11857" s="1"/>
      <c r="AF11857" s="1"/>
      <c r="AG11857" s="1"/>
      <c r="AH11857" s="1"/>
    </row>
    <row r="11858" spans="17:34" x14ac:dyDescent="0.3">
      <c r="Q11858" s="1"/>
      <c r="AB11858" s="2"/>
      <c r="AD11858" s="1"/>
      <c r="AE11858" s="1"/>
      <c r="AF11858" s="1"/>
      <c r="AG11858" s="1"/>
      <c r="AH11858" s="1"/>
    </row>
    <row r="11859" spans="17:34" x14ac:dyDescent="0.3">
      <c r="Q11859" s="1"/>
      <c r="AB11859" s="2"/>
      <c r="AD11859" s="1"/>
      <c r="AE11859" s="1"/>
      <c r="AF11859" s="1"/>
      <c r="AG11859" s="1"/>
      <c r="AH11859" s="1"/>
    </row>
    <row r="11860" spans="17:34" x14ac:dyDescent="0.3">
      <c r="Q11860" s="1"/>
      <c r="AB11860" s="2"/>
      <c r="AD11860" s="1"/>
      <c r="AE11860" s="1"/>
      <c r="AF11860" s="1"/>
      <c r="AG11860" s="1"/>
      <c r="AH11860" s="1"/>
    </row>
    <row r="11861" spans="17:34" x14ac:dyDescent="0.3">
      <c r="Q11861" s="1"/>
      <c r="AB11861" s="2"/>
      <c r="AD11861" s="1"/>
      <c r="AE11861" s="1"/>
      <c r="AF11861" s="1"/>
      <c r="AG11861" s="1"/>
      <c r="AH11861" s="1"/>
    </row>
    <row r="11862" spans="17:34" x14ac:dyDescent="0.3">
      <c r="Q11862" s="1"/>
      <c r="AB11862" s="2"/>
      <c r="AD11862" s="1"/>
      <c r="AE11862" s="1"/>
      <c r="AF11862" s="1"/>
      <c r="AG11862" s="1"/>
      <c r="AH11862" s="1"/>
    </row>
    <row r="11863" spans="17:34" x14ac:dyDescent="0.3">
      <c r="Q11863" s="1"/>
      <c r="AB11863" s="2"/>
      <c r="AD11863" s="1"/>
      <c r="AE11863" s="1"/>
      <c r="AF11863" s="1"/>
      <c r="AG11863" s="1"/>
      <c r="AH11863" s="1"/>
    </row>
    <row r="11864" spans="17:34" x14ac:dyDescent="0.3">
      <c r="Q11864" s="1"/>
      <c r="AB11864" s="2"/>
      <c r="AD11864" s="1"/>
      <c r="AE11864" s="1"/>
      <c r="AF11864" s="1"/>
      <c r="AG11864" s="1"/>
      <c r="AH11864" s="1"/>
    </row>
    <row r="11865" spans="17:34" x14ac:dyDescent="0.3">
      <c r="Q11865" s="1"/>
      <c r="AB11865" s="2"/>
      <c r="AD11865" s="1"/>
      <c r="AE11865" s="1"/>
      <c r="AF11865" s="1"/>
      <c r="AG11865" s="1"/>
      <c r="AH11865" s="1"/>
    </row>
    <row r="11866" spans="17:34" x14ac:dyDescent="0.3">
      <c r="Q11866" s="1"/>
      <c r="AB11866" s="2"/>
      <c r="AD11866" s="1"/>
      <c r="AE11866" s="1"/>
      <c r="AF11866" s="1"/>
      <c r="AG11866" s="1"/>
      <c r="AH11866" s="1"/>
    </row>
    <row r="11867" spans="17:34" x14ac:dyDescent="0.3">
      <c r="Q11867" s="1"/>
      <c r="AB11867" s="2"/>
      <c r="AD11867" s="1"/>
      <c r="AE11867" s="1"/>
      <c r="AF11867" s="1"/>
      <c r="AG11867" s="1"/>
      <c r="AH11867" s="1"/>
    </row>
    <row r="11868" spans="17:34" x14ac:dyDescent="0.3">
      <c r="Q11868" s="1"/>
      <c r="AB11868" s="2"/>
      <c r="AD11868" s="1"/>
      <c r="AE11868" s="1"/>
      <c r="AF11868" s="1"/>
      <c r="AG11868" s="1"/>
      <c r="AH11868" s="1"/>
    </row>
    <row r="11869" spans="17:34" x14ac:dyDescent="0.3">
      <c r="Q11869" s="1"/>
      <c r="AB11869" s="2"/>
      <c r="AD11869" s="1"/>
      <c r="AE11869" s="1"/>
      <c r="AF11869" s="1"/>
      <c r="AG11869" s="1"/>
      <c r="AH11869" s="1"/>
    </row>
    <row r="11870" spans="17:34" x14ac:dyDescent="0.3">
      <c r="Q11870" s="1"/>
      <c r="AB11870" s="2"/>
      <c r="AD11870" s="1"/>
      <c r="AE11870" s="1"/>
      <c r="AF11870" s="1"/>
      <c r="AG11870" s="1"/>
      <c r="AH11870" s="1"/>
    </row>
    <row r="11871" spans="17:34" x14ac:dyDescent="0.3">
      <c r="Q11871" s="1"/>
      <c r="AB11871" s="2"/>
      <c r="AD11871" s="1"/>
      <c r="AE11871" s="1"/>
      <c r="AF11871" s="1"/>
      <c r="AG11871" s="1"/>
      <c r="AH11871" s="1"/>
    </row>
    <row r="11872" spans="17:34" x14ac:dyDescent="0.3">
      <c r="Q11872" s="1"/>
      <c r="AB11872" s="2"/>
      <c r="AD11872" s="1"/>
      <c r="AE11872" s="1"/>
      <c r="AF11872" s="1"/>
      <c r="AG11872" s="1"/>
      <c r="AH11872" s="1"/>
    </row>
    <row r="11873" spans="17:34" x14ac:dyDescent="0.3">
      <c r="Q11873" s="1"/>
      <c r="AB11873" s="2"/>
      <c r="AD11873" s="1"/>
      <c r="AE11873" s="1"/>
      <c r="AF11873" s="1"/>
      <c r="AG11873" s="1"/>
      <c r="AH11873" s="1"/>
    </row>
    <row r="11874" spans="17:34" x14ac:dyDescent="0.3">
      <c r="Q11874" s="1"/>
      <c r="AB11874" s="2"/>
      <c r="AD11874" s="1"/>
      <c r="AE11874" s="1"/>
      <c r="AF11874" s="1"/>
      <c r="AG11874" s="1"/>
      <c r="AH11874" s="1"/>
    </row>
    <row r="11875" spans="17:34" x14ac:dyDescent="0.3">
      <c r="Q11875" s="1"/>
      <c r="AB11875" s="2"/>
      <c r="AD11875" s="1"/>
      <c r="AE11875" s="1"/>
      <c r="AF11875" s="1"/>
      <c r="AG11875" s="1"/>
      <c r="AH11875" s="1"/>
    </row>
    <row r="11876" spans="17:34" x14ac:dyDescent="0.3">
      <c r="Q11876" s="1"/>
      <c r="AB11876" s="2"/>
      <c r="AD11876" s="1"/>
      <c r="AE11876" s="1"/>
      <c r="AF11876" s="1"/>
      <c r="AG11876" s="1"/>
      <c r="AH11876" s="1"/>
    </row>
    <row r="11877" spans="17:34" x14ac:dyDescent="0.3">
      <c r="Q11877" s="1"/>
      <c r="AB11877" s="2"/>
      <c r="AD11877" s="1"/>
      <c r="AE11877" s="1"/>
      <c r="AF11877" s="1"/>
      <c r="AG11877" s="1"/>
      <c r="AH11877" s="1"/>
    </row>
    <row r="11878" spans="17:34" x14ac:dyDescent="0.3">
      <c r="Q11878" s="1"/>
      <c r="AB11878" s="2"/>
      <c r="AD11878" s="1"/>
      <c r="AE11878" s="1"/>
      <c r="AF11878" s="1"/>
      <c r="AG11878" s="1"/>
      <c r="AH11878" s="1"/>
    </row>
    <row r="11879" spans="17:34" x14ac:dyDescent="0.3">
      <c r="Q11879" s="1"/>
      <c r="AB11879" s="2"/>
      <c r="AD11879" s="1"/>
      <c r="AE11879" s="1"/>
      <c r="AF11879" s="1"/>
      <c r="AG11879" s="1"/>
      <c r="AH11879" s="1"/>
    </row>
    <row r="11880" spans="17:34" x14ac:dyDescent="0.3">
      <c r="Q11880" s="1"/>
      <c r="AB11880" s="2"/>
      <c r="AD11880" s="1"/>
      <c r="AE11880" s="1"/>
      <c r="AF11880" s="1"/>
      <c r="AG11880" s="1"/>
      <c r="AH11880" s="1"/>
    </row>
    <row r="11881" spans="17:34" x14ac:dyDescent="0.3">
      <c r="Q11881" s="1"/>
      <c r="AB11881" s="2"/>
      <c r="AD11881" s="1"/>
      <c r="AE11881" s="1"/>
      <c r="AF11881" s="1"/>
      <c r="AG11881" s="1"/>
      <c r="AH11881" s="1"/>
    </row>
    <row r="11882" spans="17:34" x14ac:dyDescent="0.3">
      <c r="Q11882" s="1"/>
      <c r="AB11882" s="2"/>
      <c r="AD11882" s="1"/>
      <c r="AE11882" s="1"/>
      <c r="AF11882" s="1"/>
      <c r="AG11882" s="1"/>
      <c r="AH11882" s="1"/>
    </row>
    <row r="11883" spans="17:34" x14ac:dyDescent="0.3">
      <c r="Q11883" s="1"/>
      <c r="AB11883" s="2"/>
      <c r="AD11883" s="1"/>
      <c r="AE11883" s="1"/>
      <c r="AF11883" s="1"/>
      <c r="AG11883" s="1"/>
      <c r="AH11883" s="1"/>
    </row>
    <row r="11884" spans="17:34" x14ac:dyDescent="0.3">
      <c r="Q11884" s="1"/>
      <c r="AB11884" s="2"/>
      <c r="AD11884" s="1"/>
      <c r="AE11884" s="1"/>
      <c r="AF11884" s="1"/>
      <c r="AG11884" s="1"/>
      <c r="AH11884" s="1"/>
    </row>
    <row r="11885" spans="17:34" x14ac:dyDescent="0.3">
      <c r="Q11885" s="1"/>
      <c r="AB11885" s="2"/>
      <c r="AD11885" s="1"/>
      <c r="AE11885" s="1"/>
      <c r="AF11885" s="1"/>
      <c r="AG11885" s="1"/>
      <c r="AH11885" s="1"/>
    </row>
    <row r="11886" spans="17:34" x14ac:dyDescent="0.3">
      <c r="Q11886" s="1"/>
      <c r="AB11886" s="2"/>
      <c r="AD11886" s="1"/>
      <c r="AE11886" s="1"/>
      <c r="AF11886" s="1"/>
      <c r="AG11886" s="1"/>
      <c r="AH11886" s="1"/>
    </row>
    <row r="11887" spans="17:34" x14ac:dyDescent="0.3">
      <c r="Q11887" s="1"/>
      <c r="AB11887" s="2"/>
      <c r="AD11887" s="1"/>
      <c r="AE11887" s="1"/>
      <c r="AF11887" s="1"/>
      <c r="AG11887" s="1"/>
      <c r="AH11887" s="1"/>
    </row>
    <row r="11888" spans="17:34" x14ac:dyDescent="0.3">
      <c r="Q11888" s="1"/>
      <c r="AB11888" s="2"/>
      <c r="AD11888" s="1"/>
      <c r="AE11888" s="1"/>
      <c r="AF11888" s="1"/>
      <c r="AG11888" s="1"/>
      <c r="AH11888" s="1"/>
    </row>
    <row r="11889" spans="17:34" x14ac:dyDescent="0.3">
      <c r="Q11889" s="1"/>
      <c r="AB11889" s="2"/>
      <c r="AD11889" s="1"/>
      <c r="AE11889" s="1"/>
      <c r="AF11889" s="1"/>
      <c r="AG11889" s="1"/>
      <c r="AH11889" s="1"/>
    </row>
    <row r="11890" spans="17:34" x14ac:dyDescent="0.3">
      <c r="Q11890" s="1"/>
      <c r="AB11890" s="2"/>
      <c r="AD11890" s="1"/>
      <c r="AE11890" s="1"/>
      <c r="AF11890" s="1"/>
      <c r="AG11890" s="1"/>
      <c r="AH11890" s="1"/>
    </row>
    <row r="11891" spans="17:34" x14ac:dyDescent="0.3">
      <c r="Q11891" s="1"/>
      <c r="AB11891" s="2"/>
      <c r="AD11891" s="1"/>
      <c r="AE11891" s="1"/>
      <c r="AF11891" s="1"/>
      <c r="AG11891" s="1"/>
      <c r="AH11891" s="1"/>
    </row>
    <row r="11892" spans="17:34" x14ac:dyDescent="0.3">
      <c r="Q11892" s="1"/>
      <c r="AB11892" s="2"/>
      <c r="AD11892" s="1"/>
      <c r="AE11892" s="1"/>
      <c r="AF11892" s="1"/>
      <c r="AG11892" s="1"/>
      <c r="AH11892" s="1"/>
    </row>
    <row r="11893" spans="17:34" x14ac:dyDescent="0.3">
      <c r="Q11893" s="1"/>
      <c r="AB11893" s="2"/>
      <c r="AD11893" s="1"/>
      <c r="AE11893" s="1"/>
      <c r="AF11893" s="1"/>
      <c r="AG11893" s="1"/>
      <c r="AH11893" s="1"/>
    </row>
    <row r="11894" spans="17:34" x14ac:dyDescent="0.3">
      <c r="Q11894" s="1"/>
      <c r="AB11894" s="2"/>
      <c r="AD11894" s="1"/>
      <c r="AE11894" s="1"/>
      <c r="AF11894" s="1"/>
      <c r="AG11894" s="1"/>
      <c r="AH11894" s="1"/>
    </row>
    <row r="11895" spans="17:34" x14ac:dyDescent="0.3">
      <c r="Q11895" s="1"/>
      <c r="AB11895" s="2"/>
      <c r="AD11895" s="1"/>
      <c r="AE11895" s="1"/>
      <c r="AF11895" s="1"/>
      <c r="AG11895" s="1"/>
      <c r="AH11895" s="1"/>
    </row>
    <row r="11896" spans="17:34" x14ac:dyDescent="0.3">
      <c r="Q11896" s="1"/>
      <c r="AB11896" s="2"/>
      <c r="AD11896" s="1"/>
      <c r="AE11896" s="1"/>
      <c r="AF11896" s="1"/>
      <c r="AG11896" s="1"/>
      <c r="AH11896" s="1"/>
    </row>
    <row r="11897" spans="17:34" x14ac:dyDescent="0.3">
      <c r="Q11897" s="1"/>
      <c r="AB11897" s="2"/>
      <c r="AD11897" s="1"/>
      <c r="AE11897" s="1"/>
      <c r="AF11897" s="1"/>
      <c r="AG11897" s="1"/>
      <c r="AH11897" s="1"/>
    </row>
    <row r="11898" spans="17:34" x14ac:dyDescent="0.3">
      <c r="Q11898" s="1"/>
      <c r="AB11898" s="2"/>
      <c r="AD11898" s="1"/>
      <c r="AE11898" s="1"/>
      <c r="AF11898" s="1"/>
      <c r="AG11898" s="1"/>
      <c r="AH11898" s="1"/>
    </row>
    <row r="11899" spans="17:34" x14ac:dyDescent="0.3">
      <c r="Q11899" s="1"/>
      <c r="AB11899" s="2"/>
      <c r="AD11899" s="1"/>
      <c r="AE11899" s="1"/>
      <c r="AF11899" s="1"/>
      <c r="AG11899" s="1"/>
      <c r="AH11899" s="1"/>
    </row>
    <row r="11900" spans="17:34" x14ac:dyDescent="0.3">
      <c r="Q11900" s="1"/>
      <c r="AB11900" s="2"/>
      <c r="AD11900" s="1"/>
      <c r="AE11900" s="1"/>
      <c r="AF11900" s="1"/>
      <c r="AG11900" s="1"/>
      <c r="AH11900" s="1"/>
    </row>
    <row r="11901" spans="17:34" x14ac:dyDescent="0.3">
      <c r="Q11901" s="1"/>
      <c r="AB11901" s="2"/>
      <c r="AD11901" s="1"/>
      <c r="AE11901" s="1"/>
      <c r="AF11901" s="1"/>
      <c r="AG11901" s="1"/>
      <c r="AH11901" s="1"/>
    </row>
    <row r="11902" spans="17:34" x14ac:dyDescent="0.3">
      <c r="Q11902" s="1"/>
      <c r="AB11902" s="2"/>
      <c r="AD11902" s="1"/>
      <c r="AE11902" s="1"/>
      <c r="AF11902" s="1"/>
      <c r="AG11902" s="1"/>
      <c r="AH11902" s="1"/>
    </row>
    <row r="11903" spans="17:34" x14ac:dyDescent="0.3">
      <c r="Q11903" s="1"/>
      <c r="AB11903" s="2"/>
      <c r="AD11903" s="1"/>
      <c r="AE11903" s="1"/>
      <c r="AF11903" s="1"/>
      <c r="AG11903" s="1"/>
      <c r="AH11903" s="1"/>
    </row>
    <row r="11904" spans="17:34" x14ac:dyDescent="0.3">
      <c r="Q11904" s="1"/>
      <c r="AB11904" s="2"/>
      <c r="AD11904" s="1"/>
      <c r="AE11904" s="1"/>
      <c r="AF11904" s="1"/>
      <c r="AG11904" s="1"/>
      <c r="AH11904" s="1"/>
    </row>
    <row r="11905" spans="17:34" x14ac:dyDescent="0.3">
      <c r="Q11905" s="1"/>
      <c r="AB11905" s="2"/>
      <c r="AD11905" s="1"/>
      <c r="AE11905" s="1"/>
      <c r="AF11905" s="1"/>
      <c r="AG11905" s="1"/>
      <c r="AH11905" s="1"/>
    </row>
    <row r="11906" spans="17:34" x14ac:dyDescent="0.3">
      <c r="Q11906" s="1"/>
      <c r="AB11906" s="2"/>
      <c r="AD11906" s="1"/>
      <c r="AE11906" s="1"/>
      <c r="AF11906" s="1"/>
      <c r="AG11906" s="1"/>
      <c r="AH11906" s="1"/>
    </row>
    <row r="11907" spans="17:34" x14ac:dyDescent="0.3">
      <c r="Q11907" s="1"/>
      <c r="AB11907" s="2"/>
      <c r="AD11907" s="1"/>
      <c r="AE11907" s="1"/>
      <c r="AF11907" s="1"/>
      <c r="AG11907" s="1"/>
      <c r="AH11907" s="1"/>
    </row>
    <row r="11908" spans="17:34" x14ac:dyDescent="0.3">
      <c r="Q11908" s="1"/>
      <c r="AB11908" s="2"/>
      <c r="AD11908" s="1"/>
      <c r="AE11908" s="1"/>
      <c r="AF11908" s="1"/>
      <c r="AG11908" s="1"/>
      <c r="AH11908" s="1"/>
    </row>
    <row r="11909" spans="17:34" x14ac:dyDescent="0.3">
      <c r="Q11909" s="1"/>
      <c r="AB11909" s="2"/>
      <c r="AD11909" s="1"/>
      <c r="AE11909" s="1"/>
      <c r="AF11909" s="1"/>
      <c r="AG11909" s="1"/>
      <c r="AH11909" s="1"/>
    </row>
    <row r="11910" spans="17:34" x14ac:dyDescent="0.3">
      <c r="Q11910" s="1"/>
      <c r="AB11910" s="2"/>
      <c r="AD11910" s="1"/>
      <c r="AE11910" s="1"/>
      <c r="AF11910" s="1"/>
      <c r="AG11910" s="1"/>
      <c r="AH11910" s="1"/>
    </row>
    <row r="11911" spans="17:34" x14ac:dyDescent="0.3">
      <c r="Q11911" s="1"/>
      <c r="AB11911" s="2"/>
      <c r="AD11911" s="1"/>
      <c r="AE11911" s="1"/>
      <c r="AF11911" s="1"/>
      <c r="AG11911" s="1"/>
      <c r="AH11911" s="1"/>
    </row>
    <row r="11912" spans="17:34" x14ac:dyDescent="0.3">
      <c r="Q11912" s="1"/>
      <c r="AB11912" s="2"/>
      <c r="AD11912" s="1"/>
      <c r="AE11912" s="1"/>
      <c r="AF11912" s="1"/>
      <c r="AG11912" s="1"/>
      <c r="AH11912" s="1"/>
    </row>
    <row r="11913" spans="17:34" x14ac:dyDescent="0.3">
      <c r="Q11913" s="1"/>
      <c r="AB11913" s="2"/>
      <c r="AD11913" s="1"/>
      <c r="AE11913" s="1"/>
      <c r="AF11913" s="1"/>
      <c r="AG11913" s="1"/>
      <c r="AH11913" s="1"/>
    </row>
    <row r="11914" spans="17:34" x14ac:dyDescent="0.3">
      <c r="Q11914" s="1"/>
      <c r="AB11914" s="2"/>
      <c r="AD11914" s="1"/>
      <c r="AE11914" s="1"/>
      <c r="AF11914" s="1"/>
      <c r="AG11914" s="1"/>
      <c r="AH11914" s="1"/>
    </row>
    <row r="11915" spans="17:34" x14ac:dyDescent="0.3">
      <c r="Q11915" s="1"/>
      <c r="AB11915" s="2"/>
      <c r="AD11915" s="1"/>
      <c r="AE11915" s="1"/>
      <c r="AF11915" s="1"/>
      <c r="AG11915" s="1"/>
      <c r="AH11915" s="1"/>
    </row>
    <row r="11916" spans="17:34" x14ac:dyDescent="0.3">
      <c r="Q11916" s="1"/>
      <c r="AB11916" s="2"/>
      <c r="AD11916" s="1"/>
      <c r="AE11916" s="1"/>
      <c r="AF11916" s="1"/>
      <c r="AG11916" s="1"/>
      <c r="AH11916" s="1"/>
    </row>
    <row r="11917" spans="17:34" x14ac:dyDescent="0.3">
      <c r="Q11917" s="1"/>
      <c r="AB11917" s="2"/>
      <c r="AD11917" s="1"/>
      <c r="AE11917" s="1"/>
      <c r="AF11917" s="1"/>
      <c r="AG11917" s="1"/>
      <c r="AH11917" s="1"/>
    </row>
    <row r="11918" spans="17:34" x14ac:dyDescent="0.3">
      <c r="Q11918" s="1"/>
      <c r="AB11918" s="2"/>
      <c r="AD11918" s="1"/>
      <c r="AE11918" s="1"/>
      <c r="AF11918" s="1"/>
      <c r="AG11918" s="1"/>
      <c r="AH11918" s="1"/>
    </row>
    <row r="11919" spans="17:34" x14ac:dyDescent="0.3">
      <c r="Q11919" s="1"/>
      <c r="AB11919" s="2"/>
      <c r="AD11919" s="1"/>
      <c r="AE11919" s="1"/>
      <c r="AF11919" s="1"/>
      <c r="AG11919" s="1"/>
      <c r="AH11919" s="1"/>
    </row>
    <row r="11920" spans="17:34" x14ac:dyDescent="0.3">
      <c r="Q11920" s="1"/>
      <c r="AB11920" s="2"/>
      <c r="AD11920" s="1"/>
      <c r="AE11920" s="1"/>
      <c r="AF11920" s="1"/>
      <c r="AG11920" s="1"/>
      <c r="AH11920" s="1"/>
    </row>
    <row r="11921" spans="17:34" x14ac:dyDescent="0.3">
      <c r="Q11921" s="1"/>
      <c r="AB11921" s="2"/>
      <c r="AD11921" s="1"/>
      <c r="AE11921" s="1"/>
      <c r="AF11921" s="1"/>
      <c r="AG11921" s="1"/>
      <c r="AH11921" s="1"/>
    </row>
    <row r="11922" spans="17:34" x14ac:dyDescent="0.3">
      <c r="Q11922" s="1"/>
      <c r="AB11922" s="2"/>
      <c r="AD11922" s="1"/>
      <c r="AE11922" s="1"/>
      <c r="AF11922" s="1"/>
      <c r="AG11922" s="1"/>
      <c r="AH11922" s="1"/>
    </row>
    <row r="11923" spans="17:34" x14ac:dyDescent="0.3">
      <c r="Q11923" s="1"/>
      <c r="AB11923" s="2"/>
      <c r="AD11923" s="1"/>
      <c r="AE11923" s="1"/>
      <c r="AF11923" s="1"/>
      <c r="AG11923" s="1"/>
      <c r="AH11923" s="1"/>
    </row>
    <row r="11924" spans="17:34" x14ac:dyDescent="0.3">
      <c r="Q11924" s="1"/>
      <c r="AB11924" s="2"/>
      <c r="AD11924" s="1"/>
      <c r="AE11924" s="1"/>
      <c r="AF11924" s="1"/>
      <c r="AG11924" s="1"/>
      <c r="AH11924" s="1"/>
    </row>
    <row r="11925" spans="17:34" x14ac:dyDescent="0.3">
      <c r="Q11925" s="1"/>
      <c r="AB11925" s="2"/>
      <c r="AD11925" s="1"/>
      <c r="AE11925" s="1"/>
      <c r="AF11925" s="1"/>
      <c r="AG11925" s="1"/>
      <c r="AH11925" s="1"/>
    </row>
    <row r="11926" spans="17:34" x14ac:dyDescent="0.3">
      <c r="Q11926" s="1"/>
      <c r="AB11926" s="2"/>
      <c r="AD11926" s="1"/>
      <c r="AE11926" s="1"/>
      <c r="AF11926" s="1"/>
      <c r="AG11926" s="1"/>
      <c r="AH11926" s="1"/>
    </row>
    <row r="11927" spans="17:34" x14ac:dyDescent="0.3">
      <c r="Q11927" s="1"/>
      <c r="AB11927" s="2"/>
      <c r="AD11927" s="1"/>
      <c r="AE11927" s="1"/>
      <c r="AF11927" s="1"/>
      <c r="AG11927" s="1"/>
      <c r="AH11927" s="1"/>
    </row>
    <row r="11928" spans="17:34" x14ac:dyDescent="0.3">
      <c r="Q11928" s="1"/>
      <c r="AB11928" s="2"/>
      <c r="AD11928" s="1"/>
      <c r="AE11928" s="1"/>
      <c r="AF11928" s="1"/>
      <c r="AG11928" s="1"/>
      <c r="AH11928" s="1"/>
    </row>
    <row r="11929" spans="17:34" x14ac:dyDescent="0.3">
      <c r="Q11929" s="1"/>
      <c r="AB11929" s="2"/>
      <c r="AD11929" s="1"/>
      <c r="AE11929" s="1"/>
      <c r="AF11929" s="1"/>
      <c r="AG11929" s="1"/>
      <c r="AH11929" s="1"/>
    </row>
    <row r="11930" spans="17:34" x14ac:dyDescent="0.3">
      <c r="Q11930" s="1"/>
      <c r="AB11930" s="2"/>
      <c r="AD11930" s="1"/>
      <c r="AE11930" s="1"/>
      <c r="AF11930" s="1"/>
      <c r="AG11930" s="1"/>
      <c r="AH11930" s="1"/>
    </row>
    <row r="11931" spans="17:34" x14ac:dyDescent="0.3">
      <c r="Q11931" s="1"/>
      <c r="AB11931" s="2"/>
      <c r="AD11931" s="1"/>
      <c r="AE11931" s="1"/>
      <c r="AF11931" s="1"/>
      <c r="AG11931" s="1"/>
      <c r="AH11931" s="1"/>
    </row>
    <row r="11932" spans="17:34" x14ac:dyDescent="0.3">
      <c r="Q11932" s="1"/>
      <c r="AB11932" s="2"/>
      <c r="AD11932" s="1"/>
      <c r="AE11932" s="1"/>
      <c r="AF11932" s="1"/>
      <c r="AG11932" s="1"/>
      <c r="AH11932" s="1"/>
    </row>
    <row r="11933" spans="17:34" x14ac:dyDescent="0.3">
      <c r="Q11933" s="1"/>
      <c r="AB11933" s="2"/>
      <c r="AD11933" s="1"/>
      <c r="AE11933" s="1"/>
      <c r="AF11933" s="1"/>
      <c r="AG11933" s="1"/>
      <c r="AH11933" s="1"/>
    </row>
    <row r="11934" spans="17:34" x14ac:dyDescent="0.3">
      <c r="Q11934" s="1"/>
      <c r="AB11934" s="2"/>
      <c r="AD11934" s="1"/>
      <c r="AE11934" s="1"/>
      <c r="AF11934" s="1"/>
      <c r="AG11934" s="1"/>
      <c r="AH11934" s="1"/>
    </row>
    <row r="11935" spans="17:34" x14ac:dyDescent="0.3">
      <c r="Q11935" s="1"/>
      <c r="AB11935" s="2"/>
      <c r="AD11935" s="1"/>
      <c r="AE11935" s="1"/>
      <c r="AF11935" s="1"/>
      <c r="AG11935" s="1"/>
      <c r="AH11935" s="1"/>
    </row>
    <row r="11936" spans="17:34" x14ac:dyDescent="0.3">
      <c r="Q11936" s="1"/>
      <c r="AB11936" s="2"/>
      <c r="AD11936" s="1"/>
      <c r="AE11936" s="1"/>
      <c r="AF11936" s="1"/>
      <c r="AG11936" s="1"/>
      <c r="AH11936" s="1"/>
    </row>
    <row r="11937" spans="17:34" x14ac:dyDescent="0.3">
      <c r="Q11937" s="1"/>
      <c r="AB11937" s="2"/>
      <c r="AD11937" s="1"/>
      <c r="AE11937" s="1"/>
      <c r="AF11937" s="1"/>
      <c r="AG11937" s="1"/>
      <c r="AH11937" s="1"/>
    </row>
    <row r="11938" spans="17:34" x14ac:dyDescent="0.3">
      <c r="Q11938" s="1"/>
      <c r="AB11938" s="2"/>
      <c r="AD11938" s="1"/>
      <c r="AE11938" s="1"/>
      <c r="AF11938" s="1"/>
      <c r="AG11938" s="1"/>
      <c r="AH11938" s="1"/>
    </row>
    <row r="11939" spans="17:34" x14ac:dyDescent="0.3">
      <c r="Q11939" s="1"/>
      <c r="AB11939" s="2"/>
      <c r="AD11939" s="1"/>
      <c r="AE11939" s="1"/>
      <c r="AF11939" s="1"/>
      <c r="AG11939" s="1"/>
      <c r="AH11939" s="1"/>
    </row>
    <row r="11940" spans="17:34" x14ac:dyDescent="0.3">
      <c r="Q11940" s="1"/>
      <c r="AB11940" s="2"/>
      <c r="AD11940" s="1"/>
      <c r="AE11940" s="1"/>
      <c r="AF11940" s="1"/>
      <c r="AG11940" s="1"/>
      <c r="AH11940" s="1"/>
    </row>
    <row r="11941" spans="17:34" x14ac:dyDescent="0.3">
      <c r="Q11941" s="1"/>
      <c r="AB11941" s="2"/>
      <c r="AD11941" s="1"/>
      <c r="AE11941" s="1"/>
      <c r="AF11941" s="1"/>
      <c r="AG11941" s="1"/>
      <c r="AH11941" s="1"/>
    </row>
    <row r="11942" spans="17:34" x14ac:dyDescent="0.3">
      <c r="Q11942" s="1"/>
      <c r="AB11942" s="2"/>
      <c r="AD11942" s="1"/>
      <c r="AE11942" s="1"/>
      <c r="AF11942" s="1"/>
      <c r="AG11942" s="1"/>
      <c r="AH11942" s="1"/>
    </row>
    <row r="11943" spans="17:34" x14ac:dyDescent="0.3">
      <c r="Q11943" s="1"/>
      <c r="AB11943" s="2"/>
      <c r="AD11943" s="1"/>
      <c r="AE11943" s="1"/>
      <c r="AF11943" s="1"/>
      <c r="AG11943" s="1"/>
      <c r="AH11943" s="1"/>
    </row>
    <row r="11944" spans="17:34" x14ac:dyDescent="0.3">
      <c r="Q11944" s="1"/>
      <c r="AB11944" s="2"/>
      <c r="AD11944" s="1"/>
      <c r="AE11944" s="1"/>
      <c r="AF11944" s="1"/>
      <c r="AG11944" s="1"/>
      <c r="AH11944" s="1"/>
    </row>
    <row r="11945" spans="17:34" x14ac:dyDescent="0.3">
      <c r="Q11945" s="1"/>
      <c r="AB11945" s="2"/>
      <c r="AD11945" s="1"/>
      <c r="AE11945" s="1"/>
      <c r="AF11945" s="1"/>
      <c r="AG11945" s="1"/>
      <c r="AH11945" s="1"/>
    </row>
    <row r="11946" spans="17:34" x14ac:dyDescent="0.3">
      <c r="Q11946" s="1"/>
      <c r="AB11946" s="2"/>
      <c r="AD11946" s="1"/>
      <c r="AE11946" s="1"/>
      <c r="AF11946" s="1"/>
      <c r="AG11946" s="1"/>
      <c r="AH11946" s="1"/>
    </row>
    <row r="11947" spans="17:34" x14ac:dyDescent="0.3">
      <c r="Q11947" s="1"/>
      <c r="AB11947" s="2"/>
      <c r="AD11947" s="1"/>
      <c r="AE11947" s="1"/>
      <c r="AF11947" s="1"/>
      <c r="AG11947" s="1"/>
      <c r="AH11947" s="1"/>
    </row>
    <row r="11948" spans="17:34" x14ac:dyDescent="0.3">
      <c r="Q11948" s="1"/>
      <c r="AB11948" s="2"/>
      <c r="AD11948" s="1"/>
      <c r="AE11948" s="1"/>
      <c r="AF11948" s="1"/>
      <c r="AG11948" s="1"/>
      <c r="AH11948" s="1"/>
    </row>
    <row r="11949" spans="17:34" x14ac:dyDescent="0.3">
      <c r="Q11949" s="1"/>
      <c r="AB11949" s="2"/>
      <c r="AD11949" s="1"/>
      <c r="AE11949" s="1"/>
      <c r="AF11949" s="1"/>
      <c r="AG11949" s="1"/>
      <c r="AH11949" s="1"/>
    </row>
    <row r="11950" spans="17:34" x14ac:dyDescent="0.3">
      <c r="Q11950" s="1"/>
      <c r="AB11950" s="2"/>
      <c r="AD11950" s="1"/>
      <c r="AE11950" s="1"/>
      <c r="AF11950" s="1"/>
      <c r="AG11950" s="1"/>
      <c r="AH11950" s="1"/>
    </row>
    <row r="11951" spans="17:34" x14ac:dyDescent="0.3">
      <c r="Q11951" s="1"/>
      <c r="AB11951" s="2"/>
      <c r="AD11951" s="1"/>
      <c r="AE11951" s="1"/>
      <c r="AF11951" s="1"/>
      <c r="AG11951" s="1"/>
      <c r="AH11951" s="1"/>
    </row>
    <row r="11952" spans="17:34" x14ac:dyDescent="0.3">
      <c r="Q11952" s="1"/>
      <c r="AB11952" s="2"/>
      <c r="AD11952" s="1"/>
      <c r="AE11952" s="1"/>
      <c r="AF11952" s="1"/>
      <c r="AG11952" s="1"/>
      <c r="AH11952" s="1"/>
    </row>
    <row r="11953" spans="17:34" x14ac:dyDescent="0.3">
      <c r="Q11953" s="1"/>
      <c r="AB11953" s="2"/>
      <c r="AD11953" s="1"/>
      <c r="AE11953" s="1"/>
      <c r="AF11953" s="1"/>
      <c r="AG11953" s="1"/>
      <c r="AH11953" s="1"/>
    </row>
    <row r="11954" spans="17:34" x14ac:dyDescent="0.3">
      <c r="Q11954" s="1"/>
      <c r="AB11954" s="2"/>
      <c r="AD11954" s="1"/>
      <c r="AE11954" s="1"/>
      <c r="AF11954" s="1"/>
      <c r="AG11954" s="1"/>
      <c r="AH11954" s="1"/>
    </row>
    <row r="11955" spans="17:34" x14ac:dyDescent="0.3">
      <c r="Q11955" s="1"/>
      <c r="AB11955" s="2"/>
      <c r="AD11955" s="1"/>
      <c r="AE11955" s="1"/>
      <c r="AF11955" s="1"/>
      <c r="AG11955" s="1"/>
      <c r="AH11955" s="1"/>
    </row>
    <row r="11956" spans="17:34" x14ac:dyDescent="0.3">
      <c r="Q11956" s="1"/>
      <c r="AB11956" s="2"/>
      <c r="AD11956" s="1"/>
      <c r="AE11956" s="1"/>
      <c r="AF11956" s="1"/>
      <c r="AG11956" s="1"/>
      <c r="AH11956" s="1"/>
    </row>
    <row r="11957" spans="17:34" x14ac:dyDescent="0.3">
      <c r="Q11957" s="1"/>
      <c r="AB11957" s="2"/>
      <c r="AD11957" s="1"/>
      <c r="AE11957" s="1"/>
      <c r="AF11957" s="1"/>
      <c r="AG11957" s="1"/>
      <c r="AH11957" s="1"/>
    </row>
    <row r="11958" spans="17:34" x14ac:dyDescent="0.3">
      <c r="Q11958" s="1"/>
      <c r="AB11958" s="2"/>
      <c r="AD11958" s="1"/>
      <c r="AE11958" s="1"/>
      <c r="AF11958" s="1"/>
      <c r="AG11958" s="1"/>
      <c r="AH11958" s="1"/>
    </row>
    <row r="11959" spans="17:34" x14ac:dyDescent="0.3">
      <c r="Q11959" s="1"/>
      <c r="AB11959" s="2"/>
      <c r="AD11959" s="1"/>
      <c r="AE11959" s="1"/>
      <c r="AF11959" s="1"/>
      <c r="AG11959" s="1"/>
      <c r="AH11959" s="1"/>
    </row>
    <row r="11960" spans="17:34" x14ac:dyDescent="0.3">
      <c r="Q11960" s="1"/>
      <c r="AB11960" s="2"/>
      <c r="AD11960" s="1"/>
      <c r="AE11960" s="1"/>
      <c r="AF11960" s="1"/>
      <c r="AG11960" s="1"/>
      <c r="AH11960" s="1"/>
    </row>
    <row r="11961" spans="17:34" x14ac:dyDescent="0.3">
      <c r="Q11961" s="1"/>
      <c r="AB11961" s="2"/>
      <c r="AD11961" s="1"/>
      <c r="AE11961" s="1"/>
      <c r="AF11961" s="1"/>
      <c r="AG11961" s="1"/>
      <c r="AH11961" s="1"/>
    </row>
    <row r="11962" spans="17:34" x14ac:dyDescent="0.3">
      <c r="Q11962" s="1"/>
      <c r="AB11962" s="2"/>
      <c r="AD11962" s="1"/>
      <c r="AE11962" s="1"/>
      <c r="AF11962" s="1"/>
      <c r="AG11962" s="1"/>
      <c r="AH11962" s="1"/>
    </row>
    <row r="11963" spans="17:34" x14ac:dyDescent="0.3">
      <c r="Q11963" s="1"/>
      <c r="AB11963" s="2"/>
      <c r="AD11963" s="1"/>
      <c r="AE11963" s="1"/>
      <c r="AF11963" s="1"/>
      <c r="AG11963" s="1"/>
      <c r="AH11963" s="1"/>
    </row>
    <row r="11964" spans="17:34" x14ac:dyDescent="0.3">
      <c r="Q11964" s="1"/>
      <c r="AB11964" s="2"/>
      <c r="AD11964" s="1"/>
      <c r="AE11964" s="1"/>
      <c r="AF11964" s="1"/>
      <c r="AG11964" s="1"/>
      <c r="AH11964" s="1"/>
    </row>
    <row r="11965" spans="17:34" x14ac:dyDescent="0.3">
      <c r="Q11965" s="1"/>
      <c r="AB11965" s="2"/>
      <c r="AD11965" s="1"/>
      <c r="AE11965" s="1"/>
      <c r="AF11965" s="1"/>
      <c r="AG11965" s="1"/>
      <c r="AH11965" s="1"/>
    </row>
    <row r="11966" spans="17:34" x14ac:dyDescent="0.3">
      <c r="Q11966" s="1"/>
      <c r="AB11966" s="2"/>
      <c r="AD11966" s="1"/>
      <c r="AE11966" s="1"/>
      <c r="AF11966" s="1"/>
      <c r="AG11966" s="1"/>
      <c r="AH11966" s="1"/>
    </row>
    <row r="11967" spans="17:34" x14ac:dyDescent="0.3">
      <c r="Q11967" s="1"/>
      <c r="AB11967" s="2"/>
      <c r="AD11967" s="1"/>
      <c r="AE11967" s="1"/>
      <c r="AF11967" s="1"/>
      <c r="AG11967" s="1"/>
      <c r="AH11967" s="1"/>
    </row>
    <row r="11968" spans="17:34" x14ac:dyDescent="0.3">
      <c r="Q11968" s="1"/>
      <c r="AB11968" s="2"/>
      <c r="AD11968" s="1"/>
      <c r="AE11968" s="1"/>
      <c r="AF11968" s="1"/>
      <c r="AG11968" s="1"/>
      <c r="AH11968" s="1"/>
    </row>
    <row r="11969" spans="17:34" x14ac:dyDescent="0.3">
      <c r="Q11969" s="1"/>
      <c r="AB11969" s="2"/>
      <c r="AD11969" s="1"/>
      <c r="AE11969" s="1"/>
      <c r="AF11969" s="1"/>
      <c r="AG11969" s="1"/>
      <c r="AH11969" s="1"/>
    </row>
    <row r="11970" spans="17:34" x14ac:dyDescent="0.3">
      <c r="Q11970" s="1"/>
      <c r="AB11970" s="2"/>
      <c r="AD11970" s="1"/>
      <c r="AE11970" s="1"/>
      <c r="AF11970" s="1"/>
      <c r="AG11970" s="1"/>
      <c r="AH11970" s="1"/>
    </row>
    <row r="11971" spans="17:34" x14ac:dyDescent="0.3">
      <c r="Q11971" s="1"/>
      <c r="AB11971" s="2"/>
      <c r="AD11971" s="1"/>
      <c r="AE11971" s="1"/>
      <c r="AF11971" s="1"/>
      <c r="AG11971" s="1"/>
      <c r="AH11971" s="1"/>
    </row>
    <row r="11972" spans="17:34" x14ac:dyDescent="0.3">
      <c r="Q11972" s="1"/>
      <c r="AB11972" s="2"/>
      <c r="AD11972" s="1"/>
      <c r="AE11972" s="1"/>
      <c r="AF11972" s="1"/>
      <c r="AG11972" s="1"/>
      <c r="AH11972" s="1"/>
    </row>
    <row r="11973" spans="17:34" x14ac:dyDescent="0.3">
      <c r="Q11973" s="1"/>
      <c r="AB11973" s="2"/>
      <c r="AD11973" s="1"/>
      <c r="AE11973" s="1"/>
      <c r="AF11973" s="1"/>
      <c r="AG11973" s="1"/>
      <c r="AH11973" s="1"/>
    </row>
    <row r="11974" spans="17:34" x14ac:dyDescent="0.3">
      <c r="Q11974" s="1"/>
      <c r="AB11974" s="2"/>
      <c r="AD11974" s="1"/>
      <c r="AE11974" s="1"/>
      <c r="AF11974" s="1"/>
      <c r="AG11974" s="1"/>
      <c r="AH11974" s="1"/>
    </row>
    <row r="11975" spans="17:34" x14ac:dyDescent="0.3">
      <c r="Q11975" s="1"/>
      <c r="AB11975" s="2"/>
      <c r="AD11975" s="1"/>
      <c r="AE11975" s="1"/>
      <c r="AF11975" s="1"/>
      <c r="AG11975" s="1"/>
      <c r="AH11975" s="1"/>
    </row>
    <row r="11976" spans="17:34" x14ac:dyDescent="0.3">
      <c r="Q11976" s="1"/>
      <c r="AB11976" s="2"/>
      <c r="AD11976" s="1"/>
      <c r="AE11976" s="1"/>
      <c r="AF11976" s="1"/>
      <c r="AG11976" s="1"/>
      <c r="AH11976" s="1"/>
    </row>
    <row r="11977" spans="17:34" x14ac:dyDescent="0.3">
      <c r="Q11977" s="1"/>
      <c r="AB11977" s="2"/>
      <c r="AD11977" s="1"/>
      <c r="AE11977" s="1"/>
      <c r="AF11977" s="1"/>
      <c r="AG11977" s="1"/>
      <c r="AH11977" s="1"/>
    </row>
    <row r="11978" spans="17:34" x14ac:dyDescent="0.3">
      <c r="Q11978" s="1"/>
      <c r="AB11978" s="2"/>
      <c r="AD11978" s="1"/>
      <c r="AE11978" s="1"/>
      <c r="AF11978" s="1"/>
      <c r="AG11978" s="1"/>
      <c r="AH11978" s="1"/>
    </row>
    <row r="11979" spans="17:34" x14ac:dyDescent="0.3">
      <c r="Q11979" s="1"/>
      <c r="AB11979" s="2"/>
      <c r="AD11979" s="1"/>
      <c r="AE11979" s="1"/>
      <c r="AF11979" s="1"/>
      <c r="AG11979" s="1"/>
      <c r="AH11979" s="1"/>
    </row>
    <row r="11980" spans="17:34" x14ac:dyDescent="0.3">
      <c r="Q11980" s="1"/>
      <c r="AB11980" s="2"/>
      <c r="AD11980" s="1"/>
      <c r="AE11980" s="1"/>
      <c r="AF11980" s="1"/>
      <c r="AG11980" s="1"/>
      <c r="AH11980" s="1"/>
    </row>
    <row r="11981" spans="17:34" x14ac:dyDescent="0.3">
      <c r="Q11981" s="1"/>
      <c r="AB11981" s="2"/>
      <c r="AD11981" s="1"/>
      <c r="AE11981" s="1"/>
      <c r="AF11981" s="1"/>
      <c r="AG11981" s="1"/>
      <c r="AH11981" s="1"/>
    </row>
    <row r="11982" spans="17:34" x14ac:dyDescent="0.3">
      <c r="Q11982" s="1"/>
      <c r="AB11982" s="2"/>
      <c r="AD11982" s="1"/>
      <c r="AE11982" s="1"/>
      <c r="AF11982" s="1"/>
      <c r="AG11982" s="1"/>
      <c r="AH11982" s="1"/>
    </row>
    <row r="11983" spans="17:34" x14ac:dyDescent="0.3">
      <c r="Q11983" s="1"/>
      <c r="AB11983" s="2"/>
      <c r="AD11983" s="1"/>
      <c r="AE11983" s="1"/>
      <c r="AF11983" s="1"/>
      <c r="AG11983" s="1"/>
      <c r="AH11983" s="1"/>
    </row>
    <row r="11984" spans="17:34" x14ac:dyDescent="0.3">
      <c r="Q11984" s="1"/>
      <c r="AB11984" s="2"/>
      <c r="AD11984" s="1"/>
      <c r="AE11984" s="1"/>
      <c r="AF11984" s="1"/>
      <c r="AG11984" s="1"/>
      <c r="AH11984" s="1"/>
    </row>
    <row r="11985" spans="17:34" x14ac:dyDescent="0.3">
      <c r="Q11985" s="1"/>
      <c r="AB11985" s="2"/>
      <c r="AD11985" s="1"/>
      <c r="AE11985" s="1"/>
      <c r="AF11985" s="1"/>
      <c r="AG11985" s="1"/>
      <c r="AH11985" s="1"/>
    </row>
    <row r="11986" spans="17:34" x14ac:dyDescent="0.3">
      <c r="Q11986" s="1"/>
      <c r="AB11986" s="2"/>
      <c r="AD11986" s="1"/>
      <c r="AE11986" s="1"/>
      <c r="AF11986" s="1"/>
      <c r="AG11986" s="1"/>
      <c r="AH11986" s="1"/>
    </row>
    <row r="11987" spans="17:34" x14ac:dyDescent="0.3">
      <c r="Q11987" s="1"/>
      <c r="AB11987" s="2"/>
      <c r="AD11987" s="1"/>
      <c r="AE11987" s="1"/>
      <c r="AF11987" s="1"/>
      <c r="AG11987" s="1"/>
      <c r="AH11987" s="1"/>
    </row>
    <row r="11988" spans="17:34" x14ac:dyDescent="0.3">
      <c r="Q11988" s="1"/>
      <c r="AB11988" s="2"/>
      <c r="AD11988" s="1"/>
      <c r="AE11988" s="1"/>
      <c r="AF11988" s="1"/>
      <c r="AG11988" s="1"/>
      <c r="AH11988" s="1"/>
    </row>
    <row r="11989" spans="17:34" x14ac:dyDescent="0.3">
      <c r="Q11989" s="1"/>
      <c r="AB11989" s="2"/>
      <c r="AD11989" s="1"/>
      <c r="AE11989" s="1"/>
      <c r="AF11989" s="1"/>
      <c r="AG11989" s="1"/>
      <c r="AH11989" s="1"/>
    </row>
    <row r="11990" spans="17:34" x14ac:dyDescent="0.3">
      <c r="Q11990" s="1"/>
      <c r="AB11990" s="2"/>
      <c r="AD11990" s="1"/>
      <c r="AE11990" s="1"/>
      <c r="AF11990" s="1"/>
      <c r="AG11990" s="1"/>
      <c r="AH11990" s="1"/>
    </row>
    <row r="11991" spans="17:34" x14ac:dyDescent="0.3">
      <c r="Q11991" s="1"/>
      <c r="AB11991" s="2"/>
      <c r="AD11991" s="1"/>
      <c r="AE11991" s="1"/>
      <c r="AF11991" s="1"/>
      <c r="AG11991" s="1"/>
      <c r="AH11991" s="1"/>
    </row>
    <row r="11992" spans="17:34" x14ac:dyDescent="0.3">
      <c r="Q11992" s="1"/>
      <c r="AB11992" s="2"/>
      <c r="AD11992" s="1"/>
      <c r="AE11992" s="1"/>
      <c r="AF11992" s="1"/>
      <c r="AG11992" s="1"/>
      <c r="AH11992" s="1"/>
    </row>
    <row r="11993" spans="17:34" x14ac:dyDescent="0.3">
      <c r="Q11993" s="1"/>
      <c r="AB11993" s="2"/>
      <c r="AD11993" s="1"/>
      <c r="AE11993" s="1"/>
      <c r="AF11993" s="1"/>
      <c r="AG11993" s="1"/>
      <c r="AH11993" s="1"/>
    </row>
    <row r="11994" spans="17:34" x14ac:dyDescent="0.3">
      <c r="Q11994" s="1"/>
      <c r="AB11994" s="2"/>
      <c r="AD11994" s="1"/>
      <c r="AE11994" s="1"/>
      <c r="AF11994" s="1"/>
      <c r="AG11994" s="1"/>
      <c r="AH11994" s="1"/>
    </row>
    <row r="11995" spans="17:34" x14ac:dyDescent="0.3">
      <c r="Q11995" s="1"/>
      <c r="AB11995" s="2"/>
      <c r="AD11995" s="1"/>
      <c r="AE11995" s="1"/>
      <c r="AF11995" s="1"/>
      <c r="AG11995" s="1"/>
      <c r="AH11995" s="1"/>
    </row>
    <row r="11996" spans="17:34" x14ac:dyDescent="0.3">
      <c r="Q11996" s="1"/>
      <c r="AB11996" s="2"/>
      <c r="AD11996" s="1"/>
      <c r="AE11996" s="1"/>
      <c r="AF11996" s="1"/>
      <c r="AG11996" s="1"/>
      <c r="AH11996" s="1"/>
    </row>
    <row r="11997" spans="17:34" x14ac:dyDescent="0.3">
      <c r="Q11997" s="1"/>
      <c r="AB11997" s="2"/>
      <c r="AD11997" s="1"/>
      <c r="AE11997" s="1"/>
      <c r="AF11997" s="1"/>
      <c r="AG11997" s="1"/>
      <c r="AH11997" s="1"/>
    </row>
    <row r="11998" spans="17:34" x14ac:dyDescent="0.3">
      <c r="Q11998" s="1"/>
      <c r="AB11998" s="2"/>
      <c r="AD11998" s="1"/>
      <c r="AE11998" s="1"/>
      <c r="AF11998" s="1"/>
      <c r="AG11998" s="1"/>
      <c r="AH11998" s="1"/>
    </row>
    <row r="11999" spans="17:34" x14ac:dyDescent="0.3">
      <c r="Q11999" s="1"/>
      <c r="AB11999" s="2"/>
      <c r="AD11999" s="1"/>
      <c r="AE11999" s="1"/>
      <c r="AF11999" s="1"/>
      <c r="AG11999" s="1"/>
      <c r="AH11999" s="1"/>
    </row>
    <row r="12000" spans="17:34" x14ac:dyDescent="0.3">
      <c r="Q12000" s="1"/>
      <c r="AB12000" s="2"/>
      <c r="AD12000" s="1"/>
      <c r="AE12000" s="1"/>
      <c r="AF12000" s="1"/>
      <c r="AG12000" s="1"/>
      <c r="AH12000" s="1"/>
    </row>
    <row r="12001" spans="17:34" x14ac:dyDescent="0.3">
      <c r="Q12001" s="1"/>
      <c r="AB12001" s="2"/>
      <c r="AD12001" s="1"/>
      <c r="AE12001" s="1"/>
      <c r="AF12001" s="1"/>
      <c r="AG12001" s="1"/>
      <c r="AH12001" s="1"/>
    </row>
    <row r="12002" spans="17:34" x14ac:dyDescent="0.3">
      <c r="Q12002" s="1"/>
      <c r="AB12002" s="2"/>
      <c r="AD12002" s="1"/>
      <c r="AE12002" s="1"/>
      <c r="AF12002" s="1"/>
      <c r="AG12002" s="1"/>
      <c r="AH12002" s="1"/>
    </row>
    <row r="12003" spans="17:34" x14ac:dyDescent="0.3">
      <c r="Q12003" s="1"/>
      <c r="AB12003" s="2"/>
      <c r="AD12003" s="1"/>
      <c r="AE12003" s="1"/>
      <c r="AF12003" s="1"/>
      <c r="AG12003" s="1"/>
      <c r="AH12003" s="1"/>
    </row>
    <row r="12004" spans="17:34" x14ac:dyDescent="0.3">
      <c r="Q12004" s="1"/>
      <c r="AB12004" s="2"/>
      <c r="AD12004" s="1"/>
      <c r="AE12004" s="1"/>
      <c r="AF12004" s="1"/>
      <c r="AG12004" s="1"/>
      <c r="AH12004" s="1"/>
    </row>
    <row r="12005" spans="17:34" x14ac:dyDescent="0.3">
      <c r="Q12005" s="1"/>
      <c r="AB12005" s="2"/>
      <c r="AD12005" s="1"/>
      <c r="AE12005" s="1"/>
      <c r="AF12005" s="1"/>
      <c r="AG12005" s="1"/>
      <c r="AH12005" s="1"/>
    </row>
    <row r="12006" spans="17:34" x14ac:dyDescent="0.3">
      <c r="Q12006" s="1"/>
      <c r="AB12006" s="2"/>
      <c r="AD12006" s="1"/>
      <c r="AE12006" s="1"/>
      <c r="AF12006" s="1"/>
      <c r="AG12006" s="1"/>
      <c r="AH12006" s="1"/>
    </row>
    <row r="12007" spans="17:34" x14ac:dyDescent="0.3">
      <c r="Q12007" s="1"/>
      <c r="AB12007" s="2"/>
      <c r="AD12007" s="1"/>
      <c r="AE12007" s="1"/>
      <c r="AF12007" s="1"/>
      <c r="AG12007" s="1"/>
      <c r="AH12007" s="1"/>
    </row>
    <row r="12008" spans="17:34" x14ac:dyDescent="0.3">
      <c r="Q12008" s="1"/>
      <c r="AB12008" s="2"/>
      <c r="AD12008" s="1"/>
      <c r="AE12008" s="1"/>
      <c r="AF12008" s="1"/>
      <c r="AG12008" s="1"/>
      <c r="AH12008" s="1"/>
    </row>
    <row r="12009" spans="17:34" x14ac:dyDescent="0.3">
      <c r="Q12009" s="1"/>
      <c r="AB12009" s="2"/>
      <c r="AD12009" s="1"/>
      <c r="AE12009" s="1"/>
      <c r="AF12009" s="1"/>
      <c r="AG12009" s="1"/>
      <c r="AH12009" s="1"/>
    </row>
    <row r="12010" spans="17:34" x14ac:dyDescent="0.3">
      <c r="Q12010" s="1"/>
      <c r="AB12010" s="2"/>
      <c r="AD12010" s="1"/>
      <c r="AE12010" s="1"/>
      <c r="AF12010" s="1"/>
      <c r="AG12010" s="1"/>
      <c r="AH12010" s="1"/>
    </row>
    <row r="12011" spans="17:34" x14ac:dyDescent="0.3">
      <c r="Q12011" s="1"/>
      <c r="AB12011" s="2"/>
      <c r="AD12011" s="1"/>
      <c r="AE12011" s="1"/>
      <c r="AF12011" s="1"/>
      <c r="AG12011" s="1"/>
      <c r="AH12011" s="1"/>
    </row>
    <row r="12012" spans="17:34" x14ac:dyDescent="0.3">
      <c r="Q12012" s="1"/>
      <c r="AB12012" s="2"/>
      <c r="AD12012" s="1"/>
      <c r="AE12012" s="1"/>
      <c r="AF12012" s="1"/>
      <c r="AG12012" s="1"/>
      <c r="AH12012" s="1"/>
    </row>
    <row r="12013" spans="17:34" x14ac:dyDescent="0.3">
      <c r="Q12013" s="1"/>
      <c r="AB12013" s="2"/>
      <c r="AD12013" s="1"/>
      <c r="AE12013" s="1"/>
      <c r="AF12013" s="1"/>
      <c r="AG12013" s="1"/>
      <c r="AH12013" s="1"/>
    </row>
    <row r="12014" spans="17:34" x14ac:dyDescent="0.3">
      <c r="Q12014" s="1"/>
      <c r="AB12014" s="2"/>
      <c r="AD12014" s="1"/>
      <c r="AE12014" s="1"/>
      <c r="AF12014" s="1"/>
      <c r="AG12014" s="1"/>
      <c r="AH12014" s="1"/>
    </row>
    <row r="12015" spans="17:34" x14ac:dyDescent="0.3">
      <c r="Q12015" s="1"/>
      <c r="AB12015" s="2"/>
      <c r="AD12015" s="1"/>
      <c r="AE12015" s="1"/>
      <c r="AF12015" s="1"/>
      <c r="AG12015" s="1"/>
      <c r="AH12015" s="1"/>
    </row>
    <row r="12016" spans="17:34" x14ac:dyDescent="0.3">
      <c r="Q12016" s="1"/>
      <c r="AB12016" s="2"/>
      <c r="AD12016" s="1"/>
      <c r="AE12016" s="1"/>
      <c r="AF12016" s="1"/>
      <c r="AG12016" s="1"/>
      <c r="AH12016" s="1"/>
    </row>
    <row r="12017" spans="17:34" x14ac:dyDescent="0.3">
      <c r="Q12017" s="1"/>
      <c r="AB12017" s="2"/>
      <c r="AD12017" s="1"/>
      <c r="AE12017" s="1"/>
      <c r="AF12017" s="1"/>
      <c r="AG12017" s="1"/>
      <c r="AH12017" s="1"/>
    </row>
    <row r="12018" spans="17:34" x14ac:dyDescent="0.3">
      <c r="Q12018" s="1"/>
      <c r="AB12018" s="2"/>
      <c r="AD12018" s="1"/>
      <c r="AE12018" s="1"/>
      <c r="AF12018" s="1"/>
      <c r="AG12018" s="1"/>
      <c r="AH12018" s="1"/>
    </row>
    <row r="12019" spans="17:34" x14ac:dyDescent="0.3">
      <c r="Q12019" s="1"/>
      <c r="AB12019" s="2"/>
      <c r="AD12019" s="1"/>
      <c r="AE12019" s="1"/>
      <c r="AF12019" s="1"/>
      <c r="AG12019" s="1"/>
      <c r="AH12019" s="1"/>
    </row>
    <row r="12020" spans="17:34" x14ac:dyDescent="0.3">
      <c r="Q12020" s="1"/>
      <c r="AB12020" s="2"/>
      <c r="AD12020" s="1"/>
      <c r="AE12020" s="1"/>
      <c r="AF12020" s="1"/>
      <c r="AG12020" s="1"/>
      <c r="AH12020" s="1"/>
    </row>
    <row r="12021" spans="17:34" x14ac:dyDescent="0.3">
      <c r="Q12021" s="1"/>
      <c r="AB12021" s="2"/>
      <c r="AD12021" s="1"/>
      <c r="AE12021" s="1"/>
      <c r="AF12021" s="1"/>
      <c r="AG12021" s="1"/>
      <c r="AH12021" s="1"/>
    </row>
    <row r="12022" spans="17:34" x14ac:dyDescent="0.3">
      <c r="Q12022" s="1"/>
      <c r="AB12022" s="2"/>
      <c r="AD12022" s="1"/>
      <c r="AE12022" s="1"/>
      <c r="AF12022" s="1"/>
      <c r="AG12022" s="1"/>
      <c r="AH12022" s="1"/>
    </row>
    <row r="12023" spans="17:34" x14ac:dyDescent="0.3">
      <c r="Q12023" s="1"/>
      <c r="AB12023" s="2"/>
      <c r="AD12023" s="1"/>
      <c r="AE12023" s="1"/>
      <c r="AF12023" s="1"/>
      <c r="AG12023" s="1"/>
      <c r="AH12023" s="1"/>
    </row>
    <row r="12024" spans="17:34" x14ac:dyDescent="0.3">
      <c r="Q12024" s="1"/>
      <c r="AB12024" s="2"/>
      <c r="AD12024" s="1"/>
      <c r="AE12024" s="1"/>
      <c r="AF12024" s="1"/>
      <c r="AG12024" s="1"/>
      <c r="AH12024" s="1"/>
    </row>
    <row r="12025" spans="17:34" x14ac:dyDescent="0.3">
      <c r="Q12025" s="1"/>
      <c r="AB12025" s="2"/>
      <c r="AD12025" s="1"/>
      <c r="AE12025" s="1"/>
      <c r="AF12025" s="1"/>
      <c r="AG12025" s="1"/>
      <c r="AH12025" s="1"/>
    </row>
    <row r="12026" spans="17:34" x14ac:dyDescent="0.3">
      <c r="Q12026" s="1"/>
      <c r="AB12026" s="2"/>
      <c r="AD12026" s="1"/>
      <c r="AE12026" s="1"/>
      <c r="AF12026" s="1"/>
      <c r="AG12026" s="1"/>
      <c r="AH12026" s="1"/>
    </row>
    <row r="12027" spans="17:34" x14ac:dyDescent="0.3">
      <c r="Q12027" s="1"/>
      <c r="AB12027" s="2"/>
      <c r="AD12027" s="1"/>
      <c r="AE12027" s="1"/>
      <c r="AF12027" s="1"/>
      <c r="AG12027" s="1"/>
      <c r="AH12027" s="1"/>
    </row>
    <row r="12028" spans="17:34" x14ac:dyDescent="0.3">
      <c r="Q12028" s="1"/>
      <c r="AB12028" s="2"/>
      <c r="AD12028" s="1"/>
      <c r="AE12028" s="1"/>
      <c r="AF12028" s="1"/>
      <c r="AG12028" s="1"/>
      <c r="AH12028" s="1"/>
    </row>
    <row r="12029" spans="17:34" x14ac:dyDescent="0.3">
      <c r="Q12029" s="1"/>
      <c r="AB12029" s="2"/>
      <c r="AD12029" s="1"/>
      <c r="AE12029" s="1"/>
      <c r="AF12029" s="1"/>
      <c r="AG12029" s="1"/>
      <c r="AH12029" s="1"/>
    </row>
    <row r="12030" spans="17:34" x14ac:dyDescent="0.3">
      <c r="Q12030" s="1"/>
      <c r="AB12030" s="2"/>
      <c r="AD12030" s="1"/>
      <c r="AE12030" s="1"/>
      <c r="AF12030" s="1"/>
      <c r="AG12030" s="1"/>
      <c r="AH12030" s="1"/>
    </row>
    <row r="12031" spans="17:34" x14ac:dyDescent="0.3">
      <c r="Q12031" s="1"/>
      <c r="AB12031" s="2"/>
      <c r="AD12031" s="1"/>
      <c r="AE12031" s="1"/>
      <c r="AF12031" s="1"/>
      <c r="AG12031" s="1"/>
      <c r="AH12031" s="1"/>
    </row>
    <row r="12032" spans="17:34" x14ac:dyDescent="0.3">
      <c r="Q12032" s="1"/>
      <c r="AB12032" s="2"/>
      <c r="AD12032" s="1"/>
      <c r="AE12032" s="1"/>
      <c r="AF12032" s="1"/>
      <c r="AG12032" s="1"/>
      <c r="AH12032" s="1"/>
    </row>
    <row r="12033" spans="17:34" x14ac:dyDescent="0.3">
      <c r="Q12033" s="1"/>
      <c r="AB12033" s="2"/>
      <c r="AD12033" s="1"/>
      <c r="AE12033" s="1"/>
      <c r="AF12033" s="1"/>
      <c r="AG12033" s="1"/>
      <c r="AH12033" s="1"/>
    </row>
    <row r="12034" spans="17:34" x14ac:dyDescent="0.3">
      <c r="Q12034" s="1"/>
      <c r="AB12034" s="2"/>
      <c r="AD12034" s="1"/>
      <c r="AE12034" s="1"/>
      <c r="AF12034" s="1"/>
      <c r="AG12034" s="1"/>
      <c r="AH12034" s="1"/>
    </row>
    <row r="12035" spans="17:34" x14ac:dyDescent="0.3">
      <c r="Q12035" s="1"/>
      <c r="AB12035" s="2"/>
      <c r="AD12035" s="1"/>
      <c r="AE12035" s="1"/>
      <c r="AF12035" s="1"/>
      <c r="AG12035" s="1"/>
      <c r="AH12035" s="1"/>
    </row>
    <row r="12036" spans="17:34" x14ac:dyDescent="0.3">
      <c r="Q12036" s="1"/>
      <c r="AB12036" s="2"/>
      <c r="AD12036" s="1"/>
      <c r="AE12036" s="1"/>
      <c r="AF12036" s="1"/>
      <c r="AG12036" s="1"/>
      <c r="AH12036" s="1"/>
    </row>
    <row r="12037" spans="17:34" x14ac:dyDescent="0.3">
      <c r="Q12037" s="1"/>
      <c r="AB12037" s="2"/>
      <c r="AD12037" s="1"/>
      <c r="AE12037" s="1"/>
      <c r="AF12037" s="1"/>
      <c r="AG12037" s="1"/>
      <c r="AH12037" s="1"/>
    </row>
    <row r="12038" spans="17:34" x14ac:dyDescent="0.3">
      <c r="Q12038" s="1"/>
      <c r="AB12038" s="2"/>
      <c r="AD12038" s="1"/>
      <c r="AE12038" s="1"/>
      <c r="AF12038" s="1"/>
      <c r="AG12038" s="1"/>
      <c r="AH12038" s="1"/>
    </row>
    <row r="12039" spans="17:34" x14ac:dyDescent="0.3">
      <c r="Q12039" s="1"/>
      <c r="AB12039" s="2"/>
      <c r="AD12039" s="1"/>
      <c r="AE12039" s="1"/>
      <c r="AF12039" s="1"/>
      <c r="AG12039" s="1"/>
      <c r="AH12039" s="1"/>
    </row>
    <row r="12040" spans="17:34" x14ac:dyDescent="0.3">
      <c r="Q12040" s="1"/>
      <c r="AB12040" s="2"/>
      <c r="AD12040" s="1"/>
      <c r="AE12040" s="1"/>
      <c r="AF12040" s="1"/>
      <c r="AG12040" s="1"/>
      <c r="AH12040" s="1"/>
    </row>
    <row r="12041" spans="17:34" x14ac:dyDescent="0.3">
      <c r="Q12041" s="1"/>
      <c r="AB12041" s="2"/>
      <c r="AD12041" s="1"/>
      <c r="AE12041" s="1"/>
      <c r="AF12041" s="1"/>
      <c r="AG12041" s="1"/>
      <c r="AH12041" s="1"/>
    </row>
    <row r="12042" spans="17:34" x14ac:dyDescent="0.3">
      <c r="Q12042" s="1"/>
      <c r="AB12042" s="2"/>
      <c r="AD12042" s="1"/>
      <c r="AE12042" s="1"/>
      <c r="AF12042" s="1"/>
      <c r="AG12042" s="1"/>
      <c r="AH12042" s="1"/>
    </row>
    <row r="12043" spans="17:34" x14ac:dyDescent="0.3">
      <c r="Q12043" s="1"/>
      <c r="AB12043" s="2"/>
      <c r="AD12043" s="1"/>
      <c r="AE12043" s="1"/>
      <c r="AF12043" s="1"/>
      <c r="AG12043" s="1"/>
      <c r="AH12043" s="1"/>
    </row>
    <row r="12044" spans="17:34" x14ac:dyDescent="0.3">
      <c r="Q12044" s="1"/>
      <c r="AB12044" s="2"/>
      <c r="AD12044" s="1"/>
      <c r="AE12044" s="1"/>
      <c r="AF12044" s="1"/>
      <c r="AG12044" s="1"/>
      <c r="AH12044" s="1"/>
    </row>
    <row r="12045" spans="17:34" x14ac:dyDescent="0.3">
      <c r="Q12045" s="1"/>
      <c r="AB12045" s="2"/>
      <c r="AD12045" s="1"/>
      <c r="AE12045" s="1"/>
      <c r="AF12045" s="1"/>
      <c r="AG12045" s="1"/>
      <c r="AH12045" s="1"/>
    </row>
    <row r="12046" spans="17:34" x14ac:dyDescent="0.3">
      <c r="AB12046" s="2"/>
      <c r="AD12046" s="1"/>
      <c r="AE12046" s="1"/>
      <c r="AF12046" s="1"/>
      <c r="AG12046" s="1"/>
      <c r="AH12046" s="1"/>
    </row>
    <row r="12047" spans="17:34" x14ac:dyDescent="0.3">
      <c r="AB12047" s="2"/>
      <c r="AD12047" s="1"/>
      <c r="AE12047" s="1"/>
      <c r="AF12047" s="1"/>
      <c r="AG12047" s="1"/>
      <c r="AH12047" s="1"/>
    </row>
    <row r="12048" spans="17:34" x14ac:dyDescent="0.3">
      <c r="AB12048" s="2"/>
      <c r="AD12048" s="1"/>
      <c r="AE12048" s="1"/>
      <c r="AF12048" s="1"/>
      <c r="AG12048" s="1"/>
      <c r="AH12048" s="1"/>
    </row>
    <row r="12049" spans="28:34" x14ac:dyDescent="0.3">
      <c r="AB12049" s="2"/>
      <c r="AD12049" s="1"/>
      <c r="AE12049" s="1"/>
      <c r="AF12049" s="1"/>
      <c r="AG12049" s="1"/>
      <c r="AH12049" s="1"/>
    </row>
    <row r="12050" spans="28:34" x14ac:dyDescent="0.3">
      <c r="AB12050" s="2"/>
      <c r="AD12050" s="1"/>
      <c r="AE12050" s="1"/>
      <c r="AF12050" s="1"/>
      <c r="AG12050" s="1"/>
      <c r="AH12050" s="1"/>
    </row>
  </sheetData>
  <pageMargins left="0.7" right="0.7" top="0.75" bottom="0.75" header="0.3" footer="0.3"/>
  <pageSetup paperSize="9" orientation="portrait" r:id="rId1"/>
  <tableParts count="3">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J1113"/>
  <sheetViews>
    <sheetView workbookViewId="0"/>
  </sheetViews>
  <sheetFormatPr defaultRowHeight="14.4" x14ac:dyDescent="0.3"/>
  <cols>
    <col min="1" max="1" width="14.21875" style="1" customWidth="1"/>
    <col min="2" max="2" width="11.77734375" customWidth="1"/>
    <col min="3" max="3" width="15.5546875" customWidth="1"/>
    <col min="4" max="4" width="47.44140625" customWidth="1"/>
    <col min="5" max="5" width="80.88671875" customWidth="1"/>
    <col min="6" max="6" width="19.5546875" style="56" customWidth="1"/>
    <col min="7" max="7" width="21.5546875" style="56" customWidth="1"/>
    <col min="8" max="8" width="15" style="56" customWidth="1"/>
    <col min="9" max="9" width="15.6640625" style="56" customWidth="1"/>
    <col min="10" max="10" width="16" style="56" customWidth="1"/>
    <col min="11" max="11" width="17.88671875" style="56" customWidth="1"/>
    <col min="12" max="12" width="14.44140625" style="56" customWidth="1"/>
    <col min="13" max="13" width="17.77734375" style="56" customWidth="1"/>
    <col min="14" max="14" width="61" style="56" customWidth="1"/>
    <col min="15" max="15" width="19.88671875" style="56" bestFit="1" customWidth="1"/>
    <col min="16" max="16" width="19.109375" style="56" bestFit="1" customWidth="1"/>
    <col min="17" max="17" width="10.88671875" style="56" bestFit="1" customWidth="1"/>
    <col min="18" max="18" width="22.109375" style="56" bestFit="1" customWidth="1"/>
    <col min="19" max="19" width="21.44140625" style="56" bestFit="1" customWidth="1"/>
    <col min="20" max="20" width="21.109375" style="56" bestFit="1" customWidth="1"/>
    <col min="21" max="21" width="20.44140625" style="56" bestFit="1" customWidth="1"/>
    <col min="22" max="22" width="19.88671875" style="56" bestFit="1" customWidth="1"/>
    <col min="23" max="23" width="19" style="56" bestFit="1" customWidth="1"/>
    <col min="24" max="24" width="17.33203125" style="56" bestFit="1" customWidth="1"/>
    <col min="25" max="25" width="16.5546875" style="56" bestFit="1" customWidth="1"/>
    <col min="26" max="26" width="13.6640625" style="56" bestFit="1" customWidth="1"/>
    <col min="27" max="27" width="22.6640625" style="56" bestFit="1" customWidth="1"/>
    <col min="28" max="28" width="22" style="56" bestFit="1" customWidth="1"/>
    <col min="29" max="29" width="81.109375" customWidth="1"/>
    <col min="30" max="30" width="81.109375" bestFit="1" customWidth="1"/>
    <col min="31" max="31" width="16.109375" bestFit="1" customWidth="1"/>
    <col min="32" max="32" width="16.5546875" bestFit="1" customWidth="1"/>
    <col min="33" max="33" width="16.6640625" bestFit="1" customWidth="1"/>
    <col min="34" max="34" width="18.5546875" bestFit="1" customWidth="1"/>
    <col min="35" max="35" width="15.109375" bestFit="1" customWidth="1"/>
    <col min="36" max="36" width="18.6640625" style="56" bestFit="1" customWidth="1"/>
  </cols>
  <sheetData>
    <row r="1" spans="1:36" x14ac:dyDescent="0.3">
      <c r="A1" s="1" t="s">
        <v>1</v>
      </c>
      <c r="B1" t="s">
        <v>0</v>
      </c>
      <c r="C1" t="s">
        <v>101</v>
      </c>
      <c r="D1" t="s">
        <v>102</v>
      </c>
      <c r="E1" t="s">
        <v>103</v>
      </c>
      <c r="F1" s="56" t="s">
        <v>100</v>
      </c>
      <c r="G1" s="56" t="s">
        <v>116</v>
      </c>
      <c r="H1" s="56" t="s">
        <v>104</v>
      </c>
      <c r="I1" s="56" t="s">
        <v>246</v>
      </c>
      <c r="J1" s="56" t="s">
        <v>247</v>
      </c>
      <c r="K1" s="56" t="s">
        <v>248</v>
      </c>
      <c r="L1" s="56" t="s">
        <v>249</v>
      </c>
      <c r="M1" s="56" t="s">
        <v>250</v>
      </c>
      <c r="N1"/>
      <c r="O1"/>
      <c r="P1"/>
      <c r="Q1"/>
      <c r="R1"/>
      <c r="S1"/>
      <c r="T1"/>
      <c r="U1"/>
      <c r="V1"/>
      <c r="W1"/>
      <c r="X1"/>
      <c r="Y1"/>
      <c r="Z1"/>
      <c r="AA1"/>
      <c r="AB1"/>
      <c r="AJ1"/>
    </row>
    <row r="2" spans="1:36" x14ac:dyDescent="0.3">
      <c r="A2" s="1">
        <v>42893</v>
      </c>
      <c r="B2" s="56">
        <v>592948</v>
      </c>
      <c r="C2" s="56" t="s">
        <v>105</v>
      </c>
      <c r="D2" s="56" t="s">
        <v>194</v>
      </c>
      <c r="E2" s="56" t="s">
        <v>1057</v>
      </c>
      <c r="F2" s="56" t="s">
        <v>1065</v>
      </c>
      <c r="G2" s="56">
        <v>1</v>
      </c>
      <c r="H2" s="56">
        <v>400000</v>
      </c>
      <c r="I2" s="56">
        <v>90000</v>
      </c>
      <c r="J2" s="56">
        <v>450000</v>
      </c>
      <c r="K2" s="56">
        <v>600000</v>
      </c>
      <c r="L2" s="56">
        <v>-2</v>
      </c>
      <c r="M2" s="56" t="s">
        <v>177</v>
      </c>
      <c r="N2"/>
      <c r="O2"/>
      <c r="P2"/>
      <c r="Q2"/>
      <c r="R2"/>
      <c r="S2"/>
      <c r="T2"/>
      <c r="U2"/>
      <c r="V2"/>
      <c r="W2"/>
      <c r="X2"/>
      <c r="Y2"/>
      <c r="Z2"/>
      <c r="AA2"/>
      <c r="AB2"/>
      <c r="AJ2"/>
    </row>
    <row r="3" spans="1:36" x14ac:dyDescent="0.3">
      <c r="A3" s="1">
        <v>42893</v>
      </c>
      <c r="B3" s="56">
        <v>592948</v>
      </c>
      <c r="C3" s="56" t="s">
        <v>110</v>
      </c>
      <c r="D3" s="56" t="s">
        <v>241</v>
      </c>
      <c r="E3" s="56" t="s">
        <v>252</v>
      </c>
      <c r="F3" s="56" t="s">
        <v>1065</v>
      </c>
      <c r="G3" s="56">
        <v>1</v>
      </c>
      <c r="I3" s="56">
        <v>2</v>
      </c>
      <c r="J3" s="56">
        <v>0</v>
      </c>
      <c r="K3" s="56">
        <v>2</v>
      </c>
      <c r="L3" s="56">
        <v>0</v>
      </c>
      <c r="N3"/>
      <c r="O3"/>
      <c r="P3"/>
      <c r="Q3"/>
      <c r="R3"/>
      <c r="S3"/>
      <c r="T3"/>
      <c r="U3"/>
      <c r="V3"/>
      <c r="W3"/>
      <c r="X3"/>
      <c r="Y3"/>
      <c r="Z3"/>
      <c r="AA3"/>
      <c r="AB3"/>
      <c r="AJ3"/>
    </row>
    <row r="4" spans="1:36" x14ac:dyDescent="0.3">
      <c r="A4" s="1">
        <v>42893</v>
      </c>
      <c r="B4" s="56">
        <v>592948</v>
      </c>
      <c r="C4" s="56" t="s">
        <v>188</v>
      </c>
      <c r="D4" s="56" t="s">
        <v>241</v>
      </c>
      <c r="E4" s="56" t="s">
        <v>189</v>
      </c>
      <c r="F4" s="56" t="s">
        <v>1065</v>
      </c>
      <c r="G4" s="56">
        <v>1</v>
      </c>
      <c r="I4" s="56">
        <v>3</v>
      </c>
      <c r="K4" s="56">
        <v>3</v>
      </c>
      <c r="L4" s="56">
        <v>0</v>
      </c>
      <c r="M4" s="56" t="s">
        <v>180</v>
      </c>
      <c r="N4"/>
      <c r="O4"/>
      <c r="P4"/>
      <c r="Q4"/>
      <c r="R4"/>
      <c r="S4"/>
      <c r="T4"/>
      <c r="U4"/>
      <c r="V4"/>
      <c r="W4"/>
      <c r="X4"/>
      <c r="Y4"/>
      <c r="Z4"/>
      <c r="AA4"/>
      <c r="AB4"/>
      <c r="AJ4"/>
    </row>
    <row r="5" spans="1:36" x14ac:dyDescent="0.3">
      <c r="A5" s="1">
        <v>42893</v>
      </c>
      <c r="B5" s="56">
        <v>592948</v>
      </c>
      <c r="C5" s="56" t="s">
        <v>110</v>
      </c>
      <c r="D5" s="56" t="s">
        <v>241</v>
      </c>
      <c r="E5" s="56" t="s">
        <v>111</v>
      </c>
      <c r="F5" s="56" t="s">
        <v>1065</v>
      </c>
      <c r="G5" s="56">
        <v>1</v>
      </c>
      <c r="I5" s="56">
        <v>4</v>
      </c>
      <c r="K5" s="56">
        <v>3</v>
      </c>
      <c r="L5" s="56">
        <v>0</v>
      </c>
      <c r="M5" s="56" t="s">
        <v>180</v>
      </c>
      <c r="N5"/>
      <c r="O5"/>
      <c r="P5"/>
      <c r="Q5"/>
      <c r="R5"/>
      <c r="S5"/>
      <c r="T5"/>
      <c r="U5"/>
      <c r="V5"/>
      <c r="W5"/>
      <c r="X5"/>
      <c r="Y5"/>
      <c r="Z5"/>
      <c r="AA5"/>
      <c r="AB5"/>
      <c r="AJ5"/>
    </row>
    <row r="6" spans="1:36" x14ac:dyDescent="0.3">
      <c r="A6" s="1">
        <v>42893</v>
      </c>
      <c r="B6" s="56">
        <v>592948</v>
      </c>
      <c r="C6" s="56" t="s">
        <v>188</v>
      </c>
      <c r="D6" s="56" t="s">
        <v>241</v>
      </c>
      <c r="E6" s="56" t="s">
        <v>1074</v>
      </c>
      <c r="F6" s="56" t="s">
        <v>1065</v>
      </c>
      <c r="G6" s="56">
        <v>0</v>
      </c>
      <c r="I6" s="56">
        <v>16</v>
      </c>
      <c r="J6" s="56">
        <v>14</v>
      </c>
      <c r="K6" s="56">
        <v>15</v>
      </c>
      <c r="L6" s="56">
        <v>1</v>
      </c>
      <c r="M6" s="56" t="s">
        <v>179</v>
      </c>
      <c r="N6"/>
      <c r="O6"/>
      <c r="P6"/>
      <c r="Q6"/>
      <c r="R6"/>
      <c r="S6"/>
      <c r="T6"/>
      <c r="U6"/>
      <c r="V6"/>
      <c r="W6"/>
      <c r="X6"/>
      <c r="Y6"/>
      <c r="Z6"/>
      <c r="AA6"/>
      <c r="AB6"/>
      <c r="AJ6"/>
    </row>
    <row r="7" spans="1:36" x14ac:dyDescent="0.3">
      <c r="A7" s="1">
        <v>42893</v>
      </c>
      <c r="B7" s="56">
        <v>592948</v>
      </c>
      <c r="C7" s="56" t="s">
        <v>188</v>
      </c>
      <c r="D7" s="56" t="s">
        <v>241</v>
      </c>
      <c r="E7" s="56" t="s">
        <v>1100</v>
      </c>
      <c r="F7" s="56" t="s">
        <v>1065</v>
      </c>
      <c r="G7" s="56">
        <v>0</v>
      </c>
      <c r="I7" s="56">
        <v>1385</v>
      </c>
      <c r="J7" s="56">
        <v>1400</v>
      </c>
      <c r="K7" s="56">
        <v>1500</v>
      </c>
      <c r="N7"/>
      <c r="O7"/>
      <c r="P7"/>
      <c r="Q7"/>
      <c r="R7"/>
      <c r="S7"/>
      <c r="T7"/>
      <c r="U7"/>
      <c r="V7"/>
      <c r="W7"/>
      <c r="X7"/>
      <c r="Y7"/>
      <c r="Z7"/>
      <c r="AA7"/>
      <c r="AB7"/>
      <c r="AJ7"/>
    </row>
    <row r="8" spans="1:36" x14ac:dyDescent="0.3">
      <c r="A8" s="1">
        <v>42893</v>
      </c>
      <c r="B8" s="56">
        <v>592948</v>
      </c>
      <c r="C8" s="56" t="s">
        <v>188</v>
      </c>
      <c r="D8" s="56" t="s">
        <v>241</v>
      </c>
      <c r="E8" s="56" t="s">
        <v>190</v>
      </c>
      <c r="F8" s="56" t="s">
        <v>1065</v>
      </c>
      <c r="G8" s="56">
        <v>1</v>
      </c>
      <c r="I8" s="56">
        <v>259</v>
      </c>
      <c r="J8" s="56">
        <v>150</v>
      </c>
      <c r="K8" s="56">
        <v>200</v>
      </c>
      <c r="L8" s="56">
        <v>1</v>
      </c>
      <c r="M8" s="56" t="s">
        <v>179</v>
      </c>
      <c r="N8"/>
      <c r="O8"/>
      <c r="P8"/>
      <c r="Q8"/>
      <c r="R8"/>
      <c r="S8"/>
      <c r="T8"/>
      <c r="U8"/>
      <c r="V8"/>
      <c r="W8"/>
      <c r="X8"/>
      <c r="Y8"/>
      <c r="Z8"/>
      <c r="AA8"/>
      <c r="AB8"/>
      <c r="AJ8"/>
    </row>
    <row r="9" spans="1:36" x14ac:dyDescent="0.3">
      <c r="A9" s="1">
        <v>42893</v>
      </c>
      <c r="B9" s="56">
        <v>592948</v>
      </c>
      <c r="C9" s="56" t="s">
        <v>188</v>
      </c>
      <c r="D9" s="56" t="s">
        <v>241</v>
      </c>
      <c r="E9" s="56" t="s">
        <v>191</v>
      </c>
      <c r="F9" s="56" t="s">
        <v>1065</v>
      </c>
      <c r="G9" s="56">
        <v>1</v>
      </c>
      <c r="I9" s="56">
        <v>126</v>
      </c>
      <c r="J9" s="56">
        <v>120</v>
      </c>
      <c r="K9" s="56">
        <v>160</v>
      </c>
      <c r="L9" s="56">
        <v>1</v>
      </c>
      <c r="M9" s="56" t="s">
        <v>179</v>
      </c>
      <c r="N9"/>
      <c r="O9"/>
      <c r="P9"/>
      <c r="Q9"/>
      <c r="R9"/>
      <c r="S9"/>
      <c r="T9"/>
      <c r="U9"/>
      <c r="V9"/>
      <c r="W9"/>
      <c r="X9"/>
      <c r="Y9"/>
      <c r="Z9"/>
      <c r="AA9"/>
      <c r="AB9"/>
      <c r="AJ9"/>
    </row>
    <row r="10" spans="1:36" x14ac:dyDescent="0.3">
      <c r="A10" s="1">
        <v>42893</v>
      </c>
      <c r="B10" s="56">
        <v>592948</v>
      </c>
      <c r="C10" s="56" t="s">
        <v>188</v>
      </c>
      <c r="D10" s="56" t="s">
        <v>241</v>
      </c>
      <c r="E10" s="56" t="s">
        <v>192</v>
      </c>
      <c r="F10" s="56" t="s">
        <v>1065</v>
      </c>
      <c r="G10" s="56">
        <v>1</v>
      </c>
      <c r="I10" s="56">
        <v>213</v>
      </c>
      <c r="J10" s="56">
        <v>104</v>
      </c>
      <c r="K10" s="56">
        <v>140</v>
      </c>
      <c r="L10" s="56">
        <v>1</v>
      </c>
      <c r="M10" s="56" t="s">
        <v>179</v>
      </c>
      <c r="N10"/>
      <c r="O10"/>
      <c r="P10"/>
      <c r="Q10"/>
      <c r="R10"/>
      <c r="S10"/>
      <c r="T10"/>
      <c r="U10"/>
      <c r="V10"/>
      <c r="W10"/>
      <c r="X10"/>
      <c r="Y10"/>
      <c r="Z10"/>
      <c r="AA10"/>
      <c r="AB10"/>
      <c r="AJ10"/>
    </row>
    <row r="11" spans="1:36" x14ac:dyDescent="0.3">
      <c r="A11" s="1">
        <v>42893</v>
      </c>
      <c r="B11" s="56">
        <v>592948</v>
      </c>
      <c r="C11" s="56" t="s">
        <v>188</v>
      </c>
      <c r="D11" s="56" t="s">
        <v>241</v>
      </c>
      <c r="E11" s="56" t="s">
        <v>195</v>
      </c>
      <c r="F11" s="56" t="s">
        <v>1065</v>
      </c>
      <c r="G11" s="56">
        <v>1</v>
      </c>
      <c r="I11" s="56">
        <v>7</v>
      </c>
      <c r="K11" s="56">
        <v>9</v>
      </c>
      <c r="L11" s="56">
        <v>0</v>
      </c>
      <c r="M11" s="56" t="s">
        <v>180</v>
      </c>
      <c r="N11"/>
      <c r="O11"/>
      <c r="P11"/>
      <c r="Q11"/>
      <c r="R11"/>
      <c r="S11"/>
      <c r="T11"/>
      <c r="U11"/>
      <c r="V11"/>
      <c r="W11"/>
      <c r="X11"/>
      <c r="Y11"/>
      <c r="Z11"/>
      <c r="AA11"/>
      <c r="AB11"/>
      <c r="AJ11"/>
    </row>
    <row r="12" spans="1:36" x14ac:dyDescent="0.3">
      <c r="A12" s="1">
        <v>42893</v>
      </c>
      <c r="B12" s="56">
        <v>592948</v>
      </c>
      <c r="C12" s="56" t="s">
        <v>188</v>
      </c>
      <c r="D12" s="56" t="s">
        <v>241</v>
      </c>
      <c r="E12" s="56" t="s">
        <v>1104</v>
      </c>
      <c r="F12" s="56" t="s">
        <v>1065</v>
      </c>
      <c r="G12" s="56">
        <v>0</v>
      </c>
      <c r="I12" s="56">
        <v>2</v>
      </c>
      <c r="J12" s="56">
        <v>0</v>
      </c>
      <c r="K12" s="56">
        <v>1</v>
      </c>
      <c r="L12" s="56">
        <v>0</v>
      </c>
      <c r="N12"/>
      <c r="O12"/>
      <c r="P12"/>
      <c r="Q12"/>
      <c r="R12"/>
      <c r="S12"/>
      <c r="T12"/>
      <c r="U12"/>
      <c r="V12"/>
      <c r="W12"/>
      <c r="X12"/>
      <c r="Y12"/>
      <c r="Z12"/>
      <c r="AA12"/>
      <c r="AB12"/>
      <c r="AJ12"/>
    </row>
    <row r="13" spans="1:36" x14ac:dyDescent="0.3">
      <c r="A13" s="1">
        <v>42893</v>
      </c>
      <c r="B13" s="56">
        <v>592948</v>
      </c>
      <c r="C13" s="56" t="s">
        <v>188</v>
      </c>
      <c r="D13" s="56" t="s">
        <v>241</v>
      </c>
      <c r="E13" s="56" t="s">
        <v>1132</v>
      </c>
      <c r="F13" s="56" t="s">
        <v>1065</v>
      </c>
      <c r="G13" s="56">
        <v>0</v>
      </c>
      <c r="I13" s="56">
        <v>3</v>
      </c>
      <c r="J13" s="56">
        <v>3</v>
      </c>
      <c r="K13" s="56">
        <v>4</v>
      </c>
      <c r="L13" s="56">
        <v>1</v>
      </c>
      <c r="M13" s="56" t="s">
        <v>179</v>
      </c>
      <c r="N13"/>
      <c r="O13"/>
      <c r="P13"/>
      <c r="Q13"/>
      <c r="R13"/>
      <c r="S13"/>
      <c r="T13"/>
      <c r="U13"/>
      <c r="V13"/>
      <c r="W13"/>
      <c r="X13"/>
      <c r="Y13"/>
      <c r="Z13"/>
      <c r="AA13"/>
      <c r="AB13"/>
      <c r="AJ13"/>
    </row>
    <row r="14" spans="1:36" x14ac:dyDescent="0.3">
      <c r="A14" s="1">
        <v>42893</v>
      </c>
      <c r="B14" s="56">
        <v>592948</v>
      </c>
      <c r="C14" s="56" t="s">
        <v>110</v>
      </c>
      <c r="D14" s="56" t="s">
        <v>241</v>
      </c>
      <c r="E14" s="56" t="s">
        <v>112</v>
      </c>
      <c r="F14" s="56" t="s">
        <v>1065</v>
      </c>
      <c r="G14" s="56">
        <v>1</v>
      </c>
      <c r="I14" s="56">
        <v>5</v>
      </c>
      <c r="K14" s="56">
        <v>9</v>
      </c>
      <c r="L14" s="56">
        <v>0</v>
      </c>
      <c r="M14" s="56" t="s">
        <v>180</v>
      </c>
      <c r="N14"/>
      <c r="O14"/>
      <c r="P14"/>
      <c r="Q14"/>
      <c r="R14"/>
      <c r="S14"/>
      <c r="T14"/>
      <c r="U14"/>
      <c r="V14"/>
      <c r="W14"/>
      <c r="X14"/>
      <c r="Y14"/>
      <c r="Z14"/>
      <c r="AA14"/>
      <c r="AB14"/>
      <c r="AJ14"/>
    </row>
    <row r="15" spans="1:36" x14ac:dyDescent="0.3">
      <c r="A15" s="1">
        <v>42893</v>
      </c>
      <c r="B15" s="56">
        <v>592948</v>
      </c>
      <c r="C15" s="56" t="s">
        <v>188</v>
      </c>
      <c r="D15" s="56" t="s">
        <v>241</v>
      </c>
      <c r="E15" s="56" t="s">
        <v>238</v>
      </c>
      <c r="F15" s="56" t="s">
        <v>1065</v>
      </c>
      <c r="G15" s="56">
        <v>1</v>
      </c>
      <c r="I15" s="56">
        <v>15</v>
      </c>
      <c r="J15" s="56">
        <v>4</v>
      </c>
      <c r="K15" s="56">
        <v>4</v>
      </c>
      <c r="L15" s="56">
        <v>1</v>
      </c>
      <c r="M15" s="56" t="s">
        <v>179</v>
      </c>
      <c r="N15"/>
      <c r="O15"/>
      <c r="P15"/>
      <c r="Q15"/>
      <c r="R15"/>
      <c r="S15"/>
      <c r="T15"/>
      <c r="U15"/>
      <c r="V15"/>
      <c r="W15"/>
      <c r="X15"/>
      <c r="Y15"/>
      <c r="Z15"/>
      <c r="AA15"/>
      <c r="AB15"/>
      <c r="AJ15"/>
    </row>
    <row r="16" spans="1:36" x14ac:dyDescent="0.3">
      <c r="A16" s="1">
        <v>42893</v>
      </c>
      <c r="B16" s="56">
        <v>592948</v>
      </c>
      <c r="C16" s="56" t="s">
        <v>188</v>
      </c>
      <c r="D16" s="56" t="s">
        <v>241</v>
      </c>
      <c r="E16" s="56" t="s">
        <v>193</v>
      </c>
      <c r="F16" s="56" t="s">
        <v>1065</v>
      </c>
      <c r="G16" s="56">
        <v>1</v>
      </c>
      <c r="I16" s="56">
        <v>11</v>
      </c>
      <c r="J16" s="56">
        <v>5</v>
      </c>
      <c r="K16" s="56">
        <v>6</v>
      </c>
      <c r="L16" s="56">
        <v>1</v>
      </c>
      <c r="M16" s="56" t="s">
        <v>179</v>
      </c>
      <c r="N16"/>
      <c r="O16"/>
      <c r="P16"/>
      <c r="Q16"/>
      <c r="R16"/>
      <c r="S16"/>
      <c r="T16"/>
      <c r="U16"/>
      <c r="V16"/>
      <c r="W16"/>
      <c r="X16"/>
      <c r="Y16"/>
      <c r="Z16"/>
      <c r="AA16"/>
      <c r="AB16"/>
      <c r="AJ16"/>
    </row>
    <row r="17" spans="1:36" x14ac:dyDescent="0.3">
      <c r="A17" s="1">
        <v>42893</v>
      </c>
      <c r="B17" s="56">
        <v>594527</v>
      </c>
      <c r="C17" s="56" t="s">
        <v>105</v>
      </c>
      <c r="D17" s="56" t="s">
        <v>194</v>
      </c>
      <c r="E17" s="56" t="s">
        <v>114</v>
      </c>
      <c r="F17" s="56" t="s">
        <v>1178</v>
      </c>
      <c r="G17" s="56">
        <v>1</v>
      </c>
      <c r="H17" s="56">
        <v>0</v>
      </c>
      <c r="I17" s="56">
        <v>4</v>
      </c>
      <c r="K17" s="56">
        <v>8</v>
      </c>
      <c r="L17" s="56">
        <v>0</v>
      </c>
      <c r="M17" s="56" t="s">
        <v>180</v>
      </c>
      <c r="N17"/>
      <c r="O17"/>
      <c r="P17"/>
      <c r="Q17"/>
      <c r="R17"/>
      <c r="S17"/>
      <c r="T17"/>
      <c r="U17"/>
      <c r="V17"/>
      <c r="W17"/>
      <c r="X17"/>
      <c r="Y17"/>
      <c r="Z17"/>
      <c r="AA17"/>
      <c r="AB17"/>
      <c r="AJ17"/>
    </row>
    <row r="18" spans="1:36" x14ac:dyDescent="0.3">
      <c r="A18" s="1">
        <v>42893</v>
      </c>
      <c r="B18" s="56">
        <v>594527</v>
      </c>
      <c r="C18" s="56" t="s">
        <v>110</v>
      </c>
      <c r="D18" s="56" t="s">
        <v>241</v>
      </c>
      <c r="E18" s="56" t="s">
        <v>252</v>
      </c>
      <c r="F18" s="56" t="s">
        <v>1178</v>
      </c>
      <c r="G18" s="56">
        <v>1</v>
      </c>
      <c r="H18" s="56">
        <v>0</v>
      </c>
      <c r="I18" s="56">
        <v>6</v>
      </c>
      <c r="K18" s="56">
        <v>8</v>
      </c>
      <c r="L18" s="56">
        <v>0</v>
      </c>
      <c r="M18" s="56" t="s">
        <v>180</v>
      </c>
      <c r="N18"/>
      <c r="O18"/>
      <c r="P18"/>
      <c r="Q18"/>
      <c r="R18"/>
      <c r="S18"/>
      <c r="T18"/>
      <c r="U18"/>
      <c r="V18"/>
      <c r="W18"/>
      <c r="X18"/>
      <c r="Y18"/>
      <c r="Z18"/>
      <c r="AA18"/>
      <c r="AB18"/>
      <c r="AJ18"/>
    </row>
    <row r="19" spans="1:36" x14ac:dyDescent="0.3">
      <c r="A19" s="1">
        <v>42893</v>
      </c>
      <c r="B19" s="56">
        <v>594527</v>
      </c>
      <c r="C19" s="56" t="s">
        <v>188</v>
      </c>
      <c r="D19" s="56" t="s">
        <v>241</v>
      </c>
      <c r="E19" s="56" t="s">
        <v>190</v>
      </c>
      <c r="F19" s="56" t="s">
        <v>1178</v>
      </c>
      <c r="G19" s="56">
        <v>1</v>
      </c>
      <c r="I19" s="56">
        <v>140</v>
      </c>
      <c r="J19" s="56">
        <v>60</v>
      </c>
      <c r="K19" s="56">
        <v>60</v>
      </c>
      <c r="L19" s="56">
        <v>1</v>
      </c>
      <c r="M19" s="56" t="s">
        <v>179</v>
      </c>
      <c r="N19"/>
      <c r="O19"/>
      <c r="P19"/>
      <c r="Q19"/>
      <c r="R19"/>
      <c r="S19"/>
      <c r="T19"/>
      <c r="U19"/>
      <c r="V19"/>
      <c r="W19"/>
      <c r="X19"/>
      <c r="Y19"/>
      <c r="Z19"/>
      <c r="AA19"/>
      <c r="AB19"/>
      <c r="AJ19"/>
    </row>
    <row r="20" spans="1:36" x14ac:dyDescent="0.3">
      <c r="A20" s="1">
        <v>42893</v>
      </c>
      <c r="B20" s="56">
        <v>594527</v>
      </c>
      <c r="C20" s="56" t="s">
        <v>188</v>
      </c>
      <c r="D20" s="56" t="s">
        <v>241</v>
      </c>
      <c r="E20" s="56" t="s">
        <v>1186</v>
      </c>
      <c r="F20" s="56" t="s">
        <v>1178</v>
      </c>
      <c r="G20" s="56">
        <v>0</v>
      </c>
      <c r="I20" s="56">
        <v>3</v>
      </c>
      <c r="K20" s="56">
        <v>3</v>
      </c>
      <c r="L20" s="56">
        <v>0</v>
      </c>
      <c r="M20" s="56" t="s">
        <v>180</v>
      </c>
      <c r="N20"/>
      <c r="O20"/>
      <c r="P20"/>
      <c r="Q20"/>
      <c r="R20"/>
      <c r="S20"/>
      <c r="T20"/>
      <c r="U20"/>
      <c r="V20"/>
      <c r="W20"/>
      <c r="X20"/>
      <c r="Y20"/>
      <c r="Z20"/>
      <c r="AA20"/>
      <c r="AB20"/>
      <c r="AJ20"/>
    </row>
    <row r="21" spans="1:36" x14ac:dyDescent="0.3">
      <c r="A21" s="1">
        <v>42893</v>
      </c>
      <c r="B21" s="56">
        <v>594527</v>
      </c>
      <c r="C21" s="56" t="s">
        <v>188</v>
      </c>
      <c r="D21" s="56" t="s">
        <v>241</v>
      </c>
      <c r="E21" s="56" t="s">
        <v>238</v>
      </c>
      <c r="F21" s="56" t="s">
        <v>1178</v>
      </c>
      <c r="G21" s="56">
        <v>1</v>
      </c>
      <c r="I21" s="56">
        <v>10</v>
      </c>
      <c r="J21" s="56">
        <v>4</v>
      </c>
      <c r="K21" s="56">
        <v>4</v>
      </c>
      <c r="L21" s="56">
        <v>1</v>
      </c>
      <c r="M21" s="56" t="s">
        <v>179</v>
      </c>
      <c r="N21"/>
      <c r="O21"/>
      <c r="P21"/>
      <c r="Q21"/>
      <c r="R21"/>
      <c r="S21"/>
      <c r="T21"/>
      <c r="U21"/>
      <c r="V21"/>
      <c r="W21"/>
      <c r="X21"/>
      <c r="Y21"/>
      <c r="Z21"/>
      <c r="AA21"/>
      <c r="AB21"/>
      <c r="AJ21"/>
    </row>
    <row r="22" spans="1:36" x14ac:dyDescent="0.3">
      <c r="A22" s="1">
        <v>42893</v>
      </c>
      <c r="B22" s="56">
        <v>594527</v>
      </c>
      <c r="C22" s="56" t="s">
        <v>188</v>
      </c>
      <c r="D22" s="56" t="s">
        <v>241</v>
      </c>
      <c r="E22" s="56" t="s">
        <v>193</v>
      </c>
      <c r="F22" s="56" t="s">
        <v>1178</v>
      </c>
      <c r="G22" s="56">
        <v>1</v>
      </c>
      <c r="I22" s="56">
        <v>8</v>
      </c>
      <c r="J22" s="56">
        <v>8</v>
      </c>
      <c r="K22" s="56">
        <v>8</v>
      </c>
      <c r="L22" s="56">
        <v>1</v>
      </c>
      <c r="M22" s="56" t="s">
        <v>179</v>
      </c>
      <c r="N22"/>
      <c r="O22"/>
      <c r="P22"/>
      <c r="Q22"/>
      <c r="R22"/>
      <c r="S22"/>
      <c r="T22"/>
      <c r="U22"/>
      <c r="V22"/>
      <c r="W22"/>
      <c r="X22"/>
      <c r="Y22"/>
      <c r="Z22"/>
      <c r="AA22"/>
      <c r="AB22"/>
      <c r="AJ22"/>
    </row>
    <row r="23" spans="1:36" x14ac:dyDescent="0.3">
      <c r="A23" s="1">
        <v>42893</v>
      </c>
      <c r="B23" s="56">
        <v>594527</v>
      </c>
      <c r="C23" s="56" t="s">
        <v>188</v>
      </c>
      <c r="D23" s="56" t="s">
        <v>241</v>
      </c>
      <c r="E23" s="56" t="s">
        <v>1220</v>
      </c>
      <c r="F23" s="56" t="s">
        <v>1178</v>
      </c>
      <c r="G23" s="56">
        <v>0</v>
      </c>
      <c r="I23" s="56">
        <v>1</v>
      </c>
      <c r="K23" s="56">
        <v>1</v>
      </c>
      <c r="L23" s="56">
        <v>0</v>
      </c>
      <c r="M23" s="56" t="s">
        <v>180</v>
      </c>
      <c r="N23"/>
      <c r="O23"/>
      <c r="P23"/>
      <c r="Q23"/>
      <c r="R23"/>
      <c r="S23"/>
      <c r="T23"/>
      <c r="U23"/>
      <c r="V23"/>
      <c r="W23"/>
      <c r="X23"/>
      <c r="Y23"/>
      <c r="Z23"/>
      <c r="AA23"/>
      <c r="AB23"/>
      <c r="AJ23"/>
    </row>
    <row r="24" spans="1:36" x14ac:dyDescent="0.3">
      <c r="A24" s="1">
        <v>42893</v>
      </c>
      <c r="B24" s="56">
        <v>599202</v>
      </c>
      <c r="C24" s="56" t="s">
        <v>110</v>
      </c>
      <c r="D24" s="56" t="s">
        <v>417</v>
      </c>
      <c r="E24" s="56" t="s">
        <v>381</v>
      </c>
      <c r="F24" s="56" t="s">
        <v>357</v>
      </c>
      <c r="G24" s="56">
        <v>1</v>
      </c>
      <c r="H24" s="56">
        <v>0</v>
      </c>
      <c r="I24" s="56">
        <v>29.68</v>
      </c>
      <c r="J24" s="56">
        <v>15</v>
      </c>
      <c r="K24" s="56">
        <v>20</v>
      </c>
      <c r="L24" s="56">
        <v>1</v>
      </c>
      <c r="M24" s="56" t="s">
        <v>179</v>
      </c>
      <c r="N24"/>
      <c r="O24"/>
      <c r="P24"/>
      <c r="Q24"/>
      <c r="R24"/>
      <c r="S24"/>
      <c r="T24"/>
      <c r="U24"/>
      <c r="V24"/>
      <c r="W24"/>
      <c r="X24"/>
      <c r="Y24"/>
      <c r="Z24"/>
      <c r="AA24"/>
      <c r="AB24"/>
      <c r="AJ24"/>
    </row>
    <row r="25" spans="1:36" x14ac:dyDescent="0.3">
      <c r="A25" s="1">
        <v>42893</v>
      </c>
      <c r="B25" s="56">
        <v>599202</v>
      </c>
      <c r="C25" s="56" t="s">
        <v>105</v>
      </c>
      <c r="D25" s="56" t="s">
        <v>194</v>
      </c>
      <c r="E25" s="56" t="s">
        <v>401</v>
      </c>
      <c r="F25" s="56" t="s">
        <v>357</v>
      </c>
      <c r="G25" s="56">
        <v>0</v>
      </c>
      <c r="H25" s="56">
        <v>93</v>
      </c>
      <c r="I25" s="56">
        <v>575.5</v>
      </c>
      <c r="K25" s="56">
        <v>120</v>
      </c>
      <c r="L25" s="56">
        <v>0</v>
      </c>
      <c r="M25" s="56" t="s">
        <v>180</v>
      </c>
      <c r="N25"/>
      <c r="O25"/>
      <c r="P25"/>
      <c r="Q25"/>
      <c r="R25"/>
      <c r="S25"/>
      <c r="T25"/>
      <c r="U25"/>
      <c r="V25"/>
      <c r="W25"/>
      <c r="X25"/>
      <c r="Y25"/>
      <c r="Z25"/>
      <c r="AA25"/>
      <c r="AB25"/>
      <c r="AJ25"/>
    </row>
    <row r="26" spans="1:36" x14ac:dyDescent="0.3">
      <c r="A26" s="1">
        <v>42893</v>
      </c>
      <c r="B26" s="56">
        <v>599202</v>
      </c>
      <c r="C26" s="56" t="s">
        <v>105</v>
      </c>
      <c r="D26" s="56" t="s">
        <v>194</v>
      </c>
      <c r="E26" s="56" t="s">
        <v>408</v>
      </c>
      <c r="F26" s="56" t="s">
        <v>357</v>
      </c>
      <c r="G26" s="56">
        <v>0</v>
      </c>
      <c r="H26" s="56">
        <v>0</v>
      </c>
      <c r="I26" s="56">
        <v>239.9</v>
      </c>
      <c r="J26" s="56">
        <v>162</v>
      </c>
      <c r="K26" s="56">
        <v>162</v>
      </c>
      <c r="L26" s="56">
        <v>1</v>
      </c>
      <c r="M26" s="56" t="s">
        <v>179</v>
      </c>
      <c r="N26"/>
      <c r="O26"/>
      <c r="P26"/>
      <c r="Q26"/>
      <c r="R26"/>
      <c r="S26"/>
      <c r="T26"/>
      <c r="U26"/>
      <c r="V26"/>
      <c r="W26"/>
      <c r="X26"/>
      <c r="Y26"/>
      <c r="Z26"/>
      <c r="AA26"/>
      <c r="AB26"/>
      <c r="AJ26"/>
    </row>
    <row r="27" spans="1:36" x14ac:dyDescent="0.3">
      <c r="A27" s="1">
        <v>42893</v>
      </c>
      <c r="B27" s="56">
        <v>599202</v>
      </c>
      <c r="C27" s="56" t="s">
        <v>110</v>
      </c>
      <c r="D27" s="56" t="s">
        <v>241</v>
      </c>
      <c r="E27" s="56" t="s">
        <v>423</v>
      </c>
      <c r="F27" s="56" t="s">
        <v>357</v>
      </c>
      <c r="G27" s="56">
        <v>0</v>
      </c>
      <c r="H27" s="56">
        <v>0</v>
      </c>
      <c r="I27" s="56">
        <v>163.70000000000002</v>
      </c>
      <c r="J27" s="56">
        <v>385</v>
      </c>
      <c r="K27" s="56">
        <v>490</v>
      </c>
      <c r="L27" s="56">
        <v>-2</v>
      </c>
      <c r="M27" s="56" t="s">
        <v>177</v>
      </c>
      <c r="N27"/>
      <c r="O27"/>
      <c r="P27"/>
      <c r="Q27"/>
      <c r="R27"/>
      <c r="S27"/>
      <c r="T27"/>
      <c r="U27"/>
      <c r="V27"/>
      <c r="W27"/>
      <c r="X27"/>
      <c r="Y27"/>
      <c r="Z27"/>
      <c r="AA27"/>
      <c r="AB27"/>
      <c r="AJ27"/>
    </row>
    <row r="28" spans="1:36" x14ac:dyDescent="0.3">
      <c r="A28" s="1">
        <v>42893</v>
      </c>
      <c r="B28" s="56">
        <v>599202</v>
      </c>
      <c r="C28" s="56" t="s">
        <v>188</v>
      </c>
      <c r="D28" s="56" t="s">
        <v>241</v>
      </c>
      <c r="E28" s="56" t="s">
        <v>457</v>
      </c>
      <c r="F28" s="56" t="s">
        <v>357</v>
      </c>
      <c r="G28" s="56">
        <v>0</v>
      </c>
      <c r="I28" s="56">
        <v>4</v>
      </c>
      <c r="J28" s="56">
        <v>4</v>
      </c>
      <c r="K28" s="56">
        <v>4</v>
      </c>
      <c r="L28" s="56">
        <v>1</v>
      </c>
      <c r="M28" s="56" t="s">
        <v>179</v>
      </c>
      <c r="N28"/>
      <c r="O28"/>
      <c r="P28"/>
      <c r="Q28"/>
      <c r="R28"/>
      <c r="S28"/>
      <c r="T28"/>
      <c r="U28"/>
      <c r="V28"/>
      <c r="W28"/>
      <c r="X28"/>
      <c r="Y28"/>
      <c r="Z28"/>
      <c r="AA28"/>
      <c r="AB28"/>
      <c r="AJ28"/>
    </row>
    <row r="29" spans="1:36" x14ac:dyDescent="0.3">
      <c r="A29" s="1">
        <v>42893</v>
      </c>
      <c r="B29" s="56">
        <v>599202</v>
      </c>
      <c r="C29" s="56" t="s">
        <v>110</v>
      </c>
      <c r="D29" s="56" t="s">
        <v>241</v>
      </c>
      <c r="E29" s="56" t="s">
        <v>443</v>
      </c>
      <c r="F29" s="56" t="s">
        <v>357</v>
      </c>
      <c r="G29" s="56">
        <v>0</v>
      </c>
      <c r="H29" s="56">
        <v>0</v>
      </c>
      <c r="I29" s="56">
        <v>44203</v>
      </c>
      <c r="J29" s="56">
        <v>32315</v>
      </c>
      <c r="K29" s="56">
        <v>42944</v>
      </c>
      <c r="L29" s="56">
        <v>1</v>
      </c>
      <c r="M29" s="56" t="s">
        <v>179</v>
      </c>
      <c r="N29"/>
      <c r="O29"/>
      <c r="P29"/>
      <c r="Q29"/>
      <c r="R29"/>
      <c r="S29"/>
      <c r="T29"/>
      <c r="U29"/>
      <c r="V29"/>
      <c r="W29"/>
      <c r="X29"/>
      <c r="Y29"/>
      <c r="Z29"/>
      <c r="AA29"/>
      <c r="AB29"/>
      <c r="AJ29"/>
    </row>
    <row r="30" spans="1:36" x14ac:dyDescent="0.3">
      <c r="A30" s="1">
        <v>42893</v>
      </c>
      <c r="B30" s="56">
        <v>599202</v>
      </c>
      <c r="C30" s="56" t="s">
        <v>110</v>
      </c>
      <c r="D30" s="56" t="s">
        <v>241</v>
      </c>
      <c r="E30" s="56" t="s">
        <v>418</v>
      </c>
      <c r="F30" s="56" t="s">
        <v>357</v>
      </c>
      <c r="G30" s="56">
        <v>1</v>
      </c>
      <c r="H30" s="56">
        <v>0</v>
      </c>
      <c r="I30" s="56">
        <v>1459253</v>
      </c>
      <c r="J30" s="56">
        <v>2933900</v>
      </c>
      <c r="K30" s="56">
        <v>3912132</v>
      </c>
      <c r="L30" s="56">
        <v>-2</v>
      </c>
      <c r="M30" s="56" t="s">
        <v>177</v>
      </c>
      <c r="N30"/>
      <c r="O30"/>
      <c r="P30"/>
      <c r="Q30"/>
      <c r="R30"/>
      <c r="S30"/>
      <c r="T30"/>
      <c r="U30"/>
      <c r="V30"/>
      <c r="W30"/>
      <c r="X30"/>
      <c r="Y30"/>
      <c r="Z30"/>
      <c r="AA30"/>
      <c r="AB30"/>
      <c r="AJ30"/>
    </row>
    <row r="31" spans="1:36" x14ac:dyDescent="0.3">
      <c r="A31" s="1">
        <v>42893</v>
      </c>
      <c r="B31" s="56">
        <v>599202</v>
      </c>
      <c r="C31" s="56" t="s">
        <v>188</v>
      </c>
      <c r="D31" s="56" t="s">
        <v>241</v>
      </c>
      <c r="E31" s="56" t="s">
        <v>453</v>
      </c>
      <c r="F31" s="56" t="s">
        <v>357</v>
      </c>
      <c r="G31" s="56">
        <v>0</v>
      </c>
      <c r="I31" s="56">
        <v>640</v>
      </c>
      <c r="J31" s="56">
        <v>594</v>
      </c>
      <c r="K31" s="56">
        <v>594</v>
      </c>
      <c r="L31" s="56">
        <v>1</v>
      </c>
      <c r="M31" s="56" t="s">
        <v>179</v>
      </c>
      <c r="N31"/>
      <c r="O31"/>
      <c r="P31"/>
      <c r="Q31"/>
      <c r="R31"/>
      <c r="S31"/>
      <c r="T31"/>
      <c r="U31"/>
      <c r="V31"/>
      <c r="W31"/>
      <c r="X31"/>
      <c r="Y31"/>
      <c r="Z31"/>
      <c r="AA31"/>
      <c r="AB31"/>
      <c r="AJ31"/>
    </row>
    <row r="32" spans="1:36" x14ac:dyDescent="0.3">
      <c r="A32" s="1">
        <v>42893</v>
      </c>
      <c r="B32" s="56">
        <v>599202</v>
      </c>
      <c r="C32" s="56" t="s">
        <v>110</v>
      </c>
      <c r="D32" s="56" t="s">
        <v>241</v>
      </c>
      <c r="E32" s="56" t="s">
        <v>466</v>
      </c>
      <c r="F32" s="56" t="s">
        <v>357</v>
      </c>
      <c r="G32" s="56">
        <v>1</v>
      </c>
      <c r="H32" s="56">
        <v>0</v>
      </c>
      <c r="I32" s="56">
        <v>22328</v>
      </c>
      <c r="J32" s="56">
        <v>20091</v>
      </c>
      <c r="K32" s="56">
        <v>26400</v>
      </c>
      <c r="L32" s="56">
        <v>1</v>
      </c>
      <c r="M32" s="56" t="s">
        <v>179</v>
      </c>
      <c r="N32"/>
      <c r="O32"/>
      <c r="P32"/>
      <c r="Q32"/>
      <c r="R32"/>
      <c r="S32"/>
      <c r="T32"/>
      <c r="U32"/>
      <c r="V32"/>
      <c r="W32"/>
      <c r="X32"/>
      <c r="Y32"/>
      <c r="Z32"/>
      <c r="AA32"/>
      <c r="AB32"/>
      <c r="AJ32"/>
    </row>
    <row r="33" spans="1:36" x14ac:dyDescent="0.3">
      <c r="A33" s="1">
        <v>42893</v>
      </c>
      <c r="B33" s="56">
        <v>599202</v>
      </c>
      <c r="C33" s="56" t="s">
        <v>110</v>
      </c>
      <c r="D33" s="56" t="s">
        <v>241</v>
      </c>
      <c r="E33" s="56" t="s">
        <v>472</v>
      </c>
      <c r="F33" s="56" t="s">
        <v>357</v>
      </c>
      <c r="G33" s="56">
        <v>1</v>
      </c>
      <c r="H33" s="56">
        <v>0</v>
      </c>
      <c r="I33" s="56">
        <v>32761</v>
      </c>
      <c r="J33" s="56">
        <v>51959</v>
      </c>
      <c r="K33" s="56">
        <v>73257</v>
      </c>
      <c r="L33" s="56">
        <v>-2</v>
      </c>
      <c r="M33" s="56" t="s">
        <v>177</v>
      </c>
      <c r="N33"/>
      <c r="O33"/>
      <c r="P33"/>
      <c r="Q33"/>
      <c r="R33"/>
      <c r="S33"/>
      <c r="T33"/>
      <c r="U33"/>
      <c r="V33"/>
      <c r="W33"/>
      <c r="X33"/>
      <c r="Y33"/>
      <c r="Z33"/>
      <c r="AA33"/>
      <c r="AB33"/>
      <c r="AJ33"/>
    </row>
    <row r="34" spans="1:36" x14ac:dyDescent="0.3">
      <c r="A34" s="1">
        <v>42893</v>
      </c>
      <c r="B34" s="56">
        <v>599202</v>
      </c>
      <c r="C34" s="56" t="s">
        <v>110</v>
      </c>
      <c r="D34" s="56" t="s">
        <v>241</v>
      </c>
      <c r="E34" s="56" t="s">
        <v>479</v>
      </c>
      <c r="F34" s="56" t="s">
        <v>357</v>
      </c>
      <c r="G34" s="56">
        <v>0</v>
      </c>
      <c r="H34" s="56">
        <v>0</v>
      </c>
      <c r="I34" s="56">
        <v>144199</v>
      </c>
      <c r="J34" s="56">
        <v>331440</v>
      </c>
      <c r="K34" s="56">
        <v>461153</v>
      </c>
      <c r="L34" s="56">
        <v>-2</v>
      </c>
      <c r="M34" s="56" t="s">
        <v>177</v>
      </c>
      <c r="N34"/>
      <c r="O34"/>
      <c r="P34"/>
      <c r="Q34"/>
      <c r="R34"/>
      <c r="S34"/>
      <c r="T34"/>
      <c r="U34"/>
      <c r="V34"/>
      <c r="W34"/>
      <c r="X34"/>
      <c r="Y34"/>
      <c r="Z34"/>
      <c r="AA34"/>
      <c r="AB34"/>
      <c r="AJ34"/>
    </row>
    <row r="35" spans="1:36" x14ac:dyDescent="0.3">
      <c r="A35" s="1">
        <v>42893</v>
      </c>
      <c r="B35" s="56">
        <v>599202</v>
      </c>
      <c r="C35" s="56" t="s">
        <v>110</v>
      </c>
      <c r="D35" s="56" t="s">
        <v>241</v>
      </c>
      <c r="E35" s="56" t="s">
        <v>428</v>
      </c>
      <c r="F35" s="56" t="s">
        <v>357</v>
      </c>
      <c r="G35" s="56">
        <v>1</v>
      </c>
      <c r="H35" s="56">
        <v>0</v>
      </c>
      <c r="I35" s="56">
        <v>660</v>
      </c>
      <c r="J35" s="56">
        <v>1378</v>
      </c>
      <c r="K35" s="56">
        <v>2070</v>
      </c>
      <c r="L35" s="56">
        <v>-2</v>
      </c>
      <c r="M35" s="56" t="s">
        <v>177</v>
      </c>
      <c r="N35"/>
      <c r="O35"/>
      <c r="P35"/>
      <c r="Q35"/>
      <c r="R35"/>
      <c r="S35"/>
      <c r="T35"/>
      <c r="U35"/>
      <c r="V35"/>
      <c r="W35"/>
      <c r="X35"/>
      <c r="Y35"/>
      <c r="Z35"/>
      <c r="AA35"/>
      <c r="AB35"/>
      <c r="AJ35"/>
    </row>
    <row r="36" spans="1:36" x14ac:dyDescent="0.3">
      <c r="A36" s="1">
        <v>42893</v>
      </c>
      <c r="B36" s="56">
        <v>599202</v>
      </c>
      <c r="C36" s="56" t="s">
        <v>110</v>
      </c>
      <c r="D36" s="56" t="s">
        <v>241</v>
      </c>
      <c r="E36" s="56" t="s">
        <v>381</v>
      </c>
      <c r="F36" s="56" t="s">
        <v>357</v>
      </c>
      <c r="G36" s="56">
        <v>1</v>
      </c>
      <c r="H36" s="56">
        <v>0</v>
      </c>
      <c r="I36" s="56">
        <v>22.79</v>
      </c>
      <c r="J36" s="56">
        <v>65</v>
      </c>
      <c r="K36" s="56">
        <v>80</v>
      </c>
      <c r="L36" s="56">
        <v>-2</v>
      </c>
      <c r="M36" s="56" t="s">
        <v>177</v>
      </c>
      <c r="N36"/>
      <c r="O36"/>
      <c r="P36"/>
      <c r="Q36"/>
      <c r="R36"/>
      <c r="S36"/>
      <c r="T36"/>
      <c r="U36"/>
      <c r="V36"/>
      <c r="W36"/>
      <c r="X36"/>
      <c r="Y36"/>
      <c r="Z36"/>
      <c r="AA36"/>
      <c r="AB36"/>
      <c r="AJ36"/>
    </row>
    <row r="37" spans="1:36" x14ac:dyDescent="0.3">
      <c r="A37" s="1">
        <v>42893</v>
      </c>
      <c r="B37" s="56">
        <v>599202</v>
      </c>
      <c r="C37" s="56" t="s">
        <v>110</v>
      </c>
      <c r="D37" s="56" t="s">
        <v>241</v>
      </c>
      <c r="E37" s="56" t="s">
        <v>387</v>
      </c>
      <c r="F37" s="56" t="s">
        <v>357</v>
      </c>
      <c r="G37" s="56">
        <v>1</v>
      </c>
      <c r="H37" s="56">
        <v>0</v>
      </c>
      <c r="I37" s="56">
        <v>20911151.879999999</v>
      </c>
      <c r="J37" s="56">
        <v>31914937</v>
      </c>
      <c r="K37" s="56">
        <v>44852081</v>
      </c>
      <c r="L37" s="56">
        <v>-2</v>
      </c>
      <c r="M37" s="56" t="s">
        <v>177</v>
      </c>
      <c r="N37"/>
      <c r="O37"/>
      <c r="P37"/>
      <c r="Q37"/>
      <c r="R37"/>
      <c r="S37"/>
      <c r="T37"/>
      <c r="U37"/>
      <c r="V37"/>
      <c r="W37"/>
      <c r="X37"/>
      <c r="Y37"/>
      <c r="Z37"/>
      <c r="AA37"/>
      <c r="AB37"/>
      <c r="AJ37"/>
    </row>
    <row r="38" spans="1:36" x14ac:dyDescent="0.3">
      <c r="A38" s="1">
        <v>42893</v>
      </c>
      <c r="B38" s="56">
        <v>599202</v>
      </c>
      <c r="C38" s="56" t="s">
        <v>110</v>
      </c>
      <c r="D38" s="56" t="s">
        <v>241</v>
      </c>
      <c r="E38" s="56" t="s">
        <v>372</v>
      </c>
      <c r="F38" s="56" t="s">
        <v>357</v>
      </c>
      <c r="G38" s="56">
        <v>0</v>
      </c>
      <c r="H38" s="56">
        <v>0</v>
      </c>
      <c r="I38" s="56">
        <v>10096727.129999999</v>
      </c>
      <c r="J38" s="56">
        <v>7592239</v>
      </c>
      <c r="K38" s="56">
        <v>8539002</v>
      </c>
      <c r="L38" s="56">
        <v>1</v>
      </c>
      <c r="M38" s="56" t="s">
        <v>179</v>
      </c>
      <c r="N38"/>
      <c r="O38"/>
      <c r="P38"/>
      <c r="Q38"/>
      <c r="R38"/>
      <c r="S38"/>
      <c r="T38"/>
      <c r="U38"/>
      <c r="V38"/>
      <c r="W38"/>
      <c r="X38"/>
      <c r="Y38"/>
      <c r="Z38"/>
      <c r="AA38"/>
      <c r="AB38"/>
      <c r="AJ38"/>
    </row>
    <row r="39" spans="1:36" x14ac:dyDescent="0.3">
      <c r="A39" s="1">
        <v>42893</v>
      </c>
      <c r="B39" s="56">
        <v>599202</v>
      </c>
      <c r="C39" s="56" t="s">
        <v>110</v>
      </c>
      <c r="D39" s="56" t="s">
        <v>241</v>
      </c>
      <c r="E39" s="56" t="s">
        <v>379</v>
      </c>
      <c r="F39" s="56" t="s">
        <v>357</v>
      </c>
      <c r="G39" s="56">
        <v>0</v>
      </c>
      <c r="H39" s="56">
        <v>0</v>
      </c>
      <c r="I39" s="56">
        <v>11043370.98</v>
      </c>
      <c r="J39" s="56">
        <v>2190636</v>
      </c>
      <c r="K39" s="56">
        <v>2746389</v>
      </c>
      <c r="L39" s="56">
        <v>2</v>
      </c>
      <c r="M39" s="56" t="s">
        <v>178</v>
      </c>
      <c r="N39"/>
      <c r="O39"/>
      <c r="P39"/>
      <c r="Q39"/>
      <c r="R39"/>
      <c r="S39"/>
      <c r="T39"/>
      <c r="U39"/>
      <c r="V39"/>
      <c r="W39"/>
      <c r="X39"/>
      <c r="Y39"/>
      <c r="Z39"/>
      <c r="AA39"/>
      <c r="AB39"/>
      <c r="AJ39"/>
    </row>
    <row r="40" spans="1:36" x14ac:dyDescent="0.3">
      <c r="A40" s="1">
        <v>42893</v>
      </c>
      <c r="B40" s="56">
        <v>599202</v>
      </c>
      <c r="C40" s="56" t="s">
        <v>110</v>
      </c>
      <c r="D40" s="56" t="s">
        <v>360</v>
      </c>
      <c r="E40" s="56" t="s">
        <v>386</v>
      </c>
      <c r="F40" s="56" t="s">
        <v>357</v>
      </c>
      <c r="G40" s="56">
        <v>0</v>
      </c>
      <c r="H40" s="56">
        <v>0</v>
      </c>
      <c r="I40" s="56">
        <v>22.46</v>
      </c>
      <c r="J40" s="56">
        <v>65</v>
      </c>
      <c r="K40" s="56">
        <v>80</v>
      </c>
      <c r="L40" s="56">
        <v>-2</v>
      </c>
      <c r="M40" s="56" t="s">
        <v>177</v>
      </c>
      <c r="N40"/>
      <c r="O40"/>
      <c r="P40"/>
      <c r="Q40"/>
      <c r="R40"/>
      <c r="S40"/>
      <c r="T40"/>
      <c r="U40"/>
      <c r="V40"/>
      <c r="W40"/>
      <c r="X40"/>
      <c r="Y40"/>
      <c r="Z40"/>
      <c r="AA40"/>
      <c r="AB40"/>
      <c r="AJ40"/>
    </row>
    <row r="41" spans="1:36" x14ac:dyDescent="0.3">
      <c r="A41" s="1">
        <v>42893</v>
      </c>
      <c r="B41" s="56">
        <v>599202</v>
      </c>
      <c r="C41" s="56" t="s">
        <v>110</v>
      </c>
      <c r="D41" s="56" t="s">
        <v>360</v>
      </c>
      <c r="E41" s="56" t="s">
        <v>490</v>
      </c>
      <c r="F41" s="56" t="s">
        <v>357</v>
      </c>
      <c r="G41" s="56">
        <v>0</v>
      </c>
      <c r="H41" s="56">
        <v>0</v>
      </c>
      <c r="I41" s="56">
        <v>25231</v>
      </c>
      <c r="J41" s="56">
        <v>24491</v>
      </c>
      <c r="K41" s="56">
        <v>38411</v>
      </c>
      <c r="L41" s="56">
        <v>1</v>
      </c>
      <c r="M41" s="56" t="s">
        <v>179</v>
      </c>
      <c r="N41"/>
      <c r="O41"/>
      <c r="P41"/>
      <c r="Q41"/>
      <c r="R41"/>
      <c r="S41"/>
      <c r="T41"/>
      <c r="U41"/>
      <c r="V41"/>
      <c r="W41"/>
      <c r="X41"/>
      <c r="Y41"/>
      <c r="Z41"/>
      <c r="AA41"/>
      <c r="AB41"/>
      <c r="AJ41"/>
    </row>
    <row r="42" spans="1:36" x14ac:dyDescent="0.3">
      <c r="A42" s="1">
        <v>42893</v>
      </c>
      <c r="B42" s="56">
        <v>599202</v>
      </c>
      <c r="C42" s="56" t="s">
        <v>110</v>
      </c>
      <c r="D42" s="56" t="s">
        <v>360</v>
      </c>
      <c r="E42" s="56" t="s">
        <v>375</v>
      </c>
      <c r="F42" s="56" t="s">
        <v>357</v>
      </c>
      <c r="G42" s="56">
        <v>0</v>
      </c>
      <c r="H42" s="56">
        <v>0</v>
      </c>
      <c r="I42" s="56">
        <v>9378</v>
      </c>
      <c r="J42" s="56">
        <v>10545</v>
      </c>
      <c r="K42" s="56">
        <v>15233</v>
      </c>
      <c r="N42"/>
      <c r="O42"/>
      <c r="P42"/>
      <c r="Q42"/>
      <c r="R42"/>
      <c r="S42"/>
      <c r="T42"/>
      <c r="U42"/>
      <c r="V42"/>
      <c r="W42"/>
      <c r="X42"/>
      <c r="Y42"/>
      <c r="Z42"/>
      <c r="AA42"/>
      <c r="AB42"/>
      <c r="AJ42"/>
    </row>
    <row r="43" spans="1:36" x14ac:dyDescent="0.3">
      <c r="A43" s="1">
        <v>42893</v>
      </c>
      <c r="B43" s="56">
        <v>599202</v>
      </c>
      <c r="C43" s="56" t="s">
        <v>188</v>
      </c>
      <c r="D43" s="56" t="s">
        <v>360</v>
      </c>
      <c r="E43" s="56" t="s">
        <v>447</v>
      </c>
      <c r="F43" s="56" t="s">
        <v>357</v>
      </c>
      <c r="G43" s="56">
        <v>1</v>
      </c>
      <c r="I43" s="56">
        <v>1</v>
      </c>
      <c r="J43" s="56">
        <v>1</v>
      </c>
      <c r="K43" s="56">
        <v>1</v>
      </c>
      <c r="L43" s="56">
        <v>1</v>
      </c>
      <c r="M43" s="56" t="s">
        <v>179</v>
      </c>
      <c r="N43"/>
      <c r="O43"/>
      <c r="P43"/>
      <c r="Q43"/>
      <c r="R43"/>
      <c r="S43"/>
      <c r="T43"/>
      <c r="U43"/>
      <c r="V43"/>
      <c r="W43"/>
      <c r="X43"/>
      <c r="Y43"/>
      <c r="Z43"/>
      <c r="AA43"/>
      <c r="AB43"/>
      <c r="AJ43"/>
    </row>
    <row r="44" spans="1:36" x14ac:dyDescent="0.3">
      <c r="A44" s="1">
        <v>42893</v>
      </c>
      <c r="B44" s="56">
        <v>599202</v>
      </c>
      <c r="C44" s="56" t="s">
        <v>110</v>
      </c>
      <c r="D44" s="56" t="s">
        <v>360</v>
      </c>
      <c r="E44" s="56" t="s">
        <v>253</v>
      </c>
      <c r="F44" s="56" t="s">
        <v>357</v>
      </c>
      <c r="G44" s="56">
        <v>1</v>
      </c>
      <c r="H44" s="56">
        <v>0</v>
      </c>
      <c r="I44" s="56">
        <v>1</v>
      </c>
      <c r="J44" s="56">
        <v>1</v>
      </c>
      <c r="K44" s="56">
        <v>1</v>
      </c>
      <c r="L44" s="56">
        <v>1</v>
      </c>
      <c r="M44" s="56" t="s">
        <v>179</v>
      </c>
      <c r="N44"/>
      <c r="O44"/>
      <c r="P44"/>
      <c r="Q44"/>
      <c r="R44"/>
      <c r="S44"/>
      <c r="T44"/>
      <c r="U44"/>
      <c r="V44"/>
      <c r="W44"/>
      <c r="X44"/>
      <c r="Y44"/>
      <c r="Z44"/>
      <c r="AA44"/>
      <c r="AB44"/>
      <c r="AJ44"/>
    </row>
    <row r="45" spans="1:36" x14ac:dyDescent="0.3">
      <c r="A45" s="1">
        <v>42893</v>
      </c>
      <c r="B45" s="56">
        <v>599202</v>
      </c>
      <c r="C45" s="56" t="s">
        <v>188</v>
      </c>
      <c r="D45" s="56" t="s">
        <v>360</v>
      </c>
      <c r="E45" s="56" t="s">
        <v>195</v>
      </c>
      <c r="F45" s="56" t="s">
        <v>357</v>
      </c>
      <c r="G45" s="56">
        <v>1</v>
      </c>
      <c r="I45" s="56">
        <v>2</v>
      </c>
      <c r="J45" s="56">
        <v>1</v>
      </c>
      <c r="K45" s="56">
        <v>1</v>
      </c>
      <c r="L45" s="56">
        <v>1</v>
      </c>
      <c r="M45" s="56" t="s">
        <v>179</v>
      </c>
      <c r="N45"/>
      <c r="O45"/>
      <c r="P45"/>
      <c r="Q45"/>
      <c r="R45"/>
      <c r="S45"/>
      <c r="T45"/>
      <c r="U45"/>
      <c r="V45"/>
      <c r="W45"/>
      <c r="X45"/>
      <c r="Y45"/>
      <c r="Z45"/>
      <c r="AA45"/>
      <c r="AB45"/>
      <c r="AJ45"/>
    </row>
    <row r="46" spans="1:36" x14ac:dyDescent="0.3">
      <c r="A46" s="1">
        <v>42893</v>
      </c>
      <c r="B46" s="56">
        <v>599202</v>
      </c>
      <c r="C46" s="56" t="s">
        <v>110</v>
      </c>
      <c r="D46" s="56" t="s">
        <v>360</v>
      </c>
      <c r="E46" s="56" t="s">
        <v>112</v>
      </c>
      <c r="F46" s="56" t="s">
        <v>357</v>
      </c>
      <c r="G46" s="56">
        <v>1</v>
      </c>
      <c r="H46" s="56">
        <v>0</v>
      </c>
      <c r="I46" s="56">
        <v>2</v>
      </c>
      <c r="J46" s="56">
        <v>1</v>
      </c>
      <c r="K46" s="56">
        <v>1</v>
      </c>
      <c r="L46" s="56">
        <v>1</v>
      </c>
      <c r="M46" s="56" t="s">
        <v>179</v>
      </c>
      <c r="N46"/>
      <c r="O46"/>
      <c r="P46"/>
      <c r="Q46"/>
      <c r="R46"/>
      <c r="S46"/>
      <c r="T46"/>
      <c r="U46"/>
      <c r="V46"/>
      <c r="W46"/>
      <c r="X46"/>
      <c r="Y46"/>
      <c r="Z46"/>
      <c r="AA46"/>
      <c r="AB46"/>
      <c r="AJ46"/>
    </row>
    <row r="47" spans="1:36" x14ac:dyDescent="0.3">
      <c r="A47" s="1">
        <v>42893</v>
      </c>
      <c r="B47" s="56">
        <v>599202</v>
      </c>
      <c r="C47" s="56" t="s">
        <v>110</v>
      </c>
      <c r="D47" s="56" t="s">
        <v>360</v>
      </c>
      <c r="E47" s="56" t="s">
        <v>497</v>
      </c>
      <c r="F47" s="56" t="s">
        <v>357</v>
      </c>
      <c r="G47" s="56">
        <v>0</v>
      </c>
      <c r="H47" s="56">
        <v>0</v>
      </c>
      <c r="I47" s="56">
        <v>8655163</v>
      </c>
      <c r="J47" s="56">
        <v>14209495</v>
      </c>
      <c r="K47" s="56">
        <v>20839534</v>
      </c>
      <c r="L47" s="56">
        <v>-2</v>
      </c>
      <c r="M47" s="56" t="s">
        <v>177</v>
      </c>
      <c r="N47"/>
      <c r="O47"/>
      <c r="P47"/>
      <c r="Q47"/>
      <c r="R47"/>
      <c r="S47"/>
      <c r="T47"/>
      <c r="U47"/>
      <c r="V47"/>
      <c r="W47"/>
      <c r="X47"/>
      <c r="Y47"/>
      <c r="Z47"/>
      <c r="AA47"/>
      <c r="AB47"/>
      <c r="AJ47"/>
    </row>
    <row r="48" spans="1:36" x14ac:dyDescent="0.3">
      <c r="A48" s="1">
        <v>42893</v>
      </c>
      <c r="B48" s="56">
        <v>599202</v>
      </c>
      <c r="C48" s="56" t="s">
        <v>110</v>
      </c>
      <c r="D48" s="56" t="s">
        <v>360</v>
      </c>
      <c r="E48" s="56" t="s">
        <v>371</v>
      </c>
      <c r="F48" s="56" t="s">
        <v>357</v>
      </c>
      <c r="G48" s="56">
        <v>0</v>
      </c>
      <c r="H48" s="56">
        <v>0</v>
      </c>
      <c r="I48" s="56">
        <v>5436510.3599999994</v>
      </c>
      <c r="J48" s="56">
        <v>4535255</v>
      </c>
      <c r="K48" s="56">
        <v>5446416</v>
      </c>
      <c r="L48" s="56">
        <v>1</v>
      </c>
      <c r="M48" s="56" t="s">
        <v>179</v>
      </c>
      <c r="N48"/>
      <c r="O48"/>
      <c r="P48"/>
      <c r="Q48"/>
      <c r="R48"/>
      <c r="S48"/>
      <c r="T48"/>
      <c r="U48"/>
      <c r="V48"/>
      <c r="W48"/>
      <c r="X48"/>
      <c r="Y48"/>
      <c r="Z48"/>
      <c r="AA48"/>
      <c r="AB48"/>
      <c r="AJ48"/>
    </row>
    <row r="49" spans="1:36" x14ac:dyDescent="0.3">
      <c r="A49" s="1">
        <v>42893</v>
      </c>
      <c r="B49" s="56">
        <v>599202</v>
      </c>
      <c r="C49" s="56" t="s">
        <v>110</v>
      </c>
      <c r="D49" s="56" t="s">
        <v>366</v>
      </c>
      <c r="E49" s="56" t="s">
        <v>254</v>
      </c>
      <c r="F49" s="56" t="s">
        <v>357</v>
      </c>
      <c r="G49" s="56">
        <v>1</v>
      </c>
      <c r="H49" s="56">
        <v>0</v>
      </c>
      <c r="I49" s="56">
        <v>59477</v>
      </c>
      <c r="J49" s="56">
        <v>53681</v>
      </c>
      <c r="K49" s="56">
        <v>77667</v>
      </c>
      <c r="L49" s="56">
        <v>1</v>
      </c>
      <c r="M49" s="56" t="s">
        <v>179</v>
      </c>
      <c r="N49"/>
      <c r="O49"/>
      <c r="P49"/>
      <c r="Q49"/>
      <c r="R49"/>
      <c r="S49"/>
      <c r="T49"/>
      <c r="U49"/>
      <c r="V49"/>
      <c r="W49"/>
      <c r="X49"/>
      <c r="Y49"/>
      <c r="Z49"/>
      <c r="AA49"/>
      <c r="AB49"/>
      <c r="AJ49"/>
    </row>
    <row r="50" spans="1:36" x14ac:dyDescent="0.3">
      <c r="A50" s="1">
        <v>42893</v>
      </c>
      <c r="B50" s="56">
        <v>599202</v>
      </c>
      <c r="C50" s="56" t="s">
        <v>110</v>
      </c>
      <c r="D50" s="56" t="s">
        <v>366</v>
      </c>
      <c r="E50" s="56" t="s">
        <v>420</v>
      </c>
      <c r="F50" s="56" t="s">
        <v>357</v>
      </c>
      <c r="G50" s="56">
        <v>0</v>
      </c>
      <c r="H50" s="56">
        <v>0</v>
      </c>
      <c r="I50" s="56">
        <v>262</v>
      </c>
      <c r="J50" s="56">
        <v>814</v>
      </c>
      <c r="K50" s="56">
        <v>1536</v>
      </c>
      <c r="L50" s="56">
        <v>-2</v>
      </c>
      <c r="M50" s="56" t="s">
        <v>177</v>
      </c>
      <c r="N50"/>
      <c r="O50"/>
      <c r="P50"/>
      <c r="Q50"/>
      <c r="R50"/>
      <c r="S50"/>
      <c r="T50"/>
      <c r="U50"/>
      <c r="V50"/>
      <c r="W50"/>
      <c r="X50"/>
      <c r="Y50"/>
      <c r="Z50"/>
      <c r="AA50"/>
      <c r="AB50"/>
      <c r="AJ50"/>
    </row>
    <row r="51" spans="1:36" x14ac:dyDescent="0.3">
      <c r="A51" s="1">
        <v>42893</v>
      </c>
      <c r="B51" s="56">
        <v>599202</v>
      </c>
      <c r="C51" s="56" t="s">
        <v>110</v>
      </c>
      <c r="D51" s="56" t="s">
        <v>366</v>
      </c>
      <c r="E51" s="56" t="s">
        <v>111</v>
      </c>
      <c r="F51" s="56" t="s">
        <v>357</v>
      </c>
      <c r="G51" s="56">
        <v>1</v>
      </c>
      <c r="H51" s="56">
        <v>0</v>
      </c>
      <c r="I51" s="56">
        <v>1</v>
      </c>
      <c r="J51" s="56">
        <v>1</v>
      </c>
      <c r="K51" s="56">
        <v>1</v>
      </c>
      <c r="L51" s="56">
        <v>1</v>
      </c>
      <c r="M51" s="56" t="s">
        <v>179</v>
      </c>
      <c r="N51"/>
      <c r="O51"/>
      <c r="P51"/>
      <c r="Q51"/>
      <c r="R51"/>
      <c r="S51"/>
      <c r="T51"/>
      <c r="U51"/>
      <c r="V51"/>
      <c r="W51"/>
      <c r="X51"/>
      <c r="Y51"/>
      <c r="Z51"/>
      <c r="AA51"/>
      <c r="AB51"/>
      <c r="AJ51"/>
    </row>
    <row r="52" spans="1:36" x14ac:dyDescent="0.3">
      <c r="A52" s="1">
        <v>42893</v>
      </c>
      <c r="B52" s="56">
        <v>599202</v>
      </c>
      <c r="C52" s="56" t="s">
        <v>188</v>
      </c>
      <c r="D52" s="56" t="s">
        <v>366</v>
      </c>
      <c r="E52" s="56" t="s">
        <v>519</v>
      </c>
      <c r="F52" s="56" t="s">
        <v>357</v>
      </c>
      <c r="G52" s="56">
        <v>0</v>
      </c>
      <c r="I52" s="56">
        <v>4</v>
      </c>
      <c r="J52" s="56">
        <v>1</v>
      </c>
      <c r="K52" s="56">
        <v>1</v>
      </c>
      <c r="L52" s="56">
        <v>1</v>
      </c>
      <c r="M52" s="56" t="s">
        <v>179</v>
      </c>
      <c r="N52"/>
      <c r="O52"/>
      <c r="P52"/>
      <c r="Q52"/>
      <c r="R52"/>
      <c r="S52"/>
      <c r="T52"/>
      <c r="U52"/>
      <c r="V52"/>
      <c r="W52"/>
      <c r="X52"/>
      <c r="Y52"/>
      <c r="Z52"/>
      <c r="AA52"/>
      <c r="AB52"/>
      <c r="AJ52"/>
    </row>
    <row r="53" spans="1:36" x14ac:dyDescent="0.3">
      <c r="A53" s="1">
        <v>42893</v>
      </c>
      <c r="B53" s="56">
        <v>599202</v>
      </c>
      <c r="C53" s="56" t="s">
        <v>110</v>
      </c>
      <c r="D53" s="56" t="s">
        <v>366</v>
      </c>
      <c r="E53" s="56" t="s">
        <v>440</v>
      </c>
      <c r="F53" s="56" t="s">
        <v>357</v>
      </c>
      <c r="G53" s="56">
        <v>0</v>
      </c>
      <c r="H53" s="56">
        <v>0</v>
      </c>
      <c r="I53" s="56">
        <v>4</v>
      </c>
      <c r="J53" s="56">
        <v>1</v>
      </c>
      <c r="K53" s="56">
        <v>1</v>
      </c>
      <c r="L53" s="56">
        <v>1</v>
      </c>
      <c r="M53" s="56" t="s">
        <v>179</v>
      </c>
      <c r="N53"/>
      <c r="O53"/>
      <c r="P53"/>
      <c r="Q53"/>
      <c r="R53"/>
      <c r="S53"/>
      <c r="T53"/>
      <c r="U53"/>
      <c r="V53"/>
      <c r="W53"/>
      <c r="X53"/>
      <c r="Y53"/>
      <c r="Z53"/>
      <c r="AA53"/>
      <c r="AB53"/>
      <c r="AJ53"/>
    </row>
    <row r="54" spans="1:36" x14ac:dyDescent="0.3">
      <c r="A54" s="1">
        <v>42893</v>
      </c>
      <c r="B54" s="56">
        <v>599202</v>
      </c>
      <c r="C54" s="56" t="s">
        <v>188</v>
      </c>
      <c r="D54" s="56" t="s">
        <v>366</v>
      </c>
      <c r="E54" s="56" t="s">
        <v>238</v>
      </c>
      <c r="F54" s="56" t="s">
        <v>357</v>
      </c>
      <c r="G54" s="56">
        <v>1</v>
      </c>
      <c r="I54" s="56">
        <v>2</v>
      </c>
      <c r="J54" s="56">
        <v>1</v>
      </c>
      <c r="K54" s="56">
        <v>1</v>
      </c>
      <c r="L54" s="56">
        <v>1</v>
      </c>
      <c r="M54" s="56" t="s">
        <v>179</v>
      </c>
      <c r="N54"/>
      <c r="O54"/>
      <c r="P54"/>
      <c r="Q54"/>
      <c r="R54"/>
      <c r="S54"/>
      <c r="T54"/>
      <c r="U54"/>
      <c r="V54"/>
      <c r="W54"/>
      <c r="X54"/>
      <c r="Y54"/>
      <c r="Z54"/>
      <c r="AA54"/>
      <c r="AB54"/>
      <c r="AJ54"/>
    </row>
    <row r="55" spans="1:36" x14ac:dyDescent="0.3">
      <c r="A55" s="1">
        <v>42893</v>
      </c>
      <c r="B55" s="56">
        <v>599202</v>
      </c>
      <c r="C55" s="56" t="s">
        <v>110</v>
      </c>
      <c r="D55" s="56" t="s">
        <v>366</v>
      </c>
      <c r="E55" s="56" t="s">
        <v>439</v>
      </c>
      <c r="F55" s="56" t="s">
        <v>357</v>
      </c>
      <c r="G55" s="56">
        <v>0</v>
      </c>
      <c r="H55" s="56">
        <v>0</v>
      </c>
      <c r="I55" s="56">
        <v>91366</v>
      </c>
      <c r="J55" s="56">
        <v>135052</v>
      </c>
      <c r="K55" s="56">
        <v>253800</v>
      </c>
      <c r="L55" s="56">
        <v>-2</v>
      </c>
      <c r="M55" s="56" t="s">
        <v>177</v>
      </c>
      <c r="N55"/>
      <c r="O55"/>
      <c r="P55"/>
      <c r="Q55"/>
      <c r="R55"/>
      <c r="S55"/>
      <c r="T55"/>
      <c r="U55"/>
      <c r="V55"/>
      <c r="W55"/>
      <c r="X55"/>
      <c r="Y55"/>
      <c r="Z55"/>
      <c r="AA55"/>
      <c r="AB55"/>
      <c r="AJ55"/>
    </row>
    <row r="56" spans="1:36" x14ac:dyDescent="0.3">
      <c r="A56" s="1">
        <v>42893</v>
      </c>
      <c r="B56" s="56">
        <v>599202</v>
      </c>
      <c r="C56" s="56" t="s">
        <v>110</v>
      </c>
      <c r="D56" s="56" t="s">
        <v>366</v>
      </c>
      <c r="E56" s="56" t="s">
        <v>474</v>
      </c>
      <c r="F56" s="56" t="s">
        <v>357</v>
      </c>
      <c r="G56" s="56">
        <v>0</v>
      </c>
      <c r="H56" s="56">
        <v>0</v>
      </c>
      <c r="I56" s="56">
        <v>22.58</v>
      </c>
      <c r="J56" s="56">
        <v>42</v>
      </c>
      <c r="K56" s="56">
        <v>75</v>
      </c>
      <c r="L56" s="56">
        <v>-2</v>
      </c>
      <c r="M56" s="56" t="s">
        <v>177</v>
      </c>
      <c r="N56"/>
      <c r="O56"/>
      <c r="P56"/>
      <c r="Q56"/>
      <c r="R56"/>
      <c r="S56"/>
      <c r="T56"/>
      <c r="U56"/>
      <c r="V56"/>
      <c r="W56"/>
      <c r="X56"/>
      <c r="Y56"/>
      <c r="Z56"/>
      <c r="AA56"/>
      <c r="AB56"/>
      <c r="AJ56"/>
    </row>
    <row r="57" spans="1:36" x14ac:dyDescent="0.3">
      <c r="A57" s="1">
        <v>42893</v>
      </c>
      <c r="B57" s="56">
        <v>599202</v>
      </c>
      <c r="C57" s="56" t="s">
        <v>110</v>
      </c>
      <c r="D57" s="56" t="s">
        <v>366</v>
      </c>
      <c r="E57" s="56" t="s">
        <v>255</v>
      </c>
      <c r="F57" s="56" t="s">
        <v>357</v>
      </c>
      <c r="G57" s="56">
        <v>1</v>
      </c>
      <c r="H57" s="56">
        <v>10941348</v>
      </c>
      <c r="I57" s="56">
        <v>83575745.450000003</v>
      </c>
      <c r="J57" s="56">
        <v>20755722</v>
      </c>
      <c r="K57" s="56">
        <v>34869534</v>
      </c>
      <c r="L57" s="56">
        <v>1</v>
      </c>
      <c r="M57" s="56" t="s">
        <v>179</v>
      </c>
      <c r="N57"/>
      <c r="O57"/>
      <c r="P57"/>
      <c r="Q57"/>
      <c r="R57"/>
      <c r="S57"/>
      <c r="T57"/>
      <c r="U57"/>
      <c r="V57"/>
      <c r="W57"/>
      <c r="X57"/>
      <c r="Y57"/>
      <c r="Z57"/>
      <c r="AA57"/>
      <c r="AB57"/>
      <c r="AJ57"/>
    </row>
    <row r="58" spans="1:36" x14ac:dyDescent="0.3">
      <c r="A58" s="1">
        <v>42893</v>
      </c>
      <c r="B58" s="56">
        <v>599202</v>
      </c>
      <c r="C58" s="56" t="s">
        <v>110</v>
      </c>
      <c r="D58" s="56" t="s">
        <v>366</v>
      </c>
      <c r="E58" s="56" t="s">
        <v>487</v>
      </c>
      <c r="F58" s="56" t="s">
        <v>357</v>
      </c>
      <c r="G58" s="56">
        <v>0</v>
      </c>
      <c r="H58" s="56">
        <v>0</v>
      </c>
      <c r="I58" s="56">
        <v>2144455.36</v>
      </c>
      <c r="J58" s="56">
        <v>6443920</v>
      </c>
      <c r="K58" s="56">
        <v>9056785</v>
      </c>
      <c r="L58" s="56">
        <v>-2</v>
      </c>
      <c r="M58" s="56" t="s">
        <v>177</v>
      </c>
      <c r="N58"/>
      <c r="O58"/>
      <c r="P58"/>
      <c r="Q58"/>
      <c r="R58"/>
      <c r="S58"/>
      <c r="T58"/>
      <c r="U58"/>
      <c r="V58"/>
      <c r="W58"/>
      <c r="X58"/>
      <c r="Y58"/>
      <c r="Z58"/>
      <c r="AA58"/>
      <c r="AB58"/>
      <c r="AJ58"/>
    </row>
    <row r="59" spans="1:36" x14ac:dyDescent="0.3">
      <c r="A59" s="1">
        <v>42893</v>
      </c>
      <c r="B59" s="56">
        <v>599276</v>
      </c>
      <c r="C59" s="56" t="s">
        <v>105</v>
      </c>
      <c r="D59" s="56" t="s">
        <v>194</v>
      </c>
      <c r="E59" s="56" t="s">
        <v>562</v>
      </c>
      <c r="F59" s="56" t="s">
        <v>543</v>
      </c>
      <c r="G59" s="56">
        <v>0</v>
      </c>
      <c r="H59" s="56">
        <v>0</v>
      </c>
      <c r="I59" s="56">
        <v>653</v>
      </c>
      <c r="J59" s="56">
        <v>980</v>
      </c>
      <c r="K59" s="56">
        <v>980</v>
      </c>
      <c r="L59" s="56">
        <v>-2</v>
      </c>
      <c r="M59" s="56" t="s">
        <v>177</v>
      </c>
      <c r="N59"/>
      <c r="O59"/>
      <c r="P59"/>
      <c r="Q59"/>
      <c r="R59"/>
      <c r="S59"/>
      <c r="T59"/>
      <c r="U59"/>
      <c r="V59"/>
      <c r="W59"/>
      <c r="X59"/>
      <c r="Y59"/>
      <c r="Z59"/>
      <c r="AA59"/>
      <c r="AB59"/>
      <c r="AJ59"/>
    </row>
    <row r="60" spans="1:36" x14ac:dyDescent="0.3">
      <c r="A60" s="1">
        <v>42893</v>
      </c>
      <c r="B60" s="56">
        <v>599276</v>
      </c>
      <c r="C60" s="56" t="s">
        <v>105</v>
      </c>
      <c r="D60" s="56" t="s">
        <v>194</v>
      </c>
      <c r="E60" s="56" t="s">
        <v>256</v>
      </c>
      <c r="F60" s="56" t="s">
        <v>543</v>
      </c>
      <c r="G60" s="56">
        <v>0</v>
      </c>
      <c r="H60" s="56">
        <v>6821</v>
      </c>
      <c r="I60" s="56">
        <v>920940</v>
      </c>
      <c r="J60" s="56">
        <v>408225</v>
      </c>
      <c r="K60" s="56">
        <v>408225</v>
      </c>
      <c r="L60" s="56">
        <v>1</v>
      </c>
      <c r="M60" s="56" t="s">
        <v>179</v>
      </c>
      <c r="N60"/>
      <c r="O60"/>
      <c r="P60"/>
      <c r="Q60"/>
      <c r="R60"/>
      <c r="S60"/>
      <c r="T60"/>
      <c r="U60"/>
      <c r="V60"/>
      <c r="W60"/>
      <c r="X60"/>
      <c r="Y60"/>
      <c r="Z60"/>
      <c r="AA60"/>
      <c r="AB60"/>
      <c r="AJ60"/>
    </row>
    <row r="61" spans="1:36" x14ac:dyDescent="0.3">
      <c r="A61" s="1">
        <v>42893</v>
      </c>
      <c r="B61" s="56">
        <v>599276</v>
      </c>
      <c r="C61" s="56" t="s">
        <v>105</v>
      </c>
      <c r="D61" s="56" t="s">
        <v>194</v>
      </c>
      <c r="E61" s="56" t="s">
        <v>553</v>
      </c>
      <c r="F61" s="56" t="s">
        <v>543</v>
      </c>
      <c r="G61" s="56">
        <v>0</v>
      </c>
      <c r="H61" s="56">
        <v>1700000</v>
      </c>
      <c r="I61" s="56">
        <v>172349469</v>
      </c>
      <c r="J61" s="56">
        <v>53715000</v>
      </c>
      <c r="K61" s="56">
        <v>53715000</v>
      </c>
      <c r="L61" s="56">
        <v>1</v>
      </c>
      <c r="M61" s="56" t="s">
        <v>179</v>
      </c>
      <c r="N61"/>
      <c r="O61"/>
      <c r="P61"/>
      <c r="Q61"/>
      <c r="R61"/>
      <c r="S61"/>
      <c r="T61"/>
      <c r="U61"/>
      <c r="V61"/>
      <c r="W61"/>
      <c r="X61"/>
      <c r="Y61"/>
      <c r="Z61"/>
      <c r="AA61"/>
      <c r="AB61"/>
      <c r="AJ61"/>
    </row>
    <row r="62" spans="1:36" x14ac:dyDescent="0.3">
      <c r="A62" s="1">
        <v>42893</v>
      </c>
      <c r="B62" s="56">
        <v>599276</v>
      </c>
      <c r="C62" s="56" t="s">
        <v>110</v>
      </c>
      <c r="D62" s="56" t="s">
        <v>241</v>
      </c>
      <c r="E62" s="56" t="s">
        <v>556</v>
      </c>
      <c r="F62" s="56" t="s">
        <v>543</v>
      </c>
      <c r="G62" s="56">
        <v>0</v>
      </c>
      <c r="I62" s="56">
        <v>4345</v>
      </c>
      <c r="J62" s="56">
        <v>1661</v>
      </c>
      <c r="K62" s="56">
        <v>1661</v>
      </c>
      <c r="L62" s="56">
        <v>1</v>
      </c>
      <c r="M62" s="56" t="s">
        <v>179</v>
      </c>
      <c r="N62"/>
      <c r="O62"/>
      <c r="P62"/>
      <c r="Q62"/>
      <c r="R62"/>
      <c r="S62"/>
      <c r="T62"/>
      <c r="U62"/>
      <c r="V62"/>
      <c r="W62"/>
      <c r="X62"/>
      <c r="Y62"/>
      <c r="Z62"/>
      <c r="AA62"/>
      <c r="AB62"/>
      <c r="AJ62"/>
    </row>
    <row r="63" spans="1:36" x14ac:dyDescent="0.3">
      <c r="A63" s="1">
        <v>42893</v>
      </c>
      <c r="B63" s="56">
        <v>599276</v>
      </c>
      <c r="C63" s="56" t="s">
        <v>188</v>
      </c>
      <c r="D63" s="56" t="s">
        <v>241</v>
      </c>
      <c r="E63" s="56" t="s">
        <v>189</v>
      </c>
      <c r="F63" s="56" t="s">
        <v>543</v>
      </c>
      <c r="G63" s="56">
        <v>1</v>
      </c>
      <c r="I63" s="56">
        <v>1</v>
      </c>
      <c r="J63" s="56">
        <v>1</v>
      </c>
      <c r="K63" s="56">
        <v>1</v>
      </c>
      <c r="L63" s="56">
        <v>1</v>
      </c>
      <c r="M63" s="56" t="s">
        <v>179</v>
      </c>
      <c r="N63"/>
      <c r="O63"/>
      <c r="P63"/>
      <c r="Q63"/>
      <c r="R63"/>
      <c r="S63"/>
      <c r="T63"/>
      <c r="U63"/>
      <c r="V63"/>
      <c r="W63"/>
      <c r="X63"/>
      <c r="Y63"/>
      <c r="Z63"/>
      <c r="AA63"/>
      <c r="AB63"/>
      <c r="AJ63"/>
    </row>
    <row r="64" spans="1:36" x14ac:dyDescent="0.3">
      <c r="A64" s="1">
        <v>42893</v>
      </c>
      <c r="B64" s="56">
        <v>599276</v>
      </c>
      <c r="C64" s="56" t="s">
        <v>110</v>
      </c>
      <c r="D64" s="56" t="s">
        <v>241</v>
      </c>
      <c r="E64" s="56" t="s">
        <v>111</v>
      </c>
      <c r="F64" s="56" t="s">
        <v>543</v>
      </c>
      <c r="G64" s="56">
        <v>1</v>
      </c>
      <c r="H64" s="56">
        <v>0</v>
      </c>
      <c r="I64" s="56">
        <v>2</v>
      </c>
      <c r="J64" s="56">
        <v>1</v>
      </c>
      <c r="K64" s="56">
        <v>1</v>
      </c>
      <c r="L64" s="56">
        <v>1</v>
      </c>
      <c r="M64" s="56" t="s">
        <v>179</v>
      </c>
      <c r="N64"/>
      <c r="O64"/>
      <c r="P64"/>
      <c r="Q64"/>
      <c r="R64"/>
      <c r="S64"/>
      <c r="T64"/>
      <c r="U64"/>
      <c r="V64"/>
      <c r="W64"/>
      <c r="X64"/>
      <c r="Y64"/>
      <c r="Z64"/>
      <c r="AA64"/>
      <c r="AB64"/>
      <c r="AJ64"/>
    </row>
    <row r="65" spans="1:36" x14ac:dyDescent="0.3">
      <c r="A65" s="1">
        <v>42893</v>
      </c>
      <c r="B65" s="56">
        <v>599276</v>
      </c>
      <c r="C65" s="56" t="s">
        <v>188</v>
      </c>
      <c r="D65" s="56" t="s">
        <v>241</v>
      </c>
      <c r="E65" s="56" t="s">
        <v>547</v>
      </c>
      <c r="F65" s="56" t="s">
        <v>543</v>
      </c>
      <c r="G65" s="56">
        <v>0</v>
      </c>
      <c r="I65" s="56">
        <v>3</v>
      </c>
      <c r="J65" s="56">
        <v>2</v>
      </c>
      <c r="K65" s="56">
        <v>2</v>
      </c>
      <c r="L65" s="56">
        <v>1</v>
      </c>
      <c r="M65" s="56" t="s">
        <v>179</v>
      </c>
      <c r="N65"/>
      <c r="O65"/>
      <c r="P65"/>
      <c r="Q65"/>
      <c r="R65"/>
      <c r="S65"/>
      <c r="T65"/>
      <c r="U65"/>
      <c r="V65"/>
      <c r="W65"/>
      <c r="X65"/>
      <c r="Y65"/>
      <c r="Z65"/>
      <c r="AA65"/>
      <c r="AB65"/>
      <c r="AJ65"/>
    </row>
    <row r="66" spans="1:36" x14ac:dyDescent="0.3">
      <c r="A66" s="1">
        <v>42893</v>
      </c>
      <c r="B66" s="56">
        <v>599276</v>
      </c>
      <c r="C66" s="56" t="s">
        <v>188</v>
      </c>
      <c r="D66" s="56" t="s">
        <v>241</v>
      </c>
      <c r="E66" s="56" t="s">
        <v>195</v>
      </c>
      <c r="F66" s="56" t="s">
        <v>543</v>
      </c>
      <c r="G66" s="56">
        <v>1</v>
      </c>
      <c r="I66" s="56">
        <v>4</v>
      </c>
      <c r="J66" s="56">
        <v>2</v>
      </c>
      <c r="K66" s="56">
        <v>2</v>
      </c>
      <c r="L66" s="56">
        <v>1</v>
      </c>
      <c r="M66" s="56" t="s">
        <v>179</v>
      </c>
      <c r="N66"/>
      <c r="O66"/>
      <c r="P66"/>
      <c r="Q66"/>
      <c r="R66"/>
      <c r="S66"/>
      <c r="T66"/>
      <c r="U66"/>
      <c r="V66"/>
      <c r="W66"/>
      <c r="X66"/>
      <c r="Y66"/>
      <c r="Z66"/>
      <c r="AA66"/>
      <c r="AB66"/>
      <c r="AJ66"/>
    </row>
    <row r="67" spans="1:36" x14ac:dyDescent="0.3">
      <c r="A67" s="1">
        <v>42893</v>
      </c>
      <c r="B67" s="56">
        <v>599276</v>
      </c>
      <c r="C67" s="56" t="s">
        <v>110</v>
      </c>
      <c r="D67" s="56" t="s">
        <v>241</v>
      </c>
      <c r="E67" s="56" t="s">
        <v>112</v>
      </c>
      <c r="F67" s="56" t="s">
        <v>543</v>
      </c>
      <c r="G67" s="56">
        <v>1</v>
      </c>
      <c r="H67" s="56">
        <v>0</v>
      </c>
      <c r="I67" s="56">
        <v>3</v>
      </c>
      <c r="J67" s="56">
        <v>3</v>
      </c>
      <c r="K67" s="56">
        <v>3</v>
      </c>
      <c r="L67" s="56">
        <v>1</v>
      </c>
      <c r="M67" s="56" t="s">
        <v>179</v>
      </c>
      <c r="N67"/>
      <c r="O67"/>
      <c r="P67"/>
      <c r="Q67"/>
      <c r="R67"/>
      <c r="S67"/>
      <c r="T67"/>
      <c r="U67"/>
      <c r="V67"/>
      <c r="W67"/>
      <c r="X67"/>
      <c r="Y67"/>
      <c r="Z67"/>
      <c r="AA67"/>
      <c r="AB67"/>
      <c r="AJ67"/>
    </row>
    <row r="68" spans="1:36" x14ac:dyDescent="0.3">
      <c r="A68" s="1">
        <v>42893</v>
      </c>
      <c r="B68" s="56">
        <v>599276</v>
      </c>
      <c r="C68" s="56" t="s">
        <v>110</v>
      </c>
      <c r="D68" s="56" t="s">
        <v>241</v>
      </c>
      <c r="E68" s="56" t="s">
        <v>559</v>
      </c>
      <c r="F68" s="56" t="s">
        <v>543</v>
      </c>
      <c r="G68" s="56">
        <v>0</v>
      </c>
      <c r="H68" s="56">
        <v>18000</v>
      </c>
      <c r="I68" s="56">
        <v>205833</v>
      </c>
      <c r="J68" s="56">
        <v>126235</v>
      </c>
      <c r="K68" s="56">
        <v>126235</v>
      </c>
      <c r="L68" s="56">
        <v>1</v>
      </c>
      <c r="M68" s="56" t="s">
        <v>179</v>
      </c>
      <c r="N68"/>
      <c r="O68"/>
      <c r="P68"/>
      <c r="Q68"/>
      <c r="R68"/>
      <c r="S68"/>
      <c r="T68"/>
      <c r="U68"/>
      <c r="V68"/>
      <c r="W68"/>
      <c r="X68"/>
      <c r="Y68"/>
      <c r="Z68"/>
      <c r="AA68"/>
      <c r="AB68"/>
      <c r="AJ68"/>
    </row>
    <row r="69" spans="1:36" x14ac:dyDescent="0.3">
      <c r="A69" s="1">
        <v>42893</v>
      </c>
      <c r="B69" s="56">
        <v>599276</v>
      </c>
      <c r="C69" s="56" t="s">
        <v>110</v>
      </c>
      <c r="D69" s="56" t="s">
        <v>241</v>
      </c>
      <c r="E69" s="56" t="s">
        <v>566</v>
      </c>
      <c r="F69" s="56" t="s">
        <v>543</v>
      </c>
      <c r="G69" s="56">
        <v>0</v>
      </c>
      <c r="H69" s="56">
        <v>9</v>
      </c>
      <c r="I69" s="56">
        <v>131.43</v>
      </c>
      <c r="J69" s="56">
        <v>166</v>
      </c>
      <c r="K69" s="56">
        <v>166</v>
      </c>
      <c r="L69" s="56">
        <v>-2</v>
      </c>
      <c r="M69" s="56" t="s">
        <v>177</v>
      </c>
      <c r="N69"/>
      <c r="O69"/>
      <c r="P69"/>
      <c r="Q69"/>
      <c r="R69"/>
      <c r="S69"/>
      <c r="T69"/>
      <c r="U69"/>
      <c r="V69"/>
      <c r="W69"/>
      <c r="X69"/>
      <c r="Y69"/>
      <c r="Z69"/>
      <c r="AA69"/>
      <c r="AB69"/>
      <c r="AJ69"/>
    </row>
    <row r="70" spans="1:36" x14ac:dyDescent="0.3">
      <c r="A70" s="1">
        <v>42893</v>
      </c>
      <c r="B70" s="56">
        <v>599276</v>
      </c>
      <c r="C70" s="56" t="s">
        <v>110</v>
      </c>
      <c r="D70" s="56" t="s">
        <v>241</v>
      </c>
      <c r="E70" s="56" t="s">
        <v>550</v>
      </c>
      <c r="F70" s="56" t="s">
        <v>543</v>
      </c>
      <c r="G70" s="56">
        <v>0</v>
      </c>
      <c r="H70" s="56">
        <v>1.18</v>
      </c>
      <c r="I70" s="56">
        <v>26.040000000000003</v>
      </c>
      <c r="J70" s="56">
        <v>40</v>
      </c>
      <c r="K70" s="56">
        <v>40</v>
      </c>
      <c r="L70" s="56">
        <v>-2</v>
      </c>
      <c r="M70" s="56" t="s">
        <v>177</v>
      </c>
      <c r="N70"/>
      <c r="O70"/>
      <c r="P70"/>
      <c r="Q70"/>
      <c r="R70"/>
      <c r="S70"/>
      <c r="T70"/>
      <c r="U70"/>
      <c r="V70"/>
      <c r="W70"/>
      <c r="X70"/>
      <c r="Y70"/>
      <c r="Z70"/>
      <c r="AA70"/>
      <c r="AB70"/>
      <c r="AJ70"/>
    </row>
    <row r="71" spans="1:36" x14ac:dyDescent="0.3">
      <c r="A71" s="1">
        <v>42893</v>
      </c>
      <c r="B71" s="56">
        <v>599276</v>
      </c>
      <c r="C71" s="56" t="s">
        <v>110</v>
      </c>
      <c r="D71" s="56" t="s">
        <v>241</v>
      </c>
      <c r="E71" s="56" t="s">
        <v>446</v>
      </c>
      <c r="F71" s="56" t="s">
        <v>543</v>
      </c>
      <c r="G71" s="56">
        <v>0</v>
      </c>
      <c r="H71" s="56">
        <v>168581</v>
      </c>
      <c r="I71" s="56">
        <v>55252</v>
      </c>
      <c r="J71" s="56">
        <v>57419</v>
      </c>
      <c r="K71" s="56">
        <v>57419</v>
      </c>
      <c r="N71"/>
      <c r="O71"/>
      <c r="P71"/>
      <c r="Q71"/>
      <c r="R71"/>
      <c r="S71"/>
      <c r="T71"/>
      <c r="U71"/>
      <c r="V71"/>
      <c r="W71"/>
      <c r="X71"/>
      <c r="Y71"/>
      <c r="Z71"/>
      <c r="AA71"/>
      <c r="AB71"/>
      <c r="AJ71"/>
    </row>
    <row r="72" spans="1:36" x14ac:dyDescent="0.3">
      <c r="A72" s="1">
        <v>42893</v>
      </c>
      <c r="B72" s="56">
        <v>599276</v>
      </c>
      <c r="C72" s="56" t="s">
        <v>110</v>
      </c>
      <c r="D72" s="56" t="s">
        <v>552</v>
      </c>
      <c r="E72" s="56" t="s">
        <v>465</v>
      </c>
      <c r="F72" s="56" t="s">
        <v>543</v>
      </c>
      <c r="G72" s="56">
        <v>1</v>
      </c>
      <c r="H72" s="56">
        <v>168581</v>
      </c>
      <c r="I72" s="56">
        <v>108082</v>
      </c>
      <c r="J72" s="56">
        <v>109714</v>
      </c>
      <c r="K72" s="56">
        <v>109714</v>
      </c>
      <c r="N72"/>
      <c r="O72"/>
      <c r="P72"/>
      <c r="Q72"/>
      <c r="R72"/>
      <c r="S72"/>
      <c r="T72"/>
      <c r="U72"/>
      <c r="V72"/>
      <c r="W72"/>
      <c r="X72"/>
      <c r="Y72"/>
      <c r="Z72"/>
      <c r="AA72"/>
      <c r="AB72"/>
      <c r="AJ72"/>
    </row>
    <row r="73" spans="1:36" x14ac:dyDescent="0.3">
      <c r="A73" s="1">
        <v>42893</v>
      </c>
      <c r="B73" s="56">
        <v>599276</v>
      </c>
      <c r="C73" s="56" t="s">
        <v>188</v>
      </c>
      <c r="D73" s="56" t="s">
        <v>552</v>
      </c>
      <c r="E73" s="56" t="s">
        <v>447</v>
      </c>
      <c r="F73" s="56" t="s">
        <v>543</v>
      </c>
      <c r="G73" s="56">
        <v>1</v>
      </c>
      <c r="I73" s="56">
        <v>6</v>
      </c>
      <c r="J73" s="56">
        <v>1</v>
      </c>
      <c r="K73" s="56">
        <v>1</v>
      </c>
      <c r="L73" s="56">
        <v>2</v>
      </c>
      <c r="M73" s="56" t="s">
        <v>178</v>
      </c>
      <c r="N73"/>
      <c r="O73"/>
      <c r="P73"/>
      <c r="Q73"/>
      <c r="R73"/>
      <c r="S73"/>
      <c r="T73"/>
      <c r="U73"/>
      <c r="V73"/>
      <c r="W73"/>
      <c r="X73"/>
      <c r="Y73"/>
      <c r="Z73"/>
      <c r="AA73"/>
      <c r="AB73"/>
      <c r="AJ73"/>
    </row>
    <row r="74" spans="1:36" x14ac:dyDescent="0.3">
      <c r="A74" s="1">
        <v>42893</v>
      </c>
      <c r="B74" s="56">
        <v>599276</v>
      </c>
      <c r="C74" s="56" t="s">
        <v>110</v>
      </c>
      <c r="D74" s="56" t="s">
        <v>552</v>
      </c>
      <c r="E74" s="56" t="s">
        <v>253</v>
      </c>
      <c r="F74" s="56" t="s">
        <v>543</v>
      </c>
      <c r="G74" s="56">
        <v>1</v>
      </c>
      <c r="H74" s="56">
        <v>0</v>
      </c>
      <c r="I74" s="56">
        <v>4</v>
      </c>
      <c r="J74" s="56">
        <v>1</v>
      </c>
      <c r="K74" s="56">
        <v>1</v>
      </c>
      <c r="L74" s="56">
        <v>1</v>
      </c>
      <c r="M74" s="56" t="s">
        <v>179</v>
      </c>
      <c r="N74"/>
      <c r="O74"/>
      <c r="P74"/>
      <c r="Q74"/>
      <c r="R74"/>
      <c r="S74"/>
      <c r="T74"/>
      <c r="U74"/>
      <c r="V74"/>
      <c r="W74"/>
      <c r="X74"/>
      <c r="Y74"/>
      <c r="Z74"/>
      <c r="AA74"/>
      <c r="AB74"/>
      <c r="AJ74"/>
    </row>
    <row r="75" spans="1:36" x14ac:dyDescent="0.3">
      <c r="A75" s="1">
        <v>42893</v>
      </c>
      <c r="B75" s="56">
        <v>599276</v>
      </c>
      <c r="C75" s="56" t="s">
        <v>110</v>
      </c>
      <c r="D75" s="56" t="s">
        <v>552</v>
      </c>
      <c r="E75" s="56" t="s">
        <v>478</v>
      </c>
      <c r="F75" s="56" t="s">
        <v>543</v>
      </c>
      <c r="G75" s="56">
        <v>1</v>
      </c>
      <c r="H75" s="56">
        <v>108000</v>
      </c>
      <c r="I75" s="56">
        <v>-3967</v>
      </c>
      <c r="J75" s="56">
        <v>82000</v>
      </c>
      <c r="K75" s="56">
        <v>82000</v>
      </c>
      <c r="L75" s="56">
        <v>-2</v>
      </c>
      <c r="M75" s="56" t="s">
        <v>177</v>
      </c>
      <c r="N75"/>
      <c r="O75"/>
      <c r="P75"/>
      <c r="Q75"/>
      <c r="R75"/>
      <c r="S75"/>
      <c r="T75"/>
      <c r="U75"/>
      <c r="V75"/>
      <c r="W75"/>
      <c r="X75"/>
      <c r="Y75"/>
      <c r="Z75"/>
      <c r="AA75"/>
      <c r="AB75"/>
      <c r="AJ75"/>
    </row>
    <row r="76" spans="1:36" x14ac:dyDescent="0.3">
      <c r="A76" s="1">
        <v>42893</v>
      </c>
      <c r="B76" s="56">
        <v>599276</v>
      </c>
      <c r="C76" s="56" t="s">
        <v>110</v>
      </c>
      <c r="D76" s="56" t="s">
        <v>552</v>
      </c>
      <c r="E76" s="56" t="s">
        <v>255</v>
      </c>
      <c r="F76" s="56" t="s">
        <v>543</v>
      </c>
      <c r="G76" s="56">
        <v>1</v>
      </c>
      <c r="H76" s="56">
        <v>14700000</v>
      </c>
      <c r="I76" s="56">
        <v>29294863</v>
      </c>
      <c r="J76" s="56">
        <v>28300000</v>
      </c>
      <c r="K76" s="56">
        <v>28300000</v>
      </c>
      <c r="L76" s="56">
        <v>1</v>
      </c>
      <c r="M76" s="56" t="s">
        <v>179</v>
      </c>
      <c r="N76"/>
      <c r="O76"/>
      <c r="P76"/>
      <c r="Q76"/>
      <c r="R76"/>
      <c r="S76"/>
      <c r="T76"/>
      <c r="U76"/>
      <c r="V76"/>
      <c r="W76"/>
      <c r="X76"/>
      <c r="Y76"/>
      <c r="Z76"/>
      <c r="AA76"/>
      <c r="AB76"/>
      <c r="AJ76"/>
    </row>
    <row r="77" spans="1:36" x14ac:dyDescent="0.3">
      <c r="A77" s="1">
        <v>42893</v>
      </c>
      <c r="B77" s="56">
        <v>599276</v>
      </c>
      <c r="C77" s="56" t="s">
        <v>110</v>
      </c>
      <c r="D77" s="56" t="s">
        <v>552</v>
      </c>
      <c r="E77" s="56" t="s">
        <v>374</v>
      </c>
      <c r="F77" s="56" t="s">
        <v>543</v>
      </c>
      <c r="G77" s="56">
        <v>1</v>
      </c>
      <c r="H77" s="56">
        <v>27087137</v>
      </c>
      <c r="I77" s="56">
        <v>50450536</v>
      </c>
      <c r="J77" s="56">
        <v>20936604</v>
      </c>
      <c r="K77" s="56">
        <v>20936604</v>
      </c>
      <c r="L77" s="56">
        <v>1</v>
      </c>
      <c r="M77" s="56" t="s">
        <v>179</v>
      </c>
      <c r="N77"/>
      <c r="O77"/>
      <c r="P77"/>
      <c r="Q77"/>
      <c r="R77"/>
      <c r="S77"/>
      <c r="T77"/>
      <c r="U77"/>
      <c r="V77"/>
      <c r="W77"/>
      <c r="X77"/>
      <c r="Y77"/>
      <c r="Z77"/>
      <c r="AA77"/>
      <c r="AB77"/>
      <c r="AJ77"/>
    </row>
    <row r="78" spans="1:36" x14ac:dyDescent="0.3">
      <c r="A78" s="1">
        <v>42893</v>
      </c>
      <c r="B78" s="56">
        <v>599473</v>
      </c>
      <c r="C78" s="56" t="s">
        <v>105</v>
      </c>
      <c r="D78" s="56" t="s">
        <v>194</v>
      </c>
      <c r="E78" s="56" t="s">
        <v>597</v>
      </c>
      <c r="F78" s="56" t="s">
        <v>587</v>
      </c>
      <c r="G78" s="56">
        <v>0</v>
      </c>
      <c r="H78" s="56">
        <v>31</v>
      </c>
      <c r="I78" s="56">
        <v>10</v>
      </c>
      <c r="J78" s="56">
        <v>12</v>
      </c>
      <c r="K78" s="56">
        <v>12</v>
      </c>
      <c r="N78"/>
      <c r="O78"/>
      <c r="P78"/>
      <c r="Q78"/>
      <c r="R78"/>
      <c r="S78"/>
      <c r="T78"/>
      <c r="U78"/>
      <c r="V78"/>
      <c r="W78"/>
      <c r="X78"/>
      <c r="Y78"/>
      <c r="Z78"/>
      <c r="AA78"/>
      <c r="AB78"/>
      <c r="AJ78"/>
    </row>
    <row r="79" spans="1:36" x14ac:dyDescent="0.3">
      <c r="A79" s="1">
        <v>42893</v>
      </c>
      <c r="B79" s="56">
        <v>599473</v>
      </c>
      <c r="C79" s="56" t="s">
        <v>110</v>
      </c>
      <c r="D79" s="56" t="s">
        <v>241</v>
      </c>
      <c r="E79" s="56" t="s">
        <v>257</v>
      </c>
      <c r="F79" s="56" t="s">
        <v>587</v>
      </c>
      <c r="G79" s="56">
        <v>0</v>
      </c>
      <c r="H79" s="56">
        <v>2500</v>
      </c>
      <c r="I79" s="56">
        <v>31331</v>
      </c>
      <c r="J79" s="56">
        <v>2200</v>
      </c>
      <c r="K79" s="56">
        <v>2200</v>
      </c>
      <c r="L79" s="56">
        <v>2</v>
      </c>
      <c r="M79" s="56" t="s">
        <v>178</v>
      </c>
      <c r="N79"/>
      <c r="O79"/>
      <c r="P79"/>
      <c r="Q79"/>
      <c r="R79"/>
      <c r="S79"/>
      <c r="T79"/>
      <c r="U79"/>
      <c r="V79"/>
      <c r="W79"/>
      <c r="X79"/>
      <c r="Y79"/>
      <c r="Z79"/>
      <c r="AA79"/>
      <c r="AB79"/>
      <c r="AJ79"/>
    </row>
    <row r="80" spans="1:36" x14ac:dyDescent="0.3">
      <c r="A80" s="1">
        <v>42893</v>
      </c>
      <c r="B80" s="56">
        <v>599473</v>
      </c>
      <c r="C80" s="56" t="s">
        <v>188</v>
      </c>
      <c r="D80" s="56" t="s">
        <v>241</v>
      </c>
      <c r="E80" s="56" t="s">
        <v>351</v>
      </c>
      <c r="F80" s="56" t="s">
        <v>587</v>
      </c>
      <c r="G80" s="56">
        <v>1</v>
      </c>
      <c r="I80" s="56">
        <v>5</v>
      </c>
      <c r="J80" s="56">
        <v>6</v>
      </c>
      <c r="K80" s="56">
        <v>6</v>
      </c>
      <c r="N80"/>
      <c r="O80"/>
      <c r="P80"/>
      <c r="Q80"/>
      <c r="R80"/>
      <c r="S80"/>
      <c r="T80"/>
      <c r="U80"/>
      <c r="V80"/>
      <c r="W80"/>
      <c r="X80"/>
      <c r="Y80"/>
      <c r="Z80"/>
      <c r="AA80"/>
      <c r="AB80"/>
      <c r="AJ80"/>
    </row>
    <row r="81" spans="1:36" x14ac:dyDescent="0.3">
      <c r="A81" s="1">
        <v>42893</v>
      </c>
      <c r="B81" s="56">
        <v>599473</v>
      </c>
      <c r="C81" s="56" t="s">
        <v>110</v>
      </c>
      <c r="D81" s="56" t="s">
        <v>241</v>
      </c>
      <c r="E81" s="56" t="s">
        <v>111</v>
      </c>
      <c r="F81" s="56" t="s">
        <v>587</v>
      </c>
      <c r="G81" s="56">
        <v>1</v>
      </c>
      <c r="I81" s="56">
        <v>2</v>
      </c>
      <c r="J81" s="56">
        <v>3</v>
      </c>
      <c r="K81" s="56">
        <v>3</v>
      </c>
      <c r="L81" s="56">
        <v>-2</v>
      </c>
      <c r="M81" s="56" t="s">
        <v>177</v>
      </c>
      <c r="N81"/>
      <c r="O81"/>
      <c r="P81"/>
      <c r="Q81"/>
      <c r="R81"/>
      <c r="S81"/>
      <c r="T81"/>
      <c r="U81"/>
      <c r="V81"/>
      <c r="W81"/>
      <c r="X81"/>
      <c r="Y81"/>
      <c r="Z81"/>
      <c r="AA81"/>
      <c r="AB81"/>
      <c r="AJ81"/>
    </row>
    <row r="82" spans="1:36" x14ac:dyDescent="0.3">
      <c r="A82" s="1">
        <v>42893</v>
      </c>
      <c r="B82" s="56">
        <v>599473</v>
      </c>
      <c r="C82" s="56" t="s">
        <v>110</v>
      </c>
      <c r="D82" s="56" t="s">
        <v>241</v>
      </c>
      <c r="E82" s="56" t="s">
        <v>258</v>
      </c>
      <c r="F82" s="56" t="s">
        <v>587</v>
      </c>
      <c r="G82" s="56">
        <v>0</v>
      </c>
      <c r="H82" s="56">
        <v>68639172</v>
      </c>
      <c r="I82" s="56">
        <v>163829142</v>
      </c>
      <c r="J82" s="56">
        <v>10932440</v>
      </c>
      <c r="K82" s="56">
        <v>10932440</v>
      </c>
      <c r="L82" s="56">
        <v>2</v>
      </c>
      <c r="M82" s="56" t="s">
        <v>178</v>
      </c>
      <c r="N82"/>
      <c r="O82"/>
      <c r="P82"/>
      <c r="Q82"/>
      <c r="R82"/>
      <c r="S82"/>
      <c r="T82"/>
      <c r="U82"/>
      <c r="V82"/>
      <c r="W82"/>
      <c r="X82"/>
      <c r="Y82"/>
      <c r="Z82"/>
      <c r="AA82"/>
      <c r="AB82"/>
      <c r="AJ82"/>
    </row>
    <row r="83" spans="1:36" x14ac:dyDescent="0.3">
      <c r="A83" s="1">
        <v>42893</v>
      </c>
      <c r="B83" s="56">
        <v>599473</v>
      </c>
      <c r="C83" s="56" t="s">
        <v>188</v>
      </c>
      <c r="D83" s="56" t="s">
        <v>241</v>
      </c>
      <c r="E83" s="56" t="s">
        <v>190</v>
      </c>
      <c r="F83" s="56" t="s">
        <v>587</v>
      </c>
      <c r="G83" s="56">
        <v>1</v>
      </c>
      <c r="I83" s="56">
        <v>215</v>
      </c>
      <c r="J83" s="56">
        <v>110</v>
      </c>
      <c r="K83" s="56">
        <v>110</v>
      </c>
      <c r="L83" s="56">
        <v>1</v>
      </c>
      <c r="M83" s="56" t="s">
        <v>179</v>
      </c>
      <c r="N83"/>
      <c r="O83"/>
      <c r="P83"/>
      <c r="Q83"/>
      <c r="R83"/>
      <c r="S83"/>
      <c r="T83"/>
      <c r="U83"/>
      <c r="V83"/>
      <c r="W83"/>
      <c r="X83"/>
      <c r="Y83"/>
      <c r="Z83"/>
      <c r="AA83"/>
      <c r="AB83"/>
      <c r="AJ83"/>
    </row>
    <row r="84" spans="1:36" x14ac:dyDescent="0.3">
      <c r="A84" s="1">
        <v>42893</v>
      </c>
      <c r="B84" s="56">
        <v>599473</v>
      </c>
      <c r="C84" s="56" t="s">
        <v>188</v>
      </c>
      <c r="D84" s="56" t="s">
        <v>241</v>
      </c>
      <c r="E84" s="56" t="s">
        <v>191</v>
      </c>
      <c r="F84" s="56" t="s">
        <v>587</v>
      </c>
      <c r="G84" s="56">
        <v>1</v>
      </c>
      <c r="I84" s="56">
        <v>81</v>
      </c>
      <c r="J84" s="56">
        <v>74</v>
      </c>
      <c r="K84" s="56">
        <v>74</v>
      </c>
      <c r="L84" s="56">
        <v>1</v>
      </c>
      <c r="M84" s="56" t="s">
        <v>179</v>
      </c>
      <c r="N84"/>
      <c r="O84"/>
      <c r="P84"/>
      <c r="Q84"/>
      <c r="R84"/>
      <c r="S84"/>
      <c r="T84"/>
      <c r="U84"/>
      <c r="V84"/>
      <c r="W84"/>
      <c r="X84"/>
      <c r="Y84"/>
      <c r="Z84"/>
      <c r="AA84"/>
      <c r="AB84"/>
      <c r="AJ84"/>
    </row>
    <row r="85" spans="1:36" x14ac:dyDescent="0.3">
      <c r="A85" s="1">
        <v>42893</v>
      </c>
      <c r="B85" s="56">
        <v>599473</v>
      </c>
      <c r="C85" s="56" t="s">
        <v>188</v>
      </c>
      <c r="D85" s="56" t="s">
        <v>241</v>
      </c>
      <c r="E85" s="56" t="s">
        <v>192</v>
      </c>
      <c r="F85" s="56" t="s">
        <v>587</v>
      </c>
      <c r="G85" s="56">
        <v>1</v>
      </c>
      <c r="I85" s="56">
        <v>81</v>
      </c>
      <c r="J85" s="56">
        <v>52</v>
      </c>
      <c r="K85" s="56">
        <v>52</v>
      </c>
      <c r="L85" s="56">
        <v>1</v>
      </c>
      <c r="M85" s="56" t="s">
        <v>179</v>
      </c>
      <c r="N85"/>
      <c r="O85"/>
      <c r="P85"/>
      <c r="Q85"/>
      <c r="R85"/>
      <c r="S85"/>
      <c r="T85"/>
      <c r="U85"/>
      <c r="V85"/>
      <c r="W85"/>
      <c r="X85"/>
      <c r="Y85"/>
      <c r="Z85"/>
      <c r="AA85"/>
      <c r="AB85"/>
      <c r="AJ85"/>
    </row>
    <row r="86" spans="1:36" x14ac:dyDescent="0.3">
      <c r="A86" s="1">
        <v>42893</v>
      </c>
      <c r="B86" s="56">
        <v>599473</v>
      </c>
      <c r="C86" s="56" t="s">
        <v>110</v>
      </c>
      <c r="D86" s="56" t="s">
        <v>241</v>
      </c>
      <c r="E86" s="56" t="s">
        <v>259</v>
      </c>
      <c r="F86" s="56" t="s">
        <v>587</v>
      </c>
      <c r="G86" s="56">
        <v>0</v>
      </c>
      <c r="H86" s="56">
        <v>3500000</v>
      </c>
      <c r="I86" s="56">
        <v>6886541</v>
      </c>
      <c r="J86" s="56">
        <v>2982430</v>
      </c>
      <c r="K86" s="56">
        <v>2982430</v>
      </c>
      <c r="L86" s="56">
        <v>1</v>
      </c>
      <c r="M86" s="56" t="s">
        <v>179</v>
      </c>
      <c r="N86"/>
      <c r="O86"/>
      <c r="P86"/>
      <c r="Q86"/>
      <c r="R86"/>
      <c r="S86"/>
      <c r="T86"/>
      <c r="U86"/>
      <c r="V86"/>
      <c r="W86"/>
      <c r="X86"/>
      <c r="Y86"/>
      <c r="Z86"/>
      <c r="AA86"/>
      <c r="AB86"/>
      <c r="AJ86"/>
    </row>
    <row r="87" spans="1:36" x14ac:dyDescent="0.3">
      <c r="A87" s="1">
        <v>42893</v>
      </c>
      <c r="B87" s="56">
        <v>599473</v>
      </c>
      <c r="C87" s="56" t="s">
        <v>188</v>
      </c>
      <c r="D87" s="56" t="s">
        <v>241</v>
      </c>
      <c r="E87" s="56" t="s">
        <v>238</v>
      </c>
      <c r="F87" s="56" t="s">
        <v>587</v>
      </c>
      <c r="G87" s="56">
        <v>1</v>
      </c>
      <c r="I87" s="56">
        <v>21</v>
      </c>
      <c r="J87" s="56">
        <v>6</v>
      </c>
      <c r="K87" s="56">
        <v>6</v>
      </c>
      <c r="L87" s="56">
        <v>1</v>
      </c>
      <c r="M87" s="56" t="s">
        <v>179</v>
      </c>
      <c r="N87"/>
      <c r="O87"/>
      <c r="P87"/>
      <c r="Q87"/>
      <c r="R87"/>
      <c r="S87"/>
      <c r="T87"/>
      <c r="U87"/>
      <c r="V87"/>
      <c r="W87"/>
      <c r="X87"/>
      <c r="Y87"/>
      <c r="Z87"/>
      <c r="AA87"/>
      <c r="AB87"/>
      <c r="AJ87"/>
    </row>
    <row r="88" spans="1:36" x14ac:dyDescent="0.3">
      <c r="A88" s="1">
        <v>42893</v>
      </c>
      <c r="B88" s="56">
        <v>599473</v>
      </c>
      <c r="C88" s="56" t="s">
        <v>188</v>
      </c>
      <c r="D88" s="56" t="s">
        <v>241</v>
      </c>
      <c r="E88" s="56" t="s">
        <v>193</v>
      </c>
      <c r="F88" s="56" t="s">
        <v>587</v>
      </c>
      <c r="G88" s="56">
        <v>1</v>
      </c>
      <c r="I88" s="56">
        <v>16</v>
      </c>
      <c r="J88" s="56">
        <v>5</v>
      </c>
      <c r="K88" s="56">
        <v>5</v>
      </c>
      <c r="L88" s="56">
        <v>1</v>
      </c>
      <c r="M88" s="56" t="s">
        <v>179</v>
      </c>
      <c r="N88"/>
      <c r="O88"/>
      <c r="P88"/>
      <c r="Q88"/>
      <c r="R88"/>
      <c r="S88"/>
      <c r="T88"/>
      <c r="U88"/>
      <c r="V88"/>
      <c r="W88"/>
      <c r="X88"/>
      <c r="Y88"/>
      <c r="Z88"/>
      <c r="AA88"/>
      <c r="AB88"/>
      <c r="AJ88"/>
    </row>
    <row r="89" spans="1:36" x14ac:dyDescent="0.3">
      <c r="A89" s="1">
        <v>42893</v>
      </c>
      <c r="B89" s="56">
        <v>599473</v>
      </c>
      <c r="C89" s="56" t="s">
        <v>110</v>
      </c>
      <c r="D89" s="56" t="s">
        <v>241</v>
      </c>
      <c r="E89" s="56" t="s">
        <v>260</v>
      </c>
      <c r="F89" s="56" t="s">
        <v>587</v>
      </c>
      <c r="G89" s="56">
        <v>0</v>
      </c>
      <c r="H89" s="56">
        <v>2.5</v>
      </c>
      <c r="I89" s="56">
        <v>3.66</v>
      </c>
      <c r="J89" s="56">
        <v>0.4</v>
      </c>
      <c r="K89" s="56">
        <v>0.4</v>
      </c>
      <c r="L89" s="56">
        <v>2</v>
      </c>
      <c r="M89" s="56" t="s">
        <v>178</v>
      </c>
      <c r="N89"/>
      <c r="O89"/>
      <c r="P89"/>
      <c r="Q89"/>
      <c r="R89"/>
      <c r="S89"/>
      <c r="T89"/>
      <c r="U89"/>
      <c r="V89"/>
      <c r="W89"/>
      <c r="X89"/>
      <c r="Y89"/>
      <c r="Z89"/>
      <c r="AA89"/>
      <c r="AB89"/>
      <c r="AJ89"/>
    </row>
    <row r="90" spans="1:36" x14ac:dyDescent="0.3">
      <c r="A90" s="1">
        <v>42893</v>
      </c>
      <c r="B90" s="56">
        <v>599765</v>
      </c>
      <c r="C90" s="56" t="s">
        <v>105</v>
      </c>
      <c r="D90" s="56" t="s">
        <v>194</v>
      </c>
      <c r="E90" s="56" t="s">
        <v>642</v>
      </c>
      <c r="F90" s="56" t="s">
        <v>634</v>
      </c>
      <c r="G90" s="56">
        <v>0</v>
      </c>
      <c r="H90" s="56">
        <v>135</v>
      </c>
      <c r="I90" s="56">
        <v>817</v>
      </c>
      <c r="J90" s="56">
        <v>818</v>
      </c>
      <c r="K90" s="56">
        <v>933</v>
      </c>
      <c r="N90"/>
      <c r="O90"/>
      <c r="P90"/>
      <c r="Q90"/>
      <c r="R90"/>
      <c r="S90"/>
      <c r="T90"/>
      <c r="U90"/>
      <c r="V90"/>
      <c r="W90"/>
      <c r="X90"/>
      <c r="Y90"/>
      <c r="Z90"/>
      <c r="AA90"/>
      <c r="AB90"/>
      <c r="AJ90"/>
    </row>
    <row r="91" spans="1:36" x14ac:dyDescent="0.3">
      <c r="A91" s="1">
        <v>42893</v>
      </c>
      <c r="B91" s="56">
        <v>599765</v>
      </c>
      <c r="C91" s="56" t="s">
        <v>188</v>
      </c>
      <c r="D91" s="56" t="s">
        <v>241</v>
      </c>
      <c r="E91" s="56" t="s">
        <v>257</v>
      </c>
      <c r="F91" s="56" t="s">
        <v>634</v>
      </c>
      <c r="G91" s="56">
        <v>0</v>
      </c>
      <c r="I91" s="56">
        <v>522</v>
      </c>
      <c r="J91" s="56">
        <v>165</v>
      </c>
      <c r="K91" s="56">
        <v>165</v>
      </c>
      <c r="L91" s="56">
        <v>1</v>
      </c>
      <c r="M91" s="56" t="s">
        <v>179</v>
      </c>
      <c r="N91"/>
      <c r="O91"/>
      <c r="P91"/>
      <c r="Q91"/>
      <c r="R91"/>
      <c r="S91"/>
      <c r="T91"/>
      <c r="U91"/>
      <c r="V91"/>
      <c r="W91"/>
      <c r="X91"/>
      <c r="Y91"/>
      <c r="Z91"/>
      <c r="AA91"/>
      <c r="AB91"/>
      <c r="AJ91"/>
    </row>
    <row r="92" spans="1:36" x14ac:dyDescent="0.3">
      <c r="A92" s="1">
        <v>42893</v>
      </c>
      <c r="B92" s="56">
        <v>599765</v>
      </c>
      <c r="C92" s="56" t="s">
        <v>188</v>
      </c>
      <c r="D92" s="56" t="s">
        <v>241</v>
      </c>
      <c r="E92" s="56" t="s">
        <v>189</v>
      </c>
      <c r="F92" s="56" t="s">
        <v>634</v>
      </c>
      <c r="G92" s="56">
        <v>1</v>
      </c>
      <c r="I92" s="56">
        <v>1</v>
      </c>
      <c r="J92" s="56">
        <v>1</v>
      </c>
      <c r="K92" s="56">
        <v>1</v>
      </c>
      <c r="L92" s="56">
        <v>1</v>
      </c>
      <c r="M92" s="56" t="s">
        <v>179</v>
      </c>
      <c r="N92"/>
      <c r="O92"/>
      <c r="P92"/>
      <c r="Q92"/>
      <c r="R92"/>
      <c r="S92"/>
      <c r="T92"/>
      <c r="U92"/>
      <c r="V92"/>
      <c r="W92"/>
      <c r="X92"/>
      <c r="Y92"/>
      <c r="Z92"/>
      <c r="AA92"/>
      <c r="AB92"/>
      <c r="AJ92"/>
    </row>
    <row r="93" spans="1:36" x14ac:dyDescent="0.3">
      <c r="A93" s="1">
        <v>42893</v>
      </c>
      <c r="B93" s="56">
        <v>599765</v>
      </c>
      <c r="C93" s="56" t="s">
        <v>110</v>
      </c>
      <c r="D93" s="56" t="s">
        <v>241</v>
      </c>
      <c r="E93" s="56" t="s">
        <v>111</v>
      </c>
      <c r="F93" s="56" t="s">
        <v>634</v>
      </c>
      <c r="G93" s="56">
        <v>1</v>
      </c>
      <c r="H93" s="56">
        <v>0</v>
      </c>
      <c r="I93" s="56">
        <v>1</v>
      </c>
      <c r="J93" s="56">
        <v>1</v>
      </c>
      <c r="K93" s="56">
        <v>1</v>
      </c>
      <c r="L93" s="56">
        <v>1</v>
      </c>
      <c r="M93" s="56" t="s">
        <v>179</v>
      </c>
      <c r="N93"/>
      <c r="O93"/>
      <c r="P93"/>
      <c r="Q93"/>
      <c r="R93"/>
      <c r="S93"/>
      <c r="T93"/>
      <c r="U93"/>
      <c r="V93"/>
      <c r="W93"/>
      <c r="X93"/>
      <c r="Y93"/>
      <c r="Z93"/>
      <c r="AA93"/>
      <c r="AB93"/>
      <c r="AJ93"/>
    </row>
    <row r="94" spans="1:36" x14ac:dyDescent="0.3">
      <c r="A94" s="1">
        <v>42893</v>
      </c>
      <c r="B94" s="56">
        <v>599765</v>
      </c>
      <c r="C94" s="56" t="s">
        <v>188</v>
      </c>
      <c r="D94" s="56" t="s">
        <v>241</v>
      </c>
      <c r="E94" s="56" t="s">
        <v>653</v>
      </c>
      <c r="F94" s="56" t="s">
        <v>634</v>
      </c>
      <c r="G94" s="56">
        <v>0</v>
      </c>
      <c r="I94" s="56">
        <v>13</v>
      </c>
      <c r="J94" s="56">
        <v>6</v>
      </c>
      <c r="K94" s="56">
        <v>6</v>
      </c>
      <c r="L94" s="56">
        <v>1</v>
      </c>
      <c r="M94" s="56" t="s">
        <v>179</v>
      </c>
      <c r="N94"/>
      <c r="O94"/>
      <c r="P94"/>
      <c r="Q94"/>
      <c r="R94"/>
      <c r="S94"/>
      <c r="T94"/>
      <c r="U94"/>
      <c r="V94"/>
      <c r="W94"/>
      <c r="X94"/>
      <c r="Y94"/>
      <c r="Z94"/>
      <c r="AA94"/>
      <c r="AB94"/>
      <c r="AJ94"/>
    </row>
    <row r="95" spans="1:36" x14ac:dyDescent="0.3">
      <c r="A95" s="1">
        <v>42893</v>
      </c>
      <c r="B95" s="56">
        <v>599765</v>
      </c>
      <c r="C95" s="56" t="s">
        <v>188</v>
      </c>
      <c r="D95" s="56" t="s">
        <v>241</v>
      </c>
      <c r="E95" s="56" t="s">
        <v>652</v>
      </c>
      <c r="F95" s="56" t="s">
        <v>634</v>
      </c>
      <c r="G95" s="56">
        <v>0</v>
      </c>
      <c r="I95" s="56">
        <v>1</v>
      </c>
      <c r="J95" s="56">
        <v>1</v>
      </c>
      <c r="K95" s="56">
        <v>1</v>
      </c>
      <c r="L95" s="56">
        <v>1</v>
      </c>
      <c r="M95" s="56" t="s">
        <v>179</v>
      </c>
      <c r="N95"/>
      <c r="O95"/>
      <c r="P95"/>
      <c r="Q95"/>
      <c r="R95"/>
      <c r="S95"/>
      <c r="T95"/>
      <c r="U95"/>
      <c r="V95"/>
      <c r="W95"/>
      <c r="X95"/>
      <c r="Y95"/>
      <c r="Z95"/>
      <c r="AA95"/>
      <c r="AB95"/>
      <c r="AJ95"/>
    </row>
    <row r="96" spans="1:36" x14ac:dyDescent="0.3">
      <c r="A96" s="1">
        <v>42893</v>
      </c>
      <c r="B96" s="56">
        <v>599765</v>
      </c>
      <c r="C96" s="56" t="s">
        <v>188</v>
      </c>
      <c r="D96" s="56" t="s">
        <v>241</v>
      </c>
      <c r="E96" s="56" t="s">
        <v>195</v>
      </c>
      <c r="F96" s="56" t="s">
        <v>634</v>
      </c>
      <c r="G96" s="56">
        <v>1</v>
      </c>
      <c r="I96" s="56">
        <v>5</v>
      </c>
      <c r="J96" s="56">
        <v>5</v>
      </c>
      <c r="K96" s="56">
        <v>5</v>
      </c>
      <c r="L96" s="56">
        <v>1</v>
      </c>
      <c r="M96" s="56" t="s">
        <v>179</v>
      </c>
      <c r="N96"/>
      <c r="O96"/>
      <c r="P96"/>
      <c r="Q96"/>
      <c r="R96"/>
      <c r="S96"/>
      <c r="T96"/>
      <c r="U96"/>
      <c r="V96"/>
      <c r="W96"/>
      <c r="X96"/>
      <c r="Y96"/>
      <c r="Z96"/>
      <c r="AA96"/>
      <c r="AB96"/>
      <c r="AJ96"/>
    </row>
    <row r="97" spans="1:36" x14ac:dyDescent="0.3">
      <c r="A97" s="1">
        <v>42893</v>
      </c>
      <c r="B97" s="56">
        <v>599765</v>
      </c>
      <c r="C97" s="56" t="s">
        <v>110</v>
      </c>
      <c r="D97" s="56" t="s">
        <v>241</v>
      </c>
      <c r="E97" s="56" t="s">
        <v>644</v>
      </c>
      <c r="F97" s="56" t="s">
        <v>634</v>
      </c>
      <c r="G97" s="56">
        <v>0</v>
      </c>
      <c r="H97" s="56">
        <v>0</v>
      </c>
      <c r="I97" s="56">
        <v>83973</v>
      </c>
      <c r="J97" s="56">
        <v>43299</v>
      </c>
      <c r="K97" s="56">
        <v>43299</v>
      </c>
      <c r="L97" s="56">
        <v>1</v>
      </c>
      <c r="M97" s="56" t="s">
        <v>179</v>
      </c>
      <c r="N97"/>
      <c r="O97"/>
      <c r="P97"/>
      <c r="Q97"/>
      <c r="R97"/>
      <c r="S97"/>
      <c r="T97"/>
      <c r="U97"/>
      <c r="V97"/>
      <c r="W97"/>
      <c r="X97"/>
      <c r="Y97"/>
      <c r="Z97"/>
      <c r="AA97"/>
      <c r="AB97"/>
      <c r="AJ97"/>
    </row>
    <row r="98" spans="1:36" x14ac:dyDescent="0.3">
      <c r="A98" s="1">
        <v>42893</v>
      </c>
      <c r="B98" s="56">
        <v>599765</v>
      </c>
      <c r="C98" s="56" t="s">
        <v>110</v>
      </c>
      <c r="D98" s="56" t="s">
        <v>241</v>
      </c>
      <c r="E98" s="56" t="s">
        <v>641</v>
      </c>
      <c r="F98" s="56" t="s">
        <v>634</v>
      </c>
      <c r="G98" s="56">
        <v>0</v>
      </c>
      <c r="H98" s="56">
        <v>0</v>
      </c>
      <c r="I98" s="56">
        <v>198455</v>
      </c>
      <c r="J98" s="56">
        <v>105976</v>
      </c>
      <c r="K98" s="56">
        <v>162776</v>
      </c>
      <c r="L98" s="56">
        <v>1</v>
      </c>
      <c r="M98" s="56" t="s">
        <v>179</v>
      </c>
      <c r="N98"/>
      <c r="O98"/>
      <c r="P98"/>
      <c r="Q98"/>
      <c r="R98"/>
      <c r="S98"/>
      <c r="T98"/>
      <c r="U98"/>
      <c r="V98"/>
      <c r="W98"/>
      <c r="X98"/>
      <c r="Y98"/>
      <c r="Z98"/>
      <c r="AA98"/>
      <c r="AB98"/>
      <c r="AJ98"/>
    </row>
    <row r="99" spans="1:36" x14ac:dyDescent="0.3">
      <c r="A99" s="1">
        <v>42893</v>
      </c>
      <c r="B99" s="56">
        <v>599765</v>
      </c>
      <c r="C99" s="56" t="s">
        <v>110</v>
      </c>
      <c r="D99" s="56" t="s">
        <v>241</v>
      </c>
      <c r="E99" s="56" t="s">
        <v>381</v>
      </c>
      <c r="F99" s="56" t="s">
        <v>634</v>
      </c>
      <c r="G99" s="56">
        <v>1</v>
      </c>
      <c r="H99" s="56">
        <v>3.66</v>
      </c>
      <c r="I99" s="56">
        <v>10.219999999999999</v>
      </c>
      <c r="J99" s="56">
        <v>35</v>
      </c>
      <c r="K99" s="56">
        <v>40</v>
      </c>
      <c r="L99" s="56">
        <v>-2</v>
      </c>
      <c r="M99" s="56" t="s">
        <v>177</v>
      </c>
      <c r="N99"/>
      <c r="O99"/>
      <c r="P99"/>
      <c r="Q99"/>
      <c r="R99"/>
      <c r="S99"/>
      <c r="T99"/>
      <c r="U99"/>
      <c r="V99"/>
      <c r="W99"/>
      <c r="X99"/>
      <c r="Y99"/>
      <c r="Z99"/>
      <c r="AA99"/>
      <c r="AB99"/>
      <c r="AJ99"/>
    </row>
    <row r="100" spans="1:36" x14ac:dyDescent="0.3">
      <c r="A100" s="1">
        <v>42893</v>
      </c>
      <c r="B100" s="56">
        <v>599765</v>
      </c>
      <c r="C100" s="56" t="s">
        <v>110</v>
      </c>
      <c r="D100" s="56" t="s">
        <v>241</v>
      </c>
      <c r="E100" s="56" t="s">
        <v>566</v>
      </c>
      <c r="F100" s="56" t="s">
        <v>634</v>
      </c>
      <c r="G100" s="56">
        <v>0</v>
      </c>
      <c r="H100" s="56">
        <v>0</v>
      </c>
      <c r="I100" s="56">
        <v>124</v>
      </c>
      <c r="J100" s="56">
        <v>37</v>
      </c>
      <c r="K100" s="56">
        <v>52</v>
      </c>
      <c r="L100" s="56">
        <v>1</v>
      </c>
      <c r="M100" s="56" t="s">
        <v>179</v>
      </c>
      <c r="N100"/>
      <c r="O100"/>
      <c r="P100"/>
      <c r="Q100"/>
      <c r="R100"/>
      <c r="S100"/>
      <c r="T100"/>
      <c r="U100"/>
      <c r="V100"/>
      <c r="W100"/>
      <c r="X100"/>
      <c r="Y100"/>
      <c r="Z100"/>
      <c r="AA100"/>
      <c r="AB100"/>
      <c r="AJ100"/>
    </row>
    <row r="101" spans="1:36" x14ac:dyDescent="0.3">
      <c r="A101" s="1">
        <v>42893</v>
      </c>
      <c r="B101" s="56">
        <v>599765</v>
      </c>
      <c r="C101" s="56" t="s">
        <v>110</v>
      </c>
      <c r="D101" s="56" t="s">
        <v>241</v>
      </c>
      <c r="E101" s="56" t="s">
        <v>446</v>
      </c>
      <c r="F101" s="56" t="s">
        <v>634</v>
      </c>
      <c r="G101" s="56">
        <v>0</v>
      </c>
      <c r="H101" s="56">
        <v>92250</v>
      </c>
      <c r="I101" s="56">
        <v>123209</v>
      </c>
      <c r="J101" s="56">
        <v>124246</v>
      </c>
      <c r="K101" s="56">
        <v>124246</v>
      </c>
      <c r="N101"/>
      <c r="O101"/>
      <c r="P101"/>
      <c r="Q101"/>
      <c r="R101"/>
      <c r="S101"/>
      <c r="T101"/>
      <c r="U101"/>
      <c r="V101"/>
      <c r="W101"/>
      <c r="X101"/>
      <c r="Y101"/>
      <c r="Z101"/>
      <c r="AA101"/>
      <c r="AB101"/>
      <c r="AJ101"/>
    </row>
    <row r="102" spans="1:36" x14ac:dyDescent="0.3">
      <c r="A102" s="1">
        <v>42893</v>
      </c>
      <c r="B102" s="56">
        <v>599765</v>
      </c>
      <c r="C102" s="56" t="s">
        <v>110</v>
      </c>
      <c r="D102" s="56" t="s">
        <v>241</v>
      </c>
      <c r="E102" s="56" t="s">
        <v>261</v>
      </c>
      <c r="F102" s="56" t="s">
        <v>634</v>
      </c>
      <c r="G102" s="56">
        <v>0</v>
      </c>
      <c r="H102" s="56">
        <v>0</v>
      </c>
      <c r="I102" s="56">
        <v>43098539</v>
      </c>
      <c r="J102" s="56">
        <v>26470694</v>
      </c>
      <c r="K102" s="56">
        <v>40670694</v>
      </c>
      <c r="L102" s="56">
        <v>1</v>
      </c>
      <c r="M102" s="56" t="s">
        <v>179</v>
      </c>
      <c r="N102"/>
      <c r="O102"/>
      <c r="P102"/>
      <c r="Q102"/>
      <c r="R102"/>
      <c r="S102"/>
      <c r="T102"/>
      <c r="U102"/>
      <c r="V102"/>
      <c r="W102"/>
      <c r="X102"/>
      <c r="Y102"/>
      <c r="Z102"/>
      <c r="AA102"/>
      <c r="AB102"/>
      <c r="AJ102"/>
    </row>
    <row r="103" spans="1:36" x14ac:dyDescent="0.3">
      <c r="A103" s="1">
        <v>42893</v>
      </c>
      <c r="B103" s="56">
        <v>599765</v>
      </c>
      <c r="C103" s="56" t="s">
        <v>110</v>
      </c>
      <c r="D103" s="56" t="s">
        <v>552</v>
      </c>
      <c r="E103" s="56" t="s">
        <v>465</v>
      </c>
      <c r="F103" s="56" t="s">
        <v>634</v>
      </c>
      <c r="G103" s="56">
        <v>1</v>
      </c>
      <c r="H103" s="56">
        <v>92250</v>
      </c>
      <c r="I103" s="56">
        <v>296180</v>
      </c>
      <c r="J103" s="56">
        <v>121338</v>
      </c>
      <c r="K103" s="56">
        <v>121338</v>
      </c>
      <c r="L103" s="56">
        <v>1</v>
      </c>
      <c r="M103" s="56" t="s">
        <v>179</v>
      </c>
      <c r="N103"/>
      <c r="O103"/>
      <c r="P103"/>
      <c r="Q103"/>
      <c r="R103"/>
      <c r="S103"/>
      <c r="T103"/>
      <c r="U103"/>
      <c r="V103"/>
      <c r="W103"/>
      <c r="X103"/>
      <c r="Y103"/>
      <c r="Z103"/>
      <c r="AA103"/>
      <c r="AB103"/>
      <c r="AJ103"/>
    </row>
    <row r="104" spans="1:36" x14ac:dyDescent="0.3">
      <c r="A104" s="1">
        <v>42893</v>
      </c>
      <c r="B104" s="56">
        <v>599765</v>
      </c>
      <c r="C104" s="56" t="s">
        <v>110</v>
      </c>
      <c r="D104" s="56" t="s">
        <v>552</v>
      </c>
      <c r="E104" s="56" t="s">
        <v>472</v>
      </c>
      <c r="F104" s="56" t="s">
        <v>634</v>
      </c>
      <c r="G104" s="56">
        <v>1</v>
      </c>
      <c r="H104" s="56">
        <v>31110</v>
      </c>
      <c r="I104" s="56">
        <v>238909</v>
      </c>
      <c r="J104" s="56">
        <v>270080</v>
      </c>
      <c r="K104" s="56">
        <v>270080</v>
      </c>
      <c r="N104"/>
      <c r="O104"/>
      <c r="P104"/>
      <c r="Q104"/>
      <c r="R104"/>
      <c r="S104"/>
      <c r="T104"/>
      <c r="U104"/>
      <c r="V104"/>
      <c r="W104"/>
      <c r="X104"/>
      <c r="Y104"/>
      <c r="Z104"/>
      <c r="AA104"/>
      <c r="AB104"/>
      <c r="AJ104"/>
    </row>
    <row r="105" spans="1:36" x14ac:dyDescent="0.3">
      <c r="A105" s="1">
        <v>42893</v>
      </c>
      <c r="B105" s="56">
        <v>599765</v>
      </c>
      <c r="C105" s="56" t="s">
        <v>188</v>
      </c>
      <c r="D105" s="56" t="s">
        <v>552</v>
      </c>
      <c r="E105" s="56" t="s">
        <v>447</v>
      </c>
      <c r="F105" s="56" t="s">
        <v>634</v>
      </c>
      <c r="G105" s="56">
        <v>0</v>
      </c>
      <c r="I105" s="56">
        <v>3</v>
      </c>
      <c r="J105" s="56">
        <v>1</v>
      </c>
      <c r="K105" s="56">
        <v>1</v>
      </c>
      <c r="L105" s="56">
        <v>1</v>
      </c>
      <c r="M105" s="56" t="s">
        <v>179</v>
      </c>
      <c r="N105"/>
      <c r="O105"/>
      <c r="P105"/>
      <c r="Q105"/>
      <c r="R105"/>
      <c r="S105"/>
      <c r="T105"/>
      <c r="U105"/>
      <c r="V105"/>
      <c r="W105"/>
      <c r="X105"/>
      <c r="Y105"/>
      <c r="Z105"/>
      <c r="AA105"/>
      <c r="AB105"/>
      <c r="AJ105"/>
    </row>
    <row r="106" spans="1:36" x14ac:dyDescent="0.3">
      <c r="A106" s="1">
        <v>42893</v>
      </c>
      <c r="B106" s="56">
        <v>599765</v>
      </c>
      <c r="C106" s="56" t="s">
        <v>110</v>
      </c>
      <c r="D106" s="56" t="s">
        <v>552</v>
      </c>
      <c r="E106" s="56" t="s">
        <v>253</v>
      </c>
      <c r="F106" s="56" t="s">
        <v>634</v>
      </c>
      <c r="G106" s="56">
        <v>1</v>
      </c>
      <c r="H106" s="56">
        <v>0</v>
      </c>
      <c r="I106" s="56">
        <v>3</v>
      </c>
      <c r="J106" s="56">
        <v>1</v>
      </c>
      <c r="K106" s="56">
        <v>1</v>
      </c>
      <c r="L106" s="56">
        <v>1</v>
      </c>
      <c r="M106" s="56" t="s">
        <v>179</v>
      </c>
      <c r="N106"/>
      <c r="O106"/>
      <c r="P106"/>
      <c r="Q106"/>
      <c r="R106"/>
      <c r="S106"/>
      <c r="T106"/>
      <c r="U106"/>
      <c r="V106"/>
      <c r="W106"/>
      <c r="X106"/>
      <c r="Y106"/>
      <c r="Z106"/>
      <c r="AA106"/>
      <c r="AB106"/>
      <c r="AJ106"/>
    </row>
    <row r="107" spans="1:36" x14ac:dyDescent="0.3">
      <c r="A107" s="1">
        <v>42893</v>
      </c>
      <c r="B107" s="56">
        <v>599765</v>
      </c>
      <c r="C107" s="56" t="s">
        <v>110</v>
      </c>
      <c r="D107" s="56" t="s">
        <v>552</v>
      </c>
      <c r="E107" s="56" t="s">
        <v>255</v>
      </c>
      <c r="F107" s="56" t="s">
        <v>634</v>
      </c>
      <c r="G107" s="56">
        <v>1</v>
      </c>
      <c r="H107" s="56">
        <v>23770636</v>
      </c>
      <c r="I107" s="56">
        <v>38925847</v>
      </c>
      <c r="J107" s="56">
        <v>28131248</v>
      </c>
      <c r="K107" s="56">
        <v>28131248</v>
      </c>
      <c r="L107" s="56">
        <v>1</v>
      </c>
      <c r="M107" s="56" t="s">
        <v>179</v>
      </c>
      <c r="N107"/>
      <c r="O107"/>
      <c r="P107"/>
      <c r="Q107"/>
      <c r="R107"/>
      <c r="S107"/>
      <c r="T107"/>
      <c r="U107"/>
      <c r="V107"/>
      <c r="W107"/>
      <c r="X107"/>
      <c r="Y107"/>
      <c r="Z107"/>
      <c r="AA107"/>
      <c r="AB107"/>
      <c r="AJ107"/>
    </row>
    <row r="108" spans="1:36" x14ac:dyDescent="0.3">
      <c r="A108" s="1">
        <v>42893</v>
      </c>
      <c r="B108" s="56">
        <v>599765</v>
      </c>
      <c r="C108" s="56" t="s">
        <v>110</v>
      </c>
      <c r="D108" s="56" t="s">
        <v>552</v>
      </c>
      <c r="E108" s="56" t="s">
        <v>657</v>
      </c>
      <c r="F108" s="56" t="s">
        <v>634</v>
      </c>
      <c r="G108" s="56">
        <v>1</v>
      </c>
      <c r="H108" s="56">
        <v>56278270</v>
      </c>
      <c r="I108" s="56">
        <v>550640200</v>
      </c>
      <c r="J108" s="56">
        <v>587364906</v>
      </c>
      <c r="K108" s="56">
        <v>587364906</v>
      </c>
      <c r="N108"/>
      <c r="O108"/>
      <c r="P108"/>
      <c r="Q108"/>
      <c r="R108"/>
      <c r="S108"/>
      <c r="T108"/>
      <c r="U108"/>
      <c r="V108"/>
      <c r="W108"/>
      <c r="X108"/>
      <c r="Y108"/>
      <c r="Z108"/>
      <c r="AA108"/>
      <c r="AB108"/>
      <c r="AJ108"/>
    </row>
    <row r="109" spans="1:36" x14ac:dyDescent="0.3">
      <c r="A109" s="1">
        <v>42893</v>
      </c>
      <c r="B109" s="56">
        <v>599800</v>
      </c>
      <c r="C109" s="56" t="s">
        <v>110</v>
      </c>
      <c r="D109" s="56" t="s">
        <v>676</v>
      </c>
      <c r="E109" s="56" t="s">
        <v>680</v>
      </c>
      <c r="F109" s="56" t="s">
        <v>668</v>
      </c>
      <c r="G109" s="56">
        <v>0</v>
      </c>
      <c r="H109" s="56">
        <v>0</v>
      </c>
      <c r="I109" s="56">
        <v>31915</v>
      </c>
      <c r="J109" s="56">
        <v>38597</v>
      </c>
      <c r="K109" s="56">
        <v>174444</v>
      </c>
      <c r="N109"/>
      <c r="O109"/>
      <c r="P109"/>
      <c r="Q109"/>
      <c r="R109"/>
      <c r="S109"/>
      <c r="T109"/>
      <c r="U109"/>
      <c r="V109"/>
      <c r="W109"/>
      <c r="X109"/>
      <c r="Y109"/>
      <c r="Z109"/>
      <c r="AA109"/>
      <c r="AB109"/>
      <c r="AJ109"/>
    </row>
    <row r="110" spans="1:36" x14ac:dyDescent="0.3">
      <c r="A110" s="1">
        <v>42893</v>
      </c>
      <c r="B110" s="56">
        <v>599800</v>
      </c>
      <c r="C110" s="56" t="s">
        <v>110</v>
      </c>
      <c r="D110" s="56" t="s">
        <v>676</v>
      </c>
      <c r="E110" s="56" t="s">
        <v>677</v>
      </c>
      <c r="F110" s="56" t="s">
        <v>668</v>
      </c>
      <c r="G110" s="56">
        <v>0</v>
      </c>
      <c r="H110" s="56">
        <v>3053830</v>
      </c>
      <c r="I110" s="56">
        <v>4995654</v>
      </c>
      <c r="J110" s="56">
        <v>9905382</v>
      </c>
      <c r="K110" s="56">
        <v>48831444</v>
      </c>
      <c r="L110" s="56">
        <v>-2</v>
      </c>
      <c r="M110" s="56" t="s">
        <v>177</v>
      </c>
      <c r="N110"/>
      <c r="O110"/>
      <c r="P110"/>
      <c r="Q110"/>
      <c r="R110"/>
      <c r="S110"/>
      <c r="T110"/>
      <c r="U110"/>
      <c r="V110"/>
      <c r="W110"/>
      <c r="X110"/>
      <c r="Y110"/>
      <c r="Z110"/>
      <c r="AA110"/>
      <c r="AB110"/>
      <c r="AJ110"/>
    </row>
    <row r="111" spans="1:36" x14ac:dyDescent="0.3">
      <c r="A111" s="1">
        <v>42893</v>
      </c>
      <c r="B111" s="56">
        <v>599800</v>
      </c>
      <c r="C111" s="56" t="s">
        <v>105</v>
      </c>
      <c r="D111" s="56" t="s">
        <v>194</v>
      </c>
      <c r="E111" s="56" t="s">
        <v>682</v>
      </c>
      <c r="F111" s="56" t="s">
        <v>668</v>
      </c>
      <c r="G111" s="56">
        <v>1</v>
      </c>
      <c r="H111" s="56">
        <v>17</v>
      </c>
      <c r="I111" s="56">
        <v>33.97</v>
      </c>
      <c r="J111" s="56">
        <v>33.5</v>
      </c>
      <c r="K111" s="56">
        <v>64.5</v>
      </c>
      <c r="L111" s="56">
        <v>1</v>
      </c>
      <c r="M111" s="56" t="s">
        <v>179</v>
      </c>
      <c r="N111"/>
      <c r="O111"/>
      <c r="P111"/>
      <c r="Q111"/>
      <c r="R111"/>
      <c r="S111"/>
      <c r="T111"/>
      <c r="U111"/>
      <c r="V111"/>
      <c r="W111"/>
      <c r="X111"/>
      <c r="Y111"/>
      <c r="Z111"/>
      <c r="AA111"/>
      <c r="AB111"/>
      <c r="AJ111"/>
    </row>
    <row r="112" spans="1:36" x14ac:dyDescent="0.3">
      <c r="A112" s="1">
        <v>42893</v>
      </c>
      <c r="B112" s="56">
        <v>599800</v>
      </c>
      <c r="C112" s="56" t="s">
        <v>188</v>
      </c>
      <c r="D112" s="56" t="s">
        <v>672</v>
      </c>
      <c r="E112" s="56" t="s">
        <v>708</v>
      </c>
      <c r="F112" s="56" t="s">
        <v>668</v>
      </c>
      <c r="G112" s="56">
        <v>0</v>
      </c>
      <c r="I112" s="56">
        <v>3</v>
      </c>
      <c r="J112" s="56">
        <v>1</v>
      </c>
      <c r="K112" s="56">
        <v>1</v>
      </c>
      <c r="L112" s="56">
        <v>1</v>
      </c>
      <c r="M112" s="56" t="s">
        <v>179</v>
      </c>
      <c r="N112"/>
      <c r="O112"/>
      <c r="P112"/>
      <c r="Q112"/>
      <c r="R112"/>
      <c r="S112"/>
      <c r="T112"/>
      <c r="U112"/>
      <c r="V112"/>
      <c r="W112"/>
      <c r="X112"/>
      <c r="Y112"/>
      <c r="Z112"/>
      <c r="AA112"/>
      <c r="AB112"/>
      <c r="AJ112"/>
    </row>
    <row r="113" spans="1:36" x14ac:dyDescent="0.3">
      <c r="A113" s="1">
        <v>42893</v>
      </c>
      <c r="B113" s="56">
        <v>599800</v>
      </c>
      <c r="C113" s="56" t="s">
        <v>188</v>
      </c>
      <c r="D113" s="56" t="s">
        <v>672</v>
      </c>
      <c r="E113" s="56" t="s">
        <v>683</v>
      </c>
      <c r="F113" s="56" t="s">
        <v>668</v>
      </c>
      <c r="G113" s="56">
        <v>0</v>
      </c>
      <c r="I113" s="56">
        <v>1</v>
      </c>
      <c r="J113" s="56">
        <v>1</v>
      </c>
      <c r="K113" s="56">
        <v>1</v>
      </c>
      <c r="L113" s="56">
        <v>1</v>
      </c>
      <c r="M113" s="56" t="s">
        <v>179</v>
      </c>
      <c r="N113"/>
      <c r="O113"/>
      <c r="P113"/>
      <c r="Q113"/>
      <c r="R113"/>
      <c r="S113"/>
      <c r="T113"/>
      <c r="U113"/>
      <c r="V113"/>
      <c r="W113"/>
      <c r="X113"/>
      <c r="Y113"/>
      <c r="Z113"/>
      <c r="AA113"/>
      <c r="AB113"/>
      <c r="AJ113"/>
    </row>
    <row r="114" spans="1:36" x14ac:dyDescent="0.3">
      <c r="A114" s="1">
        <v>42893</v>
      </c>
      <c r="B114" s="56">
        <v>599800</v>
      </c>
      <c r="C114" s="56" t="s">
        <v>110</v>
      </c>
      <c r="D114" s="56" t="s">
        <v>672</v>
      </c>
      <c r="E114" s="56" t="s">
        <v>262</v>
      </c>
      <c r="F114" s="56" t="s">
        <v>668</v>
      </c>
      <c r="G114" s="56">
        <v>1</v>
      </c>
      <c r="H114" s="56">
        <v>0</v>
      </c>
      <c r="I114" s="56">
        <v>3611</v>
      </c>
      <c r="J114" s="56">
        <v>6558</v>
      </c>
      <c r="K114" s="56">
        <v>50594</v>
      </c>
      <c r="L114" s="56">
        <v>-2</v>
      </c>
      <c r="M114" s="56" t="s">
        <v>177</v>
      </c>
      <c r="N114"/>
      <c r="O114"/>
      <c r="P114"/>
      <c r="Q114"/>
      <c r="R114"/>
      <c r="S114"/>
      <c r="T114"/>
      <c r="U114"/>
      <c r="V114"/>
      <c r="W114"/>
      <c r="X114"/>
      <c r="Y114"/>
      <c r="Z114"/>
      <c r="AA114"/>
      <c r="AB114"/>
      <c r="AJ114"/>
    </row>
    <row r="115" spans="1:36" x14ac:dyDescent="0.3">
      <c r="A115" s="1">
        <v>42893</v>
      </c>
      <c r="B115" s="56">
        <v>599800</v>
      </c>
      <c r="C115" s="56" t="s">
        <v>110</v>
      </c>
      <c r="D115" s="56" t="s">
        <v>672</v>
      </c>
      <c r="E115" s="56" t="s">
        <v>681</v>
      </c>
      <c r="F115" s="56" t="s">
        <v>668</v>
      </c>
      <c r="G115" s="56">
        <v>0</v>
      </c>
      <c r="H115" s="56">
        <v>0</v>
      </c>
      <c r="I115" s="56">
        <v>130</v>
      </c>
      <c r="J115" s="56">
        <v>200</v>
      </c>
      <c r="K115" s="56">
        <v>1168</v>
      </c>
      <c r="L115" s="56">
        <v>-2</v>
      </c>
      <c r="M115" s="56" t="s">
        <v>177</v>
      </c>
      <c r="N115"/>
      <c r="O115"/>
      <c r="P115"/>
      <c r="Q115"/>
      <c r="R115"/>
      <c r="S115"/>
      <c r="T115"/>
      <c r="U115"/>
      <c r="V115"/>
      <c r="W115"/>
      <c r="X115"/>
      <c r="Y115"/>
      <c r="Z115"/>
      <c r="AA115"/>
      <c r="AB115"/>
      <c r="AJ115"/>
    </row>
    <row r="116" spans="1:36" x14ac:dyDescent="0.3">
      <c r="A116" s="1">
        <v>42893</v>
      </c>
      <c r="B116" s="56">
        <v>599800</v>
      </c>
      <c r="C116" s="56" t="s">
        <v>110</v>
      </c>
      <c r="D116" s="56" t="s">
        <v>672</v>
      </c>
      <c r="E116" s="56" t="s">
        <v>678</v>
      </c>
      <c r="F116" s="56" t="s">
        <v>668</v>
      </c>
      <c r="G116" s="56">
        <v>0</v>
      </c>
      <c r="H116" s="56">
        <v>0</v>
      </c>
      <c r="I116" s="56">
        <v>25</v>
      </c>
      <c r="J116" s="56">
        <v>43</v>
      </c>
      <c r="K116" s="56">
        <v>119</v>
      </c>
      <c r="L116" s="56">
        <v>-2</v>
      </c>
      <c r="M116" s="56" t="s">
        <v>177</v>
      </c>
      <c r="N116"/>
      <c r="O116"/>
      <c r="P116"/>
      <c r="Q116"/>
      <c r="R116"/>
      <c r="S116"/>
      <c r="T116"/>
      <c r="U116"/>
      <c r="V116"/>
      <c r="W116"/>
      <c r="X116"/>
      <c r="Y116"/>
      <c r="Z116"/>
      <c r="AA116"/>
      <c r="AB116"/>
      <c r="AJ116"/>
    </row>
    <row r="117" spans="1:36" x14ac:dyDescent="0.3">
      <c r="A117" s="1">
        <v>42893</v>
      </c>
      <c r="B117" s="56">
        <v>599800</v>
      </c>
      <c r="C117" s="56" t="s">
        <v>188</v>
      </c>
      <c r="D117" s="56" t="s">
        <v>672</v>
      </c>
      <c r="E117" s="56" t="s">
        <v>351</v>
      </c>
      <c r="F117" s="56" t="s">
        <v>668</v>
      </c>
      <c r="G117" s="56">
        <v>1</v>
      </c>
      <c r="I117" s="56">
        <v>1</v>
      </c>
      <c r="J117" s="56">
        <v>1</v>
      </c>
      <c r="K117" s="56">
        <v>1</v>
      </c>
      <c r="L117" s="56">
        <v>1</v>
      </c>
      <c r="M117" s="56" t="s">
        <v>179</v>
      </c>
      <c r="N117"/>
      <c r="O117"/>
      <c r="P117"/>
      <c r="Q117"/>
      <c r="R117"/>
      <c r="S117"/>
      <c r="T117"/>
      <c r="U117"/>
      <c r="V117"/>
      <c r="W117"/>
      <c r="X117"/>
      <c r="Y117"/>
      <c r="Z117"/>
      <c r="AA117"/>
      <c r="AB117"/>
      <c r="AJ117"/>
    </row>
    <row r="118" spans="1:36" x14ac:dyDescent="0.3">
      <c r="A118" s="1">
        <v>42893</v>
      </c>
      <c r="B118" s="56">
        <v>599800</v>
      </c>
      <c r="C118" s="56" t="s">
        <v>110</v>
      </c>
      <c r="D118" s="56" t="s">
        <v>672</v>
      </c>
      <c r="E118" s="56" t="s">
        <v>111</v>
      </c>
      <c r="F118" s="56" t="s">
        <v>668</v>
      </c>
      <c r="G118" s="56">
        <v>1</v>
      </c>
      <c r="H118" s="56">
        <v>0</v>
      </c>
      <c r="I118" s="56">
        <v>1</v>
      </c>
      <c r="J118" s="56">
        <v>1</v>
      </c>
      <c r="K118" s="56">
        <v>1</v>
      </c>
      <c r="L118" s="56">
        <v>1</v>
      </c>
      <c r="M118" s="56" t="s">
        <v>179</v>
      </c>
      <c r="N118"/>
      <c r="O118"/>
      <c r="P118"/>
      <c r="Q118"/>
      <c r="R118"/>
      <c r="S118"/>
      <c r="T118"/>
      <c r="U118"/>
      <c r="V118"/>
      <c r="W118"/>
      <c r="X118"/>
      <c r="Y118"/>
      <c r="Z118"/>
      <c r="AA118"/>
      <c r="AB118"/>
      <c r="AJ118"/>
    </row>
    <row r="119" spans="1:36" x14ac:dyDescent="0.3">
      <c r="A119" s="1">
        <v>42893</v>
      </c>
      <c r="B119" s="56">
        <v>599800</v>
      </c>
      <c r="C119" s="56" t="s">
        <v>188</v>
      </c>
      <c r="D119" s="56" t="s">
        <v>672</v>
      </c>
      <c r="E119" s="56" t="s">
        <v>447</v>
      </c>
      <c r="F119" s="56" t="s">
        <v>668</v>
      </c>
      <c r="G119" s="56">
        <v>1</v>
      </c>
      <c r="I119" s="56">
        <v>4</v>
      </c>
      <c r="K119" s="56">
        <v>2</v>
      </c>
      <c r="L119" s="56">
        <v>0</v>
      </c>
      <c r="M119" s="56" t="s">
        <v>180</v>
      </c>
      <c r="N119"/>
      <c r="O119"/>
      <c r="P119"/>
      <c r="Q119"/>
      <c r="R119"/>
      <c r="S119"/>
      <c r="T119"/>
      <c r="U119"/>
      <c r="V119"/>
      <c r="W119"/>
      <c r="X119"/>
      <c r="Y119"/>
      <c r="Z119"/>
      <c r="AA119"/>
      <c r="AB119"/>
      <c r="AJ119"/>
    </row>
    <row r="120" spans="1:36" x14ac:dyDescent="0.3">
      <c r="A120" s="1">
        <v>42893</v>
      </c>
      <c r="B120" s="56">
        <v>599800</v>
      </c>
      <c r="C120" s="56" t="s">
        <v>110</v>
      </c>
      <c r="D120" s="56" t="s">
        <v>672</v>
      </c>
      <c r="E120" s="56" t="s">
        <v>253</v>
      </c>
      <c r="F120" s="56" t="s">
        <v>668</v>
      </c>
      <c r="G120" s="56">
        <v>1</v>
      </c>
      <c r="H120" s="56">
        <v>0</v>
      </c>
      <c r="I120" s="56">
        <v>4</v>
      </c>
      <c r="J120" s="56">
        <v>0</v>
      </c>
      <c r="K120" s="56">
        <v>2</v>
      </c>
      <c r="L120" s="56">
        <v>0</v>
      </c>
      <c r="N120"/>
      <c r="O120"/>
      <c r="P120"/>
      <c r="Q120"/>
      <c r="R120"/>
      <c r="S120"/>
      <c r="T120"/>
      <c r="U120"/>
      <c r="V120"/>
      <c r="W120"/>
      <c r="X120"/>
      <c r="Y120"/>
      <c r="Z120"/>
      <c r="AA120"/>
      <c r="AB120"/>
      <c r="AJ120"/>
    </row>
    <row r="121" spans="1:36" x14ac:dyDescent="0.3">
      <c r="A121" s="1">
        <v>42893</v>
      </c>
      <c r="B121" s="56">
        <v>599800</v>
      </c>
      <c r="C121" s="56" t="s">
        <v>188</v>
      </c>
      <c r="D121" s="56" t="s">
        <v>672</v>
      </c>
      <c r="E121" s="56" t="s">
        <v>238</v>
      </c>
      <c r="F121" s="56" t="s">
        <v>668</v>
      </c>
      <c r="G121" s="56">
        <v>1</v>
      </c>
      <c r="I121" s="56">
        <v>4</v>
      </c>
      <c r="J121" s="56">
        <v>1</v>
      </c>
      <c r="K121" s="56">
        <v>1</v>
      </c>
      <c r="L121" s="56">
        <v>1</v>
      </c>
      <c r="M121" s="56" t="s">
        <v>179</v>
      </c>
      <c r="N121"/>
      <c r="O121"/>
      <c r="P121"/>
      <c r="Q121"/>
      <c r="R121"/>
      <c r="S121"/>
      <c r="T121"/>
      <c r="U121"/>
      <c r="V121"/>
      <c r="W121"/>
      <c r="X121"/>
      <c r="Y121"/>
      <c r="Z121"/>
      <c r="AA121"/>
      <c r="AB121"/>
      <c r="AJ121"/>
    </row>
    <row r="122" spans="1:36" x14ac:dyDescent="0.3">
      <c r="A122" s="1">
        <v>42893</v>
      </c>
      <c r="B122" s="56">
        <v>599800</v>
      </c>
      <c r="C122" s="56" t="s">
        <v>110</v>
      </c>
      <c r="D122" s="56" t="s">
        <v>672</v>
      </c>
      <c r="E122" s="56" t="s">
        <v>687</v>
      </c>
      <c r="F122" s="56" t="s">
        <v>668</v>
      </c>
      <c r="G122" s="56">
        <v>0</v>
      </c>
      <c r="H122" s="56">
        <v>1117</v>
      </c>
      <c r="I122" s="56">
        <v>3082</v>
      </c>
      <c r="J122" s="56">
        <v>1144</v>
      </c>
      <c r="K122" s="56">
        <v>7634</v>
      </c>
      <c r="L122" s="56">
        <v>1</v>
      </c>
      <c r="M122" s="56" t="s">
        <v>179</v>
      </c>
      <c r="N122"/>
      <c r="O122"/>
      <c r="P122"/>
      <c r="Q122"/>
      <c r="R122"/>
      <c r="S122"/>
      <c r="T122"/>
      <c r="U122"/>
      <c r="V122"/>
      <c r="W122"/>
      <c r="X122"/>
      <c r="Y122"/>
      <c r="Z122"/>
      <c r="AA122"/>
      <c r="AB122"/>
      <c r="AJ122"/>
    </row>
    <row r="123" spans="1:36" x14ac:dyDescent="0.3">
      <c r="A123" s="1">
        <v>42893</v>
      </c>
      <c r="B123" s="56">
        <v>599800</v>
      </c>
      <c r="C123" s="56" t="s">
        <v>110</v>
      </c>
      <c r="D123" s="56" t="s">
        <v>672</v>
      </c>
      <c r="E123" s="56" t="s">
        <v>701</v>
      </c>
      <c r="F123" s="56" t="s">
        <v>668</v>
      </c>
      <c r="G123" s="56">
        <v>0</v>
      </c>
      <c r="H123" s="56">
        <v>0</v>
      </c>
      <c r="I123" s="56">
        <v>7</v>
      </c>
      <c r="J123" s="56">
        <v>14</v>
      </c>
      <c r="K123" s="56">
        <v>42</v>
      </c>
      <c r="L123" s="56">
        <v>-2</v>
      </c>
      <c r="M123" s="56" t="s">
        <v>177</v>
      </c>
      <c r="N123"/>
      <c r="O123"/>
      <c r="P123"/>
      <c r="Q123"/>
      <c r="R123"/>
      <c r="S123"/>
      <c r="T123"/>
      <c r="V123"/>
      <c r="W123"/>
      <c r="X123"/>
      <c r="Y123"/>
      <c r="Z123"/>
      <c r="AA123"/>
      <c r="AB123"/>
      <c r="AJ123"/>
    </row>
    <row r="124" spans="1:36" x14ac:dyDescent="0.3">
      <c r="A124" s="1">
        <v>42893</v>
      </c>
      <c r="B124" s="56">
        <v>599800</v>
      </c>
      <c r="C124" s="56" t="s">
        <v>110</v>
      </c>
      <c r="D124" s="56" t="s">
        <v>672</v>
      </c>
      <c r="E124" s="56" t="s">
        <v>381</v>
      </c>
      <c r="F124" s="56" t="s">
        <v>668</v>
      </c>
      <c r="G124" s="56">
        <v>1</v>
      </c>
      <c r="H124" s="56">
        <v>4.3</v>
      </c>
      <c r="I124" s="56">
        <v>19.600000000000001</v>
      </c>
      <c r="J124" s="56">
        <v>20</v>
      </c>
      <c r="K124" s="56">
        <v>40</v>
      </c>
      <c r="N124"/>
      <c r="O124"/>
      <c r="P124"/>
      <c r="Q124"/>
      <c r="R124"/>
      <c r="S124"/>
      <c r="T124"/>
      <c r="V124"/>
      <c r="W124"/>
      <c r="X124"/>
      <c r="Y124"/>
      <c r="Z124"/>
      <c r="AA124"/>
      <c r="AB124"/>
      <c r="AJ124"/>
    </row>
    <row r="125" spans="1:36" x14ac:dyDescent="0.3">
      <c r="A125" s="1">
        <v>42893</v>
      </c>
      <c r="B125" s="56">
        <v>599800</v>
      </c>
      <c r="C125" s="56" t="s">
        <v>110</v>
      </c>
      <c r="D125" s="56" t="s">
        <v>672</v>
      </c>
      <c r="E125" s="56" t="s">
        <v>700</v>
      </c>
      <c r="F125" s="56" t="s">
        <v>668</v>
      </c>
      <c r="G125" s="56">
        <v>0</v>
      </c>
      <c r="H125" s="56">
        <v>3.4</v>
      </c>
      <c r="I125" s="56">
        <v>27.8</v>
      </c>
      <c r="J125" s="56">
        <v>20</v>
      </c>
      <c r="K125" s="56">
        <v>40</v>
      </c>
      <c r="L125" s="56">
        <v>1</v>
      </c>
      <c r="M125" s="56" t="s">
        <v>179</v>
      </c>
      <c r="N125"/>
      <c r="O125"/>
      <c r="P125"/>
      <c r="Q125"/>
      <c r="R125"/>
      <c r="S125"/>
      <c r="T125"/>
      <c r="V125"/>
      <c r="W125"/>
      <c r="X125"/>
      <c r="Y125"/>
      <c r="Z125"/>
      <c r="AA125"/>
      <c r="AB125"/>
      <c r="AJ125"/>
    </row>
    <row r="126" spans="1:36" x14ac:dyDescent="0.3">
      <c r="A126" s="1">
        <v>42893</v>
      </c>
      <c r="B126" s="56">
        <v>599800</v>
      </c>
      <c r="C126" s="56" t="s">
        <v>188</v>
      </c>
      <c r="D126" s="56" t="s">
        <v>672</v>
      </c>
      <c r="E126" s="56" t="s">
        <v>712</v>
      </c>
      <c r="F126" s="56" t="s">
        <v>668</v>
      </c>
      <c r="G126" s="56">
        <v>0</v>
      </c>
      <c r="I126" s="56">
        <v>1</v>
      </c>
      <c r="J126" s="56">
        <v>1</v>
      </c>
      <c r="K126" s="56">
        <v>1</v>
      </c>
      <c r="L126" s="56">
        <v>1</v>
      </c>
      <c r="M126" s="56" t="s">
        <v>179</v>
      </c>
      <c r="N126"/>
      <c r="O126"/>
      <c r="P126"/>
      <c r="Q126"/>
      <c r="R126"/>
      <c r="S126"/>
      <c r="T126"/>
      <c r="V126"/>
      <c r="W126"/>
      <c r="X126"/>
      <c r="Y126"/>
      <c r="Z126"/>
      <c r="AA126"/>
      <c r="AB126"/>
      <c r="AJ126"/>
    </row>
    <row r="127" spans="1:36" x14ac:dyDescent="0.3">
      <c r="A127" s="1">
        <v>42893</v>
      </c>
      <c r="B127" s="56">
        <v>599800</v>
      </c>
      <c r="C127" s="56" t="s">
        <v>188</v>
      </c>
      <c r="D127" s="56" t="s">
        <v>672</v>
      </c>
      <c r="E127" s="56" t="s">
        <v>716</v>
      </c>
      <c r="F127" s="56" t="s">
        <v>668</v>
      </c>
      <c r="G127" s="56">
        <v>0</v>
      </c>
      <c r="I127" s="56">
        <v>2</v>
      </c>
      <c r="J127" s="56">
        <v>1</v>
      </c>
      <c r="K127" s="56">
        <v>1</v>
      </c>
      <c r="L127" s="56">
        <v>1</v>
      </c>
      <c r="M127" s="56" t="s">
        <v>179</v>
      </c>
      <c r="N127"/>
      <c r="O127"/>
      <c r="P127"/>
      <c r="Q127"/>
      <c r="R127"/>
      <c r="S127"/>
      <c r="T127"/>
      <c r="V127"/>
      <c r="W127"/>
      <c r="X127"/>
      <c r="Y127"/>
      <c r="Z127"/>
      <c r="AA127"/>
      <c r="AB127"/>
      <c r="AJ127"/>
    </row>
    <row r="128" spans="1:36" x14ac:dyDescent="0.3">
      <c r="A128" s="1">
        <v>42893</v>
      </c>
      <c r="B128" s="56">
        <v>599800</v>
      </c>
      <c r="C128" s="56" t="s">
        <v>110</v>
      </c>
      <c r="D128" s="56" t="s">
        <v>672</v>
      </c>
      <c r="E128" s="56" t="s">
        <v>707</v>
      </c>
      <c r="F128" s="56" t="s">
        <v>668</v>
      </c>
      <c r="G128" s="56">
        <v>0</v>
      </c>
      <c r="H128" s="56">
        <v>40667</v>
      </c>
      <c r="I128" s="56">
        <v>15940</v>
      </c>
      <c r="J128" s="56">
        <v>14039</v>
      </c>
      <c r="K128" s="56">
        <v>72939</v>
      </c>
      <c r="L128" s="56">
        <v>1</v>
      </c>
      <c r="M128" s="56" t="s">
        <v>179</v>
      </c>
      <c r="N128"/>
      <c r="O128"/>
      <c r="P128"/>
      <c r="Q128"/>
      <c r="R128"/>
      <c r="S128"/>
      <c r="T128"/>
      <c r="V128"/>
      <c r="W128"/>
      <c r="X128"/>
      <c r="Y128"/>
      <c r="Z128"/>
      <c r="AA128"/>
      <c r="AB128"/>
      <c r="AJ128"/>
    </row>
    <row r="129" spans="1:36" x14ac:dyDescent="0.3">
      <c r="A129" s="1">
        <v>42893</v>
      </c>
      <c r="B129" s="56">
        <v>599800</v>
      </c>
      <c r="C129" s="56" t="s">
        <v>110</v>
      </c>
      <c r="D129" s="56" t="s">
        <v>672</v>
      </c>
      <c r="E129" s="56" t="s">
        <v>705</v>
      </c>
      <c r="F129" s="56" t="s">
        <v>668</v>
      </c>
      <c r="G129" s="56">
        <v>1</v>
      </c>
      <c r="H129" s="56">
        <v>23175552</v>
      </c>
      <c r="I129" s="56">
        <v>77909929</v>
      </c>
      <c r="J129" s="56">
        <v>57000000</v>
      </c>
      <c r="K129" s="56">
        <v>142000000</v>
      </c>
      <c r="L129" s="56">
        <v>1</v>
      </c>
      <c r="M129" s="56" t="s">
        <v>179</v>
      </c>
      <c r="N129"/>
      <c r="O129"/>
      <c r="P129"/>
      <c r="Q129"/>
      <c r="R129"/>
      <c r="S129"/>
      <c r="T129"/>
      <c r="V129"/>
      <c r="W129"/>
      <c r="X129"/>
      <c r="Y129"/>
      <c r="Z129"/>
      <c r="AA129"/>
      <c r="AB129"/>
      <c r="AJ129"/>
    </row>
    <row r="130" spans="1:36" x14ac:dyDescent="0.3">
      <c r="A130" s="1">
        <v>42893</v>
      </c>
      <c r="B130" s="56">
        <v>599848</v>
      </c>
      <c r="C130" s="56" t="s">
        <v>105</v>
      </c>
      <c r="D130" s="56" t="s">
        <v>194</v>
      </c>
      <c r="E130" s="56" t="s">
        <v>753</v>
      </c>
      <c r="F130" s="56" t="s">
        <v>722</v>
      </c>
      <c r="G130" s="56">
        <v>0</v>
      </c>
      <c r="H130" s="56">
        <v>119</v>
      </c>
      <c r="I130" s="56">
        <v>675.1</v>
      </c>
      <c r="J130" s="56">
        <v>865</v>
      </c>
      <c r="K130" s="56">
        <v>993</v>
      </c>
      <c r="L130" s="56">
        <v>-2</v>
      </c>
      <c r="M130" s="56" t="s">
        <v>177</v>
      </c>
      <c r="N130"/>
      <c r="O130"/>
      <c r="P130"/>
      <c r="Q130"/>
      <c r="R130"/>
      <c r="S130"/>
      <c r="T130"/>
      <c r="V130"/>
      <c r="W130"/>
      <c r="X130"/>
      <c r="Y130"/>
      <c r="Z130"/>
      <c r="AA130"/>
      <c r="AB130"/>
      <c r="AJ130"/>
    </row>
    <row r="131" spans="1:36" x14ac:dyDescent="0.3">
      <c r="A131" s="1">
        <v>42893</v>
      </c>
      <c r="B131" s="56">
        <v>599848</v>
      </c>
      <c r="C131" s="56" t="s">
        <v>188</v>
      </c>
      <c r="D131" s="56" t="s">
        <v>241</v>
      </c>
      <c r="E131" s="56" t="s">
        <v>557</v>
      </c>
      <c r="F131" s="56" t="s">
        <v>722</v>
      </c>
      <c r="G131" s="56">
        <v>1</v>
      </c>
      <c r="I131" s="56">
        <v>1160</v>
      </c>
      <c r="J131" s="56">
        <v>1391</v>
      </c>
      <c r="K131" s="56">
        <v>1945</v>
      </c>
      <c r="N131"/>
      <c r="O131"/>
      <c r="P131"/>
      <c r="Q131"/>
      <c r="R131"/>
      <c r="S131"/>
      <c r="T131"/>
      <c r="V131"/>
      <c r="W131"/>
      <c r="X131"/>
      <c r="Y131"/>
      <c r="Z131"/>
      <c r="AA131"/>
      <c r="AB131"/>
      <c r="AJ131"/>
    </row>
    <row r="132" spans="1:36" x14ac:dyDescent="0.3">
      <c r="A132" s="1">
        <v>42893</v>
      </c>
      <c r="B132" s="56">
        <v>599848</v>
      </c>
      <c r="C132" s="56" t="s">
        <v>188</v>
      </c>
      <c r="D132" s="56" t="s">
        <v>241</v>
      </c>
      <c r="E132" s="56" t="s">
        <v>725</v>
      </c>
      <c r="F132" s="56" t="s">
        <v>722</v>
      </c>
      <c r="G132" s="56">
        <v>0</v>
      </c>
      <c r="I132" s="56">
        <v>1</v>
      </c>
      <c r="J132" s="56">
        <v>1</v>
      </c>
      <c r="K132" s="56">
        <v>1</v>
      </c>
      <c r="L132" s="56">
        <v>1</v>
      </c>
      <c r="M132" s="56" t="s">
        <v>179</v>
      </c>
      <c r="N132"/>
      <c r="O132"/>
      <c r="P132"/>
      <c r="Q132"/>
      <c r="R132"/>
      <c r="S132"/>
      <c r="T132"/>
      <c r="V132"/>
      <c r="W132"/>
      <c r="X132"/>
      <c r="Y132"/>
      <c r="Z132"/>
      <c r="AA132"/>
      <c r="AB132"/>
      <c r="AJ132"/>
    </row>
    <row r="133" spans="1:36" x14ac:dyDescent="0.3">
      <c r="A133" s="1">
        <v>42893</v>
      </c>
      <c r="B133" s="56">
        <v>599848</v>
      </c>
      <c r="C133" s="56" t="s">
        <v>110</v>
      </c>
      <c r="D133" s="56" t="s">
        <v>241</v>
      </c>
      <c r="E133" s="56" t="s">
        <v>754</v>
      </c>
      <c r="F133" s="56" t="s">
        <v>722</v>
      </c>
      <c r="G133" s="56">
        <v>0</v>
      </c>
      <c r="H133" s="56">
        <v>0</v>
      </c>
      <c r="I133" s="56">
        <v>1</v>
      </c>
      <c r="J133" s="56">
        <v>1</v>
      </c>
      <c r="K133" s="56">
        <v>1</v>
      </c>
      <c r="L133" s="56">
        <v>1</v>
      </c>
      <c r="M133" s="56" t="s">
        <v>179</v>
      </c>
      <c r="N133"/>
      <c r="O133"/>
      <c r="P133"/>
      <c r="Q133"/>
      <c r="R133"/>
      <c r="S133"/>
      <c r="T133"/>
      <c r="V133"/>
      <c r="W133"/>
      <c r="X133"/>
      <c r="Y133"/>
      <c r="Z133"/>
      <c r="AA133"/>
      <c r="AB133"/>
      <c r="AJ133"/>
    </row>
    <row r="134" spans="1:36" x14ac:dyDescent="0.3">
      <c r="A134" s="1">
        <v>42893</v>
      </c>
      <c r="B134" s="56">
        <v>599848</v>
      </c>
      <c r="C134" s="56" t="s">
        <v>110</v>
      </c>
      <c r="D134" s="56" t="s">
        <v>241</v>
      </c>
      <c r="E134" s="56" t="s">
        <v>465</v>
      </c>
      <c r="F134" s="56" t="s">
        <v>722</v>
      </c>
      <c r="G134" s="56">
        <v>1</v>
      </c>
      <c r="H134" s="56">
        <v>61000</v>
      </c>
      <c r="I134" s="56">
        <v>162821</v>
      </c>
      <c r="J134" s="56">
        <v>134000</v>
      </c>
      <c r="K134" s="56">
        <v>134000</v>
      </c>
      <c r="L134" s="56">
        <v>1</v>
      </c>
      <c r="M134" s="56" t="s">
        <v>179</v>
      </c>
      <c r="N134"/>
      <c r="O134"/>
      <c r="P134"/>
      <c r="Q134"/>
      <c r="R134"/>
      <c r="S134"/>
      <c r="T134"/>
      <c r="V134"/>
      <c r="W134"/>
      <c r="X134"/>
      <c r="Y134"/>
      <c r="Z134"/>
      <c r="AA134"/>
      <c r="AB134"/>
      <c r="AJ134"/>
    </row>
    <row r="135" spans="1:36" x14ac:dyDescent="0.3">
      <c r="A135" s="1">
        <v>42893</v>
      </c>
      <c r="B135" s="56">
        <v>599848</v>
      </c>
      <c r="C135" s="56" t="s">
        <v>188</v>
      </c>
      <c r="D135" s="56" t="s">
        <v>241</v>
      </c>
      <c r="E135" s="56" t="s">
        <v>189</v>
      </c>
      <c r="F135" s="56" t="s">
        <v>722</v>
      </c>
      <c r="G135" s="56">
        <v>1</v>
      </c>
      <c r="I135" s="56">
        <v>1</v>
      </c>
      <c r="J135" s="56">
        <v>1</v>
      </c>
      <c r="K135" s="56">
        <v>1</v>
      </c>
      <c r="L135" s="56">
        <v>1</v>
      </c>
      <c r="M135" s="56" t="s">
        <v>179</v>
      </c>
      <c r="N135"/>
      <c r="O135"/>
      <c r="P135"/>
      <c r="Q135"/>
      <c r="R135"/>
      <c r="S135"/>
      <c r="T135"/>
      <c r="V135"/>
      <c r="W135"/>
      <c r="X135"/>
      <c r="Y135"/>
      <c r="Z135"/>
      <c r="AA135"/>
      <c r="AB135"/>
      <c r="AJ135"/>
    </row>
    <row r="136" spans="1:36" x14ac:dyDescent="0.3">
      <c r="A136" s="1">
        <v>42893</v>
      </c>
      <c r="B136" s="56">
        <v>599848</v>
      </c>
      <c r="C136" s="56" t="s">
        <v>110</v>
      </c>
      <c r="D136" s="56" t="s">
        <v>241</v>
      </c>
      <c r="E136" s="56" t="s">
        <v>111</v>
      </c>
      <c r="F136" s="56" t="s">
        <v>722</v>
      </c>
      <c r="G136" s="56">
        <v>1</v>
      </c>
      <c r="H136" s="56">
        <v>0</v>
      </c>
      <c r="I136" s="56">
        <v>1</v>
      </c>
      <c r="J136" s="56">
        <v>1</v>
      </c>
      <c r="K136" s="56">
        <v>1</v>
      </c>
      <c r="L136" s="56">
        <v>1</v>
      </c>
      <c r="M136" s="56" t="s">
        <v>179</v>
      </c>
      <c r="N136"/>
      <c r="O136"/>
      <c r="P136"/>
      <c r="Q136"/>
      <c r="R136"/>
      <c r="S136"/>
      <c r="T136"/>
      <c r="V136"/>
      <c r="W136"/>
      <c r="X136"/>
      <c r="Y136"/>
      <c r="Z136"/>
      <c r="AA136"/>
      <c r="AB136"/>
      <c r="AJ136"/>
    </row>
    <row r="137" spans="1:36" x14ac:dyDescent="0.3">
      <c r="A137" s="1">
        <v>42893</v>
      </c>
      <c r="B137" s="56">
        <v>599848</v>
      </c>
      <c r="C137" s="56" t="s">
        <v>110</v>
      </c>
      <c r="D137" s="56" t="s">
        <v>241</v>
      </c>
      <c r="E137" s="56" t="s">
        <v>478</v>
      </c>
      <c r="F137" s="56" t="s">
        <v>722</v>
      </c>
      <c r="G137" s="56">
        <v>1</v>
      </c>
      <c r="H137" s="56">
        <v>22000</v>
      </c>
      <c r="I137" s="56">
        <v>11528</v>
      </c>
      <c r="J137" s="56">
        <v>25432</v>
      </c>
      <c r="K137" s="56">
        <v>25432</v>
      </c>
      <c r="L137" s="56">
        <v>-2</v>
      </c>
      <c r="M137" s="56" t="s">
        <v>177</v>
      </c>
      <c r="N137"/>
      <c r="O137"/>
      <c r="P137"/>
      <c r="Q137"/>
      <c r="R137"/>
      <c r="S137"/>
      <c r="T137"/>
      <c r="V137"/>
      <c r="W137"/>
      <c r="X137"/>
      <c r="Y137"/>
      <c r="Z137"/>
      <c r="AA137"/>
      <c r="AB137"/>
      <c r="AJ137"/>
    </row>
    <row r="138" spans="1:36" x14ac:dyDescent="0.3">
      <c r="A138" s="1">
        <v>42893</v>
      </c>
      <c r="B138" s="56">
        <v>599848</v>
      </c>
      <c r="C138" s="56" t="s">
        <v>188</v>
      </c>
      <c r="D138" s="56" t="s">
        <v>241</v>
      </c>
      <c r="E138" s="56" t="s">
        <v>547</v>
      </c>
      <c r="F138" s="56" t="s">
        <v>722</v>
      </c>
      <c r="G138" s="56">
        <v>0</v>
      </c>
      <c r="I138" s="56">
        <v>1</v>
      </c>
      <c r="J138" s="56">
        <v>1</v>
      </c>
      <c r="K138" s="56">
        <v>1</v>
      </c>
      <c r="L138" s="56">
        <v>1</v>
      </c>
      <c r="M138" s="56" t="s">
        <v>179</v>
      </c>
      <c r="N138"/>
      <c r="O138"/>
      <c r="P138"/>
      <c r="Q138"/>
      <c r="R138"/>
      <c r="S138"/>
      <c r="T138"/>
      <c r="V138"/>
      <c r="W138"/>
      <c r="X138"/>
      <c r="Y138"/>
      <c r="Z138"/>
      <c r="AA138"/>
      <c r="AB138"/>
      <c r="AJ138"/>
    </row>
    <row r="139" spans="1:36" x14ac:dyDescent="0.3">
      <c r="A139" s="1">
        <v>42893</v>
      </c>
      <c r="B139" s="56">
        <v>599848</v>
      </c>
      <c r="C139" s="56" t="s">
        <v>188</v>
      </c>
      <c r="D139" s="56" t="s">
        <v>241</v>
      </c>
      <c r="E139" s="56" t="s">
        <v>195</v>
      </c>
      <c r="F139" s="56" t="s">
        <v>722</v>
      </c>
      <c r="G139" s="56">
        <v>1</v>
      </c>
      <c r="I139" s="56">
        <v>5</v>
      </c>
      <c r="J139" s="56">
        <v>4</v>
      </c>
      <c r="K139" s="56">
        <v>4</v>
      </c>
      <c r="L139" s="56">
        <v>1</v>
      </c>
      <c r="M139" s="56" t="s">
        <v>179</v>
      </c>
      <c r="N139"/>
      <c r="O139"/>
      <c r="P139"/>
      <c r="Q139"/>
      <c r="R139"/>
      <c r="S139"/>
      <c r="T139"/>
      <c r="V139"/>
      <c r="W139"/>
      <c r="X139"/>
      <c r="Y139"/>
      <c r="Z139"/>
      <c r="AA139"/>
      <c r="AB139"/>
      <c r="AJ139"/>
    </row>
    <row r="140" spans="1:36" x14ac:dyDescent="0.3">
      <c r="A140" s="1">
        <v>42893</v>
      </c>
      <c r="B140" s="56">
        <v>599848</v>
      </c>
      <c r="C140" s="56" t="s">
        <v>110</v>
      </c>
      <c r="D140" s="56" t="s">
        <v>241</v>
      </c>
      <c r="E140" s="56" t="s">
        <v>559</v>
      </c>
      <c r="F140" s="56" t="s">
        <v>722</v>
      </c>
      <c r="G140" s="56">
        <v>0</v>
      </c>
      <c r="H140" s="56">
        <v>0</v>
      </c>
      <c r="I140" s="56">
        <v>58654</v>
      </c>
      <c r="J140" s="56">
        <v>30000</v>
      </c>
      <c r="K140" s="56">
        <v>30000</v>
      </c>
      <c r="L140" s="56">
        <v>1</v>
      </c>
      <c r="M140" s="56" t="s">
        <v>179</v>
      </c>
      <c r="N140"/>
      <c r="O140"/>
      <c r="P140"/>
      <c r="Q140"/>
      <c r="R140"/>
      <c r="S140"/>
      <c r="T140"/>
      <c r="V140"/>
      <c r="W140"/>
      <c r="X140"/>
      <c r="Y140"/>
      <c r="Z140"/>
      <c r="AA140"/>
      <c r="AB140"/>
      <c r="AJ140"/>
    </row>
    <row r="141" spans="1:36" x14ac:dyDescent="0.3">
      <c r="A141" s="1">
        <v>42893</v>
      </c>
      <c r="B141" s="56">
        <v>599848</v>
      </c>
      <c r="C141" s="56" t="s">
        <v>110</v>
      </c>
      <c r="D141" s="56" t="s">
        <v>241</v>
      </c>
      <c r="E141" s="56" t="s">
        <v>555</v>
      </c>
      <c r="F141" s="56" t="s">
        <v>722</v>
      </c>
      <c r="G141" s="56">
        <v>0</v>
      </c>
      <c r="H141" s="56">
        <v>0</v>
      </c>
      <c r="I141" s="56">
        <v>109336</v>
      </c>
      <c r="J141" s="56">
        <v>146000</v>
      </c>
      <c r="K141" s="56">
        <v>232000</v>
      </c>
      <c r="L141" s="56">
        <v>-2</v>
      </c>
      <c r="M141" s="56" t="s">
        <v>177</v>
      </c>
      <c r="N141"/>
      <c r="O141"/>
      <c r="P141"/>
      <c r="Q141"/>
      <c r="R141"/>
      <c r="S141"/>
      <c r="T141"/>
      <c r="V141"/>
      <c r="W141"/>
      <c r="X141"/>
      <c r="Y141"/>
      <c r="Z141"/>
      <c r="AA141"/>
      <c r="AB141"/>
      <c r="AJ141"/>
    </row>
    <row r="142" spans="1:36" x14ac:dyDescent="0.3">
      <c r="A142" s="1">
        <v>42893</v>
      </c>
      <c r="B142" s="56">
        <v>599848</v>
      </c>
      <c r="C142" s="56" t="s">
        <v>110</v>
      </c>
      <c r="D142" s="56" t="s">
        <v>241</v>
      </c>
      <c r="E142" s="56" t="s">
        <v>381</v>
      </c>
      <c r="F142" s="56" t="s">
        <v>722</v>
      </c>
      <c r="G142" s="56">
        <v>1</v>
      </c>
      <c r="H142" s="56">
        <v>1.1000000000000001</v>
      </c>
      <c r="I142" s="56">
        <v>12.16</v>
      </c>
      <c r="J142" s="56">
        <v>35</v>
      </c>
      <c r="K142" s="56">
        <v>40</v>
      </c>
      <c r="L142" s="56">
        <v>-2</v>
      </c>
      <c r="M142" s="56" t="s">
        <v>177</v>
      </c>
      <c r="N142"/>
      <c r="O142"/>
      <c r="P142"/>
      <c r="Q142"/>
      <c r="R142"/>
      <c r="S142"/>
      <c r="T142"/>
      <c r="V142"/>
      <c r="W142"/>
      <c r="X142"/>
      <c r="Y142"/>
      <c r="Z142"/>
      <c r="AA142"/>
      <c r="AB142"/>
      <c r="AJ142"/>
    </row>
    <row r="143" spans="1:36" x14ac:dyDescent="0.3">
      <c r="A143" s="1">
        <v>42893</v>
      </c>
      <c r="B143" s="56">
        <v>599848</v>
      </c>
      <c r="C143" s="56" t="s">
        <v>110</v>
      </c>
      <c r="D143" s="56" t="s">
        <v>241</v>
      </c>
      <c r="E143" s="56" t="s">
        <v>566</v>
      </c>
      <c r="F143" s="56" t="s">
        <v>722</v>
      </c>
      <c r="G143" s="56">
        <v>0</v>
      </c>
      <c r="H143" s="56">
        <v>0</v>
      </c>
      <c r="I143" s="56">
        <v>119.4</v>
      </c>
      <c r="J143" s="56">
        <v>38</v>
      </c>
      <c r="K143" s="56">
        <v>54</v>
      </c>
      <c r="L143" s="56">
        <v>1</v>
      </c>
      <c r="M143" s="56" t="s">
        <v>179</v>
      </c>
      <c r="N143"/>
      <c r="O143"/>
      <c r="P143"/>
      <c r="Q143"/>
      <c r="R143"/>
      <c r="S143"/>
      <c r="T143"/>
      <c r="V143"/>
      <c r="W143"/>
      <c r="X143"/>
      <c r="Y143"/>
      <c r="Z143"/>
      <c r="AA143"/>
      <c r="AB143"/>
      <c r="AJ143"/>
    </row>
    <row r="144" spans="1:36" x14ac:dyDescent="0.3">
      <c r="A144" s="1">
        <v>42893</v>
      </c>
      <c r="B144" s="56">
        <v>599848</v>
      </c>
      <c r="C144" s="56" t="s">
        <v>110</v>
      </c>
      <c r="D144" s="56" t="s">
        <v>241</v>
      </c>
      <c r="E144" s="56" t="s">
        <v>255</v>
      </c>
      <c r="F144" s="56" t="s">
        <v>722</v>
      </c>
      <c r="G144" s="56">
        <v>1</v>
      </c>
      <c r="H144" s="56">
        <v>27058747</v>
      </c>
      <c r="I144" s="56">
        <v>44618900</v>
      </c>
      <c r="J144" s="56">
        <v>26813023</v>
      </c>
      <c r="K144" s="56">
        <v>26813023</v>
      </c>
      <c r="L144" s="56">
        <v>1</v>
      </c>
      <c r="M144" s="56" t="s">
        <v>179</v>
      </c>
      <c r="N144"/>
      <c r="O144"/>
      <c r="P144"/>
      <c r="Q144"/>
      <c r="R144"/>
      <c r="S144"/>
      <c r="T144"/>
      <c r="V144"/>
      <c r="W144"/>
      <c r="X144"/>
      <c r="Y144"/>
      <c r="Z144"/>
      <c r="AA144"/>
      <c r="AB144"/>
      <c r="AJ144"/>
    </row>
    <row r="145" spans="1:36" x14ac:dyDescent="0.3">
      <c r="A145" s="1">
        <v>42893</v>
      </c>
      <c r="B145" s="56">
        <v>599848</v>
      </c>
      <c r="C145" s="56" t="s">
        <v>110</v>
      </c>
      <c r="D145" s="56" t="s">
        <v>241</v>
      </c>
      <c r="E145" s="56" t="s">
        <v>374</v>
      </c>
      <c r="F145" s="56" t="s">
        <v>722</v>
      </c>
      <c r="G145" s="56">
        <v>1</v>
      </c>
      <c r="H145" s="56">
        <v>32494700</v>
      </c>
      <c r="I145" s="56">
        <v>39182947</v>
      </c>
      <c r="J145" s="56">
        <v>20510630</v>
      </c>
      <c r="K145" s="56">
        <v>20510630</v>
      </c>
      <c r="L145" s="56">
        <v>1</v>
      </c>
      <c r="M145" s="56" t="s">
        <v>179</v>
      </c>
      <c r="N145"/>
      <c r="O145"/>
      <c r="P145"/>
      <c r="Q145"/>
      <c r="R145"/>
      <c r="S145"/>
      <c r="T145"/>
      <c r="V145"/>
      <c r="W145"/>
      <c r="X145"/>
      <c r="Y145"/>
      <c r="Z145"/>
      <c r="AA145"/>
      <c r="AB145"/>
      <c r="AJ145"/>
    </row>
    <row r="146" spans="1:36" x14ac:dyDescent="0.3">
      <c r="A146" s="1">
        <v>42893</v>
      </c>
      <c r="B146" s="56">
        <v>599848</v>
      </c>
      <c r="C146" s="56" t="s">
        <v>110</v>
      </c>
      <c r="D146" s="56" t="s">
        <v>241</v>
      </c>
      <c r="E146" s="56" t="s">
        <v>261</v>
      </c>
      <c r="F146" s="56" t="s">
        <v>722</v>
      </c>
      <c r="G146" s="56">
        <v>0</v>
      </c>
      <c r="H146" s="56">
        <v>0</v>
      </c>
      <c r="I146" s="56">
        <v>16321449</v>
      </c>
      <c r="J146" s="56">
        <v>33800000</v>
      </c>
      <c r="K146" s="56">
        <v>51800000</v>
      </c>
      <c r="L146" s="56">
        <v>-2</v>
      </c>
      <c r="M146" s="56" t="s">
        <v>177</v>
      </c>
      <c r="N146"/>
      <c r="O146"/>
      <c r="P146"/>
      <c r="Q146"/>
      <c r="R146"/>
      <c r="S146"/>
      <c r="T146"/>
      <c r="V146"/>
      <c r="W146"/>
      <c r="X146"/>
      <c r="Y146"/>
      <c r="Z146"/>
      <c r="AA146"/>
      <c r="AB146"/>
      <c r="AJ146"/>
    </row>
    <row r="147" spans="1:36" x14ac:dyDescent="0.3">
      <c r="A147" s="1">
        <v>42893</v>
      </c>
      <c r="B147" s="56">
        <v>600351</v>
      </c>
      <c r="C147" s="56" t="s">
        <v>110</v>
      </c>
      <c r="D147" s="56" t="s">
        <v>776</v>
      </c>
      <c r="E147" s="56" t="s">
        <v>254</v>
      </c>
      <c r="F147" s="56" t="s">
        <v>769</v>
      </c>
      <c r="G147" s="56">
        <v>1</v>
      </c>
      <c r="H147" s="56">
        <v>0</v>
      </c>
      <c r="I147" s="56">
        <v>0</v>
      </c>
      <c r="J147" s="56">
        <v>4000</v>
      </c>
      <c r="K147" s="56">
        <v>4000</v>
      </c>
      <c r="L147" s="56">
        <v>-2</v>
      </c>
      <c r="M147" s="56" t="s">
        <v>177</v>
      </c>
      <c r="N147"/>
      <c r="O147"/>
      <c r="P147"/>
      <c r="Q147"/>
      <c r="R147"/>
      <c r="S147"/>
      <c r="T147"/>
      <c r="V147"/>
      <c r="W147"/>
      <c r="X147"/>
      <c r="Y147"/>
      <c r="Z147"/>
      <c r="AA147"/>
      <c r="AB147"/>
      <c r="AJ147"/>
    </row>
    <row r="148" spans="1:36" x14ac:dyDescent="0.3">
      <c r="A148" s="1">
        <v>42893</v>
      </c>
      <c r="B148" s="56">
        <v>600351</v>
      </c>
      <c r="C148" s="56" t="s">
        <v>110</v>
      </c>
      <c r="D148" s="56" t="s">
        <v>776</v>
      </c>
      <c r="E148" s="56" t="s">
        <v>768</v>
      </c>
      <c r="F148" s="56" t="s">
        <v>769</v>
      </c>
      <c r="G148" s="56">
        <v>0</v>
      </c>
      <c r="H148" s="56">
        <v>30</v>
      </c>
      <c r="I148" s="56">
        <v>86.679999999999993</v>
      </c>
      <c r="J148" s="56">
        <v>265</v>
      </c>
      <c r="K148" s="56">
        <v>315</v>
      </c>
      <c r="L148" s="56">
        <v>-2</v>
      </c>
      <c r="M148" s="56" t="s">
        <v>177</v>
      </c>
      <c r="N148"/>
      <c r="O148"/>
      <c r="P148"/>
      <c r="Q148"/>
      <c r="R148"/>
      <c r="S148"/>
      <c r="T148"/>
      <c r="V148"/>
      <c r="W148"/>
      <c r="X148"/>
      <c r="Y148"/>
      <c r="Z148"/>
      <c r="AA148"/>
      <c r="AB148"/>
      <c r="AJ148"/>
    </row>
    <row r="149" spans="1:36" x14ac:dyDescent="0.3">
      <c r="A149" s="1">
        <v>42893</v>
      </c>
      <c r="B149" s="56">
        <v>600351</v>
      </c>
      <c r="C149" s="56" t="s">
        <v>110</v>
      </c>
      <c r="D149" s="56" t="s">
        <v>776</v>
      </c>
      <c r="E149" s="56" t="s">
        <v>781</v>
      </c>
      <c r="F149" s="56" t="s">
        <v>769</v>
      </c>
      <c r="G149" s="56">
        <v>0</v>
      </c>
      <c r="H149" s="56">
        <v>246163</v>
      </c>
      <c r="I149" s="56">
        <v>98.34</v>
      </c>
      <c r="J149" s="56">
        <v>215</v>
      </c>
      <c r="K149" s="56">
        <v>215</v>
      </c>
      <c r="L149" s="56">
        <v>-2</v>
      </c>
      <c r="M149" s="56" t="s">
        <v>177</v>
      </c>
      <c r="N149"/>
      <c r="O149"/>
      <c r="P149"/>
      <c r="Q149"/>
      <c r="R149"/>
      <c r="S149"/>
      <c r="T149"/>
      <c r="V149"/>
      <c r="W149"/>
      <c r="X149"/>
      <c r="Y149"/>
      <c r="Z149"/>
      <c r="AA149"/>
      <c r="AB149"/>
      <c r="AJ149"/>
    </row>
    <row r="150" spans="1:36" x14ac:dyDescent="0.3">
      <c r="A150" s="1">
        <v>42893</v>
      </c>
      <c r="B150" s="56">
        <v>600351</v>
      </c>
      <c r="C150" s="56" t="s">
        <v>188</v>
      </c>
      <c r="D150" s="56" t="s">
        <v>776</v>
      </c>
      <c r="E150" s="56" t="s">
        <v>798</v>
      </c>
      <c r="F150" s="56" t="s">
        <v>769</v>
      </c>
      <c r="G150" s="56">
        <v>0</v>
      </c>
      <c r="I150" s="56">
        <v>2684</v>
      </c>
      <c r="J150" s="56">
        <v>2000</v>
      </c>
      <c r="K150" s="56">
        <v>2000</v>
      </c>
      <c r="L150" s="56">
        <v>1</v>
      </c>
      <c r="M150" s="56" t="s">
        <v>179</v>
      </c>
      <c r="N150"/>
      <c r="O150"/>
      <c r="P150"/>
      <c r="Q150"/>
      <c r="R150"/>
      <c r="S150"/>
      <c r="T150"/>
      <c r="V150"/>
      <c r="W150"/>
      <c r="X150"/>
      <c r="Y150"/>
      <c r="Z150"/>
      <c r="AA150"/>
      <c r="AB150"/>
      <c r="AJ150"/>
    </row>
    <row r="151" spans="1:36" x14ac:dyDescent="0.3">
      <c r="A151" s="1">
        <v>42893</v>
      </c>
      <c r="B151" s="56">
        <v>600351</v>
      </c>
      <c r="C151" s="56" t="s">
        <v>188</v>
      </c>
      <c r="D151" s="56" t="s">
        <v>776</v>
      </c>
      <c r="E151" s="56" t="s">
        <v>190</v>
      </c>
      <c r="F151" s="56" t="s">
        <v>769</v>
      </c>
      <c r="G151" s="56">
        <v>1</v>
      </c>
      <c r="I151" s="56">
        <v>6006</v>
      </c>
      <c r="J151" s="56">
        <v>50</v>
      </c>
      <c r="K151" s="56">
        <v>50</v>
      </c>
      <c r="L151" s="56">
        <v>2</v>
      </c>
      <c r="M151" s="56" t="s">
        <v>178</v>
      </c>
      <c r="N151"/>
      <c r="O151"/>
      <c r="P151"/>
      <c r="Q151"/>
      <c r="R151"/>
      <c r="S151"/>
      <c r="T151"/>
      <c r="V151"/>
      <c r="W151"/>
      <c r="X151"/>
      <c r="Y151"/>
      <c r="Z151"/>
      <c r="AA151"/>
      <c r="AB151"/>
      <c r="AJ151"/>
    </row>
    <row r="152" spans="1:36" x14ac:dyDescent="0.3">
      <c r="A152" s="1">
        <v>42893</v>
      </c>
      <c r="B152" s="56">
        <v>600351</v>
      </c>
      <c r="C152" s="56" t="s">
        <v>188</v>
      </c>
      <c r="D152" s="56" t="s">
        <v>776</v>
      </c>
      <c r="E152" s="56" t="s">
        <v>191</v>
      </c>
      <c r="F152" s="56" t="s">
        <v>769</v>
      </c>
      <c r="G152" s="56">
        <v>1</v>
      </c>
      <c r="I152" s="56">
        <v>6006</v>
      </c>
      <c r="J152" s="56">
        <v>45</v>
      </c>
      <c r="K152" s="56">
        <v>45</v>
      </c>
      <c r="L152" s="56">
        <v>2</v>
      </c>
      <c r="M152" s="56" t="s">
        <v>178</v>
      </c>
      <c r="N152"/>
      <c r="O152"/>
      <c r="P152"/>
      <c r="Q152"/>
      <c r="R152"/>
      <c r="S152"/>
      <c r="T152"/>
      <c r="V152"/>
      <c r="W152"/>
      <c r="X152"/>
      <c r="Y152"/>
      <c r="Z152"/>
      <c r="AA152"/>
      <c r="AB152"/>
      <c r="AJ152"/>
    </row>
    <row r="153" spans="1:36" x14ac:dyDescent="0.3">
      <c r="A153" s="1">
        <v>42893</v>
      </c>
      <c r="B153" s="56">
        <v>600351</v>
      </c>
      <c r="C153" s="56" t="s">
        <v>188</v>
      </c>
      <c r="D153" s="56" t="s">
        <v>776</v>
      </c>
      <c r="E153" s="56" t="s">
        <v>192</v>
      </c>
      <c r="F153" s="56" t="s">
        <v>769</v>
      </c>
      <c r="G153" s="56">
        <v>1</v>
      </c>
      <c r="I153" s="56">
        <v>6006</v>
      </c>
      <c r="J153" s="56">
        <v>42</v>
      </c>
      <c r="K153" s="56">
        <v>42</v>
      </c>
      <c r="L153" s="56">
        <v>2</v>
      </c>
      <c r="M153" s="56" t="s">
        <v>178</v>
      </c>
      <c r="N153"/>
      <c r="O153"/>
      <c r="P153"/>
      <c r="Q153"/>
      <c r="R153"/>
      <c r="S153"/>
      <c r="T153"/>
      <c r="V153"/>
      <c r="W153"/>
      <c r="X153"/>
      <c r="Y153"/>
      <c r="Z153"/>
      <c r="AA153"/>
      <c r="AB153"/>
      <c r="AJ153"/>
    </row>
    <row r="154" spans="1:36" x14ac:dyDescent="0.3">
      <c r="A154" s="1">
        <v>42893</v>
      </c>
      <c r="B154" s="56">
        <v>600351</v>
      </c>
      <c r="C154" s="56" t="s">
        <v>110</v>
      </c>
      <c r="D154" s="56" t="s">
        <v>776</v>
      </c>
      <c r="E154" s="56" t="s">
        <v>782</v>
      </c>
      <c r="F154" s="56" t="s">
        <v>769</v>
      </c>
      <c r="G154" s="56">
        <v>0</v>
      </c>
      <c r="H154" s="56">
        <v>993350</v>
      </c>
      <c r="I154" s="56">
        <v>3895650</v>
      </c>
      <c r="J154" s="56">
        <v>930000</v>
      </c>
      <c r="K154" s="56">
        <v>1180000</v>
      </c>
      <c r="L154" s="56">
        <v>1</v>
      </c>
      <c r="M154" s="56" t="s">
        <v>179</v>
      </c>
      <c r="N154"/>
      <c r="O154"/>
      <c r="P154"/>
      <c r="Q154"/>
      <c r="R154"/>
      <c r="S154"/>
      <c r="T154"/>
      <c r="V154"/>
      <c r="W154"/>
      <c r="X154"/>
      <c r="Y154"/>
      <c r="Z154"/>
      <c r="AA154"/>
      <c r="AB154"/>
      <c r="AJ154"/>
    </row>
    <row r="155" spans="1:36" x14ac:dyDescent="0.3">
      <c r="A155" s="1">
        <v>42893</v>
      </c>
      <c r="B155" s="56">
        <v>600351</v>
      </c>
      <c r="C155" s="56" t="s">
        <v>110</v>
      </c>
      <c r="D155" s="56" t="s">
        <v>776</v>
      </c>
      <c r="E155" s="56" t="s">
        <v>777</v>
      </c>
      <c r="F155" s="56" t="s">
        <v>769</v>
      </c>
      <c r="G155" s="56">
        <v>0</v>
      </c>
      <c r="H155" s="56">
        <v>21618</v>
      </c>
      <c r="I155" s="56">
        <v>121214</v>
      </c>
      <c r="J155" s="56">
        <v>180000</v>
      </c>
      <c r="K155" s="56">
        <v>180000</v>
      </c>
      <c r="L155" s="56">
        <v>-2</v>
      </c>
      <c r="M155" s="56" t="s">
        <v>177</v>
      </c>
      <c r="N155"/>
      <c r="O155"/>
      <c r="P155"/>
      <c r="Q155"/>
      <c r="R155"/>
      <c r="S155"/>
      <c r="T155"/>
      <c r="V155"/>
      <c r="W155"/>
      <c r="X155"/>
      <c r="Y155"/>
      <c r="Z155"/>
      <c r="AA155"/>
      <c r="AB155"/>
      <c r="AJ155"/>
    </row>
    <row r="156" spans="1:36" x14ac:dyDescent="0.3">
      <c r="A156" s="1">
        <v>42893</v>
      </c>
      <c r="B156" s="56">
        <v>600351</v>
      </c>
      <c r="C156" s="56" t="s">
        <v>105</v>
      </c>
      <c r="D156" s="56" t="s">
        <v>194</v>
      </c>
      <c r="E156" s="56" t="s">
        <v>762</v>
      </c>
      <c r="F156" s="56" t="s">
        <v>769</v>
      </c>
      <c r="G156" s="56">
        <v>0</v>
      </c>
      <c r="H156" s="56">
        <v>-266759</v>
      </c>
      <c r="I156" s="56">
        <v>710574</v>
      </c>
      <c r="J156" s="56">
        <v>1150000</v>
      </c>
      <c r="K156" s="56">
        <v>2150000</v>
      </c>
      <c r="L156" s="56">
        <v>-2</v>
      </c>
      <c r="M156" s="56" t="s">
        <v>177</v>
      </c>
      <c r="N156"/>
      <c r="O156"/>
      <c r="P156"/>
      <c r="Q156"/>
      <c r="R156"/>
      <c r="S156"/>
      <c r="T156"/>
      <c r="V156"/>
      <c r="W156"/>
      <c r="X156"/>
      <c r="Y156"/>
      <c r="Z156"/>
      <c r="AA156"/>
      <c r="AB156"/>
      <c r="AJ156"/>
    </row>
    <row r="157" spans="1:36" x14ac:dyDescent="0.3">
      <c r="A157" s="1">
        <v>42893</v>
      </c>
      <c r="B157" s="56">
        <v>600351</v>
      </c>
      <c r="C157" s="56" t="s">
        <v>105</v>
      </c>
      <c r="D157" s="56" t="s">
        <v>194</v>
      </c>
      <c r="E157" s="56" t="s">
        <v>783</v>
      </c>
      <c r="F157" s="56" t="s">
        <v>769</v>
      </c>
      <c r="G157" s="56">
        <v>0</v>
      </c>
      <c r="H157" s="56">
        <v>812236</v>
      </c>
      <c r="I157" s="56">
        <v>8800797</v>
      </c>
      <c r="J157" s="56">
        <v>13900000</v>
      </c>
      <c r="K157" s="56">
        <v>18900000</v>
      </c>
      <c r="L157" s="56">
        <v>-2</v>
      </c>
      <c r="M157" s="56" t="s">
        <v>177</v>
      </c>
      <c r="N157"/>
      <c r="O157"/>
      <c r="P157"/>
      <c r="Q157"/>
      <c r="R157"/>
      <c r="S157"/>
      <c r="T157"/>
      <c r="V157"/>
      <c r="W157"/>
      <c r="X157"/>
      <c r="Y157"/>
      <c r="Z157"/>
      <c r="AA157"/>
      <c r="AB157"/>
      <c r="AJ157"/>
    </row>
    <row r="158" spans="1:36" x14ac:dyDescent="0.3">
      <c r="A158" s="1">
        <v>42893</v>
      </c>
      <c r="B158" s="56">
        <v>600351</v>
      </c>
      <c r="C158" s="56" t="s">
        <v>105</v>
      </c>
      <c r="D158" s="56" t="s">
        <v>194</v>
      </c>
      <c r="E158" s="56" t="s">
        <v>778</v>
      </c>
      <c r="F158" s="56" t="s">
        <v>769</v>
      </c>
      <c r="G158" s="56">
        <v>0</v>
      </c>
      <c r="H158" s="56">
        <v>139475</v>
      </c>
      <c r="I158" s="56">
        <v>90407665</v>
      </c>
      <c r="J158" s="56">
        <v>43500000</v>
      </c>
      <c r="K158" s="56">
        <v>69250000</v>
      </c>
      <c r="L158" s="56">
        <v>1</v>
      </c>
      <c r="M158" s="56" t="s">
        <v>179</v>
      </c>
      <c r="N158"/>
      <c r="O158"/>
      <c r="P158"/>
      <c r="Q158"/>
      <c r="R158"/>
      <c r="S158"/>
      <c r="T158"/>
      <c r="V158"/>
      <c r="W158"/>
      <c r="X158"/>
      <c r="Y158"/>
      <c r="Z158"/>
      <c r="AA158"/>
      <c r="AB158"/>
      <c r="AJ158"/>
    </row>
    <row r="159" spans="1:36" x14ac:dyDescent="0.3">
      <c r="A159" s="1">
        <v>42893</v>
      </c>
      <c r="B159" s="56">
        <v>600351</v>
      </c>
      <c r="C159" s="56" t="s">
        <v>110</v>
      </c>
      <c r="D159" s="56" t="s">
        <v>241</v>
      </c>
      <c r="E159" s="56" t="s">
        <v>767</v>
      </c>
      <c r="F159" s="56" t="s">
        <v>769</v>
      </c>
      <c r="G159" s="56">
        <v>0</v>
      </c>
      <c r="H159" s="56">
        <v>70</v>
      </c>
      <c r="I159" s="56">
        <v>470</v>
      </c>
      <c r="J159" s="56">
        <v>490</v>
      </c>
      <c r="K159" s="56">
        <v>580</v>
      </c>
      <c r="N159"/>
      <c r="O159"/>
      <c r="P159"/>
      <c r="Q159"/>
      <c r="R159"/>
      <c r="S159"/>
      <c r="T159"/>
      <c r="V159"/>
      <c r="W159"/>
      <c r="X159"/>
      <c r="Y159"/>
      <c r="Z159"/>
      <c r="AA159"/>
      <c r="AB159"/>
      <c r="AJ159"/>
    </row>
    <row r="160" spans="1:36" x14ac:dyDescent="0.3">
      <c r="A160" s="1">
        <v>42893</v>
      </c>
      <c r="B160" s="56">
        <v>600351</v>
      </c>
      <c r="C160" s="56" t="s">
        <v>110</v>
      </c>
      <c r="D160" s="56" t="s">
        <v>241</v>
      </c>
      <c r="E160" s="56" t="s">
        <v>257</v>
      </c>
      <c r="F160" s="56" t="s">
        <v>769</v>
      </c>
      <c r="G160" s="56">
        <v>0</v>
      </c>
      <c r="H160" s="56">
        <v>1627</v>
      </c>
      <c r="I160" s="56">
        <v>50551</v>
      </c>
      <c r="J160" s="56">
        <v>2500</v>
      </c>
      <c r="K160" s="56">
        <v>3000</v>
      </c>
      <c r="L160" s="56">
        <v>2</v>
      </c>
      <c r="M160" s="56" t="s">
        <v>178</v>
      </c>
      <c r="N160"/>
      <c r="O160"/>
      <c r="P160"/>
      <c r="Q160"/>
      <c r="R160"/>
      <c r="S160"/>
      <c r="T160"/>
      <c r="V160"/>
      <c r="W160"/>
      <c r="X160"/>
      <c r="Y160"/>
      <c r="Z160"/>
      <c r="AA160"/>
      <c r="AB160"/>
      <c r="AJ160"/>
    </row>
    <row r="161" spans="1:36" x14ac:dyDescent="0.3">
      <c r="A161" s="1">
        <v>42893</v>
      </c>
      <c r="B161" s="56">
        <v>600351</v>
      </c>
      <c r="C161" s="56" t="s">
        <v>188</v>
      </c>
      <c r="D161" s="56" t="s">
        <v>241</v>
      </c>
      <c r="E161" s="56" t="s">
        <v>351</v>
      </c>
      <c r="F161" s="56" t="s">
        <v>769</v>
      </c>
      <c r="G161" s="56">
        <v>1</v>
      </c>
      <c r="I161" s="56">
        <v>1</v>
      </c>
      <c r="J161" s="56">
        <v>1</v>
      </c>
      <c r="K161" s="56">
        <v>1</v>
      </c>
      <c r="L161" s="56">
        <v>1</v>
      </c>
      <c r="M161" s="56" t="s">
        <v>179</v>
      </c>
      <c r="N161"/>
      <c r="O161"/>
      <c r="P161"/>
      <c r="Q161"/>
      <c r="R161"/>
      <c r="S161"/>
      <c r="T161"/>
      <c r="V161"/>
      <c r="W161"/>
      <c r="X161"/>
      <c r="Y161"/>
      <c r="Z161"/>
      <c r="AA161"/>
      <c r="AB161"/>
      <c r="AJ161"/>
    </row>
    <row r="162" spans="1:36" x14ac:dyDescent="0.3">
      <c r="A162" s="1">
        <v>42893</v>
      </c>
      <c r="B162" s="56">
        <v>600351</v>
      </c>
      <c r="C162" s="56" t="s">
        <v>110</v>
      </c>
      <c r="D162" s="56" t="s">
        <v>241</v>
      </c>
      <c r="E162" s="56" t="s">
        <v>111</v>
      </c>
      <c r="F162" s="56" t="s">
        <v>769</v>
      </c>
      <c r="G162" s="56">
        <v>1</v>
      </c>
      <c r="H162" s="56">
        <v>0</v>
      </c>
      <c r="I162" s="56">
        <v>1</v>
      </c>
      <c r="J162" s="56">
        <v>1</v>
      </c>
      <c r="K162" s="56">
        <v>1</v>
      </c>
      <c r="L162" s="56">
        <v>1</v>
      </c>
      <c r="M162" s="56" t="s">
        <v>179</v>
      </c>
      <c r="N162"/>
      <c r="O162"/>
      <c r="P162"/>
      <c r="Q162"/>
      <c r="R162"/>
      <c r="S162"/>
      <c r="T162"/>
      <c r="V162"/>
      <c r="W162"/>
      <c r="X162"/>
      <c r="Y162"/>
      <c r="Z162"/>
      <c r="AA162"/>
      <c r="AB162"/>
      <c r="AJ162"/>
    </row>
    <row r="163" spans="1:36" x14ac:dyDescent="0.3">
      <c r="A163" s="1">
        <v>42893</v>
      </c>
      <c r="B163" s="56">
        <v>600351</v>
      </c>
      <c r="C163" s="56" t="s">
        <v>188</v>
      </c>
      <c r="D163" s="56" t="s">
        <v>241</v>
      </c>
      <c r="E163" s="56" t="s">
        <v>195</v>
      </c>
      <c r="F163" s="56" t="s">
        <v>769</v>
      </c>
      <c r="G163" s="56">
        <v>1</v>
      </c>
      <c r="I163" s="56">
        <v>21</v>
      </c>
      <c r="J163" s="56">
        <v>6</v>
      </c>
      <c r="K163" s="56">
        <v>6</v>
      </c>
      <c r="L163" s="56">
        <v>1</v>
      </c>
      <c r="M163" s="56" t="s">
        <v>179</v>
      </c>
      <c r="N163"/>
      <c r="O163"/>
      <c r="P163"/>
      <c r="Q163"/>
      <c r="R163"/>
      <c r="S163"/>
      <c r="T163"/>
      <c r="V163"/>
      <c r="W163"/>
      <c r="X163"/>
      <c r="Y163"/>
      <c r="Z163"/>
      <c r="AA163"/>
      <c r="AB163"/>
      <c r="AJ163"/>
    </row>
    <row r="164" spans="1:36" x14ac:dyDescent="0.3">
      <c r="A164" s="1">
        <v>42893</v>
      </c>
      <c r="B164" s="56">
        <v>600351</v>
      </c>
      <c r="C164" s="56" t="s">
        <v>110</v>
      </c>
      <c r="D164" s="56" t="s">
        <v>241</v>
      </c>
      <c r="E164" s="56" t="s">
        <v>112</v>
      </c>
      <c r="F164" s="56" t="s">
        <v>769</v>
      </c>
      <c r="G164" s="56">
        <v>1</v>
      </c>
      <c r="H164" s="56">
        <v>0</v>
      </c>
      <c r="I164" s="56">
        <v>21</v>
      </c>
      <c r="J164" s="56">
        <v>6</v>
      </c>
      <c r="K164" s="56">
        <v>6</v>
      </c>
      <c r="L164" s="56">
        <v>1</v>
      </c>
      <c r="M164" s="56" t="s">
        <v>179</v>
      </c>
      <c r="N164"/>
      <c r="O164"/>
      <c r="P164"/>
      <c r="Q164"/>
      <c r="R164"/>
      <c r="S164"/>
      <c r="T164"/>
      <c r="V164"/>
      <c r="W164"/>
      <c r="X164"/>
      <c r="Y164"/>
      <c r="Z164"/>
      <c r="AA164"/>
      <c r="AB164"/>
      <c r="AJ164"/>
    </row>
    <row r="165" spans="1:36" x14ac:dyDescent="0.3">
      <c r="A165" s="1">
        <v>42893</v>
      </c>
      <c r="B165" s="56">
        <v>600351</v>
      </c>
      <c r="C165" s="56" t="s">
        <v>188</v>
      </c>
      <c r="D165" s="56" t="s">
        <v>241</v>
      </c>
      <c r="E165" s="56" t="s">
        <v>238</v>
      </c>
      <c r="F165" s="56" t="s">
        <v>769</v>
      </c>
      <c r="G165" s="56">
        <v>1</v>
      </c>
      <c r="I165" s="56">
        <v>13</v>
      </c>
      <c r="J165" s="56">
        <v>4</v>
      </c>
      <c r="K165" s="56">
        <v>4</v>
      </c>
      <c r="L165" s="56">
        <v>1</v>
      </c>
      <c r="M165" s="56" t="s">
        <v>179</v>
      </c>
      <c r="N165"/>
      <c r="O165"/>
      <c r="P165"/>
      <c r="Q165"/>
      <c r="R165"/>
      <c r="S165"/>
      <c r="T165"/>
      <c r="V165"/>
      <c r="W165"/>
      <c r="X165"/>
      <c r="Y165"/>
      <c r="Z165"/>
      <c r="AA165"/>
      <c r="AB165"/>
      <c r="AJ165"/>
    </row>
    <row r="166" spans="1:36" x14ac:dyDescent="0.3">
      <c r="A166" s="1">
        <v>42893</v>
      </c>
      <c r="B166" s="56">
        <v>600351</v>
      </c>
      <c r="C166" s="56" t="s">
        <v>188</v>
      </c>
      <c r="D166" s="56" t="s">
        <v>779</v>
      </c>
      <c r="E166" s="56" t="s">
        <v>195</v>
      </c>
      <c r="F166" s="56" t="s">
        <v>769</v>
      </c>
      <c r="G166" s="56">
        <v>1</v>
      </c>
      <c r="I166" s="56">
        <v>5</v>
      </c>
      <c r="J166" s="56">
        <v>2</v>
      </c>
      <c r="K166" s="56">
        <v>2</v>
      </c>
      <c r="L166" s="56">
        <v>1</v>
      </c>
      <c r="M166" s="56" t="s">
        <v>179</v>
      </c>
      <c r="N166"/>
      <c r="O166"/>
      <c r="P166"/>
      <c r="Q166"/>
      <c r="R166"/>
      <c r="S166"/>
      <c r="T166"/>
      <c r="V166"/>
      <c r="W166"/>
      <c r="X166"/>
      <c r="Y166"/>
      <c r="Z166"/>
      <c r="AA166"/>
      <c r="AB166"/>
      <c r="AJ166"/>
    </row>
    <row r="167" spans="1:36" x14ac:dyDescent="0.3">
      <c r="A167" s="1">
        <v>42893</v>
      </c>
      <c r="B167" s="56">
        <v>600351</v>
      </c>
      <c r="C167" s="56" t="s">
        <v>110</v>
      </c>
      <c r="D167" s="56" t="s">
        <v>779</v>
      </c>
      <c r="E167" s="56" t="s">
        <v>112</v>
      </c>
      <c r="F167" s="56" t="s">
        <v>769</v>
      </c>
      <c r="G167" s="56">
        <v>1</v>
      </c>
      <c r="H167" s="56">
        <v>0</v>
      </c>
      <c r="I167" s="56">
        <v>5</v>
      </c>
      <c r="J167" s="56">
        <v>2</v>
      </c>
      <c r="K167" s="56">
        <v>2</v>
      </c>
      <c r="L167" s="56">
        <v>1</v>
      </c>
      <c r="M167" s="56" t="s">
        <v>179</v>
      </c>
      <c r="N167"/>
      <c r="O167"/>
      <c r="P167"/>
      <c r="Q167"/>
      <c r="R167"/>
      <c r="S167"/>
      <c r="T167"/>
      <c r="V167"/>
      <c r="W167"/>
      <c r="X167"/>
      <c r="Y167"/>
      <c r="Z167"/>
      <c r="AA167"/>
      <c r="AB167"/>
      <c r="AJ167"/>
    </row>
    <row r="168" spans="1:36" x14ac:dyDescent="0.3">
      <c r="A168" s="1">
        <v>42893</v>
      </c>
      <c r="B168" s="56">
        <v>600351</v>
      </c>
      <c r="C168" s="56" t="s">
        <v>188</v>
      </c>
      <c r="D168" s="56" t="s">
        <v>779</v>
      </c>
      <c r="E168" s="56" t="s">
        <v>238</v>
      </c>
      <c r="F168" s="56" t="s">
        <v>769</v>
      </c>
      <c r="G168" s="56">
        <v>1</v>
      </c>
      <c r="I168" s="56">
        <v>12</v>
      </c>
      <c r="J168" s="56">
        <v>2</v>
      </c>
      <c r="K168" s="56">
        <v>2</v>
      </c>
      <c r="L168" s="56">
        <v>2</v>
      </c>
      <c r="M168" s="56" t="s">
        <v>178</v>
      </c>
      <c r="N168"/>
      <c r="O168"/>
      <c r="P168"/>
      <c r="Q168"/>
      <c r="R168"/>
      <c r="S168"/>
      <c r="T168"/>
      <c r="V168"/>
      <c r="W168"/>
      <c r="X168"/>
      <c r="Y168"/>
      <c r="Z168"/>
      <c r="AA168"/>
      <c r="AB168"/>
      <c r="AJ168"/>
    </row>
    <row r="169" spans="1:36" x14ac:dyDescent="0.3">
      <c r="A169" s="1">
        <v>42893</v>
      </c>
      <c r="B169" s="56">
        <v>600657</v>
      </c>
      <c r="C169" s="56" t="s">
        <v>105</v>
      </c>
      <c r="D169" s="56" t="s">
        <v>194</v>
      </c>
      <c r="E169" s="56" t="s">
        <v>811</v>
      </c>
      <c r="F169" s="56" t="s">
        <v>808</v>
      </c>
      <c r="G169" s="56">
        <v>0</v>
      </c>
      <c r="H169" s="56">
        <v>0</v>
      </c>
      <c r="I169" s="56">
        <v>0</v>
      </c>
      <c r="J169" s="56">
        <v>0</v>
      </c>
      <c r="K169" s="56">
        <v>0</v>
      </c>
      <c r="N169"/>
      <c r="O169"/>
      <c r="P169"/>
      <c r="Q169"/>
      <c r="R169"/>
      <c r="S169"/>
      <c r="T169"/>
      <c r="V169"/>
      <c r="W169"/>
      <c r="X169"/>
      <c r="Y169"/>
      <c r="Z169"/>
      <c r="AA169"/>
      <c r="AB169"/>
      <c r="AJ169"/>
    </row>
    <row r="170" spans="1:36" x14ac:dyDescent="0.3">
      <c r="A170" s="1">
        <v>42893</v>
      </c>
      <c r="B170" s="56">
        <v>600657</v>
      </c>
      <c r="C170" s="56" t="s">
        <v>105</v>
      </c>
      <c r="D170" s="56" t="s">
        <v>194</v>
      </c>
      <c r="E170" s="56" t="s">
        <v>813</v>
      </c>
      <c r="F170" s="56" t="s">
        <v>808</v>
      </c>
      <c r="G170" s="56">
        <v>1</v>
      </c>
      <c r="H170" s="56">
        <v>0</v>
      </c>
      <c r="I170" s="56">
        <v>86944</v>
      </c>
      <c r="J170" s="56">
        <v>115907</v>
      </c>
      <c r="K170" s="56">
        <v>115907</v>
      </c>
      <c r="L170" s="56">
        <v>-2</v>
      </c>
      <c r="M170" s="56" t="s">
        <v>177</v>
      </c>
      <c r="N170"/>
      <c r="O170"/>
      <c r="P170"/>
      <c r="Q170"/>
      <c r="R170"/>
      <c r="S170"/>
      <c r="T170"/>
      <c r="V170"/>
      <c r="W170"/>
      <c r="X170"/>
      <c r="Y170"/>
      <c r="Z170"/>
      <c r="AA170"/>
      <c r="AB170"/>
      <c r="AJ170"/>
    </row>
    <row r="171" spans="1:36" x14ac:dyDescent="0.3">
      <c r="A171" s="1">
        <v>42893</v>
      </c>
      <c r="B171" s="56">
        <v>600657</v>
      </c>
      <c r="C171" s="56" t="s">
        <v>105</v>
      </c>
      <c r="D171" s="56" t="s">
        <v>194</v>
      </c>
      <c r="E171" s="56" t="s">
        <v>810</v>
      </c>
      <c r="F171" s="56" t="s">
        <v>808</v>
      </c>
      <c r="G171" s="56">
        <v>0</v>
      </c>
      <c r="H171" s="56">
        <v>0</v>
      </c>
      <c r="I171" s="56">
        <v>0</v>
      </c>
      <c r="J171" s="56">
        <v>0</v>
      </c>
      <c r="K171" s="56">
        <v>0</v>
      </c>
      <c r="N171"/>
      <c r="O171"/>
      <c r="P171"/>
      <c r="Q171"/>
      <c r="R171"/>
      <c r="S171"/>
      <c r="T171"/>
      <c r="V171"/>
      <c r="W171"/>
      <c r="X171"/>
      <c r="Y171"/>
      <c r="Z171"/>
      <c r="AA171"/>
      <c r="AB171"/>
      <c r="AJ171"/>
    </row>
    <row r="172" spans="1:36" x14ac:dyDescent="0.3">
      <c r="A172" s="1">
        <v>42893</v>
      </c>
      <c r="B172" s="56">
        <v>600657</v>
      </c>
      <c r="C172" s="56" t="s">
        <v>188</v>
      </c>
      <c r="D172" s="56" t="s">
        <v>241</v>
      </c>
      <c r="E172" s="56" t="s">
        <v>817</v>
      </c>
      <c r="F172" s="56" t="s">
        <v>808</v>
      </c>
      <c r="G172" s="56">
        <v>0</v>
      </c>
      <c r="I172" s="56">
        <v>2</v>
      </c>
      <c r="J172" s="56">
        <v>1</v>
      </c>
      <c r="K172" s="56">
        <v>1</v>
      </c>
      <c r="L172" s="56">
        <v>1</v>
      </c>
      <c r="M172" s="56" t="s">
        <v>179</v>
      </c>
      <c r="N172"/>
      <c r="O172"/>
      <c r="P172"/>
      <c r="Q172"/>
      <c r="R172"/>
      <c r="S172"/>
      <c r="T172"/>
      <c r="V172"/>
      <c r="W172"/>
      <c r="X172"/>
      <c r="Y172"/>
      <c r="Z172"/>
      <c r="AA172"/>
      <c r="AB172"/>
      <c r="AJ172"/>
    </row>
    <row r="173" spans="1:36" x14ac:dyDescent="0.3">
      <c r="A173" s="1">
        <v>42893</v>
      </c>
      <c r="B173" s="56">
        <v>600657</v>
      </c>
      <c r="C173" s="56" t="s">
        <v>188</v>
      </c>
      <c r="D173" s="56" t="s">
        <v>241</v>
      </c>
      <c r="E173" s="56" t="s">
        <v>815</v>
      </c>
      <c r="F173" s="56" t="s">
        <v>808</v>
      </c>
      <c r="G173" s="56">
        <v>0</v>
      </c>
      <c r="I173" s="56">
        <v>1</v>
      </c>
      <c r="J173" s="56">
        <v>1</v>
      </c>
      <c r="K173" s="56">
        <v>1</v>
      </c>
      <c r="L173" s="56">
        <v>1</v>
      </c>
      <c r="M173" s="56" t="s">
        <v>179</v>
      </c>
      <c r="N173"/>
      <c r="O173"/>
      <c r="P173"/>
      <c r="Q173"/>
      <c r="R173"/>
      <c r="S173"/>
      <c r="T173"/>
      <c r="V173"/>
      <c r="W173"/>
      <c r="X173"/>
      <c r="Y173"/>
      <c r="Z173"/>
      <c r="AA173"/>
      <c r="AB173"/>
      <c r="AJ173"/>
    </row>
    <row r="174" spans="1:36" x14ac:dyDescent="0.3">
      <c r="A174" s="1">
        <v>42893</v>
      </c>
      <c r="B174" s="56">
        <v>600657</v>
      </c>
      <c r="C174" s="56" t="s">
        <v>110</v>
      </c>
      <c r="D174" s="56" t="s">
        <v>241</v>
      </c>
      <c r="E174" s="56" t="s">
        <v>420</v>
      </c>
      <c r="F174" s="56" t="s">
        <v>808</v>
      </c>
      <c r="G174" s="56">
        <v>1</v>
      </c>
      <c r="H174" s="56">
        <v>0</v>
      </c>
      <c r="I174" s="56">
        <v>0</v>
      </c>
      <c r="J174" s="56">
        <v>10</v>
      </c>
      <c r="K174" s="56">
        <v>10</v>
      </c>
      <c r="L174" s="56">
        <v>-2</v>
      </c>
      <c r="M174" s="56" t="s">
        <v>177</v>
      </c>
      <c r="N174"/>
      <c r="O174"/>
      <c r="P174"/>
      <c r="Q174"/>
      <c r="R174"/>
      <c r="S174"/>
      <c r="T174"/>
      <c r="V174"/>
      <c r="W174"/>
      <c r="X174"/>
      <c r="Y174"/>
      <c r="Z174"/>
      <c r="AA174"/>
      <c r="AB174"/>
      <c r="AJ174"/>
    </row>
    <row r="175" spans="1:36" x14ac:dyDescent="0.3">
      <c r="A175" s="1">
        <v>42893</v>
      </c>
      <c r="B175" s="56">
        <v>600657</v>
      </c>
      <c r="C175" s="56" t="s">
        <v>188</v>
      </c>
      <c r="D175" s="56" t="s">
        <v>241</v>
      </c>
      <c r="E175" s="56" t="s">
        <v>819</v>
      </c>
      <c r="F175" s="56" t="s">
        <v>808</v>
      </c>
      <c r="G175" s="56">
        <v>0</v>
      </c>
      <c r="I175" s="56">
        <v>3</v>
      </c>
      <c r="J175" s="56">
        <v>5</v>
      </c>
      <c r="K175" s="56">
        <v>5</v>
      </c>
      <c r="L175" s="56">
        <v>-2</v>
      </c>
      <c r="M175" s="56" t="s">
        <v>177</v>
      </c>
      <c r="N175"/>
      <c r="O175"/>
      <c r="P175"/>
      <c r="Q175"/>
      <c r="R175"/>
      <c r="S175"/>
      <c r="T175"/>
      <c r="V175"/>
      <c r="W175"/>
      <c r="X175"/>
      <c r="Y175"/>
      <c r="Z175"/>
      <c r="AA175"/>
      <c r="AB175"/>
      <c r="AJ175"/>
    </row>
    <row r="176" spans="1:36" x14ac:dyDescent="0.3">
      <c r="A176" s="1">
        <v>42893</v>
      </c>
      <c r="B176" s="56">
        <v>600657</v>
      </c>
      <c r="C176" s="56" t="s">
        <v>188</v>
      </c>
      <c r="D176" s="56" t="s">
        <v>241</v>
      </c>
      <c r="E176" s="56" t="s">
        <v>818</v>
      </c>
      <c r="F176" s="56" t="s">
        <v>808</v>
      </c>
      <c r="G176" s="56">
        <v>0</v>
      </c>
      <c r="I176" s="56">
        <v>16</v>
      </c>
      <c r="J176" s="56">
        <v>15</v>
      </c>
      <c r="K176" s="56">
        <v>15</v>
      </c>
      <c r="L176" s="56">
        <v>1</v>
      </c>
      <c r="M176" s="56" t="s">
        <v>179</v>
      </c>
      <c r="N176"/>
      <c r="O176"/>
      <c r="P176"/>
      <c r="Q176"/>
      <c r="R176"/>
      <c r="S176"/>
      <c r="T176"/>
      <c r="V176"/>
      <c r="W176"/>
      <c r="X176"/>
      <c r="Y176"/>
      <c r="Z176"/>
      <c r="AA176"/>
      <c r="AB176"/>
      <c r="AJ176"/>
    </row>
    <row r="177" spans="1:36" x14ac:dyDescent="0.3">
      <c r="A177" s="1">
        <v>42893</v>
      </c>
      <c r="B177" s="56">
        <v>600657</v>
      </c>
      <c r="C177" s="56" t="s">
        <v>188</v>
      </c>
      <c r="D177" s="56" t="s">
        <v>241</v>
      </c>
      <c r="E177" s="56" t="s">
        <v>821</v>
      </c>
      <c r="F177" s="56" t="s">
        <v>808</v>
      </c>
      <c r="G177" s="56">
        <v>0</v>
      </c>
      <c r="I177" s="56">
        <v>3</v>
      </c>
      <c r="J177" s="56">
        <v>3</v>
      </c>
      <c r="K177" s="56">
        <v>3</v>
      </c>
      <c r="L177" s="56">
        <v>1</v>
      </c>
      <c r="M177" s="56" t="s">
        <v>179</v>
      </c>
      <c r="N177"/>
      <c r="O177"/>
      <c r="P177"/>
      <c r="Q177"/>
      <c r="R177"/>
      <c r="S177"/>
      <c r="T177"/>
      <c r="V177"/>
      <c r="W177"/>
      <c r="X177"/>
      <c r="Y177"/>
      <c r="Z177"/>
      <c r="AA177"/>
      <c r="AB177"/>
      <c r="AJ177"/>
    </row>
    <row r="178" spans="1:36" x14ac:dyDescent="0.3">
      <c r="A178" s="1">
        <v>42893</v>
      </c>
      <c r="B178" s="56">
        <v>600657</v>
      </c>
      <c r="C178" s="56" t="s">
        <v>188</v>
      </c>
      <c r="D178" s="56" t="s">
        <v>241</v>
      </c>
      <c r="E178" s="56" t="s">
        <v>238</v>
      </c>
      <c r="F178" s="56" t="s">
        <v>808</v>
      </c>
      <c r="G178" s="56">
        <v>1</v>
      </c>
      <c r="I178" s="56">
        <v>3</v>
      </c>
      <c r="J178" s="56">
        <v>3</v>
      </c>
      <c r="K178" s="56">
        <v>3</v>
      </c>
      <c r="L178" s="56">
        <v>1</v>
      </c>
      <c r="M178" s="56" t="s">
        <v>179</v>
      </c>
      <c r="N178"/>
      <c r="O178"/>
      <c r="P178"/>
      <c r="Q178"/>
      <c r="R178"/>
      <c r="S178"/>
      <c r="T178"/>
      <c r="V178"/>
      <c r="W178"/>
      <c r="X178"/>
      <c r="Y178"/>
      <c r="Z178"/>
      <c r="AA178"/>
      <c r="AB178"/>
      <c r="AJ178"/>
    </row>
    <row r="179" spans="1:36" x14ac:dyDescent="0.3">
      <c r="A179" s="1">
        <v>42893</v>
      </c>
      <c r="B179" s="56">
        <v>600657</v>
      </c>
      <c r="C179" s="56" t="s">
        <v>188</v>
      </c>
      <c r="D179" s="56" t="s">
        <v>241</v>
      </c>
      <c r="E179" s="56" t="s">
        <v>824</v>
      </c>
      <c r="F179" s="56" t="s">
        <v>808</v>
      </c>
      <c r="G179" s="56">
        <v>0</v>
      </c>
      <c r="I179" s="56">
        <v>1</v>
      </c>
      <c r="J179" s="56">
        <v>1</v>
      </c>
      <c r="K179" s="56">
        <v>1</v>
      </c>
      <c r="L179" s="56">
        <v>1</v>
      </c>
      <c r="M179" s="56" t="s">
        <v>179</v>
      </c>
      <c r="N179"/>
      <c r="O179"/>
      <c r="P179"/>
      <c r="Q179"/>
      <c r="R179"/>
      <c r="S179"/>
      <c r="T179"/>
      <c r="V179"/>
      <c r="W179"/>
      <c r="X179"/>
      <c r="Y179"/>
      <c r="Z179"/>
      <c r="AA179"/>
      <c r="AB179"/>
      <c r="AJ179"/>
    </row>
    <row r="180" spans="1:36" x14ac:dyDescent="0.3">
      <c r="A180" s="1">
        <v>42893</v>
      </c>
      <c r="B180" s="56">
        <v>601361</v>
      </c>
      <c r="C180" s="56" t="s">
        <v>110</v>
      </c>
      <c r="D180" s="56" t="s">
        <v>837</v>
      </c>
      <c r="E180" s="56" t="s">
        <v>420</v>
      </c>
      <c r="F180" s="56" t="s">
        <v>830</v>
      </c>
      <c r="G180" s="56">
        <v>1</v>
      </c>
      <c r="H180" s="56">
        <v>650</v>
      </c>
      <c r="I180" s="56">
        <v>967</v>
      </c>
      <c r="J180" s="56">
        <v>1450</v>
      </c>
      <c r="K180" s="56">
        <v>5950</v>
      </c>
      <c r="L180" s="56">
        <v>-2</v>
      </c>
      <c r="M180" s="56" t="s">
        <v>177</v>
      </c>
      <c r="N180"/>
      <c r="O180"/>
      <c r="P180"/>
      <c r="Q180"/>
      <c r="R180"/>
      <c r="S180"/>
      <c r="T180"/>
      <c r="V180"/>
      <c r="W180"/>
      <c r="X180"/>
      <c r="Y180"/>
      <c r="Z180"/>
      <c r="AA180"/>
      <c r="AB180"/>
      <c r="AJ180"/>
    </row>
    <row r="181" spans="1:36" x14ac:dyDescent="0.3">
      <c r="A181" s="1">
        <v>42893</v>
      </c>
      <c r="B181" s="56">
        <v>601361</v>
      </c>
      <c r="C181" s="56" t="s">
        <v>188</v>
      </c>
      <c r="D181" s="56" t="s">
        <v>837</v>
      </c>
      <c r="E181" s="56" t="s">
        <v>195</v>
      </c>
      <c r="F181" s="56" t="s">
        <v>830</v>
      </c>
      <c r="G181" s="56">
        <v>1</v>
      </c>
      <c r="I181" s="56">
        <v>1</v>
      </c>
      <c r="J181" s="56">
        <v>5</v>
      </c>
      <c r="K181" s="56">
        <v>6</v>
      </c>
      <c r="L181" s="56">
        <v>-2</v>
      </c>
      <c r="M181" s="56" t="s">
        <v>177</v>
      </c>
      <c r="N181"/>
      <c r="O181"/>
      <c r="P181"/>
      <c r="Q181"/>
      <c r="R181"/>
      <c r="S181"/>
      <c r="T181"/>
      <c r="V181"/>
      <c r="W181"/>
      <c r="X181"/>
      <c r="Y181"/>
      <c r="Z181"/>
      <c r="AA181"/>
      <c r="AB181"/>
      <c r="AJ181"/>
    </row>
    <row r="182" spans="1:36" x14ac:dyDescent="0.3">
      <c r="A182" s="1">
        <v>42893</v>
      </c>
      <c r="B182" s="56">
        <v>601361</v>
      </c>
      <c r="C182" s="56" t="s">
        <v>110</v>
      </c>
      <c r="D182" s="56" t="s">
        <v>837</v>
      </c>
      <c r="E182" s="56" t="s">
        <v>112</v>
      </c>
      <c r="F182" s="56" t="s">
        <v>830</v>
      </c>
      <c r="G182" s="56">
        <v>1</v>
      </c>
      <c r="H182" s="56">
        <v>0</v>
      </c>
      <c r="I182" s="56">
        <v>1</v>
      </c>
      <c r="J182" s="56">
        <v>5</v>
      </c>
      <c r="K182" s="56">
        <v>6</v>
      </c>
      <c r="L182" s="56">
        <v>-2</v>
      </c>
      <c r="M182" s="56" t="s">
        <v>177</v>
      </c>
      <c r="N182"/>
      <c r="O182"/>
      <c r="P182"/>
      <c r="Q182"/>
      <c r="R182"/>
      <c r="S182"/>
      <c r="T182"/>
      <c r="V182"/>
      <c r="W182"/>
      <c r="X182"/>
      <c r="Y182"/>
      <c r="Z182"/>
      <c r="AA182"/>
      <c r="AB182"/>
      <c r="AJ182"/>
    </row>
    <row r="183" spans="1:36" x14ac:dyDescent="0.3">
      <c r="A183" s="1">
        <v>42893</v>
      </c>
      <c r="B183" s="56">
        <v>601361</v>
      </c>
      <c r="C183" s="56" t="s">
        <v>188</v>
      </c>
      <c r="D183" s="56" t="s">
        <v>837</v>
      </c>
      <c r="E183" s="56" t="s">
        <v>193</v>
      </c>
      <c r="F183" s="56" t="s">
        <v>830</v>
      </c>
      <c r="G183" s="56">
        <v>1</v>
      </c>
      <c r="I183" s="56">
        <v>0</v>
      </c>
      <c r="J183" s="56">
        <v>6</v>
      </c>
      <c r="K183" s="56">
        <v>6</v>
      </c>
      <c r="L183" s="56">
        <v>-2</v>
      </c>
      <c r="M183" s="56" t="s">
        <v>177</v>
      </c>
      <c r="N183"/>
      <c r="O183"/>
      <c r="P183"/>
      <c r="Q183"/>
      <c r="R183"/>
      <c r="S183"/>
      <c r="T183"/>
      <c r="V183"/>
      <c r="W183"/>
      <c r="X183"/>
      <c r="Y183"/>
      <c r="Z183"/>
      <c r="AA183"/>
      <c r="AB183"/>
      <c r="AJ183"/>
    </row>
    <row r="184" spans="1:36" x14ac:dyDescent="0.3">
      <c r="A184" s="1">
        <v>42893</v>
      </c>
      <c r="B184" s="56">
        <v>601361</v>
      </c>
      <c r="C184" s="56" t="s">
        <v>110</v>
      </c>
      <c r="D184" s="56" t="s">
        <v>833</v>
      </c>
      <c r="E184" s="56" t="s">
        <v>262</v>
      </c>
      <c r="F184" s="56" t="s">
        <v>830</v>
      </c>
      <c r="G184" s="56">
        <v>1</v>
      </c>
      <c r="H184" s="56">
        <v>112000</v>
      </c>
      <c r="I184" s="56">
        <v>120000</v>
      </c>
      <c r="J184" s="56">
        <v>350000</v>
      </c>
      <c r="K184" s="56">
        <v>2000000</v>
      </c>
      <c r="L184" s="56">
        <v>-2</v>
      </c>
      <c r="M184" s="56" t="s">
        <v>177</v>
      </c>
      <c r="N184"/>
      <c r="O184"/>
      <c r="P184"/>
      <c r="Q184"/>
      <c r="R184"/>
      <c r="S184"/>
      <c r="T184"/>
      <c r="V184"/>
      <c r="W184"/>
      <c r="X184"/>
      <c r="Y184"/>
      <c r="Z184"/>
      <c r="AA184"/>
      <c r="AB184"/>
      <c r="AJ184"/>
    </row>
    <row r="185" spans="1:36" x14ac:dyDescent="0.3">
      <c r="A185" s="1">
        <v>42893</v>
      </c>
      <c r="B185" s="56">
        <v>601361</v>
      </c>
      <c r="C185" s="56" t="s">
        <v>110</v>
      </c>
      <c r="D185" s="56" t="s">
        <v>833</v>
      </c>
      <c r="E185" s="56" t="s">
        <v>418</v>
      </c>
      <c r="F185" s="56" t="s">
        <v>830</v>
      </c>
      <c r="G185" s="56">
        <v>1</v>
      </c>
      <c r="H185" s="56">
        <v>280000</v>
      </c>
      <c r="I185" s="56">
        <v>294970</v>
      </c>
      <c r="J185" s="56">
        <v>160000</v>
      </c>
      <c r="K185" s="56">
        <v>1720000</v>
      </c>
      <c r="L185" s="56">
        <v>1</v>
      </c>
      <c r="M185" s="56" t="s">
        <v>179</v>
      </c>
      <c r="N185"/>
      <c r="O185"/>
      <c r="P185"/>
      <c r="Q185"/>
      <c r="R185"/>
      <c r="S185"/>
      <c r="T185"/>
      <c r="V185"/>
      <c r="W185"/>
      <c r="X185"/>
      <c r="Y185"/>
      <c r="Z185"/>
      <c r="AA185"/>
      <c r="AB185"/>
      <c r="AJ185"/>
    </row>
    <row r="186" spans="1:36" x14ac:dyDescent="0.3">
      <c r="A186" s="1">
        <v>42893</v>
      </c>
      <c r="B186" s="56">
        <v>601361</v>
      </c>
      <c r="C186" s="56" t="s">
        <v>188</v>
      </c>
      <c r="D186" s="56" t="s">
        <v>833</v>
      </c>
      <c r="E186" s="56" t="s">
        <v>195</v>
      </c>
      <c r="F186" s="56" t="s">
        <v>830</v>
      </c>
      <c r="G186" s="56">
        <v>1</v>
      </c>
      <c r="I186" s="56">
        <v>0</v>
      </c>
      <c r="J186" s="56">
        <v>5</v>
      </c>
      <c r="K186" s="56">
        <v>5</v>
      </c>
      <c r="L186" s="56">
        <v>-2</v>
      </c>
      <c r="M186" s="56" t="s">
        <v>177</v>
      </c>
      <c r="N186"/>
      <c r="O186"/>
      <c r="P186"/>
      <c r="Q186"/>
      <c r="R186"/>
      <c r="S186"/>
      <c r="T186"/>
      <c r="V186"/>
      <c r="W186"/>
      <c r="X186"/>
      <c r="Y186"/>
      <c r="Z186"/>
      <c r="AA186"/>
      <c r="AB186"/>
      <c r="AJ186"/>
    </row>
    <row r="187" spans="1:36" x14ac:dyDescent="0.3">
      <c r="A187" s="1">
        <v>42893</v>
      </c>
      <c r="B187" s="56">
        <v>601361</v>
      </c>
      <c r="C187" s="56" t="s">
        <v>188</v>
      </c>
      <c r="D187" s="56" t="s">
        <v>833</v>
      </c>
      <c r="E187" s="56" t="s">
        <v>238</v>
      </c>
      <c r="F187" s="56" t="s">
        <v>830</v>
      </c>
      <c r="G187" s="56">
        <v>1</v>
      </c>
      <c r="I187" s="56">
        <v>0</v>
      </c>
      <c r="J187" s="56">
        <v>12</v>
      </c>
      <c r="K187" s="56">
        <v>18</v>
      </c>
      <c r="L187" s="56">
        <v>-2</v>
      </c>
      <c r="M187" s="56" t="s">
        <v>177</v>
      </c>
      <c r="N187"/>
      <c r="O187"/>
      <c r="P187"/>
      <c r="Q187"/>
      <c r="R187"/>
      <c r="S187"/>
      <c r="T187"/>
      <c r="V187"/>
      <c r="W187"/>
      <c r="X187"/>
      <c r="Y187"/>
      <c r="Z187"/>
      <c r="AA187"/>
      <c r="AB187"/>
      <c r="AJ187"/>
    </row>
    <row r="188" spans="1:36" x14ac:dyDescent="0.3">
      <c r="A188" s="1">
        <v>42893</v>
      </c>
      <c r="B188" s="56">
        <v>601361</v>
      </c>
      <c r="C188" s="56" t="s">
        <v>110</v>
      </c>
      <c r="D188" s="56" t="s">
        <v>833</v>
      </c>
      <c r="E188" s="56" t="s">
        <v>705</v>
      </c>
      <c r="F188" s="56" t="s">
        <v>830</v>
      </c>
      <c r="G188" s="56">
        <v>1</v>
      </c>
      <c r="H188" s="56">
        <v>3500000</v>
      </c>
      <c r="I188" s="56">
        <v>3462413</v>
      </c>
      <c r="J188" s="56">
        <v>7700000</v>
      </c>
      <c r="K188" s="56">
        <v>31700000</v>
      </c>
      <c r="L188" s="56">
        <v>-2</v>
      </c>
      <c r="M188" s="56" t="s">
        <v>177</v>
      </c>
      <c r="N188"/>
      <c r="O188"/>
      <c r="P188"/>
      <c r="Q188"/>
      <c r="R188"/>
      <c r="S188"/>
      <c r="T188"/>
      <c r="V188"/>
      <c r="W188"/>
      <c r="X188"/>
      <c r="Y188"/>
      <c r="Z188"/>
      <c r="AA188"/>
      <c r="AB188"/>
      <c r="AJ188"/>
    </row>
    <row r="189" spans="1:36" x14ac:dyDescent="0.3">
      <c r="A189" s="1">
        <v>42893</v>
      </c>
      <c r="B189" s="56">
        <v>601361</v>
      </c>
      <c r="C189" s="56" t="s">
        <v>188</v>
      </c>
      <c r="D189" s="56" t="s">
        <v>835</v>
      </c>
      <c r="E189" s="56" t="s">
        <v>195</v>
      </c>
      <c r="F189" s="56" t="s">
        <v>830</v>
      </c>
      <c r="G189" s="56">
        <v>1</v>
      </c>
      <c r="I189" s="56">
        <v>0</v>
      </c>
      <c r="J189" s="56">
        <v>5</v>
      </c>
      <c r="K189" s="56">
        <v>5</v>
      </c>
      <c r="L189" s="56">
        <v>-2</v>
      </c>
      <c r="M189" s="56" t="s">
        <v>177</v>
      </c>
      <c r="N189"/>
      <c r="O189"/>
      <c r="P189"/>
      <c r="Q189"/>
      <c r="R189"/>
      <c r="S189"/>
      <c r="T189"/>
      <c r="V189"/>
      <c r="W189"/>
      <c r="X189"/>
      <c r="Y189"/>
      <c r="Z189"/>
      <c r="AA189"/>
      <c r="AB189"/>
      <c r="AJ189"/>
    </row>
    <row r="190" spans="1:36" x14ac:dyDescent="0.3">
      <c r="A190" s="1">
        <v>42893</v>
      </c>
      <c r="B190" s="56">
        <v>601361</v>
      </c>
      <c r="C190" s="56" t="s">
        <v>110</v>
      </c>
      <c r="D190" s="56" t="s">
        <v>835</v>
      </c>
      <c r="E190" s="56" t="s">
        <v>836</v>
      </c>
      <c r="F190" s="56" t="s">
        <v>830</v>
      </c>
      <c r="G190" s="56">
        <v>1</v>
      </c>
      <c r="H190" s="56">
        <v>0</v>
      </c>
      <c r="I190" s="56">
        <v>0</v>
      </c>
      <c r="J190" s="56">
        <v>5</v>
      </c>
      <c r="K190" s="56">
        <v>5</v>
      </c>
      <c r="L190" s="56">
        <v>-2</v>
      </c>
      <c r="M190" s="56" t="s">
        <v>177</v>
      </c>
      <c r="N190"/>
      <c r="O190"/>
      <c r="P190"/>
      <c r="Q190"/>
      <c r="R190"/>
      <c r="S190"/>
      <c r="T190"/>
      <c r="V190"/>
      <c r="W190"/>
      <c r="X190"/>
      <c r="Y190"/>
      <c r="Z190"/>
      <c r="AA190"/>
      <c r="AB190"/>
      <c r="AJ190"/>
    </row>
    <row r="191" spans="1:36" x14ac:dyDescent="0.3">
      <c r="A191" s="1">
        <v>42893</v>
      </c>
      <c r="B191" s="56">
        <v>601361</v>
      </c>
      <c r="C191" s="56" t="s">
        <v>188</v>
      </c>
      <c r="D191" s="56" t="s">
        <v>835</v>
      </c>
      <c r="E191" s="56" t="s">
        <v>238</v>
      </c>
      <c r="F191" s="56" t="s">
        <v>830</v>
      </c>
      <c r="G191" s="56">
        <v>1</v>
      </c>
      <c r="I191" s="56">
        <v>0</v>
      </c>
      <c r="J191" s="56">
        <v>2</v>
      </c>
      <c r="K191" s="56">
        <v>2</v>
      </c>
      <c r="L191" s="56">
        <v>-2</v>
      </c>
      <c r="M191" s="56" t="s">
        <v>177</v>
      </c>
      <c r="N191"/>
      <c r="O191"/>
      <c r="P191"/>
      <c r="Q191"/>
      <c r="R191"/>
      <c r="S191"/>
      <c r="T191"/>
      <c r="V191"/>
      <c r="W191"/>
      <c r="X191"/>
      <c r="Y191"/>
      <c r="Z191"/>
      <c r="AA191"/>
      <c r="AB191"/>
      <c r="AJ191"/>
    </row>
    <row r="192" spans="1:36" x14ac:dyDescent="0.3">
      <c r="A192" s="1">
        <v>42893</v>
      </c>
      <c r="B192" s="56">
        <v>601361</v>
      </c>
      <c r="C192" s="56" t="s">
        <v>188</v>
      </c>
      <c r="D192" s="56" t="s">
        <v>835</v>
      </c>
      <c r="E192" s="56" t="s">
        <v>193</v>
      </c>
      <c r="F192" s="56" t="s">
        <v>830</v>
      </c>
      <c r="G192" s="56">
        <v>1</v>
      </c>
      <c r="I192" s="56">
        <v>0</v>
      </c>
      <c r="J192" s="56">
        <v>3</v>
      </c>
      <c r="K192" s="56">
        <v>3</v>
      </c>
      <c r="L192" s="56">
        <v>-2</v>
      </c>
      <c r="M192" s="56" t="s">
        <v>177</v>
      </c>
      <c r="N192"/>
      <c r="O192"/>
      <c r="P192"/>
      <c r="Q192"/>
      <c r="R192"/>
      <c r="S192"/>
      <c r="T192"/>
      <c r="V192"/>
      <c r="W192"/>
      <c r="X192"/>
      <c r="Y192"/>
      <c r="Z192"/>
      <c r="AA192"/>
      <c r="AB192"/>
      <c r="AJ192"/>
    </row>
    <row r="193" spans="1:36" x14ac:dyDescent="0.3">
      <c r="A193" s="1">
        <v>42893</v>
      </c>
      <c r="B193" s="56">
        <v>601361</v>
      </c>
      <c r="C193" s="56" t="s">
        <v>105</v>
      </c>
      <c r="D193" s="56" t="s">
        <v>194</v>
      </c>
      <c r="E193" s="56" t="s">
        <v>691</v>
      </c>
      <c r="F193" s="56" t="s">
        <v>830</v>
      </c>
      <c r="G193" s="56">
        <v>1</v>
      </c>
      <c r="H193" s="56">
        <v>110000</v>
      </c>
      <c r="I193" s="56">
        <v>72349</v>
      </c>
      <c r="J193" s="56">
        <v>55000</v>
      </c>
      <c r="K193" s="56">
        <v>255000</v>
      </c>
      <c r="L193" s="56">
        <v>1</v>
      </c>
      <c r="M193" s="56" t="s">
        <v>179</v>
      </c>
      <c r="N193"/>
      <c r="O193"/>
      <c r="P193"/>
      <c r="Q193"/>
      <c r="R193"/>
      <c r="S193"/>
      <c r="T193"/>
      <c r="V193"/>
      <c r="W193"/>
      <c r="X193"/>
      <c r="Y193"/>
      <c r="Z193"/>
      <c r="AA193"/>
      <c r="AB193"/>
      <c r="AJ193"/>
    </row>
    <row r="194" spans="1:36" x14ac:dyDescent="0.3">
      <c r="A194" s="1">
        <v>42893</v>
      </c>
      <c r="B194" s="56">
        <v>601361</v>
      </c>
      <c r="C194" s="56" t="s">
        <v>105</v>
      </c>
      <c r="D194" s="56" t="s">
        <v>194</v>
      </c>
      <c r="E194" s="56" t="s">
        <v>760</v>
      </c>
      <c r="F194" s="56" t="s">
        <v>830</v>
      </c>
      <c r="G194" s="56">
        <v>1</v>
      </c>
      <c r="H194" s="56">
        <v>117849</v>
      </c>
      <c r="I194" s="56">
        <v>220345.89</v>
      </c>
      <c r="J194" s="56">
        <v>200000</v>
      </c>
      <c r="K194" s="56">
        <v>1420000</v>
      </c>
      <c r="L194" s="56">
        <v>1</v>
      </c>
      <c r="M194" s="56" t="s">
        <v>179</v>
      </c>
      <c r="N194"/>
      <c r="O194"/>
      <c r="P194"/>
      <c r="Q194"/>
      <c r="R194"/>
      <c r="S194"/>
      <c r="T194"/>
      <c r="V194"/>
      <c r="W194"/>
      <c r="X194"/>
      <c r="Y194"/>
      <c r="Z194"/>
      <c r="AA194"/>
      <c r="AB194"/>
      <c r="AJ194"/>
    </row>
    <row r="195" spans="1:36" x14ac:dyDescent="0.3">
      <c r="A195" s="1">
        <v>42893</v>
      </c>
      <c r="B195" s="56">
        <v>601361</v>
      </c>
      <c r="C195" s="56" t="s">
        <v>188</v>
      </c>
      <c r="D195" s="56" t="s">
        <v>838</v>
      </c>
      <c r="E195" s="56" t="s">
        <v>351</v>
      </c>
      <c r="F195" s="56" t="s">
        <v>830</v>
      </c>
      <c r="G195" s="56">
        <v>1</v>
      </c>
      <c r="I195" s="56">
        <v>1</v>
      </c>
      <c r="J195" s="56">
        <v>1</v>
      </c>
      <c r="K195" s="56">
        <v>1</v>
      </c>
      <c r="L195" s="56">
        <v>1</v>
      </c>
      <c r="M195" s="56" t="s">
        <v>179</v>
      </c>
      <c r="N195"/>
      <c r="O195"/>
      <c r="P195"/>
      <c r="Q195"/>
      <c r="R195"/>
      <c r="S195"/>
      <c r="T195"/>
      <c r="V195"/>
      <c r="W195"/>
      <c r="X195"/>
      <c r="Y195"/>
      <c r="Z195"/>
      <c r="AA195"/>
      <c r="AB195"/>
      <c r="AJ195"/>
    </row>
    <row r="196" spans="1:36" x14ac:dyDescent="0.3">
      <c r="A196" s="1">
        <v>42893</v>
      </c>
      <c r="B196" s="56">
        <v>601361</v>
      </c>
      <c r="C196" s="56" t="s">
        <v>110</v>
      </c>
      <c r="D196" s="56" t="s">
        <v>838</v>
      </c>
      <c r="E196" s="56" t="s">
        <v>111</v>
      </c>
      <c r="F196" s="56" t="s">
        <v>830</v>
      </c>
      <c r="G196" s="56">
        <v>1</v>
      </c>
      <c r="H196" s="56">
        <v>0</v>
      </c>
      <c r="I196" s="56">
        <v>1</v>
      </c>
      <c r="J196" s="56">
        <v>1</v>
      </c>
      <c r="K196" s="56">
        <v>1</v>
      </c>
      <c r="L196" s="56">
        <v>1</v>
      </c>
      <c r="M196" s="56" t="s">
        <v>179</v>
      </c>
      <c r="N196"/>
      <c r="O196"/>
      <c r="P196"/>
      <c r="Q196"/>
      <c r="R196"/>
      <c r="S196"/>
      <c r="T196"/>
      <c r="V196"/>
      <c r="W196"/>
      <c r="X196"/>
      <c r="Y196"/>
      <c r="Z196"/>
      <c r="AA196"/>
      <c r="AB196"/>
      <c r="AJ196"/>
    </row>
    <row r="197" spans="1:36" x14ac:dyDescent="0.3">
      <c r="A197" s="1">
        <v>42893</v>
      </c>
      <c r="B197" s="56">
        <v>601361</v>
      </c>
      <c r="C197" s="56" t="s">
        <v>188</v>
      </c>
      <c r="D197" s="56" t="s">
        <v>838</v>
      </c>
      <c r="E197" s="56" t="s">
        <v>193</v>
      </c>
      <c r="F197" s="56" t="s">
        <v>830</v>
      </c>
      <c r="G197" s="56">
        <v>1</v>
      </c>
      <c r="I197" s="56">
        <v>5</v>
      </c>
      <c r="J197" s="56">
        <v>12</v>
      </c>
      <c r="K197" s="56">
        <v>18</v>
      </c>
      <c r="L197" s="56">
        <v>-2</v>
      </c>
      <c r="M197" s="56" t="s">
        <v>177</v>
      </c>
      <c r="N197"/>
      <c r="O197"/>
      <c r="P197"/>
      <c r="Q197"/>
      <c r="R197"/>
      <c r="S197"/>
      <c r="T197"/>
      <c r="V197"/>
      <c r="W197"/>
      <c r="X197"/>
      <c r="Y197"/>
      <c r="Z197"/>
      <c r="AA197"/>
      <c r="AB197"/>
      <c r="AJ197"/>
    </row>
    <row r="198" spans="1:36" x14ac:dyDescent="0.3">
      <c r="A198" s="1">
        <v>42893</v>
      </c>
      <c r="B198" s="56">
        <v>601566</v>
      </c>
      <c r="C198" s="56" t="s">
        <v>105</v>
      </c>
      <c r="D198" s="56" t="s">
        <v>194</v>
      </c>
      <c r="E198" s="56" t="s">
        <v>931</v>
      </c>
      <c r="F198" s="56" t="s">
        <v>927</v>
      </c>
      <c r="G198" s="56">
        <v>0</v>
      </c>
      <c r="H198" s="56">
        <v>90</v>
      </c>
      <c r="J198" s="56">
        <v>180</v>
      </c>
      <c r="K198" s="56">
        <v>684</v>
      </c>
      <c r="N198"/>
      <c r="O198"/>
      <c r="P198"/>
      <c r="Q198"/>
      <c r="R198"/>
      <c r="S198"/>
      <c r="T198"/>
      <c r="V198"/>
      <c r="W198"/>
      <c r="X198"/>
      <c r="Y198"/>
      <c r="Z198"/>
      <c r="AA198"/>
      <c r="AB198"/>
      <c r="AJ198"/>
    </row>
    <row r="199" spans="1:36" x14ac:dyDescent="0.3">
      <c r="A199" s="1">
        <v>42893</v>
      </c>
      <c r="B199" s="56">
        <v>601566</v>
      </c>
      <c r="C199" s="56" t="s">
        <v>188</v>
      </c>
      <c r="D199" s="56" t="s">
        <v>241</v>
      </c>
      <c r="E199" s="56" t="s">
        <v>447</v>
      </c>
      <c r="F199" s="56" t="s">
        <v>927</v>
      </c>
      <c r="G199" s="56">
        <v>1</v>
      </c>
      <c r="J199" s="56">
        <v>0</v>
      </c>
      <c r="K199" s="56">
        <v>3</v>
      </c>
      <c r="N199"/>
      <c r="O199"/>
      <c r="P199"/>
      <c r="Q199"/>
      <c r="R199"/>
      <c r="S199"/>
      <c r="T199"/>
      <c r="V199"/>
      <c r="W199"/>
      <c r="X199"/>
      <c r="Y199"/>
      <c r="Z199"/>
      <c r="AA199"/>
      <c r="AB199"/>
      <c r="AJ199"/>
    </row>
    <row r="200" spans="1:36" x14ac:dyDescent="0.3">
      <c r="A200" s="1">
        <v>42893</v>
      </c>
      <c r="B200" s="56">
        <v>601566</v>
      </c>
      <c r="C200" s="56" t="s">
        <v>110</v>
      </c>
      <c r="D200" s="56" t="s">
        <v>241</v>
      </c>
      <c r="E200" s="56" t="s">
        <v>253</v>
      </c>
      <c r="F200" s="56" t="s">
        <v>927</v>
      </c>
      <c r="G200" s="56">
        <v>1</v>
      </c>
      <c r="H200" s="56">
        <v>0</v>
      </c>
      <c r="J200" s="56">
        <v>0</v>
      </c>
      <c r="K200" s="56">
        <v>3</v>
      </c>
      <c r="N200"/>
      <c r="O200"/>
      <c r="P200"/>
      <c r="Q200"/>
      <c r="R200"/>
      <c r="S200"/>
      <c r="T200"/>
      <c r="V200"/>
      <c r="W200"/>
      <c r="X200"/>
      <c r="Y200"/>
      <c r="Z200"/>
      <c r="AA200"/>
      <c r="AB200"/>
      <c r="AJ200"/>
    </row>
    <row r="201" spans="1:36" x14ac:dyDescent="0.3">
      <c r="A201" s="1">
        <v>42893</v>
      </c>
      <c r="B201" s="56">
        <v>601566</v>
      </c>
      <c r="C201" s="56" t="s">
        <v>110</v>
      </c>
      <c r="D201" s="56" t="s">
        <v>241</v>
      </c>
      <c r="E201" s="56" t="s">
        <v>478</v>
      </c>
      <c r="F201" s="56" t="s">
        <v>927</v>
      </c>
      <c r="G201" s="56">
        <v>1</v>
      </c>
      <c r="H201" s="56">
        <v>108985</v>
      </c>
      <c r="J201" s="56">
        <v>0</v>
      </c>
      <c r="K201" s="56">
        <v>80000</v>
      </c>
      <c r="N201"/>
      <c r="O201"/>
      <c r="P201"/>
      <c r="Q201"/>
      <c r="R201"/>
      <c r="S201"/>
      <c r="T201"/>
      <c r="V201"/>
      <c r="W201"/>
      <c r="X201"/>
      <c r="Y201"/>
      <c r="Z201"/>
      <c r="AA201"/>
      <c r="AB201"/>
      <c r="AJ201"/>
    </row>
    <row r="202" spans="1:36" x14ac:dyDescent="0.3">
      <c r="A202" s="1">
        <v>42893</v>
      </c>
      <c r="B202" s="56">
        <v>601566</v>
      </c>
      <c r="C202" s="56" t="s">
        <v>188</v>
      </c>
      <c r="D202" s="56" t="s">
        <v>241</v>
      </c>
      <c r="E202" s="56" t="s">
        <v>195</v>
      </c>
      <c r="F202" s="56" t="s">
        <v>927</v>
      </c>
      <c r="G202" s="56">
        <v>1</v>
      </c>
      <c r="J202" s="56">
        <v>0</v>
      </c>
      <c r="K202" s="56">
        <v>3</v>
      </c>
      <c r="N202"/>
      <c r="O202"/>
      <c r="P202"/>
      <c r="Q202"/>
      <c r="R202"/>
      <c r="S202"/>
      <c r="T202"/>
      <c r="V202"/>
      <c r="W202"/>
      <c r="X202"/>
      <c r="Y202"/>
      <c r="Z202"/>
      <c r="AA202"/>
      <c r="AB202"/>
      <c r="AJ202"/>
    </row>
    <row r="203" spans="1:36" x14ac:dyDescent="0.3">
      <c r="A203" s="1">
        <v>42893</v>
      </c>
      <c r="B203" s="56">
        <v>601566</v>
      </c>
      <c r="C203" s="56" t="s">
        <v>110</v>
      </c>
      <c r="D203" s="56" t="s">
        <v>241</v>
      </c>
      <c r="E203" s="56" t="s">
        <v>112</v>
      </c>
      <c r="F203" s="56" t="s">
        <v>927</v>
      </c>
      <c r="G203" s="56">
        <v>1</v>
      </c>
      <c r="H203" s="56">
        <v>0</v>
      </c>
      <c r="J203" s="56">
        <v>0</v>
      </c>
      <c r="K203" s="56">
        <v>2</v>
      </c>
      <c r="N203"/>
      <c r="O203"/>
      <c r="P203"/>
      <c r="Q203"/>
      <c r="R203"/>
      <c r="S203"/>
      <c r="T203"/>
      <c r="V203"/>
      <c r="W203"/>
      <c r="X203"/>
      <c r="Y203"/>
      <c r="Z203"/>
      <c r="AA203"/>
      <c r="AB203"/>
      <c r="AJ203"/>
    </row>
    <row r="204" spans="1:36" x14ac:dyDescent="0.3">
      <c r="A204" s="1">
        <v>42893</v>
      </c>
      <c r="B204" s="56">
        <v>601566</v>
      </c>
      <c r="C204" s="56" t="s">
        <v>188</v>
      </c>
      <c r="D204" s="56" t="s">
        <v>241</v>
      </c>
      <c r="E204" s="56" t="s">
        <v>238</v>
      </c>
      <c r="F204" s="56" t="s">
        <v>927</v>
      </c>
      <c r="G204" s="56">
        <v>1</v>
      </c>
      <c r="J204" s="56">
        <v>0</v>
      </c>
      <c r="K204" s="56">
        <v>2</v>
      </c>
      <c r="N204"/>
      <c r="O204"/>
      <c r="P204"/>
      <c r="Q204"/>
      <c r="R204"/>
      <c r="S204"/>
      <c r="T204"/>
      <c r="V204"/>
      <c r="W204"/>
      <c r="X204"/>
      <c r="Y204"/>
      <c r="Z204"/>
      <c r="AA204"/>
      <c r="AB204"/>
      <c r="AJ204"/>
    </row>
    <row r="205" spans="1:36" x14ac:dyDescent="0.3">
      <c r="A205" s="1">
        <v>42893</v>
      </c>
      <c r="B205" s="56">
        <v>601566</v>
      </c>
      <c r="C205" s="56" t="s">
        <v>110</v>
      </c>
      <c r="D205" s="56" t="s">
        <v>241</v>
      </c>
      <c r="E205" s="56" t="s">
        <v>932</v>
      </c>
      <c r="F205" s="56" t="s">
        <v>927</v>
      </c>
      <c r="G205" s="56">
        <v>1</v>
      </c>
      <c r="H205" s="56">
        <v>0</v>
      </c>
      <c r="J205" s="56">
        <v>0</v>
      </c>
      <c r="K205" s="56">
        <v>1</v>
      </c>
      <c r="N205"/>
      <c r="O205"/>
      <c r="P205"/>
      <c r="Q205"/>
      <c r="R205"/>
      <c r="S205"/>
      <c r="T205"/>
      <c r="V205"/>
      <c r="W205"/>
      <c r="X205"/>
      <c r="Y205"/>
      <c r="Z205"/>
      <c r="AA205"/>
      <c r="AB205"/>
      <c r="AJ205"/>
    </row>
    <row r="206" spans="1:36" x14ac:dyDescent="0.3">
      <c r="A206" s="1">
        <v>42893</v>
      </c>
      <c r="B206" s="56">
        <v>601566</v>
      </c>
      <c r="C206" s="56" t="s">
        <v>110</v>
      </c>
      <c r="D206" s="56" t="s">
        <v>241</v>
      </c>
      <c r="E206" s="56" t="s">
        <v>929</v>
      </c>
      <c r="F206" s="56" t="s">
        <v>927</v>
      </c>
      <c r="G206" s="56">
        <v>0</v>
      </c>
      <c r="H206" s="56">
        <v>258950</v>
      </c>
      <c r="J206" s="56">
        <v>30000</v>
      </c>
      <c r="K206" s="56">
        <v>200000</v>
      </c>
      <c r="N206"/>
      <c r="O206"/>
      <c r="P206"/>
      <c r="Q206"/>
      <c r="R206"/>
      <c r="S206"/>
      <c r="T206"/>
      <c r="V206"/>
      <c r="W206"/>
      <c r="X206"/>
      <c r="Y206"/>
      <c r="Z206"/>
      <c r="AA206"/>
      <c r="AB206"/>
      <c r="AJ206"/>
    </row>
    <row r="207" spans="1:36" x14ac:dyDescent="0.3">
      <c r="A207" s="1">
        <v>42893</v>
      </c>
      <c r="B207" s="56">
        <v>601566</v>
      </c>
      <c r="C207" s="56" t="s">
        <v>110</v>
      </c>
      <c r="D207" s="56" t="s">
        <v>552</v>
      </c>
      <c r="E207" s="56" t="s">
        <v>836</v>
      </c>
      <c r="F207" s="56" t="s">
        <v>927</v>
      </c>
      <c r="G207" s="56">
        <v>1</v>
      </c>
      <c r="H207" s="56">
        <v>0</v>
      </c>
      <c r="K207" s="56">
        <v>2</v>
      </c>
      <c r="L207" s="56">
        <v>0</v>
      </c>
      <c r="M207" s="56" t="s">
        <v>180</v>
      </c>
      <c r="N207"/>
      <c r="O207"/>
      <c r="P207"/>
      <c r="Q207"/>
      <c r="R207"/>
      <c r="S207"/>
      <c r="T207"/>
      <c r="V207"/>
      <c r="W207"/>
      <c r="X207"/>
      <c r="Y207"/>
      <c r="Z207"/>
      <c r="AA207"/>
      <c r="AB207"/>
      <c r="AJ207"/>
    </row>
    <row r="208" spans="1:36" x14ac:dyDescent="0.3">
      <c r="A208" s="1">
        <v>42893</v>
      </c>
      <c r="B208" s="56">
        <v>601566</v>
      </c>
      <c r="C208" s="56" t="s">
        <v>188</v>
      </c>
      <c r="D208" s="56" t="s">
        <v>552</v>
      </c>
      <c r="E208" s="56" t="s">
        <v>238</v>
      </c>
      <c r="F208" s="56" t="s">
        <v>927</v>
      </c>
      <c r="G208" s="56">
        <v>1</v>
      </c>
      <c r="J208" s="56">
        <v>0</v>
      </c>
      <c r="K208" s="56">
        <v>1</v>
      </c>
      <c r="N208"/>
      <c r="O208"/>
      <c r="P208"/>
      <c r="Q208"/>
      <c r="R208"/>
      <c r="S208"/>
      <c r="T208"/>
      <c r="V208"/>
      <c r="W208"/>
      <c r="X208"/>
      <c r="Y208"/>
      <c r="Z208"/>
      <c r="AA208"/>
      <c r="AB208"/>
      <c r="AJ208"/>
    </row>
    <row r="209" spans="1:36" x14ac:dyDescent="0.3">
      <c r="A209" s="1">
        <v>42893</v>
      </c>
      <c r="B209" s="56">
        <v>601566</v>
      </c>
      <c r="C209" s="56" t="s">
        <v>188</v>
      </c>
      <c r="D209" s="56" t="s">
        <v>552</v>
      </c>
      <c r="E209" s="56" t="s">
        <v>930</v>
      </c>
      <c r="F209" s="56" t="s">
        <v>927</v>
      </c>
      <c r="G209" s="56">
        <v>1</v>
      </c>
      <c r="J209" s="56">
        <v>0</v>
      </c>
      <c r="K209" s="56">
        <v>3</v>
      </c>
      <c r="N209"/>
      <c r="O209"/>
      <c r="P209"/>
      <c r="Q209"/>
      <c r="R209"/>
      <c r="S209"/>
      <c r="T209"/>
      <c r="V209"/>
      <c r="W209"/>
      <c r="X209"/>
      <c r="Y209"/>
      <c r="Z209"/>
      <c r="AA209"/>
      <c r="AB209"/>
      <c r="AJ209"/>
    </row>
    <row r="210" spans="1:36" x14ac:dyDescent="0.3">
      <c r="A210" s="1">
        <v>42893</v>
      </c>
      <c r="B210" s="56">
        <v>601566</v>
      </c>
      <c r="C210" s="56" t="s">
        <v>110</v>
      </c>
      <c r="D210" s="56" t="s">
        <v>552</v>
      </c>
      <c r="E210" s="56" t="s">
        <v>381</v>
      </c>
      <c r="F210" s="56" t="s">
        <v>927</v>
      </c>
      <c r="G210" s="56">
        <v>1</v>
      </c>
      <c r="H210" s="56">
        <v>8.6999999999999993</v>
      </c>
      <c r="J210" s="56">
        <v>0</v>
      </c>
      <c r="K210" s="56">
        <v>30.2</v>
      </c>
      <c r="N210"/>
      <c r="O210"/>
      <c r="P210"/>
      <c r="Q210"/>
      <c r="R210"/>
      <c r="S210"/>
      <c r="T210"/>
      <c r="V210"/>
      <c r="W210"/>
      <c r="X210"/>
      <c r="Y210"/>
      <c r="Z210"/>
      <c r="AA210"/>
      <c r="AB210"/>
      <c r="AJ210"/>
    </row>
    <row r="211" spans="1:36" x14ac:dyDescent="0.3">
      <c r="A211" s="1">
        <v>42893</v>
      </c>
      <c r="B211" s="56">
        <v>601566</v>
      </c>
      <c r="C211" s="56" t="s">
        <v>110</v>
      </c>
      <c r="D211" s="56" t="s">
        <v>920</v>
      </c>
      <c r="E211" s="56" t="s">
        <v>836</v>
      </c>
      <c r="F211" s="56" t="s">
        <v>927</v>
      </c>
      <c r="G211" s="56">
        <v>1</v>
      </c>
      <c r="H211" s="56">
        <v>0</v>
      </c>
      <c r="K211" s="56">
        <v>2</v>
      </c>
      <c r="L211" s="56">
        <v>0</v>
      </c>
      <c r="M211" s="56" t="s">
        <v>180</v>
      </c>
      <c r="N211"/>
      <c r="O211"/>
      <c r="P211"/>
      <c r="Q211"/>
      <c r="R211"/>
      <c r="S211"/>
      <c r="T211"/>
      <c r="V211"/>
      <c r="W211"/>
      <c r="X211"/>
      <c r="Y211"/>
      <c r="Z211"/>
      <c r="AA211"/>
      <c r="AB211"/>
      <c r="AJ211"/>
    </row>
    <row r="212" spans="1:36" x14ac:dyDescent="0.3">
      <c r="A212" s="1">
        <v>42893</v>
      </c>
      <c r="B212" s="56">
        <v>601566</v>
      </c>
      <c r="C212" s="56" t="s">
        <v>188</v>
      </c>
      <c r="D212" s="56" t="s">
        <v>920</v>
      </c>
      <c r="E212" s="56" t="s">
        <v>238</v>
      </c>
      <c r="F212" s="56" t="s">
        <v>927</v>
      </c>
      <c r="G212" s="56">
        <v>1</v>
      </c>
      <c r="J212" s="56">
        <v>0</v>
      </c>
      <c r="K212" s="56">
        <v>2</v>
      </c>
      <c r="N212"/>
      <c r="O212"/>
      <c r="P212"/>
      <c r="Q212"/>
      <c r="R212"/>
      <c r="S212"/>
      <c r="T212"/>
      <c r="V212"/>
      <c r="W212"/>
      <c r="X212"/>
      <c r="Y212"/>
      <c r="Z212"/>
      <c r="AA212"/>
      <c r="AB212"/>
      <c r="AJ212"/>
    </row>
    <row r="213" spans="1:36" x14ac:dyDescent="0.3">
      <c r="A213" s="1">
        <v>42893</v>
      </c>
      <c r="B213" s="56">
        <v>601566</v>
      </c>
      <c r="C213" s="56" t="s">
        <v>188</v>
      </c>
      <c r="D213" s="56" t="s">
        <v>920</v>
      </c>
      <c r="E213" s="56" t="s">
        <v>930</v>
      </c>
      <c r="F213" s="56" t="s">
        <v>927</v>
      </c>
      <c r="G213" s="56">
        <v>1</v>
      </c>
      <c r="J213" s="56">
        <v>0</v>
      </c>
      <c r="K213" s="56">
        <v>3</v>
      </c>
      <c r="N213"/>
      <c r="O213"/>
      <c r="P213"/>
      <c r="Q213"/>
      <c r="R213"/>
      <c r="S213"/>
      <c r="T213"/>
      <c r="V213"/>
      <c r="W213"/>
      <c r="X213"/>
      <c r="Y213"/>
      <c r="Z213"/>
      <c r="AA213"/>
      <c r="AB213"/>
      <c r="AJ213"/>
    </row>
    <row r="214" spans="1:36" x14ac:dyDescent="0.3">
      <c r="A214" s="1">
        <v>42893</v>
      </c>
      <c r="B214" s="56">
        <v>601566</v>
      </c>
      <c r="C214" s="56" t="s">
        <v>110</v>
      </c>
      <c r="D214" s="56" t="s">
        <v>920</v>
      </c>
      <c r="E214" s="56" t="s">
        <v>933</v>
      </c>
      <c r="F214" s="56" t="s">
        <v>927</v>
      </c>
      <c r="G214" s="56">
        <v>0</v>
      </c>
      <c r="H214" s="56">
        <v>63</v>
      </c>
      <c r="J214" s="56">
        <v>0</v>
      </c>
      <c r="K214" s="56">
        <v>318</v>
      </c>
      <c r="N214"/>
      <c r="O214"/>
      <c r="P214"/>
      <c r="Q214"/>
      <c r="R214"/>
      <c r="S214"/>
      <c r="T214"/>
      <c r="V214"/>
      <c r="W214"/>
      <c r="X214"/>
      <c r="Y214"/>
      <c r="Z214"/>
      <c r="AA214"/>
      <c r="AB214"/>
      <c r="AJ214"/>
    </row>
    <row r="215" spans="1:36" x14ac:dyDescent="0.3">
      <c r="A215" s="1">
        <v>42893</v>
      </c>
      <c r="B215" s="56">
        <v>601707</v>
      </c>
      <c r="C215" s="56" t="s">
        <v>105</v>
      </c>
      <c r="D215" s="56" t="s">
        <v>194</v>
      </c>
      <c r="E215" s="56" t="s">
        <v>691</v>
      </c>
      <c r="F215" s="56" t="s">
        <v>934</v>
      </c>
      <c r="G215" s="56">
        <v>1</v>
      </c>
      <c r="H215" s="56">
        <v>0</v>
      </c>
      <c r="I215" s="56">
        <v>15480</v>
      </c>
      <c r="J215" s="56">
        <v>20000</v>
      </c>
      <c r="K215" s="56">
        <v>695000</v>
      </c>
      <c r="L215" s="56">
        <v>-2</v>
      </c>
      <c r="M215" s="56" t="s">
        <v>177</v>
      </c>
      <c r="N215"/>
      <c r="O215"/>
      <c r="P215"/>
      <c r="Q215"/>
      <c r="R215"/>
      <c r="S215"/>
      <c r="T215"/>
      <c r="V215"/>
      <c r="W215"/>
      <c r="X215"/>
      <c r="Y215"/>
      <c r="Z215"/>
      <c r="AA215"/>
      <c r="AB215"/>
      <c r="AJ215"/>
    </row>
    <row r="216" spans="1:36" x14ac:dyDescent="0.3">
      <c r="A216" s="1">
        <v>42893</v>
      </c>
      <c r="B216" s="56">
        <v>601707</v>
      </c>
      <c r="C216" s="56" t="s">
        <v>105</v>
      </c>
      <c r="D216" s="56" t="s">
        <v>194</v>
      </c>
      <c r="E216" s="56" t="s">
        <v>760</v>
      </c>
      <c r="F216" s="56" t="s">
        <v>934</v>
      </c>
      <c r="G216" s="56">
        <v>1</v>
      </c>
      <c r="H216" s="56">
        <v>0</v>
      </c>
      <c r="I216" s="56">
        <v>677.4</v>
      </c>
      <c r="J216" s="56">
        <v>10000</v>
      </c>
      <c r="K216" s="56">
        <v>1000000</v>
      </c>
      <c r="L216" s="56">
        <v>-2</v>
      </c>
      <c r="M216" s="56" t="s">
        <v>177</v>
      </c>
      <c r="N216"/>
      <c r="O216"/>
      <c r="P216"/>
      <c r="Q216"/>
      <c r="R216"/>
      <c r="S216"/>
      <c r="T216"/>
      <c r="V216"/>
      <c r="W216"/>
      <c r="X216"/>
      <c r="Y216"/>
      <c r="Z216"/>
      <c r="AA216"/>
      <c r="AB216"/>
      <c r="AJ216"/>
    </row>
    <row r="217" spans="1:36" x14ac:dyDescent="0.3">
      <c r="A217" s="1">
        <v>42893</v>
      </c>
      <c r="B217" s="56">
        <v>601707</v>
      </c>
      <c r="C217" s="56" t="s">
        <v>110</v>
      </c>
      <c r="D217" s="56" t="s">
        <v>241</v>
      </c>
      <c r="E217" s="56" t="s">
        <v>937</v>
      </c>
      <c r="F217" s="56" t="s">
        <v>934</v>
      </c>
      <c r="G217" s="56">
        <v>0</v>
      </c>
      <c r="H217" s="56">
        <v>0</v>
      </c>
      <c r="I217" s="56">
        <v>38.6</v>
      </c>
      <c r="J217" s="56">
        <v>10</v>
      </c>
      <c r="K217" s="56">
        <v>235</v>
      </c>
      <c r="L217" s="56">
        <v>1</v>
      </c>
      <c r="M217" s="56" t="s">
        <v>179</v>
      </c>
      <c r="N217"/>
      <c r="O217"/>
      <c r="P217"/>
      <c r="Q217"/>
      <c r="R217"/>
      <c r="S217"/>
      <c r="T217"/>
      <c r="V217"/>
      <c r="W217"/>
      <c r="X217"/>
      <c r="Y217"/>
      <c r="Z217"/>
      <c r="AA217"/>
      <c r="AB217"/>
      <c r="AJ217"/>
    </row>
    <row r="218" spans="1:36" x14ac:dyDescent="0.3">
      <c r="A218" s="1">
        <v>42893</v>
      </c>
      <c r="B218" s="56">
        <v>601707</v>
      </c>
      <c r="C218" s="56" t="s">
        <v>188</v>
      </c>
      <c r="D218" s="56" t="s">
        <v>241</v>
      </c>
      <c r="E218" s="56" t="s">
        <v>939</v>
      </c>
      <c r="F218" s="56" t="s">
        <v>934</v>
      </c>
      <c r="G218" s="56">
        <v>0</v>
      </c>
      <c r="I218" s="56">
        <v>20</v>
      </c>
      <c r="J218" s="56">
        <v>20</v>
      </c>
      <c r="K218" s="56">
        <v>50</v>
      </c>
      <c r="L218" s="56">
        <v>1</v>
      </c>
      <c r="M218" s="56" t="s">
        <v>179</v>
      </c>
      <c r="N218"/>
      <c r="O218"/>
      <c r="P218"/>
      <c r="Q218"/>
      <c r="R218"/>
      <c r="S218"/>
      <c r="T218"/>
      <c r="V218"/>
      <c r="W218"/>
      <c r="X218"/>
      <c r="Y218"/>
      <c r="Z218"/>
      <c r="AA218"/>
      <c r="AB218"/>
      <c r="AJ218"/>
    </row>
    <row r="219" spans="1:36" x14ac:dyDescent="0.3">
      <c r="A219" s="1">
        <v>42893</v>
      </c>
      <c r="B219" s="56">
        <v>601707</v>
      </c>
      <c r="C219" s="56" t="s">
        <v>188</v>
      </c>
      <c r="D219" s="56" t="s">
        <v>241</v>
      </c>
      <c r="E219" s="56" t="s">
        <v>351</v>
      </c>
      <c r="F219" s="56" t="s">
        <v>934</v>
      </c>
      <c r="G219" s="56">
        <v>1</v>
      </c>
      <c r="I219" s="56">
        <v>1</v>
      </c>
      <c r="J219" s="56">
        <v>1</v>
      </c>
      <c r="K219" s="56">
        <v>1</v>
      </c>
      <c r="L219" s="56">
        <v>1</v>
      </c>
      <c r="M219" s="56" t="s">
        <v>179</v>
      </c>
      <c r="N219"/>
      <c r="O219"/>
      <c r="P219"/>
      <c r="Q219"/>
      <c r="R219"/>
      <c r="S219"/>
      <c r="T219"/>
      <c r="V219"/>
      <c r="W219"/>
      <c r="X219"/>
      <c r="Y219"/>
      <c r="Z219"/>
      <c r="AA219"/>
      <c r="AB219"/>
      <c r="AJ219"/>
    </row>
    <row r="220" spans="1:36" x14ac:dyDescent="0.3">
      <c r="A220" s="1">
        <v>42893</v>
      </c>
      <c r="B220" s="56">
        <v>601707</v>
      </c>
      <c r="C220" s="56" t="s">
        <v>188</v>
      </c>
      <c r="D220" s="56" t="s">
        <v>241</v>
      </c>
      <c r="E220" s="56" t="s">
        <v>447</v>
      </c>
      <c r="F220" s="56" t="s">
        <v>934</v>
      </c>
      <c r="G220" s="56">
        <v>1</v>
      </c>
      <c r="I220" s="56">
        <v>1</v>
      </c>
      <c r="J220" s="56">
        <v>1</v>
      </c>
      <c r="K220" s="56">
        <v>1</v>
      </c>
      <c r="L220" s="56">
        <v>1</v>
      </c>
      <c r="M220" s="56" t="s">
        <v>179</v>
      </c>
      <c r="N220"/>
      <c r="O220"/>
      <c r="P220"/>
      <c r="Q220"/>
      <c r="R220"/>
      <c r="S220"/>
      <c r="T220"/>
      <c r="V220"/>
      <c r="W220"/>
      <c r="X220"/>
      <c r="Y220"/>
      <c r="Z220"/>
      <c r="AA220"/>
      <c r="AB220"/>
      <c r="AJ220"/>
    </row>
    <row r="221" spans="1:36" x14ac:dyDescent="0.3">
      <c r="A221" s="1">
        <v>42893</v>
      </c>
      <c r="B221" s="56">
        <v>601707</v>
      </c>
      <c r="C221" s="56" t="s">
        <v>110</v>
      </c>
      <c r="D221" s="56" t="s">
        <v>241</v>
      </c>
      <c r="E221" s="56" t="s">
        <v>253</v>
      </c>
      <c r="F221" s="56" t="s">
        <v>934</v>
      </c>
      <c r="G221" s="56">
        <v>1</v>
      </c>
      <c r="H221" s="56">
        <v>1</v>
      </c>
      <c r="I221" s="56">
        <v>1</v>
      </c>
      <c r="J221" s="56">
        <v>1</v>
      </c>
      <c r="K221" s="56">
        <v>1</v>
      </c>
      <c r="L221" s="56">
        <v>1</v>
      </c>
      <c r="M221" s="56" t="s">
        <v>179</v>
      </c>
      <c r="N221"/>
      <c r="O221"/>
      <c r="P221"/>
      <c r="Q221"/>
      <c r="R221"/>
      <c r="S221"/>
      <c r="T221"/>
      <c r="V221"/>
      <c r="W221"/>
      <c r="X221"/>
      <c r="Y221"/>
      <c r="Z221"/>
      <c r="AA221"/>
      <c r="AB221"/>
      <c r="AJ221"/>
    </row>
    <row r="222" spans="1:36" x14ac:dyDescent="0.3">
      <c r="A222" s="1">
        <v>42893</v>
      </c>
      <c r="B222" s="56">
        <v>601707</v>
      </c>
      <c r="C222" s="56" t="s">
        <v>110</v>
      </c>
      <c r="D222" s="56" t="s">
        <v>241</v>
      </c>
      <c r="E222" s="56" t="s">
        <v>761</v>
      </c>
      <c r="F222" s="56" t="s">
        <v>934</v>
      </c>
      <c r="G222" s="56">
        <v>1</v>
      </c>
      <c r="H222" s="56">
        <v>0</v>
      </c>
      <c r="I222" s="56">
        <v>3633</v>
      </c>
      <c r="J222" s="56">
        <v>20000</v>
      </c>
      <c r="K222" s="56">
        <v>350000</v>
      </c>
      <c r="L222" s="56">
        <v>-2</v>
      </c>
      <c r="M222" s="56" t="s">
        <v>177</v>
      </c>
      <c r="N222"/>
      <c r="O222"/>
      <c r="P222"/>
      <c r="Q222"/>
      <c r="R222"/>
      <c r="S222"/>
      <c r="T222"/>
      <c r="V222"/>
      <c r="W222"/>
      <c r="X222"/>
      <c r="Y222"/>
      <c r="Z222"/>
      <c r="AA222"/>
      <c r="AB222"/>
      <c r="AJ222"/>
    </row>
    <row r="223" spans="1:36" x14ac:dyDescent="0.3">
      <c r="A223" s="1">
        <v>42893</v>
      </c>
      <c r="B223" s="56">
        <v>601707</v>
      </c>
      <c r="C223" s="56" t="s">
        <v>188</v>
      </c>
      <c r="D223" s="56" t="s">
        <v>241</v>
      </c>
      <c r="E223" s="56" t="s">
        <v>190</v>
      </c>
      <c r="F223" s="56" t="s">
        <v>934</v>
      </c>
      <c r="G223" s="56">
        <v>1</v>
      </c>
      <c r="I223" s="56">
        <v>126</v>
      </c>
      <c r="J223" s="56">
        <v>25</v>
      </c>
      <c r="K223" s="56">
        <v>100</v>
      </c>
      <c r="L223" s="56">
        <v>2</v>
      </c>
      <c r="M223" s="56" t="s">
        <v>178</v>
      </c>
      <c r="N223"/>
      <c r="O223"/>
      <c r="P223"/>
      <c r="Q223"/>
      <c r="R223"/>
      <c r="S223"/>
      <c r="T223"/>
      <c r="V223"/>
      <c r="W223"/>
      <c r="X223"/>
      <c r="Y223"/>
      <c r="Z223"/>
      <c r="AA223"/>
      <c r="AB223"/>
      <c r="AJ223"/>
    </row>
    <row r="224" spans="1:36" x14ac:dyDescent="0.3">
      <c r="A224" s="1">
        <v>42893</v>
      </c>
      <c r="B224" s="56">
        <v>601707</v>
      </c>
      <c r="C224" s="56" t="s">
        <v>188</v>
      </c>
      <c r="D224" s="56" t="s">
        <v>241</v>
      </c>
      <c r="E224" s="56" t="s">
        <v>195</v>
      </c>
      <c r="F224" s="56" t="s">
        <v>934</v>
      </c>
      <c r="G224" s="56">
        <v>1</v>
      </c>
      <c r="I224" s="56">
        <v>3</v>
      </c>
      <c r="J224" s="56">
        <v>3</v>
      </c>
      <c r="K224" s="56">
        <v>6</v>
      </c>
      <c r="L224" s="56">
        <v>1</v>
      </c>
      <c r="M224" s="56" t="s">
        <v>179</v>
      </c>
      <c r="N224"/>
      <c r="O224"/>
      <c r="P224"/>
      <c r="Q224"/>
      <c r="R224"/>
      <c r="S224"/>
      <c r="T224"/>
      <c r="V224"/>
      <c r="W224"/>
      <c r="X224"/>
      <c r="Y224"/>
      <c r="Z224"/>
      <c r="AA224"/>
      <c r="AB224"/>
      <c r="AJ224"/>
    </row>
    <row r="225" spans="1:36" x14ac:dyDescent="0.3">
      <c r="A225" s="1">
        <v>42893</v>
      </c>
      <c r="B225" s="56">
        <v>601707</v>
      </c>
      <c r="C225" s="56" t="s">
        <v>110</v>
      </c>
      <c r="D225" s="56" t="s">
        <v>241</v>
      </c>
      <c r="E225" s="56" t="s">
        <v>112</v>
      </c>
      <c r="F225" s="56" t="s">
        <v>934</v>
      </c>
      <c r="G225" s="56">
        <v>1</v>
      </c>
      <c r="H225" s="56">
        <v>0</v>
      </c>
      <c r="I225" s="56">
        <v>3</v>
      </c>
      <c r="J225" s="56">
        <v>3</v>
      </c>
      <c r="K225" s="56">
        <v>5</v>
      </c>
      <c r="L225" s="56">
        <v>1</v>
      </c>
      <c r="M225" s="56" t="s">
        <v>179</v>
      </c>
      <c r="N225"/>
      <c r="O225"/>
      <c r="P225"/>
      <c r="Q225"/>
      <c r="R225"/>
      <c r="S225"/>
      <c r="T225"/>
      <c r="V225"/>
      <c r="W225"/>
      <c r="X225"/>
      <c r="Y225"/>
      <c r="Z225"/>
      <c r="AA225"/>
      <c r="AB225"/>
      <c r="AJ225"/>
    </row>
    <row r="226" spans="1:36" x14ac:dyDescent="0.3">
      <c r="A226" s="1">
        <v>42893</v>
      </c>
      <c r="B226" s="56">
        <v>601707</v>
      </c>
      <c r="C226" s="56" t="s">
        <v>110</v>
      </c>
      <c r="D226" s="56" t="s">
        <v>241</v>
      </c>
      <c r="E226" s="56" t="s">
        <v>938</v>
      </c>
      <c r="F226" s="56" t="s">
        <v>934</v>
      </c>
      <c r="G226" s="56">
        <v>0</v>
      </c>
      <c r="H226" s="56">
        <v>0</v>
      </c>
      <c r="J226" s="56">
        <v>0</v>
      </c>
      <c r="K226" s="56">
        <v>1</v>
      </c>
      <c r="N226"/>
      <c r="O226"/>
      <c r="P226"/>
      <c r="Q226"/>
      <c r="R226"/>
      <c r="S226"/>
      <c r="T226"/>
      <c r="V226"/>
      <c r="W226"/>
      <c r="X226"/>
      <c r="Y226"/>
      <c r="Z226"/>
      <c r="AA226"/>
      <c r="AB226"/>
      <c r="AJ226"/>
    </row>
    <row r="227" spans="1:36" x14ac:dyDescent="0.3">
      <c r="A227" s="1">
        <v>42893</v>
      </c>
      <c r="B227" s="56">
        <v>601707</v>
      </c>
      <c r="C227" s="56" t="s">
        <v>188</v>
      </c>
      <c r="D227" s="56" t="s">
        <v>241</v>
      </c>
      <c r="E227" s="56" t="s">
        <v>193</v>
      </c>
      <c r="F227" s="56" t="s">
        <v>934</v>
      </c>
      <c r="G227" s="56">
        <v>1</v>
      </c>
      <c r="I227" s="56">
        <v>6</v>
      </c>
      <c r="J227" s="56">
        <v>5</v>
      </c>
      <c r="K227" s="56">
        <v>10</v>
      </c>
      <c r="L227" s="56">
        <v>1</v>
      </c>
      <c r="M227" s="56" t="s">
        <v>179</v>
      </c>
      <c r="N227"/>
      <c r="O227"/>
      <c r="P227"/>
      <c r="Q227"/>
      <c r="R227"/>
      <c r="S227"/>
      <c r="T227"/>
      <c r="V227"/>
      <c r="W227"/>
      <c r="X227"/>
      <c r="Y227"/>
      <c r="Z227"/>
      <c r="AA227"/>
      <c r="AB227"/>
      <c r="AJ227"/>
    </row>
    <row r="228" spans="1:36" x14ac:dyDescent="0.3">
      <c r="A228" s="1">
        <v>42893</v>
      </c>
      <c r="B228" s="56">
        <v>601709</v>
      </c>
      <c r="C228" s="56" t="s">
        <v>105</v>
      </c>
      <c r="D228" s="56" t="s">
        <v>194</v>
      </c>
      <c r="E228" s="56" t="s">
        <v>762</v>
      </c>
      <c r="F228" s="56" t="s">
        <v>917</v>
      </c>
      <c r="G228" s="56">
        <v>0</v>
      </c>
      <c r="H228" s="56">
        <v>80604</v>
      </c>
      <c r="J228" s="56">
        <v>100000</v>
      </c>
      <c r="K228" s="56">
        <v>910000</v>
      </c>
      <c r="N228"/>
      <c r="O228"/>
      <c r="P228"/>
      <c r="Q228"/>
      <c r="R228"/>
      <c r="S228"/>
      <c r="T228"/>
      <c r="V228"/>
      <c r="W228"/>
      <c r="X228"/>
      <c r="Y228"/>
      <c r="Z228"/>
      <c r="AA228"/>
      <c r="AB228"/>
      <c r="AJ228"/>
    </row>
    <row r="229" spans="1:36" x14ac:dyDescent="0.3">
      <c r="A229" s="1">
        <v>42893</v>
      </c>
      <c r="B229" s="56">
        <v>601709</v>
      </c>
      <c r="C229" s="56" t="s">
        <v>105</v>
      </c>
      <c r="D229" s="56" t="s">
        <v>194</v>
      </c>
      <c r="E229" s="56" t="s">
        <v>691</v>
      </c>
      <c r="F229" s="56" t="s">
        <v>917</v>
      </c>
      <c r="G229" s="56">
        <v>1</v>
      </c>
      <c r="H229" s="56">
        <v>1000000</v>
      </c>
      <c r="J229" s="56">
        <v>50000</v>
      </c>
      <c r="K229" s="56">
        <v>1000000</v>
      </c>
      <c r="N229"/>
      <c r="O229"/>
      <c r="P229"/>
      <c r="Q229"/>
      <c r="R229"/>
      <c r="S229"/>
      <c r="T229"/>
      <c r="V229"/>
      <c r="W229"/>
      <c r="X229"/>
      <c r="Y229"/>
      <c r="Z229"/>
      <c r="AA229"/>
      <c r="AB229"/>
      <c r="AJ229"/>
    </row>
    <row r="230" spans="1:36" x14ac:dyDescent="0.3">
      <c r="A230" s="1">
        <v>42893</v>
      </c>
      <c r="B230" s="56">
        <v>601709</v>
      </c>
      <c r="C230" s="56" t="s">
        <v>105</v>
      </c>
      <c r="D230" s="56" t="s">
        <v>194</v>
      </c>
      <c r="E230" s="56" t="s">
        <v>760</v>
      </c>
      <c r="F230" s="56" t="s">
        <v>917</v>
      </c>
      <c r="G230" s="56">
        <v>1</v>
      </c>
      <c r="H230" s="56">
        <v>5678000</v>
      </c>
      <c r="J230" s="56">
        <v>200000</v>
      </c>
      <c r="K230" s="56">
        <v>1700000</v>
      </c>
      <c r="N230"/>
      <c r="O230"/>
      <c r="P230"/>
      <c r="Q230"/>
      <c r="R230"/>
      <c r="S230"/>
      <c r="T230"/>
      <c r="V230"/>
      <c r="W230"/>
      <c r="X230"/>
      <c r="Y230"/>
      <c r="Z230"/>
      <c r="AA230"/>
      <c r="AB230"/>
      <c r="AJ230"/>
    </row>
    <row r="231" spans="1:36" x14ac:dyDescent="0.3">
      <c r="A231" s="1">
        <v>42893</v>
      </c>
      <c r="B231" s="56">
        <v>601709</v>
      </c>
      <c r="C231" s="56" t="s">
        <v>188</v>
      </c>
      <c r="D231" s="56" t="s">
        <v>241</v>
      </c>
      <c r="E231" s="56" t="s">
        <v>195</v>
      </c>
      <c r="F231" s="56" t="s">
        <v>917</v>
      </c>
      <c r="G231" s="56">
        <v>1</v>
      </c>
      <c r="J231" s="56">
        <v>2</v>
      </c>
      <c r="K231" s="56">
        <v>5</v>
      </c>
      <c r="N231"/>
      <c r="O231"/>
      <c r="P231"/>
      <c r="Q231"/>
      <c r="R231"/>
      <c r="S231"/>
      <c r="T231"/>
      <c r="V231"/>
      <c r="W231"/>
      <c r="X231"/>
      <c r="Y231"/>
      <c r="Z231"/>
      <c r="AA231"/>
      <c r="AB231"/>
      <c r="AJ231"/>
    </row>
    <row r="232" spans="1:36" x14ac:dyDescent="0.3">
      <c r="A232" s="1">
        <v>42893</v>
      </c>
      <c r="B232" s="56">
        <v>601709</v>
      </c>
      <c r="C232" s="56" t="s">
        <v>110</v>
      </c>
      <c r="D232" s="56" t="s">
        <v>241</v>
      </c>
      <c r="E232" s="56" t="s">
        <v>112</v>
      </c>
      <c r="F232" s="56" t="s">
        <v>917</v>
      </c>
      <c r="G232" s="56">
        <v>1</v>
      </c>
      <c r="H232" s="56">
        <v>0</v>
      </c>
      <c r="J232" s="56">
        <v>2</v>
      </c>
      <c r="K232" s="56">
        <v>5</v>
      </c>
      <c r="N232"/>
      <c r="O232"/>
      <c r="P232"/>
      <c r="Q232"/>
      <c r="R232"/>
      <c r="S232"/>
      <c r="T232"/>
      <c r="V232"/>
      <c r="W232"/>
      <c r="X232"/>
      <c r="Y232"/>
      <c r="Z232"/>
      <c r="AA232"/>
      <c r="AB232"/>
      <c r="AJ232"/>
    </row>
    <row r="233" spans="1:36" x14ac:dyDescent="0.3">
      <c r="A233" s="1">
        <v>42893</v>
      </c>
      <c r="B233" s="56">
        <v>601709</v>
      </c>
      <c r="C233" s="56" t="s">
        <v>188</v>
      </c>
      <c r="D233" s="56" t="s">
        <v>241</v>
      </c>
      <c r="E233" s="56" t="s">
        <v>238</v>
      </c>
      <c r="F233" s="56" t="s">
        <v>917</v>
      </c>
      <c r="G233" s="56">
        <v>1</v>
      </c>
      <c r="J233" s="56">
        <v>3</v>
      </c>
      <c r="K233" s="56">
        <v>4</v>
      </c>
      <c r="N233"/>
      <c r="O233"/>
      <c r="P233"/>
      <c r="Q233"/>
      <c r="R233"/>
      <c r="S233"/>
      <c r="T233"/>
      <c r="V233"/>
      <c r="W233"/>
      <c r="X233"/>
      <c r="Y233"/>
      <c r="Z233"/>
      <c r="AA233"/>
      <c r="AB233"/>
      <c r="AJ233"/>
    </row>
    <row r="234" spans="1:36" x14ac:dyDescent="0.3">
      <c r="A234" s="1">
        <v>42893</v>
      </c>
      <c r="B234" s="56">
        <v>601709</v>
      </c>
      <c r="C234" s="56" t="s">
        <v>110</v>
      </c>
      <c r="D234" s="56" t="s">
        <v>552</v>
      </c>
      <c r="E234" s="56" t="s">
        <v>420</v>
      </c>
      <c r="F234" s="56" t="s">
        <v>917</v>
      </c>
      <c r="G234" s="56">
        <v>1</v>
      </c>
      <c r="H234" s="56">
        <v>1800</v>
      </c>
      <c r="J234" s="56">
        <v>1830</v>
      </c>
      <c r="K234" s="56">
        <v>9530</v>
      </c>
      <c r="N234"/>
      <c r="O234"/>
      <c r="P234"/>
      <c r="Q234"/>
      <c r="R234"/>
      <c r="S234"/>
      <c r="T234"/>
      <c r="V234"/>
      <c r="W234"/>
      <c r="X234"/>
      <c r="Y234"/>
      <c r="Z234"/>
      <c r="AA234"/>
      <c r="AB234"/>
      <c r="AJ234"/>
    </row>
    <row r="235" spans="1:36" x14ac:dyDescent="0.3">
      <c r="A235" s="1">
        <v>42893</v>
      </c>
      <c r="B235" s="56">
        <v>601709</v>
      </c>
      <c r="C235" s="56" t="s">
        <v>188</v>
      </c>
      <c r="D235" s="56" t="s">
        <v>552</v>
      </c>
      <c r="E235" s="56" t="s">
        <v>195</v>
      </c>
      <c r="F235" s="56" t="s">
        <v>917</v>
      </c>
      <c r="G235" s="56">
        <v>1</v>
      </c>
      <c r="J235" s="56">
        <v>5</v>
      </c>
      <c r="K235" s="56">
        <v>13</v>
      </c>
      <c r="N235"/>
      <c r="O235"/>
      <c r="P235"/>
      <c r="Q235"/>
      <c r="R235"/>
      <c r="S235"/>
      <c r="T235"/>
      <c r="V235"/>
      <c r="W235"/>
      <c r="X235"/>
      <c r="Y235"/>
      <c r="Z235"/>
      <c r="AA235"/>
      <c r="AB235"/>
      <c r="AJ235"/>
    </row>
    <row r="236" spans="1:36" x14ac:dyDescent="0.3">
      <c r="A236" s="1">
        <v>42893</v>
      </c>
      <c r="B236" s="56">
        <v>601709</v>
      </c>
      <c r="C236" s="56" t="s">
        <v>110</v>
      </c>
      <c r="D236" s="56" t="s">
        <v>552</v>
      </c>
      <c r="E236" s="56" t="s">
        <v>112</v>
      </c>
      <c r="F236" s="56" t="s">
        <v>917</v>
      </c>
      <c r="G236" s="56">
        <v>1</v>
      </c>
      <c r="H236" s="56">
        <v>0</v>
      </c>
      <c r="J236" s="56">
        <v>5</v>
      </c>
      <c r="K236" s="56">
        <v>13</v>
      </c>
      <c r="N236"/>
      <c r="O236"/>
      <c r="P236"/>
      <c r="Q236"/>
      <c r="R236"/>
      <c r="S236"/>
      <c r="T236"/>
      <c r="V236"/>
      <c r="W236"/>
      <c r="X236"/>
      <c r="Y236"/>
      <c r="Z236"/>
      <c r="AA236"/>
      <c r="AB236"/>
      <c r="AJ236"/>
    </row>
    <row r="237" spans="1:36" x14ac:dyDescent="0.3">
      <c r="A237" s="1">
        <v>42893</v>
      </c>
      <c r="B237" s="56">
        <v>601709</v>
      </c>
      <c r="C237" s="56" t="s">
        <v>188</v>
      </c>
      <c r="D237" s="56" t="s">
        <v>552</v>
      </c>
      <c r="E237" s="56" t="s">
        <v>238</v>
      </c>
      <c r="F237" s="56" t="s">
        <v>917</v>
      </c>
      <c r="G237" s="56">
        <v>1</v>
      </c>
      <c r="J237" s="56">
        <v>4</v>
      </c>
      <c r="K237" s="56">
        <v>6</v>
      </c>
      <c r="N237"/>
      <c r="O237"/>
      <c r="P237"/>
      <c r="Q237"/>
      <c r="R237"/>
      <c r="S237"/>
      <c r="T237"/>
      <c r="V237"/>
      <c r="W237"/>
      <c r="X237"/>
      <c r="Y237"/>
      <c r="Z237"/>
      <c r="AA237"/>
      <c r="AB237"/>
      <c r="AJ237"/>
    </row>
    <row r="238" spans="1:36" x14ac:dyDescent="0.3">
      <c r="A238" s="1">
        <v>42893</v>
      </c>
      <c r="B238" s="56">
        <v>601709</v>
      </c>
      <c r="C238" s="56" t="s">
        <v>188</v>
      </c>
      <c r="D238" s="56" t="s">
        <v>552</v>
      </c>
      <c r="E238" s="56" t="s">
        <v>193</v>
      </c>
      <c r="F238" s="56" t="s">
        <v>917</v>
      </c>
      <c r="G238" s="56">
        <v>1</v>
      </c>
      <c r="J238" s="56">
        <v>6</v>
      </c>
      <c r="K238" s="56">
        <v>20</v>
      </c>
      <c r="N238"/>
      <c r="O238"/>
      <c r="P238"/>
      <c r="Q238"/>
      <c r="R238"/>
      <c r="S238"/>
      <c r="T238"/>
      <c r="V238"/>
      <c r="W238"/>
      <c r="X238"/>
      <c r="Y238"/>
      <c r="Z238"/>
      <c r="AA238"/>
      <c r="AB238"/>
      <c r="AJ238"/>
    </row>
    <row r="239" spans="1:36" x14ac:dyDescent="0.3">
      <c r="A239" s="1">
        <v>42893</v>
      </c>
      <c r="B239" s="56">
        <v>601709</v>
      </c>
      <c r="C239" s="56" t="s">
        <v>110</v>
      </c>
      <c r="D239" s="56" t="s">
        <v>920</v>
      </c>
      <c r="E239" s="56" t="s">
        <v>262</v>
      </c>
      <c r="F239" s="56" t="s">
        <v>917</v>
      </c>
      <c r="G239" s="56">
        <v>1</v>
      </c>
      <c r="H239" s="56">
        <v>217000</v>
      </c>
      <c r="J239" s="56">
        <v>229000</v>
      </c>
      <c r="K239" s="56">
        <v>2829000</v>
      </c>
      <c r="N239"/>
      <c r="O239"/>
      <c r="P239"/>
      <c r="Q239"/>
      <c r="R239"/>
      <c r="S239"/>
      <c r="T239"/>
      <c r="V239"/>
      <c r="W239"/>
      <c r="X239"/>
      <c r="Y239"/>
      <c r="Z239"/>
      <c r="AA239"/>
      <c r="AB239"/>
      <c r="AJ239"/>
    </row>
    <row r="240" spans="1:36" x14ac:dyDescent="0.3">
      <c r="A240" s="1">
        <v>42893</v>
      </c>
      <c r="B240" s="56">
        <v>601709</v>
      </c>
      <c r="C240" s="56" t="s">
        <v>110</v>
      </c>
      <c r="D240" s="56" t="s">
        <v>920</v>
      </c>
      <c r="E240" s="56" t="s">
        <v>761</v>
      </c>
      <c r="F240" s="56" t="s">
        <v>917</v>
      </c>
      <c r="G240" s="56">
        <v>1</v>
      </c>
      <c r="H240" s="56">
        <v>576000</v>
      </c>
      <c r="J240" s="56">
        <v>10000</v>
      </c>
      <c r="K240" s="56">
        <v>144000</v>
      </c>
      <c r="N240"/>
      <c r="O240"/>
      <c r="P240"/>
      <c r="Q240"/>
      <c r="R240"/>
      <c r="S240"/>
      <c r="T240"/>
      <c r="V240"/>
      <c r="W240"/>
      <c r="X240"/>
      <c r="Y240"/>
      <c r="Z240"/>
      <c r="AA240"/>
      <c r="AB240"/>
      <c r="AJ240"/>
    </row>
    <row r="241" spans="1:36" x14ac:dyDescent="0.3">
      <c r="A241" s="1">
        <v>42893</v>
      </c>
      <c r="B241" s="56">
        <v>601709</v>
      </c>
      <c r="C241" s="56" t="s">
        <v>188</v>
      </c>
      <c r="D241" s="56" t="s">
        <v>920</v>
      </c>
      <c r="E241" s="56" t="s">
        <v>923</v>
      </c>
      <c r="F241" s="56" t="s">
        <v>917</v>
      </c>
      <c r="G241" s="56">
        <v>0</v>
      </c>
      <c r="J241" s="56">
        <v>15000</v>
      </c>
      <c r="K241" s="56">
        <v>100000</v>
      </c>
      <c r="N241"/>
      <c r="O241"/>
      <c r="P241"/>
      <c r="Q241"/>
      <c r="R241"/>
      <c r="S241"/>
      <c r="T241"/>
      <c r="V241"/>
      <c r="W241"/>
      <c r="X241"/>
      <c r="Y241"/>
      <c r="Z241"/>
      <c r="AA241"/>
      <c r="AB241"/>
      <c r="AJ241"/>
    </row>
    <row r="242" spans="1:36" x14ac:dyDescent="0.3">
      <c r="A242" s="1">
        <v>42893</v>
      </c>
      <c r="B242" s="56">
        <v>601709</v>
      </c>
      <c r="C242" s="56" t="s">
        <v>188</v>
      </c>
      <c r="D242" s="56" t="s">
        <v>920</v>
      </c>
      <c r="E242" s="56" t="s">
        <v>193</v>
      </c>
      <c r="F242" s="56" t="s">
        <v>917</v>
      </c>
      <c r="G242" s="56">
        <v>1</v>
      </c>
      <c r="J242" s="56">
        <v>300</v>
      </c>
      <c r="K242" s="56">
        <v>2000</v>
      </c>
      <c r="N242"/>
      <c r="O242"/>
      <c r="P242"/>
      <c r="Q242"/>
      <c r="R242"/>
      <c r="S242"/>
      <c r="T242"/>
      <c r="V242"/>
      <c r="W242"/>
      <c r="X242"/>
      <c r="Y242"/>
      <c r="Z242"/>
      <c r="AA242"/>
      <c r="AB242"/>
      <c r="AJ242"/>
    </row>
    <row r="243" spans="1:36" x14ac:dyDescent="0.3">
      <c r="A243" s="1">
        <v>42893</v>
      </c>
      <c r="B243" s="56">
        <v>601872</v>
      </c>
      <c r="C243" s="56" t="s">
        <v>105</v>
      </c>
      <c r="D243" s="56" t="s">
        <v>194</v>
      </c>
      <c r="E243" s="56" t="s">
        <v>783</v>
      </c>
      <c r="F243" s="56" t="s">
        <v>1014</v>
      </c>
      <c r="G243" s="56">
        <v>0</v>
      </c>
      <c r="H243" s="56">
        <v>5300000</v>
      </c>
      <c r="K243" s="56">
        <v>21000000</v>
      </c>
      <c r="L243" s="56">
        <v>0</v>
      </c>
      <c r="M243" s="56" t="s">
        <v>180</v>
      </c>
      <c r="N243"/>
      <c r="O243"/>
      <c r="P243"/>
      <c r="Q243"/>
      <c r="R243"/>
      <c r="S243"/>
      <c r="T243"/>
      <c r="V243"/>
      <c r="W243"/>
      <c r="X243"/>
      <c r="Y243"/>
      <c r="Z243"/>
      <c r="AA243"/>
      <c r="AB243"/>
      <c r="AJ243"/>
    </row>
    <row r="244" spans="1:36" x14ac:dyDescent="0.3">
      <c r="A244" s="1">
        <v>42893</v>
      </c>
      <c r="B244" s="56">
        <v>601872</v>
      </c>
      <c r="C244" s="56" t="s">
        <v>105</v>
      </c>
      <c r="D244" s="56" t="s">
        <v>194</v>
      </c>
      <c r="E244" s="56" t="s">
        <v>1024</v>
      </c>
      <c r="F244" s="56" t="s">
        <v>1014</v>
      </c>
      <c r="G244" s="56">
        <v>0</v>
      </c>
      <c r="H244" s="56">
        <v>65540800</v>
      </c>
      <c r="K244" s="56">
        <v>250000000</v>
      </c>
      <c r="L244" s="56">
        <v>0</v>
      </c>
      <c r="M244" s="56" t="s">
        <v>180</v>
      </c>
      <c r="N244"/>
      <c r="O244"/>
      <c r="P244"/>
      <c r="Q244"/>
      <c r="R244"/>
      <c r="S244"/>
      <c r="T244"/>
      <c r="V244"/>
      <c r="W244"/>
      <c r="X244"/>
      <c r="Y244"/>
      <c r="Z244"/>
      <c r="AA244"/>
      <c r="AB244"/>
      <c r="AJ244"/>
    </row>
    <row r="245" spans="1:36" x14ac:dyDescent="0.3">
      <c r="A245" s="1">
        <v>42893</v>
      </c>
      <c r="B245" s="56">
        <v>601872</v>
      </c>
      <c r="C245" s="56" t="s">
        <v>188</v>
      </c>
      <c r="D245" s="56" t="s">
        <v>1020</v>
      </c>
      <c r="E245" s="56" t="s">
        <v>195</v>
      </c>
      <c r="F245" s="56" t="s">
        <v>1014</v>
      </c>
      <c r="G245" s="56">
        <v>1</v>
      </c>
      <c r="K245" s="56">
        <v>4</v>
      </c>
      <c r="L245" s="56">
        <v>0</v>
      </c>
      <c r="M245" s="56" t="s">
        <v>180</v>
      </c>
      <c r="N245"/>
      <c r="O245"/>
      <c r="P245"/>
      <c r="Q245"/>
      <c r="R245"/>
      <c r="S245"/>
      <c r="T245"/>
      <c r="V245"/>
      <c r="W245"/>
      <c r="X245"/>
      <c r="Y245"/>
      <c r="Z245"/>
      <c r="AA245"/>
      <c r="AB245"/>
      <c r="AJ245"/>
    </row>
    <row r="246" spans="1:36" x14ac:dyDescent="0.3">
      <c r="A246" s="1">
        <v>42893</v>
      </c>
      <c r="B246" s="56">
        <v>601872</v>
      </c>
      <c r="C246" s="56" t="s">
        <v>110</v>
      </c>
      <c r="D246" s="56" t="s">
        <v>1020</v>
      </c>
      <c r="E246" s="56" t="s">
        <v>112</v>
      </c>
      <c r="F246" s="56" t="s">
        <v>1014</v>
      </c>
      <c r="G246" s="56">
        <v>1</v>
      </c>
      <c r="K246" s="56">
        <v>4</v>
      </c>
      <c r="L246" s="56">
        <v>0</v>
      </c>
      <c r="M246" s="56" t="s">
        <v>180</v>
      </c>
      <c r="N246"/>
      <c r="O246"/>
      <c r="P246"/>
      <c r="Q246"/>
      <c r="R246"/>
      <c r="S246"/>
      <c r="T246"/>
      <c r="V246"/>
      <c r="W246"/>
      <c r="X246"/>
      <c r="Y246"/>
      <c r="Z246"/>
      <c r="AA246"/>
      <c r="AB246"/>
      <c r="AJ246"/>
    </row>
    <row r="247" spans="1:36" x14ac:dyDescent="0.3">
      <c r="A247" s="1">
        <v>42893</v>
      </c>
      <c r="B247" s="56">
        <v>601872</v>
      </c>
      <c r="C247" s="56" t="s">
        <v>188</v>
      </c>
      <c r="D247" s="56" t="s">
        <v>1020</v>
      </c>
      <c r="E247" s="56" t="s">
        <v>238</v>
      </c>
      <c r="F247" s="56" t="s">
        <v>1014</v>
      </c>
      <c r="G247" s="56">
        <v>1</v>
      </c>
      <c r="J247" s="56">
        <v>0</v>
      </c>
      <c r="K247" s="56">
        <v>2</v>
      </c>
      <c r="N247"/>
      <c r="O247"/>
      <c r="P247"/>
      <c r="Q247"/>
      <c r="R247"/>
      <c r="S247"/>
      <c r="T247"/>
      <c r="V247"/>
      <c r="W247"/>
      <c r="X247"/>
      <c r="Y247"/>
      <c r="Z247"/>
      <c r="AA247"/>
      <c r="AB247"/>
      <c r="AJ247"/>
    </row>
    <row r="248" spans="1:36" x14ac:dyDescent="0.3">
      <c r="A248" s="1">
        <v>42893</v>
      </c>
      <c r="B248" s="56">
        <v>601872</v>
      </c>
      <c r="C248" s="56" t="s">
        <v>188</v>
      </c>
      <c r="D248" s="56" t="s">
        <v>1022</v>
      </c>
      <c r="E248" s="56" t="s">
        <v>238</v>
      </c>
      <c r="F248" s="56" t="s">
        <v>1014</v>
      </c>
      <c r="G248" s="56">
        <v>1</v>
      </c>
      <c r="K248" s="56">
        <v>4</v>
      </c>
      <c r="L248" s="56">
        <v>0</v>
      </c>
      <c r="M248" s="56" t="s">
        <v>180</v>
      </c>
      <c r="N248"/>
      <c r="O248"/>
      <c r="P248"/>
      <c r="Q248"/>
      <c r="R248"/>
      <c r="S248"/>
      <c r="T248"/>
      <c r="V248"/>
      <c r="W248"/>
      <c r="X248"/>
      <c r="Y248"/>
      <c r="Z248"/>
      <c r="AA248"/>
      <c r="AB248"/>
      <c r="AJ248"/>
    </row>
    <row r="249" spans="1:36" x14ac:dyDescent="0.3">
      <c r="A249" s="1">
        <v>42893</v>
      </c>
      <c r="B249" s="56">
        <v>601872</v>
      </c>
      <c r="C249" s="56" t="s">
        <v>110</v>
      </c>
      <c r="D249" s="56" t="s">
        <v>1016</v>
      </c>
      <c r="E249" s="56" t="s">
        <v>1017</v>
      </c>
      <c r="F249" s="56" t="s">
        <v>1014</v>
      </c>
      <c r="G249" s="56">
        <v>0</v>
      </c>
      <c r="H249" s="56">
        <v>24</v>
      </c>
      <c r="K249" s="56">
        <v>114</v>
      </c>
      <c r="L249" s="56">
        <v>0</v>
      </c>
      <c r="M249" s="56" t="s">
        <v>180</v>
      </c>
      <c r="N249"/>
      <c r="O249"/>
      <c r="P249"/>
      <c r="Q249"/>
      <c r="R249"/>
      <c r="S249"/>
      <c r="T249"/>
      <c r="V249"/>
      <c r="W249"/>
      <c r="X249"/>
      <c r="Y249"/>
      <c r="Z249"/>
      <c r="AA249"/>
      <c r="AB249"/>
      <c r="AJ249"/>
    </row>
    <row r="250" spans="1:36" x14ac:dyDescent="0.3">
      <c r="A250" s="1">
        <v>42893</v>
      </c>
      <c r="B250" s="56">
        <v>601872</v>
      </c>
      <c r="C250" s="56" t="s">
        <v>188</v>
      </c>
      <c r="D250" s="56" t="s">
        <v>1016</v>
      </c>
      <c r="E250" s="56" t="s">
        <v>1021</v>
      </c>
      <c r="F250" s="56" t="s">
        <v>1014</v>
      </c>
      <c r="G250" s="56">
        <v>0</v>
      </c>
      <c r="K250" s="56">
        <v>4000</v>
      </c>
      <c r="L250" s="56">
        <v>0</v>
      </c>
      <c r="M250" s="56" t="s">
        <v>180</v>
      </c>
      <c r="N250"/>
      <c r="O250"/>
      <c r="P250"/>
      <c r="Q250"/>
      <c r="R250"/>
      <c r="S250"/>
      <c r="T250"/>
      <c r="V250"/>
      <c r="W250"/>
      <c r="X250"/>
      <c r="Y250"/>
      <c r="Z250"/>
      <c r="AA250"/>
      <c r="AB250"/>
      <c r="AJ250"/>
    </row>
    <row r="251" spans="1:36" x14ac:dyDescent="0.3">
      <c r="A251" s="1">
        <v>42893</v>
      </c>
      <c r="B251" s="56">
        <v>601872</v>
      </c>
      <c r="C251" s="56" t="s">
        <v>110</v>
      </c>
      <c r="D251" s="56" t="s">
        <v>1016</v>
      </c>
      <c r="E251" s="56" t="s">
        <v>782</v>
      </c>
      <c r="F251" s="56" t="s">
        <v>1014</v>
      </c>
      <c r="G251" s="56">
        <v>0</v>
      </c>
      <c r="H251" s="56">
        <v>6100000</v>
      </c>
      <c r="K251" s="56">
        <v>2000000</v>
      </c>
      <c r="L251" s="56">
        <v>0</v>
      </c>
      <c r="M251" s="56" t="s">
        <v>180</v>
      </c>
      <c r="N251"/>
      <c r="O251"/>
      <c r="P251"/>
      <c r="Q251"/>
      <c r="R251"/>
      <c r="S251"/>
      <c r="T251"/>
      <c r="V251"/>
      <c r="W251"/>
      <c r="X251"/>
      <c r="Y251"/>
      <c r="Z251"/>
      <c r="AA251"/>
      <c r="AB251"/>
      <c r="AJ251"/>
    </row>
    <row r="252" spans="1:36" x14ac:dyDescent="0.3">
      <c r="A252" s="1">
        <v>42893</v>
      </c>
      <c r="B252" s="56">
        <v>601872</v>
      </c>
      <c r="C252" s="56" t="s">
        <v>188</v>
      </c>
      <c r="D252" s="56" t="s">
        <v>1016</v>
      </c>
      <c r="E252" s="56" t="s">
        <v>238</v>
      </c>
      <c r="F252" s="56" t="s">
        <v>1014</v>
      </c>
      <c r="G252" s="56">
        <v>1</v>
      </c>
      <c r="K252" s="56">
        <v>4</v>
      </c>
      <c r="L252" s="56">
        <v>0</v>
      </c>
      <c r="M252" s="56" t="s">
        <v>180</v>
      </c>
      <c r="N252"/>
      <c r="O252"/>
      <c r="P252"/>
      <c r="Q252"/>
      <c r="R252"/>
      <c r="S252"/>
      <c r="T252"/>
      <c r="V252"/>
      <c r="W252"/>
      <c r="X252"/>
      <c r="Y252"/>
      <c r="Z252"/>
      <c r="AA252"/>
      <c r="AB252"/>
      <c r="AJ252"/>
    </row>
    <row r="253" spans="1:36" x14ac:dyDescent="0.3">
      <c r="A253" s="1">
        <v>42893</v>
      </c>
      <c r="B253" s="56">
        <v>601872</v>
      </c>
      <c r="C253" s="56" t="s">
        <v>110</v>
      </c>
      <c r="D253" s="56" t="s">
        <v>1019</v>
      </c>
      <c r="E253" s="56" t="s">
        <v>767</v>
      </c>
      <c r="F253" s="56" t="s">
        <v>1014</v>
      </c>
      <c r="G253" s="56">
        <v>0</v>
      </c>
      <c r="H253" s="56">
        <v>40</v>
      </c>
      <c r="K253" s="56">
        <v>250</v>
      </c>
      <c r="L253" s="56">
        <v>0</v>
      </c>
      <c r="M253" s="56" t="s">
        <v>180</v>
      </c>
      <c r="N253"/>
      <c r="O253"/>
      <c r="P253"/>
      <c r="Q253"/>
      <c r="R253"/>
      <c r="S253"/>
      <c r="T253"/>
      <c r="V253"/>
      <c r="W253"/>
      <c r="X253"/>
      <c r="Y253"/>
      <c r="Z253"/>
      <c r="AA253"/>
      <c r="AB253"/>
      <c r="AJ253"/>
    </row>
    <row r="254" spans="1:36" x14ac:dyDescent="0.3">
      <c r="A254" s="1">
        <v>42893</v>
      </c>
      <c r="B254" s="56">
        <v>601872</v>
      </c>
      <c r="C254" s="56" t="s">
        <v>110</v>
      </c>
      <c r="D254" s="56" t="s">
        <v>1019</v>
      </c>
      <c r="E254" s="56" t="s">
        <v>557</v>
      </c>
      <c r="F254" s="56" t="s">
        <v>1014</v>
      </c>
      <c r="G254" s="56">
        <v>1</v>
      </c>
      <c r="H254" s="56">
        <v>54000</v>
      </c>
      <c r="K254" s="56">
        <v>180000</v>
      </c>
      <c r="L254" s="56">
        <v>0</v>
      </c>
      <c r="M254" s="56" t="s">
        <v>180</v>
      </c>
      <c r="N254"/>
      <c r="O254"/>
      <c r="P254"/>
      <c r="Q254"/>
      <c r="R254"/>
      <c r="S254"/>
      <c r="T254"/>
      <c r="V254"/>
      <c r="W254"/>
      <c r="X254"/>
      <c r="Y254"/>
      <c r="Z254"/>
      <c r="AA254"/>
      <c r="AB254"/>
      <c r="AJ254"/>
    </row>
    <row r="255" spans="1:36" x14ac:dyDescent="0.3">
      <c r="A255" s="1">
        <v>42893</v>
      </c>
      <c r="B255" s="56">
        <v>601872</v>
      </c>
      <c r="C255" s="56" t="s">
        <v>188</v>
      </c>
      <c r="D255" s="56" t="s">
        <v>1019</v>
      </c>
      <c r="E255" s="56" t="s">
        <v>351</v>
      </c>
      <c r="F255" s="56" t="s">
        <v>1014</v>
      </c>
      <c r="G255" s="56">
        <v>1</v>
      </c>
      <c r="K255" s="56">
        <v>2</v>
      </c>
      <c r="L255" s="56">
        <v>0</v>
      </c>
      <c r="M255" s="56" t="s">
        <v>180</v>
      </c>
      <c r="N255"/>
      <c r="O255"/>
      <c r="P255"/>
      <c r="Q255"/>
      <c r="R255"/>
      <c r="S255"/>
      <c r="T255"/>
      <c r="V255"/>
      <c r="W255"/>
      <c r="X255"/>
      <c r="Y255"/>
      <c r="Z255"/>
      <c r="AA255"/>
      <c r="AB255"/>
      <c r="AJ255"/>
    </row>
    <row r="256" spans="1:36" x14ac:dyDescent="0.3">
      <c r="A256" s="1">
        <v>42893</v>
      </c>
      <c r="B256" s="56">
        <v>601872</v>
      </c>
      <c r="C256" s="56" t="s">
        <v>188</v>
      </c>
      <c r="D256" s="56" t="s">
        <v>1019</v>
      </c>
      <c r="E256" s="56" t="s">
        <v>195</v>
      </c>
      <c r="F256" s="56" t="s">
        <v>1014</v>
      </c>
      <c r="G256" s="56">
        <v>1</v>
      </c>
      <c r="K256" s="56">
        <v>6</v>
      </c>
      <c r="L256" s="56">
        <v>0</v>
      </c>
      <c r="M256" s="56" t="s">
        <v>180</v>
      </c>
      <c r="N256"/>
      <c r="O256"/>
      <c r="P256"/>
      <c r="Q256"/>
      <c r="R256"/>
      <c r="S256"/>
      <c r="T256"/>
      <c r="V256"/>
      <c r="W256"/>
      <c r="X256"/>
      <c r="Y256"/>
      <c r="Z256"/>
      <c r="AA256"/>
      <c r="AB256"/>
      <c r="AJ256"/>
    </row>
    <row r="257" spans="1:36" x14ac:dyDescent="0.3">
      <c r="A257" s="1">
        <v>42893</v>
      </c>
      <c r="B257" s="56">
        <v>601872</v>
      </c>
      <c r="C257" s="56" t="s">
        <v>110</v>
      </c>
      <c r="D257" s="56" t="s">
        <v>1019</v>
      </c>
      <c r="E257" s="56" t="s">
        <v>112</v>
      </c>
      <c r="F257" s="56" t="s">
        <v>1014</v>
      </c>
      <c r="G257" s="56">
        <v>1</v>
      </c>
      <c r="K257" s="56">
        <v>4</v>
      </c>
      <c r="L257" s="56">
        <v>0</v>
      </c>
      <c r="M257" s="56" t="s">
        <v>180</v>
      </c>
      <c r="N257"/>
      <c r="O257"/>
      <c r="P257"/>
      <c r="Q257"/>
      <c r="R257"/>
      <c r="S257"/>
      <c r="T257"/>
      <c r="V257"/>
      <c r="W257"/>
      <c r="X257"/>
      <c r="Y257"/>
      <c r="Z257"/>
      <c r="AA257"/>
      <c r="AB257"/>
      <c r="AJ257"/>
    </row>
    <row r="258" spans="1:36" x14ac:dyDescent="0.3">
      <c r="A258" s="1">
        <v>42893</v>
      </c>
      <c r="B258" s="56">
        <v>601872</v>
      </c>
      <c r="C258" s="56" t="s">
        <v>188</v>
      </c>
      <c r="D258" s="56" t="s">
        <v>1019</v>
      </c>
      <c r="E258" s="56" t="s">
        <v>238</v>
      </c>
      <c r="F258" s="56" t="s">
        <v>1014</v>
      </c>
      <c r="G258" s="56">
        <v>1</v>
      </c>
      <c r="K258" s="56">
        <v>4</v>
      </c>
      <c r="L258" s="56">
        <v>0</v>
      </c>
      <c r="M258" s="56" t="s">
        <v>180</v>
      </c>
      <c r="N258"/>
      <c r="O258"/>
      <c r="P258"/>
      <c r="Q258"/>
      <c r="R258"/>
      <c r="S258"/>
      <c r="T258"/>
      <c r="V258"/>
      <c r="W258"/>
      <c r="X258"/>
      <c r="Y258"/>
      <c r="Z258"/>
      <c r="AA258"/>
      <c r="AB258"/>
      <c r="AJ258"/>
    </row>
    <row r="259" spans="1:36" x14ac:dyDescent="0.3">
      <c r="A259" s="1">
        <v>42893</v>
      </c>
      <c r="B259" s="56">
        <v>601872</v>
      </c>
      <c r="C259" s="56" t="s">
        <v>110</v>
      </c>
      <c r="D259" s="56" t="s">
        <v>1019</v>
      </c>
      <c r="E259" s="56" t="s">
        <v>1023</v>
      </c>
      <c r="F259" s="56" t="s">
        <v>1014</v>
      </c>
      <c r="G259" s="56">
        <v>1</v>
      </c>
      <c r="K259" s="56">
        <v>4</v>
      </c>
      <c r="L259" s="56">
        <v>0</v>
      </c>
      <c r="M259" s="56" t="s">
        <v>180</v>
      </c>
      <c r="N259"/>
      <c r="O259"/>
      <c r="P259"/>
      <c r="Q259"/>
      <c r="R259"/>
      <c r="S259"/>
      <c r="T259"/>
      <c r="V259"/>
      <c r="W259"/>
      <c r="X259"/>
      <c r="Y259"/>
      <c r="Z259"/>
      <c r="AA259"/>
      <c r="AB259"/>
      <c r="AJ259"/>
    </row>
    <row r="260" spans="1:36" x14ac:dyDescent="0.3">
      <c r="A260" s="1">
        <v>42893</v>
      </c>
      <c r="B260" s="56">
        <v>601872</v>
      </c>
      <c r="C260" s="56" t="s">
        <v>188</v>
      </c>
      <c r="D260" s="56" t="s">
        <v>1019</v>
      </c>
      <c r="E260" s="56" t="s">
        <v>930</v>
      </c>
      <c r="F260" s="56" t="s">
        <v>1014</v>
      </c>
      <c r="G260" s="56">
        <v>1</v>
      </c>
      <c r="K260" s="56">
        <v>4</v>
      </c>
      <c r="L260" s="56">
        <v>0</v>
      </c>
      <c r="M260" s="56" t="s">
        <v>180</v>
      </c>
      <c r="N260"/>
      <c r="O260"/>
      <c r="P260"/>
      <c r="Q260"/>
      <c r="R260"/>
      <c r="S260"/>
      <c r="T260"/>
      <c r="V260"/>
      <c r="W260"/>
      <c r="X260"/>
      <c r="Y260"/>
      <c r="Z260"/>
      <c r="AA260"/>
      <c r="AB260"/>
      <c r="AJ260"/>
    </row>
    <row r="261" spans="1:36" x14ac:dyDescent="0.3">
      <c r="A261" s="1">
        <v>42893</v>
      </c>
      <c r="B261" s="56">
        <v>601936</v>
      </c>
      <c r="C261" s="56" t="s">
        <v>105</v>
      </c>
      <c r="D261" s="56" t="s">
        <v>194</v>
      </c>
      <c r="E261" s="56" t="s">
        <v>691</v>
      </c>
      <c r="F261" s="56" t="s">
        <v>1053</v>
      </c>
      <c r="G261" s="56">
        <v>1</v>
      </c>
      <c r="H261" s="56">
        <v>0</v>
      </c>
      <c r="J261" s="56">
        <v>40000</v>
      </c>
      <c r="K261" s="56">
        <v>2000000</v>
      </c>
      <c r="N261"/>
      <c r="O261"/>
      <c r="P261"/>
      <c r="Q261"/>
      <c r="R261"/>
      <c r="S261"/>
      <c r="T261"/>
      <c r="V261"/>
      <c r="W261"/>
      <c r="X261"/>
      <c r="Y261"/>
      <c r="Z261"/>
      <c r="AA261"/>
      <c r="AB261"/>
      <c r="AJ261"/>
    </row>
    <row r="262" spans="1:36" x14ac:dyDescent="0.3">
      <c r="A262" s="1">
        <v>42893</v>
      </c>
      <c r="B262" s="56">
        <v>601936</v>
      </c>
      <c r="C262" s="56" t="s">
        <v>105</v>
      </c>
      <c r="D262" s="56" t="s">
        <v>194</v>
      </c>
      <c r="E262" s="56" t="s">
        <v>1057</v>
      </c>
      <c r="F262" s="56" t="s">
        <v>1053</v>
      </c>
      <c r="G262" s="56">
        <v>1</v>
      </c>
      <c r="H262" s="56">
        <v>0</v>
      </c>
      <c r="J262" s="56">
        <v>20000</v>
      </c>
      <c r="K262" s="56">
        <v>1000000</v>
      </c>
      <c r="N262"/>
      <c r="O262"/>
      <c r="P262"/>
      <c r="Q262"/>
      <c r="R262"/>
      <c r="S262"/>
      <c r="T262"/>
      <c r="V262"/>
      <c r="W262"/>
      <c r="X262"/>
      <c r="Y262"/>
      <c r="Z262"/>
      <c r="AA262"/>
      <c r="AB262"/>
      <c r="AJ262"/>
    </row>
    <row r="263" spans="1:36" x14ac:dyDescent="0.3">
      <c r="A263" s="1">
        <v>42893</v>
      </c>
      <c r="B263" s="56">
        <v>601936</v>
      </c>
      <c r="C263" s="56" t="s">
        <v>105</v>
      </c>
      <c r="D263" s="56" t="s">
        <v>194</v>
      </c>
      <c r="E263" s="56" t="s">
        <v>760</v>
      </c>
      <c r="F263" s="56" t="s">
        <v>1053</v>
      </c>
      <c r="G263" s="56">
        <v>1</v>
      </c>
      <c r="H263" s="56">
        <v>0</v>
      </c>
      <c r="J263" s="56">
        <v>400000</v>
      </c>
      <c r="K263" s="56">
        <v>13800000</v>
      </c>
      <c r="N263"/>
      <c r="O263"/>
      <c r="P263"/>
      <c r="Q263"/>
      <c r="R263"/>
      <c r="S263"/>
      <c r="T263"/>
      <c r="V263"/>
      <c r="W263"/>
      <c r="X263"/>
      <c r="Y263"/>
      <c r="Z263"/>
      <c r="AA263"/>
      <c r="AB263"/>
      <c r="AJ263"/>
    </row>
    <row r="264" spans="1:36" x14ac:dyDescent="0.3">
      <c r="A264" s="1">
        <v>42893</v>
      </c>
      <c r="B264" s="56">
        <v>601936</v>
      </c>
      <c r="C264" s="56" t="s">
        <v>188</v>
      </c>
      <c r="D264" s="56" t="s">
        <v>241</v>
      </c>
      <c r="E264" s="56" t="s">
        <v>195</v>
      </c>
      <c r="F264" s="56" t="s">
        <v>1053</v>
      </c>
      <c r="G264" s="56">
        <v>1</v>
      </c>
      <c r="K264" s="56">
        <v>4</v>
      </c>
      <c r="L264" s="56">
        <v>0</v>
      </c>
      <c r="M264" s="56" t="s">
        <v>180</v>
      </c>
      <c r="N264"/>
      <c r="O264"/>
      <c r="P264"/>
      <c r="Q264"/>
      <c r="R264"/>
      <c r="S264"/>
      <c r="T264"/>
      <c r="V264"/>
      <c r="W264"/>
      <c r="X264"/>
      <c r="Y264"/>
      <c r="Z264"/>
      <c r="AA264"/>
      <c r="AB264"/>
      <c r="AJ264"/>
    </row>
    <row r="265" spans="1:36" x14ac:dyDescent="0.3">
      <c r="A265" s="1">
        <v>42893</v>
      </c>
      <c r="B265" s="56">
        <v>601936</v>
      </c>
      <c r="C265" s="56" t="s">
        <v>110</v>
      </c>
      <c r="D265" s="56" t="s">
        <v>241</v>
      </c>
      <c r="E265" s="56" t="s">
        <v>112</v>
      </c>
      <c r="F265" s="56" t="s">
        <v>1053</v>
      </c>
      <c r="G265" s="56">
        <v>1</v>
      </c>
      <c r="H265" s="56">
        <v>0</v>
      </c>
      <c r="K265" s="56">
        <v>2</v>
      </c>
      <c r="L265" s="56">
        <v>0</v>
      </c>
      <c r="M265" s="56" t="s">
        <v>180</v>
      </c>
      <c r="N265"/>
      <c r="O265"/>
      <c r="P265"/>
      <c r="Q265"/>
      <c r="R265"/>
      <c r="S265"/>
      <c r="T265"/>
      <c r="V265"/>
      <c r="W265"/>
      <c r="X265"/>
      <c r="Y265"/>
      <c r="Z265"/>
      <c r="AA265"/>
      <c r="AB265"/>
      <c r="AJ265"/>
    </row>
    <row r="266" spans="1:36" x14ac:dyDescent="0.3">
      <c r="A266" s="1">
        <v>42893</v>
      </c>
      <c r="B266" s="56">
        <v>601936</v>
      </c>
      <c r="C266" s="56" t="s">
        <v>188</v>
      </c>
      <c r="D266" s="56" t="s">
        <v>241</v>
      </c>
      <c r="E266" s="56" t="s">
        <v>238</v>
      </c>
      <c r="F266" s="56" t="s">
        <v>1053</v>
      </c>
      <c r="G266" s="56">
        <v>1</v>
      </c>
      <c r="J266" s="56">
        <v>0</v>
      </c>
      <c r="K266" s="56">
        <v>2</v>
      </c>
      <c r="N266"/>
      <c r="O266"/>
      <c r="P266"/>
      <c r="Q266"/>
      <c r="R266"/>
      <c r="S266"/>
      <c r="T266"/>
      <c r="V266"/>
      <c r="W266"/>
      <c r="X266"/>
      <c r="Y266"/>
      <c r="Z266"/>
      <c r="AA266"/>
      <c r="AB266"/>
      <c r="AJ266"/>
    </row>
    <row r="267" spans="1:36" x14ac:dyDescent="0.3">
      <c r="A267" s="1">
        <v>42893</v>
      </c>
      <c r="B267" s="56">
        <v>601936</v>
      </c>
      <c r="C267" s="56" t="s">
        <v>188</v>
      </c>
      <c r="D267" s="56" t="s">
        <v>552</v>
      </c>
      <c r="E267" s="56" t="s">
        <v>447</v>
      </c>
      <c r="F267" s="56" t="s">
        <v>1053</v>
      </c>
      <c r="G267" s="56">
        <v>1</v>
      </c>
      <c r="J267" s="56">
        <v>2</v>
      </c>
      <c r="K267" s="56">
        <v>4</v>
      </c>
      <c r="N267"/>
      <c r="O267"/>
      <c r="P267"/>
      <c r="Q267"/>
      <c r="R267"/>
      <c r="S267"/>
      <c r="T267"/>
      <c r="V267"/>
      <c r="W267"/>
      <c r="X267"/>
      <c r="Y267"/>
      <c r="Z267"/>
      <c r="AA267"/>
      <c r="AB267"/>
      <c r="AJ267"/>
    </row>
    <row r="268" spans="1:36" x14ac:dyDescent="0.3">
      <c r="A268" s="1">
        <v>42893</v>
      </c>
      <c r="B268" s="56">
        <v>601936</v>
      </c>
      <c r="C268" s="56" t="s">
        <v>110</v>
      </c>
      <c r="D268" s="56" t="s">
        <v>552</v>
      </c>
      <c r="E268" s="56" t="s">
        <v>253</v>
      </c>
      <c r="F268" s="56" t="s">
        <v>1053</v>
      </c>
      <c r="G268" s="56">
        <v>1</v>
      </c>
      <c r="H268" s="56">
        <v>0</v>
      </c>
      <c r="J268" s="56">
        <v>2</v>
      </c>
      <c r="K268" s="56">
        <v>4</v>
      </c>
      <c r="N268"/>
      <c r="O268"/>
      <c r="P268"/>
      <c r="Q268"/>
      <c r="R268"/>
      <c r="S268"/>
      <c r="T268"/>
      <c r="V268"/>
      <c r="W268"/>
      <c r="X268"/>
      <c r="Y268"/>
      <c r="Z268"/>
      <c r="AA268"/>
      <c r="AB268"/>
      <c r="AJ268"/>
    </row>
    <row r="269" spans="1:36" x14ac:dyDescent="0.3">
      <c r="A269" s="1">
        <v>42893</v>
      </c>
      <c r="B269" s="56">
        <v>601936</v>
      </c>
      <c r="C269" s="56" t="s">
        <v>188</v>
      </c>
      <c r="D269" s="56" t="s">
        <v>552</v>
      </c>
      <c r="E269" s="56" t="s">
        <v>238</v>
      </c>
      <c r="F269" s="56" t="s">
        <v>1053</v>
      </c>
      <c r="G269" s="56">
        <v>1</v>
      </c>
      <c r="K269" s="56">
        <v>4</v>
      </c>
      <c r="L269" s="56">
        <v>0</v>
      </c>
      <c r="M269" s="56" t="s">
        <v>180</v>
      </c>
      <c r="N269"/>
      <c r="O269"/>
      <c r="P269"/>
      <c r="Q269"/>
      <c r="R269"/>
      <c r="S269"/>
      <c r="T269"/>
      <c r="V269"/>
      <c r="W269"/>
      <c r="X269"/>
      <c r="Y269"/>
      <c r="Z269"/>
      <c r="AA269"/>
      <c r="AB269"/>
      <c r="AJ269"/>
    </row>
    <row r="270" spans="1:36" x14ac:dyDescent="0.3">
      <c r="A270" s="1">
        <v>42893</v>
      </c>
      <c r="B270" s="56">
        <v>601936</v>
      </c>
      <c r="C270" s="56" t="s">
        <v>110</v>
      </c>
      <c r="D270" s="56" t="s">
        <v>920</v>
      </c>
      <c r="E270" s="56" t="s">
        <v>754</v>
      </c>
      <c r="F270" s="56" t="s">
        <v>1053</v>
      </c>
      <c r="G270" s="56">
        <v>0</v>
      </c>
      <c r="H270" s="56">
        <v>0</v>
      </c>
      <c r="J270" s="56">
        <v>2</v>
      </c>
      <c r="K270" s="56">
        <v>2</v>
      </c>
      <c r="N270"/>
      <c r="O270"/>
      <c r="P270"/>
      <c r="Q270"/>
      <c r="R270"/>
      <c r="S270"/>
      <c r="T270"/>
      <c r="V270"/>
      <c r="W270"/>
      <c r="X270"/>
      <c r="Y270"/>
      <c r="Z270"/>
      <c r="AA270"/>
      <c r="AB270"/>
      <c r="AJ270"/>
    </row>
    <row r="271" spans="1:36" x14ac:dyDescent="0.3">
      <c r="A271" s="1">
        <v>42893</v>
      </c>
      <c r="B271" s="56">
        <v>601936</v>
      </c>
      <c r="C271" s="56" t="s">
        <v>188</v>
      </c>
      <c r="D271" s="56" t="s">
        <v>920</v>
      </c>
      <c r="E271" s="56" t="s">
        <v>195</v>
      </c>
      <c r="F271" s="56" t="s">
        <v>1053</v>
      </c>
      <c r="G271" s="56">
        <v>1</v>
      </c>
      <c r="J271" s="56">
        <v>2</v>
      </c>
      <c r="K271" s="56">
        <v>4</v>
      </c>
      <c r="N271"/>
      <c r="O271"/>
      <c r="P271"/>
      <c r="Q271"/>
      <c r="R271"/>
      <c r="S271"/>
      <c r="T271"/>
      <c r="V271"/>
      <c r="W271"/>
      <c r="X271"/>
      <c r="Y271"/>
      <c r="Z271"/>
      <c r="AA271"/>
      <c r="AB271"/>
      <c r="AJ271"/>
    </row>
    <row r="272" spans="1:36" x14ac:dyDescent="0.3">
      <c r="A272" s="1">
        <v>42893</v>
      </c>
      <c r="B272" s="56">
        <v>601936</v>
      </c>
      <c r="C272" s="56" t="s">
        <v>188</v>
      </c>
      <c r="D272" s="56" t="s">
        <v>920</v>
      </c>
      <c r="E272" s="56" t="s">
        <v>238</v>
      </c>
      <c r="F272" s="56" t="s">
        <v>1053</v>
      </c>
      <c r="G272" s="56">
        <v>1</v>
      </c>
      <c r="J272" s="56">
        <v>2</v>
      </c>
      <c r="K272" s="56">
        <v>2</v>
      </c>
      <c r="N272"/>
      <c r="O272"/>
      <c r="P272"/>
      <c r="Q272"/>
      <c r="R272"/>
      <c r="S272"/>
      <c r="T272"/>
      <c r="V272"/>
      <c r="W272"/>
      <c r="X272"/>
      <c r="Y272"/>
      <c r="Z272"/>
      <c r="AA272"/>
      <c r="AB272"/>
      <c r="AJ272"/>
    </row>
    <row r="273" spans="1:36" x14ac:dyDescent="0.3">
      <c r="A273" s="1">
        <v>42893</v>
      </c>
      <c r="B273" s="56">
        <v>601936</v>
      </c>
      <c r="C273" s="56" t="s">
        <v>110</v>
      </c>
      <c r="D273" s="56" t="s">
        <v>1059</v>
      </c>
      <c r="E273" s="56" t="s">
        <v>557</v>
      </c>
      <c r="F273" s="56" t="s">
        <v>1053</v>
      </c>
      <c r="G273" s="56">
        <v>1</v>
      </c>
      <c r="H273" s="56">
        <v>0</v>
      </c>
      <c r="J273" s="56">
        <v>100</v>
      </c>
      <c r="K273" s="56">
        <v>8100</v>
      </c>
      <c r="N273"/>
      <c r="O273"/>
      <c r="P273"/>
      <c r="Q273"/>
      <c r="R273"/>
      <c r="S273"/>
      <c r="T273"/>
      <c r="V273"/>
      <c r="W273"/>
      <c r="X273"/>
      <c r="Y273"/>
      <c r="Z273"/>
      <c r="AA273"/>
      <c r="AB273"/>
      <c r="AJ273"/>
    </row>
    <row r="274" spans="1:36" x14ac:dyDescent="0.3">
      <c r="A274" s="1">
        <v>42893</v>
      </c>
      <c r="B274" s="56">
        <v>601936</v>
      </c>
      <c r="C274" s="56" t="s">
        <v>188</v>
      </c>
      <c r="D274" s="56" t="s">
        <v>1059</v>
      </c>
      <c r="E274" s="56" t="s">
        <v>195</v>
      </c>
      <c r="F274" s="56" t="s">
        <v>1053</v>
      </c>
      <c r="G274" s="56">
        <v>1</v>
      </c>
      <c r="J274" s="56">
        <v>6</v>
      </c>
      <c r="K274" s="56">
        <v>12</v>
      </c>
      <c r="N274"/>
      <c r="O274"/>
      <c r="P274"/>
      <c r="Q274"/>
      <c r="R274"/>
      <c r="S274"/>
      <c r="T274"/>
      <c r="V274"/>
      <c r="W274"/>
      <c r="X274"/>
      <c r="Y274"/>
      <c r="Z274"/>
      <c r="AA274"/>
      <c r="AB274"/>
      <c r="AJ274"/>
    </row>
    <row r="275" spans="1:36" x14ac:dyDescent="0.3">
      <c r="A275" s="1">
        <v>42893</v>
      </c>
      <c r="B275" s="56">
        <v>601936</v>
      </c>
      <c r="C275" s="56" t="s">
        <v>188</v>
      </c>
      <c r="D275" s="56" t="s">
        <v>1059</v>
      </c>
      <c r="E275" s="56" t="s">
        <v>238</v>
      </c>
      <c r="F275" s="56" t="s">
        <v>1053</v>
      </c>
      <c r="G275" s="56">
        <v>1</v>
      </c>
      <c r="J275" s="56">
        <v>6</v>
      </c>
      <c r="K275" s="56">
        <v>12</v>
      </c>
      <c r="N275"/>
      <c r="O275"/>
      <c r="P275"/>
      <c r="Q275"/>
      <c r="R275"/>
      <c r="S275"/>
      <c r="T275"/>
      <c r="V275"/>
      <c r="W275"/>
      <c r="X275"/>
      <c r="Y275"/>
      <c r="Z275"/>
      <c r="AA275"/>
      <c r="AB275"/>
      <c r="AJ275"/>
    </row>
    <row r="276" spans="1:36" x14ac:dyDescent="0.3">
      <c r="A276" s="1">
        <v>42893</v>
      </c>
      <c r="B276" s="56">
        <v>601936</v>
      </c>
      <c r="C276" s="56" t="s">
        <v>110</v>
      </c>
      <c r="D276" s="56" t="s">
        <v>1058</v>
      </c>
      <c r="E276" s="56" t="s">
        <v>465</v>
      </c>
      <c r="F276" s="56" t="s">
        <v>1053</v>
      </c>
      <c r="G276" s="56">
        <v>1</v>
      </c>
      <c r="H276" s="56">
        <v>0</v>
      </c>
      <c r="J276" s="56">
        <v>20000</v>
      </c>
      <c r="K276" s="56">
        <v>1000000</v>
      </c>
      <c r="N276"/>
      <c r="O276"/>
      <c r="P276"/>
      <c r="Q276"/>
      <c r="R276"/>
      <c r="S276"/>
      <c r="T276"/>
      <c r="V276"/>
      <c r="W276"/>
      <c r="X276"/>
      <c r="Y276"/>
      <c r="Z276"/>
      <c r="AA276"/>
      <c r="AB276"/>
      <c r="AJ276"/>
    </row>
    <row r="277" spans="1:36" x14ac:dyDescent="0.3">
      <c r="A277" s="1">
        <v>42893</v>
      </c>
      <c r="B277" s="56">
        <v>601936</v>
      </c>
      <c r="C277" s="56" t="s">
        <v>188</v>
      </c>
      <c r="D277" s="56" t="s">
        <v>1058</v>
      </c>
      <c r="E277" s="56" t="s">
        <v>238</v>
      </c>
      <c r="F277" s="56" t="s">
        <v>1053</v>
      </c>
      <c r="G277" s="56">
        <v>1</v>
      </c>
      <c r="J277" s="56">
        <v>4</v>
      </c>
      <c r="K277" s="56">
        <v>6</v>
      </c>
      <c r="N277"/>
      <c r="O277"/>
      <c r="P277"/>
      <c r="Q277"/>
      <c r="R277"/>
      <c r="S277"/>
      <c r="T277"/>
      <c r="V277"/>
      <c r="W277"/>
      <c r="X277"/>
      <c r="Y277"/>
      <c r="Z277"/>
      <c r="AA277"/>
      <c r="AB277"/>
      <c r="AJ277"/>
    </row>
    <row r="278" spans="1:36" x14ac:dyDescent="0.3">
      <c r="A278" s="1">
        <v>42893</v>
      </c>
      <c r="B278" s="56">
        <v>601936</v>
      </c>
      <c r="C278" s="56" t="s">
        <v>110</v>
      </c>
      <c r="D278" s="56" t="s">
        <v>1058</v>
      </c>
      <c r="E278" s="56" t="s">
        <v>255</v>
      </c>
      <c r="F278" s="56" t="s">
        <v>1053</v>
      </c>
      <c r="G278" s="56">
        <v>1</v>
      </c>
      <c r="H278" s="56">
        <v>0</v>
      </c>
      <c r="J278" s="56">
        <v>1000000</v>
      </c>
      <c r="K278" s="56">
        <v>20000000</v>
      </c>
      <c r="N278"/>
      <c r="O278"/>
      <c r="P278"/>
      <c r="Q278"/>
      <c r="R278"/>
      <c r="S278"/>
      <c r="T278"/>
      <c r="V278"/>
      <c r="W278"/>
      <c r="X278"/>
      <c r="Y278"/>
      <c r="Z278"/>
      <c r="AA278"/>
      <c r="AB278"/>
      <c r="AJ278"/>
    </row>
    <row r="279" spans="1:36" x14ac:dyDescent="0.3">
      <c r="A279" s="1">
        <v>42893</v>
      </c>
      <c r="B279" s="56">
        <v>601936</v>
      </c>
      <c r="C279" s="56" t="s">
        <v>110</v>
      </c>
      <c r="D279" s="56" t="s">
        <v>1060</v>
      </c>
      <c r="E279" s="56" t="s">
        <v>836</v>
      </c>
      <c r="F279" s="56" t="s">
        <v>1053</v>
      </c>
      <c r="G279" s="56">
        <v>1</v>
      </c>
      <c r="H279" s="56">
        <v>0</v>
      </c>
      <c r="K279" s="56">
        <v>14</v>
      </c>
      <c r="L279" s="56">
        <v>0</v>
      </c>
      <c r="M279" s="56" t="s">
        <v>180</v>
      </c>
      <c r="N279"/>
      <c r="O279"/>
      <c r="P279"/>
      <c r="Q279"/>
      <c r="R279"/>
      <c r="S279"/>
      <c r="T279"/>
      <c r="V279"/>
      <c r="W279"/>
      <c r="X279"/>
      <c r="Y279"/>
      <c r="Z279"/>
      <c r="AA279"/>
      <c r="AB279"/>
      <c r="AJ279"/>
    </row>
    <row r="280" spans="1:36" x14ac:dyDescent="0.3">
      <c r="A280" s="1">
        <v>42893</v>
      </c>
      <c r="B280" s="56">
        <v>601936</v>
      </c>
      <c r="C280" s="56" t="s">
        <v>188</v>
      </c>
      <c r="D280" s="56" t="s">
        <v>1060</v>
      </c>
      <c r="E280" s="56" t="s">
        <v>238</v>
      </c>
      <c r="F280" s="56" t="s">
        <v>1053</v>
      </c>
      <c r="G280" s="56">
        <v>1</v>
      </c>
      <c r="K280" s="56">
        <v>4</v>
      </c>
      <c r="L280" s="56">
        <v>0</v>
      </c>
      <c r="M280" s="56" t="s">
        <v>180</v>
      </c>
      <c r="N280"/>
      <c r="O280"/>
      <c r="P280"/>
      <c r="Q280"/>
      <c r="R280"/>
      <c r="S280"/>
      <c r="T280"/>
      <c r="V280"/>
      <c r="W280"/>
      <c r="X280"/>
      <c r="Y280"/>
      <c r="Z280"/>
      <c r="AA280"/>
      <c r="AB280"/>
      <c r="AJ280"/>
    </row>
    <row r="281" spans="1:36" x14ac:dyDescent="0.3">
      <c r="A281" s="1">
        <v>42893</v>
      </c>
      <c r="B281" s="56">
        <v>601936</v>
      </c>
      <c r="C281" s="56" t="s">
        <v>188</v>
      </c>
      <c r="D281" s="56" t="s">
        <v>1060</v>
      </c>
      <c r="E281" s="56" t="s">
        <v>930</v>
      </c>
      <c r="F281" s="56" t="s">
        <v>1053</v>
      </c>
      <c r="G281" s="56">
        <v>1</v>
      </c>
      <c r="J281" s="56">
        <v>0</v>
      </c>
      <c r="K281" s="56">
        <v>14</v>
      </c>
      <c r="N281"/>
      <c r="O281"/>
      <c r="P281"/>
      <c r="Q281"/>
      <c r="R281"/>
      <c r="S281"/>
      <c r="T281"/>
      <c r="V281"/>
      <c r="W281"/>
      <c r="X281"/>
      <c r="Y281"/>
      <c r="Z281"/>
      <c r="AA281"/>
      <c r="AB281"/>
      <c r="AJ281"/>
    </row>
    <row r="282" spans="1:36" x14ac:dyDescent="0.3">
      <c r="A282" s="1">
        <v>42893</v>
      </c>
      <c r="B282" s="56">
        <v>601987</v>
      </c>
      <c r="C282" s="56" t="s">
        <v>105</v>
      </c>
      <c r="D282" s="56" t="s">
        <v>194</v>
      </c>
      <c r="E282" s="56" t="s">
        <v>691</v>
      </c>
      <c r="F282" s="56" t="s">
        <v>1025</v>
      </c>
      <c r="G282" s="56">
        <v>1</v>
      </c>
      <c r="H282" s="56">
        <v>0</v>
      </c>
      <c r="K282" s="56">
        <v>43639800</v>
      </c>
      <c r="L282" s="56">
        <v>0</v>
      </c>
      <c r="M282" s="56" t="s">
        <v>180</v>
      </c>
      <c r="N282"/>
      <c r="O282"/>
      <c r="P282"/>
      <c r="Q282"/>
      <c r="R282"/>
      <c r="S282"/>
      <c r="T282"/>
      <c r="V282"/>
      <c r="W282"/>
      <c r="X282"/>
      <c r="Y282"/>
      <c r="Z282"/>
      <c r="AA282"/>
      <c r="AB282"/>
      <c r="AJ282"/>
    </row>
    <row r="283" spans="1:36" x14ac:dyDescent="0.3">
      <c r="A283" s="1">
        <v>42893</v>
      </c>
      <c r="B283" s="56">
        <v>601987</v>
      </c>
      <c r="C283" s="56" t="s">
        <v>105</v>
      </c>
      <c r="D283" s="56" t="s">
        <v>194</v>
      </c>
      <c r="E283" s="56" t="s">
        <v>760</v>
      </c>
      <c r="F283" s="56" t="s">
        <v>1025</v>
      </c>
      <c r="G283" s="56">
        <v>1</v>
      </c>
      <c r="H283" s="56">
        <v>0</v>
      </c>
      <c r="K283" s="56">
        <v>70309950</v>
      </c>
      <c r="L283" s="56">
        <v>0</v>
      </c>
      <c r="M283" s="56" t="s">
        <v>180</v>
      </c>
      <c r="N283"/>
      <c r="O283"/>
      <c r="P283"/>
      <c r="Q283"/>
      <c r="R283"/>
      <c r="S283"/>
      <c r="T283"/>
      <c r="V283"/>
      <c r="W283"/>
      <c r="X283"/>
      <c r="Y283"/>
      <c r="Z283"/>
      <c r="AA283"/>
      <c r="AB283"/>
      <c r="AJ283"/>
    </row>
    <row r="284" spans="1:36" x14ac:dyDescent="0.3">
      <c r="A284" s="1">
        <v>42893</v>
      </c>
      <c r="B284" s="56">
        <v>601987</v>
      </c>
      <c r="C284" s="56" t="s">
        <v>110</v>
      </c>
      <c r="D284" s="56" t="s">
        <v>241</v>
      </c>
      <c r="E284" s="56" t="s">
        <v>1028</v>
      </c>
      <c r="F284" s="56" t="s">
        <v>1025</v>
      </c>
      <c r="G284" s="56">
        <v>0</v>
      </c>
      <c r="K284" s="56">
        <v>88480</v>
      </c>
      <c r="L284" s="56">
        <v>0</v>
      </c>
      <c r="M284" s="56" t="s">
        <v>180</v>
      </c>
      <c r="N284"/>
      <c r="O284"/>
      <c r="P284"/>
      <c r="Q284"/>
      <c r="R284"/>
      <c r="S284"/>
      <c r="T284"/>
      <c r="V284"/>
      <c r="W284"/>
      <c r="X284"/>
      <c r="Y284"/>
      <c r="Z284"/>
      <c r="AA284"/>
      <c r="AB284"/>
      <c r="AJ284"/>
    </row>
    <row r="285" spans="1:36" x14ac:dyDescent="0.3">
      <c r="A285" s="1">
        <v>42893</v>
      </c>
      <c r="B285" s="56">
        <v>601987</v>
      </c>
      <c r="C285" s="56" t="s">
        <v>110</v>
      </c>
      <c r="D285" s="56" t="s">
        <v>241</v>
      </c>
      <c r="E285" s="56" t="s">
        <v>1031</v>
      </c>
      <c r="F285" s="56" t="s">
        <v>1025</v>
      </c>
      <c r="G285" s="56">
        <v>0</v>
      </c>
      <c r="H285" s="56">
        <v>2400000</v>
      </c>
      <c r="K285" s="56">
        <v>1962812</v>
      </c>
      <c r="L285" s="56">
        <v>0</v>
      </c>
      <c r="M285" s="56" t="s">
        <v>180</v>
      </c>
      <c r="N285"/>
      <c r="O285"/>
      <c r="P285"/>
      <c r="Q285"/>
      <c r="R285"/>
      <c r="S285"/>
      <c r="T285"/>
      <c r="V285"/>
      <c r="W285"/>
      <c r="X285"/>
      <c r="Y285"/>
      <c r="Z285"/>
      <c r="AA285"/>
      <c r="AB285"/>
      <c r="AJ285"/>
    </row>
    <row r="286" spans="1:36" x14ac:dyDescent="0.3">
      <c r="A286" s="1">
        <v>42893</v>
      </c>
      <c r="B286" s="56">
        <v>601987</v>
      </c>
      <c r="C286" s="56" t="s">
        <v>110</v>
      </c>
      <c r="D286" s="56" t="s">
        <v>241</v>
      </c>
      <c r="E286" s="56" t="s">
        <v>1034</v>
      </c>
      <c r="F286" s="56" t="s">
        <v>1025</v>
      </c>
      <c r="G286" s="56">
        <v>0</v>
      </c>
      <c r="H286" s="56">
        <v>0</v>
      </c>
      <c r="K286" s="56">
        <v>392654</v>
      </c>
      <c r="L286" s="56">
        <v>0</v>
      </c>
      <c r="M286" s="56" t="s">
        <v>180</v>
      </c>
      <c r="N286"/>
      <c r="O286"/>
      <c r="P286"/>
      <c r="Q286"/>
      <c r="R286"/>
      <c r="S286"/>
      <c r="T286"/>
      <c r="V286"/>
      <c r="W286"/>
      <c r="X286"/>
      <c r="Y286"/>
      <c r="Z286"/>
      <c r="AA286"/>
      <c r="AB286"/>
      <c r="AJ286"/>
    </row>
    <row r="287" spans="1:36" x14ac:dyDescent="0.3">
      <c r="A287" s="1">
        <v>42893</v>
      </c>
      <c r="B287" s="56">
        <v>601987</v>
      </c>
      <c r="C287" s="56" t="s">
        <v>110</v>
      </c>
      <c r="D287" s="56" t="s">
        <v>241</v>
      </c>
      <c r="E287" s="56" t="s">
        <v>1030</v>
      </c>
      <c r="F287" s="56" t="s">
        <v>1025</v>
      </c>
      <c r="G287" s="56">
        <v>0</v>
      </c>
      <c r="H287" s="56">
        <v>0</v>
      </c>
      <c r="K287" s="56">
        <v>471184</v>
      </c>
      <c r="L287" s="56">
        <v>0</v>
      </c>
      <c r="M287" s="56" t="s">
        <v>180</v>
      </c>
      <c r="N287"/>
      <c r="O287"/>
      <c r="P287"/>
      <c r="Q287"/>
      <c r="R287"/>
      <c r="S287"/>
      <c r="T287"/>
      <c r="V287"/>
      <c r="W287"/>
      <c r="X287"/>
      <c r="Y287"/>
      <c r="Z287"/>
      <c r="AA287"/>
      <c r="AB287"/>
      <c r="AJ287"/>
    </row>
    <row r="288" spans="1:36" x14ac:dyDescent="0.3">
      <c r="A288" s="1">
        <v>42893</v>
      </c>
      <c r="B288" s="56">
        <v>601987</v>
      </c>
      <c r="C288" s="56" t="s">
        <v>110</v>
      </c>
      <c r="D288" s="56" t="s">
        <v>241</v>
      </c>
      <c r="E288" s="56" t="s">
        <v>1035</v>
      </c>
      <c r="F288" s="56" t="s">
        <v>1025</v>
      </c>
      <c r="G288" s="56">
        <v>0</v>
      </c>
      <c r="H288" s="56">
        <v>90</v>
      </c>
      <c r="K288" s="56">
        <v>110510</v>
      </c>
      <c r="L288" s="56">
        <v>0</v>
      </c>
      <c r="M288" s="56" t="s">
        <v>180</v>
      </c>
      <c r="N288"/>
      <c r="O288"/>
      <c r="P288"/>
      <c r="Q288"/>
      <c r="R288"/>
      <c r="S288"/>
      <c r="T288"/>
      <c r="V288"/>
      <c r="W288"/>
      <c r="X288"/>
      <c r="Y288"/>
      <c r="Z288"/>
      <c r="AA288"/>
      <c r="AB288"/>
      <c r="AJ288"/>
    </row>
    <row r="289" spans="1:36" x14ac:dyDescent="0.3">
      <c r="A289" s="1">
        <v>42893</v>
      </c>
      <c r="B289" s="56">
        <v>601987</v>
      </c>
      <c r="C289" s="56" t="s">
        <v>188</v>
      </c>
      <c r="D289" s="56" t="s">
        <v>241</v>
      </c>
      <c r="E289" s="56" t="s">
        <v>447</v>
      </c>
      <c r="F289" s="56" t="s">
        <v>1025</v>
      </c>
      <c r="G289" s="56">
        <v>1</v>
      </c>
      <c r="K289" s="56">
        <v>6</v>
      </c>
      <c r="L289" s="56">
        <v>0</v>
      </c>
      <c r="M289" s="56" t="s">
        <v>180</v>
      </c>
      <c r="N289"/>
      <c r="O289"/>
      <c r="P289"/>
      <c r="Q289"/>
      <c r="R289"/>
      <c r="S289"/>
      <c r="T289"/>
      <c r="V289"/>
      <c r="W289"/>
      <c r="X289"/>
      <c r="Y289"/>
      <c r="Z289"/>
      <c r="AA289"/>
      <c r="AB289"/>
      <c r="AJ289"/>
    </row>
    <row r="290" spans="1:36" x14ac:dyDescent="0.3">
      <c r="A290" s="1">
        <v>42893</v>
      </c>
      <c r="B290" s="56">
        <v>601987</v>
      </c>
      <c r="C290" s="56" t="s">
        <v>110</v>
      </c>
      <c r="D290" s="56" t="s">
        <v>241</v>
      </c>
      <c r="E290" s="56" t="s">
        <v>253</v>
      </c>
      <c r="F290" s="56" t="s">
        <v>1025</v>
      </c>
      <c r="G290" s="56">
        <v>1</v>
      </c>
      <c r="H290" s="56">
        <v>0</v>
      </c>
      <c r="K290" s="56">
        <v>6</v>
      </c>
      <c r="L290" s="56">
        <v>0</v>
      </c>
      <c r="M290" s="56" t="s">
        <v>180</v>
      </c>
      <c r="N290"/>
      <c r="O290"/>
      <c r="P290"/>
      <c r="Q290"/>
      <c r="R290"/>
      <c r="S290"/>
      <c r="T290"/>
      <c r="V290"/>
      <c r="W290"/>
      <c r="X290"/>
      <c r="Y290"/>
      <c r="Z290"/>
      <c r="AA290"/>
      <c r="AB290"/>
      <c r="AJ290"/>
    </row>
    <row r="291" spans="1:36" x14ac:dyDescent="0.3">
      <c r="A291" s="1">
        <v>42893</v>
      </c>
      <c r="B291" s="56">
        <v>601987</v>
      </c>
      <c r="C291" s="56" t="s">
        <v>188</v>
      </c>
      <c r="D291" s="56" t="s">
        <v>241</v>
      </c>
      <c r="E291" s="56" t="s">
        <v>238</v>
      </c>
      <c r="F291" s="56" t="s">
        <v>1025</v>
      </c>
      <c r="G291" s="56">
        <v>1</v>
      </c>
      <c r="K291" s="56">
        <v>8</v>
      </c>
      <c r="L291" s="56">
        <v>0</v>
      </c>
      <c r="M291" s="56" t="s">
        <v>180</v>
      </c>
      <c r="N291"/>
      <c r="O291"/>
      <c r="P291"/>
      <c r="Q291"/>
      <c r="R291"/>
      <c r="S291"/>
      <c r="T291"/>
      <c r="V291"/>
      <c r="W291"/>
      <c r="X291"/>
      <c r="Y291"/>
      <c r="Z291"/>
      <c r="AA291"/>
      <c r="AB291"/>
      <c r="AJ291"/>
    </row>
    <row r="292" spans="1:36" x14ac:dyDescent="0.3">
      <c r="A292" s="1">
        <v>42893</v>
      </c>
      <c r="B292" s="56">
        <v>601987</v>
      </c>
      <c r="C292" s="56" t="s">
        <v>110</v>
      </c>
      <c r="D292" s="56" t="s">
        <v>241</v>
      </c>
      <c r="E292" s="56" t="s">
        <v>1033</v>
      </c>
      <c r="F292" s="56" t="s">
        <v>1025</v>
      </c>
      <c r="G292" s="56">
        <v>0</v>
      </c>
      <c r="H292" s="56">
        <v>0</v>
      </c>
      <c r="K292" s="56">
        <v>1313592</v>
      </c>
      <c r="L292" s="56">
        <v>0</v>
      </c>
      <c r="M292" s="56" t="s">
        <v>180</v>
      </c>
      <c r="N292"/>
      <c r="O292"/>
      <c r="P292"/>
      <c r="Q292"/>
      <c r="R292"/>
      <c r="S292"/>
      <c r="T292"/>
      <c r="V292"/>
      <c r="W292"/>
      <c r="X292"/>
      <c r="Y292"/>
      <c r="Z292"/>
      <c r="AA292"/>
      <c r="AB292"/>
      <c r="AJ292"/>
    </row>
    <row r="293" spans="1:36" x14ac:dyDescent="0.3">
      <c r="A293" s="1">
        <v>42893</v>
      </c>
      <c r="B293" s="56">
        <v>601987</v>
      </c>
      <c r="C293" s="56" t="s">
        <v>110</v>
      </c>
      <c r="D293" s="56" t="s">
        <v>241</v>
      </c>
      <c r="E293" s="56" t="s">
        <v>1036</v>
      </c>
      <c r="F293" s="56" t="s">
        <v>1025</v>
      </c>
      <c r="G293" s="56">
        <v>0</v>
      </c>
      <c r="H293" s="56">
        <v>0</v>
      </c>
      <c r="K293" s="56">
        <v>31647844</v>
      </c>
      <c r="L293" s="56">
        <v>0</v>
      </c>
      <c r="M293" s="56" t="s">
        <v>180</v>
      </c>
      <c r="N293"/>
      <c r="O293"/>
      <c r="P293"/>
      <c r="Q293"/>
      <c r="R293"/>
      <c r="S293"/>
      <c r="T293"/>
      <c r="V293"/>
      <c r="W293"/>
      <c r="X293"/>
      <c r="Y293"/>
      <c r="Z293"/>
      <c r="AA293"/>
      <c r="AB293"/>
      <c r="AJ293"/>
    </row>
    <row r="294" spans="1:36" x14ac:dyDescent="0.3">
      <c r="A294" s="1">
        <v>42893</v>
      </c>
      <c r="B294" s="56">
        <v>601987</v>
      </c>
      <c r="C294" s="56" t="s">
        <v>110</v>
      </c>
      <c r="D294" s="56" t="s">
        <v>241</v>
      </c>
      <c r="E294" s="56" t="s">
        <v>1032</v>
      </c>
      <c r="F294" s="56" t="s">
        <v>1025</v>
      </c>
      <c r="G294" s="56">
        <v>0</v>
      </c>
      <c r="H294" s="56">
        <v>0</v>
      </c>
      <c r="K294" s="56">
        <v>28271026</v>
      </c>
      <c r="L294" s="56">
        <v>0</v>
      </c>
      <c r="M294" s="56" t="s">
        <v>180</v>
      </c>
      <c r="N294"/>
      <c r="O294"/>
      <c r="P294"/>
      <c r="Q294"/>
      <c r="R294"/>
      <c r="S294"/>
      <c r="T294"/>
      <c r="V294"/>
      <c r="W294"/>
      <c r="X294"/>
      <c r="Y294"/>
      <c r="Z294"/>
      <c r="AA294"/>
      <c r="AB294"/>
      <c r="AJ294"/>
    </row>
    <row r="295" spans="1:36" x14ac:dyDescent="0.3">
      <c r="A295" s="1">
        <v>42893</v>
      </c>
      <c r="B295" s="56">
        <v>602105</v>
      </c>
      <c r="C295" s="56" t="s">
        <v>105</v>
      </c>
      <c r="D295" s="56" t="s">
        <v>194</v>
      </c>
      <c r="E295" s="56" t="s">
        <v>811</v>
      </c>
      <c r="F295" s="56" t="s">
        <v>990</v>
      </c>
      <c r="G295" s="56">
        <v>0</v>
      </c>
      <c r="H295" s="56">
        <v>0</v>
      </c>
      <c r="K295" s="56">
        <v>250000</v>
      </c>
      <c r="L295" s="56">
        <v>0</v>
      </c>
      <c r="M295" s="56" t="s">
        <v>180</v>
      </c>
      <c r="N295"/>
      <c r="O295"/>
      <c r="P295"/>
      <c r="Q295"/>
      <c r="R295"/>
      <c r="S295"/>
      <c r="T295"/>
      <c r="V295"/>
      <c r="W295"/>
      <c r="X295"/>
      <c r="Y295"/>
      <c r="Z295"/>
      <c r="AA295"/>
      <c r="AB295"/>
      <c r="AJ295"/>
    </row>
    <row r="296" spans="1:36" x14ac:dyDescent="0.3">
      <c r="A296" s="1">
        <v>42893</v>
      </c>
      <c r="B296" s="56">
        <v>602105</v>
      </c>
      <c r="C296" s="56" t="s">
        <v>105</v>
      </c>
      <c r="D296" s="56" t="s">
        <v>194</v>
      </c>
      <c r="E296" s="56" t="s">
        <v>810</v>
      </c>
      <c r="F296" s="56" t="s">
        <v>990</v>
      </c>
      <c r="G296" s="56">
        <v>0</v>
      </c>
      <c r="H296" s="56">
        <v>0</v>
      </c>
      <c r="K296" s="56">
        <v>420000</v>
      </c>
      <c r="L296" s="56">
        <v>0</v>
      </c>
      <c r="M296" s="56" t="s">
        <v>180</v>
      </c>
      <c r="N296"/>
      <c r="O296"/>
      <c r="P296"/>
      <c r="Q296"/>
      <c r="R296"/>
      <c r="S296"/>
      <c r="T296"/>
      <c r="V296"/>
      <c r="W296"/>
      <c r="X296"/>
      <c r="Y296"/>
      <c r="Z296"/>
      <c r="AA296"/>
      <c r="AB296"/>
      <c r="AJ296"/>
    </row>
    <row r="297" spans="1:36" x14ac:dyDescent="0.3">
      <c r="A297" s="1">
        <v>42893</v>
      </c>
      <c r="B297" s="56">
        <v>602105</v>
      </c>
      <c r="C297" s="56" t="s">
        <v>188</v>
      </c>
      <c r="D297" s="56" t="s">
        <v>1002</v>
      </c>
      <c r="E297" s="56" t="s">
        <v>725</v>
      </c>
      <c r="F297" s="56" t="s">
        <v>990</v>
      </c>
      <c r="G297" s="56">
        <v>0</v>
      </c>
      <c r="K297" s="56">
        <v>2</v>
      </c>
      <c r="L297" s="56">
        <v>0</v>
      </c>
      <c r="M297" s="56" t="s">
        <v>180</v>
      </c>
      <c r="N297"/>
      <c r="O297"/>
      <c r="P297"/>
      <c r="Q297"/>
      <c r="R297"/>
      <c r="S297"/>
      <c r="T297"/>
      <c r="V297"/>
      <c r="W297"/>
      <c r="X297"/>
      <c r="Y297"/>
      <c r="Z297"/>
      <c r="AA297"/>
      <c r="AB297"/>
      <c r="AJ297"/>
    </row>
    <row r="298" spans="1:36" x14ac:dyDescent="0.3">
      <c r="A298" s="1">
        <v>42893</v>
      </c>
      <c r="B298" s="56">
        <v>602105</v>
      </c>
      <c r="C298" s="56" t="s">
        <v>110</v>
      </c>
      <c r="D298" s="56" t="s">
        <v>1002</v>
      </c>
      <c r="E298" s="56" t="s">
        <v>1003</v>
      </c>
      <c r="F298" s="56" t="s">
        <v>990</v>
      </c>
      <c r="G298" s="56">
        <v>0</v>
      </c>
      <c r="K298" s="56">
        <v>2</v>
      </c>
      <c r="L298" s="56">
        <v>0</v>
      </c>
      <c r="M298" s="56" t="s">
        <v>180</v>
      </c>
      <c r="N298"/>
      <c r="O298"/>
      <c r="P298"/>
      <c r="Q298"/>
      <c r="R298"/>
      <c r="S298"/>
      <c r="T298"/>
      <c r="V298"/>
      <c r="W298"/>
      <c r="X298"/>
      <c r="Y298"/>
      <c r="Z298"/>
      <c r="AA298"/>
      <c r="AB298"/>
      <c r="AJ298"/>
    </row>
    <row r="299" spans="1:36" x14ac:dyDescent="0.3">
      <c r="A299" s="1">
        <v>42893</v>
      </c>
      <c r="B299" s="56">
        <v>602105</v>
      </c>
      <c r="C299" s="56" t="s">
        <v>110</v>
      </c>
      <c r="D299" s="56" t="s">
        <v>1002</v>
      </c>
      <c r="E299" s="56" t="s">
        <v>1006</v>
      </c>
      <c r="F299" s="56" t="s">
        <v>990</v>
      </c>
      <c r="G299" s="56">
        <v>0</v>
      </c>
      <c r="K299" s="56">
        <v>6</v>
      </c>
      <c r="L299" s="56">
        <v>0</v>
      </c>
      <c r="M299" s="56" t="s">
        <v>180</v>
      </c>
      <c r="N299"/>
      <c r="O299"/>
      <c r="P299"/>
      <c r="Q299"/>
      <c r="R299"/>
      <c r="S299"/>
      <c r="T299"/>
      <c r="V299"/>
      <c r="W299"/>
      <c r="X299"/>
      <c r="Y299"/>
      <c r="Z299"/>
      <c r="AA299"/>
      <c r="AB299"/>
      <c r="AJ299"/>
    </row>
    <row r="300" spans="1:36" x14ac:dyDescent="0.3">
      <c r="A300" s="1">
        <v>42893</v>
      </c>
      <c r="B300" s="56">
        <v>602105</v>
      </c>
      <c r="C300" s="56" t="s">
        <v>188</v>
      </c>
      <c r="D300" s="56" t="s">
        <v>1002</v>
      </c>
      <c r="E300" s="56" t="s">
        <v>195</v>
      </c>
      <c r="F300" s="56" t="s">
        <v>990</v>
      </c>
      <c r="G300" s="56">
        <v>1</v>
      </c>
      <c r="K300" s="56">
        <v>6</v>
      </c>
      <c r="L300" s="56">
        <v>0</v>
      </c>
      <c r="M300" s="56" t="s">
        <v>180</v>
      </c>
      <c r="N300"/>
      <c r="O300"/>
      <c r="P300"/>
      <c r="Q300"/>
      <c r="R300"/>
      <c r="S300"/>
      <c r="T300"/>
      <c r="V300"/>
      <c r="W300"/>
      <c r="X300"/>
      <c r="Y300"/>
      <c r="Z300"/>
      <c r="AA300"/>
      <c r="AB300"/>
      <c r="AJ300"/>
    </row>
    <row r="301" spans="1:36" x14ac:dyDescent="0.3">
      <c r="A301" s="1">
        <v>42893</v>
      </c>
      <c r="B301" s="56">
        <v>602105</v>
      </c>
      <c r="C301" s="56" t="s">
        <v>188</v>
      </c>
      <c r="D301" s="56" t="s">
        <v>1002</v>
      </c>
      <c r="E301" s="56" t="s">
        <v>238</v>
      </c>
      <c r="F301" s="56" t="s">
        <v>990</v>
      </c>
      <c r="G301" s="56">
        <v>1</v>
      </c>
      <c r="K301" s="56">
        <v>2</v>
      </c>
      <c r="L301" s="56">
        <v>0</v>
      </c>
      <c r="M301" s="56" t="s">
        <v>180</v>
      </c>
      <c r="N301"/>
      <c r="O301"/>
      <c r="P301"/>
      <c r="Q301"/>
      <c r="R301"/>
      <c r="S301"/>
      <c r="T301"/>
      <c r="V301"/>
      <c r="W301"/>
      <c r="X301"/>
      <c r="Y301"/>
      <c r="Z301"/>
      <c r="AA301"/>
      <c r="AB301"/>
      <c r="AJ301"/>
    </row>
    <row r="302" spans="1:36" x14ac:dyDescent="0.3">
      <c r="A302" s="1">
        <v>42893</v>
      </c>
      <c r="B302" s="56">
        <v>602105</v>
      </c>
      <c r="C302" s="56" t="s">
        <v>188</v>
      </c>
      <c r="D302" s="56" t="s">
        <v>998</v>
      </c>
      <c r="E302" s="56" t="s">
        <v>999</v>
      </c>
      <c r="F302" s="56" t="s">
        <v>990</v>
      </c>
      <c r="G302" s="56">
        <v>0</v>
      </c>
      <c r="K302" s="56">
        <v>2</v>
      </c>
      <c r="L302" s="56">
        <v>0</v>
      </c>
      <c r="M302" s="56" t="s">
        <v>180</v>
      </c>
      <c r="N302"/>
      <c r="O302"/>
      <c r="P302"/>
      <c r="Q302"/>
      <c r="R302"/>
      <c r="S302"/>
      <c r="T302"/>
      <c r="V302"/>
      <c r="W302"/>
      <c r="X302"/>
      <c r="Y302"/>
      <c r="Z302"/>
      <c r="AA302"/>
      <c r="AB302"/>
      <c r="AJ302"/>
    </row>
    <row r="303" spans="1:36" x14ac:dyDescent="0.3">
      <c r="A303" s="1">
        <v>42893</v>
      </c>
      <c r="B303" s="56">
        <v>602105</v>
      </c>
      <c r="C303" s="56" t="s">
        <v>110</v>
      </c>
      <c r="D303" s="56" t="s">
        <v>998</v>
      </c>
      <c r="E303" s="56" t="s">
        <v>1005</v>
      </c>
      <c r="F303" s="56" t="s">
        <v>990</v>
      </c>
      <c r="G303" s="56">
        <v>0</v>
      </c>
      <c r="K303" s="56">
        <v>4</v>
      </c>
      <c r="L303" s="56">
        <v>0</v>
      </c>
      <c r="M303" s="56" t="s">
        <v>180</v>
      </c>
      <c r="N303"/>
      <c r="O303"/>
      <c r="P303"/>
      <c r="Q303"/>
      <c r="R303"/>
      <c r="S303"/>
      <c r="T303"/>
      <c r="V303"/>
      <c r="W303"/>
      <c r="X303"/>
      <c r="Y303"/>
      <c r="Z303"/>
      <c r="AA303"/>
      <c r="AB303"/>
      <c r="AJ303"/>
    </row>
    <row r="304" spans="1:36" x14ac:dyDescent="0.3">
      <c r="A304" s="1">
        <v>42893</v>
      </c>
      <c r="B304" s="56">
        <v>602105</v>
      </c>
      <c r="C304" s="56" t="s">
        <v>188</v>
      </c>
      <c r="D304" s="56" t="s">
        <v>998</v>
      </c>
      <c r="E304" s="56" t="s">
        <v>238</v>
      </c>
      <c r="F304" s="56" t="s">
        <v>990</v>
      </c>
      <c r="G304" s="56">
        <v>1</v>
      </c>
      <c r="K304" s="56">
        <v>4</v>
      </c>
      <c r="L304" s="56">
        <v>0</v>
      </c>
      <c r="M304" s="56" t="s">
        <v>180</v>
      </c>
      <c r="N304"/>
      <c r="O304"/>
      <c r="P304"/>
      <c r="Q304"/>
      <c r="R304"/>
      <c r="S304"/>
      <c r="T304"/>
      <c r="V304"/>
      <c r="W304"/>
      <c r="X304"/>
      <c r="Y304"/>
      <c r="Z304"/>
      <c r="AA304"/>
      <c r="AB304"/>
      <c r="AJ304"/>
    </row>
    <row r="305" spans="1:36" x14ac:dyDescent="0.3">
      <c r="A305" s="1">
        <v>42893</v>
      </c>
      <c r="B305" s="56">
        <v>602105</v>
      </c>
      <c r="C305" s="56" t="s">
        <v>188</v>
      </c>
      <c r="D305" s="56" t="s">
        <v>994</v>
      </c>
      <c r="E305" s="56" t="s">
        <v>1004</v>
      </c>
      <c r="F305" s="56" t="s">
        <v>990</v>
      </c>
      <c r="G305" s="56">
        <v>0</v>
      </c>
      <c r="K305" s="56">
        <v>6</v>
      </c>
      <c r="L305" s="56">
        <v>0</v>
      </c>
      <c r="M305" s="56" t="s">
        <v>180</v>
      </c>
      <c r="N305"/>
      <c r="O305"/>
      <c r="P305"/>
      <c r="Q305"/>
      <c r="R305"/>
      <c r="S305"/>
      <c r="T305"/>
      <c r="V305"/>
      <c r="W305"/>
      <c r="X305"/>
      <c r="Y305"/>
      <c r="Z305"/>
      <c r="AA305"/>
      <c r="AB305"/>
      <c r="AJ305"/>
    </row>
    <row r="306" spans="1:36" x14ac:dyDescent="0.3">
      <c r="A306" s="1">
        <v>42893</v>
      </c>
      <c r="B306" s="56">
        <v>602105</v>
      </c>
      <c r="C306" s="56" t="s">
        <v>110</v>
      </c>
      <c r="D306" s="56" t="s">
        <v>994</v>
      </c>
      <c r="E306" s="56" t="s">
        <v>995</v>
      </c>
      <c r="F306" s="56" t="s">
        <v>990</v>
      </c>
      <c r="G306" s="56">
        <v>0</v>
      </c>
      <c r="K306" s="56">
        <v>6</v>
      </c>
      <c r="L306" s="56">
        <v>0</v>
      </c>
      <c r="M306" s="56" t="s">
        <v>180</v>
      </c>
      <c r="N306"/>
      <c r="O306"/>
      <c r="P306"/>
      <c r="Q306"/>
      <c r="R306"/>
      <c r="S306"/>
      <c r="T306"/>
      <c r="V306"/>
      <c r="W306"/>
      <c r="X306"/>
      <c r="Y306"/>
      <c r="Z306"/>
      <c r="AA306"/>
      <c r="AB306"/>
      <c r="AJ306"/>
    </row>
    <row r="307" spans="1:36" x14ac:dyDescent="0.3">
      <c r="A307" s="1">
        <v>42893</v>
      </c>
      <c r="B307" s="56">
        <v>602105</v>
      </c>
      <c r="C307" s="56" t="s">
        <v>110</v>
      </c>
      <c r="D307" s="56" t="s">
        <v>994</v>
      </c>
      <c r="E307" s="56" t="s">
        <v>465</v>
      </c>
      <c r="F307" s="56" t="s">
        <v>990</v>
      </c>
      <c r="G307" s="56">
        <v>1</v>
      </c>
      <c r="K307" s="56">
        <v>280000</v>
      </c>
      <c r="L307" s="56">
        <v>0</v>
      </c>
      <c r="M307" s="56" t="s">
        <v>180</v>
      </c>
      <c r="N307"/>
      <c r="O307"/>
      <c r="P307"/>
      <c r="Q307"/>
      <c r="R307"/>
      <c r="S307"/>
      <c r="T307"/>
      <c r="V307"/>
      <c r="W307"/>
      <c r="X307"/>
      <c r="Y307"/>
      <c r="Z307"/>
      <c r="AA307"/>
      <c r="AB307"/>
      <c r="AJ307"/>
    </row>
    <row r="308" spans="1:36" x14ac:dyDescent="0.3">
      <c r="A308" s="1">
        <v>42893</v>
      </c>
      <c r="B308" s="56">
        <v>602105</v>
      </c>
      <c r="C308" s="56" t="s">
        <v>188</v>
      </c>
      <c r="D308" s="56" t="s">
        <v>994</v>
      </c>
      <c r="E308" s="56" t="s">
        <v>238</v>
      </c>
      <c r="F308" s="56" t="s">
        <v>990</v>
      </c>
      <c r="G308" s="56">
        <v>1</v>
      </c>
      <c r="K308" s="56">
        <v>4</v>
      </c>
      <c r="L308" s="56">
        <v>0</v>
      </c>
      <c r="M308" s="56" t="s">
        <v>180</v>
      </c>
      <c r="N308"/>
      <c r="O308"/>
      <c r="P308"/>
      <c r="Q308"/>
      <c r="R308"/>
      <c r="S308"/>
      <c r="T308"/>
      <c r="V308"/>
      <c r="W308"/>
      <c r="X308"/>
      <c r="Y308"/>
      <c r="Z308"/>
      <c r="AA308"/>
      <c r="AB308"/>
      <c r="AJ308"/>
    </row>
    <row r="309" spans="1:36" x14ac:dyDescent="0.3">
      <c r="A309" s="1">
        <v>42893</v>
      </c>
      <c r="B309" s="56">
        <v>602105</v>
      </c>
      <c r="C309" s="56" t="s">
        <v>110</v>
      </c>
      <c r="D309" s="56" t="s">
        <v>994</v>
      </c>
      <c r="E309" s="56" t="s">
        <v>255</v>
      </c>
      <c r="F309" s="56" t="s">
        <v>990</v>
      </c>
      <c r="G309" s="56">
        <v>1</v>
      </c>
      <c r="K309" s="56">
        <v>600000</v>
      </c>
      <c r="L309" s="56">
        <v>0</v>
      </c>
      <c r="M309" s="56" t="s">
        <v>180</v>
      </c>
      <c r="N309"/>
      <c r="O309"/>
      <c r="P309"/>
      <c r="Q309"/>
      <c r="R309"/>
      <c r="S309"/>
      <c r="T309"/>
      <c r="V309"/>
      <c r="W309"/>
      <c r="X309"/>
      <c r="Y309"/>
      <c r="Z309"/>
      <c r="AA309"/>
      <c r="AB309"/>
      <c r="AJ309"/>
    </row>
    <row r="310" spans="1:36" x14ac:dyDescent="0.3">
      <c r="A310" s="1">
        <v>42893</v>
      </c>
      <c r="B310" s="56">
        <v>602105</v>
      </c>
      <c r="C310" s="56" t="s">
        <v>188</v>
      </c>
      <c r="D310" s="56" t="s">
        <v>1000</v>
      </c>
      <c r="E310" s="56" t="s">
        <v>238</v>
      </c>
      <c r="F310" s="56" t="s">
        <v>990</v>
      </c>
      <c r="G310" s="56">
        <v>1</v>
      </c>
      <c r="K310" s="56">
        <v>2</v>
      </c>
      <c r="L310" s="56">
        <v>0</v>
      </c>
      <c r="M310" s="56" t="s">
        <v>180</v>
      </c>
      <c r="N310"/>
      <c r="O310"/>
      <c r="P310"/>
      <c r="Q310"/>
      <c r="R310"/>
      <c r="S310"/>
      <c r="T310"/>
      <c r="V310"/>
      <c r="W310"/>
      <c r="X310"/>
      <c r="Y310"/>
      <c r="Z310"/>
      <c r="AA310"/>
      <c r="AB310"/>
      <c r="AJ310"/>
    </row>
    <row r="311" spans="1:36" x14ac:dyDescent="0.3">
      <c r="A311" s="1">
        <v>42893</v>
      </c>
      <c r="B311" s="56">
        <v>602105</v>
      </c>
      <c r="C311" s="56" t="s">
        <v>110</v>
      </c>
      <c r="D311" s="56" t="s">
        <v>1000</v>
      </c>
      <c r="E311" s="56" t="s">
        <v>1001</v>
      </c>
      <c r="F311" s="56" t="s">
        <v>990</v>
      </c>
      <c r="G311" s="56">
        <v>0</v>
      </c>
      <c r="K311" s="56">
        <v>10</v>
      </c>
      <c r="L311" s="56">
        <v>0</v>
      </c>
      <c r="M311" s="56" t="s">
        <v>180</v>
      </c>
      <c r="N311"/>
      <c r="O311"/>
      <c r="P311"/>
      <c r="Q311"/>
      <c r="R311"/>
      <c r="S311"/>
      <c r="T311"/>
      <c r="V311"/>
      <c r="W311"/>
      <c r="X311"/>
      <c r="Y311"/>
      <c r="Z311"/>
      <c r="AA311"/>
      <c r="AB311"/>
      <c r="AJ311"/>
    </row>
    <row r="312" spans="1:36" x14ac:dyDescent="0.3">
      <c r="A312" s="1">
        <v>42893</v>
      </c>
      <c r="B312" s="56">
        <v>602105</v>
      </c>
      <c r="C312" s="56" t="s">
        <v>188</v>
      </c>
      <c r="D312" s="56" t="s">
        <v>1000</v>
      </c>
      <c r="E312" s="56" t="s">
        <v>930</v>
      </c>
      <c r="F312" s="56" t="s">
        <v>990</v>
      </c>
      <c r="G312" s="56">
        <v>1</v>
      </c>
      <c r="K312" s="56">
        <v>10</v>
      </c>
      <c r="L312" s="56">
        <v>0</v>
      </c>
      <c r="M312" s="56" t="s">
        <v>180</v>
      </c>
      <c r="N312"/>
      <c r="O312"/>
      <c r="P312"/>
      <c r="Q312"/>
      <c r="R312"/>
      <c r="S312"/>
      <c r="T312"/>
      <c r="V312"/>
      <c r="W312"/>
      <c r="X312"/>
      <c r="Y312"/>
      <c r="Z312"/>
      <c r="AA312"/>
      <c r="AB312"/>
      <c r="AJ312"/>
    </row>
    <row r="313" spans="1:36" x14ac:dyDescent="0.3">
      <c r="A313" s="1">
        <v>42893</v>
      </c>
      <c r="B313" s="56">
        <v>602105</v>
      </c>
      <c r="C313" s="56" t="s">
        <v>110</v>
      </c>
      <c r="D313" s="56" t="s">
        <v>996</v>
      </c>
      <c r="E313" s="56" t="s">
        <v>557</v>
      </c>
      <c r="F313" s="56" t="s">
        <v>990</v>
      </c>
      <c r="G313" s="56">
        <v>1</v>
      </c>
      <c r="K313" s="56">
        <v>3200</v>
      </c>
      <c r="L313" s="56">
        <v>0</v>
      </c>
      <c r="M313" s="56" t="s">
        <v>180</v>
      </c>
      <c r="N313"/>
      <c r="O313"/>
      <c r="P313"/>
      <c r="Q313"/>
      <c r="R313"/>
      <c r="S313"/>
      <c r="T313"/>
      <c r="V313"/>
      <c r="W313"/>
      <c r="X313"/>
      <c r="Y313"/>
      <c r="Z313"/>
      <c r="AA313"/>
      <c r="AB313"/>
      <c r="AJ313"/>
    </row>
    <row r="314" spans="1:36" x14ac:dyDescent="0.3">
      <c r="A314" s="1">
        <v>42893</v>
      </c>
      <c r="B314" s="56">
        <v>602105</v>
      </c>
      <c r="C314" s="56" t="s">
        <v>188</v>
      </c>
      <c r="D314" s="56" t="s">
        <v>996</v>
      </c>
      <c r="E314" s="56" t="s">
        <v>997</v>
      </c>
      <c r="F314" s="56" t="s">
        <v>990</v>
      </c>
      <c r="G314" s="56">
        <v>0</v>
      </c>
      <c r="K314" s="56">
        <v>88000</v>
      </c>
      <c r="L314" s="56">
        <v>0</v>
      </c>
      <c r="M314" s="56" t="s">
        <v>180</v>
      </c>
      <c r="N314"/>
      <c r="O314"/>
      <c r="P314"/>
      <c r="Q314"/>
      <c r="R314"/>
      <c r="S314"/>
      <c r="T314"/>
      <c r="V314"/>
      <c r="W314"/>
      <c r="X314"/>
      <c r="Y314"/>
      <c r="Z314"/>
      <c r="AA314"/>
      <c r="AB314"/>
      <c r="AJ314"/>
    </row>
    <row r="315" spans="1:36" x14ac:dyDescent="0.3">
      <c r="N315"/>
      <c r="O315"/>
      <c r="P315"/>
      <c r="Q315"/>
      <c r="R315"/>
      <c r="S315"/>
      <c r="T315"/>
      <c r="V315"/>
      <c r="W315"/>
      <c r="X315"/>
      <c r="Y315"/>
      <c r="Z315"/>
      <c r="AA315"/>
      <c r="AB315"/>
      <c r="AJ315"/>
    </row>
    <row r="316" spans="1:36" x14ac:dyDescent="0.3">
      <c r="N316"/>
      <c r="O316"/>
      <c r="P316"/>
      <c r="Q316"/>
      <c r="R316"/>
      <c r="S316"/>
      <c r="T316"/>
      <c r="V316"/>
      <c r="W316"/>
      <c r="X316"/>
      <c r="Y316"/>
      <c r="Z316"/>
      <c r="AA316"/>
      <c r="AB316"/>
      <c r="AJ316"/>
    </row>
    <row r="317" spans="1:36" x14ac:dyDescent="0.3">
      <c r="N317"/>
      <c r="O317"/>
      <c r="P317"/>
      <c r="Q317"/>
      <c r="R317"/>
      <c r="S317"/>
      <c r="T317"/>
      <c r="V317"/>
      <c r="W317"/>
      <c r="X317"/>
      <c r="Y317"/>
      <c r="Z317"/>
      <c r="AA317"/>
      <c r="AB317"/>
      <c r="AJ317"/>
    </row>
    <row r="318" spans="1:36" x14ac:dyDescent="0.3">
      <c r="N318"/>
      <c r="O318"/>
      <c r="P318"/>
      <c r="Q318"/>
      <c r="R318"/>
      <c r="S318"/>
      <c r="T318"/>
      <c r="V318"/>
      <c r="W318"/>
      <c r="X318"/>
      <c r="Y318"/>
      <c r="Z318"/>
      <c r="AA318"/>
      <c r="AB318"/>
      <c r="AJ318"/>
    </row>
    <row r="319" spans="1:36" x14ac:dyDescent="0.3">
      <c r="N319"/>
      <c r="O319"/>
      <c r="P319"/>
      <c r="Q319"/>
      <c r="R319"/>
      <c r="S319"/>
      <c r="T319"/>
      <c r="V319"/>
      <c r="W319"/>
      <c r="X319"/>
      <c r="Y319"/>
      <c r="Z319"/>
      <c r="AA319"/>
      <c r="AB319"/>
      <c r="AJ319"/>
    </row>
    <row r="320" spans="1:36" x14ac:dyDescent="0.3">
      <c r="N320"/>
      <c r="O320"/>
      <c r="P320"/>
      <c r="Q320"/>
      <c r="R320"/>
      <c r="S320"/>
      <c r="T320"/>
      <c r="V320"/>
      <c r="W320"/>
      <c r="X320"/>
      <c r="Y320"/>
      <c r="Z320"/>
      <c r="AA320"/>
      <c r="AB320"/>
      <c r="AJ320"/>
    </row>
    <row r="321" spans="14:36" x14ac:dyDescent="0.3">
      <c r="N321"/>
      <c r="O321"/>
      <c r="P321"/>
      <c r="Q321"/>
      <c r="R321"/>
      <c r="S321"/>
      <c r="T321"/>
      <c r="V321"/>
      <c r="W321"/>
      <c r="X321"/>
      <c r="Y321"/>
      <c r="Z321"/>
      <c r="AA321"/>
      <c r="AB321"/>
      <c r="AJ321"/>
    </row>
    <row r="322" spans="14:36" x14ac:dyDescent="0.3">
      <c r="N322"/>
      <c r="O322"/>
      <c r="P322"/>
      <c r="Q322"/>
      <c r="R322"/>
      <c r="S322"/>
      <c r="T322"/>
      <c r="V322"/>
      <c r="W322"/>
      <c r="X322"/>
      <c r="Y322"/>
      <c r="Z322"/>
      <c r="AA322"/>
      <c r="AB322"/>
      <c r="AJ322"/>
    </row>
    <row r="323" spans="14:36" x14ac:dyDescent="0.3">
      <c r="N323"/>
      <c r="O323"/>
      <c r="P323"/>
      <c r="Q323"/>
      <c r="R323"/>
      <c r="S323"/>
      <c r="T323"/>
      <c r="V323"/>
      <c r="W323"/>
      <c r="X323"/>
      <c r="Y323"/>
      <c r="Z323"/>
      <c r="AA323"/>
      <c r="AB323"/>
      <c r="AJ323"/>
    </row>
    <row r="324" spans="14:36" x14ac:dyDescent="0.3">
      <c r="N324"/>
      <c r="O324"/>
      <c r="P324"/>
      <c r="Q324"/>
      <c r="R324"/>
      <c r="S324"/>
      <c r="T324"/>
      <c r="V324"/>
      <c r="W324"/>
      <c r="X324"/>
      <c r="Y324"/>
      <c r="Z324"/>
      <c r="AA324"/>
      <c r="AB324"/>
      <c r="AJ324"/>
    </row>
    <row r="325" spans="14:36" x14ac:dyDescent="0.3">
      <c r="N325"/>
      <c r="O325"/>
      <c r="P325"/>
      <c r="Q325"/>
      <c r="R325"/>
      <c r="S325"/>
      <c r="T325"/>
      <c r="V325"/>
      <c r="W325"/>
      <c r="X325"/>
      <c r="Y325"/>
      <c r="Z325"/>
      <c r="AA325"/>
      <c r="AB325"/>
      <c r="AJ325"/>
    </row>
    <row r="326" spans="14:36" x14ac:dyDescent="0.3">
      <c r="N326"/>
      <c r="O326"/>
      <c r="P326"/>
      <c r="Q326"/>
      <c r="R326"/>
      <c r="S326"/>
      <c r="T326"/>
      <c r="V326"/>
      <c r="W326"/>
      <c r="X326"/>
      <c r="Y326"/>
      <c r="Z326"/>
      <c r="AA326"/>
      <c r="AB326"/>
      <c r="AJ326"/>
    </row>
    <row r="327" spans="14:36" x14ac:dyDescent="0.3">
      <c r="N327"/>
      <c r="O327"/>
      <c r="P327"/>
      <c r="Q327"/>
      <c r="R327"/>
      <c r="S327"/>
      <c r="T327"/>
      <c r="V327"/>
      <c r="W327"/>
      <c r="X327"/>
      <c r="Y327"/>
      <c r="Z327"/>
      <c r="AA327"/>
      <c r="AB327"/>
      <c r="AJ327"/>
    </row>
    <row r="328" spans="14:36" x14ac:dyDescent="0.3">
      <c r="N328"/>
      <c r="O328"/>
      <c r="P328"/>
      <c r="Q328"/>
      <c r="R328"/>
      <c r="S328"/>
      <c r="T328"/>
      <c r="V328"/>
      <c r="W328"/>
      <c r="X328"/>
      <c r="Y328"/>
      <c r="Z328"/>
      <c r="AA328"/>
      <c r="AB328"/>
      <c r="AJ328"/>
    </row>
    <row r="329" spans="14:36" x14ac:dyDescent="0.3">
      <c r="N329"/>
      <c r="O329"/>
      <c r="P329"/>
      <c r="Q329"/>
      <c r="R329"/>
      <c r="S329"/>
      <c r="T329"/>
      <c r="V329"/>
      <c r="W329"/>
      <c r="X329"/>
      <c r="Y329"/>
      <c r="Z329"/>
      <c r="AA329"/>
      <c r="AB329"/>
      <c r="AJ329"/>
    </row>
    <row r="330" spans="14:36" x14ac:dyDescent="0.3">
      <c r="N330"/>
      <c r="O330"/>
      <c r="P330"/>
      <c r="Q330"/>
      <c r="R330"/>
      <c r="S330"/>
      <c r="T330"/>
      <c r="V330"/>
      <c r="W330"/>
      <c r="X330"/>
      <c r="Y330"/>
      <c r="Z330"/>
      <c r="AA330"/>
      <c r="AB330"/>
      <c r="AJ330"/>
    </row>
    <row r="331" spans="14:36" x14ac:dyDescent="0.3">
      <c r="N331"/>
      <c r="O331"/>
      <c r="P331"/>
      <c r="Q331"/>
      <c r="R331"/>
      <c r="S331"/>
      <c r="T331"/>
      <c r="V331"/>
      <c r="W331"/>
      <c r="X331"/>
      <c r="Y331"/>
      <c r="Z331"/>
      <c r="AA331"/>
      <c r="AB331"/>
      <c r="AJ331"/>
    </row>
    <row r="332" spans="14:36" x14ac:dyDescent="0.3">
      <c r="N332"/>
      <c r="O332"/>
      <c r="P332"/>
      <c r="Q332"/>
      <c r="R332"/>
      <c r="S332"/>
      <c r="T332"/>
      <c r="V332"/>
      <c r="W332"/>
      <c r="X332"/>
      <c r="Y332"/>
      <c r="Z332"/>
      <c r="AA332"/>
      <c r="AB332"/>
      <c r="AJ332"/>
    </row>
    <row r="333" spans="14:36" x14ac:dyDescent="0.3">
      <c r="N333"/>
      <c r="O333"/>
      <c r="P333"/>
      <c r="Q333"/>
      <c r="R333"/>
      <c r="S333"/>
      <c r="T333"/>
      <c r="V333"/>
      <c r="W333"/>
      <c r="X333"/>
      <c r="Y333"/>
      <c r="Z333"/>
      <c r="AA333"/>
      <c r="AB333"/>
      <c r="AJ333"/>
    </row>
    <row r="334" spans="14:36" x14ac:dyDescent="0.3">
      <c r="N334"/>
      <c r="O334"/>
      <c r="P334"/>
      <c r="Q334"/>
      <c r="R334"/>
      <c r="S334"/>
      <c r="T334"/>
      <c r="V334"/>
      <c r="W334"/>
      <c r="X334"/>
      <c r="Y334"/>
      <c r="Z334"/>
      <c r="AA334"/>
      <c r="AB334"/>
      <c r="AJ334"/>
    </row>
    <row r="335" spans="14:36" x14ac:dyDescent="0.3">
      <c r="N335"/>
      <c r="O335"/>
      <c r="P335"/>
      <c r="Q335"/>
      <c r="R335"/>
      <c r="S335"/>
      <c r="T335"/>
      <c r="V335"/>
      <c r="W335"/>
      <c r="X335"/>
      <c r="Y335"/>
      <c r="Z335"/>
      <c r="AA335"/>
      <c r="AB335"/>
      <c r="AJ335"/>
    </row>
    <row r="336" spans="14:36" x14ac:dyDescent="0.3">
      <c r="N336"/>
      <c r="O336"/>
      <c r="P336"/>
      <c r="Q336"/>
      <c r="R336"/>
      <c r="S336"/>
      <c r="T336"/>
      <c r="V336"/>
      <c r="W336"/>
      <c r="X336"/>
      <c r="Y336"/>
      <c r="Z336"/>
      <c r="AA336"/>
      <c r="AB336"/>
      <c r="AJ336"/>
    </row>
    <row r="337" spans="14:36" x14ac:dyDescent="0.3">
      <c r="N337"/>
      <c r="O337"/>
      <c r="P337"/>
      <c r="Q337"/>
      <c r="R337"/>
      <c r="S337"/>
      <c r="T337"/>
      <c r="V337"/>
      <c r="W337"/>
      <c r="X337"/>
      <c r="Y337"/>
      <c r="Z337"/>
      <c r="AA337"/>
      <c r="AB337"/>
      <c r="AJ337"/>
    </row>
    <row r="338" spans="14:36" x14ac:dyDescent="0.3">
      <c r="N338"/>
      <c r="O338"/>
      <c r="P338"/>
      <c r="Q338"/>
      <c r="R338"/>
      <c r="S338"/>
      <c r="T338"/>
      <c r="V338"/>
      <c r="W338"/>
      <c r="X338"/>
      <c r="Y338"/>
      <c r="Z338"/>
      <c r="AA338"/>
      <c r="AB338"/>
      <c r="AJ338"/>
    </row>
    <row r="339" spans="14:36" x14ac:dyDescent="0.3">
      <c r="N339"/>
      <c r="O339"/>
      <c r="P339"/>
      <c r="Q339"/>
      <c r="R339"/>
      <c r="S339"/>
      <c r="T339"/>
      <c r="V339"/>
      <c r="W339"/>
      <c r="X339"/>
      <c r="Y339"/>
      <c r="Z339"/>
      <c r="AA339"/>
      <c r="AB339"/>
      <c r="AJ339"/>
    </row>
    <row r="340" spans="14:36" x14ac:dyDescent="0.3">
      <c r="N340"/>
      <c r="O340"/>
      <c r="P340"/>
      <c r="Q340"/>
      <c r="R340"/>
      <c r="S340"/>
      <c r="T340"/>
      <c r="V340"/>
      <c r="W340"/>
      <c r="X340"/>
      <c r="Y340"/>
      <c r="Z340"/>
      <c r="AA340"/>
      <c r="AB340"/>
      <c r="AJ340"/>
    </row>
    <row r="341" spans="14:36" x14ac:dyDescent="0.3">
      <c r="N341"/>
      <c r="O341"/>
      <c r="P341"/>
      <c r="Q341"/>
      <c r="R341"/>
      <c r="S341"/>
      <c r="T341"/>
      <c r="V341"/>
      <c r="W341"/>
      <c r="X341"/>
      <c r="Y341"/>
      <c r="Z341"/>
      <c r="AA341"/>
      <c r="AB341"/>
      <c r="AJ341"/>
    </row>
    <row r="342" spans="14:36" x14ac:dyDescent="0.3">
      <c r="N342"/>
      <c r="O342"/>
      <c r="P342"/>
      <c r="Q342"/>
      <c r="R342"/>
      <c r="S342"/>
      <c r="T342"/>
      <c r="V342"/>
      <c r="W342"/>
      <c r="X342"/>
      <c r="Y342"/>
      <c r="Z342"/>
      <c r="AA342"/>
      <c r="AB342"/>
      <c r="AJ342"/>
    </row>
    <row r="343" spans="14:36" x14ac:dyDescent="0.3">
      <c r="N343"/>
      <c r="O343"/>
      <c r="P343"/>
      <c r="Q343"/>
      <c r="R343"/>
      <c r="S343"/>
      <c r="T343"/>
      <c r="V343"/>
      <c r="W343"/>
      <c r="X343"/>
      <c r="Y343"/>
      <c r="Z343"/>
      <c r="AA343"/>
      <c r="AB343"/>
      <c r="AJ343"/>
    </row>
    <row r="344" spans="14:36" x14ac:dyDescent="0.3">
      <c r="N344"/>
      <c r="O344"/>
      <c r="P344"/>
      <c r="Q344"/>
      <c r="R344"/>
      <c r="S344"/>
      <c r="T344"/>
      <c r="V344"/>
      <c r="W344"/>
      <c r="X344"/>
      <c r="Y344"/>
      <c r="Z344"/>
      <c r="AA344"/>
      <c r="AB344"/>
      <c r="AJ344"/>
    </row>
    <row r="345" spans="14:36" x14ac:dyDescent="0.3">
      <c r="N345"/>
      <c r="O345"/>
      <c r="P345"/>
      <c r="Q345"/>
      <c r="R345"/>
      <c r="S345"/>
      <c r="T345"/>
      <c r="V345"/>
      <c r="W345"/>
      <c r="X345"/>
      <c r="Y345"/>
      <c r="Z345"/>
      <c r="AA345"/>
      <c r="AB345"/>
      <c r="AJ345"/>
    </row>
    <row r="346" spans="14:36" x14ac:dyDescent="0.3">
      <c r="N346"/>
      <c r="O346"/>
      <c r="P346"/>
      <c r="Q346"/>
      <c r="R346"/>
      <c r="S346"/>
      <c r="T346"/>
      <c r="V346"/>
      <c r="W346"/>
      <c r="X346"/>
      <c r="Y346"/>
      <c r="Z346"/>
      <c r="AA346"/>
      <c r="AB346"/>
      <c r="AJ346"/>
    </row>
    <row r="347" spans="14:36" x14ac:dyDescent="0.3">
      <c r="N347"/>
      <c r="O347"/>
      <c r="P347"/>
      <c r="Q347"/>
      <c r="R347"/>
      <c r="S347"/>
      <c r="T347"/>
      <c r="V347"/>
      <c r="W347"/>
      <c r="X347"/>
      <c r="Y347"/>
      <c r="Z347"/>
      <c r="AA347"/>
      <c r="AB347"/>
      <c r="AJ347"/>
    </row>
    <row r="348" spans="14:36" x14ac:dyDescent="0.3">
      <c r="N348"/>
      <c r="O348"/>
      <c r="P348"/>
      <c r="Q348"/>
      <c r="R348"/>
      <c r="S348"/>
      <c r="T348"/>
      <c r="V348"/>
      <c r="W348"/>
      <c r="X348"/>
      <c r="Y348"/>
      <c r="Z348"/>
      <c r="AA348"/>
      <c r="AB348"/>
      <c r="AJ348"/>
    </row>
    <row r="349" spans="14:36" x14ac:dyDescent="0.3">
      <c r="N349"/>
      <c r="O349"/>
      <c r="P349"/>
      <c r="Q349"/>
      <c r="R349"/>
      <c r="S349"/>
      <c r="T349"/>
      <c r="V349"/>
      <c r="W349"/>
      <c r="X349"/>
      <c r="Y349"/>
      <c r="Z349"/>
      <c r="AA349"/>
      <c r="AB349"/>
      <c r="AJ349"/>
    </row>
    <row r="350" spans="14:36" x14ac:dyDescent="0.3">
      <c r="N350"/>
      <c r="O350"/>
      <c r="P350"/>
      <c r="Q350"/>
      <c r="R350"/>
      <c r="S350"/>
      <c r="T350"/>
      <c r="V350"/>
      <c r="W350"/>
      <c r="X350"/>
      <c r="Y350"/>
      <c r="Z350"/>
      <c r="AA350"/>
      <c r="AB350"/>
      <c r="AJ350"/>
    </row>
    <row r="351" spans="14:36" x14ac:dyDescent="0.3">
      <c r="N351"/>
      <c r="O351"/>
      <c r="P351"/>
      <c r="Q351"/>
      <c r="R351"/>
      <c r="S351"/>
      <c r="T351"/>
      <c r="V351"/>
      <c r="W351"/>
      <c r="X351"/>
      <c r="Y351"/>
      <c r="Z351"/>
      <c r="AA351"/>
      <c r="AB351"/>
      <c r="AJ351"/>
    </row>
    <row r="352" spans="14:36" x14ac:dyDescent="0.3">
      <c r="N352"/>
      <c r="O352"/>
      <c r="P352"/>
      <c r="Q352"/>
      <c r="R352"/>
      <c r="S352"/>
      <c r="T352"/>
      <c r="V352"/>
      <c r="W352"/>
      <c r="X352"/>
      <c r="Y352"/>
      <c r="Z352"/>
      <c r="AA352"/>
      <c r="AB352"/>
      <c r="AJ352"/>
    </row>
    <row r="353" spans="14:36" x14ac:dyDescent="0.3">
      <c r="N353"/>
      <c r="O353"/>
      <c r="P353"/>
      <c r="Q353"/>
      <c r="R353"/>
      <c r="S353"/>
      <c r="T353"/>
      <c r="V353"/>
      <c r="W353"/>
      <c r="X353"/>
      <c r="Y353"/>
      <c r="Z353"/>
      <c r="AA353"/>
      <c r="AB353"/>
      <c r="AJ353"/>
    </row>
    <row r="354" spans="14:36" x14ac:dyDescent="0.3">
      <c r="N354"/>
      <c r="O354"/>
      <c r="P354"/>
      <c r="Q354"/>
      <c r="R354"/>
      <c r="S354"/>
      <c r="T354"/>
      <c r="V354"/>
      <c r="W354"/>
      <c r="X354"/>
      <c r="Y354"/>
      <c r="Z354"/>
      <c r="AA354"/>
      <c r="AB354"/>
      <c r="AJ354"/>
    </row>
    <row r="355" spans="14:36" x14ac:dyDescent="0.3">
      <c r="N355"/>
      <c r="O355"/>
      <c r="P355"/>
      <c r="Q355"/>
      <c r="R355"/>
      <c r="S355"/>
      <c r="T355"/>
      <c r="V355"/>
      <c r="W355"/>
      <c r="X355"/>
      <c r="Y355"/>
      <c r="Z355"/>
      <c r="AA355"/>
      <c r="AB355"/>
      <c r="AJ355"/>
    </row>
    <row r="356" spans="14:36" x14ac:dyDescent="0.3">
      <c r="N356"/>
      <c r="O356"/>
      <c r="P356"/>
      <c r="Q356"/>
      <c r="R356"/>
      <c r="S356"/>
      <c r="T356"/>
      <c r="V356"/>
      <c r="W356"/>
      <c r="X356"/>
      <c r="Y356"/>
      <c r="Z356"/>
      <c r="AA356"/>
      <c r="AB356"/>
      <c r="AJ356"/>
    </row>
    <row r="357" spans="14:36" x14ac:dyDescent="0.3">
      <c r="N357"/>
      <c r="O357"/>
      <c r="P357"/>
      <c r="Q357"/>
      <c r="R357"/>
      <c r="S357"/>
      <c r="T357"/>
      <c r="V357"/>
      <c r="W357"/>
      <c r="X357"/>
      <c r="Y357"/>
      <c r="Z357"/>
      <c r="AA357"/>
      <c r="AB357"/>
      <c r="AJ357"/>
    </row>
    <row r="358" spans="14:36" x14ac:dyDescent="0.3">
      <c r="N358"/>
      <c r="O358"/>
      <c r="P358"/>
      <c r="Q358"/>
      <c r="R358"/>
      <c r="S358"/>
      <c r="T358"/>
      <c r="V358"/>
      <c r="W358"/>
      <c r="X358"/>
      <c r="Y358"/>
      <c r="Z358"/>
      <c r="AA358"/>
      <c r="AB358"/>
      <c r="AJ358"/>
    </row>
    <row r="359" spans="14:36" x14ac:dyDescent="0.3">
      <c r="N359"/>
      <c r="O359"/>
      <c r="P359"/>
      <c r="Q359"/>
      <c r="R359"/>
      <c r="S359"/>
      <c r="T359"/>
      <c r="V359"/>
      <c r="W359"/>
      <c r="X359"/>
      <c r="Y359"/>
      <c r="Z359"/>
      <c r="AA359"/>
      <c r="AB359"/>
      <c r="AJ359"/>
    </row>
    <row r="360" spans="14:36" x14ac:dyDescent="0.3">
      <c r="N360"/>
      <c r="O360"/>
      <c r="P360"/>
      <c r="Q360"/>
      <c r="R360"/>
      <c r="S360"/>
      <c r="T360"/>
      <c r="V360"/>
      <c r="W360"/>
      <c r="X360"/>
      <c r="Y360"/>
      <c r="Z360"/>
      <c r="AA360"/>
      <c r="AB360"/>
      <c r="AJ360"/>
    </row>
    <row r="361" spans="14:36" x14ac:dyDescent="0.3">
      <c r="N361"/>
      <c r="O361"/>
      <c r="P361"/>
      <c r="Q361"/>
      <c r="R361"/>
      <c r="S361"/>
      <c r="T361"/>
      <c r="V361"/>
      <c r="W361"/>
      <c r="X361"/>
      <c r="Y361"/>
      <c r="Z361"/>
      <c r="AA361"/>
      <c r="AB361"/>
      <c r="AJ361"/>
    </row>
    <row r="362" spans="14:36" x14ac:dyDescent="0.3">
      <c r="N362"/>
      <c r="O362"/>
      <c r="P362"/>
      <c r="Q362"/>
      <c r="R362"/>
      <c r="S362"/>
      <c r="T362"/>
      <c r="V362"/>
      <c r="W362"/>
      <c r="X362"/>
      <c r="Y362"/>
      <c r="Z362"/>
      <c r="AA362"/>
      <c r="AB362"/>
      <c r="AJ362"/>
    </row>
    <row r="363" spans="14:36" x14ac:dyDescent="0.3">
      <c r="N363"/>
      <c r="O363"/>
      <c r="P363"/>
      <c r="Q363"/>
      <c r="R363"/>
      <c r="S363"/>
      <c r="T363"/>
      <c r="V363"/>
      <c r="W363"/>
      <c r="X363"/>
      <c r="Y363"/>
      <c r="Z363"/>
      <c r="AA363"/>
      <c r="AB363"/>
      <c r="AJ363"/>
    </row>
    <row r="364" spans="14:36" x14ac:dyDescent="0.3">
      <c r="N364"/>
      <c r="O364"/>
      <c r="P364"/>
      <c r="Q364"/>
      <c r="R364"/>
      <c r="S364"/>
      <c r="T364"/>
      <c r="V364"/>
      <c r="W364"/>
      <c r="X364"/>
      <c r="Y364"/>
      <c r="Z364"/>
      <c r="AA364"/>
      <c r="AB364"/>
      <c r="AJ364"/>
    </row>
    <row r="365" spans="14:36" x14ac:dyDescent="0.3">
      <c r="N365"/>
      <c r="O365"/>
      <c r="P365"/>
      <c r="Q365"/>
      <c r="R365"/>
      <c r="S365"/>
      <c r="T365"/>
      <c r="V365"/>
      <c r="W365"/>
      <c r="X365"/>
      <c r="Y365"/>
      <c r="Z365"/>
      <c r="AA365"/>
      <c r="AB365"/>
      <c r="AJ365"/>
    </row>
    <row r="366" spans="14:36" x14ac:dyDescent="0.3">
      <c r="N366"/>
      <c r="O366"/>
      <c r="P366"/>
      <c r="Q366"/>
      <c r="R366"/>
      <c r="S366"/>
      <c r="T366"/>
      <c r="V366"/>
      <c r="W366"/>
      <c r="X366"/>
      <c r="Y366"/>
      <c r="Z366"/>
      <c r="AA366"/>
      <c r="AB366"/>
      <c r="AJ366"/>
    </row>
    <row r="367" spans="14:36" x14ac:dyDescent="0.3">
      <c r="N367"/>
      <c r="O367"/>
      <c r="P367"/>
      <c r="Q367"/>
      <c r="R367"/>
      <c r="S367"/>
      <c r="T367"/>
      <c r="V367"/>
      <c r="W367"/>
      <c r="X367"/>
      <c r="Y367"/>
      <c r="Z367"/>
      <c r="AA367"/>
      <c r="AB367"/>
      <c r="AJ367"/>
    </row>
    <row r="368" spans="14:36" x14ac:dyDescent="0.3">
      <c r="N368"/>
      <c r="O368"/>
      <c r="P368"/>
      <c r="Q368"/>
      <c r="R368"/>
      <c r="S368"/>
      <c r="T368"/>
      <c r="V368"/>
      <c r="W368"/>
      <c r="X368"/>
      <c r="Y368"/>
      <c r="Z368"/>
      <c r="AA368"/>
      <c r="AB368"/>
      <c r="AJ368"/>
    </row>
    <row r="369" spans="14:36" x14ac:dyDescent="0.3">
      <c r="N369"/>
      <c r="O369"/>
      <c r="P369"/>
      <c r="Q369"/>
      <c r="R369"/>
      <c r="S369"/>
      <c r="T369"/>
      <c r="V369"/>
      <c r="W369"/>
      <c r="X369"/>
      <c r="Y369"/>
      <c r="Z369"/>
      <c r="AA369"/>
      <c r="AB369"/>
      <c r="AJ369"/>
    </row>
    <row r="370" spans="14:36" x14ac:dyDescent="0.3">
      <c r="N370"/>
      <c r="O370"/>
      <c r="P370"/>
      <c r="Q370"/>
      <c r="R370"/>
      <c r="S370"/>
      <c r="T370"/>
      <c r="V370"/>
      <c r="W370"/>
      <c r="X370"/>
      <c r="Y370"/>
      <c r="Z370"/>
      <c r="AA370"/>
      <c r="AB370"/>
      <c r="AJ370"/>
    </row>
    <row r="371" spans="14:36" x14ac:dyDescent="0.3">
      <c r="N371"/>
      <c r="O371"/>
      <c r="P371"/>
      <c r="Q371"/>
      <c r="R371"/>
      <c r="S371"/>
      <c r="T371"/>
      <c r="V371"/>
      <c r="W371"/>
      <c r="X371"/>
      <c r="Y371"/>
      <c r="Z371"/>
      <c r="AA371"/>
      <c r="AB371"/>
      <c r="AJ371"/>
    </row>
    <row r="372" spans="14:36" x14ac:dyDescent="0.3">
      <c r="N372"/>
      <c r="O372"/>
      <c r="P372"/>
      <c r="Q372"/>
      <c r="R372"/>
      <c r="S372"/>
      <c r="T372"/>
      <c r="V372"/>
      <c r="W372"/>
      <c r="X372"/>
      <c r="Y372"/>
      <c r="Z372"/>
      <c r="AA372"/>
      <c r="AB372"/>
      <c r="AJ372"/>
    </row>
    <row r="373" spans="14:36" x14ac:dyDescent="0.3">
      <c r="N373"/>
      <c r="O373"/>
      <c r="P373"/>
      <c r="Q373"/>
      <c r="R373"/>
      <c r="S373"/>
      <c r="T373"/>
      <c r="V373"/>
      <c r="W373"/>
      <c r="X373"/>
      <c r="Y373"/>
      <c r="Z373"/>
      <c r="AA373"/>
      <c r="AB373"/>
      <c r="AJ373"/>
    </row>
    <row r="374" spans="14:36" x14ac:dyDescent="0.3">
      <c r="N374"/>
      <c r="O374"/>
      <c r="P374"/>
      <c r="Q374"/>
      <c r="R374"/>
      <c r="S374"/>
      <c r="T374"/>
      <c r="V374"/>
      <c r="W374"/>
      <c r="X374"/>
      <c r="Y374"/>
      <c r="Z374"/>
      <c r="AA374"/>
      <c r="AB374"/>
      <c r="AJ374"/>
    </row>
    <row r="375" spans="14:36" x14ac:dyDescent="0.3">
      <c r="N375"/>
      <c r="O375"/>
      <c r="P375"/>
      <c r="Q375"/>
      <c r="R375"/>
      <c r="S375"/>
      <c r="T375"/>
      <c r="V375"/>
      <c r="W375"/>
      <c r="X375"/>
      <c r="Y375"/>
      <c r="Z375"/>
      <c r="AA375"/>
      <c r="AB375"/>
      <c r="AJ375"/>
    </row>
    <row r="376" spans="14:36" x14ac:dyDescent="0.3">
      <c r="N376"/>
      <c r="O376"/>
      <c r="P376"/>
      <c r="Q376"/>
      <c r="R376"/>
      <c r="S376"/>
      <c r="T376"/>
      <c r="V376"/>
      <c r="W376"/>
      <c r="X376"/>
      <c r="Y376"/>
      <c r="Z376"/>
      <c r="AA376"/>
      <c r="AB376"/>
      <c r="AJ376"/>
    </row>
    <row r="377" spans="14:36" x14ac:dyDescent="0.3">
      <c r="N377"/>
      <c r="O377"/>
      <c r="P377"/>
      <c r="Q377"/>
      <c r="R377"/>
      <c r="S377"/>
      <c r="T377"/>
      <c r="V377"/>
      <c r="W377"/>
      <c r="X377"/>
      <c r="Y377"/>
      <c r="Z377"/>
      <c r="AA377"/>
      <c r="AB377"/>
      <c r="AJ377"/>
    </row>
    <row r="378" spans="14:36" x14ac:dyDescent="0.3">
      <c r="N378"/>
      <c r="O378"/>
      <c r="P378"/>
      <c r="Q378"/>
      <c r="R378"/>
      <c r="S378"/>
      <c r="T378"/>
      <c r="V378"/>
      <c r="W378"/>
      <c r="X378"/>
      <c r="Y378"/>
      <c r="Z378"/>
      <c r="AA378"/>
      <c r="AB378"/>
      <c r="AJ378"/>
    </row>
    <row r="379" spans="14:36" x14ac:dyDescent="0.3">
      <c r="N379"/>
      <c r="O379"/>
      <c r="P379"/>
      <c r="Q379"/>
      <c r="R379"/>
      <c r="S379"/>
      <c r="T379"/>
      <c r="V379"/>
      <c r="W379"/>
      <c r="X379"/>
      <c r="Y379"/>
      <c r="Z379"/>
      <c r="AA379"/>
      <c r="AB379"/>
      <c r="AJ379"/>
    </row>
    <row r="380" spans="14:36" x14ac:dyDescent="0.3">
      <c r="N380"/>
      <c r="O380"/>
      <c r="P380"/>
      <c r="Q380"/>
      <c r="R380"/>
      <c r="S380"/>
      <c r="T380"/>
      <c r="V380"/>
      <c r="W380"/>
      <c r="X380"/>
      <c r="Y380"/>
      <c r="Z380"/>
      <c r="AA380"/>
      <c r="AB380"/>
      <c r="AJ380"/>
    </row>
    <row r="381" spans="14:36" x14ac:dyDescent="0.3">
      <c r="N381"/>
      <c r="O381"/>
      <c r="P381"/>
      <c r="Q381"/>
      <c r="R381"/>
      <c r="S381"/>
      <c r="T381"/>
      <c r="V381"/>
      <c r="W381"/>
      <c r="X381"/>
      <c r="Y381"/>
      <c r="Z381"/>
      <c r="AA381"/>
      <c r="AB381"/>
      <c r="AJ381"/>
    </row>
    <row r="382" spans="14:36" x14ac:dyDescent="0.3">
      <c r="N382"/>
      <c r="O382"/>
      <c r="P382"/>
      <c r="Q382"/>
      <c r="R382"/>
      <c r="S382"/>
      <c r="T382"/>
      <c r="V382"/>
      <c r="W382"/>
      <c r="X382"/>
      <c r="Y382"/>
      <c r="Z382"/>
      <c r="AA382"/>
      <c r="AB382"/>
      <c r="AJ382"/>
    </row>
    <row r="383" spans="14:36" x14ac:dyDescent="0.3">
      <c r="N383"/>
      <c r="O383"/>
      <c r="P383"/>
      <c r="Q383"/>
      <c r="R383"/>
      <c r="S383"/>
      <c r="T383"/>
      <c r="V383"/>
      <c r="W383"/>
      <c r="X383"/>
      <c r="Y383"/>
      <c r="Z383"/>
      <c r="AA383"/>
      <c r="AB383"/>
      <c r="AJ383"/>
    </row>
    <row r="384" spans="14:36" x14ac:dyDescent="0.3">
      <c r="N384"/>
      <c r="O384"/>
      <c r="P384"/>
      <c r="Q384"/>
      <c r="R384"/>
      <c r="S384"/>
      <c r="T384"/>
      <c r="V384"/>
      <c r="W384"/>
      <c r="X384"/>
      <c r="Y384"/>
      <c r="Z384"/>
      <c r="AA384"/>
      <c r="AB384"/>
      <c r="AJ384"/>
    </row>
    <row r="385" spans="14:36" x14ac:dyDescent="0.3">
      <c r="N385"/>
      <c r="O385"/>
      <c r="P385"/>
      <c r="Q385"/>
      <c r="R385"/>
      <c r="S385"/>
      <c r="T385"/>
      <c r="V385"/>
      <c r="W385"/>
      <c r="X385"/>
      <c r="Y385"/>
      <c r="Z385"/>
      <c r="AA385"/>
      <c r="AB385"/>
      <c r="AJ385"/>
    </row>
    <row r="386" spans="14:36" x14ac:dyDescent="0.3">
      <c r="N386"/>
      <c r="O386"/>
      <c r="P386"/>
      <c r="Q386"/>
      <c r="R386"/>
      <c r="S386"/>
      <c r="T386"/>
      <c r="V386"/>
      <c r="W386"/>
      <c r="X386"/>
      <c r="Y386"/>
      <c r="Z386"/>
      <c r="AA386"/>
      <c r="AB386"/>
      <c r="AJ386"/>
    </row>
    <row r="387" spans="14:36" x14ac:dyDescent="0.3">
      <c r="N387"/>
      <c r="O387"/>
      <c r="P387"/>
      <c r="Q387"/>
      <c r="R387"/>
      <c r="S387"/>
      <c r="T387"/>
      <c r="V387"/>
      <c r="W387"/>
      <c r="X387"/>
      <c r="Y387"/>
      <c r="Z387"/>
      <c r="AA387"/>
      <c r="AB387"/>
      <c r="AJ387"/>
    </row>
    <row r="388" spans="14:36" x14ac:dyDescent="0.3">
      <c r="N388"/>
      <c r="O388"/>
      <c r="P388"/>
      <c r="Q388"/>
      <c r="R388"/>
      <c r="S388"/>
      <c r="T388"/>
      <c r="V388"/>
      <c r="W388"/>
      <c r="X388"/>
      <c r="Y388"/>
      <c r="Z388"/>
      <c r="AA388"/>
      <c r="AB388"/>
      <c r="AJ388"/>
    </row>
    <row r="389" spans="14:36" x14ac:dyDescent="0.3">
      <c r="N389"/>
      <c r="O389"/>
      <c r="P389"/>
      <c r="Q389"/>
      <c r="R389"/>
      <c r="S389"/>
      <c r="T389"/>
      <c r="V389"/>
      <c r="W389"/>
      <c r="X389"/>
      <c r="Y389"/>
      <c r="Z389"/>
      <c r="AA389"/>
      <c r="AB389"/>
      <c r="AJ389"/>
    </row>
    <row r="390" spans="14:36" x14ac:dyDescent="0.3">
      <c r="N390"/>
      <c r="O390"/>
      <c r="P390"/>
      <c r="Q390"/>
      <c r="R390"/>
      <c r="S390"/>
      <c r="T390"/>
      <c r="V390"/>
      <c r="W390"/>
      <c r="X390"/>
      <c r="Y390"/>
      <c r="Z390"/>
      <c r="AA390"/>
      <c r="AB390"/>
      <c r="AJ390"/>
    </row>
    <row r="391" spans="14:36" x14ac:dyDescent="0.3">
      <c r="N391"/>
      <c r="O391"/>
      <c r="P391"/>
      <c r="Q391"/>
      <c r="R391"/>
      <c r="S391"/>
      <c r="T391"/>
      <c r="V391"/>
      <c r="W391"/>
      <c r="X391"/>
      <c r="Y391"/>
      <c r="Z391"/>
      <c r="AA391"/>
      <c r="AB391"/>
      <c r="AJ391"/>
    </row>
    <row r="392" spans="14:36" x14ac:dyDescent="0.3">
      <c r="N392"/>
      <c r="O392"/>
      <c r="P392"/>
      <c r="Q392"/>
      <c r="R392"/>
      <c r="S392"/>
      <c r="T392"/>
      <c r="V392"/>
      <c r="W392"/>
      <c r="X392"/>
      <c r="Y392"/>
      <c r="Z392"/>
      <c r="AA392"/>
      <c r="AB392"/>
      <c r="AJ392"/>
    </row>
    <row r="393" spans="14:36" x14ac:dyDescent="0.3">
      <c r="N393"/>
      <c r="O393"/>
      <c r="P393"/>
      <c r="Q393"/>
      <c r="R393"/>
      <c r="S393"/>
      <c r="T393"/>
      <c r="V393"/>
      <c r="W393"/>
      <c r="X393"/>
      <c r="Y393"/>
      <c r="Z393"/>
      <c r="AA393"/>
      <c r="AB393"/>
      <c r="AJ393"/>
    </row>
    <row r="394" spans="14:36" x14ac:dyDescent="0.3">
      <c r="N394"/>
      <c r="O394"/>
      <c r="P394"/>
      <c r="Q394"/>
      <c r="R394"/>
      <c r="S394"/>
      <c r="T394"/>
      <c r="V394"/>
      <c r="W394"/>
      <c r="X394"/>
      <c r="Y394"/>
      <c r="Z394"/>
      <c r="AA394"/>
      <c r="AB394"/>
      <c r="AJ394"/>
    </row>
    <row r="395" spans="14:36" x14ac:dyDescent="0.3">
      <c r="N395"/>
      <c r="O395"/>
      <c r="P395"/>
      <c r="Q395"/>
      <c r="R395"/>
      <c r="S395"/>
      <c r="T395"/>
      <c r="V395"/>
      <c r="W395"/>
      <c r="X395"/>
      <c r="Y395"/>
      <c r="Z395"/>
      <c r="AA395"/>
      <c r="AB395"/>
      <c r="AJ395"/>
    </row>
    <row r="396" spans="14:36" x14ac:dyDescent="0.3">
      <c r="N396"/>
      <c r="O396"/>
      <c r="P396"/>
      <c r="Q396"/>
      <c r="R396"/>
      <c r="S396"/>
      <c r="T396"/>
      <c r="V396"/>
      <c r="W396"/>
      <c r="X396"/>
      <c r="Y396"/>
      <c r="Z396"/>
      <c r="AA396"/>
      <c r="AB396"/>
      <c r="AJ396"/>
    </row>
    <row r="397" spans="14:36" x14ac:dyDescent="0.3">
      <c r="N397"/>
      <c r="O397"/>
      <c r="P397"/>
      <c r="Q397"/>
      <c r="R397"/>
      <c r="S397"/>
      <c r="T397"/>
      <c r="V397"/>
      <c r="W397"/>
      <c r="X397"/>
      <c r="Y397"/>
      <c r="Z397"/>
      <c r="AA397"/>
      <c r="AB397"/>
      <c r="AJ397"/>
    </row>
    <row r="398" spans="14:36" x14ac:dyDescent="0.3">
      <c r="N398"/>
      <c r="O398"/>
      <c r="P398"/>
      <c r="Q398"/>
      <c r="R398"/>
      <c r="S398"/>
      <c r="T398"/>
      <c r="V398"/>
      <c r="W398"/>
      <c r="X398"/>
      <c r="Y398"/>
      <c r="Z398"/>
      <c r="AA398"/>
      <c r="AB398"/>
      <c r="AJ398"/>
    </row>
    <row r="399" spans="14:36" x14ac:dyDescent="0.3">
      <c r="N399"/>
      <c r="O399"/>
      <c r="P399"/>
      <c r="Q399"/>
      <c r="R399"/>
      <c r="S399"/>
      <c r="T399"/>
      <c r="V399"/>
      <c r="W399"/>
      <c r="X399"/>
      <c r="Y399"/>
      <c r="Z399"/>
      <c r="AA399"/>
      <c r="AB399"/>
      <c r="AJ399"/>
    </row>
    <row r="400" spans="14:36" x14ac:dyDescent="0.3">
      <c r="N400"/>
      <c r="O400"/>
      <c r="P400"/>
      <c r="Q400"/>
      <c r="R400"/>
      <c r="S400"/>
      <c r="T400"/>
      <c r="V400"/>
      <c r="W400"/>
      <c r="X400"/>
      <c r="Y400"/>
      <c r="Z400"/>
      <c r="AA400"/>
      <c r="AB400"/>
      <c r="AJ400"/>
    </row>
    <row r="401" spans="14:36" x14ac:dyDescent="0.3">
      <c r="N401"/>
      <c r="O401"/>
      <c r="P401"/>
      <c r="Q401"/>
      <c r="R401"/>
      <c r="S401"/>
      <c r="T401"/>
      <c r="V401"/>
      <c r="W401"/>
      <c r="X401"/>
      <c r="Y401"/>
      <c r="Z401"/>
      <c r="AA401"/>
      <c r="AB401"/>
      <c r="AJ401"/>
    </row>
    <row r="402" spans="14:36" x14ac:dyDescent="0.3">
      <c r="N402"/>
      <c r="O402"/>
      <c r="P402"/>
      <c r="Q402"/>
      <c r="R402"/>
      <c r="S402"/>
      <c r="T402"/>
      <c r="V402"/>
      <c r="W402"/>
      <c r="X402"/>
      <c r="Y402"/>
      <c r="Z402"/>
      <c r="AA402"/>
      <c r="AB402"/>
      <c r="AJ402"/>
    </row>
    <row r="403" spans="14:36" x14ac:dyDescent="0.3">
      <c r="N403"/>
      <c r="O403"/>
      <c r="P403"/>
      <c r="Q403"/>
      <c r="R403"/>
      <c r="S403"/>
      <c r="T403"/>
      <c r="V403"/>
      <c r="W403"/>
      <c r="X403"/>
      <c r="Y403"/>
      <c r="Z403"/>
      <c r="AA403"/>
      <c r="AB403"/>
      <c r="AJ403"/>
    </row>
    <row r="404" spans="14:36" x14ac:dyDescent="0.3">
      <c r="N404"/>
      <c r="O404"/>
      <c r="P404"/>
      <c r="Q404"/>
      <c r="R404"/>
      <c r="S404"/>
      <c r="T404"/>
      <c r="V404"/>
      <c r="W404"/>
      <c r="X404"/>
      <c r="Y404"/>
      <c r="Z404"/>
      <c r="AA404"/>
      <c r="AB404"/>
      <c r="AJ404"/>
    </row>
    <row r="405" spans="14:36" x14ac:dyDescent="0.3">
      <c r="N405"/>
      <c r="O405"/>
      <c r="P405"/>
      <c r="Q405"/>
      <c r="R405"/>
      <c r="S405"/>
      <c r="T405"/>
      <c r="V405"/>
      <c r="W405"/>
      <c r="X405"/>
      <c r="Y405"/>
      <c r="Z405"/>
      <c r="AA405"/>
      <c r="AB405"/>
      <c r="AJ405"/>
    </row>
    <row r="406" spans="14:36" x14ac:dyDescent="0.3">
      <c r="N406"/>
      <c r="O406"/>
      <c r="P406"/>
      <c r="Q406"/>
      <c r="R406"/>
      <c r="S406"/>
      <c r="T406"/>
      <c r="V406"/>
      <c r="W406"/>
      <c r="X406"/>
      <c r="Y406"/>
      <c r="Z406"/>
      <c r="AA406"/>
      <c r="AB406"/>
      <c r="AJ406"/>
    </row>
    <row r="407" spans="14:36" x14ac:dyDescent="0.3">
      <c r="N407"/>
      <c r="O407"/>
      <c r="P407"/>
      <c r="Q407"/>
      <c r="R407"/>
      <c r="S407"/>
      <c r="T407"/>
      <c r="V407"/>
      <c r="W407"/>
      <c r="X407"/>
      <c r="Y407"/>
      <c r="Z407"/>
      <c r="AA407"/>
      <c r="AB407"/>
      <c r="AJ407"/>
    </row>
    <row r="408" spans="14:36" x14ac:dyDescent="0.3">
      <c r="N408"/>
      <c r="O408"/>
      <c r="P408"/>
      <c r="Q408"/>
      <c r="R408"/>
      <c r="S408"/>
      <c r="T408"/>
      <c r="V408"/>
      <c r="W408"/>
      <c r="X408"/>
      <c r="Y408"/>
      <c r="Z408"/>
      <c r="AA408"/>
      <c r="AB408"/>
      <c r="AJ408"/>
    </row>
    <row r="409" spans="14:36" x14ac:dyDescent="0.3">
      <c r="N409"/>
      <c r="O409"/>
      <c r="P409"/>
      <c r="Q409"/>
      <c r="R409"/>
      <c r="S409"/>
      <c r="T409"/>
      <c r="V409"/>
      <c r="W409"/>
      <c r="X409"/>
      <c r="Y409"/>
      <c r="Z409"/>
      <c r="AA409"/>
      <c r="AB409"/>
      <c r="AJ409"/>
    </row>
    <row r="410" spans="14:36" x14ac:dyDescent="0.3">
      <c r="N410"/>
      <c r="O410"/>
      <c r="P410"/>
      <c r="Q410"/>
      <c r="R410"/>
      <c r="S410"/>
      <c r="T410"/>
      <c r="V410"/>
      <c r="W410"/>
      <c r="X410"/>
      <c r="Y410"/>
      <c r="Z410"/>
      <c r="AA410"/>
      <c r="AB410"/>
      <c r="AJ410"/>
    </row>
    <row r="411" spans="14:36" x14ac:dyDescent="0.3">
      <c r="N411"/>
      <c r="O411"/>
      <c r="P411"/>
      <c r="Q411"/>
      <c r="R411"/>
      <c r="S411"/>
      <c r="T411"/>
      <c r="V411"/>
      <c r="W411"/>
      <c r="X411"/>
      <c r="Y411"/>
      <c r="Z411"/>
      <c r="AA411"/>
      <c r="AB411"/>
      <c r="AJ411"/>
    </row>
    <row r="412" spans="14:36" x14ac:dyDescent="0.3">
      <c r="N412"/>
      <c r="O412"/>
      <c r="P412"/>
      <c r="Q412"/>
      <c r="R412"/>
      <c r="S412"/>
      <c r="T412"/>
      <c r="V412"/>
      <c r="W412"/>
      <c r="X412"/>
      <c r="Y412"/>
      <c r="Z412"/>
      <c r="AA412"/>
      <c r="AB412"/>
      <c r="AJ412"/>
    </row>
    <row r="413" spans="14:36" x14ac:dyDescent="0.3">
      <c r="N413"/>
      <c r="O413"/>
      <c r="P413"/>
      <c r="Q413"/>
      <c r="R413"/>
      <c r="S413"/>
      <c r="T413"/>
      <c r="V413"/>
      <c r="W413"/>
      <c r="X413"/>
      <c r="Y413"/>
      <c r="Z413"/>
      <c r="AA413"/>
      <c r="AB413"/>
      <c r="AJ413"/>
    </row>
    <row r="414" spans="14:36" x14ac:dyDescent="0.3">
      <c r="N414"/>
      <c r="O414"/>
      <c r="P414"/>
      <c r="Q414"/>
      <c r="R414"/>
      <c r="S414"/>
      <c r="T414"/>
      <c r="V414"/>
      <c r="W414"/>
      <c r="X414"/>
      <c r="Y414"/>
      <c r="Z414"/>
      <c r="AA414"/>
      <c r="AB414"/>
      <c r="AJ414"/>
    </row>
    <row r="415" spans="14:36" x14ac:dyDescent="0.3">
      <c r="N415"/>
      <c r="O415"/>
      <c r="P415"/>
      <c r="Q415"/>
      <c r="R415"/>
      <c r="S415"/>
      <c r="T415"/>
      <c r="V415"/>
      <c r="W415"/>
      <c r="X415"/>
      <c r="Y415"/>
      <c r="Z415"/>
      <c r="AA415"/>
      <c r="AB415"/>
      <c r="AJ415"/>
    </row>
    <row r="416" spans="14:36" x14ac:dyDescent="0.3">
      <c r="N416"/>
      <c r="O416"/>
      <c r="P416"/>
      <c r="Q416"/>
      <c r="R416"/>
      <c r="S416"/>
      <c r="T416"/>
      <c r="V416"/>
      <c r="W416"/>
      <c r="X416"/>
      <c r="Y416"/>
      <c r="Z416"/>
      <c r="AA416"/>
      <c r="AB416"/>
      <c r="AJ416"/>
    </row>
    <row r="417" spans="14:36" x14ac:dyDescent="0.3">
      <c r="N417"/>
      <c r="O417"/>
      <c r="P417"/>
      <c r="Q417"/>
      <c r="R417"/>
      <c r="S417"/>
      <c r="T417"/>
      <c r="V417"/>
      <c r="W417"/>
      <c r="X417"/>
      <c r="Y417"/>
      <c r="Z417"/>
      <c r="AA417"/>
      <c r="AB417"/>
      <c r="AJ417"/>
    </row>
    <row r="418" spans="14:36" x14ac:dyDescent="0.3">
      <c r="N418"/>
      <c r="O418"/>
      <c r="P418"/>
      <c r="Q418"/>
      <c r="R418"/>
      <c r="S418"/>
      <c r="T418"/>
      <c r="V418"/>
      <c r="W418"/>
      <c r="X418"/>
      <c r="Y418"/>
      <c r="Z418"/>
      <c r="AA418"/>
      <c r="AB418"/>
      <c r="AJ418"/>
    </row>
    <row r="419" spans="14:36" x14ac:dyDescent="0.3">
      <c r="N419"/>
      <c r="O419"/>
      <c r="P419"/>
      <c r="Q419"/>
      <c r="R419"/>
      <c r="S419"/>
      <c r="T419"/>
      <c r="V419"/>
      <c r="W419"/>
      <c r="X419"/>
      <c r="Y419"/>
      <c r="Z419"/>
      <c r="AA419"/>
      <c r="AB419"/>
      <c r="AJ419"/>
    </row>
    <row r="420" spans="14:36" x14ac:dyDescent="0.3">
      <c r="N420"/>
      <c r="O420"/>
      <c r="P420"/>
      <c r="Q420"/>
      <c r="R420"/>
      <c r="S420"/>
      <c r="T420"/>
      <c r="V420"/>
      <c r="W420"/>
      <c r="X420"/>
      <c r="Y420"/>
      <c r="Z420"/>
      <c r="AA420"/>
      <c r="AB420"/>
      <c r="AJ420"/>
    </row>
    <row r="421" spans="14:36" x14ac:dyDescent="0.3">
      <c r="N421"/>
      <c r="O421"/>
      <c r="P421"/>
      <c r="Q421"/>
      <c r="R421"/>
      <c r="S421"/>
      <c r="T421"/>
      <c r="V421"/>
      <c r="W421"/>
      <c r="X421"/>
      <c r="Y421"/>
      <c r="Z421"/>
      <c r="AA421"/>
      <c r="AB421"/>
      <c r="AJ421"/>
    </row>
    <row r="422" spans="14:36" x14ac:dyDescent="0.3">
      <c r="N422"/>
      <c r="O422"/>
      <c r="P422"/>
      <c r="Q422"/>
      <c r="R422"/>
      <c r="S422"/>
      <c r="T422"/>
      <c r="V422"/>
      <c r="W422"/>
      <c r="X422"/>
      <c r="Y422"/>
      <c r="Z422"/>
      <c r="AA422"/>
      <c r="AB422"/>
      <c r="AJ422"/>
    </row>
    <row r="423" spans="14:36" x14ac:dyDescent="0.3">
      <c r="N423"/>
      <c r="O423"/>
      <c r="P423"/>
      <c r="Q423"/>
      <c r="R423"/>
      <c r="S423"/>
      <c r="T423"/>
      <c r="V423"/>
      <c r="W423"/>
      <c r="X423"/>
      <c r="Y423"/>
      <c r="Z423"/>
      <c r="AA423"/>
      <c r="AB423"/>
      <c r="AJ423"/>
    </row>
    <row r="424" spans="14:36" x14ac:dyDescent="0.3">
      <c r="N424"/>
      <c r="O424"/>
      <c r="P424"/>
      <c r="Q424"/>
      <c r="R424"/>
      <c r="S424"/>
      <c r="T424"/>
      <c r="V424"/>
      <c r="W424"/>
      <c r="X424"/>
      <c r="Y424"/>
      <c r="Z424"/>
      <c r="AA424"/>
      <c r="AB424"/>
      <c r="AJ424"/>
    </row>
    <row r="425" spans="14:36" x14ac:dyDescent="0.3">
      <c r="N425"/>
      <c r="O425"/>
      <c r="P425"/>
      <c r="Q425"/>
      <c r="R425"/>
      <c r="S425"/>
      <c r="T425"/>
      <c r="V425"/>
      <c r="W425"/>
      <c r="X425"/>
      <c r="Y425"/>
      <c r="Z425"/>
      <c r="AA425"/>
      <c r="AB425"/>
      <c r="AJ425"/>
    </row>
    <row r="426" spans="14:36" x14ac:dyDescent="0.3">
      <c r="N426"/>
      <c r="O426"/>
      <c r="P426"/>
      <c r="Q426"/>
      <c r="R426"/>
      <c r="S426"/>
      <c r="T426"/>
      <c r="V426"/>
      <c r="W426"/>
      <c r="X426"/>
      <c r="Y426"/>
      <c r="Z426"/>
      <c r="AA426"/>
      <c r="AB426"/>
      <c r="AJ426"/>
    </row>
    <row r="427" spans="14:36" x14ac:dyDescent="0.3">
      <c r="N427"/>
      <c r="O427"/>
      <c r="P427"/>
      <c r="Q427"/>
      <c r="R427"/>
      <c r="S427"/>
      <c r="T427"/>
      <c r="V427"/>
      <c r="W427"/>
      <c r="X427"/>
      <c r="Y427"/>
      <c r="Z427"/>
      <c r="AA427"/>
      <c r="AB427"/>
      <c r="AJ427"/>
    </row>
    <row r="428" spans="14:36" x14ac:dyDescent="0.3">
      <c r="N428"/>
      <c r="O428"/>
      <c r="P428"/>
      <c r="Q428"/>
      <c r="R428"/>
      <c r="S428"/>
      <c r="T428"/>
      <c r="V428"/>
      <c r="W428"/>
      <c r="X428"/>
      <c r="Y428"/>
      <c r="Z428"/>
      <c r="AA428"/>
      <c r="AB428"/>
      <c r="AJ428"/>
    </row>
    <row r="429" spans="14:36" x14ac:dyDescent="0.3">
      <c r="N429"/>
      <c r="O429"/>
      <c r="P429"/>
      <c r="Q429"/>
      <c r="R429"/>
      <c r="S429"/>
      <c r="T429"/>
      <c r="V429"/>
      <c r="W429"/>
      <c r="X429"/>
      <c r="Y429"/>
      <c r="Z429"/>
      <c r="AA429"/>
      <c r="AB429"/>
      <c r="AJ429"/>
    </row>
    <row r="430" spans="14:36" x14ac:dyDescent="0.3">
      <c r="N430"/>
      <c r="O430"/>
      <c r="P430"/>
      <c r="Q430"/>
      <c r="R430"/>
      <c r="S430"/>
      <c r="T430"/>
      <c r="V430"/>
      <c r="W430"/>
      <c r="X430"/>
      <c r="Y430"/>
      <c r="Z430"/>
      <c r="AA430"/>
      <c r="AB430"/>
      <c r="AJ430"/>
    </row>
    <row r="431" spans="14:36" x14ac:dyDescent="0.3">
      <c r="N431"/>
      <c r="O431"/>
      <c r="P431"/>
      <c r="Q431"/>
      <c r="R431"/>
      <c r="S431"/>
      <c r="T431"/>
      <c r="V431"/>
      <c r="W431"/>
      <c r="X431"/>
      <c r="Y431"/>
      <c r="Z431"/>
      <c r="AA431"/>
      <c r="AB431"/>
      <c r="AJ431"/>
    </row>
    <row r="432" spans="14:36" x14ac:dyDescent="0.3">
      <c r="N432"/>
      <c r="O432"/>
      <c r="P432"/>
      <c r="Q432"/>
      <c r="R432"/>
      <c r="S432"/>
      <c r="T432"/>
      <c r="V432"/>
      <c r="W432"/>
      <c r="X432"/>
      <c r="Y432"/>
      <c r="Z432"/>
      <c r="AA432"/>
      <c r="AB432"/>
      <c r="AJ432"/>
    </row>
    <row r="433" spans="14:36" x14ac:dyDescent="0.3">
      <c r="N433"/>
      <c r="O433"/>
      <c r="P433"/>
      <c r="Q433"/>
      <c r="R433"/>
      <c r="S433"/>
      <c r="T433"/>
      <c r="V433"/>
      <c r="W433"/>
      <c r="X433"/>
      <c r="Y433"/>
      <c r="Z433"/>
      <c r="AA433"/>
      <c r="AB433"/>
      <c r="AJ433"/>
    </row>
    <row r="434" spans="14:36" x14ac:dyDescent="0.3">
      <c r="N434"/>
      <c r="O434"/>
      <c r="P434"/>
      <c r="Q434"/>
      <c r="R434"/>
      <c r="S434"/>
      <c r="T434"/>
      <c r="V434"/>
      <c r="W434"/>
      <c r="X434"/>
      <c r="Y434"/>
      <c r="Z434"/>
      <c r="AA434"/>
      <c r="AB434"/>
      <c r="AJ434"/>
    </row>
    <row r="435" spans="14:36" x14ac:dyDescent="0.3">
      <c r="N435"/>
      <c r="O435"/>
      <c r="P435"/>
      <c r="Q435"/>
      <c r="R435"/>
      <c r="S435"/>
      <c r="T435"/>
      <c r="V435"/>
      <c r="W435"/>
      <c r="X435"/>
      <c r="Y435"/>
      <c r="Z435"/>
      <c r="AA435"/>
      <c r="AB435"/>
      <c r="AJ435"/>
    </row>
    <row r="436" spans="14:36" x14ac:dyDescent="0.3">
      <c r="N436"/>
      <c r="O436"/>
      <c r="P436"/>
      <c r="Q436"/>
      <c r="R436"/>
      <c r="S436"/>
      <c r="T436"/>
      <c r="V436"/>
      <c r="W436"/>
      <c r="X436"/>
      <c r="Y436"/>
      <c r="Z436"/>
      <c r="AA436"/>
      <c r="AB436"/>
      <c r="AJ436"/>
    </row>
    <row r="437" spans="14:36" x14ac:dyDescent="0.3">
      <c r="N437"/>
      <c r="O437"/>
      <c r="P437"/>
      <c r="Q437"/>
      <c r="R437"/>
      <c r="S437"/>
      <c r="T437"/>
      <c r="V437"/>
      <c r="W437"/>
      <c r="X437"/>
      <c r="Y437"/>
      <c r="Z437"/>
      <c r="AA437"/>
      <c r="AB437"/>
      <c r="AJ437"/>
    </row>
    <row r="438" spans="14:36" x14ac:dyDescent="0.3">
      <c r="N438"/>
      <c r="O438"/>
      <c r="P438"/>
      <c r="Q438"/>
      <c r="R438"/>
      <c r="S438"/>
      <c r="T438"/>
      <c r="V438"/>
      <c r="W438"/>
      <c r="X438"/>
      <c r="Y438"/>
      <c r="Z438"/>
      <c r="AA438"/>
      <c r="AB438"/>
      <c r="AJ438"/>
    </row>
    <row r="439" spans="14:36" x14ac:dyDescent="0.3">
      <c r="N439"/>
      <c r="O439"/>
      <c r="P439"/>
      <c r="Q439"/>
      <c r="R439"/>
      <c r="S439"/>
      <c r="T439"/>
      <c r="V439"/>
      <c r="W439"/>
      <c r="X439"/>
      <c r="Y439"/>
      <c r="Z439"/>
      <c r="AA439"/>
      <c r="AB439"/>
      <c r="AJ439"/>
    </row>
    <row r="440" spans="14:36" x14ac:dyDescent="0.3">
      <c r="N440"/>
      <c r="O440"/>
      <c r="P440"/>
      <c r="Q440"/>
      <c r="R440"/>
      <c r="S440"/>
      <c r="T440"/>
      <c r="V440"/>
      <c r="W440"/>
      <c r="X440"/>
      <c r="Y440"/>
      <c r="Z440"/>
      <c r="AA440"/>
      <c r="AB440"/>
      <c r="AJ440"/>
    </row>
    <row r="441" spans="14:36" x14ac:dyDescent="0.3">
      <c r="N441"/>
      <c r="O441"/>
      <c r="P441"/>
      <c r="Q441"/>
      <c r="R441"/>
      <c r="S441"/>
      <c r="T441"/>
      <c r="V441"/>
      <c r="W441"/>
      <c r="X441"/>
      <c r="Y441"/>
      <c r="Z441"/>
      <c r="AA441"/>
      <c r="AB441"/>
      <c r="AJ441"/>
    </row>
    <row r="442" spans="14:36" x14ac:dyDescent="0.3">
      <c r="N442"/>
      <c r="O442"/>
      <c r="P442"/>
      <c r="Q442"/>
      <c r="R442"/>
      <c r="S442"/>
      <c r="T442"/>
      <c r="V442"/>
      <c r="W442"/>
      <c r="X442"/>
      <c r="Y442"/>
      <c r="Z442"/>
      <c r="AA442"/>
      <c r="AB442"/>
      <c r="AJ442"/>
    </row>
    <row r="443" spans="14:36" x14ac:dyDescent="0.3">
      <c r="N443"/>
      <c r="O443"/>
      <c r="P443"/>
      <c r="Q443"/>
      <c r="R443"/>
      <c r="S443"/>
      <c r="T443"/>
      <c r="V443"/>
      <c r="W443"/>
      <c r="X443"/>
      <c r="Y443"/>
      <c r="Z443"/>
      <c r="AA443"/>
      <c r="AB443"/>
      <c r="AJ443"/>
    </row>
    <row r="444" spans="14:36" x14ac:dyDescent="0.3">
      <c r="N444"/>
      <c r="O444"/>
      <c r="P444"/>
      <c r="Q444"/>
      <c r="R444"/>
      <c r="S444"/>
      <c r="T444"/>
      <c r="V444"/>
      <c r="W444"/>
      <c r="X444"/>
      <c r="Y444"/>
      <c r="Z444"/>
      <c r="AA444"/>
      <c r="AB444"/>
      <c r="AJ444"/>
    </row>
    <row r="445" spans="14:36" x14ac:dyDescent="0.3">
      <c r="N445"/>
      <c r="O445"/>
      <c r="P445"/>
      <c r="Q445"/>
      <c r="R445"/>
      <c r="S445"/>
      <c r="T445"/>
      <c r="V445"/>
      <c r="W445"/>
      <c r="X445"/>
      <c r="Y445"/>
      <c r="Z445"/>
      <c r="AA445"/>
      <c r="AB445"/>
      <c r="AJ445"/>
    </row>
    <row r="446" spans="14:36" x14ac:dyDescent="0.3">
      <c r="N446"/>
      <c r="O446"/>
      <c r="P446"/>
      <c r="Q446"/>
      <c r="R446"/>
      <c r="S446"/>
      <c r="T446"/>
      <c r="V446"/>
      <c r="W446"/>
      <c r="X446"/>
      <c r="Y446"/>
      <c r="Z446"/>
      <c r="AA446"/>
      <c r="AB446"/>
      <c r="AJ446"/>
    </row>
    <row r="447" spans="14:36" x14ac:dyDescent="0.3">
      <c r="N447"/>
      <c r="O447"/>
      <c r="P447"/>
      <c r="Q447"/>
      <c r="R447"/>
      <c r="S447"/>
      <c r="T447"/>
      <c r="V447"/>
      <c r="W447"/>
      <c r="X447"/>
      <c r="Y447"/>
      <c r="Z447"/>
      <c r="AA447"/>
      <c r="AB447"/>
      <c r="AJ447"/>
    </row>
    <row r="448" spans="14:36" x14ac:dyDescent="0.3">
      <c r="N448"/>
      <c r="O448"/>
      <c r="P448"/>
      <c r="Q448"/>
      <c r="R448"/>
      <c r="S448"/>
      <c r="T448"/>
      <c r="V448"/>
      <c r="W448"/>
      <c r="X448"/>
      <c r="Y448"/>
      <c r="Z448"/>
      <c r="AA448"/>
      <c r="AB448"/>
      <c r="AJ448"/>
    </row>
    <row r="449" spans="14:36" x14ac:dyDescent="0.3">
      <c r="N449"/>
      <c r="O449"/>
      <c r="P449"/>
      <c r="Q449"/>
      <c r="R449"/>
      <c r="S449"/>
      <c r="T449"/>
      <c r="V449"/>
      <c r="W449"/>
      <c r="X449"/>
      <c r="Y449"/>
      <c r="Z449"/>
      <c r="AA449"/>
      <c r="AB449"/>
      <c r="AJ449"/>
    </row>
    <row r="450" spans="14:36" x14ac:dyDescent="0.3">
      <c r="N450"/>
      <c r="O450"/>
      <c r="P450"/>
      <c r="Q450"/>
      <c r="R450"/>
      <c r="S450"/>
      <c r="T450"/>
      <c r="V450"/>
      <c r="W450"/>
      <c r="X450"/>
      <c r="Y450"/>
      <c r="Z450"/>
      <c r="AA450"/>
      <c r="AB450"/>
      <c r="AJ450"/>
    </row>
    <row r="451" spans="14:36" x14ac:dyDescent="0.3">
      <c r="N451"/>
      <c r="O451"/>
      <c r="P451"/>
      <c r="Q451"/>
      <c r="R451"/>
      <c r="S451"/>
      <c r="T451"/>
      <c r="V451"/>
      <c r="W451"/>
      <c r="X451"/>
      <c r="Y451"/>
      <c r="Z451"/>
      <c r="AA451"/>
      <c r="AB451"/>
      <c r="AJ451"/>
    </row>
    <row r="452" spans="14:36" x14ac:dyDescent="0.3">
      <c r="N452"/>
      <c r="O452"/>
      <c r="P452"/>
      <c r="Q452"/>
      <c r="R452"/>
      <c r="S452"/>
      <c r="T452"/>
      <c r="V452"/>
      <c r="W452"/>
      <c r="X452"/>
      <c r="Y452"/>
      <c r="Z452"/>
      <c r="AA452"/>
      <c r="AB452"/>
      <c r="AJ452"/>
    </row>
    <row r="453" spans="14:36" x14ac:dyDescent="0.3">
      <c r="N453"/>
      <c r="O453"/>
      <c r="P453"/>
      <c r="Q453"/>
      <c r="R453"/>
      <c r="S453"/>
      <c r="T453"/>
      <c r="V453"/>
      <c r="W453"/>
      <c r="X453"/>
      <c r="Y453"/>
      <c r="Z453"/>
      <c r="AA453"/>
      <c r="AB453"/>
      <c r="AJ453"/>
    </row>
    <row r="454" spans="14:36" x14ac:dyDescent="0.3">
      <c r="N454"/>
      <c r="O454"/>
      <c r="P454"/>
      <c r="Q454"/>
      <c r="R454"/>
      <c r="S454"/>
      <c r="T454"/>
      <c r="V454"/>
      <c r="W454"/>
      <c r="X454"/>
      <c r="Y454"/>
      <c r="Z454"/>
      <c r="AA454"/>
      <c r="AB454"/>
      <c r="AJ454"/>
    </row>
    <row r="455" spans="14:36" x14ac:dyDescent="0.3">
      <c r="N455"/>
      <c r="O455"/>
      <c r="P455"/>
      <c r="Q455"/>
      <c r="R455"/>
      <c r="S455"/>
      <c r="T455"/>
      <c r="V455"/>
      <c r="W455"/>
      <c r="X455"/>
      <c r="Y455"/>
      <c r="Z455"/>
      <c r="AA455"/>
      <c r="AB455"/>
      <c r="AJ455"/>
    </row>
    <row r="456" spans="14:36" x14ac:dyDescent="0.3">
      <c r="N456"/>
      <c r="O456"/>
      <c r="P456"/>
      <c r="Q456"/>
      <c r="R456"/>
      <c r="S456"/>
      <c r="T456"/>
      <c r="V456"/>
      <c r="W456"/>
      <c r="X456"/>
      <c r="Y456"/>
      <c r="Z456"/>
      <c r="AA456"/>
      <c r="AB456"/>
      <c r="AJ456"/>
    </row>
    <row r="457" spans="14:36" x14ac:dyDescent="0.3">
      <c r="N457"/>
      <c r="O457"/>
      <c r="P457"/>
      <c r="Q457"/>
      <c r="R457"/>
      <c r="S457"/>
      <c r="T457"/>
      <c r="V457"/>
      <c r="W457"/>
      <c r="X457"/>
      <c r="Y457"/>
      <c r="Z457"/>
      <c r="AA457"/>
      <c r="AB457"/>
      <c r="AJ457"/>
    </row>
    <row r="458" spans="14:36" x14ac:dyDescent="0.3">
      <c r="N458"/>
      <c r="O458"/>
      <c r="P458"/>
      <c r="Q458"/>
      <c r="R458"/>
      <c r="S458"/>
      <c r="T458"/>
      <c r="V458"/>
      <c r="W458"/>
      <c r="X458"/>
      <c r="Y458"/>
      <c r="Z458"/>
      <c r="AA458"/>
      <c r="AB458"/>
      <c r="AJ458"/>
    </row>
    <row r="459" spans="14:36" x14ac:dyDescent="0.3">
      <c r="N459"/>
      <c r="O459"/>
      <c r="P459"/>
      <c r="Q459"/>
      <c r="R459"/>
      <c r="S459"/>
      <c r="T459"/>
      <c r="V459"/>
      <c r="W459"/>
      <c r="X459"/>
      <c r="Y459"/>
      <c r="Z459"/>
      <c r="AA459"/>
      <c r="AB459"/>
      <c r="AJ459"/>
    </row>
    <row r="460" spans="14:36" x14ac:dyDescent="0.3">
      <c r="N460"/>
      <c r="O460"/>
      <c r="P460"/>
      <c r="Q460"/>
      <c r="R460"/>
      <c r="S460"/>
      <c r="T460"/>
      <c r="V460"/>
      <c r="W460"/>
      <c r="X460"/>
      <c r="Y460"/>
      <c r="Z460"/>
      <c r="AA460"/>
      <c r="AB460"/>
      <c r="AJ460"/>
    </row>
    <row r="461" spans="14:36" x14ac:dyDescent="0.3">
      <c r="N461"/>
      <c r="O461"/>
      <c r="P461"/>
      <c r="Q461"/>
      <c r="R461"/>
      <c r="S461"/>
      <c r="T461"/>
      <c r="V461"/>
      <c r="W461"/>
      <c r="X461"/>
      <c r="Y461"/>
      <c r="Z461"/>
      <c r="AA461"/>
      <c r="AB461"/>
      <c r="AJ461"/>
    </row>
    <row r="462" spans="14:36" x14ac:dyDescent="0.3">
      <c r="N462"/>
      <c r="O462"/>
      <c r="P462"/>
      <c r="Q462"/>
      <c r="R462"/>
      <c r="S462"/>
      <c r="T462"/>
      <c r="V462"/>
      <c r="W462"/>
      <c r="X462"/>
      <c r="Y462"/>
      <c r="Z462"/>
      <c r="AA462"/>
      <c r="AB462"/>
      <c r="AJ462"/>
    </row>
    <row r="463" spans="14:36" x14ac:dyDescent="0.3">
      <c r="N463"/>
      <c r="O463"/>
      <c r="P463"/>
      <c r="Q463"/>
      <c r="R463"/>
      <c r="S463"/>
      <c r="T463"/>
      <c r="V463"/>
      <c r="W463"/>
      <c r="X463"/>
      <c r="Y463"/>
      <c r="Z463"/>
      <c r="AA463"/>
      <c r="AB463"/>
      <c r="AJ463"/>
    </row>
    <row r="464" spans="14:36" x14ac:dyDescent="0.3">
      <c r="N464"/>
      <c r="O464"/>
      <c r="P464"/>
      <c r="Q464"/>
      <c r="R464"/>
      <c r="S464"/>
      <c r="T464"/>
      <c r="V464"/>
      <c r="W464"/>
      <c r="X464"/>
      <c r="Y464"/>
      <c r="Z464"/>
      <c r="AA464"/>
      <c r="AB464"/>
      <c r="AJ464"/>
    </row>
    <row r="465" spans="14:36" x14ac:dyDescent="0.3">
      <c r="N465"/>
      <c r="O465"/>
      <c r="P465"/>
      <c r="Q465"/>
      <c r="R465"/>
      <c r="S465"/>
      <c r="T465"/>
      <c r="V465"/>
      <c r="W465"/>
      <c r="X465"/>
      <c r="Y465"/>
      <c r="Z465"/>
      <c r="AA465"/>
      <c r="AB465"/>
      <c r="AJ465"/>
    </row>
    <row r="466" spans="14:36" x14ac:dyDescent="0.3">
      <c r="N466"/>
      <c r="O466"/>
      <c r="P466"/>
      <c r="Q466"/>
      <c r="R466"/>
      <c r="S466"/>
      <c r="T466"/>
      <c r="V466"/>
      <c r="W466"/>
      <c r="X466"/>
      <c r="Y466"/>
      <c r="Z466"/>
      <c r="AA466"/>
      <c r="AB466"/>
      <c r="AJ466"/>
    </row>
    <row r="467" spans="14:36" x14ac:dyDescent="0.3">
      <c r="N467"/>
      <c r="O467"/>
      <c r="P467"/>
      <c r="Q467"/>
      <c r="R467"/>
      <c r="S467"/>
      <c r="T467"/>
      <c r="V467"/>
      <c r="W467"/>
      <c r="X467"/>
      <c r="Y467"/>
      <c r="Z467"/>
      <c r="AA467"/>
      <c r="AB467"/>
      <c r="AJ467"/>
    </row>
    <row r="468" spans="14:36" x14ac:dyDescent="0.3">
      <c r="N468"/>
      <c r="O468"/>
      <c r="P468"/>
      <c r="Q468"/>
      <c r="R468"/>
      <c r="S468"/>
      <c r="T468"/>
      <c r="V468"/>
      <c r="W468"/>
      <c r="X468"/>
      <c r="Y468"/>
      <c r="Z468"/>
      <c r="AA468"/>
      <c r="AB468"/>
      <c r="AJ468"/>
    </row>
    <row r="469" spans="14:36" x14ac:dyDescent="0.3">
      <c r="N469"/>
      <c r="O469"/>
      <c r="P469"/>
      <c r="Q469"/>
      <c r="R469"/>
      <c r="S469"/>
      <c r="T469"/>
      <c r="V469"/>
      <c r="W469"/>
      <c r="X469"/>
      <c r="Y469"/>
      <c r="Z469"/>
      <c r="AA469"/>
      <c r="AB469"/>
      <c r="AJ469"/>
    </row>
    <row r="470" spans="14:36" x14ac:dyDescent="0.3">
      <c r="N470"/>
      <c r="O470"/>
      <c r="P470"/>
      <c r="Q470"/>
      <c r="R470"/>
      <c r="S470"/>
      <c r="T470"/>
      <c r="V470"/>
      <c r="W470"/>
      <c r="X470"/>
      <c r="Y470"/>
      <c r="Z470"/>
      <c r="AA470"/>
      <c r="AB470"/>
      <c r="AJ470"/>
    </row>
    <row r="471" spans="14:36" x14ac:dyDescent="0.3">
      <c r="N471"/>
      <c r="O471"/>
      <c r="P471"/>
      <c r="Q471"/>
      <c r="R471"/>
      <c r="S471"/>
      <c r="T471"/>
      <c r="V471"/>
      <c r="W471"/>
      <c r="X471"/>
      <c r="Y471"/>
      <c r="Z471"/>
      <c r="AA471"/>
      <c r="AB471"/>
      <c r="AJ471"/>
    </row>
    <row r="472" spans="14:36" x14ac:dyDescent="0.3">
      <c r="N472"/>
      <c r="O472"/>
      <c r="P472"/>
      <c r="Q472"/>
      <c r="R472"/>
      <c r="S472"/>
      <c r="T472"/>
      <c r="V472"/>
      <c r="W472"/>
      <c r="X472"/>
      <c r="Y472"/>
      <c r="Z472"/>
      <c r="AA472"/>
      <c r="AB472"/>
      <c r="AJ472"/>
    </row>
    <row r="473" spans="14:36" x14ac:dyDescent="0.3">
      <c r="N473"/>
      <c r="O473"/>
      <c r="P473"/>
      <c r="Q473"/>
      <c r="R473"/>
      <c r="S473"/>
      <c r="T473"/>
      <c r="V473"/>
      <c r="W473"/>
      <c r="X473"/>
      <c r="Y473"/>
      <c r="Z473"/>
      <c r="AA473"/>
      <c r="AB473"/>
      <c r="AJ473"/>
    </row>
    <row r="474" spans="14:36" x14ac:dyDescent="0.3">
      <c r="N474"/>
      <c r="O474"/>
      <c r="P474"/>
      <c r="Q474"/>
      <c r="R474"/>
      <c r="S474"/>
      <c r="T474"/>
      <c r="V474"/>
      <c r="W474"/>
      <c r="X474"/>
      <c r="Y474"/>
      <c r="Z474"/>
      <c r="AA474"/>
      <c r="AB474"/>
      <c r="AJ474"/>
    </row>
    <row r="475" spans="14:36" x14ac:dyDescent="0.3">
      <c r="N475"/>
      <c r="O475"/>
      <c r="P475"/>
      <c r="Q475"/>
      <c r="R475"/>
      <c r="S475"/>
      <c r="T475"/>
      <c r="V475"/>
      <c r="W475"/>
      <c r="X475"/>
      <c r="Y475"/>
      <c r="Z475"/>
      <c r="AA475"/>
      <c r="AB475"/>
      <c r="AJ475"/>
    </row>
    <row r="476" spans="14:36" x14ac:dyDescent="0.3">
      <c r="N476"/>
      <c r="O476"/>
      <c r="P476"/>
      <c r="Q476"/>
      <c r="R476"/>
      <c r="S476"/>
      <c r="T476"/>
      <c r="V476"/>
      <c r="W476"/>
      <c r="X476"/>
      <c r="Y476"/>
      <c r="Z476"/>
      <c r="AA476"/>
      <c r="AB476"/>
      <c r="AJ476"/>
    </row>
    <row r="477" spans="14:36" x14ac:dyDescent="0.3">
      <c r="N477"/>
      <c r="O477"/>
      <c r="P477"/>
      <c r="Q477"/>
      <c r="R477"/>
      <c r="S477"/>
      <c r="T477"/>
      <c r="V477"/>
      <c r="W477"/>
      <c r="X477"/>
      <c r="Y477"/>
      <c r="Z477"/>
      <c r="AA477"/>
      <c r="AB477"/>
      <c r="AJ477"/>
    </row>
    <row r="478" spans="14:36" x14ac:dyDescent="0.3">
      <c r="N478"/>
      <c r="O478"/>
      <c r="P478"/>
      <c r="Q478"/>
      <c r="R478"/>
      <c r="S478"/>
      <c r="T478"/>
      <c r="V478"/>
      <c r="W478"/>
      <c r="X478"/>
      <c r="Y478"/>
      <c r="Z478"/>
      <c r="AA478"/>
      <c r="AB478"/>
      <c r="AJ478"/>
    </row>
    <row r="479" spans="14:36" x14ac:dyDescent="0.3">
      <c r="N479"/>
      <c r="O479"/>
      <c r="P479"/>
      <c r="Q479"/>
      <c r="R479"/>
      <c r="S479"/>
      <c r="T479"/>
      <c r="V479"/>
      <c r="W479"/>
      <c r="X479"/>
      <c r="Y479"/>
      <c r="Z479"/>
      <c r="AA479"/>
      <c r="AB479"/>
      <c r="AJ479"/>
    </row>
    <row r="480" spans="14:36" x14ac:dyDescent="0.3">
      <c r="N480"/>
      <c r="O480"/>
      <c r="P480"/>
      <c r="Q480"/>
      <c r="R480"/>
      <c r="S480"/>
      <c r="T480"/>
      <c r="V480"/>
      <c r="W480"/>
      <c r="X480"/>
      <c r="Y480"/>
      <c r="Z480"/>
      <c r="AA480"/>
      <c r="AB480"/>
      <c r="AJ480"/>
    </row>
    <row r="481" spans="14:36" x14ac:dyDescent="0.3">
      <c r="N481"/>
      <c r="O481"/>
      <c r="P481"/>
      <c r="Q481"/>
      <c r="R481"/>
      <c r="S481"/>
      <c r="T481"/>
      <c r="V481"/>
      <c r="W481"/>
      <c r="X481"/>
      <c r="Y481"/>
      <c r="Z481"/>
      <c r="AA481"/>
      <c r="AB481"/>
      <c r="AJ481"/>
    </row>
    <row r="482" spans="14:36" x14ac:dyDescent="0.3">
      <c r="N482"/>
      <c r="O482"/>
      <c r="P482"/>
      <c r="Q482"/>
      <c r="R482"/>
      <c r="S482"/>
      <c r="T482"/>
      <c r="V482"/>
      <c r="W482"/>
      <c r="X482"/>
      <c r="Y482"/>
      <c r="Z482"/>
      <c r="AA482"/>
      <c r="AB482"/>
      <c r="AJ482"/>
    </row>
    <row r="483" spans="14:36" x14ac:dyDescent="0.3">
      <c r="N483"/>
      <c r="O483"/>
      <c r="P483"/>
      <c r="Q483"/>
      <c r="R483"/>
      <c r="S483"/>
      <c r="T483"/>
      <c r="V483"/>
      <c r="W483"/>
      <c r="X483"/>
      <c r="Y483"/>
      <c r="Z483"/>
      <c r="AA483"/>
      <c r="AB483"/>
      <c r="AJ483"/>
    </row>
    <row r="484" spans="14:36" x14ac:dyDescent="0.3">
      <c r="N484"/>
      <c r="O484"/>
      <c r="P484"/>
      <c r="Q484"/>
      <c r="R484"/>
      <c r="S484"/>
      <c r="T484"/>
      <c r="V484"/>
      <c r="W484"/>
      <c r="X484"/>
      <c r="Y484"/>
      <c r="Z484"/>
      <c r="AA484"/>
      <c r="AB484"/>
      <c r="AJ484"/>
    </row>
    <row r="485" spans="14:36" x14ac:dyDescent="0.3">
      <c r="N485"/>
      <c r="O485"/>
      <c r="P485"/>
      <c r="Q485"/>
      <c r="R485"/>
      <c r="S485"/>
      <c r="T485"/>
      <c r="V485"/>
      <c r="W485"/>
      <c r="X485"/>
      <c r="Y485"/>
      <c r="Z485"/>
      <c r="AA485"/>
      <c r="AB485"/>
      <c r="AJ485"/>
    </row>
    <row r="486" spans="14:36" x14ac:dyDescent="0.3">
      <c r="N486"/>
      <c r="O486"/>
      <c r="P486"/>
      <c r="Q486"/>
      <c r="R486"/>
      <c r="S486"/>
      <c r="T486"/>
      <c r="V486"/>
      <c r="W486"/>
      <c r="X486"/>
      <c r="Y486"/>
      <c r="Z486"/>
      <c r="AA486"/>
      <c r="AB486"/>
      <c r="AJ486"/>
    </row>
    <row r="487" spans="14:36" x14ac:dyDescent="0.3">
      <c r="N487"/>
      <c r="O487"/>
      <c r="P487"/>
      <c r="Q487"/>
      <c r="R487"/>
      <c r="S487"/>
      <c r="T487"/>
      <c r="V487"/>
      <c r="W487"/>
      <c r="X487"/>
      <c r="Y487"/>
      <c r="Z487"/>
      <c r="AA487"/>
      <c r="AB487"/>
      <c r="AJ487"/>
    </row>
    <row r="488" spans="14:36" x14ac:dyDescent="0.3">
      <c r="N488"/>
      <c r="O488"/>
      <c r="P488"/>
      <c r="Q488"/>
      <c r="R488"/>
      <c r="S488"/>
      <c r="T488"/>
      <c r="V488"/>
      <c r="W488"/>
      <c r="X488"/>
      <c r="Y488"/>
      <c r="Z488"/>
      <c r="AA488"/>
      <c r="AB488"/>
      <c r="AJ488"/>
    </row>
    <row r="489" spans="14:36" x14ac:dyDescent="0.3">
      <c r="N489"/>
      <c r="O489"/>
      <c r="P489"/>
      <c r="Q489"/>
      <c r="R489"/>
      <c r="S489"/>
      <c r="T489"/>
      <c r="V489"/>
      <c r="W489"/>
      <c r="X489"/>
      <c r="Y489"/>
      <c r="Z489"/>
      <c r="AA489"/>
      <c r="AB489"/>
      <c r="AJ489"/>
    </row>
    <row r="490" spans="14:36" x14ac:dyDescent="0.3">
      <c r="N490"/>
      <c r="O490"/>
      <c r="P490"/>
      <c r="Q490"/>
      <c r="R490"/>
      <c r="S490"/>
      <c r="T490"/>
      <c r="V490"/>
      <c r="W490"/>
      <c r="X490"/>
      <c r="Y490"/>
      <c r="Z490"/>
      <c r="AA490"/>
      <c r="AB490"/>
      <c r="AJ490"/>
    </row>
    <row r="491" spans="14:36" x14ac:dyDescent="0.3">
      <c r="N491"/>
      <c r="O491"/>
      <c r="P491"/>
      <c r="Q491"/>
      <c r="R491"/>
      <c r="S491"/>
      <c r="T491"/>
      <c r="V491"/>
      <c r="W491"/>
      <c r="X491"/>
      <c r="Y491"/>
      <c r="Z491"/>
      <c r="AA491"/>
      <c r="AB491"/>
      <c r="AJ491"/>
    </row>
    <row r="492" spans="14:36" x14ac:dyDescent="0.3">
      <c r="N492"/>
      <c r="O492"/>
      <c r="P492"/>
      <c r="Q492"/>
      <c r="R492"/>
      <c r="S492"/>
      <c r="T492"/>
      <c r="V492"/>
      <c r="W492"/>
      <c r="X492"/>
      <c r="Y492"/>
      <c r="Z492"/>
      <c r="AA492"/>
      <c r="AB492"/>
      <c r="AJ492"/>
    </row>
    <row r="493" spans="14:36" x14ac:dyDescent="0.3">
      <c r="N493"/>
      <c r="O493"/>
      <c r="P493"/>
      <c r="Q493"/>
      <c r="R493"/>
      <c r="S493"/>
      <c r="T493"/>
      <c r="V493"/>
      <c r="W493"/>
      <c r="X493"/>
      <c r="Y493"/>
      <c r="Z493"/>
      <c r="AA493"/>
      <c r="AB493"/>
      <c r="AJ493"/>
    </row>
    <row r="494" spans="14:36" x14ac:dyDescent="0.3">
      <c r="N494"/>
      <c r="O494"/>
      <c r="P494"/>
      <c r="Q494"/>
      <c r="R494"/>
      <c r="S494"/>
      <c r="T494"/>
      <c r="V494"/>
      <c r="W494"/>
      <c r="X494"/>
      <c r="Y494"/>
      <c r="Z494"/>
      <c r="AA494"/>
      <c r="AB494"/>
      <c r="AJ494"/>
    </row>
    <row r="495" spans="14:36" x14ac:dyDescent="0.3">
      <c r="N495"/>
      <c r="O495"/>
      <c r="P495"/>
      <c r="Q495"/>
      <c r="R495"/>
      <c r="S495"/>
      <c r="T495"/>
      <c r="V495"/>
      <c r="W495"/>
      <c r="X495"/>
      <c r="Y495"/>
      <c r="Z495"/>
      <c r="AA495"/>
      <c r="AB495"/>
      <c r="AJ495"/>
    </row>
    <row r="496" spans="14:36" x14ac:dyDescent="0.3">
      <c r="N496"/>
      <c r="O496"/>
      <c r="P496"/>
      <c r="Q496"/>
      <c r="R496"/>
      <c r="S496"/>
      <c r="T496"/>
      <c r="V496"/>
      <c r="W496"/>
      <c r="X496"/>
      <c r="Y496"/>
      <c r="Z496"/>
      <c r="AA496"/>
      <c r="AB496"/>
      <c r="AJ496"/>
    </row>
    <row r="497" spans="14:36" x14ac:dyDescent="0.3">
      <c r="N497"/>
      <c r="O497"/>
      <c r="P497"/>
      <c r="Q497"/>
      <c r="R497"/>
      <c r="S497"/>
      <c r="T497"/>
      <c r="V497"/>
      <c r="W497"/>
      <c r="X497"/>
      <c r="Y497"/>
      <c r="Z497"/>
      <c r="AA497"/>
      <c r="AB497"/>
      <c r="AJ497"/>
    </row>
    <row r="498" spans="14:36" x14ac:dyDescent="0.3">
      <c r="N498"/>
      <c r="O498"/>
      <c r="P498"/>
      <c r="Q498"/>
      <c r="R498"/>
      <c r="S498"/>
      <c r="T498"/>
      <c r="V498"/>
      <c r="W498"/>
      <c r="X498"/>
      <c r="Y498"/>
      <c r="Z498"/>
      <c r="AA498"/>
      <c r="AB498"/>
      <c r="AJ498"/>
    </row>
    <row r="499" spans="14:36" x14ac:dyDescent="0.3">
      <c r="N499"/>
      <c r="O499"/>
      <c r="P499"/>
      <c r="Q499"/>
      <c r="R499"/>
      <c r="S499"/>
      <c r="T499"/>
      <c r="V499"/>
      <c r="W499"/>
      <c r="X499"/>
      <c r="Y499"/>
      <c r="Z499"/>
      <c r="AA499"/>
      <c r="AB499"/>
      <c r="AJ499"/>
    </row>
    <row r="500" spans="14:36" x14ac:dyDescent="0.3">
      <c r="N500"/>
      <c r="O500"/>
      <c r="P500"/>
      <c r="Q500"/>
      <c r="R500"/>
      <c r="S500"/>
      <c r="T500"/>
      <c r="V500"/>
      <c r="W500"/>
      <c r="X500"/>
      <c r="Y500"/>
      <c r="Z500"/>
      <c r="AA500"/>
      <c r="AB500"/>
      <c r="AJ500"/>
    </row>
    <row r="501" spans="14:36" x14ac:dyDescent="0.3">
      <c r="N501"/>
      <c r="O501"/>
      <c r="P501"/>
      <c r="Q501"/>
      <c r="R501"/>
      <c r="S501"/>
      <c r="T501"/>
      <c r="V501"/>
      <c r="W501"/>
      <c r="X501"/>
      <c r="Y501"/>
      <c r="Z501"/>
      <c r="AA501"/>
      <c r="AB501"/>
      <c r="AJ501"/>
    </row>
    <row r="502" spans="14:36" x14ac:dyDescent="0.3">
      <c r="N502"/>
      <c r="O502"/>
      <c r="P502"/>
      <c r="Q502"/>
      <c r="R502"/>
      <c r="S502"/>
      <c r="T502"/>
      <c r="V502"/>
      <c r="W502"/>
      <c r="X502"/>
      <c r="Y502"/>
      <c r="Z502"/>
      <c r="AA502"/>
      <c r="AB502"/>
      <c r="AJ502"/>
    </row>
    <row r="503" spans="14:36" x14ac:dyDescent="0.3">
      <c r="N503"/>
      <c r="O503"/>
      <c r="P503"/>
      <c r="Q503"/>
      <c r="R503"/>
      <c r="S503"/>
      <c r="T503"/>
      <c r="V503"/>
      <c r="W503"/>
      <c r="X503"/>
      <c r="Y503"/>
      <c r="Z503"/>
      <c r="AA503"/>
      <c r="AB503"/>
      <c r="AJ503"/>
    </row>
    <row r="504" spans="14:36" x14ac:dyDescent="0.3">
      <c r="N504"/>
      <c r="O504"/>
      <c r="P504"/>
      <c r="Q504"/>
      <c r="R504"/>
      <c r="S504"/>
      <c r="T504"/>
      <c r="V504"/>
      <c r="W504"/>
      <c r="X504"/>
      <c r="Y504"/>
      <c r="Z504"/>
      <c r="AA504"/>
      <c r="AB504"/>
      <c r="AJ504"/>
    </row>
    <row r="505" spans="14:36" x14ac:dyDescent="0.3">
      <c r="N505"/>
      <c r="O505"/>
      <c r="P505"/>
      <c r="Q505"/>
      <c r="R505"/>
      <c r="S505"/>
      <c r="T505"/>
      <c r="V505"/>
      <c r="W505"/>
      <c r="X505"/>
      <c r="Y505"/>
      <c r="Z505"/>
      <c r="AA505"/>
      <c r="AB505"/>
      <c r="AJ505"/>
    </row>
    <row r="506" spans="14:36" x14ac:dyDescent="0.3">
      <c r="N506"/>
      <c r="O506"/>
      <c r="P506"/>
      <c r="Q506"/>
      <c r="R506"/>
      <c r="S506"/>
      <c r="T506"/>
      <c r="V506"/>
      <c r="W506"/>
      <c r="X506"/>
      <c r="Y506"/>
      <c r="Z506"/>
      <c r="AA506"/>
      <c r="AB506"/>
      <c r="AJ506"/>
    </row>
    <row r="507" spans="14:36" x14ac:dyDescent="0.3">
      <c r="N507"/>
      <c r="O507"/>
      <c r="P507"/>
      <c r="Q507"/>
      <c r="R507"/>
      <c r="S507"/>
      <c r="T507"/>
      <c r="V507"/>
      <c r="W507"/>
      <c r="X507"/>
      <c r="Y507"/>
      <c r="Z507"/>
      <c r="AA507"/>
      <c r="AB507"/>
      <c r="AJ507"/>
    </row>
    <row r="508" spans="14:36" x14ac:dyDescent="0.3">
      <c r="N508"/>
      <c r="O508"/>
      <c r="P508"/>
      <c r="Q508"/>
      <c r="R508"/>
      <c r="S508"/>
      <c r="T508"/>
      <c r="V508"/>
      <c r="W508"/>
      <c r="X508"/>
      <c r="Y508"/>
      <c r="Z508"/>
      <c r="AA508"/>
      <c r="AB508"/>
      <c r="AJ508"/>
    </row>
    <row r="509" spans="14:36" x14ac:dyDescent="0.3">
      <c r="N509"/>
      <c r="O509"/>
      <c r="P509"/>
      <c r="Q509"/>
      <c r="R509"/>
      <c r="S509"/>
      <c r="T509"/>
      <c r="V509"/>
      <c r="W509"/>
      <c r="X509"/>
      <c r="Y509"/>
      <c r="Z509"/>
      <c r="AA509"/>
      <c r="AB509"/>
      <c r="AJ509"/>
    </row>
    <row r="510" spans="14:36" x14ac:dyDescent="0.3">
      <c r="N510"/>
      <c r="O510"/>
      <c r="P510"/>
      <c r="Q510"/>
      <c r="R510"/>
      <c r="S510"/>
      <c r="T510"/>
      <c r="V510"/>
      <c r="W510"/>
      <c r="X510"/>
      <c r="Y510"/>
      <c r="Z510"/>
      <c r="AA510"/>
      <c r="AB510"/>
      <c r="AJ510"/>
    </row>
    <row r="511" spans="14:36" x14ac:dyDescent="0.3">
      <c r="N511"/>
      <c r="O511"/>
      <c r="P511"/>
      <c r="Q511"/>
      <c r="R511"/>
      <c r="S511"/>
      <c r="T511"/>
      <c r="V511"/>
      <c r="W511"/>
      <c r="X511"/>
      <c r="Y511"/>
      <c r="Z511"/>
      <c r="AA511"/>
      <c r="AB511"/>
      <c r="AJ511"/>
    </row>
    <row r="512" spans="14:36" x14ac:dyDescent="0.3">
      <c r="N512"/>
      <c r="O512"/>
      <c r="P512"/>
      <c r="Q512"/>
      <c r="R512"/>
      <c r="S512"/>
      <c r="T512"/>
      <c r="V512"/>
      <c r="W512"/>
      <c r="X512"/>
      <c r="Y512"/>
      <c r="Z512"/>
      <c r="AA512"/>
      <c r="AB512"/>
      <c r="AJ512"/>
    </row>
    <row r="513" spans="14:36" x14ac:dyDescent="0.3">
      <c r="N513"/>
      <c r="O513"/>
      <c r="P513"/>
      <c r="Q513"/>
      <c r="R513"/>
      <c r="S513"/>
      <c r="T513"/>
      <c r="V513"/>
      <c r="W513"/>
      <c r="X513"/>
      <c r="Y513"/>
      <c r="Z513"/>
      <c r="AA513"/>
      <c r="AB513"/>
      <c r="AJ513"/>
    </row>
    <row r="514" spans="14:36" x14ac:dyDescent="0.3">
      <c r="N514"/>
      <c r="O514"/>
      <c r="P514"/>
      <c r="Q514"/>
      <c r="R514"/>
      <c r="S514"/>
      <c r="T514"/>
      <c r="V514"/>
      <c r="W514"/>
      <c r="X514"/>
      <c r="Y514"/>
      <c r="Z514"/>
      <c r="AA514"/>
      <c r="AB514"/>
      <c r="AJ514"/>
    </row>
    <row r="515" spans="14:36" x14ac:dyDescent="0.3">
      <c r="N515"/>
      <c r="O515"/>
      <c r="P515"/>
      <c r="Q515"/>
      <c r="R515"/>
      <c r="S515"/>
      <c r="T515"/>
      <c r="V515"/>
      <c r="W515"/>
      <c r="X515"/>
      <c r="Y515"/>
      <c r="Z515"/>
      <c r="AA515"/>
      <c r="AB515"/>
      <c r="AJ515"/>
    </row>
    <row r="516" spans="14:36" x14ac:dyDescent="0.3">
      <c r="N516"/>
      <c r="O516"/>
      <c r="P516"/>
      <c r="Q516"/>
      <c r="R516"/>
      <c r="S516"/>
      <c r="T516"/>
      <c r="V516"/>
      <c r="W516"/>
      <c r="X516"/>
      <c r="Y516"/>
      <c r="Z516"/>
      <c r="AA516"/>
      <c r="AB516"/>
      <c r="AJ516"/>
    </row>
    <row r="517" spans="14:36" x14ac:dyDescent="0.3">
      <c r="N517"/>
      <c r="O517"/>
      <c r="P517"/>
      <c r="Q517"/>
      <c r="R517"/>
      <c r="S517"/>
      <c r="T517"/>
      <c r="V517"/>
      <c r="W517"/>
      <c r="X517"/>
      <c r="Y517"/>
      <c r="Z517"/>
      <c r="AA517"/>
      <c r="AB517"/>
      <c r="AJ517"/>
    </row>
    <row r="518" spans="14:36" x14ac:dyDescent="0.3">
      <c r="N518"/>
      <c r="O518"/>
      <c r="P518"/>
      <c r="Q518"/>
      <c r="R518"/>
      <c r="S518"/>
      <c r="T518"/>
      <c r="V518"/>
      <c r="W518"/>
      <c r="X518"/>
      <c r="Y518"/>
      <c r="Z518"/>
      <c r="AA518"/>
      <c r="AB518"/>
      <c r="AJ518"/>
    </row>
    <row r="519" spans="14:36" x14ac:dyDescent="0.3">
      <c r="N519"/>
      <c r="O519"/>
      <c r="P519"/>
      <c r="Q519"/>
      <c r="R519"/>
      <c r="S519"/>
      <c r="T519"/>
      <c r="V519"/>
      <c r="W519"/>
      <c r="X519"/>
      <c r="Y519"/>
      <c r="Z519"/>
      <c r="AA519"/>
      <c r="AB519"/>
      <c r="AJ519"/>
    </row>
    <row r="520" spans="14:36" x14ac:dyDescent="0.3">
      <c r="N520"/>
      <c r="O520"/>
      <c r="P520"/>
      <c r="Q520"/>
      <c r="R520"/>
      <c r="S520"/>
      <c r="T520"/>
      <c r="V520"/>
      <c r="W520"/>
      <c r="X520"/>
      <c r="Y520"/>
      <c r="Z520"/>
      <c r="AA520"/>
      <c r="AB520"/>
      <c r="AJ520"/>
    </row>
    <row r="521" spans="14:36" x14ac:dyDescent="0.3">
      <c r="N521"/>
      <c r="O521"/>
      <c r="P521"/>
      <c r="Q521"/>
      <c r="R521"/>
      <c r="S521"/>
      <c r="T521"/>
      <c r="V521"/>
      <c r="W521"/>
      <c r="X521"/>
      <c r="Y521"/>
      <c r="Z521"/>
      <c r="AA521"/>
      <c r="AB521"/>
      <c r="AJ521"/>
    </row>
    <row r="522" spans="14:36" x14ac:dyDescent="0.3">
      <c r="N522"/>
      <c r="O522"/>
      <c r="P522"/>
      <c r="Q522"/>
      <c r="R522"/>
      <c r="S522"/>
      <c r="T522"/>
      <c r="V522"/>
      <c r="W522"/>
      <c r="X522"/>
      <c r="Y522"/>
      <c r="Z522"/>
      <c r="AA522"/>
      <c r="AB522"/>
      <c r="AJ522"/>
    </row>
    <row r="523" spans="14:36" x14ac:dyDescent="0.3">
      <c r="N523"/>
      <c r="O523"/>
      <c r="P523"/>
      <c r="Q523"/>
      <c r="R523"/>
      <c r="S523"/>
      <c r="T523"/>
      <c r="V523"/>
      <c r="W523"/>
      <c r="X523"/>
      <c r="Y523"/>
      <c r="Z523"/>
      <c r="AA523"/>
      <c r="AB523"/>
      <c r="AJ523"/>
    </row>
    <row r="524" spans="14:36" x14ac:dyDescent="0.3">
      <c r="N524"/>
      <c r="O524"/>
      <c r="P524"/>
      <c r="Q524"/>
      <c r="R524"/>
      <c r="S524"/>
      <c r="T524"/>
      <c r="V524"/>
      <c r="W524"/>
      <c r="X524"/>
      <c r="Y524"/>
      <c r="Z524"/>
      <c r="AA524"/>
      <c r="AB524"/>
      <c r="AJ524"/>
    </row>
    <row r="525" spans="14:36" x14ac:dyDescent="0.3">
      <c r="N525"/>
      <c r="O525"/>
      <c r="P525"/>
      <c r="Q525"/>
      <c r="R525"/>
      <c r="S525"/>
      <c r="T525"/>
      <c r="V525"/>
      <c r="W525"/>
      <c r="X525"/>
      <c r="Y525"/>
      <c r="Z525"/>
      <c r="AA525"/>
      <c r="AB525"/>
      <c r="AJ525"/>
    </row>
    <row r="526" spans="14:36" x14ac:dyDescent="0.3">
      <c r="N526"/>
      <c r="O526"/>
      <c r="P526"/>
      <c r="Q526"/>
      <c r="R526"/>
      <c r="S526"/>
      <c r="T526"/>
      <c r="V526"/>
      <c r="W526"/>
      <c r="X526"/>
      <c r="Y526"/>
      <c r="Z526"/>
      <c r="AA526"/>
      <c r="AB526"/>
      <c r="AJ526"/>
    </row>
    <row r="527" spans="14:36" x14ac:dyDescent="0.3">
      <c r="N527"/>
      <c r="O527"/>
      <c r="P527"/>
      <c r="Q527"/>
      <c r="R527"/>
      <c r="S527"/>
      <c r="T527"/>
      <c r="V527"/>
      <c r="W527"/>
      <c r="X527"/>
      <c r="Y527"/>
      <c r="Z527"/>
      <c r="AA527"/>
      <c r="AB527"/>
      <c r="AJ527"/>
    </row>
    <row r="528" spans="14:36" x14ac:dyDescent="0.3">
      <c r="N528"/>
      <c r="O528"/>
      <c r="P528"/>
      <c r="Q528"/>
      <c r="R528"/>
      <c r="S528"/>
      <c r="T528"/>
      <c r="V528"/>
      <c r="W528"/>
      <c r="X528"/>
      <c r="Y528"/>
      <c r="Z528"/>
      <c r="AA528"/>
      <c r="AB528"/>
      <c r="AJ528"/>
    </row>
    <row r="529" spans="14:36" x14ac:dyDescent="0.3">
      <c r="N529"/>
      <c r="O529"/>
      <c r="P529"/>
      <c r="Q529"/>
      <c r="R529"/>
      <c r="S529"/>
      <c r="T529"/>
      <c r="V529"/>
      <c r="W529"/>
      <c r="X529"/>
      <c r="Y529"/>
      <c r="Z529"/>
      <c r="AA529"/>
      <c r="AB529"/>
      <c r="AJ529"/>
    </row>
    <row r="530" spans="14:36" x14ac:dyDescent="0.3">
      <c r="N530"/>
      <c r="O530"/>
      <c r="P530"/>
      <c r="Q530"/>
      <c r="R530"/>
      <c r="S530"/>
      <c r="T530"/>
      <c r="V530"/>
      <c r="W530"/>
      <c r="X530"/>
      <c r="Y530"/>
      <c r="Z530"/>
      <c r="AA530"/>
      <c r="AB530"/>
      <c r="AJ530"/>
    </row>
    <row r="531" spans="14:36" x14ac:dyDescent="0.3">
      <c r="N531"/>
      <c r="O531"/>
      <c r="P531"/>
      <c r="Q531"/>
      <c r="R531"/>
      <c r="S531"/>
      <c r="T531"/>
      <c r="V531"/>
      <c r="W531"/>
      <c r="X531"/>
      <c r="Y531"/>
      <c r="Z531"/>
      <c r="AA531"/>
      <c r="AB531"/>
      <c r="AJ531"/>
    </row>
    <row r="532" spans="14:36" x14ac:dyDescent="0.3">
      <c r="N532"/>
      <c r="O532"/>
      <c r="P532"/>
      <c r="Q532"/>
      <c r="R532"/>
      <c r="S532"/>
      <c r="T532"/>
      <c r="V532"/>
      <c r="W532"/>
      <c r="X532"/>
      <c r="Y532"/>
      <c r="Z532"/>
      <c r="AA532"/>
      <c r="AB532"/>
      <c r="AJ532"/>
    </row>
    <row r="533" spans="14:36" x14ac:dyDescent="0.3">
      <c r="N533"/>
      <c r="O533"/>
      <c r="P533"/>
      <c r="Q533"/>
      <c r="R533"/>
      <c r="S533"/>
      <c r="T533"/>
      <c r="V533"/>
      <c r="W533"/>
      <c r="X533"/>
      <c r="Y533"/>
      <c r="Z533"/>
      <c r="AA533"/>
      <c r="AB533"/>
      <c r="AJ533"/>
    </row>
    <row r="534" spans="14:36" x14ac:dyDescent="0.3">
      <c r="N534"/>
      <c r="O534"/>
      <c r="P534"/>
      <c r="Q534"/>
      <c r="R534"/>
      <c r="S534"/>
      <c r="T534"/>
      <c r="V534"/>
      <c r="W534"/>
      <c r="X534"/>
      <c r="Y534"/>
      <c r="Z534"/>
      <c r="AA534"/>
      <c r="AB534"/>
      <c r="AJ534"/>
    </row>
    <row r="535" spans="14:36" x14ac:dyDescent="0.3">
      <c r="N535"/>
      <c r="O535"/>
      <c r="P535"/>
      <c r="Q535"/>
      <c r="R535"/>
      <c r="S535"/>
      <c r="T535"/>
      <c r="V535"/>
      <c r="W535"/>
      <c r="X535"/>
      <c r="Y535"/>
      <c r="Z535"/>
      <c r="AA535"/>
      <c r="AB535"/>
      <c r="AJ535"/>
    </row>
    <row r="536" spans="14:36" x14ac:dyDescent="0.3">
      <c r="N536"/>
      <c r="O536"/>
      <c r="P536"/>
      <c r="Q536"/>
      <c r="R536"/>
      <c r="S536"/>
      <c r="T536"/>
      <c r="V536"/>
      <c r="W536"/>
      <c r="X536"/>
      <c r="Y536"/>
      <c r="Z536"/>
      <c r="AA536"/>
      <c r="AB536"/>
      <c r="AJ536"/>
    </row>
    <row r="537" spans="14:36" x14ac:dyDescent="0.3">
      <c r="N537"/>
      <c r="O537"/>
      <c r="P537"/>
      <c r="Q537"/>
      <c r="R537"/>
      <c r="S537"/>
      <c r="T537"/>
      <c r="V537"/>
      <c r="W537"/>
      <c r="X537"/>
      <c r="Y537"/>
      <c r="Z537"/>
      <c r="AA537"/>
      <c r="AB537"/>
      <c r="AJ537"/>
    </row>
    <row r="538" spans="14:36" x14ac:dyDescent="0.3">
      <c r="N538"/>
      <c r="O538"/>
      <c r="P538"/>
      <c r="Q538"/>
      <c r="R538"/>
      <c r="S538"/>
      <c r="T538"/>
      <c r="V538"/>
      <c r="W538"/>
      <c r="X538"/>
      <c r="Y538"/>
      <c r="Z538"/>
      <c r="AA538"/>
      <c r="AB538"/>
      <c r="AJ538"/>
    </row>
    <row r="539" spans="14:36" x14ac:dyDescent="0.3">
      <c r="N539"/>
      <c r="O539"/>
      <c r="P539"/>
      <c r="Q539"/>
      <c r="R539"/>
      <c r="S539"/>
      <c r="T539"/>
      <c r="V539"/>
      <c r="W539"/>
      <c r="X539"/>
      <c r="Y539"/>
      <c r="Z539"/>
      <c r="AA539"/>
      <c r="AB539"/>
      <c r="AJ539"/>
    </row>
    <row r="540" spans="14:36" x14ac:dyDescent="0.3">
      <c r="N540"/>
      <c r="O540"/>
      <c r="P540"/>
      <c r="Q540"/>
      <c r="R540"/>
      <c r="S540"/>
      <c r="T540"/>
      <c r="V540"/>
      <c r="W540"/>
      <c r="X540"/>
      <c r="Y540"/>
      <c r="Z540"/>
      <c r="AA540"/>
      <c r="AB540"/>
      <c r="AJ540"/>
    </row>
    <row r="541" spans="14:36" x14ac:dyDescent="0.3">
      <c r="N541"/>
      <c r="O541"/>
      <c r="P541"/>
      <c r="Q541"/>
      <c r="R541"/>
      <c r="S541"/>
      <c r="T541"/>
      <c r="V541"/>
      <c r="W541"/>
      <c r="X541"/>
      <c r="Y541"/>
      <c r="Z541"/>
      <c r="AA541"/>
      <c r="AB541"/>
      <c r="AJ541"/>
    </row>
    <row r="542" spans="14:36" x14ac:dyDescent="0.3">
      <c r="N542"/>
      <c r="O542"/>
      <c r="P542"/>
      <c r="Q542"/>
      <c r="R542"/>
      <c r="S542"/>
      <c r="T542"/>
      <c r="V542"/>
      <c r="W542"/>
      <c r="X542"/>
      <c r="Y542"/>
      <c r="Z542"/>
      <c r="AA542"/>
      <c r="AB542"/>
      <c r="AJ542"/>
    </row>
    <row r="543" spans="14:36" x14ac:dyDescent="0.3">
      <c r="N543"/>
      <c r="O543"/>
      <c r="P543"/>
      <c r="Q543"/>
      <c r="R543"/>
      <c r="S543"/>
      <c r="T543"/>
      <c r="V543"/>
      <c r="W543"/>
      <c r="X543"/>
      <c r="Y543"/>
      <c r="Z543"/>
      <c r="AA543"/>
      <c r="AB543"/>
      <c r="AJ543"/>
    </row>
    <row r="544" spans="14:36" x14ac:dyDescent="0.3">
      <c r="N544"/>
      <c r="O544"/>
      <c r="P544"/>
      <c r="Q544"/>
      <c r="R544"/>
      <c r="S544"/>
      <c r="T544"/>
      <c r="V544"/>
      <c r="W544"/>
      <c r="X544"/>
      <c r="Y544"/>
      <c r="Z544"/>
      <c r="AA544"/>
      <c r="AB544"/>
      <c r="AJ544"/>
    </row>
    <row r="545" spans="14:36" x14ac:dyDescent="0.3">
      <c r="N545"/>
      <c r="O545"/>
      <c r="P545"/>
      <c r="Q545"/>
      <c r="R545"/>
      <c r="S545"/>
      <c r="T545"/>
      <c r="V545"/>
      <c r="W545"/>
      <c r="X545"/>
      <c r="Y545"/>
      <c r="Z545"/>
      <c r="AA545"/>
      <c r="AB545"/>
      <c r="AJ545"/>
    </row>
    <row r="546" spans="14:36" x14ac:dyDescent="0.3">
      <c r="N546"/>
      <c r="O546"/>
      <c r="P546"/>
      <c r="Q546"/>
      <c r="R546"/>
      <c r="S546"/>
      <c r="T546"/>
      <c r="V546"/>
      <c r="W546"/>
      <c r="X546"/>
      <c r="Y546"/>
      <c r="Z546"/>
      <c r="AA546"/>
      <c r="AB546"/>
      <c r="AJ546"/>
    </row>
    <row r="547" spans="14:36" x14ac:dyDescent="0.3">
      <c r="N547"/>
      <c r="O547"/>
      <c r="P547"/>
      <c r="Q547"/>
      <c r="R547"/>
      <c r="S547"/>
      <c r="T547"/>
      <c r="V547"/>
      <c r="W547"/>
      <c r="X547"/>
      <c r="Y547"/>
      <c r="Z547"/>
      <c r="AA547"/>
      <c r="AB547"/>
      <c r="AJ547"/>
    </row>
    <row r="548" spans="14:36" x14ac:dyDescent="0.3">
      <c r="N548"/>
      <c r="O548"/>
      <c r="P548"/>
      <c r="Q548"/>
      <c r="R548"/>
      <c r="S548"/>
      <c r="T548"/>
      <c r="V548"/>
      <c r="W548"/>
      <c r="X548"/>
      <c r="Y548"/>
      <c r="Z548"/>
      <c r="AA548"/>
      <c r="AB548"/>
      <c r="AJ548"/>
    </row>
    <row r="549" spans="14:36" x14ac:dyDescent="0.3">
      <c r="N549"/>
      <c r="O549"/>
      <c r="P549"/>
      <c r="Q549"/>
      <c r="R549"/>
      <c r="S549"/>
      <c r="T549"/>
      <c r="V549"/>
      <c r="W549"/>
      <c r="X549"/>
      <c r="Y549"/>
      <c r="Z549"/>
      <c r="AA549"/>
      <c r="AB549"/>
      <c r="AJ549"/>
    </row>
    <row r="550" spans="14:36" x14ac:dyDescent="0.3">
      <c r="N550"/>
      <c r="O550"/>
      <c r="P550"/>
      <c r="Q550"/>
      <c r="R550"/>
      <c r="S550"/>
      <c r="T550"/>
      <c r="V550"/>
      <c r="W550"/>
      <c r="X550"/>
      <c r="Y550"/>
      <c r="Z550"/>
      <c r="AA550"/>
      <c r="AB550"/>
      <c r="AJ550"/>
    </row>
    <row r="551" spans="14:36" x14ac:dyDescent="0.3">
      <c r="N551"/>
      <c r="O551"/>
      <c r="P551"/>
      <c r="Q551"/>
      <c r="R551"/>
      <c r="S551"/>
      <c r="T551"/>
      <c r="V551"/>
      <c r="W551"/>
      <c r="X551"/>
      <c r="Y551"/>
      <c r="Z551"/>
      <c r="AA551"/>
      <c r="AB551"/>
      <c r="AJ551"/>
    </row>
    <row r="552" spans="14:36" x14ac:dyDescent="0.3">
      <c r="N552"/>
      <c r="O552"/>
      <c r="P552"/>
      <c r="Q552"/>
      <c r="R552"/>
      <c r="S552"/>
      <c r="T552"/>
      <c r="V552"/>
      <c r="W552"/>
      <c r="X552"/>
      <c r="Y552"/>
      <c r="Z552"/>
      <c r="AA552"/>
      <c r="AB552"/>
      <c r="AJ552"/>
    </row>
    <row r="553" spans="14:36" x14ac:dyDescent="0.3">
      <c r="N553"/>
      <c r="O553"/>
      <c r="P553"/>
      <c r="Q553"/>
      <c r="R553"/>
      <c r="S553"/>
      <c r="T553"/>
      <c r="V553"/>
      <c r="W553"/>
      <c r="X553"/>
      <c r="Y553"/>
      <c r="Z553"/>
      <c r="AA553"/>
      <c r="AB553"/>
      <c r="AJ553"/>
    </row>
    <row r="554" spans="14:36" x14ac:dyDescent="0.3">
      <c r="N554"/>
      <c r="O554"/>
      <c r="P554"/>
      <c r="Q554"/>
      <c r="R554"/>
      <c r="S554"/>
      <c r="T554"/>
      <c r="V554"/>
      <c r="W554"/>
      <c r="X554"/>
      <c r="Y554"/>
      <c r="Z554"/>
      <c r="AA554"/>
      <c r="AB554"/>
      <c r="AJ554"/>
    </row>
    <row r="555" spans="14:36" x14ac:dyDescent="0.3">
      <c r="N555"/>
      <c r="O555"/>
      <c r="P555"/>
      <c r="Q555"/>
      <c r="R555"/>
      <c r="S555"/>
      <c r="T555"/>
      <c r="V555"/>
      <c r="W555"/>
      <c r="X555"/>
      <c r="Y555"/>
      <c r="Z555"/>
      <c r="AA555"/>
      <c r="AB555"/>
      <c r="AJ555"/>
    </row>
    <row r="556" spans="14:36" x14ac:dyDescent="0.3">
      <c r="N556"/>
      <c r="O556"/>
      <c r="P556"/>
      <c r="Q556"/>
      <c r="R556"/>
      <c r="S556"/>
      <c r="T556"/>
      <c r="V556"/>
      <c r="W556"/>
      <c r="X556"/>
      <c r="Y556"/>
      <c r="Z556"/>
      <c r="AA556"/>
      <c r="AB556"/>
      <c r="AJ556"/>
    </row>
    <row r="557" spans="14:36" x14ac:dyDescent="0.3">
      <c r="N557"/>
      <c r="O557"/>
      <c r="P557"/>
      <c r="Q557"/>
      <c r="R557"/>
      <c r="S557"/>
      <c r="T557"/>
      <c r="V557"/>
      <c r="W557"/>
      <c r="X557"/>
      <c r="Y557"/>
      <c r="Z557"/>
      <c r="AA557"/>
      <c r="AB557"/>
      <c r="AJ557"/>
    </row>
    <row r="558" spans="14:36" x14ac:dyDescent="0.3">
      <c r="N558"/>
      <c r="O558"/>
      <c r="P558"/>
      <c r="Q558"/>
      <c r="R558"/>
      <c r="S558"/>
      <c r="T558"/>
      <c r="V558"/>
      <c r="W558"/>
      <c r="X558"/>
      <c r="Y558"/>
      <c r="Z558"/>
      <c r="AA558"/>
      <c r="AB558"/>
      <c r="AJ558"/>
    </row>
    <row r="559" spans="14:36" x14ac:dyDescent="0.3">
      <c r="N559"/>
      <c r="O559"/>
      <c r="P559"/>
      <c r="Q559"/>
      <c r="R559"/>
      <c r="S559"/>
      <c r="T559"/>
      <c r="V559"/>
      <c r="W559"/>
      <c r="X559"/>
      <c r="Y559"/>
      <c r="Z559"/>
      <c r="AA559"/>
      <c r="AB559"/>
      <c r="AJ559"/>
    </row>
    <row r="560" spans="14:36" x14ac:dyDescent="0.3">
      <c r="N560"/>
      <c r="O560"/>
      <c r="P560"/>
      <c r="Q560"/>
      <c r="R560"/>
      <c r="S560"/>
      <c r="T560"/>
      <c r="V560"/>
      <c r="W560"/>
      <c r="X560"/>
      <c r="Y560"/>
      <c r="Z560"/>
      <c r="AA560"/>
      <c r="AB560"/>
      <c r="AJ560"/>
    </row>
    <row r="561" spans="14:36" x14ac:dyDescent="0.3">
      <c r="N561"/>
      <c r="O561"/>
      <c r="P561"/>
      <c r="Q561"/>
      <c r="R561"/>
      <c r="S561"/>
      <c r="T561"/>
      <c r="V561"/>
      <c r="W561"/>
      <c r="X561"/>
      <c r="Y561"/>
      <c r="Z561"/>
      <c r="AA561"/>
      <c r="AB561"/>
      <c r="AJ561"/>
    </row>
    <row r="562" spans="14:36" x14ac:dyDescent="0.3">
      <c r="N562"/>
      <c r="O562"/>
      <c r="P562"/>
      <c r="Q562"/>
      <c r="R562"/>
      <c r="S562"/>
      <c r="T562"/>
      <c r="V562"/>
      <c r="W562"/>
      <c r="X562"/>
      <c r="Y562"/>
      <c r="Z562"/>
      <c r="AA562"/>
      <c r="AB562"/>
      <c r="AJ562"/>
    </row>
    <row r="563" spans="14:36" x14ac:dyDescent="0.3">
      <c r="N563"/>
      <c r="O563"/>
      <c r="P563"/>
      <c r="Q563"/>
      <c r="R563"/>
      <c r="S563"/>
      <c r="T563"/>
      <c r="V563"/>
      <c r="W563"/>
      <c r="X563"/>
      <c r="Y563"/>
      <c r="Z563"/>
      <c r="AA563"/>
      <c r="AB563"/>
      <c r="AJ563"/>
    </row>
    <row r="564" spans="14:36" x14ac:dyDescent="0.3">
      <c r="N564"/>
      <c r="O564"/>
      <c r="P564"/>
      <c r="Q564"/>
      <c r="R564"/>
      <c r="S564"/>
      <c r="T564"/>
      <c r="V564"/>
      <c r="W564"/>
      <c r="X564"/>
      <c r="Y564"/>
      <c r="Z564"/>
      <c r="AA564"/>
      <c r="AB564"/>
      <c r="AJ564"/>
    </row>
    <row r="565" spans="14:36" x14ac:dyDescent="0.3">
      <c r="N565"/>
      <c r="O565"/>
      <c r="P565"/>
      <c r="Q565"/>
      <c r="R565"/>
      <c r="S565"/>
      <c r="T565"/>
      <c r="V565"/>
      <c r="W565"/>
      <c r="X565"/>
      <c r="Y565"/>
      <c r="Z565"/>
      <c r="AA565"/>
      <c r="AB565"/>
      <c r="AJ565"/>
    </row>
    <row r="566" spans="14:36" x14ac:dyDescent="0.3">
      <c r="N566"/>
      <c r="O566"/>
      <c r="P566"/>
      <c r="Q566"/>
      <c r="R566"/>
      <c r="S566"/>
      <c r="T566"/>
      <c r="V566"/>
      <c r="W566"/>
      <c r="X566"/>
      <c r="Y566"/>
      <c r="Z566"/>
      <c r="AA566"/>
      <c r="AB566"/>
      <c r="AJ566"/>
    </row>
    <row r="567" spans="14:36" x14ac:dyDescent="0.3">
      <c r="N567"/>
      <c r="O567"/>
      <c r="P567"/>
      <c r="Q567"/>
      <c r="R567"/>
      <c r="S567"/>
      <c r="T567"/>
      <c r="V567"/>
      <c r="W567"/>
      <c r="X567"/>
      <c r="Y567"/>
      <c r="Z567"/>
      <c r="AA567"/>
      <c r="AB567"/>
      <c r="AJ567"/>
    </row>
    <row r="568" spans="14:36" x14ac:dyDescent="0.3">
      <c r="N568"/>
      <c r="O568"/>
      <c r="P568"/>
      <c r="Q568"/>
      <c r="R568"/>
      <c r="S568"/>
      <c r="T568"/>
      <c r="V568"/>
      <c r="W568"/>
      <c r="X568"/>
      <c r="Y568"/>
      <c r="Z568"/>
      <c r="AA568"/>
      <c r="AB568"/>
      <c r="AJ568"/>
    </row>
    <row r="569" spans="14:36" x14ac:dyDescent="0.3">
      <c r="N569"/>
      <c r="O569"/>
      <c r="P569"/>
      <c r="Q569"/>
      <c r="R569"/>
      <c r="S569"/>
      <c r="T569"/>
      <c r="V569"/>
      <c r="W569"/>
      <c r="X569"/>
      <c r="Y569"/>
      <c r="Z569"/>
      <c r="AA569"/>
      <c r="AB569"/>
      <c r="AJ569"/>
    </row>
    <row r="570" spans="14:36" x14ac:dyDescent="0.3">
      <c r="N570"/>
      <c r="O570"/>
      <c r="P570"/>
      <c r="Q570"/>
      <c r="R570"/>
      <c r="S570"/>
      <c r="T570"/>
      <c r="V570"/>
      <c r="W570"/>
      <c r="X570"/>
      <c r="Y570"/>
      <c r="Z570"/>
      <c r="AA570"/>
      <c r="AB570"/>
      <c r="AJ570"/>
    </row>
    <row r="571" spans="14:36" x14ac:dyDescent="0.3">
      <c r="N571"/>
      <c r="O571"/>
      <c r="P571"/>
      <c r="Q571"/>
      <c r="R571"/>
      <c r="S571"/>
      <c r="T571"/>
      <c r="V571"/>
      <c r="W571"/>
      <c r="X571"/>
      <c r="Y571"/>
      <c r="Z571"/>
      <c r="AA571"/>
      <c r="AB571"/>
      <c r="AJ571"/>
    </row>
    <row r="572" spans="14:36" x14ac:dyDescent="0.3">
      <c r="N572"/>
      <c r="O572"/>
      <c r="P572"/>
      <c r="Q572"/>
      <c r="R572"/>
      <c r="S572"/>
      <c r="T572"/>
      <c r="V572"/>
      <c r="W572"/>
      <c r="X572"/>
      <c r="Y572"/>
      <c r="Z572"/>
      <c r="AA572"/>
      <c r="AB572"/>
      <c r="AJ572"/>
    </row>
    <row r="573" spans="14:36" x14ac:dyDescent="0.3">
      <c r="N573"/>
      <c r="O573"/>
      <c r="P573"/>
      <c r="Q573"/>
      <c r="R573"/>
      <c r="S573"/>
      <c r="T573"/>
      <c r="V573"/>
      <c r="W573"/>
      <c r="X573"/>
      <c r="Y573"/>
      <c r="Z573"/>
      <c r="AA573"/>
      <c r="AB573"/>
      <c r="AJ573"/>
    </row>
    <row r="574" spans="14:36" x14ac:dyDescent="0.3">
      <c r="N574"/>
      <c r="O574"/>
      <c r="P574"/>
      <c r="Q574"/>
      <c r="R574"/>
      <c r="S574"/>
      <c r="T574"/>
      <c r="V574"/>
      <c r="W574"/>
      <c r="X574"/>
      <c r="Y574"/>
      <c r="Z574"/>
      <c r="AA574"/>
      <c r="AB574"/>
      <c r="AJ574"/>
    </row>
    <row r="575" spans="14:36" x14ac:dyDescent="0.3">
      <c r="N575"/>
      <c r="O575"/>
      <c r="P575"/>
      <c r="Q575"/>
      <c r="R575"/>
      <c r="S575"/>
      <c r="T575"/>
      <c r="V575"/>
      <c r="W575"/>
      <c r="X575"/>
      <c r="Y575"/>
      <c r="Z575"/>
      <c r="AA575"/>
      <c r="AB575"/>
      <c r="AJ575"/>
    </row>
    <row r="576" spans="14:36" x14ac:dyDescent="0.3">
      <c r="N576"/>
      <c r="O576"/>
      <c r="P576"/>
      <c r="Q576"/>
      <c r="R576"/>
      <c r="S576"/>
      <c r="T576"/>
      <c r="V576"/>
      <c r="W576"/>
      <c r="X576"/>
      <c r="Y576"/>
      <c r="Z576"/>
      <c r="AA576"/>
      <c r="AB576"/>
      <c r="AJ576"/>
    </row>
    <row r="577" spans="14:36" x14ac:dyDescent="0.3">
      <c r="N577"/>
      <c r="O577"/>
      <c r="P577"/>
      <c r="Q577"/>
      <c r="R577"/>
      <c r="S577"/>
      <c r="T577"/>
      <c r="V577"/>
      <c r="W577"/>
      <c r="X577"/>
      <c r="Y577"/>
      <c r="Z577"/>
      <c r="AA577"/>
      <c r="AB577"/>
      <c r="AJ577"/>
    </row>
    <row r="578" spans="14:36" x14ac:dyDescent="0.3">
      <c r="N578"/>
      <c r="O578"/>
      <c r="P578"/>
      <c r="Q578"/>
      <c r="R578"/>
      <c r="S578"/>
      <c r="T578"/>
      <c r="V578"/>
      <c r="W578"/>
      <c r="X578"/>
      <c r="Y578"/>
      <c r="Z578"/>
      <c r="AA578"/>
      <c r="AB578"/>
      <c r="AJ578"/>
    </row>
    <row r="579" spans="14:36" x14ac:dyDescent="0.3">
      <c r="N579"/>
      <c r="O579"/>
      <c r="P579"/>
      <c r="Q579"/>
      <c r="R579"/>
      <c r="S579"/>
      <c r="T579"/>
      <c r="V579"/>
      <c r="W579"/>
      <c r="X579"/>
      <c r="Y579"/>
      <c r="Z579"/>
      <c r="AA579"/>
      <c r="AB579"/>
      <c r="AJ579"/>
    </row>
    <row r="580" spans="14:36" x14ac:dyDescent="0.3">
      <c r="N580"/>
      <c r="O580"/>
      <c r="P580"/>
      <c r="Q580"/>
      <c r="R580"/>
      <c r="S580"/>
      <c r="T580"/>
      <c r="V580"/>
      <c r="W580"/>
      <c r="X580"/>
      <c r="Y580"/>
      <c r="Z580"/>
      <c r="AA580"/>
      <c r="AB580"/>
      <c r="AJ580"/>
    </row>
    <row r="581" spans="14:36" x14ac:dyDescent="0.3">
      <c r="N581"/>
      <c r="O581"/>
      <c r="P581"/>
      <c r="Q581"/>
      <c r="R581"/>
      <c r="S581"/>
      <c r="T581"/>
      <c r="V581"/>
      <c r="W581"/>
      <c r="X581"/>
      <c r="Y581"/>
      <c r="Z581"/>
      <c r="AA581"/>
      <c r="AB581"/>
      <c r="AJ581"/>
    </row>
    <row r="582" spans="14:36" x14ac:dyDescent="0.3">
      <c r="N582"/>
      <c r="O582"/>
      <c r="P582"/>
      <c r="Q582"/>
      <c r="R582"/>
      <c r="S582"/>
      <c r="T582"/>
      <c r="V582"/>
      <c r="W582"/>
      <c r="X582"/>
      <c r="Y582"/>
      <c r="Z582"/>
      <c r="AA582"/>
      <c r="AB582"/>
      <c r="AJ582"/>
    </row>
    <row r="583" spans="14:36" x14ac:dyDescent="0.3">
      <c r="N583"/>
      <c r="O583"/>
      <c r="P583"/>
      <c r="Q583"/>
      <c r="R583"/>
      <c r="S583"/>
      <c r="T583"/>
      <c r="V583"/>
      <c r="W583"/>
      <c r="X583"/>
      <c r="Y583"/>
      <c r="Z583"/>
      <c r="AA583"/>
      <c r="AB583"/>
      <c r="AJ583"/>
    </row>
    <row r="584" spans="14:36" x14ac:dyDescent="0.3">
      <c r="N584"/>
      <c r="O584"/>
      <c r="P584"/>
      <c r="Q584"/>
      <c r="R584"/>
      <c r="S584"/>
      <c r="T584"/>
      <c r="V584"/>
      <c r="W584"/>
      <c r="X584"/>
      <c r="Y584"/>
      <c r="Z584"/>
      <c r="AA584"/>
      <c r="AB584"/>
      <c r="AJ584"/>
    </row>
    <row r="585" spans="14:36" x14ac:dyDescent="0.3">
      <c r="N585"/>
      <c r="O585"/>
      <c r="P585"/>
      <c r="Q585"/>
      <c r="R585"/>
      <c r="S585"/>
      <c r="T585"/>
      <c r="V585"/>
      <c r="W585"/>
      <c r="X585"/>
      <c r="Y585"/>
      <c r="Z585"/>
      <c r="AA585"/>
      <c r="AB585"/>
      <c r="AJ585"/>
    </row>
    <row r="586" spans="14:36" x14ac:dyDescent="0.3">
      <c r="N586"/>
      <c r="O586"/>
      <c r="P586"/>
      <c r="Q586"/>
      <c r="R586"/>
      <c r="S586"/>
      <c r="T586"/>
      <c r="V586"/>
      <c r="W586"/>
      <c r="X586"/>
      <c r="Y586"/>
      <c r="Z586"/>
      <c r="AA586"/>
      <c r="AB586"/>
      <c r="AJ586"/>
    </row>
    <row r="587" spans="14:36" x14ac:dyDescent="0.3">
      <c r="N587"/>
      <c r="O587"/>
      <c r="P587"/>
      <c r="Q587"/>
      <c r="R587"/>
      <c r="S587"/>
      <c r="T587"/>
      <c r="V587"/>
      <c r="W587"/>
      <c r="X587"/>
      <c r="Y587"/>
      <c r="Z587"/>
      <c r="AA587"/>
      <c r="AB587"/>
      <c r="AJ587"/>
    </row>
    <row r="588" spans="14:36" x14ac:dyDescent="0.3">
      <c r="N588"/>
      <c r="O588"/>
      <c r="P588"/>
      <c r="Q588"/>
      <c r="R588"/>
      <c r="S588"/>
      <c r="T588"/>
      <c r="V588"/>
      <c r="W588"/>
      <c r="X588"/>
      <c r="Y588"/>
      <c r="Z588"/>
      <c r="AA588"/>
      <c r="AB588"/>
      <c r="AJ588"/>
    </row>
    <row r="589" spans="14:36" x14ac:dyDescent="0.3">
      <c r="N589"/>
      <c r="O589"/>
      <c r="P589"/>
      <c r="Q589"/>
      <c r="R589"/>
      <c r="S589"/>
      <c r="T589"/>
      <c r="V589"/>
      <c r="W589"/>
      <c r="X589"/>
      <c r="Y589"/>
      <c r="Z589"/>
      <c r="AA589"/>
      <c r="AB589"/>
      <c r="AJ589"/>
    </row>
    <row r="590" spans="14:36" x14ac:dyDescent="0.3">
      <c r="N590"/>
      <c r="O590"/>
      <c r="P590"/>
      <c r="Q590"/>
      <c r="R590"/>
      <c r="S590"/>
      <c r="T590"/>
      <c r="V590"/>
      <c r="W590"/>
      <c r="X590"/>
      <c r="Y590"/>
      <c r="Z590"/>
      <c r="AA590"/>
      <c r="AB590"/>
      <c r="AJ590"/>
    </row>
    <row r="591" spans="14:36" x14ac:dyDescent="0.3">
      <c r="N591"/>
      <c r="O591"/>
      <c r="P591"/>
      <c r="Q591"/>
      <c r="R591"/>
      <c r="S591"/>
      <c r="T591"/>
      <c r="V591"/>
      <c r="W591"/>
      <c r="X591"/>
      <c r="Y591"/>
      <c r="Z591"/>
      <c r="AA591"/>
      <c r="AB591"/>
      <c r="AJ591"/>
    </row>
    <row r="592" spans="14:36" x14ac:dyDescent="0.3">
      <c r="N592"/>
      <c r="O592"/>
      <c r="P592"/>
      <c r="Q592"/>
      <c r="R592"/>
      <c r="S592"/>
      <c r="T592"/>
      <c r="V592"/>
      <c r="W592"/>
      <c r="X592"/>
      <c r="Y592"/>
      <c r="Z592"/>
      <c r="AA592"/>
      <c r="AB592"/>
      <c r="AJ592"/>
    </row>
    <row r="593" spans="14:36" x14ac:dyDescent="0.3">
      <c r="N593"/>
      <c r="O593"/>
      <c r="P593"/>
      <c r="Q593"/>
      <c r="R593"/>
      <c r="S593"/>
      <c r="T593"/>
      <c r="V593"/>
      <c r="W593"/>
      <c r="X593"/>
      <c r="Y593"/>
      <c r="Z593"/>
      <c r="AA593"/>
      <c r="AB593"/>
      <c r="AJ593"/>
    </row>
    <row r="594" spans="14:36" x14ac:dyDescent="0.3">
      <c r="N594"/>
      <c r="O594"/>
      <c r="P594"/>
      <c r="Q594"/>
      <c r="R594"/>
      <c r="S594"/>
      <c r="T594"/>
      <c r="V594"/>
      <c r="W594"/>
      <c r="X594"/>
      <c r="Y594"/>
      <c r="Z594"/>
      <c r="AA594"/>
      <c r="AB594"/>
      <c r="AJ594"/>
    </row>
    <row r="595" spans="14:36" x14ac:dyDescent="0.3">
      <c r="N595"/>
      <c r="O595"/>
      <c r="P595"/>
      <c r="Q595"/>
      <c r="R595"/>
      <c r="S595"/>
      <c r="T595"/>
      <c r="V595"/>
      <c r="W595"/>
      <c r="X595"/>
      <c r="Y595"/>
      <c r="Z595"/>
      <c r="AA595"/>
      <c r="AB595"/>
      <c r="AJ595"/>
    </row>
    <row r="596" spans="14:36" x14ac:dyDescent="0.3">
      <c r="N596"/>
      <c r="O596"/>
      <c r="P596"/>
      <c r="Q596"/>
      <c r="R596"/>
      <c r="S596"/>
      <c r="T596"/>
      <c r="V596"/>
      <c r="W596"/>
      <c r="X596"/>
      <c r="Y596"/>
      <c r="Z596"/>
      <c r="AA596"/>
      <c r="AB596"/>
      <c r="AJ596"/>
    </row>
    <row r="597" spans="14:36" x14ac:dyDescent="0.3">
      <c r="N597"/>
      <c r="O597"/>
      <c r="P597"/>
      <c r="Q597"/>
      <c r="R597"/>
      <c r="S597"/>
      <c r="T597"/>
      <c r="V597"/>
      <c r="W597"/>
      <c r="X597"/>
      <c r="Y597"/>
      <c r="Z597"/>
      <c r="AA597"/>
      <c r="AB597"/>
      <c r="AJ597"/>
    </row>
    <row r="598" spans="14:36" x14ac:dyDescent="0.3">
      <c r="N598"/>
      <c r="O598"/>
      <c r="P598"/>
      <c r="Q598"/>
      <c r="R598"/>
      <c r="S598"/>
      <c r="T598"/>
      <c r="V598"/>
      <c r="W598"/>
      <c r="X598"/>
      <c r="Y598"/>
      <c r="Z598"/>
      <c r="AA598"/>
      <c r="AB598"/>
      <c r="AJ598"/>
    </row>
    <row r="599" spans="14:36" x14ac:dyDescent="0.3">
      <c r="N599"/>
      <c r="O599"/>
      <c r="P599"/>
      <c r="Q599"/>
      <c r="R599"/>
      <c r="S599"/>
      <c r="T599"/>
      <c r="V599"/>
      <c r="W599"/>
      <c r="X599"/>
      <c r="Y599"/>
      <c r="Z599"/>
      <c r="AA599"/>
      <c r="AB599"/>
      <c r="AJ599"/>
    </row>
    <row r="600" spans="14:36" x14ac:dyDescent="0.3">
      <c r="N600"/>
      <c r="O600"/>
      <c r="P600"/>
      <c r="Q600"/>
      <c r="R600"/>
      <c r="S600"/>
      <c r="T600"/>
      <c r="V600"/>
      <c r="W600"/>
      <c r="X600"/>
      <c r="Y600"/>
      <c r="Z600"/>
      <c r="AA600"/>
      <c r="AB600"/>
      <c r="AJ600"/>
    </row>
    <row r="601" spans="14:36" x14ac:dyDescent="0.3">
      <c r="N601"/>
      <c r="O601"/>
      <c r="P601"/>
      <c r="Q601"/>
      <c r="R601"/>
      <c r="S601"/>
      <c r="T601"/>
      <c r="V601"/>
      <c r="W601"/>
      <c r="X601"/>
      <c r="Y601"/>
      <c r="Z601"/>
      <c r="AA601"/>
      <c r="AB601"/>
      <c r="AJ601"/>
    </row>
    <row r="602" spans="14:36" x14ac:dyDescent="0.3">
      <c r="N602"/>
      <c r="O602"/>
      <c r="P602"/>
      <c r="Q602"/>
      <c r="R602"/>
      <c r="S602"/>
      <c r="T602"/>
      <c r="V602"/>
      <c r="W602"/>
      <c r="X602"/>
      <c r="Y602"/>
      <c r="Z602"/>
      <c r="AA602"/>
      <c r="AB602"/>
      <c r="AJ602"/>
    </row>
    <row r="603" spans="14:36" x14ac:dyDescent="0.3">
      <c r="N603"/>
      <c r="O603"/>
      <c r="P603"/>
      <c r="Q603"/>
      <c r="R603"/>
      <c r="S603"/>
      <c r="T603"/>
      <c r="V603"/>
      <c r="W603"/>
      <c r="X603"/>
      <c r="Y603"/>
      <c r="Z603"/>
      <c r="AA603"/>
      <c r="AB603"/>
      <c r="AJ603"/>
    </row>
    <row r="604" spans="14:36" x14ac:dyDescent="0.3">
      <c r="N604"/>
      <c r="O604"/>
      <c r="P604"/>
      <c r="Q604"/>
      <c r="R604"/>
      <c r="S604"/>
      <c r="T604"/>
      <c r="V604"/>
      <c r="W604"/>
      <c r="X604"/>
      <c r="Y604"/>
      <c r="Z604"/>
      <c r="AA604"/>
      <c r="AB604"/>
      <c r="AJ604"/>
    </row>
    <row r="605" spans="14:36" x14ac:dyDescent="0.3">
      <c r="N605"/>
      <c r="O605"/>
      <c r="P605"/>
      <c r="Q605"/>
      <c r="R605"/>
      <c r="S605"/>
      <c r="T605"/>
      <c r="V605"/>
      <c r="W605"/>
      <c r="X605"/>
      <c r="Y605"/>
      <c r="Z605"/>
      <c r="AA605"/>
      <c r="AB605"/>
      <c r="AJ605"/>
    </row>
    <row r="606" spans="14:36" x14ac:dyDescent="0.3">
      <c r="N606"/>
      <c r="O606"/>
      <c r="P606"/>
      <c r="Q606"/>
      <c r="R606"/>
      <c r="S606"/>
      <c r="T606"/>
      <c r="V606"/>
      <c r="W606"/>
      <c r="X606"/>
      <c r="Y606"/>
      <c r="Z606"/>
      <c r="AA606"/>
      <c r="AB606"/>
      <c r="AJ606"/>
    </row>
    <row r="607" spans="14:36" x14ac:dyDescent="0.3">
      <c r="N607"/>
      <c r="O607"/>
      <c r="P607"/>
      <c r="Q607"/>
      <c r="R607"/>
      <c r="S607"/>
      <c r="T607"/>
      <c r="V607"/>
      <c r="W607"/>
      <c r="X607"/>
      <c r="Y607"/>
      <c r="Z607"/>
      <c r="AA607"/>
      <c r="AB607"/>
      <c r="AJ607"/>
    </row>
    <row r="608" spans="14:36" x14ac:dyDescent="0.3">
      <c r="N608"/>
      <c r="O608"/>
      <c r="P608"/>
      <c r="Q608"/>
      <c r="R608"/>
      <c r="S608"/>
      <c r="T608"/>
      <c r="V608"/>
      <c r="W608"/>
      <c r="X608"/>
      <c r="Y608"/>
      <c r="Z608"/>
      <c r="AA608"/>
      <c r="AB608"/>
      <c r="AJ608"/>
    </row>
    <row r="609" spans="14:36" x14ac:dyDescent="0.3">
      <c r="N609"/>
      <c r="O609"/>
      <c r="P609"/>
      <c r="Q609"/>
      <c r="R609"/>
      <c r="S609"/>
      <c r="T609"/>
      <c r="V609"/>
      <c r="W609"/>
      <c r="X609"/>
      <c r="Y609"/>
      <c r="Z609"/>
      <c r="AA609"/>
      <c r="AB609"/>
      <c r="AJ609"/>
    </row>
    <row r="610" spans="14:36" x14ac:dyDescent="0.3">
      <c r="N610"/>
      <c r="O610"/>
      <c r="P610"/>
      <c r="Q610"/>
      <c r="R610"/>
      <c r="S610"/>
      <c r="T610"/>
      <c r="V610"/>
      <c r="W610"/>
      <c r="X610"/>
      <c r="Y610"/>
      <c r="Z610"/>
      <c r="AA610"/>
      <c r="AB610"/>
      <c r="AJ610"/>
    </row>
    <row r="611" spans="14:36" x14ac:dyDescent="0.3">
      <c r="N611"/>
      <c r="O611"/>
      <c r="P611"/>
      <c r="Q611"/>
      <c r="R611"/>
      <c r="S611"/>
      <c r="T611"/>
      <c r="V611"/>
      <c r="W611"/>
      <c r="X611"/>
      <c r="Y611"/>
      <c r="Z611"/>
      <c r="AA611"/>
      <c r="AB611"/>
      <c r="AJ611"/>
    </row>
    <row r="612" spans="14:36" x14ac:dyDescent="0.3">
      <c r="N612"/>
      <c r="O612"/>
      <c r="P612"/>
      <c r="Q612"/>
      <c r="R612"/>
      <c r="S612"/>
      <c r="T612"/>
      <c r="V612"/>
      <c r="W612"/>
      <c r="X612"/>
      <c r="Y612"/>
      <c r="Z612"/>
      <c r="AA612"/>
      <c r="AB612"/>
      <c r="AJ612"/>
    </row>
    <row r="613" spans="14:36" x14ac:dyDescent="0.3">
      <c r="N613"/>
      <c r="O613"/>
      <c r="P613"/>
      <c r="Q613"/>
      <c r="R613"/>
      <c r="S613"/>
      <c r="T613"/>
      <c r="V613"/>
      <c r="W613"/>
      <c r="X613"/>
      <c r="Y613"/>
      <c r="Z613"/>
      <c r="AA613"/>
      <c r="AB613"/>
      <c r="AJ613"/>
    </row>
    <row r="614" spans="14:36" x14ac:dyDescent="0.3">
      <c r="N614"/>
      <c r="O614"/>
      <c r="P614"/>
      <c r="Q614"/>
      <c r="R614"/>
      <c r="S614"/>
      <c r="T614"/>
      <c r="V614"/>
      <c r="W614"/>
      <c r="X614"/>
      <c r="Y614"/>
      <c r="Z614"/>
      <c r="AA614"/>
      <c r="AB614"/>
      <c r="AJ614"/>
    </row>
    <row r="615" spans="14:36" x14ac:dyDescent="0.3">
      <c r="N615"/>
      <c r="O615"/>
      <c r="P615"/>
      <c r="Q615"/>
      <c r="R615"/>
      <c r="S615"/>
      <c r="T615"/>
      <c r="V615"/>
      <c r="W615"/>
      <c r="X615"/>
      <c r="Y615"/>
      <c r="Z615"/>
      <c r="AA615"/>
      <c r="AB615"/>
      <c r="AJ615"/>
    </row>
    <row r="616" spans="14:36" x14ac:dyDescent="0.3">
      <c r="N616"/>
      <c r="O616"/>
      <c r="P616"/>
      <c r="Q616"/>
      <c r="R616"/>
      <c r="S616"/>
      <c r="T616"/>
      <c r="V616"/>
      <c r="W616"/>
      <c r="X616"/>
      <c r="Y616"/>
      <c r="Z616"/>
      <c r="AA616"/>
      <c r="AB616"/>
      <c r="AJ616"/>
    </row>
    <row r="617" spans="14:36" x14ac:dyDescent="0.3">
      <c r="N617"/>
      <c r="O617"/>
      <c r="P617"/>
      <c r="Q617"/>
      <c r="R617"/>
      <c r="S617"/>
      <c r="T617"/>
      <c r="V617"/>
      <c r="W617"/>
      <c r="X617"/>
      <c r="Y617"/>
      <c r="Z617"/>
      <c r="AA617"/>
      <c r="AB617"/>
      <c r="AJ617"/>
    </row>
    <row r="618" spans="14:36" x14ac:dyDescent="0.3">
      <c r="N618"/>
      <c r="O618"/>
      <c r="P618"/>
      <c r="Q618"/>
      <c r="R618"/>
      <c r="S618"/>
      <c r="T618"/>
      <c r="V618"/>
      <c r="W618"/>
      <c r="X618"/>
      <c r="Y618"/>
      <c r="Z618"/>
      <c r="AA618"/>
      <c r="AB618"/>
      <c r="AJ618"/>
    </row>
    <row r="619" spans="14:36" x14ac:dyDescent="0.3">
      <c r="N619"/>
      <c r="O619"/>
      <c r="P619"/>
      <c r="Q619"/>
      <c r="R619"/>
      <c r="S619"/>
      <c r="T619"/>
      <c r="V619"/>
      <c r="W619"/>
      <c r="X619"/>
      <c r="Y619"/>
      <c r="Z619"/>
      <c r="AA619"/>
      <c r="AB619"/>
      <c r="AJ619"/>
    </row>
    <row r="620" spans="14:36" x14ac:dyDescent="0.3">
      <c r="N620"/>
      <c r="O620"/>
      <c r="P620"/>
      <c r="Q620"/>
      <c r="R620"/>
      <c r="S620"/>
      <c r="T620"/>
      <c r="V620"/>
      <c r="W620"/>
      <c r="X620"/>
      <c r="Y620"/>
      <c r="Z620"/>
      <c r="AA620"/>
      <c r="AB620"/>
      <c r="AJ620"/>
    </row>
    <row r="621" spans="14:36" x14ac:dyDescent="0.3">
      <c r="N621"/>
      <c r="O621"/>
      <c r="P621"/>
      <c r="Q621"/>
      <c r="R621"/>
      <c r="S621"/>
      <c r="T621"/>
      <c r="V621"/>
      <c r="W621"/>
      <c r="X621"/>
      <c r="Y621"/>
      <c r="Z621"/>
      <c r="AA621"/>
      <c r="AB621"/>
      <c r="AJ621"/>
    </row>
    <row r="622" spans="14:36" x14ac:dyDescent="0.3">
      <c r="N622"/>
      <c r="O622"/>
      <c r="P622"/>
      <c r="Q622"/>
      <c r="R622"/>
      <c r="S622"/>
      <c r="T622"/>
      <c r="V622"/>
      <c r="W622"/>
      <c r="X622"/>
      <c r="Y622"/>
      <c r="Z622"/>
      <c r="AA622"/>
      <c r="AB622"/>
      <c r="AJ622"/>
    </row>
    <row r="623" spans="14:36" x14ac:dyDescent="0.3">
      <c r="N623"/>
      <c r="O623"/>
      <c r="P623"/>
      <c r="Q623"/>
      <c r="R623"/>
      <c r="S623"/>
      <c r="T623"/>
      <c r="V623"/>
      <c r="W623"/>
      <c r="X623"/>
      <c r="Y623"/>
      <c r="Z623"/>
      <c r="AA623"/>
      <c r="AB623"/>
      <c r="AJ623"/>
    </row>
    <row r="624" spans="14:36" x14ac:dyDescent="0.3">
      <c r="N624"/>
      <c r="O624"/>
      <c r="P624"/>
      <c r="Q624"/>
      <c r="R624"/>
      <c r="S624"/>
      <c r="T624"/>
      <c r="V624"/>
      <c r="W624"/>
      <c r="X624"/>
      <c r="Y624"/>
      <c r="Z624"/>
      <c r="AA624"/>
      <c r="AB624"/>
      <c r="AJ624"/>
    </row>
    <row r="625" spans="14:36" x14ac:dyDescent="0.3">
      <c r="N625"/>
      <c r="O625"/>
      <c r="P625"/>
      <c r="Q625"/>
      <c r="R625"/>
      <c r="S625"/>
      <c r="T625"/>
      <c r="V625"/>
      <c r="W625"/>
      <c r="X625"/>
      <c r="Y625"/>
      <c r="Z625"/>
      <c r="AA625"/>
      <c r="AB625"/>
      <c r="AJ625"/>
    </row>
    <row r="626" spans="14:36" x14ac:dyDescent="0.3">
      <c r="N626"/>
      <c r="O626"/>
      <c r="P626"/>
      <c r="Q626"/>
      <c r="R626"/>
      <c r="S626"/>
      <c r="T626"/>
      <c r="V626"/>
      <c r="W626"/>
      <c r="X626"/>
      <c r="Y626"/>
      <c r="Z626"/>
      <c r="AA626"/>
      <c r="AB626"/>
      <c r="AJ626"/>
    </row>
    <row r="627" spans="14:36" x14ac:dyDescent="0.3">
      <c r="N627"/>
      <c r="O627"/>
      <c r="P627"/>
      <c r="Q627"/>
      <c r="R627"/>
      <c r="S627"/>
      <c r="T627"/>
      <c r="V627"/>
      <c r="W627"/>
      <c r="X627"/>
      <c r="Y627"/>
      <c r="Z627"/>
      <c r="AA627"/>
      <c r="AB627"/>
      <c r="AJ627"/>
    </row>
    <row r="628" spans="14:36" x14ac:dyDescent="0.3">
      <c r="N628"/>
      <c r="O628"/>
      <c r="P628"/>
      <c r="Q628"/>
      <c r="R628"/>
      <c r="S628"/>
      <c r="T628"/>
      <c r="V628"/>
      <c r="W628"/>
      <c r="X628"/>
      <c r="Y628"/>
      <c r="Z628"/>
      <c r="AA628"/>
      <c r="AB628"/>
      <c r="AJ628"/>
    </row>
    <row r="629" spans="14:36" x14ac:dyDescent="0.3">
      <c r="N629"/>
      <c r="O629"/>
      <c r="P629"/>
      <c r="Q629"/>
      <c r="R629"/>
      <c r="S629"/>
      <c r="T629"/>
      <c r="V629"/>
      <c r="W629"/>
      <c r="X629"/>
      <c r="Y629"/>
      <c r="Z629"/>
      <c r="AA629"/>
      <c r="AB629"/>
      <c r="AJ629"/>
    </row>
    <row r="630" spans="14:36" x14ac:dyDescent="0.3">
      <c r="N630"/>
      <c r="O630"/>
      <c r="P630"/>
      <c r="Q630"/>
      <c r="R630"/>
      <c r="S630"/>
      <c r="T630"/>
      <c r="V630"/>
      <c r="W630"/>
      <c r="X630"/>
      <c r="Y630"/>
      <c r="Z630"/>
      <c r="AA630"/>
      <c r="AB630"/>
      <c r="AJ630"/>
    </row>
    <row r="631" spans="14:36" x14ac:dyDescent="0.3">
      <c r="N631"/>
      <c r="O631"/>
      <c r="P631"/>
      <c r="Q631"/>
      <c r="R631"/>
      <c r="S631"/>
      <c r="T631"/>
      <c r="V631"/>
      <c r="W631"/>
      <c r="X631"/>
      <c r="Y631"/>
      <c r="Z631"/>
      <c r="AA631"/>
      <c r="AB631"/>
      <c r="AJ631"/>
    </row>
    <row r="632" spans="14:36" x14ac:dyDescent="0.3">
      <c r="N632"/>
      <c r="O632"/>
      <c r="P632"/>
      <c r="Q632"/>
      <c r="R632"/>
      <c r="S632"/>
      <c r="T632"/>
      <c r="V632"/>
      <c r="W632"/>
      <c r="X632"/>
      <c r="Y632"/>
      <c r="Z632"/>
      <c r="AA632"/>
      <c r="AB632"/>
      <c r="AJ632"/>
    </row>
    <row r="633" spans="14:36" x14ac:dyDescent="0.3">
      <c r="N633"/>
      <c r="O633"/>
      <c r="P633"/>
      <c r="Q633"/>
      <c r="R633"/>
      <c r="S633"/>
      <c r="T633"/>
      <c r="V633"/>
      <c r="W633"/>
      <c r="X633"/>
      <c r="Y633"/>
      <c r="Z633"/>
      <c r="AA633"/>
      <c r="AB633"/>
      <c r="AJ633"/>
    </row>
    <row r="634" spans="14:36" x14ac:dyDescent="0.3">
      <c r="N634"/>
      <c r="O634"/>
      <c r="P634"/>
      <c r="Q634"/>
      <c r="R634"/>
      <c r="S634"/>
      <c r="T634"/>
      <c r="V634"/>
      <c r="W634"/>
      <c r="X634"/>
      <c r="Y634"/>
      <c r="Z634"/>
      <c r="AA634"/>
      <c r="AB634"/>
      <c r="AJ634"/>
    </row>
    <row r="635" spans="14:36" x14ac:dyDescent="0.3">
      <c r="N635"/>
      <c r="O635"/>
      <c r="P635"/>
      <c r="Q635"/>
      <c r="R635"/>
      <c r="S635"/>
      <c r="T635"/>
      <c r="V635"/>
      <c r="W635"/>
      <c r="X635"/>
      <c r="Y635"/>
      <c r="Z635"/>
      <c r="AA635"/>
      <c r="AB635"/>
      <c r="AJ635"/>
    </row>
    <row r="636" spans="14:36" x14ac:dyDescent="0.3">
      <c r="N636"/>
      <c r="O636"/>
      <c r="P636"/>
      <c r="Q636"/>
      <c r="R636"/>
      <c r="S636"/>
      <c r="T636"/>
      <c r="V636"/>
      <c r="W636"/>
      <c r="X636"/>
      <c r="Y636"/>
      <c r="Z636"/>
      <c r="AA636"/>
      <c r="AB636"/>
      <c r="AJ636"/>
    </row>
    <row r="637" spans="14:36" x14ac:dyDescent="0.3">
      <c r="N637"/>
      <c r="O637"/>
      <c r="P637"/>
      <c r="Q637"/>
      <c r="R637"/>
      <c r="S637"/>
      <c r="T637"/>
      <c r="V637"/>
      <c r="W637"/>
      <c r="X637"/>
      <c r="Y637"/>
      <c r="Z637"/>
      <c r="AA637"/>
      <c r="AB637"/>
      <c r="AJ637"/>
    </row>
    <row r="638" spans="14:36" x14ac:dyDescent="0.3">
      <c r="N638"/>
      <c r="O638"/>
      <c r="P638"/>
      <c r="Q638"/>
      <c r="R638"/>
      <c r="S638"/>
      <c r="T638"/>
      <c r="V638"/>
      <c r="W638"/>
      <c r="X638"/>
      <c r="Y638"/>
      <c r="Z638"/>
      <c r="AA638"/>
      <c r="AB638"/>
      <c r="AJ638"/>
    </row>
    <row r="639" spans="14:36" x14ac:dyDescent="0.3">
      <c r="N639"/>
      <c r="O639"/>
      <c r="P639"/>
      <c r="Q639"/>
      <c r="R639"/>
      <c r="S639"/>
      <c r="T639"/>
      <c r="V639"/>
      <c r="W639"/>
      <c r="X639"/>
      <c r="Y639"/>
      <c r="Z639"/>
      <c r="AA639"/>
      <c r="AB639"/>
      <c r="AJ639"/>
    </row>
    <row r="640" spans="14:36" x14ac:dyDescent="0.3">
      <c r="N640"/>
      <c r="O640"/>
      <c r="P640"/>
      <c r="Q640"/>
      <c r="R640"/>
      <c r="S640"/>
      <c r="T640"/>
      <c r="V640"/>
      <c r="W640"/>
      <c r="X640"/>
      <c r="Y640"/>
      <c r="Z640"/>
      <c r="AA640"/>
      <c r="AB640"/>
      <c r="AJ640"/>
    </row>
    <row r="641" spans="14:36" x14ac:dyDescent="0.3">
      <c r="N641"/>
      <c r="O641"/>
      <c r="P641"/>
      <c r="Q641"/>
      <c r="R641"/>
      <c r="S641"/>
      <c r="T641"/>
      <c r="V641"/>
      <c r="W641"/>
      <c r="X641"/>
      <c r="Y641"/>
      <c r="Z641"/>
      <c r="AA641"/>
      <c r="AB641"/>
      <c r="AJ641"/>
    </row>
    <row r="642" spans="14:36" x14ac:dyDescent="0.3">
      <c r="N642"/>
      <c r="O642"/>
      <c r="P642"/>
      <c r="Q642"/>
      <c r="R642"/>
      <c r="S642"/>
      <c r="T642"/>
      <c r="V642"/>
      <c r="W642"/>
      <c r="X642"/>
      <c r="Y642"/>
      <c r="Z642"/>
      <c r="AA642"/>
      <c r="AB642"/>
      <c r="AJ642"/>
    </row>
    <row r="643" spans="14:36" x14ac:dyDescent="0.3">
      <c r="N643"/>
      <c r="O643"/>
      <c r="P643"/>
      <c r="Q643"/>
      <c r="R643"/>
      <c r="S643"/>
      <c r="T643"/>
      <c r="V643"/>
      <c r="W643"/>
      <c r="X643"/>
      <c r="Y643"/>
      <c r="Z643"/>
      <c r="AA643"/>
      <c r="AB643"/>
      <c r="AJ643"/>
    </row>
    <row r="644" spans="14:36" x14ac:dyDescent="0.3">
      <c r="N644"/>
      <c r="O644"/>
      <c r="P644"/>
      <c r="Q644"/>
      <c r="R644"/>
      <c r="S644"/>
      <c r="T644"/>
      <c r="V644"/>
      <c r="W644"/>
      <c r="X644"/>
      <c r="Y644"/>
      <c r="Z644"/>
      <c r="AA644"/>
      <c r="AB644"/>
      <c r="AJ644"/>
    </row>
    <row r="645" spans="14:36" x14ac:dyDescent="0.3">
      <c r="N645"/>
      <c r="O645"/>
      <c r="P645"/>
      <c r="Q645"/>
      <c r="R645"/>
      <c r="S645"/>
      <c r="T645"/>
      <c r="V645"/>
      <c r="W645"/>
      <c r="X645"/>
      <c r="Y645"/>
      <c r="Z645"/>
      <c r="AA645"/>
      <c r="AB645"/>
      <c r="AJ645"/>
    </row>
    <row r="646" spans="14:36" x14ac:dyDescent="0.3">
      <c r="N646"/>
      <c r="O646"/>
      <c r="P646"/>
      <c r="Q646"/>
      <c r="R646"/>
      <c r="S646"/>
      <c r="T646"/>
      <c r="V646"/>
      <c r="W646"/>
      <c r="X646"/>
      <c r="Y646"/>
      <c r="Z646"/>
      <c r="AA646"/>
      <c r="AB646"/>
      <c r="AJ646"/>
    </row>
    <row r="647" spans="14:36" x14ac:dyDescent="0.3">
      <c r="N647"/>
      <c r="O647"/>
      <c r="P647"/>
      <c r="Q647"/>
      <c r="R647"/>
      <c r="S647"/>
      <c r="T647"/>
      <c r="V647"/>
      <c r="W647"/>
      <c r="X647"/>
      <c r="Y647"/>
      <c r="Z647"/>
      <c r="AA647"/>
      <c r="AB647"/>
      <c r="AJ647"/>
    </row>
    <row r="648" spans="14:36" x14ac:dyDescent="0.3">
      <c r="N648"/>
      <c r="O648"/>
      <c r="P648"/>
      <c r="Q648"/>
      <c r="R648"/>
      <c r="S648"/>
      <c r="T648"/>
      <c r="V648"/>
      <c r="W648"/>
      <c r="X648"/>
      <c r="Y648"/>
      <c r="Z648"/>
      <c r="AA648"/>
      <c r="AB648"/>
      <c r="AJ648"/>
    </row>
    <row r="649" spans="14:36" x14ac:dyDescent="0.3">
      <c r="N649"/>
      <c r="O649"/>
      <c r="P649"/>
      <c r="Q649"/>
      <c r="R649"/>
      <c r="S649"/>
      <c r="T649"/>
      <c r="V649"/>
      <c r="W649"/>
      <c r="X649"/>
      <c r="Y649"/>
      <c r="Z649"/>
      <c r="AA649"/>
      <c r="AB649"/>
      <c r="AJ649"/>
    </row>
    <row r="650" spans="14:36" x14ac:dyDescent="0.3">
      <c r="N650"/>
      <c r="O650"/>
      <c r="P650"/>
      <c r="Q650"/>
      <c r="R650"/>
      <c r="S650"/>
      <c r="T650"/>
      <c r="V650"/>
      <c r="W650"/>
      <c r="X650"/>
      <c r="Y650"/>
      <c r="Z650"/>
      <c r="AA650"/>
      <c r="AB650"/>
      <c r="AJ650"/>
    </row>
    <row r="651" spans="14:36" x14ac:dyDescent="0.3">
      <c r="N651"/>
      <c r="O651"/>
      <c r="P651"/>
      <c r="Q651"/>
      <c r="R651"/>
      <c r="S651"/>
      <c r="T651"/>
      <c r="V651"/>
      <c r="W651"/>
      <c r="X651"/>
      <c r="Y651"/>
      <c r="Z651"/>
      <c r="AA651"/>
      <c r="AB651"/>
      <c r="AJ651"/>
    </row>
    <row r="652" spans="14:36" x14ac:dyDescent="0.3">
      <c r="N652"/>
      <c r="O652"/>
      <c r="P652"/>
      <c r="Q652"/>
      <c r="R652"/>
      <c r="S652"/>
      <c r="T652"/>
      <c r="V652"/>
      <c r="W652"/>
      <c r="X652"/>
      <c r="Y652"/>
      <c r="Z652"/>
      <c r="AA652"/>
      <c r="AB652"/>
      <c r="AJ652"/>
    </row>
    <row r="653" spans="14:36" x14ac:dyDescent="0.3">
      <c r="N653"/>
      <c r="O653"/>
      <c r="P653"/>
      <c r="Q653"/>
      <c r="R653"/>
      <c r="S653"/>
      <c r="T653"/>
      <c r="V653"/>
      <c r="W653"/>
      <c r="X653"/>
      <c r="Y653"/>
      <c r="Z653"/>
      <c r="AA653"/>
      <c r="AB653"/>
      <c r="AJ653"/>
    </row>
    <row r="654" spans="14:36" x14ac:dyDescent="0.3">
      <c r="N654"/>
      <c r="O654"/>
      <c r="P654"/>
      <c r="Q654"/>
      <c r="R654"/>
      <c r="S654"/>
      <c r="T654"/>
      <c r="V654"/>
      <c r="W654"/>
      <c r="X654"/>
      <c r="Y654"/>
      <c r="Z654"/>
      <c r="AA654"/>
      <c r="AB654"/>
      <c r="AJ654"/>
    </row>
    <row r="655" spans="14:36" x14ac:dyDescent="0.3">
      <c r="N655"/>
      <c r="O655"/>
      <c r="P655"/>
      <c r="Q655"/>
      <c r="R655"/>
      <c r="S655"/>
      <c r="T655"/>
      <c r="V655"/>
      <c r="W655"/>
      <c r="X655"/>
      <c r="Y655"/>
      <c r="Z655"/>
      <c r="AA655"/>
      <c r="AB655"/>
      <c r="AJ655"/>
    </row>
    <row r="656" spans="14:36" x14ac:dyDescent="0.3">
      <c r="N656"/>
      <c r="O656"/>
      <c r="P656"/>
      <c r="Q656"/>
      <c r="R656"/>
      <c r="S656"/>
      <c r="T656"/>
      <c r="V656"/>
      <c r="W656"/>
      <c r="X656"/>
      <c r="Y656"/>
      <c r="Z656"/>
      <c r="AA656"/>
      <c r="AB656"/>
      <c r="AJ656"/>
    </row>
    <row r="657" spans="14:36" x14ac:dyDescent="0.3">
      <c r="N657"/>
      <c r="O657"/>
      <c r="P657"/>
      <c r="Q657"/>
      <c r="R657"/>
      <c r="S657"/>
      <c r="T657"/>
      <c r="V657"/>
      <c r="W657"/>
      <c r="X657"/>
      <c r="Y657"/>
      <c r="Z657"/>
      <c r="AA657"/>
      <c r="AB657"/>
      <c r="AJ657"/>
    </row>
    <row r="658" spans="14:36" x14ac:dyDescent="0.3">
      <c r="N658"/>
      <c r="O658"/>
      <c r="P658"/>
      <c r="Q658"/>
      <c r="R658"/>
      <c r="S658"/>
      <c r="T658"/>
      <c r="V658"/>
      <c r="W658"/>
      <c r="X658"/>
      <c r="Y658"/>
      <c r="Z658"/>
      <c r="AA658"/>
      <c r="AB658"/>
      <c r="AJ658"/>
    </row>
    <row r="659" spans="14:36" x14ac:dyDescent="0.3">
      <c r="N659"/>
      <c r="O659"/>
      <c r="P659"/>
      <c r="Q659"/>
      <c r="R659"/>
      <c r="S659"/>
      <c r="T659"/>
      <c r="V659"/>
      <c r="W659"/>
      <c r="X659"/>
      <c r="Y659"/>
      <c r="Z659"/>
      <c r="AA659"/>
      <c r="AB659"/>
      <c r="AJ659"/>
    </row>
    <row r="660" spans="14:36" x14ac:dyDescent="0.3">
      <c r="N660"/>
      <c r="O660"/>
      <c r="P660"/>
      <c r="Q660"/>
      <c r="R660"/>
      <c r="S660"/>
      <c r="T660"/>
      <c r="V660"/>
      <c r="W660"/>
      <c r="X660"/>
      <c r="Y660"/>
      <c r="Z660"/>
      <c r="AA660"/>
      <c r="AB660"/>
      <c r="AJ660"/>
    </row>
    <row r="661" spans="14:36" x14ac:dyDescent="0.3">
      <c r="N661"/>
      <c r="O661"/>
      <c r="P661"/>
      <c r="Q661"/>
      <c r="R661"/>
      <c r="S661"/>
      <c r="T661"/>
      <c r="V661"/>
      <c r="W661"/>
      <c r="X661"/>
      <c r="Y661"/>
      <c r="Z661"/>
      <c r="AA661"/>
      <c r="AB661"/>
      <c r="AJ661"/>
    </row>
    <row r="662" spans="14:36" x14ac:dyDescent="0.3">
      <c r="N662"/>
      <c r="O662"/>
      <c r="P662"/>
      <c r="Q662"/>
      <c r="R662"/>
      <c r="S662"/>
      <c r="T662"/>
      <c r="V662"/>
      <c r="W662"/>
      <c r="X662"/>
      <c r="Y662"/>
      <c r="Z662"/>
      <c r="AA662"/>
      <c r="AB662"/>
      <c r="AJ662"/>
    </row>
    <row r="663" spans="14:36" x14ac:dyDescent="0.3">
      <c r="N663"/>
      <c r="O663"/>
      <c r="P663"/>
      <c r="Q663"/>
      <c r="R663"/>
      <c r="S663"/>
      <c r="T663"/>
      <c r="V663"/>
      <c r="W663"/>
      <c r="X663"/>
      <c r="Y663"/>
      <c r="Z663"/>
      <c r="AA663"/>
      <c r="AB663"/>
      <c r="AJ663"/>
    </row>
    <row r="664" spans="14:36" x14ac:dyDescent="0.3">
      <c r="N664"/>
      <c r="O664"/>
      <c r="P664"/>
      <c r="Q664"/>
      <c r="R664"/>
      <c r="S664"/>
      <c r="T664"/>
      <c r="V664"/>
      <c r="W664"/>
      <c r="X664"/>
      <c r="Y664"/>
      <c r="Z664"/>
      <c r="AA664"/>
      <c r="AB664"/>
      <c r="AJ664"/>
    </row>
    <row r="665" spans="14:36" x14ac:dyDescent="0.3">
      <c r="N665"/>
      <c r="O665"/>
      <c r="P665"/>
      <c r="Q665"/>
      <c r="R665"/>
      <c r="S665"/>
      <c r="T665"/>
      <c r="V665"/>
      <c r="W665"/>
      <c r="X665"/>
      <c r="Y665"/>
      <c r="Z665"/>
      <c r="AA665"/>
      <c r="AB665"/>
      <c r="AJ665"/>
    </row>
    <row r="666" spans="14:36" x14ac:dyDescent="0.3">
      <c r="N666"/>
      <c r="O666"/>
      <c r="P666"/>
      <c r="Q666"/>
      <c r="R666"/>
      <c r="S666"/>
      <c r="T666"/>
      <c r="V666"/>
      <c r="W666"/>
      <c r="X666"/>
      <c r="Y666"/>
      <c r="Z666"/>
      <c r="AA666"/>
      <c r="AB666"/>
      <c r="AJ666"/>
    </row>
    <row r="667" spans="14:36" x14ac:dyDescent="0.3">
      <c r="N667"/>
      <c r="O667"/>
      <c r="P667"/>
      <c r="Q667"/>
      <c r="R667"/>
      <c r="S667"/>
      <c r="T667"/>
      <c r="V667"/>
      <c r="W667"/>
      <c r="X667"/>
      <c r="Y667"/>
      <c r="Z667"/>
      <c r="AA667"/>
      <c r="AB667"/>
      <c r="AJ667"/>
    </row>
    <row r="668" spans="14:36" x14ac:dyDescent="0.3">
      <c r="N668"/>
      <c r="O668"/>
      <c r="P668"/>
      <c r="Q668"/>
      <c r="R668"/>
      <c r="S668"/>
      <c r="T668"/>
      <c r="V668"/>
      <c r="W668"/>
      <c r="X668"/>
      <c r="Y668"/>
      <c r="Z668"/>
      <c r="AA668"/>
      <c r="AB668"/>
      <c r="AJ668"/>
    </row>
    <row r="669" spans="14:36" x14ac:dyDescent="0.3">
      <c r="N669"/>
      <c r="O669"/>
      <c r="P669"/>
      <c r="Q669"/>
      <c r="R669"/>
      <c r="S669"/>
      <c r="T669"/>
      <c r="V669"/>
      <c r="W669"/>
      <c r="X669"/>
      <c r="Y669"/>
      <c r="Z669"/>
      <c r="AA669"/>
      <c r="AB669"/>
      <c r="AJ669"/>
    </row>
    <row r="670" spans="14:36" x14ac:dyDescent="0.3">
      <c r="N670"/>
      <c r="O670"/>
      <c r="P670"/>
      <c r="Q670"/>
      <c r="R670"/>
      <c r="S670"/>
      <c r="T670"/>
      <c r="V670"/>
      <c r="W670"/>
      <c r="X670"/>
      <c r="Y670"/>
      <c r="Z670"/>
      <c r="AA670"/>
      <c r="AB670"/>
      <c r="AJ670"/>
    </row>
    <row r="671" spans="14:36" x14ac:dyDescent="0.3">
      <c r="N671"/>
      <c r="O671"/>
      <c r="P671"/>
      <c r="Q671"/>
      <c r="R671"/>
      <c r="S671"/>
      <c r="T671"/>
      <c r="V671"/>
      <c r="W671"/>
      <c r="X671"/>
      <c r="Y671"/>
      <c r="Z671"/>
      <c r="AA671"/>
      <c r="AB671"/>
      <c r="AJ671"/>
    </row>
    <row r="672" spans="14:36" x14ac:dyDescent="0.3">
      <c r="N672"/>
      <c r="O672"/>
      <c r="P672"/>
      <c r="Q672"/>
      <c r="R672"/>
      <c r="S672"/>
      <c r="T672"/>
      <c r="V672"/>
      <c r="W672"/>
      <c r="X672"/>
      <c r="Y672"/>
      <c r="Z672"/>
      <c r="AA672"/>
      <c r="AB672"/>
      <c r="AJ672"/>
    </row>
    <row r="673" spans="14:36" x14ac:dyDescent="0.3">
      <c r="N673"/>
      <c r="O673"/>
      <c r="P673"/>
      <c r="Q673"/>
      <c r="R673"/>
      <c r="S673"/>
      <c r="T673"/>
      <c r="V673"/>
      <c r="W673"/>
      <c r="X673"/>
      <c r="Y673"/>
      <c r="Z673"/>
      <c r="AA673"/>
      <c r="AB673"/>
      <c r="AJ673"/>
    </row>
    <row r="674" spans="14:36" x14ac:dyDescent="0.3">
      <c r="N674"/>
      <c r="O674"/>
      <c r="P674"/>
      <c r="Q674"/>
      <c r="R674"/>
      <c r="S674"/>
      <c r="T674"/>
      <c r="V674"/>
      <c r="W674"/>
      <c r="X674"/>
      <c r="Y674"/>
      <c r="Z674"/>
      <c r="AA674"/>
      <c r="AB674"/>
      <c r="AJ674"/>
    </row>
    <row r="675" spans="14:36" x14ac:dyDescent="0.3">
      <c r="N675"/>
      <c r="O675"/>
      <c r="P675"/>
      <c r="Q675"/>
      <c r="R675"/>
      <c r="S675"/>
      <c r="T675"/>
      <c r="V675"/>
      <c r="W675"/>
      <c r="X675"/>
      <c r="Y675"/>
      <c r="Z675"/>
      <c r="AA675"/>
      <c r="AB675"/>
      <c r="AJ675"/>
    </row>
    <row r="676" spans="14:36" x14ac:dyDescent="0.3">
      <c r="N676"/>
      <c r="O676"/>
      <c r="P676"/>
      <c r="Q676"/>
      <c r="R676"/>
      <c r="S676"/>
      <c r="T676"/>
      <c r="V676"/>
      <c r="W676"/>
      <c r="X676"/>
      <c r="Y676"/>
      <c r="Z676"/>
      <c r="AA676"/>
      <c r="AB676"/>
      <c r="AJ676"/>
    </row>
    <row r="677" spans="14:36" x14ac:dyDescent="0.3">
      <c r="N677"/>
      <c r="O677"/>
      <c r="P677"/>
      <c r="Q677"/>
      <c r="R677"/>
      <c r="S677"/>
      <c r="T677"/>
      <c r="V677"/>
      <c r="W677"/>
      <c r="X677"/>
      <c r="Y677"/>
      <c r="Z677"/>
      <c r="AA677"/>
      <c r="AB677"/>
      <c r="AJ677"/>
    </row>
    <row r="678" spans="14:36" x14ac:dyDescent="0.3">
      <c r="N678"/>
      <c r="O678"/>
      <c r="P678"/>
      <c r="Q678"/>
      <c r="R678"/>
      <c r="S678"/>
      <c r="T678"/>
      <c r="V678"/>
      <c r="W678"/>
      <c r="X678"/>
      <c r="Y678"/>
      <c r="Z678"/>
      <c r="AA678"/>
      <c r="AB678"/>
      <c r="AJ678"/>
    </row>
    <row r="679" spans="14:36" x14ac:dyDescent="0.3">
      <c r="N679"/>
      <c r="O679"/>
      <c r="P679"/>
      <c r="Q679"/>
      <c r="R679"/>
      <c r="S679"/>
      <c r="T679"/>
      <c r="V679"/>
      <c r="W679"/>
      <c r="X679"/>
      <c r="Y679"/>
      <c r="Z679"/>
      <c r="AA679"/>
      <c r="AB679"/>
      <c r="AJ679"/>
    </row>
    <row r="680" spans="14:36" x14ac:dyDescent="0.3">
      <c r="N680"/>
      <c r="O680"/>
      <c r="P680"/>
      <c r="Q680"/>
      <c r="R680"/>
      <c r="S680"/>
      <c r="T680"/>
      <c r="V680"/>
      <c r="W680"/>
      <c r="X680"/>
      <c r="Y680"/>
      <c r="Z680"/>
      <c r="AA680"/>
      <c r="AB680"/>
      <c r="AJ680"/>
    </row>
    <row r="681" spans="14:36" x14ac:dyDescent="0.3">
      <c r="N681"/>
      <c r="O681"/>
      <c r="P681"/>
      <c r="Q681"/>
      <c r="R681"/>
      <c r="S681"/>
      <c r="T681"/>
      <c r="V681"/>
      <c r="W681"/>
      <c r="X681"/>
      <c r="Y681"/>
      <c r="Z681"/>
      <c r="AA681"/>
      <c r="AB681"/>
      <c r="AJ681"/>
    </row>
    <row r="682" spans="14:36" x14ac:dyDescent="0.3">
      <c r="N682"/>
      <c r="O682"/>
      <c r="P682"/>
      <c r="Q682"/>
      <c r="R682"/>
      <c r="S682"/>
      <c r="T682"/>
      <c r="V682"/>
      <c r="W682"/>
      <c r="X682"/>
      <c r="Y682"/>
      <c r="Z682"/>
      <c r="AA682"/>
      <c r="AB682"/>
      <c r="AJ682"/>
    </row>
    <row r="683" spans="14:36" x14ac:dyDescent="0.3">
      <c r="N683"/>
      <c r="O683"/>
      <c r="P683"/>
      <c r="Q683"/>
      <c r="R683"/>
      <c r="S683"/>
      <c r="T683"/>
      <c r="V683"/>
      <c r="W683"/>
      <c r="X683"/>
      <c r="Y683"/>
      <c r="Z683"/>
      <c r="AA683"/>
      <c r="AB683"/>
      <c r="AJ683"/>
    </row>
    <row r="684" spans="14:36" x14ac:dyDescent="0.3">
      <c r="N684"/>
      <c r="O684"/>
      <c r="P684"/>
      <c r="Q684"/>
      <c r="R684"/>
      <c r="S684"/>
      <c r="T684"/>
      <c r="V684"/>
      <c r="W684"/>
      <c r="X684"/>
      <c r="Y684"/>
      <c r="Z684"/>
      <c r="AA684"/>
      <c r="AB684"/>
      <c r="AJ684"/>
    </row>
    <row r="685" spans="14:36" x14ac:dyDescent="0.3">
      <c r="N685"/>
      <c r="O685"/>
      <c r="P685"/>
      <c r="Q685"/>
      <c r="R685"/>
      <c r="S685"/>
      <c r="T685"/>
      <c r="V685"/>
      <c r="W685"/>
      <c r="X685"/>
      <c r="Y685"/>
      <c r="Z685"/>
      <c r="AA685"/>
      <c r="AB685"/>
      <c r="AJ685"/>
    </row>
    <row r="686" spans="14:36" x14ac:dyDescent="0.3">
      <c r="N686"/>
      <c r="O686"/>
      <c r="P686"/>
      <c r="Q686"/>
      <c r="R686"/>
      <c r="S686"/>
      <c r="T686"/>
      <c r="V686"/>
      <c r="W686"/>
      <c r="X686"/>
      <c r="Y686"/>
      <c r="Z686"/>
      <c r="AA686"/>
      <c r="AB686"/>
      <c r="AJ686"/>
    </row>
    <row r="687" spans="14:36" x14ac:dyDescent="0.3">
      <c r="N687"/>
      <c r="O687"/>
      <c r="P687"/>
      <c r="Q687"/>
      <c r="R687"/>
      <c r="S687"/>
      <c r="T687"/>
      <c r="V687"/>
      <c r="W687"/>
      <c r="X687"/>
      <c r="Y687"/>
      <c r="Z687"/>
      <c r="AA687"/>
      <c r="AB687"/>
      <c r="AJ687"/>
    </row>
    <row r="688" spans="14:36" x14ac:dyDescent="0.3">
      <c r="N688"/>
      <c r="O688"/>
      <c r="P688"/>
      <c r="Q688"/>
      <c r="R688"/>
      <c r="S688"/>
      <c r="T688"/>
      <c r="V688"/>
      <c r="W688"/>
      <c r="X688"/>
      <c r="Y688"/>
      <c r="Z688"/>
      <c r="AA688"/>
      <c r="AB688"/>
      <c r="AJ688"/>
    </row>
    <row r="689" spans="14:36" x14ac:dyDescent="0.3">
      <c r="N689"/>
      <c r="O689"/>
      <c r="P689"/>
      <c r="Q689"/>
      <c r="R689"/>
      <c r="S689"/>
      <c r="T689"/>
      <c r="V689"/>
      <c r="W689"/>
      <c r="X689"/>
      <c r="Y689"/>
      <c r="Z689"/>
      <c r="AA689"/>
      <c r="AB689"/>
      <c r="AJ689"/>
    </row>
    <row r="690" spans="14:36" x14ac:dyDescent="0.3">
      <c r="N690"/>
      <c r="O690"/>
      <c r="P690"/>
      <c r="Q690"/>
      <c r="R690"/>
      <c r="S690"/>
      <c r="T690"/>
      <c r="V690"/>
      <c r="W690"/>
      <c r="X690"/>
      <c r="Y690"/>
      <c r="Z690"/>
      <c r="AA690"/>
      <c r="AB690"/>
      <c r="AJ690"/>
    </row>
    <row r="691" spans="14:36" x14ac:dyDescent="0.3">
      <c r="N691"/>
      <c r="O691"/>
      <c r="P691"/>
      <c r="Q691"/>
      <c r="R691"/>
      <c r="S691"/>
      <c r="T691"/>
      <c r="V691"/>
      <c r="W691"/>
      <c r="X691"/>
      <c r="Y691"/>
      <c r="Z691"/>
      <c r="AA691"/>
      <c r="AB691"/>
      <c r="AJ691"/>
    </row>
    <row r="692" spans="14:36" x14ac:dyDescent="0.3">
      <c r="N692"/>
      <c r="O692"/>
      <c r="P692"/>
      <c r="Q692"/>
      <c r="R692"/>
      <c r="S692"/>
      <c r="T692"/>
      <c r="V692"/>
      <c r="W692"/>
      <c r="X692"/>
      <c r="Y692"/>
      <c r="Z692"/>
      <c r="AA692"/>
      <c r="AB692"/>
      <c r="AJ692"/>
    </row>
    <row r="693" spans="14:36" x14ac:dyDescent="0.3">
      <c r="N693"/>
      <c r="O693"/>
      <c r="P693"/>
      <c r="Q693"/>
      <c r="R693"/>
      <c r="S693"/>
      <c r="T693"/>
      <c r="V693"/>
      <c r="W693"/>
      <c r="X693"/>
      <c r="Y693"/>
      <c r="Z693"/>
      <c r="AA693"/>
      <c r="AB693"/>
      <c r="AJ693"/>
    </row>
    <row r="694" spans="14:36" x14ac:dyDescent="0.3">
      <c r="N694"/>
      <c r="O694"/>
      <c r="P694"/>
      <c r="Q694"/>
      <c r="R694"/>
      <c r="S694"/>
      <c r="T694"/>
      <c r="V694"/>
      <c r="W694"/>
      <c r="X694"/>
      <c r="Y694"/>
      <c r="Z694"/>
      <c r="AA694"/>
      <c r="AB694"/>
      <c r="AJ694"/>
    </row>
    <row r="695" spans="14:36" x14ac:dyDescent="0.3">
      <c r="N695"/>
      <c r="O695"/>
      <c r="P695"/>
      <c r="Q695"/>
      <c r="R695"/>
      <c r="S695"/>
      <c r="T695"/>
      <c r="V695"/>
      <c r="W695"/>
      <c r="X695"/>
      <c r="Y695"/>
      <c r="Z695"/>
      <c r="AA695"/>
      <c r="AB695"/>
      <c r="AJ695"/>
    </row>
    <row r="696" spans="14:36" x14ac:dyDescent="0.3">
      <c r="N696"/>
      <c r="O696"/>
      <c r="P696"/>
      <c r="Q696"/>
      <c r="R696"/>
      <c r="S696"/>
      <c r="T696"/>
      <c r="V696"/>
      <c r="W696"/>
      <c r="X696"/>
      <c r="Y696"/>
      <c r="Z696"/>
      <c r="AA696"/>
      <c r="AB696"/>
      <c r="AJ696"/>
    </row>
    <row r="697" spans="14:36" x14ac:dyDescent="0.3">
      <c r="N697"/>
      <c r="O697"/>
      <c r="P697"/>
      <c r="Q697"/>
      <c r="R697"/>
      <c r="S697"/>
      <c r="T697"/>
      <c r="V697"/>
      <c r="W697"/>
      <c r="X697"/>
      <c r="Y697"/>
      <c r="Z697"/>
      <c r="AA697"/>
      <c r="AB697"/>
      <c r="AJ697"/>
    </row>
    <row r="698" spans="14:36" x14ac:dyDescent="0.3">
      <c r="N698"/>
      <c r="O698"/>
      <c r="P698"/>
      <c r="Q698"/>
      <c r="R698"/>
      <c r="S698"/>
      <c r="T698"/>
      <c r="V698"/>
      <c r="W698"/>
      <c r="X698"/>
      <c r="Y698"/>
      <c r="Z698"/>
      <c r="AA698"/>
      <c r="AB698"/>
      <c r="AJ698"/>
    </row>
    <row r="699" spans="14:36" x14ac:dyDescent="0.3">
      <c r="N699"/>
      <c r="O699"/>
      <c r="P699"/>
      <c r="Q699"/>
      <c r="R699"/>
      <c r="S699"/>
      <c r="T699"/>
      <c r="V699"/>
      <c r="W699"/>
      <c r="X699"/>
      <c r="Y699"/>
      <c r="Z699"/>
      <c r="AA699"/>
      <c r="AB699"/>
      <c r="AJ699"/>
    </row>
    <row r="700" spans="14:36" x14ac:dyDescent="0.3">
      <c r="N700"/>
      <c r="O700"/>
      <c r="P700"/>
      <c r="Q700"/>
      <c r="R700"/>
      <c r="S700"/>
      <c r="T700"/>
      <c r="V700"/>
      <c r="W700"/>
      <c r="X700"/>
      <c r="Y700"/>
      <c r="Z700"/>
      <c r="AA700"/>
      <c r="AB700"/>
      <c r="AJ700"/>
    </row>
    <row r="701" spans="14:36" x14ac:dyDescent="0.3">
      <c r="N701"/>
      <c r="O701"/>
      <c r="P701"/>
      <c r="Q701"/>
      <c r="R701"/>
      <c r="S701"/>
      <c r="T701"/>
      <c r="V701"/>
      <c r="W701"/>
      <c r="X701"/>
      <c r="Y701"/>
      <c r="Z701"/>
      <c r="AA701"/>
      <c r="AB701"/>
      <c r="AJ701"/>
    </row>
    <row r="702" spans="14:36" x14ac:dyDescent="0.3">
      <c r="N702"/>
      <c r="O702"/>
      <c r="P702"/>
      <c r="Q702"/>
      <c r="R702"/>
      <c r="S702"/>
      <c r="T702"/>
      <c r="V702"/>
      <c r="W702"/>
      <c r="X702"/>
      <c r="Y702"/>
      <c r="Z702"/>
      <c r="AA702"/>
      <c r="AB702"/>
      <c r="AJ702"/>
    </row>
    <row r="703" spans="14:36" x14ac:dyDescent="0.3">
      <c r="N703"/>
      <c r="O703"/>
      <c r="P703"/>
      <c r="Q703"/>
      <c r="R703"/>
      <c r="S703"/>
      <c r="T703"/>
      <c r="V703"/>
      <c r="W703"/>
      <c r="X703"/>
      <c r="Y703"/>
      <c r="Z703"/>
      <c r="AA703"/>
      <c r="AB703"/>
      <c r="AJ703"/>
    </row>
    <row r="704" spans="14:36" x14ac:dyDescent="0.3">
      <c r="N704"/>
      <c r="O704"/>
      <c r="P704"/>
      <c r="Q704"/>
      <c r="R704"/>
      <c r="S704"/>
      <c r="T704"/>
      <c r="V704"/>
      <c r="W704"/>
      <c r="X704"/>
      <c r="Y704"/>
      <c r="Z704"/>
      <c r="AA704"/>
      <c r="AB704"/>
      <c r="AJ704"/>
    </row>
    <row r="705" spans="14:36" x14ac:dyDescent="0.3">
      <c r="N705"/>
      <c r="O705"/>
      <c r="P705"/>
      <c r="Q705"/>
      <c r="R705"/>
      <c r="S705"/>
      <c r="T705"/>
      <c r="V705"/>
      <c r="W705"/>
      <c r="X705"/>
      <c r="Y705"/>
      <c r="Z705"/>
      <c r="AA705"/>
      <c r="AB705"/>
      <c r="AJ705"/>
    </row>
    <row r="706" spans="14:36" x14ac:dyDescent="0.3">
      <c r="N706"/>
      <c r="O706"/>
      <c r="P706"/>
      <c r="Q706"/>
      <c r="R706"/>
      <c r="S706"/>
      <c r="T706"/>
      <c r="V706"/>
      <c r="W706"/>
      <c r="X706"/>
      <c r="Y706"/>
      <c r="Z706"/>
      <c r="AA706"/>
      <c r="AB706"/>
      <c r="AJ706"/>
    </row>
    <row r="707" spans="14:36" x14ac:dyDescent="0.3">
      <c r="N707"/>
      <c r="O707"/>
      <c r="P707"/>
      <c r="Q707"/>
      <c r="R707"/>
      <c r="S707"/>
      <c r="T707"/>
      <c r="V707"/>
      <c r="W707"/>
      <c r="X707"/>
      <c r="Y707"/>
      <c r="Z707"/>
      <c r="AA707"/>
      <c r="AB707"/>
      <c r="AJ707"/>
    </row>
    <row r="708" spans="14:36" x14ac:dyDescent="0.3">
      <c r="N708"/>
      <c r="O708"/>
      <c r="P708"/>
      <c r="Q708"/>
      <c r="R708"/>
      <c r="S708"/>
      <c r="T708"/>
      <c r="V708"/>
      <c r="W708"/>
      <c r="X708"/>
      <c r="Y708"/>
      <c r="Z708"/>
      <c r="AA708"/>
      <c r="AB708"/>
      <c r="AJ708"/>
    </row>
    <row r="709" spans="14:36" x14ac:dyDescent="0.3">
      <c r="N709"/>
      <c r="O709"/>
      <c r="P709"/>
      <c r="Q709"/>
      <c r="R709"/>
      <c r="S709"/>
      <c r="T709"/>
      <c r="V709"/>
      <c r="W709"/>
      <c r="X709"/>
      <c r="Y709"/>
      <c r="Z709"/>
      <c r="AA709"/>
      <c r="AB709"/>
      <c r="AJ709"/>
    </row>
    <row r="710" spans="14:36" x14ac:dyDescent="0.3">
      <c r="N710"/>
      <c r="O710"/>
      <c r="P710"/>
      <c r="Q710"/>
      <c r="R710"/>
      <c r="S710"/>
      <c r="T710"/>
      <c r="V710"/>
      <c r="W710"/>
      <c r="X710"/>
      <c r="Y710"/>
      <c r="Z710"/>
      <c r="AA710"/>
      <c r="AB710"/>
      <c r="AJ710"/>
    </row>
    <row r="711" spans="14:36" x14ac:dyDescent="0.3">
      <c r="N711"/>
      <c r="O711"/>
      <c r="P711"/>
      <c r="Q711"/>
      <c r="R711"/>
      <c r="S711"/>
      <c r="T711"/>
      <c r="V711"/>
      <c r="W711"/>
      <c r="X711"/>
      <c r="Y711"/>
      <c r="Z711"/>
      <c r="AA711"/>
      <c r="AB711"/>
      <c r="AJ711"/>
    </row>
    <row r="712" spans="14:36" x14ac:dyDescent="0.3">
      <c r="N712"/>
      <c r="O712"/>
      <c r="P712"/>
      <c r="Q712"/>
      <c r="R712"/>
      <c r="S712"/>
      <c r="T712"/>
      <c r="V712"/>
      <c r="W712"/>
      <c r="X712"/>
      <c r="Y712"/>
      <c r="Z712"/>
      <c r="AA712"/>
      <c r="AB712"/>
      <c r="AJ712"/>
    </row>
    <row r="713" spans="14:36" x14ac:dyDescent="0.3">
      <c r="N713"/>
      <c r="O713"/>
      <c r="P713"/>
      <c r="Q713"/>
      <c r="R713"/>
      <c r="S713"/>
      <c r="T713"/>
      <c r="V713"/>
      <c r="W713"/>
      <c r="X713"/>
      <c r="Y713"/>
      <c r="Z713"/>
      <c r="AA713"/>
      <c r="AB713"/>
      <c r="AJ713"/>
    </row>
    <row r="714" spans="14:36" x14ac:dyDescent="0.3">
      <c r="N714"/>
      <c r="O714"/>
      <c r="P714"/>
      <c r="Q714"/>
      <c r="R714"/>
      <c r="S714"/>
      <c r="T714"/>
      <c r="V714"/>
      <c r="W714"/>
      <c r="X714"/>
      <c r="Y714"/>
      <c r="Z714"/>
      <c r="AA714"/>
      <c r="AB714"/>
      <c r="AJ714"/>
    </row>
    <row r="715" spans="14:36" x14ac:dyDescent="0.3">
      <c r="N715"/>
      <c r="O715"/>
      <c r="P715"/>
      <c r="Q715"/>
      <c r="R715"/>
      <c r="S715"/>
      <c r="T715"/>
      <c r="V715"/>
      <c r="W715"/>
      <c r="X715"/>
      <c r="Y715"/>
      <c r="Z715"/>
      <c r="AA715"/>
      <c r="AB715"/>
      <c r="AJ715"/>
    </row>
    <row r="716" spans="14:36" x14ac:dyDescent="0.3">
      <c r="N716"/>
      <c r="O716"/>
      <c r="P716"/>
      <c r="Q716"/>
      <c r="R716"/>
      <c r="S716"/>
      <c r="T716"/>
      <c r="V716"/>
      <c r="W716"/>
      <c r="X716"/>
      <c r="Y716"/>
      <c r="Z716"/>
      <c r="AA716"/>
      <c r="AB716"/>
      <c r="AJ716"/>
    </row>
    <row r="717" spans="14:36" x14ac:dyDescent="0.3">
      <c r="N717"/>
      <c r="O717"/>
      <c r="P717"/>
      <c r="Q717"/>
      <c r="R717"/>
      <c r="S717"/>
      <c r="T717"/>
      <c r="V717"/>
      <c r="W717"/>
      <c r="X717"/>
      <c r="Y717"/>
      <c r="Z717"/>
      <c r="AA717"/>
      <c r="AB717"/>
      <c r="AJ717"/>
    </row>
    <row r="718" spans="14:36" x14ac:dyDescent="0.3">
      <c r="N718"/>
      <c r="O718"/>
      <c r="P718"/>
      <c r="Q718"/>
      <c r="R718"/>
      <c r="S718"/>
      <c r="T718"/>
      <c r="V718"/>
      <c r="W718"/>
      <c r="X718"/>
      <c r="Y718"/>
      <c r="Z718"/>
      <c r="AA718"/>
      <c r="AB718"/>
      <c r="AJ718"/>
    </row>
    <row r="719" spans="14:36" x14ac:dyDescent="0.3">
      <c r="N719"/>
      <c r="O719"/>
      <c r="P719"/>
      <c r="Q719"/>
      <c r="R719"/>
      <c r="S719"/>
      <c r="T719"/>
      <c r="V719"/>
      <c r="W719"/>
      <c r="X719"/>
      <c r="Y719"/>
      <c r="Z719"/>
      <c r="AA719"/>
      <c r="AB719"/>
      <c r="AJ719"/>
    </row>
    <row r="720" spans="14:36" x14ac:dyDescent="0.3">
      <c r="N720"/>
      <c r="O720"/>
      <c r="P720"/>
      <c r="Q720"/>
      <c r="R720"/>
      <c r="S720"/>
      <c r="T720"/>
      <c r="V720"/>
      <c r="W720"/>
      <c r="X720"/>
      <c r="Y720"/>
      <c r="Z720"/>
      <c r="AA720"/>
      <c r="AB720"/>
      <c r="AJ720"/>
    </row>
    <row r="721" spans="14:36" x14ac:dyDescent="0.3">
      <c r="N721"/>
      <c r="O721"/>
      <c r="P721"/>
      <c r="Q721"/>
      <c r="R721"/>
      <c r="S721"/>
      <c r="T721"/>
      <c r="V721"/>
      <c r="W721"/>
      <c r="X721"/>
      <c r="Y721"/>
      <c r="Z721"/>
      <c r="AA721"/>
      <c r="AB721"/>
      <c r="AJ721"/>
    </row>
    <row r="722" spans="14:36" x14ac:dyDescent="0.3">
      <c r="N722"/>
      <c r="O722"/>
      <c r="P722"/>
      <c r="Q722"/>
      <c r="R722"/>
      <c r="S722"/>
      <c r="T722"/>
      <c r="V722"/>
      <c r="W722"/>
      <c r="X722"/>
      <c r="Y722"/>
      <c r="Z722"/>
      <c r="AA722"/>
      <c r="AB722"/>
      <c r="AJ722"/>
    </row>
    <row r="723" spans="14:36" x14ac:dyDescent="0.3">
      <c r="N723"/>
      <c r="O723"/>
      <c r="P723"/>
      <c r="Q723"/>
      <c r="R723"/>
      <c r="S723"/>
      <c r="T723"/>
      <c r="V723"/>
      <c r="W723"/>
      <c r="X723"/>
      <c r="Y723"/>
      <c r="Z723"/>
      <c r="AA723"/>
      <c r="AB723"/>
      <c r="AJ723"/>
    </row>
    <row r="724" spans="14:36" x14ac:dyDescent="0.3">
      <c r="N724"/>
      <c r="O724"/>
      <c r="P724"/>
      <c r="Q724"/>
      <c r="R724"/>
      <c r="S724"/>
      <c r="T724"/>
      <c r="V724"/>
      <c r="W724"/>
      <c r="X724"/>
      <c r="Y724"/>
      <c r="Z724"/>
      <c r="AA724"/>
      <c r="AB724"/>
      <c r="AJ724"/>
    </row>
    <row r="725" spans="14:36" x14ac:dyDescent="0.3">
      <c r="N725"/>
      <c r="O725"/>
      <c r="P725"/>
      <c r="Q725"/>
      <c r="R725"/>
      <c r="S725"/>
      <c r="T725"/>
      <c r="V725"/>
      <c r="W725"/>
      <c r="X725"/>
      <c r="Y725"/>
      <c r="Z725"/>
      <c r="AA725"/>
      <c r="AB725"/>
      <c r="AJ725"/>
    </row>
    <row r="726" spans="14:36" x14ac:dyDescent="0.3">
      <c r="N726"/>
      <c r="O726"/>
      <c r="P726"/>
      <c r="Q726"/>
      <c r="R726"/>
      <c r="S726"/>
      <c r="T726"/>
      <c r="V726"/>
      <c r="W726"/>
      <c r="X726"/>
      <c r="Y726"/>
      <c r="Z726"/>
      <c r="AA726"/>
      <c r="AB726"/>
      <c r="AJ726"/>
    </row>
    <row r="727" spans="14:36" x14ac:dyDescent="0.3">
      <c r="N727"/>
      <c r="O727"/>
      <c r="P727"/>
      <c r="Q727"/>
      <c r="R727"/>
      <c r="S727"/>
      <c r="T727"/>
      <c r="V727"/>
      <c r="W727"/>
      <c r="X727"/>
      <c r="Y727"/>
      <c r="Z727"/>
      <c r="AA727"/>
      <c r="AB727"/>
      <c r="AJ727"/>
    </row>
    <row r="728" spans="14:36" x14ac:dyDescent="0.3">
      <c r="N728"/>
      <c r="O728"/>
      <c r="P728"/>
      <c r="Q728"/>
      <c r="R728"/>
      <c r="S728"/>
      <c r="T728"/>
      <c r="V728"/>
      <c r="W728"/>
      <c r="X728"/>
      <c r="Y728"/>
      <c r="Z728"/>
      <c r="AA728"/>
      <c r="AB728"/>
      <c r="AJ728"/>
    </row>
    <row r="729" spans="14:36" x14ac:dyDescent="0.3">
      <c r="N729"/>
      <c r="O729"/>
      <c r="P729"/>
      <c r="Q729"/>
      <c r="R729"/>
      <c r="S729"/>
      <c r="T729"/>
      <c r="V729"/>
      <c r="W729"/>
      <c r="X729"/>
      <c r="Y729"/>
      <c r="Z729"/>
      <c r="AA729"/>
      <c r="AB729"/>
      <c r="AJ729"/>
    </row>
    <row r="730" spans="14:36" x14ac:dyDescent="0.3">
      <c r="N730"/>
      <c r="O730"/>
      <c r="P730"/>
      <c r="Q730"/>
      <c r="R730"/>
      <c r="S730"/>
      <c r="T730"/>
      <c r="V730"/>
      <c r="W730"/>
      <c r="X730"/>
      <c r="Y730"/>
      <c r="Z730"/>
      <c r="AA730"/>
      <c r="AB730"/>
      <c r="AJ730"/>
    </row>
    <row r="731" spans="14:36" x14ac:dyDescent="0.3">
      <c r="N731"/>
      <c r="O731"/>
      <c r="P731"/>
      <c r="Q731"/>
      <c r="R731"/>
      <c r="S731"/>
      <c r="T731"/>
      <c r="V731"/>
      <c r="W731"/>
      <c r="X731"/>
      <c r="Y731"/>
      <c r="Z731"/>
      <c r="AA731"/>
      <c r="AB731"/>
      <c r="AJ731"/>
    </row>
    <row r="732" spans="14:36" x14ac:dyDescent="0.3">
      <c r="N732"/>
      <c r="O732"/>
      <c r="P732"/>
      <c r="Q732"/>
      <c r="R732"/>
      <c r="S732"/>
      <c r="T732"/>
      <c r="V732"/>
      <c r="W732"/>
      <c r="X732"/>
      <c r="Y732"/>
      <c r="Z732"/>
      <c r="AA732"/>
      <c r="AB732"/>
      <c r="AJ732"/>
    </row>
    <row r="733" spans="14:36" x14ac:dyDescent="0.3">
      <c r="N733"/>
      <c r="O733"/>
      <c r="P733"/>
      <c r="Q733"/>
      <c r="R733"/>
      <c r="S733"/>
      <c r="T733"/>
      <c r="V733"/>
      <c r="W733"/>
      <c r="X733"/>
      <c r="Y733"/>
      <c r="Z733"/>
      <c r="AA733"/>
      <c r="AB733"/>
      <c r="AJ733"/>
    </row>
    <row r="734" spans="14:36" x14ac:dyDescent="0.3">
      <c r="N734"/>
      <c r="O734"/>
      <c r="P734"/>
      <c r="Q734"/>
      <c r="R734"/>
      <c r="S734"/>
      <c r="T734"/>
      <c r="V734"/>
      <c r="W734"/>
      <c r="X734"/>
      <c r="Y734"/>
      <c r="Z734"/>
      <c r="AA734"/>
      <c r="AB734"/>
      <c r="AJ734"/>
    </row>
    <row r="735" spans="14:36" x14ac:dyDescent="0.3">
      <c r="N735"/>
      <c r="O735"/>
      <c r="P735"/>
      <c r="Q735"/>
      <c r="R735"/>
      <c r="S735"/>
      <c r="T735"/>
      <c r="V735"/>
      <c r="W735"/>
      <c r="X735"/>
      <c r="Y735"/>
      <c r="Z735"/>
      <c r="AA735"/>
      <c r="AB735"/>
      <c r="AJ735"/>
    </row>
    <row r="736" spans="14:36" x14ac:dyDescent="0.3">
      <c r="N736"/>
      <c r="O736"/>
      <c r="P736"/>
      <c r="Q736"/>
      <c r="R736"/>
      <c r="S736"/>
      <c r="T736"/>
      <c r="V736"/>
      <c r="W736"/>
      <c r="X736"/>
      <c r="Y736"/>
      <c r="Z736"/>
      <c r="AA736"/>
      <c r="AB736"/>
      <c r="AJ736"/>
    </row>
    <row r="737" spans="14:36" x14ac:dyDescent="0.3">
      <c r="N737"/>
      <c r="O737"/>
      <c r="P737"/>
      <c r="Q737"/>
      <c r="R737"/>
      <c r="S737"/>
      <c r="T737"/>
      <c r="V737"/>
      <c r="W737"/>
      <c r="X737"/>
      <c r="Y737"/>
      <c r="Z737"/>
      <c r="AA737"/>
      <c r="AB737"/>
      <c r="AJ737"/>
    </row>
    <row r="738" spans="14:36" x14ac:dyDescent="0.3">
      <c r="N738"/>
      <c r="O738"/>
      <c r="P738"/>
      <c r="Q738"/>
      <c r="R738"/>
      <c r="S738"/>
      <c r="T738"/>
      <c r="V738"/>
      <c r="W738"/>
      <c r="X738"/>
      <c r="Y738"/>
      <c r="Z738"/>
      <c r="AA738"/>
      <c r="AB738"/>
      <c r="AJ738"/>
    </row>
    <row r="739" spans="14:36" x14ac:dyDescent="0.3">
      <c r="N739"/>
      <c r="O739"/>
      <c r="P739"/>
      <c r="Q739"/>
      <c r="R739"/>
      <c r="S739"/>
      <c r="T739"/>
      <c r="V739"/>
      <c r="W739"/>
      <c r="X739"/>
      <c r="Y739"/>
      <c r="Z739"/>
      <c r="AA739"/>
      <c r="AB739"/>
      <c r="AJ739"/>
    </row>
    <row r="740" spans="14:36" x14ac:dyDescent="0.3">
      <c r="N740"/>
      <c r="O740"/>
      <c r="P740"/>
      <c r="Q740"/>
      <c r="R740"/>
      <c r="S740"/>
      <c r="T740"/>
      <c r="V740"/>
      <c r="W740"/>
      <c r="X740"/>
      <c r="Y740"/>
      <c r="Z740"/>
      <c r="AA740"/>
      <c r="AB740"/>
      <c r="AJ740"/>
    </row>
    <row r="741" spans="14:36" x14ac:dyDescent="0.3">
      <c r="N741"/>
      <c r="O741"/>
      <c r="P741"/>
      <c r="Q741"/>
      <c r="R741"/>
      <c r="S741"/>
      <c r="T741"/>
      <c r="V741"/>
      <c r="W741"/>
      <c r="X741"/>
      <c r="Y741"/>
      <c r="Z741"/>
      <c r="AA741"/>
      <c r="AB741"/>
      <c r="AJ741"/>
    </row>
    <row r="742" spans="14:36" x14ac:dyDescent="0.3">
      <c r="N742"/>
      <c r="O742"/>
      <c r="P742"/>
      <c r="Q742"/>
      <c r="R742"/>
      <c r="S742"/>
      <c r="T742"/>
      <c r="V742"/>
      <c r="W742"/>
      <c r="X742"/>
      <c r="Y742"/>
      <c r="Z742"/>
      <c r="AA742"/>
      <c r="AB742"/>
      <c r="AJ742"/>
    </row>
    <row r="743" spans="14:36" x14ac:dyDescent="0.3">
      <c r="N743"/>
      <c r="O743"/>
      <c r="P743"/>
      <c r="Q743"/>
      <c r="R743"/>
      <c r="S743"/>
      <c r="T743"/>
      <c r="V743"/>
      <c r="W743"/>
      <c r="X743"/>
      <c r="Y743"/>
      <c r="Z743"/>
      <c r="AA743"/>
      <c r="AB743"/>
      <c r="AJ743"/>
    </row>
    <row r="744" spans="14:36" x14ac:dyDescent="0.3">
      <c r="N744"/>
      <c r="O744"/>
      <c r="P744"/>
      <c r="Q744"/>
      <c r="R744"/>
      <c r="S744"/>
      <c r="T744"/>
      <c r="V744"/>
      <c r="W744"/>
      <c r="X744"/>
      <c r="Y744"/>
      <c r="Z744"/>
      <c r="AA744"/>
      <c r="AB744"/>
      <c r="AJ744"/>
    </row>
    <row r="745" spans="14:36" x14ac:dyDescent="0.3">
      <c r="N745"/>
      <c r="O745"/>
      <c r="P745"/>
      <c r="Q745"/>
      <c r="R745"/>
      <c r="S745"/>
      <c r="T745"/>
      <c r="V745"/>
      <c r="W745"/>
      <c r="X745"/>
      <c r="Y745"/>
      <c r="Z745"/>
      <c r="AA745"/>
      <c r="AB745"/>
      <c r="AJ745"/>
    </row>
    <row r="746" spans="14:36" x14ac:dyDescent="0.3">
      <c r="N746"/>
      <c r="O746"/>
      <c r="P746"/>
      <c r="Q746"/>
      <c r="R746"/>
      <c r="S746"/>
      <c r="T746"/>
      <c r="V746"/>
      <c r="W746"/>
      <c r="X746"/>
      <c r="Y746"/>
      <c r="Z746"/>
      <c r="AA746"/>
      <c r="AB746"/>
      <c r="AJ746"/>
    </row>
    <row r="747" spans="14:36" x14ac:dyDescent="0.3">
      <c r="N747"/>
      <c r="O747"/>
      <c r="P747"/>
      <c r="Q747"/>
      <c r="R747"/>
      <c r="S747"/>
      <c r="T747"/>
      <c r="V747"/>
      <c r="W747"/>
      <c r="X747"/>
      <c r="Y747"/>
      <c r="Z747"/>
      <c r="AA747"/>
      <c r="AB747"/>
      <c r="AJ747"/>
    </row>
    <row r="748" spans="14:36" x14ac:dyDescent="0.3">
      <c r="N748"/>
      <c r="O748"/>
      <c r="P748"/>
      <c r="Q748"/>
      <c r="R748"/>
      <c r="S748"/>
      <c r="T748"/>
      <c r="V748"/>
      <c r="W748"/>
      <c r="X748"/>
      <c r="Y748"/>
      <c r="Z748"/>
      <c r="AA748"/>
      <c r="AB748"/>
      <c r="AJ748"/>
    </row>
    <row r="749" spans="14:36" x14ac:dyDescent="0.3">
      <c r="N749"/>
      <c r="O749"/>
      <c r="P749"/>
      <c r="Q749"/>
      <c r="R749"/>
      <c r="S749"/>
      <c r="T749"/>
      <c r="V749"/>
      <c r="W749"/>
      <c r="X749"/>
      <c r="Y749"/>
      <c r="Z749"/>
      <c r="AA749"/>
      <c r="AB749"/>
      <c r="AJ749"/>
    </row>
    <row r="750" spans="14:36" x14ac:dyDescent="0.3">
      <c r="N750"/>
      <c r="O750"/>
      <c r="P750"/>
      <c r="Q750"/>
      <c r="R750"/>
      <c r="S750"/>
      <c r="T750"/>
      <c r="V750"/>
      <c r="W750"/>
      <c r="X750"/>
      <c r="Y750"/>
      <c r="Z750"/>
      <c r="AA750"/>
      <c r="AB750"/>
      <c r="AJ750"/>
    </row>
    <row r="751" spans="14:36" x14ac:dyDescent="0.3">
      <c r="N751"/>
      <c r="O751"/>
      <c r="P751"/>
      <c r="Q751"/>
      <c r="R751"/>
      <c r="S751"/>
      <c r="T751"/>
      <c r="V751"/>
      <c r="W751"/>
      <c r="X751"/>
      <c r="Y751"/>
      <c r="Z751"/>
      <c r="AA751"/>
      <c r="AB751"/>
      <c r="AJ751"/>
    </row>
    <row r="752" spans="14:36" x14ac:dyDescent="0.3">
      <c r="N752"/>
      <c r="O752"/>
      <c r="P752"/>
      <c r="Q752"/>
      <c r="R752"/>
      <c r="S752"/>
      <c r="T752"/>
      <c r="V752"/>
      <c r="W752"/>
      <c r="X752"/>
      <c r="Y752"/>
      <c r="Z752"/>
      <c r="AA752"/>
      <c r="AB752"/>
      <c r="AJ752"/>
    </row>
    <row r="753" spans="14:36" x14ac:dyDescent="0.3">
      <c r="N753"/>
      <c r="O753"/>
      <c r="P753"/>
      <c r="Q753"/>
      <c r="R753"/>
      <c r="S753"/>
      <c r="T753"/>
      <c r="V753"/>
      <c r="W753"/>
      <c r="X753"/>
      <c r="Y753"/>
      <c r="Z753"/>
      <c r="AA753"/>
      <c r="AB753"/>
      <c r="AJ753"/>
    </row>
    <row r="754" spans="14:36" x14ac:dyDescent="0.3">
      <c r="N754"/>
      <c r="O754"/>
      <c r="P754"/>
      <c r="Q754"/>
      <c r="R754"/>
      <c r="S754"/>
      <c r="T754"/>
      <c r="V754"/>
      <c r="W754"/>
      <c r="X754"/>
      <c r="Y754"/>
      <c r="Z754"/>
      <c r="AA754"/>
      <c r="AB754"/>
      <c r="AJ754"/>
    </row>
    <row r="755" spans="14:36" x14ac:dyDescent="0.3">
      <c r="N755"/>
      <c r="O755"/>
      <c r="P755"/>
      <c r="Q755"/>
      <c r="R755"/>
      <c r="S755"/>
      <c r="T755"/>
      <c r="V755"/>
      <c r="W755"/>
      <c r="X755"/>
      <c r="Y755"/>
      <c r="Z755"/>
      <c r="AA755"/>
      <c r="AB755"/>
      <c r="AJ755"/>
    </row>
    <row r="756" spans="14:36" x14ac:dyDescent="0.3">
      <c r="N756"/>
      <c r="O756"/>
      <c r="P756"/>
      <c r="Q756"/>
      <c r="R756"/>
      <c r="S756"/>
      <c r="T756"/>
      <c r="V756"/>
      <c r="W756"/>
      <c r="X756"/>
      <c r="Y756"/>
      <c r="Z756"/>
      <c r="AA756"/>
      <c r="AB756"/>
      <c r="AJ756"/>
    </row>
    <row r="757" spans="14:36" x14ac:dyDescent="0.3">
      <c r="N757"/>
      <c r="O757"/>
      <c r="P757"/>
      <c r="Q757"/>
      <c r="R757"/>
      <c r="S757"/>
      <c r="T757"/>
      <c r="V757"/>
      <c r="W757"/>
      <c r="X757"/>
      <c r="Y757"/>
      <c r="Z757"/>
      <c r="AA757"/>
      <c r="AB757"/>
      <c r="AJ757"/>
    </row>
    <row r="758" spans="14:36" x14ac:dyDescent="0.3">
      <c r="N758"/>
      <c r="O758"/>
      <c r="P758"/>
      <c r="Q758"/>
      <c r="R758"/>
      <c r="S758"/>
      <c r="T758"/>
      <c r="V758"/>
      <c r="W758"/>
      <c r="X758"/>
      <c r="Y758"/>
      <c r="Z758"/>
      <c r="AA758"/>
      <c r="AB758"/>
      <c r="AJ758"/>
    </row>
    <row r="759" spans="14:36" x14ac:dyDescent="0.3">
      <c r="N759"/>
      <c r="O759"/>
      <c r="P759"/>
      <c r="Q759"/>
      <c r="R759"/>
      <c r="S759"/>
      <c r="T759"/>
      <c r="V759"/>
      <c r="W759"/>
      <c r="X759"/>
      <c r="Y759"/>
      <c r="Z759"/>
      <c r="AA759"/>
      <c r="AB759"/>
      <c r="AJ759"/>
    </row>
    <row r="760" spans="14:36" x14ac:dyDescent="0.3">
      <c r="N760"/>
      <c r="O760"/>
      <c r="P760"/>
      <c r="Q760"/>
      <c r="R760"/>
      <c r="S760"/>
      <c r="T760"/>
      <c r="V760"/>
      <c r="W760"/>
      <c r="X760"/>
      <c r="Y760"/>
      <c r="Z760"/>
      <c r="AA760"/>
      <c r="AB760"/>
      <c r="AJ760"/>
    </row>
    <row r="761" spans="14:36" x14ac:dyDescent="0.3">
      <c r="N761"/>
      <c r="O761"/>
      <c r="P761"/>
      <c r="Q761"/>
      <c r="R761"/>
      <c r="S761"/>
      <c r="T761"/>
      <c r="V761"/>
      <c r="W761"/>
      <c r="X761"/>
      <c r="Y761"/>
      <c r="Z761"/>
      <c r="AA761"/>
      <c r="AB761"/>
      <c r="AJ761"/>
    </row>
    <row r="762" spans="14:36" x14ac:dyDescent="0.3">
      <c r="N762"/>
      <c r="O762"/>
      <c r="P762"/>
      <c r="Q762"/>
      <c r="R762"/>
      <c r="S762"/>
      <c r="T762"/>
      <c r="V762"/>
      <c r="W762"/>
      <c r="X762"/>
      <c r="Y762"/>
      <c r="Z762"/>
      <c r="AA762"/>
      <c r="AB762"/>
      <c r="AJ762"/>
    </row>
    <row r="763" spans="14:36" x14ac:dyDescent="0.3">
      <c r="N763"/>
      <c r="O763"/>
      <c r="P763"/>
      <c r="Q763"/>
      <c r="R763"/>
      <c r="S763"/>
      <c r="T763"/>
      <c r="V763"/>
      <c r="W763"/>
      <c r="X763"/>
      <c r="Y763"/>
      <c r="Z763"/>
      <c r="AA763"/>
      <c r="AB763"/>
      <c r="AJ763"/>
    </row>
    <row r="764" spans="14:36" x14ac:dyDescent="0.3">
      <c r="N764"/>
      <c r="O764"/>
      <c r="P764"/>
      <c r="Q764"/>
      <c r="R764"/>
      <c r="S764"/>
      <c r="T764"/>
      <c r="V764"/>
      <c r="W764"/>
      <c r="X764"/>
      <c r="Y764"/>
      <c r="Z764"/>
      <c r="AA764"/>
      <c r="AB764"/>
      <c r="AJ764"/>
    </row>
    <row r="765" spans="14:36" x14ac:dyDescent="0.3">
      <c r="N765"/>
      <c r="O765"/>
      <c r="P765"/>
      <c r="Q765"/>
      <c r="R765"/>
      <c r="S765"/>
      <c r="T765"/>
      <c r="V765"/>
      <c r="W765"/>
      <c r="X765"/>
      <c r="Y765"/>
      <c r="Z765"/>
      <c r="AA765"/>
      <c r="AB765"/>
      <c r="AJ765"/>
    </row>
    <row r="766" spans="14:36" x14ac:dyDescent="0.3">
      <c r="N766"/>
      <c r="O766"/>
      <c r="P766"/>
      <c r="Q766"/>
      <c r="R766"/>
      <c r="S766"/>
      <c r="T766"/>
      <c r="V766"/>
      <c r="W766"/>
      <c r="X766"/>
      <c r="Y766"/>
      <c r="Z766"/>
      <c r="AA766"/>
      <c r="AB766"/>
      <c r="AJ766"/>
    </row>
    <row r="767" spans="14:36" x14ac:dyDescent="0.3">
      <c r="N767"/>
      <c r="O767"/>
      <c r="P767"/>
      <c r="Q767"/>
      <c r="R767"/>
      <c r="S767"/>
      <c r="T767"/>
      <c r="V767"/>
      <c r="W767"/>
      <c r="X767"/>
      <c r="Y767"/>
      <c r="Z767"/>
      <c r="AA767"/>
      <c r="AB767"/>
      <c r="AJ767"/>
    </row>
    <row r="768" spans="14:36" x14ac:dyDescent="0.3">
      <c r="N768"/>
      <c r="O768"/>
      <c r="P768"/>
      <c r="Q768"/>
      <c r="R768"/>
      <c r="S768"/>
      <c r="T768"/>
      <c r="V768"/>
      <c r="W768"/>
      <c r="X768"/>
      <c r="Y768"/>
      <c r="Z768"/>
      <c r="AA768"/>
      <c r="AB768"/>
      <c r="AJ768"/>
    </row>
    <row r="769" spans="14:36" x14ac:dyDescent="0.3">
      <c r="N769"/>
      <c r="O769"/>
      <c r="P769"/>
      <c r="Q769"/>
      <c r="R769"/>
      <c r="S769"/>
      <c r="T769"/>
      <c r="V769"/>
      <c r="W769"/>
      <c r="X769"/>
      <c r="Y769"/>
      <c r="Z769"/>
      <c r="AA769"/>
      <c r="AB769"/>
      <c r="AJ769"/>
    </row>
    <row r="770" spans="14:36" x14ac:dyDescent="0.3">
      <c r="N770"/>
      <c r="O770"/>
      <c r="P770"/>
      <c r="Q770"/>
      <c r="R770"/>
      <c r="S770"/>
      <c r="T770"/>
      <c r="V770"/>
      <c r="W770"/>
      <c r="X770"/>
      <c r="Y770"/>
      <c r="Z770"/>
      <c r="AA770"/>
      <c r="AB770"/>
      <c r="AJ770"/>
    </row>
    <row r="771" spans="14:36" x14ac:dyDescent="0.3">
      <c r="N771"/>
      <c r="O771"/>
      <c r="P771"/>
      <c r="Q771"/>
      <c r="R771"/>
      <c r="S771"/>
      <c r="T771"/>
      <c r="V771"/>
      <c r="W771"/>
      <c r="X771"/>
      <c r="Y771"/>
      <c r="Z771"/>
      <c r="AA771"/>
      <c r="AB771"/>
      <c r="AJ771"/>
    </row>
    <row r="772" spans="14:36" x14ac:dyDescent="0.3">
      <c r="N772"/>
      <c r="O772"/>
      <c r="P772"/>
      <c r="Q772"/>
      <c r="R772"/>
      <c r="S772"/>
      <c r="T772"/>
      <c r="V772"/>
      <c r="W772"/>
      <c r="X772"/>
      <c r="Y772"/>
      <c r="Z772"/>
      <c r="AA772"/>
      <c r="AB772"/>
      <c r="AJ772"/>
    </row>
    <row r="773" spans="14:36" x14ac:dyDescent="0.3">
      <c r="N773"/>
      <c r="O773"/>
      <c r="P773"/>
      <c r="Q773"/>
      <c r="R773"/>
      <c r="S773"/>
      <c r="T773"/>
      <c r="V773"/>
      <c r="W773"/>
      <c r="X773"/>
      <c r="Y773"/>
      <c r="Z773"/>
      <c r="AA773"/>
      <c r="AB773"/>
      <c r="AJ773"/>
    </row>
    <row r="774" spans="14:36" x14ac:dyDescent="0.3">
      <c r="N774"/>
      <c r="O774"/>
      <c r="P774"/>
      <c r="Q774"/>
      <c r="R774"/>
      <c r="S774"/>
      <c r="T774"/>
      <c r="V774"/>
      <c r="W774"/>
      <c r="X774"/>
      <c r="Y774"/>
      <c r="Z774"/>
      <c r="AA774"/>
      <c r="AB774"/>
      <c r="AJ774"/>
    </row>
    <row r="775" spans="14:36" x14ac:dyDescent="0.3">
      <c r="N775"/>
      <c r="O775"/>
      <c r="P775"/>
      <c r="Q775"/>
      <c r="R775"/>
      <c r="S775"/>
      <c r="T775"/>
      <c r="V775"/>
      <c r="W775"/>
      <c r="X775"/>
      <c r="Y775"/>
      <c r="Z775"/>
      <c r="AA775"/>
      <c r="AB775"/>
      <c r="AJ775"/>
    </row>
    <row r="776" spans="14:36" x14ac:dyDescent="0.3">
      <c r="N776"/>
      <c r="O776"/>
      <c r="P776"/>
      <c r="Q776"/>
      <c r="R776"/>
      <c r="S776"/>
      <c r="T776"/>
      <c r="V776"/>
      <c r="W776"/>
      <c r="X776"/>
      <c r="Y776"/>
      <c r="Z776"/>
      <c r="AA776"/>
      <c r="AB776"/>
      <c r="AJ776"/>
    </row>
    <row r="777" spans="14:36" x14ac:dyDescent="0.3">
      <c r="N777"/>
      <c r="O777"/>
      <c r="P777"/>
      <c r="Q777"/>
      <c r="R777"/>
      <c r="S777"/>
      <c r="T777"/>
      <c r="V777"/>
      <c r="W777"/>
      <c r="X777"/>
      <c r="Y777"/>
      <c r="Z777"/>
      <c r="AA777"/>
      <c r="AB777"/>
      <c r="AJ777"/>
    </row>
    <row r="778" spans="14:36" x14ac:dyDescent="0.3">
      <c r="N778"/>
      <c r="O778"/>
      <c r="P778"/>
      <c r="Q778"/>
      <c r="R778"/>
      <c r="S778"/>
      <c r="T778"/>
      <c r="V778"/>
      <c r="W778"/>
      <c r="X778"/>
      <c r="Y778"/>
      <c r="Z778"/>
      <c r="AA778"/>
      <c r="AB778"/>
      <c r="AJ778"/>
    </row>
    <row r="779" spans="14:36" x14ac:dyDescent="0.3">
      <c r="N779"/>
      <c r="O779"/>
      <c r="P779"/>
      <c r="Q779"/>
      <c r="R779"/>
      <c r="S779"/>
      <c r="T779"/>
      <c r="V779"/>
      <c r="W779"/>
      <c r="X779"/>
      <c r="Y779"/>
      <c r="Z779"/>
      <c r="AA779"/>
      <c r="AB779"/>
      <c r="AJ779"/>
    </row>
    <row r="780" spans="14:36" x14ac:dyDescent="0.3">
      <c r="N780"/>
      <c r="O780"/>
      <c r="P780"/>
      <c r="Q780"/>
      <c r="R780"/>
      <c r="S780"/>
      <c r="T780"/>
      <c r="V780"/>
      <c r="W780"/>
      <c r="X780"/>
      <c r="Y780"/>
      <c r="Z780"/>
      <c r="AA780"/>
      <c r="AB780"/>
      <c r="AJ780"/>
    </row>
    <row r="781" spans="14:36" x14ac:dyDescent="0.3">
      <c r="N781"/>
      <c r="O781"/>
      <c r="P781"/>
      <c r="Q781"/>
      <c r="R781"/>
      <c r="S781"/>
      <c r="T781"/>
      <c r="V781"/>
      <c r="W781"/>
      <c r="X781"/>
      <c r="Y781"/>
      <c r="Z781"/>
      <c r="AA781"/>
      <c r="AB781"/>
      <c r="AJ781"/>
    </row>
    <row r="782" spans="14:36" x14ac:dyDescent="0.3">
      <c r="N782"/>
      <c r="O782"/>
      <c r="P782"/>
      <c r="Q782"/>
      <c r="R782"/>
      <c r="S782"/>
      <c r="T782"/>
      <c r="V782"/>
      <c r="W782"/>
      <c r="X782"/>
      <c r="Y782"/>
      <c r="Z782"/>
      <c r="AA782"/>
      <c r="AB782"/>
      <c r="AJ782"/>
    </row>
    <row r="783" spans="14:36" x14ac:dyDescent="0.3">
      <c r="N783"/>
      <c r="O783"/>
      <c r="P783"/>
      <c r="Q783"/>
      <c r="R783"/>
      <c r="S783"/>
      <c r="T783"/>
      <c r="V783"/>
      <c r="W783"/>
      <c r="X783"/>
      <c r="Y783"/>
      <c r="Z783"/>
      <c r="AA783"/>
      <c r="AB783"/>
      <c r="AJ783"/>
    </row>
    <row r="784" spans="14:36" x14ac:dyDescent="0.3">
      <c r="N784"/>
      <c r="O784"/>
      <c r="P784"/>
      <c r="Q784"/>
      <c r="R784"/>
      <c r="S784"/>
      <c r="T784"/>
      <c r="V784"/>
      <c r="W784"/>
      <c r="X784"/>
      <c r="Y784"/>
      <c r="Z784"/>
      <c r="AA784"/>
      <c r="AB784"/>
      <c r="AJ784"/>
    </row>
    <row r="785" spans="14:36" x14ac:dyDescent="0.3">
      <c r="N785"/>
      <c r="O785"/>
      <c r="P785"/>
      <c r="Q785"/>
      <c r="R785"/>
      <c r="S785"/>
      <c r="T785"/>
      <c r="V785"/>
      <c r="W785"/>
      <c r="X785"/>
      <c r="Y785"/>
      <c r="Z785"/>
      <c r="AA785"/>
      <c r="AB785"/>
      <c r="AJ785"/>
    </row>
    <row r="786" spans="14:36" x14ac:dyDescent="0.3">
      <c r="N786"/>
      <c r="O786"/>
      <c r="P786"/>
      <c r="Q786"/>
      <c r="R786"/>
      <c r="S786"/>
      <c r="T786"/>
      <c r="V786"/>
      <c r="W786"/>
      <c r="X786"/>
      <c r="Y786"/>
      <c r="Z786"/>
      <c r="AA786"/>
      <c r="AB786"/>
      <c r="AJ786"/>
    </row>
    <row r="787" spans="14:36" x14ac:dyDescent="0.3">
      <c r="N787"/>
      <c r="O787"/>
      <c r="P787"/>
      <c r="Q787"/>
      <c r="R787"/>
      <c r="S787"/>
      <c r="T787"/>
      <c r="V787"/>
      <c r="W787"/>
      <c r="X787"/>
      <c r="Y787"/>
      <c r="Z787"/>
      <c r="AA787"/>
      <c r="AB787"/>
      <c r="AJ787"/>
    </row>
    <row r="788" spans="14:36" x14ac:dyDescent="0.3">
      <c r="N788"/>
      <c r="O788"/>
      <c r="P788"/>
      <c r="Q788"/>
      <c r="R788"/>
      <c r="S788"/>
      <c r="T788"/>
      <c r="V788"/>
      <c r="W788"/>
      <c r="X788"/>
      <c r="Y788"/>
      <c r="Z788"/>
      <c r="AA788"/>
      <c r="AB788"/>
      <c r="AJ788"/>
    </row>
    <row r="789" spans="14:36" x14ac:dyDescent="0.3">
      <c r="N789"/>
      <c r="O789"/>
      <c r="P789"/>
      <c r="Q789"/>
      <c r="R789"/>
      <c r="S789"/>
      <c r="T789"/>
      <c r="V789"/>
      <c r="W789"/>
      <c r="X789"/>
      <c r="Y789"/>
      <c r="Z789"/>
      <c r="AA789"/>
      <c r="AB789"/>
      <c r="AJ789"/>
    </row>
    <row r="790" spans="14:36" x14ac:dyDescent="0.3">
      <c r="N790"/>
      <c r="O790"/>
      <c r="P790"/>
      <c r="Q790"/>
      <c r="R790"/>
      <c r="S790"/>
      <c r="T790"/>
      <c r="V790"/>
      <c r="W790"/>
      <c r="X790"/>
      <c r="Y790"/>
      <c r="Z790"/>
      <c r="AA790"/>
      <c r="AB790"/>
      <c r="AJ790"/>
    </row>
    <row r="791" spans="14:36" x14ac:dyDescent="0.3">
      <c r="N791"/>
      <c r="O791"/>
      <c r="P791"/>
      <c r="Q791"/>
      <c r="R791"/>
      <c r="S791"/>
      <c r="T791"/>
      <c r="V791"/>
      <c r="W791"/>
      <c r="X791"/>
      <c r="Y791"/>
      <c r="Z791"/>
      <c r="AA791"/>
      <c r="AB791"/>
      <c r="AJ791"/>
    </row>
    <row r="792" spans="14:36" x14ac:dyDescent="0.3">
      <c r="N792"/>
      <c r="O792"/>
      <c r="P792"/>
      <c r="Q792"/>
      <c r="R792"/>
      <c r="S792"/>
      <c r="T792"/>
      <c r="V792"/>
      <c r="W792"/>
      <c r="X792"/>
      <c r="Y792"/>
      <c r="Z792"/>
      <c r="AA792"/>
      <c r="AB792"/>
      <c r="AJ792"/>
    </row>
    <row r="793" spans="14:36" x14ac:dyDescent="0.3">
      <c r="N793"/>
      <c r="O793"/>
      <c r="P793"/>
      <c r="Q793"/>
      <c r="R793"/>
      <c r="S793"/>
      <c r="T793"/>
      <c r="V793"/>
      <c r="W793"/>
      <c r="X793"/>
      <c r="Y793"/>
      <c r="Z793"/>
      <c r="AA793"/>
      <c r="AB793"/>
      <c r="AJ793"/>
    </row>
    <row r="794" spans="14:36" x14ac:dyDescent="0.3">
      <c r="N794"/>
      <c r="O794"/>
      <c r="P794"/>
      <c r="Q794"/>
      <c r="R794"/>
      <c r="S794"/>
      <c r="T794"/>
      <c r="V794"/>
      <c r="W794"/>
      <c r="X794"/>
      <c r="Y794"/>
      <c r="Z794"/>
      <c r="AA794"/>
      <c r="AB794"/>
      <c r="AJ794"/>
    </row>
    <row r="795" spans="14:36" x14ac:dyDescent="0.3">
      <c r="N795"/>
      <c r="O795"/>
      <c r="P795"/>
      <c r="Q795"/>
      <c r="R795"/>
      <c r="S795"/>
      <c r="T795"/>
      <c r="V795"/>
      <c r="W795"/>
      <c r="X795"/>
      <c r="Y795"/>
      <c r="Z795"/>
      <c r="AA795"/>
      <c r="AB795"/>
      <c r="AJ795"/>
    </row>
    <row r="796" spans="14:36" x14ac:dyDescent="0.3">
      <c r="N796"/>
      <c r="O796"/>
      <c r="P796"/>
      <c r="Q796"/>
      <c r="R796"/>
      <c r="S796"/>
      <c r="T796"/>
      <c r="V796"/>
      <c r="W796"/>
      <c r="X796"/>
      <c r="Y796"/>
      <c r="Z796"/>
      <c r="AA796"/>
      <c r="AB796"/>
      <c r="AJ796"/>
    </row>
    <row r="797" spans="14:36" x14ac:dyDescent="0.3">
      <c r="N797"/>
      <c r="O797"/>
      <c r="P797"/>
      <c r="Q797"/>
      <c r="R797"/>
      <c r="S797"/>
      <c r="T797"/>
      <c r="V797"/>
      <c r="W797"/>
      <c r="X797"/>
      <c r="Y797"/>
      <c r="Z797"/>
      <c r="AA797"/>
      <c r="AB797"/>
      <c r="AJ797"/>
    </row>
    <row r="798" spans="14:36" x14ac:dyDescent="0.3">
      <c r="N798"/>
      <c r="O798"/>
      <c r="P798"/>
      <c r="Q798"/>
      <c r="R798"/>
      <c r="S798"/>
      <c r="T798"/>
      <c r="V798"/>
      <c r="W798"/>
      <c r="X798"/>
      <c r="Y798"/>
      <c r="Z798"/>
      <c r="AA798"/>
      <c r="AB798"/>
      <c r="AJ798"/>
    </row>
    <row r="799" spans="14:36" x14ac:dyDescent="0.3">
      <c r="N799"/>
      <c r="O799"/>
      <c r="P799"/>
      <c r="Q799"/>
      <c r="R799"/>
      <c r="S799"/>
      <c r="T799"/>
      <c r="V799"/>
      <c r="W799"/>
      <c r="X799"/>
      <c r="Y799"/>
      <c r="Z799"/>
      <c r="AA799"/>
      <c r="AB799"/>
      <c r="AJ799"/>
    </row>
    <row r="800" spans="14:36" x14ac:dyDescent="0.3">
      <c r="N800"/>
      <c r="O800"/>
      <c r="P800"/>
      <c r="Q800"/>
      <c r="R800"/>
      <c r="S800"/>
      <c r="T800"/>
      <c r="V800"/>
      <c r="W800"/>
      <c r="X800"/>
      <c r="Y800"/>
      <c r="Z800"/>
      <c r="AA800"/>
      <c r="AB800"/>
      <c r="AJ800"/>
    </row>
    <row r="801" spans="14:36" x14ac:dyDescent="0.3">
      <c r="N801"/>
      <c r="O801"/>
      <c r="P801"/>
      <c r="Q801"/>
      <c r="R801"/>
      <c r="S801"/>
      <c r="T801"/>
      <c r="V801"/>
      <c r="W801"/>
      <c r="X801"/>
      <c r="Y801"/>
      <c r="Z801"/>
      <c r="AA801"/>
      <c r="AB801"/>
      <c r="AJ801"/>
    </row>
    <row r="802" spans="14:36" x14ac:dyDescent="0.3">
      <c r="N802"/>
      <c r="O802"/>
      <c r="P802"/>
      <c r="Q802"/>
      <c r="R802"/>
      <c r="S802"/>
      <c r="T802"/>
      <c r="V802"/>
      <c r="W802"/>
      <c r="X802"/>
      <c r="Y802"/>
      <c r="Z802"/>
      <c r="AA802"/>
      <c r="AB802"/>
      <c r="AJ802"/>
    </row>
    <row r="803" spans="14:36" x14ac:dyDescent="0.3">
      <c r="N803"/>
      <c r="O803"/>
      <c r="P803"/>
      <c r="Q803"/>
      <c r="R803"/>
      <c r="S803"/>
      <c r="T803"/>
      <c r="V803"/>
      <c r="W803"/>
      <c r="X803"/>
      <c r="Y803"/>
      <c r="Z803"/>
      <c r="AA803"/>
      <c r="AB803"/>
      <c r="AJ803"/>
    </row>
    <row r="804" spans="14:36" x14ac:dyDescent="0.3">
      <c r="N804"/>
      <c r="O804"/>
      <c r="P804"/>
      <c r="Q804"/>
      <c r="R804"/>
      <c r="S804"/>
      <c r="T804"/>
      <c r="V804"/>
      <c r="W804"/>
      <c r="X804"/>
      <c r="Y804"/>
      <c r="Z804"/>
      <c r="AA804"/>
      <c r="AB804"/>
      <c r="AJ804"/>
    </row>
    <row r="805" spans="14:36" x14ac:dyDescent="0.3">
      <c r="N805"/>
      <c r="O805"/>
      <c r="P805"/>
      <c r="Q805"/>
      <c r="R805"/>
      <c r="S805"/>
      <c r="T805"/>
      <c r="V805"/>
      <c r="W805"/>
      <c r="X805"/>
      <c r="Y805"/>
      <c r="Z805"/>
      <c r="AA805"/>
      <c r="AB805"/>
      <c r="AJ805"/>
    </row>
    <row r="806" spans="14:36" x14ac:dyDescent="0.3">
      <c r="N806"/>
      <c r="O806"/>
      <c r="P806"/>
      <c r="Q806"/>
      <c r="R806"/>
      <c r="S806"/>
      <c r="T806"/>
      <c r="V806"/>
      <c r="W806"/>
      <c r="X806"/>
      <c r="Y806"/>
      <c r="Z806"/>
      <c r="AA806"/>
      <c r="AB806"/>
      <c r="AJ806"/>
    </row>
    <row r="807" spans="14:36" x14ac:dyDescent="0.3">
      <c r="N807"/>
      <c r="O807"/>
      <c r="P807"/>
      <c r="Q807"/>
      <c r="R807"/>
      <c r="S807"/>
      <c r="T807"/>
      <c r="V807"/>
      <c r="W807"/>
      <c r="X807"/>
      <c r="Y807"/>
      <c r="Z807"/>
      <c r="AA807"/>
      <c r="AB807"/>
      <c r="AJ807"/>
    </row>
    <row r="808" spans="14:36" x14ac:dyDescent="0.3">
      <c r="N808"/>
      <c r="O808"/>
      <c r="P808"/>
      <c r="Q808"/>
      <c r="R808"/>
      <c r="S808"/>
      <c r="T808"/>
      <c r="V808"/>
      <c r="W808"/>
      <c r="X808"/>
      <c r="Y808"/>
      <c r="Z808"/>
      <c r="AA808"/>
      <c r="AB808"/>
      <c r="AJ808"/>
    </row>
    <row r="809" spans="14:36" x14ac:dyDescent="0.3">
      <c r="N809"/>
      <c r="O809"/>
      <c r="P809"/>
      <c r="Q809"/>
      <c r="R809"/>
      <c r="S809"/>
      <c r="T809"/>
      <c r="V809"/>
      <c r="W809"/>
      <c r="X809"/>
      <c r="Y809"/>
      <c r="Z809"/>
      <c r="AA809"/>
      <c r="AB809"/>
      <c r="AJ809"/>
    </row>
    <row r="810" spans="14:36" x14ac:dyDescent="0.3">
      <c r="N810"/>
      <c r="O810"/>
      <c r="P810"/>
      <c r="Q810"/>
      <c r="R810"/>
      <c r="S810"/>
      <c r="T810"/>
      <c r="V810"/>
      <c r="W810"/>
      <c r="X810"/>
      <c r="Y810"/>
      <c r="Z810"/>
      <c r="AA810"/>
      <c r="AB810"/>
      <c r="AJ810"/>
    </row>
    <row r="811" spans="14:36" x14ac:dyDescent="0.3">
      <c r="N811"/>
      <c r="O811"/>
      <c r="P811"/>
      <c r="Q811"/>
      <c r="R811"/>
      <c r="S811"/>
      <c r="T811"/>
      <c r="V811"/>
      <c r="W811"/>
      <c r="X811"/>
      <c r="Y811"/>
      <c r="Z811"/>
      <c r="AA811"/>
      <c r="AB811"/>
      <c r="AJ811"/>
    </row>
    <row r="812" spans="14:36" x14ac:dyDescent="0.3">
      <c r="N812"/>
      <c r="O812"/>
      <c r="P812"/>
      <c r="Q812"/>
      <c r="R812"/>
      <c r="S812"/>
      <c r="T812"/>
      <c r="V812"/>
      <c r="W812"/>
      <c r="X812"/>
      <c r="Y812"/>
      <c r="Z812"/>
      <c r="AA812"/>
      <c r="AB812"/>
      <c r="AJ812"/>
    </row>
    <row r="813" spans="14:36" x14ac:dyDescent="0.3">
      <c r="N813"/>
      <c r="O813"/>
      <c r="P813"/>
      <c r="Q813"/>
      <c r="R813"/>
      <c r="S813"/>
      <c r="T813"/>
      <c r="V813"/>
      <c r="W813"/>
      <c r="X813"/>
      <c r="Y813"/>
      <c r="Z813"/>
      <c r="AA813"/>
      <c r="AB813"/>
      <c r="AJ813"/>
    </row>
    <row r="814" spans="14:36" x14ac:dyDescent="0.3">
      <c r="N814"/>
      <c r="O814"/>
      <c r="P814"/>
      <c r="Q814"/>
      <c r="R814"/>
      <c r="S814"/>
      <c r="T814"/>
      <c r="V814"/>
      <c r="W814"/>
      <c r="X814"/>
      <c r="Y814"/>
      <c r="Z814"/>
      <c r="AA814"/>
      <c r="AB814"/>
      <c r="AJ814"/>
    </row>
    <row r="815" spans="14:36" x14ac:dyDescent="0.3">
      <c r="N815"/>
      <c r="O815"/>
      <c r="P815"/>
      <c r="Q815"/>
      <c r="R815"/>
      <c r="S815"/>
      <c r="T815"/>
      <c r="V815"/>
      <c r="W815"/>
      <c r="X815"/>
      <c r="Y815"/>
      <c r="Z815"/>
      <c r="AA815"/>
      <c r="AB815"/>
      <c r="AJ815"/>
    </row>
    <row r="816" spans="14:36" x14ac:dyDescent="0.3">
      <c r="N816"/>
      <c r="O816"/>
      <c r="P816"/>
      <c r="Q816"/>
      <c r="R816"/>
      <c r="S816"/>
      <c r="T816"/>
      <c r="V816"/>
      <c r="W816"/>
      <c r="X816"/>
      <c r="Y816"/>
      <c r="Z816"/>
      <c r="AA816"/>
      <c r="AB816"/>
      <c r="AJ816"/>
    </row>
    <row r="817" spans="14:36" x14ac:dyDescent="0.3">
      <c r="N817"/>
      <c r="O817"/>
      <c r="P817"/>
      <c r="Q817"/>
      <c r="R817"/>
      <c r="S817"/>
      <c r="T817"/>
      <c r="V817"/>
      <c r="W817"/>
      <c r="X817"/>
      <c r="Y817"/>
      <c r="Z817"/>
      <c r="AA817"/>
      <c r="AB817"/>
      <c r="AJ817"/>
    </row>
    <row r="818" spans="14:36" x14ac:dyDescent="0.3">
      <c r="N818"/>
      <c r="O818"/>
      <c r="P818"/>
      <c r="Q818"/>
      <c r="R818"/>
      <c r="S818"/>
      <c r="T818"/>
      <c r="V818"/>
      <c r="W818"/>
      <c r="X818"/>
      <c r="Y818"/>
      <c r="Z818"/>
      <c r="AA818"/>
      <c r="AB818"/>
      <c r="AJ818"/>
    </row>
    <row r="819" spans="14:36" x14ac:dyDescent="0.3">
      <c r="N819"/>
      <c r="O819"/>
      <c r="P819"/>
      <c r="Q819"/>
      <c r="R819"/>
      <c r="S819"/>
      <c r="T819"/>
      <c r="V819"/>
      <c r="W819"/>
      <c r="X819"/>
      <c r="Y819"/>
      <c r="Z819"/>
      <c r="AA819"/>
      <c r="AB819"/>
      <c r="AJ819"/>
    </row>
    <row r="820" spans="14:36" x14ac:dyDescent="0.3">
      <c r="N820"/>
      <c r="O820"/>
      <c r="P820"/>
      <c r="Q820"/>
      <c r="R820"/>
      <c r="S820"/>
      <c r="T820"/>
      <c r="V820"/>
      <c r="W820"/>
      <c r="X820"/>
      <c r="Y820"/>
      <c r="Z820"/>
      <c r="AA820"/>
      <c r="AB820"/>
      <c r="AJ820"/>
    </row>
    <row r="821" spans="14:36" x14ac:dyDescent="0.3">
      <c r="N821"/>
      <c r="O821"/>
      <c r="P821"/>
      <c r="Q821"/>
      <c r="R821"/>
      <c r="S821"/>
      <c r="T821"/>
      <c r="V821"/>
      <c r="W821"/>
      <c r="X821"/>
      <c r="Y821"/>
      <c r="Z821"/>
      <c r="AA821"/>
      <c r="AB821"/>
      <c r="AJ821"/>
    </row>
    <row r="822" spans="14:36" x14ac:dyDescent="0.3">
      <c r="N822"/>
      <c r="O822"/>
      <c r="P822"/>
      <c r="Q822"/>
      <c r="R822"/>
      <c r="S822"/>
      <c r="T822"/>
      <c r="V822"/>
      <c r="W822"/>
      <c r="X822"/>
      <c r="Y822"/>
      <c r="Z822"/>
      <c r="AA822"/>
      <c r="AB822"/>
      <c r="AJ822"/>
    </row>
    <row r="823" spans="14:36" x14ac:dyDescent="0.3">
      <c r="N823"/>
      <c r="O823"/>
      <c r="P823"/>
      <c r="Q823"/>
      <c r="R823"/>
      <c r="S823"/>
      <c r="T823"/>
      <c r="V823"/>
      <c r="W823"/>
      <c r="X823"/>
      <c r="Y823"/>
      <c r="Z823"/>
      <c r="AA823"/>
      <c r="AB823"/>
      <c r="AJ823"/>
    </row>
    <row r="824" spans="14:36" x14ac:dyDescent="0.3">
      <c r="N824"/>
      <c r="O824"/>
      <c r="P824"/>
      <c r="Q824"/>
      <c r="R824"/>
      <c r="S824"/>
      <c r="T824"/>
      <c r="V824"/>
      <c r="W824"/>
      <c r="X824"/>
      <c r="Y824"/>
      <c r="Z824"/>
      <c r="AA824"/>
      <c r="AB824"/>
      <c r="AJ824"/>
    </row>
    <row r="825" spans="14:36" x14ac:dyDescent="0.3">
      <c r="N825"/>
      <c r="O825"/>
      <c r="P825"/>
      <c r="Q825"/>
      <c r="R825"/>
      <c r="S825"/>
      <c r="T825"/>
      <c r="V825"/>
      <c r="W825"/>
      <c r="X825"/>
      <c r="Y825"/>
      <c r="Z825"/>
      <c r="AA825"/>
      <c r="AB825"/>
      <c r="AJ825"/>
    </row>
    <row r="826" spans="14:36" x14ac:dyDescent="0.3">
      <c r="N826"/>
      <c r="O826"/>
      <c r="P826"/>
      <c r="Q826"/>
      <c r="R826"/>
      <c r="S826"/>
      <c r="T826"/>
      <c r="V826"/>
      <c r="W826"/>
      <c r="X826"/>
      <c r="Y826"/>
      <c r="Z826"/>
      <c r="AA826"/>
      <c r="AB826"/>
      <c r="AJ826"/>
    </row>
    <row r="827" spans="14:36" x14ac:dyDescent="0.3">
      <c r="N827"/>
      <c r="O827"/>
      <c r="P827"/>
      <c r="Q827"/>
      <c r="R827"/>
      <c r="S827"/>
      <c r="T827"/>
      <c r="V827"/>
      <c r="W827"/>
      <c r="X827"/>
      <c r="Y827"/>
      <c r="Z827"/>
      <c r="AA827"/>
      <c r="AB827"/>
      <c r="AJ827"/>
    </row>
    <row r="828" spans="14:36" x14ac:dyDescent="0.3">
      <c r="N828"/>
      <c r="O828"/>
      <c r="P828"/>
      <c r="Q828"/>
      <c r="R828"/>
      <c r="S828"/>
      <c r="T828"/>
      <c r="V828"/>
      <c r="W828"/>
      <c r="X828"/>
      <c r="Y828"/>
      <c r="Z828"/>
      <c r="AA828"/>
      <c r="AB828"/>
      <c r="AJ828"/>
    </row>
    <row r="829" spans="14:36" x14ac:dyDescent="0.3">
      <c r="N829"/>
      <c r="O829"/>
      <c r="P829"/>
      <c r="Q829"/>
      <c r="R829"/>
      <c r="S829"/>
      <c r="T829"/>
      <c r="V829"/>
      <c r="W829"/>
      <c r="X829"/>
      <c r="Y829"/>
      <c r="Z829"/>
      <c r="AA829"/>
      <c r="AB829"/>
      <c r="AJ829"/>
    </row>
    <row r="830" spans="14:36" x14ac:dyDescent="0.3">
      <c r="N830"/>
      <c r="O830"/>
      <c r="P830"/>
      <c r="Q830"/>
      <c r="R830"/>
      <c r="S830"/>
      <c r="T830"/>
      <c r="V830"/>
      <c r="W830"/>
      <c r="X830"/>
      <c r="Y830"/>
      <c r="Z830"/>
      <c r="AA830"/>
      <c r="AB830"/>
      <c r="AJ830"/>
    </row>
    <row r="831" spans="14:36" x14ac:dyDescent="0.3">
      <c r="N831"/>
      <c r="O831"/>
      <c r="P831"/>
      <c r="Q831"/>
      <c r="R831"/>
      <c r="S831"/>
      <c r="T831"/>
      <c r="V831"/>
      <c r="W831"/>
      <c r="X831"/>
      <c r="Y831"/>
      <c r="Z831"/>
      <c r="AA831"/>
      <c r="AB831"/>
      <c r="AJ831"/>
    </row>
    <row r="832" spans="14:36" x14ac:dyDescent="0.3">
      <c r="N832"/>
      <c r="O832"/>
      <c r="P832"/>
      <c r="Q832"/>
      <c r="R832"/>
      <c r="S832"/>
      <c r="T832"/>
      <c r="V832"/>
      <c r="W832"/>
      <c r="X832"/>
      <c r="Y832"/>
      <c r="Z832"/>
      <c r="AA832"/>
      <c r="AB832"/>
      <c r="AJ832"/>
    </row>
    <row r="833" spans="14:36" x14ac:dyDescent="0.3">
      <c r="N833"/>
      <c r="O833"/>
      <c r="P833"/>
      <c r="Q833"/>
      <c r="R833"/>
      <c r="S833"/>
      <c r="T833"/>
      <c r="V833"/>
      <c r="W833"/>
      <c r="X833"/>
      <c r="Y833"/>
      <c r="Z833"/>
      <c r="AA833"/>
      <c r="AB833"/>
      <c r="AJ833"/>
    </row>
    <row r="834" spans="14:36" x14ac:dyDescent="0.3">
      <c r="N834"/>
      <c r="O834"/>
      <c r="P834"/>
      <c r="Q834"/>
      <c r="R834"/>
      <c r="S834"/>
      <c r="T834"/>
      <c r="V834"/>
      <c r="W834"/>
      <c r="X834"/>
      <c r="Y834"/>
      <c r="Z834"/>
      <c r="AA834"/>
      <c r="AB834"/>
      <c r="AJ834"/>
    </row>
    <row r="835" spans="14:36" x14ac:dyDescent="0.3">
      <c r="N835"/>
      <c r="O835"/>
      <c r="P835"/>
      <c r="Q835"/>
      <c r="R835"/>
      <c r="S835"/>
      <c r="T835"/>
      <c r="V835"/>
      <c r="W835"/>
      <c r="X835"/>
      <c r="Y835"/>
      <c r="Z835"/>
      <c r="AA835"/>
      <c r="AB835"/>
      <c r="AJ835"/>
    </row>
    <row r="836" spans="14:36" x14ac:dyDescent="0.3">
      <c r="N836"/>
      <c r="O836"/>
      <c r="P836"/>
      <c r="Q836"/>
      <c r="R836"/>
      <c r="S836"/>
      <c r="T836"/>
      <c r="V836"/>
      <c r="W836"/>
      <c r="X836"/>
      <c r="Y836"/>
      <c r="Z836"/>
      <c r="AA836"/>
      <c r="AB836"/>
      <c r="AJ836"/>
    </row>
    <row r="837" spans="14:36" x14ac:dyDescent="0.3">
      <c r="N837"/>
      <c r="O837"/>
      <c r="P837"/>
      <c r="Q837"/>
      <c r="R837"/>
      <c r="S837"/>
      <c r="T837"/>
      <c r="V837"/>
      <c r="W837"/>
      <c r="X837"/>
      <c r="Y837"/>
      <c r="Z837"/>
      <c r="AA837"/>
      <c r="AB837"/>
      <c r="AJ837"/>
    </row>
    <row r="838" spans="14:36" x14ac:dyDescent="0.3">
      <c r="N838"/>
      <c r="O838"/>
      <c r="P838"/>
      <c r="Q838"/>
      <c r="R838"/>
      <c r="S838"/>
      <c r="T838"/>
      <c r="V838"/>
      <c r="W838"/>
      <c r="X838"/>
      <c r="Y838"/>
      <c r="Z838"/>
      <c r="AA838"/>
      <c r="AB838"/>
      <c r="AJ838"/>
    </row>
    <row r="839" spans="14:36" x14ac:dyDescent="0.3">
      <c r="N839"/>
      <c r="O839"/>
      <c r="P839"/>
      <c r="Q839"/>
      <c r="R839"/>
      <c r="S839"/>
      <c r="T839"/>
      <c r="V839"/>
      <c r="W839"/>
      <c r="X839"/>
      <c r="Y839"/>
      <c r="Z839"/>
      <c r="AA839"/>
      <c r="AB839"/>
      <c r="AJ839"/>
    </row>
    <row r="840" spans="14:36" x14ac:dyDescent="0.3">
      <c r="N840"/>
      <c r="O840"/>
      <c r="P840"/>
      <c r="Q840"/>
      <c r="R840"/>
      <c r="S840"/>
      <c r="T840"/>
      <c r="V840"/>
      <c r="W840"/>
      <c r="X840"/>
      <c r="Y840"/>
      <c r="Z840"/>
      <c r="AA840"/>
      <c r="AB840"/>
      <c r="AJ840"/>
    </row>
    <row r="841" spans="14:36" x14ac:dyDescent="0.3">
      <c r="N841"/>
      <c r="O841"/>
      <c r="P841"/>
      <c r="Q841"/>
      <c r="R841"/>
      <c r="S841"/>
      <c r="T841"/>
      <c r="V841"/>
      <c r="W841"/>
      <c r="X841"/>
      <c r="Y841"/>
      <c r="Z841"/>
      <c r="AA841"/>
      <c r="AB841"/>
      <c r="AJ841"/>
    </row>
    <row r="842" spans="14:36" x14ac:dyDescent="0.3">
      <c r="N842"/>
      <c r="O842"/>
      <c r="P842"/>
      <c r="Q842"/>
      <c r="R842"/>
      <c r="S842"/>
      <c r="T842"/>
      <c r="V842"/>
      <c r="W842"/>
      <c r="X842"/>
      <c r="Y842"/>
      <c r="Z842"/>
      <c r="AA842"/>
      <c r="AB842"/>
      <c r="AJ842"/>
    </row>
    <row r="843" spans="14:36" x14ac:dyDescent="0.3">
      <c r="N843"/>
      <c r="O843"/>
      <c r="P843"/>
      <c r="Q843"/>
      <c r="R843"/>
      <c r="S843"/>
      <c r="T843"/>
      <c r="V843"/>
      <c r="W843"/>
      <c r="X843"/>
      <c r="Y843"/>
      <c r="Z843"/>
      <c r="AA843"/>
      <c r="AB843"/>
      <c r="AJ843"/>
    </row>
    <row r="844" spans="14:36" x14ac:dyDescent="0.3">
      <c r="N844"/>
      <c r="O844"/>
      <c r="P844"/>
      <c r="Q844"/>
      <c r="R844"/>
      <c r="S844"/>
      <c r="T844"/>
      <c r="V844"/>
      <c r="W844"/>
      <c r="X844"/>
      <c r="Y844"/>
      <c r="Z844"/>
      <c r="AA844"/>
      <c r="AB844"/>
      <c r="AJ844"/>
    </row>
    <row r="845" spans="14:36" x14ac:dyDescent="0.3">
      <c r="N845"/>
      <c r="O845"/>
      <c r="P845"/>
      <c r="Q845"/>
      <c r="R845"/>
      <c r="S845"/>
      <c r="T845"/>
      <c r="V845"/>
      <c r="W845"/>
      <c r="X845"/>
      <c r="Y845"/>
      <c r="Z845"/>
      <c r="AA845"/>
      <c r="AB845"/>
      <c r="AJ845"/>
    </row>
    <row r="846" spans="14:36" x14ac:dyDescent="0.3">
      <c r="N846"/>
      <c r="O846"/>
      <c r="P846"/>
      <c r="Q846"/>
      <c r="R846"/>
      <c r="S846"/>
      <c r="T846"/>
      <c r="V846"/>
      <c r="W846"/>
      <c r="X846"/>
      <c r="Y846"/>
      <c r="Z846"/>
      <c r="AA846"/>
      <c r="AB846"/>
      <c r="AJ846"/>
    </row>
    <row r="847" spans="14:36" x14ac:dyDescent="0.3">
      <c r="N847"/>
      <c r="O847"/>
      <c r="P847"/>
      <c r="Q847"/>
      <c r="R847"/>
      <c r="S847"/>
      <c r="T847"/>
      <c r="V847"/>
      <c r="W847"/>
      <c r="X847"/>
      <c r="Y847"/>
      <c r="Z847"/>
      <c r="AA847"/>
      <c r="AB847"/>
      <c r="AJ847"/>
    </row>
    <row r="848" spans="14:36" x14ac:dyDescent="0.3">
      <c r="N848"/>
      <c r="O848"/>
      <c r="P848"/>
      <c r="Q848"/>
      <c r="R848"/>
      <c r="S848"/>
      <c r="T848"/>
      <c r="V848"/>
      <c r="W848"/>
      <c r="X848"/>
      <c r="Y848"/>
      <c r="Z848"/>
      <c r="AA848"/>
      <c r="AB848"/>
      <c r="AJ848"/>
    </row>
    <row r="849" spans="14:36" x14ac:dyDescent="0.3">
      <c r="N849"/>
      <c r="O849"/>
      <c r="P849"/>
      <c r="Q849"/>
      <c r="R849"/>
      <c r="S849"/>
      <c r="T849"/>
      <c r="V849"/>
      <c r="W849"/>
      <c r="X849"/>
      <c r="Y849"/>
      <c r="Z849"/>
      <c r="AA849"/>
      <c r="AB849"/>
      <c r="AJ849"/>
    </row>
    <row r="850" spans="14:36" x14ac:dyDescent="0.3">
      <c r="N850"/>
      <c r="O850"/>
      <c r="P850"/>
      <c r="Q850"/>
      <c r="R850"/>
      <c r="S850"/>
      <c r="T850"/>
      <c r="V850"/>
      <c r="W850"/>
      <c r="X850"/>
      <c r="Y850"/>
      <c r="Z850"/>
      <c r="AA850"/>
      <c r="AB850"/>
      <c r="AJ850"/>
    </row>
    <row r="851" spans="14:36" x14ac:dyDescent="0.3">
      <c r="N851"/>
      <c r="O851"/>
      <c r="P851"/>
      <c r="Q851"/>
      <c r="R851"/>
      <c r="S851"/>
      <c r="T851"/>
      <c r="V851"/>
      <c r="W851"/>
      <c r="X851"/>
      <c r="Y851"/>
      <c r="Z851"/>
      <c r="AA851"/>
      <c r="AB851"/>
      <c r="AJ851"/>
    </row>
    <row r="852" spans="14:36" x14ac:dyDescent="0.3">
      <c r="N852"/>
      <c r="O852"/>
      <c r="P852"/>
      <c r="Q852"/>
      <c r="R852"/>
      <c r="S852"/>
      <c r="T852"/>
      <c r="V852"/>
      <c r="W852"/>
      <c r="X852"/>
      <c r="Y852"/>
      <c r="Z852"/>
      <c r="AA852"/>
      <c r="AB852"/>
      <c r="AJ852"/>
    </row>
    <row r="853" spans="14:36" x14ac:dyDescent="0.3">
      <c r="N853"/>
      <c r="O853"/>
      <c r="P853"/>
      <c r="Q853"/>
      <c r="R853"/>
      <c r="S853"/>
      <c r="T853"/>
      <c r="V853"/>
      <c r="W853"/>
      <c r="X853"/>
      <c r="Y853"/>
      <c r="Z853"/>
      <c r="AA853"/>
      <c r="AB853"/>
      <c r="AJ853"/>
    </row>
    <row r="854" spans="14:36" x14ac:dyDescent="0.3">
      <c r="N854"/>
      <c r="O854"/>
      <c r="P854"/>
      <c r="Q854"/>
      <c r="R854"/>
      <c r="S854"/>
      <c r="T854"/>
      <c r="V854"/>
      <c r="W854"/>
      <c r="X854"/>
      <c r="Y854"/>
      <c r="Z854"/>
      <c r="AA854"/>
      <c r="AB854"/>
      <c r="AJ854"/>
    </row>
    <row r="855" spans="14:36" x14ac:dyDescent="0.3">
      <c r="N855"/>
      <c r="O855"/>
      <c r="P855"/>
      <c r="Q855"/>
      <c r="R855"/>
      <c r="S855"/>
      <c r="T855"/>
      <c r="V855"/>
      <c r="W855"/>
      <c r="X855"/>
      <c r="Y855"/>
      <c r="Z855"/>
      <c r="AA855"/>
      <c r="AB855"/>
      <c r="AJ855"/>
    </row>
    <row r="856" spans="14:36" x14ac:dyDescent="0.3">
      <c r="N856"/>
      <c r="O856"/>
      <c r="P856"/>
      <c r="Q856"/>
      <c r="R856"/>
      <c r="S856"/>
      <c r="T856"/>
      <c r="V856"/>
      <c r="W856"/>
      <c r="X856"/>
      <c r="Y856"/>
      <c r="Z856"/>
      <c r="AA856"/>
      <c r="AB856"/>
      <c r="AJ856"/>
    </row>
    <row r="857" spans="14:36" x14ac:dyDescent="0.3">
      <c r="N857"/>
      <c r="O857"/>
      <c r="P857"/>
      <c r="Q857"/>
      <c r="R857"/>
      <c r="S857"/>
      <c r="T857"/>
      <c r="V857"/>
      <c r="W857"/>
      <c r="X857"/>
      <c r="Y857"/>
      <c r="Z857"/>
      <c r="AA857"/>
      <c r="AB857"/>
      <c r="AJ857"/>
    </row>
    <row r="858" spans="14:36" x14ac:dyDescent="0.3">
      <c r="N858"/>
      <c r="O858"/>
      <c r="P858"/>
      <c r="Q858"/>
      <c r="R858"/>
      <c r="S858"/>
      <c r="T858"/>
      <c r="V858"/>
      <c r="W858"/>
      <c r="X858"/>
      <c r="Y858"/>
      <c r="Z858"/>
      <c r="AA858"/>
      <c r="AB858"/>
      <c r="AJ858"/>
    </row>
    <row r="859" spans="14:36" x14ac:dyDescent="0.3">
      <c r="N859"/>
      <c r="O859"/>
      <c r="P859"/>
      <c r="Q859"/>
      <c r="R859"/>
      <c r="S859"/>
      <c r="T859"/>
      <c r="V859"/>
      <c r="W859"/>
      <c r="X859"/>
      <c r="Y859"/>
      <c r="Z859"/>
      <c r="AA859"/>
      <c r="AB859"/>
      <c r="AJ859"/>
    </row>
    <row r="860" spans="14:36" x14ac:dyDescent="0.3">
      <c r="N860"/>
      <c r="O860"/>
      <c r="P860"/>
      <c r="Q860"/>
      <c r="R860"/>
      <c r="S860"/>
      <c r="T860"/>
      <c r="V860"/>
      <c r="W860"/>
      <c r="X860"/>
      <c r="Y860"/>
      <c r="Z860"/>
      <c r="AA860"/>
      <c r="AB860"/>
      <c r="AJ860"/>
    </row>
    <row r="861" spans="14:36" x14ac:dyDescent="0.3">
      <c r="N861"/>
      <c r="O861"/>
      <c r="P861"/>
      <c r="Q861"/>
      <c r="R861"/>
      <c r="S861"/>
      <c r="T861"/>
      <c r="V861"/>
      <c r="W861"/>
      <c r="X861"/>
      <c r="Y861"/>
      <c r="Z861"/>
      <c r="AA861"/>
      <c r="AB861"/>
      <c r="AJ861"/>
    </row>
    <row r="862" spans="14:36" x14ac:dyDescent="0.3">
      <c r="N862"/>
      <c r="O862"/>
      <c r="P862"/>
      <c r="Q862"/>
      <c r="R862"/>
      <c r="S862"/>
      <c r="T862"/>
      <c r="V862"/>
      <c r="W862"/>
      <c r="X862"/>
      <c r="Y862"/>
      <c r="Z862"/>
      <c r="AA862"/>
      <c r="AB862"/>
      <c r="AJ862"/>
    </row>
    <row r="863" spans="14:36" x14ac:dyDescent="0.3">
      <c r="N863"/>
      <c r="O863"/>
      <c r="P863"/>
      <c r="Q863"/>
      <c r="R863"/>
      <c r="S863"/>
      <c r="T863"/>
      <c r="V863"/>
      <c r="W863"/>
      <c r="X863"/>
      <c r="Y863"/>
      <c r="Z863"/>
      <c r="AA863"/>
      <c r="AB863"/>
      <c r="AJ863"/>
    </row>
    <row r="864" spans="14:36" x14ac:dyDescent="0.3">
      <c r="N864"/>
      <c r="O864"/>
      <c r="P864"/>
      <c r="Q864"/>
      <c r="R864"/>
      <c r="S864"/>
      <c r="T864"/>
      <c r="V864"/>
      <c r="W864"/>
      <c r="X864"/>
      <c r="Y864"/>
      <c r="Z864"/>
      <c r="AA864"/>
      <c r="AB864"/>
      <c r="AJ864"/>
    </row>
    <row r="865" spans="14:36" x14ac:dyDescent="0.3">
      <c r="N865"/>
      <c r="O865"/>
      <c r="P865"/>
      <c r="Q865"/>
      <c r="R865"/>
      <c r="S865"/>
      <c r="T865"/>
      <c r="V865"/>
      <c r="W865"/>
      <c r="X865"/>
      <c r="Y865"/>
      <c r="Z865"/>
      <c r="AA865"/>
      <c r="AB865"/>
      <c r="AJ865"/>
    </row>
    <row r="866" spans="14:36" x14ac:dyDescent="0.3">
      <c r="N866"/>
      <c r="O866"/>
      <c r="P866"/>
      <c r="Q866"/>
      <c r="R866"/>
      <c r="S866"/>
      <c r="T866"/>
      <c r="V866"/>
      <c r="W866"/>
      <c r="X866"/>
      <c r="Y866"/>
      <c r="Z866"/>
      <c r="AA866"/>
      <c r="AB866"/>
      <c r="AJ866"/>
    </row>
    <row r="867" spans="14:36" x14ac:dyDescent="0.3">
      <c r="N867"/>
      <c r="O867"/>
      <c r="P867"/>
      <c r="Q867"/>
      <c r="R867"/>
      <c r="S867"/>
      <c r="T867"/>
      <c r="V867"/>
      <c r="W867"/>
      <c r="X867"/>
      <c r="Y867"/>
      <c r="Z867"/>
      <c r="AA867"/>
      <c r="AB867"/>
      <c r="AJ867"/>
    </row>
    <row r="868" spans="14:36" x14ac:dyDescent="0.3">
      <c r="N868"/>
      <c r="O868"/>
      <c r="P868"/>
      <c r="Q868"/>
      <c r="R868"/>
      <c r="S868"/>
      <c r="T868"/>
      <c r="V868"/>
      <c r="W868"/>
      <c r="X868"/>
      <c r="Y868"/>
      <c r="Z868"/>
      <c r="AA868"/>
      <c r="AB868"/>
      <c r="AJ868"/>
    </row>
    <row r="869" spans="14:36" x14ac:dyDescent="0.3">
      <c r="N869"/>
      <c r="O869"/>
      <c r="P869"/>
      <c r="Q869"/>
      <c r="R869"/>
      <c r="S869"/>
      <c r="T869"/>
      <c r="V869"/>
      <c r="W869"/>
      <c r="X869"/>
      <c r="Y869"/>
      <c r="Z869"/>
      <c r="AA869"/>
      <c r="AB869"/>
      <c r="AJ869"/>
    </row>
    <row r="870" spans="14:36" x14ac:dyDescent="0.3">
      <c r="N870"/>
      <c r="O870"/>
      <c r="P870"/>
      <c r="Q870"/>
      <c r="R870"/>
      <c r="S870"/>
      <c r="T870"/>
      <c r="V870"/>
      <c r="W870"/>
      <c r="X870"/>
      <c r="Y870"/>
      <c r="Z870"/>
      <c r="AA870"/>
      <c r="AB870"/>
      <c r="AJ870"/>
    </row>
    <row r="871" spans="14:36" x14ac:dyDescent="0.3">
      <c r="N871"/>
      <c r="O871"/>
      <c r="P871"/>
      <c r="Q871"/>
      <c r="R871"/>
      <c r="S871"/>
      <c r="T871"/>
      <c r="V871"/>
      <c r="W871"/>
      <c r="X871"/>
      <c r="Y871"/>
      <c r="Z871"/>
      <c r="AA871"/>
      <c r="AB871"/>
      <c r="AJ871"/>
    </row>
    <row r="872" spans="14:36" x14ac:dyDescent="0.3">
      <c r="N872"/>
      <c r="O872"/>
      <c r="P872"/>
      <c r="Q872"/>
      <c r="R872"/>
      <c r="S872"/>
      <c r="T872"/>
      <c r="V872"/>
      <c r="W872"/>
      <c r="X872"/>
      <c r="Y872"/>
      <c r="Z872"/>
      <c r="AA872"/>
      <c r="AB872"/>
      <c r="AJ872"/>
    </row>
    <row r="873" spans="14:36" x14ac:dyDescent="0.3">
      <c r="N873"/>
      <c r="O873"/>
      <c r="P873"/>
      <c r="Q873"/>
      <c r="R873"/>
      <c r="S873"/>
      <c r="T873"/>
      <c r="V873"/>
      <c r="W873"/>
      <c r="X873"/>
      <c r="Y873"/>
      <c r="Z873"/>
      <c r="AA873"/>
      <c r="AB873"/>
      <c r="AJ873"/>
    </row>
    <row r="874" spans="14:36" x14ac:dyDescent="0.3">
      <c r="N874"/>
      <c r="O874"/>
      <c r="P874"/>
      <c r="Q874"/>
      <c r="R874"/>
      <c r="S874"/>
      <c r="T874"/>
      <c r="V874"/>
      <c r="W874"/>
      <c r="X874"/>
      <c r="Y874"/>
      <c r="Z874"/>
      <c r="AA874"/>
      <c r="AB874"/>
      <c r="AJ874"/>
    </row>
    <row r="875" spans="14:36" x14ac:dyDescent="0.3">
      <c r="N875"/>
      <c r="O875"/>
      <c r="P875"/>
      <c r="Q875"/>
      <c r="R875"/>
      <c r="S875"/>
      <c r="T875"/>
      <c r="V875"/>
      <c r="W875"/>
      <c r="X875"/>
      <c r="Y875"/>
      <c r="Z875"/>
      <c r="AA875"/>
      <c r="AB875"/>
      <c r="AJ875"/>
    </row>
    <row r="876" spans="14:36" x14ac:dyDescent="0.3">
      <c r="N876"/>
      <c r="O876"/>
      <c r="P876"/>
      <c r="Q876"/>
      <c r="R876"/>
      <c r="S876"/>
      <c r="T876"/>
      <c r="V876"/>
      <c r="W876"/>
      <c r="X876"/>
      <c r="Y876"/>
      <c r="Z876"/>
      <c r="AA876"/>
      <c r="AB876"/>
      <c r="AJ876"/>
    </row>
    <row r="877" spans="14:36" x14ac:dyDescent="0.3">
      <c r="N877"/>
      <c r="O877"/>
      <c r="P877"/>
      <c r="Q877"/>
      <c r="R877"/>
      <c r="S877"/>
      <c r="T877"/>
      <c r="V877"/>
      <c r="W877"/>
      <c r="X877"/>
      <c r="Y877"/>
      <c r="Z877"/>
      <c r="AA877"/>
      <c r="AB877"/>
      <c r="AJ877"/>
    </row>
    <row r="878" spans="14:36" x14ac:dyDescent="0.3">
      <c r="N878"/>
      <c r="O878"/>
      <c r="P878"/>
      <c r="Q878"/>
      <c r="R878"/>
      <c r="S878"/>
      <c r="T878"/>
      <c r="V878"/>
      <c r="W878"/>
      <c r="X878"/>
      <c r="Y878"/>
      <c r="Z878"/>
      <c r="AA878"/>
      <c r="AB878"/>
      <c r="AJ878"/>
    </row>
    <row r="879" spans="14:36" x14ac:dyDescent="0.3">
      <c r="N879"/>
      <c r="O879"/>
      <c r="P879"/>
      <c r="Q879"/>
      <c r="R879"/>
      <c r="S879"/>
      <c r="T879"/>
      <c r="V879"/>
      <c r="W879"/>
      <c r="X879"/>
      <c r="Y879"/>
      <c r="Z879"/>
      <c r="AA879"/>
      <c r="AB879"/>
      <c r="AJ879"/>
    </row>
    <row r="880" spans="14:36" x14ac:dyDescent="0.3">
      <c r="N880"/>
      <c r="O880"/>
      <c r="P880"/>
      <c r="Q880"/>
      <c r="R880"/>
      <c r="S880"/>
      <c r="T880"/>
      <c r="V880"/>
      <c r="W880"/>
      <c r="X880"/>
      <c r="Y880"/>
      <c r="Z880"/>
      <c r="AA880"/>
      <c r="AB880"/>
      <c r="AJ880"/>
    </row>
    <row r="881" spans="14:36" x14ac:dyDescent="0.3">
      <c r="N881"/>
      <c r="O881"/>
      <c r="P881"/>
      <c r="Q881"/>
      <c r="R881"/>
      <c r="S881"/>
      <c r="T881"/>
      <c r="V881"/>
      <c r="W881"/>
      <c r="X881"/>
      <c r="Y881"/>
      <c r="Z881"/>
      <c r="AA881"/>
      <c r="AB881"/>
      <c r="AJ881"/>
    </row>
    <row r="882" spans="14:36" x14ac:dyDescent="0.3">
      <c r="N882"/>
      <c r="O882"/>
      <c r="P882"/>
      <c r="Q882"/>
      <c r="R882"/>
      <c r="S882"/>
      <c r="T882"/>
      <c r="V882"/>
      <c r="W882"/>
      <c r="X882"/>
      <c r="Y882"/>
      <c r="Z882"/>
      <c r="AA882"/>
      <c r="AB882"/>
      <c r="AJ882"/>
    </row>
    <row r="883" spans="14:36" x14ac:dyDescent="0.3">
      <c r="N883"/>
      <c r="O883"/>
      <c r="P883"/>
      <c r="Q883"/>
      <c r="R883"/>
      <c r="S883"/>
      <c r="T883"/>
      <c r="V883"/>
      <c r="W883"/>
      <c r="X883"/>
      <c r="Y883"/>
      <c r="Z883"/>
      <c r="AA883"/>
      <c r="AB883"/>
      <c r="AJ883"/>
    </row>
    <row r="884" spans="14:36" x14ac:dyDescent="0.3">
      <c r="N884"/>
      <c r="O884"/>
      <c r="P884"/>
      <c r="Q884"/>
      <c r="R884"/>
      <c r="S884"/>
      <c r="T884"/>
      <c r="V884"/>
      <c r="W884"/>
      <c r="X884"/>
      <c r="Y884"/>
      <c r="Z884"/>
      <c r="AA884"/>
      <c r="AB884"/>
      <c r="AJ884"/>
    </row>
    <row r="885" spans="14:36" x14ac:dyDescent="0.3">
      <c r="N885"/>
      <c r="O885"/>
      <c r="P885"/>
      <c r="Q885"/>
      <c r="R885"/>
      <c r="S885"/>
      <c r="T885"/>
      <c r="V885"/>
      <c r="W885"/>
      <c r="X885"/>
      <c r="Y885"/>
      <c r="Z885"/>
      <c r="AA885"/>
      <c r="AB885"/>
      <c r="AJ885"/>
    </row>
    <row r="886" spans="14:36" x14ac:dyDescent="0.3">
      <c r="N886"/>
      <c r="O886"/>
      <c r="P886"/>
      <c r="Q886"/>
      <c r="R886"/>
      <c r="S886"/>
      <c r="T886"/>
      <c r="V886"/>
      <c r="W886"/>
      <c r="X886"/>
      <c r="Y886"/>
      <c r="Z886"/>
      <c r="AA886"/>
      <c r="AB886"/>
      <c r="AJ886"/>
    </row>
    <row r="887" spans="14:36" x14ac:dyDescent="0.3">
      <c r="N887"/>
      <c r="O887"/>
      <c r="P887"/>
      <c r="Q887"/>
      <c r="R887"/>
      <c r="S887"/>
      <c r="T887"/>
      <c r="V887"/>
      <c r="W887"/>
      <c r="X887"/>
      <c r="Y887"/>
      <c r="Z887"/>
      <c r="AA887"/>
      <c r="AB887"/>
      <c r="AJ887"/>
    </row>
    <row r="888" spans="14:36" x14ac:dyDescent="0.3">
      <c r="N888"/>
      <c r="O888"/>
      <c r="P888"/>
      <c r="Q888"/>
      <c r="R888"/>
      <c r="S888"/>
      <c r="T888"/>
      <c r="V888"/>
      <c r="W888"/>
      <c r="X888"/>
      <c r="Y888"/>
      <c r="Z888"/>
      <c r="AA888"/>
      <c r="AB888"/>
      <c r="AJ888"/>
    </row>
    <row r="889" spans="14:36" x14ac:dyDescent="0.3">
      <c r="N889"/>
      <c r="O889"/>
      <c r="P889"/>
      <c r="Q889"/>
      <c r="R889"/>
      <c r="S889"/>
      <c r="T889"/>
      <c r="V889"/>
      <c r="W889"/>
      <c r="X889"/>
      <c r="Y889"/>
      <c r="Z889"/>
      <c r="AA889"/>
      <c r="AB889"/>
      <c r="AJ889"/>
    </row>
    <row r="890" spans="14:36" x14ac:dyDescent="0.3">
      <c r="N890"/>
      <c r="O890"/>
      <c r="P890"/>
      <c r="Q890"/>
      <c r="R890"/>
      <c r="S890"/>
      <c r="T890"/>
      <c r="V890"/>
      <c r="W890"/>
      <c r="X890"/>
      <c r="Y890"/>
      <c r="Z890"/>
      <c r="AA890"/>
      <c r="AB890"/>
      <c r="AJ890"/>
    </row>
    <row r="891" spans="14:36" x14ac:dyDescent="0.3">
      <c r="N891"/>
      <c r="O891"/>
      <c r="P891"/>
      <c r="Q891"/>
      <c r="R891"/>
      <c r="S891"/>
      <c r="T891"/>
      <c r="V891"/>
      <c r="W891"/>
      <c r="X891"/>
      <c r="Y891"/>
      <c r="Z891"/>
      <c r="AA891"/>
      <c r="AB891"/>
      <c r="AJ891"/>
    </row>
    <row r="892" spans="14:36" x14ac:dyDescent="0.3">
      <c r="N892"/>
      <c r="O892"/>
      <c r="P892"/>
      <c r="Q892"/>
      <c r="R892"/>
      <c r="S892"/>
      <c r="T892"/>
      <c r="V892"/>
      <c r="W892"/>
      <c r="X892"/>
      <c r="Y892"/>
      <c r="Z892"/>
      <c r="AA892"/>
      <c r="AB892"/>
      <c r="AJ892"/>
    </row>
    <row r="893" spans="14:36" x14ac:dyDescent="0.3">
      <c r="N893"/>
      <c r="O893"/>
      <c r="P893"/>
      <c r="Q893"/>
      <c r="R893"/>
      <c r="S893"/>
      <c r="T893"/>
      <c r="V893"/>
      <c r="W893"/>
      <c r="X893"/>
      <c r="Y893"/>
      <c r="Z893"/>
      <c r="AA893"/>
      <c r="AB893"/>
      <c r="AJ893"/>
    </row>
    <row r="894" spans="14:36" x14ac:dyDescent="0.3">
      <c r="N894"/>
      <c r="O894"/>
      <c r="P894"/>
      <c r="Q894"/>
      <c r="R894"/>
      <c r="S894"/>
      <c r="T894"/>
      <c r="V894"/>
      <c r="W894"/>
      <c r="X894"/>
      <c r="Y894"/>
      <c r="Z894"/>
      <c r="AA894"/>
      <c r="AB894"/>
      <c r="AJ894"/>
    </row>
    <row r="895" spans="14:36" x14ac:dyDescent="0.3">
      <c r="N895"/>
      <c r="O895"/>
      <c r="P895"/>
      <c r="Q895"/>
      <c r="R895"/>
      <c r="S895"/>
      <c r="T895"/>
      <c r="V895"/>
      <c r="W895"/>
      <c r="X895"/>
      <c r="Y895"/>
      <c r="Z895"/>
      <c r="AA895"/>
      <c r="AB895"/>
      <c r="AJ895"/>
    </row>
    <row r="896" spans="14:36" x14ac:dyDescent="0.3">
      <c r="N896"/>
      <c r="O896"/>
      <c r="P896"/>
      <c r="Q896"/>
      <c r="R896"/>
      <c r="S896"/>
      <c r="T896"/>
      <c r="V896"/>
      <c r="W896"/>
      <c r="X896"/>
      <c r="Y896"/>
      <c r="Z896"/>
      <c r="AA896"/>
      <c r="AB896"/>
      <c r="AJ896"/>
    </row>
    <row r="897" spans="14:36" x14ac:dyDescent="0.3">
      <c r="N897"/>
      <c r="O897"/>
      <c r="P897"/>
      <c r="Q897"/>
      <c r="R897"/>
      <c r="S897"/>
      <c r="T897"/>
      <c r="V897"/>
      <c r="W897"/>
      <c r="X897"/>
      <c r="Y897"/>
      <c r="Z897"/>
      <c r="AA897"/>
      <c r="AB897"/>
      <c r="AJ897"/>
    </row>
    <row r="898" spans="14:36" x14ac:dyDescent="0.3">
      <c r="N898"/>
      <c r="O898"/>
      <c r="P898"/>
      <c r="Q898"/>
      <c r="R898"/>
      <c r="S898"/>
      <c r="T898"/>
      <c r="V898"/>
      <c r="W898"/>
      <c r="X898"/>
      <c r="Y898"/>
      <c r="Z898"/>
      <c r="AA898"/>
      <c r="AB898"/>
      <c r="AJ898"/>
    </row>
    <row r="899" spans="14:36" x14ac:dyDescent="0.3">
      <c r="N899"/>
      <c r="O899"/>
      <c r="P899"/>
      <c r="Q899"/>
      <c r="R899"/>
      <c r="S899"/>
      <c r="T899"/>
      <c r="V899"/>
      <c r="W899"/>
      <c r="X899"/>
      <c r="Y899"/>
      <c r="Z899"/>
      <c r="AA899"/>
      <c r="AB899"/>
      <c r="AJ899"/>
    </row>
    <row r="900" spans="14:36" x14ac:dyDescent="0.3">
      <c r="N900"/>
      <c r="O900"/>
      <c r="P900"/>
      <c r="Q900"/>
      <c r="R900"/>
      <c r="S900"/>
      <c r="T900"/>
      <c r="V900"/>
      <c r="W900"/>
      <c r="X900"/>
      <c r="Y900"/>
      <c r="Z900"/>
      <c r="AA900"/>
      <c r="AB900"/>
      <c r="AJ900"/>
    </row>
    <row r="901" spans="14:36" x14ac:dyDescent="0.3">
      <c r="N901"/>
      <c r="O901"/>
      <c r="P901"/>
      <c r="Q901"/>
      <c r="R901"/>
      <c r="S901"/>
      <c r="T901"/>
      <c r="V901"/>
      <c r="W901"/>
      <c r="X901"/>
      <c r="Y901"/>
      <c r="Z901"/>
      <c r="AA901"/>
      <c r="AB901"/>
      <c r="AJ901"/>
    </row>
    <row r="902" spans="14:36" x14ac:dyDescent="0.3">
      <c r="N902"/>
      <c r="O902"/>
      <c r="P902"/>
      <c r="Q902"/>
      <c r="R902"/>
      <c r="S902"/>
      <c r="T902"/>
      <c r="V902"/>
      <c r="W902"/>
      <c r="X902"/>
      <c r="Y902"/>
      <c r="Z902"/>
      <c r="AA902"/>
      <c r="AB902"/>
      <c r="AJ902"/>
    </row>
    <row r="903" spans="14:36" x14ac:dyDescent="0.3">
      <c r="N903"/>
      <c r="O903"/>
      <c r="P903"/>
      <c r="Q903"/>
      <c r="R903"/>
      <c r="S903"/>
      <c r="T903"/>
      <c r="V903"/>
      <c r="W903"/>
      <c r="X903"/>
      <c r="Y903"/>
      <c r="Z903"/>
      <c r="AA903"/>
      <c r="AB903"/>
      <c r="AJ903"/>
    </row>
    <row r="904" spans="14:36" x14ac:dyDescent="0.3">
      <c r="N904"/>
      <c r="O904"/>
      <c r="P904"/>
      <c r="Q904"/>
      <c r="R904"/>
      <c r="S904"/>
      <c r="T904"/>
      <c r="V904"/>
      <c r="W904"/>
      <c r="X904"/>
      <c r="Y904"/>
      <c r="Z904"/>
      <c r="AA904"/>
      <c r="AB904"/>
      <c r="AJ904"/>
    </row>
    <row r="905" spans="14:36" x14ac:dyDescent="0.3">
      <c r="N905"/>
      <c r="O905"/>
      <c r="P905"/>
      <c r="Q905"/>
      <c r="R905"/>
      <c r="S905"/>
      <c r="T905"/>
      <c r="V905"/>
      <c r="W905"/>
      <c r="X905"/>
      <c r="Y905"/>
      <c r="Z905"/>
      <c r="AA905"/>
      <c r="AB905"/>
      <c r="AJ905"/>
    </row>
    <row r="906" spans="14:36" x14ac:dyDescent="0.3">
      <c r="N906"/>
      <c r="O906"/>
      <c r="P906"/>
      <c r="Q906"/>
      <c r="R906"/>
      <c r="S906"/>
      <c r="T906"/>
      <c r="V906"/>
      <c r="W906"/>
      <c r="X906"/>
      <c r="Y906"/>
      <c r="Z906"/>
      <c r="AA906"/>
      <c r="AB906"/>
      <c r="AJ906"/>
    </row>
    <row r="907" spans="14:36" x14ac:dyDescent="0.3">
      <c r="N907"/>
      <c r="O907"/>
      <c r="P907"/>
      <c r="Q907"/>
      <c r="R907"/>
      <c r="S907"/>
      <c r="T907"/>
      <c r="V907"/>
      <c r="W907"/>
      <c r="X907"/>
      <c r="Y907"/>
      <c r="Z907"/>
      <c r="AA907"/>
      <c r="AB907"/>
      <c r="AJ907"/>
    </row>
    <row r="908" spans="14:36" x14ac:dyDescent="0.3">
      <c r="N908"/>
      <c r="O908"/>
      <c r="P908"/>
      <c r="Q908"/>
      <c r="R908"/>
      <c r="S908"/>
      <c r="T908"/>
      <c r="V908"/>
      <c r="W908"/>
      <c r="X908"/>
      <c r="Y908"/>
      <c r="Z908"/>
      <c r="AA908"/>
      <c r="AB908"/>
      <c r="AJ908"/>
    </row>
    <row r="909" spans="14:36" x14ac:dyDescent="0.3">
      <c r="N909"/>
      <c r="O909"/>
      <c r="P909"/>
      <c r="Q909"/>
      <c r="R909"/>
      <c r="S909"/>
      <c r="T909"/>
      <c r="V909"/>
      <c r="W909"/>
      <c r="X909"/>
      <c r="Y909"/>
      <c r="Z909"/>
      <c r="AA909"/>
      <c r="AB909"/>
      <c r="AJ909"/>
    </row>
    <row r="910" spans="14:36" x14ac:dyDescent="0.3">
      <c r="N910"/>
      <c r="O910"/>
      <c r="P910"/>
      <c r="Q910"/>
      <c r="R910"/>
      <c r="S910"/>
      <c r="T910"/>
      <c r="V910"/>
      <c r="W910"/>
      <c r="X910"/>
      <c r="Y910"/>
      <c r="Z910"/>
      <c r="AA910"/>
      <c r="AB910"/>
      <c r="AJ910"/>
    </row>
    <row r="911" spans="14:36" x14ac:dyDescent="0.3">
      <c r="N911"/>
      <c r="O911"/>
      <c r="P911"/>
      <c r="Q911"/>
      <c r="R911"/>
      <c r="S911"/>
      <c r="T911"/>
      <c r="V911"/>
      <c r="W911"/>
      <c r="X911"/>
      <c r="Y911"/>
      <c r="Z911"/>
      <c r="AA911"/>
      <c r="AB911"/>
      <c r="AJ911"/>
    </row>
    <row r="912" spans="14:36" x14ac:dyDescent="0.3">
      <c r="N912"/>
      <c r="O912"/>
      <c r="P912"/>
      <c r="Q912"/>
      <c r="R912"/>
      <c r="S912"/>
      <c r="T912"/>
      <c r="V912"/>
      <c r="W912"/>
      <c r="X912"/>
      <c r="Y912"/>
      <c r="Z912"/>
      <c r="AA912"/>
      <c r="AB912"/>
      <c r="AJ912"/>
    </row>
    <row r="913" spans="14:36" x14ac:dyDescent="0.3">
      <c r="N913"/>
      <c r="O913"/>
      <c r="P913"/>
      <c r="Q913"/>
      <c r="R913"/>
      <c r="S913"/>
      <c r="T913"/>
      <c r="V913"/>
      <c r="W913"/>
      <c r="X913"/>
      <c r="Y913"/>
      <c r="Z913"/>
      <c r="AA913"/>
      <c r="AB913"/>
      <c r="AJ913"/>
    </row>
    <row r="914" spans="14:36" x14ac:dyDescent="0.3">
      <c r="N914"/>
      <c r="O914"/>
      <c r="P914"/>
      <c r="Q914"/>
      <c r="R914"/>
      <c r="S914"/>
      <c r="T914"/>
      <c r="V914"/>
      <c r="W914"/>
      <c r="X914"/>
      <c r="Y914"/>
      <c r="Z914"/>
      <c r="AA914"/>
      <c r="AB914"/>
      <c r="AJ914"/>
    </row>
    <row r="915" spans="14:36" x14ac:dyDescent="0.3">
      <c r="N915"/>
      <c r="O915"/>
      <c r="P915"/>
      <c r="Q915"/>
      <c r="R915"/>
      <c r="S915"/>
      <c r="T915"/>
      <c r="V915"/>
      <c r="W915"/>
      <c r="X915"/>
      <c r="Y915"/>
      <c r="Z915"/>
      <c r="AA915"/>
      <c r="AB915"/>
      <c r="AJ915"/>
    </row>
    <row r="916" spans="14:36" x14ac:dyDescent="0.3">
      <c r="N916"/>
      <c r="O916"/>
      <c r="P916"/>
      <c r="Q916"/>
      <c r="R916"/>
      <c r="S916"/>
      <c r="T916"/>
      <c r="V916"/>
      <c r="W916"/>
      <c r="X916"/>
      <c r="Y916"/>
      <c r="Z916"/>
      <c r="AA916"/>
      <c r="AB916"/>
      <c r="AJ916"/>
    </row>
    <row r="917" spans="14:36" x14ac:dyDescent="0.3">
      <c r="N917"/>
      <c r="O917"/>
      <c r="P917"/>
      <c r="Q917"/>
      <c r="R917"/>
      <c r="S917"/>
      <c r="T917"/>
      <c r="V917"/>
      <c r="W917"/>
      <c r="X917"/>
      <c r="Y917"/>
      <c r="Z917"/>
      <c r="AA917"/>
      <c r="AB917"/>
      <c r="AJ917"/>
    </row>
    <row r="918" spans="14:36" x14ac:dyDescent="0.3">
      <c r="N918"/>
      <c r="O918"/>
      <c r="P918"/>
      <c r="Q918"/>
      <c r="R918"/>
      <c r="S918"/>
      <c r="T918"/>
      <c r="V918"/>
      <c r="W918"/>
      <c r="X918"/>
      <c r="Y918"/>
      <c r="Z918"/>
      <c r="AA918"/>
      <c r="AB918"/>
      <c r="AJ918"/>
    </row>
    <row r="919" spans="14:36" x14ac:dyDescent="0.3">
      <c r="N919"/>
      <c r="O919"/>
      <c r="P919"/>
      <c r="Q919"/>
      <c r="R919"/>
      <c r="S919"/>
      <c r="T919"/>
      <c r="V919"/>
      <c r="W919"/>
      <c r="X919"/>
      <c r="Y919"/>
      <c r="Z919"/>
      <c r="AA919"/>
      <c r="AB919"/>
      <c r="AJ919"/>
    </row>
    <row r="920" spans="14:36" x14ac:dyDescent="0.3">
      <c r="N920"/>
      <c r="O920"/>
      <c r="P920"/>
      <c r="Q920"/>
      <c r="R920"/>
      <c r="S920"/>
      <c r="T920"/>
      <c r="V920"/>
      <c r="W920"/>
      <c r="X920"/>
      <c r="Y920"/>
      <c r="Z920"/>
      <c r="AA920"/>
      <c r="AB920"/>
      <c r="AJ920"/>
    </row>
    <row r="921" spans="14:36" x14ac:dyDescent="0.3">
      <c r="N921"/>
      <c r="O921"/>
      <c r="P921"/>
      <c r="Q921"/>
      <c r="R921"/>
      <c r="S921"/>
      <c r="T921"/>
      <c r="V921"/>
      <c r="W921"/>
      <c r="X921"/>
      <c r="Y921"/>
      <c r="Z921"/>
      <c r="AA921"/>
      <c r="AB921"/>
      <c r="AJ921"/>
    </row>
    <row r="922" spans="14:36" x14ac:dyDescent="0.3">
      <c r="N922"/>
      <c r="O922"/>
      <c r="P922"/>
      <c r="Q922"/>
      <c r="R922"/>
      <c r="S922"/>
      <c r="T922"/>
      <c r="V922"/>
      <c r="W922"/>
      <c r="X922"/>
      <c r="Y922"/>
      <c r="Z922"/>
      <c r="AA922"/>
      <c r="AB922"/>
      <c r="AJ922"/>
    </row>
    <row r="923" spans="14:36" x14ac:dyDescent="0.3">
      <c r="N923"/>
      <c r="O923"/>
      <c r="P923"/>
      <c r="Q923"/>
      <c r="R923"/>
      <c r="S923"/>
      <c r="T923"/>
      <c r="V923"/>
      <c r="W923"/>
      <c r="X923"/>
      <c r="Y923"/>
      <c r="Z923"/>
      <c r="AA923"/>
      <c r="AB923"/>
      <c r="AJ923"/>
    </row>
    <row r="924" spans="14:36" x14ac:dyDescent="0.3">
      <c r="N924"/>
      <c r="O924"/>
      <c r="P924"/>
      <c r="Q924"/>
      <c r="R924"/>
      <c r="S924"/>
      <c r="T924"/>
      <c r="V924"/>
      <c r="W924"/>
      <c r="X924"/>
      <c r="Y924"/>
      <c r="Z924"/>
      <c r="AA924"/>
      <c r="AB924"/>
      <c r="AJ924"/>
    </row>
    <row r="925" spans="14:36" x14ac:dyDescent="0.3">
      <c r="N925"/>
      <c r="O925"/>
      <c r="P925"/>
      <c r="Q925"/>
      <c r="R925"/>
      <c r="S925"/>
      <c r="T925"/>
      <c r="V925"/>
      <c r="W925"/>
      <c r="X925"/>
      <c r="Y925"/>
      <c r="Z925"/>
      <c r="AA925"/>
      <c r="AB925"/>
      <c r="AJ925"/>
    </row>
    <row r="926" spans="14:36" x14ac:dyDescent="0.3">
      <c r="N926"/>
      <c r="O926"/>
      <c r="P926"/>
      <c r="Q926"/>
      <c r="R926"/>
      <c r="S926"/>
      <c r="T926"/>
      <c r="V926"/>
      <c r="W926"/>
      <c r="X926"/>
      <c r="Y926"/>
      <c r="Z926"/>
      <c r="AA926"/>
      <c r="AB926"/>
      <c r="AJ926"/>
    </row>
    <row r="927" spans="14:36" x14ac:dyDescent="0.3">
      <c r="N927"/>
      <c r="O927"/>
      <c r="P927"/>
      <c r="Q927"/>
      <c r="R927"/>
      <c r="S927"/>
      <c r="T927"/>
      <c r="V927"/>
      <c r="W927"/>
      <c r="X927"/>
      <c r="Y927"/>
      <c r="Z927"/>
      <c r="AA927"/>
      <c r="AB927"/>
      <c r="AJ927"/>
    </row>
    <row r="928" spans="14:36" x14ac:dyDescent="0.3">
      <c r="N928"/>
      <c r="O928"/>
      <c r="P928"/>
      <c r="Q928"/>
      <c r="R928"/>
      <c r="S928"/>
      <c r="T928"/>
      <c r="V928"/>
      <c r="W928"/>
      <c r="X928"/>
      <c r="Y928"/>
      <c r="Z928"/>
      <c r="AA928"/>
      <c r="AB928"/>
      <c r="AJ928"/>
    </row>
    <row r="929" spans="14:36" x14ac:dyDescent="0.3">
      <c r="N929"/>
      <c r="O929"/>
      <c r="P929"/>
      <c r="Q929"/>
      <c r="R929"/>
      <c r="S929"/>
      <c r="T929"/>
      <c r="V929"/>
      <c r="W929"/>
      <c r="X929"/>
      <c r="Y929"/>
      <c r="Z929"/>
      <c r="AA929"/>
      <c r="AB929"/>
      <c r="AJ929"/>
    </row>
    <row r="930" spans="14:36" x14ac:dyDescent="0.3">
      <c r="N930"/>
      <c r="O930"/>
      <c r="P930"/>
      <c r="Q930"/>
      <c r="R930"/>
      <c r="S930"/>
      <c r="T930"/>
      <c r="V930"/>
      <c r="W930"/>
      <c r="X930"/>
      <c r="Y930"/>
      <c r="Z930"/>
      <c r="AA930"/>
      <c r="AB930"/>
      <c r="AJ930"/>
    </row>
    <row r="931" spans="14:36" x14ac:dyDescent="0.3">
      <c r="N931"/>
      <c r="O931"/>
      <c r="P931"/>
      <c r="Q931"/>
      <c r="R931"/>
      <c r="S931"/>
      <c r="T931"/>
      <c r="V931"/>
      <c r="W931"/>
      <c r="X931"/>
      <c r="Y931"/>
      <c r="Z931"/>
      <c r="AA931"/>
      <c r="AB931"/>
      <c r="AJ931"/>
    </row>
    <row r="932" spans="14:36" x14ac:dyDescent="0.3">
      <c r="N932"/>
      <c r="O932"/>
      <c r="P932"/>
      <c r="Q932"/>
      <c r="R932"/>
      <c r="S932"/>
      <c r="T932"/>
      <c r="V932"/>
      <c r="W932"/>
      <c r="X932"/>
      <c r="Y932"/>
      <c r="Z932"/>
      <c r="AA932"/>
      <c r="AB932"/>
      <c r="AJ932"/>
    </row>
    <row r="933" spans="14:36" x14ac:dyDescent="0.3">
      <c r="N933"/>
      <c r="O933"/>
      <c r="P933"/>
      <c r="Q933"/>
      <c r="R933"/>
      <c r="S933"/>
      <c r="T933"/>
      <c r="V933"/>
      <c r="W933"/>
      <c r="X933"/>
      <c r="Y933"/>
      <c r="Z933"/>
      <c r="AA933"/>
      <c r="AB933"/>
      <c r="AJ933"/>
    </row>
    <row r="934" spans="14:36" x14ac:dyDescent="0.3">
      <c r="N934"/>
      <c r="O934"/>
      <c r="P934"/>
      <c r="Q934"/>
      <c r="R934"/>
      <c r="S934"/>
      <c r="T934"/>
      <c r="V934"/>
      <c r="W934"/>
      <c r="X934"/>
      <c r="Y934"/>
      <c r="Z934"/>
      <c r="AA934"/>
      <c r="AB934"/>
      <c r="AJ934"/>
    </row>
    <row r="935" spans="14:36" x14ac:dyDescent="0.3">
      <c r="N935"/>
      <c r="O935"/>
      <c r="P935"/>
      <c r="Q935"/>
      <c r="R935"/>
      <c r="S935"/>
      <c r="T935"/>
      <c r="V935"/>
      <c r="W935"/>
      <c r="X935"/>
      <c r="Y935"/>
      <c r="Z935"/>
      <c r="AA935"/>
      <c r="AB935"/>
      <c r="AJ935"/>
    </row>
    <row r="936" spans="14:36" x14ac:dyDescent="0.3">
      <c r="N936"/>
      <c r="O936"/>
      <c r="P936"/>
      <c r="Q936"/>
      <c r="R936"/>
      <c r="S936"/>
      <c r="T936"/>
      <c r="V936"/>
      <c r="W936"/>
      <c r="X936"/>
      <c r="Y936"/>
      <c r="Z936"/>
      <c r="AA936"/>
      <c r="AB936"/>
      <c r="AJ936"/>
    </row>
    <row r="937" spans="14:36" x14ac:dyDescent="0.3">
      <c r="N937"/>
      <c r="O937"/>
      <c r="P937"/>
      <c r="Q937"/>
      <c r="R937"/>
      <c r="S937"/>
      <c r="T937"/>
      <c r="V937"/>
      <c r="W937"/>
      <c r="X937"/>
      <c r="Y937"/>
      <c r="Z937"/>
      <c r="AA937"/>
      <c r="AB937"/>
      <c r="AJ937"/>
    </row>
    <row r="938" spans="14:36" x14ac:dyDescent="0.3">
      <c r="N938"/>
      <c r="O938"/>
      <c r="P938"/>
      <c r="Q938"/>
      <c r="R938"/>
      <c r="S938"/>
      <c r="T938"/>
      <c r="V938"/>
      <c r="W938"/>
      <c r="X938"/>
      <c r="Y938"/>
      <c r="Z938"/>
      <c r="AA938"/>
      <c r="AB938"/>
      <c r="AJ938"/>
    </row>
    <row r="939" spans="14:36" x14ac:dyDescent="0.3">
      <c r="N939"/>
      <c r="O939"/>
      <c r="P939"/>
      <c r="Q939"/>
      <c r="R939"/>
      <c r="S939"/>
      <c r="T939"/>
      <c r="V939"/>
      <c r="W939"/>
      <c r="X939"/>
      <c r="Y939"/>
      <c r="Z939"/>
      <c r="AA939"/>
      <c r="AB939"/>
      <c r="AJ939"/>
    </row>
    <row r="940" spans="14:36" x14ac:dyDescent="0.3">
      <c r="N940"/>
      <c r="O940"/>
      <c r="P940"/>
      <c r="Q940"/>
      <c r="R940"/>
      <c r="S940"/>
      <c r="T940"/>
      <c r="V940"/>
      <c r="W940"/>
      <c r="X940"/>
      <c r="Y940"/>
      <c r="Z940"/>
      <c r="AA940"/>
      <c r="AB940"/>
      <c r="AJ940"/>
    </row>
    <row r="941" spans="14:36" x14ac:dyDescent="0.3">
      <c r="N941"/>
      <c r="O941"/>
      <c r="P941"/>
      <c r="Q941"/>
      <c r="R941"/>
      <c r="S941"/>
      <c r="T941"/>
      <c r="V941"/>
      <c r="W941"/>
      <c r="X941"/>
      <c r="Y941"/>
      <c r="Z941"/>
      <c r="AA941"/>
      <c r="AB941"/>
      <c r="AJ941"/>
    </row>
    <row r="942" spans="14:36" x14ac:dyDescent="0.3">
      <c r="N942"/>
      <c r="O942"/>
      <c r="P942"/>
      <c r="Q942"/>
      <c r="R942"/>
      <c r="S942"/>
      <c r="T942"/>
      <c r="V942"/>
      <c r="W942"/>
      <c r="X942"/>
      <c r="Y942"/>
      <c r="Z942"/>
      <c r="AA942"/>
      <c r="AB942"/>
      <c r="AJ942"/>
    </row>
    <row r="943" spans="14:36" x14ac:dyDescent="0.3">
      <c r="N943"/>
      <c r="O943"/>
      <c r="P943"/>
      <c r="Q943"/>
      <c r="R943"/>
      <c r="S943"/>
      <c r="T943"/>
      <c r="V943"/>
      <c r="W943"/>
      <c r="X943"/>
      <c r="Y943"/>
      <c r="Z943"/>
      <c r="AA943"/>
      <c r="AB943"/>
      <c r="AJ943"/>
    </row>
    <row r="944" spans="14:36" x14ac:dyDescent="0.3">
      <c r="N944"/>
      <c r="O944"/>
      <c r="P944"/>
      <c r="Q944"/>
      <c r="R944"/>
      <c r="S944"/>
      <c r="T944"/>
      <c r="V944"/>
      <c r="W944"/>
      <c r="X944"/>
      <c r="Y944"/>
      <c r="Z944"/>
      <c r="AA944"/>
      <c r="AB944"/>
      <c r="AJ944"/>
    </row>
    <row r="945" spans="14:36" x14ac:dyDescent="0.3">
      <c r="N945"/>
      <c r="O945"/>
      <c r="P945"/>
      <c r="Q945"/>
      <c r="R945"/>
      <c r="S945"/>
      <c r="T945"/>
      <c r="V945"/>
      <c r="W945"/>
      <c r="X945"/>
      <c r="Y945"/>
      <c r="Z945"/>
      <c r="AA945"/>
      <c r="AB945"/>
      <c r="AJ945"/>
    </row>
    <row r="946" spans="14:36" x14ac:dyDescent="0.3">
      <c r="N946"/>
      <c r="O946"/>
      <c r="P946"/>
      <c r="Q946"/>
      <c r="R946"/>
      <c r="S946"/>
      <c r="T946"/>
      <c r="V946"/>
      <c r="W946"/>
      <c r="X946"/>
      <c r="Y946"/>
      <c r="Z946"/>
      <c r="AA946"/>
      <c r="AB946"/>
      <c r="AJ946"/>
    </row>
    <row r="947" spans="14:36" x14ac:dyDescent="0.3">
      <c r="N947"/>
      <c r="O947"/>
      <c r="P947"/>
      <c r="Q947"/>
      <c r="R947"/>
      <c r="S947"/>
      <c r="T947"/>
      <c r="V947"/>
      <c r="W947"/>
      <c r="X947"/>
      <c r="Y947"/>
      <c r="Z947"/>
      <c r="AA947"/>
      <c r="AB947"/>
      <c r="AJ947"/>
    </row>
    <row r="948" spans="14:36" x14ac:dyDescent="0.3">
      <c r="N948"/>
      <c r="O948"/>
      <c r="P948"/>
      <c r="Q948"/>
      <c r="R948"/>
      <c r="S948"/>
      <c r="T948"/>
      <c r="V948"/>
      <c r="W948"/>
      <c r="X948"/>
      <c r="Y948"/>
      <c r="Z948"/>
      <c r="AA948"/>
      <c r="AB948"/>
      <c r="AJ948"/>
    </row>
    <row r="949" spans="14:36" x14ac:dyDescent="0.3">
      <c r="N949"/>
      <c r="O949"/>
      <c r="P949"/>
      <c r="Q949"/>
      <c r="R949"/>
      <c r="S949"/>
      <c r="T949"/>
      <c r="V949"/>
      <c r="W949"/>
      <c r="X949"/>
      <c r="Y949"/>
      <c r="Z949"/>
      <c r="AA949"/>
      <c r="AB949"/>
      <c r="AJ949"/>
    </row>
    <row r="950" spans="14:36" x14ac:dyDescent="0.3">
      <c r="N950"/>
      <c r="O950"/>
      <c r="P950"/>
      <c r="Q950"/>
      <c r="R950"/>
      <c r="S950"/>
      <c r="T950"/>
      <c r="V950"/>
      <c r="W950"/>
      <c r="X950"/>
      <c r="Y950"/>
      <c r="Z950"/>
      <c r="AA950"/>
      <c r="AB950"/>
      <c r="AJ950"/>
    </row>
    <row r="951" spans="14:36" x14ac:dyDescent="0.3">
      <c r="N951"/>
      <c r="O951"/>
      <c r="P951"/>
      <c r="Q951"/>
      <c r="R951"/>
      <c r="S951"/>
      <c r="T951"/>
      <c r="V951"/>
      <c r="W951"/>
      <c r="X951"/>
      <c r="Y951"/>
      <c r="Z951"/>
      <c r="AA951"/>
      <c r="AB951"/>
      <c r="AJ951"/>
    </row>
    <row r="952" spans="14:36" x14ac:dyDescent="0.3">
      <c r="N952"/>
      <c r="O952"/>
      <c r="P952"/>
      <c r="Q952"/>
      <c r="R952"/>
      <c r="S952"/>
      <c r="T952"/>
      <c r="V952"/>
      <c r="W952"/>
      <c r="X952"/>
      <c r="Y952"/>
      <c r="Z952"/>
      <c r="AA952"/>
      <c r="AB952"/>
      <c r="AJ952"/>
    </row>
    <row r="953" spans="14:36" x14ac:dyDescent="0.3">
      <c r="N953"/>
      <c r="O953"/>
      <c r="P953"/>
      <c r="Q953"/>
      <c r="R953"/>
      <c r="S953"/>
      <c r="T953"/>
      <c r="V953"/>
      <c r="W953"/>
      <c r="X953"/>
      <c r="Y953"/>
      <c r="Z953"/>
      <c r="AA953"/>
      <c r="AB953"/>
      <c r="AJ953"/>
    </row>
    <row r="954" spans="14:36" x14ac:dyDescent="0.3">
      <c r="N954"/>
      <c r="O954"/>
      <c r="P954"/>
      <c r="Q954"/>
      <c r="R954"/>
      <c r="S954"/>
      <c r="T954"/>
      <c r="V954"/>
      <c r="W954"/>
      <c r="X954"/>
      <c r="Y954"/>
      <c r="Z954"/>
      <c r="AA954"/>
      <c r="AB954"/>
      <c r="AJ954"/>
    </row>
    <row r="955" spans="14:36" x14ac:dyDescent="0.3">
      <c r="N955"/>
      <c r="O955"/>
      <c r="P955"/>
      <c r="Q955"/>
      <c r="R955"/>
      <c r="S955"/>
      <c r="T955"/>
      <c r="V955"/>
      <c r="W955"/>
      <c r="X955"/>
      <c r="Y955"/>
      <c r="Z955"/>
      <c r="AA955"/>
      <c r="AB955"/>
      <c r="AJ955"/>
    </row>
    <row r="956" spans="14:36" x14ac:dyDescent="0.3">
      <c r="N956"/>
      <c r="O956"/>
      <c r="P956"/>
      <c r="Q956"/>
      <c r="R956"/>
      <c r="S956"/>
      <c r="T956"/>
      <c r="V956"/>
      <c r="W956"/>
      <c r="X956"/>
      <c r="Y956"/>
      <c r="Z956"/>
      <c r="AA956"/>
      <c r="AB956"/>
      <c r="AJ956"/>
    </row>
    <row r="957" spans="14:36" x14ac:dyDescent="0.3">
      <c r="N957"/>
      <c r="O957"/>
      <c r="P957"/>
      <c r="Q957"/>
      <c r="R957"/>
      <c r="S957"/>
      <c r="T957"/>
      <c r="V957"/>
      <c r="W957"/>
      <c r="X957"/>
      <c r="Y957"/>
      <c r="Z957"/>
      <c r="AA957"/>
      <c r="AB957"/>
      <c r="AJ957"/>
    </row>
    <row r="958" spans="14:36" x14ac:dyDescent="0.3">
      <c r="N958"/>
      <c r="O958"/>
      <c r="P958"/>
      <c r="Q958"/>
      <c r="R958"/>
      <c r="S958"/>
      <c r="T958"/>
      <c r="V958"/>
      <c r="W958"/>
      <c r="X958"/>
      <c r="Y958"/>
      <c r="Z958"/>
      <c r="AA958"/>
      <c r="AB958"/>
      <c r="AJ958"/>
    </row>
    <row r="959" spans="14:36" x14ac:dyDescent="0.3">
      <c r="N959"/>
      <c r="O959"/>
      <c r="P959"/>
      <c r="Q959"/>
      <c r="R959"/>
      <c r="S959"/>
      <c r="T959"/>
      <c r="V959"/>
      <c r="W959"/>
      <c r="X959"/>
      <c r="Y959"/>
      <c r="Z959"/>
      <c r="AA959"/>
      <c r="AB959"/>
      <c r="AJ959"/>
    </row>
    <row r="960" spans="14:36" x14ac:dyDescent="0.3">
      <c r="N960"/>
      <c r="O960"/>
      <c r="P960"/>
      <c r="Q960"/>
      <c r="R960"/>
      <c r="S960"/>
      <c r="T960"/>
      <c r="V960"/>
      <c r="W960"/>
      <c r="X960"/>
      <c r="Y960"/>
      <c r="Z960"/>
      <c r="AA960"/>
      <c r="AB960"/>
      <c r="AJ960"/>
    </row>
    <row r="961" spans="14:36" x14ac:dyDescent="0.3">
      <c r="N961"/>
      <c r="O961"/>
      <c r="P961"/>
      <c r="Q961"/>
      <c r="R961"/>
      <c r="S961"/>
      <c r="T961"/>
      <c r="V961"/>
      <c r="W961"/>
      <c r="X961"/>
      <c r="Y961"/>
      <c r="Z961"/>
      <c r="AA961"/>
      <c r="AB961"/>
      <c r="AJ961"/>
    </row>
    <row r="962" spans="14:36" x14ac:dyDescent="0.3">
      <c r="N962"/>
      <c r="O962"/>
      <c r="P962"/>
      <c r="Q962"/>
      <c r="R962"/>
      <c r="S962"/>
      <c r="T962"/>
      <c r="V962"/>
      <c r="W962"/>
      <c r="X962"/>
      <c r="Y962"/>
      <c r="Z962"/>
      <c r="AA962"/>
      <c r="AB962"/>
      <c r="AJ962"/>
    </row>
    <row r="963" spans="14:36" x14ac:dyDescent="0.3">
      <c r="N963"/>
      <c r="O963"/>
      <c r="P963"/>
      <c r="Q963"/>
      <c r="R963"/>
      <c r="S963"/>
      <c r="T963"/>
      <c r="V963"/>
      <c r="W963"/>
      <c r="X963"/>
      <c r="Y963"/>
      <c r="Z963"/>
      <c r="AA963"/>
      <c r="AB963"/>
      <c r="AJ963"/>
    </row>
    <row r="964" spans="14:36" x14ac:dyDescent="0.3">
      <c r="N964"/>
      <c r="O964"/>
      <c r="P964"/>
      <c r="Q964"/>
      <c r="R964"/>
      <c r="S964"/>
      <c r="T964"/>
      <c r="V964"/>
      <c r="W964"/>
      <c r="X964"/>
      <c r="Y964"/>
      <c r="Z964"/>
      <c r="AA964"/>
      <c r="AB964"/>
      <c r="AJ964"/>
    </row>
    <row r="965" spans="14:36" x14ac:dyDescent="0.3">
      <c r="N965"/>
      <c r="O965"/>
      <c r="P965"/>
      <c r="Q965"/>
      <c r="R965"/>
      <c r="S965"/>
      <c r="T965"/>
      <c r="V965"/>
      <c r="W965"/>
      <c r="X965"/>
      <c r="Y965"/>
      <c r="Z965"/>
      <c r="AA965"/>
      <c r="AB965"/>
      <c r="AJ965"/>
    </row>
    <row r="966" spans="14:36" x14ac:dyDescent="0.3">
      <c r="N966"/>
      <c r="O966"/>
      <c r="P966"/>
      <c r="Q966"/>
      <c r="R966"/>
      <c r="S966"/>
      <c r="T966"/>
      <c r="V966"/>
      <c r="W966"/>
      <c r="X966"/>
      <c r="Y966"/>
      <c r="Z966"/>
      <c r="AA966"/>
      <c r="AB966"/>
      <c r="AJ966"/>
    </row>
    <row r="967" spans="14:36" x14ac:dyDescent="0.3">
      <c r="N967"/>
      <c r="O967"/>
      <c r="P967"/>
      <c r="Q967"/>
      <c r="R967"/>
      <c r="S967"/>
      <c r="T967"/>
      <c r="V967"/>
      <c r="W967"/>
      <c r="X967"/>
      <c r="Y967"/>
      <c r="Z967"/>
      <c r="AA967"/>
      <c r="AB967"/>
      <c r="AJ967"/>
    </row>
    <row r="968" spans="14:36" x14ac:dyDescent="0.3">
      <c r="N968"/>
      <c r="O968"/>
      <c r="P968"/>
      <c r="Q968"/>
      <c r="R968"/>
      <c r="S968"/>
      <c r="T968"/>
      <c r="V968"/>
      <c r="W968"/>
      <c r="X968"/>
      <c r="Y968"/>
      <c r="Z968"/>
      <c r="AA968"/>
      <c r="AB968"/>
      <c r="AJ968"/>
    </row>
    <row r="969" spans="14:36" x14ac:dyDescent="0.3">
      <c r="N969"/>
      <c r="O969"/>
      <c r="P969"/>
      <c r="Q969"/>
      <c r="R969"/>
      <c r="S969"/>
      <c r="T969"/>
      <c r="V969"/>
      <c r="W969"/>
      <c r="X969"/>
      <c r="Y969"/>
      <c r="Z969"/>
      <c r="AA969"/>
      <c r="AB969"/>
      <c r="AJ969"/>
    </row>
    <row r="970" spans="14:36" x14ac:dyDescent="0.3">
      <c r="N970"/>
      <c r="O970"/>
      <c r="P970"/>
      <c r="Q970"/>
      <c r="R970"/>
      <c r="S970"/>
      <c r="T970"/>
      <c r="V970"/>
      <c r="W970"/>
      <c r="X970"/>
      <c r="Y970"/>
      <c r="Z970"/>
      <c r="AA970"/>
      <c r="AB970"/>
      <c r="AJ970"/>
    </row>
    <row r="971" spans="14:36" x14ac:dyDescent="0.3">
      <c r="N971"/>
      <c r="O971"/>
      <c r="P971"/>
      <c r="Q971"/>
      <c r="R971"/>
      <c r="S971"/>
      <c r="T971"/>
      <c r="V971"/>
      <c r="W971"/>
      <c r="X971"/>
      <c r="Y971"/>
      <c r="Z971"/>
      <c r="AA971"/>
      <c r="AB971"/>
      <c r="AJ971"/>
    </row>
    <row r="972" spans="14:36" x14ac:dyDescent="0.3">
      <c r="N972"/>
      <c r="O972"/>
      <c r="P972"/>
      <c r="Q972"/>
      <c r="R972"/>
      <c r="S972"/>
      <c r="T972"/>
      <c r="V972"/>
      <c r="W972"/>
      <c r="X972"/>
      <c r="Y972"/>
      <c r="Z972"/>
      <c r="AA972"/>
      <c r="AB972"/>
      <c r="AJ972"/>
    </row>
    <row r="973" spans="14:36" x14ac:dyDescent="0.3">
      <c r="N973"/>
      <c r="O973"/>
      <c r="P973"/>
      <c r="Q973"/>
      <c r="R973"/>
      <c r="S973"/>
      <c r="T973"/>
      <c r="V973"/>
      <c r="W973"/>
      <c r="X973"/>
      <c r="Y973"/>
      <c r="Z973"/>
      <c r="AA973"/>
      <c r="AB973"/>
      <c r="AJ973"/>
    </row>
    <row r="974" spans="14:36" x14ac:dyDescent="0.3">
      <c r="N974"/>
      <c r="O974"/>
      <c r="P974"/>
      <c r="Q974"/>
      <c r="R974"/>
      <c r="S974"/>
      <c r="T974"/>
      <c r="V974"/>
      <c r="W974"/>
      <c r="X974"/>
      <c r="Y974"/>
      <c r="Z974"/>
      <c r="AA974"/>
      <c r="AB974"/>
      <c r="AJ974"/>
    </row>
    <row r="975" spans="14:36" x14ac:dyDescent="0.3">
      <c r="N975"/>
      <c r="O975"/>
      <c r="P975"/>
      <c r="Q975"/>
      <c r="R975"/>
      <c r="S975"/>
      <c r="T975"/>
      <c r="V975"/>
      <c r="W975"/>
      <c r="X975"/>
      <c r="Y975"/>
      <c r="Z975"/>
      <c r="AA975"/>
      <c r="AB975"/>
      <c r="AJ975"/>
    </row>
    <row r="976" spans="14:36" x14ac:dyDescent="0.3">
      <c r="N976"/>
      <c r="O976"/>
      <c r="P976"/>
      <c r="Q976"/>
      <c r="R976"/>
      <c r="S976"/>
      <c r="T976"/>
      <c r="V976"/>
      <c r="W976"/>
      <c r="X976"/>
      <c r="Y976"/>
      <c r="Z976"/>
      <c r="AA976"/>
      <c r="AB976"/>
      <c r="AJ976"/>
    </row>
    <row r="977" spans="14:36" x14ac:dyDescent="0.3">
      <c r="N977"/>
      <c r="O977"/>
      <c r="P977"/>
      <c r="Q977"/>
      <c r="R977"/>
      <c r="S977"/>
      <c r="T977"/>
      <c r="V977"/>
      <c r="W977"/>
      <c r="X977"/>
      <c r="Y977"/>
      <c r="Z977"/>
      <c r="AA977"/>
      <c r="AB977"/>
      <c r="AJ977"/>
    </row>
    <row r="978" spans="14:36" x14ac:dyDescent="0.3">
      <c r="N978"/>
      <c r="O978"/>
      <c r="P978"/>
      <c r="Q978"/>
      <c r="R978"/>
      <c r="S978"/>
      <c r="T978"/>
      <c r="V978"/>
      <c r="W978"/>
      <c r="X978"/>
      <c r="Y978"/>
      <c r="Z978"/>
      <c r="AA978"/>
      <c r="AB978"/>
      <c r="AJ978"/>
    </row>
    <row r="979" spans="14:36" x14ac:dyDescent="0.3">
      <c r="N979"/>
      <c r="O979"/>
      <c r="P979"/>
      <c r="Q979"/>
      <c r="R979"/>
      <c r="S979"/>
      <c r="T979"/>
      <c r="V979"/>
      <c r="W979"/>
      <c r="X979"/>
      <c r="Y979"/>
      <c r="Z979"/>
      <c r="AA979"/>
      <c r="AB979"/>
      <c r="AJ979"/>
    </row>
    <row r="980" spans="14:36" x14ac:dyDescent="0.3">
      <c r="N980"/>
      <c r="O980"/>
      <c r="P980"/>
      <c r="Q980"/>
      <c r="R980"/>
      <c r="S980"/>
      <c r="T980"/>
      <c r="V980"/>
      <c r="W980"/>
      <c r="X980"/>
      <c r="Y980"/>
      <c r="Z980"/>
      <c r="AA980"/>
      <c r="AB980"/>
      <c r="AJ980"/>
    </row>
    <row r="981" spans="14:36" x14ac:dyDescent="0.3">
      <c r="N981"/>
      <c r="O981"/>
      <c r="P981"/>
      <c r="Q981"/>
      <c r="R981"/>
      <c r="S981"/>
      <c r="T981"/>
      <c r="V981"/>
      <c r="W981"/>
      <c r="X981"/>
      <c r="Y981"/>
      <c r="Z981"/>
      <c r="AA981"/>
      <c r="AB981"/>
      <c r="AJ981"/>
    </row>
    <row r="982" spans="14:36" x14ac:dyDescent="0.3">
      <c r="N982"/>
      <c r="O982"/>
      <c r="P982"/>
      <c r="Q982"/>
      <c r="R982"/>
      <c r="S982"/>
      <c r="T982"/>
      <c r="V982"/>
      <c r="W982"/>
      <c r="X982"/>
      <c r="Y982"/>
      <c r="Z982"/>
      <c r="AA982"/>
      <c r="AB982"/>
      <c r="AJ982"/>
    </row>
    <row r="983" spans="14:36" x14ac:dyDescent="0.3">
      <c r="N983"/>
      <c r="O983"/>
      <c r="P983"/>
      <c r="Q983"/>
      <c r="R983"/>
      <c r="S983"/>
      <c r="T983"/>
      <c r="V983"/>
      <c r="W983"/>
      <c r="X983"/>
      <c r="Y983"/>
      <c r="Z983"/>
      <c r="AA983"/>
      <c r="AB983"/>
      <c r="AJ983"/>
    </row>
    <row r="984" spans="14:36" x14ac:dyDescent="0.3">
      <c r="N984"/>
      <c r="O984"/>
      <c r="P984"/>
      <c r="Q984"/>
      <c r="R984"/>
      <c r="S984"/>
      <c r="T984"/>
      <c r="V984"/>
      <c r="W984"/>
      <c r="X984"/>
      <c r="Y984"/>
      <c r="Z984"/>
      <c r="AA984"/>
      <c r="AB984"/>
      <c r="AJ984"/>
    </row>
    <row r="985" spans="14:36" x14ac:dyDescent="0.3">
      <c r="N985"/>
      <c r="O985"/>
      <c r="P985"/>
      <c r="Q985"/>
      <c r="R985"/>
      <c r="S985"/>
      <c r="T985"/>
      <c r="V985"/>
      <c r="W985"/>
      <c r="X985"/>
      <c r="Y985"/>
      <c r="Z985"/>
      <c r="AA985"/>
      <c r="AB985"/>
      <c r="AJ985"/>
    </row>
    <row r="986" spans="14:36" x14ac:dyDescent="0.3">
      <c r="N986"/>
      <c r="O986"/>
      <c r="P986"/>
      <c r="Q986"/>
      <c r="R986"/>
      <c r="S986"/>
      <c r="T986"/>
      <c r="V986"/>
      <c r="W986"/>
      <c r="X986"/>
      <c r="Y986"/>
      <c r="Z986"/>
      <c r="AA986"/>
      <c r="AB986"/>
      <c r="AJ986"/>
    </row>
    <row r="987" spans="14:36" x14ac:dyDescent="0.3">
      <c r="N987"/>
      <c r="O987"/>
      <c r="P987"/>
      <c r="Q987"/>
      <c r="R987"/>
      <c r="S987"/>
      <c r="T987"/>
      <c r="V987"/>
      <c r="W987"/>
      <c r="X987"/>
      <c r="Y987"/>
      <c r="Z987"/>
      <c r="AA987"/>
      <c r="AB987"/>
      <c r="AJ987"/>
    </row>
    <row r="988" spans="14:36" x14ac:dyDescent="0.3">
      <c r="N988"/>
      <c r="O988"/>
      <c r="P988"/>
      <c r="Q988"/>
      <c r="R988"/>
      <c r="S988"/>
      <c r="T988"/>
      <c r="V988"/>
      <c r="W988"/>
      <c r="X988"/>
      <c r="Y988"/>
      <c r="Z988"/>
      <c r="AA988"/>
      <c r="AB988"/>
      <c r="AJ988"/>
    </row>
    <row r="989" spans="14:36" x14ac:dyDescent="0.3">
      <c r="N989"/>
      <c r="O989"/>
      <c r="P989"/>
      <c r="Q989"/>
      <c r="R989"/>
      <c r="S989"/>
      <c r="T989"/>
      <c r="V989"/>
      <c r="W989"/>
      <c r="X989"/>
      <c r="Y989"/>
      <c r="Z989"/>
      <c r="AA989"/>
      <c r="AB989"/>
      <c r="AJ989"/>
    </row>
    <row r="990" spans="14:36" x14ac:dyDescent="0.3">
      <c r="N990"/>
      <c r="O990"/>
      <c r="P990"/>
      <c r="Q990"/>
      <c r="R990"/>
      <c r="S990"/>
      <c r="T990"/>
      <c r="V990"/>
      <c r="W990"/>
      <c r="X990"/>
      <c r="Y990"/>
      <c r="Z990"/>
      <c r="AA990"/>
      <c r="AB990"/>
      <c r="AJ990"/>
    </row>
    <row r="991" spans="14:36" x14ac:dyDescent="0.3">
      <c r="N991"/>
      <c r="O991"/>
      <c r="P991"/>
      <c r="Q991"/>
      <c r="R991"/>
      <c r="S991"/>
      <c r="T991"/>
      <c r="V991"/>
      <c r="W991"/>
      <c r="X991"/>
      <c r="Y991"/>
      <c r="Z991"/>
      <c r="AA991"/>
      <c r="AB991"/>
      <c r="AJ991"/>
    </row>
    <row r="992" spans="14:36" x14ac:dyDescent="0.3">
      <c r="N992"/>
      <c r="O992"/>
      <c r="P992"/>
      <c r="Q992"/>
      <c r="R992"/>
      <c r="S992"/>
      <c r="T992"/>
      <c r="V992"/>
      <c r="W992"/>
      <c r="X992"/>
      <c r="Y992"/>
      <c r="Z992"/>
      <c r="AA992"/>
      <c r="AB992"/>
      <c r="AJ992"/>
    </row>
    <row r="993" spans="14:36" x14ac:dyDescent="0.3">
      <c r="N993"/>
      <c r="O993"/>
      <c r="P993"/>
      <c r="Q993"/>
      <c r="R993"/>
      <c r="S993"/>
      <c r="T993"/>
      <c r="V993"/>
      <c r="W993"/>
      <c r="X993"/>
      <c r="Y993"/>
      <c r="Z993"/>
      <c r="AA993"/>
      <c r="AB993"/>
      <c r="AJ993"/>
    </row>
    <row r="994" spans="14:36" x14ac:dyDescent="0.3">
      <c r="N994"/>
      <c r="O994"/>
      <c r="P994"/>
      <c r="Q994"/>
      <c r="R994"/>
      <c r="S994"/>
      <c r="T994"/>
      <c r="V994"/>
      <c r="W994"/>
      <c r="X994"/>
      <c r="Y994"/>
      <c r="Z994"/>
      <c r="AA994"/>
      <c r="AB994"/>
      <c r="AJ994"/>
    </row>
    <row r="995" spans="14:36" x14ac:dyDescent="0.3">
      <c r="N995"/>
      <c r="O995"/>
      <c r="P995"/>
      <c r="Q995"/>
      <c r="R995"/>
      <c r="S995"/>
      <c r="T995"/>
      <c r="V995"/>
      <c r="W995"/>
      <c r="X995"/>
      <c r="Y995"/>
      <c r="Z995"/>
      <c r="AA995"/>
      <c r="AB995"/>
      <c r="AJ995"/>
    </row>
    <row r="996" spans="14:36" x14ac:dyDescent="0.3">
      <c r="N996"/>
      <c r="O996"/>
      <c r="P996"/>
      <c r="Q996"/>
      <c r="R996"/>
      <c r="S996"/>
      <c r="T996"/>
      <c r="V996"/>
      <c r="W996"/>
      <c r="X996"/>
      <c r="Y996"/>
      <c r="Z996"/>
      <c r="AA996"/>
      <c r="AB996"/>
      <c r="AJ996"/>
    </row>
    <row r="997" spans="14:36" x14ac:dyDescent="0.3">
      <c r="N997"/>
      <c r="O997"/>
      <c r="P997"/>
      <c r="Q997"/>
      <c r="R997"/>
      <c r="S997"/>
      <c r="T997"/>
      <c r="V997"/>
      <c r="W997"/>
      <c r="X997"/>
      <c r="Y997"/>
      <c r="Z997"/>
      <c r="AA997"/>
      <c r="AB997"/>
      <c r="AJ997"/>
    </row>
    <row r="998" spans="14:36" x14ac:dyDescent="0.3">
      <c r="N998"/>
      <c r="O998"/>
      <c r="P998"/>
      <c r="Q998"/>
      <c r="R998"/>
      <c r="S998"/>
      <c r="T998"/>
      <c r="V998"/>
      <c r="W998"/>
      <c r="X998"/>
      <c r="Y998"/>
      <c r="Z998"/>
      <c r="AA998"/>
      <c r="AB998"/>
      <c r="AJ998"/>
    </row>
    <row r="999" spans="14:36" x14ac:dyDescent="0.3">
      <c r="N999"/>
      <c r="O999"/>
      <c r="P999"/>
      <c r="Q999"/>
      <c r="R999"/>
      <c r="S999"/>
      <c r="T999"/>
      <c r="V999"/>
      <c r="W999"/>
      <c r="X999"/>
      <c r="Y999"/>
      <c r="Z999"/>
      <c r="AA999"/>
      <c r="AB999"/>
      <c r="AJ999"/>
    </row>
    <row r="1000" spans="14:36" x14ac:dyDescent="0.3">
      <c r="N1000"/>
      <c r="O1000"/>
      <c r="P1000"/>
      <c r="Q1000"/>
      <c r="R1000"/>
      <c r="S1000"/>
      <c r="T1000"/>
      <c r="V1000"/>
      <c r="W1000"/>
      <c r="X1000"/>
      <c r="Y1000"/>
      <c r="Z1000"/>
      <c r="AA1000"/>
      <c r="AB1000"/>
      <c r="AJ1000"/>
    </row>
    <row r="1001" spans="14:36" x14ac:dyDescent="0.3">
      <c r="N1001"/>
      <c r="O1001"/>
      <c r="P1001"/>
      <c r="Q1001"/>
      <c r="R1001"/>
      <c r="S1001"/>
      <c r="T1001"/>
      <c r="V1001"/>
      <c r="W1001"/>
      <c r="X1001"/>
      <c r="Y1001"/>
      <c r="Z1001"/>
      <c r="AA1001"/>
      <c r="AB1001"/>
      <c r="AJ1001"/>
    </row>
    <row r="1002" spans="14:36" x14ac:dyDescent="0.3">
      <c r="N1002"/>
      <c r="O1002"/>
      <c r="P1002"/>
      <c r="Q1002"/>
      <c r="R1002"/>
      <c r="S1002"/>
      <c r="T1002"/>
      <c r="V1002"/>
      <c r="W1002"/>
      <c r="X1002"/>
      <c r="Y1002"/>
      <c r="Z1002"/>
      <c r="AA1002"/>
      <c r="AB1002"/>
      <c r="AJ1002"/>
    </row>
    <row r="1003" spans="14:36" x14ac:dyDescent="0.3">
      <c r="N1003"/>
      <c r="O1003"/>
      <c r="P1003"/>
      <c r="Q1003"/>
      <c r="R1003"/>
      <c r="S1003"/>
      <c r="T1003"/>
      <c r="V1003"/>
      <c r="W1003"/>
      <c r="X1003"/>
      <c r="Y1003"/>
      <c r="Z1003"/>
      <c r="AA1003"/>
      <c r="AB1003"/>
      <c r="AJ1003"/>
    </row>
    <row r="1004" spans="14:36" x14ac:dyDescent="0.3">
      <c r="N1004"/>
      <c r="O1004"/>
      <c r="P1004"/>
      <c r="Q1004"/>
      <c r="R1004"/>
      <c r="S1004"/>
      <c r="T1004"/>
      <c r="V1004"/>
      <c r="W1004"/>
      <c r="X1004"/>
      <c r="Y1004"/>
      <c r="Z1004"/>
      <c r="AA1004"/>
      <c r="AB1004"/>
      <c r="AJ1004"/>
    </row>
    <row r="1005" spans="14:36" x14ac:dyDescent="0.3">
      <c r="N1005"/>
      <c r="O1005"/>
      <c r="P1005"/>
      <c r="Q1005"/>
      <c r="R1005"/>
      <c r="S1005"/>
      <c r="T1005"/>
      <c r="V1005"/>
      <c r="W1005"/>
      <c r="X1005"/>
      <c r="Y1005"/>
      <c r="Z1005"/>
      <c r="AA1005"/>
      <c r="AB1005"/>
      <c r="AJ1005"/>
    </row>
    <row r="1006" spans="14:36" x14ac:dyDescent="0.3">
      <c r="N1006"/>
      <c r="O1006"/>
      <c r="P1006"/>
      <c r="Q1006"/>
      <c r="R1006"/>
      <c r="S1006"/>
      <c r="T1006"/>
      <c r="V1006"/>
      <c r="W1006"/>
      <c r="X1006"/>
      <c r="Y1006"/>
      <c r="Z1006"/>
      <c r="AA1006"/>
      <c r="AB1006"/>
      <c r="AJ1006"/>
    </row>
    <row r="1007" spans="14:36" x14ac:dyDescent="0.3">
      <c r="N1007"/>
      <c r="O1007"/>
      <c r="P1007"/>
      <c r="Q1007"/>
      <c r="R1007"/>
      <c r="S1007"/>
      <c r="T1007"/>
      <c r="V1007"/>
      <c r="W1007"/>
      <c r="X1007"/>
      <c r="Y1007"/>
      <c r="Z1007"/>
      <c r="AA1007"/>
      <c r="AB1007"/>
      <c r="AJ1007"/>
    </row>
    <row r="1008" spans="14:36" x14ac:dyDescent="0.3">
      <c r="N1008"/>
      <c r="O1008"/>
      <c r="P1008"/>
      <c r="Q1008"/>
      <c r="R1008"/>
      <c r="S1008"/>
      <c r="T1008"/>
      <c r="V1008"/>
      <c r="W1008"/>
      <c r="X1008"/>
      <c r="Y1008"/>
      <c r="Z1008"/>
      <c r="AA1008"/>
      <c r="AB1008"/>
      <c r="AJ1008"/>
    </row>
    <row r="1009" spans="14:36" x14ac:dyDescent="0.3">
      <c r="N1009"/>
      <c r="O1009"/>
      <c r="P1009"/>
      <c r="Q1009"/>
      <c r="R1009"/>
      <c r="S1009"/>
      <c r="T1009"/>
      <c r="V1009"/>
      <c r="W1009"/>
      <c r="X1009"/>
      <c r="Y1009"/>
      <c r="Z1009"/>
      <c r="AA1009"/>
      <c r="AB1009"/>
      <c r="AJ1009"/>
    </row>
    <row r="1010" spans="14:36" x14ac:dyDescent="0.3">
      <c r="N1010"/>
      <c r="O1010"/>
      <c r="P1010"/>
      <c r="Q1010"/>
      <c r="R1010"/>
      <c r="S1010"/>
      <c r="T1010"/>
      <c r="V1010"/>
      <c r="W1010"/>
      <c r="X1010"/>
      <c r="Y1010"/>
      <c r="Z1010"/>
      <c r="AA1010"/>
      <c r="AB1010"/>
      <c r="AJ1010"/>
    </row>
    <row r="1011" spans="14:36" x14ac:dyDescent="0.3">
      <c r="N1011"/>
      <c r="O1011"/>
      <c r="P1011"/>
      <c r="Q1011"/>
      <c r="R1011"/>
      <c r="S1011"/>
      <c r="T1011"/>
      <c r="V1011"/>
      <c r="W1011"/>
      <c r="X1011"/>
      <c r="Y1011"/>
      <c r="Z1011"/>
      <c r="AA1011"/>
      <c r="AB1011"/>
      <c r="AJ1011"/>
    </row>
    <row r="1012" spans="14:36" x14ac:dyDescent="0.3">
      <c r="N1012"/>
      <c r="O1012"/>
      <c r="P1012"/>
      <c r="Q1012"/>
      <c r="R1012"/>
      <c r="S1012"/>
      <c r="T1012"/>
      <c r="V1012"/>
      <c r="W1012"/>
      <c r="X1012"/>
      <c r="Y1012"/>
      <c r="Z1012"/>
      <c r="AA1012"/>
      <c r="AB1012"/>
      <c r="AJ1012"/>
    </row>
    <row r="1013" spans="14:36" x14ac:dyDescent="0.3">
      <c r="N1013"/>
      <c r="O1013"/>
      <c r="P1013"/>
      <c r="Q1013"/>
      <c r="R1013"/>
      <c r="S1013"/>
      <c r="T1013"/>
      <c r="V1013"/>
      <c r="W1013"/>
      <c r="X1013"/>
      <c r="Y1013"/>
      <c r="Z1013"/>
      <c r="AA1013"/>
      <c r="AB1013"/>
      <c r="AJ1013"/>
    </row>
    <row r="1014" spans="14:36" x14ac:dyDescent="0.3">
      <c r="N1014"/>
      <c r="O1014"/>
      <c r="P1014"/>
      <c r="Q1014"/>
      <c r="R1014"/>
      <c r="S1014"/>
      <c r="T1014"/>
      <c r="V1014"/>
      <c r="W1014"/>
      <c r="X1014"/>
      <c r="Y1014"/>
      <c r="Z1014"/>
      <c r="AA1014"/>
      <c r="AB1014"/>
      <c r="AJ1014"/>
    </row>
    <row r="1015" spans="14:36" x14ac:dyDescent="0.3">
      <c r="N1015"/>
      <c r="O1015"/>
      <c r="P1015"/>
      <c r="Q1015"/>
      <c r="R1015"/>
      <c r="S1015"/>
      <c r="T1015"/>
      <c r="V1015"/>
      <c r="W1015"/>
      <c r="X1015"/>
      <c r="Y1015"/>
      <c r="Z1015"/>
      <c r="AA1015"/>
      <c r="AB1015"/>
      <c r="AJ1015"/>
    </row>
    <row r="1016" spans="14:36" x14ac:dyDescent="0.3">
      <c r="N1016"/>
      <c r="O1016"/>
      <c r="P1016"/>
      <c r="Q1016"/>
      <c r="R1016"/>
      <c r="S1016"/>
      <c r="T1016"/>
      <c r="V1016"/>
      <c r="W1016"/>
      <c r="X1016"/>
      <c r="Y1016"/>
      <c r="Z1016"/>
      <c r="AA1016"/>
      <c r="AB1016"/>
      <c r="AJ1016"/>
    </row>
    <row r="1017" spans="14:36" x14ac:dyDescent="0.3">
      <c r="N1017"/>
      <c r="O1017"/>
      <c r="P1017"/>
      <c r="Q1017"/>
      <c r="R1017"/>
      <c r="S1017"/>
      <c r="T1017"/>
      <c r="V1017"/>
      <c r="W1017"/>
      <c r="X1017"/>
      <c r="Y1017"/>
      <c r="Z1017"/>
      <c r="AA1017"/>
      <c r="AB1017"/>
      <c r="AJ1017"/>
    </row>
    <row r="1018" spans="14:36" x14ac:dyDescent="0.3">
      <c r="N1018"/>
      <c r="O1018"/>
      <c r="P1018"/>
      <c r="Q1018"/>
      <c r="R1018"/>
      <c r="S1018"/>
      <c r="T1018"/>
      <c r="V1018"/>
      <c r="W1018"/>
      <c r="X1018"/>
      <c r="Y1018"/>
      <c r="Z1018"/>
      <c r="AA1018"/>
      <c r="AB1018"/>
      <c r="AJ1018"/>
    </row>
    <row r="1019" spans="14:36" x14ac:dyDescent="0.3">
      <c r="N1019"/>
      <c r="O1019"/>
      <c r="P1019"/>
      <c r="Q1019"/>
      <c r="R1019"/>
      <c r="S1019"/>
      <c r="T1019"/>
      <c r="V1019"/>
      <c r="W1019"/>
      <c r="X1019"/>
      <c r="Y1019"/>
      <c r="Z1019"/>
      <c r="AA1019"/>
      <c r="AB1019"/>
      <c r="AJ1019"/>
    </row>
    <row r="1020" spans="14:36" x14ac:dyDescent="0.3">
      <c r="N1020"/>
      <c r="O1020"/>
      <c r="P1020"/>
      <c r="Q1020"/>
      <c r="R1020"/>
      <c r="S1020"/>
      <c r="T1020"/>
      <c r="V1020"/>
      <c r="W1020"/>
      <c r="X1020"/>
      <c r="Y1020"/>
      <c r="Z1020"/>
      <c r="AA1020"/>
      <c r="AB1020"/>
      <c r="AJ1020"/>
    </row>
    <row r="1021" spans="14:36" x14ac:dyDescent="0.3">
      <c r="N1021"/>
      <c r="O1021"/>
      <c r="P1021"/>
      <c r="Q1021"/>
      <c r="R1021"/>
      <c r="S1021"/>
      <c r="T1021"/>
      <c r="V1021"/>
      <c r="W1021"/>
      <c r="X1021"/>
      <c r="Y1021"/>
      <c r="Z1021"/>
      <c r="AA1021"/>
      <c r="AB1021"/>
      <c r="AJ1021"/>
    </row>
    <row r="1022" spans="14:36" x14ac:dyDescent="0.3">
      <c r="N1022"/>
      <c r="O1022"/>
      <c r="P1022"/>
      <c r="Q1022"/>
      <c r="R1022"/>
      <c r="S1022"/>
      <c r="T1022"/>
      <c r="V1022"/>
      <c r="W1022"/>
      <c r="X1022"/>
      <c r="Y1022"/>
      <c r="Z1022"/>
      <c r="AA1022"/>
      <c r="AB1022"/>
      <c r="AJ1022"/>
    </row>
    <row r="1023" spans="14:36" x14ac:dyDescent="0.3">
      <c r="N1023"/>
      <c r="O1023"/>
      <c r="P1023"/>
      <c r="Q1023"/>
      <c r="R1023"/>
      <c r="S1023"/>
      <c r="T1023"/>
      <c r="V1023"/>
      <c r="W1023"/>
      <c r="X1023"/>
      <c r="Y1023"/>
      <c r="Z1023"/>
      <c r="AA1023"/>
      <c r="AB1023"/>
      <c r="AJ1023"/>
    </row>
    <row r="1024" spans="14:36" x14ac:dyDescent="0.3">
      <c r="N1024"/>
      <c r="O1024"/>
      <c r="P1024"/>
      <c r="Q1024"/>
      <c r="R1024"/>
      <c r="S1024"/>
      <c r="T1024"/>
      <c r="V1024"/>
      <c r="W1024"/>
      <c r="X1024"/>
      <c r="Y1024"/>
      <c r="Z1024"/>
      <c r="AA1024"/>
      <c r="AB1024"/>
      <c r="AJ1024"/>
    </row>
    <row r="1025" spans="14:36" x14ac:dyDescent="0.3">
      <c r="N1025"/>
      <c r="O1025"/>
      <c r="P1025"/>
      <c r="Q1025"/>
      <c r="R1025"/>
      <c r="S1025"/>
      <c r="T1025"/>
      <c r="V1025"/>
      <c r="W1025"/>
      <c r="X1025"/>
      <c r="Y1025"/>
      <c r="Z1025"/>
      <c r="AA1025"/>
      <c r="AB1025"/>
      <c r="AJ1025"/>
    </row>
    <row r="1026" spans="14:36" x14ac:dyDescent="0.3">
      <c r="N1026"/>
      <c r="O1026"/>
      <c r="P1026"/>
      <c r="Q1026"/>
      <c r="R1026"/>
      <c r="S1026"/>
      <c r="T1026"/>
      <c r="V1026"/>
      <c r="W1026"/>
      <c r="X1026"/>
      <c r="Y1026"/>
      <c r="Z1026"/>
      <c r="AA1026"/>
      <c r="AB1026"/>
      <c r="AJ1026"/>
    </row>
    <row r="1027" spans="14:36" x14ac:dyDescent="0.3">
      <c r="N1027"/>
      <c r="O1027"/>
      <c r="P1027"/>
      <c r="Q1027"/>
      <c r="R1027"/>
      <c r="S1027"/>
      <c r="T1027"/>
      <c r="V1027"/>
      <c r="W1027"/>
      <c r="X1027"/>
      <c r="Y1027"/>
      <c r="Z1027"/>
      <c r="AA1027"/>
      <c r="AB1027"/>
      <c r="AJ1027"/>
    </row>
    <row r="1028" spans="14:36" x14ac:dyDescent="0.3">
      <c r="N1028"/>
      <c r="O1028"/>
      <c r="P1028"/>
      <c r="Q1028"/>
      <c r="R1028"/>
      <c r="S1028"/>
      <c r="T1028"/>
      <c r="V1028"/>
      <c r="W1028"/>
      <c r="X1028"/>
      <c r="Y1028"/>
      <c r="Z1028"/>
      <c r="AA1028"/>
      <c r="AB1028"/>
      <c r="AJ1028"/>
    </row>
    <row r="1029" spans="14:36" x14ac:dyDescent="0.3">
      <c r="N1029"/>
      <c r="O1029"/>
      <c r="P1029"/>
      <c r="Q1029"/>
      <c r="R1029"/>
      <c r="S1029"/>
      <c r="T1029"/>
      <c r="V1029"/>
      <c r="W1029"/>
      <c r="X1029"/>
      <c r="Y1029"/>
      <c r="Z1029"/>
      <c r="AA1029"/>
      <c r="AB1029"/>
      <c r="AJ1029"/>
    </row>
    <row r="1030" spans="14:36" x14ac:dyDescent="0.3">
      <c r="N1030"/>
      <c r="O1030"/>
      <c r="P1030"/>
      <c r="Q1030"/>
      <c r="R1030"/>
      <c r="S1030"/>
      <c r="T1030"/>
      <c r="V1030"/>
      <c r="W1030"/>
      <c r="X1030"/>
      <c r="Y1030"/>
      <c r="Z1030"/>
      <c r="AA1030"/>
      <c r="AB1030"/>
      <c r="AJ1030"/>
    </row>
    <row r="1031" spans="14:36" x14ac:dyDescent="0.3">
      <c r="N1031"/>
      <c r="O1031"/>
      <c r="P1031"/>
      <c r="Q1031"/>
      <c r="R1031"/>
      <c r="S1031"/>
      <c r="T1031"/>
      <c r="V1031"/>
      <c r="W1031"/>
      <c r="X1031"/>
      <c r="Y1031"/>
      <c r="Z1031"/>
      <c r="AA1031"/>
      <c r="AB1031"/>
      <c r="AJ1031"/>
    </row>
    <row r="1032" spans="14:36" x14ac:dyDescent="0.3">
      <c r="N1032"/>
      <c r="O1032"/>
      <c r="P1032"/>
      <c r="Q1032"/>
      <c r="R1032"/>
      <c r="S1032"/>
      <c r="T1032"/>
      <c r="V1032"/>
      <c r="W1032"/>
      <c r="X1032"/>
      <c r="Y1032"/>
      <c r="Z1032"/>
      <c r="AA1032"/>
      <c r="AB1032"/>
      <c r="AJ1032"/>
    </row>
    <row r="1033" spans="14:36" x14ac:dyDescent="0.3">
      <c r="N1033"/>
      <c r="O1033"/>
      <c r="P1033"/>
      <c r="Q1033"/>
      <c r="R1033"/>
      <c r="S1033"/>
      <c r="T1033"/>
      <c r="V1033"/>
      <c r="W1033"/>
      <c r="X1033"/>
      <c r="Y1033"/>
      <c r="Z1033"/>
      <c r="AA1033"/>
      <c r="AB1033"/>
      <c r="AJ1033"/>
    </row>
    <row r="1034" spans="14:36" x14ac:dyDescent="0.3">
      <c r="N1034"/>
      <c r="O1034"/>
      <c r="P1034"/>
      <c r="Q1034"/>
      <c r="R1034"/>
      <c r="S1034"/>
      <c r="T1034"/>
      <c r="V1034"/>
      <c r="W1034"/>
      <c r="X1034"/>
      <c r="Y1034"/>
      <c r="Z1034"/>
      <c r="AA1034"/>
      <c r="AB1034"/>
      <c r="AJ1034"/>
    </row>
    <row r="1035" spans="14:36" x14ac:dyDescent="0.3">
      <c r="N1035"/>
      <c r="O1035"/>
      <c r="P1035"/>
      <c r="Q1035"/>
      <c r="R1035"/>
      <c r="S1035"/>
      <c r="T1035"/>
      <c r="V1035"/>
      <c r="W1035"/>
      <c r="X1035"/>
      <c r="Y1035"/>
      <c r="Z1035"/>
      <c r="AA1035"/>
      <c r="AB1035"/>
      <c r="AJ1035"/>
    </row>
    <row r="1036" spans="14:36" x14ac:dyDescent="0.3">
      <c r="N1036"/>
      <c r="O1036"/>
      <c r="P1036"/>
      <c r="Q1036"/>
      <c r="R1036"/>
      <c r="S1036"/>
      <c r="T1036"/>
      <c r="V1036"/>
      <c r="W1036"/>
      <c r="X1036"/>
      <c r="Y1036"/>
      <c r="Z1036"/>
      <c r="AA1036"/>
      <c r="AB1036"/>
      <c r="AJ1036"/>
    </row>
    <row r="1037" spans="14:36" x14ac:dyDescent="0.3">
      <c r="N1037"/>
      <c r="O1037"/>
      <c r="P1037"/>
      <c r="Q1037"/>
      <c r="R1037"/>
      <c r="S1037"/>
      <c r="T1037"/>
      <c r="V1037"/>
      <c r="W1037"/>
      <c r="X1037"/>
      <c r="Y1037"/>
      <c r="Z1037"/>
      <c r="AA1037"/>
      <c r="AB1037"/>
      <c r="AJ1037"/>
    </row>
    <row r="1038" spans="14:36" x14ac:dyDescent="0.3">
      <c r="N1038"/>
      <c r="O1038"/>
      <c r="P1038"/>
      <c r="Q1038"/>
      <c r="R1038"/>
      <c r="S1038"/>
      <c r="T1038"/>
      <c r="V1038"/>
      <c r="W1038"/>
      <c r="X1038"/>
      <c r="Y1038"/>
      <c r="Z1038"/>
      <c r="AA1038"/>
      <c r="AB1038"/>
      <c r="AJ1038"/>
    </row>
    <row r="1039" spans="14:36" x14ac:dyDescent="0.3">
      <c r="N1039"/>
      <c r="O1039"/>
      <c r="P1039"/>
      <c r="Q1039"/>
      <c r="R1039"/>
      <c r="S1039"/>
      <c r="T1039"/>
      <c r="V1039"/>
      <c r="W1039"/>
      <c r="X1039"/>
      <c r="Y1039"/>
      <c r="Z1039"/>
      <c r="AA1039"/>
      <c r="AB1039"/>
      <c r="AJ1039"/>
    </row>
    <row r="1040" spans="14:36" x14ac:dyDescent="0.3">
      <c r="N1040"/>
      <c r="O1040"/>
      <c r="P1040"/>
      <c r="Q1040"/>
      <c r="R1040"/>
      <c r="S1040"/>
      <c r="T1040"/>
      <c r="V1040"/>
      <c r="W1040"/>
      <c r="X1040"/>
      <c r="Y1040"/>
      <c r="Z1040"/>
      <c r="AA1040"/>
      <c r="AB1040"/>
      <c r="AJ1040"/>
    </row>
    <row r="1041" spans="14:36" x14ac:dyDescent="0.3">
      <c r="N1041"/>
      <c r="O1041"/>
      <c r="P1041"/>
      <c r="Q1041"/>
      <c r="R1041"/>
      <c r="S1041"/>
      <c r="T1041"/>
      <c r="V1041"/>
      <c r="W1041"/>
      <c r="X1041"/>
      <c r="Y1041"/>
      <c r="Z1041"/>
      <c r="AA1041"/>
      <c r="AB1041"/>
      <c r="AJ1041"/>
    </row>
    <row r="1042" spans="14:36" x14ac:dyDescent="0.3">
      <c r="N1042"/>
      <c r="O1042"/>
      <c r="P1042"/>
      <c r="Q1042"/>
      <c r="R1042"/>
      <c r="S1042"/>
      <c r="T1042"/>
      <c r="V1042"/>
      <c r="W1042"/>
      <c r="X1042"/>
      <c r="Y1042"/>
      <c r="Z1042"/>
      <c r="AA1042"/>
      <c r="AB1042"/>
      <c r="AJ1042"/>
    </row>
    <row r="1043" spans="14:36" x14ac:dyDescent="0.3">
      <c r="N1043"/>
      <c r="O1043"/>
      <c r="P1043"/>
      <c r="Q1043"/>
      <c r="R1043"/>
      <c r="S1043"/>
      <c r="T1043"/>
      <c r="V1043"/>
      <c r="W1043"/>
      <c r="X1043"/>
      <c r="Y1043"/>
      <c r="Z1043"/>
      <c r="AA1043"/>
      <c r="AB1043"/>
      <c r="AJ1043"/>
    </row>
    <row r="1044" spans="14:36" x14ac:dyDescent="0.3">
      <c r="N1044"/>
      <c r="O1044"/>
      <c r="P1044"/>
      <c r="Q1044"/>
      <c r="R1044"/>
      <c r="S1044"/>
      <c r="T1044"/>
      <c r="V1044"/>
      <c r="W1044"/>
      <c r="X1044"/>
      <c r="Y1044"/>
      <c r="Z1044"/>
      <c r="AA1044"/>
      <c r="AB1044"/>
      <c r="AJ1044"/>
    </row>
    <row r="1045" spans="14:36" x14ac:dyDescent="0.3">
      <c r="N1045"/>
      <c r="O1045"/>
      <c r="P1045"/>
      <c r="Q1045"/>
      <c r="R1045"/>
      <c r="S1045"/>
      <c r="T1045"/>
      <c r="V1045"/>
      <c r="W1045"/>
      <c r="X1045"/>
      <c r="Y1045"/>
      <c r="Z1045"/>
      <c r="AA1045"/>
      <c r="AB1045"/>
      <c r="AJ1045"/>
    </row>
    <row r="1046" spans="14:36" x14ac:dyDescent="0.3">
      <c r="N1046"/>
      <c r="O1046"/>
      <c r="P1046"/>
      <c r="Q1046"/>
      <c r="R1046"/>
      <c r="S1046"/>
      <c r="T1046"/>
      <c r="V1046"/>
      <c r="W1046"/>
      <c r="X1046"/>
      <c r="Y1046"/>
      <c r="Z1046"/>
      <c r="AA1046"/>
      <c r="AB1046"/>
      <c r="AJ1046"/>
    </row>
    <row r="1047" spans="14:36" x14ac:dyDescent="0.3">
      <c r="N1047"/>
      <c r="O1047"/>
      <c r="P1047"/>
      <c r="Q1047"/>
      <c r="R1047"/>
      <c r="S1047"/>
      <c r="T1047"/>
      <c r="V1047"/>
      <c r="W1047"/>
      <c r="X1047"/>
      <c r="Y1047"/>
      <c r="Z1047"/>
      <c r="AA1047"/>
      <c r="AB1047"/>
      <c r="AJ1047"/>
    </row>
    <row r="1048" spans="14:36" x14ac:dyDescent="0.3">
      <c r="N1048"/>
      <c r="O1048"/>
      <c r="P1048"/>
      <c r="Q1048"/>
      <c r="R1048"/>
      <c r="S1048"/>
      <c r="T1048"/>
      <c r="V1048"/>
      <c r="W1048"/>
      <c r="X1048"/>
      <c r="Y1048"/>
      <c r="Z1048"/>
      <c r="AA1048"/>
      <c r="AB1048"/>
      <c r="AJ1048"/>
    </row>
    <row r="1049" spans="14:36" x14ac:dyDescent="0.3">
      <c r="N1049"/>
      <c r="O1049"/>
      <c r="P1049"/>
      <c r="Q1049"/>
      <c r="R1049"/>
      <c r="S1049"/>
      <c r="T1049"/>
      <c r="V1049"/>
      <c r="W1049"/>
      <c r="X1049"/>
      <c r="Y1049"/>
      <c r="Z1049"/>
      <c r="AA1049"/>
      <c r="AB1049"/>
      <c r="AJ1049"/>
    </row>
    <row r="1050" spans="14:36" x14ac:dyDescent="0.3">
      <c r="N1050"/>
      <c r="O1050"/>
      <c r="P1050"/>
      <c r="Q1050"/>
      <c r="R1050"/>
      <c r="S1050"/>
      <c r="T1050"/>
      <c r="V1050"/>
      <c r="W1050"/>
      <c r="X1050"/>
      <c r="Y1050"/>
      <c r="Z1050"/>
      <c r="AA1050"/>
      <c r="AB1050"/>
      <c r="AJ1050"/>
    </row>
    <row r="1051" spans="14:36" x14ac:dyDescent="0.3">
      <c r="N1051"/>
      <c r="O1051"/>
      <c r="P1051"/>
      <c r="Q1051"/>
      <c r="R1051"/>
      <c r="S1051"/>
      <c r="T1051"/>
      <c r="V1051"/>
      <c r="W1051"/>
      <c r="X1051"/>
      <c r="Y1051"/>
      <c r="Z1051"/>
      <c r="AA1051"/>
      <c r="AB1051"/>
      <c r="AJ1051"/>
    </row>
    <row r="1052" spans="14:36" x14ac:dyDescent="0.3">
      <c r="N1052"/>
      <c r="O1052"/>
      <c r="P1052"/>
      <c r="Q1052"/>
      <c r="R1052"/>
      <c r="S1052"/>
      <c r="T1052"/>
      <c r="V1052"/>
      <c r="W1052"/>
      <c r="X1052"/>
      <c r="Y1052"/>
      <c r="Z1052"/>
      <c r="AA1052"/>
      <c r="AB1052"/>
      <c r="AJ1052"/>
    </row>
    <row r="1053" spans="14:36" x14ac:dyDescent="0.3">
      <c r="N1053"/>
      <c r="O1053"/>
      <c r="P1053"/>
      <c r="Q1053"/>
      <c r="R1053"/>
      <c r="S1053"/>
      <c r="T1053"/>
      <c r="V1053"/>
      <c r="W1053"/>
      <c r="X1053"/>
      <c r="Y1053"/>
      <c r="Z1053"/>
      <c r="AA1053"/>
      <c r="AB1053"/>
      <c r="AJ1053"/>
    </row>
    <row r="1054" spans="14:36" x14ac:dyDescent="0.3">
      <c r="N1054"/>
      <c r="O1054"/>
      <c r="P1054"/>
      <c r="Q1054"/>
      <c r="R1054"/>
      <c r="S1054"/>
      <c r="T1054"/>
      <c r="V1054"/>
      <c r="W1054"/>
      <c r="X1054"/>
      <c r="Y1054"/>
      <c r="Z1054"/>
      <c r="AA1054"/>
      <c r="AB1054"/>
      <c r="AJ1054"/>
    </row>
    <row r="1055" spans="14:36" x14ac:dyDescent="0.3">
      <c r="N1055"/>
      <c r="O1055"/>
      <c r="P1055"/>
      <c r="Q1055"/>
      <c r="R1055"/>
      <c r="S1055"/>
      <c r="T1055"/>
      <c r="V1055"/>
      <c r="W1055"/>
      <c r="X1055"/>
      <c r="Y1055"/>
      <c r="Z1055"/>
      <c r="AA1055"/>
      <c r="AB1055"/>
      <c r="AJ1055"/>
    </row>
    <row r="1056" spans="14:36" x14ac:dyDescent="0.3">
      <c r="N1056"/>
      <c r="O1056"/>
      <c r="P1056"/>
      <c r="Q1056"/>
      <c r="R1056"/>
      <c r="S1056"/>
      <c r="T1056"/>
      <c r="V1056"/>
      <c r="W1056"/>
      <c r="X1056"/>
      <c r="Y1056"/>
      <c r="Z1056"/>
      <c r="AA1056"/>
      <c r="AB1056"/>
      <c r="AJ1056"/>
    </row>
    <row r="1057" spans="14:36" x14ac:dyDescent="0.3">
      <c r="N1057"/>
      <c r="O1057"/>
      <c r="P1057"/>
      <c r="Q1057"/>
      <c r="R1057"/>
      <c r="S1057"/>
      <c r="T1057"/>
      <c r="V1057"/>
      <c r="W1057"/>
      <c r="X1057"/>
      <c r="Y1057"/>
      <c r="Z1057"/>
      <c r="AA1057"/>
      <c r="AB1057"/>
      <c r="AJ1057"/>
    </row>
    <row r="1058" spans="14:36" x14ac:dyDescent="0.3">
      <c r="N1058"/>
      <c r="O1058"/>
      <c r="P1058"/>
      <c r="Q1058"/>
      <c r="R1058"/>
      <c r="S1058"/>
      <c r="T1058"/>
      <c r="V1058"/>
      <c r="W1058"/>
      <c r="X1058"/>
      <c r="Y1058"/>
      <c r="Z1058"/>
      <c r="AA1058"/>
      <c r="AB1058"/>
      <c r="AJ1058"/>
    </row>
    <row r="1059" spans="14:36" x14ac:dyDescent="0.3">
      <c r="N1059"/>
      <c r="O1059"/>
      <c r="P1059"/>
      <c r="Q1059"/>
      <c r="R1059"/>
      <c r="S1059"/>
      <c r="T1059"/>
      <c r="V1059"/>
      <c r="W1059"/>
      <c r="X1059"/>
      <c r="Y1059"/>
      <c r="Z1059"/>
      <c r="AA1059"/>
      <c r="AB1059"/>
      <c r="AJ1059"/>
    </row>
    <row r="1060" spans="14:36" x14ac:dyDescent="0.3">
      <c r="N1060"/>
      <c r="O1060"/>
      <c r="P1060"/>
      <c r="Q1060"/>
      <c r="R1060"/>
      <c r="S1060"/>
      <c r="T1060"/>
      <c r="V1060"/>
      <c r="W1060"/>
      <c r="X1060"/>
      <c r="Y1060"/>
      <c r="Z1060"/>
      <c r="AA1060"/>
      <c r="AB1060"/>
      <c r="AJ1060"/>
    </row>
    <row r="1061" spans="14:36" x14ac:dyDescent="0.3">
      <c r="N1061"/>
      <c r="O1061"/>
      <c r="P1061"/>
      <c r="Q1061"/>
      <c r="R1061"/>
      <c r="S1061"/>
      <c r="T1061"/>
      <c r="V1061"/>
      <c r="W1061"/>
      <c r="X1061"/>
      <c r="Y1061"/>
      <c r="Z1061"/>
      <c r="AA1061"/>
      <c r="AB1061"/>
      <c r="AJ1061"/>
    </row>
    <row r="1062" spans="14:36" x14ac:dyDescent="0.3">
      <c r="N1062"/>
      <c r="O1062"/>
      <c r="P1062"/>
      <c r="Q1062"/>
      <c r="R1062"/>
      <c r="S1062"/>
      <c r="T1062"/>
      <c r="V1062"/>
      <c r="W1062"/>
      <c r="X1062"/>
      <c r="Y1062"/>
      <c r="Z1062"/>
      <c r="AA1062"/>
      <c r="AB1062"/>
      <c r="AJ1062"/>
    </row>
    <row r="1063" spans="14:36" x14ac:dyDescent="0.3">
      <c r="N1063"/>
      <c r="O1063"/>
      <c r="P1063"/>
      <c r="Q1063"/>
      <c r="R1063"/>
      <c r="S1063"/>
      <c r="T1063"/>
      <c r="V1063"/>
      <c r="W1063"/>
      <c r="X1063"/>
      <c r="Y1063"/>
      <c r="Z1063"/>
      <c r="AA1063"/>
      <c r="AB1063"/>
      <c r="AJ1063"/>
    </row>
    <row r="1064" spans="14:36" x14ac:dyDescent="0.3">
      <c r="N1064"/>
      <c r="O1064"/>
      <c r="P1064"/>
      <c r="Q1064"/>
      <c r="R1064"/>
      <c r="S1064"/>
      <c r="T1064"/>
      <c r="V1064"/>
      <c r="W1064"/>
      <c r="X1064"/>
      <c r="Y1064"/>
      <c r="Z1064"/>
      <c r="AA1064"/>
      <c r="AB1064"/>
      <c r="AJ1064"/>
    </row>
    <row r="1065" spans="14:36" x14ac:dyDescent="0.3">
      <c r="N1065"/>
      <c r="O1065"/>
      <c r="P1065"/>
      <c r="Q1065"/>
      <c r="R1065"/>
      <c r="S1065"/>
      <c r="T1065"/>
      <c r="V1065"/>
      <c r="W1065"/>
      <c r="X1065"/>
      <c r="Y1065"/>
      <c r="Z1065"/>
      <c r="AA1065"/>
      <c r="AB1065"/>
      <c r="AJ1065"/>
    </row>
    <row r="1066" spans="14:36" x14ac:dyDescent="0.3">
      <c r="N1066"/>
      <c r="O1066"/>
      <c r="P1066"/>
      <c r="Q1066"/>
      <c r="R1066"/>
      <c r="S1066"/>
      <c r="T1066"/>
      <c r="V1066"/>
      <c r="W1066"/>
      <c r="X1066"/>
      <c r="Y1066"/>
      <c r="Z1066"/>
      <c r="AA1066"/>
      <c r="AB1066"/>
      <c r="AJ1066"/>
    </row>
    <row r="1067" spans="14:36" x14ac:dyDescent="0.3">
      <c r="N1067"/>
      <c r="O1067"/>
      <c r="P1067"/>
      <c r="Q1067"/>
      <c r="R1067"/>
      <c r="S1067"/>
      <c r="T1067"/>
      <c r="V1067"/>
      <c r="W1067"/>
      <c r="X1067"/>
      <c r="Y1067"/>
      <c r="Z1067"/>
      <c r="AA1067"/>
      <c r="AB1067"/>
      <c r="AJ1067"/>
    </row>
    <row r="1068" spans="14:36" x14ac:dyDescent="0.3">
      <c r="N1068"/>
      <c r="O1068"/>
      <c r="P1068"/>
      <c r="Q1068"/>
      <c r="R1068"/>
      <c r="S1068"/>
      <c r="T1068"/>
      <c r="V1068"/>
      <c r="W1068"/>
      <c r="X1068"/>
      <c r="Y1068"/>
      <c r="Z1068"/>
      <c r="AA1068"/>
      <c r="AB1068"/>
      <c r="AJ1068"/>
    </row>
    <row r="1069" spans="14:36" x14ac:dyDescent="0.3">
      <c r="N1069"/>
      <c r="O1069"/>
      <c r="P1069"/>
      <c r="Q1069"/>
      <c r="R1069"/>
      <c r="S1069"/>
      <c r="T1069"/>
      <c r="V1069"/>
      <c r="W1069"/>
      <c r="X1069"/>
      <c r="Y1069"/>
      <c r="Z1069"/>
      <c r="AA1069"/>
      <c r="AB1069"/>
      <c r="AJ1069"/>
    </row>
    <row r="1070" spans="14:36" x14ac:dyDescent="0.3">
      <c r="N1070"/>
      <c r="O1070"/>
      <c r="P1070"/>
      <c r="Q1070"/>
      <c r="R1070"/>
      <c r="S1070"/>
      <c r="T1070"/>
      <c r="V1070"/>
      <c r="W1070"/>
      <c r="X1070"/>
      <c r="Y1070"/>
      <c r="Z1070"/>
      <c r="AA1070"/>
      <c r="AB1070"/>
      <c r="AJ1070"/>
    </row>
    <row r="1071" spans="14:36" x14ac:dyDescent="0.3">
      <c r="N1071"/>
      <c r="O1071"/>
      <c r="P1071"/>
      <c r="Q1071"/>
      <c r="R1071"/>
      <c r="S1071"/>
      <c r="T1071"/>
      <c r="V1071"/>
      <c r="W1071"/>
      <c r="X1071"/>
      <c r="Y1071"/>
      <c r="Z1071"/>
      <c r="AA1071"/>
      <c r="AB1071"/>
      <c r="AJ1071"/>
    </row>
    <row r="1072" spans="14:36" x14ac:dyDescent="0.3">
      <c r="N1072"/>
      <c r="O1072"/>
      <c r="P1072"/>
      <c r="Q1072"/>
      <c r="R1072"/>
      <c r="S1072"/>
      <c r="T1072"/>
      <c r="V1072"/>
      <c r="W1072"/>
      <c r="X1072"/>
      <c r="Y1072"/>
      <c r="Z1072"/>
      <c r="AA1072"/>
      <c r="AB1072"/>
      <c r="AJ1072"/>
    </row>
    <row r="1073" spans="14:36" x14ac:dyDescent="0.3">
      <c r="N1073"/>
      <c r="O1073"/>
      <c r="P1073"/>
      <c r="Q1073"/>
      <c r="R1073"/>
      <c r="S1073"/>
      <c r="T1073"/>
      <c r="V1073"/>
      <c r="W1073"/>
      <c r="X1073"/>
      <c r="Y1073"/>
      <c r="Z1073"/>
      <c r="AA1073"/>
      <c r="AB1073"/>
      <c r="AJ1073"/>
    </row>
    <row r="1074" spans="14:36" x14ac:dyDescent="0.3">
      <c r="N1074"/>
      <c r="O1074"/>
      <c r="P1074"/>
      <c r="Q1074"/>
      <c r="R1074"/>
      <c r="S1074"/>
      <c r="T1074"/>
      <c r="V1074"/>
      <c r="W1074"/>
      <c r="X1074"/>
      <c r="Y1074"/>
      <c r="Z1074"/>
      <c r="AA1074"/>
      <c r="AB1074"/>
      <c r="AJ1074"/>
    </row>
    <row r="1075" spans="14:36" x14ac:dyDescent="0.3">
      <c r="N1075"/>
      <c r="O1075"/>
      <c r="P1075"/>
      <c r="Q1075"/>
      <c r="R1075"/>
      <c r="S1075"/>
      <c r="T1075"/>
      <c r="V1075"/>
      <c r="W1075"/>
      <c r="X1075"/>
      <c r="Y1075"/>
      <c r="Z1075"/>
      <c r="AA1075"/>
      <c r="AB1075"/>
      <c r="AJ1075"/>
    </row>
    <row r="1076" spans="14:36" x14ac:dyDescent="0.3">
      <c r="N1076"/>
      <c r="O1076"/>
      <c r="P1076"/>
      <c r="Q1076"/>
      <c r="R1076"/>
      <c r="S1076"/>
      <c r="T1076"/>
      <c r="V1076"/>
      <c r="W1076"/>
      <c r="X1076"/>
      <c r="Y1076"/>
      <c r="Z1076"/>
      <c r="AA1076"/>
      <c r="AB1076"/>
      <c r="AJ1076"/>
    </row>
    <row r="1077" spans="14:36" x14ac:dyDescent="0.3">
      <c r="N1077"/>
      <c r="O1077"/>
      <c r="P1077"/>
      <c r="Q1077"/>
      <c r="R1077"/>
      <c r="S1077"/>
      <c r="T1077"/>
      <c r="V1077"/>
      <c r="W1077"/>
      <c r="X1077"/>
      <c r="Y1077"/>
      <c r="Z1077"/>
      <c r="AA1077"/>
      <c r="AB1077"/>
      <c r="AJ1077"/>
    </row>
    <row r="1078" spans="14:36" x14ac:dyDescent="0.3">
      <c r="N1078"/>
      <c r="O1078"/>
      <c r="P1078"/>
      <c r="Q1078"/>
      <c r="R1078"/>
      <c r="S1078"/>
      <c r="T1078"/>
      <c r="V1078"/>
      <c r="W1078"/>
      <c r="X1078"/>
      <c r="Y1078"/>
      <c r="Z1078"/>
      <c r="AA1078"/>
      <c r="AB1078"/>
      <c r="AJ1078"/>
    </row>
    <row r="1079" spans="14:36" x14ac:dyDescent="0.3">
      <c r="N1079"/>
      <c r="O1079"/>
      <c r="P1079"/>
      <c r="Q1079"/>
      <c r="R1079"/>
      <c r="S1079"/>
      <c r="T1079"/>
      <c r="V1079"/>
      <c r="W1079"/>
      <c r="X1079"/>
      <c r="Y1079"/>
      <c r="Z1079"/>
      <c r="AA1079"/>
      <c r="AB1079"/>
      <c r="AJ1079"/>
    </row>
    <row r="1080" spans="14:36" x14ac:dyDescent="0.3">
      <c r="N1080"/>
      <c r="O1080"/>
      <c r="P1080"/>
      <c r="Q1080"/>
      <c r="R1080"/>
      <c r="S1080"/>
      <c r="T1080"/>
      <c r="V1080"/>
      <c r="W1080"/>
      <c r="X1080"/>
      <c r="Y1080"/>
      <c r="Z1080"/>
      <c r="AA1080"/>
      <c r="AB1080"/>
      <c r="AJ1080"/>
    </row>
    <row r="1081" spans="14:36" x14ac:dyDescent="0.3">
      <c r="N1081"/>
      <c r="O1081"/>
      <c r="P1081"/>
      <c r="Q1081"/>
      <c r="R1081"/>
      <c r="S1081"/>
      <c r="T1081"/>
      <c r="V1081"/>
      <c r="W1081"/>
      <c r="X1081"/>
      <c r="Y1081"/>
      <c r="Z1081"/>
      <c r="AA1081"/>
      <c r="AB1081"/>
      <c r="AJ1081"/>
    </row>
    <row r="1082" spans="14:36" x14ac:dyDescent="0.3">
      <c r="N1082"/>
      <c r="O1082"/>
      <c r="P1082"/>
      <c r="Q1082"/>
      <c r="R1082"/>
      <c r="S1082"/>
      <c r="T1082"/>
      <c r="V1082"/>
      <c r="W1082"/>
      <c r="X1082"/>
      <c r="Y1082"/>
      <c r="Z1082"/>
      <c r="AA1082"/>
      <c r="AB1082"/>
      <c r="AJ1082"/>
    </row>
    <row r="1083" spans="14:36" x14ac:dyDescent="0.3">
      <c r="N1083"/>
      <c r="O1083"/>
      <c r="P1083"/>
      <c r="Q1083"/>
      <c r="R1083"/>
      <c r="S1083"/>
      <c r="T1083"/>
      <c r="V1083"/>
      <c r="W1083"/>
      <c r="X1083"/>
      <c r="Y1083"/>
      <c r="Z1083"/>
      <c r="AA1083"/>
      <c r="AB1083"/>
      <c r="AJ1083"/>
    </row>
    <row r="1084" spans="14:36" x14ac:dyDescent="0.3">
      <c r="N1084"/>
      <c r="O1084"/>
      <c r="P1084"/>
      <c r="Q1084"/>
      <c r="R1084"/>
      <c r="S1084"/>
      <c r="T1084"/>
      <c r="V1084"/>
      <c r="W1084"/>
      <c r="X1084"/>
      <c r="Y1084"/>
      <c r="Z1084"/>
      <c r="AA1084"/>
      <c r="AB1084"/>
      <c r="AJ1084"/>
    </row>
    <row r="1085" spans="14:36" x14ac:dyDescent="0.3">
      <c r="N1085"/>
      <c r="O1085"/>
      <c r="P1085"/>
      <c r="Q1085"/>
      <c r="R1085"/>
      <c r="S1085"/>
      <c r="T1085"/>
      <c r="V1085"/>
      <c r="W1085"/>
      <c r="X1085"/>
      <c r="Y1085"/>
      <c r="Z1085"/>
      <c r="AA1085"/>
      <c r="AB1085"/>
      <c r="AJ1085"/>
    </row>
    <row r="1086" spans="14:36" x14ac:dyDescent="0.3">
      <c r="N1086"/>
      <c r="O1086"/>
      <c r="P1086"/>
      <c r="Q1086"/>
      <c r="R1086"/>
      <c r="S1086"/>
      <c r="T1086"/>
      <c r="V1086"/>
      <c r="W1086"/>
      <c r="X1086"/>
      <c r="Y1086"/>
      <c r="Z1086"/>
      <c r="AA1086"/>
      <c r="AB1086"/>
      <c r="AJ1086"/>
    </row>
    <row r="1087" spans="14:36" x14ac:dyDescent="0.3">
      <c r="N1087"/>
      <c r="O1087"/>
      <c r="P1087"/>
      <c r="Q1087"/>
      <c r="R1087"/>
      <c r="S1087"/>
      <c r="T1087"/>
      <c r="V1087"/>
      <c r="W1087"/>
      <c r="X1087"/>
      <c r="Y1087"/>
      <c r="Z1087"/>
      <c r="AA1087"/>
      <c r="AB1087"/>
      <c r="AJ1087"/>
    </row>
    <row r="1088" spans="14:36" x14ac:dyDescent="0.3">
      <c r="N1088"/>
      <c r="O1088"/>
      <c r="P1088"/>
      <c r="Q1088"/>
      <c r="R1088"/>
      <c r="S1088"/>
      <c r="T1088"/>
      <c r="V1088"/>
      <c r="W1088"/>
      <c r="X1088"/>
      <c r="Y1088"/>
      <c r="Z1088"/>
      <c r="AA1088"/>
      <c r="AB1088"/>
      <c r="AJ1088"/>
    </row>
    <row r="1089" spans="14:36" x14ac:dyDescent="0.3">
      <c r="N1089"/>
      <c r="O1089"/>
      <c r="P1089"/>
      <c r="Q1089"/>
      <c r="R1089"/>
      <c r="S1089"/>
      <c r="T1089"/>
      <c r="V1089"/>
      <c r="W1089"/>
      <c r="X1089"/>
      <c r="Y1089"/>
      <c r="Z1089"/>
      <c r="AA1089"/>
      <c r="AB1089"/>
      <c r="AJ1089"/>
    </row>
    <row r="1090" spans="14:36" x14ac:dyDescent="0.3">
      <c r="N1090"/>
      <c r="O1090"/>
      <c r="P1090"/>
      <c r="Q1090"/>
      <c r="R1090"/>
      <c r="S1090"/>
      <c r="T1090"/>
      <c r="V1090"/>
      <c r="W1090"/>
      <c r="X1090"/>
      <c r="Y1090"/>
      <c r="Z1090"/>
      <c r="AA1090"/>
      <c r="AB1090"/>
      <c r="AJ1090"/>
    </row>
    <row r="1091" spans="14:36" x14ac:dyDescent="0.3">
      <c r="N1091"/>
      <c r="O1091"/>
      <c r="P1091"/>
      <c r="Q1091"/>
      <c r="R1091"/>
      <c r="S1091"/>
      <c r="T1091"/>
      <c r="V1091"/>
      <c r="W1091"/>
      <c r="X1091"/>
      <c r="Y1091"/>
      <c r="Z1091"/>
      <c r="AA1091"/>
      <c r="AB1091"/>
      <c r="AJ1091"/>
    </row>
    <row r="1092" spans="14:36" x14ac:dyDescent="0.3">
      <c r="N1092"/>
      <c r="O1092"/>
      <c r="P1092"/>
      <c r="Q1092"/>
      <c r="R1092"/>
      <c r="S1092"/>
      <c r="T1092"/>
      <c r="V1092"/>
      <c r="W1092"/>
      <c r="X1092"/>
      <c r="Y1092"/>
      <c r="Z1092"/>
      <c r="AA1092"/>
      <c r="AB1092"/>
      <c r="AJ1092"/>
    </row>
    <row r="1093" spans="14:36" x14ac:dyDescent="0.3">
      <c r="N1093"/>
      <c r="O1093"/>
      <c r="P1093"/>
      <c r="Q1093"/>
      <c r="R1093"/>
      <c r="S1093"/>
      <c r="T1093"/>
      <c r="V1093"/>
      <c r="W1093"/>
      <c r="X1093"/>
      <c r="Y1093"/>
      <c r="Z1093"/>
      <c r="AA1093"/>
      <c r="AB1093"/>
      <c r="AJ1093"/>
    </row>
    <row r="1094" spans="14:36" x14ac:dyDescent="0.3">
      <c r="N1094"/>
      <c r="O1094"/>
      <c r="P1094"/>
      <c r="Q1094"/>
      <c r="R1094"/>
      <c r="S1094"/>
      <c r="T1094"/>
      <c r="V1094"/>
      <c r="W1094"/>
      <c r="X1094"/>
      <c r="Y1094"/>
      <c r="Z1094"/>
      <c r="AA1094"/>
      <c r="AB1094"/>
      <c r="AJ1094"/>
    </row>
    <row r="1095" spans="14:36" x14ac:dyDescent="0.3">
      <c r="N1095"/>
      <c r="O1095"/>
      <c r="P1095"/>
      <c r="Q1095"/>
      <c r="R1095"/>
      <c r="S1095"/>
      <c r="T1095"/>
      <c r="V1095"/>
      <c r="W1095"/>
      <c r="X1095"/>
      <c r="Y1095"/>
      <c r="Z1095"/>
      <c r="AA1095"/>
      <c r="AB1095"/>
      <c r="AJ1095"/>
    </row>
    <row r="1096" spans="14:36" x14ac:dyDescent="0.3">
      <c r="N1096"/>
      <c r="O1096"/>
      <c r="P1096"/>
      <c r="Q1096"/>
      <c r="R1096"/>
      <c r="S1096"/>
      <c r="T1096"/>
      <c r="V1096"/>
      <c r="W1096"/>
      <c r="X1096"/>
      <c r="Y1096"/>
      <c r="Z1096"/>
      <c r="AA1096"/>
      <c r="AB1096"/>
      <c r="AJ1096"/>
    </row>
    <row r="1097" spans="14:36" x14ac:dyDescent="0.3">
      <c r="N1097"/>
      <c r="O1097"/>
      <c r="P1097"/>
      <c r="Q1097"/>
      <c r="R1097"/>
      <c r="S1097"/>
      <c r="T1097"/>
      <c r="V1097"/>
      <c r="W1097"/>
      <c r="X1097"/>
      <c r="Y1097"/>
      <c r="Z1097"/>
      <c r="AA1097"/>
      <c r="AB1097"/>
      <c r="AJ1097"/>
    </row>
    <row r="1098" spans="14:36" x14ac:dyDescent="0.3">
      <c r="N1098"/>
      <c r="O1098"/>
      <c r="P1098"/>
      <c r="Q1098"/>
      <c r="R1098"/>
      <c r="S1098"/>
      <c r="T1098"/>
      <c r="V1098"/>
      <c r="W1098"/>
      <c r="X1098"/>
      <c r="Y1098"/>
      <c r="Z1098"/>
      <c r="AA1098"/>
      <c r="AB1098"/>
      <c r="AJ1098"/>
    </row>
    <row r="1099" spans="14:36" x14ac:dyDescent="0.3">
      <c r="N1099"/>
      <c r="O1099"/>
      <c r="P1099"/>
      <c r="Q1099"/>
      <c r="R1099"/>
      <c r="S1099"/>
      <c r="T1099"/>
      <c r="V1099"/>
      <c r="W1099"/>
      <c r="X1099"/>
      <c r="Y1099"/>
      <c r="Z1099"/>
      <c r="AA1099"/>
      <c r="AB1099"/>
      <c r="AJ1099"/>
    </row>
    <row r="1100" spans="14:36" x14ac:dyDescent="0.3">
      <c r="N1100"/>
      <c r="O1100"/>
      <c r="P1100"/>
      <c r="Q1100"/>
      <c r="R1100"/>
      <c r="S1100"/>
      <c r="T1100"/>
      <c r="V1100"/>
      <c r="W1100"/>
      <c r="X1100"/>
      <c r="Y1100"/>
      <c r="Z1100"/>
      <c r="AA1100"/>
      <c r="AB1100"/>
      <c r="AJ1100"/>
    </row>
    <row r="1101" spans="14:36" x14ac:dyDescent="0.3">
      <c r="N1101"/>
      <c r="O1101"/>
      <c r="P1101"/>
      <c r="Q1101"/>
      <c r="R1101"/>
      <c r="S1101"/>
      <c r="T1101"/>
      <c r="V1101"/>
      <c r="W1101"/>
      <c r="X1101"/>
      <c r="Y1101"/>
      <c r="Z1101"/>
      <c r="AA1101"/>
      <c r="AB1101"/>
      <c r="AJ1101"/>
    </row>
    <row r="1102" spans="14:36" x14ac:dyDescent="0.3">
      <c r="N1102"/>
      <c r="O1102"/>
      <c r="P1102"/>
      <c r="Q1102"/>
      <c r="R1102"/>
      <c r="S1102"/>
      <c r="T1102"/>
      <c r="V1102"/>
      <c r="W1102"/>
      <c r="X1102"/>
      <c r="Y1102"/>
      <c r="Z1102"/>
      <c r="AA1102"/>
      <c r="AB1102"/>
      <c r="AJ1102"/>
    </row>
    <row r="1103" spans="14:36" x14ac:dyDescent="0.3">
      <c r="N1103"/>
      <c r="O1103"/>
      <c r="P1103"/>
      <c r="Q1103"/>
      <c r="R1103"/>
      <c r="S1103"/>
      <c r="T1103"/>
      <c r="V1103"/>
      <c r="W1103"/>
      <c r="X1103"/>
      <c r="Y1103"/>
      <c r="Z1103"/>
      <c r="AA1103"/>
      <c r="AB1103"/>
      <c r="AJ1103"/>
    </row>
    <row r="1104" spans="14:36" x14ac:dyDescent="0.3">
      <c r="N1104"/>
      <c r="O1104"/>
      <c r="P1104"/>
      <c r="Q1104"/>
      <c r="R1104"/>
      <c r="S1104"/>
      <c r="T1104"/>
      <c r="V1104"/>
      <c r="W1104"/>
      <c r="X1104"/>
      <c r="Y1104"/>
      <c r="Z1104"/>
      <c r="AA1104"/>
      <c r="AB1104"/>
      <c r="AJ1104"/>
    </row>
    <row r="1105" spans="14:36" x14ac:dyDescent="0.3">
      <c r="N1105"/>
      <c r="O1105"/>
      <c r="P1105"/>
      <c r="Q1105"/>
      <c r="R1105"/>
      <c r="S1105"/>
      <c r="T1105"/>
      <c r="V1105"/>
      <c r="W1105"/>
      <c r="X1105"/>
      <c r="Y1105"/>
      <c r="Z1105"/>
      <c r="AA1105"/>
      <c r="AB1105"/>
      <c r="AJ1105"/>
    </row>
    <row r="1106" spans="14:36" x14ac:dyDescent="0.3">
      <c r="N1106"/>
      <c r="O1106"/>
      <c r="P1106"/>
      <c r="Q1106"/>
      <c r="R1106"/>
      <c r="S1106"/>
      <c r="T1106"/>
      <c r="V1106"/>
      <c r="W1106"/>
      <c r="X1106"/>
      <c r="Y1106"/>
      <c r="Z1106"/>
      <c r="AA1106"/>
      <c r="AB1106"/>
      <c r="AJ1106"/>
    </row>
    <row r="1107" spans="14:36" x14ac:dyDescent="0.3">
      <c r="N1107"/>
      <c r="O1107"/>
      <c r="P1107"/>
      <c r="Q1107"/>
      <c r="R1107"/>
      <c r="S1107"/>
      <c r="T1107"/>
      <c r="V1107"/>
      <c r="W1107"/>
      <c r="X1107"/>
      <c r="Y1107"/>
      <c r="Z1107"/>
      <c r="AA1107"/>
      <c r="AB1107"/>
      <c r="AJ1107"/>
    </row>
    <row r="1108" spans="14:36" x14ac:dyDescent="0.3">
      <c r="N1108"/>
      <c r="O1108"/>
      <c r="P1108"/>
      <c r="Q1108"/>
      <c r="R1108"/>
      <c r="S1108"/>
      <c r="T1108"/>
      <c r="V1108"/>
      <c r="W1108"/>
      <c r="X1108"/>
      <c r="Y1108"/>
      <c r="Z1108"/>
      <c r="AA1108"/>
      <c r="AB1108"/>
      <c r="AJ1108"/>
    </row>
    <row r="1109" spans="14:36" x14ac:dyDescent="0.3">
      <c r="N1109"/>
      <c r="O1109"/>
      <c r="P1109"/>
      <c r="Q1109"/>
      <c r="R1109"/>
      <c r="S1109"/>
      <c r="T1109"/>
      <c r="V1109"/>
      <c r="W1109"/>
      <c r="X1109"/>
      <c r="Y1109"/>
      <c r="Z1109"/>
      <c r="AA1109"/>
      <c r="AB1109"/>
      <c r="AJ1109"/>
    </row>
    <row r="1110" spans="14:36" x14ac:dyDescent="0.3">
      <c r="N1110"/>
      <c r="O1110"/>
      <c r="P1110"/>
      <c r="Q1110"/>
      <c r="R1110"/>
      <c r="S1110"/>
      <c r="T1110"/>
      <c r="V1110"/>
      <c r="W1110"/>
      <c r="X1110"/>
      <c r="Y1110"/>
      <c r="Z1110"/>
      <c r="AA1110"/>
      <c r="AB1110"/>
      <c r="AJ1110"/>
    </row>
    <row r="1111" spans="14:36" x14ac:dyDescent="0.3">
      <c r="N1111"/>
      <c r="O1111"/>
      <c r="P1111"/>
      <c r="Q1111"/>
      <c r="R1111"/>
      <c r="S1111"/>
      <c r="T1111"/>
      <c r="V1111"/>
      <c r="W1111"/>
      <c r="X1111"/>
      <c r="Y1111"/>
      <c r="Z1111"/>
      <c r="AA1111"/>
      <c r="AB1111"/>
      <c r="AJ1111"/>
    </row>
    <row r="1112" spans="14:36" x14ac:dyDescent="0.3">
      <c r="N1112"/>
      <c r="O1112"/>
      <c r="P1112"/>
      <c r="Q1112"/>
      <c r="R1112"/>
      <c r="S1112"/>
      <c r="T1112"/>
      <c r="V1112"/>
      <c r="W1112"/>
      <c r="X1112"/>
      <c r="Y1112"/>
      <c r="Z1112"/>
      <c r="AA1112"/>
      <c r="AB1112"/>
      <c r="AJ1112"/>
    </row>
    <row r="1113" spans="14:36" x14ac:dyDescent="0.3">
      <c r="N1113"/>
      <c r="O1113"/>
      <c r="P1113"/>
      <c r="Q1113"/>
      <c r="R1113"/>
      <c r="S1113"/>
      <c r="T1113"/>
      <c r="V1113"/>
      <c r="W1113"/>
      <c r="X1113"/>
      <c r="Y1113"/>
      <c r="Z1113"/>
      <c r="AA1113"/>
      <c r="AB1113"/>
      <c r="AJ1113"/>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314"/>
  <sheetViews>
    <sheetView topLeftCell="J1" workbookViewId="0">
      <selection activeCell="S13" sqref="S13"/>
    </sheetView>
  </sheetViews>
  <sheetFormatPr defaultRowHeight="14.4" x14ac:dyDescent="0.3"/>
  <cols>
    <col min="1" max="1" width="14.21875" bestFit="1" customWidth="1"/>
    <col min="2" max="2" width="11.77734375" bestFit="1" customWidth="1"/>
    <col min="3" max="3" width="20.21875" bestFit="1" customWidth="1"/>
    <col min="4" max="4" width="19.5546875" bestFit="1" customWidth="1"/>
    <col min="5" max="5" width="16.109375" bestFit="1" customWidth="1"/>
    <col min="6" max="6" width="15.5546875" bestFit="1" customWidth="1"/>
    <col min="7" max="7" width="21.5546875" bestFit="1" customWidth="1"/>
    <col min="8" max="8" width="47.44140625" bestFit="1" customWidth="1"/>
    <col min="9" max="9" width="80.88671875" bestFit="1" customWidth="1"/>
    <col min="10" max="10" width="11.21875" bestFit="1" customWidth="1"/>
    <col min="11" max="11" width="14" bestFit="1" customWidth="1"/>
    <col min="12" max="12" width="11.88671875" bestFit="1" customWidth="1"/>
    <col min="13" max="13" width="15" bestFit="1" customWidth="1"/>
    <col min="14" max="14" width="11.88671875" bestFit="1" customWidth="1"/>
    <col min="15" max="15" width="14.33203125" bestFit="1" customWidth="1"/>
    <col min="16" max="16" width="12.5546875" bestFit="1" customWidth="1"/>
    <col min="17" max="17" width="12.21875" bestFit="1" customWidth="1"/>
    <col min="18" max="18" width="14.6640625" bestFit="1" customWidth="1"/>
    <col min="19" max="19" width="12.88671875" bestFit="1" customWidth="1"/>
    <col min="20" max="20" width="53.21875" style="56" bestFit="1" customWidth="1"/>
  </cols>
  <sheetData>
    <row r="1" spans="1:20" x14ac:dyDescent="0.3">
      <c r="A1" t="s">
        <v>1</v>
      </c>
      <c r="B1" t="s">
        <v>0</v>
      </c>
      <c r="C1" t="s">
        <v>197</v>
      </c>
      <c r="D1" t="s">
        <v>100</v>
      </c>
      <c r="E1" t="s">
        <v>198</v>
      </c>
      <c r="F1" t="s">
        <v>101</v>
      </c>
      <c r="G1" t="s">
        <v>116</v>
      </c>
      <c r="H1" t="s">
        <v>102</v>
      </c>
      <c r="I1" t="s">
        <v>103</v>
      </c>
      <c r="J1" t="s">
        <v>199</v>
      </c>
      <c r="K1" t="s">
        <v>200</v>
      </c>
      <c r="L1" t="s">
        <v>201</v>
      </c>
      <c r="M1" t="s">
        <v>104</v>
      </c>
      <c r="N1" t="s">
        <v>202</v>
      </c>
      <c r="O1" t="s">
        <v>203</v>
      </c>
      <c r="P1" t="s">
        <v>204</v>
      </c>
      <c r="Q1" t="s">
        <v>205</v>
      </c>
      <c r="R1" t="s">
        <v>206</v>
      </c>
      <c r="S1" t="s">
        <v>207</v>
      </c>
      <c r="T1" s="56" t="s">
        <v>242</v>
      </c>
    </row>
    <row r="2" spans="1:20" x14ac:dyDescent="0.3">
      <c r="A2" s="1">
        <v>42893</v>
      </c>
      <c r="B2" s="56">
        <v>592948</v>
      </c>
      <c r="C2" s="56" t="s">
        <v>146</v>
      </c>
      <c r="D2" s="56" t="s">
        <v>1065</v>
      </c>
      <c r="E2" s="56" t="s">
        <v>240</v>
      </c>
      <c r="F2" s="56" t="s">
        <v>105</v>
      </c>
      <c r="G2" s="56">
        <v>1</v>
      </c>
      <c r="H2" s="56" t="s">
        <v>194</v>
      </c>
      <c r="I2" s="56" t="s">
        <v>1057</v>
      </c>
      <c r="J2" s="56" t="s">
        <v>276</v>
      </c>
      <c r="K2" s="56" t="s">
        <v>277</v>
      </c>
      <c r="L2" s="56" t="s">
        <v>278</v>
      </c>
      <c r="M2" s="56">
        <v>400000</v>
      </c>
      <c r="N2" s="56">
        <v>90000</v>
      </c>
      <c r="O2" s="56">
        <v>0</v>
      </c>
      <c r="P2" s="56">
        <v>0</v>
      </c>
      <c r="Q2" s="56">
        <v>100000</v>
      </c>
      <c r="R2" s="56">
        <v>100000</v>
      </c>
      <c r="S2" s="56">
        <v>400000</v>
      </c>
      <c r="T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3" spans="1:20" x14ac:dyDescent="0.3">
      <c r="A3" s="1">
        <v>42893</v>
      </c>
      <c r="B3" s="56">
        <v>592948</v>
      </c>
      <c r="C3" s="56" t="s">
        <v>146</v>
      </c>
      <c r="D3" s="56" t="s">
        <v>1065</v>
      </c>
      <c r="E3" s="56" t="s">
        <v>240</v>
      </c>
      <c r="F3" s="56" t="s">
        <v>110</v>
      </c>
      <c r="G3" s="56">
        <v>1</v>
      </c>
      <c r="H3" s="56" t="s">
        <v>241</v>
      </c>
      <c r="I3" s="56" t="s">
        <v>252</v>
      </c>
      <c r="J3" s="56" t="s">
        <v>276</v>
      </c>
      <c r="K3" s="56" t="s">
        <v>277</v>
      </c>
      <c r="L3" s="56" t="s">
        <v>278</v>
      </c>
      <c r="M3" s="56"/>
      <c r="N3" s="56">
        <v>1</v>
      </c>
      <c r="O3" s="56">
        <v>1</v>
      </c>
      <c r="P3" s="56">
        <v>0</v>
      </c>
      <c r="Q3" s="56">
        <v>0</v>
      </c>
      <c r="R3" s="56">
        <v>0</v>
      </c>
      <c r="S3" s="56">
        <v>2</v>
      </c>
      <c r="T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4" spans="1:20" x14ac:dyDescent="0.3">
      <c r="A4" s="1">
        <v>42893</v>
      </c>
      <c r="B4" s="56">
        <v>592948</v>
      </c>
      <c r="C4" s="56" t="s">
        <v>146</v>
      </c>
      <c r="D4" s="56" t="s">
        <v>1065</v>
      </c>
      <c r="E4" s="56" t="s">
        <v>240</v>
      </c>
      <c r="F4" s="56" t="s">
        <v>188</v>
      </c>
      <c r="G4" s="56">
        <v>1</v>
      </c>
      <c r="H4" s="56" t="s">
        <v>241</v>
      </c>
      <c r="I4" s="56" t="s">
        <v>189</v>
      </c>
      <c r="J4" s="56" t="s">
        <v>276</v>
      </c>
      <c r="K4" s="56" t="s">
        <v>277</v>
      </c>
      <c r="L4" s="56" t="s">
        <v>278</v>
      </c>
      <c r="M4" s="56"/>
      <c r="N4" s="56">
        <v>2</v>
      </c>
      <c r="O4" s="56">
        <v>1</v>
      </c>
      <c r="P4" s="56">
        <v>0</v>
      </c>
      <c r="Q4" s="56"/>
      <c r="R4" s="56"/>
      <c r="S4" s="56">
        <v>3</v>
      </c>
      <c r="T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5" spans="1:20" x14ac:dyDescent="0.3">
      <c r="A5" s="1">
        <v>42893</v>
      </c>
      <c r="B5" s="56">
        <v>592948</v>
      </c>
      <c r="C5" s="56" t="s">
        <v>146</v>
      </c>
      <c r="D5" s="56" t="s">
        <v>1065</v>
      </c>
      <c r="E5" s="56" t="s">
        <v>240</v>
      </c>
      <c r="F5" s="56" t="s">
        <v>110</v>
      </c>
      <c r="G5" s="56">
        <v>1</v>
      </c>
      <c r="H5" s="56" t="s">
        <v>241</v>
      </c>
      <c r="I5" s="56" t="s">
        <v>111</v>
      </c>
      <c r="J5" s="56" t="s">
        <v>276</v>
      </c>
      <c r="K5" s="56" t="s">
        <v>277</v>
      </c>
      <c r="L5" s="56" t="s">
        <v>278</v>
      </c>
      <c r="M5" s="56"/>
      <c r="N5" s="56">
        <v>2</v>
      </c>
      <c r="O5" s="56">
        <v>1</v>
      </c>
      <c r="P5" s="56">
        <v>1</v>
      </c>
      <c r="Q5" s="56"/>
      <c r="R5" s="56"/>
      <c r="S5" s="56">
        <v>3</v>
      </c>
      <c r="T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6" spans="1:20" x14ac:dyDescent="0.3">
      <c r="A6" s="1">
        <v>42893</v>
      </c>
      <c r="B6" s="56">
        <v>592948</v>
      </c>
      <c r="C6" s="56" t="s">
        <v>146</v>
      </c>
      <c r="D6" s="56" t="s">
        <v>1065</v>
      </c>
      <c r="E6" s="56" t="s">
        <v>240</v>
      </c>
      <c r="F6" s="56" t="s">
        <v>188</v>
      </c>
      <c r="G6" s="56">
        <v>0</v>
      </c>
      <c r="H6" s="56" t="s">
        <v>241</v>
      </c>
      <c r="I6" s="56" t="s">
        <v>1074</v>
      </c>
      <c r="J6" s="56" t="s">
        <v>276</v>
      </c>
      <c r="K6" s="56" t="s">
        <v>277</v>
      </c>
      <c r="L6" s="56" t="s">
        <v>278</v>
      </c>
      <c r="M6" s="56"/>
      <c r="N6" s="56">
        <v>15</v>
      </c>
      <c r="O6" s="56"/>
      <c r="P6" s="56">
        <v>1</v>
      </c>
      <c r="Q6" s="56">
        <v>10</v>
      </c>
      <c r="R6" s="56">
        <v>2</v>
      </c>
      <c r="S6" s="56">
        <v>3</v>
      </c>
      <c r="T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7" spans="1:20" x14ac:dyDescent="0.3">
      <c r="A7" s="1">
        <v>42893</v>
      </c>
      <c r="B7" s="56">
        <v>592948</v>
      </c>
      <c r="C7" s="56" t="s">
        <v>146</v>
      </c>
      <c r="D7" s="56" t="s">
        <v>1065</v>
      </c>
      <c r="E7" s="56" t="s">
        <v>240</v>
      </c>
      <c r="F7" s="56" t="s">
        <v>188</v>
      </c>
      <c r="G7" s="56">
        <v>0</v>
      </c>
      <c r="H7" s="56" t="s">
        <v>241</v>
      </c>
      <c r="I7" s="56" t="s">
        <v>1100</v>
      </c>
      <c r="J7" s="56" t="s">
        <v>276</v>
      </c>
      <c r="K7" s="56" t="s">
        <v>277</v>
      </c>
      <c r="L7" s="56" t="s">
        <v>278</v>
      </c>
      <c r="M7" s="56"/>
      <c r="N7" s="56">
        <v>1284</v>
      </c>
      <c r="O7" s="56"/>
      <c r="P7" s="56">
        <v>101</v>
      </c>
      <c r="Q7" s="56">
        <v>1100</v>
      </c>
      <c r="R7" s="56">
        <v>100</v>
      </c>
      <c r="S7" s="56">
        <v>300</v>
      </c>
      <c r="T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8" spans="1:20" x14ac:dyDescent="0.3">
      <c r="A8" s="1">
        <v>42893</v>
      </c>
      <c r="B8" s="56">
        <v>592948</v>
      </c>
      <c r="C8" s="56" t="s">
        <v>146</v>
      </c>
      <c r="D8" s="56" t="s">
        <v>1065</v>
      </c>
      <c r="E8" s="56" t="s">
        <v>240</v>
      </c>
      <c r="F8" s="56" t="s">
        <v>188</v>
      </c>
      <c r="G8" s="56">
        <v>1</v>
      </c>
      <c r="H8" s="56" t="s">
        <v>241</v>
      </c>
      <c r="I8" s="56" t="s">
        <v>190</v>
      </c>
      <c r="J8" s="56" t="s">
        <v>276</v>
      </c>
      <c r="K8" s="56" t="s">
        <v>277</v>
      </c>
      <c r="L8" s="56" t="s">
        <v>278</v>
      </c>
      <c r="M8" s="56"/>
      <c r="N8" s="56">
        <v>204</v>
      </c>
      <c r="O8" s="56">
        <v>20</v>
      </c>
      <c r="P8" s="56">
        <v>35</v>
      </c>
      <c r="Q8" s="56">
        <v>110</v>
      </c>
      <c r="R8" s="56">
        <v>0</v>
      </c>
      <c r="S8" s="56">
        <v>90</v>
      </c>
      <c r="T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9" spans="1:20" x14ac:dyDescent="0.3">
      <c r="A9" s="1">
        <v>42893</v>
      </c>
      <c r="B9" s="56">
        <v>592948</v>
      </c>
      <c r="C9" s="56" t="s">
        <v>146</v>
      </c>
      <c r="D9" s="56" t="s">
        <v>1065</v>
      </c>
      <c r="E9" s="56" t="s">
        <v>240</v>
      </c>
      <c r="F9" s="56" t="s">
        <v>188</v>
      </c>
      <c r="G9" s="56">
        <v>1</v>
      </c>
      <c r="H9" s="56" t="s">
        <v>241</v>
      </c>
      <c r="I9" s="56" t="s">
        <v>191</v>
      </c>
      <c r="J9" s="56" t="s">
        <v>276</v>
      </c>
      <c r="K9" s="56" t="s">
        <v>277</v>
      </c>
      <c r="L9" s="56" t="s">
        <v>278</v>
      </c>
      <c r="M9" s="56"/>
      <c r="N9" s="56">
        <v>103</v>
      </c>
      <c r="O9" s="56">
        <v>0</v>
      </c>
      <c r="P9" s="56">
        <v>23</v>
      </c>
      <c r="Q9" s="56">
        <v>88</v>
      </c>
      <c r="R9" s="56">
        <v>0</v>
      </c>
      <c r="S9" s="56">
        <v>72</v>
      </c>
      <c r="T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0" spans="1:20" x14ac:dyDescent="0.3">
      <c r="A10" s="1">
        <v>42893</v>
      </c>
      <c r="B10" s="56">
        <v>592948</v>
      </c>
      <c r="C10" s="56" t="s">
        <v>146</v>
      </c>
      <c r="D10" s="56" t="s">
        <v>1065</v>
      </c>
      <c r="E10" s="56" t="s">
        <v>240</v>
      </c>
      <c r="F10" s="56" t="s">
        <v>188</v>
      </c>
      <c r="G10" s="56">
        <v>1</v>
      </c>
      <c r="H10" s="56" t="s">
        <v>241</v>
      </c>
      <c r="I10" s="56" t="s">
        <v>192</v>
      </c>
      <c r="J10" s="56" t="s">
        <v>276</v>
      </c>
      <c r="K10" s="56" t="s">
        <v>277</v>
      </c>
      <c r="L10" s="56" t="s">
        <v>278</v>
      </c>
      <c r="M10" s="56"/>
      <c r="N10" s="56">
        <v>119</v>
      </c>
      <c r="O10" s="56">
        <v>0</v>
      </c>
      <c r="P10" s="56">
        <v>94</v>
      </c>
      <c r="Q10" s="56">
        <v>76</v>
      </c>
      <c r="R10" s="56">
        <v>0</v>
      </c>
      <c r="S10" s="56">
        <v>64</v>
      </c>
      <c r="T1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1" spans="1:20" x14ac:dyDescent="0.3">
      <c r="A11" s="1">
        <v>42893</v>
      </c>
      <c r="B11" s="56">
        <v>592948</v>
      </c>
      <c r="C11" s="56" t="s">
        <v>146</v>
      </c>
      <c r="D11" s="56" t="s">
        <v>1065</v>
      </c>
      <c r="E11" s="56" t="s">
        <v>240</v>
      </c>
      <c r="F11" s="56" t="s">
        <v>188</v>
      </c>
      <c r="G11" s="56">
        <v>1</v>
      </c>
      <c r="H11" s="56" t="s">
        <v>241</v>
      </c>
      <c r="I11" s="56" t="s">
        <v>195</v>
      </c>
      <c r="J11" s="56" t="s">
        <v>276</v>
      </c>
      <c r="K11" s="56" t="s">
        <v>277</v>
      </c>
      <c r="L11" s="56" t="s">
        <v>278</v>
      </c>
      <c r="M11" s="56"/>
      <c r="N11" s="56">
        <v>3</v>
      </c>
      <c r="O11" s="56">
        <v>3</v>
      </c>
      <c r="P11" s="56">
        <v>1</v>
      </c>
      <c r="Q11" s="56"/>
      <c r="R11" s="56"/>
      <c r="S11" s="56">
        <v>9</v>
      </c>
      <c r="T1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2" spans="1:20" x14ac:dyDescent="0.3">
      <c r="A12" s="1">
        <v>42893</v>
      </c>
      <c r="B12" s="56">
        <v>592948</v>
      </c>
      <c r="C12" s="56" t="s">
        <v>146</v>
      </c>
      <c r="D12" s="56" t="s">
        <v>1065</v>
      </c>
      <c r="E12" s="56" t="s">
        <v>240</v>
      </c>
      <c r="F12" s="56" t="s">
        <v>188</v>
      </c>
      <c r="G12" s="56">
        <v>0</v>
      </c>
      <c r="H12" s="56" t="s">
        <v>241</v>
      </c>
      <c r="I12" s="56" t="s">
        <v>1104</v>
      </c>
      <c r="J12" s="56" t="s">
        <v>276</v>
      </c>
      <c r="K12" s="56" t="s">
        <v>277</v>
      </c>
      <c r="L12" s="56" t="s">
        <v>278</v>
      </c>
      <c r="M12" s="56"/>
      <c r="N12" s="56">
        <v>2</v>
      </c>
      <c r="O12" s="56">
        <v>0</v>
      </c>
      <c r="P12" s="56">
        <v>0</v>
      </c>
      <c r="Q12" s="56">
        <v>0</v>
      </c>
      <c r="R12" s="56">
        <v>0</v>
      </c>
      <c r="S12" s="56">
        <v>1</v>
      </c>
      <c r="T1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3" spans="1:20" x14ac:dyDescent="0.3">
      <c r="A13" s="1">
        <v>42893</v>
      </c>
      <c r="B13" s="56">
        <v>592948</v>
      </c>
      <c r="C13" s="56" t="s">
        <v>146</v>
      </c>
      <c r="D13" s="56" t="s">
        <v>1065</v>
      </c>
      <c r="E13" s="56" t="s">
        <v>240</v>
      </c>
      <c r="F13" s="56" t="s">
        <v>188</v>
      </c>
      <c r="G13" s="56">
        <v>0</v>
      </c>
      <c r="H13" s="56" t="s">
        <v>241</v>
      </c>
      <c r="I13" s="56" t="s">
        <v>1132</v>
      </c>
      <c r="J13" s="56" t="s">
        <v>276</v>
      </c>
      <c r="K13" s="56" t="s">
        <v>277</v>
      </c>
      <c r="L13" s="56" t="s">
        <v>278</v>
      </c>
      <c r="M13" s="56"/>
      <c r="N13" s="56">
        <v>2</v>
      </c>
      <c r="O13" s="56">
        <v>0</v>
      </c>
      <c r="P13" s="56">
        <v>1</v>
      </c>
      <c r="Q13" s="56">
        <v>0</v>
      </c>
      <c r="R13" s="56">
        <v>1</v>
      </c>
      <c r="S13" s="56">
        <v>3</v>
      </c>
      <c r="T1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4" spans="1:20" x14ac:dyDescent="0.3">
      <c r="A14" s="1">
        <v>42893</v>
      </c>
      <c r="B14" s="56">
        <v>592948</v>
      </c>
      <c r="C14" s="56" t="s">
        <v>146</v>
      </c>
      <c r="D14" s="56" t="s">
        <v>1065</v>
      </c>
      <c r="E14" s="56" t="s">
        <v>240</v>
      </c>
      <c r="F14" s="56" t="s">
        <v>110</v>
      </c>
      <c r="G14" s="56">
        <v>1</v>
      </c>
      <c r="H14" s="56" t="s">
        <v>241</v>
      </c>
      <c r="I14" s="56" t="s">
        <v>112</v>
      </c>
      <c r="J14" s="56" t="s">
        <v>276</v>
      </c>
      <c r="K14" s="56" t="s">
        <v>277</v>
      </c>
      <c r="L14" s="56" t="s">
        <v>278</v>
      </c>
      <c r="M14" s="56"/>
      <c r="N14" s="56">
        <v>2</v>
      </c>
      <c r="O14" s="56">
        <v>2</v>
      </c>
      <c r="P14" s="56">
        <v>1</v>
      </c>
      <c r="Q14" s="56"/>
      <c r="R14" s="56"/>
      <c r="S14" s="56">
        <v>9</v>
      </c>
      <c r="T1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5" spans="1:20" x14ac:dyDescent="0.3">
      <c r="A15" s="1">
        <v>42893</v>
      </c>
      <c r="B15" s="56">
        <v>592948</v>
      </c>
      <c r="C15" s="56" t="s">
        <v>146</v>
      </c>
      <c r="D15" s="56" t="s">
        <v>1065</v>
      </c>
      <c r="E15" s="56" t="s">
        <v>240</v>
      </c>
      <c r="F15" s="56" t="s">
        <v>188</v>
      </c>
      <c r="G15" s="56">
        <v>1</v>
      </c>
      <c r="H15" s="56" t="s">
        <v>241</v>
      </c>
      <c r="I15" s="56" t="s">
        <v>238</v>
      </c>
      <c r="J15" s="56" t="s">
        <v>276</v>
      </c>
      <c r="K15" s="56" t="s">
        <v>277</v>
      </c>
      <c r="L15" s="56" t="s">
        <v>278</v>
      </c>
      <c r="M15" s="56"/>
      <c r="N15" s="56">
        <v>7</v>
      </c>
      <c r="O15" s="56">
        <v>3</v>
      </c>
      <c r="P15" s="56">
        <v>5</v>
      </c>
      <c r="Q15" s="56">
        <v>3</v>
      </c>
      <c r="R15" s="56">
        <v>0</v>
      </c>
      <c r="S15" s="56">
        <v>1</v>
      </c>
      <c r="T1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6" spans="1:20" x14ac:dyDescent="0.3">
      <c r="A16" s="1">
        <v>42893</v>
      </c>
      <c r="B16" s="56">
        <v>592948</v>
      </c>
      <c r="C16" s="56" t="s">
        <v>146</v>
      </c>
      <c r="D16" s="56" t="s">
        <v>1065</v>
      </c>
      <c r="E16" s="56" t="s">
        <v>240</v>
      </c>
      <c r="F16" s="56" t="s">
        <v>188</v>
      </c>
      <c r="G16" s="56">
        <v>1</v>
      </c>
      <c r="H16" s="56" t="s">
        <v>241</v>
      </c>
      <c r="I16" s="56" t="s">
        <v>193</v>
      </c>
      <c r="J16" s="56" t="s">
        <v>276</v>
      </c>
      <c r="K16" s="56" t="s">
        <v>277</v>
      </c>
      <c r="L16" s="56" t="s">
        <v>278</v>
      </c>
      <c r="M16" s="56"/>
      <c r="N16" s="56">
        <v>9</v>
      </c>
      <c r="O16" s="56">
        <v>1</v>
      </c>
      <c r="P16" s="56">
        <v>1</v>
      </c>
      <c r="Q16" s="56">
        <v>4</v>
      </c>
      <c r="R16" s="56">
        <v>0</v>
      </c>
      <c r="S16" s="56">
        <v>2</v>
      </c>
      <c r="T1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7" spans="1:20" x14ac:dyDescent="0.3">
      <c r="A17" s="1">
        <v>42893</v>
      </c>
      <c r="B17" s="56">
        <v>594527</v>
      </c>
      <c r="C17" s="56" t="s">
        <v>146</v>
      </c>
      <c r="D17" s="56" t="s">
        <v>1178</v>
      </c>
      <c r="E17" s="56" t="s">
        <v>240</v>
      </c>
      <c r="F17" s="56" t="s">
        <v>105</v>
      </c>
      <c r="G17" s="56">
        <v>1</v>
      </c>
      <c r="H17" s="56" t="s">
        <v>194</v>
      </c>
      <c r="I17" s="56" t="s">
        <v>114</v>
      </c>
      <c r="J17" s="56" t="s">
        <v>276</v>
      </c>
      <c r="K17" s="56" t="s">
        <v>277</v>
      </c>
      <c r="L17" s="56" t="s">
        <v>278</v>
      </c>
      <c r="M17" s="56">
        <v>0</v>
      </c>
      <c r="N17" s="56">
        <v>2</v>
      </c>
      <c r="O17" s="56">
        <v>2</v>
      </c>
      <c r="P17" s="56">
        <v>0</v>
      </c>
      <c r="Q17" s="56"/>
      <c r="R17" s="56"/>
      <c r="S17" s="56">
        <v>8</v>
      </c>
      <c r="T1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18" spans="1:20" x14ac:dyDescent="0.3">
      <c r="A18" s="1">
        <v>42893</v>
      </c>
      <c r="B18" s="56">
        <v>594527</v>
      </c>
      <c r="C18" s="56" t="s">
        <v>146</v>
      </c>
      <c r="D18" s="56" t="s">
        <v>1178</v>
      </c>
      <c r="E18" s="56" t="s">
        <v>240</v>
      </c>
      <c r="F18" s="56" t="s">
        <v>110</v>
      </c>
      <c r="G18" s="56">
        <v>1</v>
      </c>
      <c r="H18" s="56" t="s">
        <v>241</v>
      </c>
      <c r="I18" s="56" t="s">
        <v>252</v>
      </c>
      <c r="J18" s="56" t="s">
        <v>276</v>
      </c>
      <c r="K18" s="56" t="s">
        <v>277</v>
      </c>
      <c r="L18" s="56" t="s">
        <v>278</v>
      </c>
      <c r="M18" s="56">
        <v>0</v>
      </c>
      <c r="N18" s="56">
        <v>2</v>
      </c>
      <c r="O18" s="56">
        <v>2</v>
      </c>
      <c r="P18" s="56">
        <v>2</v>
      </c>
      <c r="Q18" s="56"/>
      <c r="R18" s="56"/>
      <c r="S18" s="56">
        <v>8</v>
      </c>
      <c r="T1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9" spans="1:20" x14ac:dyDescent="0.3">
      <c r="A19" s="1">
        <v>42893</v>
      </c>
      <c r="B19" s="56">
        <v>594527</v>
      </c>
      <c r="C19" s="56" t="s">
        <v>146</v>
      </c>
      <c r="D19" s="56" t="s">
        <v>1178</v>
      </c>
      <c r="E19" s="56" t="s">
        <v>240</v>
      </c>
      <c r="F19" s="56" t="s">
        <v>188</v>
      </c>
      <c r="G19" s="56">
        <v>1</v>
      </c>
      <c r="H19" s="56" t="s">
        <v>241</v>
      </c>
      <c r="I19" s="56" t="s">
        <v>190</v>
      </c>
      <c r="J19" s="56" t="s">
        <v>276</v>
      </c>
      <c r="K19" s="56" t="s">
        <v>277</v>
      </c>
      <c r="L19" s="56" t="s">
        <v>278</v>
      </c>
      <c r="M19" s="56"/>
      <c r="N19" s="56">
        <v>110</v>
      </c>
      <c r="O19" s="56">
        <v>0</v>
      </c>
      <c r="P19" s="56">
        <v>30</v>
      </c>
      <c r="Q19" s="56">
        <v>45</v>
      </c>
      <c r="R19" s="56"/>
      <c r="S19" s="56">
        <v>15</v>
      </c>
      <c r="T1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0" spans="1:20" x14ac:dyDescent="0.3">
      <c r="A20" s="1">
        <v>42893</v>
      </c>
      <c r="B20" s="56">
        <v>594527</v>
      </c>
      <c r="C20" s="56" t="s">
        <v>146</v>
      </c>
      <c r="D20" s="56" t="s">
        <v>1178</v>
      </c>
      <c r="E20" s="56" t="s">
        <v>240</v>
      </c>
      <c r="F20" s="56" t="s">
        <v>188</v>
      </c>
      <c r="G20" s="56">
        <v>0</v>
      </c>
      <c r="H20" s="56" t="s">
        <v>241</v>
      </c>
      <c r="I20" s="56" t="s">
        <v>1186</v>
      </c>
      <c r="J20" s="56" t="s">
        <v>276</v>
      </c>
      <c r="K20" s="56" t="s">
        <v>277</v>
      </c>
      <c r="L20" s="56" t="s">
        <v>278</v>
      </c>
      <c r="M20" s="56"/>
      <c r="N20" s="56">
        <v>2</v>
      </c>
      <c r="O20" s="56">
        <v>1</v>
      </c>
      <c r="P20" s="56">
        <v>0</v>
      </c>
      <c r="Q20" s="56"/>
      <c r="R20" s="56"/>
      <c r="S20" s="56">
        <v>3</v>
      </c>
      <c r="T2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1" spans="1:20" x14ac:dyDescent="0.3">
      <c r="A21" s="1">
        <v>42893</v>
      </c>
      <c r="B21" s="56">
        <v>594527</v>
      </c>
      <c r="C21" s="56" t="s">
        <v>146</v>
      </c>
      <c r="D21" s="56" t="s">
        <v>1178</v>
      </c>
      <c r="E21" s="56" t="s">
        <v>240</v>
      </c>
      <c r="F21" s="56" t="s">
        <v>188</v>
      </c>
      <c r="G21" s="56">
        <v>1</v>
      </c>
      <c r="H21" s="56" t="s">
        <v>241</v>
      </c>
      <c r="I21" s="56" t="s">
        <v>238</v>
      </c>
      <c r="J21" s="56" t="s">
        <v>276</v>
      </c>
      <c r="K21" s="56" t="s">
        <v>277</v>
      </c>
      <c r="L21" s="56" t="s">
        <v>278</v>
      </c>
      <c r="M21" s="56"/>
      <c r="N21" s="56">
        <v>6</v>
      </c>
      <c r="O21" s="56">
        <v>2</v>
      </c>
      <c r="P21" s="56">
        <v>2</v>
      </c>
      <c r="Q21" s="56">
        <v>3</v>
      </c>
      <c r="R21" s="56"/>
      <c r="S21" s="56">
        <v>1</v>
      </c>
      <c r="T2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2" spans="1:20" x14ac:dyDescent="0.3">
      <c r="A22" s="1">
        <v>42893</v>
      </c>
      <c r="B22" s="56">
        <v>594527</v>
      </c>
      <c r="C22" s="56" t="s">
        <v>146</v>
      </c>
      <c r="D22" s="56" t="s">
        <v>1178</v>
      </c>
      <c r="E22" s="56" t="s">
        <v>240</v>
      </c>
      <c r="F22" s="56" t="s">
        <v>188</v>
      </c>
      <c r="G22" s="56">
        <v>1</v>
      </c>
      <c r="H22" s="56" t="s">
        <v>241</v>
      </c>
      <c r="I22" s="56" t="s">
        <v>193</v>
      </c>
      <c r="J22" s="56" t="s">
        <v>276</v>
      </c>
      <c r="K22" s="56" t="s">
        <v>277</v>
      </c>
      <c r="L22" s="56" t="s">
        <v>278</v>
      </c>
      <c r="M22" s="56"/>
      <c r="N22" s="56">
        <v>6</v>
      </c>
      <c r="O22" s="56">
        <v>0</v>
      </c>
      <c r="P22" s="56">
        <v>2</v>
      </c>
      <c r="Q22" s="56">
        <v>6</v>
      </c>
      <c r="R22" s="56"/>
      <c r="S22" s="56">
        <v>2</v>
      </c>
      <c r="T2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3" spans="1:20" x14ac:dyDescent="0.3">
      <c r="A23" s="1">
        <v>42893</v>
      </c>
      <c r="B23" s="56">
        <v>594527</v>
      </c>
      <c r="C23" s="56" t="s">
        <v>146</v>
      </c>
      <c r="D23" s="56" t="s">
        <v>1178</v>
      </c>
      <c r="E23" s="56" t="s">
        <v>240</v>
      </c>
      <c r="F23" s="56" t="s">
        <v>188</v>
      </c>
      <c r="G23" s="56">
        <v>0</v>
      </c>
      <c r="H23" s="56" t="s">
        <v>241</v>
      </c>
      <c r="I23" s="56" t="s">
        <v>1220</v>
      </c>
      <c r="J23" s="56" t="s">
        <v>276</v>
      </c>
      <c r="K23" s="56" t="s">
        <v>277</v>
      </c>
      <c r="L23" s="56" t="s">
        <v>278</v>
      </c>
      <c r="M23" s="56"/>
      <c r="N23" s="56">
        <v>1</v>
      </c>
      <c r="O23" s="56">
        <v>0</v>
      </c>
      <c r="P23" s="56">
        <v>0</v>
      </c>
      <c r="Q23" s="56"/>
      <c r="R23" s="56"/>
      <c r="S23" s="56">
        <v>1</v>
      </c>
      <c r="T2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4" spans="1:20" x14ac:dyDescent="0.3">
      <c r="A24" s="1">
        <v>42893</v>
      </c>
      <c r="B24" s="56">
        <v>599202</v>
      </c>
      <c r="C24" s="56" t="s">
        <v>146</v>
      </c>
      <c r="D24" s="56" t="s">
        <v>357</v>
      </c>
      <c r="E24" s="56" t="s">
        <v>240</v>
      </c>
      <c r="F24" s="56" t="s">
        <v>110</v>
      </c>
      <c r="G24" s="56">
        <v>1</v>
      </c>
      <c r="H24" s="56" t="s">
        <v>417</v>
      </c>
      <c r="I24" s="56" t="s">
        <v>381</v>
      </c>
      <c r="J24" s="56" t="s">
        <v>276</v>
      </c>
      <c r="K24" s="56" t="s">
        <v>277</v>
      </c>
      <c r="L24" s="56" t="s">
        <v>278</v>
      </c>
      <c r="M24" s="56">
        <v>0</v>
      </c>
      <c r="N24" s="56">
        <v>8.99</v>
      </c>
      <c r="O24" s="56">
        <v>5.66</v>
      </c>
      <c r="P24" s="56">
        <v>15.030000000000001</v>
      </c>
      <c r="Q24" s="56">
        <v>10</v>
      </c>
      <c r="R24" s="56"/>
      <c r="S24" s="56">
        <v>10</v>
      </c>
      <c r="T2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General Targets</v>
      </c>
    </row>
    <row r="25" spans="1:20" x14ac:dyDescent="0.3">
      <c r="A25" s="1">
        <v>42893</v>
      </c>
      <c r="B25" s="56">
        <v>599202</v>
      </c>
      <c r="C25" s="56" t="s">
        <v>146</v>
      </c>
      <c r="D25" s="56" t="s">
        <v>357</v>
      </c>
      <c r="E25" s="56" t="s">
        <v>240</v>
      </c>
      <c r="F25" s="56" t="s">
        <v>105</v>
      </c>
      <c r="G25" s="56">
        <v>0</v>
      </c>
      <c r="H25" s="56" t="s">
        <v>194</v>
      </c>
      <c r="I25" s="56" t="s">
        <v>401</v>
      </c>
      <c r="J25" s="56" t="s">
        <v>276</v>
      </c>
      <c r="K25" s="56" t="s">
        <v>277</v>
      </c>
      <c r="L25" s="56" t="s">
        <v>278</v>
      </c>
      <c r="M25" s="56">
        <v>93</v>
      </c>
      <c r="N25" s="56">
        <v>210.9</v>
      </c>
      <c r="O25" s="56">
        <v>110.3</v>
      </c>
      <c r="P25" s="56">
        <v>254.3</v>
      </c>
      <c r="Q25" s="56"/>
      <c r="R25" s="56"/>
      <c r="S25" s="56">
        <v>120</v>
      </c>
      <c r="T2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26" spans="1:20" x14ac:dyDescent="0.3">
      <c r="A26" s="1">
        <v>42893</v>
      </c>
      <c r="B26" s="56">
        <v>599202</v>
      </c>
      <c r="C26" s="56" t="s">
        <v>146</v>
      </c>
      <c r="D26" s="56" t="s">
        <v>357</v>
      </c>
      <c r="E26" s="56" t="s">
        <v>240</v>
      </c>
      <c r="F26" s="56" t="s">
        <v>105</v>
      </c>
      <c r="G26" s="56">
        <v>0</v>
      </c>
      <c r="H26" s="56" t="s">
        <v>194</v>
      </c>
      <c r="I26" s="56" t="s">
        <v>408</v>
      </c>
      <c r="J26" s="56" t="s">
        <v>276</v>
      </c>
      <c r="K26" s="56" t="s">
        <v>277</v>
      </c>
      <c r="L26" s="56" t="s">
        <v>278</v>
      </c>
      <c r="M26" s="56">
        <v>0</v>
      </c>
      <c r="N26" s="56">
        <v>122.4</v>
      </c>
      <c r="O26" s="56">
        <v>117.5</v>
      </c>
      <c r="P26" s="56"/>
      <c r="Q26" s="56">
        <v>103</v>
      </c>
      <c r="R26" s="56">
        <v>25</v>
      </c>
      <c r="S26" s="56">
        <v>34</v>
      </c>
      <c r="T2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27" spans="1:20" x14ac:dyDescent="0.3">
      <c r="A27" s="1">
        <v>42893</v>
      </c>
      <c r="B27" s="56">
        <v>599202</v>
      </c>
      <c r="C27" s="56" t="s">
        <v>146</v>
      </c>
      <c r="D27" s="56" t="s">
        <v>357</v>
      </c>
      <c r="E27" s="56" t="s">
        <v>240</v>
      </c>
      <c r="F27" s="56" t="s">
        <v>110</v>
      </c>
      <c r="G27" s="56">
        <v>0</v>
      </c>
      <c r="H27" s="56" t="s">
        <v>241</v>
      </c>
      <c r="I27" s="56" t="s">
        <v>423</v>
      </c>
      <c r="J27" s="56" t="s">
        <v>276</v>
      </c>
      <c r="K27" s="56" t="s">
        <v>277</v>
      </c>
      <c r="L27" s="56" t="s">
        <v>278</v>
      </c>
      <c r="M27" s="56">
        <v>0</v>
      </c>
      <c r="N27" s="56">
        <v>67</v>
      </c>
      <c r="O27" s="56">
        <v>30</v>
      </c>
      <c r="P27" s="56">
        <v>66.699999999999989</v>
      </c>
      <c r="Q27" s="56">
        <v>160</v>
      </c>
      <c r="R27" s="56">
        <v>60</v>
      </c>
      <c r="S27" s="56">
        <v>270</v>
      </c>
      <c r="T2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8" spans="1:20" x14ac:dyDescent="0.3">
      <c r="A28" s="1">
        <v>42893</v>
      </c>
      <c r="B28" s="56">
        <v>599202</v>
      </c>
      <c r="C28" s="56" t="s">
        <v>146</v>
      </c>
      <c r="D28" s="56" t="s">
        <v>357</v>
      </c>
      <c r="E28" s="56" t="s">
        <v>240</v>
      </c>
      <c r="F28" s="56" t="s">
        <v>188</v>
      </c>
      <c r="G28" s="56">
        <v>0</v>
      </c>
      <c r="H28" s="56" t="s">
        <v>241</v>
      </c>
      <c r="I28" s="56" t="s">
        <v>457</v>
      </c>
      <c r="J28" s="56" t="s">
        <v>276</v>
      </c>
      <c r="K28" s="56" t="s">
        <v>277</v>
      </c>
      <c r="L28" s="56" t="s">
        <v>278</v>
      </c>
      <c r="M28" s="56"/>
      <c r="N28" s="56">
        <v>4</v>
      </c>
      <c r="O28" s="56">
        <v>0</v>
      </c>
      <c r="P28" s="56">
        <v>0</v>
      </c>
      <c r="Q28" s="56">
        <v>3</v>
      </c>
      <c r="R28" s="56">
        <v>1</v>
      </c>
      <c r="S28" s="56">
        <v>0</v>
      </c>
      <c r="T2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9" spans="1:20" x14ac:dyDescent="0.3">
      <c r="A29" s="1">
        <v>42893</v>
      </c>
      <c r="B29" s="56">
        <v>599202</v>
      </c>
      <c r="C29" s="56" t="s">
        <v>146</v>
      </c>
      <c r="D29" s="56" t="s">
        <v>357</v>
      </c>
      <c r="E29" s="56" t="s">
        <v>240</v>
      </c>
      <c r="F29" s="56" t="s">
        <v>110</v>
      </c>
      <c r="G29" s="56">
        <v>0</v>
      </c>
      <c r="H29" s="56" t="s">
        <v>241</v>
      </c>
      <c r="I29" s="56" t="s">
        <v>443</v>
      </c>
      <c r="J29" s="56" t="s">
        <v>276</v>
      </c>
      <c r="K29" s="56" t="s">
        <v>277</v>
      </c>
      <c r="L29" s="56" t="s">
        <v>278</v>
      </c>
      <c r="M29" s="56">
        <v>0</v>
      </c>
      <c r="N29" s="56"/>
      <c r="O29" s="56"/>
      <c r="P29" s="56">
        <v>44203</v>
      </c>
      <c r="Q29" s="56">
        <v>18426</v>
      </c>
      <c r="R29" s="56"/>
      <c r="S29" s="56">
        <v>24518</v>
      </c>
      <c r="T2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30" spans="1:20" x14ac:dyDescent="0.3">
      <c r="A30" s="1">
        <v>42893</v>
      </c>
      <c r="B30" s="56">
        <v>599202</v>
      </c>
      <c r="C30" s="56" t="s">
        <v>146</v>
      </c>
      <c r="D30" s="56" t="s">
        <v>357</v>
      </c>
      <c r="E30" s="56" t="s">
        <v>240</v>
      </c>
      <c r="F30" s="56" t="s">
        <v>110</v>
      </c>
      <c r="G30" s="56">
        <v>1</v>
      </c>
      <c r="H30" s="56" t="s">
        <v>241</v>
      </c>
      <c r="I30" s="56" t="s">
        <v>418</v>
      </c>
      <c r="J30" s="56" t="s">
        <v>276</v>
      </c>
      <c r="K30" s="56" t="s">
        <v>277</v>
      </c>
      <c r="L30" s="56" t="s">
        <v>278</v>
      </c>
      <c r="M30" s="56">
        <v>0</v>
      </c>
      <c r="N30" s="56">
        <v>684959</v>
      </c>
      <c r="O30" s="56">
        <v>237500</v>
      </c>
      <c r="P30" s="56">
        <v>536794</v>
      </c>
      <c r="Q30" s="56">
        <v>1193721</v>
      </c>
      <c r="R30" s="56">
        <v>428485</v>
      </c>
      <c r="S30" s="56">
        <v>2289926</v>
      </c>
      <c r="T3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31" spans="1:20" x14ac:dyDescent="0.3">
      <c r="A31" s="1">
        <v>42893</v>
      </c>
      <c r="B31" s="56">
        <v>599202</v>
      </c>
      <c r="C31" s="56" t="s">
        <v>146</v>
      </c>
      <c r="D31" s="56" t="s">
        <v>357</v>
      </c>
      <c r="E31" s="56" t="s">
        <v>240</v>
      </c>
      <c r="F31" s="56" t="s">
        <v>188</v>
      </c>
      <c r="G31" s="56">
        <v>0</v>
      </c>
      <c r="H31" s="56" t="s">
        <v>241</v>
      </c>
      <c r="I31" s="56" t="s">
        <v>453</v>
      </c>
      <c r="J31" s="56" t="s">
        <v>276</v>
      </c>
      <c r="K31" s="56" t="s">
        <v>277</v>
      </c>
      <c r="L31" s="56" t="s">
        <v>278</v>
      </c>
      <c r="M31" s="56"/>
      <c r="N31" s="56">
        <v>331</v>
      </c>
      <c r="O31" s="56">
        <v>99</v>
      </c>
      <c r="P31" s="56">
        <v>210</v>
      </c>
      <c r="Q31" s="56">
        <v>260</v>
      </c>
      <c r="R31" s="56">
        <v>120</v>
      </c>
      <c r="S31" s="56">
        <v>214</v>
      </c>
      <c r="T3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32" spans="1:20" x14ac:dyDescent="0.3">
      <c r="A32" s="1">
        <v>42893</v>
      </c>
      <c r="B32" s="56">
        <v>599202</v>
      </c>
      <c r="C32" s="56" t="s">
        <v>146</v>
      </c>
      <c r="D32" s="56" t="s">
        <v>357</v>
      </c>
      <c r="E32" s="56" t="s">
        <v>240</v>
      </c>
      <c r="F32" s="56" t="s">
        <v>110</v>
      </c>
      <c r="G32" s="56">
        <v>1</v>
      </c>
      <c r="H32" s="56" t="s">
        <v>241</v>
      </c>
      <c r="I32" s="56" t="s">
        <v>466</v>
      </c>
      <c r="J32" s="56" t="s">
        <v>276</v>
      </c>
      <c r="K32" s="56" t="s">
        <v>277</v>
      </c>
      <c r="L32" s="56" t="s">
        <v>278</v>
      </c>
      <c r="M32" s="56">
        <v>0</v>
      </c>
      <c r="N32" s="56">
        <v>15751</v>
      </c>
      <c r="O32" s="56">
        <v>5413</v>
      </c>
      <c r="P32" s="56">
        <v>1164</v>
      </c>
      <c r="Q32" s="56">
        <v>6577</v>
      </c>
      <c r="R32" s="56">
        <v>3283</v>
      </c>
      <c r="S32" s="56">
        <v>16540</v>
      </c>
      <c r="T3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33" spans="1:20" x14ac:dyDescent="0.3">
      <c r="A33" s="1">
        <v>42893</v>
      </c>
      <c r="B33" s="56">
        <v>599202</v>
      </c>
      <c r="C33" s="56" t="s">
        <v>146</v>
      </c>
      <c r="D33" s="56" t="s">
        <v>357</v>
      </c>
      <c r="E33" s="56" t="s">
        <v>240</v>
      </c>
      <c r="F33" s="56" t="s">
        <v>110</v>
      </c>
      <c r="G33" s="56">
        <v>1</v>
      </c>
      <c r="H33" s="56" t="s">
        <v>241</v>
      </c>
      <c r="I33" s="56" t="s">
        <v>472</v>
      </c>
      <c r="J33" s="56" t="s">
        <v>276</v>
      </c>
      <c r="K33" s="56" t="s">
        <v>277</v>
      </c>
      <c r="L33" s="56" t="s">
        <v>278</v>
      </c>
      <c r="M33" s="56">
        <v>0</v>
      </c>
      <c r="N33" s="56">
        <v>13513</v>
      </c>
      <c r="O33" s="56">
        <v>5276</v>
      </c>
      <c r="P33" s="56">
        <v>13972</v>
      </c>
      <c r="Q33" s="56">
        <v>12779</v>
      </c>
      <c r="R33" s="56">
        <v>8833</v>
      </c>
      <c r="S33" s="56">
        <v>51645</v>
      </c>
      <c r="T3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34" spans="1:20" x14ac:dyDescent="0.3">
      <c r="A34" s="1">
        <v>42893</v>
      </c>
      <c r="B34" s="56">
        <v>599202</v>
      </c>
      <c r="C34" s="56" t="s">
        <v>146</v>
      </c>
      <c r="D34" s="56" t="s">
        <v>357</v>
      </c>
      <c r="E34" s="56" t="s">
        <v>240</v>
      </c>
      <c r="F34" s="56" t="s">
        <v>110</v>
      </c>
      <c r="G34" s="56">
        <v>0</v>
      </c>
      <c r="H34" s="56" t="s">
        <v>241</v>
      </c>
      <c r="I34" s="56" t="s">
        <v>479</v>
      </c>
      <c r="J34" s="56" t="s">
        <v>276</v>
      </c>
      <c r="K34" s="56" t="s">
        <v>277</v>
      </c>
      <c r="L34" s="56" t="s">
        <v>278</v>
      </c>
      <c r="M34" s="56">
        <v>0</v>
      </c>
      <c r="N34" s="56">
        <v>55386</v>
      </c>
      <c r="O34" s="56">
        <v>21796</v>
      </c>
      <c r="P34" s="56">
        <v>67017</v>
      </c>
      <c r="Q34" s="56">
        <v>79689</v>
      </c>
      <c r="R34" s="56">
        <v>57044</v>
      </c>
      <c r="S34" s="56">
        <v>324420</v>
      </c>
      <c r="T3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35" spans="1:20" x14ac:dyDescent="0.3">
      <c r="A35" s="1">
        <v>42893</v>
      </c>
      <c r="B35" s="56">
        <v>599202</v>
      </c>
      <c r="C35" s="56" t="s">
        <v>146</v>
      </c>
      <c r="D35" s="56" t="s">
        <v>357</v>
      </c>
      <c r="E35" s="56" t="s">
        <v>240</v>
      </c>
      <c r="F35" s="56" t="s">
        <v>110</v>
      </c>
      <c r="G35" s="56">
        <v>1</v>
      </c>
      <c r="H35" s="56" t="s">
        <v>241</v>
      </c>
      <c r="I35" s="56" t="s">
        <v>428</v>
      </c>
      <c r="J35" s="56" t="s">
        <v>276</v>
      </c>
      <c r="K35" s="56" t="s">
        <v>277</v>
      </c>
      <c r="L35" s="56" t="s">
        <v>278</v>
      </c>
      <c r="M35" s="56">
        <v>0</v>
      </c>
      <c r="N35" s="56">
        <v>0</v>
      </c>
      <c r="O35" s="56">
        <v>19</v>
      </c>
      <c r="P35" s="56">
        <v>641</v>
      </c>
      <c r="Q35" s="56">
        <v>287</v>
      </c>
      <c r="R35" s="56">
        <v>200</v>
      </c>
      <c r="S35" s="56">
        <v>1583</v>
      </c>
      <c r="T3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36" spans="1:20" x14ac:dyDescent="0.3">
      <c r="A36" s="1">
        <v>42893</v>
      </c>
      <c r="B36" s="56">
        <v>599202</v>
      </c>
      <c r="C36" s="56" t="s">
        <v>146</v>
      </c>
      <c r="D36" s="56" t="s">
        <v>357</v>
      </c>
      <c r="E36" s="56" t="s">
        <v>240</v>
      </c>
      <c r="F36" s="56" t="s">
        <v>110</v>
      </c>
      <c r="G36" s="56">
        <v>1</v>
      </c>
      <c r="H36" s="56" t="s">
        <v>241</v>
      </c>
      <c r="I36" s="56" t="s">
        <v>381</v>
      </c>
      <c r="J36" s="56" t="s">
        <v>276</v>
      </c>
      <c r="K36" s="56" t="s">
        <v>277</v>
      </c>
      <c r="L36" s="56" t="s">
        <v>278</v>
      </c>
      <c r="M36" s="56">
        <v>0</v>
      </c>
      <c r="N36" s="56">
        <v>7.27</v>
      </c>
      <c r="O36" s="56">
        <v>5.26</v>
      </c>
      <c r="P36" s="56">
        <v>10.26</v>
      </c>
      <c r="Q36" s="56">
        <v>30</v>
      </c>
      <c r="R36" s="56">
        <v>10</v>
      </c>
      <c r="S36" s="56">
        <v>40</v>
      </c>
      <c r="T3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37" spans="1:20" x14ac:dyDescent="0.3">
      <c r="A37" s="1">
        <v>42893</v>
      </c>
      <c r="B37" s="56">
        <v>599202</v>
      </c>
      <c r="C37" s="56" t="s">
        <v>146</v>
      </c>
      <c r="D37" s="56" t="s">
        <v>357</v>
      </c>
      <c r="E37" s="56" t="s">
        <v>240</v>
      </c>
      <c r="F37" s="56" t="s">
        <v>110</v>
      </c>
      <c r="G37" s="56">
        <v>1</v>
      </c>
      <c r="H37" s="56" t="s">
        <v>241</v>
      </c>
      <c r="I37" s="56" t="s">
        <v>387</v>
      </c>
      <c r="J37" s="56" t="s">
        <v>276</v>
      </c>
      <c r="K37" s="56" t="s">
        <v>277</v>
      </c>
      <c r="L37" s="56" t="s">
        <v>278</v>
      </c>
      <c r="M37" s="56">
        <v>0</v>
      </c>
      <c r="N37" s="56">
        <v>8606806</v>
      </c>
      <c r="O37" s="56">
        <v>9038294</v>
      </c>
      <c r="P37" s="56">
        <v>3266051.88</v>
      </c>
      <c r="Q37" s="56">
        <v>9007745</v>
      </c>
      <c r="R37" s="56">
        <v>4807944</v>
      </c>
      <c r="S37" s="56">
        <v>31036392</v>
      </c>
      <c r="T3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38" spans="1:20" x14ac:dyDescent="0.3">
      <c r="A38" s="1">
        <v>42893</v>
      </c>
      <c r="B38" s="56">
        <v>599202</v>
      </c>
      <c r="C38" s="56" t="s">
        <v>146</v>
      </c>
      <c r="D38" s="56" t="s">
        <v>357</v>
      </c>
      <c r="E38" s="56" t="s">
        <v>240</v>
      </c>
      <c r="F38" s="56" t="s">
        <v>110</v>
      </c>
      <c r="G38" s="56">
        <v>0</v>
      </c>
      <c r="H38" s="56" t="s">
        <v>241</v>
      </c>
      <c r="I38" s="56" t="s">
        <v>372</v>
      </c>
      <c r="J38" s="56" t="s">
        <v>276</v>
      </c>
      <c r="K38" s="56" t="s">
        <v>277</v>
      </c>
      <c r="L38" s="56" t="s">
        <v>278</v>
      </c>
      <c r="M38" s="56">
        <v>0</v>
      </c>
      <c r="N38" s="56">
        <v>6898033</v>
      </c>
      <c r="O38" s="56">
        <v>-1721028.96</v>
      </c>
      <c r="P38" s="56">
        <v>4919723.09</v>
      </c>
      <c r="Q38" s="56">
        <v>3877121</v>
      </c>
      <c r="R38" s="56">
        <v>912440</v>
      </c>
      <c r="S38" s="56">
        <v>3749441</v>
      </c>
      <c r="T3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39" spans="1:20" x14ac:dyDescent="0.3">
      <c r="A39" s="1">
        <v>42893</v>
      </c>
      <c r="B39" s="56">
        <v>599202</v>
      </c>
      <c r="C39" s="56" t="s">
        <v>146</v>
      </c>
      <c r="D39" s="56" t="s">
        <v>357</v>
      </c>
      <c r="E39" s="56" t="s">
        <v>240</v>
      </c>
      <c r="F39" s="56" t="s">
        <v>110</v>
      </c>
      <c r="G39" s="56">
        <v>0</v>
      </c>
      <c r="H39" s="56" t="s">
        <v>241</v>
      </c>
      <c r="I39" s="56" t="s">
        <v>379</v>
      </c>
      <c r="J39" s="56" t="s">
        <v>276</v>
      </c>
      <c r="K39" s="56" t="s">
        <v>277</v>
      </c>
      <c r="L39" s="56" t="s">
        <v>278</v>
      </c>
      <c r="M39" s="56">
        <v>0</v>
      </c>
      <c r="N39" s="56">
        <v>0</v>
      </c>
      <c r="O39" s="56">
        <v>460053</v>
      </c>
      <c r="P39" s="56">
        <v>10583317.98</v>
      </c>
      <c r="Q39" s="56">
        <v>720348</v>
      </c>
      <c r="R39" s="56">
        <v>305298</v>
      </c>
      <c r="S39" s="56">
        <v>1720743</v>
      </c>
      <c r="T3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40" spans="1:20" x14ac:dyDescent="0.3">
      <c r="A40" s="1">
        <v>42893</v>
      </c>
      <c r="B40" s="56">
        <v>599202</v>
      </c>
      <c r="C40" s="56" t="s">
        <v>146</v>
      </c>
      <c r="D40" s="56" t="s">
        <v>357</v>
      </c>
      <c r="E40" s="56" t="s">
        <v>240</v>
      </c>
      <c r="F40" s="56" t="s">
        <v>110</v>
      </c>
      <c r="G40" s="56">
        <v>0</v>
      </c>
      <c r="H40" s="56" t="s">
        <v>360</v>
      </c>
      <c r="I40" s="56" t="s">
        <v>386</v>
      </c>
      <c r="J40" s="56" t="s">
        <v>276</v>
      </c>
      <c r="K40" s="56" t="s">
        <v>277</v>
      </c>
      <c r="L40" s="56" t="s">
        <v>278</v>
      </c>
      <c r="M40" s="56">
        <v>0</v>
      </c>
      <c r="N40" s="56">
        <v>1.2</v>
      </c>
      <c r="O40" s="56">
        <v>6.36</v>
      </c>
      <c r="P40" s="56">
        <v>14.9</v>
      </c>
      <c r="Q40" s="56">
        <v>30</v>
      </c>
      <c r="R40" s="56">
        <v>10</v>
      </c>
      <c r="S40" s="56">
        <v>40</v>
      </c>
      <c r="T4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Logframe 2</v>
      </c>
    </row>
    <row r="41" spans="1:20" x14ac:dyDescent="0.3">
      <c r="A41" s="1">
        <v>42893</v>
      </c>
      <c r="B41" s="56">
        <v>599202</v>
      </c>
      <c r="C41" s="56" t="s">
        <v>146</v>
      </c>
      <c r="D41" s="56" t="s">
        <v>357</v>
      </c>
      <c r="E41" s="56" t="s">
        <v>240</v>
      </c>
      <c r="F41" s="56" t="s">
        <v>110</v>
      </c>
      <c r="G41" s="56">
        <v>0</v>
      </c>
      <c r="H41" s="56" t="s">
        <v>360</v>
      </c>
      <c r="I41" s="56" t="s">
        <v>490</v>
      </c>
      <c r="J41" s="56" t="s">
        <v>276</v>
      </c>
      <c r="K41" s="56" t="s">
        <v>277</v>
      </c>
      <c r="L41" s="56" t="s">
        <v>278</v>
      </c>
      <c r="M41" s="56">
        <v>0</v>
      </c>
      <c r="N41" s="56">
        <v>9628</v>
      </c>
      <c r="O41" s="56">
        <v>4515</v>
      </c>
      <c r="P41" s="56">
        <v>11088</v>
      </c>
      <c r="Q41" s="56">
        <v>4853</v>
      </c>
      <c r="R41" s="56">
        <v>4087</v>
      </c>
      <c r="S41" s="56">
        <v>29471</v>
      </c>
      <c r="T4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Logframe 2</v>
      </c>
    </row>
    <row r="42" spans="1:20" x14ac:dyDescent="0.3">
      <c r="A42" s="1">
        <v>42893</v>
      </c>
      <c r="B42" s="56">
        <v>599202</v>
      </c>
      <c r="C42" s="56" t="s">
        <v>146</v>
      </c>
      <c r="D42" s="56" t="s">
        <v>357</v>
      </c>
      <c r="E42" s="56" t="s">
        <v>240</v>
      </c>
      <c r="F42" s="56" t="s">
        <v>110</v>
      </c>
      <c r="G42" s="56">
        <v>0</v>
      </c>
      <c r="H42" s="56" t="s">
        <v>360</v>
      </c>
      <c r="I42" s="56" t="s">
        <v>375</v>
      </c>
      <c r="J42" s="56" t="s">
        <v>276</v>
      </c>
      <c r="K42" s="56" t="s">
        <v>277</v>
      </c>
      <c r="L42" s="56" t="s">
        <v>278</v>
      </c>
      <c r="M42" s="56">
        <v>0</v>
      </c>
      <c r="N42" s="56">
        <v>2198</v>
      </c>
      <c r="O42" s="56">
        <v>6565</v>
      </c>
      <c r="P42" s="56">
        <v>615</v>
      </c>
      <c r="Q42" s="56">
        <v>2439</v>
      </c>
      <c r="R42" s="56">
        <v>1736</v>
      </c>
      <c r="S42" s="56">
        <v>11058</v>
      </c>
      <c r="T4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Logframe 2</v>
      </c>
    </row>
    <row r="43" spans="1:20" x14ac:dyDescent="0.3">
      <c r="A43" s="1">
        <v>42893</v>
      </c>
      <c r="B43" s="56">
        <v>599202</v>
      </c>
      <c r="C43" s="56" t="s">
        <v>146</v>
      </c>
      <c r="D43" s="56" t="s">
        <v>357</v>
      </c>
      <c r="E43" s="56" t="s">
        <v>240</v>
      </c>
      <c r="F43" s="56" t="s">
        <v>188</v>
      </c>
      <c r="G43" s="56">
        <v>1</v>
      </c>
      <c r="H43" s="56" t="s">
        <v>360</v>
      </c>
      <c r="I43" s="56" t="s">
        <v>447</v>
      </c>
      <c r="J43" s="56" t="s">
        <v>276</v>
      </c>
      <c r="K43" s="56" t="s">
        <v>277</v>
      </c>
      <c r="L43" s="56" t="s">
        <v>278</v>
      </c>
      <c r="M43" s="56"/>
      <c r="N43" s="56">
        <v>1</v>
      </c>
      <c r="O43" s="56"/>
      <c r="P43" s="56">
        <v>0</v>
      </c>
      <c r="Q43" s="56">
        <v>1</v>
      </c>
      <c r="R43" s="56"/>
      <c r="S43" s="56"/>
      <c r="T4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Logframe 2</v>
      </c>
    </row>
    <row r="44" spans="1:20" x14ac:dyDescent="0.3">
      <c r="A44" s="1">
        <v>42893</v>
      </c>
      <c r="B44" s="56">
        <v>599202</v>
      </c>
      <c r="C44" s="56" t="s">
        <v>146</v>
      </c>
      <c r="D44" s="56" t="s">
        <v>357</v>
      </c>
      <c r="E44" s="56" t="s">
        <v>240</v>
      </c>
      <c r="F44" s="56" t="s">
        <v>110</v>
      </c>
      <c r="G44" s="56">
        <v>1</v>
      </c>
      <c r="H44" s="56" t="s">
        <v>360</v>
      </c>
      <c r="I44" s="56" t="s">
        <v>253</v>
      </c>
      <c r="J44" s="56" t="s">
        <v>276</v>
      </c>
      <c r="K44" s="56" t="s">
        <v>277</v>
      </c>
      <c r="L44" s="56" t="s">
        <v>278</v>
      </c>
      <c r="M44" s="56">
        <v>0</v>
      </c>
      <c r="N44" s="56">
        <v>1</v>
      </c>
      <c r="O44" s="56"/>
      <c r="P44" s="56">
        <v>0</v>
      </c>
      <c r="Q44" s="56">
        <v>1</v>
      </c>
      <c r="R44" s="56"/>
      <c r="S44" s="56"/>
      <c r="T4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Logframe 2</v>
      </c>
    </row>
    <row r="45" spans="1:20" x14ac:dyDescent="0.3">
      <c r="A45" s="1">
        <v>42893</v>
      </c>
      <c r="B45" s="56">
        <v>599202</v>
      </c>
      <c r="C45" s="56" t="s">
        <v>146</v>
      </c>
      <c r="D45" s="56" t="s">
        <v>357</v>
      </c>
      <c r="E45" s="56" t="s">
        <v>240</v>
      </c>
      <c r="F45" s="56" t="s">
        <v>188</v>
      </c>
      <c r="G45" s="56">
        <v>1</v>
      </c>
      <c r="H45" s="56" t="s">
        <v>360</v>
      </c>
      <c r="I45" s="56" t="s">
        <v>195</v>
      </c>
      <c r="J45" s="56" t="s">
        <v>276</v>
      </c>
      <c r="K45" s="56" t="s">
        <v>277</v>
      </c>
      <c r="L45" s="56" t="s">
        <v>278</v>
      </c>
      <c r="M45" s="56"/>
      <c r="N45" s="56">
        <v>1</v>
      </c>
      <c r="O45" s="56">
        <v>0</v>
      </c>
      <c r="P45" s="56">
        <v>1</v>
      </c>
      <c r="Q45" s="56">
        <v>1</v>
      </c>
      <c r="R45" s="56"/>
      <c r="S45" s="56"/>
      <c r="T4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Logframe 2</v>
      </c>
    </row>
    <row r="46" spans="1:20" x14ac:dyDescent="0.3">
      <c r="A46" s="1">
        <v>42893</v>
      </c>
      <c r="B46" s="56">
        <v>599202</v>
      </c>
      <c r="C46" s="56" t="s">
        <v>146</v>
      </c>
      <c r="D46" s="56" t="s">
        <v>357</v>
      </c>
      <c r="E46" s="56" t="s">
        <v>240</v>
      </c>
      <c r="F46" s="56" t="s">
        <v>110</v>
      </c>
      <c r="G46" s="56">
        <v>1</v>
      </c>
      <c r="H46" s="56" t="s">
        <v>360</v>
      </c>
      <c r="I46" s="56" t="s">
        <v>112</v>
      </c>
      <c r="J46" s="56" t="s">
        <v>276</v>
      </c>
      <c r="K46" s="56" t="s">
        <v>277</v>
      </c>
      <c r="L46" s="56" t="s">
        <v>278</v>
      </c>
      <c r="M46" s="56">
        <v>0</v>
      </c>
      <c r="N46" s="56"/>
      <c r="O46" s="56">
        <v>0</v>
      </c>
      <c r="P46" s="56">
        <v>2</v>
      </c>
      <c r="Q46" s="56">
        <v>1</v>
      </c>
      <c r="R46" s="56"/>
      <c r="S46" s="56"/>
      <c r="T4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Logframe 2</v>
      </c>
    </row>
    <row r="47" spans="1:20" x14ac:dyDescent="0.3">
      <c r="A47" s="1">
        <v>42893</v>
      </c>
      <c r="B47" s="56">
        <v>599202</v>
      </c>
      <c r="C47" s="56" t="s">
        <v>146</v>
      </c>
      <c r="D47" s="56" t="s">
        <v>357</v>
      </c>
      <c r="E47" s="56" t="s">
        <v>240</v>
      </c>
      <c r="F47" s="56" t="s">
        <v>110</v>
      </c>
      <c r="G47" s="56">
        <v>0</v>
      </c>
      <c r="H47" s="56" t="s">
        <v>360</v>
      </c>
      <c r="I47" s="56" t="s">
        <v>497</v>
      </c>
      <c r="J47" s="56" t="s">
        <v>276</v>
      </c>
      <c r="K47" s="56" t="s">
        <v>277</v>
      </c>
      <c r="L47" s="56" t="s">
        <v>278</v>
      </c>
      <c r="M47" s="56">
        <v>0</v>
      </c>
      <c r="N47" s="56">
        <v>1582103</v>
      </c>
      <c r="O47" s="56">
        <v>6321727</v>
      </c>
      <c r="P47" s="56">
        <v>751333</v>
      </c>
      <c r="Q47" s="56">
        <v>3042360</v>
      </c>
      <c r="R47" s="56">
        <v>2270868</v>
      </c>
      <c r="S47" s="56">
        <v>15526306</v>
      </c>
      <c r="T4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Logframe 2</v>
      </c>
    </row>
    <row r="48" spans="1:20" x14ac:dyDescent="0.3">
      <c r="A48" s="1">
        <v>42893</v>
      </c>
      <c r="B48" s="56">
        <v>599202</v>
      </c>
      <c r="C48" s="56" t="s">
        <v>146</v>
      </c>
      <c r="D48" s="56" t="s">
        <v>357</v>
      </c>
      <c r="E48" s="56" t="s">
        <v>240</v>
      </c>
      <c r="F48" s="56" t="s">
        <v>110</v>
      </c>
      <c r="G48" s="56">
        <v>0</v>
      </c>
      <c r="H48" s="56" t="s">
        <v>360</v>
      </c>
      <c r="I48" s="56" t="s">
        <v>371</v>
      </c>
      <c r="J48" s="56" t="s">
        <v>276</v>
      </c>
      <c r="K48" s="56" t="s">
        <v>277</v>
      </c>
      <c r="L48" s="56" t="s">
        <v>278</v>
      </c>
      <c r="M48" s="56">
        <v>0</v>
      </c>
      <c r="N48" s="56">
        <v>2977615</v>
      </c>
      <c r="O48" s="56">
        <v>-94665</v>
      </c>
      <c r="P48" s="56">
        <v>2553560.36</v>
      </c>
      <c r="Q48" s="56">
        <v>1538677.5</v>
      </c>
      <c r="R48" s="56">
        <v>818251</v>
      </c>
      <c r="S48" s="56">
        <v>3089487.5</v>
      </c>
      <c r="T4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Logframe 2</v>
      </c>
    </row>
    <row r="49" spans="1:20" x14ac:dyDescent="0.3">
      <c r="A49" s="1">
        <v>42893</v>
      </c>
      <c r="B49" s="56">
        <v>599202</v>
      </c>
      <c r="C49" s="56" t="s">
        <v>146</v>
      </c>
      <c r="D49" s="56" t="s">
        <v>357</v>
      </c>
      <c r="E49" s="56" t="s">
        <v>240</v>
      </c>
      <c r="F49" s="56" t="s">
        <v>110</v>
      </c>
      <c r="G49" s="56">
        <v>1</v>
      </c>
      <c r="H49" s="56" t="s">
        <v>366</v>
      </c>
      <c r="I49" s="56" t="s">
        <v>254</v>
      </c>
      <c r="J49" s="56" t="s">
        <v>276</v>
      </c>
      <c r="K49" s="56" t="s">
        <v>277</v>
      </c>
      <c r="L49" s="56" t="s">
        <v>278</v>
      </c>
      <c r="M49" s="56">
        <v>0</v>
      </c>
      <c r="N49" s="56">
        <v>27222</v>
      </c>
      <c r="O49" s="56">
        <v>9541</v>
      </c>
      <c r="P49" s="56">
        <v>22714</v>
      </c>
      <c r="Q49" s="56">
        <v>7054</v>
      </c>
      <c r="R49" s="56">
        <v>9518</v>
      </c>
      <c r="S49" s="56">
        <v>61095</v>
      </c>
      <c r="T4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logframe 3</v>
      </c>
    </row>
    <row r="50" spans="1:20" x14ac:dyDescent="0.3">
      <c r="A50" s="1">
        <v>42893</v>
      </c>
      <c r="B50" s="56">
        <v>599202</v>
      </c>
      <c r="C50" s="56" t="s">
        <v>146</v>
      </c>
      <c r="D50" s="56" t="s">
        <v>357</v>
      </c>
      <c r="E50" s="56" t="s">
        <v>240</v>
      </c>
      <c r="F50" s="56" t="s">
        <v>110</v>
      </c>
      <c r="G50" s="56">
        <v>0</v>
      </c>
      <c r="H50" s="56" t="s">
        <v>366</v>
      </c>
      <c r="I50" s="56" t="s">
        <v>420</v>
      </c>
      <c r="J50" s="56" t="s">
        <v>276</v>
      </c>
      <c r="K50" s="56" t="s">
        <v>277</v>
      </c>
      <c r="L50" s="56" t="s">
        <v>278</v>
      </c>
      <c r="M50" s="56">
        <v>0</v>
      </c>
      <c r="N50" s="56">
        <v>17</v>
      </c>
      <c r="O50" s="56">
        <v>41</v>
      </c>
      <c r="P50" s="56">
        <v>204</v>
      </c>
      <c r="Q50" s="56">
        <v>43</v>
      </c>
      <c r="R50" s="56">
        <v>121</v>
      </c>
      <c r="S50" s="56">
        <v>1372</v>
      </c>
      <c r="T5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logframe 3</v>
      </c>
    </row>
    <row r="51" spans="1:20" x14ac:dyDescent="0.3">
      <c r="A51" s="1">
        <v>42893</v>
      </c>
      <c r="B51" s="56">
        <v>599202</v>
      </c>
      <c r="C51" s="56" t="s">
        <v>146</v>
      </c>
      <c r="D51" s="56" t="s">
        <v>357</v>
      </c>
      <c r="E51" s="56" t="s">
        <v>240</v>
      </c>
      <c r="F51" s="56" t="s">
        <v>110</v>
      </c>
      <c r="G51" s="56">
        <v>1</v>
      </c>
      <c r="H51" s="56" t="s">
        <v>366</v>
      </c>
      <c r="I51" s="56" t="s">
        <v>111</v>
      </c>
      <c r="J51" s="56" t="s">
        <v>276</v>
      </c>
      <c r="K51" s="56" t="s">
        <v>277</v>
      </c>
      <c r="L51" s="56" t="s">
        <v>278</v>
      </c>
      <c r="M51" s="56">
        <v>0</v>
      </c>
      <c r="N51" s="56">
        <v>1</v>
      </c>
      <c r="O51" s="56">
        <v>0</v>
      </c>
      <c r="P51" s="56">
        <v>0</v>
      </c>
      <c r="Q51" s="56">
        <v>1</v>
      </c>
      <c r="R51" s="56"/>
      <c r="S51" s="56"/>
      <c r="T5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logframe 3</v>
      </c>
    </row>
    <row r="52" spans="1:20" x14ac:dyDescent="0.3">
      <c r="A52" s="1">
        <v>42893</v>
      </c>
      <c r="B52" s="56">
        <v>599202</v>
      </c>
      <c r="C52" s="56" t="s">
        <v>146</v>
      </c>
      <c r="D52" s="56" t="s">
        <v>357</v>
      </c>
      <c r="E52" s="56" t="s">
        <v>240</v>
      </c>
      <c r="F52" s="56" t="s">
        <v>188</v>
      </c>
      <c r="G52" s="56">
        <v>0</v>
      </c>
      <c r="H52" s="56" t="s">
        <v>366</v>
      </c>
      <c r="I52" s="56" t="s">
        <v>519</v>
      </c>
      <c r="J52" s="56" t="s">
        <v>276</v>
      </c>
      <c r="K52" s="56" t="s">
        <v>277</v>
      </c>
      <c r="L52" s="56" t="s">
        <v>278</v>
      </c>
      <c r="M52" s="56"/>
      <c r="N52" s="56">
        <v>2</v>
      </c>
      <c r="O52" s="56"/>
      <c r="P52" s="56">
        <v>2</v>
      </c>
      <c r="Q52" s="56">
        <v>1</v>
      </c>
      <c r="R52" s="56">
        <v>0</v>
      </c>
      <c r="S52" s="56">
        <v>0</v>
      </c>
      <c r="T5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logframe 3</v>
      </c>
    </row>
    <row r="53" spans="1:20" x14ac:dyDescent="0.3">
      <c r="A53" s="1">
        <v>42893</v>
      </c>
      <c r="B53" s="56">
        <v>599202</v>
      </c>
      <c r="C53" s="56" t="s">
        <v>146</v>
      </c>
      <c r="D53" s="56" t="s">
        <v>357</v>
      </c>
      <c r="E53" s="56" t="s">
        <v>240</v>
      </c>
      <c r="F53" s="56" t="s">
        <v>110</v>
      </c>
      <c r="G53" s="56">
        <v>0</v>
      </c>
      <c r="H53" s="56" t="s">
        <v>366</v>
      </c>
      <c r="I53" s="56" t="s">
        <v>440</v>
      </c>
      <c r="J53" s="56" t="s">
        <v>276</v>
      </c>
      <c r="K53" s="56" t="s">
        <v>277</v>
      </c>
      <c r="L53" s="56" t="s">
        <v>278</v>
      </c>
      <c r="M53" s="56">
        <v>0</v>
      </c>
      <c r="N53" s="56">
        <v>2</v>
      </c>
      <c r="O53" s="56"/>
      <c r="P53" s="56">
        <v>2</v>
      </c>
      <c r="Q53" s="56">
        <v>0</v>
      </c>
      <c r="R53" s="56">
        <v>1</v>
      </c>
      <c r="S53" s="56">
        <v>0</v>
      </c>
      <c r="T5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logframe 3</v>
      </c>
    </row>
    <row r="54" spans="1:20" x14ac:dyDescent="0.3">
      <c r="A54" s="1">
        <v>42893</v>
      </c>
      <c r="B54" s="56">
        <v>599202</v>
      </c>
      <c r="C54" s="56" t="s">
        <v>146</v>
      </c>
      <c r="D54" s="56" t="s">
        <v>357</v>
      </c>
      <c r="E54" s="56" t="s">
        <v>240</v>
      </c>
      <c r="F54" s="56" t="s">
        <v>188</v>
      </c>
      <c r="G54" s="56">
        <v>1</v>
      </c>
      <c r="H54" s="56" t="s">
        <v>366</v>
      </c>
      <c r="I54" s="56" t="s">
        <v>238</v>
      </c>
      <c r="J54" s="56" t="s">
        <v>276</v>
      </c>
      <c r="K54" s="56" t="s">
        <v>277</v>
      </c>
      <c r="L54" s="56" t="s">
        <v>278</v>
      </c>
      <c r="M54" s="56"/>
      <c r="N54" s="56">
        <v>1</v>
      </c>
      <c r="O54" s="56">
        <v>0</v>
      </c>
      <c r="P54" s="56">
        <v>1</v>
      </c>
      <c r="Q54" s="56">
        <v>1</v>
      </c>
      <c r="R54" s="56"/>
      <c r="S54" s="56"/>
      <c r="T5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logframe 3</v>
      </c>
    </row>
    <row r="55" spans="1:20" x14ac:dyDescent="0.3">
      <c r="A55" s="1">
        <v>42893</v>
      </c>
      <c r="B55" s="56">
        <v>599202</v>
      </c>
      <c r="C55" s="56" t="s">
        <v>146</v>
      </c>
      <c r="D55" s="56" t="s">
        <v>357</v>
      </c>
      <c r="E55" s="56" t="s">
        <v>240</v>
      </c>
      <c r="F55" s="56" t="s">
        <v>110</v>
      </c>
      <c r="G55" s="56">
        <v>0</v>
      </c>
      <c r="H55" s="56" t="s">
        <v>366</v>
      </c>
      <c r="I55" s="56" t="s">
        <v>439</v>
      </c>
      <c r="J55" s="56" t="s">
        <v>276</v>
      </c>
      <c r="K55" s="56" t="s">
        <v>277</v>
      </c>
      <c r="L55" s="56" t="s">
        <v>278</v>
      </c>
      <c r="M55" s="56">
        <v>0</v>
      </c>
      <c r="N55" s="56">
        <v>54216</v>
      </c>
      <c r="O55" s="56">
        <v>-1453</v>
      </c>
      <c r="P55" s="56">
        <v>38603</v>
      </c>
      <c r="Q55" s="56">
        <v>28208</v>
      </c>
      <c r="R55" s="56">
        <v>22364</v>
      </c>
      <c r="S55" s="56">
        <v>203228</v>
      </c>
      <c r="T5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logframe 3</v>
      </c>
    </row>
    <row r="56" spans="1:20" x14ac:dyDescent="0.3">
      <c r="A56" s="1">
        <v>42893</v>
      </c>
      <c r="B56" s="56">
        <v>599202</v>
      </c>
      <c r="C56" s="56" t="s">
        <v>146</v>
      </c>
      <c r="D56" s="56" t="s">
        <v>357</v>
      </c>
      <c r="E56" s="56" t="s">
        <v>240</v>
      </c>
      <c r="F56" s="56" t="s">
        <v>110</v>
      </c>
      <c r="G56" s="56">
        <v>0</v>
      </c>
      <c r="H56" s="56" t="s">
        <v>366</v>
      </c>
      <c r="I56" s="56" t="s">
        <v>474</v>
      </c>
      <c r="J56" s="56" t="s">
        <v>276</v>
      </c>
      <c r="K56" s="56" t="s">
        <v>277</v>
      </c>
      <c r="L56" s="56" t="s">
        <v>278</v>
      </c>
      <c r="M56" s="56">
        <v>0</v>
      </c>
      <c r="N56" s="56">
        <v>4.3</v>
      </c>
      <c r="O56" s="56">
        <v>0.5</v>
      </c>
      <c r="P56" s="56">
        <v>17.78</v>
      </c>
      <c r="Q56" s="56">
        <v>2</v>
      </c>
      <c r="R56" s="56">
        <v>5</v>
      </c>
      <c r="S56" s="56">
        <v>68</v>
      </c>
      <c r="T5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logframe 3</v>
      </c>
    </row>
    <row r="57" spans="1:20" x14ac:dyDescent="0.3">
      <c r="A57" s="1">
        <v>42893</v>
      </c>
      <c r="B57" s="56">
        <v>599202</v>
      </c>
      <c r="C57" s="56" t="s">
        <v>146</v>
      </c>
      <c r="D57" s="56" t="s">
        <v>357</v>
      </c>
      <c r="E57" s="56" t="s">
        <v>240</v>
      </c>
      <c r="F57" s="56" t="s">
        <v>110</v>
      </c>
      <c r="G57" s="56">
        <v>1</v>
      </c>
      <c r="H57" s="56" t="s">
        <v>366</v>
      </c>
      <c r="I57" s="56" t="s">
        <v>255</v>
      </c>
      <c r="J57" s="56" t="s">
        <v>276</v>
      </c>
      <c r="K57" s="56" t="s">
        <v>277</v>
      </c>
      <c r="L57" s="56" t="s">
        <v>278</v>
      </c>
      <c r="M57" s="56">
        <v>10941348</v>
      </c>
      <c r="N57" s="56">
        <v>1900800</v>
      </c>
      <c r="O57" s="56">
        <v>2226900</v>
      </c>
      <c r="P57" s="56">
        <v>79448045.450000003</v>
      </c>
      <c r="Q57" s="56">
        <v>9661267</v>
      </c>
      <c r="R57" s="56">
        <v>2682466</v>
      </c>
      <c r="S57" s="56">
        <v>22525801</v>
      </c>
      <c r="T5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logframe 3</v>
      </c>
    </row>
    <row r="58" spans="1:20" x14ac:dyDescent="0.3">
      <c r="A58" s="1">
        <v>42893</v>
      </c>
      <c r="B58" s="56">
        <v>599202</v>
      </c>
      <c r="C58" s="56" t="s">
        <v>146</v>
      </c>
      <c r="D58" s="56" t="s">
        <v>357</v>
      </c>
      <c r="E58" s="56" t="s">
        <v>240</v>
      </c>
      <c r="F58" s="56" t="s">
        <v>110</v>
      </c>
      <c r="G58" s="56">
        <v>0</v>
      </c>
      <c r="H58" s="56" t="s">
        <v>366</v>
      </c>
      <c r="I58" s="56" t="s">
        <v>487</v>
      </c>
      <c r="J58" s="56" t="s">
        <v>276</v>
      </c>
      <c r="K58" s="56" t="s">
        <v>277</v>
      </c>
      <c r="L58" s="56" t="s">
        <v>278</v>
      </c>
      <c r="M58" s="56">
        <v>0</v>
      </c>
      <c r="N58" s="56">
        <v>70366</v>
      </c>
      <c r="O58" s="56">
        <v>264010</v>
      </c>
      <c r="P58" s="56">
        <v>1810079.3599999999</v>
      </c>
      <c r="Q58" s="56">
        <v>757500</v>
      </c>
      <c r="R58" s="56">
        <v>1027949</v>
      </c>
      <c r="S58" s="56">
        <v>7271336</v>
      </c>
      <c r="T5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logframe 3</v>
      </c>
    </row>
    <row r="59" spans="1:20" x14ac:dyDescent="0.3">
      <c r="A59" s="1">
        <v>42893</v>
      </c>
      <c r="B59" s="56">
        <v>599276</v>
      </c>
      <c r="C59" s="56" t="s">
        <v>146</v>
      </c>
      <c r="D59" s="56" t="s">
        <v>543</v>
      </c>
      <c r="E59" s="56" t="s">
        <v>240</v>
      </c>
      <c r="F59" s="56" t="s">
        <v>105</v>
      </c>
      <c r="G59" s="56">
        <v>0</v>
      </c>
      <c r="H59" s="56" t="s">
        <v>194</v>
      </c>
      <c r="I59" s="56" t="s">
        <v>562</v>
      </c>
      <c r="J59" s="56" t="s">
        <v>276</v>
      </c>
      <c r="K59" s="56" t="s">
        <v>277</v>
      </c>
      <c r="L59" s="56" t="s">
        <v>278</v>
      </c>
      <c r="M59" s="56">
        <v>0</v>
      </c>
      <c r="N59" s="56">
        <v>318.10000000000002</v>
      </c>
      <c r="O59" s="56">
        <v>113.2</v>
      </c>
      <c r="P59" s="56">
        <v>221.7</v>
      </c>
      <c r="Q59" s="56">
        <v>580</v>
      </c>
      <c r="R59" s="56">
        <v>129</v>
      </c>
      <c r="S59" s="56">
        <v>271</v>
      </c>
      <c r="T5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60" spans="1:20" x14ac:dyDescent="0.3">
      <c r="A60" s="1">
        <v>42893</v>
      </c>
      <c r="B60" s="56">
        <v>599276</v>
      </c>
      <c r="C60" s="56" t="s">
        <v>146</v>
      </c>
      <c r="D60" s="56" t="s">
        <v>543</v>
      </c>
      <c r="E60" s="56" t="s">
        <v>240</v>
      </c>
      <c r="F60" s="56" t="s">
        <v>105</v>
      </c>
      <c r="G60" s="56">
        <v>0</v>
      </c>
      <c r="H60" s="56" t="s">
        <v>194</v>
      </c>
      <c r="I60" s="56" t="s">
        <v>256</v>
      </c>
      <c r="J60" s="56" t="s">
        <v>276</v>
      </c>
      <c r="K60" s="56" t="s">
        <v>277</v>
      </c>
      <c r="L60" s="56" t="s">
        <v>278</v>
      </c>
      <c r="M60" s="56">
        <v>6821</v>
      </c>
      <c r="N60" s="56">
        <v>322989</v>
      </c>
      <c r="O60" s="56">
        <v>198715</v>
      </c>
      <c r="P60" s="56">
        <v>399236</v>
      </c>
      <c r="Q60" s="56">
        <v>128725</v>
      </c>
      <c r="R60" s="56">
        <v>67000</v>
      </c>
      <c r="S60" s="56">
        <v>212500</v>
      </c>
      <c r="T6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61" spans="1:20" x14ac:dyDescent="0.3">
      <c r="A61" s="1">
        <v>42893</v>
      </c>
      <c r="B61" s="56">
        <v>599276</v>
      </c>
      <c r="C61" s="56" t="s">
        <v>146</v>
      </c>
      <c r="D61" s="56" t="s">
        <v>543</v>
      </c>
      <c r="E61" s="56" t="s">
        <v>240</v>
      </c>
      <c r="F61" s="56" t="s">
        <v>105</v>
      </c>
      <c r="G61" s="56">
        <v>0</v>
      </c>
      <c r="H61" s="56" t="s">
        <v>194</v>
      </c>
      <c r="I61" s="56" t="s">
        <v>553</v>
      </c>
      <c r="J61" s="56" t="s">
        <v>276</v>
      </c>
      <c r="K61" s="56" t="s">
        <v>277</v>
      </c>
      <c r="L61" s="56" t="s">
        <v>278</v>
      </c>
      <c r="M61" s="56">
        <v>1700000</v>
      </c>
      <c r="N61" s="56">
        <v>54362654</v>
      </c>
      <c r="O61" s="56">
        <v>28181629</v>
      </c>
      <c r="P61" s="56">
        <v>89805186</v>
      </c>
      <c r="Q61" s="56">
        <v>17415000</v>
      </c>
      <c r="R61" s="56">
        <v>8500000</v>
      </c>
      <c r="S61" s="56">
        <v>27800000</v>
      </c>
      <c r="T6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62" spans="1:20" x14ac:dyDescent="0.3">
      <c r="A62" s="1">
        <v>42893</v>
      </c>
      <c r="B62" s="56">
        <v>599276</v>
      </c>
      <c r="C62" s="56" t="s">
        <v>146</v>
      </c>
      <c r="D62" s="56" t="s">
        <v>543</v>
      </c>
      <c r="E62" s="56" t="s">
        <v>240</v>
      </c>
      <c r="F62" s="56" t="s">
        <v>110</v>
      </c>
      <c r="G62" s="56">
        <v>0</v>
      </c>
      <c r="H62" s="56" t="s">
        <v>241</v>
      </c>
      <c r="I62" s="56" t="s">
        <v>556</v>
      </c>
      <c r="J62" s="56" t="s">
        <v>276</v>
      </c>
      <c r="K62" s="56" t="s">
        <v>277</v>
      </c>
      <c r="L62" s="56" t="s">
        <v>278</v>
      </c>
      <c r="M62" s="56"/>
      <c r="N62" s="56">
        <v>1215</v>
      </c>
      <c r="O62" s="56">
        <v>1286</v>
      </c>
      <c r="P62" s="56">
        <v>1844</v>
      </c>
      <c r="Q62" s="56">
        <v>785</v>
      </c>
      <c r="R62" s="56">
        <v>268</v>
      </c>
      <c r="S62" s="56">
        <v>608</v>
      </c>
      <c r="T6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63" spans="1:20" x14ac:dyDescent="0.3">
      <c r="A63" s="1">
        <v>42893</v>
      </c>
      <c r="B63" s="56">
        <v>599276</v>
      </c>
      <c r="C63" s="56" t="s">
        <v>146</v>
      </c>
      <c r="D63" s="56" t="s">
        <v>543</v>
      </c>
      <c r="E63" s="56" t="s">
        <v>240</v>
      </c>
      <c r="F63" s="56" t="s">
        <v>188</v>
      </c>
      <c r="G63" s="56">
        <v>1</v>
      </c>
      <c r="H63" s="56" t="s">
        <v>241</v>
      </c>
      <c r="I63" s="56" t="s">
        <v>189</v>
      </c>
      <c r="J63" s="56" t="s">
        <v>276</v>
      </c>
      <c r="K63" s="56" t="s">
        <v>277</v>
      </c>
      <c r="L63" s="56" t="s">
        <v>278</v>
      </c>
      <c r="M63" s="56"/>
      <c r="N63" s="56">
        <v>1</v>
      </c>
      <c r="O63" s="56"/>
      <c r="P63" s="56">
        <v>0</v>
      </c>
      <c r="Q63" s="56">
        <v>1</v>
      </c>
      <c r="R63" s="56"/>
      <c r="S63" s="56">
        <v>0</v>
      </c>
      <c r="T6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64" spans="1:20" x14ac:dyDescent="0.3">
      <c r="A64" s="1">
        <v>42893</v>
      </c>
      <c r="B64" s="56">
        <v>599276</v>
      </c>
      <c r="C64" s="56" t="s">
        <v>146</v>
      </c>
      <c r="D64" s="56" t="s">
        <v>543</v>
      </c>
      <c r="E64" s="56" t="s">
        <v>240</v>
      </c>
      <c r="F64" s="56" t="s">
        <v>110</v>
      </c>
      <c r="G64" s="56">
        <v>1</v>
      </c>
      <c r="H64" s="56" t="s">
        <v>241</v>
      </c>
      <c r="I64" s="56" t="s">
        <v>111</v>
      </c>
      <c r="J64" s="56" t="s">
        <v>276</v>
      </c>
      <c r="K64" s="56" t="s">
        <v>277</v>
      </c>
      <c r="L64" s="56" t="s">
        <v>278</v>
      </c>
      <c r="M64" s="56">
        <v>0</v>
      </c>
      <c r="N64" s="56">
        <v>0</v>
      </c>
      <c r="O64" s="56">
        <v>1</v>
      </c>
      <c r="P64" s="56">
        <v>1</v>
      </c>
      <c r="Q64" s="56">
        <v>0</v>
      </c>
      <c r="R64" s="56">
        <v>0</v>
      </c>
      <c r="S64" s="56">
        <v>1</v>
      </c>
      <c r="T6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65" spans="1:20" x14ac:dyDescent="0.3">
      <c r="A65" s="1">
        <v>42893</v>
      </c>
      <c r="B65" s="56">
        <v>599276</v>
      </c>
      <c r="C65" s="56" t="s">
        <v>146</v>
      </c>
      <c r="D65" s="56" t="s">
        <v>543</v>
      </c>
      <c r="E65" s="56" t="s">
        <v>240</v>
      </c>
      <c r="F65" s="56" t="s">
        <v>188</v>
      </c>
      <c r="G65" s="56">
        <v>0</v>
      </c>
      <c r="H65" s="56" t="s">
        <v>241</v>
      </c>
      <c r="I65" s="56" t="s">
        <v>547</v>
      </c>
      <c r="J65" s="56" t="s">
        <v>276</v>
      </c>
      <c r="K65" s="56" t="s">
        <v>277</v>
      </c>
      <c r="L65" s="56" t="s">
        <v>278</v>
      </c>
      <c r="M65" s="56"/>
      <c r="N65" s="56">
        <v>1</v>
      </c>
      <c r="O65" s="56">
        <v>1</v>
      </c>
      <c r="P65" s="56">
        <v>1</v>
      </c>
      <c r="Q65" s="56">
        <v>1</v>
      </c>
      <c r="R65" s="56">
        <v>1</v>
      </c>
      <c r="S65" s="56">
        <v>0</v>
      </c>
      <c r="T6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66" spans="1:20" x14ac:dyDescent="0.3">
      <c r="A66" s="1">
        <v>42893</v>
      </c>
      <c r="B66" s="56">
        <v>599276</v>
      </c>
      <c r="C66" s="56" t="s">
        <v>146</v>
      </c>
      <c r="D66" s="56" t="s">
        <v>543</v>
      </c>
      <c r="E66" s="56" t="s">
        <v>240</v>
      </c>
      <c r="F66" s="56" t="s">
        <v>188</v>
      </c>
      <c r="G66" s="56">
        <v>1</v>
      </c>
      <c r="H66" s="56" t="s">
        <v>241</v>
      </c>
      <c r="I66" s="56" t="s">
        <v>195</v>
      </c>
      <c r="J66" s="56" t="s">
        <v>276</v>
      </c>
      <c r="K66" s="56" t="s">
        <v>277</v>
      </c>
      <c r="L66" s="56" t="s">
        <v>278</v>
      </c>
      <c r="M66" s="56"/>
      <c r="N66" s="56">
        <v>4</v>
      </c>
      <c r="O66" s="56">
        <v>0</v>
      </c>
      <c r="P66" s="56">
        <v>0</v>
      </c>
      <c r="Q66" s="56">
        <v>2</v>
      </c>
      <c r="R66" s="56">
        <v>0</v>
      </c>
      <c r="S66" s="56">
        <v>0</v>
      </c>
      <c r="T6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67" spans="1:20" x14ac:dyDescent="0.3">
      <c r="A67" s="1">
        <v>42893</v>
      </c>
      <c r="B67" s="56">
        <v>599276</v>
      </c>
      <c r="C67" s="56" t="s">
        <v>146</v>
      </c>
      <c r="D67" s="56" t="s">
        <v>543</v>
      </c>
      <c r="E67" s="56" t="s">
        <v>240</v>
      </c>
      <c r="F67" s="56" t="s">
        <v>110</v>
      </c>
      <c r="G67" s="56">
        <v>1</v>
      </c>
      <c r="H67" s="56" t="s">
        <v>241</v>
      </c>
      <c r="I67" s="56" t="s">
        <v>112</v>
      </c>
      <c r="J67" s="56" t="s">
        <v>276</v>
      </c>
      <c r="K67" s="56" t="s">
        <v>277</v>
      </c>
      <c r="L67" s="56" t="s">
        <v>278</v>
      </c>
      <c r="M67" s="56">
        <v>0</v>
      </c>
      <c r="N67" s="56">
        <v>1</v>
      </c>
      <c r="O67" s="56">
        <v>1</v>
      </c>
      <c r="P67" s="56">
        <v>1</v>
      </c>
      <c r="Q67" s="56">
        <v>1</v>
      </c>
      <c r="R67" s="56">
        <v>1</v>
      </c>
      <c r="S67" s="56">
        <v>1</v>
      </c>
      <c r="T6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68" spans="1:20" x14ac:dyDescent="0.3">
      <c r="A68" s="1">
        <v>42893</v>
      </c>
      <c r="B68" s="56">
        <v>599276</v>
      </c>
      <c r="C68" s="56" t="s">
        <v>146</v>
      </c>
      <c r="D68" s="56" t="s">
        <v>543</v>
      </c>
      <c r="E68" s="56" t="s">
        <v>240</v>
      </c>
      <c r="F68" s="56" t="s">
        <v>110</v>
      </c>
      <c r="G68" s="56">
        <v>0</v>
      </c>
      <c r="H68" s="56" t="s">
        <v>241</v>
      </c>
      <c r="I68" s="56" t="s">
        <v>559</v>
      </c>
      <c r="J68" s="56" t="s">
        <v>276</v>
      </c>
      <c r="K68" s="56" t="s">
        <v>277</v>
      </c>
      <c r="L68" s="56" t="s">
        <v>278</v>
      </c>
      <c r="M68" s="56">
        <v>18000</v>
      </c>
      <c r="N68" s="56">
        <v>199882</v>
      </c>
      <c r="O68" s="56">
        <v>65022</v>
      </c>
      <c r="P68" s="56">
        <v>-59071</v>
      </c>
      <c r="Q68" s="56">
        <v>90924</v>
      </c>
      <c r="R68" s="56">
        <v>10595</v>
      </c>
      <c r="S68" s="56">
        <v>24716</v>
      </c>
      <c r="T6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69" spans="1:20" x14ac:dyDescent="0.3">
      <c r="A69" s="1">
        <v>42893</v>
      </c>
      <c r="B69" s="56">
        <v>599276</v>
      </c>
      <c r="C69" s="56" t="s">
        <v>146</v>
      </c>
      <c r="D69" s="56" t="s">
        <v>543</v>
      </c>
      <c r="E69" s="56" t="s">
        <v>240</v>
      </c>
      <c r="F69" s="56" t="s">
        <v>110</v>
      </c>
      <c r="G69" s="56">
        <v>0</v>
      </c>
      <c r="H69" s="56" t="s">
        <v>241</v>
      </c>
      <c r="I69" s="56" t="s">
        <v>566</v>
      </c>
      <c r="J69" s="56" t="s">
        <v>276</v>
      </c>
      <c r="K69" s="56" t="s">
        <v>277</v>
      </c>
      <c r="L69" s="56" t="s">
        <v>278</v>
      </c>
      <c r="M69" s="56">
        <v>9</v>
      </c>
      <c r="N69" s="56">
        <v>49.129999999999995</v>
      </c>
      <c r="O69" s="56">
        <v>25</v>
      </c>
      <c r="P69" s="56">
        <v>57.3</v>
      </c>
      <c r="Q69" s="56">
        <v>73</v>
      </c>
      <c r="R69" s="56">
        <v>25</v>
      </c>
      <c r="S69" s="56">
        <v>68</v>
      </c>
      <c r="T6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70" spans="1:20" x14ac:dyDescent="0.3">
      <c r="A70" s="1">
        <v>42893</v>
      </c>
      <c r="B70" s="56">
        <v>599276</v>
      </c>
      <c r="C70" s="56" t="s">
        <v>146</v>
      </c>
      <c r="D70" s="56" t="s">
        <v>543</v>
      </c>
      <c r="E70" s="56" t="s">
        <v>240</v>
      </c>
      <c r="F70" s="56" t="s">
        <v>110</v>
      </c>
      <c r="G70" s="56">
        <v>0</v>
      </c>
      <c r="H70" s="56" t="s">
        <v>241</v>
      </c>
      <c r="I70" s="56" t="s">
        <v>550</v>
      </c>
      <c r="J70" s="56" t="s">
        <v>276</v>
      </c>
      <c r="K70" s="56" t="s">
        <v>277</v>
      </c>
      <c r="L70" s="56" t="s">
        <v>278</v>
      </c>
      <c r="M70" s="56">
        <v>1.18</v>
      </c>
      <c r="N70" s="56">
        <v>7.8</v>
      </c>
      <c r="O70" s="56">
        <v>3.6</v>
      </c>
      <c r="P70" s="56">
        <v>14.64</v>
      </c>
      <c r="Q70" s="56">
        <v>25</v>
      </c>
      <c r="R70" s="56">
        <v>5</v>
      </c>
      <c r="S70" s="56">
        <v>10</v>
      </c>
      <c r="T7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71" spans="1:20" x14ac:dyDescent="0.3">
      <c r="A71" s="1">
        <v>42893</v>
      </c>
      <c r="B71" s="56">
        <v>599276</v>
      </c>
      <c r="C71" s="56" t="s">
        <v>146</v>
      </c>
      <c r="D71" s="56" t="s">
        <v>543</v>
      </c>
      <c r="E71" s="56" t="s">
        <v>240</v>
      </c>
      <c r="F71" s="56" t="s">
        <v>110</v>
      </c>
      <c r="G71" s="56">
        <v>0</v>
      </c>
      <c r="H71" s="56" t="s">
        <v>241</v>
      </c>
      <c r="I71" s="56" t="s">
        <v>446</v>
      </c>
      <c r="J71" s="56" t="s">
        <v>276</v>
      </c>
      <c r="K71" s="56" t="s">
        <v>277</v>
      </c>
      <c r="L71" s="56" t="s">
        <v>278</v>
      </c>
      <c r="M71" s="56">
        <v>168581</v>
      </c>
      <c r="N71" s="56">
        <v>69462</v>
      </c>
      <c r="O71" s="56">
        <v>36113</v>
      </c>
      <c r="P71" s="56">
        <v>-50323</v>
      </c>
      <c r="Q71" s="56">
        <v>37419</v>
      </c>
      <c r="R71" s="56">
        <v>6000</v>
      </c>
      <c r="S71" s="56">
        <v>14000</v>
      </c>
      <c r="T7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72" spans="1:20" x14ac:dyDescent="0.3">
      <c r="A72" s="1">
        <v>42893</v>
      </c>
      <c r="B72" s="56">
        <v>599276</v>
      </c>
      <c r="C72" s="56" t="s">
        <v>146</v>
      </c>
      <c r="D72" s="56" t="s">
        <v>543</v>
      </c>
      <c r="E72" s="56" t="s">
        <v>240</v>
      </c>
      <c r="F72" s="56" t="s">
        <v>110</v>
      </c>
      <c r="G72" s="56">
        <v>1</v>
      </c>
      <c r="H72" s="56" t="s">
        <v>552</v>
      </c>
      <c r="I72" s="56" t="s">
        <v>465</v>
      </c>
      <c r="J72" s="56" t="s">
        <v>276</v>
      </c>
      <c r="K72" s="56" t="s">
        <v>277</v>
      </c>
      <c r="L72" s="56" t="s">
        <v>278</v>
      </c>
      <c r="M72" s="56">
        <v>168581</v>
      </c>
      <c r="N72" s="56">
        <v>69462</v>
      </c>
      <c r="O72" s="56">
        <v>36113</v>
      </c>
      <c r="P72" s="56">
        <v>2507</v>
      </c>
      <c r="Q72" s="56">
        <v>88169</v>
      </c>
      <c r="R72" s="56">
        <v>7701</v>
      </c>
      <c r="S72" s="56">
        <v>13844</v>
      </c>
      <c r="T7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73" spans="1:20" x14ac:dyDescent="0.3">
      <c r="A73" s="1">
        <v>42893</v>
      </c>
      <c r="B73" s="56">
        <v>599276</v>
      </c>
      <c r="C73" s="56" t="s">
        <v>146</v>
      </c>
      <c r="D73" s="56" t="s">
        <v>543</v>
      </c>
      <c r="E73" s="56" t="s">
        <v>240</v>
      </c>
      <c r="F73" s="56" t="s">
        <v>188</v>
      </c>
      <c r="G73" s="56">
        <v>1</v>
      </c>
      <c r="H73" s="56" t="s">
        <v>552</v>
      </c>
      <c r="I73" s="56" t="s">
        <v>447</v>
      </c>
      <c r="J73" s="56" t="s">
        <v>276</v>
      </c>
      <c r="K73" s="56" t="s">
        <v>277</v>
      </c>
      <c r="L73" s="56" t="s">
        <v>278</v>
      </c>
      <c r="M73" s="56"/>
      <c r="N73" s="56">
        <v>4</v>
      </c>
      <c r="O73" s="56">
        <v>2</v>
      </c>
      <c r="P73" s="56">
        <v>0</v>
      </c>
      <c r="Q73" s="56">
        <v>1</v>
      </c>
      <c r="R73" s="56">
        <v>0</v>
      </c>
      <c r="S73" s="56">
        <v>0</v>
      </c>
      <c r="T7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74" spans="1:20" x14ac:dyDescent="0.3">
      <c r="A74" s="1">
        <v>42893</v>
      </c>
      <c r="B74" s="56">
        <v>599276</v>
      </c>
      <c r="C74" s="56" t="s">
        <v>146</v>
      </c>
      <c r="D74" s="56" t="s">
        <v>543</v>
      </c>
      <c r="E74" s="56" t="s">
        <v>240</v>
      </c>
      <c r="F74" s="56" t="s">
        <v>110</v>
      </c>
      <c r="G74" s="56">
        <v>1</v>
      </c>
      <c r="H74" s="56" t="s">
        <v>552</v>
      </c>
      <c r="I74" s="56" t="s">
        <v>253</v>
      </c>
      <c r="J74" s="56" t="s">
        <v>276</v>
      </c>
      <c r="K74" s="56" t="s">
        <v>277</v>
      </c>
      <c r="L74" s="56" t="s">
        <v>278</v>
      </c>
      <c r="M74" s="56">
        <v>0</v>
      </c>
      <c r="N74" s="56">
        <v>1</v>
      </c>
      <c r="O74" s="56">
        <v>3</v>
      </c>
      <c r="P74" s="56">
        <v>0</v>
      </c>
      <c r="Q74" s="56">
        <v>1</v>
      </c>
      <c r="R74" s="56">
        <v>0</v>
      </c>
      <c r="S74" s="56">
        <v>0</v>
      </c>
      <c r="T7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75" spans="1:20" x14ac:dyDescent="0.3">
      <c r="A75" s="1">
        <v>42893</v>
      </c>
      <c r="B75" s="56">
        <v>599276</v>
      </c>
      <c r="C75" s="56" t="s">
        <v>146</v>
      </c>
      <c r="D75" s="56" t="s">
        <v>543</v>
      </c>
      <c r="E75" s="56" t="s">
        <v>240</v>
      </c>
      <c r="F75" s="56" t="s">
        <v>110</v>
      </c>
      <c r="G75" s="56">
        <v>1</v>
      </c>
      <c r="H75" s="56" t="s">
        <v>552</v>
      </c>
      <c r="I75" s="56" t="s">
        <v>478</v>
      </c>
      <c r="J75" s="56" t="s">
        <v>276</v>
      </c>
      <c r="K75" s="56" t="s">
        <v>277</v>
      </c>
      <c r="L75" s="56" t="s">
        <v>278</v>
      </c>
      <c r="M75" s="56">
        <v>108000</v>
      </c>
      <c r="N75" s="56">
        <v>12001</v>
      </c>
      <c r="O75" s="56">
        <v>2647</v>
      </c>
      <c r="P75" s="56">
        <v>-18615</v>
      </c>
      <c r="Q75" s="56">
        <v>42000</v>
      </c>
      <c r="R75" s="56">
        <v>12000</v>
      </c>
      <c r="S75" s="56">
        <v>28000</v>
      </c>
      <c r="T7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76" spans="1:20" x14ac:dyDescent="0.3">
      <c r="A76" s="1">
        <v>42893</v>
      </c>
      <c r="B76" s="56">
        <v>599276</v>
      </c>
      <c r="C76" s="56" t="s">
        <v>146</v>
      </c>
      <c r="D76" s="56" t="s">
        <v>543</v>
      </c>
      <c r="E76" s="56" t="s">
        <v>240</v>
      </c>
      <c r="F76" s="56" t="s">
        <v>110</v>
      </c>
      <c r="G76" s="56">
        <v>1</v>
      </c>
      <c r="H76" s="56" t="s">
        <v>552</v>
      </c>
      <c r="I76" s="56" t="s">
        <v>255</v>
      </c>
      <c r="J76" s="56" t="s">
        <v>276</v>
      </c>
      <c r="K76" s="56" t="s">
        <v>277</v>
      </c>
      <c r="L76" s="56" t="s">
        <v>278</v>
      </c>
      <c r="M76" s="56">
        <v>14700000</v>
      </c>
      <c r="N76" s="56">
        <v>17806739</v>
      </c>
      <c r="O76" s="56">
        <v>-689889</v>
      </c>
      <c r="P76" s="56">
        <v>12178013</v>
      </c>
      <c r="Q76" s="56">
        <v>12300000</v>
      </c>
      <c r="R76" s="56">
        <v>5000000</v>
      </c>
      <c r="S76" s="56">
        <v>11000000</v>
      </c>
      <c r="T7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77" spans="1:20" x14ac:dyDescent="0.3">
      <c r="A77" s="1">
        <v>42893</v>
      </c>
      <c r="B77" s="56">
        <v>599276</v>
      </c>
      <c r="C77" s="56" t="s">
        <v>146</v>
      </c>
      <c r="D77" s="56" t="s">
        <v>543</v>
      </c>
      <c r="E77" s="56" t="s">
        <v>240</v>
      </c>
      <c r="F77" s="56" t="s">
        <v>110</v>
      </c>
      <c r="G77" s="56">
        <v>1</v>
      </c>
      <c r="H77" s="56" t="s">
        <v>552</v>
      </c>
      <c r="I77" s="56" t="s">
        <v>374</v>
      </c>
      <c r="J77" s="56" t="s">
        <v>276</v>
      </c>
      <c r="K77" s="56" t="s">
        <v>277</v>
      </c>
      <c r="L77" s="56" t="s">
        <v>278</v>
      </c>
      <c r="M77" s="56">
        <v>27087137</v>
      </c>
      <c r="N77" s="56">
        <v>36142920</v>
      </c>
      <c r="O77" s="56">
        <v>8151308</v>
      </c>
      <c r="P77" s="56">
        <v>6156308</v>
      </c>
      <c r="Q77" s="56">
        <v>17019000</v>
      </c>
      <c r="R77" s="56">
        <v>1400444</v>
      </c>
      <c r="S77" s="56">
        <v>2517160</v>
      </c>
      <c r="T7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78" spans="1:20" x14ac:dyDescent="0.3">
      <c r="A78" s="1">
        <v>42893</v>
      </c>
      <c r="B78" s="56">
        <v>599473</v>
      </c>
      <c r="C78" s="56" t="s">
        <v>146</v>
      </c>
      <c r="D78" s="56" t="s">
        <v>587</v>
      </c>
      <c r="E78" s="56" t="s">
        <v>240</v>
      </c>
      <c r="F78" s="56" t="s">
        <v>105</v>
      </c>
      <c r="G78" s="56">
        <v>0</v>
      </c>
      <c r="H78" s="56" t="s">
        <v>194</v>
      </c>
      <c r="I78" s="56" t="s">
        <v>597</v>
      </c>
      <c r="J78" s="56" t="s">
        <v>276</v>
      </c>
      <c r="K78" s="56" t="s">
        <v>277</v>
      </c>
      <c r="L78" s="56" t="s">
        <v>278</v>
      </c>
      <c r="M78" s="56">
        <v>31</v>
      </c>
      <c r="N78" s="56">
        <v>52</v>
      </c>
      <c r="O78" s="56">
        <v>-42</v>
      </c>
      <c r="P78" s="56">
        <v>0</v>
      </c>
      <c r="Q78" s="56">
        <v>5</v>
      </c>
      <c r="R78" s="56">
        <v>2</v>
      </c>
      <c r="S78" s="56">
        <v>5</v>
      </c>
      <c r="T7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79" spans="1:20" x14ac:dyDescent="0.3">
      <c r="A79" s="1">
        <v>42893</v>
      </c>
      <c r="B79" s="56">
        <v>599473</v>
      </c>
      <c r="C79" s="56" t="s">
        <v>146</v>
      </c>
      <c r="D79" s="56" t="s">
        <v>587</v>
      </c>
      <c r="E79" s="56" t="s">
        <v>240</v>
      </c>
      <c r="F79" s="56" t="s">
        <v>110</v>
      </c>
      <c r="G79" s="56">
        <v>0</v>
      </c>
      <c r="H79" s="56" t="s">
        <v>241</v>
      </c>
      <c r="I79" s="56" t="s">
        <v>257</v>
      </c>
      <c r="J79" s="56" t="s">
        <v>276</v>
      </c>
      <c r="K79" s="56" t="s">
        <v>277</v>
      </c>
      <c r="L79" s="56" t="s">
        <v>278</v>
      </c>
      <c r="M79" s="56">
        <v>2500</v>
      </c>
      <c r="N79" s="56">
        <v>39773</v>
      </c>
      <c r="O79" s="56">
        <v>-8480</v>
      </c>
      <c r="P79" s="56">
        <v>38</v>
      </c>
      <c r="Q79" s="56">
        <v>1075</v>
      </c>
      <c r="R79" s="56">
        <v>375</v>
      </c>
      <c r="S79" s="56">
        <v>750</v>
      </c>
      <c r="T7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80" spans="1:20" x14ac:dyDescent="0.3">
      <c r="A80" s="1">
        <v>42893</v>
      </c>
      <c r="B80" s="56">
        <v>599473</v>
      </c>
      <c r="C80" s="56" t="s">
        <v>146</v>
      </c>
      <c r="D80" s="56" t="s">
        <v>587</v>
      </c>
      <c r="E80" s="56" t="s">
        <v>240</v>
      </c>
      <c r="F80" s="56" t="s">
        <v>188</v>
      </c>
      <c r="G80" s="56">
        <v>1</v>
      </c>
      <c r="H80" s="56" t="s">
        <v>241</v>
      </c>
      <c r="I80" s="56" t="s">
        <v>351</v>
      </c>
      <c r="J80" s="56" t="s">
        <v>276</v>
      </c>
      <c r="K80" s="56" t="s">
        <v>277</v>
      </c>
      <c r="L80" s="56" t="s">
        <v>278</v>
      </c>
      <c r="M80" s="56"/>
      <c r="N80" s="56">
        <v>5</v>
      </c>
      <c r="O80" s="56">
        <v>0</v>
      </c>
      <c r="P80" s="56">
        <v>0</v>
      </c>
      <c r="Q80" s="56">
        <v>4</v>
      </c>
      <c r="R80" s="56">
        <v>1</v>
      </c>
      <c r="S80" s="56">
        <v>1</v>
      </c>
      <c r="T8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81" spans="1:20" x14ac:dyDescent="0.3">
      <c r="A81" s="1">
        <v>42893</v>
      </c>
      <c r="B81" s="56">
        <v>599473</v>
      </c>
      <c r="C81" s="56" t="s">
        <v>146</v>
      </c>
      <c r="D81" s="56" t="s">
        <v>587</v>
      </c>
      <c r="E81" s="56" t="s">
        <v>240</v>
      </c>
      <c r="F81" s="56" t="s">
        <v>110</v>
      </c>
      <c r="G81" s="56">
        <v>1</v>
      </c>
      <c r="H81" s="56" t="s">
        <v>241</v>
      </c>
      <c r="I81" s="56" t="s">
        <v>111</v>
      </c>
      <c r="J81" s="56" t="s">
        <v>276</v>
      </c>
      <c r="K81" s="56" t="s">
        <v>277</v>
      </c>
      <c r="L81" s="56" t="s">
        <v>278</v>
      </c>
      <c r="M81" s="56"/>
      <c r="N81" s="56">
        <v>1</v>
      </c>
      <c r="O81" s="56">
        <v>1</v>
      </c>
      <c r="P81" s="56">
        <v>0</v>
      </c>
      <c r="Q81" s="56">
        <v>1</v>
      </c>
      <c r="R81" s="56">
        <v>1</v>
      </c>
      <c r="S81" s="56">
        <v>1</v>
      </c>
      <c r="T8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82" spans="1:20" x14ac:dyDescent="0.3">
      <c r="A82" s="1">
        <v>42893</v>
      </c>
      <c r="B82" s="56">
        <v>599473</v>
      </c>
      <c r="C82" s="56" t="s">
        <v>146</v>
      </c>
      <c r="D82" s="56" t="s">
        <v>587</v>
      </c>
      <c r="E82" s="56" t="s">
        <v>240</v>
      </c>
      <c r="F82" s="56" t="s">
        <v>110</v>
      </c>
      <c r="G82" s="56">
        <v>0</v>
      </c>
      <c r="H82" s="56" t="s">
        <v>241</v>
      </c>
      <c r="I82" s="56" t="s">
        <v>258</v>
      </c>
      <c r="J82" s="56" t="s">
        <v>276</v>
      </c>
      <c r="K82" s="56" t="s">
        <v>277</v>
      </c>
      <c r="L82" s="56" t="s">
        <v>278</v>
      </c>
      <c r="M82" s="56">
        <v>68639172</v>
      </c>
      <c r="N82" s="56">
        <v>68789828</v>
      </c>
      <c r="O82" s="56">
        <v>32552000</v>
      </c>
      <c r="P82" s="56">
        <v>62487314</v>
      </c>
      <c r="Q82" s="56">
        <v>4180125</v>
      </c>
      <c r="R82" s="56">
        <v>2184579</v>
      </c>
      <c r="S82" s="56">
        <v>4567736</v>
      </c>
      <c r="T8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83" spans="1:20" x14ac:dyDescent="0.3">
      <c r="A83" s="1">
        <v>42893</v>
      </c>
      <c r="B83" s="56">
        <v>599473</v>
      </c>
      <c r="C83" s="56" t="s">
        <v>146</v>
      </c>
      <c r="D83" s="56" t="s">
        <v>587</v>
      </c>
      <c r="E83" s="56" t="s">
        <v>240</v>
      </c>
      <c r="F83" s="56" t="s">
        <v>188</v>
      </c>
      <c r="G83" s="56">
        <v>1</v>
      </c>
      <c r="H83" s="56" t="s">
        <v>241</v>
      </c>
      <c r="I83" s="56" t="s">
        <v>190</v>
      </c>
      <c r="J83" s="56" t="s">
        <v>276</v>
      </c>
      <c r="K83" s="56" t="s">
        <v>277</v>
      </c>
      <c r="L83" s="56" t="s">
        <v>278</v>
      </c>
      <c r="M83" s="56"/>
      <c r="N83" s="56">
        <v>156</v>
      </c>
      <c r="O83" s="56">
        <v>22</v>
      </c>
      <c r="P83" s="56">
        <v>37</v>
      </c>
      <c r="Q83" s="56">
        <v>70</v>
      </c>
      <c r="R83" s="56">
        <v>20</v>
      </c>
      <c r="S83" s="56">
        <v>20</v>
      </c>
      <c r="T8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84" spans="1:20" x14ac:dyDescent="0.3">
      <c r="A84" s="1">
        <v>42893</v>
      </c>
      <c r="B84" s="56">
        <v>599473</v>
      </c>
      <c r="C84" s="56" t="s">
        <v>146</v>
      </c>
      <c r="D84" s="56" t="s">
        <v>587</v>
      </c>
      <c r="E84" s="56" t="s">
        <v>240</v>
      </c>
      <c r="F84" s="56" t="s">
        <v>188</v>
      </c>
      <c r="G84" s="56">
        <v>1</v>
      </c>
      <c r="H84" s="56" t="s">
        <v>241</v>
      </c>
      <c r="I84" s="56" t="s">
        <v>191</v>
      </c>
      <c r="J84" s="56" t="s">
        <v>276</v>
      </c>
      <c r="K84" s="56" t="s">
        <v>277</v>
      </c>
      <c r="L84" s="56" t="s">
        <v>278</v>
      </c>
      <c r="M84" s="56"/>
      <c r="N84" s="56">
        <v>81</v>
      </c>
      <c r="O84" s="56">
        <v>0</v>
      </c>
      <c r="P84" s="56">
        <v>0</v>
      </c>
      <c r="Q84" s="56">
        <v>44</v>
      </c>
      <c r="R84" s="56">
        <v>15</v>
      </c>
      <c r="S84" s="56">
        <v>15</v>
      </c>
      <c r="T8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85" spans="1:20" x14ac:dyDescent="0.3">
      <c r="A85" s="1">
        <v>42893</v>
      </c>
      <c r="B85" s="56">
        <v>599473</v>
      </c>
      <c r="C85" s="56" t="s">
        <v>146</v>
      </c>
      <c r="D85" s="56" t="s">
        <v>587</v>
      </c>
      <c r="E85" s="56" t="s">
        <v>240</v>
      </c>
      <c r="F85" s="56" t="s">
        <v>188</v>
      </c>
      <c r="G85" s="56">
        <v>1</v>
      </c>
      <c r="H85" s="56" t="s">
        <v>241</v>
      </c>
      <c r="I85" s="56" t="s">
        <v>192</v>
      </c>
      <c r="J85" s="56" t="s">
        <v>276</v>
      </c>
      <c r="K85" s="56" t="s">
        <v>277</v>
      </c>
      <c r="L85" s="56" t="s">
        <v>278</v>
      </c>
      <c r="M85" s="56"/>
      <c r="N85" s="56">
        <v>81</v>
      </c>
      <c r="O85" s="56">
        <v>0</v>
      </c>
      <c r="P85" s="56">
        <v>0</v>
      </c>
      <c r="Q85" s="56">
        <v>32</v>
      </c>
      <c r="R85" s="56">
        <v>10</v>
      </c>
      <c r="S85" s="56">
        <v>10</v>
      </c>
      <c r="T8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86" spans="1:20" x14ac:dyDescent="0.3">
      <c r="A86" s="1">
        <v>42893</v>
      </c>
      <c r="B86" s="56">
        <v>599473</v>
      </c>
      <c r="C86" s="56" t="s">
        <v>146</v>
      </c>
      <c r="D86" s="56" t="s">
        <v>587</v>
      </c>
      <c r="E86" s="56" t="s">
        <v>240</v>
      </c>
      <c r="F86" s="56" t="s">
        <v>110</v>
      </c>
      <c r="G86" s="56">
        <v>0</v>
      </c>
      <c r="H86" s="56" t="s">
        <v>241</v>
      </c>
      <c r="I86" s="56" t="s">
        <v>259</v>
      </c>
      <c r="J86" s="56" t="s">
        <v>276</v>
      </c>
      <c r="K86" s="56" t="s">
        <v>277</v>
      </c>
      <c r="L86" s="56" t="s">
        <v>278</v>
      </c>
      <c r="M86" s="56">
        <v>3500000</v>
      </c>
      <c r="N86" s="56">
        <v>5800113</v>
      </c>
      <c r="O86" s="56">
        <v>499887</v>
      </c>
      <c r="P86" s="56">
        <v>586541</v>
      </c>
      <c r="Q86" s="56">
        <v>2375642</v>
      </c>
      <c r="R86" s="56">
        <v>196314</v>
      </c>
      <c r="S86" s="56">
        <v>410474</v>
      </c>
      <c r="T8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87" spans="1:20" x14ac:dyDescent="0.3">
      <c r="A87" s="1">
        <v>42893</v>
      </c>
      <c r="B87" s="56">
        <v>599473</v>
      </c>
      <c r="C87" s="56" t="s">
        <v>146</v>
      </c>
      <c r="D87" s="56" t="s">
        <v>587</v>
      </c>
      <c r="E87" s="56" t="s">
        <v>240</v>
      </c>
      <c r="F87" s="56" t="s">
        <v>188</v>
      </c>
      <c r="G87" s="56">
        <v>1</v>
      </c>
      <c r="H87" s="56" t="s">
        <v>241</v>
      </c>
      <c r="I87" s="56" t="s">
        <v>238</v>
      </c>
      <c r="J87" s="56" t="s">
        <v>276</v>
      </c>
      <c r="K87" s="56" t="s">
        <v>277</v>
      </c>
      <c r="L87" s="56" t="s">
        <v>278</v>
      </c>
      <c r="M87" s="56"/>
      <c r="N87" s="56">
        <v>15</v>
      </c>
      <c r="O87" s="56">
        <v>3</v>
      </c>
      <c r="P87" s="56">
        <v>3</v>
      </c>
      <c r="Q87" s="56">
        <v>3</v>
      </c>
      <c r="R87" s="56">
        <v>1</v>
      </c>
      <c r="S87" s="56">
        <v>2</v>
      </c>
      <c r="T8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88" spans="1:20" x14ac:dyDescent="0.3">
      <c r="A88" s="1">
        <v>42893</v>
      </c>
      <c r="B88" s="56">
        <v>599473</v>
      </c>
      <c r="C88" s="56" t="s">
        <v>146</v>
      </c>
      <c r="D88" s="56" t="s">
        <v>587</v>
      </c>
      <c r="E88" s="56" t="s">
        <v>240</v>
      </c>
      <c r="F88" s="56" t="s">
        <v>188</v>
      </c>
      <c r="G88" s="56">
        <v>1</v>
      </c>
      <c r="H88" s="56" t="s">
        <v>241</v>
      </c>
      <c r="I88" s="56" t="s">
        <v>193</v>
      </c>
      <c r="J88" s="56" t="s">
        <v>276</v>
      </c>
      <c r="K88" s="56" t="s">
        <v>277</v>
      </c>
      <c r="L88" s="56" t="s">
        <v>278</v>
      </c>
      <c r="M88" s="56"/>
      <c r="N88" s="56">
        <v>8</v>
      </c>
      <c r="O88" s="56">
        <v>3</v>
      </c>
      <c r="P88" s="56">
        <v>5</v>
      </c>
      <c r="Q88" s="56">
        <v>3</v>
      </c>
      <c r="R88" s="56">
        <v>1</v>
      </c>
      <c r="S88" s="56">
        <v>1</v>
      </c>
      <c r="T8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89" spans="1:20" x14ac:dyDescent="0.3">
      <c r="A89" s="1">
        <v>42893</v>
      </c>
      <c r="B89" s="56">
        <v>599473</v>
      </c>
      <c r="C89" s="56" t="s">
        <v>146</v>
      </c>
      <c r="D89" s="56" t="s">
        <v>587</v>
      </c>
      <c r="E89" s="56" t="s">
        <v>240</v>
      </c>
      <c r="F89" s="56" t="s">
        <v>110</v>
      </c>
      <c r="G89" s="56">
        <v>0</v>
      </c>
      <c r="H89" s="56" t="s">
        <v>241</v>
      </c>
      <c r="I89" s="56" t="s">
        <v>260</v>
      </c>
      <c r="J89" s="56" t="s">
        <v>276</v>
      </c>
      <c r="K89" s="56" t="s">
        <v>277</v>
      </c>
      <c r="L89" s="56" t="s">
        <v>278</v>
      </c>
      <c r="M89" s="56">
        <v>2.5</v>
      </c>
      <c r="N89" s="56">
        <v>1.31</v>
      </c>
      <c r="O89" s="56">
        <v>0.79</v>
      </c>
      <c r="P89" s="56">
        <v>1.56</v>
      </c>
      <c r="Q89" s="56">
        <v>0.15000000000000002</v>
      </c>
      <c r="R89" s="56">
        <v>0.08</v>
      </c>
      <c r="S89" s="56">
        <v>0.16999999999999998</v>
      </c>
      <c r="T8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90" spans="1:20" x14ac:dyDescent="0.3">
      <c r="A90" s="1">
        <v>42893</v>
      </c>
      <c r="B90" s="56">
        <v>599765</v>
      </c>
      <c r="C90" s="56" t="s">
        <v>146</v>
      </c>
      <c r="D90" s="56" t="s">
        <v>634</v>
      </c>
      <c r="E90" s="56" t="s">
        <v>240</v>
      </c>
      <c r="F90" s="56" t="s">
        <v>105</v>
      </c>
      <c r="G90" s="56">
        <v>0</v>
      </c>
      <c r="H90" s="56" t="s">
        <v>194</v>
      </c>
      <c r="I90" s="56" t="s">
        <v>642</v>
      </c>
      <c r="J90" s="56" t="s">
        <v>276</v>
      </c>
      <c r="K90" s="56" t="s">
        <v>277</v>
      </c>
      <c r="L90" s="56" t="s">
        <v>278</v>
      </c>
      <c r="M90" s="56">
        <v>135</v>
      </c>
      <c r="N90" s="56">
        <v>473</v>
      </c>
      <c r="O90" s="56">
        <v>116</v>
      </c>
      <c r="P90" s="56">
        <v>228</v>
      </c>
      <c r="Q90" s="56">
        <v>488</v>
      </c>
      <c r="R90" s="56">
        <v>110</v>
      </c>
      <c r="S90" s="56">
        <v>335</v>
      </c>
      <c r="T9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91" spans="1:20" x14ac:dyDescent="0.3">
      <c r="A91" s="1">
        <v>42893</v>
      </c>
      <c r="B91" s="56">
        <v>599765</v>
      </c>
      <c r="C91" s="56" t="s">
        <v>146</v>
      </c>
      <c r="D91" s="56" t="s">
        <v>634</v>
      </c>
      <c r="E91" s="56" t="s">
        <v>240</v>
      </c>
      <c r="F91" s="56" t="s">
        <v>188</v>
      </c>
      <c r="G91" s="56">
        <v>0</v>
      </c>
      <c r="H91" s="56" t="s">
        <v>241</v>
      </c>
      <c r="I91" s="56" t="s">
        <v>257</v>
      </c>
      <c r="J91" s="56" t="s">
        <v>276</v>
      </c>
      <c r="K91" s="56" t="s">
        <v>277</v>
      </c>
      <c r="L91" s="56" t="s">
        <v>278</v>
      </c>
      <c r="M91" s="56"/>
      <c r="N91" s="56">
        <v>249</v>
      </c>
      <c r="O91" s="56">
        <v>176</v>
      </c>
      <c r="P91" s="56">
        <v>97</v>
      </c>
      <c r="Q91" s="56">
        <v>60</v>
      </c>
      <c r="R91" s="56">
        <v>30</v>
      </c>
      <c r="S91" s="56">
        <v>75</v>
      </c>
      <c r="T9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92" spans="1:20" x14ac:dyDescent="0.3">
      <c r="A92" s="1">
        <v>42893</v>
      </c>
      <c r="B92" s="56">
        <v>599765</v>
      </c>
      <c r="C92" s="56" t="s">
        <v>146</v>
      </c>
      <c r="D92" s="56" t="s">
        <v>634</v>
      </c>
      <c r="E92" s="56" t="s">
        <v>240</v>
      </c>
      <c r="F92" s="56" t="s">
        <v>188</v>
      </c>
      <c r="G92" s="56">
        <v>1</v>
      </c>
      <c r="H92" s="56" t="s">
        <v>241</v>
      </c>
      <c r="I92" s="56" t="s">
        <v>189</v>
      </c>
      <c r="J92" s="56" t="s">
        <v>276</v>
      </c>
      <c r="K92" s="56" t="s">
        <v>277</v>
      </c>
      <c r="L92" s="56" t="s">
        <v>278</v>
      </c>
      <c r="M92" s="56"/>
      <c r="N92" s="56">
        <v>1</v>
      </c>
      <c r="O92" s="56">
        <v>0</v>
      </c>
      <c r="P92" s="56">
        <v>0</v>
      </c>
      <c r="Q92" s="56">
        <v>1</v>
      </c>
      <c r="R92" s="56">
        <v>0</v>
      </c>
      <c r="S92" s="56">
        <v>0</v>
      </c>
      <c r="T9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93" spans="1:20" x14ac:dyDescent="0.3">
      <c r="A93" s="1">
        <v>42893</v>
      </c>
      <c r="B93" s="56">
        <v>599765</v>
      </c>
      <c r="C93" s="56" t="s">
        <v>146</v>
      </c>
      <c r="D93" s="56" t="s">
        <v>634</v>
      </c>
      <c r="E93" s="56" t="s">
        <v>240</v>
      </c>
      <c r="F93" s="56" t="s">
        <v>110</v>
      </c>
      <c r="G93" s="56">
        <v>1</v>
      </c>
      <c r="H93" s="56" t="s">
        <v>241</v>
      </c>
      <c r="I93" s="56" t="s">
        <v>111</v>
      </c>
      <c r="J93" s="56" t="s">
        <v>276</v>
      </c>
      <c r="K93" s="56" t="s">
        <v>277</v>
      </c>
      <c r="L93" s="56" t="s">
        <v>278</v>
      </c>
      <c r="M93" s="56">
        <v>0</v>
      </c>
      <c r="N93" s="56">
        <v>1</v>
      </c>
      <c r="O93" s="56">
        <v>0</v>
      </c>
      <c r="P93" s="56">
        <v>0</v>
      </c>
      <c r="Q93" s="56">
        <v>1</v>
      </c>
      <c r="R93" s="56">
        <v>0</v>
      </c>
      <c r="S93" s="56">
        <v>0</v>
      </c>
      <c r="T9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94" spans="1:20" x14ac:dyDescent="0.3">
      <c r="A94" s="1">
        <v>42893</v>
      </c>
      <c r="B94" s="56">
        <v>599765</v>
      </c>
      <c r="C94" s="56" t="s">
        <v>146</v>
      </c>
      <c r="D94" s="56" t="s">
        <v>634</v>
      </c>
      <c r="E94" s="56" t="s">
        <v>240</v>
      </c>
      <c r="F94" s="56" t="s">
        <v>188</v>
      </c>
      <c r="G94" s="56">
        <v>0</v>
      </c>
      <c r="H94" s="56" t="s">
        <v>241</v>
      </c>
      <c r="I94" s="56" t="s">
        <v>653</v>
      </c>
      <c r="J94" s="56" t="s">
        <v>276</v>
      </c>
      <c r="K94" s="56" t="s">
        <v>277</v>
      </c>
      <c r="L94" s="56" t="s">
        <v>278</v>
      </c>
      <c r="M94" s="56"/>
      <c r="N94" s="56">
        <v>7</v>
      </c>
      <c r="O94" s="56">
        <v>6</v>
      </c>
      <c r="P94" s="56">
        <v>0</v>
      </c>
      <c r="Q94" s="56">
        <v>4</v>
      </c>
      <c r="R94" s="56">
        <v>0</v>
      </c>
      <c r="S94" s="56">
        <v>2</v>
      </c>
      <c r="T9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95" spans="1:20" x14ac:dyDescent="0.3">
      <c r="A95" s="1">
        <v>42893</v>
      </c>
      <c r="B95" s="56">
        <v>599765</v>
      </c>
      <c r="C95" s="56" t="s">
        <v>146</v>
      </c>
      <c r="D95" s="56" t="s">
        <v>634</v>
      </c>
      <c r="E95" s="56" t="s">
        <v>240</v>
      </c>
      <c r="F95" s="56" t="s">
        <v>188</v>
      </c>
      <c r="G95" s="56">
        <v>0</v>
      </c>
      <c r="H95" s="56" t="s">
        <v>241</v>
      </c>
      <c r="I95" s="56" t="s">
        <v>652</v>
      </c>
      <c r="J95" s="56" t="s">
        <v>276</v>
      </c>
      <c r="K95" s="56" t="s">
        <v>277</v>
      </c>
      <c r="L95" s="56" t="s">
        <v>278</v>
      </c>
      <c r="M95" s="56"/>
      <c r="N95" s="56">
        <v>1</v>
      </c>
      <c r="O95" s="56">
        <v>0</v>
      </c>
      <c r="P95" s="56">
        <v>0</v>
      </c>
      <c r="Q95" s="56">
        <v>1</v>
      </c>
      <c r="R95" s="56">
        <v>0</v>
      </c>
      <c r="S95" s="56">
        <v>0</v>
      </c>
      <c r="T9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96" spans="1:20" x14ac:dyDescent="0.3">
      <c r="A96" s="1">
        <v>42893</v>
      </c>
      <c r="B96" s="56">
        <v>599765</v>
      </c>
      <c r="C96" s="56" t="s">
        <v>146</v>
      </c>
      <c r="D96" s="56" t="s">
        <v>634</v>
      </c>
      <c r="E96" s="56" t="s">
        <v>240</v>
      </c>
      <c r="F96" s="56" t="s">
        <v>188</v>
      </c>
      <c r="G96" s="56">
        <v>1</v>
      </c>
      <c r="H96" s="56" t="s">
        <v>241</v>
      </c>
      <c r="I96" s="56" t="s">
        <v>195</v>
      </c>
      <c r="J96" s="56" t="s">
        <v>276</v>
      </c>
      <c r="K96" s="56" t="s">
        <v>277</v>
      </c>
      <c r="L96" s="56" t="s">
        <v>278</v>
      </c>
      <c r="M96" s="56"/>
      <c r="N96" s="56">
        <v>3</v>
      </c>
      <c r="O96" s="56">
        <v>1</v>
      </c>
      <c r="P96" s="56">
        <v>1</v>
      </c>
      <c r="Q96" s="56">
        <v>3</v>
      </c>
      <c r="R96" s="56">
        <v>1</v>
      </c>
      <c r="S96" s="56">
        <v>1</v>
      </c>
      <c r="T9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97" spans="1:20" x14ac:dyDescent="0.3">
      <c r="A97" s="1">
        <v>42893</v>
      </c>
      <c r="B97" s="56">
        <v>599765</v>
      </c>
      <c r="C97" s="56" t="s">
        <v>146</v>
      </c>
      <c r="D97" s="56" t="s">
        <v>634</v>
      </c>
      <c r="E97" s="56" t="s">
        <v>240</v>
      </c>
      <c r="F97" s="56" t="s">
        <v>110</v>
      </c>
      <c r="G97" s="56">
        <v>0</v>
      </c>
      <c r="H97" s="56" t="s">
        <v>241</v>
      </c>
      <c r="I97" s="56" t="s">
        <v>644</v>
      </c>
      <c r="J97" s="56" t="s">
        <v>276</v>
      </c>
      <c r="K97" s="56" t="s">
        <v>277</v>
      </c>
      <c r="L97" s="56" t="s">
        <v>278</v>
      </c>
      <c r="M97" s="56">
        <v>0</v>
      </c>
      <c r="N97" s="56">
        <v>34813</v>
      </c>
      <c r="O97" s="56">
        <v>14645</v>
      </c>
      <c r="P97" s="56">
        <v>34515</v>
      </c>
      <c r="Q97" s="56">
        <v>7000</v>
      </c>
      <c r="R97" s="56">
        <v>8000</v>
      </c>
      <c r="S97" s="56">
        <v>28299</v>
      </c>
      <c r="T9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98" spans="1:20" x14ac:dyDescent="0.3">
      <c r="A98" s="1">
        <v>42893</v>
      </c>
      <c r="B98" s="56">
        <v>599765</v>
      </c>
      <c r="C98" s="56" t="s">
        <v>146</v>
      </c>
      <c r="D98" s="56" t="s">
        <v>634</v>
      </c>
      <c r="E98" s="56" t="s">
        <v>240</v>
      </c>
      <c r="F98" s="56" t="s">
        <v>110</v>
      </c>
      <c r="G98" s="56">
        <v>0</v>
      </c>
      <c r="H98" s="56" t="s">
        <v>241</v>
      </c>
      <c r="I98" s="56" t="s">
        <v>641</v>
      </c>
      <c r="J98" s="56" t="s">
        <v>276</v>
      </c>
      <c r="K98" s="56" t="s">
        <v>277</v>
      </c>
      <c r="L98" s="56" t="s">
        <v>278</v>
      </c>
      <c r="M98" s="56">
        <v>0</v>
      </c>
      <c r="N98" s="56">
        <v>43165</v>
      </c>
      <c r="O98" s="56">
        <v>64388</v>
      </c>
      <c r="P98" s="56">
        <v>90902</v>
      </c>
      <c r="Q98" s="56">
        <v>5988</v>
      </c>
      <c r="R98" s="56">
        <v>11800</v>
      </c>
      <c r="S98" s="56">
        <v>144988</v>
      </c>
      <c r="T9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99" spans="1:20" x14ac:dyDescent="0.3">
      <c r="A99" s="1">
        <v>42893</v>
      </c>
      <c r="B99" s="56">
        <v>599765</v>
      </c>
      <c r="C99" s="56" t="s">
        <v>146</v>
      </c>
      <c r="D99" s="56" t="s">
        <v>634</v>
      </c>
      <c r="E99" s="56" t="s">
        <v>240</v>
      </c>
      <c r="F99" s="56" t="s">
        <v>110</v>
      </c>
      <c r="G99" s="56">
        <v>1</v>
      </c>
      <c r="H99" s="56" t="s">
        <v>241</v>
      </c>
      <c r="I99" s="56" t="s">
        <v>381</v>
      </c>
      <c r="J99" s="56" t="s">
        <v>276</v>
      </c>
      <c r="K99" s="56" t="s">
        <v>277</v>
      </c>
      <c r="L99" s="56" t="s">
        <v>278</v>
      </c>
      <c r="M99" s="56">
        <v>3.66</v>
      </c>
      <c r="N99" s="56">
        <v>6.06</v>
      </c>
      <c r="O99" s="56">
        <v>1.3</v>
      </c>
      <c r="P99" s="56">
        <v>2.8600000000000003</v>
      </c>
      <c r="Q99" s="56">
        <v>20</v>
      </c>
      <c r="R99" s="56">
        <v>5</v>
      </c>
      <c r="S99" s="56">
        <v>15</v>
      </c>
      <c r="T9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00" spans="1:20" x14ac:dyDescent="0.3">
      <c r="A100" s="1">
        <v>42893</v>
      </c>
      <c r="B100" s="56">
        <v>599765</v>
      </c>
      <c r="C100" s="56" t="s">
        <v>146</v>
      </c>
      <c r="D100" s="56" t="s">
        <v>634</v>
      </c>
      <c r="E100" s="56" t="s">
        <v>240</v>
      </c>
      <c r="F100" s="56" t="s">
        <v>110</v>
      </c>
      <c r="G100" s="56">
        <v>0</v>
      </c>
      <c r="H100" s="56" t="s">
        <v>241</v>
      </c>
      <c r="I100" s="56" t="s">
        <v>566</v>
      </c>
      <c r="J100" s="56" t="s">
        <v>276</v>
      </c>
      <c r="K100" s="56" t="s">
        <v>277</v>
      </c>
      <c r="L100" s="56" t="s">
        <v>278</v>
      </c>
      <c r="M100" s="56">
        <v>0</v>
      </c>
      <c r="N100" s="56">
        <v>41</v>
      </c>
      <c r="O100" s="56">
        <v>38</v>
      </c>
      <c r="P100" s="56">
        <v>45</v>
      </c>
      <c r="Q100" s="56">
        <v>0</v>
      </c>
      <c r="R100" s="56">
        <v>10</v>
      </c>
      <c r="S100" s="56">
        <v>42</v>
      </c>
      <c r="T10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01" spans="1:20" x14ac:dyDescent="0.3">
      <c r="A101" s="1">
        <v>42893</v>
      </c>
      <c r="B101" s="56">
        <v>599765</v>
      </c>
      <c r="C101" s="56" t="s">
        <v>146</v>
      </c>
      <c r="D101" s="56" t="s">
        <v>634</v>
      </c>
      <c r="E101" s="56" t="s">
        <v>240</v>
      </c>
      <c r="F101" s="56" t="s">
        <v>110</v>
      </c>
      <c r="G101" s="56">
        <v>0</v>
      </c>
      <c r="H101" s="56" t="s">
        <v>241</v>
      </c>
      <c r="I101" s="56" t="s">
        <v>446</v>
      </c>
      <c r="J101" s="56" t="s">
        <v>276</v>
      </c>
      <c r="K101" s="56" t="s">
        <v>277</v>
      </c>
      <c r="L101" s="56" t="s">
        <v>278</v>
      </c>
      <c r="M101" s="56">
        <v>92250</v>
      </c>
      <c r="N101" s="56">
        <v>58165</v>
      </c>
      <c r="O101" s="56">
        <v>22778</v>
      </c>
      <c r="P101" s="56">
        <v>42266</v>
      </c>
      <c r="Q101" s="56">
        <v>38790</v>
      </c>
      <c r="R101" s="56">
        <v>29937</v>
      </c>
      <c r="S101" s="56">
        <v>55519</v>
      </c>
      <c r="T10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02" spans="1:20" x14ac:dyDescent="0.3">
      <c r="A102" s="1">
        <v>42893</v>
      </c>
      <c r="B102" s="56">
        <v>599765</v>
      </c>
      <c r="C102" s="56" t="s">
        <v>146</v>
      </c>
      <c r="D102" s="56" t="s">
        <v>634</v>
      </c>
      <c r="E102" s="56" t="s">
        <v>240</v>
      </c>
      <c r="F102" s="56" t="s">
        <v>110</v>
      </c>
      <c r="G102" s="56">
        <v>0</v>
      </c>
      <c r="H102" s="56" t="s">
        <v>241</v>
      </c>
      <c r="I102" s="56" t="s">
        <v>261</v>
      </c>
      <c r="J102" s="56" t="s">
        <v>276</v>
      </c>
      <c r="K102" s="56" t="s">
        <v>277</v>
      </c>
      <c r="L102" s="56" t="s">
        <v>278</v>
      </c>
      <c r="M102" s="56">
        <v>0</v>
      </c>
      <c r="N102" s="56">
        <v>10382212</v>
      </c>
      <c r="O102" s="56">
        <v>21034536</v>
      </c>
      <c r="P102" s="56">
        <v>11681791</v>
      </c>
      <c r="Q102" s="56">
        <v>1473635</v>
      </c>
      <c r="R102" s="56">
        <v>2950000</v>
      </c>
      <c r="S102" s="56">
        <v>36247059</v>
      </c>
      <c r="T10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03" spans="1:20" x14ac:dyDescent="0.3">
      <c r="A103" s="1">
        <v>42893</v>
      </c>
      <c r="B103" s="56">
        <v>599765</v>
      </c>
      <c r="C103" s="56" t="s">
        <v>146</v>
      </c>
      <c r="D103" s="56" t="s">
        <v>634</v>
      </c>
      <c r="E103" s="56" t="s">
        <v>240</v>
      </c>
      <c r="F103" s="56" t="s">
        <v>110</v>
      </c>
      <c r="G103" s="56">
        <v>1</v>
      </c>
      <c r="H103" s="56" t="s">
        <v>552</v>
      </c>
      <c r="I103" s="56" t="s">
        <v>465</v>
      </c>
      <c r="J103" s="56" t="s">
        <v>276</v>
      </c>
      <c r="K103" s="56" t="s">
        <v>277</v>
      </c>
      <c r="L103" s="56" t="s">
        <v>278</v>
      </c>
      <c r="M103" s="56">
        <v>92250</v>
      </c>
      <c r="N103" s="56">
        <v>127800</v>
      </c>
      <c r="O103" s="56">
        <v>32215</v>
      </c>
      <c r="P103" s="56">
        <v>136165</v>
      </c>
      <c r="Q103" s="56">
        <v>48119</v>
      </c>
      <c r="R103" s="56">
        <v>18446</v>
      </c>
      <c r="S103" s="56">
        <v>54773</v>
      </c>
      <c r="T10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104" spans="1:20" x14ac:dyDescent="0.3">
      <c r="A104" s="1">
        <v>42893</v>
      </c>
      <c r="B104" s="56">
        <v>599765</v>
      </c>
      <c r="C104" s="56" t="s">
        <v>146</v>
      </c>
      <c r="D104" s="56" t="s">
        <v>634</v>
      </c>
      <c r="E104" s="56" t="s">
        <v>240</v>
      </c>
      <c r="F104" s="56" t="s">
        <v>110</v>
      </c>
      <c r="G104" s="56">
        <v>1</v>
      </c>
      <c r="H104" s="56" t="s">
        <v>552</v>
      </c>
      <c r="I104" s="56" t="s">
        <v>472</v>
      </c>
      <c r="J104" s="56" t="s">
        <v>276</v>
      </c>
      <c r="K104" s="56" t="s">
        <v>277</v>
      </c>
      <c r="L104" s="56" t="s">
        <v>278</v>
      </c>
      <c r="M104" s="56">
        <v>31110</v>
      </c>
      <c r="N104" s="56">
        <v>104340</v>
      </c>
      <c r="O104" s="56">
        <v>42685</v>
      </c>
      <c r="P104" s="56">
        <v>91884</v>
      </c>
      <c r="Q104" s="56">
        <v>132080</v>
      </c>
      <c r="R104" s="56">
        <v>42000</v>
      </c>
      <c r="S104" s="56">
        <v>96000</v>
      </c>
      <c r="T10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105" spans="1:20" x14ac:dyDescent="0.3">
      <c r="A105" s="1">
        <v>42893</v>
      </c>
      <c r="B105" s="56">
        <v>599765</v>
      </c>
      <c r="C105" s="56" t="s">
        <v>146</v>
      </c>
      <c r="D105" s="56" t="s">
        <v>634</v>
      </c>
      <c r="E105" s="56" t="s">
        <v>240</v>
      </c>
      <c r="F105" s="56" t="s">
        <v>188</v>
      </c>
      <c r="G105" s="56">
        <v>0</v>
      </c>
      <c r="H105" s="56" t="s">
        <v>552</v>
      </c>
      <c r="I105" s="56" t="s">
        <v>447</v>
      </c>
      <c r="J105" s="56" t="s">
        <v>276</v>
      </c>
      <c r="K105" s="56" t="s">
        <v>277</v>
      </c>
      <c r="L105" s="56" t="s">
        <v>278</v>
      </c>
      <c r="M105" s="56"/>
      <c r="N105" s="56">
        <v>0</v>
      </c>
      <c r="O105" s="56">
        <v>1</v>
      </c>
      <c r="P105" s="56">
        <v>2</v>
      </c>
      <c r="Q105" s="56">
        <v>1</v>
      </c>
      <c r="R105" s="56">
        <v>0</v>
      </c>
      <c r="S105" s="56">
        <v>0</v>
      </c>
      <c r="T10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106" spans="1:20" x14ac:dyDescent="0.3">
      <c r="A106" s="1">
        <v>42893</v>
      </c>
      <c r="B106" s="56">
        <v>599765</v>
      </c>
      <c r="C106" s="56" t="s">
        <v>146</v>
      </c>
      <c r="D106" s="56" t="s">
        <v>634</v>
      </c>
      <c r="E106" s="56" t="s">
        <v>240</v>
      </c>
      <c r="F106" s="56" t="s">
        <v>110</v>
      </c>
      <c r="G106" s="56">
        <v>1</v>
      </c>
      <c r="H106" s="56" t="s">
        <v>552</v>
      </c>
      <c r="I106" s="56" t="s">
        <v>253</v>
      </c>
      <c r="J106" s="56" t="s">
        <v>276</v>
      </c>
      <c r="K106" s="56" t="s">
        <v>277</v>
      </c>
      <c r="L106" s="56" t="s">
        <v>278</v>
      </c>
      <c r="M106" s="56">
        <v>0</v>
      </c>
      <c r="N106" s="56">
        <v>0</v>
      </c>
      <c r="O106" s="56">
        <v>1</v>
      </c>
      <c r="P106" s="56">
        <v>2</v>
      </c>
      <c r="Q106" s="56">
        <v>0</v>
      </c>
      <c r="R106" s="56">
        <v>1</v>
      </c>
      <c r="S106" s="56">
        <v>0</v>
      </c>
      <c r="T10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107" spans="1:20" x14ac:dyDescent="0.3">
      <c r="A107" s="1">
        <v>42893</v>
      </c>
      <c r="B107" s="56">
        <v>599765</v>
      </c>
      <c r="C107" s="56" t="s">
        <v>146</v>
      </c>
      <c r="D107" s="56" t="s">
        <v>634</v>
      </c>
      <c r="E107" s="56" t="s">
        <v>240</v>
      </c>
      <c r="F107" s="56" t="s">
        <v>110</v>
      </c>
      <c r="G107" s="56">
        <v>1</v>
      </c>
      <c r="H107" s="56" t="s">
        <v>552</v>
      </c>
      <c r="I107" s="56" t="s">
        <v>255</v>
      </c>
      <c r="J107" s="56" t="s">
        <v>276</v>
      </c>
      <c r="K107" s="56" t="s">
        <v>277</v>
      </c>
      <c r="L107" s="56" t="s">
        <v>278</v>
      </c>
      <c r="M107" s="56">
        <v>23770636</v>
      </c>
      <c r="N107" s="56">
        <v>11579764</v>
      </c>
      <c r="O107" s="56">
        <v>3377958</v>
      </c>
      <c r="P107" s="56">
        <v>23968125</v>
      </c>
      <c r="Q107" s="56">
        <v>11229364</v>
      </c>
      <c r="R107" s="56">
        <v>4544935</v>
      </c>
      <c r="S107" s="56">
        <v>12356949</v>
      </c>
      <c r="T10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108" spans="1:20" x14ac:dyDescent="0.3">
      <c r="A108" s="1">
        <v>42893</v>
      </c>
      <c r="B108" s="56">
        <v>599765</v>
      </c>
      <c r="C108" s="56" t="s">
        <v>146</v>
      </c>
      <c r="D108" s="56" t="s">
        <v>634</v>
      </c>
      <c r="E108" s="56" t="s">
        <v>240</v>
      </c>
      <c r="F108" s="56" t="s">
        <v>110</v>
      </c>
      <c r="G108" s="56">
        <v>1</v>
      </c>
      <c r="H108" s="56" t="s">
        <v>552</v>
      </c>
      <c r="I108" s="56" t="s">
        <v>657</v>
      </c>
      <c r="J108" s="56" t="s">
        <v>276</v>
      </c>
      <c r="K108" s="56" t="s">
        <v>277</v>
      </c>
      <c r="L108" s="56" t="s">
        <v>278</v>
      </c>
      <c r="M108" s="56">
        <v>56278270</v>
      </c>
      <c r="N108" s="56">
        <v>229577686</v>
      </c>
      <c r="O108" s="56">
        <v>95977902</v>
      </c>
      <c r="P108" s="56">
        <v>225084612</v>
      </c>
      <c r="Q108" s="56">
        <v>265787906</v>
      </c>
      <c r="R108" s="56">
        <v>95214000</v>
      </c>
      <c r="S108" s="56">
        <v>226363000</v>
      </c>
      <c r="T10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109" spans="1:20" x14ac:dyDescent="0.3">
      <c r="A109" s="1">
        <v>42893</v>
      </c>
      <c r="B109" s="56">
        <v>599800</v>
      </c>
      <c r="C109" s="56" t="s">
        <v>146</v>
      </c>
      <c r="D109" s="56" t="s">
        <v>668</v>
      </c>
      <c r="E109" s="56" t="s">
        <v>240</v>
      </c>
      <c r="F109" s="56" t="s">
        <v>110</v>
      </c>
      <c r="G109" s="56">
        <v>0</v>
      </c>
      <c r="H109" s="56" t="s">
        <v>676</v>
      </c>
      <c r="I109" s="56" t="s">
        <v>680</v>
      </c>
      <c r="J109" s="56" t="s">
        <v>276</v>
      </c>
      <c r="K109" s="56" t="s">
        <v>277</v>
      </c>
      <c r="L109" s="56" t="s">
        <v>278</v>
      </c>
      <c r="M109" s="56">
        <v>0</v>
      </c>
      <c r="N109" s="56"/>
      <c r="O109" s="56">
        <v>7455</v>
      </c>
      <c r="P109" s="56">
        <v>24460</v>
      </c>
      <c r="Q109" s="56"/>
      <c r="R109" s="56">
        <v>14909</v>
      </c>
      <c r="S109" s="56">
        <v>159535</v>
      </c>
      <c r="T10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General indicators</v>
      </c>
    </row>
    <row r="110" spans="1:20" x14ac:dyDescent="0.3">
      <c r="A110" s="1">
        <v>42893</v>
      </c>
      <c r="B110" s="56">
        <v>599800</v>
      </c>
      <c r="C110" s="56" t="s">
        <v>146</v>
      </c>
      <c r="D110" s="56" t="s">
        <v>668</v>
      </c>
      <c r="E110" s="56" t="s">
        <v>240</v>
      </c>
      <c r="F110" s="56" t="s">
        <v>110</v>
      </c>
      <c r="G110" s="56">
        <v>0</v>
      </c>
      <c r="H110" s="56" t="s">
        <v>676</v>
      </c>
      <c r="I110" s="56" t="s">
        <v>677</v>
      </c>
      <c r="J110" s="56" t="s">
        <v>276</v>
      </c>
      <c r="K110" s="56" t="s">
        <v>277</v>
      </c>
      <c r="L110" s="56" t="s">
        <v>278</v>
      </c>
      <c r="M110" s="56">
        <v>3053830</v>
      </c>
      <c r="N110" s="56"/>
      <c r="O110" s="56">
        <v>2249779</v>
      </c>
      <c r="P110" s="56">
        <v>2745875</v>
      </c>
      <c r="Q110" s="56"/>
      <c r="R110" s="56">
        <v>3434400</v>
      </c>
      <c r="S110" s="56">
        <v>45397044</v>
      </c>
      <c r="T11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General indicators</v>
      </c>
    </row>
    <row r="111" spans="1:20" x14ac:dyDescent="0.3">
      <c r="A111" s="1">
        <v>42893</v>
      </c>
      <c r="B111" s="56">
        <v>599800</v>
      </c>
      <c r="C111" s="56" t="s">
        <v>146</v>
      </c>
      <c r="D111" s="56" t="s">
        <v>668</v>
      </c>
      <c r="E111" s="56" t="s">
        <v>240</v>
      </c>
      <c r="F111" s="56" t="s">
        <v>105</v>
      </c>
      <c r="G111" s="56">
        <v>1</v>
      </c>
      <c r="H111" s="56" t="s">
        <v>194</v>
      </c>
      <c r="I111" s="56" t="s">
        <v>682</v>
      </c>
      <c r="J111" s="56" t="s">
        <v>276</v>
      </c>
      <c r="K111" s="56" t="s">
        <v>277</v>
      </c>
      <c r="L111" s="56" t="s">
        <v>278</v>
      </c>
      <c r="M111" s="56">
        <v>17</v>
      </c>
      <c r="N111" s="56">
        <v>4</v>
      </c>
      <c r="O111" s="56"/>
      <c r="P111" s="56">
        <v>29.97</v>
      </c>
      <c r="Q111" s="56"/>
      <c r="R111" s="56">
        <v>17</v>
      </c>
      <c r="S111" s="56">
        <v>47.5</v>
      </c>
      <c r="T11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112" spans="1:20" x14ac:dyDescent="0.3">
      <c r="A112" s="1">
        <v>42893</v>
      </c>
      <c r="B112" s="56">
        <v>599800</v>
      </c>
      <c r="C112" s="56" t="s">
        <v>146</v>
      </c>
      <c r="D112" s="56" t="s">
        <v>668</v>
      </c>
      <c r="E112" s="56" t="s">
        <v>240</v>
      </c>
      <c r="F112" s="56" t="s">
        <v>188</v>
      </c>
      <c r="G112" s="56">
        <v>0</v>
      </c>
      <c r="H112" s="56" t="s">
        <v>672</v>
      </c>
      <c r="I112" s="56" t="s">
        <v>708</v>
      </c>
      <c r="J112" s="56" t="s">
        <v>276</v>
      </c>
      <c r="K112" s="56" t="s">
        <v>277</v>
      </c>
      <c r="L112" s="56" t="s">
        <v>278</v>
      </c>
      <c r="M112" s="56"/>
      <c r="N112" s="56">
        <v>0</v>
      </c>
      <c r="O112" s="56">
        <v>1</v>
      </c>
      <c r="P112" s="56">
        <v>2</v>
      </c>
      <c r="Q112" s="56">
        <v>0</v>
      </c>
      <c r="R112" s="56">
        <v>1</v>
      </c>
      <c r="S112" s="56">
        <v>0</v>
      </c>
      <c r="T11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Project-specific targets</v>
      </c>
    </row>
    <row r="113" spans="1:20" x14ac:dyDescent="0.3">
      <c r="A113" s="1">
        <v>42893</v>
      </c>
      <c r="B113" s="56">
        <v>599800</v>
      </c>
      <c r="C113" s="56" t="s">
        <v>146</v>
      </c>
      <c r="D113" s="56" t="s">
        <v>668</v>
      </c>
      <c r="E113" s="56" t="s">
        <v>240</v>
      </c>
      <c r="F113" s="56" t="s">
        <v>188</v>
      </c>
      <c r="G113" s="56">
        <v>0</v>
      </c>
      <c r="H113" s="56" t="s">
        <v>672</v>
      </c>
      <c r="I113" s="56" t="s">
        <v>683</v>
      </c>
      <c r="J113" s="56" t="s">
        <v>276</v>
      </c>
      <c r="K113" s="56" t="s">
        <v>277</v>
      </c>
      <c r="L113" s="56" t="s">
        <v>278</v>
      </c>
      <c r="M113" s="56"/>
      <c r="N113" s="56"/>
      <c r="O113" s="56">
        <v>0</v>
      </c>
      <c r="P113" s="56">
        <v>1</v>
      </c>
      <c r="Q113" s="56">
        <v>0</v>
      </c>
      <c r="R113" s="56">
        <v>0</v>
      </c>
      <c r="S113" s="56">
        <v>1</v>
      </c>
      <c r="T11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Project-specific targets</v>
      </c>
    </row>
    <row r="114" spans="1:20" x14ac:dyDescent="0.3">
      <c r="A114" s="1">
        <v>42893</v>
      </c>
      <c r="B114" s="56">
        <v>599800</v>
      </c>
      <c r="C114" s="56" t="s">
        <v>146</v>
      </c>
      <c r="D114" s="56" t="s">
        <v>668</v>
      </c>
      <c r="E114" s="56" t="s">
        <v>240</v>
      </c>
      <c r="F114" s="56" t="s">
        <v>110</v>
      </c>
      <c r="G114" s="56">
        <v>1</v>
      </c>
      <c r="H114" s="56" t="s">
        <v>672</v>
      </c>
      <c r="I114" s="56" t="s">
        <v>262</v>
      </c>
      <c r="J114" s="56" t="s">
        <v>276</v>
      </c>
      <c r="K114" s="56" t="s">
        <v>277</v>
      </c>
      <c r="L114" s="56" t="s">
        <v>278</v>
      </c>
      <c r="M114" s="56">
        <v>0</v>
      </c>
      <c r="N114" s="56"/>
      <c r="O114" s="56">
        <v>936</v>
      </c>
      <c r="P114" s="56">
        <v>2675</v>
      </c>
      <c r="Q114" s="56"/>
      <c r="R114" s="56">
        <v>0</v>
      </c>
      <c r="S114" s="56">
        <v>50594</v>
      </c>
      <c r="T11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Project-specific targets</v>
      </c>
    </row>
    <row r="115" spans="1:20" x14ac:dyDescent="0.3">
      <c r="A115" s="1">
        <v>42893</v>
      </c>
      <c r="B115" s="56">
        <v>599800</v>
      </c>
      <c r="C115" s="56" t="s">
        <v>146</v>
      </c>
      <c r="D115" s="56" t="s">
        <v>668</v>
      </c>
      <c r="E115" s="56" t="s">
        <v>240</v>
      </c>
      <c r="F115" s="56" t="s">
        <v>110</v>
      </c>
      <c r="G115" s="56">
        <v>0</v>
      </c>
      <c r="H115" s="56" t="s">
        <v>672</v>
      </c>
      <c r="I115" s="56" t="s">
        <v>681</v>
      </c>
      <c r="J115" s="56" t="s">
        <v>276</v>
      </c>
      <c r="K115" s="56" t="s">
        <v>277</v>
      </c>
      <c r="L115" s="56" t="s">
        <v>278</v>
      </c>
      <c r="M115" s="56">
        <v>0</v>
      </c>
      <c r="N115" s="56"/>
      <c r="O115" s="56">
        <v>0</v>
      </c>
      <c r="P115" s="56">
        <v>130</v>
      </c>
      <c r="Q115" s="56"/>
      <c r="R115" s="56">
        <v>0</v>
      </c>
      <c r="S115" s="56">
        <v>1168</v>
      </c>
      <c r="T11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Project-specific targets</v>
      </c>
    </row>
    <row r="116" spans="1:20" x14ac:dyDescent="0.3">
      <c r="A116" s="1">
        <v>42893</v>
      </c>
      <c r="B116" s="56">
        <v>599800</v>
      </c>
      <c r="C116" s="56" t="s">
        <v>146</v>
      </c>
      <c r="D116" s="56" t="s">
        <v>668</v>
      </c>
      <c r="E116" s="56" t="s">
        <v>240</v>
      </c>
      <c r="F116" s="56" t="s">
        <v>110</v>
      </c>
      <c r="G116" s="56">
        <v>0</v>
      </c>
      <c r="H116" s="56" t="s">
        <v>672</v>
      </c>
      <c r="I116" s="56" t="s">
        <v>678</v>
      </c>
      <c r="J116" s="56" t="s">
        <v>276</v>
      </c>
      <c r="K116" s="56" t="s">
        <v>277</v>
      </c>
      <c r="L116" s="56" t="s">
        <v>278</v>
      </c>
      <c r="M116" s="56">
        <v>0</v>
      </c>
      <c r="N116" s="56"/>
      <c r="O116" s="56">
        <v>16</v>
      </c>
      <c r="P116" s="56">
        <v>9</v>
      </c>
      <c r="Q116" s="56"/>
      <c r="R116" s="56">
        <v>22</v>
      </c>
      <c r="S116" s="56">
        <v>97</v>
      </c>
      <c r="T11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Project-specific targets</v>
      </c>
    </row>
    <row r="117" spans="1:20" x14ac:dyDescent="0.3">
      <c r="A117" s="1">
        <v>42893</v>
      </c>
      <c r="B117" s="56">
        <v>599800</v>
      </c>
      <c r="C117" s="56" t="s">
        <v>146</v>
      </c>
      <c r="D117" s="56" t="s">
        <v>668</v>
      </c>
      <c r="E117" s="56" t="s">
        <v>240</v>
      </c>
      <c r="F117" s="56" t="s">
        <v>188</v>
      </c>
      <c r="G117" s="56">
        <v>1</v>
      </c>
      <c r="H117" s="56" t="s">
        <v>672</v>
      </c>
      <c r="I117" s="56" t="s">
        <v>351</v>
      </c>
      <c r="J117" s="56" t="s">
        <v>276</v>
      </c>
      <c r="K117" s="56" t="s">
        <v>277</v>
      </c>
      <c r="L117" s="56" t="s">
        <v>278</v>
      </c>
      <c r="M117" s="56"/>
      <c r="N117" s="56">
        <v>1</v>
      </c>
      <c r="O117" s="56">
        <v>0</v>
      </c>
      <c r="P117" s="56">
        <v>0</v>
      </c>
      <c r="Q117" s="56">
        <v>1</v>
      </c>
      <c r="R117" s="56">
        <v>0</v>
      </c>
      <c r="S117" s="56">
        <v>0</v>
      </c>
      <c r="T11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Project-specific targets</v>
      </c>
    </row>
    <row r="118" spans="1:20" x14ac:dyDescent="0.3">
      <c r="A118" s="1">
        <v>42893</v>
      </c>
      <c r="B118" s="56">
        <v>599800</v>
      </c>
      <c r="C118" s="56" t="s">
        <v>146</v>
      </c>
      <c r="D118" s="56" t="s">
        <v>668</v>
      </c>
      <c r="E118" s="56" t="s">
        <v>240</v>
      </c>
      <c r="F118" s="56" t="s">
        <v>110</v>
      </c>
      <c r="G118" s="56">
        <v>1</v>
      </c>
      <c r="H118" s="56" t="s">
        <v>672</v>
      </c>
      <c r="I118" s="56" t="s">
        <v>111</v>
      </c>
      <c r="J118" s="56" t="s">
        <v>276</v>
      </c>
      <c r="K118" s="56" t="s">
        <v>277</v>
      </c>
      <c r="L118" s="56" t="s">
        <v>278</v>
      </c>
      <c r="M118" s="56">
        <v>0</v>
      </c>
      <c r="N118" s="56">
        <v>1</v>
      </c>
      <c r="O118" s="56"/>
      <c r="P118" s="56"/>
      <c r="Q118" s="56">
        <v>1</v>
      </c>
      <c r="R118" s="56">
        <v>0</v>
      </c>
      <c r="S118" s="56">
        <v>0</v>
      </c>
      <c r="T11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Project-specific targets</v>
      </c>
    </row>
    <row r="119" spans="1:20" x14ac:dyDescent="0.3">
      <c r="A119" s="1">
        <v>42893</v>
      </c>
      <c r="B119" s="56">
        <v>599800</v>
      </c>
      <c r="C119" s="56" t="s">
        <v>146</v>
      </c>
      <c r="D119" s="56" t="s">
        <v>668</v>
      </c>
      <c r="E119" s="56" t="s">
        <v>240</v>
      </c>
      <c r="F119" s="56" t="s">
        <v>188</v>
      </c>
      <c r="G119" s="56">
        <v>1</v>
      </c>
      <c r="H119" s="56" t="s">
        <v>672</v>
      </c>
      <c r="I119" s="56" t="s">
        <v>447</v>
      </c>
      <c r="J119" s="56" t="s">
        <v>276</v>
      </c>
      <c r="K119" s="56" t="s">
        <v>277</v>
      </c>
      <c r="L119" s="56" t="s">
        <v>278</v>
      </c>
      <c r="M119" s="56"/>
      <c r="N119" s="56"/>
      <c r="O119" s="56">
        <v>0</v>
      </c>
      <c r="P119" s="56">
        <v>4</v>
      </c>
      <c r="Q119" s="56"/>
      <c r="R119" s="56"/>
      <c r="S119" s="56">
        <v>2</v>
      </c>
      <c r="T11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Project-specific targets</v>
      </c>
    </row>
    <row r="120" spans="1:20" x14ac:dyDescent="0.3">
      <c r="A120" s="1">
        <v>42893</v>
      </c>
      <c r="B120" s="56">
        <v>599800</v>
      </c>
      <c r="C120" s="56" t="s">
        <v>146</v>
      </c>
      <c r="D120" s="56" t="s">
        <v>668</v>
      </c>
      <c r="E120" s="56" t="s">
        <v>240</v>
      </c>
      <c r="F120" s="56" t="s">
        <v>110</v>
      </c>
      <c r="G120" s="56">
        <v>1</v>
      </c>
      <c r="H120" s="56" t="s">
        <v>672</v>
      </c>
      <c r="I120" s="56" t="s">
        <v>253</v>
      </c>
      <c r="J120" s="56" t="s">
        <v>276</v>
      </c>
      <c r="K120" s="56" t="s">
        <v>277</v>
      </c>
      <c r="L120" s="56" t="s">
        <v>278</v>
      </c>
      <c r="M120" s="56">
        <v>0</v>
      </c>
      <c r="N120" s="56"/>
      <c r="O120" s="56">
        <v>0</v>
      </c>
      <c r="P120" s="56">
        <v>4</v>
      </c>
      <c r="Q120" s="56"/>
      <c r="R120" s="56">
        <v>0</v>
      </c>
      <c r="S120" s="56">
        <v>2</v>
      </c>
      <c r="T12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Project-specific targets</v>
      </c>
    </row>
    <row r="121" spans="1:20" x14ac:dyDescent="0.3">
      <c r="A121" s="1">
        <v>42893</v>
      </c>
      <c r="B121" s="56">
        <v>599800</v>
      </c>
      <c r="C121" s="56" t="s">
        <v>146</v>
      </c>
      <c r="D121" s="56" t="s">
        <v>668</v>
      </c>
      <c r="E121" s="56" t="s">
        <v>240</v>
      </c>
      <c r="F121" s="56" t="s">
        <v>188</v>
      </c>
      <c r="G121" s="56">
        <v>1</v>
      </c>
      <c r="H121" s="56" t="s">
        <v>672</v>
      </c>
      <c r="I121" s="56" t="s">
        <v>238</v>
      </c>
      <c r="J121" s="56" t="s">
        <v>276</v>
      </c>
      <c r="K121" s="56" t="s">
        <v>277</v>
      </c>
      <c r="L121" s="56" t="s">
        <v>278</v>
      </c>
      <c r="M121" s="56"/>
      <c r="N121" s="56"/>
      <c r="O121" s="56">
        <v>1</v>
      </c>
      <c r="P121" s="56">
        <v>3</v>
      </c>
      <c r="Q121" s="56"/>
      <c r="R121" s="56">
        <v>1</v>
      </c>
      <c r="S121" s="56"/>
      <c r="T12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Project-specific targets</v>
      </c>
    </row>
    <row r="122" spans="1:20" x14ac:dyDescent="0.3">
      <c r="A122" s="1">
        <v>42893</v>
      </c>
      <c r="B122" s="56">
        <v>599800</v>
      </c>
      <c r="C122" s="56" t="s">
        <v>146</v>
      </c>
      <c r="D122" s="56" t="s">
        <v>668</v>
      </c>
      <c r="E122" s="56" t="s">
        <v>240</v>
      </c>
      <c r="F122" s="56" t="s">
        <v>110</v>
      </c>
      <c r="G122" s="56">
        <v>0</v>
      </c>
      <c r="H122" s="56" t="s">
        <v>672</v>
      </c>
      <c r="I122" s="56" t="s">
        <v>687</v>
      </c>
      <c r="J122" s="56" t="s">
        <v>276</v>
      </c>
      <c r="K122" s="56" t="s">
        <v>277</v>
      </c>
      <c r="L122" s="56" t="s">
        <v>278</v>
      </c>
      <c r="M122" s="56">
        <v>1117</v>
      </c>
      <c r="N122" s="56"/>
      <c r="O122" s="56">
        <v>774</v>
      </c>
      <c r="P122" s="56">
        <v>2308</v>
      </c>
      <c r="Q122" s="56"/>
      <c r="R122" s="56">
        <v>83</v>
      </c>
      <c r="S122" s="56">
        <v>7551</v>
      </c>
      <c r="T12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Project-specific targets</v>
      </c>
    </row>
    <row r="123" spans="1:20" x14ac:dyDescent="0.3">
      <c r="A123" s="1">
        <v>42893</v>
      </c>
      <c r="B123" s="56">
        <v>599800</v>
      </c>
      <c r="C123" s="56" t="s">
        <v>146</v>
      </c>
      <c r="D123" s="56" t="s">
        <v>668</v>
      </c>
      <c r="E123" s="56" t="s">
        <v>240</v>
      </c>
      <c r="F123" s="56" t="s">
        <v>110</v>
      </c>
      <c r="G123" s="56">
        <v>0</v>
      </c>
      <c r="H123" s="56" t="s">
        <v>672</v>
      </c>
      <c r="I123" s="56" t="s">
        <v>701</v>
      </c>
      <c r="J123" s="56" t="s">
        <v>276</v>
      </c>
      <c r="K123" s="56" t="s">
        <v>277</v>
      </c>
      <c r="L123" s="56" t="s">
        <v>278</v>
      </c>
      <c r="M123" s="56">
        <v>0</v>
      </c>
      <c r="N123" s="56"/>
      <c r="O123" s="56">
        <v>0</v>
      </c>
      <c r="P123" s="56">
        <v>7</v>
      </c>
      <c r="Q123" s="56"/>
      <c r="R123" s="56">
        <v>0</v>
      </c>
      <c r="S123" s="56">
        <v>42</v>
      </c>
      <c r="T12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Project-specific targets</v>
      </c>
    </row>
    <row r="124" spans="1:20" x14ac:dyDescent="0.3">
      <c r="A124" s="1">
        <v>42893</v>
      </c>
      <c r="B124" s="56">
        <v>599800</v>
      </c>
      <c r="C124" s="56" t="s">
        <v>146</v>
      </c>
      <c r="D124" s="56" t="s">
        <v>668</v>
      </c>
      <c r="E124" s="56" t="s">
        <v>240</v>
      </c>
      <c r="F124" s="56" t="s">
        <v>110</v>
      </c>
      <c r="G124" s="56">
        <v>1</v>
      </c>
      <c r="H124" s="56" t="s">
        <v>672</v>
      </c>
      <c r="I124" s="56" t="s">
        <v>381</v>
      </c>
      <c r="J124" s="56" t="s">
        <v>276</v>
      </c>
      <c r="K124" s="56" t="s">
        <v>277</v>
      </c>
      <c r="L124" s="56" t="s">
        <v>278</v>
      </c>
      <c r="M124" s="56">
        <v>4.3</v>
      </c>
      <c r="N124" s="56">
        <v>4.4000000000000004</v>
      </c>
      <c r="O124" s="56">
        <v>5</v>
      </c>
      <c r="P124" s="56">
        <v>10.199999999999999</v>
      </c>
      <c r="Q124" s="56">
        <v>5</v>
      </c>
      <c r="R124" s="56">
        <v>5</v>
      </c>
      <c r="S124" s="56">
        <v>30</v>
      </c>
      <c r="T12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Project-specific targets</v>
      </c>
    </row>
    <row r="125" spans="1:20" x14ac:dyDescent="0.3">
      <c r="A125" s="1">
        <v>42893</v>
      </c>
      <c r="B125" s="56">
        <v>599800</v>
      </c>
      <c r="C125" s="56" t="s">
        <v>146</v>
      </c>
      <c r="D125" s="56" t="s">
        <v>668</v>
      </c>
      <c r="E125" s="56" t="s">
        <v>240</v>
      </c>
      <c r="F125" s="56" t="s">
        <v>110</v>
      </c>
      <c r="G125" s="56">
        <v>0</v>
      </c>
      <c r="H125" s="56" t="s">
        <v>672</v>
      </c>
      <c r="I125" s="56" t="s">
        <v>700</v>
      </c>
      <c r="J125" s="56" t="s">
        <v>276</v>
      </c>
      <c r="K125" s="56" t="s">
        <v>277</v>
      </c>
      <c r="L125" s="56" t="s">
        <v>278</v>
      </c>
      <c r="M125" s="56">
        <v>3.4</v>
      </c>
      <c r="N125" s="56">
        <v>4.55</v>
      </c>
      <c r="O125" s="56">
        <v>5.8</v>
      </c>
      <c r="P125" s="56">
        <v>17.45</v>
      </c>
      <c r="Q125" s="56">
        <v>5</v>
      </c>
      <c r="R125" s="56">
        <v>5</v>
      </c>
      <c r="S125" s="56">
        <v>30</v>
      </c>
      <c r="T12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Project-specific targets</v>
      </c>
    </row>
    <row r="126" spans="1:20" x14ac:dyDescent="0.3">
      <c r="A126" s="1">
        <v>42893</v>
      </c>
      <c r="B126" s="56">
        <v>599800</v>
      </c>
      <c r="C126" s="56" t="s">
        <v>146</v>
      </c>
      <c r="D126" s="56" t="s">
        <v>668</v>
      </c>
      <c r="E126" s="56" t="s">
        <v>240</v>
      </c>
      <c r="F126" s="56" t="s">
        <v>188</v>
      </c>
      <c r="G126" s="56">
        <v>0</v>
      </c>
      <c r="H126" s="56" t="s">
        <v>672</v>
      </c>
      <c r="I126" s="56" t="s">
        <v>712</v>
      </c>
      <c r="J126" s="56" t="s">
        <v>276</v>
      </c>
      <c r="K126" s="56" t="s">
        <v>277</v>
      </c>
      <c r="L126" s="56" t="s">
        <v>278</v>
      </c>
      <c r="M126" s="56"/>
      <c r="N126" s="56"/>
      <c r="O126" s="56">
        <v>0</v>
      </c>
      <c r="P126" s="56">
        <v>1</v>
      </c>
      <c r="Q126" s="56"/>
      <c r="R126" s="56"/>
      <c r="S126" s="56">
        <v>1</v>
      </c>
      <c r="T12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Project-specific targets</v>
      </c>
    </row>
    <row r="127" spans="1:20" x14ac:dyDescent="0.3">
      <c r="A127" s="1">
        <v>42893</v>
      </c>
      <c r="B127" s="56">
        <v>599800</v>
      </c>
      <c r="C127" s="56" t="s">
        <v>146</v>
      </c>
      <c r="D127" s="56" t="s">
        <v>668</v>
      </c>
      <c r="E127" s="56" t="s">
        <v>240</v>
      </c>
      <c r="F127" s="56" t="s">
        <v>188</v>
      </c>
      <c r="G127" s="56">
        <v>0</v>
      </c>
      <c r="H127" s="56" t="s">
        <v>672</v>
      </c>
      <c r="I127" s="56" t="s">
        <v>716</v>
      </c>
      <c r="J127" s="56" t="s">
        <v>276</v>
      </c>
      <c r="K127" s="56" t="s">
        <v>277</v>
      </c>
      <c r="L127" s="56" t="s">
        <v>278</v>
      </c>
      <c r="M127" s="56"/>
      <c r="N127" s="56">
        <v>0</v>
      </c>
      <c r="O127" s="56">
        <v>1</v>
      </c>
      <c r="P127" s="56">
        <v>1</v>
      </c>
      <c r="Q127" s="56">
        <v>0</v>
      </c>
      <c r="R127" s="56">
        <v>0</v>
      </c>
      <c r="S127" s="56">
        <v>1</v>
      </c>
      <c r="T12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Project-specific targets</v>
      </c>
    </row>
    <row r="128" spans="1:20" x14ac:dyDescent="0.3">
      <c r="A128" s="1">
        <v>42893</v>
      </c>
      <c r="B128" s="56">
        <v>599800</v>
      </c>
      <c r="C128" s="56" t="s">
        <v>146</v>
      </c>
      <c r="D128" s="56" t="s">
        <v>668</v>
      </c>
      <c r="E128" s="56" t="s">
        <v>240</v>
      </c>
      <c r="F128" s="56" t="s">
        <v>110</v>
      </c>
      <c r="G128" s="56">
        <v>0</v>
      </c>
      <c r="H128" s="56" t="s">
        <v>672</v>
      </c>
      <c r="I128" s="56" t="s">
        <v>707</v>
      </c>
      <c r="J128" s="56" t="s">
        <v>276</v>
      </c>
      <c r="K128" s="56" t="s">
        <v>277</v>
      </c>
      <c r="L128" s="56" t="s">
        <v>278</v>
      </c>
      <c r="M128" s="56">
        <v>40667</v>
      </c>
      <c r="N128" s="56"/>
      <c r="O128" s="56">
        <v>8654</v>
      </c>
      <c r="P128" s="56">
        <v>7286</v>
      </c>
      <c r="Q128" s="56"/>
      <c r="R128" s="56">
        <v>6451</v>
      </c>
      <c r="S128" s="56">
        <v>66488</v>
      </c>
      <c r="T12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Project-specific targets</v>
      </c>
    </row>
    <row r="129" spans="1:20" x14ac:dyDescent="0.3">
      <c r="A129" s="1">
        <v>42893</v>
      </c>
      <c r="B129" s="56">
        <v>599800</v>
      </c>
      <c r="C129" s="56" t="s">
        <v>146</v>
      </c>
      <c r="D129" s="56" t="s">
        <v>668</v>
      </c>
      <c r="E129" s="56" t="s">
        <v>240</v>
      </c>
      <c r="F129" s="56" t="s">
        <v>110</v>
      </c>
      <c r="G129" s="56">
        <v>1</v>
      </c>
      <c r="H129" s="56" t="s">
        <v>672</v>
      </c>
      <c r="I129" s="56" t="s">
        <v>705</v>
      </c>
      <c r="J129" s="56" t="s">
        <v>276</v>
      </c>
      <c r="K129" s="56" t="s">
        <v>277</v>
      </c>
      <c r="L129" s="56" t="s">
        <v>278</v>
      </c>
      <c r="M129" s="56">
        <v>23175552</v>
      </c>
      <c r="N129" s="56"/>
      <c r="O129" s="56">
        <v>24472872</v>
      </c>
      <c r="P129" s="56">
        <v>53437057</v>
      </c>
      <c r="Q129" s="56"/>
      <c r="R129" s="56">
        <v>26000000</v>
      </c>
      <c r="S129" s="56">
        <v>116000000</v>
      </c>
      <c r="T12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Project-specific targets</v>
      </c>
    </row>
    <row r="130" spans="1:20" x14ac:dyDescent="0.3">
      <c r="A130" s="1">
        <v>42893</v>
      </c>
      <c r="B130" s="56">
        <v>599848</v>
      </c>
      <c r="C130" s="56" t="s">
        <v>146</v>
      </c>
      <c r="D130" s="56" t="s">
        <v>722</v>
      </c>
      <c r="E130" s="56" t="s">
        <v>240</v>
      </c>
      <c r="F130" s="56" t="s">
        <v>105</v>
      </c>
      <c r="G130" s="56">
        <v>0</v>
      </c>
      <c r="H130" s="56" t="s">
        <v>194</v>
      </c>
      <c r="I130" s="56" t="s">
        <v>753</v>
      </c>
      <c r="J130" s="56" t="s">
        <v>276</v>
      </c>
      <c r="K130" s="56" t="s">
        <v>277</v>
      </c>
      <c r="L130" s="56" t="s">
        <v>278</v>
      </c>
      <c r="M130" s="56">
        <v>119</v>
      </c>
      <c r="N130" s="56">
        <v>329.1</v>
      </c>
      <c r="O130" s="56">
        <v>117</v>
      </c>
      <c r="P130" s="56">
        <v>229</v>
      </c>
      <c r="Q130" s="56">
        <v>488</v>
      </c>
      <c r="R130" s="56">
        <v>122</v>
      </c>
      <c r="S130" s="56">
        <v>383</v>
      </c>
      <c r="T13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131" spans="1:20" x14ac:dyDescent="0.3">
      <c r="A131" s="1">
        <v>42893</v>
      </c>
      <c r="B131" s="56">
        <v>599848</v>
      </c>
      <c r="C131" s="56" t="s">
        <v>146</v>
      </c>
      <c r="D131" s="56" t="s">
        <v>722</v>
      </c>
      <c r="E131" s="56" t="s">
        <v>240</v>
      </c>
      <c r="F131" s="56" t="s">
        <v>188</v>
      </c>
      <c r="G131" s="56">
        <v>1</v>
      </c>
      <c r="H131" s="56" t="s">
        <v>241</v>
      </c>
      <c r="I131" s="56" t="s">
        <v>557</v>
      </c>
      <c r="J131" s="56" t="s">
        <v>276</v>
      </c>
      <c r="K131" s="56" t="s">
        <v>277</v>
      </c>
      <c r="L131" s="56" t="s">
        <v>278</v>
      </c>
      <c r="M131" s="56"/>
      <c r="N131" s="56">
        <v>158</v>
      </c>
      <c r="O131" s="56">
        <v>304</v>
      </c>
      <c r="P131" s="56">
        <v>698</v>
      </c>
      <c r="Q131" s="56">
        <v>129</v>
      </c>
      <c r="R131" s="56">
        <v>279</v>
      </c>
      <c r="S131" s="56">
        <v>1537</v>
      </c>
      <c r="T13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32" spans="1:20" x14ac:dyDescent="0.3">
      <c r="A132" s="1">
        <v>42893</v>
      </c>
      <c r="B132" s="56">
        <v>599848</v>
      </c>
      <c r="C132" s="56" t="s">
        <v>146</v>
      </c>
      <c r="D132" s="56" t="s">
        <v>722</v>
      </c>
      <c r="E132" s="56" t="s">
        <v>240</v>
      </c>
      <c r="F132" s="56" t="s">
        <v>188</v>
      </c>
      <c r="G132" s="56">
        <v>0</v>
      </c>
      <c r="H132" s="56" t="s">
        <v>241</v>
      </c>
      <c r="I132" s="56" t="s">
        <v>725</v>
      </c>
      <c r="J132" s="56" t="s">
        <v>276</v>
      </c>
      <c r="K132" s="56" t="s">
        <v>277</v>
      </c>
      <c r="L132" s="56" t="s">
        <v>278</v>
      </c>
      <c r="M132" s="56"/>
      <c r="N132" s="56">
        <v>1</v>
      </c>
      <c r="O132" s="56">
        <v>0</v>
      </c>
      <c r="P132" s="56">
        <v>0</v>
      </c>
      <c r="Q132" s="56">
        <v>0</v>
      </c>
      <c r="R132" s="56">
        <v>1</v>
      </c>
      <c r="S132" s="56">
        <v>0</v>
      </c>
      <c r="T13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33" spans="1:20" x14ac:dyDescent="0.3">
      <c r="A133" s="1">
        <v>42893</v>
      </c>
      <c r="B133" s="56">
        <v>599848</v>
      </c>
      <c r="C133" s="56" t="s">
        <v>146</v>
      </c>
      <c r="D133" s="56" t="s">
        <v>722</v>
      </c>
      <c r="E133" s="56" t="s">
        <v>240</v>
      </c>
      <c r="F133" s="56" t="s">
        <v>110</v>
      </c>
      <c r="G133" s="56">
        <v>0</v>
      </c>
      <c r="H133" s="56" t="s">
        <v>241</v>
      </c>
      <c r="I133" s="56" t="s">
        <v>754</v>
      </c>
      <c r="J133" s="56" t="s">
        <v>276</v>
      </c>
      <c r="K133" s="56" t="s">
        <v>277</v>
      </c>
      <c r="L133" s="56" t="s">
        <v>278</v>
      </c>
      <c r="M133" s="56">
        <v>0</v>
      </c>
      <c r="N133" s="56">
        <v>1</v>
      </c>
      <c r="O133" s="56"/>
      <c r="P133" s="56">
        <v>0</v>
      </c>
      <c r="Q133" s="56">
        <v>0</v>
      </c>
      <c r="R133" s="56">
        <v>0</v>
      </c>
      <c r="S133" s="56">
        <v>1</v>
      </c>
      <c r="T13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34" spans="1:20" x14ac:dyDescent="0.3">
      <c r="A134" s="1">
        <v>42893</v>
      </c>
      <c r="B134" s="56">
        <v>599848</v>
      </c>
      <c r="C134" s="56" t="s">
        <v>146</v>
      </c>
      <c r="D134" s="56" t="s">
        <v>722</v>
      </c>
      <c r="E134" s="56" t="s">
        <v>240</v>
      </c>
      <c r="F134" s="56" t="s">
        <v>110</v>
      </c>
      <c r="G134" s="56">
        <v>1</v>
      </c>
      <c r="H134" s="56" t="s">
        <v>241</v>
      </c>
      <c r="I134" s="56" t="s">
        <v>465</v>
      </c>
      <c r="J134" s="56" t="s">
        <v>276</v>
      </c>
      <c r="K134" s="56" t="s">
        <v>277</v>
      </c>
      <c r="L134" s="56" t="s">
        <v>278</v>
      </c>
      <c r="M134" s="56">
        <v>61000</v>
      </c>
      <c r="N134" s="56">
        <v>38613</v>
      </c>
      <c r="O134" s="56">
        <v>11556</v>
      </c>
      <c r="P134" s="56">
        <v>112652</v>
      </c>
      <c r="Q134" s="56">
        <v>44000</v>
      </c>
      <c r="R134" s="56">
        <v>25000</v>
      </c>
      <c r="S134" s="56">
        <v>65000</v>
      </c>
      <c r="T13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35" spans="1:20" x14ac:dyDescent="0.3">
      <c r="A135" s="1">
        <v>42893</v>
      </c>
      <c r="B135" s="56">
        <v>599848</v>
      </c>
      <c r="C135" s="56" t="s">
        <v>146</v>
      </c>
      <c r="D135" s="56" t="s">
        <v>722</v>
      </c>
      <c r="E135" s="56" t="s">
        <v>240</v>
      </c>
      <c r="F135" s="56" t="s">
        <v>188</v>
      </c>
      <c r="G135" s="56">
        <v>1</v>
      </c>
      <c r="H135" s="56" t="s">
        <v>241</v>
      </c>
      <c r="I135" s="56" t="s">
        <v>189</v>
      </c>
      <c r="J135" s="56" t="s">
        <v>276</v>
      </c>
      <c r="K135" s="56" t="s">
        <v>277</v>
      </c>
      <c r="L135" s="56" t="s">
        <v>278</v>
      </c>
      <c r="M135" s="56"/>
      <c r="N135" s="56">
        <v>1</v>
      </c>
      <c r="O135" s="56">
        <v>0</v>
      </c>
      <c r="P135" s="56">
        <v>0</v>
      </c>
      <c r="Q135" s="56">
        <v>1</v>
      </c>
      <c r="R135" s="56">
        <v>0</v>
      </c>
      <c r="S135" s="56">
        <v>0</v>
      </c>
      <c r="T13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36" spans="1:20" x14ac:dyDescent="0.3">
      <c r="A136" s="1">
        <v>42893</v>
      </c>
      <c r="B136" s="56">
        <v>599848</v>
      </c>
      <c r="C136" s="56" t="s">
        <v>146</v>
      </c>
      <c r="D136" s="56" t="s">
        <v>722</v>
      </c>
      <c r="E136" s="56" t="s">
        <v>240</v>
      </c>
      <c r="F136" s="56" t="s">
        <v>110</v>
      </c>
      <c r="G136" s="56">
        <v>1</v>
      </c>
      <c r="H136" s="56" t="s">
        <v>241</v>
      </c>
      <c r="I136" s="56" t="s">
        <v>111</v>
      </c>
      <c r="J136" s="56" t="s">
        <v>276</v>
      </c>
      <c r="K136" s="56" t="s">
        <v>277</v>
      </c>
      <c r="L136" s="56" t="s">
        <v>278</v>
      </c>
      <c r="M136" s="56">
        <v>0</v>
      </c>
      <c r="N136" s="56">
        <v>1</v>
      </c>
      <c r="O136" s="56"/>
      <c r="P136" s="56">
        <v>0</v>
      </c>
      <c r="Q136" s="56">
        <v>1</v>
      </c>
      <c r="R136" s="56">
        <v>0</v>
      </c>
      <c r="S136" s="56">
        <v>0</v>
      </c>
      <c r="T13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37" spans="1:20" x14ac:dyDescent="0.3">
      <c r="A137" s="1">
        <v>42893</v>
      </c>
      <c r="B137" s="56">
        <v>599848</v>
      </c>
      <c r="C137" s="56" t="s">
        <v>146</v>
      </c>
      <c r="D137" s="56" t="s">
        <v>722</v>
      </c>
      <c r="E137" s="56" t="s">
        <v>240</v>
      </c>
      <c r="F137" s="56" t="s">
        <v>110</v>
      </c>
      <c r="G137" s="56">
        <v>1</v>
      </c>
      <c r="H137" s="56" t="s">
        <v>241</v>
      </c>
      <c r="I137" s="56" t="s">
        <v>478</v>
      </c>
      <c r="J137" s="56" t="s">
        <v>276</v>
      </c>
      <c r="K137" s="56" t="s">
        <v>277</v>
      </c>
      <c r="L137" s="56" t="s">
        <v>278</v>
      </c>
      <c r="M137" s="56">
        <v>22000</v>
      </c>
      <c r="N137" s="56">
        <v>8009</v>
      </c>
      <c r="O137" s="56">
        <v>2072</v>
      </c>
      <c r="P137" s="56">
        <v>1447</v>
      </c>
      <c r="Q137" s="56">
        <v>14282</v>
      </c>
      <c r="R137" s="56">
        <v>3390</v>
      </c>
      <c r="S137" s="56">
        <v>7760</v>
      </c>
      <c r="T13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38" spans="1:20" x14ac:dyDescent="0.3">
      <c r="A138" s="1">
        <v>42893</v>
      </c>
      <c r="B138" s="56">
        <v>599848</v>
      </c>
      <c r="C138" s="56" t="s">
        <v>146</v>
      </c>
      <c r="D138" s="56" t="s">
        <v>722</v>
      </c>
      <c r="E138" s="56" t="s">
        <v>240</v>
      </c>
      <c r="F138" s="56" t="s">
        <v>188</v>
      </c>
      <c r="G138" s="56">
        <v>0</v>
      </c>
      <c r="H138" s="56" t="s">
        <v>241</v>
      </c>
      <c r="I138" s="56" t="s">
        <v>547</v>
      </c>
      <c r="J138" s="56" t="s">
        <v>276</v>
      </c>
      <c r="K138" s="56" t="s">
        <v>277</v>
      </c>
      <c r="L138" s="56" t="s">
        <v>278</v>
      </c>
      <c r="M138" s="56"/>
      <c r="N138" s="56">
        <v>1</v>
      </c>
      <c r="O138" s="56">
        <v>0</v>
      </c>
      <c r="P138" s="56">
        <v>0</v>
      </c>
      <c r="Q138" s="56">
        <v>1</v>
      </c>
      <c r="R138" s="56">
        <v>0</v>
      </c>
      <c r="S138" s="56">
        <v>0</v>
      </c>
      <c r="T13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39" spans="1:20" x14ac:dyDescent="0.3">
      <c r="A139" s="1">
        <v>42893</v>
      </c>
      <c r="B139" s="56">
        <v>599848</v>
      </c>
      <c r="C139" s="56" t="s">
        <v>146</v>
      </c>
      <c r="D139" s="56" t="s">
        <v>722</v>
      </c>
      <c r="E139" s="56" t="s">
        <v>240</v>
      </c>
      <c r="F139" s="56" t="s">
        <v>188</v>
      </c>
      <c r="G139" s="56">
        <v>1</v>
      </c>
      <c r="H139" s="56" t="s">
        <v>241</v>
      </c>
      <c r="I139" s="56" t="s">
        <v>195</v>
      </c>
      <c r="J139" s="56" t="s">
        <v>276</v>
      </c>
      <c r="K139" s="56" t="s">
        <v>277</v>
      </c>
      <c r="L139" s="56" t="s">
        <v>278</v>
      </c>
      <c r="M139" s="56"/>
      <c r="N139" s="56">
        <v>2</v>
      </c>
      <c r="O139" s="56">
        <v>1</v>
      </c>
      <c r="P139" s="56">
        <v>2</v>
      </c>
      <c r="Q139" s="56">
        <v>2</v>
      </c>
      <c r="R139" s="56">
        <v>1</v>
      </c>
      <c r="S139" s="56">
        <v>1</v>
      </c>
      <c r="T13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40" spans="1:20" x14ac:dyDescent="0.3">
      <c r="A140" s="1">
        <v>42893</v>
      </c>
      <c r="B140" s="56">
        <v>599848</v>
      </c>
      <c r="C140" s="56" t="s">
        <v>146</v>
      </c>
      <c r="D140" s="56" t="s">
        <v>722</v>
      </c>
      <c r="E140" s="56" t="s">
        <v>240</v>
      </c>
      <c r="F140" s="56" t="s">
        <v>110</v>
      </c>
      <c r="G140" s="56">
        <v>0</v>
      </c>
      <c r="H140" s="56" t="s">
        <v>241</v>
      </c>
      <c r="I140" s="56" t="s">
        <v>559</v>
      </c>
      <c r="J140" s="56" t="s">
        <v>276</v>
      </c>
      <c r="K140" s="56" t="s">
        <v>277</v>
      </c>
      <c r="L140" s="56" t="s">
        <v>278</v>
      </c>
      <c r="M140" s="56">
        <v>0</v>
      </c>
      <c r="N140" s="56">
        <v>29686</v>
      </c>
      <c r="O140" s="56">
        <v>11034</v>
      </c>
      <c r="P140" s="56">
        <v>17934</v>
      </c>
      <c r="Q140" s="56">
        <v>4000</v>
      </c>
      <c r="R140" s="56">
        <v>5000</v>
      </c>
      <c r="S140" s="56">
        <v>21000</v>
      </c>
      <c r="T14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41" spans="1:20" x14ac:dyDescent="0.3">
      <c r="A141" s="1">
        <v>42893</v>
      </c>
      <c r="B141" s="56">
        <v>599848</v>
      </c>
      <c r="C141" s="56" t="s">
        <v>146</v>
      </c>
      <c r="D141" s="56" t="s">
        <v>722</v>
      </c>
      <c r="E141" s="56" t="s">
        <v>240</v>
      </c>
      <c r="F141" s="56" t="s">
        <v>110</v>
      </c>
      <c r="G141" s="56">
        <v>0</v>
      </c>
      <c r="H141" s="56" t="s">
        <v>241</v>
      </c>
      <c r="I141" s="56" t="s">
        <v>555</v>
      </c>
      <c r="J141" s="56" t="s">
        <v>276</v>
      </c>
      <c r="K141" s="56" t="s">
        <v>277</v>
      </c>
      <c r="L141" s="56" t="s">
        <v>278</v>
      </c>
      <c r="M141" s="56">
        <v>0</v>
      </c>
      <c r="N141" s="56">
        <v>14944</v>
      </c>
      <c r="O141" s="56">
        <v>36343</v>
      </c>
      <c r="P141" s="56">
        <v>58049</v>
      </c>
      <c r="Q141" s="56">
        <v>6000</v>
      </c>
      <c r="R141" s="56">
        <v>16000</v>
      </c>
      <c r="S141" s="56">
        <v>210000</v>
      </c>
      <c r="T14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42" spans="1:20" x14ac:dyDescent="0.3">
      <c r="A142" s="1">
        <v>42893</v>
      </c>
      <c r="B142" s="56">
        <v>599848</v>
      </c>
      <c r="C142" s="56" t="s">
        <v>146</v>
      </c>
      <c r="D142" s="56" t="s">
        <v>722</v>
      </c>
      <c r="E142" s="56" t="s">
        <v>240</v>
      </c>
      <c r="F142" s="56" t="s">
        <v>110</v>
      </c>
      <c r="G142" s="56">
        <v>1</v>
      </c>
      <c r="H142" s="56" t="s">
        <v>241</v>
      </c>
      <c r="I142" s="56" t="s">
        <v>381</v>
      </c>
      <c r="J142" s="56" t="s">
        <v>276</v>
      </c>
      <c r="K142" s="56" t="s">
        <v>277</v>
      </c>
      <c r="L142" s="56" t="s">
        <v>278</v>
      </c>
      <c r="M142" s="56">
        <v>1.1000000000000001</v>
      </c>
      <c r="N142" s="56">
        <v>7.09</v>
      </c>
      <c r="O142" s="56">
        <v>1.78</v>
      </c>
      <c r="P142" s="56">
        <v>3.29</v>
      </c>
      <c r="Q142" s="56">
        <v>20</v>
      </c>
      <c r="R142" s="56">
        <v>5</v>
      </c>
      <c r="S142" s="56">
        <v>15</v>
      </c>
      <c r="T14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43" spans="1:20" x14ac:dyDescent="0.3">
      <c r="A143" s="1">
        <v>42893</v>
      </c>
      <c r="B143" s="56">
        <v>599848</v>
      </c>
      <c r="C143" s="56" t="s">
        <v>146</v>
      </c>
      <c r="D143" s="56" t="s">
        <v>722</v>
      </c>
      <c r="E143" s="56" t="s">
        <v>240</v>
      </c>
      <c r="F143" s="56" t="s">
        <v>110</v>
      </c>
      <c r="G143" s="56">
        <v>0</v>
      </c>
      <c r="H143" s="56" t="s">
        <v>241</v>
      </c>
      <c r="I143" s="56" t="s">
        <v>566</v>
      </c>
      <c r="J143" s="56" t="s">
        <v>276</v>
      </c>
      <c r="K143" s="56" t="s">
        <v>277</v>
      </c>
      <c r="L143" s="56" t="s">
        <v>278</v>
      </c>
      <c r="M143" s="56">
        <v>0</v>
      </c>
      <c r="N143" s="56">
        <v>26.4</v>
      </c>
      <c r="O143" s="56">
        <v>30</v>
      </c>
      <c r="P143" s="56">
        <v>63</v>
      </c>
      <c r="Q143" s="56">
        <v>4</v>
      </c>
      <c r="R143" s="56">
        <v>7</v>
      </c>
      <c r="S143" s="56">
        <v>43</v>
      </c>
      <c r="T14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44" spans="1:20" x14ac:dyDescent="0.3">
      <c r="A144" s="1">
        <v>42893</v>
      </c>
      <c r="B144" s="56">
        <v>599848</v>
      </c>
      <c r="C144" s="56" t="s">
        <v>146</v>
      </c>
      <c r="D144" s="56" t="s">
        <v>722</v>
      </c>
      <c r="E144" s="56" t="s">
        <v>240</v>
      </c>
      <c r="F144" s="56" t="s">
        <v>110</v>
      </c>
      <c r="G144" s="56">
        <v>1</v>
      </c>
      <c r="H144" s="56" t="s">
        <v>241</v>
      </c>
      <c r="I144" s="56" t="s">
        <v>255</v>
      </c>
      <c r="J144" s="56" t="s">
        <v>276</v>
      </c>
      <c r="K144" s="56" t="s">
        <v>277</v>
      </c>
      <c r="L144" s="56" t="s">
        <v>278</v>
      </c>
      <c r="M144" s="56">
        <v>27058747</v>
      </c>
      <c r="N144" s="56">
        <v>10968014</v>
      </c>
      <c r="O144" s="56">
        <v>4799465</v>
      </c>
      <c r="P144" s="56">
        <v>28851421</v>
      </c>
      <c r="Q144" s="56">
        <v>11754253</v>
      </c>
      <c r="R144" s="56">
        <v>4728281</v>
      </c>
      <c r="S144" s="56">
        <v>10330489</v>
      </c>
      <c r="T14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45" spans="1:20" x14ac:dyDescent="0.3">
      <c r="A145" s="1">
        <v>42893</v>
      </c>
      <c r="B145" s="56">
        <v>599848</v>
      </c>
      <c r="C145" s="56" t="s">
        <v>146</v>
      </c>
      <c r="D145" s="56" t="s">
        <v>722</v>
      </c>
      <c r="E145" s="56" t="s">
        <v>240</v>
      </c>
      <c r="F145" s="56" t="s">
        <v>110</v>
      </c>
      <c r="G145" s="56">
        <v>1</v>
      </c>
      <c r="H145" s="56" t="s">
        <v>241</v>
      </c>
      <c r="I145" s="56" t="s">
        <v>374</v>
      </c>
      <c r="J145" s="56" t="s">
        <v>276</v>
      </c>
      <c r="K145" s="56" t="s">
        <v>277</v>
      </c>
      <c r="L145" s="56" t="s">
        <v>278</v>
      </c>
      <c r="M145" s="56">
        <v>32494700</v>
      </c>
      <c r="N145" s="56">
        <v>8825935</v>
      </c>
      <c r="O145" s="56">
        <v>11405027</v>
      </c>
      <c r="P145" s="56">
        <v>18951985</v>
      </c>
      <c r="Q145" s="56">
        <v>8814218</v>
      </c>
      <c r="R145" s="56">
        <v>3601529</v>
      </c>
      <c r="S145" s="56">
        <v>8094883</v>
      </c>
      <c r="T14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46" spans="1:20" x14ac:dyDescent="0.3">
      <c r="A146" s="1">
        <v>42893</v>
      </c>
      <c r="B146" s="56">
        <v>599848</v>
      </c>
      <c r="C146" s="56" t="s">
        <v>146</v>
      </c>
      <c r="D146" s="56" t="s">
        <v>722</v>
      </c>
      <c r="E146" s="56" t="s">
        <v>240</v>
      </c>
      <c r="F146" s="56" t="s">
        <v>110</v>
      </c>
      <c r="G146" s="56">
        <v>0</v>
      </c>
      <c r="H146" s="56" t="s">
        <v>241</v>
      </c>
      <c r="I146" s="56" t="s">
        <v>261</v>
      </c>
      <c r="J146" s="56" t="s">
        <v>276</v>
      </c>
      <c r="K146" s="56" t="s">
        <v>277</v>
      </c>
      <c r="L146" s="56" t="s">
        <v>278</v>
      </c>
      <c r="M146" s="56">
        <v>0</v>
      </c>
      <c r="N146" s="56">
        <v>1081000</v>
      </c>
      <c r="O146" s="56">
        <v>5081942</v>
      </c>
      <c r="P146" s="56">
        <v>10158507</v>
      </c>
      <c r="Q146" s="56">
        <v>1800000</v>
      </c>
      <c r="R146" s="56">
        <v>4500000</v>
      </c>
      <c r="S146" s="56">
        <v>45500000</v>
      </c>
      <c r="T14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47" spans="1:20" x14ac:dyDescent="0.3">
      <c r="A147" s="1">
        <v>42893</v>
      </c>
      <c r="B147" s="56">
        <v>600351</v>
      </c>
      <c r="C147" s="56" t="s">
        <v>146</v>
      </c>
      <c r="D147" s="56" t="s">
        <v>769</v>
      </c>
      <c r="E147" s="56" t="s">
        <v>240</v>
      </c>
      <c r="F147" s="56" t="s">
        <v>110</v>
      </c>
      <c r="G147" s="56">
        <v>1</v>
      </c>
      <c r="H147" s="56" t="s">
        <v>776</v>
      </c>
      <c r="I147" s="56" t="s">
        <v>254</v>
      </c>
      <c r="J147" s="56" t="s">
        <v>276</v>
      </c>
      <c r="K147" s="56" t="s">
        <v>277</v>
      </c>
      <c r="L147" s="56" t="s">
        <v>278</v>
      </c>
      <c r="M147" s="56">
        <v>0</v>
      </c>
      <c r="N147" s="56">
        <v>0</v>
      </c>
      <c r="O147" s="56">
        <v>0</v>
      </c>
      <c r="P147" s="56">
        <v>0</v>
      </c>
      <c r="Q147" s="56">
        <v>0</v>
      </c>
      <c r="R147" s="56">
        <v>1000</v>
      </c>
      <c r="S147" s="56">
        <v>3000</v>
      </c>
      <c r="T14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Customer Acquisition</v>
      </c>
    </row>
    <row r="148" spans="1:20" x14ac:dyDescent="0.3">
      <c r="A148" s="1">
        <v>42893</v>
      </c>
      <c r="B148" s="56">
        <v>600351</v>
      </c>
      <c r="C148" s="56" t="s">
        <v>146</v>
      </c>
      <c r="D148" s="56" t="s">
        <v>769</v>
      </c>
      <c r="E148" s="56" t="s">
        <v>240</v>
      </c>
      <c r="F148" s="56" t="s">
        <v>110</v>
      </c>
      <c r="G148" s="56">
        <v>0</v>
      </c>
      <c r="H148" s="56" t="s">
        <v>776</v>
      </c>
      <c r="I148" s="56" t="s">
        <v>768</v>
      </c>
      <c r="J148" s="56" t="s">
        <v>276</v>
      </c>
      <c r="K148" s="56" t="s">
        <v>277</v>
      </c>
      <c r="L148" s="56" t="s">
        <v>278</v>
      </c>
      <c r="M148" s="56">
        <v>30</v>
      </c>
      <c r="N148" s="56">
        <v>46.5</v>
      </c>
      <c r="O148" s="56">
        <v>14.16</v>
      </c>
      <c r="P148" s="56">
        <v>26.02</v>
      </c>
      <c r="Q148" s="56">
        <v>120</v>
      </c>
      <c r="R148" s="56">
        <v>45</v>
      </c>
      <c r="S148" s="56">
        <v>150</v>
      </c>
      <c r="T14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Customer Acquisition</v>
      </c>
    </row>
    <row r="149" spans="1:20" x14ac:dyDescent="0.3">
      <c r="A149" s="1">
        <v>42893</v>
      </c>
      <c r="B149" s="56">
        <v>600351</v>
      </c>
      <c r="C149" s="56" t="s">
        <v>146</v>
      </c>
      <c r="D149" s="56" t="s">
        <v>769</v>
      </c>
      <c r="E149" s="56" t="s">
        <v>240</v>
      </c>
      <c r="F149" s="56" t="s">
        <v>110</v>
      </c>
      <c r="G149" s="56">
        <v>0</v>
      </c>
      <c r="H149" s="56" t="s">
        <v>776</v>
      </c>
      <c r="I149" s="56" t="s">
        <v>781</v>
      </c>
      <c r="J149" s="56" t="s">
        <v>276</v>
      </c>
      <c r="K149" s="56" t="s">
        <v>277</v>
      </c>
      <c r="L149" s="56" t="s">
        <v>278</v>
      </c>
      <c r="M149" s="56">
        <v>246163</v>
      </c>
      <c r="N149" s="56">
        <v>54.87</v>
      </c>
      <c r="O149" s="56">
        <v>22</v>
      </c>
      <c r="P149" s="56">
        <v>21.47</v>
      </c>
      <c r="Q149" s="56">
        <v>120</v>
      </c>
      <c r="R149" s="56">
        <v>45</v>
      </c>
      <c r="S149" s="56">
        <v>50</v>
      </c>
      <c r="T14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Customer Acquisition</v>
      </c>
    </row>
    <row r="150" spans="1:20" x14ac:dyDescent="0.3">
      <c r="A150" s="1">
        <v>42893</v>
      </c>
      <c r="B150" s="56">
        <v>600351</v>
      </c>
      <c r="C150" s="56" t="s">
        <v>146</v>
      </c>
      <c r="D150" s="56" t="s">
        <v>769</v>
      </c>
      <c r="E150" s="56" t="s">
        <v>240</v>
      </c>
      <c r="F150" s="56" t="s">
        <v>188</v>
      </c>
      <c r="G150" s="56">
        <v>0</v>
      </c>
      <c r="H150" s="56" t="s">
        <v>776</v>
      </c>
      <c r="I150" s="56" t="s">
        <v>798</v>
      </c>
      <c r="J150" s="56" t="s">
        <v>276</v>
      </c>
      <c r="K150" s="56" t="s">
        <v>277</v>
      </c>
      <c r="L150" s="56" t="s">
        <v>278</v>
      </c>
      <c r="M150" s="56"/>
      <c r="N150" s="56">
        <v>704</v>
      </c>
      <c r="O150" s="56">
        <v>824</v>
      </c>
      <c r="P150" s="56">
        <v>1156</v>
      </c>
      <c r="Q150" s="56">
        <v>1000</v>
      </c>
      <c r="R150" s="56">
        <v>500</v>
      </c>
      <c r="S150" s="56">
        <v>500</v>
      </c>
      <c r="T15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Customer Acquisition</v>
      </c>
    </row>
    <row r="151" spans="1:20" x14ac:dyDescent="0.3">
      <c r="A151" s="1">
        <v>42893</v>
      </c>
      <c r="B151" s="56">
        <v>600351</v>
      </c>
      <c r="C151" s="56" t="s">
        <v>146</v>
      </c>
      <c r="D151" s="56" t="s">
        <v>769</v>
      </c>
      <c r="E151" s="56" t="s">
        <v>240</v>
      </c>
      <c r="F151" s="56" t="s">
        <v>188</v>
      </c>
      <c r="G151" s="56">
        <v>1</v>
      </c>
      <c r="H151" s="56" t="s">
        <v>776</v>
      </c>
      <c r="I151" s="56" t="s">
        <v>190</v>
      </c>
      <c r="J151" s="56" t="s">
        <v>276</v>
      </c>
      <c r="K151" s="56" t="s">
        <v>277</v>
      </c>
      <c r="L151" s="56" t="s">
        <v>278</v>
      </c>
      <c r="M151" s="56"/>
      <c r="N151" s="56">
        <v>2352</v>
      </c>
      <c r="O151" s="56">
        <v>3654</v>
      </c>
      <c r="P151" s="56">
        <v>0</v>
      </c>
      <c r="Q151" s="56">
        <v>25</v>
      </c>
      <c r="R151" s="56">
        <v>15</v>
      </c>
      <c r="S151" s="56">
        <v>10</v>
      </c>
      <c r="T15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Customer Acquisition</v>
      </c>
    </row>
    <row r="152" spans="1:20" x14ac:dyDescent="0.3">
      <c r="A152" s="1">
        <v>42893</v>
      </c>
      <c r="B152" s="56">
        <v>600351</v>
      </c>
      <c r="C152" s="56" t="s">
        <v>146</v>
      </c>
      <c r="D152" s="56" t="s">
        <v>769</v>
      </c>
      <c r="E152" s="56" t="s">
        <v>240</v>
      </c>
      <c r="F152" s="56" t="s">
        <v>188</v>
      </c>
      <c r="G152" s="56">
        <v>1</v>
      </c>
      <c r="H152" s="56" t="s">
        <v>776</v>
      </c>
      <c r="I152" s="56" t="s">
        <v>191</v>
      </c>
      <c r="J152" s="56" t="s">
        <v>276</v>
      </c>
      <c r="K152" s="56" t="s">
        <v>277</v>
      </c>
      <c r="L152" s="56" t="s">
        <v>278</v>
      </c>
      <c r="M152" s="56"/>
      <c r="N152" s="56">
        <v>2352</v>
      </c>
      <c r="O152" s="56">
        <v>3654</v>
      </c>
      <c r="P152" s="56">
        <v>0</v>
      </c>
      <c r="Q152" s="56">
        <v>23</v>
      </c>
      <c r="R152" s="56">
        <v>13</v>
      </c>
      <c r="S152" s="56">
        <v>9</v>
      </c>
      <c r="T15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Customer Acquisition</v>
      </c>
    </row>
    <row r="153" spans="1:20" x14ac:dyDescent="0.3">
      <c r="A153" s="1">
        <v>42893</v>
      </c>
      <c r="B153" s="56">
        <v>600351</v>
      </c>
      <c r="C153" s="56" t="s">
        <v>146</v>
      </c>
      <c r="D153" s="56" t="s">
        <v>769</v>
      </c>
      <c r="E153" s="56" t="s">
        <v>240</v>
      </c>
      <c r="F153" s="56" t="s">
        <v>188</v>
      </c>
      <c r="G153" s="56">
        <v>1</v>
      </c>
      <c r="H153" s="56" t="s">
        <v>776</v>
      </c>
      <c r="I153" s="56" t="s">
        <v>192</v>
      </c>
      <c r="J153" s="56" t="s">
        <v>276</v>
      </c>
      <c r="K153" s="56" t="s">
        <v>277</v>
      </c>
      <c r="L153" s="56" t="s">
        <v>278</v>
      </c>
      <c r="M153" s="56"/>
      <c r="N153" s="56">
        <v>2352</v>
      </c>
      <c r="O153" s="56">
        <v>3654</v>
      </c>
      <c r="P153" s="56">
        <v>0</v>
      </c>
      <c r="Q153" s="56">
        <v>21</v>
      </c>
      <c r="R153" s="56">
        <v>13</v>
      </c>
      <c r="S153" s="56">
        <v>8</v>
      </c>
      <c r="T15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Customer Acquisition</v>
      </c>
    </row>
    <row r="154" spans="1:20" x14ac:dyDescent="0.3">
      <c r="A154" s="1">
        <v>42893</v>
      </c>
      <c r="B154" s="56">
        <v>600351</v>
      </c>
      <c r="C154" s="56" t="s">
        <v>146</v>
      </c>
      <c r="D154" s="56" t="s">
        <v>769</v>
      </c>
      <c r="E154" s="56" t="s">
        <v>240</v>
      </c>
      <c r="F154" s="56" t="s">
        <v>110</v>
      </c>
      <c r="G154" s="56">
        <v>0</v>
      </c>
      <c r="H154" s="56" t="s">
        <v>776</v>
      </c>
      <c r="I154" s="56" t="s">
        <v>782</v>
      </c>
      <c r="J154" s="56" t="s">
        <v>276</v>
      </c>
      <c r="K154" s="56" t="s">
        <v>277</v>
      </c>
      <c r="L154" s="56" t="s">
        <v>278</v>
      </c>
      <c r="M154" s="56">
        <v>993350</v>
      </c>
      <c r="N154" s="56">
        <v>808153</v>
      </c>
      <c r="O154" s="56">
        <v>1801207</v>
      </c>
      <c r="P154" s="56">
        <v>1286290</v>
      </c>
      <c r="Q154" s="56">
        <v>280000</v>
      </c>
      <c r="R154" s="56">
        <v>200000</v>
      </c>
      <c r="S154" s="56">
        <v>700000</v>
      </c>
      <c r="T15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Customer Acquisition</v>
      </c>
    </row>
    <row r="155" spans="1:20" x14ac:dyDescent="0.3">
      <c r="A155" s="1">
        <v>42893</v>
      </c>
      <c r="B155" s="56">
        <v>600351</v>
      </c>
      <c r="C155" s="56" t="s">
        <v>146</v>
      </c>
      <c r="D155" s="56" t="s">
        <v>769</v>
      </c>
      <c r="E155" s="56" t="s">
        <v>240</v>
      </c>
      <c r="F155" s="56" t="s">
        <v>110</v>
      </c>
      <c r="G155" s="56">
        <v>0</v>
      </c>
      <c r="H155" s="56" t="s">
        <v>776</v>
      </c>
      <c r="I155" s="56" t="s">
        <v>777</v>
      </c>
      <c r="J155" s="56" t="s">
        <v>276</v>
      </c>
      <c r="K155" s="56" t="s">
        <v>277</v>
      </c>
      <c r="L155" s="56" t="s">
        <v>278</v>
      </c>
      <c r="M155" s="56">
        <v>21618</v>
      </c>
      <c r="N155" s="56">
        <v>41258</v>
      </c>
      <c r="O155" s="56">
        <v>54790</v>
      </c>
      <c r="P155" s="56">
        <v>25166</v>
      </c>
      <c r="Q155" s="56">
        <v>30000</v>
      </c>
      <c r="R155" s="56">
        <v>60000</v>
      </c>
      <c r="S155" s="56">
        <v>90000</v>
      </c>
      <c r="T15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Customer Acquisition</v>
      </c>
    </row>
    <row r="156" spans="1:20" x14ac:dyDescent="0.3">
      <c r="A156" s="1">
        <v>42893</v>
      </c>
      <c r="B156" s="56">
        <v>600351</v>
      </c>
      <c r="C156" s="56" t="s">
        <v>146</v>
      </c>
      <c r="D156" s="56" t="s">
        <v>769</v>
      </c>
      <c r="E156" s="56" t="s">
        <v>240</v>
      </c>
      <c r="F156" s="56" t="s">
        <v>105</v>
      </c>
      <c r="G156" s="56">
        <v>0</v>
      </c>
      <c r="H156" s="56" t="s">
        <v>194</v>
      </c>
      <c r="I156" s="56" t="s">
        <v>762</v>
      </c>
      <c r="J156" s="56" t="s">
        <v>276</v>
      </c>
      <c r="K156" s="56" t="s">
        <v>277</v>
      </c>
      <c r="L156" s="56" t="s">
        <v>278</v>
      </c>
      <c r="M156" s="56">
        <v>-266759</v>
      </c>
      <c r="N156" s="56">
        <v>-30835</v>
      </c>
      <c r="O156" s="56">
        <v>198595</v>
      </c>
      <c r="P156" s="56">
        <v>542814</v>
      </c>
      <c r="Q156" s="56">
        <v>50000</v>
      </c>
      <c r="R156" s="56">
        <v>200000</v>
      </c>
      <c r="S156" s="56">
        <v>1900000</v>
      </c>
      <c r="T15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157" spans="1:20" x14ac:dyDescent="0.3">
      <c r="A157" s="1">
        <v>42893</v>
      </c>
      <c r="B157" s="56">
        <v>600351</v>
      </c>
      <c r="C157" s="56" t="s">
        <v>146</v>
      </c>
      <c r="D157" s="56" t="s">
        <v>769</v>
      </c>
      <c r="E157" s="56" t="s">
        <v>240</v>
      </c>
      <c r="F157" s="56" t="s">
        <v>105</v>
      </c>
      <c r="G157" s="56">
        <v>0</v>
      </c>
      <c r="H157" s="56" t="s">
        <v>194</v>
      </c>
      <c r="I157" s="56" t="s">
        <v>783</v>
      </c>
      <c r="J157" s="56" t="s">
        <v>276</v>
      </c>
      <c r="K157" s="56" t="s">
        <v>277</v>
      </c>
      <c r="L157" s="56" t="s">
        <v>278</v>
      </c>
      <c r="M157" s="56">
        <v>812236</v>
      </c>
      <c r="N157" s="56">
        <v>3611294</v>
      </c>
      <c r="O157" s="56">
        <v>1782792</v>
      </c>
      <c r="P157" s="56">
        <v>3406711</v>
      </c>
      <c r="Q157" s="56">
        <v>4400000</v>
      </c>
      <c r="R157" s="56">
        <v>2500000</v>
      </c>
      <c r="S157" s="56">
        <v>12000000</v>
      </c>
      <c r="T15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158" spans="1:20" x14ac:dyDescent="0.3">
      <c r="A158" s="1">
        <v>42893</v>
      </c>
      <c r="B158" s="56">
        <v>600351</v>
      </c>
      <c r="C158" s="56" t="s">
        <v>146</v>
      </c>
      <c r="D158" s="56" t="s">
        <v>769</v>
      </c>
      <c r="E158" s="56" t="s">
        <v>240</v>
      </c>
      <c r="F158" s="56" t="s">
        <v>105</v>
      </c>
      <c r="G158" s="56">
        <v>0</v>
      </c>
      <c r="H158" s="56" t="s">
        <v>194</v>
      </c>
      <c r="I158" s="56" t="s">
        <v>778</v>
      </c>
      <c r="J158" s="56" t="s">
        <v>276</v>
      </c>
      <c r="K158" s="56" t="s">
        <v>277</v>
      </c>
      <c r="L158" s="56" t="s">
        <v>278</v>
      </c>
      <c r="M158" s="56">
        <v>139475</v>
      </c>
      <c r="N158" s="56">
        <v>31000186</v>
      </c>
      <c r="O158" s="56">
        <v>46568109</v>
      </c>
      <c r="P158" s="56">
        <v>12839370</v>
      </c>
      <c r="Q158" s="56">
        <v>19500000</v>
      </c>
      <c r="R158" s="56">
        <v>7500000</v>
      </c>
      <c r="S158" s="56">
        <v>42250000</v>
      </c>
      <c r="T15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159" spans="1:20" x14ac:dyDescent="0.3">
      <c r="A159" s="1">
        <v>42893</v>
      </c>
      <c r="B159" s="56">
        <v>600351</v>
      </c>
      <c r="C159" s="56" t="s">
        <v>146</v>
      </c>
      <c r="D159" s="56" t="s">
        <v>769</v>
      </c>
      <c r="E159" s="56" t="s">
        <v>240</v>
      </c>
      <c r="F159" s="56" t="s">
        <v>110</v>
      </c>
      <c r="G159" s="56">
        <v>0</v>
      </c>
      <c r="H159" s="56" t="s">
        <v>241</v>
      </c>
      <c r="I159" s="56" t="s">
        <v>767</v>
      </c>
      <c r="J159" s="56" t="s">
        <v>276</v>
      </c>
      <c r="K159" s="56" t="s">
        <v>277</v>
      </c>
      <c r="L159" s="56" t="s">
        <v>278</v>
      </c>
      <c r="M159" s="56">
        <v>70</v>
      </c>
      <c r="N159" s="56">
        <v>200</v>
      </c>
      <c r="O159" s="56">
        <v>100</v>
      </c>
      <c r="P159" s="56">
        <v>170</v>
      </c>
      <c r="Q159" s="56">
        <v>230</v>
      </c>
      <c r="R159" s="56">
        <v>85</v>
      </c>
      <c r="S159" s="56">
        <v>265</v>
      </c>
      <c r="T15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60" spans="1:20" x14ac:dyDescent="0.3">
      <c r="A160" s="1">
        <v>42893</v>
      </c>
      <c r="B160" s="56">
        <v>600351</v>
      </c>
      <c r="C160" s="56" t="s">
        <v>146</v>
      </c>
      <c r="D160" s="56" t="s">
        <v>769</v>
      </c>
      <c r="E160" s="56" t="s">
        <v>240</v>
      </c>
      <c r="F160" s="56" t="s">
        <v>110</v>
      </c>
      <c r="G160" s="56">
        <v>0</v>
      </c>
      <c r="H160" s="56" t="s">
        <v>241</v>
      </c>
      <c r="I160" s="56" t="s">
        <v>257</v>
      </c>
      <c r="J160" s="56" t="s">
        <v>276</v>
      </c>
      <c r="K160" s="56" t="s">
        <v>277</v>
      </c>
      <c r="L160" s="56" t="s">
        <v>278</v>
      </c>
      <c r="M160" s="56">
        <v>1627</v>
      </c>
      <c r="N160" s="56">
        <v>2713</v>
      </c>
      <c r="O160" s="56">
        <v>11192</v>
      </c>
      <c r="P160" s="56">
        <v>36646</v>
      </c>
      <c r="Q160" s="56">
        <v>1000</v>
      </c>
      <c r="R160" s="56">
        <v>500</v>
      </c>
      <c r="S160" s="56">
        <v>1500</v>
      </c>
      <c r="T16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61" spans="1:20" x14ac:dyDescent="0.3">
      <c r="A161" s="1">
        <v>42893</v>
      </c>
      <c r="B161" s="56">
        <v>600351</v>
      </c>
      <c r="C161" s="56" t="s">
        <v>146</v>
      </c>
      <c r="D161" s="56" t="s">
        <v>769</v>
      </c>
      <c r="E161" s="56" t="s">
        <v>240</v>
      </c>
      <c r="F161" s="56" t="s">
        <v>188</v>
      </c>
      <c r="G161" s="56">
        <v>1</v>
      </c>
      <c r="H161" s="56" t="s">
        <v>241</v>
      </c>
      <c r="I161" s="56" t="s">
        <v>351</v>
      </c>
      <c r="J161" s="56" t="s">
        <v>276</v>
      </c>
      <c r="K161" s="56" t="s">
        <v>277</v>
      </c>
      <c r="L161" s="56" t="s">
        <v>278</v>
      </c>
      <c r="M161" s="56"/>
      <c r="N161" s="56">
        <v>1</v>
      </c>
      <c r="O161" s="56"/>
      <c r="P161" s="56"/>
      <c r="Q161" s="56">
        <v>1</v>
      </c>
      <c r="R161" s="56"/>
      <c r="S161" s="56"/>
      <c r="T16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62" spans="1:20" x14ac:dyDescent="0.3">
      <c r="A162" s="1">
        <v>42893</v>
      </c>
      <c r="B162" s="56">
        <v>600351</v>
      </c>
      <c r="C162" s="56" t="s">
        <v>146</v>
      </c>
      <c r="D162" s="56" t="s">
        <v>769</v>
      </c>
      <c r="E162" s="56" t="s">
        <v>240</v>
      </c>
      <c r="F162" s="56" t="s">
        <v>110</v>
      </c>
      <c r="G162" s="56">
        <v>1</v>
      </c>
      <c r="H162" s="56" t="s">
        <v>241</v>
      </c>
      <c r="I162" s="56" t="s">
        <v>111</v>
      </c>
      <c r="J162" s="56" t="s">
        <v>276</v>
      </c>
      <c r="K162" s="56" t="s">
        <v>277</v>
      </c>
      <c r="L162" s="56" t="s">
        <v>278</v>
      </c>
      <c r="M162" s="56">
        <v>0</v>
      </c>
      <c r="N162" s="56">
        <v>1</v>
      </c>
      <c r="O162" s="56"/>
      <c r="P162" s="56"/>
      <c r="Q162" s="56">
        <v>1</v>
      </c>
      <c r="R162" s="56"/>
      <c r="S162" s="56"/>
      <c r="T16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63" spans="1:20" x14ac:dyDescent="0.3">
      <c r="A163" s="1">
        <v>42893</v>
      </c>
      <c r="B163" s="56">
        <v>600351</v>
      </c>
      <c r="C163" s="56" t="s">
        <v>146</v>
      </c>
      <c r="D163" s="56" t="s">
        <v>769</v>
      </c>
      <c r="E163" s="56" t="s">
        <v>240</v>
      </c>
      <c r="F163" s="56" t="s">
        <v>188</v>
      </c>
      <c r="G163" s="56">
        <v>1</v>
      </c>
      <c r="H163" s="56" t="s">
        <v>241</v>
      </c>
      <c r="I163" s="56" t="s">
        <v>195</v>
      </c>
      <c r="J163" s="56" t="s">
        <v>276</v>
      </c>
      <c r="K163" s="56" t="s">
        <v>277</v>
      </c>
      <c r="L163" s="56" t="s">
        <v>278</v>
      </c>
      <c r="M163" s="56"/>
      <c r="N163" s="56">
        <v>14</v>
      </c>
      <c r="O163" s="56">
        <v>7</v>
      </c>
      <c r="P163" s="56">
        <v>0</v>
      </c>
      <c r="Q163" s="56">
        <v>4</v>
      </c>
      <c r="R163" s="56">
        <v>2</v>
      </c>
      <c r="S163" s="56"/>
      <c r="T16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64" spans="1:20" x14ac:dyDescent="0.3">
      <c r="A164" s="1">
        <v>42893</v>
      </c>
      <c r="B164" s="56">
        <v>600351</v>
      </c>
      <c r="C164" s="56" t="s">
        <v>146</v>
      </c>
      <c r="D164" s="56" t="s">
        <v>769</v>
      </c>
      <c r="E164" s="56" t="s">
        <v>240</v>
      </c>
      <c r="F164" s="56" t="s">
        <v>110</v>
      </c>
      <c r="G164" s="56">
        <v>1</v>
      </c>
      <c r="H164" s="56" t="s">
        <v>241</v>
      </c>
      <c r="I164" s="56" t="s">
        <v>112</v>
      </c>
      <c r="J164" s="56" t="s">
        <v>276</v>
      </c>
      <c r="K164" s="56" t="s">
        <v>277</v>
      </c>
      <c r="L164" s="56" t="s">
        <v>278</v>
      </c>
      <c r="M164" s="56">
        <v>0</v>
      </c>
      <c r="N164" s="56">
        <v>14</v>
      </c>
      <c r="O164" s="56">
        <v>7</v>
      </c>
      <c r="P164" s="56"/>
      <c r="Q164" s="56">
        <v>4</v>
      </c>
      <c r="R164" s="56">
        <v>2</v>
      </c>
      <c r="S164" s="56"/>
      <c r="T16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65" spans="1:20" x14ac:dyDescent="0.3">
      <c r="A165" s="1">
        <v>42893</v>
      </c>
      <c r="B165" s="56">
        <v>600351</v>
      </c>
      <c r="C165" s="56" t="s">
        <v>146</v>
      </c>
      <c r="D165" s="56" t="s">
        <v>769</v>
      </c>
      <c r="E165" s="56" t="s">
        <v>240</v>
      </c>
      <c r="F165" s="56" t="s">
        <v>188</v>
      </c>
      <c r="G165" s="56">
        <v>1</v>
      </c>
      <c r="H165" s="56" t="s">
        <v>241</v>
      </c>
      <c r="I165" s="56" t="s">
        <v>238</v>
      </c>
      <c r="J165" s="56" t="s">
        <v>276</v>
      </c>
      <c r="K165" s="56" t="s">
        <v>277</v>
      </c>
      <c r="L165" s="56" t="s">
        <v>278</v>
      </c>
      <c r="M165" s="56"/>
      <c r="N165" s="56">
        <v>11</v>
      </c>
      <c r="O165" s="56">
        <v>2</v>
      </c>
      <c r="P165" s="56">
        <v>0</v>
      </c>
      <c r="Q165" s="56">
        <v>3</v>
      </c>
      <c r="R165" s="56">
        <v>1</v>
      </c>
      <c r="S165" s="56"/>
      <c r="T16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66" spans="1:20" x14ac:dyDescent="0.3">
      <c r="A166" s="1">
        <v>42893</v>
      </c>
      <c r="B166" s="56">
        <v>600351</v>
      </c>
      <c r="C166" s="56" t="s">
        <v>146</v>
      </c>
      <c r="D166" s="56" t="s">
        <v>769</v>
      </c>
      <c r="E166" s="56" t="s">
        <v>240</v>
      </c>
      <c r="F166" s="56" t="s">
        <v>188</v>
      </c>
      <c r="G166" s="56">
        <v>1</v>
      </c>
      <c r="H166" s="56" t="s">
        <v>779</v>
      </c>
      <c r="I166" s="56" t="s">
        <v>195</v>
      </c>
      <c r="J166" s="56" t="s">
        <v>276</v>
      </c>
      <c r="K166" s="56" t="s">
        <v>277</v>
      </c>
      <c r="L166" s="56" t="s">
        <v>278</v>
      </c>
      <c r="M166" s="56"/>
      <c r="N166" s="56">
        <v>5</v>
      </c>
      <c r="O166" s="56"/>
      <c r="P166" s="56"/>
      <c r="Q166" s="56">
        <v>2</v>
      </c>
      <c r="R166" s="56"/>
      <c r="S166" s="56"/>
      <c r="T16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Strategic Business Review</v>
      </c>
    </row>
    <row r="167" spans="1:20" x14ac:dyDescent="0.3">
      <c r="A167" s="1">
        <v>42893</v>
      </c>
      <c r="B167" s="56">
        <v>600351</v>
      </c>
      <c r="C167" s="56" t="s">
        <v>146</v>
      </c>
      <c r="D167" s="56" t="s">
        <v>769</v>
      </c>
      <c r="E167" s="56" t="s">
        <v>240</v>
      </c>
      <c r="F167" s="56" t="s">
        <v>110</v>
      </c>
      <c r="G167" s="56">
        <v>1</v>
      </c>
      <c r="H167" s="56" t="s">
        <v>779</v>
      </c>
      <c r="I167" s="56" t="s">
        <v>112</v>
      </c>
      <c r="J167" s="56" t="s">
        <v>276</v>
      </c>
      <c r="K167" s="56" t="s">
        <v>277</v>
      </c>
      <c r="L167" s="56" t="s">
        <v>278</v>
      </c>
      <c r="M167" s="56">
        <v>0</v>
      </c>
      <c r="N167" s="56">
        <v>5</v>
      </c>
      <c r="O167" s="56"/>
      <c r="P167" s="56"/>
      <c r="Q167" s="56">
        <v>2</v>
      </c>
      <c r="R167" s="56"/>
      <c r="S167" s="56"/>
      <c r="T16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Strategic Business Review</v>
      </c>
    </row>
    <row r="168" spans="1:20" x14ac:dyDescent="0.3">
      <c r="A168" s="1">
        <v>42893</v>
      </c>
      <c r="B168" s="56">
        <v>600351</v>
      </c>
      <c r="C168" s="56" t="s">
        <v>146</v>
      </c>
      <c r="D168" s="56" t="s">
        <v>769</v>
      </c>
      <c r="E168" s="56" t="s">
        <v>240</v>
      </c>
      <c r="F168" s="56" t="s">
        <v>188</v>
      </c>
      <c r="G168" s="56">
        <v>1</v>
      </c>
      <c r="H168" s="56" t="s">
        <v>779</v>
      </c>
      <c r="I168" s="56" t="s">
        <v>238</v>
      </c>
      <c r="J168" s="56" t="s">
        <v>276</v>
      </c>
      <c r="K168" s="56" t="s">
        <v>277</v>
      </c>
      <c r="L168" s="56" t="s">
        <v>278</v>
      </c>
      <c r="M168" s="56"/>
      <c r="N168" s="56">
        <v>12</v>
      </c>
      <c r="O168" s="56"/>
      <c r="P168" s="56"/>
      <c r="Q168" s="56">
        <v>2</v>
      </c>
      <c r="R168" s="56"/>
      <c r="S168" s="56"/>
      <c r="T16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Strategic Business Review</v>
      </c>
    </row>
    <row r="169" spans="1:20" x14ac:dyDescent="0.3">
      <c r="A169" s="1">
        <v>42893</v>
      </c>
      <c r="B169" s="56">
        <v>600657</v>
      </c>
      <c r="C169" s="56" t="s">
        <v>146</v>
      </c>
      <c r="D169" s="56" t="s">
        <v>808</v>
      </c>
      <c r="E169" s="56" t="s">
        <v>240</v>
      </c>
      <c r="F169" s="56" t="s">
        <v>105</v>
      </c>
      <c r="G169" s="56">
        <v>0</v>
      </c>
      <c r="H169" s="56" t="s">
        <v>194</v>
      </c>
      <c r="I169" s="56" t="s">
        <v>811</v>
      </c>
      <c r="J169" s="56" t="s">
        <v>276</v>
      </c>
      <c r="K169" s="56" t="s">
        <v>277</v>
      </c>
      <c r="L169" s="56" t="s">
        <v>278</v>
      </c>
      <c r="M169" s="56">
        <v>0</v>
      </c>
      <c r="N169" s="56"/>
      <c r="O169" s="56">
        <v>0</v>
      </c>
      <c r="P169" s="56">
        <v>0</v>
      </c>
      <c r="Q169" s="56"/>
      <c r="R169" s="56">
        <v>0</v>
      </c>
      <c r="S169" s="56">
        <v>0</v>
      </c>
      <c r="T16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170" spans="1:20" x14ac:dyDescent="0.3">
      <c r="A170" s="1">
        <v>42893</v>
      </c>
      <c r="B170" s="56">
        <v>600657</v>
      </c>
      <c r="C170" s="56" t="s">
        <v>146</v>
      </c>
      <c r="D170" s="56" t="s">
        <v>808</v>
      </c>
      <c r="E170" s="56" t="s">
        <v>240</v>
      </c>
      <c r="F170" s="56" t="s">
        <v>105</v>
      </c>
      <c r="G170" s="56">
        <v>1</v>
      </c>
      <c r="H170" s="56" t="s">
        <v>194</v>
      </c>
      <c r="I170" s="56" t="s">
        <v>813</v>
      </c>
      <c r="J170" s="56" t="s">
        <v>276</v>
      </c>
      <c r="K170" s="56" t="s">
        <v>277</v>
      </c>
      <c r="L170" s="56" t="s">
        <v>278</v>
      </c>
      <c r="M170" s="56">
        <v>0</v>
      </c>
      <c r="N170" s="56"/>
      <c r="O170" s="56">
        <v>13110</v>
      </c>
      <c r="P170" s="56">
        <v>73834</v>
      </c>
      <c r="Q170" s="56"/>
      <c r="R170" s="56">
        <v>0</v>
      </c>
      <c r="S170" s="56">
        <v>115907</v>
      </c>
      <c r="T17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171" spans="1:20" x14ac:dyDescent="0.3">
      <c r="A171" s="1">
        <v>42893</v>
      </c>
      <c r="B171" s="56">
        <v>600657</v>
      </c>
      <c r="C171" s="56" t="s">
        <v>146</v>
      </c>
      <c r="D171" s="56" t="s">
        <v>808</v>
      </c>
      <c r="E171" s="56" t="s">
        <v>240</v>
      </c>
      <c r="F171" s="56" t="s">
        <v>105</v>
      </c>
      <c r="G171" s="56">
        <v>0</v>
      </c>
      <c r="H171" s="56" t="s">
        <v>194</v>
      </c>
      <c r="I171" s="56" t="s">
        <v>810</v>
      </c>
      <c r="J171" s="56" t="s">
        <v>276</v>
      </c>
      <c r="K171" s="56" t="s">
        <v>277</v>
      </c>
      <c r="L171" s="56" t="s">
        <v>278</v>
      </c>
      <c r="M171" s="56">
        <v>0</v>
      </c>
      <c r="N171" s="56"/>
      <c r="O171" s="56"/>
      <c r="P171" s="56">
        <v>0</v>
      </c>
      <c r="Q171" s="56"/>
      <c r="R171" s="56">
        <v>0</v>
      </c>
      <c r="S171" s="56">
        <v>0</v>
      </c>
      <c r="T17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172" spans="1:20" x14ac:dyDescent="0.3">
      <c r="A172" s="1">
        <v>42893</v>
      </c>
      <c r="B172" s="56">
        <v>600657</v>
      </c>
      <c r="C172" s="56" t="s">
        <v>146</v>
      </c>
      <c r="D172" s="56" t="s">
        <v>808</v>
      </c>
      <c r="E172" s="56" t="s">
        <v>240</v>
      </c>
      <c r="F172" s="56" t="s">
        <v>188</v>
      </c>
      <c r="G172" s="56">
        <v>0</v>
      </c>
      <c r="H172" s="56" t="s">
        <v>241</v>
      </c>
      <c r="I172" s="56" t="s">
        <v>817</v>
      </c>
      <c r="J172" s="56" t="s">
        <v>276</v>
      </c>
      <c r="K172" s="56" t="s">
        <v>277</v>
      </c>
      <c r="L172" s="56" t="s">
        <v>278</v>
      </c>
      <c r="M172" s="56"/>
      <c r="N172" s="56"/>
      <c r="O172" s="56">
        <v>1</v>
      </c>
      <c r="P172" s="56">
        <v>1</v>
      </c>
      <c r="Q172" s="56"/>
      <c r="R172" s="56"/>
      <c r="S172" s="56">
        <v>1</v>
      </c>
      <c r="T17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73" spans="1:20" x14ac:dyDescent="0.3">
      <c r="A173" s="1">
        <v>42893</v>
      </c>
      <c r="B173" s="56">
        <v>600657</v>
      </c>
      <c r="C173" s="56" t="s">
        <v>146</v>
      </c>
      <c r="D173" s="56" t="s">
        <v>808</v>
      </c>
      <c r="E173" s="56" t="s">
        <v>240</v>
      </c>
      <c r="F173" s="56" t="s">
        <v>188</v>
      </c>
      <c r="G173" s="56">
        <v>0</v>
      </c>
      <c r="H173" s="56" t="s">
        <v>241</v>
      </c>
      <c r="I173" s="56" t="s">
        <v>815</v>
      </c>
      <c r="J173" s="56" t="s">
        <v>276</v>
      </c>
      <c r="K173" s="56" t="s">
        <v>277</v>
      </c>
      <c r="L173" s="56" t="s">
        <v>278</v>
      </c>
      <c r="M173" s="56"/>
      <c r="N173" s="56"/>
      <c r="O173" s="56">
        <v>0</v>
      </c>
      <c r="P173" s="56">
        <v>1</v>
      </c>
      <c r="Q173" s="56"/>
      <c r="R173" s="56"/>
      <c r="S173" s="56">
        <v>1</v>
      </c>
      <c r="T17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74" spans="1:20" x14ac:dyDescent="0.3">
      <c r="A174" s="1">
        <v>42893</v>
      </c>
      <c r="B174" s="56">
        <v>600657</v>
      </c>
      <c r="C174" s="56" t="s">
        <v>146</v>
      </c>
      <c r="D174" s="56" t="s">
        <v>808</v>
      </c>
      <c r="E174" s="56" t="s">
        <v>240</v>
      </c>
      <c r="F174" s="56" t="s">
        <v>110</v>
      </c>
      <c r="G174" s="56">
        <v>1</v>
      </c>
      <c r="H174" s="56" t="s">
        <v>241</v>
      </c>
      <c r="I174" s="56" t="s">
        <v>420</v>
      </c>
      <c r="J174" s="56" t="s">
        <v>276</v>
      </c>
      <c r="K174" s="56" t="s">
        <v>277</v>
      </c>
      <c r="L174" s="56" t="s">
        <v>278</v>
      </c>
      <c r="M174" s="56">
        <v>0</v>
      </c>
      <c r="N174" s="56"/>
      <c r="O174" s="56">
        <v>0</v>
      </c>
      <c r="P174" s="56">
        <v>0</v>
      </c>
      <c r="Q174" s="56"/>
      <c r="R174" s="56">
        <v>3</v>
      </c>
      <c r="S174" s="56">
        <v>7</v>
      </c>
      <c r="T17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75" spans="1:20" x14ac:dyDescent="0.3">
      <c r="A175" s="1">
        <v>42893</v>
      </c>
      <c r="B175" s="56">
        <v>600657</v>
      </c>
      <c r="C175" s="56" t="s">
        <v>146</v>
      </c>
      <c r="D175" s="56" t="s">
        <v>808</v>
      </c>
      <c r="E175" s="56" t="s">
        <v>240</v>
      </c>
      <c r="F175" s="56" t="s">
        <v>188</v>
      </c>
      <c r="G175" s="56">
        <v>0</v>
      </c>
      <c r="H175" s="56" t="s">
        <v>241</v>
      </c>
      <c r="I175" s="56" t="s">
        <v>819</v>
      </c>
      <c r="J175" s="56" t="s">
        <v>276</v>
      </c>
      <c r="K175" s="56" t="s">
        <v>277</v>
      </c>
      <c r="L175" s="56" t="s">
        <v>278</v>
      </c>
      <c r="M175" s="56"/>
      <c r="N175" s="56"/>
      <c r="O175" s="56">
        <v>3</v>
      </c>
      <c r="P175" s="56"/>
      <c r="Q175" s="56"/>
      <c r="R175" s="56">
        <v>2</v>
      </c>
      <c r="S175" s="56">
        <v>3</v>
      </c>
      <c r="T17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76" spans="1:20" x14ac:dyDescent="0.3">
      <c r="A176" s="1">
        <v>42893</v>
      </c>
      <c r="B176" s="56">
        <v>600657</v>
      </c>
      <c r="C176" s="56" t="s">
        <v>146</v>
      </c>
      <c r="D176" s="56" t="s">
        <v>808</v>
      </c>
      <c r="E176" s="56" t="s">
        <v>240</v>
      </c>
      <c r="F176" s="56" t="s">
        <v>188</v>
      </c>
      <c r="G176" s="56">
        <v>0</v>
      </c>
      <c r="H176" s="56" t="s">
        <v>241</v>
      </c>
      <c r="I176" s="56" t="s">
        <v>818</v>
      </c>
      <c r="J176" s="56" t="s">
        <v>276</v>
      </c>
      <c r="K176" s="56" t="s">
        <v>277</v>
      </c>
      <c r="L176" s="56" t="s">
        <v>278</v>
      </c>
      <c r="M176" s="56"/>
      <c r="N176" s="56"/>
      <c r="O176" s="56">
        <v>8</v>
      </c>
      <c r="P176" s="56">
        <v>8</v>
      </c>
      <c r="Q176" s="56">
        <v>0</v>
      </c>
      <c r="R176" s="56">
        <v>5</v>
      </c>
      <c r="S176" s="56">
        <v>10</v>
      </c>
      <c r="T17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77" spans="1:20" x14ac:dyDescent="0.3">
      <c r="A177" s="1">
        <v>42893</v>
      </c>
      <c r="B177" s="56">
        <v>600657</v>
      </c>
      <c r="C177" s="56" t="s">
        <v>146</v>
      </c>
      <c r="D177" s="56" t="s">
        <v>808</v>
      </c>
      <c r="E177" s="56" t="s">
        <v>240</v>
      </c>
      <c r="F177" s="56" t="s">
        <v>188</v>
      </c>
      <c r="G177" s="56">
        <v>0</v>
      </c>
      <c r="H177" s="56" t="s">
        <v>241</v>
      </c>
      <c r="I177" s="56" t="s">
        <v>821</v>
      </c>
      <c r="J177" s="56" t="s">
        <v>276</v>
      </c>
      <c r="K177" s="56" t="s">
        <v>277</v>
      </c>
      <c r="L177" s="56" t="s">
        <v>278</v>
      </c>
      <c r="M177" s="56"/>
      <c r="N177" s="56"/>
      <c r="O177" s="56">
        <v>3</v>
      </c>
      <c r="P177" s="56"/>
      <c r="Q177" s="56"/>
      <c r="R177" s="56">
        <v>1</v>
      </c>
      <c r="S177" s="56">
        <v>2</v>
      </c>
      <c r="T17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78" spans="1:20" x14ac:dyDescent="0.3">
      <c r="A178" s="1">
        <v>42893</v>
      </c>
      <c r="B178" s="56">
        <v>600657</v>
      </c>
      <c r="C178" s="56" t="s">
        <v>146</v>
      </c>
      <c r="D178" s="56" t="s">
        <v>808</v>
      </c>
      <c r="E178" s="56" t="s">
        <v>240</v>
      </c>
      <c r="F178" s="56" t="s">
        <v>188</v>
      </c>
      <c r="G178" s="56">
        <v>1</v>
      </c>
      <c r="H178" s="56" t="s">
        <v>241</v>
      </c>
      <c r="I178" s="56" t="s">
        <v>238</v>
      </c>
      <c r="J178" s="56" t="s">
        <v>276</v>
      </c>
      <c r="K178" s="56" t="s">
        <v>277</v>
      </c>
      <c r="L178" s="56" t="s">
        <v>278</v>
      </c>
      <c r="M178" s="56"/>
      <c r="N178" s="56"/>
      <c r="O178" s="56">
        <v>1</v>
      </c>
      <c r="P178" s="56">
        <v>2</v>
      </c>
      <c r="Q178" s="56">
        <v>1</v>
      </c>
      <c r="R178" s="56">
        <v>1</v>
      </c>
      <c r="S178" s="56">
        <v>1</v>
      </c>
      <c r="T17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79" spans="1:20" x14ac:dyDescent="0.3">
      <c r="A179" s="1">
        <v>42893</v>
      </c>
      <c r="B179" s="56">
        <v>600657</v>
      </c>
      <c r="C179" s="56" t="s">
        <v>146</v>
      </c>
      <c r="D179" s="56" t="s">
        <v>808</v>
      </c>
      <c r="E179" s="56" t="s">
        <v>240</v>
      </c>
      <c r="F179" s="56" t="s">
        <v>188</v>
      </c>
      <c r="G179" s="56">
        <v>0</v>
      </c>
      <c r="H179" s="56" t="s">
        <v>241</v>
      </c>
      <c r="I179" s="56" t="s">
        <v>824</v>
      </c>
      <c r="J179" s="56" t="s">
        <v>276</v>
      </c>
      <c r="K179" s="56" t="s">
        <v>277</v>
      </c>
      <c r="L179" s="56" t="s">
        <v>278</v>
      </c>
      <c r="M179" s="56"/>
      <c r="N179" s="56"/>
      <c r="O179" s="56">
        <v>0</v>
      </c>
      <c r="P179" s="56">
        <v>1</v>
      </c>
      <c r="Q179" s="56"/>
      <c r="R179" s="56"/>
      <c r="S179" s="56">
        <v>1</v>
      </c>
      <c r="T17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180" spans="1:20" x14ac:dyDescent="0.3">
      <c r="A180" s="1">
        <v>42893</v>
      </c>
      <c r="B180" s="56">
        <v>601361</v>
      </c>
      <c r="C180" s="56" t="s">
        <v>146</v>
      </c>
      <c r="D180" s="56" t="s">
        <v>830</v>
      </c>
      <c r="E180" s="56" t="s">
        <v>240</v>
      </c>
      <c r="F180" s="56" t="s">
        <v>110</v>
      </c>
      <c r="G180" s="56">
        <v>1</v>
      </c>
      <c r="H180" s="56" t="s">
        <v>837</v>
      </c>
      <c r="I180" s="56" t="s">
        <v>420</v>
      </c>
      <c r="J180" s="56" t="s">
        <v>276</v>
      </c>
      <c r="K180" s="56" t="s">
        <v>277</v>
      </c>
      <c r="L180" s="56" t="s">
        <v>278</v>
      </c>
      <c r="M180" s="56">
        <v>650</v>
      </c>
      <c r="N180" s="56"/>
      <c r="O180" s="56"/>
      <c r="P180" s="56">
        <v>967</v>
      </c>
      <c r="Q180" s="56"/>
      <c r="R180" s="56"/>
      <c r="S180" s="56">
        <v>5950</v>
      </c>
      <c r="T18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Agent Network Management</v>
      </c>
    </row>
    <row r="181" spans="1:20" x14ac:dyDescent="0.3">
      <c r="A181" s="1">
        <v>42893</v>
      </c>
      <c r="B181" s="56">
        <v>601361</v>
      </c>
      <c r="C181" s="56" t="s">
        <v>146</v>
      </c>
      <c r="D181" s="56" t="s">
        <v>830</v>
      </c>
      <c r="E181" s="56" t="s">
        <v>240</v>
      </c>
      <c r="F181" s="56" t="s">
        <v>188</v>
      </c>
      <c r="G181" s="56">
        <v>1</v>
      </c>
      <c r="H181" s="56" t="s">
        <v>837</v>
      </c>
      <c r="I181" s="56" t="s">
        <v>195</v>
      </c>
      <c r="J181" s="56" t="s">
        <v>276</v>
      </c>
      <c r="K181" s="56" t="s">
        <v>277</v>
      </c>
      <c r="L181" s="56" t="s">
        <v>278</v>
      </c>
      <c r="M181" s="56"/>
      <c r="N181" s="56"/>
      <c r="O181" s="56"/>
      <c r="P181" s="56">
        <v>1</v>
      </c>
      <c r="Q181" s="56"/>
      <c r="R181" s="56"/>
      <c r="S181" s="56">
        <v>6</v>
      </c>
      <c r="T18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Agent Network Management</v>
      </c>
    </row>
    <row r="182" spans="1:20" x14ac:dyDescent="0.3">
      <c r="A182" s="1">
        <v>42893</v>
      </c>
      <c r="B182" s="56">
        <v>601361</v>
      </c>
      <c r="C182" s="56" t="s">
        <v>146</v>
      </c>
      <c r="D182" s="56" t="s">
        <v>830</v>
      </c>
      <c r="E182" s="56" t="s">
        <v>240</v>
      </c>
      <c r="F182" s="56" t="s">
        <v>110</v>
      </c>
      <c r="G182" s="56">
        <v>1</v>
      </c>
      <c r="H182" s="56" t="s">
        <v>837</v>
      </c>
      <c r="I182" s="56" t="s">
        <v>112</v>
      </c>
      <c r="J182" s="56" t="s">
        <v>276</v>
      </c>
      <c r="K182" s="56" t="s">
        <v>277</v>
      </c>
      <c r="L182" s="56" t="s">
        <v>278</v>
      </c>
      <c r="M182" s="56">
        <v>0</v>
      </c>
      <c r="N182" s="56"/>
      <c r="O182" s="56"/>
      <c r="P182" s="56">
        <v>1</v>
      </c>
      <c r="Q182" s="56"/>
      <c r="R182" s="56"/>
      <c r="S182" s="56">
        <v>6</v>
      </c>
      <c r="T18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Agent Network Management</v>
      </c>
    </row>
    <row r="183" spans="1:20" x14ac:dyDescent="0.3">
      <c r="A183" s="1">
        <v>42893</v>
      </c>
      <c r="B183" s="56">
        <v>601361</v>
      </c>
      <c r="C183" s="56" t="s">
        <v>146</v>
      </c>
      <c r="D183" s="56" t="s">
        <v>830</v>
      </c>
      <c r="E183" s="56" t="s">
        <v>240</v>
      </c>
      <c r="F183" s="56" t="s">
        <v>188</v>
      </c>
      <c r="G183" s="56">
        <v>1</v>
      </c>
      <c r="H183" s="56" t="s">
        <v>837</v>
      </c>
      <c r="I183" s="56" t="s">
        <v>193</v>
      </c>
      <c r="J183" s="56" t="s">
        <v>276</v>
      </c>
      <c r="K183" s="56" t="s">
        <v>277</v>
      </c>
      <c r="L183" s="56" t="s">
        <v>278</v>
      </c>
      <c r="M183" s="56"/>
      <c r="N183" s="56"/>
      <c r="O183" s="56"/>
      <c r="P183" s="56">
        <v>0</v>
      </c>
      <c r="Q183" s="56"/>
      <c r="R183" s="56"/>
      <c r="S183" s="56">
        <v>6</v>
      </c>
      <c r="T18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Agent Network Management</v>
      </c>
    </row>
    <row r="184" spans="1:20" x14ac:dyDescent="0.3">
      <c r="A184" s="1">
        <v>42893</v>
      </c>
      <c r="B184" s="56">
        <v>601361</v>
      </c>
      <c r="C184" s="56" t="s">
        <v>146</v>
      </c>
      <c r="D184" s="56" t="s">
        <v>830</v>
      </c>
      <c r="E184" s="56" t="s">
        <v>240</v>
      </c>
      <c r="F184" s="56" t="s">
        <v>110</v>
      </c>
      <c r="G184" s="56">
        <v>1</v>
      </c>
      <c r="H184" s="56" t="s">
        <v>833</v>
      </c>
      <c r="I184" s="56" t="s">
        <v>262</v>
      </c>
      <c r="J184" s="56" t="s">
        <v>276</v>
      </c>
      <c r="K184" s="56" t="s">
        <v>277</v>
      </c>
      <c r="L184" s="56" t="s">
        <v>278</v>
      </c>
      <c r="M184" s="56">
        <v>112000</v>
      </c>
      <c r="N184" s="56"/>
      <c r="O184" s="56"/>
      <c r="P184" s="56">
        <v>120000</v>
      </c>
      <c r="Q184" s="56"/>
      <c r="R184" s="56"/>
      <c r="S184" s="56">
        <v>2000000</v>
      </c>
      <c r="T18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Customer acqusition</v>
      </c>
    </row>
    <row r="185" spans="1:20" x14ac:dyDescent="0.3">
      <c r="A185" s="1">
        <v>42893</v>
      </c>
      <c r="B185" s="56">
        <v>601361</v>
      </c>
      <c r="C185" s="56" t="s">
        <v>146</v>
      </c>
      <c r="D185" s="56" t="s">
        <v>830</v>
      </c>
      <c r="E185" s="56" t="s">
        <v>240</v>
      </c>
      <c r="F185" s="56" t="s">
        <v>110</v>
      </c>
      <c r="G185" s="56">
        <v>1</v>
      </c>
      <c r="H185" s="56" t="s">
        <v>833</v>
      </c>
      <c r="I185" s="56" t="s">
        <v>418</v>
      </c>
      <c r="J185" s="56" t="s">
        <v>276</v>
      </c>
      <c r="K185" s="56" t="s">
        <v>277</v>
      </c>
      <c r="L185" s="56" t="s">
        <v>278</v>
      </c>
      <c r="M185" s="56">
        <v>280000</v>
      </c>
      <c r="N185" s="56"/>
      <c r="O185" s="56"/>
      <c r="P185" s="56">
        <v>294970</v>
      </c>
      <c r="Q185" s="56"/>
      <c r="R185" s="56"/>
      <c r="S185" s="56">
        <v>1720000</v>
      </c>
      <c r="T18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Customer acqusition</v>
      </c>
    </row>
    <row r="186" spans="1:20" x14ac:dyDescent="0.3">
      <c r="A186" s="1">
        <v>42893</v>
      </c>
      <c r="B186" s="56">
        <v>601361</v>
      </c>
      <c r="C186" s="56" t="s">
        <v>146</v>
      </c>
      <c r="D186" s="56" t="s">
        <v>830</v>
      </c>
      <c r="E186" s="56" t="s">
        <v>240</v>
      </c>
      <c r="F186" s="56" t="s">
        <v>188</v>
      </c>
      <c r="G186" s="56">
        <v>1</v>
      </c>
      <c r="H186" s="56" t="s">
        <v>833</v>
      </c>
      <c r="I186" s="56" t="s">
        <v>195</v>
      </c>
      <c r="J186" s="56" t="s">
        <v>276</v>
      </c>
      <c r="K186" s="56" t="s">
        <v>277</v>
      </c>
      <c r="L186" s="56" t="s">
        <v>278</v>
      </c>
      <c r="M186" s="56"/>
      <c r="N186" s="56"/>
      <c r="O186" s="56"/>
      <c r="P186" s="56">
        <v>0</v>
      </c>
      <c r="Q186" s="56"/>
      <c r="R186" s="56"/>
      <c r="S186" s="56">
        <v>5</v>
      </c>
      <c r="T18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Customer acqusition</v>
      </c>
    </row>
    <row r="187" spans="1:20" x14ac:dyDescent="0.3">
      <c r="A187" s="1">
        <v>42893</v>
      </c>
      <c r="B187" s="56">
        <v>601361</v>
      </c>
      <c r="C187" s="56" t="s">
        <v>146</v>
      </c>
      <c r="D187" s="56" t="s">
        <v>830</v>
      </c>
      <c r="E187" s="56" t="s">
        <v>240</v>
      </c>
      <c r="F187" s="56" t="s">
        <v>188</v>
      </c>
      <c r="G187" s="56">
        <v>1</v>
      </c>
      <c r="H187" s="56" t="s">
        <v>833</v>
      </c>
      <c r="I187" s="56" t="s">
        <v>238</v>
      </c>
      <c r="J187" s="56" t="s">
        <v>276</v>
      </c>
      <c r="K187" s="56" t="s">
        <v>277</v>
      </c>
      <c r="L187" s="56" t="s">
        <v>278</v>
      </c>
      <c r="M187" s="56"/>
      <c r="N187" s="56"/>
      <c r="O187" s="56"/>
      <c r="P187" s="56">
        <v>0</v>
      </c>
      <c r="Q187" s="56"/>
      <c r="R187" s="56"/>
      <c r="S187" s="56">
        <v>18</v>
      </c>
      <c r="T18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Customer acqusition</v>
      </c>
    </row>
    <row r="188" spans="1:20" x14ac:dyDescent="0.3">
      <c r="A188" s="1">
        <v>42893</v>
      </c>
      <c r="B188" s="56">
        <v>601361</v>
      </c>
      <c r="C188" s="56" t="s">
        <v>146</v>
      </c>
      <c r="D188" s="56" t="s">
        <v>830</v>
      </c>
      <c r="E188" s="56" t="s">
        <v>240</v>
      </c>
      <c r="F188" s="56" t="s">
        <v>110</v>
      </c>
      <c r="G188" s="56">
        <v>1</v>
      </c>
      <c r="H188" s="56" t="s">
        <v>833</v>
      </c>
      <c r="I188" s="56" t="s">
        <v>705</v>
      </c>
      <c r="J188" s="56" t="s">
        <v>276</v>
      </c>
      <c r="K188" s="56" t="s">
        <v>277</v>
      </c>
      <c r="L188" s="56" t="s">
        <v>278</v>
      </c>
      <c r="M188" s="56">
        <v>3500000</v>
      </c>
      <c r="N188" s="56"/>
      <c r="O188" s="56"/>
      <c r="P188" s="56">
        <v>3462413</v>
      </c>
      <c r="Q188" s="56"/>
      <c r="R188" s="56"/>
      <c r="S188" s="56">
        <v>31700000</v>
      </c>
      <c r="T18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Customer acqusition</v>
      </c>
    </row>
    <row r="189" spans="1:20" x14ac:dyDescent="0.3">
      <c r="A189" s="1">
        <v>42893</v>
      </c>
      <c r="B189" s="56">
        <v>601361</v>
      </c>
      <c r="C189" s="56" t="s">
        <v>146</v>
      </c>
      <c r="D189" s="56" t="s">
        <v>830</v>
      </c>
      <c r="E189" s="56" t="s">
        <v>240</v>
      </c>
      <c r="F189" s="56" t="s">
        <v>188</v>
      </c>
      <c r="G189" s="56">
        <v>1</v>
      </c>
      <c r="H189" s="56" t="s">
        <v>835</v>
      </c>
      <c r="I189" s="56" t="s">
        <v>195</v>
      </c>
      <c r="J189" s="56" t="s">
        <v>276</v>
      </c>
      <c r="K189" s="56" t="s">
        <v>277</v>
      </c>
      <c r="L189" s="56" t="s">
        <v>278</v>
      </c>
      <c r="M189" s="56"/>
      <c r="N189" s="56"/>
      <c r="O189" s="56"/>
      <c r="P189" s="56">
        <v>0</v>
      </c>
      <c r="Q189" s="56"/>
      <c r="R189" s="56"/>
      <c r="S189" s="56">
        <v>5</v>
      </c>
      <c r="T18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DFS Risk Management</v>
      </c>
    </row>
    <row r="190" spans="1:20" x14ac:dyDescent="0.3">
      <c r="A190" s="1">
        <v>42893</v>
      </c>
      <c r="B190" s="56">
        <v>601361</v>
      </c>
      <c r="C190" s="56" t="s">
        <v>146</v>
      </c>
      <c r="D190" s="56" t="s">
        <v>830</v>
      </c>
      <c r="E190" s="56" t="s">
        <v>240</v>
      </c>
      <c r="F190" s="56" t="s">
        <v>110</v>
      </c>
      <c r="G190" s="56">
        <v>1</v>
      </c>
      <c r="H190" s="56" t="s">
        <v>835</v>
      </c>
      <c r="I190" s="56" t="s">
        <v>836</v>
      </c>
      <c r="J190" s="56" t="s">
        <v>276</v>
      </c>
      <c r="K190" s="56" t="s">
        <v>277</v>
      </c>
      <c r="L190" s="56" t="s">
        <v>278</v>
      </c>
      <c r="M190" s="56">
        <v>0</v>
      </c>
      <c r="N190" s="56"/>
      <c r="O190" s="56"/>
      <c r="P190" s="56">
        <v>0</v>
      </c>
      <c r="Q190" s="56"/>
      <c r="R190" s="56"/>
      <c r="S190" s="56">
        <v>5</v>
      </c>
      <c r="T19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DFS Risk Management</v>
      </c>
    </row>
    <row r="191" spans="1:20" x14ac:dyDescent="0.3">
      <c r="A191" s="1">
        <v>42893</v>
      </c>
      <c r="B191" s="56">
        <v>601361</v>
      </c>
      <c r="C191" s="56" t="s">
        <v>146</v>
      </c>
      <c r="D191" s="56" t="s">
        <v>830</v>
      </c>
      <c r="E191" s="56" t="s">
        <v>240</v>
      </c>
      <c r="F191" s="56" t="s">
        <v>188</v>
      </c>
      <c r="G191" s="56">
        <v>1</v>
      </c>
      <c r="H191" s="56" t="s">
        <v>835</v>
      </c>
      <c r="I191" s="56" t="s">
        <v>238</v>
      </c>
      <c r="J191" s="56" t="s">
        <v>276</v>
      </c>
      <c r="K191" s="56" t="s">
        <v>277</v>
      </c>
      <c r="L191" s="56" t="s">
        <v>278</v>
      </c>
      <c r="M191" s="56"/>
      <c r="N191" s="56"/>
      <c r="O191" s="56"/>
      <c r="P191" s="56">
        <v>0</v>
      </c>
      <c r="Q191" s="56"/>
      <c r="R191" s="56"/>
      <c r="S191" s="56">
        <v>2</v>
      </c>
      <c r="T19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DFS Risk Management</v>
      </c>
    </row>
    <row r="192" spans="1:20" x14ac:dyDescent="0.3">
      <c r="A192" s="1">
        <v>42893</v>
      </c>
      <c r="B192" s="56">
        <v>601361</v>
      </c>
      <c r="C192" s="56" t="s">
        <v>146</v>
      </c>
      <c r="D192" s="56" t="s">
        <v>830</v>
      </c>
      <c r="E192" s="56" t="s">
        <v>240</v>
      </c>
      <c r="F192" s="56" t="s">
        <v>188</v>
      </c>
      <c r="G192" s="56">
        <v>1</v>
      </c>
      <c r="H192" s="56" t="s">
        <v>835</v>
      </c>
      <c r="I192" s="56" t="s">
        <v>193</v>
      </c>
      <c r="J192" s="56" t="s">
        <v>276</v>
      </c>
      <c r="K192" s="56" t="s">
        <v>277</v>
      </c>
      <c r="L192" s="56" t="s">
        <v>278</v>
      </c>
      <c r="M192" s="56"/>
      <c r="N192" s="56"/>
      <c r="O192" s="56"/>
      <c r="P192" s="56">
        <v>0</v>
      </c>
      <c r="Q192" s="56"/>
      <c r="R192" s="56"/>
      <c r="S192" s="56">
        <v>3</v>
      </c>
      <c r="T19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DFS Risk Management</v>
      </c>
    </row>
    <row r="193" spans="1:20" x14ac:dyDescent="0.3">
      <c r="A193" s="1">
        <v>42893</v>
      </c>
      <c r="B193" s="56">
        <v>601361</v>
      </c>
      <c r="C193" s="56" t="s">
        <v>146</v>
      </c>
      <c r="D193" s="56" t="s">
        <v>830</v>
      </c>
      <c r="E193" s="56" t="s">
        <v>240</v>
      </c>
      <c r="F193" s="56" t="s">
        <v>105</v>
      </c>
      <c r="G193" s="56">
        <v>1</v>
      </c>
      <c r="H193" s="56" t="s">
        <v>194</v>
      </c>
      <c r="I193" s="56" t="s">
        <v>691</v>
      </c>
      <c r="J193" s="56" t="s">
        <v>276</v>
      </c>
      <c r="K193" s="56" t="s">
        <v>277</v>
      </c>
      <c r="L193" s="56" t="s">
        <v>278</v>
      </c>
      <c r="M193" s="56">
        <v>110000</v>
      </c>
      <c r="N193" s="56"/>
      <c r="O193" s="56"/>
      <c r="P193" s="56">
        <v>72349</v>
      </c>
      <c r="Q193" s="56"/>
      <c r="R193" s="56"/>
      <c r="S193" s="56">
        <v>255000</v>
      </c>
      <c r="T19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194" spans="1:20" x14ac:dyDescent="0.3">
      <c r="A194" s="1">
        <v>42893</v>
      </c>
      <c r="B194" s="56">
        <v>601361</v>
      </c>
      <c r="C194" s="56" t="s">
        <v>146</v>
      </c>
      <c r="D194" s="56" t="s">
        <v>830</v>
      </c>
      <c r="E194" s="56" t="s">
        <v>240</v>
      </c>
      <c r="F194" s="56" t="s">
        <v>105</v>
      </c>
      <c r="G194" s="56">
        <v>1</v>
      </c>
      <c r="H194" s="56" t="s">
        <v>194</v>
      </c>
      <c r="I194" s="56" t="s">
        <v>760</v>
      </c>
      <c r="J194" s="56" t="s">
        <v>276</v>
      </c>
      <c r="K194" s="56" t="s">
        <v>277</v>
      </c>
      <c r="L194" s="56" t="s">
        <v>278</v>
      </c>
      <c r="M194" s="56">
        <v>117849</v>
      </c>
      <c r="N194" s="56"/>
      <c r="O194" s="56"/>
      <c r="P194" s="56">
        <v>220345.89</v>
      </c>
      <c r="Q194" s="56"/>
      <c r="R194" s="56"/>
      <c r="S194" s="56">
        <v>1420000</v>
      </c>
      <c r="T19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195" spans="1:20" x14ac:dyDescent="0.3">
      <c r="A195" s="1">
        <v>42893</v>
      </c>
      <c r="B195" s="56">
        <v>601361</v>
      </c>
      <c r="C195" s="56" t="s">
        <v>146</v>
      </c>
      <c r="D195" s="56" t="s">
        <v>830</v>
      </c>
      <c r="E195" s="56" t="s">
        <v>240</v>
      </c>
      <c r="F195" s="56" t="s">
        <v>188</v>
      </c>
      <c r="G195" s="56">
        <v>1</v>
      </c>
      <c r="H195" s="56" t="s">
        <v>838</v>
      </c>
      <c r="I195" s="56" t="s">
        <v>351</v>
      </c>
      <c r="J195" s="56" t="s">
        <v>276</v>
      </c>
      <c r="K195" s="56" t="s">
        <v>277</v>
      </c>
      <c r="L195" s="56" t="s">
        <v>278</v>
      </c>
      <c r="M195" s="56"/>
      <c r="N195" s="56"/>
      <c r="O195" s="56"/>
      <c r="P195" s="56">
        <v>1</v>
      </c>
      <c r="Q195" s="56"/>
      <c r="R195" s="56"/>
      <c r="S195" s="56">
        <v>1</v>
      </c>
      <c r="T19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Steering Committee</v>
      </c>
    </row>
    <row r="196" spans="1:20" x14ac:dyDescent="0.3">
      <c r="A196" s="1">
        <v>42893</v>
      </c>
      <c r="B196" s="56">
        <v>601361</v>
      </c>
      <c r="C196" s="56" t="s">
        <v>146</v>
      </c>
      <c r="D196" s="56" t="s">
        <v>830</v>
      </c>
      <c r="E196" s="56" t="s">
        <v>240</v>
      </c>
      <c r="F196" s="56" t="s">
        <v>110</v>
      </c>
      <c r="G196" s="56">
        <v>1</v>
      </c>
      <c r="H196" s="56" t="s">
        <v>838</v>
      </c>
      <c r="I196" s="56" t="s">
        <v>111</v>
      </c>
      <c r="J196" s="56" t="s">
        <v>276</v>
      </c>
      <c r="K196" s="56" t="s">
        <v>277</v>
      </c>
      <c r="L196" s="56" t="s">
        <v>278</v>
      </c>
      <c r="M196" s="56">
        <v>0</v>
      </c>
      <c r="N196" s="56"/>
      <c r="O196" s="56"/>
      <c r="P196" s="56">
        <v>1</v>
      </c>
      <c r="Q196" s="56"/>
      <c r="R196" s="56"/>
      <c r="S196" s="56">
        <v>1</v>
      </c>
      <c r="T19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Steering Committee</v>
      </c>
    </row>
    <row r="197" spans="1:20" x14ac:dyDescent="0.3">
      <c r="A197" s="1">
        <v>42893</v>
      </c>
      <c r="B197" s="56">
        <v>601361</v>
      </c>
      <c r="C197" s="56" t="s">
        <v>146</v>
      </c>
      <c r="D197" s="56" t="s">
        <v>830</v>
      </c>
      <c r="E197" s="56" t="s">
        <v>240</v>
      </c>
      <c r="F197" s="56" t="s">
        <v>188</v>
      </c>
      <c r="G197" s="56">
        <v>1</v>
      </c>
      <c r="H197" s="56" t="s">
        <v>838</v>
      </c>
      <c r="I197" s="56" t="s">
        <v>193</v>
      </c>
      <c r="J197" s="56" t="s">
        <v>276</v>
      </c>
      <c r="K197" s="56" t="s">
        <v>277</v>
      </c>
      <c r="L197" s="56" t="s">
        <v>278</v>
      </c>
      <c r="M197" s="56"/>
      <c r="N197" s="56"/>
      <c r="O197" s="56"/>
      <c r="P197" s="56">
        <v>5</v>
      </c>
      <c r="Q197" s="56"/>
      <c r="R197" s="56"/>
      <c r="S197" s="56">
        <v>18</v>
      </c>
      <c r="T19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Steering Committee</v>
      </c>
    </row>
    <row r="198" spans="1:20" x14ac:dyDescent="0.3">
      <c r="A198" s="1">
        <v>42893</v>
      </c>
      <c r="B198" s="56">
        <v>601566</v>
      </c>
      <c r="C198" s="56" t="s">
        <v>146</v>
      </c>
      <c r="D198" s="56" t="s">
        <v>927</v>
      </c>
      <c r="E198" s="56" t="s">
        <v>240</v>
      </c>
      <c r="F198" s="56" t="s">
        <v>105</v>
      </c>
      <c r="G198" s="56">
        <v>0</v>
      </c>
      <c r="H198" s="56" t="s">
        <v>194</v>
      </c>
      <c r="I198" s="56" t="s">
        <v>931</v>
      </c>
      <c r="J198" s="56" t="s">
        <v>276</v>
      </c>
      <c r="K198" s="56" t="s">
        <v>277</v>
      </c>
      <c r="L198" s="56" t="s">
        <v>278</v>
      </c>
      <c r="M198" s="56">
        <v>90</v>
      </c>
      <c r="N198" s="56"/>
      <c r="O198" s="56"/>
      <c r="P198" s="56"/>
      <c r="Q198" s="56"/>
      <c r="R198" s="56"/>
      <c r="S198" s="56">
        <v>684</v>
      </c>
      <c r="T19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199" spans="1:20" x14ac:dyDescent="0.3">
      <c r="A199" s="1">
        <v>42893</v>
      </c>
      <c r="B199" s="56">
        <v>601566</v>
      </c>
      <c r="C199" s="56" t="s">
        <v>146</v>
      </c>
      <c r="D199" s="56" t="s">
        <v>927</v>
      </c>
      <c r="E199" s="56" t="s">
        <v>240</v>
      </c>
      <c r="F199" s="56" t="s">
        <v>188</v>
      </c>
      <c r="G199" s="56">
        <v>1</v>
      </c>
      <c r="H199" s="56" t="s">
        <v>241</v>
      </c>
      <c r="I199" s="56" t="s">
        <v>447</v>
      </c>
      <c r="J199" s="56" t="s">
        <v>276</v>
      </c>
      <c r="K199" s="56" t="s">
        <v>277</v>
      </c>
      <c r="L199" s="56" t="s">
        <v>278</v>
      </c>
      <c r="M199" s="56"/>
      <c r="N199" s="56"/>
      <c r="O199" s="56"/>
      <c r="P199" s="56"/>
      <c r="Q199" s="56"/>
      <c r="R199" s="56"/>
      <c r="S199" s="56">
        <v>3</v>
      </c>
      <c r="T19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00" spans="1:20" x14ac:dyDescent="0.3">
      <c r="A200" s="1">
        <v>42893</v>
      </c>
      <c r="B200" s="56">
        <v>601566</v>
      </c>
      <c r="C200" s="56" t="s">
        <v>146</v>
      </c>
      <c r="D200" s="56" t="s">
        <v>927</v>
      </c>
      <c r="E200" s="56" t="s">
        <v>240</v>
      </c>
      <c r="F200" s="56" t="s">
        <v>110</v>
      </c>
      <c r="G200" s="56">
        <v>1</v>
      </c>
      <c r="H200" s="56" t="s">
        <v>241</v>
      </c>
      <c r="I200" s="56" t="s">
        <v>253</v>
      </c>
      <c r="J200" s="56" t="s">
        <v>276</v>
      </c>
      <c r="K200" s="56" t="s">
        <v>277</v>
      </c>
      <c r="L200" s="56" t="s">
        <v>278</v>
      </c>
      <c r="M200" s="56">
        <v>0</v>
      </c>
      <c r="N200" s="56"/>
      <c r="O200" s="56"/>
      <c r="P200" s="56"/>
      <c r="Q200" s="56"/>
      <c r="R200" s="56"/>
      <c r="S200" s="56">
        <v>3</v>
      </c>
      <c r="T20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01" spans="1:20" x14ac:dyDescent="0.3">
      <c r="A201" s="1">
        <v>42893</v>
      </c>
      <c r="B201" s="56">
        <v>601566</v>
      </c>
      <c r="C201" s="56" t="s">
        <v>146</v>
      </c>
      <c r="D201" s="56" t="s">
        <v>927</v>
      </c>
      <c r="E201" s="56" t="s">
        <v>240</v>
      </c>
      <c r="F201" s="56" t="s">
        <v>110</v>
      </c>
      <c r="G201" s="56">
        <v>1</v>
      </c>
      <c r="H201" s="56" t="s">
        <v>241</v>
      </c>
      <c r="I201" s="56" t="s">
        <v>478</v>
      </c>
      <c r="J201" s="56" t="s">
        <v>276</v>
      </c>
      <c r="K201" s="56" t="s">
        <v>277</v>
      </c>
      <c r="L201" s="56" t="s">
        <v>278</v>
      </c>
      <c r="M201" s="56">
        <v>108985</v>
      </c>
      <c r="N201" s="56"/>
      <c r="O201" s="56"/>
      <c r="P201" s="56"/>
      <c r="Q201" s="56"/>
      <c r="R201" s="56"/>
      <c r="S201" s="56">
        <v>80000</v>
      </c>
      <c r="T20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02" spans="1:20" x14ac:dyDescent="0.3">
      <c r="A202" s="1">
        <v>42893</v>
      </c>
      <c r="B202" s="56">
        <v>601566</v>
      </c>
      <c r="C202" s="56" t="s">
        <v>146</v>
      </c>
      <c r="D202" s="56" t="s">
        <v>927</v>
      </c>
      <c r="E202" s="56" t="s">
        <v>240</v>
      </c>
      <c r="F202" s="56" t="s">
        <v>188</v>
      </c>
      <c r="G202" s="56">
        <v>1</v>
      </c>
      <c r="H202" s="56" t="s">
        <v>241</v>
      </c>
      <c r="I202" s="56" t="s">
        <v>195</v>
      </c>
      <c r="J202" s="56" t="s">
        <v>276</v>
      </c>
      <c r="K202" s="56" t="s">
        <v>277</v>
      </c>
      <c r="L202" s="56" t="s">
        <v>278</v>
      </c>
      <c r="M202" s="56"/>
      <c r="N202" s="56"/>
      <c r="O202" s="56"/>
      <c r="P202" s="56"/>
      <c r="Q202" s="56"/>
      <c r="R202" s="56"/>
      <c r="S202" s="56">
        <v>3</v>
      </c>
      <c r="T20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03" spans="1:20" x14ac:dyDescent="0.3">
      <c r="A203" s="1">
        <v>42893</v>
      </c>
      <c r="B203" s="56">
        <v>601566</v>
      </c>
      <c r="C203" s="56" t="s">
        <v>146</v>
      </c>
      <c r="D203" s="56" t="s">
        <v>927</v>
      </c>
      <c r="E203" s="56" t="s">
        <v>240</v>
      </c>
      <c r="F203" s="56" t="s">
        <v>110</v>
      </c>
      <c r="G203" s="56">
        <v>1</v>
      </c>
      <c r="H203" s="56" t="s">
        <v>241</v>
      </c>
      <c r="I203" s="56" t="s">
        <v>112</v>
      </c>
      <c r="J203" s="56" t="s">
        <v>276</v>
      </c>
      <c r="K203" s="56" t="s">
        <v>277</v>
      </c>
      <c r="L203" s="56" t="s">
        <v>278</v>
      </c>
      <c r="M203" s="56">
        <v>0</v>
      </c>
      <c r="N203" s="56"/>
      <c r="O203" s="56"/>
      <c r="P203" s="56"/>
      <c r="Q203" s="56"/>
      <c r="R203" s="56"/>
      <c r="S203" s="56">
        <v>2</v>
      </c>
      <c r="T20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04" spans="1:20" x14ac:dyDescent="0.3">
      <c r="A204" s="1">
        <v>42893</v>
      </c>
      <c r="B204" s="56">
        <v>601566</v>
      </c>
      <c r="C204" s="56" t="s">
        <v>146</v>
      </c>
      <c r="D204" s="56" t="s">
        <v>927</v>
      </c>
      <c r="E204" s="56" t="s">
        <v>240</v>
      </c>
      <c r="F204" s="56" t="s">
        <v>188</v>
      </c>
      <c r="G204" s="56">
        <v>1</v>
      </c>
      <c r="H204" s="56" t="s">
        <v>241</v>
      </c>
      <c r="I204" s="56" t="s">
        <v>238</v>
      </c>
      <c r="J204" s="56" t="s">
        <v>276</v>
      </c>
      <c r="K204" s="56" t="s">
        <v>277</v>
      </c>
      <c r="L204" s="56" t="s">
        <v>278</v>
      </c>
      <c r="M204" s="56"/>
      <c r="N204" s="56"/>
      <c r="O204" s="56"/>
      <c r="P204" s="56"/>
      <c r="Q204" s="56"/>
      <c r="R204" s="56"/>
      <c r="S204" s="56">
        <v>2</v>
      </c>
      <c r="T20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05" spans="1:20" x14ac:dyDescent="0.3">
      <c r="A205" s="1">
        <v>42893</v>
      </c>
      <c r="B205" s="56">
        <v>601566</v>
      </c>
      <c r="C205" s="56" t="s">
        <v>146</v>
      </c>
      <c r="D205" s="56" t="s">
        <v>927</v>
      </c>
      <c r="E205" s="56" t="s">
        <v>240</v>
      </c>
      <c r="F205" s="56" t="s">
        <v>110</v>
      </c>
      <c r="G205" s="56">
        <v>1</v>
      </c>
      <c r="H205" s="56" t="s">
        <v>241</v>
      </c>
      <c r="I205" s="56" t="s">
        <v>932</v>
      </c>
      <c r="J205" s="56" t="s">
        <v>276</v>
      </c>
      <c r="K205" s="56" t="s">
        <v>277</v>
      </c>
      <c r="L205" s="56" t="s">
        <v>278</v>
      </c>
      <c r="M205" s="56">
        <v>0</v>
      </c>
      <c r="N205" s="56"/>
      <c r="O205" s="56"/>
      <c r="P205" s="56"/>
      <c r="Q205" s="56"/>
      <c r="R205" s="56"/>
      <c r="S205" s="56">
        <v>1</v>
      </c>
      <c r="T20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06" spans="1:20" x14ac:dyDescent="0.3">
      <c r="A206" s="1">
        <v>42893</v>
      </c>
      <c r="B206" s="56">
        <v>601566</v>
      </c>
      <c r="C206" s="56" t="s">
        <v>146</v>
      </c>
      <c r="D206" s="56" t="s">
        <v>927</v>
      </c>
      <c r="E206" s="56" t="s">
        <v>240</v>
      </c>
      <c r="F206" s="56" t="s">
        <v>110</v>
      </c>
      <c r="G206" s="56">
        <v>0</v>
      </c>
      <c r="H206" s="56" t="s">
        <v>241</v>
      </c>
      <c r="I206" s="56" t="s">
        <v>929</v>
      </c>
      <c r="J206" s="56" t="s">
        <v>276</v>
      </c>
      <c r="K206" s="56" t="s">
        <v>277</v>
      </c>
      <c r="L206" s="56" t="s">
        <v>278</v>
      </c>
      <c r="M206" s="56">
        <v>258950</v>
      </c>
      <c r="N206" s="56"/>
      <c r="O206" s="56"/>
      <c r="P206" s="56"/>
      <c r="Q206" s="56"/>
      <c r="R206" s="56"/>
      <c r="S206" s="56">
        <v>200000</v>
      </c>
      <c r="T20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07" spans="1:20" x14ac:dyDescent="0.3">
      <c r="A207" s="1">
        <v>42893</v>
      </c>
      <c r="B207" s="56">
        <v>601566</v>
      </c>
      <c r="C207" s="56" t="s">
        <v>146</v>
      </c>
      <c r="D207" s="56" t="s">
        <v>927</v>
      </c>
      <c r="E207" s="56" t="s">
        <v>240</v>
      </c>
      <c r="F207" s="56" t="s">
        <v>110</v>
      </c>
      <c r="G207" s="56">
        <v>1</v>
      </c>
      <c r="H207" s="56" t="s">
        <v>552</v>
      </c>
      <c r="I207" s="56" t="s">
        <v>836</v>
      </c>
      <c r="J207" s="56" t="s">
        <v>276</v>
      </c>
      <c r="K207" s="56" t="s">
        <v>277</v>
      </c>
      <c r="L207" s="56" t="s">
        <v>278</v>
      </c>
      <c r="M207" s="56">
        <v>0</v>
      </c>
      <c r="N207" s="56"/>
      <c r="O207" s="56"/>
      <c r="P207" s="56"/>
      <c r="Q207" s="56"/>
      <c r="R207" s="56"/>
      <c r="S207" s="56">
        <v>2</v>
      </c>
      <c r="T20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208" spans="1:20" x14ac:dyDescent="0.3">
      <c r="A208" s="1">
        <v>42893</v>
      </c>
      <c r="B208" s="56">
        <v>601566</v>
      </c>
      <c r="C208" s="56" t="s">
        <v>146</v>
      </c>
      <c r="D208" s="56" t="s">
        <v>927</v>
      </c>
      <c r="E208" s="56" t="s">
        <v>240</v>
      </c>
      <c r="F208" s="56" t="s">
        <v>188</v>
      </c>
      <c r="G208" s="56">
        <v>1</v>
      </c>
      <c r="H208" s="56" t="s">
        <v>552</v>
      </c>
      <c r="I208" s="56" t="s">
        <v>238</v>
      </c>
      <c r="J208" s="56" t="s">
        <v>276</v>
      </c>
      <c r="K208" s="56" t="s">
        <v>277</v>
      </c>
      <c r="L208" s="56" t="s">
        <v>278</v>
      </c>
      <c r="M208" s="56"/>
      <c r="N208" s="56"/>
      <c r="O208" s="56"/>
      <c r="P208" s="56"/>
      <c r="Q208" s="56"/>
      <c r="R208" s="56"/>
      <c r="S208" s="56">
        <v>1</v>
      </c>
      <c r="T20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209" spans="1:20" x14ac:dyDescent="0.3">
      <c r="A209" s="1">
        <v>42893</v>
      </c>
      <c r="B209" s="56">
        <v>601566</v>
      </c>
      <c r="C209" s="56" t="s">
        <v>146</v>
      </c>
      <c r="D209" s="56" t="s">
        <v>927</v>
      </c>
      <c r="E209" s="56" t="s">
        <v>240</v>
      </c>
      <c r="F209" s="56" t="s">
        <v>188</v>
      </c>
      <c r="G209" s="56">
        <v>1</v>
      </c>
      <c r="H209" s="56" t="s">
        <v>552</v>
      </c>
      <c r="I209" s="56" t="s">
        <v>930</v>
      </c>
      <c r="J209" s="56" t="s">
        <v>276</v>
      </c>
      <c r="K209" s="56" t="s">
        <v>277</v>
      </c>
      <c r="L209" s="56" t="s">
        <v>278</v>
      </c>
      <c r="M209" s="56"/>
      <c r="N209" s="56"/>
      <c r="O209" s="56"/>
      <c r="P209" s="56"/>
      <c r="Q209" s="56"/>
      <c r="R209" s="56"/>
      <c r="S209" s="56">
        <v>3</v>
      </c>
      <c r="T20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210" spans="1:20" x14ac:dyDescent="0.3">
      <c r="A210" s="1">
        <v>42893</v>
      </c>
      <c r="B210" s="56">
        <v>601566</v>
      </c>
      <c r="C210" s="56" t="s">
        <v>146</v>
      </c>
      <c r="D210" s="56" t="s">
        <v>927</v>
      </c>
      <c r="E210" s="56" t="s">
        <v>240</v>
      </c>
      <c r="F210" s="56" t="s">
        <v>110</v>
      </c>
      <c r="G210" s="56">
        <v>1</v>
      </c>
      <c r="H210" s="56" t="s">
        <v>552</v>
      </c>
      <c r="I210" s="56" t="s">
        <v>381</v>
      </c>
      <c r="J210" s="56" t="s">
        <v>276</v>
      </c>
      <c r="K210" s="56" t="s">
        <v>277</v>
      </c>
      <c r="L210" s="56" t="s">
        <v>278</v>
      </c>
      <c r="M210" s="56">
        <v>8.6999999999999993</v>
      </c>
      <c r="N210" s="56"/>
      <c r="O210" s="56"/>
      <c r="P210" s="56"/>
      <c r="Q210" s="56"/>
      <c r="R210" s="56"/>
      <c r="S210" s="56">
        <v>30.2</v>
      </c>
      <c r="T21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211" spans="1:20" x14ac:dyDescent="0.3">
      <c r="A211" s="1">
        <v>42893</v>
      </c>
      <c r="B211" s="56">
        <v>601566</v>
      </c>
      <c r="C211" s="56" t="s">
        <v>146</v>
      </c>
      <c r="D211" s="56" t="s">
        <v>927</v>
      </c>
      <c r="E211" s="56" t="s">
        <v>240</v>
      </c>
      <c r="F211" s="56" t="s">
        <v>110</v>
      </c>
      <c r="G211" s="56">
        <v>1</v>
      </c>
      <c r="H211" s="56" t="s">
        <v>920</v>
      </c>
      <c r="I211" s="56" t="s">
        <v>836</v>
      </c>
      <c r="J211" s="56" t="s">
        <v>276</v>
      </c>
      <c r="K211" s="56" t="s">
        <v>277</v>
      </c>
      <c r="L211" s="56" t="s">
        <v>278</v>
      </c>
      <c r="M211" s="56">
        <v>0</v>
      </c>
      <c r="N211" s="56"/>
      <c r="O211" s="56"/>
      <c r="P211" s="56"/>
      <c r="Q211" s="56"/>
      <c r="R211" s="56"/>
      <c r="S211" s="56">
        <v>2</v>
      </c>
      <c r="T21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3</v>
      </c>
    </row>
    <row r="212" spans="1:20" x14ac:dyDescent="0.3">
      <c r="A212" s="1">
        <v>42893</v>
      </c>
      <c r="B212" s="56">
        <v>601566</v>
      </c>
      <c r="C212" s="56" t="s">
        <v>146</v>
      </c>
      <c r="D212" s="56" t="s">
        <v>927</v>
      </c>
      <c r="E212" s="56" t="s">
        <v>240</v>
      </c>
      <c r="F212" s="56" t="s">
        <v>188</v>
      </c>
      <c r="G212" s="56">
        <v>1</v>
      </c>
      <c r="H212" s="56" t="s">
        <v>920</v>
      </c>
      <c r="I212" s="56" t="s">
        <v>238</v>
      </c>
      <c r="J212" s="56" t="s">
        <v>276</v>
      </c>
      <c r="K212" s="56" t="s">
        <v>277</v>
      </c>
      <c r="L212" s="56" t="s">
        <v>278</v>
      </c>
      <c r="M212" s="56"/>
      <c r="N212" s="56"/>
      <c r="O212" s="56"/>
      <c r="P212" s="56"/>
      <c r="Q212" s="56"/>
      <c r="R212" s="56"/>
      <c r="S212" s="56">
        <v>2</v>
      </c>
      <c r="T21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3</v>
      </c>
    </row>
    <row r="213" spans="1:20" x14ac:dyDescent="0.3">
      <c r="A213" s="1">
        <v>42893</v>
      </c>
      <c r="B213" s="56">
        <v>601566</v>
      </c>
      <c r="C213" s="56" t="s">
        <v>146</v>
      </c>
      <c r="D213" s="56" t="s">
        <v>927</v>
      </c>
      <c r="E213" s="56" t="s">
        <v>240</v>
      </c>
      <c r="F213" s="56" t="s">
        <v>188</v>
      </c>
      <c r="G213" s="56">
        <v>1</v>
      </c>
      <c r="H213" s="56" t="s">
        <v>920</v>
      </c>
      <c r="I213" s="56" t="s">
        <v>930</v>
      </c>
      <c r="J213" s="56" t="s">
        <v>276</v>
      </c>
      <c r="K213" s="56" t="s">
        <v>277</v>
      </c>
      <c r="L213" s="56" t="s">
        <v>278</v>
      </c>
      <c r="M213" s="56"/>
      <c r="N213" s="56"/>
      <c r="O213" s="56"/>
      <c r="P213" s="56"/>
      <c r="Q213" s="56"/>
      <c r="R213" s="56"/>
      <c r="S213" s="56">
        <v>3</v>
      </c>
      <c r="T21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3</v>
      </c>
    </row>
    <row r="214" spans="1:20" x14ac:dyDescent="0.3">
      <c r="A214" s="1">
        <v>42893</v>
      </c>
      <c r="B214" s="56">
        <v>601566</v>
      </c>
      <c r="C214" s="56" t="s">
        <v>146</v>
      </c>
      <c r="D214" s="56" t="s">
        <v>927</v>
      </c>
      <c r="E214" s="56" t="s">
        <v>240</v>
      </c>
      <c r="F214" s="56" t="s">
        <v>110</v>
      </c>
      <c r="G214" s="56">
        <v>0</v>
      </c>
      <c r="H214" s="56" t="s">
        <v>920</v>
      </c>
      <c r="I214" s="56" t="s">
        <v>933</v>
      </c>
      <c r="J214" s="56" t="s">
        <v>276</v>
      </c>
      <c r="K214" s="56" t="s">
        <v>277</v>
      </c>
      <c r="L214" s="56" t="s">
        <v>278</v>
      </c>
      <c r="M214" s="56">
        <v>63</v>
      </c>
      <c r="N214" s="56"/>
      <c r="O214" s="56"/>
      <c r="P214" s="56"/>
      <c r="Q214" s="56"/>
      <c r="R214" s="56"/>
      <c r="S214" s="56">
        <v>318</v>
      </c>
      <c r="T21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3</v>
      </c>
    </row>
    <row r="215" spans="1:20" x14ac:dyDescent="0.3">
      <c r="A215" s="1">
        <v>42893</v>
      </c>
      <c r="B215" s="56">
        <v>601707</v>
      </c>
      <c r="C215" s="56" t="s">
        <v>146</v>
      </c>
      <c r="D215" s="56" t="s">
        <v>934</v>
      </c>
      <c r="E215" s="56" t="s">
        <v>240</v>
      </c>
      <c r="F215" s="56" t="s">
        <v>105</v>
      </c>
      <c r="G215" s="56">
        <v>1</v>
      </c>
      <c r="H215" s="56" t="s">
        <v>194</v>
      </c>
      <c r="I215" s="56" t="s">
        <v>691</v>
      </c>
      <c r="J215" s="56" t="s">
        <v>276</v>
      </c>
      <c r="K215" s="56" t="s">
        <v>277</v>
      </c>
      <c r="L215" s="56" t="s">
        <v>278</v>
      </c>
      <c r="M215" s="56">
        <v>0</v>
      </c>
      <c r="N215" s="56"/>
      <c r="O215" s="56"/>
      <c r="P215" s="56">
        <v>15480</v>
      </c>
      <c r="Q215" s="56"/>
      <c r="R215" s="56"/>
      <c r="S215" s="56">
        <v>695000</v>
      </c>
      <c r="T21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216" spans="1:20" x14ac:dyDescent="0.3">
      <c r="A216" s="1">
        <v>42893</v>
      </c>
      <c r="B216" s="56">
        <v>601707</v>
      </c>
      <c r="C216" s="56" t="s">
        <v>146</v>
      </c>
      <c r="D216" s="56" t="s">
        <v>934</v>
      </c>
      <c r="E216" s="56" t="s">
        <v>240</v>
      </c>
      <c r="F216" s="56" t="s">
        <v>105</v>
      </c>
      <c r="G216" s="56">
        <v>1</v>
      </c>
      <c r="H216" s="56" t="s">
        <v>194</v>
      </c>
      <c r="I216" s="56" t="s">
        <v>760</v>
      </c>
      <c r="J216" s="56" t="s">
        <v>276</v>
      </c>
      <c r="K216" s="56" t="s">
        <v>277</v>
      </c>
      <c r="L216" s="56" t="s">
        <v>278</v>
      </c>
      <c r="M216" s="56">
        <v>0</v>
      </c>
      <c r="N216" s="56"/>
      <c r="O216" s="56"/>
      <c r="P216" s="56">
        <v>677.4</v>
      </c>
      <c r="Q216" s="56"/>
      <c r="R216" s="56"/>
      <c r="S216" s="56">
        <v>1000000</v>
      </c>
      <c r="T21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217" spans="1:20" x14ac:dyDescent="0.3">
      <c r="A217" s="1">
        <v>42893</v>
      </c>
      <c r="B217" s="56">
        <v>601707</v>
      </c>
      <c r="C217" s="56" t="s">
        <v>146</v>
      </c>
      <c r="D217" s="56" t="s">
        <v>934</v>
      </c>
      <c r="E217" s="56" t="s">
        <v>240</v>
      </c>
      <c r="F217" s="56" t="s">
        <v>110</v>
      </c>
      <c r="G217" s="56">
        <v>0</v>
      </c>
      <c r="H217" s="56" t="s">
        <v>241</v>
      </c>
      <c r="I217" s="56" t="s">
        <v>937</v>
      </c>
      <c r="J217" s="56" t="s">
        <v>276</v>
      </c>
      <c r="K217" s="56" t="s">
        <v>277</v>
      </c>
      <c r="L217" s="56" t="s">
        <v>278</v>
      </c>
      <c r="M217" s="56">
        <v>0</v>
      </c>
      <c r="N217" s="56"/>
      <c r="O217" s="56"/>
      <c r="P217" s="56">
        <v>38.6</v>
      </c>
      <c r="Q217" s="56"/>
      <c r="R217" s="56"/>
      <c r="S217" s="56">
        <v>235</v>
      </c>
      <c r="T21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18" spans="1:20" x14ac:dyDescent="0.3">
      <c r="A218" s="1">
        <v>42893</v>
      </c>
      <c r="B218" s="56">
        <v>601707</v>
      </c>
      <c r="C218" s="56" t="s">
        <v>146</v>
      </c>
      <c r="D218" s="56" t="s">
        <v>934</v>
      </c>
      <c r="E218" s="56" t="s">
        <v>240</v>
      </c>
      <c r="F218" s="56" t="s">
        <v>188</v>
      </c>
      <c r="G218" s="56">
        <v>0</v>
      </c>
      <c r="H218" s="56" t="s">
        <v>241</v>
      </c>
      <c r="I218" s="56" t="s">
        <v>939</v>
      </c>
      <c r="J218" s="56" t="s">
        <v>276</v>
      </c>
      <c r="K218" s="56" t="s">
        <v>277</v>
      </c>
      <c r="L218" s="56" t="s">
        <v>278</v>
      </c>
      <c r="M218" s="56"/>
      <c r="N218" s="56"/>
      <c r="O218" s="56"/>
      <c r="P218" s="56">
        <v>20</v>
      </c>
      <c r="Q218" s="56"/>
      <c r="R218" s="56"/>
      <c r="S218" s="56">
        <v>50</v>
      </c>
      <c r="T21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19" spans="1:20" x14ac:dyDescent="0.3">
      <c r="A219" s="1">
        <v>42893</v>
      </c>
      <c r="B219" s="56">
        <v>601707</v>
      </c>
      <c r="C219" s="56" t="s">
        <v>146</v>
      </c>
      <c r="D219" s="56" t="s">
        <v>934</v>
      </c>
      <c r="E219" s="56" t="s">
        <v>240</v>
      </c>
      <c r="F219" s="56" t="s">
        <v>188</v>
      </c>
      <c r="G219" s="56">
        <v>1</v>
      </c>
      <c r="H219" s="56" t="s">
        <v>241</v>
      </c>
      <c r="I219" s="56" t="s">
        <v>351</v>
      </c>
      <c r="J219" s="56" t="s">
        <v>276</v>
      </c>
      <c r="K219" s="56" t="s">
        <v>277</v>
      </c>
      <c r="L219" s="56" t="s">
        <v>278</v>
      </c>
      <c r="M219" s="56"/>
      <c r="N219" s="56"/>
      <c r="O219" s="56"/>
      <c r="P219" s="56">
        <v>1</v>
      </c>
      <c r="Q219" s="56"/>
      <c r="R219" s="56"/>
      <c r="S219" s="56">
        <v>1</v>
      </c>
      <c r="T21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20" spans="1:20" x14ac:dyDescent="0.3">
      <c r="A220" s="1">
        <v>42893</v>
      </c>
      <c r="B220" s="56">
        <v>601707</v>
      </c>
      <c r="C220" s="56" t="s">
        <v>146</v>
      </c>
      <c r="D220" s="56" t="s">
        <v>934</v>
      </c>
      <c r="E220" s="56" t="s">
        <v>240</v>
      </c>
      <c r="F220" s="56" t="s">
        <v>188</v>
      </c>
      <c r="G220" s="56">
        <v>1</v>
      </c>
      <c r="H220" s="56" t="s">
        <v>241</v>
      </c>
      <c r="I220" s="56" t="s">
        <v>447</v>
      </c>
      <c r="J220" s="56" t="s">
        <v>276</v>
      </c>
      <c r="K220" s="56" t="s">
        <v>277</v>
      </c>
      <c r="L220" s="56" t="s">
        <v>278</v>
      </c>
      <c r="M220" s="56"/>
      <c r="N220" s="56"/>
      <c r="O220" s="56"/>
      <c r="P220" s="56">
        <v>1</v>
      </c>
      <c r="Q220" s="56"/>
      <c r="R220" s="56"/>
      <c r="S220" s="56">
        <v>1</v>
      </c>
      <c r="T22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21" spans="1:20" x14ac:dyDescent="0.3">
      <c r="A221" s="1">
        <v>42893</v>
      </c>
      <c r="B221" s="56">
        <v>601707</v>
      </c>
      <c r="C221" s="56" t="s">
        <v>146</v>
      </c>
      <c r="D221" s="56" t="s">
        <v>934</v>
      </c>
      <c r="E221" s="56" t="s">
        <v>240</v>
      </c>
      <c r="F221" s="56" t="s">
        <v>110</v>
      </c>
      <c r="G221" s="56">
        <v>1</v>
      </c>
      <c r="H221" s="56" t="s">
        <v>241</v>
      </c>
      <c r="I221" s="56" t="s">
        <v>253</v>
      </c>
      <c r="J221" s="56" t="s">
        <v>276</v>
      </c>
      <c r="K221" s="56" t="s">
        <v>277</v>
      </c>
      <c r="L221" s="56" t="s">
        <v>278</v>
      </c>
      <c r="M221" s="56">
        <v>1</v>
      </c>
      <c r="N221" s="56"/>
      <c r="O221" s="56"/>
      <c r="P221" s="56">
        <v>1</v>
      </c>
      <c r="Q221" s="56"/>
      <c r="R221" s="56"/>
      <c r="S221" s="56">
        <v>1</v>
      </c>
      <c r="T22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22" spans="1:20" x14ac:dyDescent="0.3">
      <c r="A222" s="1">
        <v>42893</v>
      </c>
      <c r="B222" s="56">
        <v>601707</v>
      </c>
      <c r="C222" s="56" t="s">
        <v>146</v>
      </c>
      <c r="D222" s="56" t="s">
        <v>934</v>
      </c>
      <c r="E222" s="56" t="s">
        <v>240</v>
      </c>
      <c r="F222" s="56" t="s">
        <v>110</v>
      </c>
      <c r="G222" s="56">
        <v>1</v>
      </c>
      <c r="H222" s="56" t="s">
        <v>241</v>
      </c>
      <c r="I222" s="56" t="s">
        <v>761</v>
      </c>
      <c r="J222" s="56" t="s">
        <v>276</v>
      </c>
      <c r="K222" s="56" t="s">
        <v>277</v>
      </c>
      <c r="L222" s="56" t="s">
        <v>278</v>
      </c>
      <c r="M222" s="56">
        <v>0</v>
      </c>
      <c r="N222" s="56"/>
      <c r="O222" s="56"/>
      <c r="P222" s="56">
        <v>3633</v>
      </c>
      <c r="Q222" s="56"/>
      <c r="R222" s="56"/>
      <c r="S222" s="56">
        <v>350000</v>
      </c>
      <c r="T22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23" spans="1:20" x14ac:dyDescent="0.3">
      <c r="A223" s="1">
        <v>42893</v>
      </c>
      <c r="B223" s="56">
        <v>601707</v>
      </c>
      <c r="C223" s="56" t="s">
        <v>146</v>
      </c>
      <c r="D223" s="56" t="s">
        <v>934</v>
      </c>
      <c r="E223" s="56" t="s">
        <v>240</v>
      </c>
      <c r="F223" s="56" t="s">
        <v>188</v>
      </c>
      <c r="G223" s="56">
        <v>1</v>
      </c>
      <c r="H223" s="56" t="s">
        <v>241</v>
      </c>
      <c r="I223" s="56" t="s">
        <v>190</v>
      </c>
      <c r="J223" s="56" t="s">
        <v>276</v>
      </c>
      <c r="K223" s="56" t="s">
        <v>277</v>
      </c>
      <c r="L223" s="56" t="s">
        <v>278</v>
      </c>
      <c r="M223" s="56"/>
      <c r="N223" s="56"/>
      <c r="O223" s="56"/>
      <c r="P223" s="56">
        <v>126</v>
      </c>
      <c r="Q223" s="56"/>
      <c r="R223" s="56"/>
      <c r="S223" s="56">
        <v>100</v>
      </c>
      <c r="T22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24" spans="1:20" x14ac:dyDescent="0.3">
      <c r="A224" s="1">
        <v>42893</v>
      </c>
      <c r="B224" s="56">
        <v>601707</v>
      </c>
      <c r="C224" s="56" t="s">
        <v>146</v>
      </c>
      <c r="D224" s="56" t="s">
        <v>934</v>
      </c>
      <c r="E224" s="56" t="s">
        <v>240</v>
      </c>
      <c r="F224" s="56" t="s">
        <v>188</v>
      </c>
      <c r="G224" s="56">
        <v>1</v>
      </c>
      <c r="H224" s="56" t="s">
        <v>241</v>
      </c>
      <c r="I224" s="56" t="s">
        <v>195</v>
      </c>
      <c r="J224" s="56" t="s">
        <v>276</v>
      </c>
      <c r="K224" s="56" t="s">
        <v>277</v>
      </c>
      <c r="L224" s="56" t="s">
        <v>278</v>
      </c>
      <c r="M224" s="56"/>
      <c r="N224" s="56"/>
      <c r="O224" s="56"/>
      <c r="P224" s="56">
        <v>3</v>
      </c>
      <c r="Q224" s="56"/>
      <c r="R224" s="56"/>
      <c r="S224" s="56">
        <v>6</v>
      </c>
      <c r="T22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25" spans="1:20" x14ac:dyDescent="0.3">
      <c r="A225" s="1">
        <v>42893</v>
      </c>
      <c r="B225" s="56">
        <v>601707</v>
      </c>
      <c r="C225" s="56" t="s">
        <v>146</v>
      </c>
      <c r="D225" s="56" t="s">
        <v>934</v>
      </c>
      <c r="E225" s="56" t="s">
        <v>240</v>
      </c>
      <c r="F225" s="56" t="s">
        <v>110</v>
      </c>
      <c r="G225" s="56">
        <v>1</v>
      </c>
      <c r="H225" s="56" t="s">
        <v>241</v>
      </c>
      <c r="I225" s="56" t="s">
        <v>112</v>
      </c>
      <c r="J225" s="56" t="s">
        <v>276</v>
      </c>
      <c r="K225" s="56" t="s">
        <v>277</v>
      </c>
      <c r="L225" s="56" t="s">
        <v>278</v>
      </c>
      <c r="M225" s="56">
        <v>0</v>
      </c>
      <c r="N225" s="56"/>
      <c r="O225" s="56"/>
      <c r="P225" s="56">
        <v>3</v>
      </c>
      <c r="Q225" s="56"/>
      <c r="R225" s="56"/>
      <c r="S225" s="56">
        <v>5</v>
      </c>
      <c r="T22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26" spans="1:20" x14ac:dyDescent="0.3">
      <c r="A226" s="1">
        <v>42893</v>
      </c>
      <c r="B226" s="56">
        <v>601707</v>
      </c>
      <c r="C226" s="56" t="s">
        <v>146</v>
      </c>
      <c r="D226" s="56" t="s">
        <v>934</v>
      </c>
      <c r="E226" s="56" t="s">
        <v>240</v>
      </c>
      <c r="F226" s="56" t="s">
        <v>110</v>
      </c>
      <c r="G226" s="56">
        <v>0</v>
      </c>
      <c r="H226" s="56" t="s">
        <v>241</v>
      </c>
      <c r="I226" s="56" t="s">
        <v>938</v>
      </c>
      <c r="J226" s="56" t="s">
        <v>276</v>
      </c>
      <c r="K226" s="56" t="s">
        <v>277</v>
      </c>
      <c r="L226" s="56" t="s">
        <v>278</v>
      </c>
      <c r="M226" s="56">
        <v>0</v>
      </c>
      <c r="N226" s="56"/>
      <c r="O226" s="56"/>
      <c r="P226" s="56"/>
      <c r="Q226" s="56"/>
      <c r="R226" s="56"/>
      <c r="S226" s="56">
        <v>1</v>
      </c>
      <c r="T22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27" spans="1:20" x14ac:dyDescent="0.3">
      <c r="A227" s="1">
        <v>42893</v>
      </c>
      <c r="B227" s="56">
        <v>601707</v>
      </c>
      <c r="C227" s="56" t="s">
        <v>146</v>
      </c>
      <c r="D227" s="56" t="s">
        <v>934</v>
      </c>
      <c r="E227" s="56" t="s">
        <v>240</v>
      </c>
      <c r="F227" s="56" t="s">
        <v>188</v>
      </c>
      <c r="G227" s="56">
        <v>1</v>
      </c>
      <c r="H227" s="56" t="s">
        <v>241</v>
      </c>
      <c r="I227" s="56" t="s">
        <v>193</v>
      </c>
      <c r="J227" s="56" t="s">
        <v>276</v>
      </c>
      <c r="K227" s="56" t="s">
        <v>277</v>
      </c>
      <c r="L227" s="56" t="s">
        <v>278</v>
      </c>
      <c r="M227" s="56"/>
      <c r="N227" s="56"/>
      <c r="O227" s="56"/>
      <c r="P227" s="56">
        <v>6</v>
      </c>
      <c r="Q227" s="56"/>
      <c r="R227" s="56"/>
      <c r="S227" s="56">
        <v>10</v>
      </c>
      <c r="T22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28" spans="1:20" x14ac:dyDescent="0.3">
      <c r="A228" s="1">
        <v>42893</v>
      </c>
      <c r="B228" s="56">
        <v>601709</v>
      </c>
      <c r="C228" s="56" t="s">
        <v>146</v>
      </c>
      <c r="D228" s="56" t="s">
        <v>917</v>
      </c>
      <c r="E228" s="56" t="s">
        <v>240</v>
      </c>
      <c r="F228" s="56" t="s">
        <v>105</v>
      </c>
      <c r="G228" s="56">
        <v>0</v>
      </c>
      <c r="H228" s="56" t="s">
        <v>194</v>
      </c>
      <c r="I228" s="56" t="s">
        <v>762</v>
      </c>
      <c r="J228" s="56" t="s">
        <v>276</v>
      </c>
      <c r="K228" s="56" t="s">
        <v>277</v>
      </c>
      <c r="L228" s="56" t="s">
        <v>278</v>
      </c>
      <c r="M228" s="56">
        <v>80604</v>
      </c>
      <c r="N228" s="56"/>
      <c r="O228" s="56"/>
      <c r="P228" s="56"/>
      <c r="Q228" s="56"/>
      <c r="R228" s="56"/>
      <c r="S228" s="56">
        <v>910000</v>
      </c>
      <c r="T22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229" spans="1:20" x14ac:dyDescent="0.3">
      <c r="A229" s="1">
        <v>42893</v>
      </c>
      <c r="B229" s="56">
        <v>601709</v>
      </c>
      <c r="C229" s="56" t="s">
        <v>146</v>
      </c>
      <c r="D229" s="56" t="s">
        <v>917</v>
      </c>
      <c r="E229" s="56" t="s">
        <v>240</v>
      </c>
      <c r="F229" s="56" t="s">
        <v>105</v>
      </c>
      <c r="G229" s="56">
        <v>1</v>
      </c>
      <c r="H229" s="56" t="s">
        <v>194</v>
      </c>
      <c r="I229" s="56" t="s">
        <v>691</v>
      </c>
      <c r="J229" s="56" t="s">
        <v>276</v>
      </c>
      <c r="K229" s="56" t="s">
        <v>277</v>
      </c>
      <c r="L229" s="56" t="s">
        <v>278</v>
      </c>
      <c r="M229" s="56">
        <v>1000000</v>
      </c>
      <c r="N229" s="56"/>
      <c r="O229" s="56"/>
      <c r="P229" s="56"/>
      <c r="Q229" s="56"/>
      <c r="R229" s="56"/>
      <c r="S229" s="56">
        <v>1000000</v>
      </c>
      <c r="T22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230" spans="1:20" x14ac:dyDescent="0.3">
      <c r="A230" s="1">
        <v>42893</v>
      </c>
      <c r="B230" s="56">
        <v>601709</v>
      </c>
      <c r="C230" s="56" t="s">
        <v>146</v>
      </c>
      <c r="D230" s="56" t="s">
        <v>917</v>
      </c>
      <c r="E230" s="56" t="s">
        <v>240</v>
      </c>
      <c r="F230" s="56" t="s">
        <v>105</v>
      </c>
      <c r="G230" s="56">
        <v>1</v>
      </c>
      <c r="H230" s="56" t="s">
        <v>194</v>
      </c>
      <c r="I230" s="56" t="s">
        <v>760</v>
      </c>
      <c r="J230" s="56" t="s">
        <v>276</v>
      </c>
      <c r="K230" s="56" t="s">
        <v>277</v>
      </c>
      <c r="L230" s="56" t="s">
        <v>278</v>
      </c>
      <c r="M230" s="56">
        <v>5678000</v>
      </c>
      <c r="N230" s="56"/>
      <c r="O230" s="56"/>
      <c r="P230" s="56"/>
      <c r="Q230" s="56"/>
      <c r="R230" s="56"/>
      <c r="S230" s="56">
        <v>1700000</v>
      </c>
      <c r="T23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231" spans="1:20" x14ac:dyDescent="0.3">
      <c r="A231" s="1">
        <v>42893</v>
      </c>
      <c r="B231" s="56">
        <v>601709</v>
      </c>
      <c r="C231" s="56" t="s">
        <v>146</v>
      </c>
      <c r="D231" s="56" t="s">
        <v>917</v>
      </c>
      <c r="E231" s="56" t="s">
        <v>240</v>
      </c>
      <c r="F231" s="56" t="s">
        <v>188</v>
      </c>
      <c r="G231" s="56">
        <v>1</v>
      </c>
      <c r="H231" s="56" t="s">
        <v>241</v>
      </c>
      <c r="I231" s="56" t="s">
        <v>195</v>
      </c>
      <c r="J231" s="56" t="s">
        <v>276</v>
      </c>
      <c r="K231" s="56" t="s">
        <v>277</v>
      </c>
      <c r="L231" s="56" t="s">
        <v>278</v>
      </c>
      <c r="M231" s="56"/>
      <c r="N231" s="56"/>
      <c r="O231" s="56"/>
      <c r="P231" s="56"/>
      <c r="Q231" s="56"/>
      <c r="R231" s="56"/>
      <c r="S231" s="56">
        <v>5</v>
      </c>
      <c r="T23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32" spans="1:20" x14ac:dyDescent="0.3">
      <c r="A232" s="1">
        <v>42893</v>
      </c>
      <c r="B232" s="56">
        <v>601709</v>
      </c>
      <c r="C232" s="56" t="s">
        <v>146</v>
      </c>
      <c r="D232" s="56" t="s">
        <v>917</v>
      </c>
      <c r="E232" s="56" t="s">
        <v>240</v>
      </c>
      <c r="F232" s="56" t="s">
        <v>110</v>
      </c>
      <c r="G232" s="56">
        <v>1</v>
      </c>
      <c r="H232" s="56" t="s">
        <v>241</v>
      </c>
      <c r="I232" s="56" t="s">
        <v>112</v>
      </c>
      <c r="J232" s="56" t="s">
        <v>276</v>
      </c>
      <c r="K232" s="56" t="s">
        <v>277</v>
      </c>
      <c r="L232" s="56" t="s">
        <v>278</v>
      </c>
      <c r="M232" s="56">
        <v>0</v>
      </c>
      <c r="N232" s="56"/>
      <c r="O232" s="56"/>
      <c r="P232" s="56"/>
      <c r="Q232" s="56"/>
      <c r="R232" s="56"/>
      <c r="S232" s="56">
        <v>5</v>
      </c>
      <c r="T23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33" spans="1:20" x14ac:dyDescent="0.3">
      <c r="A233" s="1">
        <v>42893</v>
      </c>
      <c r="B233" s="56">
        <v>601709</v>
      </c>
      <c r="C233" s="56" t="s">
        <v>146</v>
      </c>
      <c r="D233" s="56" t="s">
        <v>917</v>
      </c>
      <c r="E233" s="56" t="s">
        <v>240</v>
      </c>
      <c r="F233" s="56" t="s">
        <v>188</v>
      </c>
      <c r="G233" s="56">
        <v>1</v>
      </c>
      <c r="H233" s="56" t="s">
        <v>241</v>
      </c>
      <c r="I233" s="56" t="s">
        <v>238</v>
      </c>
      <c r="J233" s="56" t="s">
        <v>276</v>
      </c>
      <c r="K233" s="56" t="s">
        <v>277</v>
      </c>
      <c r="L233" s="56" t="s">
        <v>278</v>
      </c>
      <c r="M233" s="56"/>
      <c r="N233" s="56"/>
      <c r="O233" s="56"/>
      <c r="P233" s="56"/>
      <c r="Q233" s="56"/>
      <c r="R233" s="56"/>
      <c r="S233" s="56">
        <v>4</v>
      </c>
      <c r="T23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34" spans="1:20" x14ac:dyDescent="0.3">
      <c r="A234" s="1">
        <v>42893</v>
      </c>
      <c r="B234" s="56">
        <v>601709</v>
      </c>
      <c r="C234" s="56" t="s">
        <v>146</v>
      </c>
      <c r="D234" s="56" t="s">
        <v>917</v>
      </c>
      <c r="E234" s="56" t="s">
        <v>240</v>
      </c>
      <c r="F234" s="56" t="s">
        <v>110</v>
      </c>
      <c r="G234" s="56">
        <v>1</v>
      </c>
      <c r="H234" s="56" t="s">
        <v>552</v>
      </c>
      <c r="I234" s="56" t="s">
        <v>420</v>
      </c>
      <c r="J234" s="56" t="s">
        <v>276</v>
      </c>
      <c r="K234" s="56" t="s">
        <v>277</v>
      </c>
      <c r="L234" s="56" t="s">
        <v>278</v>
      </c>
      <c r="M234" s="56">
        <v>1800</v>
      </c>
      <c r="N234" s="56"/>
      <c r="O234" s="56"/>
      <c r="P234" s="56"/>
      <c r="Q234" s="56"/>
      <c r="R234" s="56"/>
      <c r="S234" s="56">
        <v>9530</v>
      </c>
      <c r="T23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235" spans="1:20" x14ac:dyDescent="0.3">
      <c r="A235" s="1">
        <v>42893</v>
      </c>
      <c r="B235" s="56">
        <v>601709</v>
      </c>
      <c r="C235" s="56" t="s">
        <v>146</v>
      </c>
      <c r="D235" s="56" t="s">
        <v>917</v>
      </c>
      <c r="E235" s="56" t="s">
        <v>240</v>
      </c>
      <c r="F235" s="56" t="s">
        <v>188</v>
      </c>
      <c r="G235" s="56">
        <v>1</v>
      </c>
      <c r="H235" s="56" t="s">
        <v>552</v>
      </c>
      <c r="I235" s="56" t="s">
        <v>195</v>
      </c>
      <c r="J235" s="56" t="s">
        <v>276</v>
      </c>
      <c r="K235" s="56" t="s">
        <v>277</v>
      </c>
      <c r="L235" s="56" t="s">
        <v>278</v>
      </c>
      <c r="M235" s="56"/>
      <c r="N235" s="56"/>
      <c r="O235" s="56"/>
      <c r="P235" s="56"/>
      <c r="Q235" s="56"/>
      <c r="R235" s="56"/>
      <c r="S235" s="56">
        <v>13</v>
      </c>
      <c r="T23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236" spans="1:20" x14ac:dyDescent="0.3">
      <c r="A236" s="1">
        <v>42893</v>
      </c>
      <c r="B236" s="56">
        <v>601709</v>
      </c>
      <c r="C236" s="56" t="s">
        <v>146</v>
      </c>
      <c r="D236" s="56" t="s">
        <v>917</v>
      </c>
      <c r="E236" s="56" t="s">
        <v>240</v>
      </c>
      <c r="F236" s="56" t="s">
        <v>110</v>
      </c>
      <c r="G236" s="56">
        <v>1</v>
      </c>
      <c r="H236" s="56" t="s">
        <v>552</v>
      </c>
      <c r="I236" s="56" t="s">
        <v>112</v>
      </c>
      <c r="J236" s="56" t="s">
        <v>276</v>
      </c>
      <c r="K236" s="56" t="s">
        <v>277</v>
      </c>
      <c r="L236" s="56" t="s">
        <v>278</v>
      </c>
      <c r="M236" s="56">
        <v>0</v>
      </c>
      <c r="N236" s="56"/>
      <c r="O236" s="56"/>
      <c r="P236" s="56"/>
      <c r="Q236" s="56"/>
      <c r="R236" s="56"/>
      <c r="S236" s="56">
        <v>13</v>
      </c>
      <c r="T23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237" spans="1:20" x14ac:dyDescent="0.3">
      <c r="A237" s="1">
        <v>42893</v>
      </c>
      <c r="B237" s="56">
        <v>601709</v>
      </c>
      <c r="C237" s="56" t="s">
        <v>146</v>
      </c>
      <c r="D237" s="56" t="s">
        <v>917</v>
      </c>
      <c r="E237" s="56" t="s">
        <v>240</v>
      </c>
      <c r="F237" s="56" t="s">
        <v>188</v>
      </c>
      <c r="G237" s="56">
        <v>1</v>
      </c>
      <c r="H237" s="56" t="s">
        <v>552</v>
      </c>
      <c r="I237" s="56" t="s">
        <v>238</v>
      </c>
      <c r="J237" s="56" t="s">
        <v>276</v>
      </c>
      <c r="K237" s="56" t="s">
        <v>277</v>
      </c>
      <c r="L237" s="56" t="s">
        <v>278</v>
      </c>
      <c r="M237" s="56"/>
      <c r="N237" s="56"/>
      <c r="O237" s="56"/>
      <c r="P237" s="56"/>
      <c r="Q237" s="56"/>
      <c r="R237" s="56"/>
      <c r="S237" s="56">
        <v>6</v>
      </c>
      <c r="T23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238" spans="1:20" x14ac:dyDescent="0.3">
      <c r="A238" s="1">
        <v>42893</v>
      </c>
      <c r="B238" s="56">
        <v>601709</v>
      </c>
      <c r="C238" s="56" t="s">
        <v>146</v>
      </c>
      <c r="D238" s="56" t="s">
        <v>917</v>
      </c>
      <c r="E238" s="56" t="s">
        <v>240</v>
      </c>
      <c r="F238" s="56" t="s">
        <v>188</v>
      </c>
      <c r="G238" s="56">
        <v>1</v>
      </c>
      <c r="H238" s="56" t="s">
        <v>552</v>
      </c>
      <c r="I238" s="56" t="s">
        <v>193</v>
      </c>
      <c r="J238" s="56" t="s">
        <v>276</v>
      </c>
      <c r="K238" s="56" t="s">
        <v>277</v>
      </c>
      <c r="L238" s="56" t="s">
        <v>278</v>
      </c>
      <c r="M238" s="56"/>
      <c r="N238" s="56"/>
      <c r="O238" s="56"/>
      <c r="P238" s="56"/>
      <c r="Q238" s="56"/>
      <c r="R238" s="56"/>
      <c r="S238" s="56">
        <v>20</v>
      </c>
      <c r="T23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239" spans="1:20" x14ac:dyDescent="0.3">
      <c r="A239" s="1">
        <v>42893</v>
      </c>
      <c r="B239" s="56">
        <v>601709</v>
      </c>
      <c r="C239" s="56" t="s">
        <v>146</v>
      </c>
      <c r="D239" s="56" t="s">
        <v>917</v>
      </c>
      <c r="E239" s="56" t="s">
        <v>240</v>
      </c>
      <c r="F239" s="56" t="s">
        <v>110</v>
      </c>
      <c r="G239" s="56">
        <v>1</v>
      </c>
      <c r="H239" s="56" t="s">
        <v>920</v>
      </c>
      <c r="I239" s="56" t="s">
        <v>262</v>
      </c>
      <c r="J239" s="56" t="s">
        <v>276</v>
      </c>
      <c r="K239" s="56" t="s">
        <v>277</v>
      </c>
      <c r="L239" s="56" t="s">
        <v>278</v>
      </c>
      <c r="M239" s="56">
        <v>217000</v>
      </c>
      <c r="N239" s="56"/>
      <c r="O239" s="56"/>
      <c r="P239" s="56"/>
      <c r="Q239" s="56"/>
      <c r="R239" s="56"/>
      <c r="S239" s="56">
        <v>2829000</v>
      </c>
      <c r="T23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3</v>
      </c>
    </row>
    <row r="240" spans="1:20" x14ac:dyDescent="0.3">
      <c r="A240" s="1">
        <v>42893</v>
      </c>
      <c r="B240" s="56">
        <v>601709</v>
      </c>
      <c r="C240" s="56" t="s">
        <v>146</v>
      </c>
      <c r="D240" s="56" t="s">
        <v>917</v>
      </c>
      <c r="E240" s="56" t="s">
        <v>240</v>
      </c>
      <c r="F240" s="56" t="s">
        <v>110</v>
      </c>
      <c r="G240" s="56">
        <v>1</v>
      </c>
      <c r="H240" s="56" t="s">
        <v>920</v>
      </c>
      <c r="I240" s="56" t="s">
        <v>761</v>
      </c>
      <c r="J240" s="56" t="s">
        <v>276</v>
      </c>
      <c r="K240" s="56" t="s">
        <v>277</v>
      </c>
      <c r="L240" s="56" t="s">
        <v>278</v>
      </c>
      <c r="M240" s="56">
        <v>576000</v>
      </c>
      <c r="N240" s="56"/>
      <c r="O240" s="56"/>
      <c r="P240" s="56"/>
      <c r="Q240" s="56"/>
      <c r="R240" s="56"/>
      <c r="S240" s="56">
        <v>144000</v>
      </c>
      <c r="T24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3</v>
      </c>
    </row>
    <row r="241" spans="1:20" x14ac:dyDescent="0.3">
      <c r="A241" s="1">
        <v>42893</v>
      </c>
      <c r="B241" s="56">
        <v>601709</v>
      </c>
      <c r="C241" s="56" t="s">
        <v>146</v>
      </c>
      <c r="D241" s="56" t="s">
        <v>917</v>
      </c>
      <c r="E241" s="56" t="s">
        <v>240</v>
      </c>
      <c r="F241" s="56" t="s">
        <v>188</v>
      </c>
      <c r="G241" s="56">
        <v>0</v>
      </c>
      <c r="H241" s="56" t="s">
        <v>920</v>
      </c>
      <c r="I241" s="56" t="s">
        <v>923</v>
      </c>
      <c r="J241" s="56" t="s">
        <v>276</v>
      </c>
      <c r="K241" s="56" t="s">
        <v>277</v>
      </c>
      <c r="L241" s="56" t="s">
        <v>278</v>
      </c>
      <c r="M241" s="56"/>
      <c r="N241" s="56"/>
      <c r="O241" s="56"/>
      <c r="P241" s="56"/>
      <c r="Q241" s="56"/>
      <c r="R241" s="56"/>
      <c r="S241" s="56">
        <v>100000</v>
      </c>
      <c r="T24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3</v>
      </c>
    </row>
    <row r="242" spans="1:20" x14ac:dyDescent="0.3">
      <c r="A242" s="1">
        <v>42893</v>
      </c>
      <c r="B242" s="56">
        <v>601709</v>
      </c>
      <c r="C242" s="56" t="s">
        <v>146</v>
      </c>
      <c r="D242" s="56" t="s">
        <v>917</v>
      </c>
      <c r="E242" s="56" t="s">
        <v>240</v>
      </c>
      <c r="F242" s="56" t="s">
        <v>188</v>
      </c>
      <c r="G242" s="56">
        <v>1</v>
      </c>
      <c r="H242" s="56" t="s">
        <v>920</v>
      </c>
      <c r="I242" s="56" t="s">
        <v>193</v>
      </c>
      <c r="J242" s="56" t="s">
        <v>276</v>
      </c>
      <c r="K242" s="56" t="s">
        <v>277</v>
      </c>
      <c r="L242" s="56" t="s">
        <v>278</v>
      </c>
      <c r="M242" s="56"/>
      <c r="N242" s="56"/>
      <c r="O242" s="56"/>
      <c r="P242" s="56"/>
      <c r="Q242" s="56"/>
      <c r="R242" s="56"/>
      <c r="S242" s="56">
        <v>2000</v>
      </c>
      <c r="T24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3</v>
      </c>
    </row>
    <row r="243" spans="1:20" x14ac:dyDescent="0.3">
      <c r="A243" s="1">
        <v>42893</v>
      </c>
      <c r="B243" s="56">
        <v>601872</v>
      </c>
      <c r="C243" s="56" t="s">
        <v>146</v>
      </c>
      <c r="D243" s="56" t="s">
        <v>1014</v>
      </c>
      <c r="E243" s="56" t="s">
        <v>240</v>
      </c>
      <c r="F243" s="56" t="s">
        <v>105</v>
      </c>
      <c r="G243" s="56">
        <v>0</v>
      </c>
      <c r="H243" s="56" t="s">
        <v>194</v>
      </c>
      <c r="I243" s="56" t="s">
        <v>783</v>
      </c>
      <c r="J243" s="56" t="s">
        <v>276</v>
      </c>
      <c r="K243" s="56" t="s">
        <v>277</v>
      </c>
      <c r="L243" s="56" t="s">
        <v>278</v>
      </c>
      <c r="M243" s="56">
        <v>5300000</v>
      </c>
      <c r="N243" s="56"/>
      <c r="O243" s="56"/>
      <c r="P243" s="56"/>
      <c r="Q243" s="56"/>
      <c r="R243" s="56"/>
      <c r="S243" s="56">
        <v>21000000</v>
      </c>
      <c r="T24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244" spans="1:20" x14ac:dyDescent="0.3">
      <c r="A244" s="1">
        <v>42893</v>
      </c>
      <c r="B244" s="56">
        <v>601872</v>
      </c>
      <c r="C244" s="56" t="s">
        <v>146</v>
      </c>
      <c r="D244" s="56" t="s">
        <v>1014</v>
      </c>
      <c r="E244" s="56" t="s">
        <v>240</v>
      </c>
      <c r="F244" s="56" t="s">
        <v>105</v>
      </c>
      <c r="G244" s="56">
        <v>0</v>
      </c>
      <c r="H244" s="56" t="s">
        <v>194</v>
      </c>
      <c r="I244" s="56" t="s">
        <v>1024</v>
      </c>
      <c r="J244" s="56" t="s">
        <v>276</v>
      </c>
      <c r="K244" s="56" t="s">
        <v>277</v>
      </c>
      <c r="L244" s="56" t="s">
        <v>278</v>
      </c>
      <c r="M244" s="56">
        <v>65540800</v>
      </c>
      <c r="N244" s="56"/>
      <c r="O244" s="56"/>
      <c r="P244" s="56"/>
      <c r="Q244" s="56"/>
      <c r="R244" s="56"/>
      <c r="S244" s="56">
        <v>250000000</v>
      </c>
      <c r="T24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245" spans="1:20" x14ac:dyDescent="0.3">
      <c r="A245" s="1">
        <v>42893</v>
      </c>
      <c r="B245" s="56">
        <v>601872</v>
      </c>
      <c r="C245" s="56" t="s">
        <v>146</v>
      </c>
      <c r="D245" s="56" t="s">
        <v>1014</v>
      </c>
      <c r="E245" s="56" t="s">
        <v>240</v>
      </c>
      <c r="F245" s="56" t="s">
        <v>188</v>
      </c>
      <c r="G245" s="56">
        <v>1</v>
      </c>
      <c r="H245" s="56" t="s">
        <v>1020</v>
      </c>
      <c r="I245" s="56" t="s">
        <v>195</v>
      </c>
      <c r="J245" s="56" t="s">
        <v>276</v>
      </c>
      <c r="K245" s="56" t="s">
        <v>277</v>
      </c>
      <c r="L245" s="56" t="s">
        <v>278</v>
      </c>
      <c r="M245" s="56"/>
      <c r="N245" s="56"/>
      <c r="O245" s="56"/>
      <c r="P245" s="56"/>
      <c r="Q245" s="56"/>
      <c r="R245" s="56"/>
      <c r="S245" s="56">
        <v>4</v>
      </c>
      <c r="T24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 Business Case and Financial Model Review</v>
      </c>
    </row>
    <row r="246" spans="1:20" x14ac:dyDescent="0.3">
      <c r="A246" s="1">
        <v>42893</v>
      </c>
      <c r="B246" s="56">
        <v>601872</v>
      </c>
      <c r="C246" s="56" t="s">
        <v>146</v>
      </c>
      <c r="D246" s="56" t="s">
        <v>1014</v>
      </c>
      <c r="E246" s="56" t="s">
        <v>240</v>
      </c>
      <c r="F246" s="56" t="s">
        <v>110</v>
      </c>
      <c r="G246" s="56">
        <v>1</v>
      </c>
      <c r="H246" s="56" t="s">
        <v>1020</v>
      </c>
      <c r="I246" s="56" t="s">
        <v>112</v>
      </c>
      <c r="J246" s="56" t="s">
        <v>276</v>
      </c>
      <c r="K246" s="56" t="s">
        <v>277</v>
      </c>
      <c r="L246" s="56" t="s">
        <v>278</v>
      </c>
      <c r="M246" s="56"/>
      <c r="N246" s="56"/>
      <c r="O246" s="56"/>
      <c r="P246" s="56"/>
      <c r="Q246" s="56"/>
      <c r="R246" s="56"/>
      <c r="S246" s="56">
        <v>4</v>
      </c>
      <c r="T24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 Business Case and Financial Model Review</v>
      </c>
    </row>
    <row r="247" spans="1:20" x14ac:dyDescent="0.3">
      <c r="A247" s="1">
        <v>42893</v>
      </c>
      <c r="B247" s="56">
        <v>601872</v>
      </c>
      <c r="C247" s="56" t="s">
        <v>146</v>
      </c>
      <c r="D247" s="56" t="s">
        <v>1014</v>
      </c>
      <c r="E247" s="56" t="s">
        <v>240</v>
      </c>
      <c r="F247" s="56" t="s">
        <v>188</v>
      </c>
      <c r="G247" s="56">
        <v>1</v>
      </c>
      <c r="H247" s="56" t="s">
        <v>1020</v>
      </c>
      <c r="I247" s="56" t="s">
        <v>238</v>
      </c>
      <c r="J247" s="56" t="s">
        <v>276</v>
      </c>
      <c r="K247" s="56" t="s">
        <v>277</v>
      </c>
      <c r="L247" s="56" t="s">
        <v>278</v>
      </c>
      <c r="M247" s="56"/>
      <c r="N247" s="56"/>
      <c r="O247" s="56"/>
      <c r="P247" s="56"/>
      <c r="Q247" s="56"/>
      <c r="R247" s="56"/>
      <c r="S247" s="56">
        <v>2</v>
      </c>
      <c r="T24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 Business Case and Financial Model Review</v>
      </c>
    </row>
    <row r="248" spans="1:20" x14ac:dyDescent="0.3">
      <c r="A248" s="1">
        <v>42893</v>
      </c>
      <c r="B248" s="56">
        <v>601872</v>
      </c>
      <c r="C248" s="56" t="s">
        <v>146</v>
      </c>
      <c r="D248" s="56" t="s">
        <v>1014</v>
      </c>
      <c r="E248" s="56" t="s">
        <v>240</v>
      </c>
      <c r="F248" s="56" t="s">
        <v>188</v>
      </c>
      <c r="G248" s="56">
        <v>1</v>
      </c>
      <c r="H248" s="56" t="s">
        <v>1022</v>
      </c>
      <c r="I248" s="56" t="s">
        <v>238</v>
      </c>
      <c r="J248" s="56" t="s">
        <v>276</v>
      </c>
      <c r="K248" s="56" t="s">
        <v>277</v>
      </c>
      <c r="L248" s="56" t="s">
        <v>278</v>
      </c>
      <c r="M248" s="56"/>
      <c r="N248" s="56"/>
      <c r="O248" s="56"/>
      <c r="P248" s="56"/>
      <c r="Q248" s="56"/>
      <c r="R248" s="56"/>
      <c r="S248" s="56">
        <v>4</v>
      </c>
      <c r="T24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  Market Research and Customer Education</v>
      </c>
    </row>
    <row r="249" spans="1:20" x14ac:dyDescent="0.3">
      <c r="A249" s="1">
        <v>42893</v>
      </c>
      <c r="B249" s="56">
        <v>601872</v>
      </c>
      <c r="C249" s="56" t="s">
        <v>146</v>
      </c>
      <c r="D249" s="56" t="s">
        <v>1014</v>
      </c>
      <c r="E249" s="56" t="s">
        <v>240</v>
      </c>
      <c r="F249" s="56" t="s">
        <v>110</v>
      </c>
      <c r="G249" s="56">
        <v>0</v>
      </c>
      <c r="H249" s="56" t="s">
        <v>1016</v>
      </c>
      <c r="I249" s="56" t="s">
        <v>1017</v>
      </c>
      <c r="J249" s="56" t="s">
        <v>276</v>
      </c>
      <c r="K249" s="56" t="s">
        <v>277</v>
      </c>
      <c r="L249" s="56" t="s">
        <v>278</v>
      </c>
      <c r="M249" s="56">
        <v>24</v>
      </c>
      <c r="N249" s="56"/>
      <c r="O249" s="56"/>
      <c r="P249" s="56"/>
      <c r="Q249" s="56"/>
      <c r="R249" s="56"/>
      <c r="S249" s="56">
        <v>114</v>
      </c>
      <c r="T24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3: Customer Activation</v>
      </c>
    </row>
    <row r="250" spans="1:20" x14ac:dyDescent="0.3">
      <c r="A250" s="1">
        <v>42893</v>
      </c>
      <c r="B250" s="56">
        <v>601872</v>
      </c>
      <c r="C250" s="56" t="s">
        <v>146</v>
      </c>
      <c r="D250" s="56" t="s">
        <v>1014</v>
      </c>
      <c r="E250" s="56" t="s">
        <v>240</v>
      </c>
      <c r="F250" s="56" t="s">
        <v>188</v>
      </c>
      <c r="G250" s="56">
        <v>0</v>
      </c>
      <c r="H250" s="56" t="s">
        <v>1016</v>
      </c>
      <c r="I250" s="56" t="s">
        <v>1021</v>
      </c>
      <c r="J250" s="56" t="s">
        <v>276</v>
      </c>
      <c r="K250" s="56" t="s">
        <v>277</v>
      </c>
      <c r="L250" s="56" t="s">
        <v>278</v>
      </c>
      <c r="M250" s="56"/>
      <c r="N250" s="56"/>
      <c r="O250" s="56"/>
      <c r="P250" s="56"/>
      <c r="Q250" s="56"/>
      <c r="R250" s="56"/>
      <c r="S250" s="56">
        <v>4000</v>
      </c>
      <c r="T25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3: Customer Activation</v>
      </c>
    </row>
    <row r="251" spans="1:20" x14ac:dyDescent="0.3">
      <c r="A251" s="1">
        <v>42893</v>
      </c>
      <c r="B251" s="56">
        <v>601872</v>
      </c>
      <c r="C251" s="56" t="s">
        <v>146</v>
      </c>
      <c r="D251" s="56" t="s">
        <v>1014</v>
      </c>
      <c r="E251" s="56" t="s">
        <v>240</v>
      </c>
      <c r="F251" s="56" t="s">
        <v>110</v>
      </c>
      <c r="G251" s="56">
        <v>0</v>
      </c>
      <c r="H251" s="56" t="s">
        <v>1016</v>
      </c>
      <c r="I251" s="56" t="s">
        <v>782</v>
      </c>
      <c r="J251" s="56" t="s">
        <v>276</v>
      </c>
      <c r="K251" s="56" t="s">
        <v>277</v>
      </c>
      <c r="L251" s="56" t="s">
        <v>278</v>
      </c>
      <c r="M251" s="56">
        <v>6100000</v>
      </c>
      <c r="N251" s="56"/>
      <c r="O251" s="56"/>
      <c r="P251" s="56"/>
      <c r="Q251" s="56"/>
      <c r="R251" s="56"/>
      <c r="S251" s="56">
        <v>2000000</v>
      </c>
      <c r="T25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3: Customer Activation</v>
      </c>
    </row>
    <row r="252" spans="1:20" x14ac:dyDescent="0.3">
      <c r="A252" s="1">
        <v>42893</v>
      </c>
      <c r="B252" s="56">
        <v>601872</v>
      </c>
      <c r="C252" s="56" t="s">
        <v>146</v>
      </c>
      <c r="D252" s="56" t="s">
        <v>1014</v>
      </c>
      <c r="E252" s="56" t="s">
        <v>240</v>
      </c>
      <c r="F252" s="56" t="s">
        <v>188</v>
      </c>
      <c r="G252" s="56">
        <v>1</v>
      </c>
      <c r="H252" s="56" t="s">
        <v>1016</v>
      </c>
      <c r="I252" s="56" t="s">
        <v>238</v>
      </c>
      <c r="J252" s="56" t="s">
        <v>276</v>
      </c>
      <c r="K252" s="56" t="s">
        <v>277</v>
      </c>
      <c r="L252" s="56" t="s">
        <v>278</v>
      </c>
      <c r="M252" s="56"/>
      <c r="N252" s="56"/>
      <c r="O252" s="56"/>
      <c r="P252" s="56"/>
      <c r="Q252" s="56"/>
      <c r="R252" s="56"/>
      <c r="S252" s="56">
        <v>4</v>
      </c>
      <c r="T25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3: Customer Activation</v>
      </c>
    </row>
    <row r="253" spans="1:20" x14ac:dyDescent="0.3">
      <c r="A253" s="1">
        <v>42893</v>
      </c>
      <c r="B253" s="56">
        <v>601872</v>
      </c>
      <c r="C253" s="56" t="s">
        <v>146</v>
      </c>
      <c r="D253" s="56" t="s">
        <v>1014</v>
      </c>
      <c r="E253" s="56" t="s">
        <v>240</v>
      </c>
      <c r="F253" s="56" t="s">
        <v>110</v>
      </c>
      <c r="G253" s="56">
        <v>0</v>
      </c>
      <c r="H253" s="56" t="s">
        <v>1019</v>
      </c>
      <c r="I253" s="56" t="s">
        <v>767</v>
      </c>
      <c r="J253" s="56" t="s">
        <v>276</v>
      </c>
      <c r="K253" s="56" t="s">
        <v>277</v>
      </c>
      <c r="L253" s="56" t="s">
        <v>278</v>
      </c>
      <c r="M253" s="56">
        <v>40</v>
      </c>
      <c r="N253" s="56"/>
      <c r="O253" s="56"/>
      <c r="P253" s="56"/>
      <c r="Q253" s="56"/>
      <c r="R253" s="56"/>
      <c r="S253" s="56">
        <v>250</v>
      </c>
      <c r="T25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4: Agent Management &amp; Risk Review</v>
      </c>
    </row>
    <row r="254" spans="1:20" x14ac:dyDescent="0.3">
      <c r="A254" s="1">
        <v>42893</v>
      </c>
      <c r="B254" s="56">
        <v>601872</v>
      </c>
      <c r="C254" s="56" t="s">
        <v>146</v>
      </c>
      <c r="D254" s="56" t="s">
        <v>1014</v>
      </c>
      <c r="E254" s="56" t="s">
        <v>240</v>
      </c>
      <c r="F254" s="56" t="s">
        <v>110</v>
      </c>
      <c r="G254" s="56">
        <v>1</v>
      </c>
      <c r="H254" s="56" t="s">
        <v>1019</v>
      </c>
      <c r="I254" s="56" t="s">
        <v>557</v>
      </c>
      <c r="J254" s="56" t="s">
        <v>276</v>
      </c>
      <c r="K254" s="56" t="s">
        <v>277</v>
      </c>
      <c r="L254" s="56" t="s">
        <v>278</v>
      </c>
      <c r="M254" s="56">
        <v>54000</v>
      </c>
      <c r="N254" s="56"/>
      <c r="O254" s="56"/>
      <c r="P254" s="56"/>
      <c r="Q254" s="56"/>
      <c r="R254" s="56"/>
      <c r="S254" s="56">
        <v>180000</v>
      </c>
      <c r="T25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4: Agent Management &amp; Risk Review</v>
      </c>
    </row>
    <row r="255" spans="1:20" x14ac:dyDescent="0.3">
      <c r="A255" s="1">
        <v>42893</v>
      </c>
      <c r="B255" s="56">
        <v>601872</v>
      </c>
      <c r="C255" s="56" t="s">
        <v>146</v>
      </c>
      <c r="D255" s="56" t="s">
        <v>1014</v>
      </c>
      <c r="E255" s="56" t="s">
        <v>240</v>
      </c>
      <c r="F255" s="56" t="s">
        <v>188</v>
      </c>
      <c r="G255" s="56">
        <v>1</v>
      </c>
      <c r="H255" s="56" t="s">
        <v>1019</v>
      </c>
      <c r="I255" s="56" t="s">
        <v>351</v>
      </c>
      <c r="J255" s="56" t="s">
        <v>276</v>
      </c>
      <c r="K255" s="56" t="s">
        <v>277</v>
      </c>
      <c r="L255" s="56" t="s">
        <v>278</v>
      </c>
      <c r="M255" s="56"/>
      <c r="N255" s="56"/>
      <c r="O255" s="56"/>
      <c r="P255" s="56"/>
      <c r="Q255" s="56"/>
      <c r="R255" s="56"/>
      <c r="S255" s="56">
        <v>2</v>
      </c>
      <c r="T25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4: Agent Management &amp; Risk Review</v>
      </c>
    </row>
    <row r="256" spans="1:20" x14ac:dyDescent="0.3">
      <c r="A256" s="1">
        <v>42893</v>
      </c>
      <c r="B256" s="56">
        <v>601872</v>
      </c>
      <c r="C256" s="56" t="s">
        <v>146</v>
      </c>
      <c r="D256" s="56" t="s">
        <v>1014</v>
      </c>
      <c r="E256" s="56" t="s">
        <v>240</v>
      </c>
      <c r="F256" s="56" t="s">
        <v>188</v>
      </c>
      <c r="G256" s="56">
        <v>1</v>
      </c>
      <c r="H256" s="56" t="s">
        <v>1019</v>
      </c>
      <c r="I256" s="56" t="s">
        <v>195</v>
      </c>
      <c r="J256" s="56" t="s">
        <v>276</v>
      </c>
      <c r="K256" s="56" t="s">
        <v>277</v>
      </c>
      <c r="L256" s="56" t="s">
        <v>278</v>
      </c>
      <c r="M256" s="56"/>
      <c r="N256" s="56"/>
      <c r="O256" s="56"/>
      <c r="P256" s="56"/>
      <c r="Q256" s="56"/>
      <c r="R256" s="56"/>
      <c r="S256" s="56">
        <v>6</v>
      </c>
      <c r="T25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4: Agent Management &amp; Risk Review</v>
      </c>
    </row>
    <row r="257" spans="1:20" x14ac:dyDescent="0.3">
      <c r="A257" s="1">
        <v>42893</v>
      </c>
      <c r="B257" s="56">
        <v>601872</v>
      </c>
      <c r="C257" s="56" t="s">
        <v>146</v>
      </c>
      <c r="D257" s="56" t="s">
        <v>1014</v>
      </c>
      <c r="E257" s="56" t="s">
        <v>240</v>
      </c>
      <c r="F257" s="56" t="s">
        <v>110</v>
      </c>
      <c r="G257" s="56">
        <v>1</v>
      </c>
      <c r="H257" s="56" t="s">
        <v>1019</v>
      </c>
      <c r="I257" s="56" t="s">
        <v>112</v>
      </c>
      <c r="J257" s="56" t="s">
        <v>276</v>
      </c>
      <c r="K257" s="56" t="s">
        <v>277</v>
      </c>
      <c r="L257" s="56" t="s">
        <v>278</v>
      </c>
      <c r="M257" s="56"/>
      <c r="N257" s="56"/>
      <c r="O257" s="56"/>
      <c r="P257" s="56"/>
      <c r="Q257" s="56"/>
      <c r="R257" s="56"/>
      <c r="S257" s="56">
        <v>4</v>
      </c>
      <c r="T25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4: Agent Management &amp; Risk Review</v>
      </c>
    </row>
    <row r="258" spans="1:20" x14ac:dyDescent="0.3">
      <c r="A258" s="1">
        <v>42893</v>
      </c>
      <c r="B258" s="56">
        <v>601872</v>
      </c>
      <c r="C258" s="56" t="s">
        <v>146</v>
      </c>
      <c r="D258" s="56" t="s">
        <v>1014</v>
      </c>
      <c r="E258" s="56" t="s">
        <v>240</v>
      </c>
      <c r="F258" s="56" t="s">
        <v>188</v>
      </c>
      <c r="G258" s="56">
        <v>1</v>
      </c>
      <c r="H258" s="56" t="s">
        <v>1019</v>
      </c>
      <c r="I258" s="56" t="s">
        <v>238</v>
      </c>
      <c r="J258" s="56" t="s">
        <v>276</v>
      </c>
      <c r="K258" s="56" t="s">
        <v>277</v>
      </c>
      <c r="L258" s="56" t="s">
        <v>278</v>
      </c>
      <c r="M258" s="56"/>
      <c r="N258" s="56"/>
      <c r="O258" s="56"/>
      <c r="P258" s="56"/>
      <c r="Q258" s="56"/>
      <c r="R258" s="56"/>
      <c r="S258" s="56">
        <v>4</v>
      </c>
      <c r="T25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4: Agent Management &amp; Risk Review</v>
      </c>
    </row>
    <row r="259" spans="1:20" x14ac:dyDescent="0.3">
      <c r="A259" s="1">
        <v>42893</v>
      </c>
      <c r="B259" s="56">
        <v>601872</v>
      </c>
      <c r="C259" s="56" t="s">
        <v>146</v>
      </c>
      <c r="D259" s="56" t="s">
        <v>1014</v>
      </c>
      <c r="E259" s="56" t="s">
        <v>240</v>
      </c>
      <c r="F259" s="56" t="s">
        <v>110</v>
      </c>
      <c r="G259" s="56">
        <v>1</v>
      </c>
      <c r="H259" s="56" t="s">
        <v>1019</v>
      </c>
      <c r="I259" s="56" t="s">
        <v>1023</v>
      </c>
      <c r="J259" s="56" t="s">
        <v>276</v>
      </c>
      <c r="K259" s="56" t="s">
        <v>277</v>
      </c>
      <c r="L259" s="56" t="s">
        <v>278</v>
      </c>
      <c r="M259" s="56"/>
      <c r="N259" s="56"/>
      <c r="O259" s="56"/>
      <c r="P259" s="56"/>
      <c r="Q259" s="56"/>
      <c r="R259" s="56"/>
      <c r="S259" s="56">
        <v>4</v>
      </c>
      <c r="T25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4: Agent Management &amp; Risk Review</v>
      </c>
    </row>
    <row r="260" spans="1:20" x14ac:dyDescent="0.3">
      <c r="A260" s="1">
        <v>42893</v>
      </c>
      <c r="B260" s="56">
        <v>601872</v>
      </c>
      <c r="C260" s="56" t="s">
        <v>146</v>
      </c>
      <c r="D260" s="56" t="s">
        <v>1014</v>
      </c>
      <c r="E260" s="56" t="s">
        <v>240</v>
      </c>
      <c r="F260" s="56" t="s">
        <v>188</v>
      </c>
      <c r="G260" s="56">
        <v>1</v>
      </c>
      <c r="H260" s="56" t="s">
        <v>1019</v>
      </c>
      <c r="I260" s="56" t="s">
        <v>930</v>
      </c>
      <c r="J260" s="56" t="s">
        <v>276</v>
      </c>
      <c r="K260" s="56" t="s">
        <v>277</v>
      </c>
      <c r="L260" s="56" t="s">
        <v>278</v>
      </c>
      <c r="M260" s="56"/>
      <c r="N260" s="56"/>
      <c r="O260" s="56"/>
      <c r="P260" s="56"/>
      <c r="Q260" s="56"/>
      <c r="R260" s="56"/>
      <c r="S260" s="56">
        <v>4</v>
      </c>
      <c r="T26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4: Agent Management &amp; Risk Review</v>
      </c>
    </row>
    <row r="261" spans="1:20" x14ac:dyDescent="0.3">
      <c r="A261" s="1">
        <v>42893</v>
      </c>
      <c r="B261" s="56">
        <v>601936</v>
      </c>
      <c r="C261" s="56" t="s">
        <v>146</v>
      </c>
      <c r="D261" s="56" t="s">
        <v>1053</v>
      </c>
      <c r="E261" s="56" t="s">
        <v>240</v>
      </c>
      <c r="F261" s="56" t="s">
        <v>105</v>
      </c>
      <c r="G261" s="56">
        <v>1</v>
      </c>
      <c r="H261" s="56" t="s">
        <v>194</v>
      </c>
      <c r="I261" s="56" t="s">
        <v>691</v>
      </c>
      <c r="J261" s="56" t="s">
        <v>276</v>
      </c>
      <c r="K261" s="56" t="s">
        <v>277</v>
      </c>
      <c r="L261" s="56" t="s">
        <v>278</v>
      </c>
      <c r="M261" s="56">
        <v>0</v>
      </c>
      <c r="N261" s="56"/>
      <c r="O261" s="56"/>
      <c r="P261" s="56"/>
      <c r="Q261" s="56"/>
      <c r="R261" s="56"/>
      <c r="S261" s="56">
        <v>2000000</v>
      </c>
      <c r="T26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262" spans="1:20" x14ac:dyDescent="0.3">
      <c r="A262" s="1">
        <v>42893</v>
      </c>
      <c r="B262" s="56">
        <v>601936</v>
      </c>
      <c r="C262" s="56" t="s">
        <v>146</v>
      </c>
      <c r="D262" s="56" t="s">
        <v>1053</v>
      </c>
      <c r="E262" s="56" t="s">
        <v>240</v>
      </c>
      <c r="F262" s="56" t="s">
        <v>105</v>
      </c>
      <c r="G262" s="56">
        <v>1</v>
      </c>
      <c r="H262" s="56" t="s">
        <v>194</v>
      </c>
      <c r="I262" s="56" t="s">
        <v>1057</v>
      </c>
      <c r="J262" s="56" t="s">
        <v>276</v>
      </c>
      <c r="K262" s="56" t="s">
        <v>277</v>
      </c>
      <c r="L262" s="56" t="s">
        <v>278</v>
      </c>
      <c r="M262" s="56">
        <v>0</v>
      </c>
      <c r="N262" s="56"/>
      <c r="O262" s="56"/>
      <c r="P262" s="56"/>
      <c r="Q262" s="56"/>
      <c r="R262" s="56"/>
      <c r="S262" s="56">
        <v>1000000</v>
      </c>
      <c r="T26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263" spans="1:20" x14ac:dyDescent="0.3">
      <c r="A263" s="1">
        <v>42893</v>
      </c>
      <c r="B263" s="56">
        <v>601936</v>
      </c>
      <c r="C263" s="56" t="s">
        <v>146</v>
      </c>
      <c r="D263" s="56" t="s">
        <v>1053</v>
      </c>
      <c r="E263" s="56" t="s">
        <v>240</v>
      </c>
      <c r="F263" s="56" t="s">
        <v>105</v>
      </c>
      <c r="G263" s="56">
        <v>1</v>
      </c>
      <c r="H263" s="56" t="s">
        <v>194</v>
      </c>
      <c r="I263" s="56" t="s">
        <v>760</v>
      </c>
      <c r="J263" s="56" t="s">
        <v>276</v>
      </c>
      <c r="K263" s="56" t="s">
        <v>277</v>
      </c>
      <c r="L263" s="56" t="s">
        <v>278</v>
      </c>
      <c r="M263" s="56">
        <v>0</v>
      </c>
      <c r="N263" s="56"/>
      <c r="O263" s="56"/>
      <c r="P263" s="56"/>
      <c r="Q263" s="56"/>
      <c r="R263" s="56"/>
      <c r="S263" s="56">
        <v>13800000</v>
      </c>
      <c r="T26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264" spans="1:20" x14ac:dyDescent="0.3">
      <c r="A264" s="1">
        <v>42893</v>
      </c>
      <c r="B264" s="56">
        <v>601936</v>
      </c>
      <c r="C264" s="56" t="s">
        <v>146</v>
      </c>
      <c r="D264" s="56" t="s">
        <v>1053</v>
      </c>
      <c r="E264" s="56" t="s">
        <v>240</v>
      </c>
      <c r="F264" s="56" t="s">
        <v>188</v>
      </c>
      <c r="G264" s="56">
        <v>1</v>
      </c>
      <c r="H264" s="56" t="s">
        <v>241</v>
      </c>
      <c r="I264" s="56" t="s">
        <v>195</v>
      </c>
      <c r="J264" s="56" t="s">
        <v>276</v>
      </c>
      <c r="K264" s="56" t="s">
        <v>277</v>
      </c>
      <c r="L264" s="56" t="s">
        <v>278</v>
      </c>
      <c r="M264" s="56"/>
      <c r="N264" s="56"/>
      <c r="O264" s="56"/>
      <c r="P264" s="56"/>
      <c r="Q264" s="56"/>
      <c r="R264" s="56"/>
      <c r="S264" s="56">
        <v>4</v>
      </c>
      <c r="T26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65" spans="1:20" x14ac:dyDescent="0.3">
      <c r="A265" s="1">
        <v>42893</v>
      </c>
      <c r="B265" s="56">
        <v>601936</v>
      </c>
      <c r="C265" s="56" t="s">
        <v>146</v>
      </c>
      <c r="D265" s="56" t="s">
        <v>1053</v>
      </c>
      <c r="E265" s="56" t="s">
        <v>240</v>
      </c>
      <c r="F265" s="56" t="s">
        <v>110</v>
      </c>
      <c r="G265" s="56">
        <v>1</v>
      </c>
      <c r="H265" s="56" t="s">
        <v>241</v>
      </c>
      <c r="I265" s="56" t="s">
        <v>112</v>
      </c>
      <c r="J265" s="56" t="s">
        <v>276</v>
      </c>
      <c r="K265" s="56" t="s">
        <v>277</v>
      </c>
      <c r="L265" s="56" t="s">
        <v>278</v>
      </c>
      <c r="M265" s="56">
        <v>0</v>
      </c>
      <c r="N265" s="56"/>
      <c r="O265" s="56"/>
      <c r="P265" s="56"/>
      <c r="Q265" s="56"/>
      <c r="R265" s="56"/>
      <c r="S265" s="56">
        <v>2</v>
      </c>
      <c r="T26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66" spans="1:20" x14ac:dyDescent="0.3">
      <c r="A266" s="1">
        <v>42893</v>
      </c>
      <c r="B266" s="56">
        <v>601936</v>
      </c>
      <c r="C266" s="56" t="s">
        <v>146</v>
      </c>
      <c r="D266" s="56" t="s">
        <v>1053</v>
      </c>
      <c r="E266" s="56" t="s">
        <v>240</v>
      </c>
      <c r="F266" s="56" t="s">
        <v>188</v>
      </c>
      <c r="G266" s="56">
        <v>1</v>
      </c>
      <c r="H266" s="56" t="s">
        <v>241</v>
      </c>
      <c r="I266" s="56" t="s">
        <v>238</v>
      </c>
      <c r="J266" s="56" t="s">
        <v>276</v>
      </c>
      <c r="K266" s="56" t="s">
        <v>277</v>
      </c>
      <c r="L266" s="56" t="s">
        <v>278</v>
      </c>
      <c r="M266" s="56"/>
      <c r="N266" s="56"/>
      <c r="O266" s="56"/>
      <c r="P266" s="56"/>
      <c r="Q266" s="56"/>
      <c r="R266" s="56"/>
      <c r="S266" s="56">
        <v>2</v>
      </c>
      <c r="T26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67" spans="1:20" x14ac:dyDescent="0.3">
      <c r="A267" s="1">
        <v>42893</v>
      </c>
      <c r="B267" s="56">
        <v>601936</v>
      </c>
      <c r="C267" s="56" t="s">
        <v>146</v>
      </c>
      <c r="D267" s="56" t="s">
        <v>1053</v>
      </c>
      <c r="E267" s="56" t="s">
        <v>240</v>
      </c>
      <c r="F267" s="56" t="s">
        <v>188</v>
      </c>
      <c r="G267" s="56">
        <v>1</v>
      </c>
      <c r="H267" s="56" t="s">
        <v>552</v>
      </c>
      <c r="I267" s="56" t="s">
        <v>447</v>
      </c>
      <c r="J267" s="56" t="s">
        <v>276</v>
      </c>
      <c r="K267" s="56" t="s">
        <v>277</v>
      </c>
      <c r="L267" s="56" t="s">
        <v>278</v>
      </c>
      <c r="M267" s="56"/>
      <c r="N267" s="56"/>
      <c r="O267" s="56"/>
      <c r="P267" s="56"/>
      <c r="Q267" s="56"/>
      <c r="R267" s="56"/>
      <c r="S267" s="56">
        <v>4</v>
      </c>
      <c r="T26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268" spans="1:20" x14ac:dyDescent="0.3">
      <c r="A268" s="1">
        <v>42893</v>
      </c>
      <c r="B268" s="56">
        <v>601936</v>
      </c>
      <c r="C268" s="56" t="s">
        <v>146</v>
      </c>
      <c r="D268" s="56" t="s">
        <v>1053</v>
      </c>
      <c r="E268" s="56" t="s">
        <v>240</v>
      </c>
      <c r="F268" s="56" t="s">
        <v>110</v>
      </c>
      <c r="G268" s="56">
        <v>1</v>
      </c>
      <c r="H268" s="56" t="s">
        <v>552</v>
      </c>
      <c r="I268" s="56" t="s">
        <v>253</v>
      </c>
      <c r="J268" s="56" t="s">
        <v>276</v>
      </c>
      <c r="K268" s="56" t="s">
        <v>277</v>
      </c>
      <c r="L268" s="56" t="s">
        <v>278</v>
      </c>
      <c r="M268" s="56">
        <v>0</v>
      </c>
      <c r="N268" s="56"/>
      <c r="O268" s="56"/>
      <c r="P268" s="56"/>
      <c r="Q268" s="56"/>
      <c r="R268" s="56"/>
      <c r="S268" s="56">
        <v>4</v>
      </c>
      <c r="T26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269" spans="1:20" x14ac:dyDescent="0.3">
      <c r="A269" s="1">
        <v>42893</v>
      </c>
      <c r="B269" s="56">
        <v>601936</v>
      </c>
      <c r="C269" s="56" t="s">
        <v>146</v>
      </c>
      <c r="D269" s="56" t="s">
        <v>1053</v>
      </c>
      <c r="E269" s="56" t="s">
        <v>240</v>
      </c>
      <c r="F269" s="56" t="s">
        <v>188</v>
      </c>
      <c r="G269" s="56">
        <v>1</v>
      </c>
      <c r="H269" s="56" t="s">
        <v>552</v>
      </c>
      <c r="I269" s="56" t="s">
        <v>238</v>
      </c>
      <c r="J269" s="56" t="s">
        <v>276</v>
      </c>
      <c r="K269" s="56" t="s">
        <v>277</v>
      </c>
      <c r="L269" s="56" t="s">
        <v>278</v>
      </c>
      <c r="M269" s="56"/>
      <c r="N269" s="56"/>
      <c r="O269" s="56"/>
      <c r="P269" s="56"/>
      <c r="Q269" s="56"/>
      <c r="R269" s="56"/>
      <c r="S269" s="56">
        <v>4</v>
      </c>
      <c r="T26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v>
      </c>
    </row>
    <row r="270" spans="1:20" x14ac:dyDescent="0.3">
      <c r="A270" s="1">
        <v>42893</v>
      </c>
      <c r="B270" s="56">
        <v>601936</v>
      </c>
      <c r="C270" s="56" t="s">
        <v>146</v>
      </c>
      <c r="D270" s="56" t="s">
        <v>1053</v>
      </c>
      <c r="E270" s="56" t="s">
        <v>240</v>
      </c>
      <c r="F270" s="56" t="s">
        <v>110</v>
      </c>
      <c r="G270" s="56">
        <v>0</v>
      </c>
      <c r="H270" s="56" t="s">
        <v>920</v>
      </c>
      <c r="I270" s="56" t="s">
        <v>754</v>
      </c>
      <c r="J270" s="56" t="s">
        <v>276</v>
      </c>
      <c r="K270" s="56" t="s">
        <v>277</v>
      </c>
      <c r="L270" s="56" t="s">
        <v>278</v>
      </c>
      <c r="M270" s="56">
        <v>0</v>
      </c>
      <c r="N270" s="56"/>
      <c r="O270" s="56"/>
      <c r="P270" s="56"/>
      <c r="Q270" s="56"/>
      <c r="R270" s="56"/>
      <c r="S270" s="56">
        <v>2</v>
      </c>
      <c r="T27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3</v>
      </c>
    </row>
    <row r="271" spans="1:20" x14ac:dyDescent="0.3">
      <c r="A271" s="1">
        <v>42893</v>
      </c>
      <c r="B271" s="56">
        <v>601936</v>
      </c>
      <c r="C271" s="56" t="s">
        <v>146</v>
      </c>
      <c r="D271" s="56" t="s">
        <v>1053</v>
      </c>
      <c r="E271" s="56" t="s">
        <v>240</v>
      </c>
      <c r="F271" s="56" t="s">
        <v>188</v>
      </c>
      <c r="G271" s="56">
        <v>1</v>
      </c>
      <c r="H271" s="56" t="s">
        <v>920</v>
      </c>
      <c r="I271" s="56" t="s">
        <v>195</v>
      </c>
      <c r="J271" s="56" t="s">
        <v>276</v>
      </c>
      <c r="K271" s="56" t="s">
        <v>277</v>
      </c>
      <c r="L271" s="56" t="s">
        <v>278</v>
      </c>
      <c r="M271" s="56"/>
      <c r="N271" s="56"/>
      <c r="O271" s="56"/>
      <c r="P271" s="56"/>
      <c r="Q271" s="56"/>
      <c r="R271" s="56"/>
      <c r="S271" s="56">
        <v>4</v>
      </c>
      <c r="T27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3</v>
      </c>
    </row>
    <row r="272" spans="1:20" x14ac:dyDescent="0.3">
      <c r="A272" s="1">
        <v>42893</v>
      </c>
      <c r="B272" s="56">
        <v>601936</v>
      </c>
      <c r="C272" s="56" t="s">
        <v>146</v>
      </c>
      <c r="D272" s="56" t="s">
        <v>1053</v>
      </c>
      <c r="E272" s="56" t="s">
        <v>240</v>
      </c>
      <c r="F272" s="56" t="s">
        <v>188</v>
      </c>
      <c r="G272" s="56">
        <v>1</v>
      </c>
      <c r="H272" s="56" t="s">
        <v>920</v>
      </c>
      <c r="I272" s="56" t="s">
        <v>238</v>
      </c>
      <c r="J272" s="56" t="s">
        <v>276</v>
      </c>
      <c r="K272" s="56" t="s">
        <v>277</v>
      </c>
      <c r="L272" s="56" t="s">
        <v>278</v>
      </c>
      <c r="M272" s="56"/>
      <c r="N272" s="56"/>
      <c r="O272" s="56"/>
      <c r="P272" s="56"/>
      <c r="Q272" s="56"/>
      <c r="R272" s="56"/>
      <c r="S272" s="56">
        <v>2</v>
      </c>
      <c r="T27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3</v>
      </c>
    </row>
    <row r="273" spans="1:20" x14ac:dyDescent="0.3">
      <c r="A273" s="1">
        <v>42893</v>
      </c>
      <c r="B273" s="56">
        <v>601936</v>
      </c>
      <c r="C273" s="56" t="s">
        <v>146</v>
      </c>
      <c r="D273" s="56" t="s">
        <v>1053</v>
      </c>
      <c r="E273" s="56" t="s">
        <v>240</v>
      </c>
      <c r="F273" s="56" t="s">
        <v>110</v>
      </c>
      <c r="G273" s="56">
        <v>1</v>
      </c>
      <c r="H273" s="56" t="s">
        <v>1059</v>
      </c>
      <c r="I273" s="56" t="s">
        <v>557</v>
      </c>
      <c r="J273" s="56" t="s">
        <v>276</v>
      </c>
      <c r="K273" s="56" t="s">
        <v>277</v>
      </c>
      <c r="L273" s="56" t="s">
        <v>278</v>
      </c>
      <c r="M273" s="56">
        <v>0</v>
      </c>
      <c r="N273" s="56"/>
      <c r="O273" s="56"/>
      <c r="P273" s="56"/>
      <c r="Q273" s="56"/>
      <c r="R273" s="56"/>
      <c r="S273" s="56">
        <v>8100</v>
      </c>
      <c r="T27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4</v>
      </c>
    </row>
    <row r="274" spans="1:20" x14ac:dyDescent="0.3">
      <c r="A274" s="1">
        <v>42893</v>
      </c>
      <c r="B274" s="56">
        <v>601936</v>
      </c>
      <c r="C274" s="56" t="s">
        <v>146</v>
      </c>
      <c r="D274" s="56" t="s">
        <v>1053</v>
      </c>
      <c r="E274" s="56" t="s">
        <v>240</v>
      </c>
      <c r="F274" s="56" t="s">
        <v>188</v>
      </c>
      <c r="G274" s="56">
        <v>1</v>
      </c>
      <c r="H274" s="56" t="s">
        <v>1059</v>
      </c>
      <c r="I274" s="56" t="s">
        <v>195</v>
      </c>
      <c r="J274" s="56" t="s">
        <v>276</v>
      </c>
      <c r="K274" s="56" t="s">
        <v>277</v>
      </c>
      <c r="L274" s="56" t="s">
        <v>278</v>
      </c>
      <c r="M274" s="56"/>
      <c r="N274" s="56"/>
      <c r="O274" s="56"/>
      <c r="P274" s="56"/>
      <c r="Q274" s="56"/>
      <c r="R274" s="56"/>
      <c r="S274" s="56">
        <v>12</v>
      </c>
      <c r="T27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4</v>
      </c>
    </row>
    <row r="275" spans="1:20" x14ac:dyDescent="0.3">
      <c r="A275" s="1">
        <v>42893</v>
      </c>
      <c r="B275" s="56">
        <v>601936</v>
      </c>
      <c r="C275" s="56" t="s">
        <v>146</v>
      </c>
      <c r="D275" s="56" t="s">
        <v>1053</v>
      </c>
      <c r="E275" s="56" t="s">
        <v>240</v>
      </c>
      <c r="F275" s="56" t="s">
        <v>188</v>
      </c>
      <c r="G275" s="56">
        <v>1</v>
      </c>
      <c r="H275" s="56" t="s">
        <v>1059</v>
      </c>
      <c r="I275" s="56" t="s">
        <v>238</v>
      </c>
      <c r="J275" s="56" t="s">
        <v>276</v>
      </c>
      <c r="K275" s="56" t="s">
        <v>277</v>
      </c>
      <c r="L275" s="56" t="s">
        <v>278</v>
      </c>
      <c r="M275" s="56"/>
      <c r="N275" s="56"/>
      <c r="O275" s="56"/>
      <c r="P275" s="56"/>
      <c r="Q275" s="56"/>
      <c r="R275" s="56"/>
      <c r="S275" s="56">
        <v>12</v>
      </c>
      <c r="T27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4</v>
      </c>
    </row>
    <row r="276" spans="1:20" x14ac:dyDescent="0.3">
      <c r="A276" s="1">
        <v>42893</v>
      </c>
      <c r="B276" s="56">
        <v>601936</v>
      </c>
      <c r="C276" s="56" t="s">
        <v>146</v>
      </c>
      <c r="D276" s="56" t="s">
        <v>1053</v>
      </c>
      <c r="E276" s="56" t="s">
        <v>240</v>
      </c>
      <c r="F276" s="56" t="s">
        <v>110</v>
      </c>
      <c r="G276" s="56">
        <v>1</v>
      </c>
      <c r="H276" s="56" t="s">
        <v>1058</v>
      </c>
      <c r="I276" s="56" t="s">
        <v>465</v>
      </c>
      <c r="J276" s="56" t="s">
        <v>276</v>
      </c>
      <c r="K276" s="56" t="s">
        <v>277</v>
      </c>
      <c r="L276" s="56" t="s">
        <v>278</v>
      </c>
      <c r="M276" s="56">
        <v>0</v>
      </c>
      <c r="N276" s="56"/>
      <c r="O276" s="56"/>
      <c r="P276" s="56"/>
      <c r="Q276" s="56"/>
      <c r="R276" s="56"/>
      <c r="S276" s="56">
        <v>1000000</v>
      </c>
      <c r="T27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5</v>
      </c>
    </row>
    <row r="277" spans="1:20" x14ac:dyDescent="0.3">
      <c r="A277" s="1">
        <v>42893</v>
      </c>
      <c r="B277" s="56">
        <v>601936</v>
      </c>
      <c r="C277" s="56" t="s">
        <v>146</v>
      </c>
      <c r="D277" s="56" t="s">
        <v>1053</v>
      </c>
      <c r="E277" s="56" t="s">
        <v>240</v>
      </c>
      <c r="F277" s="56" t="s">
        <v>188</v>
      </c>
      <c r="G277" s="56">
        <v>1</v>
      </c>
      <c r="H277" s="56" t="s">
        <v>1058</v>
      </c>
      <c r="I277" s="56" t="s">
        <v>238</v>
      </c>
      <c r="J277" s="56" t="s">
        <v>276</v>
      </c>
      <c r="K277" s="56" t="s">
        <v>277</v>
      </c>
      <c r="L277" s="56" t="s">
        <v>278</v>
      </c>
      <c r="M277" s="56"/>
      <c r="N277" s="56"/>
      <c r="O277" s="56"/>
      <c r="P277" s="56"/>
      <c r="Q277" s="56"/>
      <c r="R277" s="56"/>
      <c r="S277" s="56">
        <v>6</v>
      </c>
      <c r="T27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5</v>
      </c>
    </row>
    <row r="278" spans="1:20" x14ac:dyDescent="0.3">
      <c r="A278" s="1">
        <v>42893</v>
      </c>
      <c r="B278" s="56">
        <v>601936</v>
      </c>
      <c r="C278" s="56" t="s">
        <v>146</v>
      </c>
      <c r="D278" s="56" t="s">
        <v>1053</v>
      </c>
      <c r="E278" s="56" t="s">
        <v>240</v>
      </c>
      <c r="F278" s="56" t="s">
        <v>110</v>
      </c>
      <c r="G278" s="56">
        <v>1</v>
      </c>
      <c r="H278" s="56" t="s">
        <v>1058</v>
      </c>
      <c r="I278" s="56" t="s">
        <v>255</v>
      </c>
      <c r="J278" s="56" t="s">
        <v>276</v>
      </c>
      <c r="K278" s="56" t="s">
        <v>277</v>
      </c>
      <c r="L278" s="56" t="s">
        <v>278</v>
      </c>
      <c r="M278" s="56">
        <v>0</v>
      </c>
      <c r="N278" s="56"/>
      <c r="O278" s="56"/>
      <c r="P278" s="56"/>
      <c r="Q278" s="56"/>
      <c r="R278" s="56"/>
      <c r="S278" s="56">
        <v>20000000</v>
      </c>
      <c r="T27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5</v>
      </c>
    </row>
    <row r="279" spans="1:20" x14ac:dyDescent="0.3">
      <c r="A279" s="1">
        <v>42893</v>
      </c>
      <c r="B279" s="56">
        <v>601936</v>
      </c>
      <c r="C279" s="56" t="s">
        <v>146</v>
      </c>
      <c r="D279" s="56" t="s">
        <v>1053</v>
      </c>
      <c r="E279" s="56" t="s">
        <v>240</v>
      </c>
      <c r="F279" s="56" t="s">
        <v>110</v>
      </c>
      <c r="G279" s="56">
        <v>1</v>
      </c>
      <c r="H279" s="56" t="s">
        <v>1060</v>
      </c>
      <c r="I279" s="56" t="s">
        <v>836</v>
      </c>
      <c r="J279" s="56" t="s">
        <v>276</v>
      </c>
      <c r="K279" s="56" t="s">
        <v>277</v>
      </c>
      <c r="L279" s="56" t="s">
        <v>278</v>
      </c>
      <c r="M279" s="56">
        <v>0</v>
      </c>
      <c r="N279" s="56"/>
      <c r="O279" s="56"/>
      <c r="P279" s="56"/>
      <c r="Q279" s="56"/>
      <c r="R279" s="56"/>
      <c r="S279" s="56">
        <v>14</v>
      </c>
      <c r="T27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6</v>
      </c>
    </row>
    <row r="280" spans="1:20" x14ac:dyDescent="0.3">
      <c r="A280" s="1">
        <v>42893</v>
      </c>
      <c r="B280" s="56">
        <v>601936</v>
      </c>
      <c r="C280" s="56" t="s">
        <v>146</v>
      </c>
      <c r="D280" s="56" t="s">
        <v>1053</v>
      </c>
      <c r="E280" s="56" t="s">
        <v>240</v>
      </c>
      <c r="F280" s="56" t="s">
        <v>188</v>
      </c>
      <c r="G280" s="56">
        <v>1</v>
      </c>
      <c r="H280" s="56" t="s">
        <v>1060</v>
      </c>
      <c r="I280" s="56" t="s">
        <v>238</v>
      </c>
      <c r="J280" s="56" t="s">
        <v>276</v>
      </c>
      <c r="K280" s="56" t="s">
        <v>277</v>
      </c>
      <c r="L280" s="56" t="s">
        <v>278</v>
      </c>
      <c r="M280" s="56"/>
      <c r="N280" s="56"/>
      <c r="O280" s="56"/>
      <c r="P280" s="56"/>
      <c r="Q280" s="56"/>
      <c r="R280" s="56"/>
      <c r="S280" s="56">
        <v>4</v>
      </c>
      <c r="T28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6</v>
      </c>
    </row>
    <row r="281" spans="1:20" x14ac:dyDescent="0.3">
      <c r="A281" s="1">
        <v>42893</v>
      </c>
      <c r="B281" s="56">
        <v>601936</v>
      </c>
      <c r="C281" s="56" t="s">
        <v>146</v>
      </c>
      <c r="D281" s="56" t="s">
        <v>1053</v>
      </c>
      <c r="E281" s="56" t="s">
        <v>240</v>
      </c>
      <c r="F281" s="56" t="s">
        <v>188</v>
      </c>
      <c r="G281" s="56">
        <v>1</v>
      </c>
      <c r="H281" s="56" t="s">
        <v>1060</v>
      </c>
      <c r="I281" s="56" t="s">
        <v>930</v>
      </c>
      <c r="J281" s="56" t="s">
        <v>276</v>
      </c>
      <c r="K281" s="56" t="s">
        <v>277</v>
      </c>
      <c r="L281" s="56" t="s">
        <v>278</v>
      </c>
      <c r="M281" s="56"/>
      <c r="N281" s="56"/>
      <c r="O281" s="56"/>
      <c r="P281" s="56"/>
      <c r="Q281" s="56"/>
      <c r="R281" s="56"/>
      <c r="S281" s="56">
        <v>14</v>
      </c>
      <c r="T28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6</v>
      </c>
    </row>
    <row r="282" spans="1:20" x14ac:dyDescent="0.3">
      <c r="A282" s="1">
        <v>42893</v>
      </c>
      <c r="B282" s="56">
        <v>601987</v>
      </c>
      <c r="C282" s="56" t="s">
        <v>146</v>
      </c>
      <c r="D282" s="56" t="s">
        <v>1025</v>
      </c>
      <c r="E282" s="56" t="s">
        <v>240</v>
      </c>
      <c r="F282" s="56" t="s">
        <v>105</v>
      </c>
      <c r="G282" s="56">
        <v>1</v>
      </c>
      <c r="H282" s="56" t="s">
        <v>194</v>
      </c>
      <c r="I282" s="56" t="s">
        <v>691</v>
      </c>
      <c r="J282" s="56" t="s">
        <v>276</v>
      </c>
      <c r="K282" s="56" t="s">
        <v>277</v>
      </c>
      <c r="L282" s="56" t="s">
        <v>278</v>
      </c>
      <c r="M282" s="56">
        <v>0</v>
      </c>
      <c r="N282" s="56"/>
      <c r="O282" s="56"/>
      <c r="P282" s="56"/>
      <c r="Q282" s="56"/>
      <c r="R282" s="56"/>
      <c r="S282" s="56">
        <v>43639800</v>
      </c>
      <c r="T28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283" spans="1:20" x14ac:dyDescent="0.3">
      <c r="A283" s="1">
        <v>42893</v>
      </c>
      <c r="B283" s="56">
        <v>601987</v>
      </c>
      <c r="C283" s="56" t="s">
        <v>146</v>
      </c>
      <c r="D283" s="56" t="s">
        <v>1025</v>
      </c>
      <c r="E283" s="56" t="s">
        <v>240</v>
      </c>
      <c r="F283" s="56" t="s">
        <v>105</v>
      </c>
      <c r="G283" s="56">
        <v>1</v>
      </c>
      <c r="H283" s="56" t="s">
        <v>194</v>
      </c>
      <c r="I283" s="56" t="s">
        <v>760</v>
      </c>
      <c r="J283" s="56" t="s">
        <v>276</v>
      </c>
      <c r="K283" s="56" t="s">
        <v>277</v>
      </c>
      <c r="L283" s="56" t="s">
        <v>278</v>
      </c>
      <c r="M283" s="56">
        <v>0</v>
      </c>
      <c r="N283" s="56"/>
      <c r="O283" s="56"/>
      <c r="P283" s="56"/>
      <c r="Q283" s="56"/>
      <c r="R283" s="56"/>
      <c r="S283" s="56">
        <v>70309950</v>
      </c>
      <c r="T28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284" spans="1:20" x14ac:dyDescent="0.3">
      <c r="A284" s="1">
        <v>42893</v>
      </c>
      <c r="B284" s="56">
        <v>601987</v>
      </c>
      <c r="C284" s="56" t="s">
        <v>146</v>
      </c>
      <c r="D284" s="56" t="s">
        <v>1025</v>
      </c>
      <c r="E284" s="56" t="s">
        <v>240</v>
      </c>
      <c r="F284" s="56" t="s">
        <v>110</v>
      </c>
      <c r="G284" s="56">
        <v>0</v>
      </c>
      <c r="H284" s="56" t="s">
        <v>241</v>
      </c>
      <c r="I284" s="56" t="s">
        <v>1028</v>
      </c>
      <c r="J284" s="56" t="s">
        <v>276</v>
      </c>
      <c r="K284" s="56" t="s">
        <v>277</v>
      </c>
      <c r="L284" s="56" t="s">
        <v>278</v>
      </c>
      <c r="M284" s="56"/>
      <c r="N284" s="56"/>
      <c r="O284" s="56"/>
      <c r="P284" s="56"/>
      <c r="Q284" s="56"/>
      <c r="R284" s="56"/>
      <c r="S284" s="56">
        <v>88480</v>
      </c>
      <c r="T28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85" spans="1:20" x14ac:dyDescent="0.3">
      <c r="A285" s="1">
        <v>42893</v>
      </c>
      <c r="B285" s="56">
        <v>601987</v>
      </c>
      <c r="C285" s="56" t="s">
        <v>146</v>
      </c>
      <c r="D285" s="56" t="s">
        <v>1025</v>
      </c>
      <c r="E285" s="56" t="s">
        <v>240</v>
      </c>
      <c r="F285" s="56" t="s">
        <v>110</v>
      </c>
      <c r="G285" s="56">
        <v>0</v>
      </c>
      <c r="H285" s="56" t="s">
        <v>241</v>
      </c>
      <c r="I285" s="56" t="s">
        <v>1031</v>
      </c>
      <c r="J285" s="56" t="s">
        <v>276</v>
      </c>
      <c r="K285" s="56" t="s">
        <v>277</v>
      </c>
      <c r="L285" s="56" t="s">
        <v>278</v>
      </c>
      <c r="M285" s="56">
        <v>2400000</v>
      </c>
      <c r="N285" s="56"/>
      <c r="O285" s="56"/>
      <c r="P285" s="56"/>
      <c r="Q285" s="56"/>
      <c r="R285" s="56"/>
      <c r="S285" s="56">
        <v>1962812</v>
      </c>
      <c r="T28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86" spans="1:20" x14ac:dyDescent="0.3">
      <c r="A286" s="1">
        <v>42893</v>
      </c>
      <c r="B286" s="56">
        <v>601987</v>
      </c>
      <c r="C286" s="56" t="s">
        <v>146</v>
      </c>
      <c r="D286" s="56" t="s">
        <v>1025</v>
      </c>
      <c r="E286" s="56" t="s">
        <v>240</v>
      </c>
      <c r="F286" s="56" t="s">
        <v>110</v>
      </c>
      <c r="G286" s="56">
        <v>0</v>
      </c>
      <c r="H286" s="56" t="s">
        <v>241</v>
      </c>
      <c r="I286" s="56" t="s">
        <v>1034</v>
      </c>
      <c r="J286" s="56" t="s">
        <v>276</v>
      </c>
      <c r="K286" s="56" t="s">
        <v>277</v>
      </c>
      <c r="L286" s="56" t="s">
        <v>278</v>
      </c>
      <c r="M286" s="56">
        <v>0</v>
      </c>
      <c r="N286" s="56"/>
      <c r="O286" s="56"/>
      <c r="P286" s="56"/>
      <c r="Q286" s="56"/>
      <c r="R286" s="56"/>
      <c r="S286" s="56">
        <v>392654</v>
      </c>
      <c r="T28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87" spans="1:20" x14ac:dyDescent="0.3">
      <c r="A287" s="1">
        <v>42893</v>
      </c>
      <c r="B287" s="56">
        <v>601987</v>
      </c>
      <c r="C287" s="56" t="s">
        <v>146</v>
      </c>
      <c r="D287" s="56" t="s">
        <v>1025</v>
      </c>
      <c r="E287" s="56" t="s">
        <v>240</v>
      </c>
      <c r="F287" s="56" t="s">
        <v>110</v>
      </c>
      <c r="G287" s="56">
        <v>0</v>
      </c>
      <c r="H287" s="56" t="s">
        <v>241</v>
      </c>
      <c r="I287" s="56" t="s">
        <v>1030</v>
      </c>
      <c r="J287" s="56" t="s">
        <v>276</v>
      </c>
      <c r="K287" s="56" t="s">
        <v>277</v>
      </c>
      <c r="L287" s="56" t="s">
        <v>278</v>
      </c>
      <c r="M287" s="56">
        <v>0</v>
      </c>
      <c r="N287" s="56"/>
      <c r="O287" s="56"/>
      <c r="P287" s="56"/>
      <c r="Q287" s="56"/>
      <c r="R287" s="56"/>
      <c r="S287" s="56">
        <v>471184</v>
      </c>
      <c r="T28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88" spans="1:20" x14ac:dyDescent="0.3">
      <c r="A288" s="1">
        <v>42893</v>
      </c>
      <c r="B288" s="56">
        <v>601987</v>
      </c>
      <c r="C288" s="56" t="s">
        <v>146</v>
      </c>
      <c r="D288" s="56" t="s">
        <v>1025</v>
      </c>
      <c r="E288" s="56" t="s">
        <v>240</v>
      </c>
      <c r="F288" s="56" t="s">
        <v>110</v>
      </c>
      <c r="G288" s="56">
        <v>0</v>
      </c>
      <c r="H288" s="56" t="s">
        <v>241</v>
      </c>
      <c r="I288" s="56" t="s">
        <v>1035</v>
      </c>
      <c r="J288" s="56" t="s">
        <v>276</v>
      </c>
      <c r="K288" s="56" t="s">
        <v>277</v>
      </c>
      <c r="L288" s="56" t="s">
        <v>278</v>
      </c>
      <c r="M288" s="56">
        <v>90</v>
      </c>
      <c r="N288" s="56"/>
      <c r="O288" s="56"/>
      <c r="P288" s="56"/>
      <c r="Q288" s="56"/>
      <c r="R288" s="56"/>
      <c r="S288" s="56">
        <v>110510</v>
      </c>
      <c r="T28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89" spans="1:20" x14ac:dyDescent="0.3">
      <c r="A289" s="1">
        <v>42893</v>
      </c>
      <c r="B289" s="56">
        <v>601987</v>
      </c>
      <c r="C289" s="56" t="s">
        <v>146</v>
      </c>
      <c r="D289" s="56" t="s">
        <v>1025</v>
      </c>
      <c r="E289" s="56" t="s">
        <v>240</v>
      </c>
      <c r="F289" s="56" t="s">
        <v>188</v>
      </c>
      <c r="G289" s="56">
        <v>1</v>
      </c>
      <c r="H289" s="56" t="s">
        <v>241</v>
      </c>
      <c r="I289" s="56" t="s">
        <v>447</v>
      </c>
      <c r="J289" s="56" t="s">
        <v>276</v>
      </c>
      <c r="K289" s="56" t="s">
        <v>277</v>
      </c>
      <c r="L289" s="56" t="s">
        <v>278</v>
      </c>
      <c r="M289" s="56"/>
      <c r="N289" s="56"/>
      <c r="O289" s="56"/>
      <c r="P289" s="56"/>
      <c r="Q289" s="56"/>
      <c r="R289" s="56"/>
      <c r="S289" s="56">
        <v>6</v>
      </c>
      <c r="T28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90" spans="1:20" x14ac:dyDescent="0.3">
      <c r="A290" s="1">
        <v>42893</v>
      </c>
      <c r="B290" s="56">
        <v>601987</v>
      </c>
      <c r="C290" s="56" t="s">
        <v>146</v>
      </c>
      <c r="D290" s="56" t="s">
        <v>1025</v>
      </c>
      <c r="E290" s="56" t="s">
        <v>240</v>
      </c>
      <c r="F290" s="56" t="s">
        <v>110</v>
      </c>
      <c r="G290" s="56">
        <v>1</v>
      </c>
      <c r="H290" s="56" t="s">
        <v>241</v>
      </c>
      <c r="I290" s="56" t="s">
        <v>253</v>
      </c>
      <c r="J290" s="56" t="s">
        <v>276</v>
      </c>
      <c r="K290" s="56" t="s">
        <v>277</v>
      </c>
      <c r="L290" s="56" t="s">
        <v>278</v>
      </c>
      <c r="M290" s="56">
        <v>0</v>
      </c>
      <c r="N290" s="56"/>
      <c r="O290" s="56"/>
      <c r="P290" s="56"/>
      <c r="Q290" s="56"/>
      <c r="R290" s="56"/>
      <c r="S290" s="56">
        <v>6</v>
      </c>
      <c r="T29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91" spans="1:20" x14ac:dyDescent="0.3">
      <c r="A291" s="1">
        <v>42893</v>
      </c>
      <c r="B291" s="56">
        <v>601987</v>
      </c>
      <c r="C291" s="56" t="s">
        <v>146</v>
      </c>
      <c r="D291" s="56" t="s">
        <v>1025</v>
      </c>
      <c r="E291" s="56" t="s">
        <v>240</v>
      </c>
      <c r="F291" s="56" t="s">
        <v>188</v>
      </c>
      <c r="G291" s="56">
        <v>1</v>
      </c>
      <c r="H291" s="56" t="s">
        <v>241</v>
      </c>
      <c r="I291" s="56" t="s">
        <v>238</v>
      </c>
      <c r="J291" s="56" t="s">
        <v>276</v>
      </c>
      <c r="K291" s="56" t="s">
        <v>277</v>
      </c>
      <c r="L291" s="56" t="s">
        <v>278</v>
      </c>
      <c r="M291" s="56"/>
      <c r="N291" s="56"/>
      <c r="O291" s="56"/>
      <c r="P291" s="56"/>
      <c r="Q291" s="56"/>
      <c r="R291" s="56"/>
      <c r="S291" s="56">
        <v>8</v>
      </c>
      <c r="T29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92" spans="1:20" x14ac:dyDescent="0.3">
      <c r="A292" s="1">
        <v>42893</v>
      </c>
      <c r="B292" s="56">
        <v>601987</v>
      </c>
      <c r="C292" s="56" t="s">
        <v>146</v>
      </c>
      <c r="D292" s="56" t="s">
        <v>1025</v>
      </c>
      <c r="E292" s="56" t="s">
        <v>240</v>
      </c>
      <c r="F292" s="56" t="s">
        <v>110</v>
      </c>
      <c r="G292" s="56">
        <v>0</v>
      </c>
      <c r="H292" s="56" t="s">
        <v>241</v>
      </c>
      <c r="I292" s="56" t="s">
        <v>1033</v>
      </c>
      <c r="J292" s="56" t="s">
        <v>276</v>
      </c>
      <c r="K292" s="56" t="s">
        <v>277</v>
      </c>
      <c r="L292" s="56" t="s">
        <v>278</v>
      </c>
      <c r="M292" s="56">
        <v>0</v>
      </c>
      <c r="N292" s="56"/>
      <c r="O292" s="56"/>
      <c r="P292" s="56"/>
      <c r="Q292" s="56"/>
      <c r="R292" s="56"/>
      <c r="S292" s="56">
        <v>1313592</v>
      </c>
      <c r="T29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93" spans="1:20" x14ac:dyDescent="0.3">
      <c r="A293" s="1">
        <v>42893</v>
      </c>
      <c r="B293" s="56">
        <v>601987</v>
      </c>
      <c r="C293" s="56" t="s">
        <v>146</v>
      </c>
      <c r="D293" s="56" t="s">
        <v>1025</v>
      </c>
      <c r="E293" s="56" t="s">
        <v>240</v>
      </c>
      <c r="F293" s="56" t="s">
        <v>110</v>
      </c>
      <c r="G293" s="56">
        <v>0</v>
      </c>
      <c r="H293" s="56" t="s">
        <v>241</v>
      </c>
      <c r="I293" s="56" t="s">
        <v>1036</v>
      </c>
      <c r="J293" s="56" t="s">
        <v>276</v>
      </c>
      <c r="K293" s="56" t="s">
        <v>277</v>
      </c>
      <c r="L293" s="56" t="s">
        <v>278</v>
      </c>
      <c r="M293" s="56">
        <v>0</v>
      </c>
      <c r="N293" s="56"/>
      <c r="O293" s="56"/>
      <c r="P293" s="56"/>
      <c r="Q293" s="56"/>
      <c r="R293" s="56"/>
      <c r="S293" s="56">
        <v>31647844</v>
      </c>
      <c r="T29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94" spans="1:20" x14ac:dyDescent="0.3">
      <c r="A294" s="1">
        <v>42893</v>
      </c>
      <c r="B294" s="56">
        <v>601987</v>
      </c>
      <c r="C294" s="56" t="s">
        <v>146</v>
      </c>
      <c r="D294" s="56" t="s">
        <v>1025</v>
      </c>
      <c r="E294" s="56" t="s">
        <v>240</v>
      </c>
      <c r="F294" s="56" t="s">
        <v>110</v>
      </c>
      <c r="G294" s="56">
        <v>0</v>
      </c>
      <c r="H294" s="56" t="s">
        <v>241</v>
      </c>
      <c r="I294" s="56" t="s">
        <v>1032</v>
      </c>
      <c r="J294" s="56" t="s">
        <v>276</v>
      </c>
      <c r="K294" s="56" t="s">
        <v>277</v>
      </c>
      <c r="L294" s="56" t="s">
        <v>278</v>
      </c>
      <c r="M294" s="56">
        <v>0</v>
      </c>
      <c r="N294" s="56"/>
      <c r="O294" s="56"/>
      <c r="P294" s="56"/>
      <c r="Q294" s="56"/>
      <c r="R294" s="56"/>
      <c r="S294" s="56">
        <v>28271026</v>
      </c>
      <c r="T29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v>
      </c>
    </row>
    <row r="295" spans="1:20" x14ac:dyDescent="0.3">
      <c r="A295" s="1">
        <v>42893</v>
      </c>
      <c r="B295" s="56">
        <v>602105</v>
      </c>
      <c r="C295" s="56" t="s">
        <v>146</v>
      </c>
      <c r="D295" s="56" t="s">
        <v>990</v>
      </c>
      <c r="E295" s="56" t="s">
        <v>240</v>
      </c>
      <c r="F295" s="56" t="s">
        <v>105</v>
      </c>
      <c r="G295" s="56">
        <v>0</v>
      </c>
      <c r="H295" s="56" t="s">
        <v>194</v>
      </c>
      <c r="I295" s="56" t="s">
        <v>811</v>
      </c>
      <c r="J295" s="56" t="s">
        <v>276</v>
      </c>
      <c r="K295" s="56" t="s">
        <v>277</v>
      </c>
      <c r="L295" s="56" t="s">
        <v>278</v>
      </c>
      <c r="M295" s="56">
        <v>0</v>
      </c>
      <c r="N295" s="56"/>
      <c r="O295" s="56"/>
      <c r="P295" s="56"/>
      <c r="Q295" s="56"/>
      <c r="R295" s="56"/>
      <c r="S295" s="56">
        <v>250000</v>
      </c>
      <c r="T29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296" spans="1:20" x14ac:dyDescent="0.3">
      <c r="A296" s="1">
        <v>42893</v>
      </c>
      <c r="B296" s="56">
        <v>602105</v>
      </c>
      <c r="C296" s="56" t="s">
        <v>146</v>
      </c>
      <c r="D296" s="56" t="s">
        <v>990</v>
      </c>
      <c r="E296" s="56" t="s">
        <v>240</v>
      </c>
      <c r="F296" s="56" t="s">
        <v>105</v>
      </c>
      <c r="G296" s="56">
        <v>0</v>
      </c>
      <c r="H296" s="56" t="s">
        <v>194</v>
      </c>
      <c r="I296" s="56" t="s">
        <v>810</v>
      </c>
      <c r="J296" s="56" t="s">
        <v>276</v>
      </c>
      <c r="K296" s="56" t="s">
        <v>277</v>
      </c>
      <c r="L296" s="56" t="s">
        <v>278</v>
      </c>
      <c r="M296" s="56">
        <v>0</v>
      </c>
      <c r="N296" s="56"/>
      <c r="O296" s="56"/>
      <c r="P296" s="56"/>
      <c r="Q296" s="56"/>
      <c r="R296" s="56"/>
      <c r="S296" s="56">
        <v>420000</v>
      </c>
      <c r="T29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5. Impacts</v>
      </c>
    </row>
    <row r="297" spans="1:20" x14ac:dyDescent="0.3">
      <c r="A297" s="1">
        <v>42893</v>
      </c>
      <c r="B297" s="56">
        <v>602105</v>
      </c>
      <c r="C297" s="56" t="s">
        <v>146</v>
      </c>
      <c r="D297" s="56" t="s">
        <v>990</v>
      </c>
      <c r="E297" s="56" t="s">
        <v>240</v>
      </c>
      <c r="F297" s="56" t="s">
        <v>188</v>
      </c>
      <c r="G297" s="56">
        <v>0</v>
      </c>
      <c r="H297" s="56" t="s">
        <v>1002</v>
      </c>
      <c r="I297" s="56" t="s">
        <v>725</v>
      </c>
      <c r="J297" s="56" t="s">
        <v>276</v>
      </c>
      <c r="K297" s="56" t="s">
        <v>277</v>
      </c>
      <c r="L297" s="56" t="s">
        <v>278</v>
      </c>
      <c r="M297" s="56"/>
      <c r="N297" s="56"/>
      <c r="O297" s="56"/>
      <c r="P297" s="56"/>
      <c r="Q297" s="56"/>
      <c r="R297" s="56"/>
      <c r="S297" s="56">
        <v>2</v>
      </c>
      <c r="T29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 Business Planning</v>
      </c>
    </row>
    <row r="298" spans="1:20" x14ac:dyDescent="0.3">
      <c r="A298" s="1">
        <v>42893</v>
      </c>
      <c r="B298" s="56">
        <v>602105</v>
      </c>
      <c r="C298" s="56" t="s">
        <v>146</v>
      </c>
      <c r="D298" s="56" t="s">
        <v>990</v>
      </c>
      <c r="E298" s="56" t="s">
        <v>240</v>
      </c>
      <c r="F298" s="56" t="s">
        <v>110</v>
      </c>
      <c r="G298" s="56">
        <v>0</v>
      </c>
      <c r="H298" s="56" t="s">
        <v>1002</v>
      </c>
      <c r="I298" s="56" t="s">
        <v>1003</v>
      </c>
      <c r="J298" s="56" t="s">
        <v>276</v>
      </c>
      <c r="K298" s="56" t="s">
        <v>277</v>
      </c>
      <c r="L298" s="56" t="s">
        <v>278</v>
      </c>
      <c r="M298" s="56"/>
      <c r="N298" s="56"/>
      <c r="O298" s="56"/>
      <c r="P298" s="56"/>
      <c r="Q298" s="56"/>
      <c r="R298" s="56"/>
      <c r="S298" s="56">
        <v>2</v>
      </c>
      <c r="T29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 Business Planning</v>
      </c>
    </row>
    <row r="299" spans="1:20" x14ac:dyDescent="0.3">
      <c r="A299" s="1">
        <v>42893</v>
      </c>
      <c r="B299" s="56">
        <v>602105</v>
      </c>
      <c r="C299" s="56" t="s">
        <v>146</v>
      </c>
      <c r="D299" s="56" t="s">
        <v>990</v>
      </c>
      <c r="E299" s="56" t="s">
        <v>240</v>
      </c>
      <c r="F299" s="56" t="s">
        <v>110</v>
      </c>
      <c r="G299" s="56">
        <v>0</v>
      </c>
      <c r="H299" s="56" t="s">
        <v>1002</v>
      </c>
      <c r="I299" s="56" t="s">
        <v>1006</v>
      </c>
      <c r="J299" s="56" t="s">
        <v>276</v>
      </c>
      <c r="K299" s="56" t="s">
        <v>277</v>
      </c>
      <c r="L299" s="56" t="s">
        <v>278</v>
      </c>
      <c r="M299" s="56"/>
      <c r="N299" s="56"/>
      <c r="O299" s="56"/>
      <c r="P299" s="56"/>
      <c r="Q299" s="56"/>
      <c r="R299" s="56"/>
      <c r="S299" s="56">
        <v>6</v>
      </c>
      <c r="T29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 Business Planning</v>
      </c>
    </row>
    <row r="300" spans="1:20" x14ac:dyDescent="0.3">
      <c r="A300" s="1">
        <v>42893</v>
      </c>
      <c r="B300" s="56">
        <v>602105</v>
      </c>
      <c r="C300" s="56" t="s">
        <v>146</v>
      </c>
      <c r="D300" s="56" t="s">
        <v>990</v>
      </c>
      <c r="E300" s="56" t="s">
        <v>240</v>
      </c>
      <c r="F300" s="56" t="s">
        <v>188</v>
      </c>
      <c r="G300" s="56">
        <v>1</v>
      </c>
      <c r="H300" s="56" t="s">
        <v>1002</v>
      </c>
      <c r="I300" s="56" t="s">
        <v>195</v>
      </c>
      <c r="J300" s="56" t="s">
        <v>276</v>
      </c>
      <c r="K300" s="56" t="s">
        <v>277</v>
      </c>
      <c r="L300" s="56" t="s">
        <v>278</v>
      </c>
      <c r="M300" s="56"/>
      <c r="N300" s="56"/>
      <c r="O300" s="56"/>
      <c r="P300" s="56"/>
      <c r="Q300" s="56"/>
      <c r="R300" s="56"/>
      <c r="S300" s="56">
        <v>6</v>
      </c>
      <c r="T30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 Business Planning</v>
      </c>
    </row>
    <row r="301" spans="1:20" x14ac:dyDescent="0.3">
      <c r="A301" s="1">
        <v>42893</v>
      </c>
      <c r="B301" s="56">
        <v>602105</v>
      </c>
      <c r="C301" s="56" t="s">
        <v>146</v>
      </c>
      <c r="D301" s="56" t="s">
        <v>990</v>
      </c>
      <c r="E301" s="56" t="s">
        <v>240</v>
      </c>
      <c r="F301" s="56" t="s">
        <v>188</v>
      </c>
      <c r="G301" s="56">
        <v>1</v>
      </c>
      <c r="H301" s="56" t="s">
        <v>1002</v>
      </c>
      <c r="I301" s="56" t="s">
        <v>238</v>
      </c>
      <c r="J301" s="56" t="s">
        <v>276</v>
      </c>
      <c r="K301" s="56" t="s">
        <v>277</v>
      </c>
      <c r="L301" s="56" t="s">
        <v>278</v>
      </c>
      <c r="M301" s="56"/>
      <c r="N301" s="56"/>
      <c r="O301" s="56"/>
      <c r="P301" s="56"/>
      <c r="Q301" s="56"/>
      <c r="R301" s="56"/>
      <c r="S301" s="56">
        <v>2</v>
      </c>
      <c r="T30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1: Business Planning</v>
      </c>
    </row>
    <row r="302" spans="1:20" x14ac:dyDescent="0.3">
      <c r="A302" s="1">
        <v>42893</v>
      </c>
      <c r="B302" s="56">
        <v>602105</v>
      </c>
      <c r="C302" s="56" t="s">
        <v>146</v>
      </c>
      <c r="D302" s="56" t="s">
        <v>990</v>
      </c>
      <c r="E302" s="56" t="s">
        <v>240</v>
      </c>
      <c r="F302" s="56" t="s">
        <v>188</v>
      </c>
      <c r="G302" s="56">
        <v>0</v>
      </c>
      <c r="H302" s="56" t="s">
        <v>998</v>
      </c>
      <c r="I302" s="56" t="s">
        <v>999</v>
      </c>
      <c r="J302" s="56" t="s">
        <v>276</v>
      </c>
      <c r="K302" s="56" t="s">
        <v>277</v>
      </c>
      <c r="L302" s="56" t="s">
        <v>278</v>
      </c>
      <c r="M302" s="56"/>
      <c r="N302" s="56"/>
      <c r="O302" s="56"/>
      <c r="P302" s="56"/>
      <c r="Q302" s="56"/>
      <c r="R302" s="56"/>
      <c r="S302" s="56">
        <v>2</v>
      </c>
      <c r="T30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 Market Research</v>
      </c>
    </row>
    <row r="303" spans="1:20" x14ac:dyDescent="0.3">
      <c r="A303" s="1">
        <v>42893</v>
      </c>
      <c r="B303" s="56">
        <v>602105</v>
      </c>
      <c r="C303" s="56" t="s">
        <v>146</v>
      </c>
      <c r="D303" s="56" t="s">
        <v>990</v>
      </c>
      <c r="E303" s="56" t="s">
        <v>240</v>
      </c>
      <c r="F303" s="56" t="s">
        <v>110</v>
      </c>
      <c r="G303" s="56">
        <v>0</v>
      </c>
      <c r="H303" s="56" t="s">
        <v>998</v>
      </c>
      <c r="I303" s="56" t="s">
        <v>1005</v>
      </c>
      <c r="J303" s="56" t="s">
        <v>276</v>
      </c>
      <c r="K303" s="56" t="s">
        <v>277</v>
      </c>
      <c r="L303" s="56" t="s">
        <v>278</v>
      </c>
      <c r="M303" s="56"/>
      <c r="N303" s="56"/>
      <c r="O303" s="56"/>
      <c r="P303" s="56"/>
      <c r="Q303" s="56"/>
      <c r="R303" s="56"/>
      <c r="S303" s="56">
        <v>4</v>
      </c>
      <c r="T30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 Market Research</v>
      </c>
    </row>
    <row r="304" spans="1:20" x14ac:dyDescent="0.3">
      <c r="A304" s="1">
        <v>42893</v>
      </c>
      <c r="B304" s="56">
        <v>602105</v>
      </c>
      <c r="C304" s="56" t="s">
        <v>146</v>
      </c>
      <c r="D304" s="56" t="s">
        <v>990</v>
      </c>
      <c r="E304" s="56" t="s">
        <v>240</v>
      </c>
      <c r="F304" s="56" t="s">
        <v>188</v>
      </c>
      <c r="G304" s="56">
        <v>1</v>
      </c>
      <c r="H304" s="56" t="s">
        <v>998</v>
      </c>
      <c r="I304" s="56" t="s">
        <v>238</v>
      </c>
      <c r="J304" s="56" t="s">
        <v>276</v>
      </c>
      <c r="K304" s="56" t="s">
        <v>277</v>
      </c>
      <c r="L304" s="56" t="s">
        <v>278</v>
      </c>
      <c r="M304" s="56"/>
      <c r="N304" s="56"/>
      <c r="O304" s="56"/>
      <c r="P304" s="56"/>
      <c r="Q304" s="56"/>
      <c r="R304" s="56"/>
      <c r="S304" s="56">
        <v>4</v>
      </c>
      <c r="T30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2: Market Research</v>
      </c>
    </row>
    <row r="305" spans="1:20" x14ac:dyDescent="0.3">
      <c r="A305" s="1">
        <v>42893</v>
      </c>
      <c r="B305" s="56">
        <v>602105</v>
      </c>
      <c r="C305" s="56" t="s">
        <v>146</v>
      </c>
      <c r="D305" s="56" t="s">
        <v>990</v>
      </c>
      <c r="E305" s="56" t="s">
        <v>240</v>
      </c>
      <c r="F305" s="56" t="s">
        <v>188</v>
      </c>
      <c r="G305" s="56">
        <v>0</v>
      </c>
      <c r="H305" s="56" t="s">
        <v>994</v>
      </c>
      <c r="I305" s="56" t="s">
        <v>1004</v>
      </c>
      <c r="J305" s="56" t="s">
        <v>276</v>
      </c>
      <c r="K305" s="56" t="s">
        <v>277</v>
      </c>
      <c r="L305" s="56" t="s">
        <v>278</v>
      </c>
      <c r="M305" s="56"/>
      <c r="N305" s="56"/>
      <c r="O305" s="56"/>
      <c r="P305" s="56"/>
      <c r="Q305" s="56"/>
      <c r="R305" s="56"/>
      <c r="S305" s="56">
        <v>6</v>
      </c>
      <c r="T305"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3: Credit Scoring</v>
      </c>
    </row>
    <row r="306" spans="1:20" x14ac:dyDescent="0.3">
      <c r="A306" s="1">
        <v>42893</v>
      </c>
      <c r="B306" s="56">
        <v>602105</v>
      </c>
      <c r="C306" s="56" t="s">
        <v>146</v>
      </c>
      <c r="D306" s="56" t="s">
        <v>990</v>
      </c>
      <c r="E306" s="56" t="s">
        <v>240</v>
      </c>
      <c r="F306" s="56" t="s">
        <v>110</v>
      </c>
      <c r="G306" s="56">
        <v>0</v>
      </c>
      <c r="H306" s="56" t="s">
        <v>994</v>
      </c>
      <c r="I306" s="56" t="s">
        <v>995</v>
      </c>
      <c r="J306" s="56" t="s">
        <v>276</v>
      </c>
      <c r="K306" s="56" t="s">
        <v>277</v>
      </c>
      <c r="L306" s="56" t="s">
        <v>278</v>
      </c>
      <c r="M306" s="56"/>
      <c r="N306" s="56"/>
      <c r="O306" s="56"/>
      <c r="P306" s="56"/>
      <c r="Q306" s="56"/>
      <c r="R306" s="56"/>
      <c r="S306" s="56">
        <v>6</v>
      </c>
      <c r="T306"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3: Credit Scoring</v>
      </c>
    </row>
    <row r="307" spans="1:20" x14ac:dyDescent="0.3">
      <c r="A307" s="1">
        <v>42893</v>
      </c>
      <c r="B307" s="56">
        <v>602105</v>
      </c>
      <c r="C307" s="56" t="s">
        <v>146</v>
      </c>
      <c r="D307" s="56" t="s">
        <v>990</v>
      </c>
      <c r="E307" s="56" t="s">
        <v>240</v>
      </c>
      <c r="F307" s="56" t="s">
        <v>110</v>
      </c>
      <c r="G307" s="56">
        <v>1</v>
      </c>
      <c r="H307" s="56" t="s">
        <v>994</v>
      </c>
      <c r="I307" s="56" t="s">
        <v>465</v>
      </c>
      <c r="J307" s="56" t="s">
        <v>276</v>
      </c>
      <c r="K307" s="56" t="s">
        <v>277</v>
      </c>
      <c r="L307" s="56" t="s">
        <v>278</v>
      </c>
      <c r="M307" s="56"/>
      <c r="N307" s="56"/>
      <c r="O307" s="56"/>
      <c r="P307" s="56"/>
      <c r="Q307" s="56"/>
      <c r="R307" s="56"/>
      <c r="S307" s="56">
        <v>280000</v>
      </c>
      <c r="T307"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3: Credit Scoring</v>
      </c>
    </row>
    <row r="308" spans="1:20" x14ac:dyDescent="0.3">
      <c r="A308" s="1">
        <v>42893</v>
      </c>
      <c r="B308" s="56">
        <v>602105</v>
      </c>
      <c r="C308" s="56" t="s">
        <v>146</v>
      </c>
      <c r="D308" s="56" t="s">
        <v>990</v>
      </c>
      <c r="E308" s="56" t="s">
        <v>240</v>
      </c>
      <c r="F308" s="56" t="s">
        <v>188</v>
      </c>
      <c r="G308" s="56">
        <v>1</v>
      </c>
      <c r="H308" s="56" t="s">
        <v>994</v>
      </c>
      <c r="I308" s="56" t="s">
        <v>238</v>
      </c>
      <c r="J308" s="56" t="s">
        <v>276</v>
      </c>
      <c r="K308" s="56" t="s">
        <v>277</v>
      </c>
      <c r="L308" s="56" t="s">
        <v>278</v>
      </c>
      <c r="M308" s="56"/>
      <c r="N308" s="56"/>
      <c r="O308" s="56"/>
      <c r="P308" s="56"/>
      <c r="Q308" s="56"/>
      <c r="R308" s="56"/>
      <c r="S308" s="56">
        <v>4</v>
      </c>
      <c r="T308"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3: Credit Scoring</v>
      </c>
    </row>
    <row r="309" spans="1:20" x14ac:dyDescent="0.3">
      <c r="A309" s="1">
        <v>42893</v>
      </c>
      <c r="B309" s="56">
        <v>602105</v>
      </c>
      <c r="C309" s="56" t="s">
        <v>146</v>
      </c>
      <c r="D309" s="56" t="s">
        <v>990</v>
      </c>
      <c r="E309" s="56" t="s">
        <v>240</v>
      </c>
      <c r="F309" s="56" t="s">
        <v>110</v>
      </c>
      <c r="G309" s="56">
        <v>1</v>
      </c>
      <c r="H309" s="56" t="s">
        <v>994</v>
      </c>
      <c r="I309" s="56" t="s">
        <v>255</v>
      </c>
      <c r="J309" s="56" t="s">
        <v>276</v>
      </c>
      <c r="K309" s="56" t="s">
        <v>277</v>
      </c>
      <c r="L309" s="56" t="s">
        <v>278</v>
      </c>
      <c r="M309" s="56"/>
      <c r="N309" s="56"/>
      <c r="O309" s="56"/>
      <c r="P309" s="56"/>
      <c r="Q309" s="56"/>
      <c r="R309" s="56"/>
      <c r="S309" s="56">
        <v>600000</v>
      </c>
      <c r="T309"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3: Credit Scoring</v>
      </c>
    </row>
    <row r="310" spans="1:20" x14ac:dyDescent="0.3">
      <c r="A310" s="1">
        <v>42893</v>
      </c>
      <c r="B310" s="56">
        <v>602105</v>
      </c>
      <c r="C310" s="56" t="s">
        <v>146</v>
      </c>
      <c r="D310" s="56" t="s">
        <v>990</v>
      </c>
      <c r="E310" s="56" t="s">
        <v>240</v>
      </c>
      <c r="F310" s="56" t="s">
        <v>188</v>
      </c>
      <c r="G310" s="56">
        <v>1</v>
      </c>
      <c r="H310" s="56" t="s">
        <v>1000</v>
      </c>
      <c r="I310" s="56" t="s">
        <v>238</v>
      </c>
      <c r="J310" s="56" t="s">
        <v>276</v>
      </c>
      <c r="K310" s="56" t="s">
        <v>277</v>
      </c>
      <c r="L310" s="56" t="s">
        <v>278</v>
      </c>
      <c r="M310" s="56"/>
      <c r="N310" s="56"/>
      <c r="O310" s="56"/>
      <c r="P310" s="56"/>
      <c r="Q310" s="56"/>
      <c r="R310" s="56"/>
      <c r="S310" s="56">
        <v>2</v>
      </c>
      <c r="T310"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4:  Risk Management</v>
      </c>
    </row>
    <row r="311" spans="1:20" x14ac:dyDescent="0.3">
      <c r="A311" s="1">
        <v>42893</v>
      </c>
      <c r="B311" s="56">
        <v>602105</v>
      </c>
      <c r="C311" s="56" t="s">
        <v>146</v>
      </c>
      <c r="D311" s="56" t="s">
        <v>990</v>
      </c>
      <c r="E311" s="56" t="s">
        <v>240</v>
      </c>
      <c r="F311" s="56" t="s">
        <v>110</v>
      </c>
      <c r="G311" s="56">
        <v>0</v>
      </c>
      <c r="H311" s="56" t="s">
        <v>1000</v>
      </c>
      <c r="I311" s="56" t="s">
        <v>1001</v>
      </c>
      <c r="J311" s="56" t="s">
        <v>276</v>
      </c>
      <c r="K311" s="56" t="s">
        <v>277</v>
      </c>
      <c r="L311" s="56" t="s">
        <v>278</v>
      </c>
      <c r="M311" s="56"/>
      <c r="N311" s="56"/>
      <c r="O311" s="56"/>
      <c r="P311" s="56"/>
      <c r="Q311" s="56"/>
      <c r="R311" s="56"/>
      <c r="S311" s="56">
        <v>10</v>
      </c>
      <c r="T311"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4:  Risk Management</v>
      </c>
    </row>
    <row r="312" spans="1:20" x14ac:dyDescent="0.3">
      <c r="A312" s="1">
        <v>42893</v>
      </c>
      <c r="B312" s="56">
        <v>602105</v>
      </c>
      <c r="C312" s="56" t="s">
        <v>146</v>
      </c>
      <c r="D312" s="56" t="s">
        <v>990</v>
      </c>
      <c r="E312" s="56" t="s">
        <v>240</v>
      </c>
      <c r="F312" s="56" t="s">
        <v>188</v>
      </c>
      <c r="G312" s="56">
        <v>1</v>
      </c>
      <c r="H312" s="56" t="s">
        <v>1000</v>
      </c>
      <c r="I312" s="56" t="s">
        <v>930</v>
      </c>
      <c r="J312" s="56" t="s">
        <v>276</v>
      </c>
      <c r="K312" s="56" t="s">
        <v>277</v>
      </c>
      <c r="L312" s="56" t="s">
        <v>278</v>
      </c>
      <c r="M312" s="56"/>
      <c r="N312" s="56"/>
      <c r="O312" s="56"/>
      <c r="P312" s="56"/>
      <c r="Q312" s="56"/>
      <c r="R312" s="56"/>
      <c r="S312" s="56">
        <v>10</v>
      </c>
      <c r="T312"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4:  Risk Management</v>
      </c>
    </row>
    <row r="313" spans="1:20" x14ac:dyDescent="0.3">
      <c r="A313" s="1">
        <v>42893</v>
      </c>
      <c r="B313" s="56">
        <v>602105</v>
      </c>
      <c r="C313" s="56" t="s">
        <v>146</v>
      </c>
      <c r="D313" s="56" t="s">
        <v>990</v>
      </c>
      <c r="E313" s="56" t="s">
        <v>240</v>
      </c>
      <c r="F313" s="56" t="s">
        <v>110</v>
      </c>
      <c r="G313" s="56">
        <v>1</v>
      </c>
      <c r="H313" s="56" t="s">
        <v>996</v>
      </c>
      <c r="I313" s="56" t="s">
        <v>557</v>
      </c>
      <c r="J313" s="56" t="s">
        <v>276</v>
      </c>
      <c r="K313" s="56" t="s">
        <v>277</v>
      </c>
      <c r="L313" s="56" t="s">
        <v>278</v>
      </c>
      <c r="M313" s="56"/>
      <c r="N313" s="56"/>
      <c r="O313" s="56"/>
      <c r="P313" s="56"/>
      <c r="Q313" s="56"/>
      <c r="R313" s="56"/>
      <c r="S313" s="56">
        <v>3200</v>
      </c>
      <c r="T313"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4: Customer Acquistion</v>
      </c>
    </row>
    <row r="314" spans="1:20" x14ac:dyDescent="0.3">
      <c r="A314" s="1">
        <v>42893</v>
      </c>
      <c r="B314" s="56">
        <v>602105</v>
      </c>
      <c r="C314" s="56" t="s">
        <v>146</v>
      </c>
      <c r="D314" s="56" t="s">
        <v>990</v>
      </c>
      <c r="E314" s="56" t="s">
        <v>240</v>
      </c>
      <c r="F314" s="56" t="s">
        <v>188</v>
      </c>
      <c r="G314" s="56">
        <v>0</v>
      </c>
      <c r="H314" s="56" t="s">
        <v>996</v>
      </c>
      <c r="I314" s="56" t="s">
        <v>997</v>
      </c>
      <c r="J314" s="56" t="s">
        <v>276</v>
      </c>
      <c r="K314" s="56" t="s">
        <v>277</v>
      </c>
      <c r="L314" s="56" t="s">
        <v>278</v>
      </c>
      <c r="M314" s="56"/>
      <c r="N314" s="56"/>
      <c r="O314" s="56"/>
      <c r="P314" s="56"/>
      <c r="Q314" s="56"/>
      <c r="R314" s="56"/>
      <c r="S314" s="56">
        <v>88000</v>
      </c>
      <c r="T314" s="56" t="str">
        <f>IF(NOT(ISERROR(SEARCH("firmlevel",LOWER(SUBSTITUTE(SUBSTITUTE(Table_postgresql_IFC_data_connection__RM_Server3[[#This Row],[logframe]]," ",""),"-",""))))),"1. Firm Level",IF(NOT(ISERROR(SEARCH("marketlevel",LOWER(SUBSTITUTE(SUBSTITUTE(Table_postgresql_IFC_data_connection__RM_Server3[[#This Row],[logframe]]," ",""),"-",""))))),"2. Market Level",IF(NOT(ISERROR(SEARCH("macrolevel",LOWER(SUBSTITUTE(SUBSTITUTE(Table_postgresql_IFC_data_connection__RM_Server3[[#This Row],[logframe]]," ",""),"-",""))))),"3. Macro Level",IF(NOT(ISERROR(SEARCH("regulatorylevel",LOWER(SUBSTITUTE(SUBSTITUTE(Table_postgresql_IFC_data_connection__RM_Server3[[#This Row],[logframe]]," ",""),"-",""))))),"4. Regulatory Level",IF(Table_postgresql_IFC_data_connection__RM_Server3[[#This Row],[logframe]]="impact logframe","5. Impacts","Other: "&amp;Table_postgresql_IFC_data_connection__RM_Server3[[#This Row],[logframe]])))))</f>
        <v>Other: Log Frame 4: Customer Acquistion</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1753"/>
  <sheetViews>
    <sheetView workbookViewId="0"/>
  </sheetViews>
  <sheetFormatPr defaultRowHeight="14.4" x14ac:dyDescent="0.3"/>
  <cols>
    <col min="1" max="1" width="12.33203125" bestFit="1" customWidth="1"/>
    <col min="2" max="2" width="20.44140625" bestFit="1" customWidth="1"/>
    <col min="3" max="3" width="16.33203125" bestFit="1" customWidth="1"/>
    <col min="4" max="4" width="22.5546875" bestFit="1" customWidth="1"/>
    <col min="5" max="6" width="81.109375" bestFit="1" customWidth="1"/>
    <col min="7" max="7" width="17.5546875" bestFit="1" customWidth="1"/>
    <col min="8" max="8" width="14.109375" bestFit="1" customWidth="1"/>
    <col min="9" max="9" width="23.88671875" bestFit="1" customWidth="1"/>
    <col min="10" max="10" width="11" style="1" bestFit="1" customWidth="1"/>
    <col min="11" max="11" width="17.44140625" bestFit="1" customWidth="1"/>
    <col min="12" max="12" width="17.5546875" bestFit="1" customWidth="1"/>
    <col min="13" max="13" width="17.5546875" style="56" customWidth="1"/>
  </cols>
  <sheetData>
    <row r="1" spans="1:13" x14ac:dyDescent="0.3">
      <c r="A1" t="s">
        <v>0</v>
      </c>
      <c r="B1" t="s">
        <v>100</v>
      </c>
      <c r="C1" t="s">
        <v>101</v>
      </c>
      <c r="D1" t="s">
        <v>116</v>
      </c>
      <c r="E1" t="s">
        <v>102</v>
      </c>
      <c r="F1" t="s">
        <v>103</v>
      </c>
      <c r="G1" t="s">
        <v>118</v>
      </c>
      <c r="H1" t="s">
        <v>117</v>
      </c>
      <c r="I1" t="s">
        <v>119</v>
      </c>
      <c r="J1" s="1" t="s">
        <v>120</v>
      </c>
      <c r="K1" t="s">
        <v>121</v>
      </c>
      <c r="L1" t="s">
        <v>122</v>
      </c>
      <c r="M1" s="56" t="s">
        <v>274</v>
      </c>
    </row>
    <row r="2" spans="1:13" x14ac:dyDescent="0.3">
      <c r="A2" s="56">
        <v>592948</v>
      </c>
      <c r="B2" s="56" t="s">
        <v>1065</v>
      </c>
      <c r="C2" s="56" t="s">
        <v>105</v>
      </c>
      <c r="D2" s="56">
        <v>1</v>
      </c>
      <c r="E2" s="56" t="s">
        <v>194</v>
      </c>
      <c r="F2" s="56" t="s">
        <v>1057</v>
      </c>
      <c r="G2" s="56">
        <v>115</v>
      </c>
      <c r="H2" s="56" t="s">
        <v>1244</v>
      </c>
      <c r="I2" s="56">
        <v>125</v>
      </c>
      <c r="J2" s="1">
        <v>40999</v>
      </c>
      <c r="K2" s="56">
        <v>0</v>
      </c>
      <c r="L2" s="56">
        <v>0</v>
      </c>
      <c r="M2" s="56">
        <v>400000</v>
      </c>
    </row>
    <row r="3" spans="1:13" x14ac:dyDescent="0.3">
      <c r="A3" s="56">
        <v>592948</v>
      </c>
      <c r="B3" s="56" t="s">
        <v>1065</v>
      </c>
      <c r="C3" s="56" t="s">
        <v>105</v>
      </c>
      <c r="D3" s="56">
        <v>1</v>
      </c>
      <c r="E3" s="56" t="s">
        <v>194</v>
      </c>
      <c r="F3" s="56" t="s">
        <v>1057</v>
      </c>
      <c r="G3" s="56">
        <v>118</v>
      </c>
      <c r="H3" s="56" t="s">
        <v>124</v>
      </c>
      <c r="I3" s="56">
        <v>125</v>
      </c>
      <c r="J3" s="1">
        <v>41639</v>
      </c>
      <c r="K3" s="56">
        <v>0</v>
      </c>
      <c r="L3" s="56">
        <v>0</v>
      </c>
      <c r="M3" s="56">
        <v>0</v>
      </c>
    </row>
    <row r="4" spans="1:13" x14ac:dyDescent="0.3">
      <c r="A4" s="56">
        <v>592948</v>
      </c>
      <c r="B4" s="56" t="s">
        <v>1065</v>
      </c>
      <c r="C4" s="56" t="s">
        <v>105</v>
      </c>
      <c r="D4" s="56">
        <v>1</v>
      </c>
      <c r="E4" s="56" t="s">
        <v>194</v>
      </c>
      <c r="F4" s="56" t="s">
        <v>1057</v>
      </c>
      <c r="G4" s="56">
        <v>119</v>
      </c>
      <c r="H4" s="56" t="s">
        <v>125</v>
      </c>
      <c r="I4" s="56">
        <v>125</v>
      </c>
      <c r="J4" s="1">
        <v>41820</v>
      </c>
      <c r="K4" s="56">
        <v>0</v>
      </c>
      <c r="L4" s="56">
        <v>0</v>
      </c>
      <c r="M4" s="56">
        <v>0</v>
      </c>
    </row>
    <row r="5" spans="1:13" x14ac:dyDescent="0.3">
      <c r="A5" s="56">
        <v>592948</v>
      </c>
      <c r="B5" s="56" t="s">
        <v>1065</v>
      </c>
      <c r="C5" s="56" t="s">
        <v>105</v>
      </c>
      <c r="D5" s="56">
        <v>1</v>
      </c>
      <c r="E5" s="56" t="s">
        <v>194</v>
      </c>
      <c r="F5" s="56" t="s">
        <v>1057</v>
      </c>
      <c r="G5" s="56">
        <v>120</v>
      </c>
      <c r="H5" s="56" t="s">
        <v>126</v>
      </c>
      <c r="I5" s="56">
        <v>125</v>
      </c>
      <c r="J5" s="1">
        <v>42004</v>
      </c>
      <c r="K5" s="56">
        <v>0</v>
      </c>
      <c r="L5" s="56">
        <v>0</v>
      </c>
      <c r="M5" s="56">
        <v>0</v>
      </c>
    </row>
    <row r="6" spans="1:13" x14ac:dyDescent="0.3">
      <c r="A6" s="56">
        <v>592948</v>
      </c>
      <c r="B6" s="56" t="s">
        <v>1065</v>
      </c>
      <c r="C6" s="56" t="s">
        <v>105</v>
      </c>
      <c r="D6" s="56">
        <v>1</v>
      </c>
      <c r="E6" s="56" t="s">
        <v>194</v>
      </c>
      <c r="F6" s="56" t="s">
        <v>1057</v>
      </c>
      <c r="G6" s="56">
        <v>121</v>
      </c>
      <c r="H6" s="56" t="s">
        <v>127</v>
      </c>
      <c r="I6" s="56">
        <v>125</v>
      </c>
      <c r="J6" s="1">
        <v>42185</v>
      </c>
      <c r="K6" s="56">
        <v>90000</v>
      </c>
      <c r="L6" s="56">
        <v>100000</v>
      </c>
      <c r="M6" s="56">
        <v>0</v>
      </c>
    </row>
    <row r="7" spans="1:13" x14ac:dyDescent="0.3">
      <c r="A7" s="56">
        <v>592948</v>
      </c>
      <c r="B7" s="56" t="s">
        <v>1065</v>
      </c>
      <c r="C7" s="56" t="s">
        <v>105</v>
      </c>
      <c r="D7" s="56">
        <v>1</v>
      </c>
      <c r="E7" s="56" t="s">
        <v>194</v>
      </c>
      <c r="F7" s="56" t="s">
        <v>1057</v>
      </c>
      <c r="G7" s="56">
        <v>122</v>
      </c>
      <c r="H7" s="56" t="s">
        <v>128</v>
      </c>
      <c r="I7" s="56">
        <v>125</v>
      </c>
      <c r="J7" s="1">
        <v>42369</v>
      </c>
      <c r="K7" s="56">
        <v>0</v>
      </c>
      <c r="L7" s="56">
        <v>100000</v>
      </c>
      <c r="M7" s="56">
        <v>0</v>
      </c>
    </row>
    <row r="8" spans="1:13" x14ac:dyDescent="0.3">
      <c r="A8" s="56">
        <v>592948</v>
      </c>
      <c r="B8" s="56" t="s">
        <v>1065</v>
      </c>
      <c r="C8" s="56" t="s">
        <v>105</v>
      </c>
      <c r="D8" s="56">
        <v>1</v>
      </c>
      <c r="E8" s="56" t="s">
        <v>194</v>
      </c>
      <c r="F8" s="56" t="s">
        <v>1057</v>
      </c>
      <c r="G8" s="56">
        <v>123</v>
      </c>
      <c r="H8" s="56" t="s">
        <v>129</v>
      </c>
      <c r="I8" s="56">
        <v>125</v>
      </c>
      <c r="J8" s="1">
        <v>42551</v>
      </c>
      <c r="K8" s="56">
        <v>0</v>
      </c>
      <c r="L8" s="56">
        <v>100000</v>
      </c>
      <c r="M8" s="56">
        <v>0</v>
      </c>
    </row>
    <row r="9" spans="1:13" x14ac:dyDescent="0.3">
      <c r="A9" s="56">
        <v>592948</v>
      </c>
      <c r="B9" s="56" t="s">
        <v>1065</v>
      </c>
      <c r="C9" s="56" t="s">
        <v>105</v>
      </c>
      <c r="D9" s="56">
        <v>1</v>
      </c>
      <c r="E9" s="56" t="s">
        <v>194</v>
      </c>
      <c r="F9" s="56" t="s">
        <v>1057</v>
      </c>
      <c r="G9" s="56">
        <v>124</v>
      </c>
      <c r="H9" s="56" t="s">
        <v>130</v>
      </c>
      <c r="I9" s="56">
        <v>125</v>
      </c>
      <c r="J9" s="1">
        <v>42735</v>
      </c>
      <c r="K9" s="56">
        <v>0</v>
      </c>
      <c r="L9" s="56">
        <v>150000</v>
      </c>
      <c r="M9" s="56">
        <v>0</v>
      </c>
    </row>
    <row r="10" spans="1:13" x14ac:dyDescent="0.3">
      <c r="A10" s="56">
        <v>592948</v>
      </c>
      <c r="B10" s="56" t="s">
        <v>1065</v>
      </c>
      <c r="C10" s="56" t="s">
        <v>105</v>
      </c>
      <c r="D10" s="56">
        <v>1</v>
      </c>
      <c r="E10" s="56" t="s">
        <v>194</v>
      </c>
      <c r="F10" s="56" t="s">
        <v>1057</v>
      </c>
      <c r="G10" s="56">
        <v>125</v>
      </c>
      <c r="H10" s="56" t="s">
        <v>131</v>
      </c>
      <c r="I10" s="56">
        <v>125</v>
      </c>
      <c r="J10" s="1">
        <v>42916</v>
      </c>
      <c r="K10" s="56">
        <v>0</v>
      </c>
      <c r="L10" s="56">
        <v>150000</v>
      </c>
      <c r="M10" s="56">
        <v>0</v>
      </c>
    </row>
    <row r="11" spans="1:13" x14ac:dyDescent="0.3">
      <c r="A11" s="56">
        <v>592948</v>
      </c>
      <c r="B11" s="56" t="s">
        <v>1065</v>
      </c>
      <c r="C11" s="56" t="s">
        <v>110</v>
      </c>
      <c r="D11" s="56">
        <v>1</v>
      </c>
      <c r="E11" s="56" t="s">
        <v>241</v>
      </c>
      <c r="F11" s="56" t="s">
        <v>252</v>
      </c>
      <c r="G11" s="56">
        <v>115</v>
      </c>
      <c r="H11" s="56" t="s">
        <v>1244</v>
      </c>
      <c r="I11" s="56">
        <v>125</v>
      </c>
      <c r="J11" s="1">
        <v>41090</v>
      </c>
      <c r="K11" s="56">
        <v>0</v>
      </c>
      <c r="L11" s="56">
        <v>0</v>
      </c>
      <c r="M11" s="56">
        <v>0</v>
      </c>
    </row>
    <row r="12" spans="1:13" x14ac:dyDescent="0.3">
      <c r="A12" s="56">
        <v>592948</v>
      </c>
      <c r="B12" s="56" t="s">
        <v>1065</v>
      </c>
      <c r="C12" s="56" t="s">
        <v>110</v>
      </c>
      <c r="D12" s="56">
        <v>1</v>
      </c>
      <c r="E12" s="56" t="s">
        <v>241</v>
      </c>
      <c r="F12" s="56" t="s">
        <v>252</v>
      </c>
      <c r="G12" s="56">
        <v>116</v>
      </c>
      <c r="H12" s="56" t="s">
        <v>1245</v>
      </c>
      <c r="I12" s="56">
        <v>125</v>
      </c>
      <c r="J12" s="1">
        <v>41274</v>
      </c>
      <c r="K12" s="56">
        <v>0</v>
      </c>
      <c r="L12" s="56">
        <v>0</v>
      </c>
      <c r="M12" s="56">
        <v>0</v>
      </c>
    </row>
    <row r="13" spans="1:13" x14ac:dyDescent="0.3">
      <c r="A13" s="56">
        <v>592948</v>
      </c>
      <c r="B13" s="56" t="s">
        <v>1065</v>
      </c>
      <c r="C13" s="56" t="s">
        <v>110</v>
      </c>
      <c r="D13" s="56">
        <v>1</v>
      </c>
      <c r="E13" s="56" t="s">
        <v>241</v>
      </c>
      <c r="F13" s="56" t="s">
        <v>252</v>
      </c>
      <c r="G13" s="56">
        <v>117</v>
      </c>
      <c r="H13" s="56" t="s">
        <v>123</v>
      </c>
      <c r="I13" s="56">
        <v>125</v>
      </c>
      <c r="J13" s="1">
        <v>41455</v>
      </c>
      <c r="K13" s="56">
        <v>0</v>
      </c>
      <c r="L13" s="56">
        <v>0</v>
      </c>
      <c r="M13" s="56">
        <v>0</v>
      </c>
    </row>
    <row r="14" spans="1:13" x14ac:dyDescent="0.3">
      <c r="A14" s="56">
        <v>592948</v>
      </c>
      <c r="B14" s="56" t="s">
        <v>1065</v>
      </c>
      <c r="C14" s="56" t="s">
        <v>110</v>
      </c>
      <c r="D14" s="56">
        <v>1</v>
      </c>
      <c r="E14" s="56" t="s">
        <v>241</v>
      </c>
      <c r="F14" s="56" t="s">
        <v>252</v>
      </c>
      <c r="G14" s="56">
        <v>118</v>
      </c>
      <c r="H14" s="56" t="s">
        <v>124</v>
      </c>
      <c r="I14" s="56">
        <v>125</v>
      </c>
      <c r="J14" s="1">
        <v>41639</v>
      </c>
      <c r="K14" s="56">
        <v>0</v>
      </c>
      <c r="L14" s="56">
        <v>0</v>
      </c>
      <c r="M14" s="56">
        <v>0</v>
      </c>
    </row>
    <row r="15" spans="1:13" x14ac:dyDescent="0.3">
      <c r="A15" s="56">
        <v>592948</v>
      </c>
      <c r="B15" s="56" t="s">
        <v>1065</v>
      </c>
      <c r="C15" s="56" t="s">
        <v>110</v>
      </c>
      <c r="D15" s="56">
        <v>1</v>
      </c>
      <c r="E15" s="56" t="s">
        <v>241</v>
      </c>
      <c r="F15" s="56" t="s">
        <v>252</v>
      </c>
      <c r="G15" s="56">
        <v>119</v>
      </c>
      <c r="H15" s="56" t="s">
        <v>125</v>
      </c>
      <c r="I15" s="56">
        <v>125</v>
      </c>
      <c r="J15" s="1">
        <v>41820</v>
      </c>
      <c r="K15" s="56">
        <v>0</v>
      </c>
      <c r="L15" s="56">
        <v>0</v>
      </c>
      <c r="M15" s="56">
        <v>0</v>
      </c>
    </row>
    <row r="16" spans="1:13" x14ac:dyDescent="0.3">
      <c r="A16" s="56">
        <v>592948</v>
      </c>
      <c r="B16" s="56" t="s">
        <v>1065</v>
      </c>
      <c r="C16" s="56" t="s">
        <v>110</v>
      </c>
      <c r="D16" s="56">
        <v>1</v>
      </c>
      <c r="E16" s="56" t="s">
        <v>241</v>
      </c>
      <c r="F16" s="56" t="s">
        <v>252</v>
      </c>
      <c r="G16" s="56">
        <v>120</v>
      </c>
      <c r="H16" s="56" t="s">
        <v>126</v>
      </c>
      <c r="I16" s="56">
        <v>125</v>
      </c>
      <c r="J16" s="1">
        <v>42004</v>
      </c>
      <c r="K16" s="56">
        <v>1</v>
      </c>
      <c r="L16" s="56">
        <v>0</v>
      </c>
      <c r="M16" s="56">
        <v>0</v>
      </c>
    </row>
    <row r="17" spans="1:13" x14ac:dyDescent="0.3">
      <c r="A17" s="56">
        <v>592948</v>
      </c>
      <c r="B17" s="56" t="s">
        <v>1065</v>
      </c>
      <c r="C17" s="56" t="s">
        <v>110</v>
      </c>
      <c r="D17" s="56">
        <v>1</v>
      </c>
      <c r="E17" s="56" t="s">
        <v>241</v>
      </c>
      <c r="F17" s="56" t="s">
        <v>252</v>
      </c>
      <c r="G17" s="56">
        <v>121</v>
      </c>
      <c r="H17" s="56" t="s">
        <v>127</v>
      </c>
      <c r="I17" s="56">
        <v>125</v>
      </c>
      <c r="J17" s="1">
        <v>42185</v>
      </c>
      <c r="K17" s="56">
        <v>0</v>
      </c>
      <c r="L17" s="56">
        <v>0</v>
      </c>
      <c r="M17" s="56">
        <v>0</v>
      </c>
    </row>
    <row r="18" spans="1:13" x14ac:dyDescent="0.3">
      <c r="A18" s="56">
        <v>592948</v>
      </c>
      <c r="B18" s="56" t="s">
        <v>1065</v>
      </c>
      <c r="C18" s="56" t="s">
        <v>110</v>
      </c>
      <c r="D18" s="56">
        <v>1</v>
      </c>
      <c r="E18" s="56" t="s">
        <v>241</v>
      </c>
      <c r="F18" s="56" t="s">
        <v>252</v>
      </c>
      <c r="G18" s="56">
        <v>122</v>
      </c>
      <c r="H18" s="56" t="s">
        <v>128</v>
      </c>
      <c r="I18" s="56">
        <v>125</v>
      </c>
      <c r="J18" s="1">
        <v>42369</v>
      </c>
      <c r="K18" s="56">
        <v>1</v>
      </c>
      <c r="L18" s="56">
        <v>0</v>
      </c>
      <c r="M18" s="56">
        <v>0</v>
      </c>
    </row>
    <row r="19" spans="1:13" x14ac:dyDescent="0.3">
      <c r="A19" s="56">
        <v>592948</v>
      </c>
      <c r="B19" s="56" t="s">
        <v>1065</v>
      </c>
      <c r="C19" s="56" t="s">
        <v>110</v>
      </c>
      <c r="D19" s="56">
        <v>1</v>
      </c>
      <c r="E19" s="56" t="s">
        <v>241</v>
      </c>
      <c r="F19" s="56" t="s">
        <v>252</v>
      </c>
      <c r="G19" s="56">
        <v>123</v>
      </c>
      <c r="H19" s="56" t="s">
        <v>129</v>
      </c>
      <c r="I19" s="56">
        <v>125</v>
      </c>
      <c r="J19" s="1">
        <v>42551</v>
      </c>
      <c r="K19" s="56">
        <v>0</v>
      </c>
      <c r="L19" s="56">
        <v>0</v>
      </c>
      <c r="M19" s="56">
        <v>0</v>
      </c>
    </row>
    <row r="20" spans="1:13" x14ac:dyDescent="0.3">
      <c r="A20" s="56">
        <v>592948</v>
      </c>
      <c r="B20" s="56" t="s">
        <v>1065</v>
      </c>
      <c r="C20" s="56" t="s">
        <v>110</v>
      </c>
      <c r="D20" s="56">
        <v>1</v>
      </c>
      <c r="E20" s="56" t="s">
        <v>241</v>
      </c>
      <c r="F20" s="56" t="s">
        <v>252</v>
      </c>
      <c r="G20" s="56">
        <v>124</v>
      </c>
      <c r="H20" s="56" t="s">
        <v>130</v>
      </c>
      <c r="I20" s="56">
        <v>125</v>
      </c>
      <c r="J20" s="1">
        <v>42735</v>
      </c>
      <c r="K20" s="56">
        <v>0</v>
      </c>
      <c r="L20" s="56">
        <v>0</v>
      </c>
      <c r="M20" s="56">
        <v>0</v>
      </c>
    </row>
    <row r="21" spans="1:13" x14ac:dyDescent="0.3">
      <c r="A21" s="56">
        <v>592948</v>
      </c>
      <c r="B21" s="56" t="s">
        <v>1065</v>
      </c>
      <c r="C21" s="56" t="s">
        <v>110</v>
      </c>
      <c r="D21" s="56">
        <v>1</v>
      </c>
      <c r="E21" s="56" t="s">
        <v>241</v>
      </c>
      <c r="F21" s="56" t="s">
        <v>252</v>
      </c>
      <c r="G21" s="56">
        <v>125</v>
      </c>
      <c r="H21" s="56" t="s">
        <v>131</v>
      </c>
      <c r="I21" s="56">
        <v>125</v>
      </c>
      <c r="J21" s="1">
        <v>42916</v>
      </c>
      <c r="K21" s="56">
        <v>0</v>
      </c>
      <c r="L21" s="56">
        <v>2</v>
      </c>
      <c r="M21" s="56">
        <v>0</v>
      </c>
    </row>
    <row r="22" spans="1:13" x14ac:dyDescent="0.3">
      <c r="A22" s="56">
        <v>592948</v>
      </c>
      <c r="B22" s="56" t="s">
        <v>1065</v>
      </c>
      <c r="C22" s="56" t="s">
        <v>188</v>
      </c>
      <c r="D22" s="56">
        <v>1</v>
      </c>
      <c r="E22" s="56" t="s">
        <v>241</v>
      </c>
      <c r="F22" s="56" t="s">
        <v>189</v>
      </c>
      <c r="G22" s="56">
        <v>120</v>
      </c>
      <c r="H22" s="56" t="s">
        <v>126</v>
      </c>
      <c r="I22" s="56">
        <v>125</v>
      </c>
      <c r="J22" s="1">
        <v>41999</v>
      </c>
      <c r="K22" s="56">
        <v>1</v>
      </c>
      <c r="L22" s="56">
        <v>0</v>
      </c>
      <c r="M22" s="56">
        <v>0</v>
      </c>
    </row>
    <row r="23" spans="1:13" x14ac:dyDescent="0.3">
      <c r="A23" s="56">
        <v>592948</v>
      </c>
      <c r="B23" s="56" t="s">
        <v>1065</v>
      </c>
      <c r="C23" s="56" t="s">
        <v>188</v>
      </c>
      <c r="D23" s="56">
        <v>1</v>
      </c>
      <c r="E23" s="56" t="s">
        <v>241</v>
      </c>
      <c r="F23" s="56" t="s">
        <v>189</v>
      </c>
      <c r="G23" s="56">
        <v>121</v>
      </c>
      <c r="H23" s="56" t="s">
        <v>127</v>
      </c>
      <c r="I23" s="56">
        <v>125</v>
      </c>
      <c r="J23" s="1">
        <v>42185</v>
      </c>
      <c r="K23" s="56">
        <v>1</v>
      </c>
      <c r="L23" s="56">
        <v>0</v>
      </c>
      <c r="M23" s="56">
        <v>0</v>
      </c>
    </row>
    <row r="24" spans="1:13" x14ac:dyDescent="0.3">
      <c r="A24" s="56">
        <v>592948</v>
      </c>
      <c r="B24" s="56" t="s">
        <v>1065</v>
      </c>
      <c r="C24" s="56" t="s">
        <v>188</v>
      </c>
      <c r="D24" s="56">
        <v>1</v>
      </c>
      <c r="E24" s="56" t="s">
        <v>241</v>
      </c>
      <c r="F24" s="56" t="s">
        <v>189</v>
      </c>
      <c r="G24" s="56">
        <v>122</v>
      </c>
      <c r="H24" s="56" t="s">
        <v>128</v>
      </c>
      <c r="I24" s="56">
        <v>125</v>
      </c>
      <c r="J24" s="1">
        <v>42369</v>
      </c>
      <c r="K24" s="56">
        <v>1</v>
      </c>
      <c r="L24" s="56">
        <v>0</v>
      </c>
      <c r="M24" s="56">
        <v>0</v>
      </c>
    </row>
    <row r="25" spans="1:13" x14ac:dyDescent="0.3">
      <c r="A25" s="56">
        <v>592948</v>
      </c>
      <c r="B25" s="56" t="s">
        <v>1065</v>
      </c>
      <c r="C25" s="56" t="s">
        <v>188</v>
      </c>
      <c r="D25" s="56">
        <v>1</v>
      </c>
      <c r="E25" s="56" t="s">
        <v>241</v>
      </c>
      <c r="F25" s="56" t="s">
        <v>189</v>
      </c>
      <c r="G25" s="56">
        <v>123</v>
      </c>
      <c r="H25" s="56" t="s">
        <v>129</v>
      </c>
      <c r="I25" s="56">
        <v>125</v>
      </c>
      <c r="J25" s="1">
        <v>42551</v>
      </c>
      <c r="K25" s="56">
        <v>0</v>
      </c>
      <c r="L25" s="56">
        <v>0</v>
      </c>
      <c r="M25" s="56">
        <v>0</v>
      </c>
    </row>
    <row r="26" spans="1:13" x14ac:dyDescent="0.3">
      <c r="A26" s="56">
        <v>592948</v>
      </c>
      <c r="B26" s="56" t="s">
        <v>1065</v>
      </c>
      <c r="C26" s="56" t="s">
        <v>188</v>
      </c>
      <c r="D26" s="56">
        <v>1</v>
      </c>
      <c r="E26" s="56" t="s">
        <v>241</v>
      </c>
      <c r="F26" s="56" t="s">
        <v>189</v>
      </c>
      <c r="G26" s="56">
        <v>124</v>
      </c>
      <c r="H26" s="56" t="s">
        <v>130</v>
      </c>
      <c r="I26" s="56">
        <v>125</v>
      </c>
      <c r="J26" s="1">
        <v>42735</v>
      </c>
      <c r="K26" s="56">
        <v>0</v>
      </c>
      <c r="L26" s="56">
        <v>0</v>
      </c>
      <c r="M26" s="56">
        <v>0</v>
      </c>
    </row>
    <row r="27" spans="1:13" x14ac:dyDescent="0.3">
      <c r="A27" s="56">
        <v>592948</v>
      </c>
      <c r="B27" s="56" t="s">
        <v>1065</v>
      </c>
      <c r="C27" s="56" t="s">
        <v>188</v>
      </c>
      <c r="D27" s="56">
        <v>1</v>
      </c>
      <c r="E27" s="56" t="s">
        <v>241</v>
      </c>
      <c r="F27" s="56" t="s">
        <v>189</v>
      </c>
      <c r="G27" s="56">
        <v>125</v>
      </c>
      <c r="H27" s="56" t="s">
        <v>131</v>
      </c>
      <c r="I27" s="56">
        <v>125</v>
      </c>
      <c r="J27" s="1">
        <v>42916</v>
      </c>
      <c r="K27" s="56">
        <v>0</v>
      </c>
      <c r="L27" s="56">
        <v>3</v>
      </c>
      <c r="M27" s="56">
        <v>0</v>
      </c>
    </row>
    <row r="28" spans="1:13" x14ac:dyDescent="0.3">
      <c r="A28" s="56">
        <v>592948</v>
      </c>
      <c r="B28" s="56" t="s">
        <v>1065</v>
      </c>
      <c r="C28" s="56" t="s">
        <v>110</v>
      </c>
      <c r="D28" s="56">
        <v>1</v>
      </c>
      <c r="E28" s="56" t="s">
        <v>241</v>
      </c>
      <c r="F28" s="56" t="s">
        <v>111</v>
      </c>
      <c r="G28" s="56">
        <v>118</v>
      </c>
      <c r="H28" s="56" t="s">
        <v>124</v>
      </c>
      <c r="I28" s="56">
        <v>125</v>
      </c>
      <c r="J28" s="1">
        <v>41639</v>
      </c>
      <c r="K28" s="56">
        <v>0</v>
      </c>
      <c r="L28" s="56">
        <v>0</v>
      </c>
      <c r="M28" s="56">
        <v>0</v>
      </c>
    </row>
    <row r="29" spans="1:13" x14ac:dyDescent="0.3">
      <c r="A29" s="56">
        <v>592948</v>
      </c>
      <c r="B29" s="56" t="s">
        <v>1065</v>
      </c>
      <c r="C29" s="56" t="s">
        <v>110</v>
      </c>
      <c r="D29" s="56">
        <v>1</v>
      </c>
      <c r="E29" s="56" t="s">
        <v>241</v>
      </c>
      <c r="F29" s="56" t="s">
        <v>111</v>
      </c>
      <c r="G29" s="56">
        <v>119</v>
      </c>
      <c r="H29" s="56" t="s">
        <v>125</v>
      </c>
      <c r="I29" s="56">
        <v>125</v>
      </c>
      <c r="J29" s="1">
        <v>41820</v>
      </c>
      <c r="K29" s="56">
        <v>0</v>
      </c>
      <c r="L29" s="56">
        <v>0</v>
      </c>
      <c r="M29" s="56">
        <v>0</v>
      </c>
    </row>
    <row r="30" spans="1:13" x14ac:dyDescent="0.3">
      <c r="A30" s="56">
        <v>592948</v>
      </c>
      <c r="B30" s="56" t="s">
        <v>1065</v>
      </c>
      <c r="C30" s="56" t="s">
        <v>110</v>
      </c>
      <c r="D30" s="56">
        <v>1</v>
      </c>
      <c r="E30" s="56" t="s">
        <v>241</v>
      </c>
      <c r="F30" s="56" t="s">
        <v>111</v>
      </c>
      <c r="G30" s="56">
        <v>120</v>
      </c>
      <c r="H30" s="56" t="s">
        <v>126</v>
      </c>
      <c r="I30" s="56">
        <v>125</v>
      </c>
      <c r="J30" s="1">
        <v>42004</v>
      </c>
      <c r="K30" s="56">
        <v>0</v>
      </c>
      <c r="L30" s="56">
        <v>0</v>
      </c>
      <c r="M30" s="56">
        <v>0</v>
      </c>
    </row>
    <row r="31" spans="1:13" x14ac:dyDescent="0.3">
      <c r="A31" s="56">
        <v>592948</v>
      </c>
      <c r="B31" s="56" t="s">
        <v>1065</v>
      </c>
      <c r="C31" s="56" t="s">
        <v>110</v>
      </c>
      <c r="D31" s="56">
        <v>1</v>
      </c>
      <c r="E31" s="56" t="s">
        <v>241</v>
      </c>
      <c r="F31" s="56" t="s">
        <v>111</v>
      </c>
      <c r="G31" s="56">
        <v>121</v>
      </c>
      <c r="H31" s="56" t="s">
        <v>127</v>
      </c>
      <c r="I31" s="56">
        <v>125</v>
      </c>
      <c r="J31" s="1">
        <v>42185</v>
      </c>
      <c r="K31" s="56">
        <v>2</v>
      </c>
      <c r="L31" s="56">
        <v>0</v>
      </c>
      <c r="M31" s="56">
        <v>0</v>
      </c>
    </row>
    <row r="32" spans="1:13" x14ac:dyDescent="0.3">
      <c r="A32" s="56">
        <v>592948</v>
      </c>
      <c r="B32" s="56" t="s">
        <v>1065</v>
      </c>
      <c r="C32" s="56" t="s">
        <v>110</v>
      </c>
      <c r="D32" s="56">
        <v>1</v>
      </c>
      <c r="E32" s="56" t="s">
        <v>241</v>
      </c>
      <c r="F32" s="56" t="s">
        <v>111</v>
      </c>
      <c r="G32" s="56">
        <v>122</v>
      </c>
      <c r="H32" s="56" t="s">
        <v>128</v>
      </c>
      <c r="I32" s="56">
        <v>125</v>
      </c>
      <c r="J32" s="1">
        <v>42369</v>
      </c>
      <c r="K32" s="56">
        <v>1</v>
      </c>
      <c r="L32" s="56">
        <v>0</v>
      </c>
      <c r="M32" s="56">
        <v>0</v>
      </c>
    </row>
    <row r="33" spans="1:13" x14ac:dyDescent="0.3">
      <c r="A33" s="56">
        <v>592948</v>
      </c>
      <c r="B33" s="56" t="s">
        <v>1065</v>
      </c>
      <c r="C33" s="56" t="s">
        <v>110</v>
      </c>
      <c r="D33" s="56">
        <v>1</v>
      </c>
      <c r="E33" s="56" t="s">
        <v>241</v>
      </c>
      <c r="F33" s="56" t="s">
        <v>111</v>
      </c>
      <c r="G33" s="56">
        <v>123</v>
      </c>
      <c r="H33" s="56" t="s">
        <v>129</v>
      </c>
      <c r="I33" s="56">
        <v>125</v>
      </c>
      <c r="J33" s="1">
        <v>42551</v>
      </c>
      <c r="K33" s="56">
        <v>0</v>
      </c>
      <c r="L33" s="56">
        <v>0</v>
      </c>
      <c r="M33" s="56">
        <v>0</v>
      </c>
    </row>
    <row r="34" spans="1:13" x14ac:dyDescent="0.3">
      <c r="A34" s="56">
        <v>592948</v>
      </c>
      <c r="B34" s="56" t="s">
        <v>1065</v>
      </c>
      <c r="C34" s="56" t="s">
        <v>110</v>
      </c>
      <c r="D34" s="56">
        <v>1</v>
      </c>
      <c r="E34" s="56" t="s">
        <v>241</v>
      </c>
      <c r="F34" s="56" t="s">
        <v>111</v>
      </c>
      <c r="G34" s="56">
        <v>124</v>
      </c>
      <c r="H34" s="56" t="s">
        <v>130</v>
      </c>
      <c r="I34" s="56">
        <v>125</v>
      </c>
      <c r="J34" s="1">
        <v>42735</v>
      </c>
      <c r="K34" s="56">
        <v>1</v>
      </c>
      <c r="L34" s="56">
        <v>0</v>
      </c>
      <c r="M34" s="56">
        <v>0</v>
      </c>
    </row>
    <row r="35" spans="1:13" x14ac:dyDescent="0.3">
      <c r="A35" s="56">
        <v>592948</v>
      </c>
      <c r="B35" s="56" t="s">
        <v>1065</v>
      </c>
      <c r="C35" s="56" t="s">
        <v>110</v>
      </c>
      <c r="D35" s="56">
        <v>1</v>
      </c>
      <c r="E35" s="56" t="s">
        <v>241</v>
      </c>
      <c r="F35" s="56" t="s">
        <v>111</v>
      </c>
      <c r="G35" s="56">
        <v>125</v>
      </c>
      <c r="H35" s="56" t="s">
        <v>131</v>
      </c>
      <c r="I35" s="56">
        <v>125</v>
      </c>
      <c r="J35" s="1">
        <v>42916</v>
      </c>
      <c r="K35" s="56">
        <v>0</v>
      </c>
      <c r="L35" s="56">
        <v>3</v>
      </c>
      <c r="M35" s="56">
        <v>0</v>
      </c>
    </row>
    <row r="36" spans="1:13" x14ac:dyDescent="0.3">
      <c r="A36" s="56">
        <v>592948</v>
      </c>
      <c r="B36" s="56" t="s">
        <v>1065</v>
      </c>
      <c r="C36" s="56" t="s">
        <v>188</v>
      </c>
      <c r="D36" s="56">
        <v>0</v>
      </c>
      <c r="E36" s="56" t="s">
        <v>241</v>
      </c>
      <c r="F36" s="56" t="s">
        <v>1074</v>
      </c>
      <c r="G36" s="56">
        <v>115</v>
      </c>
      <c r="H36" s="56" t="s">
        <v>1244</v>
      </c>
      <c r="I36" s="56">
        <v>125</v>
      </c>
      <c r="J36" s="1">
        <v>41090</v>
      </c>
      <c r="K36" s="56">
        <v>3</v>
      </c>
      <c r="L36" s="56">
        <v>2</v>
      </c>
      <c r="M36" s="56">
        <v>0</v>
      </c>
    </row>
    <row r="37" spans="1:13" x14ac:dyDescent="0.3">
      <c r="A37" s="56">
        <v>592948</v>
      </c>
      <c r="B37" s="56" t="s">
        <v>1065</v>
      </c>
      <c r="C37" s="56" t="s">
        <v>188</v>
      </c>
      <c r="D37" s="56">
        <v>0</v>
      </c>
      <c r="E37" s="56" t="s">
        <v>241</v>
      </c>
      <c r="F37" s="56" t="s">
        <v>1074</v>
      </c>
      <c r="G37" s="56">
        <v>116</v>
      </c>
      <c r="H37" s="56" t="s">
        <v>1245</v>
      </c>
      <c r="I37" s="56">
        <v>125</v>
      </c>
      <c r="J37" s="1">
        <v>41274</v>
      </c>
      <c r="K37" s="56">
        <v>3</v>
      </c>
      <c r="L37" s="56">
        <v>1</v>
      </c>
      <c r="M37" s="56">
        <v>0</v>
      </c>
    </row>
    <row r="38" spans="1:13" x14ac:dyDescent="0.3">
      <c r="A38" s="56">
        <v>592948</v>
      </c>
      <c r="B38" s="56" t="s">
        <v>1065</v>
      </c>
      <c r="C38" s="56" t="s">
        <v>188</v>
      </c>
      <c r="D38" s="56">
        <v>0</v>
      </c>
      <c r="E38" s="56" t="s">
        <v>241</v>
      </c>
      <c r="F38" s="56" t="s">
        <v>1074</v>
      </c>
      <c r="G38" s="56">
        <v>117</v>
      </c>
      <c r="H38" s="56" t="s">
        <v>123</v>
      </c>
      <c r="I38" s="56">
        <v>125</v>
      </c>
      <c r="J38" s="1">
        <v>41455</v>
      </c>
      <c r="K38" s="56">
        <v>3</v>
      </c>
      <c r="L38" s="56">
        <v>1</v>
      </c>
      <c r="M38" s="56">
        <v>0</v>
      </c>
    </row>
    <row r="39" spans="1:13" x14ac:dyDescent="0.3">
      <c r="A39" s="56">
        <v>592948</v>
      </c>
      <c r="B39" s="56" t="s">
        <v>1065</v>
      </c>
      <c r="C39" s="56" t="s">
        <v>188</v>
      </c>
      <c r="D39" s="56">
        <v>0</v>
      </c>
      <c r="E39" s="56" t="s">
        <v>241</v>
      </c>
      <c r="F39" s="56" t="s">
        <v>1074</v>
      </c>
      <c r="G39" s="56">
        <v>118</v>
      </c>
      <c r="H39" s="56" t="s">
        <v>124</v>
      </c>
      <c r="I39" s="56">
        <v>125</v>
      </c>
      <c r="J39" s="1">
        <v>41639</v>
      </c>
      <c r="K39" s="56">
        <v>2</v>
      </c>
      <c r="L39" s="56">
        <v>1</v>
      </c>
      <c r="M39" s="56">
        <v>0</v>
      </c>
    </row>
    <row r="40" spans="1:13" x14ac:dyDescent="0.3">
      <c r="A40" s="56">
        <v>592948</v>
      </c>
      <c r="B40" s="56" t="s">
        <v>1065</v>
      </c>
      <c r="C40" s="56" t="s">
        <v>188</v>
      </c>
      <c r="D40" s="56">
        <v>0</v>
      </c>
      <c r="E40" s="56" t="s">
        <v>241</v>
      </c>
      <c r="F40" s="56" t="s">
        <v>1074</v>
      </c>
      <c r="G40" s="56">
        <v>119</v>
      </c>
      <c r="H40" s="56" t="s">
        <v>125</v>
      </c>
      <c r="I40" s="56">
        <v>125</v>
      </c>
      <c r="J40" s="1">
        <v>41820</v>
      </c>
      <c r="K40" s="56">
        <v>1</v>
      </c>
      <c r="L40" s="56">
        <v>2</v>
      </c>
      <c r="M40" s="56">
        <v>0</v>
      </c>
    </row>
    <row r="41" spans="1:13" x14ac:dyDescent="0.3">
      <c r="A41" s="56">
        <v>592948</v>
      </c>
      <c r="B41" s="56" t="s">
        <v>1065</v>
      </c>
      <c r="C41" s="56" t="s">
        <v>188</v>
      </c>
      <c r="D41" s="56">
        <v>0</v>
      </c>
      <c r="E41" s="56" t="s">
        <v>241</v>
      </c>
      <c r="F41" s="56" t="s">
        <v>1074</v>
      </c>
      <c r="G41" s="56">
        <v>120</v>
      </c>
      <c r="H41" s="56" t="s">
        <v>126</v>
      </c>
      <c r="I41" s="56">
        <v>125</v>
      </c>
      <c r="J41" s="1">
        <v>42004</v>
      </c>
      <c r="K41" s="56">
        <v>3</v>
      </c>
      <c r="L41" s="56">
        <v>2</v>
      </c>
      <c r="M41" s="56">
        <v>0</v>
      </c>
    </row>
    <row r="42" spans="1:13" x14ac:dyDescent="0.3">
      <c r="A42" s="56">
        <v>592948</v>
      </c>
      <c r="B42" s="56" t="s">
        <v>1065</v>
      </c>
      <c r="C42" s="56" t="s">
        <v>188</v>
      </c>
      <c r="D42" s="56">
        <v>0</v>
      </c>
      <c r="E42" s="56" t="s">
        <v>241</v>
      </c>
      <c r="F42" s="56" t="s">
        <v>1074</v>
      </c>
      <c r="G42" s="56">
        <v>121</v>
      </c>
      <c r="H42" s="56" t="s">
        <v>127</v>
      </c>
      <c r="I42" s="56">
        <v>125</v>
      </c>
      <c r="J42" s="1">
        <v>42185</v>
      </c>
      <c r="K42" s="56">
        <v>0</v>
      </c>
      <c r="L42" s="56">
        <v>1</v>
      </c>
      <c r="M42" s="56">
        <v>0</v>
      </c>
    </row>
    <row r="43" spans="1:13" x14ac:dyDescent="0.3">
      <c r="A43" s="56">
        <v>592948</v>
      </c>
      <c r="B43" s="56" t="s">
        <v>1065</v>
      </c>
      <c r="C43" s="56" t="s">
        <v>188</v>
      </c>
      <c r="D43" s="56">
        <v>0</v>
      </c>
      <c r="E43" s="56" t="s">
        <v>241</v>
      </c>
      <c r="F43" s="56" t="s">
        <v>1074</v>
      </c>
      <c r="G43" s="56">
        <v>122</v>
      </c>
      <c r="H43" s="56" t="s">
        <v>128</v>
      </c>
      <c r="I43" s="56">
        <v>125</v>
      </c>
      <c r="J43" s="1">
        <v>42369</v>
      </c>
      <c r="K43" s="56">
        <v>0</v>
      </c>
      <c r="L43" s="56">
        <v>2</v>
      </c>
      <c r="M43" s="56">
        <v>0</v>
      </c>
    </row>
    <row r="44" spans="1:13" x14ac:dyDescent="0.3">
      <c r="A44" s="56">
        <v>592948</v>
      </c>
      <c r="B44" s="56" t="s">
        <v>1065</v>
      </c>
      <c r="C44" s="56" t="s">
        <v>188</v>
      </c>
      <c r="D44" s="56">
        <v>0</v>
      </c>
      <c r="E44" s="56" t="s">
        <v>241</v>
      </c>
      <c r="F44" s="56" t="s">
        <v>1074</v>
      </c>
      <c r="G44" s="56">
        <v>123</v>
      </c>
      <c r="H44" s="56" t="s">
        <v>129</v>
      </c>
      <c r="I44" s="56">
        <v>125</v>
      </c>
      <c r="J44" s="1">
        <v>42551</v>
      </c>
      <c r="K44" s="56">
        <v>0</v>
      </c>
      <c r="L44" s="56">
        <v>1</v>
      </c>
      <c r="M44" s="56">
        <v>0</v>
      </c>
    </row>
    <row r="45" spans="1:13" x14ac:dyDescent="0.3">
      <c r="A45" s="56">
        <v>592948</v>
      </c>
      <c r="B45" s="56" t="s">
        <v>1065</v>
      </c>
      <c r="C45" s="56" t="s">
        <v>188</v>
      </c>
      <c r="D45" s="56">
        <v>0</v>
      </c>
      <c r="E45" s="56" t="s">
        <v>241</v>
      </c>
      <c r="F45" s="56" t="s">
        <v>1074</v>
      </c>
      <c r="G45" s="56">
        <v>124</v>
      </c>
      <c r="H45" s="56" t="s">
        <v>130</v>
      </c>
      <c r="I45" s="56">
        <v>125</v>
      </c>
      <c r="J45" s="1">
        <v>42735</v>
      </c>
      <c r="K45" s="56">
        <v>0</v>
      </c>
      <c r="L45" s="56">
        <v>1</v>
      </c>
      <c r="M45" s="56">
        <v>0</v>
      </c>
    </row>
    <row r="46" spans="1:13" x14ac:dyDescent="0.3">
      <c r="A46" s="56">
        <v>592948</v>
      </c>
      <c r="B46" s="56" t="s">
        <v>1065</v>
      </c>
      <c r="C46" s="56" t="s">
        <v>188</v>
      </c>
      <c r="D46" s="56">
        <v>0</v>
      </c>
      <c r="E46" s="56" t="s">
        <v>241</v>
      </c>
      <c r="F46" s="56" t="s">
        <v>1074</v>
      </c>
      <c r="G46" s="56">
        <v>125</v>
      </c>
      <c r="H46" s="56" t="s">
        <v>131</v>
      </c>
      <c r="I46" s="56">
        <v>125</v>
      </c>
      <c r="J46" s="1">
        <v>42916</v>
      </c>
      <c r="K46" s="56">
        <v>1</v>
      </c>
      <c r="L46" s="56">
        <v>1</v>
      </c>
      <c r="M46" s="56">
        <v>0</v>
      </c>
    </row>
    <row r="47" spans="1:13" x14ac:dyDescent="0.3">
      <c r="A47" s="56">
        <v>592948</v>
      </c>
      <c r="B47" s="56" t="s">
        <v>1065</v>
      </c>
      <c r="C47" s="56" t="s">
        <v>188</v>
      </c>
      <c r="D47" s="56">
        <v>0</v>
      </c>
      <c r="E47" s="56" t="s">
        <v>241</v>
      </c>
      <c r="F47" s="56" t="s">
        <v>1100</v>
      </c>
      <c r="G47" s="56">
        <v>115</v>
      </c>
      <c r="H47" s="56" t="s">
        <v>1244</v>
      </c>
      <c r="I47" s="56">
        <v>125</v>
      </c>
      <c r="J47" s="1">
        <v>41090</v>
      </c>
      <c r="K47" s="56">
        <v>722</v>
      </c>
      <c r="L47" s="56">
        <v>250</v>
      </c>
      <c r="M47" s="56">
        <v>0</v>
      </c>
    </row>
    <row r="48" spans="1:13" x14ac:dyDescent="0.3">
      <c r="A48" s="56">
        <v>592948</v>
      </c>
      <c r="B48" s="56" t="s">
        <v>1065</v>
      </c>
      <c r="C48" s="56" t="s">
        <v>188</v>
      </c>
      <c r="D48" s="56">
        <v>0</v>
      </c>
      <c r="E48" s="56" t="s">
        <v>241</v>
      </c>
      <c r="F48" s="56" t="s">
        <v>1100</v>
      </c>
      <c r="G48" s="56">
        <v>116</v>
      </c>
      <c r="H48" s="56" t="s">
        <v>1245</v>
      </c>
      <c r="I48" s="56">
        <v>125</v>
      </c>
      <c r="J48" s="1">
        <v>41274</v>
      </c>
      <c r="K48" s="56">
        <v>104</v>
      </c>
      <c r="L48" s="56">
        <v>100</v>
      </c>
      <c r="M48" s="56">
        <v>0</v>
      </c>
    </row>
    <row r="49" spans="1:13" x14ac:dyDescent="0.3">
      <c r="A49" s="56">
        <v>592948</v>
      </c>
      <c r="B49" s="56" t="s">
        <v>1065</v>
      </c>
      <c r="C49" s="56" t="s">
        <v>188</v>
      </c>
      <c r="D49" s="56">
        <v>0</v>
      </c>
      <c r="E49" s="56" t="s">
        <v>241</v>
      </c>
      <c r="F49" s="56" t="s">
        <v>1100</v>
      </c>
      <c r="G49" s="56">
        <v>117</v>
      </c>
      <c r="H49" s="56" t="s">
        <v>123</v>
      </c>
      <c r="I49" s="56">
        <v>125</v>
      </c>
      <c r="J49" s="1">
        <v>41455</v>
      </c>
      <c r="K49" s="56">
        <v>130</v>
      </c>
      <c r="L49" s="56">
        <v>100</v>
      </c>
      <c r="M49" s="56">
        <v>0</v>
      </c>
    </row>
    <row r="50" spans="1:13" x14ac:dyDescent="0.3">
      <c r="A50" s="56">
        <v>592948</v>
      </c>
      <c r="B50" s="56" t="s">
        <v>1065</v>
      </c>
      <c r="C50" s="56" t="s">
        <v>188</v>
      </c>
      <c r="D50" s="56">
        <v>0</v>
      </c>
      <c r="E50" s="56" t="s">
        <v>241</v>
      </c>
      <c r="F50" s="56" t="s">
        <v>1100</v>
      </c>
      <c r="G50" s="56">
        <v>118</v>
      </c>
      <c r="H50" s="56" t="s">
        <v>124</v>
      </c>
      <c r="I50" s="56">
        <v>125</v>
      </c>
      <c r="J50" s="1">
        <v>41639</v>
      </c>
      <c r="K50" s="56">
        <v>200</v>
      </c>
      <c r="L50" s="56">
        <v>200</v>
      </c>
      <c r="M50" s="56">
        <v>0</v>
      </c>
    </row>
    <row r="51" spans="1:13" x14ac:dyDescent="0.3">
      <c r="A51" s="56">
        <v>592948</v>
      </c>
      <c r="B51" s="56" t="s">
        <v>1065</v>
      </c>
      <c r="C51" s="56" t="s">
        <v>188</v>
      </c>
      <c r="D51" s="56">
        <v>0</v>
      </c>
      <c r="E51" s="56" t="s">
        <v>241</v>
      </c>
      <c r="F51" s="56" t="s">
        <v>1100</v>
      </c>
      <c r="G51" s="56">
        <v>119</v>
      </c>
      <c r="H51" s="56" t="s">
        <v>125</v>
      </c>
      <c r="I51" s="56">
        <v>125</v>
      </c>
      <c r="J51" s="1">
        <v>41820</v>
      </c>
      <c r="K51" s="56">
        <v>128</v>
      </c>
      <c r="L51" s="56">
        <v>100</v>
      </c>
      <c r="M51" s="56">
        <v>0</v>
      </c>
    </row>
    <row r="52" spans="1:13" x14ac:dyDescent="0.3">
      <c r="A52" s="56">
        <v>592948</v>
      </c>
      <c r="B52" s="56" t="s">
        <v>1065</v>
      </c>
      <c r="C52" s="56" t="s">
        <v>188</v>
      </c>
      <c r="D52" s="56">
        <v>0</v>
      </c>
      <c r="E52" s="56" t="s">
        <v>241</v>
      </c>
      <c r="F52" s="56" t="s">
        <v>1100</v>
      </c>
      <c r="G52" s="56">
        <v>120</v>
      </c>
      <c r="H52" s="56" t="s">
        <v>126</v>
      </c>
      <c r="I52" s="56">
        <v>125</v>
      </c>
      <c r="J52" s="1">
        <v>42004</v>
      </c>
      <c r="K52" s="56">
        <v>0</v>
      </c>
      <c r="L52" s="56">
        <v>100</v>
      </c>
      <c r="M52" s="56">
        <v>0</v>
      </c>
    </row>
    <row r="53" spans="1:13" x14ac:dyDescent="0.3">
      <c r="A53" s="56">
        <v>592948</v>
      </c>
      <c r="B53" s="56" t="s">
        <v>1065</v>
      </c>
      <c r="C53" s="56" t="s">
        <v>188</v>
      </c>
      <c r="D53" s="56">
        <v>0</v>
      </c>
      <c r="E53" s="56" t="s">
        <v>241</v>
      </c>
      <c r="F53" s="56" t="s">
        <v>1100</v>
      </c>
      <c r="G53" s="56">
        <v>121</v>
      </c>
      <c r="H53" s="56" t="s">
        <v>127</v>
      </c>
      <c r="I53" s="56">
        <v>125</v>
      </c>
      <c r="J53" s="1">
        <v>42185</v>
      </c>
      <c r="K53" s="56">
        <v>0</v>
      </c>
      <c r="L53" s="56">
        <v>250</v>
      </c>
      <c r="M53" s="56">
        <v>0</v>
      </c>
    </row>
    <row r="54" spans="1:13" x14ac:dyDescent="0.3">
      <c r="A54" s="56">
        <v>592948</v>
      </c>
      <c r="B54" s="56" t="s">
        <v>1065</v>
      </c>
      <c r="C54" s="56" t="s">
        <v>188</v>
      </c>
      <c r="D54" s="56">
        <v>0</v>
      </c>
      <c r="E54" s="56" t="s">
        <v>241</v>
      </c>
      <c r="F54" s="56" t="s">
        <v>1100</v>
      </c>
      <c r="G54" s="56">
        <v>122</v>
      </c>
      <c r="H54" s="56" t="s">
        <v>128</v>
      </c>
      <c r="I54" s="56">
        <v>125</v>
      </c>
      <c r="J54" s="1">
        <v>42369</v>
      </c>
      <c r="K54" s="56">
        <v>0</v>
      </c>
      <c r="L54" s="56">
        <v>100</v>
      </c>
      <c r="M54" s="56">
        <v>0</v>
      </c>
    </row>
    <row r="55" spans="1:13" x14ac:dyDescent="0.3">
      <c r="A55" s="56">
        <v>592948</v>
      </c>
      <c r="B55" s="56" t="s">
        <v>1065</v>
      </c>
      <c r="C55" s="56" t="s">
        <v>188</v>
      </c>
      <c r="D55" s="56">
        <v>0</v>
      </c>
      <c r="E55" s="56" t="s">
        <v>241</v>
      </c>
      <c r="F55" s="56" t="s">
        <v>1100</v>
      </c>
      <c r="G55" s="56">
        <v>123</v>
      </c>
      <c r="H55" s="56" t="s">
        <v>129</v>
      </c>
      <c r="I55" s="56">
        <v>125</v>
      </c>
      <c r="J55" s="1">
        <v>42551</v>
      </c>
      <c r="K55" s="56">
        <v>101</v>
      </c>
      <c r="L55" s="56">
        <v>100</v>
      </c>
      <c r="M55" s="56">
        <v>0</v>
      </c>
    </row>
    <row r="56" spans="1:13" x14ac:dyDescent="0.3">
      <c r="A56" s="56">
        <v>592948</v>
      </c>
      <c r="B56" s="56" t="s">
        <v>1065</v>
      </c>
      <c r="C56" s="56" t="s">
        <v>188</v>
      </c>
      <c r="D56" s="56">
        <v>0</v>
      </c>
      <c r="E56" s="56" t="s">
        <v>241</v>
      </c>
      <c r="F56" s="56" t="s">
        <v>1100</v>
      </c>
      <c r="G56" s="56">
        <v>124</v>
      </c>
      <c r="H56" s="56" t="s">
        <v>130</v>
      </c>
      <c r="I56" s="56">
        <v>125</v>
      </c>
      <c r="J56" s="1">
        <v>42735</v>
      </c>
      <c r="K56" s="56">
        <v>0</v>
      </c>
      <c r="L56" s="56">
        <v>100</v>
      </c>
      <c r="M56" s="56">
        <v>0</v>
      </c>
    </row>
    <row r="57" spans="1:13" x14ac:dyDescent="0.3">
      <c r="A57" s="56">
        <v>592948</v>
      </c>
      <c r="B57" s="56" t="s">
        <v>1065</v>
      </c>
      <c r="C57" s="56" t="s">
        <v>188</v>
      </c>
      <c r="D57" s="56">
        <v>0</v>
      </c>
      <c r="E57" s="56" t="s">
        <v>241</v>
      </c>
      <c r="F57" s="56" t="s">
        <v>1100</v>
      </c>
      <c r="G57" s="56">
        <v>125</v>
      </c>
      <c r="H57" s="56" t="s">
        <v>131</v>
      </c>
      <c r="I57" s="56">
        <v>125</v>
      </c>
      <c r="J57" s="1">
        <v>42916</v>
      </c>
      <c r="K57" s="56">
        <v>0</v>
      </c>
      <c r="L57" s="56">
        <v>100</v>
      </c>
      <c r="M57" s="56">
        <v>0</v>
      </c>
    </row>
    <row r="58" spans="1:13" x14ac:dyDescent="0.3">
      <c r="A58" s="56">
        <v>592948</v>
      </c>
      <c r="B58" s="56" t="s">
        <v>1065</v>
      </c>
      <c r="C58" s="56" t="s">
        <v>188</v>
      </c>
      <c r="D58" s="56">
        <v>1</v>
      </c>
      <c r="E58" s="56" t="s">
        <v>241</v>
      </c>
      <c r="F58" s="56" t="s">
        <v>190</v>
      </c>
      <c r="G58" s="56">
        <v>115</v>
      </c>
      <c r="H58" s="56" t="s">
        <v>1244</v>
      </c>
      <c r="I58" s="56">
        <v>125</v>
      </c>
      <c r="J58" s="1">
        <v>41090</v>
      </c>
      <c r="K58" s="56">
        <v>0</v>
      </c>
      <c r="L58" s="56">
        <v>0</v>
      </c>
      <c r="M58" s="56">
        <v>0</v>
      </c>
    </row>
    <row r="59" spans="1:13" x14ac:dyDescent="0.3">
      <c r="A59" s="56">
        <v>592948</v>
      </c>
      <c r="B59" s="56" t="s">
        <v>1065</v>
      </c>
      <c r="C59" s="56" t="s">
        <v>188</v>
      </c>
      <c r="D59" s="56">
        <v>1</v>
      </c>
      <c r="E59" s="56" t="s">
        <v>241</v>
      </c>
      <c r="F59" s="56" t="s">
        <v>190</v>
      </c>
      <c r="G59" s="56">
        <v>116</v>
      </c>
      <c r="H59" s="56" t="s">
        <v>1245</v>
      </c>
      <c r="I59" s="56">
        <v>125</v>
      </c>
      <c r="J59" s="1">
        <v>41274</v>
      </c>
      <c r="K59" s="56">
        <v>0</v>
      </c>
      <c r="L59" s="56">
        <v>0</v>
      </c>
      <c r="M59" s="56">
        <v>0</v>
      </c>
    </row>
    <row r="60" spans="1:13" x14ac:dyDescent="0.3">
      <c r="A60" s="56">
        <v>592948</v>
      </c>
      <c r="B60" s="56" t="s">
        <v>1065</v>
      </c>
      <c r="C60" s="56" t="s">
        <v>188</v>
      </c>
      <c r="D60" s="56">
        <v>1</v>
      </c>
      <c r="E60" s="56" t="s">
        <v>241</v>
      </c>
      <c r="F60" s="56" t="s">
        <v>190</v>
      </c>
      <c r="G60" s="56">
        <v>117</v>
      </c>
      <c r="H60" s="56" t="s">
        <v>123</v>
      </c>
      <c r="I60" s="56">
        <v>125</v>
      </c>
      <c r="J60" s="1">
        <v>41455</v>
      </c>
      <c r="K60" s="56">
        <v>77</v>
      </c>
      <c r="L60" s="56">
        <v>15</v>
      </c>
      <c r="M60" s="56">
        <v>0</v>
      </c>
    </row>
    <row r="61" spans="1:13" x14ac:dyDescent="0.3">
      <c r="A61" s="56">
        <v>592948</v>
      </c>
      <c r="B61" s="56" t="s">
        <v>1065</v>
      </c>
      <c r="C61" s="56" t="s">
        <v>188</v>
      </c>
      <c r="D61" s="56">
        <v>1</v>
      </c>
      <c r="E61" s="56" t="s">
        <v>241</v>
      </c>
      <c r="F61" s="56" t="s">
        <v>190</v>
      </c>
      <c r="G61" s="56">
        <v>118</v>
      </c>
      <c r="H61" s="56" t="s">
        <v>124</v>
      </c>
      <c r="I61" s="56">
        <v>125</v>
      </c>
      <c r="J61" s="1">
        <v>41639</v>
      </c>
      <c r="K61" s="56">
        <v>55</v>
      </c>
      <c r="L61" s="56">
        <v>15</v>
      </c>
      <c r="M61" s="56">
        <v>0</v>
      </c>
    </row>
    <row r="62" spans="1:13" x14ac:dyDescent="0.3">
      <c r="A62" s="56">
        <v>592948</v>
      </c>
      <c r="B62" s="56" t="s">
        <v>1065</v>
      </c>
      <c r="C62" s="56" t="s">
        <v>188</v>
      </c>
      <c r="D62" s="56">
        <v>1</v>
      </c>
      <c r="E62" s="56" t="s">
        <v>241</v>
      </c>
      <c r="F62" s="56" t="s">
        <v>190</v>
      </c>
      <c r="G62" s="56">
        <v>119</v>
      </c>
      <c r="H62" s="56" t="s">
        <v>125</v>
      </c>
      <c r="I62" s="56">
        <v>125</v>
      </c>
      <c r="J62" s="1">
        <v>41820</v>
      </c>
      <c r="K62" s="56">
        <v>20</v>
      </c>
      <c r="L62" s="56">
        <v>40</v>
      </c>
      <c r="M62" s="56">
        <v>0</v>
      </c>
    </row>
    <row r="63" spans="1:13" x14ac:dyDescent="0.3">
      <c r="A63" s="56">
        <v>592948</v>
      </c>
      <c r="B63" s="56" t="s">
        <v>1065</v>
      </c>
      <c r="C63" s="56" t="s">
        <v>188</v>
      </c>
      <c r="D63" s="56">
        <v>1</v>
      </c>
      <c r="E63" s="56" t="s">
        <v>241</v>
      </c>
      <c r="F63" s="56" t="s">
        <v>190</v>
      </c>
      <c r="G63" s="56">
        <v>120</v>
      </c>
      <c r="H63" s="56" t="s">
        <v>126</v>
      </c>
      <c r="I63" s="56">
        <v>125</v>
      </c>
      <c r="J63" s="1">
        <v>42004</v>
      </c>
      <c r="K63" s="56">
        <v>52</v>
      </c>
      <c r="L63" s="56">
        <v>0</v>
      </c>
      <c r="M63" s="56">
        <v>0</v>
      </c>
    </row>
    <row r="64" spans="1:13" x14ac:dyDescent="0.3">
      <c r="A64" s="56">
        <v>592948</v>
      </c>
      <c r="B64" s="56" t="s">
        <v>1065</v>
      </c>
      <c r="C64" s="56" t="s">
        <v>188</v>
      </c>
      <c r="D64" s="56">
        <v>1</v>
      </c>
      <c r="E64" s="56" t="s">
        <v>241</v>
      </c>
      <c r="F64" s="56" t="s">
        <v>190</v>
      </c>
      <c r="G64" s="56">
        <v>121</v>
      </c>
      <c r="H64" s="56" t="s">
        <v>127</v>
      </c>
      <c r="I64" s="56">
        <v>125</v>
      </c>
      <c r="J64" s="1">
        <v>42185</v>
      </c>
      <c r="K64" s="56">
        <v>0</v>
      </c>
      <c r="L64" s="56">
        <v>40</v>
      </c>
      <c r="M64" s="56">
        <v>0</v>
      </c>
    </row>
    <row r="65" spans="1:13" x14ac:dyDescent="0.3">
      <c r="A65" s="56">
        <v>592948</v>
      </c>
      <c r="B65" s="56" t="s">
        <v>1065</v>
      </c>
      <c r="C65" s="56" t="s">
        <v>188</v>
      </c>
      <c r="D65" s="56">
        <v>1</v>
      </c>
      <c r="E65" s="56" t="s">
        <v>241</v>
      </c>
      <c r="F65" s="56" t="s">
        <v>190</v>
      </c>
      <c r="G65" s="56">
        <v>122</v>
      </c>
      <c r="H65" s="56" t="s">
        <v>128</v>
      </c>
      <c r="I65" s="56">
        <v>125</v>
      </c>
      <c r="J65" s="1">
        <v>42369</v>
      </c>
      <c r="K65" s="56">
        <v>20</v>
      </c>
      <c r="L65" s="56">
        <v>0</v>
      </c>
      <c r="M65" s="56">
        <v>0</v>
      </c>
    </row>
    <row r="66" spans="1:13" x14ac:dyDescent="0.3">
      <c r="A66" s="56">
        <v>592948</v>
      </c>
      <c r="B66" s="56" t="s">
        <v>1065</v>
      </c>
      <c r="C66" s="56" t="s">
        <v>188</v>
      </c>
      <c r="D66" s="56">
        <v>1</v>
      </c>
      <c r="E66" s="56" t="s">
        <v>241</v>
      </c>
      <c r="F66" s="56" t="s">
        <v>190</v>
      </c>
      <c r="G66" s="56">
        <v>123</v>
      </c>
      <c r="H66" s="56" t="s">
        <v>129</v>
      </c>
      <c r="I66" s="56">
        <v>125</v>
      </c>
      <c r="J66" s="1">
        <v>42551</v>
      </c>
      <c r="K66" s="56">
        <v>35</v>
      </c>
      <c r="L66" s="56">
        <v>40</v>
      </c>
      <c r="M66" s="56">
        <v>0</v>
      </c>
    </row>
    <row r="67" spans="1:13" x14ac:dyDescent="0.3">
      <c r="A67" s="56">
        <v>592948</v>
      </c>
      <c r="B67" s="56" t="s">
        <v>1065</v>
      </c>
      <c r="C67" s="56" t="s">
        <v>188</v>
      </c>
      <c r="D67" s="56">
        <v>1</v>
      </c>
      <c r="E67" s="56" t="s">
        <v>241</v>
      </c>
      <c r="F67" s="56" t="s">
        <v>190</v>
      </c>
      <c r="G67" s="56">
        <v>124</v>
      </c>
      <c r="H67" s="56" t="s">
        <v>130</v>
      </c>
      <c r="I67" s="56">
        <v>125</v>
      </c>
      <c r="J67" s="1">
        <v>42735</v>
      </c>
      <c r="K67" s="56">
        <v>0</v>
      </c>
      <c r="L67" s="56">
        <v>0</v>
      </c>
      <c r="M67" s="56">
        <v>0</v>
      </c>
    </row>
    <row r="68" spans="1:13" x14ac:dyDescent="0.3">
      <c r="A68" s="56">
        <v>592948</v>
      </c>
      <c r="B68" s="56" t="s">
        <v>1065</v>
      </c>
      <c r="C68" s="56" t="s">
        <v>188</v>
      </c>
      <c r="D68" s="56">
        <v>1</v>
      </c>
      <c r="E68" s="56" t="s">
        <v>241</v>
      </c>
      <c r="F68" s="56" t="s">
        <v>190</v>
      </c>
      <c r="G68" s="56">
        <v>125</v>
      </c>
      <c r="H68" s="56" t="s">
        <v>131</v>
      </c>
      <c r="I68" s="56">
        <v>125</v>
      </c>
      <c r="J68" s="1">
        <v>42916</v>
      </c>
      <c r="K68" s="56">
        <v>0</v>
      </c>
      <c r="L68" s="56">
        <v>50</v>
      </c>
      <c r="M68" s="56">
        <v>0</v>
      </c>
    </row>
    <row r="69" spans="1:13" x14ac:dyDescent="0.3">
      <c r="A69" s="56">
        <v>592948</v>
      </c>
      <c r="B69" s="56" t="s">
        <v>1065</v>
      </c>
      <c r="C69" s="56" t="s">
        <v>188</v>
      </c>
      <c r="D69" s="56">
        <v>1</v>
      </c>
      <c r="E69" s="56" t="s">
        <v>241</v>
      </c>
      <c r="F69" s="56" t="s">
        <v>191</v>
      </c>
      <c r="G69" s="56">
        <v>115</v>
      </c>
      <c r="H69" s="56" t="s">
        <v>1244</v>
      </c>
      <c r="I69" s="56">
        <v>125</v>
      </c>
      <c r="J69" s="1">
        <v>41090</v>
      </c>
      <c r="K69" s="56">
        <v>0</v>
      </c>
      <c r="L69" s="56">
        <v>0</v>
      </c>
      <c r="M69" s="56">
        <v>0</v>
      </c>
    </row>
    <row r="70" spans="1:13" x14ac:dyDescent="0.3">
      <c r="A70" s="56">
        <v>592948</v>
      </c>
      <c r="B70" s="56" t="s">
        <v>1065</v>
      </c>
      <c r="C70" s="56" t="s">
        <v>188</v>
      </c>
      <c r="D70" s="56">
        <v>1</v>
      </c>
      <c r="E70" s="56" t="s">
        <v>241</v>
      </c>
      <c r="F70" s="56" t="s">
        <v>191</v>
      </c>
      <c r="G70" s="56">
        <v>116</v>
      </c>
      <c r="H70" s="56" t="s">
        <v>1245</v>
      </c>
      <c r="I70" s="56">
        <v>125</v>
      </c>
      <c r="J70" s="1">
        <v>41274</v>
      </c>
      <c r="K70" s="56">
        <v>0</v>
      </c>
      <c r="L70" s="56">
        <v>0</v>
      </c>
      <c r="M70" s="56">
        <v>0</v>
      </c>
    </row>
    <row r="71" spans="1:13" x14ac:dyDescent="0.3">
      <c r="A71" s="56">
        <v>592948</v>
      </c>
      <c r="B71" s="56" t="s">
        <v>1065</v>
      </c>
      <c r="C71" s="56" t="s">
        <v>188</v>
      </c>
      <c r="D71" s="56">
        <v>1</v>
      </c>
      <c r="E71" s="56" t="s">
        <v>241</v>
      </c>
      <c r="F71" s="56" t="s">
        <v>191</v>
      </c>
      <c r="G71" s="56">
        <v>117</v>
      </c>
      <c r="H71" s="56" t="s">
        <v>123</v>
      </c>
      <c r="I71" s="56">
        <v>125</v>
      </c>
      <c r="J71" s="1">
        <v>41455</v>
      </c>
      <c r="K71" s="56">
        <v>42</v>
      </c>
      <c r="L71" s="56">
        <v>12</v>
      </c>
      <c r="M71" s="56">
        <v>0</v>
      </c>
    </row>
    <row r="72" spans="1:13" x14ac:dyDescent="0.3">
      <c r="A72" s="56">
        <v>592948</v>
      </c>
      <c r="B72" s="56" t="s">
        <v>1065</v>
      </c>
      <c r="C72" s="56" t="s">
        <v>188</v>
      </c>
      <c r="D72" s="56">
        <v>1</v>
      </c>
      <c r="E72" s="56" t="s">
        <v>241</v>
      </c>
      <c r="F72" s="56" t="s">
        <v>191</v>
      </c>
      <c r="G72" s="56">
        <v>118</v>
      </c>
      <c r="H72" s="56" t="s">
        <v>124</v>
      </c>
      <c r="I72" s="56">
        <v>125</v>
      </c>
      <c r="J72" s="1">
        <v>41639</v>
      </c>
      <c r="K72" s="56">
        <v>0</v>
      </c>
      <c r="L72" s="56">
        <v>12</v>
      </c>
      <c r="M72" s="56">
        <v>0</v>
      </c>
    </row>
    <row r="73" spans="1:13" x14ac:dyDescent="0.3">
      <c r="A73" s="56">
        <v>592948</v>
      </c>
      <c r="B73" s="56" t="s">
        <v>1065</v>
      </c>
      <c r="C73" s="56" t="s">
        <v>188</v>
      </c>
      <c r="D73" s="56">
        <v>1</v>
      </c>
      <c r="E73" s="56" t="s">
        <v>241</v>
      </c>
      <c r="F73" s="56" t="s">
        <v>191</v>
      </c>
      <c r="G73" s="56">
        <v>119</v>
      </c>
      <c r="H73" s="56" t="s">
        <v>125</v>
      </c>
      <c r="I73" s="56">
        <v>125</v>
      </c>
      <c r="J73" s="1">
        <v>41820</v>
      </c>
      <c r="K73" s="56">
        <v>61</v>
      </c>
      <c r="L73" s="56">
        <v>32</v>
      </c>
      <c r="M73" s="56">
        <v>0</v>
      </c>
    </row>
    <row r="74" spans="1:13" x14ac:dyDescent="0.3">
      <c r="A74" s="56">
        <v>592948</v>
      </c>
      <c r="B74" s="56" t="s">
        <v>1065</v>
      </c>
      <c r="C74" s="56" t="s">
        <v>188</v>
      </c>
      <c r="D74" s="56">
        <v>1</v>
      </c>
      <c r="E74" s="56" t="s">
        <v>241</v>
      </c>
      <c r="F74" s="56" t="s">
        <v>191</v>
      </c>
      <c r="G74" s="56">
        <v>120</v>
      </c>
      <c r="H74" s="56" t="s">
        <v>126</v>
      </c>
      <c r="I74" s="56">
        <v>125</v>
      </c>
      <c r="J74" s="1">
        <v>42004</v>
      </c>
      <c r="K74" s="56">
        <v>0</v>
      </c>
      <c r="L74" s="56">
        <v>0</v>
      </c>
      <c r="M74" s="56">
        <v>0</v>
      </c>
    </row>
    <row r="75" spans="1:13" x14ac:dyDescent="0.3">
      <c r="A75" s="56">
        <v>592948</v>
      </c>
      <c r="B75" s="56" t="s">
        <v>1065</v>
      </c>
      <c r="C75" s="56" t="s">
        <v>188</v>
      </c>
      <c r="D75" s="56">
        <v>1</v>
      </c>
      <c r="E75" s="56" t="s">
        <v>241</v>
      </c>
      <c r="F75" s="56" t="s">
        <v>191</v>
      </c>
      <c r="G75" s="56">
        <v>121</v>
      </c>
      <c r="H75" s="56" t="s">
        <v>127</v>
      </c>
      <c r="I75" s="56">
        <v>125</v>
      </c>
      <c r="J75" s="1">
        <v>42185</v>
      </c>
      <c r="K75" s="56">
        <v>0</v>
      </c>
      <c r="L75" s="56">
        <v>32</v>
      </c>
      <c r="M75" s="56">
        <v>0</v>
      </c>
    </row>
    <row r="76" spans="1:13" x14ac:dyDescent="0.3">
      <c r="A76" s="56">
        <v>592948</v>
      </c>
      <c r="B76" s="56" t="s">
        <v>1065</v>
      </c>
      <c r="C76" s="56" t="s">
        <v>188</v>
      </c>
      <c r="D76" s="56">
        <v>1</v>
      </c>
      <c r="E76" s="56" t="s">
        <v>241</v>
      </c>
      <c r="F76" s="56" t="s">
        <v>191</v>
      </c>
      <c r="G76" s="56">
        <v>122</v>
      </c>
      <c r="H76" s="56" t="s">
        <v>128</v>
      </c>
      <c r="I76" s="56">
        <v>125</v>
      </c>
      <c r="J76" s="1">
        <v>42369</v>
      </c>
      <c r="K76" s="56">
        <v>0</v>
      </c>
      <c r="L76" s="56">
        <v>0</v>
      </c>
      <c r="M76" s="56">
        <v>0</v>
      </c>
    </row>
    <row r="77" spans="1:13" x14ac:dyDescent="0.3">
      <c r="A77" s="56">
        <v>592948</v>
      </c>
      <c r="B77" s="56" t="s">
        <v>1065</v>
      </c>
      <c r="C77" s="56" t="s">
        <v>188</v>
      </c>
      <c r="D77" s="56">
        <v>1</v>
      </c>
      <c r="E77" s="56" t="s">
        <v>241</v>
      </c>
      <c r="F77" s="56" t="s">
        <v>191</v>
      </c>
      <c r="G77" s="56">
        <v>123</v>
      </c>
      <c r="H77" s="56" t="s">
        <v>129</v>
      </c>
      <c r="I77" s="56">
        <v>125</v>
      </c>
      <c r="J77" s="1">
        <v>42551</v>
      </c>
      <c r="K77" s="56">
        <v>23</v>
      </c>
      <c r="L77" s="56">
        <v>32</v>
      </c>
      <c r="M77" s="56">
        <v>0</v>
      </c>
    </row>
    <row r="78" spans="1:13" x14ac:dyDescent="0.3">
      <c r="A78" s="56">
        <v>592948</v>
      </c>
      <c r="B78" s="56" t="s">
        <v>1065</v>
      </c>
      <c r="C78" s="56" t="s">
        <v>188</v>
      </c>
      <c r="D78" s="56">
        <v>1</v>
      </c>
      <c r="E78" s="56" t="s">
        <v>241</v>
      </c>
      <c r="F78" s="56" t="s">
        <v>191</v>
      </c>
      <c r="G78" s="56">
        <v>124</v>
      </c>
      <c r="H78" s="56" t="s">
        <v>130</v>
      </c>
      <c r="I78" s="56">
        <v>125</v>
      </c>
      <c r="J78" s="1">
        <v>42735</v>
      </c>
      <c r="K78" s="56">
        <v>0</v>
      </c>
      <c r="L78" s="56">
        <v>0</v>
      </c>
      <c r="M78" s="56">
        <v>0</v>
      </c>
    </row>
    <row r="79" spans="1:13" x14ac:dyDescent="0.3">
      <c r="A79" s="56">
        <v>592948</v>
      </c>
      <c r="B79" s="56" t="s">
        <v>1065</v>
      </c>
      <c r="C79" s="56" t="s">
        <v>188</v>
      </c>
      <c r="D79" s="56">
        <v>1</v>
      </c>
      <c r="E79" s="56" t="s">
        <v>241</v>
      </c>
      <c r="F79" s="56" t="s">
        <v>191</v>
      </c>
      <c r="G79" s="56">
        <v>125</v>
      </c>
      <c r="H79" s="56" t="s">
        <v>131</v>
      </c>
      <c r="I79" s="56">
        <v>125</v>
      </c>
      <c r="J79" s="1">
        <v>42916</v>
      </c>
      <c r="K79" s="56">
        <v>0</v>
      </c>
      <c r="L79" s="56">
        <v>40</v>
      </c>
      <c r="M79" s="56">
        <v>0</v>
      </c>
    </row>
    <row r="80" spans="1:13" x14ac:dyDescent="0.3">
      <c r="A80" s="56">
        <v>592948</v>
      </c>
      <c r="B80" s="56" t="s">
        <v>1065</v>
      </c>
      <c r="C80" s="56" t="s">
        <v>188</v>
      </c>
      <c r="D80" s="56">
        <v>1</v>
      </c>
      <c r="E80" s="56" t="s">
        <v>241</v>
      </c>
      <c r="F80" s="56" t="s">
        <v>192</v>
      </c>
      <c r="G80" s="56">
        <v>115</v>
      </c>
      <c r="H80" s="56" t="s">
        <v>1244</v>
      </c>
      <c r="I80" s="56">
        <v>125</v>
      </c>
      <c r="J80" s="1">
        <v>41090</v>
      </c>
      <c r="K80" s="56">
        <v>0</v>
      </c>
      <c r="L80" s="56">
        <v>0</v>
      </c>
      <c r="M80" s="56">
        <v>0</v>
      </c>
    </row>
    <row r="81" spans="1:13" x14ac:dyDescent="0.3">
      <c r="A81" s="56">
        <v>592948</v>
      </c>
      <c r="B81" s="56" t="s">
        <v>1065</v>
      </c>
      <c r="C81" s="56" t="s">
        <v>188</v>
      </c>
      <c r="D81" s="56">
        <v>1</v>
      </c>
      <c r="E81" s="56" t="s">
        <v>241</v>
      </c>
      <c r="F81" s="56" t="s">
        <v>192</v>
      </c>
      <c r="G81" s="56">
        <v>116</v>
      </c>
      <c r="H81" s="56" t="s">
        <v>1245</v>
      </c>
      <c r="I81" s="56">
        <v>125</v>
      </c>
      <c r="J81" s="1">
        <v>41274</v>
      </c>
      <c r="K81" s="56">
        <v>0</v>
      </c>
      <c r="L81" s="56">
        <v>0</v>
      </c>
      <c r="M81" s="56">
        <v>0</v>
      </c>
    </row>
    <row r="82" spans="1:13" x14ac:dyDescent="0.3">
      <c r="A82" s="56">
        <v>592948</v>
      </c>
      <c r="B82" s="56" t="s">
        <v>1065</v>
      </c>
      <c r="C82" s="56" t="s">
        <v>188</v>
      </c>
      <c r="D82" s="56">
        <v>1</v>
      </c>
      <c r="E82" s="56" t="s">
        <v>241</v>
      </c>
      <c r="F82" s="56" t="s">
        <v>192</v>
      </c>
      <c r="G82" s="56">
        <v>117</v>
      </c>
      <c r="H82" s="56" t="s">
        <v>123</v>
      </c>
      <c r="I82" s="56">
        <v>125</v>
      </c>
      <c r="J82" s="1">
        <v>41455</v>
      </c>
      <c r="K82" s="56">
        <v>42</v>
      </c>
      <c r="L82" s="56">
        <v>10</v>
      </c>
      <c r="M82" s="56">
        <v>0</v>
      </c>
    </row>
    <row r="83" spans="1:13" x14ac:dyDescent="0.3">
      <c r="A83" s="56">
        <v>592948</v>
      </c>
      <c r="B83" s="56" t="s">
        <v>1065</v>
      </c>
      <c r="C83" s="56" t="s">
        <v>188</v>
      </c>
      <c r="D83" s="56">
        <v>1</v>
      </c>
      <c r="E83" s="56" t="s">
        <v>241</v>
      </c>
      <c r="F83" s="56" t="s">
        <v>192</v>
      </c>
      <c r="G83" s="56">
        <v>118</v>
      </c>
      <c r="H83" s="56" t="s">
        <v>124</v>
      </c>
      <c r="I83" s="56">
        <v>125</v>
      </c>
      <c r="J83" s="1">
        <v>41639</v>
      </c>
      <c r="K83" s="56">
        <v>19</v>
      </c>
      <c r="L83" s="56">
        <v>10</v>
      </c>
      <c r="M83" s="56">
        <v>0</v>
      </c>
    </row>
    <row r="84" spans="1:13" x14ac:dyDescent="0.3">
      <c r="A84" s="56">
        <v>592948</v>
      </c>
      <c r="B84" s="56" t="s">
        <v>1065</v>
      </c>
      <c r="C84" s="56" t="s">
        <v>188</v>
      </c>
      <c r="D84" s="56">
        <v>1</v>
      </c>
      <c r="E84" s="56" t="s">
        <v>241</v>
      </c>
      <c r="F84" s="56" t="s">
        <v>192</v>
      </c>
      <c r="G84" s="56">
        <v>119</v>
      </c>
      <c r="H84" s="56" t="s">
        <v>125</v>
      </c>
      <c r="I84" s="56">
        <v>125</v>
      </c>
      <c r="J84" s="1">
        <v>41820</v>
      </c>
      <c r="K84" s="56">
        <v>58</v>
      </c>
      <c r="L84" s="56">
        <v>28</v>
      </c>
      <c r="M84" s="56">
        <v>0</v>
      </c>
    </row>
    <row r="85" spans="1:13" x14ac:dyDescent="0.3">
      <c r="A85" s="56">
        <v>592948</v>
      </c>
      <c r="B85" s="56" t="s">
        <v>1065</v>
      </c>
      <c r="C85" s="56" t="s">
        <v>188</v>
      </c>
      <c r="D85" s="56">
        <v>1</v>
      </c>
      <c r="E85" s="56" t="s">
        <v>241</v>
      </c>
      <c r="F85" s="56" t="s">
        <v>192</v>
      </c>
      <c r="G85" s="56">
        <v>120</v>
      </c>
      <c r="H85" s="56" t="s">
        <v>126</v>
      </c>
      <c r="I85" s="56">
        <v>125</v>
      </c>
      <c r="J85" s="1">
        <v>42004</v>
      </c>
      <c r="K85" s="56">
        <v>0</v>
      </c>
      <c r="L85" s="56">
        <v>0</v>
      </c>
      <c r="M85" s="56">
        <v>0</v>
      </c>
    </row>
    <row r="86" spans="1:13" x14ac:dyDescent="0.3">
      <c r="A86" s="56">
        <v>592948</v>
      </c>
      <c r="B86" s="56" t="s">
        <v>1065</v>
      </c>
      <c r="C86" s="56" t="s">
        <v>188</v>
      </c>
      <c r="D86" s="56">
        <v>1</v>
      </c>
      <c r="E86" s="56" t="s">
        <v>241</v>
      </c>
      <c r="F86" s="56" t="s">
        <v>192</v>
      </c>
      <c r="G86" s="56">
        <v>121</v>
      </c>
      <c r="H86" s="56" t="s">
        <v>127</v>
      </c>
      <c r="I86" s="56">
        <v>125</v>
      </c>
      <c r="J86" s="1">
        <v>42185</v>
      </c>
      <c r="K86" s="56">
        <v>0</v>
      </c>
      <c r="L86" s="56">
        <v>28</v>
      </c>
      <c r="M86" s="56">
        <v>0</v>
      </c>
    </row>
    <row r="87" spans="1:13" x14ac:dyDescent="0.3">
      <c r="A87" s="56">
        <v>592948</v>
      </c>
      <c r="B87" s="56" t="s">
        <v>1065</v>
      </c>
      <c r="C87" s="56" t="s">
        <v>188</v>
      </c>
      <c r="D87" s="56">
        <v>1</v>
      </c>
      <c r="E87" s="56" t="s">
        <v>241</v>
      </c>
      <c r="F87" s="56" t="s">
        <v>192</v>
      </c>
      <c r="G87" s="56">
        <v>122</v>
      </c>
      <c r="H87" s="56" t="s">
        <v>128</v>
      </c>
      <c r="I87" s="56">
        <v>125</v>
      </c>
      <c r="J87" s="1">
        <v>42369</v>
      </c>
      <c r="K87" s="56">
        <v>0</v>
      </c>
      <c r="L87" s="56">
        <v>0</v>
      </c>
      <c r="M87" s="56">
        <v>0</v>
      </c>
    </row>
    <row r="88" spans="1:13" x14ac:dyDescent="0.3">
      <c r="A88" s="56">
        <v>592948</v>
      </c>
      <c r="B88" s="56" t="s">
        <v>1065</v>
      </c>
      <c r="C88" s="56" t="s">
        <v>188</v>
      </c>
      <c r="D88" s="56">
        <v>1</v>
      </c>
      <c r="E88" s="56" t="s">
        <v>241</v>
      </c>
      <c r="F88" s="56" t="s">
        <v>192</v>
      </c>
      <c r="G88" s="56">
        <v>123</v>
      </c>
      <c r="H88" s="56" t="s">
        <v>129</v>
      </c>
      <c r="I88" s="56">
        <v>125</v>
      </c>
      <c r="J88" s="1">
        <v>42551</v>
      </c>
      <c r="K88" s="56">
        <v>15</v>
      </c>
      <c r="L88" s="56">
        <v>28</v>
      </c>
      <c r="M88" s="56">
        <v>0</v>
      </c>
    </row>
    <row r="89" spans="1:13" x14ac:dyDescent="0.3">
      <c r="A89" s="56">
        <v>592948</v>
      </c>
      <c r="B89" s="56" t="s">
        <v>1065</v>
      </c>
      <c r="C89" s="56" t="s">
        <v>188</v>
      </c>
      <c r="D89" s="56">
        <v>1</v>
      </c>
      <c r="E89" s="56" t="s">
        <v>241</v>
      </c>
      <c r="F89" s="56" t="s">
        <v>192</v>
      </c>
      <c r="G89" s="56">
        <v>124</v>
      </c>
      <c r="H89" s="56" t="s">
        <v>130</v>
      </c>
      <c r="I89" s="56">
        <v>125</v>
      </c>
      <c r="J89" s="1">
        <v>42735</v>
      </c>
      <c r="K89" s="56">
        <v>79</v>
      </c>
      <c r="L89" s="56">
        <v>0</v>
      </c>
      <c r="M89" s="56">
        <v>0</v>
      </c>
    </row>
    <row r="90" spans="1:13" x14ac:dyDescent="0.3">
      <c r="A90" s="56">
        <v>592948</v>
      </c>
      <c r="B90" s="56" t="s">
        <v>1065</v>
      </c>
      <c r="C90" s="56" t="s">
        <v>188</v>
      </c>
      <c r="D90" s="56">
        <v>1</v>
      </c>
      <c r="E90" s="56" t="s">
        <v>241</v>
      </c>
      <c r="F90" s="56" t="s">
        <v>192</v>
      </c>
      <c r="G90" s="56">
        <v>125</v>
      </c>
      <c r="H90" s="56" t="s">
        <v>131</v>
      </c>
      <c r="I90" s="56">
        <v>125</v>
      </c>
      <c r="J90" s="1">
        <v>42916</v>
      </c>
      <c r="K90" s="56">
        <v>0</v>
      </c>
      <c r="L90" s="56">
        <v>36</v>
      </c>
      <c r="M90" s="56">
        <v>0</v>
      </c>
    </row>
    <row r="91" spans="1:13" x14ac:dyDescent="0.3">
      <c r="A91" s="56">
        <v>592948</v>
      </c>
      <c r="B91" s="56" t="s">
        <v>1065</v>
      </c>
      <c r="C91" s="56" t="s">
        <v>188</v>
      </c>
      <c r="D91" s="56">
        <v>1</v>
      </c>
      <c r="E91" s="56" t="s">
        <v>241</v>
      </c>
      <c r="F91" s="56" t="s">
        <v>195</v>
      </c>
      <c r="G91" s="56">
        <v>117</v>
      </c>
      <c r="H91" s="56" t="s">
        <v>123</v>
      </c>
      <c r="I91" s="56">
        <v>125</v>
      </c>
      <c r="J91" s="1">
        <v>41455</v>
      </c>
      <c r="K91" s="56">
        <v>0</v>
      </c>
      <c r="L91" s="56">
        <v>0</v>
      </c>
      <c r="M91" s="56">
        <v>0</v>
      </c>
    </row>
    <row r="92" spans="1:13" x14ac:dyDescent="0.3">
      <c r="A92" s="56">
        <v>592948</v>
      </c>
      <c r="B92" s="56" t="s">
        <v>1065</v>
      </c>
      <c r="C92" s="56" t="s">
        <v>188</v>
      </c>
      <c r="D92" s="56">
        <v>1</v>
      </c>
      <c r="E92" s="56" t="s">
        <v>241</v>
      </c>
      <c r="F92" s="56" t="s">
        <v>195</v>
      </c>
      <c r="G92" s="56">
        <v>119</v>
      </c>
      <c r="H92" s="56" t="s">
        <v>125</v>
      </c>
      <c r="I92" s="56">
        <v>125</v>
      </c>
      <c r="J92" s="1">
        <v>41820</v>
      </c>
      <c r="K92" s="56">
        <v>0</v>
      </c>
      <c r="L92" s="56">
        <v>0</v>
      </c>
      <c r="M92" s="56">
        <v>0</v>
      </c>
    </row>
    <row r="93" spans="1:13" x14ac:dyDescent="0.3">
      <c r="A93" s="56">
        <v>592948</v>
      </c>
      <c r="B93" s="56" t="s">
        <v>1065</v>
      </c>
      <c r="C93" s="56" t="s">
        <v>188</v>
      </c>
      <c r="D93" s="56">
        <v>1</v>
      </c>
      <c r="E93" s="56" t="s">
        <v>241</v>
      </c>
      <c r="F93" s="56" t="s">
        <v>195</v>
      </c>
      <c r="G93" s="56">
        <v>120</v>
      </c>
      <c r="H93" s="56" t="s">
        <v>126</v>
      </c>
      <c r="I93" s="56">
        <v>125</v>
      </c>
      <c r="J93" s="1">
        <v>41992</v>
      </c>
      <c r="K93" s="56">
        <v>1</v>
      </c>
      <c r="L93" s="56">
        <v>0</v>
      </c>
      <c r="M93" s="56">
        <v>0</v>
      </c>
    </row>
    <row r="94" spans="1:13" x14ac:dyDescent="0.3">
      <c r="A94" s="56">
        <v>592948</v>
      </c>
      <c r="B94" s="56" t="s">
        <v>1065</v>
      </c>
      <c r="C94" s="56" t="s">
        <v>188</v>
      </c>
      <c r="D94" s="56">
        <v>1</v>
      </c>
      <c r="E94" s="56" t="s">
        <v>241</v>
      </c>
      <c r="F94" s="56" t="s">
        <v>195</v>
      </c>
      <c r="G94" s="56">
        <v>121</v>
      </c>
      <c r="H94" s="56" t="s">
        <v>127</v>
      </c>
      <c r="I94" s="56">
        <v>125</v>
      </c>
      <c r="J94" s="1">
        <v>42185</v>
      </c>
      <c r="K94" s="56">
        <v>2</v>
      </c>
      <c r="L94" s="56">
        <v>0</v>
      </c>
      <c r="M94" s="56">
        <v>0</v>
      </c>
    </row>
    <row r="95" spans="1:13" x14ac:dyDescent="0.3">
      <c r="A95" s="56">
        <v>592948</v>
      </c>
      <c r="B95" s="56" t="s">
        <v>1065</v>
      </c>
      <c r="C95" s="56" t="s">
        <v>188</v>
      </c>
      <c r="D95" s="56">
        <v>1</v>
      </c>
      <c r="E95" s="56" t="s">
        <v>241</v>
      </c>
      <c r="F95" s="56" t="s">
        <v>195</v>
      </c>
      <c r="G95" s="56">
        <v>122</v>
      </c>
      <c r="H95" s="56" t="s">
        <v>128</v>
      </c>
      <c r="I95" s="56">
        <v>125</v>
      </c>
      <c r="J95" s="1">
        <v>42369</v>
      </c>
      <c r="K95" s="56">
        <v>3</v>
      </c>
      <c r="L95" s="56">
        <v>0</v>
      </c>
      <c r="M95" s="56">
        <v>0</v>
      </c>
    </row>
    <row r="96" spans="1:13" x14ac:dyDescent="0.3">
      <c r="A96" s="56">
        <v>592948</v>
      </c>
      <c r="B96" s="56" t="s">
        <v>1065</v>
      </c>
      <c r="C96" s="56" t="s">
        <v>188</v>
      </c>
      <c r="D96" s="56">
        <v>1</v>
      </c>
      <c r="E96" s="56" t="s">
        <v>241</v>
      </c>
      <c r="F96" s="56" t="s">
        <v>195</v>
      </c>
      <c r="G96" s="56">
        <v>123</v>
      </c>
      <c r="H96" s="56" t="s">
        <v>129</v>
      </c>
      <c r="I96" s="56">
        <v>125</v>
      </c>
      <c r="J96" s="1">
        <v>42551</v>
      </c>
      <c r="K96" s="56">
        <v>0</v>
      </c>
      <c r="L96" s="56">
        <v>0</v>
      </c>
      <c r="M96" s="56">
        <v>0</v>
      </c>
    </row>
    <row r="97" spans="1:13" x14ac:dyDescent="0.3">
      <c r="A97" s="56">
        <v>592948</v>
      </c>
      <c r="B97" s="56" t="s">
        <v>1065</v>
      </c>
      <c r="C97" s="56" t="s">
        <v>188</v>
      </c>
      <c r="D97" s="56">
        <v>1</v>
      </c>
      <c r="E97" s="56" t="s">
        <v>241</v>
      </c>
      <c r="F97" s="56" t="s">
        <v>195</v>
      </c>
      <c r="G97" s="56">
        <v>124</v>
      </c>
      <c r="H97" s="56" t="s">
        <v>130</v>
      </c>
      <c r="I97" s="56">
        <v>125</v>
      </c>
      <c r="J97" s="1">
        <v>42735</v>
      </c>
      <c r="K97" s="56">
        <v>1</v>
      </c>
      <c r="L97" s="56">
        <v>0</v>
      </c>
      <c r="M97" s="56">
        <v>0</v>
      </c>
    </row>
    <row r="98" spans="1:13" x14ac:dyDescent="0.3">
      <c r="A98" s="56">
        <v>592948</v>
      </c>
      <c r="B98" s="56" t="s">
        <v>1065</v>
      </c>
      <c r="C98" s="56" t="s">
        <v>188</v>
      </c>
      <c r="D98" s="56">
        <v>1</v>
      </c>
      <c r="E98" s="56" t="s">
        <v>241</v>
      </c>
      <c r="F98" s="56" t="s">
        <v>195</v>
      </c>
      <c r="G98" s="56">
        <v>125</v>
      </c>
      <c r="H98" s="56" t="s">
        <v>131</v>
      </c>
      <c r="I98" s="56">
        <v>125</v>
      </c>
      <c r="J98" s="1">
        <v>42916</v>
      </c>
      <c r="K98" s="56">
        <v>0</v>
      </c>
      <c r="L98" s="56">
        <v>9</v>
      </c>
      <c r="M98" s="56">
        <v>0</v>
      </c>
    </row>
    <row r="99" spans="1:13" x14ac:dyDescent="0.3">
      <c r="A99" s="56">
        <v>592948</v>
      </c>
      <c r="B99" s="56" t="s">
        <v>1065</v>
      </c>
      <c r="C99" s="56" t="s">
        <v>188</v>
      </c>
      <c r="D99" s="56">
        <v>0</v>
      </c>
      <c r="E99" s="56" t="s">
        <v>241</v>
      </c>
      <c r="F99" s="56" t="s">
        <v>1104</v>
      </c>
      <c r="G99" s="56">
        <v>115</v>
      </c>
      <c r="H99" s="56" t="s">
        <v>1244</v>
      </c>
      <c r="I99" s="56">
        <v>125</v>
      </c>
      <c r="J99" s="1">
        <v>41090</v>
      </c>
      <c r="K99" s="56">
        <v>0</v>
      </c>
      <c r="L99" s="56">
        <v>0</v>
      </c>
      <c r="M99" s="56">
        <v>0</v>
      </c>
    </row>
    <row r="100" spans="1:13" x14ac:dyDescent="0.3">
      <c r="A100" s="56">
        <v>592948</v>
      </c>
      <c r="B100" s="56" t="s">
        <v>1065</v>
      </c>
      <c r="C100" s="56" t="s">
        <v>188</v>
      </c>
      <c r="D100" s="56">
        <v>0</v>
      </c>
      <c r="E100" s="56" t="s">
        <v>241</v>
      </c>
      <c r="F100" s="56" t="s">
        <v>1104</v>
      </c>
      <c r="G100" s="56">
        <v>116</v>
      </c>
      <c r="H100" s="56" t="s">
        <v>1245</v>
      </c>
      <c r="I100" s="56">
        <v>125</v>
      </c>
      <c r="J100" s="1">
        <v>41274</v>
      </c>
      <c r="K100" s="56">
        <v>0</v>
      </c>
      <c r="L100" s="56">
        <v>0</v>
      </c>
      <c r="M100" s="56">
        <v>0</v>
      </c>
    </row>
    <row r="101" spans="1:13" x14ac:dyDescent="0.3">
      <c r="A101" s="56">
        <v>592948</v>
      </c>
      <c r="B101" s="56" t="s">
        <v>1065</v>
      </c>
      <c r="C101" s="56" t="s">
        <v>188</v>
      </c>
      <c r="D101" s="56">
        <v>0</v>
      </c>
      <c r="E101" s="56" t="s">
        <v>241</v>
      </c>
      <c r="F101" s="56" t="s">
        <v>1104</v>
      </c>
      <c r="G101" s="56">
        <v>117</v>
      </c>
      <c r="H101" s="56" t="s">
        <v>123</v>
      </c>
      <c r="I101" s="56">
        <v>125</v>
      </c>
      <c r="J101" s="1">
        <v>41455</v>
      </c>
      <c r="K101" s="56">
        <v>0</v>
      </c>
      <c r="L101" s="56">
        <v>0</v>
      </c>
      <c r="M101" s="56">
        <v>0</v>
      </c>
    </row>
    <row r="102" spans="1:13" x14ac:dyDescent="0.3">
      <c r="A102" s="56">
        <v>592948</v>
      </c>
      <c r="B102" s="56" t="s">
        <v>1065</v>
      </c>
      <c r="C102" s="56" t="s">
        <v>188</v>
      </c>
      <c r="D102" s="56">
        <v>0</v>
      </c>
      <c r="E102" s="56" t="s">
        <v>241</v>
      </c>
      <c r="F102" s="56" t="s">
        <v>1104</v>
      </c>
      <c r="G102" s="56">
        <v>118</v>
      </c>
      <c r="H102" s="56" t="s">
        <v>124</v>
      </c>
      <c r="I102" s="56">
        <v>125</v>
      </c>
      <c r="J102" s="1">
        <v>41639</v>
      </c>
      <c r="K102" s="56">
        <v>0</v>
      </c>
      <c r="L102" s="56">
        <v>0</v>
      </c>
      <c r="M102" s="56">
        <v>0</v>
      </c>
    </row>
    <row r="103" spans="1:13" x14ac:dyDescent="0.3">
      <c r="A103" s="56">
        <v>592948</v>
      </c>
      <c r="B103" s="56" t="s">
        <v>1065</v>
      </c>
      <c r="C103" s="56" t="s">
        <v>188</v>
      </c>
      <c r="D103" s="56">
        <v>0</v>
      </c>
      <c r="E103" s="56" t="s">
        <v>241</v>
      </c>
      <c r="F103" s="56" t="s">
        <v>1104</v>
      </c>
      <c r="G103" s="56">
        <v>119</v>
      </c>
      <c r="H103" s="56" t="s">
        <v>125</v>
      </c>
      <c r="I103" s="56">
        <v>125</v>
      </c>
      <c r="J103" s="1">
        <v>41820</v>
      </c>
      <c r="K103" s="56">
        <v>0</v>
      </c>
      <c r="L103" s="56">
        <v>0</v>
      </c>
      <c r="M103" s="56">
        <v>0</v>
      </c>
    </row>
    <row r="104" spans="1:13" x14ac:dyDescent="0.3">
      <c r="A104" s="56">
        <v>592948</v>
      </c>
      <c r="B104" s="56" t="s">
        <v>1065</v>
      </c>
      <c r="C104" s="56" t="s">
        <v>188</v>
      </c>
      <c r="D104" s="56">
        <v>0</v>
      </c>
      <c r="E104" s="56" t="s">
        <v>241</v>
      </c>
      <c r="F104" s="56" t="s">
        <v>1104</v>
      </c>
      <c r="G104" s="56">
        <v>120</v>
      </c>
      <c r="H104" s="56" t="s">
        <v>126</v>
      </c>
      <c r="I104" s="56">
        <v>125</v>
      </c>
      <c r="J104" s="1">
        <v>42004</v>
      </c>
      <c r="K104" s="56">
        <v>0</v>
      </c>
      <c r="L104" s="56">
        <v>0</v>
      </c>
      <c r="M104" s="56">
        <v>0</v>
      </c>
    </row>
    <row r="105" spans="1:13" x14ac:dyDescent="0.3">
      <c r="A105" s="56">
        <v>592948</v>
      </c>
      <c r="B105" s="56" t="s">
        <v>1065</v>
      </c>
      <c r="C105" s="56" t="s">
        <v>188</v>
      </c>
      <c r="D105" s="56">
        <v>0</v>
      </c>
      <c r="E105" s="56" t="s">
        <v>241</v>
      </c>
      <c r="F105" s="56" t="s">
        <v>1104</v>
      </c>
      <c r="G105" s="56">
        <v>121</v>
      </c>
      <c r="H105" s="56" t="s">
        <v>127</v>
      </c>
      <c r="I105" s="56">
        <v>125</v>
      </c>
      <c r="J105" s="1">
        <v>42185</v>
      </c>
      <c r="K105" s="56">
        <v>2</v>
      </c>
      <c r="L105" s="56">
        <v>0</v>
      </c>
      <c r="M105" s="56">
        <v>0</v>
      </c>
    </row>
    <row r="106" spans="1:13" x14ac:dyDescent="0.3">
      <c r="A106" s="56">
        <v>592948</v>
      </c>
      <c r="B106" s="56" t="s">
        <v>1065</v>
      </c>
      <c r="C106" s="56" t="s">
        <v>188</v>
      </c>
      <c r="D106" s="56">
        <v>0</v>
      </c>
      <c r="E106" s="56" t="s">
        <v>241</v>
      </c>
      <c r="F106" s="56" t="s">
        <v>1104</v>
      </c>
      <c r="G106" s="56">
        <v>122</v>
      </c>
      <c r="H106" s="56" t="s">
        <v>128</v>
      </c>
      <c r="I106" s="56">
        <v>125</v>
      </c>
      <c r="J106" s="1">
        <v>42369</v>
      </c>
      <c r="K106" s="56">
        <v>0</v>
      </c>
      <c r="L106" s="56">
        <v>0</v>
      </c>
      <c r="M106" s="56">
        <v>0</v>
      </c>
    </row>
    <row r="107" spans="1:13" x14ac:dyDescent="0.3">
      <c r="A107" s="56">
        <v>592948</v>
      </c>
      <c r="B107" s="56" t="s">
        <v>1065</v>
      </c>
      <c r="C107" s="56" t="s">
        <v>188</v>
      </c>
      <c r="D107" s="56">
        <v>0</v>
      </c>
      <c r="E107" s="56" t="s">
        <v>241</v>
      </c>
      <c r="F107" s="56" t="s">
        <v>1104</v>
      </c>
      <c r="G107" s="56">
        <v>123</v>
      </c>
      <c r="H107" s="56" t="s">
        <v>129</v>
      </c>
      <c r="I107" s="56">
        <v>125</v>
      </c>
      <c r="J107" s="1">
        <v>42551</v>
      </c>
      <c r="K107" s="56">
        <v>0</v>
      </c>
      <c r="L107" s="56">
        <v>0</v>
      </c>
      <c r="M107" s="56">
        <v>0</v>
      </c>
    </row>
    <row r="108" spans="1:13" x14ac:dyDescent="0.3">
      <c r="A108" s="56">
        <v>592948</v>
      </c>
      <c r="B108" s="56" t="s">
        <v>1065</v>
      </c>
      <c r="C108" s="56" t="s">
        <v>188</v>
      </c>
      <c r="D108" s="56">
        <v>0</v>
      </c>
      <c r="E108" s="56" t="s">
        <v>241</v>
      </c>
      <c r="F108" s="56" t="s">
        <v>1104</v>
      </c>
      <c r="G108" s="56">
        <v>124</v>
      </c>
      <c r="H108" s="56" t="s">
        <v>130</v>
      </c>
      <c r="I108" s="56">
        <v>125</v>
      </c>
      <c r="J108" s="1">
        <v>42735</v>
      </c>
      <c r="K108" s="56">
        <v>0</v>
      </c>
      <c r="L108" s="56">
        <v>0</v>
      </c>
      <c r="M108" s="56">
        <v>0</v>
      </c>
    </row>
    <row r="109" spans="1:13" x14ac:dyDescent="0.3">
      <c r="A109" s="56">
        <v>592948</v>
      </c>
      <c r="B109" s="56" t="s">
        <v>1065</v>
      </c>
      <c r="C109" s="56" t="s">
        <v>188</v>
      </c>
      <c r="D109" s="56">
        <v>0</v>
      </c>
      <c r="E109" s="56" t="s">
        <v>241</v>
      </c>
      <c r="F109" s="56" t="s">
        <v>1104</v>
      </c>
      <c r="G109" s="56">
        <v>125</v>
      </c>
      <c r="H109" s="56" t="s">
        <v>131</v>
      </c>
      <c r="I109" s="56">
        <v>125</v>
      </c>
      <c r="J109" s="1">
        <v>42916</v>
      </c>
      <c r="K109" s="56">
        <v>0</v>
      </c>
      <c r="L109" s="56">
        <v>1</v>
      </c>
      <c r="M109" s="56">
        <v>0</v>
      </c>
    </row>
    <row r="110" spans="1:13" x14ac:dyDescent="0.3">
      <c r="A110" s="56">
        <v>592948</v>
      </c>
      <c r="B110" s="56" t="s">
        <v>1065</v>
      </c>
      <c r="C110" s="56" t="s">
        <v>188</v>
      </c>
      <c r="D110" s="56">
        <v>0</v>
      </c>
      <c r="E110" s="56" t="s">
        <v>241</v>
      </c>
      <c r="F110" s="56" t="s">
        <v>1132</v>
      </c>
      <c r="G110" s="56">
        <v>115</v>
      </c>
      <c r="H110" s="56" t="s">
        <v>1244</v>
      </c>
      <c r="I110" s="56">
        <v>125</v>
      </c>
      <c r="J110" s="1">
        <v>41090</v>
      </c>
      <c r="K110" s="56">
        <v>0</v>
      </c>
      <c r="L110" s="56">
        <v>0</v>
      </c>
      <c r="M110" s="56">
        <v>0</v>
      </c>
    </row>
    <row r="111" spans="1:13" x14ac:dyDescent="0.3">
      <c r="A111" s="56">
        <v>592948</v>
      </c>
      <c r="B111" s="56" t="s">
        <v>1065</v>
      </c>
      <c r="C111" s="56" t="s">
        <v>188</v>
      </c>
      <c r="D111" s="56">
        <v>0</v>
      </c>
      <c r="E111" s="56" t="s">
        <v>241</v>
      </c>
      <c r="F111" s="56" t="s">
        <v>1132</v>
      </c>
      <c r="G111" s="56">
        <v>116</v>
      </c>
      <c r="H111" s="56" t="s">
        <v>1245</v>
      </c>
      <c r="I111" s="56">
        <v>125</v>
      </c>
      <c r="J111" s="1">
        <v>41274</v>
      </c>
      <c r="K111" s="56">
        <v>0</v>
      </c>
      <c r="L111" s="56">
        <v>0</v>
      </c>
      <c r="M111" s="56">
        <v>0</v>
      </c>
    </row>
    <row r="112" spans="1:13" x14ac:dyDescent="0.3">
      <c r="A112" s="56">
        <v>592948</v>
      </c>
      <c r="B112" s="56" t="s">
        <v>1065</v>
      </c>
      <c r="C112" s="56" t="s">
        <v>188</v>
      </c>
      <c r="D112" s="56">
        <v>0</v>
      </c>
      <c r="E112" s="56" t="s">
        <v>241</v>
      </c>
      <c r="F112" s="56" t="s">
        <v>1132</v>
      </c>
      <c r="G112" s="56">
        <v>117</v>
      </c>
      <c r="H112" s="56" t="s">
        <v>123</v>
      </c>
      <c r="I112" s="56">
        <v>125</v>
      </c>
      <c r="J112" s="1">
        <v>41455</v>
      </c>
      <c r="K112" s="56">
        <v>0</v>
      </c>
      <c r="L112" s="56">
        <v>0</v>
      </c>
      <c r="M112" s="56">
        <v>0</v>
      </c>
    </row>
    <row r="113" spans="1:13" x14ac:dyDescent="0.3">
      <c r="A113" s="56">
        <v>592948</v>
      </c>
      <c r="B113" s="56" t="s">
        <v>1065</v>
      </c>
      <c r="C113" s="56" t="s">
        <v>188</v>
      </c>
      <c r="D113" s="56">
        <v>0</v>
      </c>
      <c r="E113" s="56" t="s">
        <v>241</v>
      </c>
      <c r="F113" s="56" t="s">
        <v>1132</v>
      </c>
      <c r="G113" s="56">
        <v>118</v>
      </c>
      <c r="H113" s="56" t="s">
        <v>124</v>
      </c>
      <c r="I113" s="56">
        <v>125</v>
      </c>
      <c r="J113" s="1">
        <v>41639</v>
      </c>
      <c r="K113" s="56">
        <v>0</v>
      </c>
      <c r="L113" s="56">
        <v>0</v>
      </c>
      <c r="M113" s="56">
        <v>0</v>
      </c>
    </row>
    <row r="114" spans="1:13" x14ac:dyDescent="0.3">
      <c r="A114" s="56">
        <v>592948</v>
      </c>
      <c r="B114" s="56" t="s">
        <v>1065</v>
      </c>
      <c r="C114" s="56" t="s">
        <v>188</v>
      </c>
      <c r="D114" s="56">
        <v>0</v>
      </c>
      <c r="E114" s="56" t="s">
        <v>241</v>
      </c>
      <c r="F114" s="56" t="s">
        <v>1132</v>
      </c>
      <c r="G114" s="56">
        <v>119</v>
      </c>
      <c r="H114" s="56" t="s">
        <v>125</v>
      </c>
      <c r="I114" s="56">
        <v>125</v>
      </c>
      <c r="J114" s="1">
        <v>41820</v>
      </c>
      <c r="K114" s="56">
        <v>0</v>
      </c>
      <c r="L114" s="56">
        <v>0</v>
      </c>
      <c r="M114" s="56">
        <v>0</v>
      </c>
    </row>
    <row r="115" spans="1:13" x14ac:dyDescent="0.3">
      <c r="A115" s="56">
        <v>592948</v>
      </c>
      <c r="B115" s="56" t="s">
        <v>1065</v>
      </c>
      <c r="C115" s="56" t="s">
        <v>188</v>
      </c>
      <c r="D115" s="56">
        <v>0</v>
      </c>
      <c r="E115" s="56" t="s">
        <v>241</v>
      </c>
      <c r="F115" s="56" t="s">
        <v>1132</v>
      </c>
      <c r="G115" s="56">
        <v>120</v>
      </c>
      <c r="H115" s="56" t="s">
        <v>126</v>
      </c>
      <c r="I115" s="56">
        <v>125</v>
      </c>
      <c r="J115" s="1">
        <v>42004</v>
      </c>
      <c r="K115" s="56">
        <v>1</v>
      </c>
      <c r="L115" s="56">
        <v>0</v>
      </c>
      <c r="M115" s="56">
        <v>0</v>
      </c>
    </row>
    <row r="116" spans="1:13" x14ac:dyDescent="0.3">
      <c r="A116" s="56">
        <v>592948</v>
      </c>
      <c r="B116" s="56" t="s">
        <v>1065</v>
      </c>
      <c r="C116" s="56" t="s">
        <v>188</v>
      </c>
      <c r="D116" s="56">
        <v>0</v>
      </c>
      <c r="E116" s="56" t="s">
        <v>241</v>
      </c>
      <c r="F116" s="56" t="s">
        <v>1132</v>
      </c>
      <c r="G116" s="56">
        <v>121</v>
      </c>
      <c r="H116" s="56" t="s">
        <v>127</v>
      </c>
      <c r="I116" s="56">
        <v>125</v>
      </c>
      <c r="J116" s="1">
        <v>42185</v>
      </c>
      <c r="K116" s="56">
        <v>1</v>
      </c>
      <c r="L116" s="56">
        <v>0</v>
      </c>
      <c r="M116" s="56">
        <v>0</v>
      </c>
    </row>
    <row r="117" spans="1:13" x14ac:dyDescent="0.3">
      <c r="A117" s="56">
        <v>592948</v>
      </c>
      <c r="B117" s="56" t="s">
        <v>1065</v>
      </c>
      <c r="C117" s="56" t="s">
        <v>188</v>
      </c>
      <c r="D117" s="56">
        <v>0</v>
      </c>
      <c r="E117" s="56" t="s">
        <v>241</v>
      </c>
      <c r="F117" s="56" t="s">
        <v>1132</v>
      </c>
      <c r="G117" s="56">
        <v>122</v>
      </c>
      <c r="H117" s="56" t="s">
        <v>128</v>
      </c>
      <c r="I117" s="56">
        <v>125</v>
      </c>
      <c r="J117" s="1">
        <v>42369</v>
      </c>
      <c r="K117" s="56">
        <v>0</v>
      </c>
      <c r="L117" s="56">
        <v>1</v>
      </c>
      <c r="M117" s="56">
        <v>0</v>
      </c>
    </row>
    <row r="118" spans="1:13" x14ac:dyDescent="0.3">
      <c r="A118" s="56">
        <v>592948</v>
      </c>
      <c r="B118" s="56" t="s">
        <v>1065</v>
      </c>
      <c r="C118" s="56" t="s">
        <v>188</v>
      </c>
      <c r="D118" s="56">
        <v>0</v>
      </c>
      <c r="E118" s="56" t="s">
        <v>241</v>
      </c>
      <c r="F118" s="56" t="s">
        <v>1132</v>
      </c>
      <c r="G118" s="56">
        <v>123</v>
      </c>
      <c r="H118" s="56" t="s">
        <v>129</v>
      </c>
      <c r="I118" s="56">
        <v>125</v>
      </c>
      <c r="J118" s="1">
        <v>42551</v>
      </c>
      <c r="K118" s="56">
        <v>1</v>
      </c>
      <c r="L118" s="56">
        <v>1</v>
      </c>
      <c r="M118" s="56">
        <v>0</v>
      </c>
    </row>
    <row r="119" spans="1:13" x14ac:dyDescent="0.3">
      <c r="A119" s="56">
        <v>592948</v>
      </c>
      <c r="B119" s="56" t="s">
        <v>1065</v>
      </c>
      <c r="C119" s="56" t="s">
        <v>188</v>
      </c>
      <c r="D119" s="56">
        <v>0</v>
      </c>
      <c r="E119" s="56" t="s">
        <v>241</v>
      </c>
      <c r="F119" s="56" t="s">
        <v>1132</v>
      </c>
      <c r="G119" s="56">
        <v>124</v>
      </c>
      <c r="H119" s="56" t="s">
        <v>130</v>
      </c>
      <c r="I119" s="56">
        <v>125</v>
      </c>
      <c r="J119" s="1">
        <v>42735</v>
      </c>
      <c r="K119" s="56">
        <v>0</v>
      </c>
      <c r="L119" s="56">
        <v>1</v>
      </c>
      <c r="M119" s="56">
        <v>0</v>
      </c>
    </row>
    <row r="120" spans="1:13" x14ac:dyDescent="0.3">
      <c r="A120" s="56">
        <v>592948</v>
      </c>
      <c r="B120" s="56" t="s">
        <v>1065</v>
      </c>
      <c r="C120" s="56" t="s">
        <v>188</v>
      </c>
      <c r="D120" s="56">
        <v>0</v>
      </c>
      <c r="E120" s="56" t="s">
        <v>241</v>
      </c>
      <c r="F120" s="56" t="s">
        <v>1132</v>
      </c>
      <c r="G120" s="56">
        <v>125</v>
      </c>
      <c r="H120" s="56" t="s">
        <v>131</v>
      </c>
      <c r="I120" s="56">
        <v>125</v>
      </c>
      <c r="J120" s="1">
        <v>42916</v>
      </c>
      <c r="K120" s="56">
        <v>0</v>
      </c>
      <c r="L120" s="56">
        <v>1</v>
      </c>
      <c r="M120" s="56">
        <v>0</v>
      </c>
    </row>
    <row r="121" spans="1:13" x14ac:dyDescent="0.3">
      <c r="A121" s="56">
        <v>592948</v>
      </c>
      <c r="B121" s="56" t="s">
        <v>1065</v>
      </c>
      <c r="C121" s="56" t="s">
        <v>110</v>
      </c>
      <c r="D121" s="56">
        <v>1</v>
      </c>
      <c r="E121" s="56" t="s">
        <v>241</v>
      </c>
      <c r="F121" s="56" t="s">
        <v>112</v>
      </c>
      <c r="G121" s="56">
        <v>118</v>
      </c>
      <c r="H121" s="56" t="s">
        <v>124</v>
      </c>
      <c r="I121" s="56">
        <v>125</v>
      </c>
      <c r="J121" s="1">
        <v>41639</v>
      </c>
      <c r="K121" s="56">
        <v>0</v>
      </c>
      <c r="L121" s="56">
        <v>0</v>
      </c>
      <c r="M121" s="56">
        <v>0</v>
      </c>
    </row>
    <row r="122" spans="1:13" x14ac:dyDescent="0.3">
      <c r="A122" s="56">
        <v>592948</v>
      </c>
      <c r="B122" s="56" t="s">
        <v>1065</v>
      </c>
      <c r="C122" s="56" t="s">
        <v>110</v>
      </c>
      <c r="D122" s="56">
        <v>1</v>
      </c>
      <c r="E122" s="56" t="s">
        <v>241</v>
      </c>
      <c r="F122" s="56" t="s">
        <v>112</v>
      </c>
      <c r="G122" s="56">
        <v>119</v>
      </c>
      <c r="H122" s="56" t="s">
        <v>125</v>
      </c>
      <c r="I122" s="56">
        <v>125</v>
      </c>
      <c r="J122" s="1">
        <v>41820</v>
      </c>
      <c r="K122" s="56">
        <v>0</v>
      </c>
      <c r="L122" s="56">
        <v>0</v>
      </c>
      <c r="M122" s="56">
        <v>0</v>
      </c>
    </row>
    <row r="123" spans="1:13" x14ac:dyDescent="0.3">
      <c r="A123" s="56">
        <v>592948</v>
      </c>
      <c r="B123" s="56" t="s">
        <v>1065</v>
      </c>
      <c r="C123" s="56" t="s">
        <v>110</v>
      </c>
      <c r="D123" s="56">
        <v>1</v>
      </c>
      <c r="E123" s="56" t="s">
        <v>241</v>
      </c>
      <c r="F123" s="56" t="s">
        <v>112</v>
      </c>
      <c r="G123" s="56">
        <v>120</v>
      </c>
      <c r="H123" s="56" t="s">
        <v>126</v>
      </c>
      <c r="I123" s="56">
        <v>125</v>
      </c>
      <c r="J123" s="1">
        <v>42004</v>
      </c>
      <c r="K123" s="56">
        <v>0</v>
      </c>
      <c r="L123" s="56">
        <v>0</v>
      </c>
      <c r="M123" s="56">
        <v>0</v>
      </c>
    </row>
    <row r="124" spans="1:13" x14ac:dyDescent="0.3">
      <c r="A124" s="56">
        <v>592948</v>
      </c>
      <c r="B124" s="56" t="s">
        <v>1065</v>
      </c>
      <c r="C124" s="56" t="s">
        <v>110</v>
      </c>
      <c r="D124" s="56">
        <v>1</v>
      </c>
      <c r="E124" s="56" t="s">
        <v>241</v>
      </c>
      <c r="F124" s="56" t="s">
        <v>112</v>
      </c>
      <c r="G124" s="56">
        <v>121</v>
      </c>
      <c r="H124" s="56" t="s">
        <v>127</v>
      </c>
      <c r="I124" s="56">
        <v>125</v>
      </c>
      <c r="J124" s="1">
        <v>42185</v>
      </c>
      <c r="K124" s="56">
        <v>2</v>
      </c>
      <c r="L124" s="56">
        <v>0</v>
      </c>
      <c r="M124" s="56">
        <v>0</v>
      </c>
    </row>
    <row r="125" spans="1:13" x14ac:dyDescent="0.3">
      <c r="A125" s="56">
        <v>592948</v>
      </c>
      <c r="B125" s="56" t="s">
        <v>1065</v>
      </c>
      <c r="C125" s="56" t="s">
        <v>110</v>
      </c>
      <c r="D125" s="56">
        <v>1</v>
      </c>
      <c r="E125" s="56" t="s">
        <v>241</v>
      </c>
      <c r="F125" s="56" t="s">
        <v>112</v>
      </c>
      <c r="G125" s="56">
        <v>122</v>
      </c>
      <c r="H125" s="56" t="s">
        <v>128</v>
      </c>
      <c r="I125" s="56">
        <v>125</v>
      </c>
      <c r="J125" s="1">
        <v>42369</v>
      </c>
      <c r="K125" s="56">
        <v>2</v>
      </c>
      <c r="L125" s="56">
        <v>0</v>
      </c>
      <c r="M125" s="56">
        <v>0</v>
      </c>
    </row>
    <row r="126" spans="1:13" x14ac:dyDescent="0.3">
      <c r="A126" s="56">
        <v>592948</v>
      </c>
      <c r="B126" s="56" t="s">
        <v>1065</v>
      </c>
      <c r="C126" s="56" t="s">
        <v>110</v>
      </c>
      <c r="D126" s="56">
        <v>1</v>
      </c>
      <c r="E126" s="56" t="s">
        <v>241</v>
      </c>
      <c r="F126" s="56" t="s">
        <v>112</v>
      </c>
      <c r="G126" s="56">
        <v>123</v>
      </c>
      <c r="H126" s="56" t="s">
        <v>129</v>
      </c>
      <c r="I126" s="56">
        <v>125</v>
      </c>
      <c r="J126" s="1">
        <v>42551</v>
      </c>
      <c r="K126" s="56">
        <v>0</v>
      </c>
      <c r="L126" s="56">
        <v>0</v>
      </c>
      <c r="M126" s="56">
        <v>0</v>
      </c>
    </row>
    <row r="127" spans="1:13" x14ac:dyDescent="0.3">
      <c r="A127" s="56">
        <v>592948</v>
      </c>
      <c r="B127" s="56" t="s">
        <v>1065</v>
      </c>
      <c r="C127" s="56" t="s">
        <v>110</v>
      </c>
      <c r="D127" s="56">
        <v>1</v>
      </c>
      <c r="E127" s="56" t="s">
        <v>241</v>
      </c>
      <c r="F127" s="56" t="s">
        <v>112</v>
      </c>
      <c r="G127" s="56">
        <v>124</v>
      </c>
      <c r="H127" s="56" t="s">
        <v>130</v>
      </c>
      <c r="I127" s="56">
        <v>125</v>
      </c>
      <c r="J127" s="1">
        <v>42735</v>
      </c>
      <c r="K127" s="56">
        <v>1</v>
      </c>
      <c r="L127" s="56">
        <v>0</v>
      </c>
      <c r="M127" s="56">
        <v>0</v>
      </c>
    </row>
    <row r="128" spans="1:13" x14ac:dyDescent="0.3">
      <c r="A128" s="56">
        <v>592948</v>
      </c>
      <c r="B128" s="56" t="s">
        <v>1065</v>
      </c>
      <c r="C128" s="56" t="s">
        <v>110</v>
      </c>
      <c r="D128" s="56">
        <v>1</v>
      </c>
      <c r="E128" s="56" t="s">
        <v>241</v>
      </c>
      <c r="F128" s="56" t="s">
        <v>112</v>
      </c>
      <c r="G128" s="56">
        <v>125</v>
      </c>
      <c r="H128" s="56" t="s">
        <v>131</v>
      </c>
      <c r="I128" s="56">
        <v>125</v>
      </c>
      <c r="J128" s="1">
        <v>42916</v>
      </c>
      <c r="K128" s="56">
        <v>0</v>
      </c>
      <c r="L128" s="56">
        <v>9</v>
      </c>
      <c r="M128" s="56">
        <v>0</v>
      </c>
    </row>
    <row r="129" spans="1:13" x14ac:dyDescent="0.3">
      <c r="A129" s="56">
        <v>592948</v>
      </c>
      <c r="B129" s="56" t="s">
        <v>1065</v>
      </c>
      <c r="C129" s="56" t="s">
        <v>188</v>
      </c>
      <c r="D129" s="56">
        <v>1</v>
      </c>
      <c r="E129" s="56" t="s">
        <v>241</v>
      </c>
      <c r="F129" s="56" t="s">
        <v>238</v>
      </c>
      <c r="G129" s="56">
        <v>115</v>
      </c>
      <c r="H129" s="56" t="s">
        <v>1244</v>
      </c>
      <c r="I129" s="56">
        <v>125</v>
      </c>
      <c r="J129" s="1">
        <v>41090</v>
      </c>
      <c r="K129" s="56">
        <v>0</v>
      </c>
      <c r="L129" s="56">
        <v>0</v>
      </c>
      <c r="M129" s="56">
        <v>0</v>
      </c>
    </row>
    <row r="130" spans="1:13" x14ac:dyDescent="0.3">
      <c r="A130" s="56">
        <v>592948</v>
      </c>
      <c r="B130" s="56" t="s">
        <v>1065</v>
      </c>
      <c r="C130" s="56" t="s">
        <v>188</v>
      </c>
      <c r="D130" s="56">
        <v>1</v>
      </c>
      <c r="E130" s="56" t="s">
        <v>241</v>
      </c>
      <c r="F130" s="56" t="s">
        <v>238</v>
      </c>
      <c r="G130" s="56">
        <v>116</v>
      </c>
      <c r="H130" s="56" t="s">
        <v>1245</v>
      </c>
      <c r="I130" s="56">
        <v>125</v>
      </c>
      <c r="J130" s="1">
        <v>41274</v>
      </c>
      <c r="K130" s="56">
        <v>0</v>
      </c>
      <c r="L130" s="56">
        <v>0</v>
      </c>
      <c r="M130" s="56">
        <v>0</v>
      </c>
    </row>
    <row r="131" spans="1:13" x14ac:dyDescent="0.3">
      <c r="A131" s="56">
        <v>592948</v>
      </c>
      <c r="B131" s="56" t="s">
        <v>1065</v>
      </c>
      <c r="C131" s="56" t="s">
        <v>188</v>
      </c>
      <c r="D131" s="56">
        <v>1</v>
      </c>
      <c r="E131" s="56" t="s">
        <v>241</v>
      </c>
      <c r="F131" s="56" t="s">
        <v>238</v>
      </c>
      <c r="G131" s="56">
        <v>117</v>
      </c>
      <c r="H131" s="56" t="s">
        <v>123</v>
      </c>
      <c r="I131" s="56">
        <v>125</v>
      </c>
      <c r="J131" s="1">
        <v>41455</v>
      </c>
      <c r="K131" s="56">
        <v>1</v>
      </c>
      <c r="L131" s="56">
        <v>1</v>
      </c>
      <c r="M131" s="56">
        <v>0</v>
      </c>
    </row>
    <row r="132" spans="1:13" x14ac:dyDescent="0.3">
      <c r="A132" s="56">
        <v>592948</v>
      </c>
      <c r="B132" s="56" t="s">
        <v>1065</v>
      </c>
      <c r="C132" s="56" t="s">
        <v>188</v>
      </c>
      <c r="D132" s="56">
        <v>1</v>
      </c>
      <c r="E132" s="56" t="s">
        <v>241</v>
      </c>
      <c r="F132" s="56" t="s">
        <v>238</v>
      </c>
      <c r="G132" s="56">
        <v>118</v>
      </c>
      <c r="H132" s="56" t="s">
        <v>124</v>
      </c>
      <c r="I132" s="56">
        <v>125</v>
      </c>
      <c r="J132" s="1">
        <v>41639</v>
      </c>
      <c r="K132" s="56">
        <v>1</v>
      </c>
      <c r="L132" s="56">
        <v>0</v>
      </c>
      <c r="M132" s="56">
        <v>0</v>
      </c>
    </row>
    <row r="133" spans="1:13" x14ac:dyDescent="0.3">
      <c r="A133" s="56">
        <v>592948</v>
      </c>
      <c r="B133" s="56" t="s">
        <v>1065</v>
      </c>
      <c r="C133" s="56" t="s">
        <v>188</v>
      </c>
      <c r="D133" s="56">
        <v>1</v>
      </c>
      <c r="E133" s="56" t="s">
        <v>241</v>
      </c>
      <c r="F133" s="56" t="s">
        <v>238</v>
      </c>
      <c r="G133" s="56">
        <v>119</v>
      </c>
      <c r="H133" s="56" t="s">
        <v>125</v>
      </c>
      <c r="I133" s="56">
        <v>125</v>
      </c>
      <c r="J133" s="1">
        <v>41820</v>
      </c>
      <c r="K133" s="56">
        <v>2</v>
      </c>
      <c r="L133" s="56">
        <v>1</v>
      </c>
      <c r="M133" s="56">
        <v>0</v>
      </c>
    </row>
    <row r="134" spans="1:13" x14ac:dyDescent="0.3">
      <c r="A134" s="56">
        <v>592948</v>
      </c>
      <c r="B134" s="56" t="s">
        <v>1065</v>
      </c>
      <c r="C134" s="56" t="s">
        <v>188</v>
      </c>
      <c r="D134" s="56">
        <v>1</v>
      </c>
      <c r="E134" s="56" t="s">
        <v>241</v>
      </c>
      <c r="F134" s="56" t="s">
        <v>238</v>
      </c>
      <c r="G134" s="56">
        <v>120</v>
      </c>
      <c r="H134" s="56" t="s">
        <v>126</v>
      </c>
      <c r="I134" s="56">
        <v>125</v>
      </c>
      <c r="J134" s="1">
        <v>42004</v>
      </c>
      <c r="K134" s="56">
        <v>2</v>
      </c>
      <c r="L134" s="56">
        <v>0</v>
      </c>
      <c r="M134" s="56">
        <v>0</v>
      </c>
    </row>
    <row r="135" spans="1:13" x14ac:dyDescent="0.3">
      <c r="A135" s="56">
        <v>592948</v>
      </c>
      <c r="B135" s="56" t="s">
        <v>1065</v>
      </c>
      <c r="C135" s="56" t="s">
        <v>188</v>
      </c>
      <c r="D135" s="56">
        <v>1</v>
      </c>
      <c r="E135" s="56" t="s">
        <v>241</v>
      </c>
      <c r="F135" s="56" t="s">
        <v>238</v>
      </c>
      <c r="G135" s="56">
        <v>121</v>
      </c>
      <c r="H135" s="56" t="s">
        <v>127</v>
      </c>
      <c r="I135" s="56">
        <v>125</v>
      </c>
      <c r="J135" s="1">
        <v>42185</v>
      </c>
      <c r="K135" s="56">
        <v>1</v>
      </c>
      <c r="L135" s="56">
        <v>1</v>
      </c>
      <c r="M135" s="56">
        <v>0</v>
      </c>
    </row>
    <row r="136" spans="1:13" x14ac:dyDescent="0.3">
      <c r="A136" s="56">
        <v>592948</v>
      </c>
      <c r="B136" s="56" t="s">
        <v>1065</v>
      </c>
      <c r="C136" s="56" t="s">
        <v>188</v>
      </c>
      <c r="D136" s="56">
        <v>1</v>
      </c>
      <c r="E136" s="56" t="s">
        <v>241</v>
      </c>
      <c r="F136" s="56" t="s">
        <v>238</v>
      </c>
      <c r="G136" s="56">
        <v>122</v>
      </c>
      <c r="H136" s="56" t="s">
        <v>128</v>
      </c>
      <c r="I136" s="56">
        <v>125</v>
      </c>
      <c r="J136" s="1">
        <v>42369</v>
      </c>
      <c r="K136" s="56">
        <v>3</v>
      </c>
      <c r="L136" s="56">
        <v>0</v>
      </c>
      <c r="M136" s="56">
        <v>0</v>
      </c>
    </row>
    <row r="137" spans="1:13" x14ac:dyDescent="0.3">
      <c r="A137" s="56">
        <v>592948</v>
      </c>
      <c r="B137" s="56" t="s">
        <v>1065</v>
      </c>
      <c r="C137" s="56" t="s">
        <v>188</v>
      </c>
      <c r="D137" s="56">
        <v>1</v>
      </c>
      <c r="E137" s="56" t="s">
        <v>241</v>
      </c>
      <c r="F137" s="56" t="s">
        <v>238</v>
      </c>
      <c r="G137" s="56">
        <v>123</v>
      </c>
      <c r="H137" s="56" t="s">
        <v>129</v>
      </c>
      <c r="I137" s="56">
        <v>125</v>
      </c>
      <c r="J137" s="1">
        <v>42551</v>
      </c>
      <c r="K137" s="56">
        <v>1</v>
      </c>
      <c r="L137" s="56">
        <v>1</v>
      </c>
      <c r="M137" s="56">
        <v>0</v>
      </c>
    </row>
    <row r="138" spans="1:13" x14ac:dyDescent="0.3">
      <c r="A138" s="56">
        <v>592948</v>
      </c>
      <c r="B138" s="56" t="s">
        <v>1065</v>
      </c>
      <c r="C138" s="56" t="s">
        <v>188</v>
      </c>
      <c r="D138" s="56">
        <v>1</v>
      </c>
      <c r="E138" s="56" t="s">
        <v>241</v>
      </c>
      <c r="F138" s="56" t="s">
        <v>238</v>
      </c>
      <c r="G138" s="56">
        <v>124</v>
      </c>
      <c r="H138" s="56" t="s">
        <v>130</v>
      </c>
      <c r="I138" s="56">
        <v>125</v>
      </c>
      <c r="J138" s="1">
        <v>42735</v>
      </c>
      <c r="K138" s="56">
        <v>4</v>
      </c>
      <c r="L138" s="56">
        <v>0</v>
      </c>
      <c r="M138" s="56">
        <v>0</v>
      </c>
    </row>
    <row r="139" spans="1:13" x14ac:dyDescent="0.3">
      <c r="A139" s="56">
        <v>592948</v>
      </c>
      <c r="B139" s="56" t="s">
        <v>1065</v>
      </c>
      <c r="C139" s="56" t="s">
        <v>188</v>
      </c>
      <c r="D139" s="56">
        <v>1</v>
      </c>
      <c r="E139" s="56" t="s">
        <v>241</v>
      </c>
      <c r="F139" s="56" t="s">
        <v>238</v>
      </c>
      <c r="G139" s="56">
        <v>125</v>
      </c>
      <c r="H139" s="56" t="s">
        <v>131</v>
      </c>
      <c r="I139" s="56">
        <v>125</v>
      </c>
      <c r="J139" s="1">
        <v>42916</v>
      </c>
      <c r="K139" s="56">
        <v>0</v>
      </c>
      <c r="L139" s="56">
        <v>0</v>
      </c>
      <c r="M139" s="56">
        <v>0</v>
      </c>
    </row>
    <row r="140" spans="1:13" x14ac:dyDescent="0.3">
      <c r="A140" s="56">
        <v>592948</v>
      </c>
      <c r="B140" s="56" t="s">
        <v>1065</v>
      </c>
      <c r="C140" s="56" t="s">
        <v>188</v>
      </c>
      <c r="D140" s="56">
        <v>1</v>
      </c>
      <c r="E140" s="56" t="s">
        <v>241</v>
      </c>
      <c r="F140" s="56" t="s">
        <v>193</v>
      </c>
      <c r="G140" s="56">
        <v>115</v>
      </c>
      <c r="H140" s="56" t="s">
        <v>1244</v>
      </c>
      <c r="I140" s="56">
        <v>125</v>
      </c>
      <c r="J140" s="1">
        <v>41090</v>
      </c>
      <c r="K140" s="56">
        <v>0</v>
      </c>
      <c r="L140" s="56">
        <v>0</v>
      </c>
      <c r="M140" s="56">
        <v>0</v>
      </c>
    </row>
    <row r="141" spans="1:13" x14ac:dyDescent="0.3">
      <c r="A141" s="56">
        <v>592948</v>
      </c>
      <c r="B141" s="56" t="s">
        <v>1065</v>
      </c>
      <c r="C141" s="56" t="s">
        <v>188</v>
      </c>
      <c r="D141" s="56">
        <v>1</v>
      </c>
      <c r="E141" s="56" t="s">
        <v>241</v>
      </c>
      <c r="F141" s="56" t="s">
        <v>193</v>
      </c>
      <c r="G141" s="56">
        <v>116</v>
      </c>
      <c r="H141" s="56" t="s">
        <v>1245</v>
      </c>
      <c r="I141" s="56">
        <v>125</v>
      </c>
      <c r="J141" s="1">
        <v>41274</v>
      </c>
      <c r="K141" s="56">
        <v>0</v>
      </c>
      <c r="L141" s="56">
        <v>0</v>
      </c>
      <c r="M141" s="56">
        <v>0</v>
      </c>
    </row>
    <row r="142" spans="1:13" x14ac:dyDescent="0.3">
      <c r="A142" s="56">
        <v>592948</v>
      </c>
      <c r="B142" s="56" t="s">
        <v>1065</v>
      </c>
      <c r="C142" s="56" t="s">
        <v>188</v>
      </c>
      <c r="D142" s="56">
        <v>1</v>
      </c>
      <c r="E142" s="56" t="s">
        <v>241</v>
      </c>
      <c r="F142" s="56" t="s">
        <v>193</v>
      </c>
      <c r="G142" s="56">
        <v>117</v>
      </c>
      <c r="H142" s="56" t="s">
        <v>123</v>
      </c>
      <c r="I142" s="56">
        <v>125</v>
      </c>
      <c r="J142" s="1">
        <v>41455</v>
      </c>
      <c r="K142" s="56">
        <v>2</v>
      </c>
      <c r="L142" s="56">
        <v>1</v>
      </c>
      <c r="M142" s="56">
        <v>0</v>
      </c>
    </row>
    <row r="143" spans="1:13" x14ac:dyDescent="0.3">
      <c r="A143" s="56">
        <v>592948</v>
      </c>
      <c r="B143" s="56" t="s">
        <v>1065</v>
      </c>
      <c r="C143" s="56" t="s">
        <v>188</v>
      </c>
      <c r="D143" s="56">
        <v>1</v>
      </c>
      <c r="E143" s="56" t="s">
        <v>241</v>
      </c>
      <c r="F143" s="56" t="s">
        <v>193</v>
      </c>
      <c r="G143" s="56">
        <v>118</v>
      </c>
      <c r="H143" s="56" t="s">
        <v>124</v>
      </c>
      <c r="I143" s="56">
        <v>125</v>
      </c>
      <c r="J143" s="1">
        <v>41639</v>
      </c>
      <c r="K143" s="56">
        <v>3</v>
      </c>
      <c r="L143" s="56">
        <v>1</v>
      </c>
      <c r="M143" s="56">
        <v>0</v>
      </c>
    </row>
    <row r="144" spans="1:13" x14ac:dyDescent="0.3">
      <c r="A144" s="56">
        <v>592948</v>
      </c>
      <c r="B144" s="56" t="s">
        <v>1065</v>
      </c>
      <c r="C144" s="56" t="s">
        <v>188</v>
      </c>
      <c r="D144" s="56">
        <v>1</v>
      </c>
      <c r="E144" s="56" t="s">
        <v>241</v>
      </c>
      <c r="F144" s="56" t="s">
        <v>193</v>
      </c>
      <c r="G144" s="56">
        <v>119</v>
      </c>
      <c r="H144" s="56" t="s">
        <v>125</v>
      </c>
      <c r="I144" s="56">
        <v>125</v>
      </c>
      <c r="J144" s="1">
        <v>41820</v>
      </c>
      <c r="K144" s="56">
        <v>1</v>
      </c>
      <c r="L144" s="56">
        <v>1</v>
      </c>
      <c r="M144" s="56">
        <v>0</v>
      </c>
    </row>
    <row r="145" spans="1:13" x14ac:dyDescent="0.3">
      <c r="A145" s="56">
        <v>592948</v>
      </c>
      <c r="B145" s="56" t="s">
        <v>1065</v>
      </c>
      <c r="C145" s="56" t="s">
        <v>188</v>
      </c>
      <c r="D145" s="56">
        <v>1</v>
      </c>
      <c r="E145" s="56" t="s">
        <v>241</v>
      </c>
      <c r="F145" s="56" t="s">
        <v>193</v>
      </c>
      <c r="G145" s="56">
        <v>120</v>
      </c>
      <c r="H145" s="56" t="s">
        <v>126</v>
      </c>
      <c r="I145" s="56">
        <v>125</v>
      </c>
      <c r="J145" s="1">
        <v>42004</v>
      </c>
      <c r="K145" s="56">
        <v>3</v>
      </c>
      <c r="L145" s="56">
        <v>0</v>
      </c>
      <c r="M145" s="56">
        <v>0</v>
      </c>
    </row>
    <row r="146" spans="1:13" x14ac:dyDescent="0.3">
      <c r="A146" s="56">
        <v>592948</v>
      </c>
      <c r="B146" s="56" t="s">
        <v>1065</v>
      </c>
      <c r="C146" s="56" t="s">
        <v>188</v>
      </c>
      <c r="D146" s="56">
        <v>1</v>
      </c>
      <c r="E146" s="56" t="s">
        <v>241</v>
      </c>
      <c r="F146" s="56" t="s">
        <v>193</v>
      </c>
      <c r="G146" s="56">
        <v>121</v>
      </c>
      <c r="H146" s="56" t="s">
        <v>127</v>
      </c>
      <c r="I146" s="56">
        <v>125</v>
      </c>
      <c r="J146" s="1">
        <v>42185</v>
      </c>
      <c r="K146" s="56">
        <v>0</v>
      </c>
      <c r="L146" s="56">
        <v>1</v>
      </c>
      <c r="M146" s="56">
        <v>0</v>
      </c>
    </row>
    <row r="147" spans="1:13" x14ac:dyDescent="0.3">
      <c r="A147" s="56">
        <v>592948</v>
      </c>
      <c r="B147" s="56" t="s">
        <v>1065</v>
      </c>
      <c r="C147" s="56" t="s">
        <v>188</v>
      </c>
      <c r="D147" s="56">
        <v>1</v>
      </c>
      <c r="E147" s="56" t="s">
        <v>241</v>
      </c>
      <c r="F147" s="56" t="s">
        <v>193</v>
      </c>
      <c r="G147" s="56">
        <v>122</v>
      </c>
      <c r="H147" s="56" t="s">
        <v>128</v>
      </c>
      <c r="I147" s="56">
        <v>125</v>
      </c>
      <c r="J147" s="1">
        <v>42369</v>
      </c>
      <c r="K147" s="56">
        <v>1</v>
      </c>
      <c r="L147" s="56">
        <v>0</v>
      </c>
      <c r="M147" s="56">
        <v>0</v>
      </c>
    </row>
    <row r="148" spans="1:13" x14ac:dyDescent="0.3">
      <c r="A148" s="56">
        <v>592948</v>
      </c>
      <c r="B148" s="56" t="s">
        <v>1065</v>
      </c>
      <c r="C148" s="56" t="s">
        <v>188</v>
      </c>
      <c r="D148" s="56">
        <v>1</v>
      </c>
      <c r="E148" s="56" t="s">
        <v>241</v>
      </c>
      <c r="F148" s="56" t="s">
        <v>193</v>
      </c>
      <c r="G148" s="56">
        <v>123</v>
      </c>
      <c r="H148" s="56" t="s">
        <v>129</v>
      </c>
      <c r="I148" s="56">
        <v>125</v>
      </c>
      <c r="J148" s="1">
        <v>42551</v>
      </c>
      <c r="K148" s="56">
        <v>1</v>
      </c>
      <c r="L148" s="56">
        <v>1</v>
      </c>
      <c r="M148" s="56">
        <v>0</v>
      </c>
    </row>
    <row r="149" spans="1:13" x14ac:dyDescent="0.3">
      <c r="A149" s="56">
        <v>592948</v>
      </c>
      <c r="B149" s="56" t="s">
        <v>1065</v>
      </c>
      <c r="C149" s="56" t="s">
        <v>188</v>
      </c>
      <c r="D149" s="56">
        <v>1</v>
      </c>
      <c r="E149" s="56" t="s">
        <v>241</v>
      </c>
      <c r="F149" s="56" t="s">
        <v>193</v>
      </c>
      <c r="G149" s="56">
        <v>124</v>
      </c>
      <c r="H149" s="56" t="s">
        <v>130</v>
      </c>
      <c r="I149" s="56">
        <v>125</v>
      </c>
      <c r="J149" s="1">
        <v>42735</v>
      </c>
      <c r="K149" s="56">
        <v>0</v>
      </c>
      <c r="L149" s="56">
        <v>0</v>
      </c>
      <c r="M149" s="56">
        <v>0</v>
      </c>
    </row>
    <row r="150" spans="1:13" x14ac:dyDescent="0.3">
      <c r="A150" s="56">
        <v>592948</v>
      </c>
      <c r="B150" s="56" t="s">
        <v>1065</v>
      </c>
      <c r="C150" s="56" t="s">
        <v>188</v>
      </c>
      <c r="D150" s="56">
        <v>1</v>
      </c>
      <c r="E150" s="56" t="s">
        <v>241</v>
      </c>
      <c r="F150" s="56" t="s">
        <v>193</v>
      </c>
      <c r="G150" s="56">
        <v>125</v>
      </c>
      <c r="H150" s="56" t="s">
        <v>131</v>
      </c>
      <c r="I150" s="56">
        <v>125</v>
      </c>
      <c r="J150" s="1">
        <v>42916</v>
      </c>
      <c r="K150" s="56">
        <v>0</v>
      </c>
      <c r="L150" s="56">
        <v>1</v>
      </c>
      <c r="M150" s="56">
        <v>0</v>
      </c>
    </row>
    <row r="151" spans="1:13" x14ac:dyDescent="0.3">
      <c r="A151" s="56">
        <v>594527</v>
      </c>
      <c r="B151" s="56" t="s">
        <v>1178</v>
      </c>
      <c r="C151" s="56" t="s">
        <v>105</v>
      </c>
      <c r="D151" s="56">
        <v>1</v>
      </c>
      <c r="E151" s="56" t="s">
        <v>194</v>
      </c>
      <c r="F151" s="56" t="s">
        <v>114</v>
      </c>
      <c r="G151" s="56">
        <v>115</v>
      </c>
      <c r="H151" s="56" t="s">
        <v>1244</v>
      </c>
      <c r="I151" s="56">
        <v>125</v>
      </c>
      <c r="J151" s="1">
        <v>40968</v>
      </c>
      <c r="K151" s="56">
        <v>0</v>
      </c>
      <c r="L151" s="56">
        <v>0</v>
      </c>
      <c r="M151" s="56">
        <v>0</v>
      </c>
    </row>
    <row r="152" spans="1:13" x14ac:dyDescent="0.3">
      <c r="A152" s="56">
        <v>594527</v>
      </c>
      <c r="B152" s="56" t="s">
        <v>1178</v>
      </c>
      <c r="C152" s="56" t="s">
        <v>105</v>
      </c>
      <c r="D152" s="56">
        <v>1</v>
      </c>
      <c r="E152" s="56" t="s">
        <v>194</v>
      </c>
      <c r="F152" s="56" t="s">
        <v>114</v>
      </c>
      <c r="G152" s="56">
        <v>120</v>
      </c>
      <c r="H152" s="56" t="s">
        <v>126</v>
      </c>
      <c r="I152" s="56">
        <v>125</v>
      </c>
      <c r="J152" s="1">
        <v>42004</v>
      </c>
      <c r="K152" s="56">
        <v>0</v>
      </c>
      <c r="L152" s="56">
        <v>0</v>
      </c>
      <c r="M152" s="56">
        <v>0</v>
      </c>
    </row>
    <row r="153" spans="1:13" x14ac:dyDescent="0.3">
      <c r="A153" s="56">
        <v>594527</v>
      </c>
      <c r="B153" s="56" t="s">
        <v>1178</v>
      </c>
      <c r="C153" s="56" t="s">
        <v>105</v>
      </c>
      <c r="D153" s="56">
        <v>1</v>
      </c>
      <c r="E153" s="56" t="s">
        <v>194</v>
      </c>
      <c r="F153" s="56" t="s">
        <v>114</v>
      </c>
      <c r="G153" s="56">
        <v>121</v>
      </c>
      <c r="H153" s="56" t="s">
        <v>127</v>
      </c>
      <c r="I153" s="56">
        <v>125</v>
      </c>
      <c r="J153" s="1">
        <v>42185</v>
      </c>
      <c r="K153" s="56">
        <v>2</v>
      </c>
      <c r="L153" s="56">
        <v>0</v>
      </c>
      <c r="M153" s="56">
        <v>0</v>
      </c>
    </row>
    <row r="154" spans="1:13" x14ac:dyDescent="0.3">
      <c r="A154" s="56">
        <v>594527</v>
      </c>
      <c r="B154" s="56" t="s">
        <v>1178</v>
      </c>
      <c r="C154" s="56" t="s">
        <v>105</v>
      </c>
      <c r="D154" s="56">
        <v>1</v>
      </c>
      <c r="E154" s="56" t="s">
        <v>194</v>
      </c>
      <c r="F154" s="56" t="s">
        <v>114</v>
      </c>
      <c r="G154" s="56">
        <v>122</v>
      </c>
      <c r="H154" s="56" t="s">
        <v>128</v>
      </c>
      <c r="I154" s="56">
        <v>125</v>
      </c>
      <c r="J154" s="1">
        <v>42369</v>
      </c>
      <c r="K154" s="56">
        <v>2</v>
      </c>
      <c r="L154" s="56">
        <v>0</v>
      </c>
      <c r="M154" s="56">
        <v>0</v>
      </c>
    </row>
    <row r="155" spans="1:13" x14ac:dyDescent="0.3">
      <c r="A155" s="56">
        <v>594527</v>
      </c>
      <c r="B155" s="56" t="s">
        <v>1178</v>
      </c>
      <c r="C155" s="56" t="s">
        <v>105</v>
      </c>
      <c r="D155" s="56">
        <v>1</v>
      </c>
      <c r="E155" s="56" t="s">
        <v>194</v>
      </c>
      <c r="F155" s="56" t="s">
        <v>114</v>
      </c>
      <c r="G155" s="56">
        <v>123</v>
      </c>
      <c r="H155" s="56" t="s">
        <v>129</v>
      </c>
      <c r="I155" s="56">
        <v>125</v>
      </c>
      <c r="J155" s="1">
        <v>42550</v>
      </c>
      <c r="K155" s="56">
        <v>0</v>
      </c>
      <c r="L155" s="56">
        <v>0</v>
      </c>
      <c r="M155" s="56">
        <v>0</v>
      </c>
    </row>
    <row r="156" spans="1:13" x14ac:dyDescent="0.3">
      <c r="A156" s="56">
        <v>594527</v>
      </c>
      <c r="B156" s="56" t="s">
        <v>1178</v>
      </c>
      <c r="C156" s="56" t="s">
        <v>105</v>
      </c>
      <c r="D156" s="56">
        <v>1</v>
      </c>
      <c r="E156" s="56" t="s">
        <v>194</v>
      </c>
      <c r="F156" s="56" t="s">
        <v>114</v>
      </c>
      <c r="G156" s="56">
        <v>125</v>
      </c>
      <c r="H156" s="56" t="s">
        <v>131</v>
      </c>
      <c r="I156" s="56">
        <v>125</v>
      </c>
      <c r="J156" s="1">
        <v>42916</v>
      </c>
      <c r="K156" s="56">
        <v>0</v>
      </c>
      <c r="L156" s="56">
        <v>8</v>
      </c>
      <c r="M156" s="56">
        <v>0</v>
      </c>
    </row>
    <row r="157" spans="1:13" x14ac:dyDescent="0.3">
      <c r="A157" s="56">
        <v>594527</v>
      </c>
      <c r="B157" s="56" t="s">
        <v>1178</v>
      </c>
      <c r="C157" s="56" t="s">
        <v>110</v>
      </c>
      <c r="D157" s="56">
        <v>1</v>
      </c>
      <c r="E157" s="56" t="s">
        <v>241</v>
      </c>
      <c r="F157" s="56" t="s">
        <v>252</v>
      </c>
      <c r="G157" s="56">
        <v>115</v>
      </c>
      <c r="H157" s="56" t="s">
        <v>1244</v>
      </c>
      <c r="I157" s="56">
        <v>125</v>
      </c>
      <c r="J157" s="1">
        <v>40968</v>
      </c>
      <c r="K157" s="56">
        <v>0</v>
      </c>
      <c r="L157" s="56">
        <v>0</v>
      </c>
      <c r="M157" s="56">
        <v>0</v>
      </c>
    </row>
    <row r="158" spans="1:13" x14ac:dyDescent="0.3">
      <c r="A158" s="56">
        <v>594527</v>
      </c>
      <c r="B158" s="56" t="s">
        <v>1178</v>
      </c>
      <c r="C158" s="56" t="s">
        <v>110</v>
      </c>
      <c r="D158" s="56">
        <v>1</v>
      </c>
      <c r="E158" s="56" t="s">
        <v>241</v>
      </c>
      <c r="F158" s="56" t="s">
        <v>252</v>
      </c>
      <c r="G158" s="56">
        <v>119</v>
      </c>
      <c r="H158" s="56" t="s">
        <v>125</v>
      </c>
      <c r="I158" s="56">
        <v>125</v>
      </c>
      <c r="J158" s="1">
        <v>41792</v>
      </c>
      <c r="K158" s="56">
        <v>1</v>
      </c>
      <c r="L158" s="56">
        <v>0</v>
      </c>
      <c r="M158" s="56">
        <v>0</v>
      </c>
    </row>
    <row r="159" spans="1:13" x14ac:dyDescent="0.3">
      <c r="A159" s="56">
        <v>594527</v>
      </c>
      <c r="B159" s="56" t="s">
        <v>1178</v>
      </c>
      <c r="C159" s="56" t="s">
        <v>110</v>
      </c>
      <c r="D159" s="56">
        <v>1</v>
      </c>
      <c r="E159" s="56" t="s">
        <v>241</v>
      </c>
      <c r="F159" s="56" t="s">
        <v>252</v>
      </c>
      <c r="G159" s="56">
        <v>121</v>
      </c>
      <c r="H159" s="56" t="s">
        <v>127</v>
      </c>
      <c r="I159" s="56">
        <v>125</v>
      </c>
      <c r="J159" s="1">
        <v>42185</v>
      </c>
      <c r="K159" s="56">
        <v>1</v>
      </c>
      <c r="L159" s="56">
        <v>0</v>
      </c>
      <c r="M159" s="56">
        <v>0</v>
      </c>
    </row>
    <row r="160" spans="1:13" x14ac:dyDescent="0.3">
      <c r="A160" s="56">
        <v>594527</v>
      </c>
      <c r="B160" s="56" t="s">
        <v>1178</v>
      </c>
      <c r="C160" s="56" t="s">
        <v>110</v>
      </c>
      <c r="D160" s="56">
        <v>1</v>
      </c>
      <c r="E160" s="56" t="s">
        <v>241</v>
      </c>
      <c r="F160" s="56" t="s">
        <v>252</v>
      </c>
      <c r="G160" s="56">
        <v>122</v>
      </c>
      <c r="H160" s="56" t="s">
        <v>128</v>
      </c>
      <c r="I160" s="56">
        <v>125</v>
      </c>
      <c r="J160" s="1">
        <v>42369</v>
      </c>
      <c r="K160" s="56">
        <v>2</v>
      </c>
      <c r="L160" s="56">
        <v>0</v>
      </c>
      <c r="M160" s="56">
        <v>0</v>
      </c>
    </row>
    <row r="161" spans="1:13" x14ac:dyDescent="0.3">
      <c r="A161" s="56">
        <v>594527</v>
      </c>
      <c r="B161" s="56" t="s">
        <v>1178</v>
      </c>
      <c r="C161" s="56" t="s">
        <v>110</v>
      </c>
      <c r="D161" s="56">
        <v>1</v>
      </c>
      <c r="E161" s="56" t="s">
        <v>241</v>
      </c>
      <c r="F161" s="56" t="s">
        <v>252</v>
      </c>
      <c r="G161" s="56">
        <v>124</v>
      </c>
      <c r="H161" s="56" t="s">
        <v>130</v>
      </c>
      <c r="I161" s="56">
        <v>125</v>
      </c>
      <c r="J161" s="1">
        <v>42735</v>
      </c>
      <c r="K161" s="56">
        <v>2</v>
      </c>
      <c r="L161" s="56">
        <v>0</v>
      </c>
      <c r="M161" s="56">
        <v>0</v>
      </c>
    </row>
    <row r="162" spans="1:13" x14ac:dyDescent="0.3">
      <c r="A162" s="56">
        <v>594527</v>
      </c>
      <c r="B162" s="56" t="s">
        <v>1178</v>
      </c>
      <c r="C162" s="56" t="s">
        <v>110</v>
      </c>
      <c r="D162" s="56">
        <v>1</v>
      </c>
      <c r="E162" s="56" t="s">
        <v>241</v>
      </c>
      <c r="F162" s="56" t="s">
        <v>252</v>
      </c>
      <c r="G162" s="56">
        <v>125</v>
      </c>
      <c r="H162" s="56" t="s">
        <v>131</v>
      </c>
      <c r="I162" s="56">
        <v>125</v>
      </c>
      <c r="J162" s="1">
        <v>42916</v>
      </c>
      <c r="K162" s="56">
        <v>0</v>
      </c>
      <c r="L162" s="56">
        <v>8</v>
      </c>
      <c r="M162" s="56">
        <v>0</v>
      </c>
    </row>
    <row r="163" spans="1:13" x14ac:dyDescent="0.3">
      <c r="A163" s="56">
        <v>594527</v>
      </c>
      <c r="B163" s="56" t="s">
        <v>1178</v>
      </c>
      <c r="C163" s="56" t="s">
        <v>188</v>
      </c>
      <c r="D163" s="56">
        <v>1</v>
      </c>
      <c r="E163" s="56" t="s">
        <v>241</v>
      </c>
      <c r="F163" s="56" t="s">
        <v>190</v>
      </c>
      <c r="G163" s="56">
        <v>117</v>
      </c>
      <c r="H163" s="56" t="s">
        <v>123</v>
      </c>
      <c r="I163" s="56">
        <v>125</v>
      </c>
      <c r="J163" s="1">
        <v>41455</v>
      </c>
      <c r="K163" s="56">
        <v>25</v>
      </c>
      <c r="L163" s="56">
        <v>15</v>
      </c>
      <c r="M163" s="56">
        <v>0</v>
      </c>
    </row>
    <row r="164" spans="1:13" x14ac:dyDescent="0.3">
      <c r="A164" s="56">
        <v>594527</v>
      </c>
      <c r="B164" s="56" t="s">
        <v>1178</v>
      </c>
      <c r="C164" s="56" t="s">
        <v>188</v>
      </c>
      <c r="D164" s="56">
        <v>1</v>
      </c>
      <c r="E164" s="56" t="s">
        <v>241</v>
      </c>
      <c r="F164" s="56" t="s">
        <v>190</v>
      </c>
      <c r="G164" s="56">
        <v>118</v>
      </c>
      <c r="H164" s="56" t="s">
        <v>124</v>
      </c>
      <c r="I164" s="56">
        <v>125</v>
      </c>
      <c r="J164" s="1">
        <v>41470</v>
      </c>
      <c r="K164" s="56">
        <v>50</v>
      </c>
      <c r="L164" s="56">
        <v>0</v>
      </c>
      <c r="M164" s="56">
        <v>0</v>
      </c>
    </row>
    <row r="165" spans="1:13" x14ac:dyDescent="0.3">
      <c r="A165" s="56">
        <v>594527</v>
      </c>
      <c r="B165" s="56" t="s">
        <v>1178</v>
      </c>
      <c r="C165" s="56" t="s">
        <v>188</v>
      </c>
      <c r="D165" s="56">
        <v>1</v>
      </c>
      <c r="E165" s="56" t="s">
        <v>241</v>
      </c>
      <c r="F165" s="56" t="s">
        <v>190</v>
      </c>
      <c r="G165" s="56">
        <v>119</v>
      </c>
      <c r="H165" s="56" t="s">
        <v>125</v>
      </c>
      <c r="I165" s="56">
        <v>125</v>
      </c>
      <c r="J165" s="1">
        <v>41820</v>
      </c>
      <c r="K165" s="56">
        <v>0</v>
      </c>
      <c r="L165" s="56">
        <v>15</v>
      </c>
      <c r="M165" s="56">
        <v>0</v>
      </c>
    </row>
    <row r="166" spans="1:13" x14ac:dyDescent="0.3">
      <c r="A166" s="56">
        <v>594527</v>
      </c>
      <c r="B166" s="56" t="s">
        <v>1178</v>
      </c>
      <c r="C166" s="56" t="s">
        <v>188</v>
      </c>
      <c r="D166" s="56">
        <v>1</v>
      </c>
      <c r="E166" s="56" t="s">
        <v>241</v>
      </c>
      <c r="F166" s="56" t="s">
        <v>190</v>
      </c>
      <c r="G166" s="56">
        <v>120</v>
      </c>
      <c r="H166" s="56" t="s">
        <v>126</v>
      </c>
      <c r="I166" s="56">
        <v>125</v>
      </c>
      <c r="J166" s="1">
        <v>41985</v>
      </c>
      <c r="K166" s="56">
        <v>35</v>
      </c>
      <c r="L166" s="56">
        <v>0</v>
      </c>
      <c r="M166" s="56">
        <v>0</v>
      </c>
    </row>
    <row r="167" spans="1:13" x14ac:dyDescent="0.3">
      <c r="A167" s="56">
        <v>594527</v>
      </c>
      <c r="B167" s="56" t="s">
        <v>1178</v>
      </c>
      <c r="C167" s="56" t="s">
        <v>188</v>
      </c>
      <c r="D167" s="56">
        <v>1</v>
      </c>
      <c r="E167" s="56" t="s">
        <v>241</v>
      </c>
      <c r="F167" s="56" t="s">
        <v>190</v>
      </c>
      <c r="G167" s="56">
        <v>121</v>
      </c>
      <c r="H167" s="56" t="s">
        <v>127</v>
      </c>
      <c r="I167" s="56">
        <v>125</v>
      </c>
      <c r="J167" s="1">
        <v>42185</v>
      </c>
      <c r="K167" s="56">
        <v>0</v>
      </c>
      <c r="L167" s="56">
        <v>15</v>
      </c>
      <c r="M167" s="56">
        <v>0</v>
      </c>
    </row>
    <row r="168" spans="1:13" x14ac:dyDescent="0.3">
      <c r="A168" s="56">
        <v>594527</v>
      </c>
      <c r="B168" s="56" t="s">
        <v>1178</v>
      </c>
      <c r="C168" s="56" t="s">
        <v>188</v>
      </c>
      <c r="D168" s="56">
        <v>1</v>
      </c>
      <c r="E168" s="56" t="s">
        <v>241</v>
      </c>
      <c r="F168" s="56" t="s">
        <v>190</v>
      </c>
      <c r="G168" s="56">
        <v>122</v>
      </c>
      <c r="H168" s="56" t="s">
        <v>128</v>
      </c>
      <c r="I168" s="56">
        <v>125</v>
      </c>
      <c r="J168" s="1">
        <v>42369</v>
      </c>
      <c r="K168" s="56">
        <v>0</v>
      </c>
      <c r="L168" s="56">
        <v>0</v>
      </c>
      <c r="M168" s="56">
        <v>0</v>
      </c>
    </row>
    <row r="169" spans="1:13" x14ac:dyDescent="0.3">
      <c r="A169" s="56">
        <v>594527</v>
      </c>
      <c r="B169" s="56" t="s">
        <v>1178</v>
      </c>
      <c r="C169" s="56" t="s">
        <v>188</v>
      </c>
      <c r="D169" s="56">
        <v>1</v>
      </c>
      <c r="E169" s="56" t="s">
        <v>241</v>
      </c>
      <c r="F169" s="56" t="s">
        <v>190</v>
      </c>
      <c r="G169" s="56">
        <v>123</v>
      </c>
      <c r="H169" s="56" t="s">
        <v>129</v>
      </c>
      <c r="I169" s="56">
        <v>125</v>
      </c>
      <c r="J169" s="1">
        <v>42551</v>
      </c>
      <c r="K169" s="56">
        <v>10</v>
      </c>
      <c r="L169" s="56">
        <v>15</v>
      </c>
      <c r="M169" s="56">
        <v>0</v>
      </c>
    </row>
    <row r="170" spans="1:13" x14ac:dyDescent="0.3">
      <c r="A170" s="56">
        <v>594527</v>
      </c>
      <c r="B170" s="56" t="s">
        <v>1178</v>
      </c>
      <c r="C170" s="56" t="s">
        <v>188</v>
      </c>
      <c r="D170" s="56">
        <v>1</v>
      </c>
      <c r="E170" s="56" t="s">
        <v>241</v>
      </c>
      <c r="F170" s="56" t="s">
        <v>190</v>
      </c>
      <c r="G170" s="56">
        <v>124</v>
      </c>
      <c r="H170" s="56" t="s">
        <v>130</v>
      </c>
      <c r="I170" s="56">
        <v>125</v>
      </c>
      <c r="J170" s="1">
        <v>42636</v>
      </c>
      <c r="K170" s="56">
        <v>20</v>
      </c>
      <c r="L170" s="56">
        <v>0</v>
      </c>
      <c r="M170" s="56">
        <v>0</v>
      </c>
    </row>
    <row r="171" spans="1:13" x14ac:dyDescent="0.3">
      <c r="A171" s="56">
        <v>594527</v>
      </c>
      <c r="B171" s="56" t="s">
        <v>1178</v>
      </c>
      <c r="C171" s="56" t="s">
        <v>188</v>
      </c>
      <c r="D171" s="56">
        <v>0</v>
      </c>
      <c r="E171" s="56" t="s">
        <v>241</v>
      </c>
      <c r="F171" s="56" t="s">
        <v>1186</v>
      </c>
      <c r="G171" s="56">
        <v>120</v>
      </c>
      <c r="H171" s="56" t="s">
        <v>126</v>
      </c>
      <c r="I171" s="56">
        <v>125</v>
      </c>
      <c r="J171" s="1">
        <v>41999</v>
      </c>
      <c r="K171" s="56">
        <v>1</v>
      </c>
      <c r="L171" s="56">
        <v>0</v>
      </c>
      <c r="M171" s="56">
        <v>0</v>
      </c>
    </row>
    <row r="172" spans="1:13" x14ac:dyDescent="0.3">
      <c r="A172" s="56">
        <v>594527</v>
      </c>
      <c r="B172" s="56" t="s">
        <v>1178</v>
      </c>
      <c r="C172" s="56" t="s">
        <v>188</v>
      </c>
      <c r="D172" s="56">
        <v>0</v>
      </c>
      <c r="E172" s="56" t="s">
        <v>241</v>
      </c>
      <c r="F172" s="56" t="s">
        <v>1186</v>
      </c>
      <c r="G172" s="56">
        <v>121</v>
      </c>
      <c r="H172" s="56" t="s">
        <v>127</v>
      </c>
      <c r="I172" s="56">
        <v>125</v>
      </c>
      <c r="J172" s="1">
        <v>42109</v>
      </c>
      <c r="K172" s="56">
        <v>1</v>
      </c>
      <c r="L172" s="56">
        <v>0</v>
      </c>
      <c r="M172" s="56">
        <v>0</v>
      </c>
    </row>
    <row r="173" spans="1:13" x14ac:dyDescent="0.3">
      <c r="A173" s="56">
        <v>594527</v>
      </c>
      <c r="B173" s="56" t="s">
        <v>1178</v>
      </c>
      <c r="C173" s="56" t="s">
        <v>188</v>
      </c>
      <c r="D173" s="56">
        <v>0</v>
      </c>
      <c r="E173" s="56" t="s">
        <v>241</v>
      </c>
      <c r="F173" s="56" t="s">
        <v>1186</v>
      </c>
      <c r="G173" s="56">
        <v>122</v>
      </c>
      <c r="H173" s="56" t="s">
        <v>128</v>
      </c>
      <c r="I173" s="56">
        <v>125</v>
      </c>
      <c r="J173" s="1">
        <v>42353</v>
      </c>
      <c r="K173" s="56">
        <v>1</v>
      </c>
      <c r="L173" s="56">
        <v>0</v>
      </c>
      <c r="M173" s="56">
        <v>0</v>
      </c>
    </row>
    <row r="174" spans="1:13" x14ac:dyDescent="0.3">
      <c r="A174" s="56">
        <v>594527</v>
      </c>
      <c r="B174" s="56" t="s">
        <v>1178</v>
      </c>
      <c r="C174" s="56" t="s">
        <v>188</v>
      </c>
      <c r="D174" s="56">
        <v>0</v>
      </c>
      <c r="E174" s="56" t="s">
        <v>241</v>
      </c>
      <c r="F174" s="56" t="s">
        <v>1186</v>
      </c>
      <c r="G174" s="56">
        <v>123</v>
      </c>
      <c r="H174" s="56" t="s">
        <v>129</v>
      </c>
      <c r="I174" s="56">
        <v>125</v>
      </c>
      <c r="J174" s="1">
        <v>42551</v>
      </c>
      <c r="K174" s="56">
        <v>0</v>
      </c>
      <c r="L174" s="56">
        <v>0</v>
      </c>
      <c r="M174" s="56">
        <v>0</v>
      </c>
    </row>
    <row r="175" spans="1:13" x14ac:dyDescent="0.3">
      <c r="A175" s="56">
        <v>594527</v>
      </c>
      <c r="B175" s="56" t="s">
        <v>1178</v>
      </c>
      <c r="C175" s="56" t="s">
        <v>188</v>
      </c>
      <c r="D175" s="56">
        <v>0</v>
      </c>
      <c r="E175" s="56" t="s">
        <v>241</v>
      </c>
      <c r="F175" s="56" t="s">
        <v>1186</v>
      </c>
      <c r="G175" s="56">
        <v>125</v>
      </c>
      <c r="H175" s="56" t="s">
        <v>131</v>
      </c>
      <c r="I175" s="56">
        <v>125</v>
      </c>
      <c r="J175" s="1">
        <v>42916</v>
      </c>
      <c r="K175" s="56">
        <v>0</v>
      </c>
      <c r="L175" s="56">
        <v>3</v>
      </c>
      <c r="M175" s="56">
        <v>0</v>
      </c>
    </row>
    <row r="176" spans="1:13" x14ac:dyDescent="0.3">
      <c r="A176" s="56">
        <v>594527</v>
      </c>
      <c r="B176" s="56" t="s">
        <v>1178</v>
      </c>
      <c r="C176" s="56" t="s">
        <v>188</v>
      </c>
      <c r="D176" s="56">
        <v>1</v>
      </c>
      <c r="E176" s="56" t="s">
        <v>241</v>
      </c>
      <c r="F176" s="56" t="s">
        <v>238</v>
      </c>
      <c r="G176" s="56">
        <v>117</v>
      </c>
      <c r="H176" s="56" t="s">
        <v>123</v>
      </c>
      <c r="I176" s="56">
        <v>125</v>
      </c>
      <c r="J176" s="1">
        <v>41455</v>
      </c>
      <c r="K176" s="56">
        <v>1</v>
      </c>
      <c r="L176" s="56">
        <v>1</v>
      </c>
      <c r="M176" s="56">
        <v>0</v>
      </c>
    </row>
    <row r="177" spans="1:13" x14ac:dyDescent="0.3">
      <c r="A177" s="56">
        <v>594527</v>
      </c>
      <c r="B177" s="56" t="s">
        <v>1178</v>
      </c>
      <c r="C177" s="56" t="s">
        <v>188</v>
      </c>
      <c r="D177" s="56">
        <v>1</v>
      </c>
      <c r="E177" s="56" t="s">
        <v>241</v>
      </c>
      <c r="F177" s="56" t="s">
        <v>238</v>
      </c>
      <c r="G177" s="56">
        <v>118</v>
      </c>
      <c r="H177" s="56" t="s">
        <v>124</v>
      </c>
      <c r="I177" s="56">
        <v>125</v>
      </c>
      <c r="J177" s="1">
        <v>41607</v>
      </c>
      <c r="K177" s="56">
        <v>1</v>
      </c>
      <c r="L177" s="56">
        <v>0</v>
      </c>
      <c r="M177" s="56">
        <v>0</v>
      </c>
    </row>
    <row r="178" spans="1:13" x14ac:dyDescent="0.3">
      <c r="A178" s="56">
        <v>594527</v>
      </c>
      <c r="B178" s="56" t="s">
        <v>1178</v>
      </c>
      <c r="C178" s="56" t="s">
        <v>188</v>
      </c>
      <c r="D178" s="56">
        <v>1</v>
      </c>
      <c r="E178" s="56" t="s">
        <v>241</v>
      </c>
      <c r="F178" s="56" t="s">
        <v>238</v>
      </c>
      <c r="G178" s="56">
        <v>119</v>
      </c>
      <c r="H178" s="56" t="s">
        <v>125</v>
      </c>
      <c r="I178" s="56">
        <v>125</v>
      </c>
      <c r="J178" s="1">
        <v>41820</v>
      </c>
      <c r="K178" s="56">
        <v>1</v>
      </c>
      <c r="L178" s="56">
        <v>1</v>
      </c>
      <c r="M178" s="56">
        <v>0</v>
      </c>
    </row>
    <row r="179" spans="1:13" x14ac:dyDescent="0.3">
      <c r="A179" s="56">
        <v>594527</v>
      </c>
      <c r="B179" s="56" t="s">
        <v>1178</v>
      </c>
      <c r="C179" s="56" t="s">
        <v>188</v>
      </c>
      <c r="D179" s="56">
        <v>1</v>
      </c>
      <c r="E179" s="56" t="s">
        <v>241</v>
      </c>
      <c r="F179" s="56" t="s">
        <v>238</v>
      </c>
      <c r="G179" s="56">
        <v>120</v>
      </c>
      <c r="H179" s="56" t="s">
        <v>126</v>
      </c>
      <c r="I179" s="56">
        <v>125</v>
      </c>
      <c r="J179" s="1">
        <v>41999</v>
      </c>
      <c r="K179" s="56">
        <v>1</v>
      </c>
      <c r="L179" s="56">
        <v>0</v>
      </c>
      <c r="M179" s="56">
        <v>0</v>
      </c>
    </row>
    <row r="180" spans="1:13" x14ac:dyDescent="0.3">
      <c r="A180" s="56">
        <v>594527</v>
      </c>
      <c r="B180" s="56" t="s">
        <v>1178</v>
      </c>
      <c r="C180" s="56" t="s">
        <v>188</v>
      </c>
      <c r="D180" s="56">
        <v>1</v>
      </c>
      <c r="E180" s="56" t="s">
        <v>241</v>
      </c>
      <c r="F180" s="56" t="s">
        <v>238</v>
      </c>
      <c r="G180" s="56">
        <v>121</v>
      </c>
      <c r="H180" s="56" t="s">
        <v>127</v>
      </c>
      <c r="I180" s="56">
        <v>125</v>
      </c>
      <c r="J180" s="1">
        <v>42185</v>
      </c>
      <c r="K180" s="56">
        <v>2</v>
      </c>
      <c r="L180" s="56">
        <v>1</v>
      </c>
      <c r="M180" s="56">
        <v>0</v>
      </c>
    </row>
    <row r="181" spans="1:13" x14ac:dyDescent="0.3">
      <c r="A181" s="56">
        <v>594527</v>
      </c>
      <c r="B181" s="56" t="s">
        <v>1178</v>
      </c>
      <c r="C181" s="56" t="s">
        <v>188</v>
      </c>
      <c r="D181" s="56">
        <v>1</v>
      </c>
      <c r="E181" s="56" t="s">
        <v>241</v>
      </c>
      <c r="F181" s="56" t="s">
        <v>238</v>
      </c>
      <c r="G181" s="56">
        <v>122</v>
      </c>
      <c r="H181" s="56" t="s">
        <v>128</v>
      </c>
      <c r="I181" s="56">
        <v>125</v>
      </c>
      <c r="J181" s="1">
        <v>42339</v>
      </c>
      <c r="K181" s="56">
        <v>2</v>
      </c>
      <c r="L181" s="56">
        <v>0</v>
      </c>
      <c r="M181" s="56">
        <v>0</v>
      </c>
    </row>
    <row r="182" spans="1:13" x14ac:dyDescent="0.3">
      <c r="A182" s="56">
        <v>594527</v>
      </c>
      <c r="B182" s="56" t="s">
        <v>1178</v>
      </c>
      <c r="C182" s="56" t="s">
        <v>188</v>
      </c>
      <c r="D182" s="56">
        <v>1</v>
      </c>
      <c r="E182" s="56" t="s">
        <v>241</v>
      </c>
      <c r="F182" s="56" t="s">
        <v>238</v>
      </c>
      <c r="G182" s="56">
        <v>123</v>
      </c>
      <c r="H182" s="56" t="s">
        <v>129</v>
      </c>
      <c r="I182" s="56">
        <v>125</v>
      </c>
      <c r="J182" s="1">
        <v>42551</v>
      </c>
      <c r="K182" s="56">
        <v>2</v>
      </c>
      <c r="L182" s="56">
        <v>1</v>
      </c>
      <c r="M182" s="56">
        <v>0</v>
      </c>
    </row>
    <row r="183" spans="1:13" x14ac:dyDescent="0.3">
      <c r="A183" s="56">
        <v>594527</v>
      </c>
      <c r="B183" s="56" t="s">
        <v>1178</v>
      </c>
      <c r="C183" s="56" t="s">
        <v>188</v>
      </c>
      <c r="D183" s="56">
        <v>1</v>
      </c>
      <c r="E183" s="56" t="s">
        <v>241</v>
      </c>
      <c r="F183" s="56" t="s">
        <v>238</v>
      </c>
      <c r="G183" s="56">
        <v>124</v>
      </c>
      <c r="H183" s="56" t="s">
        <v>130</v>
      </c>
      <c r="I183" s="56">
        <v>125</v>
      </c>
      <c r="J183" s="1">
        <v>42735</v>
      </c>
      <c r="K183" s="56">
        <v>0</v>
      </c>
      <c r="L183" s="56">
        <v>0</v>
      </c>
      <c r="M183" s="56">
        <v>0</v>
      </c>
    </row>
    <row r="184" spans="1:13" x14ac:dyDescent="0.3">
      <c r="A184" s="56">
        <v>594527</v>
      </c>
      <c r="B184" s="56" t="s">
        <v>1178</v>
      </c>
      <c r="C184" s="56" t="s">
        <v>188</v>
      </c>
      <c r="D184" s="56">
        <v>1</v>
      </c>
      <c r="E184" s="56" t="s">
        <v>241</v>
      </c>
      <c r="F184" s="56" t="s">
        <v>193</v>
      </c>
      <c r="G184" s="56">
        <v>117</v>
      </c>
      <c r="H184" s="56" t="s">
        <v>123</v>
      </c>
      <c r="I184" s="56">
        <v>125</v>
      </c>
      <c r="J184" s="1">
        <v>41455</v>
      </c>
      <c r="K184" s="56">
        <v>2</v>
      </c>
      <c r="L184" s="56">
        <v>2</v>
      </c>
      <c r="M184" s="56">
        <v>0</v>
      </c>
    </row>
    <row r="185" spans="1:13" x14ac:dyDescent="0.3">
      <c r="A185" s="56">
        <v>594527</v>
      </c>
      <c r="B185" s="56" t="s">
        <v>1178</v>
      </c>
      <c r="C185" s="56" t="s">
        <v>188</v>
      </c>
      <c r="D185" s="56">
        <v>1</v>
      </c>
      <c r="E185" s="56" t="s">
        <v>241</v>
      </c>
      <c r="F185" s="56" t="s">
        <v>193</v>
      </c>
      <c r="G185" s="56">
        <v>119</v>
      </c>
      <c r="H185" s="56" t="s">
        <v>125</v>
      </c>
      <c r="I185" s="56">
        <v>125</v>
      </c>
      <c r="J185" s="1">
        <v>41820</v>
      </c>
      <c r="K185" s="56">
        <v>3</v>
      </c>
      <c r="L185" s="56">
        <v>2</v>
      </c>
      <c r="M185" s="56">
        <v>0</v>
      </c>
    </row>
    <row r="186" spans="1:13" x14ac:dyDescent="0.3">
      <c r="A186" s="56">
        <v>594527</v>
      </c>
      <c r="B186" s="56" t="s">
        <v>1178</v>
      </c>
      <c r="C186" s="56" t="s">
        <v>188</v>
      </c>
      <c r="D186" s="56">
        <v>1</v>
      </c>
      <c r="E186" s="56" t="s">
        <v>241</v>
      </c>
      <c r="F186" s="56" t="s">
        <v>193</v>
      </c>
      <c r="G186" s="56">
        <v>120</v>
      </c>
      <c r="H186" s="56" t="s">
        <v>126</v>
      </c>
      <c r="I186" s="56">
        <v>125</v>
      </c>
      <c r="J186" s="1">
        <v>41985</v>
      </c>
      <c r="K186" s="56">
        <v>1</v>
      </c>
      <c r="L186" s="56">
        <v>0</v>
      </c>
      <c r="M186" s="56">
        <v>0</v>
      </c>
    </row>
    <row r="187" spans="1:13" x14ac:dyDescent="0.3">
      <c r="A187" s="56">
        <v>594527</v>
      </c>
      <c r="B187" s="56" t="s">
        <v>1178</v>
      </c>
      <c r="C187" s="56" t="s">
        <v>188</v>
      </c>
      <c r="D187" s="56">
        <v>1</v>
      </c>
      <c r="E187" s="56" t="s">
        <v>241</v>
      </c>
      <c r="F187" s="56" t="s">
        <v>193</v>
      </c>
      <c r="G187" s="56">
        <v>121</v>
      </c>
      <c r="H187" s="56" t="s">
        <v>127</v>
      </c>
      <c r="I187" s="56">
        <v>125</v>
      </c>
      <c r="J187" s="1">
        <v>42185</v>
      </c>
      <c r="K187" s="56">
        <v>0</v>
      </c>
      <c r="L187" s="56">
        <v>2</v>
      </c>
      <c r="M187" s="56">
        <v>0</v>
      </c>
    </row>
    <row r="188" spans="1:13" x14ac:dyDescent="0.3">
      <c r="A188" s="56">
        <v>594527</v>
      </c>
      <c r="B188" s="56" t="s">
        <v>1178</v>
      </c>
      <c r="C188" s="56" t="s">
        <v>188</v>
      </c>
      <c r="D188" s="56">
        <v>1</v>
      </c>
      <c r="E188" s="56" t="s">
        <v>241</v>
      </c>
      <c r="F188" s="56" t="s">
        <v>193</v>
      </c>
      <c r="G188" s="56">
        <v>122</v>
      </c>
      <c r="H188" s="56" t="s">
        <v>128</v>
      </c>
      <c r="I188" s="56">
        <v>125</v>
      </c>
      <c r="J188" s="1">
        <v>42369</v>
      </c>
      <c r="K188" s="56">
        <v>0</v>
      </c>
      <c r="L188" s="56">
        <v>0</v>
      </c>
      <c r="M188" s="56">
        <v>0</v>
      </c>
    </row>
    <row r="189" spans="1:13" x14ac:dyDescent="0.3">
      <c r="A189" s="56">
        <v>594527</v>
      </c>
      <c r="B189" s="56" t="s">
        <v>1178</v>
      </c>
      <c r="C189" s="56" t="s">
        <v>188</v>
      </c>
      <c r="D189" s="56">
        <v>1</v>
      </c>
      <c r="E189" s="56" t="s">
        <v>241</v>
      </c>
      <c r="F189" s="56" t="s">
        <v>193</v>
      </c>
      <c r="G189" s="56">
        <v>123</v>
      </c>
      <c r="H189" s="56" t="s">
        <v>129</v>
      </c>
      <c r="I189" s="56">
        <v>125</v>
      </c>
      <c r="J189" s="1">
        <v>42551</v>
      </c>
      <c r="K189" s="56">
        <v>1</v>
      </c>
      <c r="L189" s="56">
        <v>2</v>
      </c>
      <c r="M189" s="56">
        <v>0</v>
      </c>
    </row>
    <row r="190" spans="1:13" x14ac:dyDescent="0.3">
      <c r="A190" s="56">
        <v>594527</v>
      </c>
      <c r="B190" s="56" t="s">
        <v>1178</v>
      </c>
      <c r="C190" s="56" t="s">
        <v>188</v>
      </c>
      <c r="D190" s="56">
        <v>1</v>
      </c>
      <c r="E190" s="56" t="s">
        <v>241</v>
      </c>
      <c r="F190" s="56" t="s">
        <v>193</v>
      </c>
      <c r="G190" s="56">
        <v>124</v>
      </c>
      <c r="H190" s="56" t="s">
        <v>130</v>
      </c>
      <c r="I190" s="56">
        <v>125</v>
      </c>
      <c r="J190" s="1">
        <v>42636</v>
      </c>
      <c r="K190" s="56">
        <v>1</v>
      </c>
      <c r="L190" s="56">
        <v>0</v>
      </c>
      <c r="M190" s="56">
        <v>0</v>
      </c>
    </row>
    <row r="191" spans="1:13" x14ac:dyDescent="0.3">
      <c r="A191" s="56">
        <v>594527</v>
      </c>
      <c r="B191" s="56" t="s">
        <v>1178</v>
      </c>
      <c r="C191" s="56" t="s">
        <v>188</v>
      </c>
      <c r="D191" s="56">
        <v>0</v>
      </c>
      <c r="E191" s="56" t="s">
        <v>241</v>
      </c>
      <c r="F191" s="56" t="s">
        <v>1220</v>
      </c>
      <c r="G191" s="56">
        <v>119</v>
      </c>
      <c r="H191" s="56" t="s">
        <v>125</v>
      </c>
      <c r="I191" s="56">
        <v>125</v>
      </c>
      <c r="J191" s="1">
        <v>41778</v>
      </c>
      <c r="K191" s="56">
        <v>1</v>
      </c>
      <c r="L191" s="56">
        <v>0</v>
      </c>
      <c r="M191" s="56">
        <v>0</v>
      </c>
    </row>
    <row r="192" spans="1:13" x14ac:dyDescent="0.3">
      <c r="A192" s="56">
        <v>594527</v>
      </c>
      <c r="B192" s="56" t="s">
        <v>1178</v>
      </c>
      <c r="C192" s="56" t="s">
        <v>188</v>
      </c>
      <c r="D192" s="56">
        <v>0</v>
      </c>
      <c r="E192" s="56" t="s">
        <v>241</v>
      </c>
      <c r="F192" s="56" t="s">
        <v>1220</v>
      </c>
      <c r="G192" s="56">
        <v>120</v>
      </c>
      <c r="H192" s="56" t="s">
        <v>126</v>
      </c>
      <c r="I192" s="56">
        <v>125</v>
      </c>
      <c r="J192" s="1">
        <v>42004</v>
      </c>
      <c r="K192" s="56">
        <v>0</v>
      </c>
      <c r="L192" s="56">
        <v>0</v>
      </c>
      <c r="M192" s="56">
        <v>0</v>
      </c>
    </row>
    <row r="193" spans="1:13" x14ac:dyDescent="0.3">
      <c r="A193" s="56">
        <v>594527</v>
      </c>
      <c r="B193" s="56" t="s">
        <v>1178</v>
      </c>
      <c r="C193" s="56" t="s">
        <v>188</v>
      </c>
      <c r="D193" s="56">
        <v>0</v>
      </c>
      <c r="E193" s="56" t="s">
        <v>241</v>
      </c>
      <c r="F193" s="56" t="s">
        <v>1220</v>
      </c>
      <c r="G193" s="56">
        <v>121</v>
      </c>
      <c r="H193" s="56" t="s">
        <v>127</v>
      </c>
      <c r="I193" s="56">
        <v>125</v>
      </c>
      <c r="J193" s="1">
        <v>42185</v>
      </c>
      <c r="K193" s="56">
        <v>0</v>
      </c>
      <c r="L193" s="56">
        <v>0</v>
      </c>
      <c r="M193" s="56">
        <v>0</v>
      </c>
    </row>
    <row r="194" spans="1:13" x14ac:dyDescent="0.3">
      <c r="A194" s="56">
        <v>594527</v>
      </c>
      <c r="B194" s="56" t="s">
        <v>1178</v>
      </c>
      <c r="C194" s="56" t="s">
        <v>188</v>
      </c>
      <c r="D194" s="56">
        <v>0</v>
      </c>
      <c r="E194" s="56" t="s">
        <v>241</v>
      </c>
      <c r="F194" s="56" t="s">
        <v>1220</v>
      </c>
      <c r="G194" s="56">
        <v>122</v>
      </c>
      <c r="H194" s="56" t="s">
        <v>128</v>
      </c>
      <c r="I194" s="56">
        <v>125</v>
      </c>
      <c r="J194" s="1">
        <v>42369</v>
      </c>
      <c r="K194" s="56">
        <v>0</v>
      </c>
      <c r="L194" s="56">
        <v>0</v>
      </c>
      <c r="M194" s="56">
        <v>0</v>
      </c>
    </row>
    <row r="195" spans="1:13" x14ac:dyDescent="0.3">
      <c r="A195" s="56">
        <v>594527</v>
      </c>
      <c r="B195" s="56" t="s">
        <v>1178</v>
      </c>
      <c r="C195" s="56" t="s">
        <v>188</v>
      </c>
      <c r="D195" s="56">
        <v>0</v>
      </c>
      <c r="E195" s="56" t="s">
        <v>241</v>
      </c>
      <c r="F195" s="56" t="s">
        <v>1220</v>
      </c>
      <c r="G195" s="56">
        <v>123</v>
      </c>
      <c r="H195" s="56" t="s">
        <v>129</v>
      </c>
      <c r="I195" s="56">
        <v>125</v>
      </c>
      <c r="J195" s="1">
        <v>42551</v>
      </c>
      <c r="K195" s="56">
        <v>0</v>
      </c>
      <c r="L195" s="56">
        <v>0</v>
      </c>
      <c r="M195" s="56">
        <v>0</v>
      </c>
    </row>
    <row r="196" spans="1:13" x14ac:dyDescent="0.3">
      <c r="A196" s="56">
        <v>594527</v>
      </c>
      <c r="B196" s="56" t="s">
        <v>1178</v>
      </c>
      <c r="C196" s="56" t="s">
        <v>188</v>
      </c>
      <c r="D196" s="56">
        <v>0</v>
      </c>
      <c r="E196" s="56" t="s">
        <v>241</v>
      </c>
      <c r="F196" s="56" t="s">
        <v>1220</v>
      </c>
      <c r="G196" s="56">
        <v>124</v>
      </c>
      <c r="H196" s="56" t="s">
        <v>130</v>
      </c>
      <c r="I196" s="56">
        <v>125</v>
      </c>
      <c r="J196" s="1">
        <v>42735</v>
      </c>
      <c r="K196" s="56">
        <v>0</v>
      </c>
      <c r="L196" s="56">
        <v>0</v>
      </c>
      <c r="M196" s="56">
        <v>0</v>
      </c>
    </row>
    <row r="197" spans="1:13" x14ac:dyDescent="0.3">
      <c r="A197" s="56">
        <v>594527</v>
      </c>
      <c r="B197" s="56" t="s">
        <v>1178</v>
      </c>
      <c r="C197" s="56" t="s">
        <v>188</v>
      </c>
      <c r="D197" s="56">
        <v>0</v>
      </c>
      <c r="E197" s="56" t="s">
        <v>241</v>
      </c>
      <c r="F197" s="56" t="s">
        <v>1220</v>
      </c>
      <c r="G197" s="56">
        <v>125</v>
      </c>
      <c r="H197" s="56" t="s">
        <v>131</v>
      </c>
      <c r="I197" s="56">
        <v>125</v>
      </c>
      <c r="J197" s="1">
        <v>42916</v>
      </c>
      <c r="K197" s="56">
        <v>0</v>
      </c>
      <c r="L197" s="56">
        <v>1</v>
      </c>
      <c r="M197" s="56">
        <v>0</v>
      </c>
    </row>
    <row r="198" spans="1:13" x14ac:dyDescent="0.3">
      <c r="A198" s="56">
        <v>599202</v>
      </c>
      <c r="B198" s="56" t="s">
        <v>357</v>
      </c>
      <c r="C198" s="56" t="s">
        <v>110</v>
      </c>
      <c r="D198" s="56">
        <v>1</v>
      </c>
      <c r="E198" s="56" t="s">
        <v>417</v>
      </c>
      <c r="F198" s="56" t="s">
        <v>381</v>
      </c>
      <c r="G198" s="56">
        <v>117</v>
      </c>
      <c r="H198" s="56" t="s">
        <v>123</v>
      </c>
      <c r="I198" s="56">
        <v>125</v>
      </c>
      <c r="J198" s="1">
        <v>41394</v>
      </c>
      <c r="K198" s="56">
        <v>0</v>
      </c>
      <c r="L198" s="56">
        <v>0</v>
      </c>
      <c r="M198" s="56">
        <v>0</v>
      </c>
    </row>
    <row r="199" spans="1:13" x14ac:dyDescent="0.3">
      <c r="A199" s="56">
        <v>599202</v>
      </c>
      <c r="B199" s="56" t="s">
        <v>357</v>
      </c>
      <c r="C199" s="56" t="s">
        <v>110</v>
      </c>
      <c r="D199" s="56">
        <v>1</v>
      </c>
      <c r="E199" s="56" t="s">
        <v>417</v>
      </c>
      <c r="F199" s="56" t="s">
        <v>381</v>
      </c>
      <c r="G199" s="56">
        <v>119</v>
      </c>
      <c r="H199" s="56" t="s">
        <v>125</v>
      </c>
      <c r="I199" s="56">
        <v>125</v>
      </c>
      <c r="J199" s="1">
        <v>41820</v>
      </c>
      <c r="K199" s="56">
        <v>0</v>
      </c>
      <c r="L199" s="56">
        <v>5</v>
      </c>
      <c r="M199" s="56">
        <v>0</v>
      </c>
    </row>
    <row r="200" spans="1:13" x14ac:dyDescent="0.3">
      <c r="A200" s="56">
        <v>599202</v>
      </c>
      <c r="B200" s="56" t="s">
        <v>357</v>
      </c>
      <c r="C200" s="56" t="s">
        <v>110</v>
      </c>
      <c r="D200" s="56">
        <v>1</v>
      </c>
      <c r="E200" s="56" t="s">
        <v>417</v>
      </c>
      <c r="F200" s="56" t="s">
        <v>381</v>
      </c>
      <c r="G200" s="56">
        <v>120</v>
      </c>
      <c r="H200" s="56" t="s">
        <v>126</v>
      </c>
      <c r="I200" s="56">
        <v>125</v>
      </c>
      <c r="J200" s="1">
        <v>42004</v>
      </c>
      <c r="K200" s="56">
        <v>4.03</v>
      </c>
      <c r="L200" s="56">
        <v>0</v>
      </c>
      <c r="M200" s="56">
        <v>0</v>
      </c>
    </row>
    <row r="201" spans="1:13" x14ac:dyDescent="0.3">
      <c r="A201" s="56">
        <v>599202</v>
      </c>
      <c r="B201" s="56" t="s">
        <v>357</v>
      </c>
      <c r="C201" s="56" t="s">
        <v>110</v>
      </c>
      <c r="D201" s="56">
        <v>1</v>
      </c>
      <c r="E201" s="56" t="s">
        <v>417</v>
      </c>
      <c r="F201" s="56" t="s">
        <v>381</v>
      </c>
      <c r="G201" s="56">
        <v>121</v>
      </c>
      <c r="H201" s="56" t="s">
        <v>127</v>
      </c>
      <c r="I201" s="56">
        <v>125</v>
      </c>
      <c r="J201" s="1">
        <v>42185</v>
      </c>
      <c r="K201" s="56">
        <v>4.96</v>
      </c>
      <c r="L201" s="56">
        <v>5</v>
      </c>
      <c r="M201" s="56">
        <v>0</v>
      </c>
    </row>
    <row r="202" spans="1:13" x14ac:dyDescent="0.3">
      <c r="A202" s="56">
        <v>599202</v>
      </c>
      <c r="B202" s="56" t="s">
        <v>357</v>
      </c>
      <c r="C202" s="56" t="s">
        <v>110</v>
      </c>
      <c r="D202" s="56">
        <v>1</v>
      </c>
      <c r="E202" s="56" t="s">
        <v>417</v>
      </c>
      <c r="F202" s="56" t="s">
        <v>381</v>
      </c>
      <c r="G202" s="56">
        <v>122</v>
      </c>
      <c r="H202" s="56" t="s">
        <v>128</v>
      </c>
      <c r="I202" s="56">
        <v>125</v>
      </c>
      <c r="J202" s="1">
        <v>42369</v>
      </c>
      <c r="K202" s="56">
        <v>5.66</v>
      </c>
      <c r="L202" s="56">
        <v>0</v>
      </c>
      <c r="M202" s="56">
        <v>0</v>
      </c>
    </row>
    <row r="203" spans="1:13" x14ac:dyDescent="0.3">
      <c r="A203" s="56">
        <v>599202</v>
      </c>
      <c r="B203" s="56" t="s">
        <v>357</v>
      </c>
      <c r="C203" s="56" t="s">
        <v>110</v>
      </c>
      <c r="D203" s="56">
        <v>1</v>
      </c>
      <c r="E203" s="56" t="s">
        <v>417</v>
      </c>
      <c r="F203" s="56" t="s">
        <v>381</v>
      </c>
      <c r="G203" s="56">
        <v>123</v>
      </c>
      <c r="H203" s="56" t="s">
        <v>129</v>
      </c>
      <c r="I203" s="56">
        <v>125</v>
      </c>
      <c r="J203" s="1">
        <v>42551</v>
      </c>
      <c r="K203" s="56">
        <v>7.13</v>
      </c>
      <c r="L203" s="56">
        <v>5</v>
      </c>
      <c r="M203" s="56">
        <v>0</v>
      </c>
    </row>
    <row r="204" spans="1:13" x14ac:dyDescent="0.3">
      <c r="A204" s="56">
        <v>599202</v>
      </c>
      <c r="B204" s="56" t="s">
        <v>357</v>
      </c>
      <c r="C204" s="56" t="s">
        <v>110</v>
      </c>
      <c r="D204" s="56">
        <v>1</v>
      </c>
      <c r="E204" s="56" t="s">
        <v>417</v>
      </c>
      <c r="F204" s="56" t="s">
        <v>381</v>
      </c>
      <c r="G204" s="56">
        <v>124</v>
      </c>
      <c r="H204" s="56" t="s">
        <v>130</v>
      </c>
      <c r="I204" s="56">
        <v>125</v>
      </c>
      <c r="J204" s="1">
        <v>42735</v>
      </c>
      <c r="K204" s="56">
        <v>7.9</v>
      </c>
      <c r="L204" s="56">
        <v>0</v>
      </c>
      <c r="M204" s="56">
        <v>0</v>
      </c>
    </row>
    <row r="205" spans="1:13" x14ac:dyDescent="0.3">
      <c r="A205" s="56">
        <v>599202</v>
      </c>
      <c r="B205" s="56" t="s">
        <v>357</v>
      </c>
      <c r="C205" s="56" t="s">
        <v>110</v>
      </c>
      <c r="D205" s="56">
        <v>1</v>
      </c>
      <c r="E205" s="56" t="s">
        <v>417</v>
      </c>
      <c r="F205" s="56" t="s">
        <v>381</v>
      </c>
      <c r="G205" s="56">
        <v>125</v>
      </c>
      <c r="H205" s="56" t="s">
        <v>131</v>
      </c>
      <c r="I205" s="56">
        <v>125</v>
      </c>
      <c r="J205" s="1">
        <v>42916</v>
      </c>
      <c r="K205" s="56">
        <v>0</v>
      </c>
      <c r="L205" s="56">
        <v>5</v>
      </c>
      <c r="M205" s="56">
        <v>0</v>
      </c>
    </row>
    <row r="206" spans="1:13" x14ac:dyDescent="0.3">
      <c r="A206" s="56">
        <v>599202</v>
      </c>
      <c r="B206" s="56" t="s">
        <v>357</v>
      </c>
      <c r="C206" s="56" t="s">
        <v>105</v>
      </c>
      <c r="D206" s="56">
        <v>0</v>
      </c>
      <c r="E206" s="56" t="s">
        <v>194</v>
      </c>
      <c r="F206" s="56" t="s">
        <v>401</v>
      </c>
      <c r="G206" s="56">
        <v>117</v>
      </c>
      <c r="H206" s="56" t="s">
        <v>123</v>
      </c>
      <c r="I206" s="56">
        <v>125</v>
      </c>
      <c r="J206" s="1">
        <v>41333</v>
      </c>
      <c r="K206" s="56">
        <v>0</v>
      </c>
      <c r="L206" s="56">
        <v>0</v>
      </c>
      <c r="M206" s="56">
        <v>93</v>
      </c>
    </row>
    <row r="207" spans="1:13" x14ac:dyDescent="0.3">
      <c r="A207" s="56">
        <v>599202</v>
      </c>
      <c r="B207" s="56" t="s">
        <v>357</v>
      </c>
      <c r="C207" s="56" t="s">
        <v>105</v>
      </c>
      <c r="D207" s="56">
        <v>0</v>
      </c>
      <c r="E207" s="56" t="s">
        <v>194</v>
      </c>
      <c r="F207" s="56" t="s">
        <v>401</v>
      </c>
      <c r="G207" s="56">
        <v>118</v>
      </c>
      <c r="H207" s="56" t="s">
        <v>124</v>
      </c>
      <c r="I207" s="56">
        <v>125</v>
      </c>
      <c r="J207" s="1">
        <v>41639</v>
      </c>
      <c r="K207" s="56">
        <v>114</v>
      </c>
      <c r="L207" s="56">
        <v>0</v>
      </c>
      <c r="M207" s="56">
        <v>0</v>
      </c>
    </row>
    <row r="208" spans="1:13" x14ac:dyDescent="0.3">
      <c r="A208" s="56">
        <v>599202</v>
      </c>
      <c r="B208" s="56" t="s">
        <v>357</v>
      </c>
      <c r="C208" s="56" t="s">
        <v>105</v>
      </c>
      <c r="D208" s="56">
        <v>0</v>
      </c>
      <c r="E208" s="56" t="s">
        <v>194</v>
      </c>
      <c r="F208" s="56" t="s">
        <v>401</v>
      </c>
      <c r="G208" s="56">
        <v>121</v>
      </c>
      <c r="H208" s="56" t="s">
        <v>127</v>
      </c>
      <c r="I208" s="56">
        <v>125</v>
      </c>
      <c r="J208" s="1">
        <v>42185</v>
      </c>
      <c r="K208" s="56">
        <v>96.9</v>
      </c>
      <c r="L208" s="56">
        <v>0</v>
      </c>
      <c r="M208" s="56">
        <v>0</v>
      </c>
    </row>
    <row r="209" spans="1:13" x14ac:dyDescent="0.3">
      <c r="A209" s="56">
        <v>599202</v>
      </c>
      <c r="B209" s="56" t="s">
        <v>357</v>
      </c>
      <c r="C209" s="56" t="s">
        <v>105</v>
      </c>
      <c r="D209" s="56">
        <v>0</v>
      </c>
      <c r="E209" s="56" t="s">
        <v>194</v>
      </c>
      <c r="F209" s="56" t="s">
        <v>401</v>
      </c>
      <c r="G209" s="56">
        <v>122</v>
      </c>
      <c r="H209" s="56" t="s">
        <v>128</v>
      </c>
      <c r="I209" s="56">
        <v>125</v>
      </c>
      <c r="J209" s="1">
        <v>42369</v>
      </c>
      <c r="K209" s="56">
        <v>110.3</v>
      </c>
      <c r="L209" s="56">
        <v>0</v>
      </c>
      <c r="M209" s="56">
        <v>0</v>
      </c>
    </row>
    <row r="210" spans="1:13" x14ac:dyDescent="0.3">
      <c r="A210" s="56">
        <v>599202</v>
      </c>
      <c r="B210" s="56" t="s">
        <v>357</v>
      </c>
      <c r="C210" s="56" t="s">
        <v>105</v>
      </c>
      <c r="D210" s="56">
        <v>0</v>
      </c>
      <c r="E210" s="56" t="s">
        <v>194</v>
      </c>
      <c r="F210" s="56" t="s">
        <v>401</v>
      </c>
      <c r="G210" s="56">
        <v>123</v>
      </c>
      <c r="H210" s="56" t="s">
        <v>129</v>
      </c>
      <c r="I210" s="56">
        <v>125</v>
      </c>
      <c r="J210" s="1">
        <v>42551</v>
      </c>
      <c r="K210" s="56">
        <v>107.3</v>
      </c>
      <c r="L210" s="56">
        <v>0</v>
      </c>
      <c r="M210" s="56">
        <v>0</v>
      </c>
    </row>
    <row r="211" spans="1:13" x14ac:dyDescent="0.3">
      <c r="A211" s="56">
        <v>599202</v>
      </c>
      <c r="B211" s="56" t="s">
        <v>357</v>
      </c>
      <c r="C211" s="56" t="s">
        <v>105</v>
      </c>
      <c r="D211" s="56">
        <v>0</v>
      </c>
      <c r="E211" s="56" t="s">
        <v>194</v>
      </c>
      <c r="F211" s="56" t="s">
        <v>401</v>
      </c>
      <c r="G211" s="56">
        <v>124</v>
      </c>
      <c r="H211" s="56" t="s">
        <v>130</v>
      </c>
      <c r="I211" s="56">
        <v>125</v>
      </c>
      <c r="J211" s="1">
        <v>42734</v>
      </c>
      <c r="K211" s="56">
        <v>147</v>
      </c>
      <c r="L211" s="56">
        <v>0</v>
      </c>
      <c r="M211" s="56">
        <v>0</v>
      </c>
    </row>
    <row r="212" spans="1:13" x14ac:dyDescent="0.3">
      <c r="A212" s="56">
        <v>599202</v>
      </c>
      <c r="B212" s="56" t="s">
        <v>357</v>
      </c>
      <c r="C212" s="56" t="s">
        <v>105</v>
      </c>
      <c r="D212" s="56">
        <v>0</v>
      </c>
      <c r="E212" s="56" t="s">
        <v>194</v>
      </c>
      <c r="F212" s="56" t="s">
        <v>401</v>
      </c>
      <c r="G212" s="56">
        <v>126</v>
      </c>
      <c r="H212" s="56" t="s">
        <v>852</v>
      </c>
      <c r="I212" s="56">
        <v>125</v>
      </c>
      <c r="J212" s="1">
        <v>43100</v>
      </c>
      <c r="K212" s="56">
        <v>0</v>
      </c>
      <c r="L212" s="56">
        <v>120</v>
      </c>
      <c r="M212" s="56">
        <v>0</v>
      </c>
    </row>
    <row r="213" spans="1:13" x14ac:dyDescent="0.3">
      <c r="A213" s="56">
        <v>599202</v>
      </c>
      <c r="B213" s="56" t="s">
        <v>357</v>
      </c>
      <c r="C213" s="56" t="s">
        <v>105</v>
      </c>
      <c r="D213" s="56">
        <v>0</v>
      </c>
      <c r="E213" s="56" t="s">
        <v>194</v>
      </c>
      <c r="F213" s="56" t="s">
        <v>408</v>
      </c>
      <c r="G213" s="56">
        <v>117</v>
      </c>
      <c r="H213" s="56" t="s">
        <v>123</v>
      </c>
      <c r="I213" s="56">
        <v>125</v>
      </c>
      <c r="J213" s="1">
        <v>41394</v>
      </c>
      <c r="K213" s="56">
        <v>0</v>
      </c>
      <c r="L213" s="56">
        <v>0</v>
      </c>
      <c r="M213" s="56">
        <v>0</v>
      </c>
    </row>
    <row r="214" spans="1:13" x14ac:dyDescent="0.3">
      <c r="A214" s="56">
        <v>599202</v>
      </c>
      <c r="B214" s="56" t="s">
        <v>357</v>
      </c>
      <c r="C214" s="56" t="s">
        <v>105</v>
      </c>
      <c r="D214" s="56">
        <v>0</v>
      </c>
      <c r="E214" s="56" t="s">
        <v>194</v>
      </c>
      <c r="F214" s="56" t="s">
        <v>408</v>
      </c>
      <c r="G214" s="56">
        <v>118</v>
      </c>
      <c r="H214" s="56" t="s">
        <v>124</v>
      </c>
      <c r="I214" s="56">
        <v>125</v>
      </c>
      <c r="J214" s="1">
        <v>41639</v>
      </c>
      <c r="K214" s="56">
        <v>0</v>
      </c>
      <c r="L214" s="56">
        <v>16</v>
      </c>
      <c r="M214" s="56">
        <v>0</v>
      </c>
    </row>
    <row r="215" spans="1:13" x14ac:dyDescent="0.3">
      <c r="A215" s="56">
        <v>599202</v>
      </c>
      <c r="B215" s="56" t="s">
        <v>357</v>
      </c>
      <c r="C215" s="56" t="s">
        <v>105</v>
      </c>
      <c r="D215" s="56">
        <v>0</v>
      </c>
      <c r="E215" s="56" t="s">
        <v>194</v>
      </c>
      <c r="F215" s="56" t="s">
        <v>408</v>
      </c>
      <c r="G215" s="56">
        <v>119</v>
      </c>
      <c r="H215" s="56" t="s">
        <v>125</v>
      </c>
      <c r="I215" s="56">
        <v>125</v>
      </c>
      <c r="J215" s="1">
        <v>41820</v>
      </c>
      <c r="K215" s="56">
        <v>0</v>
      </c>
      <c r="L215" s="56">
        <v>31</v>
      </c>
      <c r="M215" s="56">
        <v>0</v>
      </c>
    </row>
    <row r="216" spans="1:13" x14ac:dyDescent="0.3">
      <c r="A216" s="56">
        <v>599202</v>
      </c>
      <c r="B216" s="56" t="s">
        <v>357</v>
      </c>
      <c r="C216" s="56" t="s">
        <v>105</v>
      </c>
      <c r="D216" s="56">
        <v>0</v>
      </c>
      <c r="E216" s="56" t="s">
        <v>194</v>
      </c>
      <c r="F216" s="56" t="s">
        <v>408</v>
      </c>
      <c r="G216" s="56">
        <v>120</v>
      </c>
      <c r="H216" s="56" t="s">
        <v>126</v>
      </c>
      <c r="I216" s="56">
        <v>125</v>
      </c>
      <c r="J216" s="1">
        <v>42004</v>
      </c>
      <c r="K216" s="56">
        <v>13</v>
      </c>
      <c r="L216" s="56">
        <v>29</v>
      </c>
      <c r="M216" s="56">
        <v>0</v>
      </c>
    </row>
    <row r="217" spans="1:13" x14ac:dyDescent="0.3">
      <c r="A217" s="56">
        <v>599202</v>
      </c>
      <c r="B217" s="56" t="s">
        <v>357</v>
      </c>
      <c r="C217" s="56" t="s">
        <v>105</v>
      </c>
      <c r="D217" s="56">
        <v>0</v>
      </c>
      <c r="E217" s="56" t="s">
        <v>194</v>
      </c>
      <c r="F217" s="56" t="s">
        <v>408</v>
      </c>
      <c r="G217" s="56">
        <v>121</v>
      </c>
      <c r="H217" s="56" t="s">
        <v>127</v>
      </c>
      <c r="I217" s="56">
        <v>125</v>
      </c>
      <c r="J217" s="1">
        <v>42185</v>
      </c>
      <c r="K217" s="56">
        <v>109.4</v>
      </c>
      <c r="L217" s="56">
        <v>27</v>
      </c>
      <c r="M217" s="56">
        <v>0</v>
      </c>
    </row>
    <row r="218" spans="1:13" x14ac:dyDescent="0.3">
      <c r="A218" s="56">
        <v>599202</v>
      </c>
      <c r="B218" s="56" t="s">
        <v>357</v>
      </c>
      <c r="C218" s="56" t="s">
        <v>105</v>
      </c>
      <c r="D218" s="56">
        <v>0</v>
      </c>
      <c r="E218" s="56" t="s">
        <v>194</v>
      </c>
      <c r="F218" s="56" t="s">
        <v>408</v>
      </c>
      <c r="G218" s="56">
        <v>122</v>
      </c>
      <c r="H218" s="56" t="s">
        <v>128</v>
      </c>
      <c r="I218" s="56">
        <v>125</v>
      </c>
      <c r="J218" s="1">
        <v>42369</v>
      </c>
      <c r="K218" s="56">
        <v>117.5</v>
      </c>
      <c r="L218" s="56">
        <v>25</v>
      </c>
      <c r="M218" s="56">
        <v>0</v>
      </c>
    </row>
    <row r="219" spans="1:13" x14ac:dyDescent="0.3">
      <c r="A219" s="56">
        <v>599202</v>
      </c>
      <c r="B219" s="56" t="s">
        <v>357</v>
      </c>
      <c r="C219" s="56" t="s">
        <v>105</v>
      </c>
      <c r="D219" s="56">
        <v>0</v>
      </c>
      <c r="E219" s="56" t="s">
        <v>194</v>
      </c>
      <c r="F219" s="56" t="s">
        <v>408</v>
      </c>
      <c r="G219" s="56">
        <v>123</v>
      </c>
      <c r="H219" s="56" t="s">
        <v>129</v>
      </c>
      <c r="I219" s="56">
        <v>125</v>
      </c>
      <c r="J219" s="1">
        <v>42551</v>
      </c>
      <c r="K219" s="56">
        <v>0</v>
      </c>
      <c r="L219" s="56">
        <v>23</v>
      </c>
      <c r="M219" s="56">
        <v>0</v>
      </c>
    </row>
    <row r="220" spans="1:13" x14ac:dyDescent="0.3">
      <c r="A220" s="56">
        <v>599202</v>
      </c>
      <c r="B220" s="56" t="s">
        <v>357</v>
      </c>
      <c r="C220" s="56" t="s">
        <v>105</v>
      </c>
      <c r="D220" s="56">
        <v>0</v>
      </c>
      <c r="E220" s="56" t="s">
        <v>194</v>
      </c>
      <c r="F220" s="56" t="s">
        <v>408</v>
      </c>
      <c r="G220" s="56">
        <v>124</v>
      </c>
      <c r="H220" s="56" t="s">
        <v>130</v>
      </c>
      <c r="I220" s="56">
        <v>125</v>
      </c>
      <c r="J220" s="1">
        <v>42643</v>
      </c>
      <c r="K220" s="56">
        <v>0</v>
      </c>
      <c r="L220" s="56">
        <v>11</v>
      </c>
      <c r="M220" s="56">
        <v>0</v>
      </c>
    </row>
    <row r="221" spans="1:13" x14ac:dyDescent="0.3">
      <c r="A221" s="56">
        <v>599202</v>
      </c>
      <c r="B221" s="56" t="s">
        <v>357</v>
      </c>
      <c r="C221" s="56" t="s">
        <v>110</v>
      </c>
      <c r="D221" s="56">
        <v>0</v>
      </c>
      <c r="E221" s="56" t="s">
        <v>241</v>
      </c>
      <c r="F221" s="56" t="s">
        <v>423</v>
      </c>
      <c r="G221" s="56">
        <v>119</v>
      </c>
      <c r="H221" s="56" t="s">
        <v>125</v>
      </c>
      <c r="I221" s="56">
        <v>125</v>
      </c>
      <c r="J221" s="1">
        <v>41820</v>
      </c>
      <c r="K221" s="56">
        <v>35</v>
      </c>
      <c r="L221" s="56">
        <v>50</v>
      </c>
      <c r="M221" s="56">
        <v>0</v>
      </c>
    </row>
    <row r="222" spans="1:13" x14ac:dyDescent="0.3">
      <c r="A222" s="56">
        <v>599202</v>
      </c>
      <c r="B222" s="56" t="s">
        <v>357</v>
      </c>
      <c r="C222" s="56" t="s">
        <v>110</v>
      </c>
      <c r="D222" s="56">
        <v>0</v>
      </c>
      <c r="E222" s="56" t="s">
        <v>241</v>
      </c>
      <c r="F222" s="56" t="s">
        <v>423</v>
      </c>
      <c r="G222" s="56">
        <v>120</v>
      </c>
      <c r="H222" s="56" t="s">
        <v>126</v>
      </c>
      <c r="I222" s="56">
        <v>125</v>
      </c>
      <c r="J222" s="1">
        <v>42004</v>
      </c>
      <c r="K222" s="56">
        <v>0</v>
      </c>
      <c r="L222" s="56">
        <v>50</v>
      </c>
      <c r="M222" s="56">
        <v>0</v>
      </c>
    </row>
    <row r="223" spans="1:13" x14ac:dyDescent="0.3">
      <c r="A223" s="56">
        <v>599202</v>
      </c>
      <c r="B223" s="56" t="s">
        <v>357</v>
      </c>
      <c r="C223" s="56" t="s">
        <v>110</v>
      </c>
      <c r="D223" s="56">
        <v>0</v>
      </c>
      <c r="E223" s="56" t="s">
        <v>241</v>
      </c>
      <c r="F223" s="56" t="s">
        <v>423</v>
      </c>
      <c r="G223" s="56">
        <v>121</v>
      </c>
      <c r="H223" s="56" t="s">
        <v>127</v>
      </c>
      <c r="I223" s="56">
        <v>125</v>
      </c>
      <c r="J223" s="1">
        <v>42185</v>
      </c>
      <c r="K223" s="56">
        <v>32</v>
      </c>
      <c r="L223" s="56">
        <v>60</v>
      </c>
      <c r="M223" s="56">
        <v>0</v>
      </c>
    </row>
    <row r="224" spans="1:13" x14ac:dyDescent="0.3">
      <c r="A224" s="56">
        <v>599202</v>
      </c>
      <c r="B224" s="56" t="s">
        <v>357</v>
      </c>
      <c r="C224" s="56" t="s">
        <v>110</v>
      </c>
      <c r="D224" s="56">
        <v>0</v>
      </c>
      <c r="E224" s="56" t="s">
        <v>241</v>
      </c>
      <c r="F224" s="56" t="s">
        <v>423</v>
      </c>
      <c r="G224" s="56">
        <v>122</v>
      </c>
      <c r="H224" s="56" t="s">
        <v>128</v>
      </c>
      <c r="I224" s="56">
        <v>125</v>
      </c>
      <c r="J224" s="1">
        <v>42369</v>
      </c>
      <c r="K224" s="56">
        <v>30</v>
      </c>
      <c r="L224" s="56">
        <v>60</v>
      </c>
      <c r="M224" s="56">
        <v>0</v>
      </c>
    </row>
    <row r="225" spans="1:13" x14ac:dyDescent="0.3">
      <c r="A225" s="56">
        <v>599202</v>
      </c>
      <c r="B225" s="56" t="s">
        <v>357</v>
      </c>
      <c r="C225" s="56" t="s">
        <v>110</v>
      </c>
      <c r="D225" s="56">
        <v>0</v>
      </c>
      <c r="E225" s="56" t="s">
        <v>241</v>
      </c>
      <c r="F225" s="56" t="s">
        <v>423</v>
      </c>
      <c r="G225" s="56">
        <v>123</v>
      </c>
      <c r="H225" s="56" t="s">
        <v>129</v>
      </c>
      <c r="I225" s="56">
        <v>125</v>
      </c>
      <c r="J225" s="1">
        <v>42551</v>
      </c>
      <c r="K225" s="56">
        <v>33.4</v>
      </c>
      <c r="L225" s="56">
        <v>60</v>
      </c>
      <c r="M225" s="56">
        <v>0</v>
      </c>
    </row>
    <row r="226" spans="1:13" x14ac:dyDescent="0.3">
      <c r="A226" s="56">
        <v>599202</v>
      </c>
      <c r="B226" s="56" t="s">
        <v>357</v>
      </c>
      <c r="C226" s="56" t="s">
        <v>110</v>
      </c>
      <c r="D226" s="56">
        <v>0</v>
      </c>
      <c r="E226" s="56" t="s">
        <v>241</v>
      </c>
      <c r="F226" s="56" t="s">
        <v>423</v>
      </c>
      <c r="G226" s="56">
        <v>124</v>
      </c>
      <c r="H226" s="56" t="s">
        <v>130</v>
      </c>
      <c r="I226" s="56">
        <v>125</v>
      </c>
      <c r="J226" s="1">
        <v>42735</v>
      </c>
      <c r="K226" s="56">
        <v>33.299999999999997</v>
      </c>
      <c r="L226" s="56">
        <v>70</v>
      </c>
      <c r="M226" s="56">
        <v>0</v>
      </c>
    </row>
    <row r="227" spans="1:13" x14ac:dyDescent="0.3">
      <c r="A227" s="56">
        <v>599202</v>
      </c>
      <c r="B227" s="56" t="s">
        <v>357</v>
      </c>
      <c r="C227" s="56" t="s">
        <v>110</v>
      </c>
      <c r="D227" s="56">
        <v>0</v>
      </c>
      <c r="E227" s="56" t="s">
        <v>241</v>
      </c>
      <c r="F227" s="56" t="s">
        <v>423</v>
      </c>
      <c r="G227" s="56">
        <v>125</v>
      </c>
      <c r="H227" s="56" t="s">
        <v>131</v>
      </c>
      <c r="I227" s="56">
        <v>125</v>
      </c>
      <c r="J227" s="1">
        <v>42916</v>
      </c>
      <c r="K227" s="56">
        <v>0</v>
      </c>
      <c r="L227" s="56">
        <v>70</v>
      </c>
      <c r="M227" s="56">
        <v>0</v>
      </c>
    </row>
    <row r="228" spans="1:13" x14ac:dyDescent="0.3">
      <c r="A228" s="56">
        <v>599202</v>
      </c>
      <c r="B228" s="56" t="s">
        <v>357</v>
      </c>
      <c r="C228" s="56" t="s">
        <v>110</v>
      </c>
      <c r="D228" s="56">
        <v>0</v>
      </c>
      <c r="E228" s="56" t="s">
        <v>241</v>
      </c>
      <c r="F228" s="56" t="s">
        <v>423</v>
      </c>
      <c r="G228" s="56">
        <v>126</v>
      </c>
      <c r="H228" s="56" t="s">
        <v>852</v>
      </c>
      <c r="I228" s="56">
        <v>125</v>
      </c>
      <c r="J228" s="1">
        <v>43100</v>
      </c>
      <c r="K228" s="56">
        <v>0</v>
      </c>
      <c r="L228" s="56">
        <v>70</v>
      </c>
      <c r="M228" s="56">
        <v>0</v>
      </c>
    </row>
    <row r="229" spans="1:13" x14ac:dyDescent="0.3">
      <c r="A229" s="56">
        <v>599202</v>
      </c>
      <c r="B229" s="56" t="s">
        <v>357</v>
      </c>
      <c r="C229" s="56" t="s">
        <v>188</v>
      </c>
      <c r="D229" s="56">
        <v>0</v>
      </c>
      <c r="E229" s="56" t="s">
        <v>241</v>
      </c>
      <c r="F229" s="56" t="s">
        <v>457</v>
      </c>
      <c r="G229" s="56">
        <v>117</v>
      </c>
      <c r="H229" s="56" t="s">
        <v>123</v>
      </c>
      <c r="I229" s="56">
        <v>125</v>
      </c>
      <c r="J229" s="1">
        <v>41455</v>
      </c>
      <c r="K229" s="56">
        <v>0</v>
      </c>
      <c r="L229" s="56">
        <v>0</v>
      </c>
      <c r="M229" s="56">
        <v>0</v>
      </c>
    </row>
    <row r="230" spans="1:13" x14ac:dyDescent="0.3">
      <c r="A230" s="56">
        <v>599202</v>
      </c>
      <c r="B230" s="56" t="s">
        <v>357</v>
      </c>
      <c r="C230" s="56" t="s">
        <v>188</v>
      </c>
      <c r="D230" s="56">
        <v>0</v>
      </c>
      <c r="E230" s="56" t="s">
        <v>241</v>
      </c>
      <c r="F230" s="56" t="s">
        <v>457</v>
      </c>
      <c r="G230" s="56">
        <v>118</v>
      </c>
      <c r="H230" s="56" t="s">
        <v>124</v>
      </c>
      <c r="I230" s="56">
        <v>125</v>
      </c>
      <c r="J230" s="1">
        <v>41639</v>
      </c>
      <c r="K230" s="56">
        <v>1</v>
      </c>
      <c r="L230" s="56">
        <v>1</v>
      </c>
      <c r="M230" s="56">
        <v>0</v>
      </c>
    </row>
    <row r="231" spans="1:13" x14ac:dyDescent="0.3">
      <c r="A231" s="56">
        <v>599202</v>
      </c>
      <c r="B231" s="56" t="s">
        <v>357</v>
      </c>
      <c r="C231" s="56" t="s">
        <v>188</v>
      </c>
      <c r="D231" s="56">
        <v>0</v>
      </c>
      <c r="E231" s="56" t="s">
        <v>241</v>
      </c>
      <c r="F231" s="56" t="s">
        <v>457</v>
      </c>
      <c r="G231" s="56">
        <v>119</v>
      </c>
      <c r="H231" s="56" t="s">
        <v>125</v>
      </c>
      <c r="I231" s="56">
        <v>125</v>
      </c>
      <c r="J231" s="1">
        <v>41820</v>
      </c>
      <c r="K231" s="56">
        <v>1</v>
      </c>
      <c r="L231" s="56">
        <v>0</v>
      </c>
      <c r="M231" s="56">
        <v>0</v>
      </c>
    </row>
    <row r="232" spans="1:13" x14ac:dyDescent="0.3">
      <c r="A232" s="56">
        <v>599202</v>
      </c>
      <c r="B232" s="56" t="s">
        <v>357</v>
      </c>
      <c r="C232" s="56" t="s">
        <v>188</v>
      </c>
      <c r="D232" s="56">
        <v>0</v>
      </c>
      <c r="E232" s="56" t="s">
        <v>241</v>
      </c>
      <c r="F232" s="56" t="s">
        <v>457</v>
      </c>
      <c r="G232" s="56">
        <v>120</v>
      </c>
      <c r="H232" s="56" t="s">
        <v>126</v>
      </c>
      <c r="I232" s="56">
        <v>125</v>
      </c>
      <c r="J232" s="1">
        <v>42004</v>
      </c>
      <c r="K232" s="56">
        <v>1</v>
      </c>
      <c r="L232" s="56">
        <v>1</v>
      </c>
      <c r="M232" s="56">
        <v>0</v>
      </c>
    </row>
    <row r="233" spans="1:13" x14ac:dyDescent="0.3">
      <c r="A233" s="56">
        <v>599202</v>
      </c>
      <c r="B233" s="56" t="s">
        <v>357</v>
      </c>
      <c r="C233" s="56" t="s">
        <v>188</v>
      </c>
      <c r="D233" s="56">
        <v>0</v>
      </c>
      <c r="E233" s="56" t="s">
        <v>241</v>
      </c>
      <c r="F233" s="56" t="s">
        <v>457</v>
      </c>
      <c r="G233" s="56">
        <v>121</v>
      </c>
      <c r="H233" s="56" t="s">
        <v>127</v>
      </c>
      <c r="I233" s="56">
        <v>125</v>
      </c>
      <c r="J233" s="1">
        <v>42185</v>
      </c>
      <c r="K233" s="56">
        <v>1</v>
      </c>
      <c r="L233" s="56">
        <v>1</v>
      </c>
      <c r="M233" s="56">
        <v>0</v>
      </c>
    </row>
    <row r="234" spans="1:13" x14ac:dyDescent="0.3">
      <c r="A234" s="56">
        <v>599202</v>
      </c>
      <c r="B234" s="56" t="s">
        <v>357</v>
      </c>
      <c r="C234" s="56" t="s">
        <v>188</v>
      </c>
      <c r="D234" s="56">
        <v>0</v>
      </c>
      <c r="E234" s="56" t="s">
        <v>241</v>
      </c>
      <c r="F234" s="56" t="s">
        <v>457</v>
      </c>
      <c r="G234" s="56">
        <v>122</v>
      </c>
      <c r="H234" s="56" t="s">
        <v>128</v>
      </c>
      <c r="I234" s="56">
        <v>125</v>
      </c>
      <c r="J234" s="1">
        <v>42369</v>
      </c>
      <c r="K234" s="56">
        <v>0</v>
      </c>
      <c r="L234" s="56">
        <v>1</v>
      </c>
      <c r="M234" s="56">
        <v>0</v>
      </c>
    </row>
    <row r="235" spans="1:13" x14ac:dyDescent="0.3">
      <c r="A235" s="56">
        <v>599202</v>
      </c>
      <c r="B235" s="56" t="s">
        <v>357</v>
      </c>
      <c r="C235" s="56" t="s">
        <v>188</v>
      </c>
      <c r="D235" s="56">
        <v>0</v>
      </c>
      <c r="E235" s="56" t="s">
        <v>241</v>
      </c>
      <c r="F235" s="56" t="s">
        <v>457</v>
      </c>
      <c r="G235" s="56">
        <v>123</v>
      </c>
      <c r="H235" s="56" t="s">
        <v>129</v>
      </c>
      <c r="I235" s="56">
        <v>125</v>
      </c>
      <c r="J235" s="1">
        <v>42551</v>
      </c>
      <c r="K235" s="56">
        <v>0</v>
      </c>
      <c r="L235" s="56">
        <v>0</v>
      </c>
      <c r="M235" s="56">
        <v>0</v>
      </c>
    </row>
    <row r="236" spans="1:13" x14ac:dyDescent="0.3">
      <c r="A236" s="56">
        <v>599202</v>
      </c>
      <c r="B236" s="56" t="s">
        <v>357</v>
      </c>
      <c r="C236" s="56" t="s">
        <v>110</v>
      </c>
      <c r="D236" s="56">
        <v>0</v>
      </c>
      <c r="E236" s="56" t="s">
        <v>241</v>
      </c>
      <c r="F236" s="56" t="s">
        <v>443</v>
      </c>
      <c r="G236" s="56">
        <v>117</v>
      </c>
      <c r="H236" s="56" t="s">
        <v>123</v>
      </c>
      <c r="I236" s="56">
        <v>125</v>
      </c>
      <c r="J236" s="1">
        <v>41394</v>
      </c>
      <c r="K236" s="56">
        <v>0</v>
      </c>
      <c r="L236" s="56">
        <v>0</v>
      </c>
      <c r="M236" s="56">
        <v>0</v>
      </c>
    </row>
    <row r="237" spans="1:13" x14ac:dyDescent="0.3">
      <c r="A237" s="56">
        <v>599202</v>
      </c>
      <c r="B237" s="56" t="s">
        <v>357</v>
      </c>
      <c r="C237" s="56" t="s">
        <v>110</v>
      </c>
      <c r="D237" s="56">
        <v>0</v>
      </c>
      <c r="E237" s="56" t="s">
        <v>241</v>
      </c>
      <c r="F237" s="56" t="s">
        <v>443</v>
      </c>
      <c r="G237" s="56">
        <v>119</v>
      </c>
      <c r="H237" s="56" t="s">
        <v>125</v>
      </c>
      <c r="I237" s="56">
        <v>125</v>
      </c>
      <c r="J237" s="1">
        <v>41820</v>
      </c>
      <c r="K237" s="56">
        <v>0</v>
      </c>
      <c r="L237" s="56">
        <v>4284</v>
      </c>
      <c r="M237" s="56">
        <v>0</v>
      </c>
    </row>
    <row r="238" spans="1:13" x14ac:dyDescent="0.3">
      <c r="A238" s="56">
        <v>599202</v>
      </c>
      <c r="B238" s="56" t="s">
        <v>357</v>
      </c>
      <c r="C238" s="56" t="s">
        <v>110</v>
      </c>
      <c r="D238" s="56">
        <v>0</v>
      </c>
      <c r="E238" s="56" t="s">
        <v>241</v>
      </c>
      <c r="F238" s="56" t="s">
        <v>443</v>
      </c>
      <c r="G238" s="56">
        <v>121</v>
      </c>
      <c r="H238" s="56" t="s">
        <v>127</v>
      </c>
      <c r="I238" s="56">
        <v>125</v>
      </c>
      <c r="J238" s="1">
        <v>42185</v>
      </c>
      <c r="K238" s="56">
        <v>0</v>
      </c>
      <c r="L238" s="56">
        <v>14142</v>
      </c>
      <c r="M238" s="56">
        <v>0</v>
      </c>
    </row>
    <row r="239" spans="1:13" x14ac:dyDescent="0.3">
      <c r="A239" s="56">
        <v>599202</v>
      </c>
      <c r="B239" s="56" t="s">
        <v>357</v>
      </c>
      <c r="C239" s="56" t="s">
        <v>110</v>
      </c>
      <c r="D239" s="56">
        <v>0</v>
      </c>
      <c r="E239" s="56" t="s">
        <v>241</v>
      </c>
      <c r="F239" s="56" t="s">
        <v>443</v>
      </c>
      <c r="G239" s="56">
        <v>123</v>
      </c>
      <c r="H239" s="56" t="s">
        <v>129</v>
      </c>
      <c r="I239" s="56">
        <v>125</v>
      </c>
      <c r="J239" s="1">
        <v>42551</v>
      </c>
      <c r="K239" s="56">
        <v>41610</v>
      </c>
      <c r="L239" s="56">
        <v>13889</v>
      </c>
      <c r="M239" s="56">
        <v>0</v>
      </c>
    </row>
    <row r="240" spans="1:13" x14ac:dyDescent="0.3">
      <c r="A240" s="56">
        <v>599202</v>
      </c>
      <c r="B240" s="56" t="s">
        <v>357</v>
      </c>
      <c r="C240" s="56" t="s">
        <v>110</v>
      </c>
      <c r="D240" s="56">
        <v>0</v>
      </c>
      <c r="E240" s="56" t="s">
        <v>241</v>
      </c>
      <c r="F240" s="56" t="s">
        <v>443</v>
      </c>
      <c r="G240" s="56">
        <v>124</v>
      </c>
      <c r="H240" s="56" t="s">
        <v>130</v>
      </c>
      <c r="I240" s="56">
        <v>125</v>
      </c>
      <c r="J240" s="1">
        <v>42734</v>
      </c>
      <c r="K240" s="56">
        <v>2593</v>
      </c>
      <c r="L240" s="56">
        <v>0</v>
      </c>
      <c r="M240" s="56">
        <v>0</v>
      </c>
    </row>
    <row r="241" spans="1:13" x14ac:dyDescent="0.3">
      <c r="A241" s="56">
        <v>599202</v>
      </c>
      <c r="B241" s="56" t="s">
        <v>357</v>
      </c>
      <c r="C241" s="56" t="s">
        <v>110</v>
      </c>
      <c r="D241" s="56">
        <v>0</v>
      </c>
      <c r="E241" s="56" t="s">
        <v>241</v>
      </c>
      <c r="F241" s="56" t="s">
        <v>443</v>
      </c>
      <c r="G241" s="56">
        <v>125</v>
      </c>
      <c r="H241" s="56" t="s">
        <v>131</v>
      </c>
      <c r="I241" s="56">
        <v>125</v>
      </c>
      <c r="J241" s="1">
        <v>42916</v>
      </c>
      <c r="K241" s="56">
        <v>0</v>
      </c>
      <c r="L241" s="56">
        <v>10629</v>
      </c>
      <c r="M241" s="56">
        <v>0</v>
      </c>
    </row>
    <row r="242" spans="1:13" x14ac:dyDescent="0.3">
      <c r="A242" s="56">
        <v>599202</v>
      </c>
      <c r="B242" s="56" t="s">
        <v>357</v>
      </c>
      <c r="C242" s="56" t="s">
        <v>110</v>
      </c>
      <c r="D242" s="56">
        <v>1</v>
      </c>
      <c r="E242" s="56" t="s">
        <v>241</v>
      </c>
      <c r="F242" s="56" t="s">
        <v>418</v>
      </c>
      <c r="G242" s="56">
        <v>117</v>
      </c>
      <c r="H242" s="56" t="s">
        <v>123</v>
      </c>
      <c r="I242" s="56">
        <v>125</v>
      </c>
      <c r="J242" s="1">
        <v>41394</v>
      </c>
      <c r="K242" s="56">
        <v>0</v>
      </c>
      <c r="L242" s="56">
        <v>0</v>
      </c>
      <c r="M242" s="56">
        <v>0</v>
      </c>
    </row>
    <row r="243" spans="1:13" x14ac:dyDescent="0.3">
      <c r="A243" s="56">
        <v>599202</v>
      </c>
      <c r="B243" s="56" t="s">
        <v>357</v>
      </c>
      <c r="C243" s="56" t="s">
        <v>110</v>
      </c>
      <c r="D243" s="56">
        <v>1</v>
      </c>
      <c r="E243" s="56" t="s">
        <v>241</v>
      </c>
      <c r="F243" s="56" t="s">
        <v>418</v>
      </c>
      <c r="G243" s="56">
        <v>118</v>
      </c>
      <c r="H243" s="56" t="s">
        <v>124</v>
      </c>
      <c r="I243" s="56">
        <v>125</v>
      </c>
      <c r="J243" s="1">
        <v>41639</v>
      </c>
      <c r="K243" s="56">
        <v>0</v>
      </c>
      <c r="L243" s="56">
        <v>150391</v>
      </c>
      <c r="M243" s="56">
        <v>0</v>
      </c>
    </row>
    <row r="244" spans="1:13" x14ac:dyDescent="0.3">
      <c r="A244" s="56">
        <v>599202</v>
      </c>
      <c r="B244" s="56" t="s">
        <v>357</v>
      </c>
      <c r="C244" s="56" t="s">
        <v>110</v>
      </c>
      <c r="D244" s="56">
        <v>1</v>
      </c>
      <c r="E244" s="56" t="s">
        <v>241</v>
      </c>
      <c r="F244" s="56" t="s">
        <v>418</v>
      </c>
      <c r="G244" s="56">
        <v>119</v>
      </c>
      <c r="H244" s="56" t="s">
        <v>125</v>
      </c>
      <c r="I244" s="56">
        <v>125</v>
      </c>
      <c r="J244" s="1">
        <v>41820</v>
      </c>
      <c r="K244" s="56">
        <v>142892</v>
      </c>
      <c r="L244" s="56">
        <v>312121</v>
      </c>
      <c r="M244" s="56">
        <v>0</v>
      </c>
    </row>
    <row r="245" spans="1:13" x14ac:dyDescent="0.3">
      <c r="A245" s="56">
        <v>599202</v>
      </c>
      <c r="B245" s="56" t="s">
        <v>357</v>
      </c>
      <c r="C245" s="56" t="s">
        <v>110</v>
      </c>
      <c r="D245" s="56">
        <v>1</v>
      </c>
      <c r="E245" s="56" t="s">
        <v>241</v>
      </c>
      <c r="F245" s="56" t="s">
        <v>418</v>
      </c>
      <c r="G245" s="56">
        <v>120</v>
      </c>
      <c r="H245" s="56" t="s">
        <v>126</v>
      </c>
      <c r="I245" s="56">
        <v>125</v>
      </c>
      <c r="J245" s="1">
        <v>42004</v>
      </c>
      <c r="K245" s="56">
        <v>338777</v>
      </c>
      <c r="L245" s="56">
        <v>346950</v>
      </c>
      <c r="M245" s="56">
        <v>0</v>
      </c>
    </row>
    <row r="246" spans="1:13" x14ac:dyDescent="0.3">
      <c r="A246" s="56">
        <v>599202</v>
      </c>
      <c r="B246" s="56" t="s">
        <v>357</v>
      </c>
      <c r="C246" s="56" t="s">
        <v>110</v>
      </c>
      <c r="D246" s="56">
        <v>1</v>
      </c>
      <c r="E246" s="56" t="s">
        <v>241</v>
      </c>
      <c r="F246" s="56" t="s">
        <v>418</v>
      </c>
      <c r="G246" s="56">
        <v>121</v>
      </c>
      <c r="H246" s="56" t="s">
        <v>127</v>
      </c>
      <c r="I246" s="56">
        <v>125</v>
      </c>
      <c r="J246" s="1">
        <v>42185</v>
      </c>
      <c r="K246" s="56">
        <v>203290</v>
      </c>
      <c r="L246" s="56">
        <v>384259</v>
      </c>
      <c r="M246" s="56">
        <v>0</v>
      </c>
    </row>
    <row r="247" spans="1:13" x14ac:dyDescent="0.3">
      <c r="A247" s="56">
        <v>599202</v>
      </c>
      <c r="B247" s="56" t="s">
        <v>357</v>
      </c>
      <c r="C247" s="56" t="s">
        <v>110</v>
      </c>
      <c r="D247" s="56">
        <v>1</v>
      </c>
      <c r="E247" s="56" t="s">
        <v>241</v>
      </c>
      <c r="F247" s="56" t="s">
        <v>418</v>
      </c>
      <c r="G247" s="56">
        <v>122</v>
      </c>
      <c r="H247" s="56" t="s">
        <v>128</v>
      </c>
      <c r="I247" s="56">
        <v>125</v>
      </c>
      <c r="J247" s="1">
        <v>42369</v>
      </c>
      <c r="K247" s="56">
        <v>237500</v>
      </c>
      <c r="L247" s="56">
        <v>428485</v>
      </c>
      <c r="M247" s="56">
        <v>0</v>
      </c>
    </row>
    <row r="248" spans="1:13" x14ac:dyDescent="0.3">
      <c r="A248" s="56">
        <v>599202</v>
      </c>
      <c r="B248" s="56" t="s">
        <v>357</v>
      </c>
      <c r="C248" s="56" t="s">
        <v>110</v>
      </c>
      <c r="D248" s="56">
        <v>1</v>
      </c>
      <c r="E248" s="56" t="s">
        <v>241</v>
      </c>
      <c r="F248" s="56" t="s">
        <v>418</v>
      </c>
      <c r="G248" s="56">
        <v>123</v>
      </c>
      <c r="H248" s="56" t="s">
        <v>129</v>
      </c>
      <c r="I248" s="56">
        <v>125</v>
      </c>
      <c r="J248" s="1">
        <v>42551</v>
      </c>
      <c r="K248" s="56">
        <v>259396</v>
      </c>
      <c r="L248" s="56">
        <v>480623</v>
      </c>
      <c r="M248" s="56">
        <v>0</v>
      </c>
    </row>
    <row r="249" spans="1:13" x14ac:dyDescent="0.3">
      <c r="A249" s="56">
        <v>599202</v>
      </c>
      <c r="B249" s="56" t="s">
        <v>357</v>
      </c>
      <c r="C249" s="56" t="s">
        <v>110</v>
      </c>
      <c r="D249" s="56">
        <v>1</v>
      </c>
      <c r="E249" s="56" t="s">
        <v>241</v>
      </c>
      <c r="F249" s="56" t="s">
        <v>418</v>
      </c>
      <c r="G249" s="56">
        <v>124</v>
      </c>
      <c r="H249" s="56" t="s">
        <v>130</v>
      </c>
      <c r="I249" s="56">
        <v>125</v>
      </c>
      <c r="J249" s="1">
        <v>42735</v>
      </c>
      <c r="K249" s="56">
        <v>277398</v>
      </c>
      <c r="L249" s="56">
        <v>538710</v>
      </c>
      <c r="M249" s="56">
        <v>0</v>
      </c>
    </row>
    <row r="250" spans="1:13" x14ac:dyDescent="0.3">
      <c r="A250" s="56">
        <v>599202</v>
      </c>
      <c r="B250" s="56" t="s">
        <v>357</v>
      </c>
      <c r="C250" s="56" t="s">
        <v>110</v>
      </c>
      <c r="D250" s="56">
        <v>1</v>
      </c>
      <c r="E250" s="56" t="s">
        <v>241</v>
      </c>
      <c r="F250" s="56" t="s">
        <v>418</v>
      </c>
      <c r="G250" s="56">
        <v>125</v>
      </c>
      <c r="H250" s="56" t="s">
        <v>131</v>
      </c>
      <c r="I250" s="56">
        <v>125</v>
      </c>
      <c r="J250" s="1">
        <v>42916</v>
      </c>
      <c r="K250" s="56">
        <v>0</v>
      </c>
      <c r="L250" s="56">
        <v>600774</v>
      </c>
      <c r="M250" s="56">
        <v>0</v>
      </c>
    </row>
    <row r="251" spans="1:13" x14ac:dyDescent="0.3">
      <c r="A251" s="56">
        <v>599202</v>
      </c>
      <c r="B251" s="56" t="s">
        <v>357</v>
      </c>
      <c r="C251" s="56" t="s">
        <v>110</v>
      </c>
      <c r="D251" s="56">
        <v>1</v>
      </c>
      <c r="E251" s="56" t="s">
        <v>241</v>
      </c>
      <c r="F251" s="56" t="s">
        <v>418</v>
      </c>
      <c r="G251" s="56">
        <v>126</v>
      </c>
      <c r="H251" s="56" t="s">
        <v>852</v>
      </c>
      <c r="I251" s="56">
        <v>125</v>
      </c>
      <c r="J251" s="1">
        <v>43100</v>
      </c>
      <c r="K251" s="56">
        <v>0</v>
      </c>
      <c r="L251" s="56">
        <v>669819</v>
      </c>
      <c r="M251" s="56">
        <v>0</v>
      </c>
    </row>
    <row r="252" spans="1:13" x14ac:dyDescent="0.3">
      <c r="A252" s="56">
        <v>599202</v>
      </c>
      <c r="B252" s="56" t="s">
        <v>357</v>
      </c>
      <c r="C252" s="56" t="s">
        <v>188</v>
      </c>
      <c r="D252" s="56">
        <v>0</v>
      </c>
      <c r="E252" s="56" t="s">
        <v>241</v>
      </c>
      <c r="F252" s="56" t="s">
        <v>453</v>
      </c>
      <c r="G252" s="56">
        <v>119</v>
      </c>
      <c r="H252" s="56" t="s">
        <v>125</v>
      </c>
      <c r="I252" s="56">
        <v>125</v>
      </c>
      <c r="J252" s="1">
        <v>41820</v>
      </c>
      <c r="K252" s="56">
        <v>58</v>
      </c>
      <c r="L252" s="56">
        <v>58</v>
      </c>
      <c r="M252" s="56">
        <v>0</v>
      </c>
    </row>
    <row r="253" spans="1:13" x14ac:dyDescent="0.3">
      <c r="A253" s="56">
        <v>599202</v>
      </c>
      <c r="B253" s="56" t="s">
        <v>357</v>
      </c>
      <c r="C253" s="56" t="s">
        <v>188</v>
      </c>
      <c r="D253" s="56">
        <v>0</v>
      </c>
      <c r="E253" s="56" t="s">
        <v>241</v>
      </c>
      <c r="F253" s="56" t="s">
        <v>453</v>
      </c>
      <c r="G253" s="56">
        <v>120</v>
      </c>
      <c r="H253" s="56" t="s">
        <v>126</v>
      </c>
      <c r="I253" s="56">
        <v>125</v>
      </c>
      <c r="J253" s="1">
        <v>42004</v>
      </c>
      <c r="K253" s="56">
        <v>73</v>
      </c>
      <c r="L253" s="56">
        <v>94</v>
      </c>
      <c r="M253" s="56">
        <v>0</v>
      </c>
    </row>
    <row r="254" spans="1:13" x14ac:dyDescent="0.3">
      <c r="A254" s="56">
        <v>599202</v>
      </c>
      <c r="B254" s="56" t="s">
        <v>357</v>
      </c>
      <c r="C254" s="56" t="s">
        <v>188</v>
      </c>
      <c r="D254" s="56">
        <v>0</v>
      </c>
      <c r="E254" s="56" t="s">
        <v>241</v>
      </c>
      <c r="F254" s="56" t="s">
        <v>453</v>
      </c>
      <c r="G254" s="56">
        <v>121</v>
      </c>
      <c r="H254" s="56" t="s">
        <v>127</v>
      </c>
      <c r="I254" s="56">
        <v>125</v>
      </c>
      <c r="J254" s="1">
        <v>42185</v>
      </c>
      <c r="K254" s="56">
        <v>200</v>
      </c>
      <c r="L254" s="56">
        <v>108</v>
      </c>
      <c r="M254" s="56">
        <v>0</v>
      </c>
    </row>
    <row r="255" spans="1:13" x14ac:dyDescent="0.3">
      <c r="A255" s="56">
        <v>599202</v>
      </c>
      <c r="B255" s="56" t="s">
        <v>357</v>
      </c>
      <c r="C255" s="56" t="s">
        <v>188</v>
      </c>
      <c r="D255" s="56">
        <v>0</v>
      </c>
      <c r="E255" s="56" t="s">
        <v>241</v>
      </c>
      <c r="F255" s="56" t="s">
        <v>453</v>
      </c>
      <c r="G255" s="56">
        <v>122</v>
      </c>
      <c r="H255" s="56" t="s">
        <v>128</v>
      </c>
      <c r="I255" s="56">
        <v>125</v>
      </c>
      <c r="J255" s="1">
        <v>42369</v>
      </c>
      <c r="K255" s="56">
        <v>99</v>
      </c>
      <c r="L255" s="56">
        <v>120</v>
      </c>
      <c r="M255" s="56">
        <v>0</v>
      </c>
    </row>
    <row r="256" spans="1:13" x14ac:dyDescent="0.3">
      <c r="A256" s="56">
        <v>599202</v>
      </c>
      <c r="B256" s="56" t="s">
        <v>357</v>
      </c>
      <c r="C256" s="56" t="s">
        <v>188</v>
      </c>
      <c r="D256" s="56">
        <v>0</v>
      </c>
      <c r="E256" s="56" t="s">
        <v>241</v>
      </c>
      <c r="F256" s="56" t="s">
        <v>453</v>
      </c>
      <c r="G256" s="56">
        <v>123</v>
      </c>
      <c r="H256" s="56" t="s">
        <v>129</v>
      </c>
      <c r="I256" s="56">
        <v>125</v>
      </c>
      <c r="J256" s="1">
        <v>42551</v>
      </c>
      <c r="K256" s="56">
        <v>84</v>
      </c>
      <c r="L256" s="56">
        <v>140</v>
      </c>
      <c r="M256" s="56">
        <v>0</v>
      </c>
    </row>
    <row r="257" spans="1:13" x14ac:dyDescent="0.3">
      <c r="A257" s="56">
        <v>599202</v>
      </c>
      <c r="B257" s="56" t="s">
        <v>357</v>
      </c>
      <c r="C257" s="56" t="s">
        <v>188</v>
      </c>
      <c r="D257" s="56">
        <v>0</v>
      </c>
      <c r="E257" s="56" t="s">
        <v>241</v>
      </c>
      <c r="F257" s="56" t="s">
        <v>453</v>
      </c>
      <c r="G257" s="56">
        <v>124</v>
      </c>
      <c r="H257" s="56" t="s">
        <v>130</v>
      </c>
      <c r="I257" s="56">
        <v>125</v>
      </c>
      <c r="J257" s="1">
        <v>42735</v>
      </c>
      <c r="K257" s="56">
        <v>126</v>
      </c>
      <c r="L257" s="56">
        <v>74</v>
      </c>
      <c r="M257" s="56">
        <v>0</v>
      </c>
    </row>
    <row r="258" spans="1:13" x14ac:dyDescent="0.3">
      <c r="A258" s="56">
        <v>599202</v>
      </c>
      <c r="B258" s="56" t="s">
        <v>357</v>
      </c>
      <c r="C258" s="56" t="s">
        <v>188</v>
      </c>
      <c r="D258" s="56">
        <v>0</v>
      </c>
      <c r="E258" s="56" t="s">
        <v>241</v>
      </c>
      <c r="F258" s="56" t="s">
        <v>453</v>
      </c>
      <c r="G258" s="56">
        <v>125</v>
      </c>
      <c r="H258" s="56" t="s">
        <v>131</v>
      </c>
      <c r="I258" s="56">
        <v>125</v>
      </c>
      <c r="J258" s="1">
        <v>42916</v>
      </c>
      <c r="K258" s="56">
        <v>0</v>
      </c>
      <c r="L258" s="56">
        <v>0</v>
      </c>
      <c r="M258" s="56">
        <v>0</v>
      </c>
    </row>
    <row r="259" spans="1:13" x14ac:dyDescent="0.3">
      <c r="A259" s="56">
        <v>599202</v>
      </c>
      <c r="B259" s="56" t="s">
        <v>357</v>
      </c>
      <c r="C259" s="56" t="s">
        <v>188</v>
      </c>
      <c r="D259" s="56">
        <v>0</v>
      </c>
      <c r="E259" s="56" t="s">
        <v>241</v>
      </c>
      <c r="F259" s="56" t="s">
        <v>453</v>
      </c>
      <c r="G259" s="56">
        <v>126</v>
      </c>
      <c r="H259" s="56" t="s">
        <v>852</v>
      </c>
      <c r="I259" s="56">
        <v>125</v>
      </c>
      <c r="J259" s="1">
        <v>43100</v>
      </c>
      <c r="K259" s="56">
        <v>0</v>
      </c>
      <c r="L259" s="56">
        <v>0</v>
      </c>
      <c r="M259" s="56">
        <v>0</v>
      </c>
    </row>
    <row r="260" spans="1:13" x14ac:dyDescent="0.3">
      <c r="A260" s="56">
        <v>599202</v>
      </c>
      <c r="B260" s="56" t="s">
        <v>357</v>
      </c>
      <c r="C260" s="56" t="s">
        <v>110</v>
      </c>
      <c r="D260" s="56">
        <v>1</v>
      </c>
      <c r="E260" s="56" t="s">
        <v>241</v>
      </c>
      <c r="F260" s="56" t="s">
        <v>466</v>
      </c>
      <c r="G260" s="56">
        <v>117</v>
      </c>
      <c r="H260" s="56" t="s">
        <v>123</v>
      </c>
      <c r="I260" s="56">
        <v>125</v>
      </c>
      <c r="J260" s="1">
        <v>41455</v>
      </c>
      <c r="K260" s="56">
        <v>0</v>
      </c>
      <c r="L260" s="56">
        <v>0</v>
      </c>
      <c r="M260" s="56">
        <v>0</v>
      </c>
    </row>
    <row r="261" spans="1:13" x14ac:dyDescent="0.3">
      <c r="A261" s="56">
        <v>599202</v>
      </c>
      <c r="B261" s="56" t="s">
        <v>357</v>
      </c>
      <c r="C261" s="56" t="s">
        <v>110</v>
      </c>
      <c r="D261" s="56">
        <v>1</v>
      </c>
      <c r="E261" s="56" t="s">
        <v>241</v>
      </c>
      <c r="F261" s="56" t="s">
        <v>466</v>
      </c>
      <c r="G261" s="56">
        <v>118</v>
      </c>
      <c r="H261" s="56" t="s">
        <v>124</v>
      </c>
      <c r="I261" s="56">
        <v>125</v>
      </c>
      <c r="J261" s="1">
        <v>41639</v>
      </c>
      <c r="K261" s="56">
        <v>1712</v>
      </c>
      <c r="L261" s="56">
        <v>300</v>
      </c>
      <c r="M261" s="56">
        <v>0</v>
      </c>
    </row>
    <row r="262" spans="1:13" x14ac:dyDescent="0.3">
      <c r="A262" s="56">
        <v>599202</v>
      </c>
      <c r="B262" s="56" t="s">
        <v>357</v>
      </c>
      <c r="C262" s="56" t="s">
        <v>110</v>
      </c>
      <c r="D262" s="56">
        <v>1</v>
      </c>
      <c r="E262" s="56" t="s">
        <v>241</v>
      </c>
      <c r="F262" s="56" t="s">
        <v>466</v>
      </c>
      <c r="G262" s="56">
        <v>119</v>
      </c>
      <c r="H262" s="56" t="s">
        <v>125</v>
      </c>
      <c r="I262" s="56">
        <v>125</v>
      </c>
      <c r="J262" s="1">
        <v>41820</v>
      </c>
      <c r="K262" s="56">
        <v>12618</v>
      </c>
      <c r="L262" s="56">
        <v>1185</v>
      </c>
      <c r="M262" s="56">
        <v>0</v>
      </c>
    </row>
    <row r="263" spans="1:13" x14ac:dyDescent="0.3">
      <c r="A263" s="56">
        <v>599202</v>
      </c>
      <c r="B263" s="56" t="s">
        <v>357</v>
      </c>
      <c r="C263" s="56" t="s">
        <v>110</v>
      </c>
      <c r="D263" s="56">
        <v>1</v>
      </c>
      <c r="E263" s="56" t="s">
        <v>241</v>
      </c>
      <c r="F263" s="56" t="s">
        <v>466</v>
      </c>
      <c r="G263" s="56">
        <v>120</v>
      </c>
      <c r="H263" s="56" t="s">
        <v>126</v>
      </c>
      <c r="I263" s="56">
        <v>125</v>
      </c>
      <c r="J263" s="1">
        <v>42004</v>
      </c>
      <c r="K263" s="56">
        <v>418</v>
      </c>
      <c r="L263" s="56">
        <v>2148</v>
      </c>
      <c r="M263" s="56">
        <v>0</v>
      </c>
    </row>
    <row r="264" spans="1:13" x14ac:dyDescent="0.3">
      <c r="A264" s="56">
        <v>599202</v>
      </c>
      <c r="B264" s="56" t="s">
        <v>357</v>
      </c>
      <c r="C264" s="56" t="s">
        <v>110</v>
      </c>
      <c r="D264" s="56">
        <v>1</v>
      </c>
      <c r="E264" s="56" t="s">
        <v>241</v>
      </c>
      <c r="F264" s="56" t="s">
        <v>466</v>
      </c>
      <c r="G264" s="56">
        <v>121</v>
      </c>
      <c r="H264" s="56" t="s">
        <v>127</v>
      </c>
      <c r="I264" s="56">
        <v>125</v>
      </c>
      <c r="J264" s="1">
        <v>42185</v>
      </c>
      <c r="K264" s="56">
        <v>1003</v>
      </c>
      <c r="L264" s="56">
        <v>2944</v>
      </c>
      <c r="M264" s="56">
        <v>0</v>
      </c>
    </row>
    <row r="265" spans="1:13" x14ac:dyDescent="0.3">
      <c r="A265" s="56">
        <v>599202</v>
      </c>
      <c r="B265" s="56" t="s">
        <v>357</v>
      </c>
      <c r="C265" s="56" t="s">
        <v>110</v>
      </c>
      <c r="D265" s="56">
        <v>1</v>
      </c>
      <c r="E265" s="56" t="s">
        <v>241</v>
      </c>
      <c r="F265" s="56" t="s">
        <v>466</v>
      </c>
      <c r="G265" s="56">
        <v>122</v>
      </c>
      <c r="H265" s="56" t="s">
        <v>128</v>
      </c>
      <c r="I265" s="56">
        <v>125</v>
      </c>
      <c r="J265" s="1">
        <v>42369</v>
      </c>
      <c r="K265" s="56">
        <v>5413</v>
      </c>
      <c r="L265" s="56">
        <v>3283</v>
      </c>
      <c r="M265" s="56">
        <v>0</v>
      </c>
    </row>
    <row r="266" spans="1:13" x14ac:dyDescent="0.3">
      <c r="A266" s="56">
        <v>599202</v>
      </c>
      <c r="B266" s="56" t="s">
        <v>357</v>
      </c>
      <c r="C266" s="56" t="s">
        <v>110</v>
      </c>
      <c r="D266" s="56">
        <v>1</v>
      </c>
      <c r="E266" s="56" t="s">
        <v>241</v>
      </c>
      <c r="F266" s="56" t="s">
        <v>466</v>
      </c>
      <c r="G266" s="56">
        <v>123</v>
      </c>
      <c r="H266" s="56" t="s">
        <v>129</v>
      </c>
      <c r="I266" s="56">
        <v>125</v>
      </c>
      <c r="J266" s="1">
        <v>42551</v>
      </c>
      <c r="K266" s="56">
        <v>0</v>
      </c>
      <c r="L266" s="56">
        <v>3922</v>
      </c>
      <c r="M266" s="56">
        <v>0</v>
      </c>
    </row>
    <row r="267" spans="1:13" x14ac:dyDescent="0.3">
      <c r="A267" s="56">
        <v>599202</v>
      </c>
      <c r="B267" s="56" t="s">
        <v>357</v>
      </c>
      <c r="C267" s="56" t="s">
        <v>110</v>
      </c>
      <c r="D267" s="56">
        <v>1</v>
      </c>
      <c r="E267" s="56" t="s">
        <v>241</v>
      </c>
      <c r="F267" s="56" t="s">
        <v>466</v>
      </c>
      <c r="G267" s="56">
        <v>124</v>
      </c>
      <c r="H267" s="56" t="s">
        <v>130</v>
      </c>
      <c r="I267" s="56">
        <v>125</v>
      </c>
      <c r="J267" s="1">
        <v>42735</v>
      </c>
      <c r="K267" s="56">
        <v>1164</v>
      </c>
      <c r="L267" s="56">
        <v>4206</v>
      </c>
      <c r="M267" s="56">
        <v>0</v>
      </c>
    </row>
    <row r="268" spans="1:13" x14ac:dyDescent="0.3">
      <c r="A268" s="56">
        <v>599202</v>
      </c>
      <c r="B268" s="56" t="s">
        <v>357</v>
      </c>
      <c r="C268" s="56" t="s">
        <v>110</v>
      </c>
      <c r="D268" s="56">
        <v>1</v>
      </c>
      <c r="E268" s="56" t="s">
        <v>241</v>
      </c>
      <c r="F268" s="56" t="s">
        <v>466</v>
      </c>
      <c r="G268" s="56">
        <v>125</v>
      </c>
      <c r="H268" s="56" t="s">
        <v>131</v>
      </c>
      <c r="I268" s="56">
        <v>125</v>
      </c>
      <c r="J268" s="1">
        <v>42916</v>
      </c>
      <c r="K268" s="56">
        <v>0</v>
      </c>
      <c r="L268" s="56">
        <v>4206</v>
      </c>
      <c r="M268" s="56">
        <v>0</v>
      </c>
    </row>
    <row r="269" spans="1:13" x14ac:dyDescent="0.3">
      <c r="A269" s="56">
        <v>599202</v>
      </c>
      <c r="B269" s="56" t="s">
        <v>357</v>
      </c>
      <c r="C269" s="56" t="s">
        <v>110</v>
      </c>
      <c r="D269" s="56">
        <v>1</v>
      </c>
      <c r="E269" s="56" t="s">
        <v>241</v>
      </c>
      <c r="F269" s="56" t="s">
        <v>466</v>
      </c>
      <c r="G269" s="56">
        <v>126</v>
      </c>
      <c r="H269" s="56" t="s">
        <v>852</v>
      </c>
      <c r="I269" s="56">
        <v>125</v>
      </c>
      <c r="J269" s="1">
        <v>43100</v>
      </c>
      <c r="K269" s="56">
        <v>0</v>
      </c>
      <c r="L269" s="56">
        <v>4206</v>
      </c>
      <c r="M269" s="56">
        <v>0</v>
      </c>
    </row>
    <row r="270" spans="1:13" x14ac:dyDescent="0.3">
      <c r="A270" s="56">
        <v>599202</v>
      </c>
      <c r="B270" s="56" t="s">
        <v>357</v>
      </c>
      <c r="C270" s="56" t="s">
        <v>110</v>
      </c>
      <c r="D270" s="56">
        <v>1</v>
      </c>
      <c r="E270" s="56" t="s">
        <v>241</v>
      </c>
      <c r="F270" s="56" t="s">
        <v>472</v>
      </c>
      <c r="G270" s="56">
        <v>117</v>
      </c>
      <c r="H270" s="56" t="s">
        <v>123</v>
      </c>
      <c r="I270" s="56">
        <v>125</v>
      </c>
      <c r="J270" s="1">
        <v>41455</v>
      </c>
      <c r="K270" s="56">
        <v>0</v>
      </c>
      <c r="L270" s="56">
        <v>0</v>
      </c>
      <c r="M270" s="56">
        <v>0</v>
      </c>
    </row>
    <row r="271" spans="1:13" x14ac:dyDescent="0.3">
      <c r="A271" s="56">
        <v>599202</v>
      </c>
      <c r="B271" s="56" t="s">
        <v>357</v>
      </c>
      <c r="C271" s="56" t="s">
        <v>110</v>
      </c>
      <c r="D271" s="56">
        <v>1</v>
      </c>
      <c r="E271" s="56" t="s">
        <v>241</v>
      </c>
      <c r="F271" s="56" t="s">
        <v>472</v>
      </c>
      <c r="G271" s="56">
        <v>118</v>
      </c>
      <c r="H271" s="56" t="s">
        <v>124</v>
      </c>
      <c r="I271" s="56">
        <v>125</v>
      </c>
      <c r="J271" s="1">
        <v>41639</v>
      </c>
      <c r="K271" s="56">
        <v>763</v>
      </c>
      <c r="L271" s="56">
        <v>258</v>
      </c>
      <c r="M271" s="56">
        <v>0</v>
      </c>
    </row>
    <row r="272" spans="1:13" x14ac:dyDescent="0.3">
      <c r="A272" s="56">
        <v>599202</v>
      </c>
      <c r="B272" s="56" t="s">
        <v>357</v>
      </c>
      <c r="C272" s="56" t="s">
        <v>110</v>
      </c>
      <c r="D272" s="56">
        <v>1</v>
      </c>
      <c r="E272" s="56" t="s">
        <v>241</v>
      </c>
      <c r="F272" s="56" t="s">
        <v>472</v>
      </c>
      <c r="G272" s="56">
        <v>119</v>
      </c>
      <c r="H272" s="56" t="s">
        <v>125</v>
      </c>
      <c r="I272" s="56">
        <v>125</v>
      </c>
      <c r="J272" s="1">
        <v>41820</v>
      </c>
      <c r="K272" s="56">
        <v>3202</v>
      </c>
      <c r="L272" s="56">
        <v>1824</v>
      </c>
      <c r="M272" s="56">
        <v>0</v>
      </c>
    </row>
    <row r="273" spans="1:13" x14ac:dyDescent="0.3">
      <c r="A273" s="56">
        <v>599202</v>
      </c>
      <c r="B273" s="56" t="s">
        <v>357</v>
      </c>
      <c r="C273" s="56" t="s">
        <v>110</v>
      </c>
      <c r="D273" s="56">
        <v>1</v>
      </c>
      <c r="E273" s="56" t="s">
        <v>241</v>
      </c>
      <c r="F273" s="56" t="s">
        <v>472</v>
      </c>
      <c r="G273" s="56">
        <v>120</v>
      </c>
      <c r="H273" s="56" t="s">
        <v>126</v>
      </c>
      <c r="I273" s="56">
        <v>125</v>
      </c>
      <c r="J273" s="1">
        <v>42004</v>
      </c>
      <c r="K273" s="56">
        <v>4618</v>
      </c>
      <c r="L273" s="56">
        <v>4008</v>
      </c>
      <c r="M273" s="56">
        <v>0</v>
      </c>
    </row>
    <row r="274" spans="1:13" x14ac:dyDescent="0.3">
      <c r="A274" s="56">
        <v>599202</v>
      </c>
      <c r="B274" s="56" t="s">
        <v>357</v>
      </c>
      <c r="C274" s="56" t="s">
        <v>110</v>
      </c>
      <c r="D274" s="56">
        <v>1</v>
      </c>
      <c r="E274" s="56" t="s">
        <v>241</v>
      </c>
      <c r="F274" s="56" t="s">
        <v>472</v>
      </c>
      <c r="G274" s="56">
        <v>121</v>
      </c>
      <c r="H274" s="56" t="s">
        <v>127</v>
      </c>
      <c r="I274" s="56">
        <v>125</v>
      </c>
      <c r="J274" s="1">
        <v>42185</v>
      </c>
      <c r="K274" s="56">
        <v>4930</v>
      </c>
      <c r="L274" s="56">
        <v>6689</v>
      </c>
      <c r="M274" s="56">
        <v>0</v>
      </c>
    </row>
    <row r="275" spans="1:13" x14ac:dyDescent="0.3">
      <c r="A275" s="56">
        <v>599202</v>
      </c>
      <c r="B275" s="56" t="s">
        <v>357</v>
      </c>
      <c r="C275" s="56" t="s">
        <v>110</v>
      </c>
      <c r="D275" s="56">
        <v>1</v>
      </c>
      <c r="E275" s="56" t="s">
        <v>241</v>
      </c>
      <c r="F275" s="56" t="s">
        <v>472</v>
      </c>
      <c r="G275" s="56">
        <v>122</v>
      </c>
      <c r="H275" s="56" t="s">
        <v>128</v>
      </c>
      <c r="I275" s="56">
        <v>125</v>
      </c>
      <c r="J275" s="1">
        <v>42369</v>
      </c>
      <c r="K275" s="56">
        <v>5276</v>
      </c>
      <c r="L275" s="56">
        <v>8833</v>
      </c>
      <c r="M275" s="56">
        <v>0</v>
      </c>
    </row>
    <row r="276" spans="1:13" x14ac:dyDescent="0.3">
      <c r="A276" s="56">
        <v>599202</v>
      </c>
      <c r="B276" s="56" t="s">
        <v>357</v>
      </c>
      <c r="C276" s="56" t="s">
        <v>110</v>
      </c>
      <c r="D276" s="56">
        <v>1</v>
      </c>
      <c r="E276" s="56" t="s">
        <v>241</v>
      </c>
      <c r="F276" s="56" t="s">
        <v>472</v>
      </c>
      <c r="G276" s="56">
        <v>123</v>
      </c>
      <c r="H276" s="56" t="s">
        <v>129</v>
      </c>
      <c r="I276" s="56">
        <v>125</v>
      </c>
      <c r="J276" s="1">
        <v>42551</v>
      </c>
      <c r="K276" s="56">
        <v>7040</v>
      </c>
      <c r="L276" s="56">
        <v>10870</v>
      </c>
      <c r="M276" s="56">
        <v>0</v>
      </c>
    </row>
    <row r="277" spans="1:13" x14ac:dyDescent="0.3">
      <c r="A277" s="56">
        <v>599202</v>
      </c>
      <c r="B277" s="56" t="s">
        <v>357</v>
      </c>
      <c r="C277" s="56" t="s">
        <v>110</v>
      </c>
      <c r="D277" s="56">
        <v>1</v>
      </c>
      <c r="E277" s="56" t="s">
        <v>241</v>
      </c>
      <c r="F277" s="56" t="s">
        <v>472</v>
      </c>
      <c r="G277" s="56">
        <v>124</v>
      </c>
      <c r="H277" s="56" t="s">
        <v>130</v>
      </c>
      <c r="I277" s="56">
        <v>125</v>
      </c>
      <c r="J277" s="1">
        <v>42735</v>
      </c>
      <c r="K277" s="56">
        <v>6932</v>
      </c>
      <c r="L277" s="56">
        <v>12702</v>
      </c>
      <c r="M277" s="56">
        <v>0</v>
      </c>
    </row>
    <row r="278" spans="1:13" x14ac:dyDescent="0.3">
      <c r="A278" s="56">
        <v>599202</v>
      </c>
      <c r="B278" s="56" t="s">
        <v>357</v>
      </c>
      <c r="C278" s="56" t="s">
        <v>110</v>
      </c>
      <c r="D278" s="56">
        <v>1</v>
      </c>
      <c r="E278" s="56" t="s">
        <v>241</v>
      </c>
      <c r="F278" s="56" t="s">
        <v>472</v>
      </c>
      <c r="G278" s="56">
        <v>125</v>
      </c>
      <c r="H278" s="56" t="s">
        <v>131</v>
      </c>
      <c r="I278" s="56">
        <v>125</v>
      </c>
      <c r="J278" s="1">
        <v>42916</v>
      </c>
      <c r="K278" s="56">
        <v>0</v>
      </c>
      <c r="L278" s="56">
        <v>13742</v>
      </c>
      <c r="M278" s="56">
        <v>0</v>
      </c>
    </row>
    <row r="279" spans="1:13" x14ac:dyDescent="0.3">
      <c r="A279" s="56">
        <v>599202</v>
      </c>
      <c r="B279" s="56" t="s">
        <v>357</v>
      </c>
      <c r="C279" s="56" t="s">
        <v>110</v>
      </c>
      <c r="D279" s="56">
        <v>1</v>
      </c>
      <c r="E279" s="56" t="s">
        <v>241</v>
      </c>
      <c r="F279" s="56" t="s">
        <v>472</v>
      </c>
      <c r="G279" s="56">
        <v>126</v>
      </c>
      <c r="H279" s="56" t="s">
        <v>852</v>
      </c>
      <c r="I279" s="56">
        <v>125</v>
      </c>
      <c r="J279" s="1">
        <v>43100</v>
      </c>
      <c r="K279" s="56">
        <v>0</v>
      </c>
      <c r="L279" s="56">
        <v>14331</v>
      </c>
      <c r="M279" s="56">
        <v>0</v>
      </c>
    </row>
    <row r="280" spans="1:13" x14ac:dyDescent="0.3">
      <c r="A280" s="56">
        <v>599202</v>
      </c>
      <c r="B280" s="56" t="s">
        <v>357</v>
      </c>
      <c r="C280" s="56" t="s">
        <v>110</v>
      </c>
      <c r="D280" s="56">
        <v>0</v>
      </c>
      <c r="E280" s="56" t="s">
        <v>241</v>
      </c>
      <c r="F280" s="56" t="s">
        <v>479</v>
      </c>
      <c r="G280" s="56">
        <v>117</v>
      </c>
      <c r="H280" s="56" t="s">
        <v>123</v>
      </c>
      <c r="I280" s="56">
        <v>125</v>
      </c>
      <c r="J280" s="1">
        <v>41455</v>
      </c>
      <c r="K280" s="56">
        <v>0</v>
      </c>
      <c r="L280" s="56">
        <v>0</v>
      </c>
      <c r="M280" s="56">
        <v>0</v>
      </c>
    </row>
    <row r="281" spans="1:13" x14ac:dyDescent="0.3">
      <c r="A281" s="56">
        <v>599202</v>
      </c>
      <c r="B281" s="56" t="s">
        <v>357</v>
      </c>
      <c r="C281" s="56" t="s">
        <v>110</v>
      </c>
      <c r="D281" s="56">
        <v>0</v>
      </c>
      <c r="E281" s="56" t="s">
        <v>241</v>
      </c>
      <c r="F281" s="56" t="s">
        <v>479</v>
      </c>
      <c r="G281" s="56">
        <v>118</v>
      </c>
      <c r="H281" s="56" t="s">
        <v>124</v>
      </c>
      <c r="I281" s="56">
        <v>125</v>
      </c>
      <c r="J281" s="1">
        <v>41639</v>
      </c>
      <c r="K281" s="56">
        <v>4658</v>
      </c>
      <c r="L281" s="56">
        <v>1564</v>
      </c>
      <c r="M281" s="56">
        <v>0</v>
      </c>
    </row>
    <row r="282" spans="1:13" x14ac:dyDescent="0.3">
      <c r="A282" s="56">
        <v>599202</v>
      </c>
      <c r="B282" s="56" t="s">
        <v>357</v>
      </c>
      <c r="C282" s="56" t="s">
        <v>110</v>
      </c>
      <c r="D282" s="56">
        <v>0</v>
      </c>
      <c r="E282" s="56" t="s">
        <v>241</v>
      </c>
      <c r="F282" s="56" t="s">
        <v>479</v>
      </c>
      <c r="G282" s="56">
        <v>119</v>
      </c>
      <c r="H282" s="56" t="s">
        <v>125</v>
      </c>
      <c r="I282" s="56">
        <v>125</v>
      </c>
      <c r="J282" s="1">
        <v>41820</v>
      </c>
      <c r="K282" s="56">
        <v>12144</v>
      </c>
      <c r="L282" s="56">
        <v>11314</v>
      </c>
      <c r="M282" s="56">
        <v>0</v>
      </c>
    </row>
    <row r="283" spans="1:13" x14ac:dyDescent="0.3">
      <c r="A283" s="56">
        <v>599202</v>
      </c>
      <c r="B283" s="56" t="s">
        <v>357</v>
      </c>
      <c r="C283" s="56" t="s">
        <v>110</v>
      </c>
      <c r="D283" s="56">
        <v>0</v>
      </c>
      <c r="E283" s="56" t="s">
        <v>241</v>
      </c>
      <c r="F283" s="56" t="s">
        <v>479</v>
      </c>
      <c r="G283" s="56">
        <v>120</v>
      </c>
      <c r="H283" s="56" t="s">
        <v>126</v>
      </c>
      <c r="I283" s="56">
        <v>125</v>
      </c>
      <c r="J283" s="1">
        <v>42004</v>
      </c>
      <c r="K283" s="56">
        <v>18143</v>
      </c>
      <c r="L283" s="56">
        <v>25730</v>
      </c>
      <c r="M283" s="56">
        <v>0</v>
      </c>
    </row>
    <row r="284" spans="1:13" x14ac:dyDescent="0.3">
      <c r="A284" s="56">
        <v>599202</v>
      </c>
      <c r="B284" s="56" t="s">
        <v>357</v>
      </c>
      <c r="C284" s="56" t="s">
        <v>110</v>
      </c>
      <c r="D284" s="56">
        <v>0</v>
      </c>
      <c r="E284" s="56" t="s">
        <v>241</v>
      </c>
      <c r="F284" s="56" t="s">
        <v>479</v>
      </c>
      <c r="G284" s="56">
        <v>121</v>
      </c>
      <c r="H284" s="56" t="s">
        <v>127</v>
      </c>
      <c r="I284" s="56">
        <v>125</v>
      </c>
      <c r="J284" s="1">
        <v>42185</v>
      </c>
      <c r="K284" s="56">
        <v>20441</v>
      </c>
      <c r="L284" s="56">
        <v>41081</v>
      </c>
      <c r="M284" s="56">
        <v>0</v>
      </c>
    </row>
    <row r="285" spans="1:13" x14ac:dyDescent="0.3">
      <c r="A285" s="56">
        <v>599202</v>
      </c>
      <c r="B285" s="56" t="s">
        <v>357</v>
      </c>
      <c r="C285" s="56" t="s">
        <v>110</v>
      </c>
      <c r="D285" s="56">
        <v>0</v>
      </c>
      <c r="E285" s="56" t="s">
        <v>241</v>
      </c>
      <c r="F285" s="56" t="s">
        <v>479</v>
      </c>
      <c r="G285" s="56">
        <v>122</v>
      </c>
      <c r="H285" s="56" t="s">
        <v>128</v>
      </c>
      <c r="I285" s="56">
        <v>125</v>
      </c>
      <c r="J285" s="1">
        <v>42369</v>
      </c>
      <c r="K285" s="56">
        <v>21796</v>
      </c>
      <c r="L285" s="56">
        <v>57044</v>
      </c>
      <c r="M285" s="56">
        <v>0</v>
      </c>
    </row>
    <row r="286" spans="1:13" x14ac:dyDescent="0.3">
      <c r="A286" s="56">
        <v>599202</v>
      </c>
      <c r="B286" s="56" t="s">
        <v>357</v>
      </c>
      <c r="C286" s="56" t="s">
        <v>110</v>
      </c>
      <c r="D286" s="56">
        <v>0</v>
      </c>
      <c r="E286" s="56" t="s">
        <v>241</v>
      </c>
      <c r="F286" s="56" t="s">
        <v>479</v>
      </c>
      <c r="G286" s="56">
        <v>123</v>
      </c>
      <c r="H286" s="56" t="s">
        <v>129</v>
      </c>
      <c r="I286" s="56">
        <v>125</v>
      </c>
      <c r="J286" s="1">
        <v>42551</v>
      </c>
      <c r="K286" s="56">
        <v>42879</v>
      </c>
      <c r="L286" s="56">
        <v>70004</v>
      </c>
      <c r="M286" s="56">
        <v>0</v>
      </c>
    </row>
    <row r="287" spans="1:13" x14ac:dyDescent="0.3">
      <c r="A287" s="56">
        <v>599202</v>
      </c>
      <c r="B287" s="56" t="s">
        <v>357</v>
      </c>
      <c r="C287" s="56" t="s">
        <v>110</v>
      </c>
      <c r="D287" s="56">
        <v>0</v>
      </c>
      <c r="E287" s="56" t="s">
        <v>241</v>
      </c>
      <c r="F287" s="56" t="s">
        <v>479</v>
      </c>
      <c r="G287" s="56">
        <v>124</v>
      </c>
      <c r="H287" s="56" t="s">
        <v>130</v>
      </c>
      <c r="I287" s="56">
        <v>125</v>
      </c>
      <c r="J287" s="1">
        <v>42735</v>
      </c>
      <c r="K287" s="56">
        <v>24138</v>
      </c>
      <c r="L287" s="56">
        <v>81759</v>
      </c>
      <c r="M287" s="56">
        <v>0</v>
      </c>
    </row>
    <row r="288" spans="1:13" x14ac:dyDescent="0.3">
      <c r="A288" s="56">
        <v>599202</v>
      </c>
      <c r="B288" s="56" t="s">
        <v>357</v>
      </c>
      <c r="C288" s="56" t="s">
        <v>110</v>
      </c>
      <c r="D288" s="56">
        <v>0</v>
      </c>
      <c r="E288" s="56" t="s">
        <v>241</v>
      </c>
      <c r="F288" s="56" t="s">
        <v>479</v>
      </c>
      <c r="G288" s="56">
        <v>125</v>
      </c>
      <c r="H288" s="56" t="s">
        <v>131</v>
      </c>
      <c r="I288" s="56">
        <v>125</v>
      </c>
      <c r="J288" s="1">
        <v>42916</v>
      </c>
      <c r="K288" s="56">
        <v>0</v>
      </c>
      <c r="L288" s="56">
        <v>87393</v>
      </c>
      <c r="M288" s="56">
        <v>0</v>
      </c>
    </row>
    <row r="289" spans="1:13" x14ac:dyDescent="0.3">
      <c r="A289" s="56">
        <v>599202</v>
      </c>
      <c r="B289" s="56" t="s">
        <v>357</v>
      </c>
      <c r="C289" s="56" t="s">
        <v>110</v>
      </c>
      <c r="D289" s="56">
        <v>0</v>
      </c>
      <c r="E289" s="56" t="s">
        <v>241</v>
      </c>
      <c r="F289" s="56" t="s">
        <v>479</v>
      </c>
      <c r="G289" s="56">
        <v>126</v>
      </c>
      <c r="H289" s="56" t="s">
        <v>852</v>
      </c>
      <c r="I289" s="56">
        <v>125</v>
      </c>
      <c r="J289" s="1">
        <v>43100</v>
      </c>
      <c r="K289" s="56">
        <v>0</v>
      </c>
      <c r="L289" s="56">
        <v>85264</v>
      </c>
      <c r="M289" s="56">
        <v>0</v>
      </c>
    </row>
    <row r="290" spans="1:13" x14ac:dyDescent="0.3">
      <c r="A290" s="56">
        <v>599202</v>
      </c>
      <c r="B290" s="56" t="s">
        <v>357</v>
      </c>
      <c r="C290" s="56" t="s">
        <v>110</v>
      </c>
      <c r="D290" s="56">
        <v>1</v>
      </c>
      <c r="E290" s="56" t="s">
        <v>241</v>
      </c>
      <c r="F290" s="56" t="s">
        <v>428</v>
      </c>
      <c r="G290" s="56">
        <v>119</v>
      </c>
      <c r="H290" s="56" t="s">
        <v>125</v>
      </c>
      <c r="I290" s="56">
        <v>125</v>
      </c>
      <c r="J290" s="1">
        <v>41820</v>
      </c>
      <c r="K290" s="56">
        <v>0</v>
      </c>
      <c r="L290" s="56">
        <v>29</v>
      </c>
      <c r="M290" s="56">
        <v>0</v>
      </c>
    </row>
    <row r="291" spans="1:13" x14ac:dyDescent="0.3">
      <c r="A291" s="56">
        <v>599202</v>
      </c>
      <c r="B291" s="56" t="s">
        <v>357</v>
      </c>
      <c r="C291" s="56" t="s">
        <v>110</v>
      </c>
      <c r="D291" s="56">
        <v>1</v>
      </c>
      <c r="E291" s="56" t="s">
        <v>241</v>
      </c>
      <c r="F291" s="56" t="s">
        <v>428</v>
      </c>
      <c r="G291" s="56">
        <v>120</v>
      </c>
      <c r="H291" s="56" t="s">
        <v>126</v>
      </c>
      <c r="I291" s="56">
        <v>125</v>
      </c>
      <c r="J291" s="1">
        <v>42004</v>
      </c>
      <c r="K291" s="56">
        <v>0</v>
      </c>
      <c r="L291" s="56">
        <v>103</v>
      </c>
      <c r="M291" s="56">
        <v>0</v>
      </c>
    </row>
    <row r="292" spans="1:13" x14ac:dyDescent="0.3">
      <c r="A292" s="56">
        <v>599202</v>
      </c>
      <c r="B292" s="56" t="s">
        <v>357</v>
      </c>
      <c r="C292" s="56" t="s">
        <v>110</v>
      </c>
      <c r="D292" s="56">
        <v>1</v>
      </c>
      <c r="E292" s="56" t="s">
        <v>241</v>
      </c>
      <c r="F292" s="56" t="s">
        <v>428</v>
      </c>
      <c r="G292" s="56">
        <v>121</v>
      </c>
      <c r="H292" s="56" t="s">
        <v>127</v>
      </c>
      <c r="I292" s="56">
        <v>125</v>
      </c>
      <c r="J292" s="1">
        <v>42185</v>
      </c>
      <c r="K292" s="56">
        <v>0</v>
      </c>
      <c r="L292" s="56">
        <v>155</v>
      </c>
      <c r="M292" s="56">
        <v>0</v>
      </c>
    </row>
    <row r="293" spans="1:13" x14ac:dyDescent="0.3">
      <c r="A293" s="56">
        <v>599202</v>
      </c>
      <c r="B293" s="56" t="s">
        <v>357</v>
      </c>
      <c r="C293" s="56" t="s">
        <v>110</v>
      </c>
      <c r="D293" s="56">
        <v>1</v>
      </c>
      <c r="E293" s="56" t="s">
        <v>241</v>
      </c>
      <c r="F293" s="56" t="s">
        <v>428</v>
      </c>
      <c r="G293" s="56">
        <v>122</v>
      </c>
      <c r="H293" s="56" t="s">
        <v>128</v>
      </c>
      <c r="I293" s="56">
        <v>125</v>
      </c>
      <c r="J293" s="1">
        <v>42369</v>
      </c>
      <c r="K293" s="56">
        <v>19</v>
      </c>
      <c r="L293" s="56">
        <v>200</v>
      </c>
      <c r="M293" s="56">
        <v>0</v>
      </c>
    </row>
    <row r="294" spans="1:13" x14ac:dyDescent="0.3">
      <c r="A294" s="56">
        <v>599202</v>
      </c>
      <c r="B294" s="56" t="s">
        <v>357</v>
      </c>
      <c r="C294" s="56" t="s">
        <v>110</v>
      </c>
      <c r="D294" s="56">
        <v>1</v>
      </c>
      <c r="E294" s="56" t="s">
        <v>241</v>
      </c>
      <c r="F294" s="56" t="s">
        <v>428</v>
      </c>
      <c r="G294" s="56">
        <v>123</v>
      </c>
      <c r="H294" s="56" t="s">
        <v>129</v>
      </c>
      <c r="I294" s="56">
        <v>125</v>
      </c>
      <c r="J294" s="1">
        <v>42551</v>
      </c>
      <c r="K294" s="56">
        <v>338</v>
      </c>
      <c r="L294" s="56">
        <v>291</v>
      </c>
      <c r="M294" s="56">
        <v>0</v>
      </c>
    </row>
    <row r="295" spans="1:13" x14ac:dyDescent="0.3">
      <c r="A295" s="56">
        <v>599202</v>
      </c>
      <c r="B295" s="56" t="s">
        <v>357</v>
      </c>
      <c r="C295" s="56" t="s">
        <v>110</v>
      </c>
      <c r="D295" s="56">
        <v>1</v>
      </c>
      <c r="E295" s="56" t="s">
        <v>241</v>
      </c>
      <c r="F295" s="56" t="s">
        <v>428</v>
      </c>
      <c r="G295" s="56">
        <v>124</v>
      </c>
      <c r="H295" s="56" t="s">
        <v>130</v>
      </c>
      <c r="I295" s="56">
        <v>125</v>
      </c>
      <c r="J295" s="1">
        <v>42735</v>
      </c>
      <c r="K295" s="56">
        <v>303</v>
      </c>
      <c r="L295" s="56">
        <v>385</v>
      </c>
      <c r="M295" s="56">
        <v>0</v>
      </c>
    </row>
    <row r="296" spans="1:13" x14ac:dyDescent="0.3">
      <c r="A296" s="56">
        <v>599202</v>
      </c>
      <c r="B296" s="56" t="s">
        <v>357</v>
      </c>
      <c r="C296" s="56" t="s">
        <v>110</v>
      </c>
      <c r="D296" s="56">
        <v>1</v>
      </c>
      <c r="E296" s="56" t="s">
        <v>241</v>
      </c>
      <c r="F296" s="56" t="s">
        <v>428</v>
      </c>
      <c r="G296" s="56">
        <v>125</v>
      </c>
      <c r="H296" s="56" t="s">
        <v>131</v>
      </c>
      <c r="I296" s="56">
        <v>125</v>
      </c>
      <c r="J296" s="1">
        <v>42916</v>
      </c>
      <c r="K296" s="56">
        <v>0</v>
      </c>
      <c r="L296" s="56">
        <v>439</v>
      </c>
      <c r="M296" s="56">
        <v>0</v>
      </c>
    </row>
    <row r="297" spans="1:13" x14ac:dyDescent="0.3">
      <c r="A297" s="56">
        <v>599202</v>
      </c>
      <c r="B297" s="56" t="s">
        <v>357</v>
      </c>
      <c r="C297" s="56" t="s">
        <v>110</v>
      </c>
      <c r="D297" s="56">
        <v>1</v>
      </c>
      <c r="E297" s="56" t="s">
        <v>241</v>
      </c>
      <c r="F297" s="56" t="s">
        <v>428</v>
      </c>
      <c r="G297" s="56">
        <v>126</v>
      </c>
      <c r="H297" s="56" t="s">
        <v>852</v>
      </c>
      <c r="I297" s="56">
        <v>125</v>
      </c>
      <c r="J297" s="1">
        <v>43100</v>
      </c>
      <c r="K297" s="56">
        <v>0</v>
      </c>
      <c r="L297" s="56">
        <v>468</v>
      </c>
      <c r="M297" s="56">
        <v>0</v>
      </c>
    </row>
    <row r="298" spans="1:13" x14ac:dyDescent="0.3">
      <c r="A298" s="56">
        <v>599202</v>
      </c>
      <c r="B298" s="56" t="s">
        <v>357</v>
      </c>
      <c r="C298" s="56" t="s">
        <v>110</v>
      </c>
      <c r="D298" s="56">
        <v>1</v>
      </c>
      <c r="E298" s="56" t="s">
        <v>241</v>
      </c>
      <c r="F298" s="56" t="s">
        <v>381</v>
      </c>
      <c r="G298" s="56">
        <v>117</v>
      </c>
      <c r="H298" s="56" t="s">
        <v>123</v>
      </c>
      <c r="I298" s="56">
        <v>125</v>
      </c>
      <c r="J298" s="1">
        <v>41455</v>
      </c>
      <c r="K298" s="56">
        <v>0</v>
      </c>
      <c r="L298" s="56">
        <v>0</v>
      </c>
      <c r="M298" s="56">
        <v>0</v>
      </c>
    </row>
    <row r="299" spans="1:13" x14ac:dyDescent="0.3">
      <c r="A299" s="56">
        <v>599202</v>
      </c>
      <c r="B299" s="56" t="s">
        <v>357</v>
      </c>
      <c r="C299" s="56" t="s">
        <v>110</v>
      </c>
      <c r="D299" s="56">
        <v>1</v>
      </c>
      <c r="E299" s="56" t="s">
        <v>241</v>
      </c>
      <c r="F299" s="56" t="s">
        <v>381</v>
      </c>
      <c r="G299" s="56">
        <v>119</v>
      </c>
      <c r="H299" s="56" t="s">
        <v>125</v>
      </c>
      <c r="I299" s="56">
        <v>125</v>
      </c>
      <c r="J299" s="1">
        <v>41820</v>
      </c>
      <c r="K299" s="56">
        <v>3.48</v>
      </c>
      <c r="L299" s="56">
        <v>10</v>
      </c>
      <c r="M299" s="56">
        <v>0</v>
      </c>
    </row>
    <row r="300" spans="1:13" x14ac:dyDescent="0.3">
      <c r="A300" s="56">
        <v>599202</v>
      </c>
      <c r="B300" s="56" t="s">
        <v>357</v>
      </c>
      <c r="C300" s="56" t="s">
        <v>110</v>
      </c>
      <c r="D300" s="56">
        <v>1</v>
      </c>
      <c r="E300" s="56" t="s">
        <v>241</v>
      </c>
      <c r="F300" s="56" t="s">
        <v>381</v>
      </c>
      <c r="G300" s="56">
        <v>120</v>
      </c>
      <c r="H300" s="56" t="s">
        <v>126</v>
      </c>
      <c r="I300" s="56">
        <v>125</v>
      </c>
      <c r="J300" s="1">
        <v>42004</v>
      </c>
      <c r="K300" s="56">
        <v>1.6</v>
      </c>
      <c r="L300" s="56">
        <v>10</v>
      </c>
      <c r="M300" s="56">
        <v>0</v>
      </c>
    </row>
    <row r="301" spans="1:13" x14ac:dyDescent="0.3">
      <c r="A301" s="56">
        <v>599202</v>
      </c>
      <c r="B301" s="56" t="s">
        <v>357</v>
      </c>
      <c r="C301" s="56" t="s">
        <v>110</v>
      </c>
      <c r="D301" s="56">
        <v>1</v>
      </c>
      <c r="E301" s="56" t="s">
        <v>241</v>
      </c>
      <c r="F301" s="56" t="s">
        <v>381</v>
      </c>
      <c r="G301" s="56">
        <v>121</v>
      </c>
      <c r="H301" s="56" t="s">
        <v>127</v>
      </c>
      <c r="I301" s="56">
        <v>125</v>
      </c>
      <c r="J301" s="1">
        <v>42185</v>
      </c>
      <c r="K301" s="56">
        <v>2.19</v>
      </c>
      <c r="L301" s="56">
        <v>10</v>
      </c>
      <c r="M301" s="56">
        <v>0</v>
      </c>
    </row>
    <row r="302" spans="1:13" x14ac:dyDescent="0.3">
      <c r="A302" s="56">
        <v>599202</v>
      </c>
      <c r="B302" s="56" t="s">
        <v>357</v>
      </c>
      <c r="C302" s="56" t="s">
        <v>110</v>
      </c>
      <c r="D302" s="56">
        <v>1</v>
      </c>
      <c r="E302" s="56" t="s">
        <v>241</v>
      </c>
      <c r="F302" s="56" t="s">
        <v>381</v>
      </c>
      <c r="G302" s="56">
        <v>122</v>
      </c>
      <c r="H302" s="56" t="s">
        <v>128</v>
      </c>
      <c r="I302" s="56">
        <v>125</v>
      </c>
      <c r="J302" s="1">
        <v>42369</v>
      </c>
      <c r="K302" s="56">
        <v>5.26</v>
      </c>
      <c r="L302" s="56">
        <v>10</v>
      </c>
      <c r="M302" s="56">
        <v>0</v>
      </c>
    </row>
    <row r="303" spans="1:13" x14ac:dyDescent="0.3">
      <c r="A303" s="56">
        <v>599202</v>
      </c>
      <c r="B303" s="56" t="s">
        <v>357</v>
      </c>
      <c r="C303" s="56" t="s">
        <v>110</v>
      </c>
      <c r="D303" s="56">
        <v>1</v>
      </c>
      <c r="E303" s="56" t="s">
        <v>241</v>
      </c>
      <c r="F303" s="56" t="s">
        <v>381</v>
      </c>
      <c r="G303" s="56">
        <v>123</v>
      </c>
      <c r="H303" s="56" t="s">
        <v>129</v>
      </c>
      <c r="I303" s="56">
        <v>125</v>
      </c>
      <c r="J303" s="1">
        <v>42551</v>
      </c>
      <c r="K303" s="56">
        <v>5</v>
      </c>
      <c r="L303" s="56">
        <v>10</v>
      </c>
      <c r="M303" s="56">
        <v>0</v>
      </c>
    </row>
    <row r="304" spans="1:13" x14ac:dyDescent="0.3">
      <c r="A304" s="56">
        <v>599202</v>
      </c>
      <c r="B304" s="56" t="s">
        <v>357</v>
      </c>
      <c r="C304" s="56" t="s">
        <v>110</v>
      </c>
      <c r="D304" s="56">
        <v>1</v>
      </c>
      <c r="E304" s="56" t="s">
        <v>241</v>
      </c>
      <c r="F304" s="56" t="s">
        <v>381</v>
      </c>
      <c r="G304" s="56">
        <v>124</v>
      </c>
      <c r="H304" s="56" t="s">
        <v>130</v>
      </c>
      <c r="I304" s="56">
        <v>125</v>
      </c>
      <c r="J304" s="1">
        <v>42735</v>
      </c>
      <c r="K304" s="56">
        <v>5.26</v>
      </c>
      <c r="L304" s="56">
        <v>10</v>
      </c>
      <c r="M304" s="56">
        <v>0</v>
      </c>
    </row>
    <row r="305" spans="1:13" x14ac:dyDescent="0.3">
      <c r="A305" s="56">
        <v>599202</v>
      </c>
      <c r="B305" s="56" t="s">
        <v>357</v>
      </c>
      <c r="C305" s="56" t="s">
        <v>110</v>
      </c>
      <c r="D305" s="56">
        <v>1</v>
      </c>
      <c r="E305" s="56" t="s">
        <v>241</v>
      </c>
      <c r="F305" s="56" t="s">
        <v>381</v>
      </c>
      <c r="G305" s="56">
        <v>125</v>
      </c>
      <c r="H305" s="56" t="s">
        <v>131</v>
      </c>
      <c r="I305" s="56">
        <v>125</v>
      </c>
      <c r="J305" s="1">
        <v>42916</v>
      </c>
      <c r="K305" s="56">
        <v>0</v>
      </c>
      <c r="L305" s="56">
        <v>10</v>
      </c>
      <c r="M305" s="56">
        <v>0</v>
      </c>
    </row>
    <row r="306" spans="1:13" x14ac:dyDescent="0.3">
      <c r="A306" s="56">
        <v>599202</v>
      </c>
      <c r="B306" s="56" t="s">
        <v>357</v>
      </c>
      <c r="C306" s="56" t="s">
        <v>110</v>
      </c>
      <c r="D306" s="56">
        <v>1</v>
      </c>
      <c r="E306" s="56" t="s">
        <v>241</v>
      </c>
      <c r="F306" s="56" t="s">
        <v>381</v>
      </c>
      <c r="G306" s="56">
        <v>126</v>
      </c>
      <c r="H306" s="56" t="s">
        <v>852</v>
      </c>
      <c r="I306" s="56">
        <v>125</v>
      </c>
      <c r="J306" s="1">
        <v>43100</v>
      </c>
      <c r="K306" s="56">
        <v>0</v>
      </c>
      <c r="L306" s="56">
        <v>10</v>
      </c>
      <c r="M306" s="56">
        <v>0</v>
      </c>
    </row>
    <row r="307" spans="1:13" x14ac:dyDescent="0.3">
      <c r="A307" s="56">
        <v>599202</v>
      </c>
      <c r="B307" s="56" t="s">
        <v>357</v>
      </c>
      <c r="C307" s="56" t="s">
        <v>110</v>
      </c>
      <c r="D307" s="56">
        <v>1</v>
      </c>
      <c r="E307" s="56" t="s">
        <v>241</v>
      </c>
      <c r="F307" s="56" t="s">
        <v>387</v>
      </c>
      <c r="G307" s="56">
        <v>117</v>
      </c>
      <c r="H307" s="56" t="s">
        <v>123</v>
      </c>
      <c r="I307" s="56">
        <v>125</v>
      </c>
      <c r="J307" s="1">
        <v>41455</v>
      </c>
      <c r="K307" s="56">
        <v>0</v>
      </c>
      <c r="L307" s="56">
        <v>0</v>
      </c>
      <c r="M307" s="56">
        <v>0</v>
      </c>
    </row>
    <row r="308" spans="1:13" x14ac:dyDescent="0.3">
      <c r="A308" s="56">
        <v>599202</v>
      </c>
      <c r="B308" s="56" t="s">
        <v>357</v>
      </c>
      <c r="C308" s="56" t="s">
        <v>110</v>
      </c>
      <c r="D308" s="56">
        <v>1</v>
      </c>
      <c r="E308" s="56" t="s">
        <v>241</v>
      </c>
      <c r="F308" s="56" t="s">
        <v>387</v>
      </c>
      <c r="G308" s="56">
        <v>118</v>
      </c>
      <c r="H308" s="56" t="s">
        <v>124</v>
      </c>
      <c r="I308" s="56">
        <v>125</v>
      </c>
      <c r="J308" s="1">
        <v>41639</v>
      </c>
      <c r="K308" s="56">
        <v>2297125</v>
      </c>
      <c r="L308" s="56">
        <v>0</v>
      </c>
      <c r="M308" s="56">
        <v>0</v>
      </c>
    </row>
    <row r="309" spans="1:13" x14ac:dyDescent="0.3">
      <c r="A309" s="56">
        <v>599202</v>
      </c>
      <c r="B309" s="56" t="s">
        <v>357</v>
      </c>
      <c r="C309" s="56" t="s">
        <v>110</v>
      </c>
      <c r="D309" s="56">
        <v>1</v>
      </c>
      <c r="E309" s="56" t="s">
        <v>241</v>
      </c>
      <c r="F309" s="56" t="s">
        <v>387</v>
      </c>
      <c r="G309" s="56">
        <v>119</v>
      </c>
      <c r="H309" s="56" t="s">
        <v>125</v>
      </c>
      <c r="I309" s="56">
        <v>125</v>
      </c>
      <c r="J309" s="1">
        <v>41820</v>
      </c>
      <c r="K309" s="56">
        <v>4507243</v>
      </c>
      <c r="L309" s="56">
        <v>1930589</v>
      </c>
      <c r="M309" s="56">
        <v>0</v>
      </c>
    </row>
    <row r="310" spans="1:13" x14ac:dyDescent="0.3">
      <c r="A310" s="56">
        <v>599202</v>
      </c>
      <c r="B310" s="56" t="s">
        <v>357</v>
      </c>
      <c r="C310" s="56" t="s">
        <v>110</v>
      </c>
      <c r="D310" s="56">
        <v>1</v>
      </c>
      <c r="E310" s="56" t="s">
        <v>241</v>
      </c>
      <c r="F310" s="56" t="s">
        <v>387</v>
      </c>
      <c r="G310" s="56">
        <v>120</v>
      </c>
      <c r="H310" s="56" t="s">
        <v>126</v>
      </c>
      <c r="I310" s="56">
        <v>125</v>
      </c>
      <c r="J310" s="1">
        <v>42004</v>
      </c>
      <c r="K310" s="56">
        <v>935194</v>
      </c>
      <c r="L310" s="56">
        <v>3075562</v>
      </c>
      <c r="M310" s="56">
        <v>0</v>
      </c>
    </row>
    <row r="311" spans="1:13" x14ac:dyDescent="0.3">
      <c r="A311" s="56">
        <v>599202</v>
      </c>
      <c r="B311" s="56" t="s">
        <v>357</v>
      </c>
      <c r="C311" s="56" t="s">
        <v>110</v>
      </c>
      <c r="D311" s="56">
        <v>1</v>
      </c>
      <c r="E311" s="56" t="s">
        <v>241</v>
      </c>
      <c r="F311" s="56" t="s">
        <v>387</v>
      </c>
      <c r="G311" s="56">
        <v>121</v>
      </c>
      <c r="H311" s="56" t="s">
        <v>127</v>
      </c>
      <c r="I311" s="56">
        <v>125</v>
      </c>
      <c r="J311" s="1">
        <v>42185</v>
      </c>
      <c r="K311" s="56">
        <v>867244</v>
      </c>
      <c r="L311" s="56">
        <v>4001594</v>
      </c>
      <c r="M311" s="56">
        <v>0</v>
      </c>
    </row>
    <row r="312" spans="1:13" x14ac:dyDescent="0.3">
      <c r="A312" s="56">
        <v>599202</v>
      </c>
      <c r="B312" s="56" t="s">
        <v>357</v>
      </c>
      <c r="C312" s="56" t="s">
        <v>110</v>
      </c>
      <c r="D312" s="56">
        <v>1</v>
      </c>
      <c r="E312" s="56" t="s">
        <v>241</v>
      </c>
      <c r="F312" s="56" t="s">
        <v>387</v>
      </c>
      <c r="G312" s="56">
        <v>122</v>
      </c>
      <c r="H312" s="56" t="s">
        <v>128</v>
      </c>
      <c r="I312" s="56">
        <v>125</v>
      </c>
      <c r="J312" s="1">
        <v>42369</v>
      </c>
      <c r="K312" s="56">
        <v>9038294</v>
      </c>
      <c r="L312" s="56">
        <v>4807944</v>
      </c>
      <c r="M312" s="56">
        <v>0</v>
      </c>
    </row>
    <row r="313" spans="1:13" x14ac:dyDescent="0.3">
      <c r="A313" s="56">
        <v>599202</v>
      </c>
      <c r="B313" s="56" t="s">
        <v>357</v>
      </c>
      <c r="C313" s="56" t="s">
        <v>110</v>
      </c>
      <c r="D313" s="56">
        <v>1</v>
      </c>
      <c r="E313" s="56" t="s">
        <v>241</v>
      </c>
      <c r="F313" s="56" t="s">
        <v>387</v>
      </c>
      <c r="G313" s="56">
        <v>123</v>
      </c>
      <c r="H313" s="56" t="s">
        <v>129</v>
      </c>
      <c r="I313" s="56">
        <v>125</v>
      </c>
      <c r="J313" s="1">
        <v>42551</v>
      </c>
      <c r="K313" s="56">
        <v>0</v>
      </c>
      <c r="L313" s="56">
        <v>6500780</v>
      </c>
      <c r="M313" s="56">
        <v>0</v>
      </c>
    </row>
    <row r="314" spans="1:13" x14ac:dyDescent="0.3">
      <c r="A314" s="56">
        <v>599202</v>
      </c>
      <c r="B314" s="56" t="s">
        <v>357</v>
      </c>
      <c r="C314" s="56" t="s">
        <v>110</v>
      </c>
      <c r="D314" s="56">
        <v>1</v>
      </c>
      <c r="E314" s="56" t="s">
        <v>241</v>
      </c>
      <c r="F314" s="56" t="s">
        <v>387</v>
      </c>
      <c r="G314" s="56">
        <v>124</v>
      </c>
      <c r="H314" s="56" t="s">
        <v>130</v>
      </c>
      <c r="I314" s="56">
        <v>125</v>
      </c>
      <c r="J314" s="1">
        <v>42735</v>
      </c>
      <c r="K314" s="56">
        <v>3266051.88</v>
      </c>
      <c r="L314" s="56">
        <v>7591518</v>
      </c>
      <c r="M314" s="56">
        <v>0</v>
      </c>
    </row>
    <row r="315" spans="1:13" x14ac:dyDescent="0.3">
      <c r="A315" s="56">
        <v>599202</v>
      </c>
      <c r="B315" s="56" t="s">
        <v>357</v>
      </c>
      <c r="C315" s="56" t="s">
        <v>110</v>
      </c>
      <c r="D315" s="56">
        <v>1</v>
      </c>
      <c r="E315" s="56" t="s">
        <v>241</v>
      </c>
      <c r="F315" s="56" t="s">
        <v>387</v>
      </c>
      <c r="G315" s="56">
        <v>125</v>
      </c>
      <c r="H315" s="56" t="s">
        <v>131</v>
      </c>
      <c r="I315" s="56">
        <v>125</v>
      </c>
      <c r="J315" s="1">
        <v>42916</v>
      </c>
      <c r="K315" s="56">
        <v>0</v>
      </c>
      <c r="L315" s="56">
        <v>8162459</v>
      </c>
      <c r="M315" s="56">
        <v>0</v>
      </c>
    </row>
    <row r="316" spans="1:13" x14ac:dyDescent="0.3">
      <c r="A316" s="56">
        <v>599202</v>
      </c>
      <c r="B316" s="56" t="s">
        <v>357</v>
      </c>
      <c r="C316" s="56" t="s">
        <v>110</v>
      </c>
      <c r="D316" s="56">
        <v>1</v>
      </c>
      <c r="E316" s="56" t="s">
        <v>241</v>
      </c>
      <c r="F316" s="56" t="s">
        <v>387</v>
      </c>
      <c r="G316" s="56">
        <v>126</v>
      </c>
      <c r="H316" s="56" t="s">
        <v>852</v>
      </c>
      <c r="I316" s="56">
        <v>125</v>
      </c>
      <c r="J316" s="1">
        <v>43100</v>
      </c>
      <c r="K316" s="56">
        <v>0</v>
      </c>
      <c r="L316" s="56">
        <v>8781635</v>
      </c>
      <c r="M316" s="56">
        <v>0</v>
      </c>
    </row>
    <row r="317" spans="1:13" x14ac:dyDescent="0.3">
      <c r="A317" s="56">
        <v>599202</v>
      </c>
      <c r="B317" s="56" t="s">
        <v>357</v>
      </c>
      <c r="C317" s="56" t="s">
        <v>110</v>
      </c>
      <c r="D317" s="56">
        <v>0</v>
      </c>
      <c r="E317" s="56" t="s">
        <v>241</v>
      </c>
      <c r="F317" s="56" t="s">
        <v>372</v>
      </c>
      <c r="G317" s="56">
        <v>117</v>
      </c>
      <c r="H317" s="56" t="s">
        <v>123</v>
      </c>
      <c r="I317" s="56">
        <v>125</v>
      </c>
      <c r="J317" s="1">
        <v>41455</v>
      </c>
      <c r="K317" s="56">
        <v>0</v>
      </c>
      <c r="L317" s="56">
        <v>0</v>
      </c>
      <c r="M317" s="56">
        <v>0</v>
      </c>
    </row>
    <row r="318" spans="1:13" x14ac:dyDescent="0.3">
      <c r="A318" s="56">
        <v>599202</v>
      </c>
      <c r="B318" s="56" t="s">
        <v>357</v>
      </c>
      <c r="C318" s="56" t="s">
        <v>110</v>
      </c>
      <c r="D318" s="56">
        <v>0</v>
      </c>
      <c r="E318" s="56" t="s">
        <v>241</v>
      </c>
      <c r="F318" s="56" t="s">
        <v>372</v>
      </c>
      <c r="G318" s="56">
        <v>118</v>
      </c>
      <c r="H318" s="56" t="s">
        <v>124</v>
      </c>
      <c r="I318" s="56">
        <v>125</v>
      </c>
      <c r="J318" s="1">
        <v>41639</v>
      </c>
      <c r="K318" s="56">
        <v>1679852</v>
      </c>
      <c r="L318" s="56">
        <v>322225</v>
      </c>
      <c r="M318" s="56">
        <v>0</v>
      </c>
    </row>
    <row r="319" spans="1:13" x14ac:dyDescent="0.3">
      <c r="A319" s="56">
        <v>599202</v>
      </c>
      <c r="B319" s="56" t="s">
        <v>357</v>
      </c>
      <c r="C319" s="56" t="s">
        <v>110</v>
      </c>
      <c r="D319" s="56">
        <v>0</v>
      </c>
      <c r="E319" s="56" t="s">
        <v>241</v>
      </c>
      <c r="F319" s="56" t="s">
        <v>372</v>
      </c>
      <c r="G319" s="56">
        <v>119</v>
      </c>
      <c r="H319" s="56" t="s">
        <v>125</v>
      </c>
      <c r="I319" s="56">
        <v>125</v>
      </c>
      <c r="J319" s="1">
        <v>41820</v>
      </c>
      <c r="K319" s="56">
        <v>2661931</v>
      </c>
      <c r="L319" s="56">
        <v>675191</v>
      </c>
      <c r="M319" s="56">
        <v>0</v>
      </c>
    </row>
    <row r="320" spans="1:13" x14ac:dyDescent="0.3">
      <c r="A320" s="56">
        <v>599202</v>
      </c>
      <c r="B320" s="56" t="s">
        <v>357</v>
      </c>
      <c r="C320" s="56" t="s">
        <v>110</v>
      </c>
      <c r="D320" s="56">
        <v>0</v>
      </c>
      <c r="E320" s="56" t="s">
        <v>241</v>
      </c>
      <c r="F320" s="56" t="s">
        <v>372</v>
      </c>
      <c r="G320" s="56">
        <v>120</v>
      </c>
      <c r="H320" s="56" t="s">
        <v>126</v>
      </c>
      <c r="I320" s="56">
        <v>125</v>
      </c>
      <c r="J320" s="1">
        <v>42004</v>
      </c>
      <c r="K320" s="56">
        <v>1555793</v>
      </c>
      <c r="L320" s="56">
        <v>1060722</v>
      </c>
      <c r="M320" s="56">
        <v>0</v>
      </c>
    </row>
    <row r="321" spans="1:13" x14ac:dyDescent="0.3">
      <c r="A321" s="56">
        <v>599202</v>
      </c>
      <c r="B321" s="56" t="s">
        <v>357</v>
      </c>
      <c r="C321" s="56" t="s">
        <v>110</v>
      </c>
      <c r="D321" s="56">
        <v>0</v>
      </c>
      <c r="E321" s="56" t="s">
        <v>241</v>
      </c>
      <c r="F321" s="56" t="s">
        <v>372</v>
      </c>
      <c r="G321" s="56">
        <v>121</v>
      </c>
      <c r="H321" s="56" t="s">
        <v>127</v>
      </c>
      <c r="I321" s="56">
        <v>125</v>
      </c>
      <c r="J321" s="1">
        <v>42185</v>
      </c>
      <c r="K321" s="56">
        <v>1000457</v>
      </c>
      <c r="L321" s="56">
        <v>1818983</v>
      </c>
      <c r="M321" s="56">
        <v>0</v>
      </c>
    </row>
    <row r="322" spans="1:13" x14ac:dyDescent="0.3">
      <c r="A322" s="56">
        <v>599202</v>
      </c>
      <c r="B322" s="56" t="s">
        <v>357</v>
      </c>
      <c r="C322" s="56" t="s">
        <v>110</v>
      </c>
      <c r="D322" s="56">
        <v>0</v>
      </c>
      <c r="E322" s="56" t="s">
        <v>241</v>
      </c>
      <c r="F322" s="56" t="s">
        <v>372</v>
      </c>
      <c r="G322" s="56">
        <v>122</v>
      </c>
      <c r="H322" s="56" t="s">
        <v>128</v>
      </c>
      <c r="I322" s="56">
        <v>125</v>
      </c>
      <c r="J322" s="1">
        <v>42369</v>
      </c>
      <c r="K322" s="56">
        <v>-1721028.96</v>
      </c>
      <c r="L322" s="56">
        <v>912440</v>
      </c>
      <c r="M322" s="56">
        <v>0</v>
      </c>
    </row>
    <row r="323" spans="1:13" x14ac:dyDescent="0.3">
      <c r="A323" s="56">
        <v>599202</v>
      </c>
      <c r="B323" s="56" t="s">
        <v>357</v>
      </c>
      <c r="C323" s="56" t="s">
        <v>110</v>
      </c>
      <c r="D323" s="56">
        <v>0</v>
      </c>
      <c r="E323" s="56" t="s">
        <v>241</v>
      </c>
      <c r="F323" s="56" t="s">
        <v>372</v>
      </c>
      <c r="G323" s="56">
        <v>123</v>
      </c>
      <c r="H323" s="56" t="s">
        <v>129</v>
      </c>
      <c r="I323" s="56">
        <v>125</v>
      </c>
      <c r="J323" s="1">
        <v>42551</v>
      </c>
      <c r="K323" s="56">
        <v>4963508.09</v>
      </c>
      <c r="L323" s="56">
        <v>1329228</v>
      </c>
      <c r="M323" s="56">
        <v>0</v>
      </c>
    </row>
    <row r="324" spans="1:13" x14ac:dyDescent="0.3">
      <c r="A324" s="56">
        <v>599202</v>
      </c>
      <c r="B324" s="56" t="s">
        <v>357</v>
      </c>
      <c r="C324" s="56" t="s">
        <v>110</v>
      </c>
      <c r="D324" s="56">
        <v>0</v>
      </c>
      <c r="E324" s="56" t="s">
        <v>241</v>
      </c>
      <c r="F324" s="56" t="s">
        <v>372</v>
      </c>
      <c r="G324" s="56">
        <v>124</v>
      </c>
      <c r="H324" s="56" t="s">
        <v>130</v>
      </c>
      <c r="I324" s="56">
        <v>125</v>
      </c>
      <c r="J324" s="1">
        <v>42735</v>
      </c>
      <c r="K324" s="56">
        <v>-43785</v>
      </c>
      <c r="L324" s="56">
        <v>1079488</v>
      </c>
      <c r="M324" s="56">
        <v>0</v>
      </c>
    </row>
    <row r="325" spans="1:13" x14ac:dyDescent="0.3">
      <c r="A325" s="56">
        <v>599202</v>
      </c>
      <c r="B325" s="56" t="s">
        <v>357</v>
      </c>
      <c r="C325" s="56" t="s">
        <v>110</v>
      </c>
      <c r="D325" s="56">
        <v>0</v>
      </c>
      <c r="E325" s="56" t="s">
        <v>241</v>
      </c>
      <c r="F325" s="56" t="s">
        <v>372</v>
      </c>
      <c r="G325" s="56">
        <v>125</v>
      </c>
      <c r="H325" s="56" t="s">
        <v>131</v>
      </c>
      <c r="I325" s="56">
        <v>125</v>
      </c>
      <c r="J325" s="1">
        <v>42916</v>
      </c>
      <c r="K325" s="56">
        <v>0</v>
      </c>
      <c r="L325" s="56">
        <v>736476</v>
      </c>
      <c r="M325" s="56">
        <v>0</v>
      </c>
    </row>
    <row r="326" spans="1:13" x14ac:dyDescent="0.3">
      <c r="A326" s="56">
        <v>599202</v>
      </c>
      <c r="B326" s="56" t="s">
        <v>357</v>
      </c>
      <c r="C326" s="56" t="s">
        <v>110</v>
      </c>
      <c r="D326" s="56">
        <v>0</v>
      </c>
      <c r="E326" s="56" t="s">
        <v>241</v>
      </c>
      <c r="F326" s="56" t="s">
        <v>372</v>
      </c>
      <c r="G326" s="56">
        <v>126</v>
      </c>
      <c r="H326" s="56" t="s">
        <v>852</v>
      </c>
      <c r="I326" s="56">
        <v>125</v>
      </c>
      <c r="J326" s="1">
        <v>43100</v>
      </c>
      <c r="K326" s="56">
        <v>0</v>
      </c>
      <c r="L326" s="56">
        <v>604249</v>
      </c>
      <c r="M326" s="56">
        <v>0</v>
      </c>
    </row>
    <row r="327" spans="1:13" x14ac:dyDescent="0.3">
      <c r="A327" s="56">
        <v>599202</v>
      </c>
      <c r="B327" s="56" t="s">
        <v>357</v>
      </c>
      <c r="C327" s="56" t="s">
        <v>110</v>
      </c>
      <c r="D327" s="56">
        <v>0</v>
      </c>
      <c r="E327" s="56" t="s">
        <v>241</v>
      </c>
      <c r="F327" s="56" t="s">
        <v>379</v>
      </c>
      <c r="G327" s="56">
        <v>117</v>
      </c>
      <c r="H327" s="56" t="s">
        <v>123</v>
      </c>
      <c r="I327" s="56">
        <v>125</v>
      </c>
      <c r="J327" s="1">
        <v>41455</v>
      </c>
      <c r="K327" s="56">
        <v>0</v>
      </c>
      <c r="L327" s="56">
        <v>0</v>
      </c>
      <c r="M327" s="56">
        <v>0</v>
      </c>
    </row>
    <row r="328" spans="1:13" x14ac:dyDescent="0.3">
      <c r="A328" s="56">
        <v>599202</v>
      </c>
      <c r="B328" s="56" t="s">
        <v>357</v>
      </c>
      <c r="C328" s="56" t="s">
        <v>110</v>
      </c>
      <c r="D328" s="56">
        <v>0</v>
      </c>
      <c r="E328" s="56" t="s">
        <v>241</v>
      </c>
      <c r="F328" s="56" t="s">
        <v>379</v>
      </c>
      <c r="G328" s="56">
        <v>118</v>
      </c>
      <c r="H328" s="56" t="s">
        <v>124</v>
      </c>
      <c r="I328" s="56">
        <v>125</v>
      </c>
      <c r="J328" s="1">
        <v>41639</v>
      </c>
      <c r="K328" s="56">
        <v>0</v>
      </c>
      <c r="L328" s="56">
        <v>0</v>
      </c>
      <c r="M328" s="56">
        <v>0</v>
      </c>
    </row>
    <row r="329" spans="1:13" x14ac:dyDescent="0.3">
      <c r="A329" s="56">
        <v>599202</v>
      </c>
      <c r="B329" s="56" t="s">
        <v>357</v>
      </c>
      <c r="C329" s="56" t="s">
        <v>110</v>
      </c>
      <c r="D329" s="56">
        <v>0</v>
      </c>
      <c r="E329" s="56" t="s">
        <v>241</v>
      </c>
      <c r="F329" s="56" t="s">
        <v>379</v>
      </c>
      <c r="G329" s="56">
        <v>119</v>
      </c>
      <c r="H329" s="56" t="s">
        <v>125</v>
      </c>
      <c r="I329" s="56">
        <v>125</v>
      </c>
      <c r="J329" s="1">
        <v>41820</v>
      </c>
      <c r="K329" s="56">
        <v>0</v>
      </c>
      <c r="L329" s="56">
        <v>56250</v>
      </c>
      <c r="M329" s="56">
        <v>0</v>
      </c>
    </row>
    <row r="330" spans="1:13" x14ac:dyDescent="0.3">
      <c r="A330" s="56">
        <v>599202</v>
      </c>
      <c r="B330" s="56" t="s">
        <v>357</v>
      </c>
      <c r="C330" s="56" t="s">
        <v>110</v>
      </c>
      <c r="D330" s="56">
        <v>0</v>
      </c>
      <c r="E330" s="56" t="s">
        <v>241</v>
      </c>
      <c r="F330" s="56" t="s">
        <v>379</v>
      </c>
      <c r="G330" s="56">
        <v>120</v>
      </c>
      <c r="H330" s="56" t="s">
        <v>126</v>
      </c>
      <c r="I330" s="56">
        <v>125</v>
      </c>
      <c r="J330" s="1">
        <v>42004</v>
      </c>
      <c r="K330" s="56">
        <v>0</v>
      </c>
      <c r="L330" s="56">
        <v>301134</v>
      </c>
      <c r="M330" s="56">
        <v>0</v>
      </c>
    </row>
    <row r="331" spans="1:13" x14ac:dyDescent="0.3">
      <c r="A331" s="56">
        <v>599202</v>
      </c>
      <c r="B331" s="56" t="s">
        <v>357</v>
      </c>
      <c r="C331" s="56" t="s">
        <v>110</v>
      </c>
      <c r="D331" s="56">
        <v>0</v>
      </c>
      <c r="E331" s="56" t="s">
        <v>241</v>
      </c>
      <c r="F331" s="56" t="s">
        <v>379</v>
      </c>
      <c r="G331" s="56">
        <v>121</v>
      </c>
      <c r="H331" s="56" t="s">
        <v>127</v>
      </c>
      <c r="I331" s="56">
        <v>125</v>
      </c>
      <c r="J331" s="1">
        <v>42185</v>
      </c>
      <c r="K331" s="56">
        <v>0</v>
      </c>
      <c r="L331" s="56">
        <v>362964</v>
      </c>
      <c r="M331" s="56">
        <v>0</v>
      </c>
    </row>
    <row r="332" spans="1:13" x14ac:dyDescent="0.3">
      <c r="A332" s="56">
        <v>599202</v>
      </c>
      <c r="B332" s="56" t="s">
        <v>357</v>
      </c>
      <c r="C332" s="56" t="s">
        <v>110</v>
      </c>
      <c r="D332" s="56">
        <v>0</v>
      </c>
      <c r="E332" s="56" t="s">
        <v>241</v>
      </c>
      <c r="F332" s="56" t="s">
        <v>379</v>
      </c>
      <c r="G332" s="56">
        <v>122</v>
      </c>
      <c r="H332" s="56" t="s">
        <v>128</v>
      </c>
      <c r="I332" s="56">
        <v>125</v>
      </c>
      <c r="J332" s="1">
        <v>42369</v>
      </c>
      <c r="K332" s="56">
        <v>460053</v>
      </c>
      <c r="L332" s="56">
        <v>305298</v>
      </c>
      <c r="M332" s="56">
        <v>0</v>
      </c>
    </row>
    <row r="333" spans="1:13" x14ac:dyDescent="0.3">
      <c r="A333" s="56">
        <v>599202</v>
      </c>
      <c r="B333" s="56" t="s">
        <v>357</v>
      </c>
      <c r="C333" s="56" t="s">
        <v>110</v>
      </c>
      <c r="D333" s="56">
        <v>0</v>
      </c>
      <c r="E333" s="56" t="s">
        <v>241</v>
      </c>
      <c r="F333" s="56" t="s">
        <v>379</v>
      </c>
      <c r="G333" s="56">
        <v>123</v>
      </c>
      <c r="H333" s="56" t="s">
        <v>129</v>
      </c>
      <c r="I333" s="56">
        <v>125</v>
      </c>
      <c r="J333" s="1">
        <v>42551</v>
      </c>
      <c r="K333" s="56">
        <v>14384237.58</v>
      </c>
      <c r="L333" s="56">
        <v>500786</v>
      </c>
      <c r="M333" s="56">
        <v>0</v>
      </c>
    </row>
    <row r="334" spans="1:13" x14ac:dyDescent="0.3">
      <c r="A334" s="56">
        <v>599202</v>
      </c>
      <c r="B334" s="56" t="s">
        <v>357</v>
      </c>
      <c r="C334" s="56" t="s">
        <v>110</v>
      </c>
      <c r="D334" s="56">
        <v>0</v>
      </c>
      <c r="E334" s="56" t="s">
        <v>241</v>
      </c>
      <c r="F334" s="56" t="s">
        <v>379</v>
      </c>
      <c r="G334" s="56">
        <v>124</v>
      </c>
      <c r="H334" s="56" t="s">
        <v>130</v>
      </c>
      <c r="I334" s="56">
        <v>125</v>
      </c>
      <c r="J334" s="1">
        <v>42735</v>
      </c>
      <c r="K334" s="56">
        <v>-3800919.6</v>
      </c>
      <c r="L334" s="56">
        <v>465489</v>
      </c>
      <c r="M334" s="56">
        <v>0</v>
      </c>
    </row>
    <row r="335" spans="1:13" x14ac:dyDescent="0.3">
      <c r="A335" s="56">
        <v>599202</v>
      </c>
      <c r="B335" s="56" t="s">
        <v>357</v>
      </c>
      <c r="C335" s="56" t="s">
        <v>110</v>
      </c>
      <c r="D335" s="56">
        <v>0</v>
      </c>
      <c r="E335" s="56" t="s">
        <v>241</v>
      </c>
      <c r="F335" s="56" t="s">
        <v>379</v>
      </c>
      <c r="G335" s="56">
        <v>125</v>
      </c>
      <c r="H335" s="56" t="s">
        <v>131</v>
      </c>
      <c r="I335" s="56">
        <v>125</v>
      </c>
      <c r="J335" s="1">
        <v>42916</v>
      </c>
      <c r="K335" s="56">
        <v>0</v>
      </c>
      <c r="L335" s="56">
        <v>386937</v>
      </c>
      <c r="M335" s="56">
        <v>0</v>
      </c>
    </row>
    <row r="336" spans="1:13" x14ac:dyDescent="0.3">
      <c r="A336" s="56">
        <v>599202</v>
      </c>
      <c r="B336" s="56" t="s">
        <v>357</v>
      </c>
      <c r="C336" s="56" t="s">
        <v>110</v>
      </c>
      <c r="D336" s="56">
        <v>0</v>
      </c>
      <c r="E336" s="56" t="s">
        <v>241</v>
      </c>
      <c r="F336" s="56" t="s">
        <v>379</v>
      </c>
      <c r="G336" s="56">
        <v>126</v>
      </c>
      <c r="H336" s="56" t="s">
        <v>852</v>
      </c>
      <c r="I336" s="56">
        <v>125</v>
      </c>
      <c r="J336" s="1">
        <v>43100</v>
      </c>
      <c r="K336" s="56">
        <v>0</v>
      </c>
      <c r="L336" s="56">
        <v>367531</v>
      </c>
      <c r="M336" s="56">
        <v>0</v>
      </c>
    </row>
    <row r="337" spans="1:13" x14ac:dyDescent="0.3">
      <c r="A337" s="56">
        <v>599202</v>
      </c>
      <c r="B337" s="56" t="s">
        <v>357</v>
      </c>
      <c r="C337" s="56" t="s">
        <v>110</v>
      </c>
      <c r="D337" s="56">
        <v>0</v>
      </c>
      <c r="E337" s="56" t="s">
        <v>360</v>
      </c>
      <c r="F337" s="56" t="s">
        <v>386</v>
      </c>
      <c r="G337" s="56">
        <v>119</v>
      </c>
      <c r="H337" s="56" t="s">
        <v>125</v>
      </c>
      <c r="I337" s="56">
        <v>125</v>
      </c>
      <c r="J337" s="1">
        <v>41820</v>
      </c>
      <c r="K337" s="56">
        <v>0</v>
      </c>
      <c r="L337" s="56">
        <v>10</v>
      </c>
      <c r="M337" s="56">
        <v>0</v>
      </c>
    </row>
    <row r="338" spans="1:13" x14ac:dyDescent="0.3">
      <c r="A338" s="56">
        <v>599202</v>
      </c>
      <c r="B338" s="56" t="s">
        <v>357</v>
      </c>
      <c r="C338" s="56" t="s">
        <v>110</v>
      </c>
      <c r="D338" s="56">
        <v>0</v>
      </c>
      <c r="E338" s="56" t="s">
        <v>360</v>
      </c>
      <c r="F338" s="56" t="s">
        <v>386</v>
      </c>
      <c r="G338" s="56">
        <v>120</v>
      </c>
      <c r="H338" s="56" t="s">
        <v>126</v>
      </c>
      <c r="I338" s="56">
        <v>125</v>
      </c>
      <c r="J338" s="1">
        <v>42004</v>
      </c>
      <c r="K338" s="56">
        <v>0</v>
      </c>
      <c r="L338" s="56">
        <v>10</v>
      </c>
      <c r="M338" s="56">
        <v>0</v>
      </c>
    </row>
    <row r="339" spans="1:13" x14ac:dyDescent="0.3">
      <c r="A339" s="56">
        <v>599202</v>
      </c>
      <c r="B339" s="56" t="s">
        <v>357</v>
      </c>
      <c r="C339" s="56" t="s">
        <v>110</v>
      </c>
      <c r="D339" s="56">
        <v>0</v>
      </c>
      <c r="E339" s="56" t="s">
        <v>360</v>
      </c>
      <c r="F339" s="56" t="s">
        <v>386</v>
      </c>
      <c r="G339" s="56">
        <v>121</v>
      </c>
      <c r="H339" s="56" t="s">
        <v>127</v>
      </c>
      <c r="I339" s="56">
        <v>125</v>
      </c>
      <c r="J339" s="1">
        <v>42185</v>
      </c>
      <c r="K339" s="56">
        <v>1.2</v>
      </c>
      <c r="L339" s="56">
        <v>10</v>
      </c>
      <c r="M339" s="56">
        <v>0</v>
      </c>
    </row>
    <row r="340" spans="1:13" x14ac:dyDescent="0.3">
      <c r="A340" s="56">
        <v>599202</v>
      </c>
      <c r="B340" s="56" t="s">
        <v>357</v>
      </c>
      <c r="C340" s="56" t="s">
        <v>110</v>
      </c>
      <c r="D340" s="56">
        <v>0</v>
      </c>
      <c r="E340" s="56" t="s">
        <v>360</v>
      </c>
      <c r="F340" s="56" t="s">
        <v>386</v>
      </c>
      <c r="G340" s="56">
        <v>122</v>
      </c>
      <c r="H340" s="56" t="s">
        <v>128</v>
      </c>
      <c r="I340" s="56">
        <v>125</v>
      </c>
      <c r="J340" s="1">
        <v>42369</v>
      </c>
      <c r="K340" s="56">
        <v>6.36</v>
      </c>
      <c r="L340" s="56">
        <v>10</v>
      </c>
      <c r="M340" s="56">
        <v>0</v>
      </c>
    </row>
    <row r="341" spans="1:13" x14ac:dyDescent="0.3">
      <c r="A341" s="56">
        <v>599202</v>
      </c>
      <c r="B341" s="56" t="s">
        <v>357</v>
      </c>
      <c r="C341" s="56" t="s">
        <v>110</v>
      </c>
      <c r="D341" s="56">
        <v>0</v>
      </c>
      <c r="E341" s="56" t="s">
        <v>360</v>
      </c>
      <c r="F341" s="56" t="s">
        <v>386</v>
      </c>
      <c r="G341" s="56">
        <v>123</v>
      </c>
      <c r="H341" s="56" t="s">
        <v>129</v>
      </c>
      <c r="I341" s="56">
        <v>125</v>
      </c>
      <c r="J341" s="1">
        <v>42551</v>
      </c>
      <c r="K341" s="56">
        <v>2.6</v>
      </c>
      <c r="L341" s="56">
        <v>10</v>
      </c>
      <c r="M341" s="56">
        <v>0</v>
      </c>
    </row>
    <row r="342" spans="1:13" x14ac:dyDescent="0.3">
      <c r="A342" s="56">
        <v>599202</v>
      </c>
      <c r="B342" s="56" t="s">
        <v>357</v>
      </c>
      <c r="C342" s="56" t="s">
        <v>110</v>
      </c>
      <c r="D342" s="56">
        <v>0</v>
      </c>
      <c r="E342" s="56" t="s">
        <v>360</v>
      </c>
      <c r="F342" s="56" t="s">
        <v>386</v>
      </c>
      <c r="G342" s="56">
        <v>124</v>
      </c>
      <c r="H342" s="56" t="s">
        <v>130</v>
      </c>
      <c r="I342" s="56">
        <v>125</v>
      </c>
      <c r="J342" s="1">
        <v>42735</v>
      </c>
      <c r="K342" s="56">
        <v>12.3</v>
      </c>
      <c r="L342" s="56">
        <v>10</v>
      </c>
      <c r="M342" s="56">
        <v>0</v>
      </c>
    </row>
    <row r="343" spans="1:13" x14ac:dyDescent="0.3">
      <c r="A343" s="56">
        <v>599202</v>
      </c>
      <c r="B343" s="56" t="s">
        <v>357</v>
      </c>
      <c r="C343" s="56" t="s">
        <v>110</v>
      </c>
      <c r="D343" s="56">
        <v>0</v>
      </c>
      <c r="E343" s="56" t="s">
        <v>360</v>
      </c>
      <c r="F343" s="56" t="s">
        <v>386</v>
      </c>
      <c r="G343" s="56">
        <v>125</v>
      </c>
      <c r="H343" s="56" t="s">
        <v>131</v>
      </c>
      <c r="I343" s="56">
        <v>125</v>
      </c>
      <c r="J343" s="1">
        <v>42916</v>
      </c>
      <c r="K343" s="56">
        <v>0</v>
      </c>
      <c r="L343" s="56">
        <v>10</v>
      </c>
      <c r="M343" s="56">
        <v>0</v>
      </c>
    </row>
    <row r="344" spans="1:13" x14ac:dyDescent="0.3">
      <c r="A344" s="56">
        <v>599202</v>
      </c>
      <c r="B344" s="56" t="s">
        <v>357</v>
      </c>
      <c r="C344" s="56" t="s">
        <v>110</v>
      </c>
      <c r="D344" s="56">
        <v>0</v>
      </c>
      <c r="E344" s="56" t="s">
        <v>360</v>
      </c>
      <c r="F344" s="56" t="s">
        <v>386</v>
      </c>
      <c r="G344" s="56">
        <v>126</v>
      </c>
      <c r="H344" s="56" t="s">
        <v>852</v>
      </c>
      <c r="I344" s="56">
        <v>125</v>
      </c>
      <c r="J344" s="1">
        <v>43100</v>
      </c>
      <c r="K344" s="56">
        <v>0</v>
      </c>
      <c r="L344" s="56">
        <v>10</v>
      </c>
      <c r="M344" s="56">
        <v>0</v>
      </c>
    </row>
    <row r="345" spans="1:13" x14ac:dyDescent="0.3">
      <c r="A345" s="56">
        <v>599202</v>
      </c>
      <c r="B345" s="56" t="s">
        <v>357</v>
      </c>
      <c r="C345" s="56" t="s">
        <v>110</v>
      </c>
      <c r="D345" s="56">
        <v>0</v>
      </c>
      <c r="E345" s="56" t="s">
        <v>360</v>
      </c>
      <c r="F345" s="56" t="s">
        <v>490</v>
      </c>
      <c r="G345" s="56">
        <v>117</v>
      </c>
      <c r="H345" s="56" t="s">
        <v>123</v>
      </c>
      <c r="I345" s="56">
        <v>125</v>
      </c>
      <c r="J345" s="1">
        <v>41455</v>
      </c>
      <c r="K345" s="56">
        <v>0</v>
      </c>
      <c r="L345" s="56">
        <v>0</v>
      </c>
      <c r="M345" s="56">
        <v>0</v>
      </c>
    </row>
    <row r="346" spans="1:13" x14ac:dyDescent="0.3">
      <c r="A346" s="56">
        <v>599202</v>
      </c>
      <c r="B346" s="56" t="s">
        <v>357</v>
      </c>
      <c r="C346" s="56" t="s">
        <v>110</v>
      </c>
      <c r="D346" s="56">
        <v>0</v>
      </c>
      <c r="E346" s="56" t="s">
        <v>360</v>
      </c>
      <c r="F346" s="56" t="s">
        <v>490</v>
      </c>
      <c r="G346" s="56">
        <v>118</v>
      </c>
      <c r="H346" s="56" t="s">
        <v>124</v>
      </c>
      <c r="I346" s="56">
        <v>125</v>
      </c>
      <c r="J346" s="1">
        <v>41639</v>
      </c>
      <c r="K346" s="56">
        <v>300</v>
      </c>
      <c r="L346" s="56">
        <v>95</v>
      </c>
      <c r="M346" s="56">
        <v>0</v>
      </c>
    </row>
    <row r="347" spans="1:13" x14ac:dyDescent="0.3">
      <c r="A347" s="56">
        <v>599202</v>
      </c>
      <c r="B347" s="56" t="s">
        <v>357</v>
      </c>
      <c r="C347" s="56" t="s">
        <v>110</v>
      </c>
      <c r="D347" s="56">
        <v>0</v>
      </c>
      <c r="E347" s="56" t="s">
        <v>360</v>
      </c>
      <c r="F347" s="56" t="s">
        <v>490</v>
      </c>
      <c r="G347" s="56">
        <v>119</v>
      </c>
      <c r="H347" s="56" t="s">
        <v>125</v>
      </c>
      <c r="I347" s="56">
        <v>125</v>
      </c>
      <c r="J347" s="1">
        <v>41820</v>
      </c>
      <c r="K347" s="56">
        <v>1308</v>
      </c>
      <c r="L347" s="56">
        <v>645</v>
      </c>
      <c r="M347" s="56">
        <v>0</v>
      </c>
    </row>
    <row r="348" spans="1:13" x14ac:dyDescent="0.3">
      <c r="A348" s="56">
        <v>599202</v>
      </c>
      <c r="B348" s="56" t="s">
        <v>357</v>
      </c>
      <c r="C348" s="56" t="s">
        <v>110</v>
      </c>
      <c r="D348" s="56">
        <v>0</v>
      </c>
      <c r="E348" s="56" t="s">
        <v>360</v>
      </c>
      <c r="F348" s="56" t="s">
        <v>490</v>
      </c>
      <c r="G348" s="56">
        <v>120</v>
      </c>
      <c r="H348" s="56" t="s">
        <v>126</v>
      </c>
      <c r="I348" s="56">
        <v>125</v>
      </c>
      <c r="J348" s="1">
        <v>42004</v>
      </c>
      <c r="K348" s="56">
        <v>4451</v>
      </c>
      <c r="L348" s="56">
        <v>1489</v>
      </c>
      <c r="M348" s="56">
        <v>0</v>
      </c>
    </row>
    <row r="349" spans="1:13" x14ac:dyDescent="0.3">
      <c r="A349" s="56">
        <v>599202</v>
      </c>
      <c r="B349" s="56" t="s">
        <v>357</v>
      </c>
      <c r="C349" s="56" t="s">
        <v>110</v>
      </c>
      <c r="D349" s="56">
        <v>0</v>
      </c>
      <c r="E349" s="56" t="s">
        <v>360</v>
      </c>
      <c r="F349" s="56" t="s">
        <v>490</v>
      </c>
      <c r="G349" s="56">
        <v>121</v>
      </c>
      <c r="H349" s="56" t="s">
        <v>127</v>
      </c>
      <c r="I349" s="56">
        <v>125</v>
      </c>
      <c r="J349" s="1">
        <v>42185</v>
      </c>
      <c r="K349" s="56">
        <v>3569</v>
      </c>
      <c r="L349" s="56">
        <v>2624</v>
      </c>
      <c r="M349" s="56">
        <v>0</v>
      </c>
    </row>
    <row r="350" spans="1:13" x14ac:dyDescent="0.3">
      <c r="A350" s="56">
        <v>599202</v>
      </c>
      <c r="B350" s="56" t="s">
        <v>357</v>
      </c>
      <c r="C350" s="56" t="s">
        <v>110</v>
      </c>
      <c r="D350" s="56">
        <v>0</v>
      </c>
      <c r="E350" s="56" t="s">
        <v>360</v>
      </c>
      <c r="F350" s="56" t="s">
        <v>490</v>
      </c>
      <c r="G350" s="56">
        <v>122</v>
      </c>
      <c r="H350" s="56" t="s">
        <v>128</v>
      </c>
      <c r="I350" s="56">
        <v>125</v>
      </c>
      <c r="J350" s="1">
        <v>42369</v>
      </c>
      <c r="K350" s="56">
        <v>4515</v>
      </c>
      <c r="L350" s="56">
        <v>4087</v>
      </c>
      <c r="M350" s="56">
        <v>0</v>
      </c>
    </row>
    <row r="351" spans="1:13" x14ac:dyDescent="0.3">
      <c r="A351" s="56">
        <v>599202</v>
      </c>
      <c r="B351" s="56" t="s">
        <v>357</v>
      </c>
      <c r="C351" s="56" t="s">
        <v>110</v>
      </c>
      <c r="D351" s="56">
        <v>0</v>
      </c>
      <c r="E351" s="56" t="s">
        <v>360</v>
      </c>
      <c r="F351" s="56" t="s">
        <v>490</v>
      </c>
      <c r="G351" s="56">
        <v>123</v>
      </c>
      <c r="H351" s="56" t="s">
        <v>129</v>
      </c>
      <c r="I351" s="56">
        <v>125</v>
      </c>
      <c r="J351" s="1">
        <v>42551</v>
      </c>
      <c r="K351" s="56">
        <v>5233</v>
      </c>
      <c r="L351" s="56">
        <v>5756</v>
      </c>
      <c r="M351" s="56">
        <v>0</v>
      </c>
    </row>
    <row r="352" spans="1:13" x14ac:dyDescent="0.3">
      <c r="A352" s="56">
        <v>599202</v>
      </c>
      <c r="B352" s="56" t="s">
        <v>357</v>
      </c>
      <c r="C352" s="56" t="s">
        <v>110</v>
      </c>
      <c r="D352" s="56">
        <v>0</v>
      </c>
      <c r="E352" s="56" t="s">
        <v>360</v>
      </c>
      <c r="F352" s="56" t="s">
        <v>490</v>
      </c>
      <c r="G352" s="56">
        <v>124</v>
      </c>
      <c r="H352" s="56" t="s">
        <v>130</v>
      </c>
      <c r="I352" s="56">
        <v>125</v>
      </c>
      <c r="J352" s="1">
        <v>42735</v>
      </c>
      <c r="K352" s="56">
        <v>5855</v>
      </c>
      <c r="L352" s="56">
        <v>5562</v>
      </c>
      <c r="M352" s="56">
        <v>0</v>
      </c>
    </row>
    <row r="353" spans="1:13" x14ac:dyDescent="0.3">
      <c r="A353" s="56">
        <v>599202</v>
      </c>
      <c r="B353" s="56" t="s">
        <v>357</v>
      </c>
      <c r="C353" s="56" t="s">
        <v>110</v>
      </c>
      <c r="D353" s="56">
        <v>0</v>
      </c>
      <c r="E353" s="56" t="s">
        <v>360</v>
      </c>
      <c r="F353" s="56" t="s">
        <v>490</v>
      </c>
      <c r="G353" s="56">
        <v>125</v>
      </c>
      <c r="H353" s="56" t="s">
        <v>131</v>
      </c>
      <c r="I353" s="56">
        <v>125</v>
      </c>
      <c r="J353" s="1">
        <v>42916</v>
      </c>
      <c r="K353" s="56">
        <v>0</v>
      </c>
      <c r="L353" s="56">
        <v>8631</v>
      </c>
      <c r="M353" s="56">
        <v>0</v>
      </c>
    </row>
    <row r="354" spans="1:13" x14ac:dyDescent="0.3">
      <c r="A354" s="56">
        <v>599202</v>
      </c>
      <c r="B354" s="56" t="s">
        <v>357</v>
      </c>
      <c r="C354" s="56" t="s">
        <v>110</v>
      </c>
      <c r="D354" s="56">
        <v>0</v>
      </c>
      <c r="E354" s="56" t="s">
        <v>360</v>
      </c>
      <c r="F354" s="56" t="s">
        <v>490</v>
      </c>
      <c r="G354" s="56">
        <v>126</v>
      </c>
      <c r="H354" s="56" t="s">
        <v>852</v>
      </c>
      <c r="I354" s="56">
        <v>125</v>
      </c>
      <c r="J354" s="1">
        <v>43100</v>
      </c>
      <c r="K354" s="56">
        <v>0</v>
      </c>
      <c r="L354" s="56">
        <v>9522</v>
      </c>
      <c r="M354" s="56">
        <v>0</v>
      </c>
    </row>
    <row r="355" spans="1:13" x14ac:dyDescent="0.3">
      <c r="A355" s="56">
        <v>599202</v>
      </c>
      <c r="B355" s="56" t="s">
        <v>357</v>
      </c>
      <c r="C355" s="56" t="s">
        <v>110</v>
      </c>
      <c r="D355" s="56">
        <v>0</v>
      </c>
      <c r="E355" s="56" t="s">
        <v>360</v>
      </c>
      <c r="F355" s="56" t="s">
        <v>375</v>
      </c>
      <c r="G355" s="56">
        <v>117</v>
      </c>
      <c r="H355" s="56" t="s">
        <v>123</v>
      </c>
      <c r="I355" s="56">
        <v>125</v>
      </c>
      <c r="J355" s="1">
        <v>41455</v>
      </c>
      <c r="K355" s="56">
        <v>0</v>
      </c>
      <c r="L355" s="56">
        <v>0</v>
      </c>
      <c r="M355" s="56">
        <v>0</v>
      </c>
    </row>
    <row r="356" spans="1:13" x14ac:dyDescent="0.3">
      <c r="A356" s="56">
        <v>599202</v>
      </c>
      <c r="B356" s="56" t="s">
        <v>357</v>
      </c>
      <c r="C356" s="56" t="s">
        <v>110</v>
      </c>
      <c r="D356" s="56">
        <v>0</v>
      </c>
      <c r="E356" s="56" t="s">
        <v>360</v>
      </c>
      <c r="F356" s="56" t="s">
        <v>375</v>
      </c>
      <c r="G356" s="56">
        <v>118</v>
      </c>
      <c r="H356" s="56" t="s">
        <v>124</v>
      </c>
      <c r="I356" s="56">
        <v>125</v>
      </c>
      <c r="J356" s="1">
        <v>41639</v>
      </c>
      <c r="K356" s="56">
        <v>300</v>
      </c>
      <c r="L356" s="56">
        <v>33</v>
      </c>
      <c r="M356" s="56">
        <v>0</v>
      </c>
    </row>
    <row r="357" spans="1:13" x14ac:dyDescent="0.3">
      <c r="A357" s="56">
        <v>599202</v>
      </c>
      <c r="B357" s="56" t="s">
        <v>357</v>
      </c>
      <c r="C357" s="56" t="s">
        <v>110</v>
      </c>
      <c r="D357" s="56">
        <v>0</v>
      </c>
      <c r="E357" s="56" t="s">
        <v>360</v>
      </c>
      <c r="F357" s="56" t="s">
        <v>375</v>
      </c>
      <c r="G357" s="56">
        <v>119</v>
      </c>
      <c r="H357" s="56" t="s">
        <v>125</v>
      </c>
      <c r="I357" s="56">
        <v>125</v>
      </c>
      <c r="J357" s="1">
        <v>41820</v>
      </c>
      <c r="K357" s="56">
        <v>1036</v>
      </c>
      <c r="L357" s="56">
        <v>429</v>
      </c>
      <c r="M357" s="56">
        <v>0</v>
      </c>
    </row>
    <row r="358" spans="1:13" x14ac:dyDescent="0.3">
      <c r="A358" s="56">
        <v>599202</v>
      </c>
      <c r="B358" s="56" t="s">
        <v>357</v>
      </c>
      <c r="C358" s="56" t="s">
        <v>110</v>
      </c>
      <c r="D358" s="56">
        <v>0</v>
      </c>
      <c r="E358" s="56" t="s">
        <v>360</v>
      </c>
      <c r="F358" s="56" t="s">
        <v>375</v>
      </c>
      <c r="G358" s="56">
        <v>120</v>
      </c>
      <c r="H358" s="56" t="s">
        <v>126</v>
      </c>
      <c r="I358" s="56">
        <v>125</v>
      </c>
      <c r="J358" s="1">
        <v>42004</v>
      </c>
      <c r="K358" s="56">
        <v>348</v>
      </c>
      <c r="L358" s="56">
        <v>778</v>
      </c>
      <c r="M358" s="56">
        <v>0</v>
      </c>
    </row>
    <row r="359" spans="1:13" x14ac:dyDescent="0.3">
      <c r="A359" s="56">
        <v>599202</v>
      </c>
      <c r="B359" s="56" t="s">
        <v>357</v>
      </c>
      <c r="C359" s="56" t="s">
        <v>110</v>
      </c>
      <c r="D359" s="56">
        <v>0</v>
      </c>
      <c r="E359" s="56" t="s">
        <v>360</v>
      </c>
      <c r="F359" s="56" t="s">
        <v>375</v>
      </c>
      <c r="G359" s="56">
        <v>121</v>
      </c>
      <c r="H359" s="56" t="s">
        <v>127</v>
      </c>
      <c r="I359" s="56">
        <v>125</v>
      </c>
      <c r="J359" s="1">
        <v>42185</v>
      </c>
      <c r="K359" s="56">
        <v>514</v>
      </c>
      <c r="L359" s="56">
        <v>1199</v>
      </c>
      <c r="M359" s="56">
        <v>0</v>
      </c>
    </row>
    <row r="360" spans="1:13" x14ac:dyDescent="0.3">
      <c r="A360" s="56">
        <v>599202</v>
      </c>
      <c r="B360" s="56" t="s">
        <v>357</v>
      </c>
      <c r="C360" s="56" t="s">
        <v>110</v>
      </c>
      <c r="D360" s="56">
        <v>0</v>
      </c>
      <c r="E360" s="56" t="s">
        <v>360</v>
      </c>
      <c r="F360" s="56" t="s">
        <v>375</v>
      </c>
      <c r="G360" s="56">
        <v>122</v>
      </c>
      <c r="H360" s="56" t="s">
        <v>128</v>
      </c>
      <c r="I360" s="56">
        <v>125</v>
      </c>
      <c r="J360" s="1">
        <v>42369</v>
      </c>
      <c r="K360" s="56">
        <v>6565</v>
      </c>
      <c r="L360" s="56">
        <v>1736</v>
      </c>
      <c r="M360" s="56">
        <v>0</v>
      </c>
    </row>
    <row r="361" spans="1:13" x14ac:dyDescent="0.3">
      <c r="A361" s="56">
        <v>599202</v>
      </c>
      <c r="B361" s="56" t="s">
        <v>357</v>
      </c>
      <c r="C361" s="56" t="s">
        <v>110</v>
      </c>
      <c r="D361" s="56">
        <v>0</v>
      </c>
      <c r="E361" s="56" t="s">
        <v>360</v>
      </c>
      <c r="F361" s="56" t="s">
        <v>375</v>
      </c>
      <c r="G361" s="56">
        <v>123</v>
      </c>
      <c r="H361" s="56" t="s">
        <v>129</v>
      </c>
      <c r="I361" s="56">
        <v>125</v>
      </c>
      <c r="J361" s="1">
        <v>42551</v>
      </c>
      <c r="K361" s="56">
        <v>0</v>
      </c>
      <c r="L361" s="56">
        <v>2262</v>
      </c>
      <c r="M361" s="56">
        <v>0</v>
      </c>
    </row>
    <row r="362" spans="1:13" x14ac:dyDescent="0.3">
      <c r="A362" s="56">
        <v>599202</v>
      </c>
      <c r="B362" s="56" t="s">
        <v>357</v>
      </c>
      <c r="C362" s="56" t="s">
        <v>110</v>
      </c>
      <c r="D362" s="56">
        <v>0</v>
      </c>
      <c r="E362" s="56" t="s">
        <v>360</v>
      </c>
      <c r="F362" s="56" t="s">
        <v>375</v>
      </c>
      <c r="G362" s="56">
        <v>124</v>
      </c>
      <c r="H362" s="56" t="s">
        <v>130</v>
      </c>
      <c r="I362" s="56">
        <v>125</v>
      </c>
      <c r="J362" s="1">
        <v>42735</v>
      </c>
      <c r="K362" s="56">
        <v>615</v>
      </c>
      <c r="L362" s="56">
        <v>2786</v>
      </c>
      <c r="M362" s="56">
        <v>0</v>
      </c>
    </row>
    <row r="363" spans="1:13" x14ac:dyDescent="0.3">
      <c r="A363" s="56">
        <v>599202</v>
      </c>
      <c r="B363" s="56" t="s">
        <v>357</v>
      </c>
      <c r="C363" s="56" t="s">
        <v>110</v>
      </c>
      <c r="D363" s="56">
        <v>0</v>
      </c>
      <c r="E363" s="56" t="s">
        <v>360</v>
      </c>
      <c r="F363" s="56" t="s">
        <v>375</v>
      </c>
      <c r="G363" s="56">
        <v>125</v>
      </c>
      <c r="H363" s="56" t="s">
        <v>131</v>
      </c>
      <c r="I363" s="56">
        <v>125</v>
      </c>
      <c r="J363" s="1">
        <v>42916</v>
      </c>
      <c r="K363" s="56">
        <v>0</v>
      </c>
      <c r="L363" s="56">
        <v>2644</v>
      </c>
      <c r="M363" s="56">
        <v>0</v>
      </c>
    </row>
    <row r="364" spans="1:13" x14ac:dyDescent="0.3">
      <c r="A364" s="56">
        <v>599202</v>
      </c>
      <c r="B364" s="56" t="s">
        <v>357</v>
      </c>
      <c r="C364" s="56" t="s">
        <v>110</v>
      </c>
      <c r="D364" s="56">
        <v>0</v>
      </c>
      <c r="E364" s="56" t="s">
        <v>360</v>
      </c>
      <c r="F364" s="56" t="s">
        <v>375</v>
      </c>
      <c r="G364" s="56">
        <v>126</v>
      </c>
      <c r="H364" s="56" t="s">
        <v>852</v>
      </c>
      <c r="I364" s="56">
        <v>125</v>
      </c>
      <c r="J364" s="1">
        <v>43100</v>
      </c>
      <c r="K364" s="56">
        <v>0</v>
      </c>
      <c r="L364" s="56">
        <v>3366</v>
      </c>
      <c r="M364" s="56">
        <v>0</v>
      </c>
    </row>
    <row r="365" spans="1:13" x14ac:dyDescent="0.3">
      <c r="A365" s="56">
        <v>599202</v>
      </c>
      <c r="B365" s="56" t="s">
        <v>357</v>
      </c>
      <c r="C365" s="56" t="s">
        <v>188</v>
      </c>
      <c r="D365" s="56">
        <v>1</v>
      </c>
      <c r="E365" s="56" t="s">
        <v>360</v>
      </c>
      <c r="F365" s="56" t="s">
        <v>447</v>
      </c>
      <c r="G365" s="56">
        <v>119</v>
      </c>
      <c r="H365" s="56" t="s">
        <v>125</v>
      </c>
      <c r="I365" s="56">
        <v>125</v>
      </c>
      <c r="J365" s="1">
        <v>41820</v>
      </c>
      <c r="K365" s="56">
        <v>1</v>
      </c>
      <c r="L365" s="56">
        <v>1</v>
      </c>
      <c r="M365" s="56">
        <v>0</v>
      </c>
    </row>
    <row r="366" spans="1:13" x14ac:dyDescent="0.3">
      <c r="A366" s="56">
        <v>599202</v>
      </c>
      <c r="B366" s="56" t="s">
        <v>357</v>
      </c>
      <c r="C366" s="56" t="s">
        <v>188</v>
      </c>
      <c r="D366" s="56">
        <v>1</v>
      </c>
      <c r="E366" s="56" t="s">
        <v>360</v>
      </c>
      <c r="F366" s="56" t="s">
        <v>447</v>
      </c>
      <c r="G366" s="56">
        <v>120</v>
      </c>
      <c r="H366" s="56" t="s">
        <v>126</v>
      </c>
      <c r="I366" s="56">
        <v>125</v>
      </c>
      <c r="J366" s="1">
        <v>42004</v>
      </c>
      <c r="K366" s="56">
        <v>0</v>
      </c>
      <c r="L366" s="56">
        <v>0</v>
      </c>
      <c r="M366" s="56">
        <v>0</v>
      </c>
    </row>
    <row r="367" spans="1:13" x14ac:dyDescent="0.3">
      <c r="A367" s="56">
        <v>599202</v>
      </c>
      <c r="B367" s="56" t="s">
        <v>357</v>
      </c>
      <c r="C367" s="56" t="s">
        <v>188</v>
      </c>
      <c r="D367" s="56">
        <v>1</v>
      </c>
      <c r="E367" s="56" t="s">
        <v>360</v>
      </c>
      <c r="F367" s="56" t="s">
        <v>447</v>
      </c>
      <c r="G367" s="56">
        <v>124</v>
      </c>
      <c r="H367" s="56" t="s">
        <v>130</v>
      </c>
      <c r="I367" s="56">
        <v>125</v>
      </c>
      <c r="J367" s="1">
        <v>42734</v>
      </c>
      <c r="K367" s="56">
        <v>0</v>
      </c>
      <c r="L367" s="56">
        <v>0</v>
      </c>
      <c r="M367" s="56">
        <v>0</v>
      </c>
    </row>
    <row r="368" spans="1:13" x14ac:dyDescent="0.3">
      <c r="A368" s="56">
        <v>599202</v>
      </c>
      <c r="B368" s="56" t="s">
        <v>357</v>
      </c>
      <c r="C368" s="56" t="s">
        <v>110</v>
      </c>
      <c r="D368" s="56">
        <v>1</v>
      </c>
      <c r="E368" s="56" t="s">
        <v>360</v>
      </c>
      <c r="F368" s="56" t="s">
        <v>253</v>
      </c>
      <c r="G368" s="56">
        <v>117</v>
      </c>
      <c r="H368" s="56" t="s">
        <v>123</v>
      </c>
      <c r="I368" s="56">
        <v>125</v>
      </c>
      <c r="J368" s="1">
        <v>41455</v>
      </c>
      <c r="K368" s="56">
        <v>0</v>
      </c>
      <c r="L368" s="56">
        <v>0</v>
      </c>
      <c r="M368" s="56">
        <v>0</v>
      </c>
    </row>
    <row r="369" spans="1:13" x14ac:dyDescent="0.3">
      <c r="A369" s="56">
        <v>599202</v>
      </c>
      <c r="B369" s="56" t="s">
        <v>357</v>
      </c>
      <c r="C369" s="56" t="s">
        <v>110</v>
      </c>
      <c r="D369" s="56">
        <v>1</v>
      </c>
      <c r="E369" s="56" t="s">
        <v>360</v>
      </c>
      <c r="F369" s="56" t="s">
        <v>253</v>
      </c>
      <c r="G369" s="56">
        <v>118</v>
      </c>
      <c r="H369" s="56" t="s">
        <v>124</v>
      </c>
      <c r="I369" s="56">
        <v>125</v>
      </c>
      <c r="J369" s="1">
        <v>41639</v>
      </c>
      <c r="K369" s="56">
        <v>0</v>
      </c>
      <c r="L369" s="56">
        <v>0</v>
      </c>
      <c r="M369" s="56">
        <v>0</v>
      </c>
    </row>
    <row r="370" spans="1:13" x14ac:dyDescent="0.3">
      <c r="A370" s="56">
        <v>599202</v>
      </c>
      <c r="B370" s="56" t="s">
        <v>357</v>
      </c>
      <c r="C370" s="56" t="s">
        <v>110</v>
      </c>
      <c r="D370" s="56">
        <v>1</v>
      </c>
      <c r="E370" s="56" t="s">
        <v>360</v>
      </c>
      <c r="F370" s="56" t="s">
        <v>253</v>
      </c>
      <c r="G370" s="56">
        <v>119</v>
      </c>
      <c r="H370" s="56" t="s">
        <v>125</v>
      </c>
      <c r="I370" s="56">
        <v>125</v>
      </c>
      <c r="J370" s="1">
        <v>41820</v>
      </c>
      <c r="K370" s="56">
        <v>0</v>
      </c>
      <c r="L370" s="56">
        <v>0</v>
      </c>
      <c r="M370" s="56">
        <v>0</v>
      </c>
    </row>
    <row r="371" spans="1:13" x14ac:dyDescent="0.3">
      <c r="A371" s="56">
        <v>599202</v>
      </c>
      <c r="B371" s="56" t="s">
        <v>357</v>
      </c>
      <c r="C371" s="56" t="s">
        <v>110</v>
      </c>
      <c r="D371" s="56">
        <v>1</v>
      </c>
      <c r="E371" s="56" t="s">
        <v>360</v>
      </c>
      <c r="F371" s="56" t="s">
        <v>253</v>
      </c>
      <c r="G371" s="56">
        <v>120</v>
      </c>
      <c r="H371" s="56" t="s">
        <v>126</v>
      </c>
      <c r="I371" s="56">
        <v>125</v>
      </c>
      <c r="J371" s="1">
        <v>42004</v>
      </c>
      <c r="K371" s="56">
        <v>1</v>
      </c>
      <c r="L371" s="56">
        <v>0</v>
      </c>
      <c r="M371" s="56">
        <v>0</v>
      </c>
    </row>
    <row r="372" spans="1:13" x14ac:dyDescent="0.3">
      <c r="A372" s="56">
        <v>599202</v>
      </c>
      <c r="B372" s="56" t="s">
        <v>357</v>
      </c>
      <c r="C372" s="56" t="s">
        <v>110</v>
      </c>
      <c r="D372" s="56">
        <v>1</v>
      </c>
      <c r="E372" s="56" t="s">
        <v>360</v>
      </c>
      <c r="F372" s="56" t="s">
        <v>253</v>
      </c>
      <c r="G372" s="56">
        <v>121</v>
      </c>
      <c r="H372" s="56" t="s">
        <v>127</v>
      </c>
      <c r="I372" s="56">
        <v>125</v>
      </c>
      <c r="J372" s="1">
        <v>42094</v>
      </c>
      <c r="K372" s="56">
        <v>0</v>
      </c>
      <c r="L372" s="56">
        <v>1</v>
      </c>
      <c r="M372" s="56">
        <v>0</v>
      </c>
    </row>
    <row r="373" spans="1:13" x14ac:dyDescent="0.3">
      <c r="A373" s="56">
        <v>599202</v>
      </c>
      <c r="B373" s="56" t="s">
        <v>357</v>
      </c>
      <c r="C373" s="56" t="s">
        <v>110</v>
      </c>
      <c r="D373" s="56">
        <v>1</v>
      </c>
      <c r="E373" s="56" t="s">
        <v>360</v>
      </c>
      <c r="F373" s="56" t="s">
        <v>253</v>
      </c>
      <c r="G373" s="56">
        <v>124</v>
      </c>
      <c r="H373" s="56" t="s">
        <v>130</v>
      </c>
      <c r="I373" s="56">
        <v>125</v>
      </c>
      <c r="J373" s="1">
        <v>42734</v>
      </c>
      <c r="K373" s="56">
        <v>0</v>
      </c>
      <c r="L373" s="56">
        <v>0</v>
      </c>
      <c r="M373" s="56">
        <v>0</v>
      </c>
    </row>
    <row r="374" spans="1:13" x14ac:dyDescent="0.3">
      <c r="A374" s="56">
        <v>599202</v>
      </c>
      <c r="B374" s="56" t="s">
        <v>357</v>
      </c>
      <c r="C374" s="56" t="s">
        <v>188</v>
      </c>
      <c r="D374" s="56">
        <v>1</v>
      </c>
      <c r="E374" s="56" t="s">
        <v>360</v>
      </c>
      <c r="F374" s="56" t="s">
        <v>195</v>
      </c>
      <c r="G374" s="56">
        <v>119</v>
      </c>
      <c r="H374" s="56" t="s">
        <v>125</v>
      </c>
      <c r="I374" s="56">
        <v>125</v>
      </c>
      <c r="J374" s="1">
        <v>41820</v>
      </c>
      <c r="K374" s="56">
        <v>1</v>
      </c>
      <c r="L374" s="56">
        <v>1</v>
      </c>
      <c r="M374" s="56">
        <v>0</v>
      </c>
    </row>
    <row r="375" spans="1:13" x14ac:dyDescent="0.3">
      <c r="A375" s="56">
        <v>599202</v>
      </c>
      <c r="B375" s="56" t="s">
        <v>357</v>
      </c>
      <c r="C375" s="56" t="s">
        <v>188</v>
      </c>
      <c r="D375" s="56">
        <v>1</v>
      </c>
      <c r="E375" s="56" t="s">
        <v>360</v>
      </c>
      <c r="F375" s="56" t="s">
        <v>195</v>
      </c>
      <c r="G375" s="56">
        <v>122</v>
      </c>
      <c r="H375" s="56" t="s">
        <v>128</v>
      </c>
      <c r="I375" s="56">
        <v>125</v>
      </c>
      <c r="J375" s="1">
        <v>42369</v>
      </c>
      <c r="K375" s="56">
        <v>0</v>
      </c>
      <c r="L375" s="56">
        <v>0</v>
      </c>
      <c r="M375" s="56">
        <v>0</v>
      </c>
    </row>
    <row r="376" spans="1:13" x14ac:dyDescent="0.3">
      <c r="A376" s="56">
        <v>599202</v>
      </c>
      <c r="B376" s="56" t="s">
        <v>357</v>
      </c>
      <c r="C376" s="56" t="s">
        <v>188</v>
      </c>
      <c r="D376" s="56">
        <v>1</v>
      </c>
      <c r="E376" s="56" t="s">
        <v>360</v>
      </c>
      <c r="F376" s="56" t="s">
        <v>195</v>
      </c>
      <c r="G376" s="56">
        <v>124</v>
      </c>
      <c r="H376" s="56" t="s">
        <v>130</v>
      </c>
      <c r="I376" s="56">
        <v>125</v>
      </c>
      <c r="J376" s="1">
        <v>42734</v>
      </c>
      <c r="K376" s="56">
        <v>1</v>
      </c>
      <c r="L376" s="56">
        <v>0</v>
      </c>
      <c r="M376" s="56">
        <v>0</v>
      </c>
    </row>
    <row r="377" spans="1:13" x14ac:dyDescent="0.3">
      <c r="A377" s="56">
        <v>599202</v>
      </c>
      <c r="B377" s="56" t="s">
        <v>357</v>
      </c>
      <c r="C377" s="56" t="s">
        <v>110</v>
      </c>
      <c r="D377" s="56">
        <v>1</v>
      </c>
      <c r="E377" s="56" t="s">
        <v>360</v>
      </c>
      <c r="F377" s="56" t="s">
        <v>112</v>
      </c>
      <c r="G377" s="56">
        <v>119</v>
      </c>
      <c r="H377" s="56" t="s">
        <v>125</v>
      </c>
      <c r="I377" s="56">
        <v>125</v>
      </c>
      <c r="J377" s="1">
        <v>41820</v>
      </c>
      <c r="K377" s="56">
        <v>0</v>
      </c>
      <c r="L377" s="56">
        <v>0</v>
      </c>
      <c r="M377" s="56">
        <v>0</v>
      </c>
    </row>
    <row r="378" spans="1:13" x14ac:dyDescent="0.3">
      <c r="A378" s="56">
        <v>599202</v>
      </c>
      <c r="B378" s="56" t="s">
        <v>357</v>
      </c>
      <c r="C378" s="56" t="s">
        <v>110</v>
      </c>
      <c r="D378" s="56">
        <v>1</v>
      </c>
      <c r="E378" s="56" t="s">
        <v>360</v>
      </c>
      <c r="F378" s="56" t="s">
        <v>112</v>
      </c>
      <c r="G378" s="56">
        <v>120</v>
      </c>
      <c r="H378" s="56" t="s">
        <v>126</v>
      </c>
      <c r="I378" s="56">
        <v>125</v>
      </c>
      <c r="J378" s="1">
        <v>42004</v>
      </c>
      <c r="K378" s="56">
        <v>0</v>
      </c>
      <c r="L378" s="56">
        <v>0</v>
      </c>
      <c r="M378" s="56">
        <v>0</v>
      </c>
    </row>
    <row r="379" spans="1:13" x14ac:dyDescent="0.3">
      <c r="A379" s="56">
        <v>599202</v>
      </c>
      <c r="B379" s="56" t="s">
        <v>357</v>
      </c>
      <c r="C379" s="56" t="s">
        <v>110</v>
      </c>
      <c r="D379" s="56">
        <v>1</v>
      </c>
      <c r="E379" s="56" t="s">
        <v>360</v>
      </c>
      <c r="F379" s="56" t="s">
        <v>112</v>
      </c>
      <c r="G379" s="56">
        <v>121</v>
      </c>
      <c r="H379" s="56" t="s">
        <v>127</v>
      </c>
      <c r="I379" s="56">
        <v>125</v>
      </c>
      <c r="J379" s="1">
        <v>42094</v>
      </c>
      <c r="K379" s="56">
        <v>0</v>
      </c>
      <c r="L379" s="56">
        <v>1</v>
      </c>
      <c r="M379" s="56">
        <v>0</v>
      </c>
    </row>
    <row r="380" spans="1:13" x14ac:dyDescent="0.3">
      <c r="A380" s="56">
        <v>599202</v>
      </c>
      <c r="B380" s="56" t="s">
        <v>357</v>
      </c>
      <c r="C380" s="56" t="s">
        <v>110</v>
      </c>
      <c r="D380" s="56">
        <v>1</v>
      </c>
      <c r="E380" s="56" t="s">
        <v>360</v>
      </c>
      <c r="F380" s="56" t="s">
        <v>112</v>
      </c>
      <c r="G380" s="56">
        <v>122</v>
      </c>
      <c r="H380" s="56" t="s">
        <v>128</v>
      </c>
      <c r="I380" s="56">
        <v>125</v>
      </c>
      <c r="J380" s="1">
        <v>42369</v>
      </c>
      <c r="K380" s="56">
        <v>0</v>
      </c>
      <c r="L380" s="56">
        <v>0</v>
      </c>
      <c r="M380" s="56">
        <v>0</v>
      </c>
    </row>
    <row r="381" spans="1:13" x14ac:dyDescent="0.3">
      <c r="A381" s="56">
        <v>599202</v>
      </c>
      <c r="B381" s="56" t="s">
        <v>357</v>
      </c>
      <c r="C381" s="56" t="s">
        <v>110</v>
      </c>
      <c r="D381" s="56">
        <v>1</v>
      </c>
      <c r="E381" s="56" t="s">
        <v>360</v>
      </c>
      <c r="F381" s="56" t="s">
        <v>112</v>
      </c>
      <c r="G381" s="56">
        <v>124</v>
      </c>
      <c r="H381" s="56" t="s">
        <v>130</v>
      </c>
      <c r="I381" s="56">
        <v>125</v>
      </c>
      <c r="J381" s="1">
        <v>42734</v>
      </c>
      <c r="K381" s="56">
        <v>2</v>
      </c>
      <c r="L381" s="56">
        <v>0</v>
      </c>
      <c r="M381" s="56">
        <v>0</v>
      </c>
    </row>
    <row r="382" spans="1:13" x14ac:dyDescent="0.3">
      <c r="A382" s="56">
        <v>599202</v>
      </c>
      <c r="B382" s="56" t="s">
        <v>357</v>
      </c>
      <c r="C382" s="56" t="s">
        <v>110</v>
      </c>
      <c r="D382" s="56">
        <v>0</v>
      </c>
      <c r="E382" s="56" t="s">
        <v>360</v>
      </c>
      <c r="F382" s="56" t="s">
        <v>497</v>
      </c>
      <c r="G382" s="56">
        <v>117</v>
      </c>
      <c r="H382" s="56" t="s">
        <v>123</v>
      </c>
      <c r="I382" s="56">
        <v>125</v>
      </c>
      <c r="J382" s="1">
        <v>41455</v>
      </c>
      <c r="K382" s="56">
        <v>0</v>
      </c>
      <c r="L382" s="56">
        <v>0</v>
      </c>
      <c r="M382" s="56">
        <v>0</v>
      </c>
    </row>
    <row r="383" spans="1:13" x14ac:dyDescent="0.3">
      <c r="A383" s="56">
        <v>599202</v>
      </c>
      <c r="B383" s="56" t="s">
        <v>357</v>
      </c>
      <c r="C383" s="56" t="s">
        <v>110</v>
      </c>
      <c r="D383" s="56">
        <v>0</v>
      </c>
      <c r="E383" s="56" t="s">
        <v>360</v>
      </c>
      <c r="F383" s="56" t="s">
        <v>497</v>
      </c>
      <c r="G383" s="56">
        <v>118</v>
      </c>
      <c r="H383" s="56" t="s">
        <v>124</v>
      </c>
      <c r="I383" s="56">
        <v>125</v>
      </c>
      <c r="J383" s="1">
        <v>41639</v>
      </c>
      <c r="K383" s="56">
        <v>200558</v>
      </c>
      <c r="L383" s="56">
        <v>37985</v>
      </c>
      <c r="M383" s="56">
        <v>0</v>
      </c>
    </row>
    <row r="384" spans="1:13" x14ac:dyDescent="0.3">
      <c r="A384" s="56">
        <v>599202</v>
      </c>
      <c r="B384" s="56" t="s">
        <v>357</v>
      </c>
      <c r="C384" s="56" t="s">
        <v>110</v>
      </c>
      <c r="D384" s="56">
        <v>0</v>
      </c>
      <c r="E384" s="56" t="s">
        <v>360</v>
      </c>
      <c r="F384" s="56" t="s">
        <v>497</v>
      </c>
      <c r="G384" s="56">
        <v>119</v>
      </c>
      <c r="H384" s="56" t="s">
        <v>125</v>
      </c>
      <c r="I384" s="56">
        <v>125</v>
      </c>
      <c r="J384" s="1">
        <v>41820</v>
      </c>
      <c r="K384" s="56">
        <v>985000</v>
      </c>
      <c r="L384" s="56">
        <v>512425</v>
      </c>
      <c r="M384" s="56">
        <v>0</v>
      </c>
    </row>
    <row r="385" spans="1:13" x14ac:dyDescent="0.3">
      <c r="A385" s="56">
        <v>599202</v>
      </c>
      <c r="B385" s="56" t="s">
        <v>357</v>
      </c>
      <c r="C385" s="56" t="s">
        <v>110</v>
      </c>
      <c r="D385" s="56">
        <v>0</v>
      </c>
      <c r="E385" s="56" t="s">
        <v>360</v>
      </c>
      <c r="F385" s="56" t="s">
        <v>497</v>
      </c>
      <c r="G385" s="56">
        <v>120</v>
      </c>
      <c r="H385" s="56" t="s">
        <v>126</v>
      </c>
      <c r="I385" s="56">
        <v>125</v>
      </c>
      <c r="J385" s="1">
        <v>42004</v>
      </c>
      <c r="K385" s="56">
        <v>376877</v>
      </c>
      <c r="L385" s="56">
        <v>963454</v>
      </c>
      <c r="M385" s="56">
        <v>0</v>
      </c>
    </row>
    <row r="386" spans="1:13" x14ac:dyDescent="0.3">
      <c r="A386" s="56">
        <v>599202</v>
      </c>
      <c r="B386" s="56" t="s">
        <v>357</v>
      </c>
      <c r="C386" s="56" t="s">
        <v>110</v>
      </c>
      <c r="D386" s="56">
        <v>0</v>
      </c>
      <c r="E386" s="56" t="s">
        <v>360</v>
      </c>
      <c r="F386" s="56" t="s">
        <v>497</v>
      </c>
      <c r="G386" s="56">
        <v>121</v>
      </c>
      <c r="H386" s="56" t="s">
        <v>127</v>
      </c>
      <c r="I386" s="56">
        <v>125</v>
      </c>
      <c r="J386" s="1">
        <v>42185</v>
      </c>
      <c r="K386" s="56">
        <v>19668</v>
      </c>
      <c r="L386" s="56">
        <v>1528496</v>
      </c>
      <c r="M386" s="56">
        <v>0</v>
      </c>
    </row>
    <row r="387" spans="1:13" x14ac:dyDescent="0.3">
      <c r="A387" s="56">
        <v>599202</v>
      </c>
      <c r="B387" s="56" t="s">
        <v>357</v>
      </c>
      <c r="C387" s="56" t="s">
        <v>110</v>
      </c>
      <c r="D387" s="56">
        <v>0</v>
      </c>
      <c r="E387" s="56" t="s">
        <v>360</v>
      </c>
      <c r="F387" s="56" t="s">
        <v>497</v>
      </c>
      <c r="G387" s="56">
        <v>122</v>
      </c>
      <c r="H387" s="56" t="s">
        <v>128</v>
      </c>
      <c r="I387" s="56">
        <v>125</v>
      </c>
      <c r="J387" s="1">
        <v>42369</v>
      </c>
      <c r="K387" s="56">
        <v>6321727</v>
      </c>
      <c r="L387" s="56">
        <v>2270868</v>
      </c>
      <c r="M387" s="56">
        <v>0</v>
      </c>
    </row>
    <row r="388" spans="1:13" x14ac:dyDescent="0.3">
      <c r="A388" s="56">
        <v>599202</v>
      </c>
      <c r="B388" s="56" t="s">
        <v>357</v>
      </c>
      <c r="C388" s="56" t="s">
        <v>110</v>
      </c>
      <c r="D388" s="56">
        <v>0</v>
      </c>
      <c r="E388" s="56" t="s">
        <v>360</v>
      </c>
      <c r="F388" s="56" t="s">
        <v>497</v>
      </c>
      <c r="G388" s="56">
        <v>123</v>
      </c>
      <c r="H388" s="56" t="s">
        <v>129</v>
      </c>
      <c r="I388" s="56">
        <v>125</v>
      </c>
      <c r="J388" s="1">
        <v>42551</v>
      </c>
      <c r="K388" s="56">
        <v>0</v>
      </c>
      <c r="L388" s="56">
        <v>3056365</v>
      </c>
      <c r="M388" s="56">
        <v>0</v>
      </c>
    </row>
    <row r="389" spans="1:13" x14ac:dyDescent="0.3">
      <c r="A389" s="56">
        <v>599202</v>
      </c>
      <c r="B389" s="56" t="s">
        <v>357</v>
      </c>
      <c r="C389" s="56" t="s">
        <v>110</v>
      </c>
      <c r="D389" s="56">
        <v>0</v>
      </c>
      <c r="E389" s="56" t="s">
        <v>360</v>
      </c>
      <c r="F389" s="56" t="s">
        <v>497</v>
      </c>
      <c r="G389" s="56">
        <v>124</v>
      </c>
      <c r="H389" s="56" t="s">
        <v>130</v>
      </c>
      <c r="I389" s="56">
        <v>125</v>
      </c>
      <c r="J389" s="1">
        <v>42735</v>
      </c>
      <c r="K389" s="56">
        <v>751333</v>
      </c>
      <c r="L389" s="56">
        <v>3890605</v>
      </c>
      <c r="M389" s="56">
        <v>0</v>
      </c>
    </row>
    <row r="390" spans="1:13" x14ac:dyDescent="0.3">
      <c r="A390" s="56">
        <v>599202</v>
      </c>
      <c r="B390" s="56" t="s">
        <v>357</v>
      </c>
      <c r="C390" s="56" t="s">
        <v>110</v>
      </c>
      <c r="D390" s="56">
        <v>0</v>
      </c>
      <c r="E390" s="56" t="s">
        <v>360</v>
      </c>
      <c r="F390" s="56" t="s">
        <v>497</v>
      </c>
      <c r="G390" s="56">
        <v>125</v>
      </c>
      <c r="H390" s="56" t="s">
        <v>131</v>
      </c>
      <c r="I390" s="56">
        <v>125</v>
      </c>
      <c r="J390" s="1">
        <v>42916</v>
      </c>
      <c r="K390" s="56">
        <v>0</v>
      </c>
      <c r="L390" s="56">
        <v>3957660</v>
      </c>
      <c r="M390" s="56">
        <v>0</v>
      </c>
    </row>
    <row r="391" spans="1:13" x14ac:dyDescent="0.3">
      <c r="A391" s="56">
        <v>599202</v>
      </c>
      <c r="B391" s="56" t="s">
        <v>357</v>
      </c>
      <c r="C391" s="56" t="s">
        <v>110</v>
      </c>
      <c r="D391" s="56">
        <v>0</v>
      </c>
      <c r="E391" s="56" t="s">
        <v>360</v>
      </c>
      <c r="F391" s="56" t="s">
        <v>497</v>
      </c>
      <c r="G391" s="56">
        <v>126</v>
      </c>
      <c r="H391" s="56" t="s">
        <v>852</v>
      </c>
      <c r="I391" s="56">
        <v>125</v>
      </c>
      <c r="J391" s="1">
        <v>43100</v>
      </c>
      <c r="K391" s="56">
        <v>0</v>
      </c>
      <c r="L391" s="56">
        <v>4621676</v>
      </c>
      <c r="M391" s="56">
        <v>0</v>
      </c>
    </row>
    <row r="392" spans="1:13" x14ac:dyDescent="0.3">
      <c r="A392" s="56">
        <v>599202</v>
      </c>
      <c r="B392" s="56" t="s">
        <v>357</v>
      </c>
      <c r="C392" s="56" t="s">
        <v>110</v>
      </c>
      <c r="D392" s="56">
        <v>0</v>
      </c>
      <c r="E392" s="56" t="s">
        <v>360</v>
      </c>
      <c r="F392" s="56" t="s">
        <v>371</v>
      </c>
      <c r="G392" s="56">
        <v>117</v>
      </c>
      <c r="H392" s="56" t="s">
        <v>123</v>
      </c>
      <c r="I392" s="56">
        <v>125</v>
      </c>
      <c r="J392" s="1">
        <v>41455</v>
      </c>
      <c r="K392" s="56">
        <v>0</v>
      </c>
      <c r="L392" s="56">
        <v>0</v>
      </c>
      <c r="M392" s="56">
        <v>0</v>
      </c>
    </row>
    <row r="393" spans="1:13" x14ac:dyDescent="0.3">
      <c r="A393" s="56">
        <v>599202</v>
      </c>
      <c r="B393" s="56" t="s">
        <v>357</v>
      </c>
      <c r="C393" s="56" t="s">
        <v>110</v>
      </c>
      <c r="D393" s="56">
        <v>0</v>
      </c>
      <c r="E393" s="56" t="s">
        <v>360</v>
      </c>
      <c r="F393" s="56" t="s">
        <v>371</v>
      </c>
      <c r="G393" s="56">
        <v>118</v>
      </c>
      <c r="H393" s="56" t="s">
        <v>124</v>
      </c>
      <c r="I393" s="56">
        <v>125</v>
      </c>
      <c r="J393" s="1">
        <v>41639</v>
      </c>
      <c r="K393" s="56">
        <v>180395</v>
      </c>
      <c r="L393" s="56">
        <v>96534</v>
      </c>
      <c r="M393" s="56">
        <v>0</v>
      </c>
    </row>
    <row r="394" spans="1:13" x14ac:dyDescent="0.3">
      <c r="A394" s="56">
        <v>599202</v>
      </c>
      <c r="B394" s="56" t="s">
        <v>357</v>
      </c>
      <c r="C394" s="56" t="s">
        <v>110</v>
      </c>
      <c r="D394" s="56">
        <v>0</v>
      </c>
      <c r="E394" s="56" t="s">
        <v>360</v>
      </c>
      <c r="F394" s="56" t="s">
        <v>371</v>
      </c>
      <c r="G394" s="56">
        <v>119</v>
      </c>
      <c r="H394" s="56" t="s">
        <v>125</v>
      </c>
      <c r="I394" s="56">
        <v>125</v>
      </c>
      <c r="J394" s="1">
        <v>41820</v>
      </c>
      <c r="K394" s="56">
        <v>853877</v>
      </c>
      <c r="L394" s="56">
        <v>336488.5</v>
      </c>
      <c r="M394" s="56">
        <v>0</v>
      </c>
    </row>
    <row r="395" spans="1:13" x14ac:dyDescent="0.3">
      <c r="A395" s="56">
        <v>599202</v>
      </c>
      <c r="B395" s="56" t="s">
        <v>357</v>
      </c>
      <c r="C395" s="56" t="s">
        <v>110</v>
      </c>
      <c r="D395" s="56">
        <v>0</v>
      </c>
      <c r="E395" s="56" t="s">
        <v>360</v>
      </c>
      <c r="F395" s="56" t="s">
        <v>371</v>
      </c>
      <c r="G395" s="56">
        <v>120</v>
      </c>
      <c r="H395" s="56" t="s">
        <v>126</v>
      </c>
      <c r="I395" s="56">
        <v>125</v>
      </c>
      <c r="J395" s="1">
        <v>42004</v>
      </c>
      <c r="K395" s="56">
        <v>901616</v>
      </c>
      <c r="L395" s="56">
        <v>481048</v>
      </c>
      <c r="M395" s="56">
        <v>0</v>
      </c>
    </row>
    <row r="396" spans="1:13" x14ac:dyDescent="0.3">
      <c r="A396" s="56">
        <v>599202</v>
      </c>
      <c r="B396" s="56" t="s">
        <v>357</v>
      </c>
      <c r="C396" s="56" t="s">
        <v>110</v>
      </c>
      <c r="D396" s="56">
        <v>0</v>
      </c>
      <c r="E396" s="56" t="s">
        <v>360</v>
      </c>
      <c r="F396" s="56" t="s">
        <v>371</v>
      </c>
      <c r="G396" s="56">
        <v>121</v>
      </c>
      <c r="H396" s="56" t="s">
        <v>127</v>
      </c>
      <c r="I396" s="56">
        <v>125</v>
      </c>
      <c r="J396" s="1">
        <v>42185</v>
      </c>
      <c r="K396" s="56">
        <v>1041727</v>
      </c>
      <c r="L396" s="56">
        <v>624607</v>
      </c>
      <c r="M396" s="56">
        <v>0</v>
      </c>
    </row>
    <row r="397" spans="1:13" x14ac:dyDescent="0.3">
      <c r="A397" s="56">
        <v>599202</v>
      </c>
      <c r="B397" s="56" t="s">
        <v>357</v>
      </c>
      <c r="C397" s="56" t="s">
        <v>110</v>
      </c>
      <c r="D397" s="56">
        <v>0</v>
      </c>
      <c r="E397" s="56" t="s">
        <v>360</v>
      </c>
      <c r="F397" s="56" t="s">
        <v>371</v>
      </c>
      <c r="G397" s="56">
        <v>122</v>
      </c>
      <c r="H397" s="56" t="s">
        <v>128</v>
      </c>
      <c r="I397" s="56">
        <v>125</v>
      </c>
      <c r="J397" s="1">
        <v>42369</v>
      </c>
      <c r="K397" s="56">
        <v>-94665</v>
      </c>
      <c r="L397" s="56">
        <v>818251</v>
      </c>
      <c r="M397" s="56">
        <v>0</v>
      </c>
    </row>
    <row r="398" spans="1:13" x14ac:dyDescent="0.3">
      <c r="A398" s="56">
        <v>599202</v>
      </c>
      <c r="B398" s="56" t="s">
        <v>357</v>
      </c>
      <c r="C398" s="56" t="s">
        <v>110</v>
      </c>
      <c r="D398" s="56">
        <v>0</v>
      </c>
      <c r="E398" s="56" t="s">
        <v>360</v>
      </c>
      <c r="F398" s="56" t="s">
        <v>371</v>
      </c>
      <c r="G398" s="56">
        <v>123</v>
      </c>
      <c r="H398" s="56" t="s">
        <v>129</v>
      </c>
      <c r="I398" s="56">
        <v>125</v>
      </c>
      <c r="J398" s="1">
        <v>42551</v>
      </c>
      <c r="K398" s="56">
        <v>2826827</v>
      </c>
      <c r="L398" s="56">
        <v>926271.5</v>
      </c>
      <c r="M398" s="56">
        <v>0</v>
      </c>
    </row>
    <row r="399" spans="1:13" x14ac:dyDescent="0.3">
      <c r="A399" s="56">
        <v>599202</v>
      </c>
      <c r="B399" s="56" t="s">
        <v>357</v>
      </c>
      <c r="C399" s="56" t="s">
        <v>110</v>
      </c>
      <c r="D399" s="56">
        <v>0</v>
      </c>
      <c r="E399" s="56" t="s">
        <v>360</v>
      </c>
      <c r="F399" s="56" t="s">
        <v>371</v>
      </c>
      <c r="G399" s="56">
        <v>124</v>
      </c>
      <c r="H399" s="56" t="s">
        <v>130</v>
      </c>
      <c r="I399" s="56">
        <v>125</v>
      </c>
      <c r="J399" s="1">
        <v>42735</v>
      </c>
      <c r="K399" s="56">
        <v>-273266.64</v>
      </c>
      <c r="L399" s="56">
        <v>1009588</v>
      </c>
      <c r="M399" s="56">
        <v>0</v>
      </c>
    </row>
    <row r="400" spans="1:13" x14ac:dyDescent="0.3">
      <c r="A400" s="56">
        <v>599202</v>
      </c>
      <c r="B400" s="56" t="s">
        <v>357</v>
      </c>
      <c r="C400" s="56" t="s">
        <v>110</v>
      </c>
      <c r="D400" s="56">
        <v>0</v>
      </c>
      <c r="E400" s="56" t="s">
        <v>360</v>
      </c>
      <c r="F400" s="56" t="s">
        <v>371</v>
      </c>
      <c r="G400" s="56">
        <v>125</v>
      </c>
      <c r="H400" s="56" t="s">
        <v>131</v>
      </c>
      <c r="I400" s="56">
        <v>125</v>
      </c>
      <c r="J400" s="1">
        <v>42916</v>
      </c>
      <c r="K400" s="56">
        <v>0</v>
      </c>
      <c r="L400" s="56">
        <v>453900</v>
      </c>
      <c r="M400" s="56">
        <v>0</v>
      </c>
    </row>
    <row r="401" spans="1:13" x14ac:dyDescent="0.3">
      <c r="A401" s="56">
        <v>599202</v>
      </c>
      <c r="B401" s="56" t="s">
        <v>357</v>
      </c>
      <c r="C401" s="56" t="s">
        <v>110</v>
      </c>
      <c r="D401" s="56">
        <v>0</v>
      </c>
      <c r="E401" s="56" t="s">
        <v>360</v>
      </c>
      <c r="F401" s="56" t="s">
        <v>371</v>
      </c>
      <c r="G401" s="56">
        <v>126</v>
      </c>
      <c r="H401" s="56" t="s">
        <v>852</v>
      </c>
      <c r="I401" s="56">
        <v>125</v>
      </c>
      <c r="J401" s="1">
        <v>43100</v>
      </c>
      <c r="K401" s="56">
        <v>0</v>
      </c>
      <c r="L401" s="56">
        <v>699728</v>
      </c>
      <c r="M401" s="56">
        <v>0</v>
      </c>
    </row>
    <row r="402" spans="1:13" x14ac:dyDescent="0.3">
      <c r="A402" s="56">
        <v>599202</v>
      </c>
      <c r="B402" s="56" t="s">
        <v>357</v>
      </c>
      <c r="C402" s="56" t="s">
        <v>110</v>
      </c>
      <c r="D402" s="56">
        <v>1</v>
      </c>
      <c r="E402" s="56" t="s">
        <v>366</v>
      </c>
      <c r="F402" s="56" t="s">
        <v>254</v>
      </c>
      <c r="G402" s="56">
        <v>117</v>
      </c>
      <c r="H402" s="56" t="s">
        <v>123</v>
      </c>
      <c r="I402" s="56">
        <v>125</v>
      </c>
      <c r="J402" s="1">
        <v>41455</v>
      </c>
      <c r="K402" s="56">
        <v>0</v>
      </c>
      <c r="L402" s="56">
        <v>0</v>
      </c>
      <c r="M402" s="56">
        <v>0</v>
      </c>
    </row>
    <row r="403" spans="1:13" x14ac:dyDescent="0.3">
      <c r="A403" s="56">
        <v>599202</v>
      </c>
      <c r="B403" s="56" t="s">
        <v>357</v>
      </c>
      <c r="C403" s="56" t="s">
        <v>110</v>
      </c>
      <c r="D403" s="56">
        <v>1</v>
      </c>
      <c r="E403" s="56" t="s">
        <v>366</v>
      </c>
      <c r="F403" s="56" t="s">
        <v>254</v>
      </c>
      <c r="G403" s="56">
        <v>118</v>
      </c>
      <c r="H403" s="56" t="s">
        <v>124</v>
      </c>
      <c r="I403" s="56">
        <v>125</v>
      </c>
      <c r="J403" s="1">
        <v>41639</v>
      </c>
      <c r="K403" s="56">
        <v>0</v>
      </c>
      <c r="L403" s="56">
        <v>0</v>
      </c>
      <c r="M403" s="56">
        <v>0</v>
      </c>
    </row>
    <row r="404" spans="1:13" x14ac:dyDescent="0.3">
      <c r="A404" s="56">
        <v>599202</v>
      </c>
      <c r="B404" s="56" t="s">
        <v>357</v>
      </c>
      <c r="C404" s="56" t="s">
        <v>110</v>
      </c>
      <c r="D404" s="56">
        <v>1</v>
      </c>
      <c r="E404" s="56" t="s">
        <v>366</v>
      </c>
      <c r="F404" s="56" t="s">
        <v>254</v>
      </c>
      <c r="G404" s="56">
        <v>119</v>
      </c>
      <c r="H404" s="56" t="s">
        <v>125</v>
      </c>
      <c r="I404" s="56">
        <v>125</v>
      </c>
      <c r="J404" s="1">
        <v>41820</v>
      </c>
      <c r="K404" s="56">
        <v>0</v>
      </c>
      <c r="L404" s="56">
        <v>0</v>
      </c>
      <c r="M404" s="56">
        <v>0</v>
      </c>
    </row>
    <row r="405" spans="1:13" x14ac:dyDescent="0.3">
      <c r="A405" s="56">
        <v>599202</v>
      </c>
      <c r="B405" s="56" t="s">
        <v>357</v>
      </c>
      <c r="C405" s="56" t="s">
        <v>110</v>
      </c>
      <c r="D405" s="56">
        <v>1</v>
      </c>
      <c r="E405" s="56" t="s">
        <v>366</v>
      </c>
      <c r="F405" s="56" t="s">
        <v>254</v>
      </c>
      <c r="G405" s="56">
        <v>120</v>
      </c>
      <c r="H405" s="56" t="s">
        <v>126</v>
      </c>
      <c r="I405" s="56">
        <v>125</v>
      </c>
      <c r="J405" s="1">
        <v>42004</v>
      </c>
      <c r="K405" s="56">
        <v>485</v>
      </c>
      <c r="L405" s="56">
        <v>727</v>
      </c>
      <c r="M405" s="56">
        <v>0</v>
      </c>
    </row>
    <row r="406" spans="1:13" x14ac:dyDescent="0.3">
      <c r="A406" s="56">
        <v>599202</v>
      </c>
      <c r="B406" s="56" t="s">
        <v>357</v>
      </c>
      <c r="C406" s="56" t="s">
        <v>110</v>
      </c>
      <c r="D406" s="56">
        <v>1</v>
      </c>
      <c r="E406" s="56" t="s">
        <v>366</v>
      </c>
      <c r="F406" s="56" t="s">
        <v>254</v>
      </c>
      <c r="G406" s="56">
        <v>121</v>
      </c>
      <c r="H406" s="56" t="s">
        <v>127</v>
      </c>
      <c r="I406" s="56">
        <v>125</v>
      </c>
      <c r="J406" s="1">
        <v>42185</v>
      </c>
      <c r="K406" s="56">
        <v>26737</v>
      </c>
      <c r="L406" s="56">
        <v>6327</v>
      </c>
      <c r="M406" s="56">
        <v>0</v>
      </c>
    </row>
    <row r="407" spans="1:13" x14ac:dyDescent="0.3">
      <c r="A407" s="56">
        <v>599202</v>
      </c>
      <c r="B407" s="56" t="s">
        <v>357</v>
      </c>
      <c r="C407" s="56" t="s">
        <v>110</v>
      </c>
      <c r="D407" s="56">
        <v>1</v>
      </c>
      <c r="E407" s="56" t="s">
        <v>366</v>
      </c>
      <c r="F407" s="56" t="s">
        <v>254</v>
      </c>
      <c r="G407" s="56">
        <v>122</v>
      </c>
      <c r="H407" s="56" t="s">
        <v>128</v>
      </c>
      <c r="I407" s="56">
        <v>125</v>
      </c>
      <c r="J407" s="1">
        <v>42369</v>
      </c>
      <c r="K407" s="56">
        <v>9541</v>
      </c>
      <c r="L407" s="56">
        <v>9518</v>
      </c>
      <c r="M407" s="56">
        <v>0</v>
      </c>
    </row>
    <row r="408" spans="1:13" x14ac:dyDescent="0.3">
      <c r="A408" s="56">
        <v>599202</v>
      </c>
      <c r="B408" s="56" t="s">
        <v>357</v>
      </c>
      <c r="C408" s="56" t="s">
        <v>110</v>
      </c>
      <c r="D408" s="56">
        <v>1</v>
      </c>
      <c r="E408" s="56" t="s">
        <v>366</v>
      </c>
      <c r="F408" s="56" t="s">
        <v>254</v>
      </c>
      <c r="G408" s="56">
        <v>123</v>
      </c>
      <c r="H408" s="56" t="s">
        <v>129</v>
      </c>
      <c r="I408" s="56">
        <v>125</v>
      </c>
      <c r="J408" s="1">
        <v>42551</v>
      </c>
      <c r="K408" s="56">
        <v>11216</v>
      </c>
      <c r="L408" s="56">
        <v>13501</v>
      </c>
      <c r="M408" s="56">
        <v>0</v>
      </c>
    </row>
    <row r="409" spans="1:13" x14ac:dyDescent="0.3">
      <c r="A409" s="56">
        <v>599202</v>
      </c>
      <c r="B409" s="56" t="s">
        <v>357</v>
      </c>
      <c r="C409" s="56" t="s">
        <v>110</v>
      </c>
      <c r="D409" s="56">
        <v>1</v>
      </c>
      <c r="E409" s="56" t="s">
        <v>366</v>
      </c>
      <c r="F409" s="56" t="s">
        <v>254</v>
      </c>
      <c r="G409" s="56">
        <v>124</v>
      </c>
      <c r="H409" s="56" t="s">
        <v>130</v>
      </c>
      <c r="I409" s="56">
        <v>125</v>
      </c>
      <c r="J409" s="1">
        <v>42735</v>
      </c>
      <c r="K409" s="56">
        <v>11498</v>
      </c>
      <c r="L409" s="56">
        <v>17390</v>
      </c>
      <c r="M409" s="56">
        <v>0</v>
      </c>
    </row>
    <row r="410" spans="1:13" x14ac:dyDescent="0.3">
      <c r="A410" s="56">
        <v>599202</v>
      </c>
      <c r="B410" s="56" t="s">
        <v>357</v>
      </c>
      <c r="C410" s="56" t="s">
        <v>110</v>
      </c>
      <c r="D410" s="56">
        <v>1</v>
      </c>
      <c r="E410" s="56" t="s">
        <v>366</v>
      </c>
      <c r="F410" s="56" t="s">
        <v>254</v>
      </c>
      <c r="G410" s="56">
        <v>125</v>
      </c>
      <c r="H410" s="56" t="s">
        <v>131</v>
      </c>
      <c r="I410" s="56">
        <v>125</v>
      </c>
      <c r="J410" s="1">
        <v>42916</v>
      </c>
      <c r="K410" s="56">
        <v>0</v>
      </c>
      <c r="L410" s="56">
        <v>13200</v>
      </c>
      <c r="M410" s="56">
        <v>0</v>
      </c>
    </row>
    <row r="411" spans="1:13" x14ac:dyDescent="0.3">
      <c r="A411" s="56">
        <v>599202</v>
      </c>
      <c r="B411" s="56" t="s">
        <v>357</v>
      </c>
      <c r="C411" s="56" t="s">
        <v>110</v>
      </c>
      <c r="D411" s="56">
        <v>1</v>
      </c>
      <c r="E411" s="56" t="s">
        <v>366</v>
      </c>
      <c r="F411" s="56" t="s">
        <v>254</v>
      </c>
      <c r="G411" s="56">
        <v>126</v>
      </c>
      <c r="H411" s="56" t="s">
        <v>852</v>
      </c>
      <c r="I411" s="56">
        <v>125</v>
      </c>
      <c r="J411" s="1">
        <v>43100</v>
      </c>
      <c r="K411" s="56">
        <v>0</v>
      </c>
      <c r="L411" s="56">
        <v>17004</v>
      </c>
      <c r="M411" s="56">
        <v>0</v>
      </c>
    </row>
    <row r="412" spans="1:13" x14ac:dyDescent="0.3">
      <c r="A412" s="56">
        <v>599202</v>
      </c>
      <c r="B412" s="56" t="s">
        <v>357</v>
      </c>
      <c r="C412" s="56" t="s">
        <v>110</v>
      </c>
      <c r="D412" s="56">
        <v>0</v>
      </c>
      <c r="E412" s="56" t="s">
        <v>366</v>
      </c>
      <c r="F412" s="56" t="s">
        <v>420</v>
      </c>
      <c r="G412" s="56">
        <v>117</v>
      </c>
      <c r="H412" s="56" t="s">
        <v>123</v>
      </c>
      <c r="I412" s="56">
        <v>125</v>
      </c>
      <c r="J412" s="1">
        <v>41455</v>
      </c>
      <c r="K412" s="56">
        <v>0</v>
      </c>
      <c r="L412" s="56">
        <v>0</v>
      </c>
      <c r="M412" s="56">
        <v>0</v>
      </c>
    </row>
    <row r="413" spans="1:13" x14ac:dyDescent="0.3">
      <c r="A413" s="56">
        <v>599202</v>
      </c>
      <c r="B413" s="56" t="s">
        <v>357</v>
      </c>
      <c r="C413" s="56" t="s">
        <v>110</v>
      </c>
      <c r="D413" s="56">
        <v>0</v>
      </c>
      <c r="E413" s="56" t="s">
        <v>366</v>
      </c>
      <c r="F413" s="56" t="s">
        <v>420</v>
      </c>
      <c r="G413" s="56">
        <v>118</v>
      </c>
      <c r="H413" s="56" t="s">
        <v>124</v>
      </c>
      <c r="I413" s="56">
        <v>125</v>
      </c>
      <c r="J413" s="1">
        <v>41639</v>
      </c>
      <c r="K413" s="56">
        <v>0</v>
      </c>
      <c r="L413" s="56">
        <v>0</v>
      </c>
      <c r="M413" s="56">
        <v>0</v>
      </c>
    </row>
    <row r="414" spans="1:13" x14ac:dyDescent="0.3">
      <c r="A414" s="56">
        <v>599202</v>
      </c>
      <c r="B414" s="56" t="s">
        <v>357</v>
      </c>
      <c r="C414" s="56" t="s">
        <v>110</v>
      </c>
      <c r="D414" s="56">
        <v>0</v>
      </c>
      <c r="E414" s="56" t="s">
        <v>366</v>
      </c>
      <c r="F414" s="56" t="s">
        <v>420</v>
      </c>
      <c r="G414" s="56">
        <v>119</v>
      </c>
      <c r="H414" s="56" t="s">
        <v>125</v>
      </c>
      <c r="I414" s="56">
        <v>125</v>
      </c>
      <c r="J414" s="1">
        <v>41820</v>
      </c>
      <c r="K414" s="56">
        <v>0</v>
      </c>
      <c r="L414" s="56">
        <v>0</v>
      </c>
      <c r="M414" s="56">
        <v>0</v>
      </c>
    </row>
    <row r="415" spans="1:13" x14ac:dyDescent="0.3">
      <c r="A415" s="56">
        <v>599202</v>
      </c>
      <c r="B415" s="56" t="s">
        <v>357</v>
      </c>
      <c r="C415" s="56" t="s">
        <v>110</v>
      </c>
      <c r="D415" s="56">
        <v>0</v>
      </c>
      <c r="E415" s="56" t="s">
        <v>366</v>
      </c>
      <c r="F415" s="56" t="s">
        <v>420</v>
      </c>
      <c r="G415" s="56">
        <v>120</v>
      </c>
      <c r="H415" s="56" t="s">
        <v>126</v>
      </c>
      <c r="I415" s="56">
        <v>125</v>
      </c>
      <c r="J415" s="1">
        <v>42004</v>
      </c>
      <c r="K415" s="56">
        <v>0</v>
      </c>
      <c r="L415" s="56">
        <v>2</v>
      </c>
      <c r="M415" s="56">
        <v>0</v>
      </c>
    </row>
    <row r="416" spans="1:13" x14ac:dyDescent="0.3">
      <c r="A416" s="56">
        <v>599202</v>
      </c>
      <c r="B416" s="56" t="s">
        <v>357</v>
      </c>
      <c r="C416" s="56" t="s">
        <v>110</v>
      </c>
      <c r="D416" s="56">
        <v>0</v>
      </c>
      <c r="E416" s="56" t="s">
        <v>366</v>
      </c>
      <c r="F416" s="56" t="s">
        <v>420</v>
      </c>
      <c r="G416" s="56">
        <v>121</v>
      </c>
      <c r="H416" s="56" t="s">
        <v>127</v>
      </c>
      <c r="I416" s="56">
        <v>125</v>
      </c>
      <c r="J416" s="1">
        <v>42185</v>
      </c>
      <c r="K416" s="56">
        <v>17</v>
      </c>
      <c r="L416" s="56">
        <v>41</v>
      </c>
      <c r="M416" s="56">
        <v>0</v>
      </c>
    </row>
    <row r="417" spans="1:13" x14ac:dyDescent="0.3">
      <c r="A417" s="56">
        <v>599202</v>
      </c>
      <c r="B417" s="56" t="s">
        <v>357</v>
      </c>
      <c r="C417" s="56" t="s">
        <v>110</v>
      </c>
      <c r="D417" s="56">
        <v>0</v>
      </c>
      <c r="E417" s="56" t="s">
        <v>366</v>
      </c>
      <c r="F417" s="56" t="s">
        <v>420</v>
      </c>
      <c r="G417" s="56">
        <v>122</v>
      </c>
      <c r="H417" s="56" t="s">
        <v>128</v>
      </c>
      <c r="I417" s="56">
        <v>125</v>
      </c>
      <c r="J417" s="1">
        <v>42369</v>
      </c>
      <c r="K417" s="56">
        <v>41</v>
      </c>
      <c r="L417" s="56">
        <v>121</v>
      </c>
      <c r="M417" s="56">
        <v>0</v>
      </c>
    </row>
    <row r="418" spans="1:13" x14ac:dyDescent="0.3">
      <c r="A418" s="56">
        <v>599202</v>
      </c>
      <c r="B418" s="56" t="s">
        <v>357</v>
      </c>
      <c r="C418" s="56" t="s">
        <v>110</v>
      </c>
      <c r="D418" s="56">
        <v>0</v>
      </c>
      <c r="E418" s="56" t="s">
        <v>366</v>
      </c>
      <c r="F418" s="56" t="s">
        <v>420</v>
      </c>
      <c r="G418" s="56">
        <v>123</v>
      </c>
      <c r="H418" s="56" t="s">
        <v>129</v>
      </c>
      <c r="I418" s="56">
        <v>125</v>
      </c>
      <c r="J418" s="1">
        <v>42551</v>
      </c>
      <c r="K418" s="56">
        <v>100</v>
      </c>
      <c r="L418" s="56">
        <v>198</v>
      </c>
      <c r="M418" s="56">
        <v>0</v>
      </c>
    </row>
    <row r="419" spans="1:13" x14ac:dyDescent="0.3">
      <c r="A419" s="56">
        <v>599202</v>
      </c>
      <c r="B419" s="56" t="s">
        <v>357</v>
      </c>
      <c r="C419" s="56" t="s">
        <v>110</v>
      </c>
      <c r="D419" s="56">
        <v>0</v>
      </c>
      <c r="E419" s="56" t="s">
        <v>366</v>
      </c>
      <c r="F419" s="56" t="s">
        <v>420</v>
      </c>
      <c r="G419" s="56">
        <v>124</v>
      </c>
      <c r="H419" s="56" t="s">
        <v>130</v>
      </c>
      <c r="I419" s="56">
        <v>125</v>
      </c>
      <c r="J419" s="1">
        <v>42735</v>
      </c>
      <c r="K419" s="56">
        <v>104</v>
      </c>
      <c r="L419" s="56">
        <v>273</v>
      </c>
      <c r="M419" s="56">
        <v>0</v>
      </c>
    </row>
    <row r="420" spans="1:13" x14ac:dyDescent="0.3">
      <c r="A420" s="56">
        <v>599202</v>
      </c>
      <c r="B420" s="56" t="s">
        <v>357</v>
      </c>
      <c r="C420" s="56" t="s">
        <v>110</v>
      </c>
      <c r="D420" s="56">
        <v>0</v>
      </c>
      <c r="E420" s="56" t="s">
        <v>366</v>
      </c>
      <c r="F420" s="56" t="s">
        <v>420</v>
      </c>
      <c r="G420" s="56">
        <v>125</v>
      </c>
      <c r="H420" s="56" t="s">
        <v>131</v>
      </c>
      <c r="I420" s="56">
        <v>125</v>
      </c>
      <c r="J420" s="1">
        <v>42916</v>
      </c>
      <c r="K420" s="56">
        <v>0</v>
      </c>
      <c r="L420" s="56">
        <v>384</v>
      </c>
      <c r="M420" s="56">
        <v>0</v>
      </c>
    </row>
    <row r="421" spans="1:13" x14ac:dyDescent="0.3">
      <c r="A421" s="56">
        <v>599202</v>
      </c>
      <c r="B421" s="56" t="s">
        <v>357</v>
      </c>
      <c r="C421" s="56" t="s">
        <v>110</v>
      </c>
      <c r="D421" s="56">
        <v>0</v>
      </c>
      <c r="E421" s="56" t="s">
        <v>366</v>
      </c>
      <c r="F421" s="56" t="s">
        <v>420</v>
      </c>
      <c r="G421" s="56">
        <v>126</v>
      </c>
      <c r="H421" s="56" t="s">
        <v>852</v>
      </c>
      <c r="I421" s="56">
        <v>125</v>
      </c>
      <c r="J421" s="1">
        <v>43100</v>
      </c>
      <c r="K421" s="56">
        <v>0</v>
      </c>
      <c r="L421" s="56">
        <v>517</v>
      </c>
      <c r="M421" s="56">
        <v>0</v>
      </c>
    </row>
    <row r="422" spans="1:13" x14ac:dyDescent="0.3">
      <c r="A422" s="56">
        <v>599202</v>
      </c>
      <c r="B422" s="56" t="s">
        <v>357</v>
      </c>
      <c r="C422" s="56" t="s">
        <v>110</v>
      </c>
      <c r="D422" s="56">
        <v>1</v>
      </c>
      <c r="E422" s="56" t="s">
        <v>366</v>
      </c>
      <c r="F422" s="56" t="s">
        <v>111</v>
      </c>
      <c r="G422" s="56">
        <v>117</v>
      </c>
      <c r="H422" s="56" t="s">
        <v>123</v>
      </c>
      <c r="I422" s="56">
        <v>125</v>
      </c>
      <c r="J422" s="1">
        <v>41455</v>
      </c>
      <c r="K422" s="56">
        <v>0</v>
      </c>
      <c r="L422" s="56">
        <v>0</v>
      </c>
      <c r="M422" s="56">
        <v>0</v>
      </c>
    </row>
    <row r="423" spans="1:13" x14ac:dyDescent="0.3">
      <c r="A423" s="56">
        <v>599202</v>
      </c>
      <c r="B423" s="56" t="s">
        <v>357</v>
      </c>
      <c r="C423" s="56" t="s">
        <v>110</v>
      </c>
      <c r="D423" s="56">
        <v>1</v>
      </c>
      <c r="E423" s="56" t="s">
        <v>366</v>
      </c>
      <c r="F423" s="56" t="s">
        <v>111</v>
      </c>
      <c r="G423" s="56">
        <v>118</v>
      </c>
      <c r="H423" s="56" t="s">
        <v>124</v>
      </c>
      <c r="I423" s="56">
        <v>125</v>
      </c>
      <c r="J423" s="1">
        <v>41639</v>
      </c>
      <c r="K423" s="56">
        <v>0</v>
      </c>
      <c r="L423" s="56">
        <v>0</v>
      </c>
      <c r="M423" s="56">
        <v>0</v>
      </c>
    </row>
    <row r="424" spans="1:13" x14ac:dyDescent="0.3">
      <c r="A424" s="56">
        <v>599202</v>
      </c>
      <c r="B424" s="56" t="s">
        <v>357</v>
      </c>
      <c r="C424" s="56" t="s">
        <v>110</v>
      </c>
      <c r="D424" s="56">
        <v>1</v>
      </c>
      <c r="E424" s="56" t="s">
        <v>366</v>
      </c>
      <c r="F424" s="56" t="s">
        <v>111</v>
      </c>
      <c r="G424" s="56">
        <v>119</v>
      </c>
      <c r="H424" s="56" t="s">
        <v>125</v>
      </c>
      <c r="I424" s="56">
        <v>125</v>
      </c>
      <c r="J424" s="1">
        <v>41820</v>
      </c>
      <c r="K424" s="56">
        <v>0</v>
      </c>
      <c r="L424" s="56">
        <v>0</v>
      </c>
      <c r="M424" s="56">
        <v>0</v>
      </c>
    </row>
    <row r="425" spans="1:13" x14ac:dyDescent="0.3">
      <c r="A425" s="56">
        <v>599202</v>
      </c>
      <c r="B425" s="56" t="s">
        <v>357</v>
      </c>
      <c r="C425" s="56" t="s">
        <v>110</v>
      </c>
      <c r="D425" s="56">
        <v>1</v>
      </c>
      <c r="E425" s="56" t="s">
        <v>366</v>
      </c>
      <c r="F425" s="56" t="s">
        <v>111</v>
      </c>
      <c r="G425" s="56">
        <v>120</v>
      </c>
      <c r="H425" s="56" t="s">
        <v>126</v>
      </c>
      <c r="I425" s="56">
        <v>125</v>
      </c>
      <c r="J425" s="1">
        <v>42004</v>
      </c>
      <c r="K425" s="56">
        <v>1</v>
      </c>
      <c r="L425" s="56">
        <v>1</v>
      </c>
      <c r="M425" s="56">
        <v>0</v>
      </c>
    </row>
    <row r="426" spans="1:13" x14ac:dyDescent="0.3">
      <c r="A426" s="56">
        <v>599202</v>
      </c>
      <c r="B426" s="56" t="s">
        <v>357</v>
      </c>
      <c r="C426" s="56" t="s">
        <v>110</v>
      </c>
      <c r="D426" s="56">
        <v>1</v>
      </c>
      <c r="E426" s="56" t="s">
        <v>366</v>
      </c>
      <c r="F426" s="56" t="s">
        <v>111</v>
      </c>
      <c r="G426" s="56">
        <v>122</v>
      </c>
      <c r="H426" s="56" t="s">
        <v>128</v>
      </c>
      <c r="I426" s="56">
        <v>125</v>
      </c>
      <c r="J426" s="1">
        <v>42369</v>
      </c>
      <c r="K426" s="56">
        <v>0</v>
      </c>
      <c r="L426" s="56">
        <v>0</v>
      </c>
      <c r="M426" s="56">
        <v>0</v>
      </c>
    </row>
    <row r="427" spans="1:13" x14ac:dyDescent="0.3">
      <c r="A427" s="56">
        <v>599202</v>
      </c>
      <c r="B427" s="56" t="s">
        <v>357</v>
      </c>
      <c r="C427" s="56" t="s">
        <v>110</v>
      </c>
      <c r="D427" s="56">
        <v>1</v>
      </c>
      <c r="E427" s="56" t="s">
        <v>366</v>
      </c>
      <c r="F427" s="56" t="s">
        <v>111</v>
      </c>
      <c r="G427" s="56">
        <v>124</v>
      </c>
      <c r="H427" s="56" t="s">
        <v>130</v>
      </c>
      <c r="I427" s="56">
        <v>125</v>
      </c>
      <c r="J427" s="1">
        <v>42734</v>
      </c>
      <c r="K427" s="56">
        <v>0</v>
      </c>
      <c r="L427" s="56">
        <v>0</v>
      </c>
      <c r="M427" s="56">
        <v>0</v>
      </c>
    </row>
    <row r="428" spans="1:13" x14ac:dyDescent="0.3">
      <c r="A428" s="56">
        <v>599202</v>
      </c>
      <c r="B428" s="56" t="s">
        <v>357</v>
      </c>
      <c r="C428" s="56" t="s">
        <v>188</v>
      </c>
      <c r="D428" s="56">
        <v>0</v>
      </c>
      <c r="E428" s="56" t="s">
        <v>366</v>
      </c>
      <c r="F428" s="56" t="s">
        <v>519</v>
      </c>
      <c r="G428" s="56">
        <v>119</v>
      </c>
      <c r="H428" s="56" t="s">
        <v>125</v>
      </c>
      <c r="I428" s="56">
        <v>125</v>
      </c>
      <c r="J428" s="1">
        <v>41820</v>
      </c>
      <c r="K428" s="56">
        <v>0</v>
      </c>
      <c r="L428" s="56">
        <v>0</v>
      </c>
      <c r="M428" s="56">
        <v>0</v>
      </c>
    </row>
    <row r="429" spans="1:13" x14ac:dyDescent="0.3">
      <c r="A429" s="56">
        <v>599202</v>
      </c>
      <c r="B429" s="56" t="s">
        <v>357</v>
      </c>
      <c r="C429" s="56" t="s">
        <v>188</v>
      </c>
      <c r="D429" s="56">
        <v>0</v>
      </c>
      <c r="E429" s="56" t="s">
        <v>366</v>
      </c>
      <c r="F429" s="56" t="s">
        <v>519</v>
      </c>
      <c r="G429" s="56">
        <v>120</v>
      </c>
      <c r="H429" s="56" t="s">
        <v>126</v>
      </c>
      <c r="I429" s="56">
        <v>125</v>
      </c>
      <c r="J429" s="1">
        <v>42004</v>
      </c>
      <c r="K429" s="56">
        <v>1</v>
      </c>
      <c r="L429" s="56">
        <v>0</v>
      </c>
      <c r="M429" s="56">
        <v>0</v>
      </c>
    </row>
    <row r="430" spans="1:13" x14ac:dyDescent="0.3">
      <c r="A430" s="56">
        <v>599202</v>
      </c>
      <c r="B430" s="56" t="s">
        <v>357</v>
      </c>
      <c r="C430" s="56" t="s">
        <v>188</v>
      </c>
      <c r="D430" s="56">
        <v>0</v>
      </c>
      <c r="E430" s="56" t="s">
        <v>366</v>
      </c>
      <c r="F430" s="56" t="s">
        <v>519</v>
      </c>
      <c r="G430" s="56">
        <v>121</v>
      </c>
      <c r="H430" s="56" t="s">
        <v>127</v>
      </c>
      <c r="I430" s="56">
        <v>125</v>
      </c>
      <c r="J430" s="1">
        <v>42185</v>
      </c>
      <c r="K430" s="56">
        <v>1</v>
      </c>
      <c r="L430" s="56">
        <v>1</v>
      </c>
      <c r="M430" s="56">
        <v>0</v>
      </c>
    </row>
    <row r="431" spans="1:13" x14ac:dyDescent="0.3">
      <c r="A431" s="56">
        <v>599202</v>
      </c>
      <c r="B431" s="56" t="s">
        <v>357</v>
      </c>
      <c r="C431" s="56" t="s">
        <v>188</v>
      </c>
      <c r="D431" s="56">
        <v>0</v>
      </c>
      <c r="E431" s="56" t="s">
        <v>366</v>
      </c>
      <c r="F431" s="56" t="s">
        <v>519</v>
      </c>
      <c r="G431" s="56">
        <v>122</v>
      </c>
      <c r="H431" s="56" t="s">
        <v>128</v>
      </c>
      <c r="I431" s="56">
        <v>125</v>
      </c>
      <c r="J431" s="1">
        <v>42369</v>
      </c>
      <c r="K431" s="56">
        <v>0</v>
      </c>
      <c r="L431" s="56">
        <v>0</v>
      </c>
      <c r="M431" s="56">
        <v>0</v>
      </c>
    </row>
    <row r="432" spans="1:13" x14ac:dyDescent="0.3">
      <c r="A432" s="56">
        <v>599202</v>
      </c>
      <c r="B432" s="56" t="s">
        <v>357</v>
      </c>
      <c r="C432" s="56" t="s">
        <v>188</v>
      </c>
      <c r="D432" s="56">
        <v>0</v>
      </c>
      <c r="E432" s="56" t="s">
        <v>366</v>
      </c>
      <c r="F432" s="56" t="s">
        <v>519</v>
      </c>
      <c r="G432" s="56">
        <v>123</v>
      </c>
      <c r="H432" s="56" t="s">
        <v>129</v>
      </c>
      <c r="I432" s="56">
        <v>125</v>
      </c>
      <c r="J432" s="1">
        <v>42551</v>
      </c>
      <c r="K432" s="56">
        <v>0</v>
      </c>
      <c r="L432" s="56">
        <v>0</v>
      </c>
      <c r="M432" s="56">
        <v>0</v>
      </c>
    </row>
    <row r="433" spans="1:13" x14ac:dyDescent="0.3">
      <c r="A433" s="56">
        <v>599202</v>
      </c>
      <c r="B433" s="56" t="s">
        <v>357</v>
      </c>
      <c r="C433" s="56" t="s">
        <v>188</v>
      </c>
      <c r="D433" s="56">
        <v>0</v>
      </c>
      <c r="E433" s="56" t="s">
        <v>366</v>
      </c>
      <c r="F433" s="56" t="s">
        <v>519</v>
      </c>
      <c r="G433" s="56">
        <v>124</v>
      </c>
      <c r="H433" s="56" t="s">
        <v>130</v>
      </c>
      <c r="I433" s="56">
        <v>125</v>
      </c>
      <c r="J433" s="1">
        <v>42735</v>
      </c>
      <c r="K433" s="56">
        <v>2</v>
      </c>
      <c r="L433" s="56">
        <v>0</v>
      </c>
      <c r="M433" s="56">
        <v>0</v>
      </c>
    </row>
    <row r="434" spans="1:13" x14ac:dyDescent="0.3">
      <c r="A434" s="56">
        <v>599202</v>
      </c>
      <c r="B434" s="56" t="s">
        <v>357</v>
      </c>
      <c r="C434" s="56" t="s">
        <v>188</v>
      </c>
      <c r="D434" s="56">
        <v>0</v>
      </c>
      <c r="E434" s="56" t="s">
        <v>366</v>
      </c>
      <c r="F434" s="56" t="s">
        <v>519</v>
      </c>
      <c r="G434" s="56">
        <v>125</v>
      </c>
      <c r="H434" s="56" t="s">
        <v>131</v>
      </c>
      <c r="I434" s="56">
        <v>125</v>
      </c>
      <c r="J434" s="1">
        <v>42916</v>
      </c>
      <c r="K434" s="56">
        <v>0</v>
      </c>
      <c r="L434" s="56">
        <v>0</v>
      </c>
      <c r="M434" s="56">
        <v>0</v>
      </c>
    </row>
    <row r="435" spans="1:13" x14ac:dyDescent="0.3">
      <c r="A435" s="56">
        <v>599202</v>
      </c>
      <c r="B435" s="56" t="s">
        <v>357</v>
      </c>
      <c r="C435" s="56" t="s">
        <v>188</v>
      </c>
      <c r="D435" s="56">
        <v>0</v>
      </c>
      <c r="E435" s="56" t="s">
        <v>366</v>
      </c>
      <c r="F435" s="56" t="s">
        <v>519</v>
      </c>
      <c r="G435" s="56">
        <v>126</v>
      </c>
      <c r="H435" s="56" t="s">
        <v>852</v>
      </c>
      <c r="I435" s="56">
        <v>125</v>
      </c>
      <c r="J435" s="1">
        <v>43100</v>
      </c>
      <c r="K435" s="56">
        <v>0</v>
      </c>
      <c r="L435" s="56">
        <v>0</v>
      </c>
      <c r="M435" s="56">
        <v>0</v>
      </c>
    </row>
    <row r="436" spans="1:13" x14ac:dyDescent="0.3">
      <c r="A436" s="56">
        <v>599202</v>
      </c>
      <c r="B436" s="56" t="s">
        <v>357</v>
      </c>
      <c r="C436" s="56" t="s">
        <v>110</v>
      </c>
      <c r="D436" s="56">
        <v>0</v>
      </c>
      <c r="E436" s="56" t="s">
        <v>366</v>
      </c>
      <c r="F436" s="56" t="s">
        <v>440</v>
      </c>
      <c r="G436" s="56">
        <v>117</v>
      </c>
      <c r="H436" s="56" t="s">
        <v>123</v>
      </c>
      <c r="I436" s="56">
        <v>125</v>
      </c>
      <c r="J436" s="1">
        <v>41394</v>
      </c>
      <c r="K436" s="56">
        <v>0</v>
      </c>
      <c r="L436" s="56">
        <v>0</v>
      </c>
      <c r="M436" s="56">
        <v>0</v>
      </c>
    </row>
    <row r="437" spans="1:13" x14ac:dyDescent="0.3">
      <c r="A437" s="56">
        <v>599202</v>
      </c>
      <c r="B437" s="56" t="s">
        <v>357</v>
      </c>
      <c r="C437" s="56" t="s">
        <v>110</v>
      </c>
      <c r="D437" s="56">
        <v>0</v>
      </c>
      <c r="E437" s="56" t="s">
        <v>366</v>
      </c>
      <c r="F437" s="56" t="s">
        <v>440</v>
      </c>
      <c r="G437" s="56">
        <v>119</v>
      </c>
      <c r="H437" s="56" t="s">
        <v>125</v>
      </c>
      <c r="I437" s="56">
        <v>125</v>
      </c>
      <c r="J437" s="1">
        <v>41820</v>
      </c>
      <c r="K437" s="56">
        <v>0</v>
      </c>
      <c r="L437" s="56">
        <v>0</v>
      </c>
      <c r="M437" s="56">
        <v>0</v>
      </c>
    </row>
    <row r="438" spans="1:13" x14ac:dyDescent="0.3">
      <c r="A438" s="56">
        <v>599202</v>
      </c>
      <c r="B438" s="56" t="s">
        <v>357</v>
      </c>
      <c r="C438" s="56" t="s">
        <v>110</v>
      </c>
      <c r="D438" s="56">
        <v>0</v>
      </c>
      <c r="E438" s="56" t="s">
        <v>366</v>
      </c>
      <c r="F438" s="56" t="s">
        <v>440</v>
      </c>
      <c r="G438" s="56">
        <v>120</v>
      </c>
      <c r="H438" s="56" t="s">
        <v>126</v>
      </c>
      <c r="I438" s="56">
        <v>125</v>
      </c>
      <c r="J438" s="1">
        <v>42004</v>
      </c>
      <c r="K438" s="56">
        <v>0</v>
      </c>
      <c r="L438" s="56">
        <v>0</v>
      </c>
      <c r="M438" s="56">
        <v>0</v>
      </c>
    </row>
    <row r="439" spans="1:13" x14ac:dyDescent="0.3">
      <c r="A439" s="56">
        <v>599202</v>
      </c>
      <c r="B439" s="56" t="s">
        <v>357</v>
      </c>
      <c r="C439" s="56" t="s">
        <v>110</v>
      </c>
      <c r="D439" s="56">
        <v>0</v>
      </c>
      <c r="E439" s="56" t="s">
        <v>366</v>
      </c>
      <c r="F439" s="56" t="s">
        <v>440</v>
      </c>
      <c r="G439" s="56">
        <v>121</v>
      </c>
      <c r="H439" s="56" t="s">
        <v>127</v>
      </c>
      <c r="I439" s="56">
        <v>125</v>
      </c>
      <c r="J439" s="1">
        <v>42185</v>
      </c>
      <c r="K439" s="56">
        <v>2</v>
      </c>
      <c r="L439" s="56">
        <v>0</v>
      </c>
      <c r="M439" s="56">
        <v>0</v>
      </c>
    </row>
    <row r="440" spans="1:13" x14ac:dyDescent="0.3">
      <c r="A440" s="56">
        <v>599202</v>
      </c>
      <c r="B440" s="56" t="s">
        <v>357</v>
      </c>
      <c r="C440" s="56" t="s">
        <v>110</v>
      </c>
      <c r="D440" s="56">
        <v>0</v>
      </c>
      <c r="E440" s="56" t="s">
        <v>366</v>
      </c>
      <c r="F440" s="56" t="s">
        <v>440</v>
      </c>
      <c r="G440" s="56">
        <v>122</v>
      </c>
      <c r="H440" s="56" t="s">
        <v>128</v>
      </c>
      <c r="I440" s="56">
        <v>125</v>
      </c>
      <c r="J440" s="1">
        <v>42369</v>
      </c>
      <c r="K440" s="56">
        <v>0</v>
      </c>
      <c r="L440" s="56">
        <v>1</v>
      </c>
      <c r="M440" s="56">
        <v>0</v>
      </c>
    </row>
    <row r="441" spans="1:13" x14ac:dyDescent="0.3">
      <c r="A441" s="56">
        <v>599202</v>
      </c>
      <c r="B441" s="56" t="s">
        <v>357</v>
      </c>
      <c r="C441" s="56" t="s">
        <v>110</v>
      </c>
      <c r="D441" s="56">
        <v>0</v>
      </c>
      <c r="E441" s="56" t="s">
        <v>366</v>
      </c>
      <c r="F441" s="56" t="s">
        <v>440</v>
      </c>
      <c r="G441" s="56">
        <v>123</v>
      </c>
      <c r="H441" s="56" t="s">
        <v>129</v>
      </c>
      <c r="I441" s="56">
        <v>125</v>
      </c>
      <c r="J441" s="1">
        <v>42551</v>
      </c>
      <c r="K441" s="56">
        <v>0</v>
      </c>
      <c r="L441" s="56">
        <v>0</v>
      </c>
      <c r="M441" s="56">
        <v>0</v>
      </c>
    </row>
    <row r="442" spans="1:13" x14ac:dyDescent="0.3">
      <c r="A442" s="56">
        <v>599202</v>
      </c>
      <c r="B442" s="56" t="s">
        <v>357</v>
      </c>
      <c r="C442" s="56" t="s">
        <v>110</v>
      </c>
      <c r="D442" s="56">
        <v>0</v>
      </c>
      <c r="E442" s="56" t="s">
        <v>366</v>
      </c>
      <c r="F442" s="56" t="s">
        <v>440</v>
      </c>
      <c r="G442" s="56">
        <v>124</v>
      </c>
      <c r="H442" s="56" t="s">
        <v>130</v>
      </c>
      <c r="I442" s="56">
        <v>125</v>
      </c>
      <c r="J442" s="1">
        <v>42735</v>
      </c>
      <c r="K442" s="56">
        <v>2</v>
      </c>
      <c r="L442" s="56">
        <v>0</v>
      </c>
      <c r="M442" s="56">
        <v>0</v>
      </c>
    </row>
    <row r="443" spans="1:13" x14ac:dyDescent="0.3">
      <c r="A443" s="56">
        <v>599202</v>
      </c>
      <c r="B443" s="56" t="s">
        <v>357</v>
      </c>
      <c r="C443" s="56" t="s">
        <v>110</v>
      </c>
      <c r="D443" s="56">
        <v>0</v>
      </c>
      <c r="E443" s="56" t="s">
        <v>366</v>
      </c>
      <c r="F443" s="56" t="s">
        <v>440</v>
      </c>
      <c r="G443" s="56">
        <v>125</v>
      </c>
      <c r="H443" s="56" t="s">
        <v>131</v>
      </c>
      <c r="I443" s="56">
        <v>125</v>
      </c>
      <c r="J443" s="1">
        <v>42916</v>
      </c>
      <c r="K443" s="56">
        <v>0</v>
      </c>
      <c r="L443" s="56">
        <v>0</v>
      </c>
      <c r="M443" s="56">
        <v>0</v>
      </c>
    </row>
    <row r="444" spans="1:13" x14ac:dyDescent="0.3">
      <c r="A444" s="56">
        <v>599202</v>
      </c>
      <c r="B444" s="56" t="s">
        <v>357</v>
      </c>
      <c r="C444" s="56" t="s">
        <v>110</v>
      </c>
      <c r="D444" s="56">
        <v>0</v>
      </c>
      <c r="E444" s="56" t="s">
        <v>366</v>
      </c>
      <c r="F444" s="56" t="s">
        <v>440</v>
      </c>
      <c r="G444" s="56">
        <v>126</v>
      </c>
      <c r="H444" s="56" t="s">
        <v>852</v>
      </c>
      <c r="I444" s="56">
        <v>125</v>
      </c>
      <c r="J444" s="1">
        <v>43100</v>
      </c>
      <c r="K444" s="56">
        <v>0</v>
      </c>
      <c r="L444" s="56">
        <v>0</v>
      </c>
      <c r="M444" s="56">
        <v>0</v>
      </c>
    </row>
    <row r="445" spans="1:13" x14ac:dyDescent="0.3">
      <c r="A445" s="56">
        <v>599202</v>
      </c>
      <c r="B445" s="56" t="s">
        <v>357</v>
      </c>
      <c r="C445" s="56" t="s">
        <v>188</v>
      </c>
      <c r="D445" s="56">
        <v>1</v>
      </c>
      <c r="E445" s="56" t="s">
        <v>366</v>
      </c>
      <c r="F445" s="56" t="s">
        <v>238</v>
      </c>
      <c r="G445" s="56">
        <v>117</v>
      </c>
      <c r="H445" s="56" t="s">
        <v>123</v>
      </c>
      <c r="I445" s="56">
        <v>125</v>
      </c>
      <c r="J445" s="1">
        <v>41455</v>
      </c>
      <c r="K445" s="56">
        <v>0</v>
      </c>
      <c r="L445" s="56">
        <v>0</v>
      </c>
      <c r="M445" s="56">
        <v>0</v>
      </c>
    </row>
    <row r="446" spans="1:13" x14ac:dyDescent="0.3">
      <c r="A446" s="56">
        <v>599202</v>
      </c>
      <c r="B446" s="56" t="s">
        <v>357</v>
      </c>
      <c r="C446" s="56" t="s">
        <v>188</v>
      </c>
      <c r="D446" s="56">
        <v>1</v>
      </c>
      <c r="E446" s="56" t="s">
        <v>366</v>
      </c>
      <c r="F446" s="56" t="s">
        <v>238</v>
      </c>
      <c r="G446" s="56">
        <v>118</v>
      </c>
      <c r="H446" s="56" t="s">
        <v>124</v>
      </c>
      <c r="I446" s="56">
        <v>125</v>
      </c>
      <c r="J446" s="1">
        <v>41639</v>
      </c>
      <c r="K446" s="56">
        <v>0</v>
      </c>
      <c r="L446" s="56">
        <v>0</v>
      </c>
      <c r="M446" s="56">
        <v>0</v>
      </c>
    </row>
    <row r="447" spans="1:13" x14ac:dyDescent="0.3">
      <c r="A447" s="56">
        <v>599202</v>
      </c>
      <c r="B447" s="56" t="s">
        <v>357</v>
      </c>
      <c r="C447" s="56" t="s">
        <v>188</v>
      </c>
      <c r="D447" s="56">
        <v>1</v>
      </c>
      <c r="E447" s="56" t="s">
        <v>366</v>
      </c>
      <c r="F447" s="56" t="s">
        <v>238</v>
      </c>
      <c r="G447" s="56">
        <v>119</v>
      </c>
      <c r="H447" s="56" t="s">
        <v>125</v>
      </c>
      <c r="I447" s="56">
        <v>125</v>
      </c>
      <c r="J447" s="1">
        <v>41820</v>
      </c>
      <c r="K447" s="56">
        <v>1</v>
      </c>
      <c r="L447" s="56">
        <v>1</v>
      </c>
      <c r="M447" s="56">
        <v>0</v>
      </c>
    </row>
    <row r="448" spans="1:13" x14ac:dyDescent="0.3">
      <c r="A448" s="56">
        <v>599202</v>
      </c>
      <c r="B448" s="56" t="s">
        <v>357</v>
      </c>
      <c r="C448" s="56" t="s">
        <v>188</v>
      </c>
      <c r="D448" s="56">
        <v>1</v>
      </c>
      <c r="E448" s="56" t="s">
        <v>366</v>
      </c>
      <c r="F448" s="56" t="s">
        <v>238</v>
      </c>
      <c r="G448" s="56">
        <v>122</v>
      </c>
      <c r="H448" s="56" t="s">
        <v>128</v>
      </c>
      <c r="I448" s="56">
        <v>125</v>
      </c>
      <c r="J448" s="1">
        <v>42369</v>
      </c>
      <c r="K448" s="56">
        <v>0</v>
      </c>
      <c r="L448" s="56">
        <v>0</v>
      </c>
      <c r="M448" s="56">
        <v>0</v>
      </c>
    </row>
    <row r="449" spans="1:13" x14ac:dyDescent="0.3">
      <c r="A449" s="56">
        <v>599202</v>
      </c>
      <c r="B449" s="56" t="s">
        <v>357</v>
      </c>
      <c r="C449" s="56" t="s">
        <v>188</v>
      </c>
      <c r="D449" s="56">
        <v>1</v>
      </c>
      <c r="E449" s="56" t="s">
        <v>366</v>
      </c>
      <c r="F449" s="56" t="s">
        <v>238</v>
      </c>
      <c r="G449" s="56">
        <v>124</v>
      </c>
      <c r="H449" s="56" t="s">
        <v>130</v>
      </c>
      <c r="I449" s="56">
        <v>125</v>
      </c>
      <c r="J449" s="1">
        <v>42734</v>
      </c>
      <c r="K449" s="56">
        <v>1</v>
      </c>
      <c r="L449" s="56">
        <v>0</v>
      </c>
      <c r="M449" s="56">
        <v>0</v>
      </c>
    </row>
    <row r="450" spans="1:13" x14ac:dyDescent="0.3">
      <c r="A450" s="56">
        <v>599202</v>
      </c>
      <c r="B450" s="56" t="s">
        <v>357</v>
      </c>
      <c r="C450" s="56" t="s">
        <v>110</v>
      </c>
      <c r="D450" s="56">
        <v>0</v>
      </c>
      <c r="E450" s="56" t="s">
        <v>366</v>
      </c>
      <c r="F450" s="56" t="s">
        <v>439</v>
      </c>
      <c r="G450" s="56">
        <v>117</v>
      </c>
      <c r="H450" s="56" t="s">
        <v>123</v>
      </c>
      <c r="I450" s="56">
        <v>125</v>
      </c>
      <c r="J450" s="1">
        <v>41455</v>
      </c>
      <c r="K450" s="56">
        <v>0</v>
      </c>
      <c r="L450" s="56">
        <v>0</v>
      </c>
      <c r="M450" s="56">
        <v>0</v>
      </c>
    </row>
    <row r="451" spans="1:13" x14ac:dyDescent="0.3">
      <c r="A451" s="56">
        <v>599202</v>
      </c>
      <c r="B451" s="56" t="s">
        <v>357</v>
      </c>
      <c r="C451" s="56" t="s">
        <v>110</v>
      </c>
      <c r="D451" s="56">
        <v>0</v>
      </c>
      <c r="E451" s="56" t="s">
        <v>366</v>
      </c>
      <c r="F451" s="56" t="s">
        <v>439</v>
      </c>
      <c r="G451" s="56">
        <v>118</v>
      </c>
      <c r="H451" s="56" t="s">
        <v>124</v>
      </c>
      <c r="I451" s="56">
        <v>125</v>
      </c>
      <c r="J451" s="1">
        <v>41639</v>
      </c>
      <c r="K451" s="56">
        <v>0</v>
      </c>
      <c r="L451" s="56">
        <v>0</v>
      </c>
      <c r="M451" s="56">
        <v>0</v>
      </c>
    </row>
    <row r="452" spans="1:13" x14ac:dyDescent="0.3">
      <c r="A452" s="56">
        <v>599202</v>
      </c>
      <c r="B452" s="56" t="s">
        <v>357</v>
      </c>
      <c r="C452" s="56" t="s">
        <v>110</v>
      </c>
      <c r="D452" s="56">
        <v>0</v>
      </c>
      <c r="E452" s="56" t="s">
        <v>366</v>
      </c>
      <c r="F452" s="56" t="s">
        <v>439</v>
      </c>
      <c r="G452" s="56">
        <v>119</v>
      </c>
      <c r="H452" s="56" t="s">
        <v>125</v>
      </c>
      <c r="I452" s="56">
        <v>125</v>
      </c>
      <c r="J452" s="1">
        <v>41820</v>
      </c>
      <c r="K452" s="56">
        <v>0</v>
      </c>
      <c r="L452" s="56">
        <v>0</v>
      </c>
      <c r="M452" s="56">
        <v>0</v>
      </c>
    </row>
    <row r="453" spans="1:13" x14ac:dyDescent="0.3">
      <c r="A453" s="56">
        <v>599202</v>
      </c>
      <c r="B453" s="56" t="s">
        <v>357</v>
      </c>
      <c r="C453" s="56" t="s">
        <v>110</v>
      </c>
      <c r="D453" s="56">
        <v>0</v>
      </c>
      <c r="E453" s="56" t="s">
        <v>366</v>
      </c>
      <c r="F453" s="56" t="s">
        <v>439</v>
      </c>
      <c r="G453" s="56">
        <v>120</v>
      </c>
      <c r="H453" s="56" t="s">
        <v>126</v>
      </c>
      <c r="I453" s="56">
        <v>125</v>
      </c>
      <c r="J453" s="1">
        <v>42004</v>
      </c>
      <c r="K453" s="56">
        <v>4504</v>
      </c>
      <c r="L453" s="56">
        <v>5844</v>
      </c>
      <c r="M453" s="56">
        <v>0</v>
      </c>
    </row>
    <row r="454" spans="1:13" x14ac:dyDescent="0.3">
      <c r="A454" s="56">
        <v>599202</v>
      </c>
      <c r="B454" s="56" t="s">
        <v>357</v>
      </c>
      <c r="C454" s="56" t="s">
        <v>110</v>
      </c>
      <c r="D454" s="56">
        <v>0</v>
      </c>
      <c r="E454" s="56" t="s">
        <v>366</v>
      </c>
      <c r="F454" s="56" t="s">
        <v>439</v>
      </c>
      <c r="G454" s="56">
        <v>121</v>
      </c>
      <c r="H454" s="56" t="s">
        <v>127</v>
      </c>
      <c r="I454" s="56">
        <v>125</v>
      </c>
      <c r="J454" s="1">
        <v>42185</v>
      </c>
      <c r="K454" s="56">
        <v>49712</v>
      </c>
      <c r="L454" s="56">
        <v>22364</v>
      </c>
      <c r="M454" s="56">
        <v>0</v>
      </c>
    </row>
    <row r="455" spans="1:13" x14ac:dyDescent="0.3">
      <c r="A455" s="56">
        <v>599202</v>
      </c>
      <c r="B455" s="56" t="s">
        <v>357</v>
      </c>
      <c r="C455" s="56" t="s">
        <v>110</v>
      </c>
      <c r="D455" s="56">
        <v>0</v>
      </c>
      <c r="E455" s="56" t="s">
        <v>366</v>
      </c>
      <c r="F455" s="56" t="s">
        <v>439</v>
      </c>
      <c r="G455" s="56">
        <v>122</v>
      </c>
      <c r="H455" s="56" t="s">
        <v>128</v>
      </c>
      <c r="I455" s="56">
        <v>125</v>
      </c>
      <c r="J455" s="1">
        <v>42369</v>
      </c>
      <c r="K455" s="56">
        <v>-1453</v>
      </c>
      <c r="L455" s="56">
        <v>22364</v>
      </c>
      <c r="M455" s="56">
        <v>0</v>
      </c>
    </row>
    <row r="456" spans="1:13" x14ac:dyDescent="0.3">
      <c r="A456" s="56">
        <v>599202</v>
      </c>
      <c r="B456" s="56" t="s">
        <v>357</v>
      </c>
      <c r="C456" s="56" t="s">
        <v>110</v>
      </c>
      <c r="D456" s="56">
        <v>0</v>
      </c>
      <c r="E456" s="56" t="s">
        <v>366</v>
      </c>
      <c r="F456" s="56" t="s">
        <v>439</v>
      </c>
      <c r="G456" s="56">
        <v>123</v>
      </c>
      <c r="H456" s="56" t="s">
        <v>129</v>
      </c>
      <c r="I456" s="56">
        <v>125</v>
      </c>
      <c r="J456" s="1">
        <v>42551</v>
      </c>
      <c r="K456" s="56">
        <v>4686</v>
      </c>
      <c r="L456" s="56">
        <v>42240</v>
      </c>
      <c r="M456" s="56">
        <v>0</v>
      </c>
    </row>
    <row r="457" spans="1:13" x14ac:dyDescent="0.3">
      <c r="A457" s="56">
        <v>599202</v>
      </c>
      <c r="B457" s="56" t="s">
        <v>357</v>
      </c>
      <c r="C457" s="56" t="s">
        <v>110</v>
      </c>
      <c r="D457" s="56">
        <v>0</v>
      </c>
      <c r="E457" s="56" t="s">
        <v>366</v>
      </c>
      <c r="F457" s="56" t="s">
        <v>439</v>
      </c>
      <c r="G457" s="56">
        <v>124</v>
      </c>
      <c r="H457" s="56" t="s">
        <v>130</v>
      </c>
      <c r="I457" s="56">
        <v>125</v>
      </c>
      <c r="J457" s="1">
        <v>42735</v>
      </c>
      <c r="K457" s="56">
        <v>33917</v>
      </c>
      <c r="L457" s="56">
        <v>42240</v>
      </c>
      <c r="M457" s="56">
        <v>0</v>
      </c>
    </row>
    <row r="458" spans="1:13" x14ac:dyDescent="0.3">
      <c r="A458" s="56">
        <v>599202</v>
      </c>
      <c r="B458" s="56" t="s">
        <v>357</v>
      </c>
      <c r="C458" s="56" t="s">
        <v>110</v>
      </c>
      <c r="D458" s="56">
        <v>0</v>
      </c>
      <c r="E458" s="56" t="s">
        <v>366</v>
      </c>
      <c r="F458" s="56" t="s">
        <v>439</v>
      </c>
      <c r="G458" s="56">
        <v>125</v>
      </c>
      <c r="H458" s="56" t="s">
        <v>131</v>
      </c>
      <c r="I458" s="56">
        <v>125</v>
      </c>
      <c r="J458" s="1">
        <v>42916</v>
      </c>
      <c r="K458" s="56">
        <v>0</v>
      </c>
      <c r="L458" s="56">
        <v>59374</v>
      </c>
      <c r="M458" s="56">
        <v>0</v>
      </c>
    </row>
    <row r="459" spans="1:13" x14ac:dyDescent="0.3">
      <c r="A459" s="56">
        <v>599202</v>
      </c>
      <c r="B459" s="56" t="s">
        <v>357</v>
      </c>
      <c r="C459" s="56" t="s">
        <v>110</v>
      </c>
      <c r="D459" s="56">
        <v>0</v>
      </c>
      <c r="E459" s="56" t="s">
        <v>366</v>
      </c>
      <c r="F459" s="56" t="s">
        <v>439</v>
      </c>
      <c r="G459" s="56">
        <v>126</v>
      </c>
      <c r="H459" s="56" t="s">
        <v>852</v>
      </c>
      <c r="I459" s="56">
        <v>125</v>
      </c>
      <c r="J459" s="1">
        <v>43100</v>
      </c>
      <c r="K459" s="56">
        <v>0</v>
      </c>
      <c r="L459" s="56">
        <v>59374</v>
      </c>
      <c r="M459" s="56">
        <v>0</v>
      </c>
    </row>
    <row r="460" spans="1:13" x14ac:dyDescent="0.3">
      <c r="A460" s="56">
        <v>599202</v>
      </c>
      <c r="B460" s="56" t="s">
        <v>357</v>
      </c>
      <c r="C460" s="56" t="s">
        <v>110</v>
      </c>
      <c r="D460" s="56">
        <v>0</v>
      </c>
      <c r="E460" s="56" t="s">
        <v>366</v>
      </c>
      <c r="F460" s="56" t="s">
        <v>474</v>
      </c>
      <c r="G460" s="56">
        <v>117</v>
      </c>
      <c r="H460" s="56" t="s">
        <v>123</v>
      </c>
      <c r="I460" s="56">
        <v>125</v>
      </c>
      <c r="J460" s="1">
        <v>41455</v>
      </c>
      <c r="K460" s="56">
        <v>0</v>
      </c>
      <c r="L460" s="56">
        <v>0</v>
      </c>
      <c r="M460" s="56">
        <v>0</v>
      </c>
    </row>
    <row r="461" spans="1:13" x14ac:dyDescent="0.3">
      <c r="A461" s="56">
        <v>599202</v>
      </c>
      <c r="B461" s="56" t="s">
        <v>357</v>
      </c>
      <c r="C461" s="56" t="s">
        <v>110</v>
      </c>
      <c r="D461" s="56">
        <v>0</v>
      </c>
      <c r="E461" s="56" t="s">
        <v>366</v>
      </c>
      <c r="F461" s="56" t="s">
        <v>474</v>
      </c>
      <c r="G461" s="56">
        <v>118</v>
      </c>
      <c r="H461" s="56" t="s">
        <v>124</v>
      </c>
      <c r="I461" s="56">
        <v>125</v>
      </c>
      <c r="J461" s="1">
        <v>41639</v>
      </c>
      <c r="K461" s="56">
        <v>0</v>
      </c>
      <c r="L461" s="56">
        <v>0</v>
      </c>
      <c r="M461" s="56">
        <v>0</v>
      </c>
    </row>
    <row r="462" spans="1:13" x14ac:dyDescent="0.3">
      <c r="A462" s="56">
        <v>599202</v>
      </c>
      <c r="B462" s="56" t="s">
        <v>357</v>
      </c>
      <c r="C462" s="56" t="s">
        <v>110</v>
      </c>
      <c r="D462" s="56">
        <v>0</v>
      </c>
      <c r="E462" s="56" t="s">
        <v>366</v>
      </c>
      <c r="F462" s="56" t="s">
        <v>474</v>
      </c>
      <c r="G462" s="56">
        <v>119</v>
      </c>
      <c r="H462" s="56" t="s">
        <v>125</v>
      </c>
      <c r="I462" s="56">
        <v>125</v>
      </c>
      <c r="J462" s="1">
        <v>41820</v>
      </c>
      <c r="K462" s="56">
        <v>0</v>
      </c>
      <c r="L462" s="56">
        <v>0</v>
      </c>
      <c r="M462" s="56">
        <v>0</v>
      </c>
    </row>
    <row r="463" spans="1:13" x14ac:dyDescent="0.3">
      <c r="A463" s="56">
        <v>599202</v>
      </c>
      <c r="B463" s="56" t="s">
        <v>357</v>
      </c>
      <c r="C463" s="56" t="s">
        <v>110</v>
      </c>
      <c r="D463" s="56">
        <v>0</v>
      </c>
      <c r="E463" s="56" t="s">
        <v>366</v>
      </c>
      <c r="F463" s="56" t="s">
        <v>474</v>
      </c>
      <c r="G463" s="56">
        <v>120</v>
      </c>
      <c r="H463" s="56" t="s">
        <v>126</v>
      </c>
      <c r="I463" s="56">
        <v>125</v>
      </c>
      <c r="J463" s="1">
        <v>42004</v>
      </c>
      <c r="K463" s="56">
        <v>0</v>
      </c>
      <c r="L463" s="56">
        <v>0</v>
      </c>
      <c r="M463" s="56">
        <v>0</v>
      </c>
    </row>
    <row r="464" spans="1:13" x14ac:dyDescent="0.3">
      <c r="A464" s="56">
        <v>599202</v>
      </c>
      <c r="B464" s="56" t="s">
        <v>357</v>
      </c>
      <c r="C464" s="56" t="s">
        <v>110</v>
      </c>
      <c r="D464" s="56">
        <v>0</v>
      </c>
      <c r="E464" s="56" t="s">
        <v>366</v>
      </c>
      <c r="F464" s="56" t="s">
        <v>474</v>
      </c>
      <c r="G464" s="56">
        <v>121</v>
      </c>
      <c r="H464" s="56" t="s">
        <v>127</v>
      </c>
      <c r="I464" s="56">
        <v>125</v>
      </c>
      <c r="J464" s="1">
        <v>42185</v>
      </c>
      <c r="K464" s="56">
        <v>4.3</v>
      </c>
      <c r="L464" s="56">
        <v>2</v>
      </c>
      <c r="M464" s="56">
        <v>0</v>
      </c>
    </row>
    <row r="465" spans="1:13" x14ac:dyDescent="0.3">
      <c r="A465" s="56">
        <v>599202</v>
      </c>
      <c r="B465" s="56" t="s">
        <v>357</v>
      </c>
      <c r="C465" s="56" t="s">
        <v>110</v>
      </c>
      <c r="D465" s="56">
        <v>0</v>
      </c>
      <c r="E465" s="56" t="s">
        <v>366</v>
      </c>
      <c r="F465" s="56" t="s">
        <v>474</v>
      </c>
      <c r="G465" s="56">
        <v>122</v>
      </c>
      <c r="H465" s="56" t="s">
        <v>128</v>
      </c>
      <c r="I465" s="56">
        <v>125</v>
      </c>
      <c r="J465" s="1">
        <v>42369</v>
      </c>
      <c r="K465" s="56">
        <v>0.5</v>
      </c>
      <c r="L465" s="56">
        <v>5</v>
      </c>
      <c r="M465" s="56">
        <v>0</v>
      </c>
    </row>
    <row r="466" spans="1:13" x14ac:dyDescent="0.3">
      <c r="A466" s="56">
        <v>599202</v>
      </c>
      <c r="B466" s="56" t="s">
        <v>357</v>
      </c>
      <c r="C466" s="56" t="s">
        <v>110</v>
      </c>
      <c r="D466" s="56">
        <v>0</v>
      </c>
      <c r="E466" s="56" t="s">
        <v>366</v>
      </c>
      <c r="F466" s="56" t="s">
        <v>474</v>
      </c>
      <c r="G466" s="56">
        <v>123</v>
      </c>
      <c r="H466" s="56" t="s">
        <v>129</v>
      </c>
      <c r="I466" s="56">
        <v>125</v>
      </c>
      <c r="J466" s="1">
        <v>42551</v>
      </c>
      <c r="K466" s="56">
        <v>7.68</v>
      </c>
      <c r="L466" s="56">
        <v>11</v>
      </c>
      <c r="M466" s="56">
        <v>0</v>
      </c>
    </row>
    <row r="467" spans="1:13" x14ac:dyDescent="0.3">
      <c r="A467" s="56">
        <v>599202</v>
      </c>
      <c r="B467" s="56" t="s">
        <v>357</v>
      </c>
      <c r="C467" s="56" t="s">
        <v>110</v>
      </c>
      <c r="D467" s="56">
        <v>0</v>
      </c>
      <c r="E467" s="56" t="s">
        <v>366</v>
      </c>
      <c r="F467" s="56" t="s">
        <v>474</v>
      </c>
      <c r="G467" s="56">
        <v>124</v>
      </c>
      <c r="H467" s="56" t="s">
        <v>130</v>
      </c>
      <c r="I467" s="56">
        <v>125</v>
      </c>
      <c r="J467" s="1">
        <v>42735</v>
      </c>
      <c r="K467" s="56">
        <v>10.1</v>
      </c>
      <c r="L467" s="56">
        <v>15</v>
      </c>
      <c r="M467" s="56">
        <v>0</v>
      </c>
    </row>
    <row r="468" spans="1:13" x14ac:dyDescent="0.3">
      <c r="A468" s="56">
        <v>599202</v>
      </c>
      <c r="B468" s="56" t="s">
        <v>357</v>
      </c>
      <c r="C468" s="56" t="s">
        <v>110</v>
      </c>
      <c r="D468" s="56">
        <v>0</v>
      </c>
      <c r="E468" s="56" t="s">
        <v>366</v>
      </c>
      <c r="F468" s="56" t="s">
        <v>474</v>
      </c>
      <c r="G468" s="56">
        <v>125</v>
      </c>
      <c r="H468" s="56" t="s">
        <v>131</v>
      </c>
      <c r="I468" s="56">
        <v>125</v>
      </c>
      <c r="J468" s="1">
        <v>42916</v>
      </c>
      <c r="K468" s="56">
        <v>0</v>
      </c>
      <c r="L468" s="56">
        <v>19</v>
      </c>
      <c r="M468" s="56">
        <v>0</v>
      </c>
    </row>
    <row r="469" spans="1:13" x14ac:dyDescent="0.3">
      <c r="A469" s="56">
        <v>599202</v>
      </c>
      <c r="B469" s="56" t="s">
        <v>357</v>
      </c>
      <c r="C469" s="56" t="s">
        <v>110</v>
      </c>
      <c r="D469" s="56">
        <v>0</v>
      </c>
      <c r="E469" s="56" t="s">
        <v>366</v>
      </c>
      <c r="F469" s="56" t="s">
        <v>474</v>
      </c>
      <c r="G469" s="56">
        <v>126</v>
      </c>
      <c r="H469" s="56" t="s">
        <v>852</v>
      </c>
      <c r="I469" s="56">
        <v>125</v>
      </c>
      <c r="J469" s="1">
        <v>43100</v>
      </c>
      <c r="K469" s="56">
        <v>0</v>
      </c>
      <c r="L469" s="56">
        <v>23</v>
      </c>
      <c r="M469" s="56">
        <v>0</v>
      </c>
    </row>
    <row r="470" spans="1:13" x14ac:dyDescent="0.3">
      <c r="A470" s="56">
        <v>599202</v>
      </c>
      <c r="B470" s="56" t="s">
        <v>357</v>
      </c>
      <c r="C470" s="56" t="s">
        <v>110</v>
      </c>
      <c r="D470" s="56">
        <v>1</v>
      </c>
      <c r="E470" s="56" t="s">
        <v>366</v>
      </c>
      <c r="F470" s="56" t="s">
        <v>255</v>
      </c>
      <c r="G470" s="56">
        <v>117</v>
      </c>
      <c r="H470" s="56" t="s">
        <v>123</v>
      </c>
      <c r="I470" s="56">
        <v>125</v>
      </c>
      <c r="J470" s="1">
        <v>41455</v>
      </c>
      <c r="K470" s="56">
        <v>0</v>
      </c>
      <c r="L470" s="56">
        <v>0</v>
      </c>
      <c r="M470" s="56">
        <v>10941348</v>
      </c>
    </row>
    <row r="471" spans="1:13" x14ac:dyDescent="0.3">
      <c r="A471" s="56">
        <v>599202</v>
      </c>
      <c r="B471" s="56" t="s">
        <v>357</v>
      </c>
      <c r="C471" s="56" t="s">
        <v>110</v>
      </c>
      <c r="D471" s="56">
        <v>1</v>
      </c>
      <c r="E471" s="56" t="s">
        <v>366</v>
      </c>
      <c r="F471" s="56" t="s">
        <v>255</v>
      </c>
      <c r="G471" s="56">
        <v>118</v>
      </c>
      <c r="H471" s="56" t="s">
        <v>124</v>
      </c>
      <c r="I471" s="56">
        <v>125</v>
      </c>
      <c r="J471" s="1">
        <v>41639</v>
      </c>
      <c r="K471" s="56">
        <v>0</v>
      </c>
      <c r="L471" s="56">
        <v>1575424</v>
      </c>
      <c r="M471" s="56">
        <v>0</v>
      </c>
    </row>
    <row r="472" spans="1:13" x14ac:dyDescent="0.3">
      <c r="A472" s="56">
        <v>599202</v>
      </c>
      <c r="B472" s="56" t="s">
        <v>357</v>
      </c>
      <c r="C472" s="56" t="s">
        <v>110</v>
      </c>
      <c r="D472" s="56">
        <v>1</v>
      </c>
      <c r="E472" s="56" t="s">
        <v>366</v>
      </c>
      <c r="F472" s="56" t="s">
        <v>255</v>
      </c>
      <c r="G472" s="56">
        <v>119</v>
      </c>
      <c r="H472" s="56" t="s">
        <v>125</v>
      </c>
      <c r="I472" s="56">
        <v>125</v>
      </c>
      <c r="J472" s="1">
        <v>41820</v>
      </c>
      <c r="K472" s="56">
        <v>0</v>
      </c>
      <c r="L472" s="56">
        <v>3134697</v>
      </c>
      <c r="M472" s="56">
        <v>0</v>
      </c>
    </row>
    <row r="473" spans="1:13" x14ac:dyDescent="0.3">
      <c r="A473" s="56">
        <v>599202</v>
      </c>
      <c r="B473" s="56" t="s">
        <v>357</v>
      </c>
      <c r="C473" s="56" t="s">
        <v>110</v>
      </c>
      <c r="D473" s="56">
        <v>1</v>
      </c>
      <c r="E473" s="56" t="s">
        <v>366</v>
      </c>
      <c r="F473" s="56" t="s">
        <v>255</v>
      </c>
      <c r="G473" s="56">
        <v>120</v>
      </c>
      <c r="H473" s="56" t="s">
        <v>126</v>
      </c>
      <c r="I473" s="56">
        <v>125</v>
      </c>
      <c r="J473" s="1">
        <v>42004</v>
      </c>
      <c r="K473" s="56">
        <v>273961.13</v>
      </c>
      <c r="L473" s="56">
        <v>2791043</v>
      </c>
      <c r="M473" s="56">
        <v>0</v>
      </c>
    </row>
    <row r="474" spans="1:13" x14ac:dyDescent="0.3">
      <c r="A474" s="56">
        <v>599202</v>
      </c>
      <c r="B474" s="56" t="s">
        <v>357</v>
      </c>
      <c r="C474" s="56" t="s">
        <v>110</v>
      </c>
      <c r="D474" s="56">
        <v>1</v>
      </c>
      <c r="E474" s="56" t="s">
        <v>366</v>
      </c>
      <c r="F474" s="56" t="s">
        <v>255</v>
      </c>
      <c r="G474" s="56">
        <v>121</v>
      </c>
      <c r="H474" s="56" t="s">
        <v>127</v>
      </c>
      <c r="I474" s="56">
        <v>125</v>
      </c>
      <c r="J474" s="1">
        <v>42185</v>
      </c>
      <c r="K474" s="56">
        <v>1626838.87</v>
      </c>
      <c r="L474" s="56">
        <v>2160103</v>
      </c>
      <c r="M474" s="56">
        <v>0</v>
      </c>
    </row>
    <row r="475" spans="1:13" x14ac:dyDescent="0.3">
      <c r="A475" s="56">
        <v>599202</v>
      </c>
      <c r="B475" s="56" t="s">
        <v>357</v>
      </c>
      <c r="C475" s="56" t="s">
        <v>110</v>
      </c>
      <c r="D475" s="56">
        <v>1</v>
      </c>
      <c r="E475" s="56" t="s">
        <v>366</v>
      </c>
      <c r="F475" s="56" t="s">
        <v>255</v>
      </c>
      <c r="G475" s="56">
        <v>122</v>
      </c>
      <c r="H475" s="56" t="s">
        <v>128</v>
      </c>
      <c r="I475" s="56">
        <v>125</v>
      </c>
      <c r="J475" s="1">
        <v>42369</v>
      </c>
      <c r="K475" s="56">
        <v>2226900</v>
      </c>
      <c r="L475" s="56">
        <v>2682466</v>
      </c>
      <c r="M475" s="56">
        <v>0</v>
      </c>
    </row>
    <row r="476" spans="1:13" x14ac:dyDescent="0.3">
      <c r="A476" s="56">
        <v>599202</v>
      </c>
      <c r="B476" s="56" t="s">
        <v>357</v>
      </c>
      <c r="C476" s="56" t="s">
        <v>110</v>
      </c>
      <c r="D476" s="56">
        <v>1</v>
      </c>
      <c r="E476" s="56" t="s">
        <v>366</v>
      </c>
      <c r="F476" s="56" t="s">
        <v>255</v>
      </c>
      <c r="G476" s="56">
        <v>123</v>
      </c>
      <c r="H476" s="56" t="s">
        <v>129</v>
      </c>
      <c r="I476" s="56">
        <v>125</v>
      </c>
      <c r="J476" s="1">
        <v>42551</v>
      </c>
      <c r="K476" s="56">
        <v>79266845</v>
      </c>
      <c r="L476" s="56">
        <v>3607863</v>
      </c>
      <c r="M476" s="56">
        <v>0</v>
      </c>
    </row>
    <row r="477" spans="1:13" x14ac:dyDescent="0.3">
      <c r="A477" s="56">
        <v>599202</v>
      </c>
      <c r="B477" s="56" t="s">
        <v>357</v>
      </c>
      <c r="C477" s="56" t="s">
        <v>110</v>
      </c>
      <c r="D477" s="56">
        <v>1</v>
      </c>
      <c r="E477" s="56" t="s">
        <v>366</v>
      </c>
      <c r="F477" s="56" t="s">
        <v>255</v>
      </c>
      <c r="G477" s="56">
        <v>124</v>
      </c>
      <c r="H477" s="56" t="s">
        <v>130</v>
      </c>
      <c r="I477" s="56">
        <v>125</v>
      </c>
      <c r="J477" s="1">
        <v>42735</v>
      </c>
      <c r="K477" s="56">
        <v>181200.45</v>
      </c>
      <c r="L477" s="56">
        <v>4804126</v>
      </c>
      <c r="M477" s="56">
        <v>0</v>
      </c>
    </row>
    <row r="478" spans="1:13" x14ac:dyDescent="0.3">
      <c r="A478" s="56">
        <v>599202</v>
      </c>
      <c r="B478" s="56" t="s">
        <v>357</v>
      </c>
      <c r="C478" s="56" t="s">
        <v>110</v>
      </c>
      <c r="D478" s="56">
        <v>1</v>
      </c>
      <c r="E478" s="56" t="s">
        <v>366</v>
      </c>
      <c r="F478" s="56" t="s">
        <v>255</v>
      </c>
      <c r="G478" s="56">
        <v>125</v>
      </c>
      <c r="H478" s="56" t="s">
        <v>131</v>
      </c>
      <c r="I478" s="56">
        <v>125</v>
      </c>
      <c r="J478" s="1">
        <v>42916</v>
      </c>
      <c r="K478" s="56">
        <v>0</v>
      </c>
      <c r="L478" s="56">
        <v>6204105</v>
      </c>
      <c r="M478" s="56">
        <v>0</v>
      </c>
    </row>
    <row r="479" spans="1:13" x14ac:dyDescent="0.3">
      <c r="A479" s="56">
        <v>599202</v>
      </c>
      <c r="B479" s="56" t="s">
        <v>357</v>
      </c>
      <c r="C479" s="56" t="s">
        <v>110</v>
      </c>
      <c r="D479" s="56">
        <v>1</v>
      </c>
      <c r="E479" s="56" t="s">
        <v>366</v>
      </c>
      <c r="F479" s="56" t="s">
        <v>255</v>
      </c>
      <c r="G479" s="56">
        <v>126</v>
      </c>
      <c r="H479" s="56" t="s">
        <v>852</v>
      </c>
      <c r="I479" s="56">
        <v>125</v>
      </c>
      <c r="J479" s="1">
        <v>43100</v>
      </c>
      <c r="K479" s="56">
        <v>0</v>
      </c>
      <c r="L479" s="56">
        <v>7909707</v>
      </c>
      <c r="M479" s="56">
        <v>0</v>
      </c>
    </row>
    <row r="480" spans="1:13" x14ac:dyDescent="0.3">
      <c r="A480" s="56">
        <v>599202</v>
      </c>
      <c r="B480" s="56" t="s">
        <v>357</v>
      </c>
      <c r="C480" s="56" t="s">
        <v>110</v>
      </c>
      <c r="D480" s="56">
        <v>0</v>
      </c>
      <c r="E480" s="56" t="s">
        <v>366</v>
      </c>
      <c r="F480" s="56" t="s">
        <v>487</v>
      </c>
      <c r="G480" s="56">
        <v>117</v>
      </c>
      <c r="H480" s="56" t="s">
        <v>123</v>
      </c>
      <c r="I480" s="56">
        <v>125</v>
      </c>
      <c r="J480" s="1">
        <v>41455</v>
      </c>
      <c r="K480" s="56">
        <v>0</v>
      </c>
      <c r="L480" s="56">
        <v>0</v>
      </c>
      <c r="M480" s="56">
        <v>0</v>
      </c>
    </row>
    <row r="481" spans="1:13" x14ac:dyDescent="0.3">
      <c r="A481" s="56">
        <v>599202</v>
      </c>
      <c r="B481" s="56" t="s">
        <v>357</v>
      </c>
      <c r="C481" s="56" t="s">
        <v>110</v>
      </c>
      <c r="D481" s="56">
        <v>0</v>
      </c>
      <c r="E481" s="56" t="s">
        <v>366</v>
      </c>
      <c r="F481" s="56" t="s">
        <v>487</v>
      </c>
      <c r="G481" s="56">
        <v>118</v>
      </c>
      <c r="H481" s="56" t="s">
        <v>124</v>
      </c>
      <c r="I481" s="56">
        <v>125</v>
      </c>
      <c r="J481" s="1">
        <v>41639</v>
      </c>
      <c r="K481" s="56">
        <v>0</v>
      </c>
      <c r="L481" s="56">
        <v>0</v>
      </c>
      <c r="M481" s="56">
        <v>0</v>
      </c>
    </row>
    <row r="482" spans="1:13" x14ac:dyDescent="0.3">
      <c r="A482" s="56">
        <v>599202</v>
      </c>
      <c r="B482" s="56" t="s">
        <v>357</v>
      </c>
      <c r="C482" s="56" t="s">
        <v>110</v>
      </c>
      <c r="D482" s="56">
        <v>0</v>
      </c>
      <c r="E482" s="56" t="s">
        <v>366</v>
      </c>
      <c r="F482" s="56" t="s">
        <v>487</v>
      </c>
      <c r="G482" s="56">
        <v>119</v>
      </c>
      <c r="H482" s="56" t="s">
        <v>125</v>
      </c>
      <c r="I482" s="56">
        <v>125</v>
      </c>
      <c r="J482" s="1">
        <v>41820</v>
      </c>
      <c r="K482" s="56">
        <v>0</v>
      </c>
      <c r="L482" s="56">
        <v>0</v>
      </c>
      <c r="M482" s="56">
        <v>0</v>
      </c>
    </row>
    <row r="483" spans="1:13" x14ac:dyDescent="0.3">
      <c r="A483" s="56">
        <v>599202</v>
      </c>
      <c r="B483" s="56" t="s">
        <v>357</v>
      </c>
      <c r="C483" s="56" t="s">
        <v>110</v>
      </c>
      <c r="D483" s="56">
        <v>0</v>
      </c>
      <c r="E483" s="56" t="s">
        <v>366</v>
      </c>
      <c r="F483" s="56" t="s">
        <v>487</v>
      </c>
      <c r="G483" s="56">
        <v>120</v>
      </c>
      <c r="H483" s="56" t="s">
        <v>126</v>
      </c>
      <c r="I483" s="56">
        <v>125</v>
      </c>
      <c r="J483" s="1">
        <v>42004</v>
      </c>
      <c r="K483" s="56">
        <v>0</v>
      </c>
      <c r="L483" s="56">
        <v>76827</v>
      </c>
      <c r="M483" s="56">
        <v>0</v>
      </c>
    </row>
    <row r="484" spans="1:13" x14ac:dyDescent="0.3">
      <c r="A484" s="56">
        <v>599202</v>
      </c>
      <c r="B484" s="56" t="s">
        <v>357</v>
      </c>
      <c r="C484" s="56" t="s">
        <v>110</v>
      </c>
      <c r="D484" s="56">
        <v>0</v>
      </c>
      <c r="E484" s="56" t="s">
        <v>366</v>
      </c>
      <c r="F484" s="56" t="s">
        <v>487</v>
      </c>
      <c r="G484" s="56">
        <v>121</v>
      </c>
      <c r="H484" s="56" t="s">
        <v>127</v>
      </c>
      <c r="I484" s="56">
        <v>125</v>
      </c>
      <c r="J484" s="1">
        <v>42185</v>
      </c>
      <c r="K484" s="56">
        <v>70366</v>
      </c>
      <c r="L484" s="56">
        <v>680673</v>
      </c>
      <c r="M484" s="56">
        <v>0</v>
      </c>
    </row>
    <row r="485" spans="1:13" x14ac:dyDescent="0.3">
      <c r="A485" s="56">
        <v>599202</v>
      </c>
      <c r="B485" s="56" t="s">
        <v>357</v>
      </c>
      <c r="C485" s="56" t="s">
        <v>110</v>
      </c>
      <c r="D485" s="56">
        <v>0</v>
      </c>
      <c r="E485" s="56" t="s">
        <v>366</v>
      </c>
      <c r="F485" s="56" t="s">
        <v>487</v>
      </c>
      <c r="G485" s="56">
        <v>122</v>
      </c>
      <c r="H485" s="56" t="s">
        <v>128</v>
      </c>
      <c r="I485" s="56">
        <v>125</v>
      </c>
      <c r="J485" s="1">
        <v>42369</v>
      </c>
      <c r="K485" s="56">
        <v>264010</v>
      </c>
      <c r="L485" s="56">
        <v>1027949</v>
      </c>
      <c r="M485" s="56">
        <v>0</v>
      </c>
    </row>
    <row r="486" spans="1:13" x14ac:dyDescent="0.3">
      <c r="A486" s="56">
        <v>599202</v>
      </c>
      <c r="B486" s="56" t="s">
        <v>357</v>
      </c>
      <c r="C486" s="56" t="s">
        <v>110</v>
      </c>
      <c r="D486" s="56">
        <v>0</v>
      </c>
      <c r="E486" s="56" t="s">
        <v>366</v>
      </c>
      <c r="F486" s="56" t="s">
        <v>487</v>
      </c>
      <c r="G486" s="56">
        <v>123</v>
      </c>
      <c r="H486" s="56" t="s">
        <v>129</v>
      </c>
      <c r="I486" s="56">
        <v>125</v>
      </c>
      <c r="J486" s="1">
        <v>42551</v>
      </c>
      <c r="K486" s="56">
        <v>1228749</v>
      </c>
      <c r="L486" s="56">
        <v>1736869</v>
      </c>
      <c r="M486" s="56">
        <v>0</v>
      </c>
    </row>
    <row r="487" spans="1:13" x14ac:dyDescent="0.3">
      <c r="A487" s="56">
        <v>599202</v>
      </c>
      <c r="B487" s="56" t="s">
        <v>357</v>
      </c>
      <c r="C487" s="56" t="s">
        <v>110</v>
      </c>
      <c r="D487" s="56">
        <v>0</v>
      </c>
      <c r="E487" s="56" t="s">
        <v>366</v>
      </c>
      <c r="F487" s="56" t="s">
        <v>487</v>
      </c>
      <c r="G487" s="56">
        <v>124</v>
      </c>
      <c r="H487" s="56" t="s">
        <v>130</v>
      </c>
      <c r="I487" s="56">
        <v>125</v>
      </c>
      <c r="J487" s="1">
        <v>42735</v>
      </c>
      <c r="K487" s="56">
        <v>581330.36</v>
      </c>
      <c r="L487" s="56">
        <v>2128821</v>
      </c>
      <c r="M487" s="56">
        <v>0</v>
      </c>
    </row>
    <row r="488" spans="1:13" x14ac:dyDescent="0.3">
      <c r="A488" s="56">
        <v>599202</v>
      </c>
      <c r="B488" s="56" t="s">
        <v>357</v>
      </c>
      <c r="C488" s="56" t="s">
        <v>110</v>
      </c>
      <c r="D488" s="56">
        <v>0</v>
      </c>
      <c r="E488" s="56" t="s">
        <v>366</v>
      </c>
      <c r="F488" s="56" t="s">
        <v>487</v>
      </c>
      <c r="G488" s="56">
        <v>125</v>
      </c>
      <c r="H488" s="56" t="s">
        <v>131</v>
      </c>
      <c r="I488" s="56">
        <v>125</v>
      </c>
      <c r="J488" s="1">
        <v>42916</v>
      </c>
      <c r="K488" s="56">
        <v>0</v>
      </c>
      <c r="L488" s="56">
        <v>1538689</v>
      </c>
      <c r="M488" s="56">
        <v>0</v>
      </c>
    </row>
    <row r="489" spans="1:13" x14ac:dyDescent="0.3">
      <c r="A489" s="56">
        <v>599202</v>
      </c>
      <c r="B489" s="56" t="s">
        <v>357</v>
      </c>
      <c r="C489" s="56" t="s">
        <v>110</v>
      </c>
      <c r="D489" s="56">
        <v>0</v>
      </c>
      <c r="E489" s="56" t="s">
        <v>366</v>
      </c>
      <c r="F489" s="56" t="s">
        <v>487</v>
      </c>
      <c r="G489" s="56">
        <v>126</v>
      </c>
      <c r="H489" s="56" t="s">
        <v>852</v>
      </c>
      <c r="I489" s="56">
        <v>125</v>
      </c>
      <c r="J489" s="1">
        <v>43100</v>
      </c>
      <c r="K489" s="56">
        <v>0</v>
      </c>
      <c r="L489" s="56">
        <v>1866957</v>
      </c>
      <c r="M489" s="56">
        <v>0</v>
      </c>
    </row>
    <row r="490" spans="1:13" x14ac:dyDescent="0.3">
      <c r="A490" s="56">
        <v>599276</v>
      </c>
      <c r="B490" s="56" t="s">
        <v>543</v>
      </c>
      <c r="C490" s="56" t="s">
        <v>105</v>
      </c>
      <c r="D490" s="56">
        <v>0</v>
      </c>
      <c r="E490" s="56" t="s">
        <v>194</v>
      </c>
      <c r="F490" s="56" t="s">
        <v>562</v>
      </c>
      <c r="G490" s="56">
        <v>117</v>
      </c>
      <c r="H490" s="56" t="s">
        <v>123</v>
      </c>
      <c r="I490" s="56">
        <v>125</v>
      </c>
      <c r="J490" s="1">
        <v>41455</v>
      </c>
      <c r="K490" s="56">
        <v>0</v>
      </c>
      <c r="L490" s="56">
        <v>108</v>
      </c>
      <c r="M490" s="56">
        <v>0</v>
      </c>
    </row>
    <row r="491" spans="1:13" x14ac:dyDescent="0.3">
      <c r="A491" s="56">
        <v>599276</v>
      </c>
      <c r="B491" s="56" t="s">
        <v>543</v>
      </c>
      <c r="C491" s="56" t="s">
        <v>105</v>
      </c>
      <c r="D491" s="56">
        <v>0</v>
      </c>
      <c r="E491" s="56" t="s">
        <v>194</v>
      </c>
      <c r="F491" s="56" t="s">
        <v>562</v>
      </c>
      <c r="G491" s="56">
        <v>118</v>
      </c>
      <c r="H491" s="56" t="s">
        <v>124</v>
      </c>
      <c r="I491" s="56">
        <v>125</v>
      </c>
      <c r="J491" s="1">
        <v>41639</v>
      </c>
      <c r="K491" s="56">
        <v>0</v>
      </c>
      <c r="L491" s="56">
        <v>112</v>
      </c>
      <c r="M491" s="56">
        <v>0</v>
      </c>
    </row>
    <row r="492" spans="1:13" x14ac:dyDescent="0.3">
      <c r="A492" s="56">
        <v>599276</v>
      </c>
      <c r="B492" s="56" t="s">
        <v>543</v>
      </c>
      <c r="C492" s="56" t="s">
        <v>105</v>
      </c>
      <c r="D492" s="56">
        <v>0</v>
      </c>
      <c r="E492" s="56" t="s">
        <v>194</v>
      </c>
      <c r="F492" s="56" t="s">
        <v>562</v>
      </c>
      <c r="G492" s="56">
        <v>119</v>
      </c>
      <c r="H492" s="56" t="s">
        <v>125</v>
      </c>
      <c r="I492" s="56">
        <v>125</v>
      </c>
      <c r="J492" s="1">
        <v>41820</v>
      </c>
      <c r="K492" s="56">
        <v>103.9</v>
      </c>
      <c r="L492" s="56">
        <v>116</v>
      </c>
      <c r="M492" s="56">
        <v>0</v>
      </c>
    </row>
    <row r="493" spans="1:13" x14ac:dyDescent="0.3">
      <c r="A493" s="56">
        <v>599276</v>
      </c>
      <c r="B493" s="56" t="s">
        <v>543</v>
      </c>
      <c r="C493" s="56" t="s">
        <v>105</v>
      </c>
      <c r="D493" s="56">
        <v>0</v>
      </c>
      <c r="E493" s="56" t="s">
        <v>194</v>
      </c>
      <c r="F493" s="56" t="s">
        <v>562</v>
      </c>
      <c r="G493" s="56">
        <v>120</v>
      </c>
      <c r="H493" s="56" t="s">
        <v>126</v>
      </c>
      <c r="I493" s="56">
        <v>125</v>
      </c>
      <c r="J493" s="1">
        <v>42004</v>
      </c>
      <c r="K493" s="56">
        <v>105.5</v>
      </c>
      <c r="L493" s="56">
        <v>120</v>
      </c>
      <c r="M493" s="56">
        <v>0</v>
      </c>
    </row>
    <row r="494" spans="1:13" x14ac:dyDescent="0.3">
      <c r="A494" s="56">
        <v>599276</v>
      </c>
      <c r="B494" s="56" t="s">
        <v>543</v>
      </c>
      <c r="C494" s="56" t="s">
        <v>105</v>
      </c>
      <c r="D494" s="56">
        <v>0</v>
      </c>
      <c r="E494" s="56" t="s">
        <v>194</v>
      </c>
      <c r="F494" s="56" t="s">
        <v>562</v>
      </c>
      <c r="G494" s="56">
        <v>121</v>
      </c>
      <c r="H494" s="56" t="s">
        <v>127</v>
      </c>
      <c r="I494" s="56">
        <v>125</v>
      </c>
      <c r="J494" s="1">
        <v>42185</v>
      </c>
      <c r="K494" s="56">
        <v>108.7</v>
      </c>
      <c r="L494" s="56">
        <v>124</v>
      </c>
      <c r="M494" s="56">
        <v>0</v>
      </c>
    </row>
    <row r="495" spans="1:13" x14ac:dyDescent="0.3">
      <c r="A495" s="56">
        <v>599276</v>
      </c>
      <c r="B495" s="56" t="s">
        <v>543</v>
      </c>
      <c r="C495" s="56" t="s">
        <v>105</v>
      </c>
      <c r="D495" s="56">
        <v>0</v>
      </c>
      <c r="E495" s="56" t="s">
        <v>194</v>
      </c>
      <c r="F495" s="56" t="s">
        <v>562</v>
      </c>
      <c r="G495" s="56">
        <v>122</v>
      </c>
      <c r="H495" s="56" t="s">
        <v>128</v>
      </c>
      <c r="I495" s="56">
        <v>125</v>
      </c>
      <c r="J495" s="1">
        <v>42369</v>
      </c>
      <c r="K495" s="56">
        <v>113.2</v>
      </c>
      <c r="L495" s="56">
        <v>129</v>
      </c>
      <c r="M495" s="56">
        <v>0</v>
      </c>
    </row>
    <row r="496" spans="1:13" x14ac:dyDescent="0.3">
      <c r="A496" s="56">
        <v>599276</v>
      </c>
      <c r="B496" s="56" t="s">
        <v>543</v>
      </c>
      <c r="C496" s="56" t="s">
        <v>105</v>
      </c>
      <c r="D496" s="56">
        <v>0</v>
      </c>
      <c r="E496" s="56" t="s">
        <v>194</v>
      </c>
      <c r="F496" s="56" t="s">
        <v>562</v>
      </c>
      <c r="G496" s="56">
        <v>123</v>
      </c>
      <c r="H496" s="56" t="s">
        <v>129</v>
      </c>
      <c r="I496" s="56">
        <v>125</v>
      </c>
      <c r="J496" s="1">
        <v>42551</v>
      </c>
      <c r="K496" s="56">
        <v>116.8</v>
      </c>
      <c r="L496" s="56">
        <v>133</v>
      </c>
      <c r="M496" s="56">
        <v>0</v>
      </c>
    </row>
    <row r="497" spans="1:13" x14ac:dyDescent="0.3">
      <c r="A497" s="56">
        <v>599276</v>
      </c>
      <c r="B497" s="56" t="s">
        <v>543</v>
      </c>
      <c r="C497" s="56" t="s">
        <v>105</v>
      </c>
      <c r="D497" s="56">
        <v>0</v>
      </c>
      <c r="E497" s="56" t="s">
        <v>194</v>
      </c>
      <c r="F497" s="56" t="s">
        <v>562</v>
      </c>
      <c r="G497" s="56">
        <v>124</v>
      </c>
      <c r="H497" s="56" t="s">
        <v>130</v>
      </c>
      <c r="I497" s="56">
        <v>125</v>
      </c>
      <c r="J497" s="1">
        <v>42735</v>
      </c>
      <c r="K497" s="56">
        <v>104.9</v>
      </c>
      <c r="L497" s="56">
        <v>138</v>
      </c>
      <c r="M497" s="56">
        <v>0</v>
      </c>
    </row>
    <row r="498" spans="1:13" x14ac:dyDescent="0.3">
      <c r="A498" s="56">
        <v>599276</v>
      </c>
      <c r="B498" s="56" t="s">
        <v>543</v>
      </c>
      <c r="C498" s="56" t="s">
        <v>105</v>
      </c>
      <c r="D498" s="56">
        <v>0</v>
      </c>
      <c r="E498" s="56" t="s">
        <v>194</v>
      </c>
      <c r="F498" s="56" t="s">
        <v>256</v>
      </c>
      <c r="G498" s="56">
        <v>117</v>
      </c>
      <c r="H498" s="56" t="s">
        <v>123</v>
      </c>
      <c r="I498" s="56">
        <v>125</v>
      </c>
      <c r="J498" s="1">
        <v>41455</v>
      </c>
      <c r="K498" s="56">
        <v>0</v>
      </c>
      <c r="L498" s="56">
        <v>3323</v>
      </c>
      <c r="M498" s="56">
        <v>6821</v>
      </c>
    </row>
    <row r="499" spans="1:13" x14ac:dyDescent="0.3">
      <c r="A499" s="56">
        <v>599276</v>
      </c>
      <c r="B499" s="56" t="s">
        <v>543</v>
      </c>
      <c r="C499" s="56" t="s">
        <v>105</v>
      </c>
      <c r="D499" s="56">
        <v>0</v>
      </c>
      <c r="E499" s="56" t="s">
        <v>194</v>
      </c>
      <c r="F499" s="56" t="s">
        <v>256</v>
      </c>
      <c r="G499" s="56">
        <v>118</v>
      </c>
      <c r="H499" s="56" t="s">
        <v>124</v>
      </c>
      <c r="I499" s="56">
        <v>125</v>
      </c>
      <c r="J499" s="1">
        <v>41639</v>
      </c>
      <c r="K499" s="56">
        <v>30342</v>
      </c>
      <c r="L499" s="56">
        <v>6202</v>
      </c>
      <c r="M499" s="56">
        <v>0</v>
      </c>
    </row>
    <row r="500" spans="1:13" x14ac:dyDescent="0.3">
      <c r="A500" s="56">
        <v>599276</v>
      </c>
      <c r="B500" s="56" t="s">
        <v>543</v>
      </c>
      <c r="C500" s="56" t="s">
        <v>105</v>
      </c>
      <c r="D500" s="56">
        <v>0</v>
      </c>
      <c r="E500" s="56" t="s">
        <v>194</v>
      </c>
      <c r="F500" s="56" t="s">
        <v>256</v>
      </c>
      <c r="G500" s="56">
        <v>119</v>
      </c>
      <c r="H500" s="56" t="s">
        <v>125</v>
      </c>
      <c r="I500" s="56">
        <v>125</v>
      </c>
      <c r="J500" s="1">
        <v>41820</v>
      </c>
      <c r="K500" s="56">
        <v>53580</v>
      </c>
      <c r="L500" s="56">
        <v>30000</v>
      </c>
      <c r="M500" s="56">
        <v>0</v>
      </c>
    </row>
    <row r="501" spans="1:13" x14ac:dyDescent="0.3">
      <c r="A501" s="56">
        <v>599276</v>
      </c>
      <c r="B501" s="56" t="s">
        <v>543</v>
      </c>
      <c r="C501" s="56" t="s">
        <v>105</v>
      </c>
      <c r="D501" s="56">
        <v>0</v>
      </c>
      <c r="E501" s="56" t="s">
        <v>194</v>
      </c>
      <c r="F501" s="56" t="s">
        <v>256</v>
      </c>
      <c r="G501" s="56">
        <v>120</v>
      </c>
      <c r="H501" s="56" t="s">
        <v>126</v>
      </c>
      <c r="I501" s="56">
        <v>125</v>
      </c>
      <c r="J501" s="1">
        <v>42004</v>
      </c>
      <c r="K501" s="56">
        <v>109067</v>
      </c>
      <c r="L501" s="56">
        <v>38500</v>
      </c>
      <c r="M501" s="56">
        <v>0</v>
      </c>
    </row>
    <row r="502" spans="1:13" x14ac:dyDescent="0.3">
      <c r="A502" s="56">
        <v>599276</v>
      </c>
      <c r="B502" s="56" t="s">
        <v>543</v>
      </c>
      <c r="C502" s="56" t="s">
        <v>105</v>
      </c>
      <c r="D502" s="56">
        <v>0</v>
      </c>
      <c r="E502" s="56" t="s">
        <v>194</v>
      </c>
      <c r="F502" s="56" t="s">
        <v>256</v>
      </c>
      <c r="G502" s="56">
        <v>121</v>
      </c>
      <c r="H502" s="56" t="s">
        <v>127</v>
      </c>
      <c r="I502" s="56">
        <v>125</v>
      </c>
      <c r="J502" s="1">
        <v>42185</v>
      </c>
      <c r="K502" s="56">
        <v>130000</v>
      </c>
      <c r="L502" s="56">
        <v>50700</v>
      </c>
      <c r="M502" s="56">
        <v>0</v>
      </c>
    </row>
    <row r="503" spans="1:13" x14ac:dyDescent="0.3">
      <c r="A503" s="56">
        <v>599276</v>
      </c>
      <c r="B503" s="56" t="s">
        <v>543</v>
      </c>
      <c r="C503" s="56" t="s">
        <v>105</v>
      </c>
      <c r="D503" s="56">
        <v>0</v>
      </c>
      <c r="E503" s="56" t="s">
        <v>194</v>
      </c>
      <c r="F503" s="56" t="s">
        <v>256</v>
      </c>
      <c r="G503" s="56">
        <v>122</v>
      </c>
      <c r="H503" s="56" t="s">
        <v>128</v>
      </c>
      <c r="I503" s="56">
        <v>125</v>
      </c>
      <c r="J503" s="1">
        <v>42369</v>
      </c>
      <c r="K503" s="56">
        <v>198715</v>
      </c>
      <c r="L503" s="56">
        <v>67000</v>
      </c>
      <c r="M503" s="56">
        <v>0</v>
      </c>
    </row>
    <row r="504" spans="1:13" x14ac:dyDescent="0.3">
      <c r="A504" s="56">
        <v>599276</v>
      </c>
      <c r="B504" s="56" t="s">
        <v>543</v>
      </c>
      <c r="C504" s="56" t="s">
        <v>105</v>
      </c>
      <c r="D504" s="56">
        <v>0</v>
      </c>
      <c r="E504" s="56" t="s">
        <v>194</v>
      </c>
      <c r="F504" s="56" t="s">
        <v>256</v>
      </c>
      <c r="G504" s="56">
        <v>123</v>
      </c>
      <c r="H504" s="56" t="s">
        <v>129</v>
      </c>
      <c r="I504" s="56">
        <v>125</v>
      </c>
      <c r="J504" s="1">
        <v>42551</v>
      </c>
      <c r="K504" s="56">
        <v>192415</v>
      </c>
      <c r="L504" s="56">
        <v>90500</v>
      </c>
      <c r="M504" s="56">
        <v>0</v>
      </c>
    </row>
    <row r="505" spans="1:13" x14ac:dyDescent="0.3">
      <c r="A505" s="56">
        <v>599276</v>
      </c>
      <c r="B505" s="56" t="s">
        <v>543</v>
      </c>
      <c r="C505" s="56" t="s">
        <v>105</v>
      </c>
      <c r="D505" s="56">
        <v>0</v>
      </c>
      <c r="E505" s="56" t="s">
        <v>194</v>
      </c>
      <c r="F505" s="56" t="s">
        <v>256</v>
      </c>
      <c r="G505" s="56">
        <v>124</v>
      </c>
      <c r="H505" s="56" t="s">
        <v>130</v>
      </c>
      <c r="I505" s="56">
        <v>125</v>
      </c>
      <c r="J505" s="1">
        <v>42735</v>
      </c>
      <c r="K505" s="56">
        <v>206821</v>
      </c>
      <c r="L505" s="56">
        <v>122000</v>
      </c>
      <c r="M505" s="56">
        <v>0</v>
      </c>
    </row>
    <row r="506" spans="1:13" x14ac:dyDescent="0.3">
      <c r="A506" s="56">
        <v>599276</v>
      </c>
      <c r="B506" s="56" t="s">
        <v>543</v>
      </c>
      <c r="C506" s="56" t="s">
        <v>105</v>
      </c>
      <c r="D506" s="56">
        <v>0</v>
      </c>
      <c r="E506" s="56" t="s">
        <v>194</v>
      </c>
      <c r="F506" s="56" t="s">
        <v>553</v>
      </c>
      <c r="G506" s="56">
        <v>117</v>
      </c>
      <c r="H506" s="56" t="s">
        <v>123</v>
      </c>
      <c r="I506" s="56">
        <v>125</v>
      </c>
      <c r="J506" s="1">
        <v>41455</v>
      </c>
      <c r="K506" s="56">
        <v>0</v>
      </c>
      <c r="L506" s="56">
        <v>1715000</v>
      </c>
      <c r="M506" s="56">
        <v>1700000</v>
      </c>
    </row>
    <row r="507" spans="1:13" x14ac:dyDescent="0.3">
      <c r="A507" s="56">
        <v>599276</v>
      </c>
      <c r="B507" s="56" t="s">
        <v>543</v>
      </c>
      <c r="C507" s="56" t="s">
        <v>105</v>
      </c>
      <c r="D507" s="56">
        <v>0</v>
      </c>
      <c r="E507" s="56" t="s">
        <v>194</v>
      </c>
      <c r="F507" s="56" t="s">
        <v>553</v>
      </c>
      <c r="G507" s="56">
        <v>118</v>
      </c>
      <c r="H507" s="56" t="s">
        <v>124</v>
      </c>
      <c r="I507" s="56">
        <v>125</v>
      </c>
      <c r="J507" s="1">
        <v>41639</v>
      </c>
      <c r="K507" s="56">
        <v>3040971</v>
      </c>
      <c r="L507" s="56">
        <v>2300000</v>
      </c>
      <c r="M507" s="56">
        <v>0</v>
      </c>
    </row>
    <row r="508" spans="1:13" x14ac:dyDescent="0.3">
      <c r="A508" s="56">
        <v>599276</v>
      </c>
      <c r="B508" s="56" t="s">
        <v>543</v>
      </c>
      <c r="C508" s="56" t="s">
        <v>105</v>
      </c>
      <c r="D508" s="56">
        <v>0</v>
      </c>
      <c r="E508" s="56" t="s">
        <v>194</v>
      </c>
      <c r="F508" s="56" t="s">
        <v>553</v>
      </c>
      <c r="G508" s="56">
        <v>119</v>
      </c>
      <c r="H508" s="56" t="s">
        <v>125</v>
      </c>
      <c r="I508" s="56">
        <v>125</v>
      </c>
      <c r="J508" s="1">
        <v>41820</v>
      </c>
      <c r="K508" s="56">
        <v>9122041</v>
      </c>
      <c r="L508" s="56">
        <v>3100000</v>
      </c>
      <c r="M508" s="56">
        <v>0</v>
      </c>
    </row>
    <row r="509" spans="1:13" x14ac:dyDescent="0.3">
      <c r="A509" s="56">
        <v>599276</v>
      </c>
      <c r="B509" s="56" t="s">
        <v>543</v>
      </c>
      <c r="C509" s="56" t="s">
        <v>105</v>
      </c>
      <c r="D509" s="56">
        <v>0</v>
      </c>
      <c r="E509" s="56" t="s">
        <v>194</v>
      </c>
      <c r="F509" s="56" t="s">
        <v>553</v>
      </c>
      <c r="G509" s="56">
        <v>120</v>
      </c>
      <c r="H509" s="56" t="s">
        <v>126</v>
      </c>
      <c r="I509" s="56">
        <v>125</v>
      </c>
      <c r="J509" s="1">
        <v>42004</v>
      </c>
      <c r="K509" s="56">
        <v>17333333</v>
      </c>
      <c r="L509" s="56">
        <v>4200000</v>
      </c>
      <c r="M509" s="56">
        <v>0</v>
      </c>
    </row>
    <row r="510" spans="1:13" x14ac:dyDescent="0.3">
      <c r="A510" s="56">
        <v>599276</v>
      </c>
      <c r="B510" s="56" t="s">
        <v>543</v>
      </c>
      <c r="C510" s="56" t="s">
        <v>105</v>
      </c>
      <c r="D510" s="56">
        <v>0</v>
      </c>
      <c r="E510" s="56" t="s">
        <v>194</v>
      </c>
      <c r="F510" s="56" t="s">
        <v>553</v>
      </c>
      <c r="G510" s="56">
        <v>121</v>
      </c>
      <c r="H510" s="56" t="s">
        <v>127</v>
      </c>
      <c r="I510" s="56">
        <v>125</v>
      </c>
      <c r="J510" s="1">
        <v>42185</v>
      </c>
      <c r="K510" s="56">
        <v>24866309</v>
      </c>
      <c r="L510" s="56">
        <v>6100000</v>
      </c>
      <c r="M510" s="56">
        <v>0</v>
      </c>
    </row>
    <row r="511" spans="1:13" x14ac:dyDescent="0.3">
      <c r="A511" s="56">
        <v>599276</v>
      </c>
      <c r="B511" s="56" t="s">
        <v>543</v>
      </c>
      <c r="C511" s="56" t="s">
        <v>105</v>
      </c>
      <c r="D511" s="56">
        <v>0</v>
      </c>
      <c r="E511" s="56" t="s">
        <v>194</v>
      </c>
      <c r="F511" s="56" t="s">
        <v>553</v>
      </c>
      <c r="G511" s="56">
        <v>122</v>
      </c>
      <c r="H511" s="56" t="s">
        <v>128</v>
      </c>
      <c r="I511" s="56">
        <v>125</v>
      </c>
      <c r="J511" s="1">
        <v>42369</v>
      </c>
      <c r="K511" s="56">
        <v>28181629</v>
      </c>
      <c r="L511" s="56">
        <v>8500000</v>
      </c>
      <c r="M511" s="56">
        <v>0</v>
      </c>
    </row>
    <row r="512" spans="1:13" x14ac:dyDescent="0.3">
      <c r="A512" s="56">
        <v>599276</v>
      </c>
      <c r="B512" s="56" t="s">
        <v>543</v>
      </c>
      <c r="C512" s="56" t="s">
        <v>105</v>
      </c>
      <c r="D512" s="56">
        <v>0</v>
      </c>
      <c r="E512" s="56" t="s">
        <v>194</v>
      </c>
      <c r="F512" s="56" t="s">
        <v>553</v>
      </c>
      <c r="G512" s="56">
        <v>123</v>
      </c>
      <c r="H512" s="56" t="s">
        <v>129</v>
      </c>
      <c r="I512" s="56">
        <v>125</v>
      </c>
      <c r="J512" s="1">
        <v>42551</v>
      </c>
      <c r="K512" s="56">
        <v>50781811</v>
      </c>
      <c r="L512" s="56">
        <v>11500000</v>
      </c>
      <c r="M512" s="56">
        <v>0</v>
      </c>
    </row>
    <row r="513" spans="1:13" x14ac:dyDescent="0.3">
      <c r="A513" s="56">
        <v>599276</v>
      </c>
      <c r="B513" s="56" t="s">
        <v>543</v>
      </c>
      <c r="C513" s="56" t="s">
        <v>105</v>
      </c>
      <c r="D513" s="56">
        <v>0</v>
      </c>
      <c r="E513" s="56" t="s">
        <v>194</v>
      </c>
      <c r="F513" s="56" t="s">
        <v>553</v>
      </c>
      <c r="G513" s="56">
        <v>124</v>
      </c>
      <c r="H513" s="56" t="s">
        <v>130</v>
      </c>
      <c r="I513" s="56">
        <v>125</v>
      </c>
      <c r="J513" s="1">
        <v>42735</v>
      </c>
      <c r="K513" s="56">
        <v>39023375</v>
      </c>
      <c r="L513" s="56">
        <v>16300000</v>
      </c>
      <c r="M513" s="56">
        <v>0</v>
      </c>
    </row>
    <row r="514" spans="1:13" x14ac:dyDescent="0.3">
      <c r="A514" s="56">
        <v>599276</v>
      </c>
      <c r="B514" s="56" t="s">
        <v>543</v>
      </c>
      <c r="C514" s="56" t="s">
        <v>110</v>
      </c>
      <c r="D514" s="56">
        <v>0</v>
      </c>
      <c r="E514" s="56" t="s">
        <v>241</v>
      </c>
      <c r="F514" s="56" t="s">
        <v>556</v>
      </c>
      <c r="G514" s="56">
        <v>117</v>
      </c>
      <c r="H514" s="56" t="s">
        <v>123</v>
      </c>
      <c r="I514" s="56">
        <v>125</v>
      </c>
      <c r="J514" s="1">
        <v>41455</v>
      </c>
      <c r="K514" s="56">
        <v>0</v>
      </c>
      <c r="L514" s="56">
        <v>60</v>
      </c>
      <c r="M514" s="56">
        <v>0</v>
      </c>
    </row>
    <row r="515" spans="1:13" x14ac:dyDescent="0.3">
      <c r="A515" s="56">
        <v>599276</v>
      </c>
      <c r="B515" s="56" t="s">
        <v>543</v>
      </c>
      <c r="C515" s="56" t="s">
        <v>110</v>
      </c>
      <c r="D515" s="56">
        <v>0</v>
      </c>
      <c r="E515" s="56" t="s">
        <v>241</v>
      </c>
      <c r="F515" s="56" t="s">
        <v>556</v>
      </c>
      <c r="G515" s="56">
        <v>118</v>
      </c>
      <c r="H515" s="56" t="s">
        <v>124</v>
      </c>
      <c r="I515" s="56">
        <v>125</v>
      </c>
      <c r="J515" s="1">
        <v>41639</v>
      </c>
      <c r="K515" s="56">
        <v>111</v>
      </c>
      <c r="L515" s="56">
        <v>81</v>
      </c>
      <c r="M515" s="56">
        <v>0</v>
      </c>
    </row>
    <row r="516" spans="1:13" x14ac:dyDescent="0.3">
      <c r="A516" s="56">
        <v>599276</v>
      </c>
      <c r="B516" s="56" t="s">
        <v>543</v>
      </c>
      <c r="C516" s="56" t="s">
        <v>110</v>
      </c>
      <c r="D516" s="56">
        <v>0</v>
      </c>
      <c r="E516" s="56" t="s">
        <v>241</v>
      </c>
      <c r="F516" s="56" t="s">
        <v>556</v>
      </c>
      <c r="G516" s="56">
        <v>119</v>
      </c>
      <c r="H516" s="56" t="s">
        <v>125</v>
      </c>
      <c r="I516" s="56">
        <v>125</v>
      </c>
      <c r="J516" s="1">
        <v>41820</v>
      </c>
      <c r="K516" s="56">
        <v>358</v>
      </c>
      <c r="L516" s="56">
        <v>180</v>
      </c>
      <c r="M516" s="56">
        <v>0</v>
      </c>
    </row>
    <row r="517" spans="1:13" x14ac:dyDescent="0.3">
      <c r="A517" s="56">
        <v>599276</v>
      </c>
      <c r="B517" s="56" t="s">
        <v>543</v>
      </c>
      <c r="C517" s="56" t="s">
        <v>110</v>
      </c>
      <c r="D517" s="56">
        <v>0</v>
      </c>
      <c r="E517" s="56" t="s">
        <v>241</v>
      </c>
      <c r="F517" s="56" t="s">
        <v>556</v>
      </c>
      <c r="G517" s="56">
        <v>120</v>
      </c>
      <c r="H517" s="56" t="s">
        <v>126</v>
      </c>
      <c r="I517" s="56">
        <v>125</v>
      </c>
      <c r="J517" s="1">
        <v>42004</v>
      </c>
      <c r="K517" s="56">
        <v>250</v>
      </c>
      <c r="L517" s="56">
        <v>220</v>
      </c>
      <c r="M517" s="56">
        <v>0</v>
      </c>
    </row>
    <row r="518" spans="1:13" x14ac:dyDescent="0.3">
      <c r="A518" s="56">
        <v>599276</v>
      </c>
      <c r="B518" s="56" t="s">
        <v>543</v>
      </c>
      <c r="C518" s="56" t="s">
        <v>110</v>
      </c>
      <c r="D518" s="56">
        <v>0</v>
      </c>
      <c r="E518" s="56" t="s">
        <v>241</v>
      </c>
      <c r="F518" s="56" t="s">
        <v>556</v>
      </c>
      <c r="G518" s="56">
        <v>121</v>
      </c>
      <c r="H518" s="56" t="s">
        <v>127</v>
      </c>
      <c r="I518" s="56">
        <v>125</v>
      </c>
      <c r="J518" s="1">
        <v>42185</v>
      </c>
      <c r="K518" s="56">
        <v>496</v>
      </c>
      <c r="L518" s="56">
        <v>244</v>
      </c>
      <c r="M518" s="56">
        <v>0</v>
      </c>
    </row>
    <row r="519" spans="1:13" x14ac:dyDescent="0.3">
      <c r="A519" s="56">
        <v>599276</v>
      </c>
      <c r="B519" s="56" t="s">
        <v>543</v>
      </c>
      <c r="C519" s="56" t="s">
        <v>110</v>
      </c>
      <c r="D519" s="56">
        <v>0</v>
      </c>
      <c r="E519" s="56" t="s">
        <v>241</v>
      </c>
      <c r="F519" s="56" t="s">
        <v>556</v>
      </c>
      <c r="G519" s="56">
        <v>122</v>
      </c>
      <c r="H519" s="56" t="s">
        <v>128</v>
      </c>
      <c r="I519" s="56">
        <v>125</v>
      </c>
      <c r="J519" s="1">
        <v>42369</v>
      </c>
      <c r="K519" s="56">
        <v>1286</v>
      </c>
      <c r="L519" s="56">
        <v>268</v>
      </c>
      <c r="M519" s="56">
        <v>0</v>
      </c>
    </row>
    <row r="520" spans="1:13" x14ac:dyDescent="0.3">
      <c r="A520" s="56">
        <v>599276</v>
      </c>
      <c r="B520" s="56" t="s">
        <v>543</v>
      </c>
      <c r="C520" s="56" t="s">
        <v>110</v>
      </c>
      <c r="D520" s="56">
        <v>0</v>
      </c>
      <c r="E520" s="56" t="s">
        <v>241</v>
      </c>
      <c r="F520" s="56" t="s">
        <v>556</v>
      </c>
      <c r="G520" s="56">
        <v>123</v>
      </c>
      <c r="H520" s="56" t="s">
        <v>129</v>
      </c>
      <c r="I520" s="56">
        <v>125</v>
      </c>
      <c r="J520" s="1">
        <v>42551</v>
      </c>
      <c r="K520" s="56">
        <v>824</v>
      </c>
      <c r="L520" s="56">
        <v>292</v>
      </c>
      <c r="M520" s="56">
        <v>0</v>
      </c>
    </row>
    <row r="521" spans="1:13" x14ac:dyDescent="0.3">
      <c r="A521" s="56">
        <v>599276</v>
      </c>
      <c r="B521" s="56" t="s">
        <v>543</v>
      </c>
      <c r="C521" s="56" t="s">
        <v>110</v>
      </c>
      <c r="D521" s="56">
        <v>0</v>
      </c>
      <c r="E521" s="56" t="s">
        <v>241</v>
      </c>
      <c r="F521" s="56" t="s">
        <v>556</v>
      </c>
      <c r="G521" s="56">
        <v>124</v>
      </c>
      <c r="H521" s="56" t="s">
        <v>130</v>
      </c>
      <c r="I521" s="56">
        <v>125</v>
      </c>
      <c r="J521" s="1">
        <v>42735</v>
      </c>
      <c r="K521" s="56">
        <v>1020</v>
      </c>
      <c r="L521" s="56">
        <v>316</v>
      </c>
      <c r="M521" s="56">
        <v>0</v>
      </c>
    </row>
    <row r="522" spans="1:13" x14ac:dyDescent="0.3">
      <c r="A522" s="56">
        <v>599276</v>
      </c>
      <c r="B522" s="56" t="s">
        <v>543</v>
      </c>
      <c r="C522" s="56" t="s">
        <v>188</v>
      </c>
      <c r="D522" s="56">
        <v>1</v>
      </c>
      <c r="E522" s="56" t="s">
        <v>241</v>
      </c>
      <c r="F522" s="56" t="s">
        <v>189</v>
      </c>
      <c r="G522" s="56">
        <v>117</v>
      </c>
      <c r="H522" s="56" t="s">
        <v>123</v>
      </c>
      <c r="I522" s="56">
        <v>125</v>
      </c>
      <c r="J522" s="1">
        <v>41455</v>
      </c>
      <c r="K522" s="56">
        <v>0</v>
      </c>
      <c r="L522" s="56">
        <v>1</v>
      </c>
      <c r="M522" s="56">
        <v>0</v>
      </c>
    </row>
    <row r="523" spans="1:13" x14ac:dyDescent="0.3">
      <c r="A523" s="56">
        <v>599276</v>
      </c>
      <c r="B523" s="56" t="s">
        <v>543</v>
      </c>
      <c r="C523" s="56" t="s">
        <v>188</v>
      </c>
      <c r="D523" s="56">
        <v>1</v>
      </c>
      <c r="E523" s="56" t="s">
        <v>241</v>
      </c>
      <c r="F523" s="56" t="s">
        <v>189</v>
      </c>
      <c r="G523" s="56">
        <v>118</v>
      </c>
      <c r="H523" s="56" t="s">
        <v>124</v>
      </c>
      <c r="I523" s="56">
        <v>125</v>
      </c>
      <c r="J523" s="1">
        <v>41639</v>
      </c>
      <c r="K523" s="56">
        <v>1</v>
      </c>
      <c r="L523" s="56">
        <v>0</v>
      </c>
      <c r="M523" s="56">
        <v>0</v>
      </c>
    </row>
    <row r="524" spans="1:13" x14ac:dyDescent="0.3">
      <c r="A524" s="56">
        <v>599276</v>
      </c>
      <c r="B524" s="56" t="s">
        <v>543</v>
      </c>
      <c r="C524" s="56" t="s">
        <v>188</v>
      </c>
      <c r="D524" s="56">
        <v>1</v>
      </c>
      <c r="E524" s="56" t="s">
        <v>241</v>
      </c>
      <c r="F524" s="56" t="s">
        <v>189</v>
      </c>
      <c r="G524" s="56">
        <v>119</v>
      </c>
      <c r="H524" s="56" t="s">
        <v>125</v>
      </c>
      <c r="I524" s="56">
        <v>125</v>
      </c>
      <c r="J524" s="1">
        <v>41820</v>
      </c>
      <c r="K524" s="56">
        <v>0</v>
      </c>
      <c r="L524" s="56">
        <v>0</v>
      </c>
      <c r="M524" s="56">
        <v>0</v>
      </c>
    </row>
    <row r="525" spans="1:13" x14ac:dyDescent="0.3">
      <c r="A525" s="56">
        <v>599276</v>
      </c>
      <c r="B525" s="56" t="s">
        <v>543</v>
      </c>
      <c r="C525" s="56" t="s">
        <v>188</v>
      </c>
      <c r="D525" s="56">
        <v>1</v>
      </c>
      <c r="E525" s="56" t="s">
        <v>241</v>
      </c>
      <c r="F525" s="56" t="s">
        <v>189</v>
      </c>
      <c r="G525" s="56">
        <v>120</v>
      </c>
      <c r="H525" s="56" t="s">
        <v>126</v>
      </c>
      <c r="I525" s="56">
        <v>125</v>
      </c>
      <c r="J525" s="1">
        <v>42004</v>
      </c>
      <c r="K525" s="56">
        <v>0</v>
      </c>
      <c r="L525" s="56">
        <v>0</v>
      </c>
      <c r="M525" s="56">
        <v>0</v>
      </c>
    </row>
    <row r="526" spans="1:13" x14ac:dyDescent="0.3">
      <c r="A526" s="56">
        <v>599276</v>
      </c>
      <c r="B526" s="56" t="s">
        <v>543</v>
      </c>
      <c r="C526" s="56" t="s">
        <v>188</v>
      </c>
      <c r="D526" s="56">
        <v>1</v>
      </c>
      <c r="E526" s="56" t="s">
        <v>241</v>
      </c>
      <c r="F526" s="56" t="s">
        <v>189</v>
      </c>
      <c r="G526" s="56">
        <v>123</v>
      </c>
      <c r="H526" s="56" t="s">
        <v>129</v>
      </c>
      <c r="I526" s="56">
        <v>125</v>
      </c>
      <c r="J526" s="1">
        <v>42551</v>
      </c>
      <c r="K526" s="56">
        <v>0</v>
      </c>
      <c r="L526" s="56">
        <v>0</v>
      </c>
      <c r="M526" s="56">
        <v>0</v>
      </c>
    </row>
    <row r="527" spans="1:13" x14ac:dyDescent="0.3">
      <c r="A527" s="56">
        <v>599276</v>
      </c>
      <c r="B527" s="56" t="s">
        <v>543</v>
      </c>
      <c r="C527" s="56" t="s">
        <v>188</v>
      </c>
      <c r="D527" s="56">
        <v>1</v>
      </c>
      <c r="E527" s="56" t="s">
        <v>241</v>
      </c>
      <c r="F527" s="56" t="s">
        <v>189</v>
      </c>
      <c r="G527" s="56">
        <v>124</v>
      </c>
      <c r="H527" s="56" t="s">
        <v>130</v>
      </c>
      <c r="I527" s="56">
        <v>125</v>
      </c>
      <c r="J527" s="1">
        <v>42735</v>
      </c>
      <c r="K527" s="56">
        <v>0</v>
      </c>
      <c r="L527" s="56">
        <v>0</v>
      </c>
      <c r="M527" s="56">
        <v>0</v>
      </c>
    </row>
    <row r="528" spans="1:13" x14ac:dyDescent="0.3">
      <c r="A528" s="56">
        <v>599276</v>
      </c>
      <c r="B528" s="56" t="s">
        <v>543</v>
      </c>
      <c r="C528" s="56" t="s">
        <v>110</v>
      </c>
      <c r="D528" s="56">
        <v>1</v>
      </c>
      <c r="E528" s="56" t="s">
        <v>241</v>
      </c>
      <c r="F528" s="56" t="s">
        <v>111</v>
      </c>
      <c r="G528" s="56">
        <v>117</v>
      </c>
      <c r="H528" s="56" t="s">
        <v>123</v>
      </c>
      <c r="I528" s="56">
        <v>125</v>
      </c>
      <c r="J528" s="1">
        <v>41455</v>
      </c>
      <c r="K528" s="56">
        <v>0</v>
      </c>
      <c r="L528" s="56">
        <v>0</v>
      </c>
      <c r="M528" s="56">
        <v>0</v>
      </c>
    </row>
    <row r="529" spans="1:13" x14ac:dyDescent="0.3">
      <c r="A529" s="56">
        <v>599276</v>
      </c>
      <c r="B529" s="56" t="s">
        <v>543</v>
      </c>
      <c r="C529" s="56" t="s">
        <v>110</v>
      </c>
      <c r="D529" s="56">
        <v>1</v>
      </c>
      <c r="E529" s="56" t="s">
        <v>241</v>
      </c>
      <c r="F529" s="56" t="s">
        <v>111</v>
      </c>
      <c r="G529" s="56">
        <v>118</v>
      </c>
      <c r="H529" s="56" t="s">
        <v>124</v>
      </c>
      <c r="I529" s="56">
        <v>125</v>
      </c>
      <c r="J529" s="1">
        <v>41639</v>
      </c>
      <c r="K529" s="56">
        <v>0</v>
      </c>
      <c r="L529" s="56">
        <v>0</v>
      </c>
      <c r="M529" s="56">
        <v>0</v>
      </c>
    </row>
    <row r="530" spans="1:13" x14ac:dyDescent="0.3">
      <c r="A530" s="56">
        <v>599276</v>
      </c>
      <c r="B530" s="56" t="s">
        <v>543</v>
      </c>
      <c r="C530" s="56" t="s">
        <v>110</v>
      </c>
      <c r="D530" s="56">
        <v>1</v>
      </c>
      <c r="E530" s="56" t="s">
        <v>241</v>
      </c>
      <c r="F530" s="56" t="s">
        <v>111</v>
      </c>
      <c r="G530" s="56">
        <v>119</v>
      </c>
      <c r="H530" s="56" t="s">
        <v>125</v>
      </c>
      <c r="I530" s="56">
        <v>125</v>
      </c>
      <c r="J530" s="1">
        <v>41820</v>
      </c>
      <c r="K530" s="56">
        <v>0</v>
      </c>
      <c r="L530" s="56">
        <v>0</v>
      </c>
      <c r="M530" s="56">
        <v>0</v>
      </c>
    </row>
    <row r="531" spans="1:13" x14ac:dyDescent="0.3">
      <c r="A531" s="56">
        <v>599276</v>
      </c>
      <c r="B531" s="56" t="s">
        <v>543</v>
      </c>
      <c r="C531" s="56" t="s">
        <v>110</v>
      </c>
      <c r="D531" s="56">
        <v>1</v>
      </c>
      <c r="E531" s="56" t="s">
        <v>241</v>
      </c>
      <c r="F531" s="56" t="s">
        <v>111</v>
      </c>
      <c r="G531" s="56">
        <v>120</v>
      </c>
      <c r="H531" s="56" t="s">
        <v>126</v>
      </c>
      <c r="I531" s="56">
        <v>125</v>
      </c>
      <c r="J531" s="1">
        <v>42004</v>
      </c>
      <c r="K531" s="56">
        <v>0</v>
      </c>
      <c r="L531" s="56">
        <v>0</v>
      </c>
      <c r="M531" s="56">
        <v>0</v>
      </c>
    </row>
    <row r="532" spans="1:13" x14ac:dyDescent="0.3">
      <c r="A532" s="56">
        <v>599276</v>
      </c>
      <c r="B532" s="56" t="s">
        <v>543</v>
      </c>
      <c r="C532" s="56" t="s">
        <v>110</v>
      </c>
      <c r="D532" s="56">
        <v>1</v>
      </c>
      <c r="E532" s="56" t="s">
        <v>241</v>
      </c>
      <c r="F532" s="56" t="s">
        <v>111</v>
      </c>
      <c r="G532" s="56">
        <v>121</v>
      </c>
      <c r="H532" s="56" t="s">
        <v>127</v>
      </c>
      <c r="I532" s="56">
        <v>125</v>
      </c>
      <c r="J532" s="1">
        <v>42185</v>
      </c>
      <c r="K532" s="56">
        <v>0</v>
      </c>
      <c r="L532" s="56">
        <v>0</v>
      </c>
      <c r="M532" s="56">
        <v>0</v>
      </c>
    </row>
    <row r="533" spans="1:13" x14ac:dyDescent="0.3">
      <c r="A533" s="56">
        <v>599276</v>
      </c>
      <c r="B533" s="56" t="s">
        <v>543</v>
      </c>
      <c r="C533" s="56" t="s">
        <v>110</v>
      </c>
      <c r="D533" s="56">
        <v>1</v>
      </c>
      <c r="E533" s="56" t="s">
        <v>241</v>
      </c>
      <c r="F533" s="56" t="s">
        <v>111</v>
      </c>
      <c r="G533" s="56">
        <v>122</v>
      </c>
      <c r="H533" s="56" t="s">
        <v>128</v>
      </c>
      <c r="I533" s="56">
        <v>125</v>
      </c>
      <c r="J533" s="1">
        <v>42369</v>
      </c>
      <c r="K533" s="56">
        <v>1</v>
      </c>
      <c r="L533" s="56">
        <v>0</v>
      </c>
      <c r="M533" s="56">
        <v>0</v>
      </c>
    </row>
    <row r="534" spans="1:13" x14ac:dyDescent="0.3">
      <c r="A534" s="56">
        <v>599276</v>
      </c>
      <c r="B534" s="56" t="s">
        <v>543</v>
      </c>
      <c r="C534" s="56" t="s">
        <v>110</v>
      </c>
      <c r="D534" s="56">
        <v>1</v>
      </c>
      <c r="E534" s="56" t="s">
        <v>241</v>
      </c>
      <c r="F534" s="56" t="s">
        <v>111</v>
      </c>
      <c r="G534" s="56">
        <v>123</v>
      </c>
      <c r="H534" s="56" t="s">
        <v>129</v>
      </c>
      <c r="I534" s="56">
        <v>125</v>
      </c>
      <c r="J534" s="1">
        <v>42551</v>
      </c>
      <c r="K534" s="56">
        <v>1</v>
      </c>
      <c r="L534" s="56">
        <v>0</v>
      </c>
      <c r="M534" s="56">
        <v>0</v>
      </c>
    </row>
    <row r="535" spans="1:13" x14ac:dyDescent="0.3">
      <c r="A535" s="56">
        <v>599276</v>
      </c>
      <c r="B535" s="56" t="s">
        <v>543</v>
      </c>
      <c r="C535" s="56" t="s">
        <v>110</v>
      </c>
      <c r="D535" s="56">
        <v>1</v>
      </c>
      <c r="E535" s="56" t="s">
        <v>241</v>
      </c>
      <c r="F535" s="56" t="s">
        <v>111</v>
      </c>
      <c r="G535" s="56">
        <v>124</v>
      </c>
      <c r="H535" s="56" t="s">
        <v>130</v>
      </c>
      <c r="I535" s="56">
        <v>125</v>
      </c>
      <c r="J535" s="1">
        <v>42735</v>
      </c>
      <c r="K535" s="56">
        <v>0</v>
      </c>
      <c r="L535" s="56">
        <v>1</v>
      </c>
      <c r="M535" s="56">
        <v>0</v>
      </c>
    </row>
    <row r="536" spans="1:13" x14ac:dyDescent="0.3">
      <c r="A536" s="56">
        <v>599276</v>
      </c>
      <c r="B536" s="56" t="s">
        <v>543</v>
      </c>
      <c r="C536" s="56" t="s">
        <v>188</v>
      </c>
      <c r="D536" s="56">
        <v>0</v>
      </c>
      <c r="E536" s="56" t="s">
        <v>241</v>
      </c>
      <c r="F536" s="56" t="s">
        <v>547</v>
      </c>
      <c r="G536" s="56">
        <v>117</v>
      </c>
      <c r="H536" s="56" t="s">
        <v>123</v>
      </c>
      <c r="I536" s="56">
        <v>125</v>
      </c>
      <c r="J536" s="1">
        <v>41455</v>
      </c>
      <c r="K536" s="56">
        <v>0</v>
      </c>
      <c r="L536" s="56">
        <v>0</v>
      </c>
      <c r="M536" s="56">
        <v>0</v>
      </c>
    </row>
    <row r="537" spans="1:13" x14ac:dyDescent="0.3">
      <c r="A537" s="56">
        <v>599276</v>
      </c>
      <c r="B537" s="56" t="s">
        <v>543</v>
      </c>
      <c r="C537" s="56" t="s">
        <v>188</v>
      </c>
      <c r="D537" s="56">
        <v>0</v>
      </c>
      <c r="E537" s="56" t="s">
        <v>241</v>
      </c>
      <c r="F537" s="56" t="s">
        <v>547</v>
      </c>
      <c r="G537" s="56">
        <v>118</v>
      </c>
      <c r="H537" s="56" t="s">
        <v>124</v>
      </c>
      <c r="I537" s="56">
        <v>125</v>
      </c>
      <c r="J537" s="1">
        <v>41639</v>
      </c>
      <c r="K537" s="56">
        <v>1</v>
      </c>
      <c r="L537" s="56">
        <v>1</v>
      </c>
      <c r="M537" s="56">
        <v>0</v>
      </c>
    </row>
    <row r="538" spans="1:13" x14ac:dyDescent="0.3">
      <c r="A538" s="56">
        <v>599276</v>
      </c>
      <c r="B538" s="56" t="s">
        <v>543</v>
      </c>
      <c r="C538" s="56" t="s">
        <v>188</v>
      </c>
      <c r="D538" s="56">
        <v>0</v>
      </c>
      <c r="E538" s="56" t="s">
        <v>241</v>
      </c>
      <c r="F538" s="56" t="s">
        <v>547</v>
      </c>
      <c r="G538" s="56">
        <v>119</v>
      </c>
      <c r="H538" s="56" t="s">
        <v>125</v>
      </c>
      <c r="I538" s="56">
        <v>125</v>
      </c>
      <c r="J538" s="1">
        <v>41820</v>
      </c>
      <c r="K538" s="56">
        <v>0</v>
      </c>
      <c r="L538" s="56">
        <v>0</v>
      </c>
      <c r="M538" s="56">
        <v>0</v>
      </c>
    </row>
    <row r="539" spans="1:13" x14ac:dyDescent="0.3">
      <c r="A539" s="56">
        <v>599276</v>
      </c>
      <c r="B539" s="56" t="s">
        <v>543</v>
      </c>
      <c r="C539" s="56" t="s">
        <v>188</v>
      </c>
      <c r="D539" s="56">
        <v>0</v>
      </c>
      <c r="E539" s="56" t="s">
        <v>241</v>
      </c>
      <c r="F539" s="56" t="s">
        <v>547</v>
      </c>
      <c r="G539" s="56">
        <v>120</v>
      </c>
      <c r="H539" s="56" t="s">
        <v>126</v>
      </c>
      <c r="I539" s="56">
        <v>125</v>
      </c>
      <c r="J539" s="1">
        <v>42004</v>
      </c>
      <c r="K539" s="56">
        <v>0</v>
      </c>
      <c r="L539" s="56">
        <v>0</v>
      </c>
      <c r="M539" s="56">
        <v>0</v>
      </c>
    </row>
    <row r="540" spans="1:13" x14ac:dyDescent="0.3">
      <c r="A540" s="56">
        <v>599276</v>
      </c>
      <c r="B540" s="56" t="s">
        <v>543</v>
      </c>
      <c r="C540" s="56" t="s">
        <v>188</v>
      </c>
      <c r="D540" s="56">
        <v>0</v>
      </c>
      <c r="E540" s="56" t="s">
        <v>241</v>
      </c>
      <c r="F540" s="56" t="s">
        <v>547</v>
      </c>
      <c r="G540" s="56">
        <v>121</v>
      </c>
      <c r="H540" s="56" t="s">
        <v>127</v>
      </c>
      <c r="I540" s="56">
        <v>125</v>
      </c>
      <c r="J540" s="1">
        <v>42185</v>
      </c>
      <c r="K540" s="56">
        <v>0</v>
      </c>
      <c r="L540" s="56">
        <v>0</v>
      </c>
      <c r="M540" s="56">
        <v>0</v>
      </c>
    </row>
    <row r="541" spans="1:13" x14ac:dyDescent="0.3">
      <c r="A541" s="56">
        <v>599276</v>
      </c>
      <c r="B541" s="56" t="s">
        <v>543</v>
      </c>
      <c r="C541" s="56" t="s">
        <v>188</v>
      </c>
      <c r="D541" s="56">
        <v>0</v>
      </c>
      <c r="E541" s="56" t="s">
        <v>241</v>
      </c>
      <c r="F541" s="56" t="s">
        <v>547</v>
      </c>
      <c r="G541" s="56">
        <v>122</v>
      </c>
      <c r="H541" s="56" t="s">
        <v>128</v>
      </c>
      <c r="I541" s="56">
        <v>125</v>
      </c>
      <c r="J541" s="1">
        <v>42369</v>
      </c>
      <c r="K541" s="56">
        <v>1</v>
      </c>
      <c r="L541" s="56">
        <v>1</v>
      </c>
      <c r="M541" s="56">
        <v>0</v>
      </c>
    </row>
    <row r="542" spans="1:13" x14ac:dyDescent="0.3">
      <c r="A542" s="56">
        <v>599276</v>
      </c>
      <c r="B542" s="56" t="s">
        <v>543</v>
      </c>
      <c r="C542" s="56" t="s">
        <v>188</v>
      </c>
      <c r="D542" s="56">
        <v>0</v>
      </c>
      <c r="E542" s="56" t="s">
        <v>241</v>
      </c>
      <c r="F542" s="56" t="s">
        <v>547</v>
      </c>
      <c r="G542" s="56">
        <v>123</v>
      </c>
      <c r="H542" s="56" t="s">
        <v>129</v>
      </c>
      <c r="I542" s="56">
        <v>125</v>
      </c>
      <c r="J542" s="1">
        <v>42551</v>
      </c>
      <c r="K542" s="56">
        <v>1</v>
      </c>
      <c r="L542" s="56">
        <v>0</v>
      </c>
      <c r="M542" s="56">
        <v>0</v>
      </c>
    </row>
    <row r="543" spans="1:13" x14ac:dyDescent="0.3">
      <c r="A543" s="56">
        <v>599276</v>
      </c>
      <c r="B543" s="56" t="s">
        <v>543</v>
      </c>
      <c r="C543" s="56" t="s">
        <v>188</v>
      </c>
      <c r="D543" s="56">
        <v>0</v>
      </c>
      <c r="E543" s="56" t="s">
        <v>241</v>
      </c>
      <c r="F543" s="56" t="s">
        <v>547</v>
      </c>
      <c r="G543" s="56">
        <v>124</v>
      </c>
      <c r="H543" s="56" t="s">
        <v>130</v>
      </c>
      <c r="I543" s="56">
        <v>125</v>
      </c>
      <c r="J543" s="1">
        <v>42735</v>
      </c>
      <c r="K543" s="56">
        <v>0</v>
      </c>
      <c r="L543" s="56">
        <v>0</v>
      </c>
      <c r="M543" s="56">
        <v>0</v>
      </c>
    </row>
    <row r="544" spans="1:13" x14ac:dyDescent="0.3">
      <c r="A544" s="56">
        <v>599276</v>
      </c>
      <c r="B544" s="56" t="s">
        <v>543</v>
      </c>
      <c r="C544" s="56" t="s">
        <v>188</v>
      </c>
      <c r="D544" s="56">
        <v>1</v>
      </c>
      <c r="E544" s="56" t="s">
        <v>241</v>
      </c>
      <c r="F544" s="56" t="s">
        <v>195</v>
      </c>
      <c r="G544" s="56">
        <v>117</v>
      </c>
      <c r="H544" s="56" t="s">
        <v>123</v>
      </c>
      <c r="I544" s="56">
        <v>125</v>
      </c>
      <c r="J544" s="1">
        <v>41455</v>
      </c>
      <c r="K544" s="56">
        <v>0</v>
      </c>
      <c r="L544" s="56">
        <v>0</v>
      </c>
      <c r="M544" s="56">
        <v>0</v>
      </c>
    </row>
    <row r="545" spans="1:13" x14ac:dyDescent="0.3">
      <c r="A545" s="56">
        <v>599276</v>
      </c>
      <c r="B545" s="56" t="s">
        <v>543</v>
      </c>
      <c r="C545" s="56" t="s">
        <v>188</v>
      </c>
      <c r="D545" s="56">
        <v>1</v>
      </c>
      <c r="E545" s="56" t="s">
        <v>241</v>
      </c>
      <c r="F545" s="56" t="s">
        <v>195</v>
      </c>
      <c r="G545" s="56">
        <v>118</v>
      </c>
      <c r="H545" s="56" t="s">
        <v>124</v>
      </c>
      <c r="I545" s="56">
        <v>125</v>
      </c>
      <c r="J545" s="1">
        <v>41639</v>
      </c>
      <c r="K545" s="56">
        <v>0</v>
      </c>
      <c r="L545" s="56">
        <v>0</v>
      </c>
      <c r="M545" s="56">
        <v>0</v>
      </c>
    </row>
    <row r="546" spans="1:13" x14ac:dyDescent="0.3">
      <c r="A546" s="56">
        <v>599276</v>
      </c>
      <c r="B546" s="56" t="s">
        <v>543</v>
      </c>
      <c r="C546" s="56" t="s">
        <v>188</v>
      </c>
      <c r="D546" s="56">
        <v>1</v>
      </c>
      <c r="E546" s="56" t="s">
        <v>241</v>
      </c>
      <c r="F546" s="56" t="s">
        <v>195</v>
      </c>
      <c r="G546" s="56">
        <v>119</v>
      </c>
      <c r="H546" s="56" t="s">
        <v>125</v>
      </c>
      <c r="I546" s="56">
        <v>125</v>
      </c>
      <c r="J546" s="1">
        <v>41820</v>
      </c>
      <c r="K546" s="56">
        <v>4</v>
      </c>
      <c r="L546" s="56">
        <v>2</v>
      </c>
      <c r="M546" s="56">
        <v>0</v>
      </c>
    </row>
    <row r="547" spans="1:13" x14ac:dyDescent="0.3">
      <c r="A547" s="56">
        <v>599276</v>
      </c>
      <c r="B547" s="56" t="s">
        <v>543</v>
      </c>
      <c r="C547" s="56" t="s">
        <v>188</v>
      </c>
      <c r="D547" s="56">
        <v>1</v>
      </c>
      <c r="E547" s="56" t="s">
        <v>241</v>
      </c>
      <c r="F547" s="56" t="s">
        <v>195</v>
      </c>
      <c r="G547" s="56">
        <v>120</v>
      </c>
      <c r="H547" s="56" t="s">
        <v>126</v>
      </c>
      <c r="I547" s="56">
        <v>125</v>
      </c>
      <c r="J547" s="1">
        <v>42004</v>
      </c>
      <c r="K547" s="56">
        <v>0</v>
      </c>
      <c r="L547" s="56">
        <v>0</v>
      </c>
      <c r="M547" s="56">
        <v>0</v>
      </c>
    </row>
    <row r="548" spans="1:13" x14ac:dyDescent="0.3">
      <c r="A548" s="56">
        <v>599276</v>
      </c>
      <c r="B548" s="56" t="s">
        <v>543</v>
      </c>
      <c r="C548" s="56" t="s">
        <v>188</v>
      </c>
      <c r="D548" s="56">
        <v>1</v>
      </c>
      <c r="E548" s="56" t="s">
        <v>241</v>
      </c>
      <c r="F548" s="56" t="s">
        <v>195</v>
      </c>
      <c r="G548" s="56">
        <v>121</v>
      </c>
      <c r="H548" s="56" t="s">
        <v>127</v>
      </c>
      <c r="I548" s="56">
        <v>125</v>
      </c>
      <c r="J548" s="1">
        <v>42185</v>
      </c>
      <c r="K548" s="56">
        <v>0</v>
      </c>
      <c r="L548" s="56">
        <v>0</v>
      </c>
      <c r="M548" s="56">
        <v>0</v>
      </c>
    </row>
    <row r="549" spans="1:13" x14ac:dyDescent="0.3">
      <c r="A549" s="56">
        <v>599276</v>
      </c>
      <c r="B549" s="56" t="s">
        <v>543</v>
      </c>
      <c r="C549" s="56" t="s">
        <v>188</v>
      </c>
      <c r="D549" s="56">
        <v>1</v>
      </c>
      <c r="E549" s="56" t="s">
        <v>241</v>
      </c>
      <c r="F549" s="56" t="s">
        <v>195</v>
      </c>
      <c r="G549" s="56">
        <v>122</v>
      </c>
      <c r="H549" s="56" t="s">
        <v>128</v>
      </c>
      <c r="I549" s="56">
        <v>125</v>
      </c>
      <c r="J549" s="1">
        <v>42369</v>
      </c>
      <c r="K549" s="56">
        <v>0</v>
      </c>
      <c r="L549" s="56">
        <v>0</v>
      </c>
      <c r="M549" s="56">
        <v>0</v>
      </c>
    </row>
    <row r="550" spans="1:13" x14ac:dyDescent="0.3">
      <c r="A550" s="56">
        <v>599276</v>
      </c>
      <c r="B550" s="56" t="s">
        <v>543</v>
      </c>
      <c r="C550" s="56" t="s">
        <v>188</v>
      </c>
      <c r="D550" s="56">
        <v>1</v>
      </c>
      <c r="E550" s="56" t="s">
        <v>241</v>
      </c>
      <c r="F550" s="56" t="s">
        <v>195</v>
      </c>
      <c r="G550" s="56">
        <v>123</v>
      </c>
      <c r="H550" s="56" t="s">
        <v>129</v>
      </c>
      <c r="I550" s="56">
        <v>125</v>
      </c>
      <c r="J550" s="1">
        <v>42551</v>
      </c>
      <c r="K550" s="56">
        <v>0</v>
      </c>
      <c r="L550" s="56">
        <v>0</v>
      </c>
      <c r="M550" s="56">
        <v>0</v>
      </c>
    </row>
    <row r="551" spans="1:13" x14ac:dyDescent="0.3">
      <c r="A551" s="56">
        <v>599276</v>
      </c>
      <c r="B551" s="56" t="s">
        <v>543</v>
      </c>
      <c r="C551" s="56" t="s">
        <v>188</v>
      </c>
      <c r="D551" s="56">
        <v>1</v>
      </c>
      <c r="E551" s="56" t="s">
        <v>241</v>
      </c>
      <c r="F551" s="56" t="s">
        <v>195</v>
      </c>
      <c r="G551" s="56">
        <v>124</v>
      </c>
      <c r="H551" s="56" t="s">
        <v>130</v>
      </c>
      <c r="I551" s="56">
        <v>125</v>
      </c>
      <c r="J551" s="1">
        <v>42735</v>
      </c>
      <c r="K551" s="56">
        <v>0</v>
      </c>
      <c r="L551" s="56">
        <v>0</v>
      </c>
      <c r="M551" s="56">
        <v>0</v>
      </c>
    </row>
    <row r="552" spans="1:13" x14ac:dyDescent="0.3">
      <c r="A552" s="56">
        <v>599276</v>
      </c>
      <c r="B552" s="56" t="s">
        <v>543</v>
      </c>
      <c r="C552" s="56" t="s">
        <v>110</v>
      </c>
      <c r="D552" s="56">
        <v>1</v>
      </c>
      <c r="E552" s="56" t="s">
        <v>241</v>
      </c>
      <c r="F552" s="56" t="s">
        <v>112</v>
      </c>
      <c r="G552" s="56">
        <v>117</v>
      </c>
      <c r="H552" s="56" t="s">
        <v>123</v>
      </c>
      <c r="I552" s="56">
        <v>125</v>
      </c>
      <c r="J552" s="1">
        <v>41455</v>
      </c>
      <c r="K552" s="56">
        <v>0</v>
      </c>
      <c r="L552" s="56">
        <v>0</v>
      </c>
      <c r="M552" s="56">
        <v>0</v>
      </c>
    </row>
    <row r="553" spans="1:13" x14ac:dyDescent="0.3">
      <c r="A553" s="56">
        <v>599276</v>
      </c>
      <c r="B553" s="56" t="s">
        <v>543</v>
      </c>
      <c r="C553" s="56" t="s">
        <v>110</v>
      </c>
      <c r="D553" s="56">
        <v>1</v>
      </c>
      <c r="E553" s="56" t="s">
        <v>241</v>
      </c>
      <c r="F553" s="56" t="s">
        <v>112</v>
      </c>
      <c r="G553" s="56">
        <v>118</v>
      </c>
      <c r="H553" s="56" t="s">
        <v>124</v>
      </c>
      <c r="I553" s="56">
        <v>125</v>
      </c>
      <c r="J553" s="1">
        <v>41639</v>
      </c>
      <c r="K553" s="56">
        <v>0</v>
      </c>
      <c r="L553" s="56">
        <v>0</v>
      </c>
      <c r="M553" s="56">
        <v>0</v>
      </c>
    </row>
    <row r="554" spans="1:13" x14ac:dyDescent="0.3">
      <c r="A554" s="56">
        <v>599276</v>
      </c>
      <c r="B554" s="56" t="s">
        <v>543</v>
      </c>
      <c r="C554" s="56" t="s">
        <v>110</v>
      </c>
      <c r="D554" s="56">
        <v>1</v>
      </c>
      <c r="E554" s="56" t="s">
        <v>241</v>
      </c>
      <c r="F554" s="56" t="s">
        <v>112</v>
      </c>
      <c r="G554" s="56">
        <v>119</v>
      </c>
      <c r="H554" s="56" t="s">
        <v>125</v>
      </c>
      <c r="I554" s="56">
        <v>125</v>
      </c>
      <c r="J554" s="1">
        <v>41820</v>
      </c>
      <c r="K554" s="56">
        <v>0</v>
      </c>
      <c r="L554" s="56">
        <v>0</v>
      </c>
      <c r="M554" s="56">
        <v>0</v>
      </c>
    </row>
    <row r="555" spans="1:13" x14ac:dyDescent="0.3">
      <c r="A555" s="56">
        <v>599276</v>
      </c>
      <c r="B555" s="56" t="s">
        <v>543</v>
      </c>
      <c r="C555" s="56" t="s">
        <v>110</v>
      </c>
      <c r="D555" s="56">
        <v>1</v>
      </c>
      <c r="E555" s="56" t="s">
        <v>241</v>
      </c>
      <c r="F555" s="56" t="s">
        <v>112</v>
      </c>
      <c r="G555" s="56">
        <v>120</v>
      </c>
      <c r="H555" s="56" t="s">
        <v>126</v>
      </c>
      <c r="I555" s="56">
        <v>125</v>
      </c>
      <c r="J555" s="1">
        <v>42004</v>
      </c>
      <c r="K555" s="56">
        <v>1</v>
      </c>
      <c r="L555" s="56">
        <v>1</v>
      </c>
      <c r="M555" s="56">
        <v>0</v>
      </c>
    </row>
    <row r="556" spans="1:13" x14ac:dyDescent="0.3">
      <c r="A556" s="56">
        <v>599276</v>
      </c>
      <c r="B556" s="56" t="s">
        <v>543</v>
      </c>
      <c r="C556" s="56" t="s">
        <v>110</v>
      </c>
      <c r="D556" s="56">
        <v>1</v>
      </c>
      <c r="E556" s="56" t="s">
        <v>241</v>
      </c>
      <c r="F556" s="56" t="s">
        <v>112</v>
      </c>
      <c r="G556" s="56">
        <v>121</v>
      </c>
      <c r="H556" s="56" t="s">
        <v>127</v>
      </c>
      <c r="I556" s="56">
        <v>125</v>
      </c>
      <c r="J556" s="1">
        <v>42185</v>
      </c>
      <c r="K556" s="56">
        <v>0</v>
      </c>
      <c r="L556" s="56">
        <v>0</v>
      </c>
      <c r="M556" s="56">
        <v>0</v>
      </c>
    </row>
    <row r="557" spans="1:13" x14ac:dyDescent="0.3">
      <c r="A557" s="56">
        <v>599276</v>
      </c>
      <c r="B557" s="56" t="s">
        <v>543</v>
      </c>
      <c r="C557" s="56" t="s">
        <v>110</v>
      </c>
      <c r="D557" s="56">
        <v>1</v>
      </c>
      <c r="E557" s="56" t="s">
        <v>241</v>
      </c>
      <c r="F557" s="56" t="s">
        <v>112</v>
      </c>
      <c r="G557" s="56">
        <v>122</v>
      </c>
      <c r="H557" s="56" t="s">
        <v>128</v>
      </c>
      <c r="I557" s="56">
        <v>125</v>
      </c>
      <c r="J557" s="1">
        <v>42369</v>
      </c>
      <c r="K557" s="56">
        <v>1</v>
      </c>
      <c r="L557" s="56">
        <v>1</v>
      </c>
      <c r="M557" s="56">
        <v>0</v>
      </c>
    </row>
    <row r="558" spans="1:13" x14ac:dyDescent="0.3">
      <c r="A558" s="56">
        <v>599276</v>
      </c>
      <c r="B558" s="56" t="s">
        <v>543</v>
      </c>
      <c r="C558" s="56" t="s">
        <v>110</v>
      </c>
      <c r="D558" s="56">
        <v>1</v>
      </c>
      <c r="E558" s="56" t="s">
        <v>241</v>
      </c>
      <c r="F558" s="56" t="s">
        <v>112</v>
      </c>
      <c r="G558" s="56">
        <v>123</v>
      </c>
      <c r="H558" s="56" t="s">
        <v>129</v>
      </c>
      <c r="I558" s="56">
        <v>125</v>
      </c>
      <c r="J558" s="1">
        <v>42551</v>
      </c>
      <c r="K558" s="56">
        <v>1</v>
      </c>
      <c r="L558" s="56">
        <v>1</v>
      </c>
      <c r="M558" s="56">
        <v>0</v>
      </c>
    </row>
    <row r="559" spans="1:13" x14ac:dyDescent="0.3">
      <c r="A559" s="56">
        <v>599276</v>
      </c>
      <c r="B559" s="56" t="s">
        <v>543</v>
      </c>
      <c r="C559" s="56" t="s">
        <v>110</v>
      </c>
      <c r="D559" s="56">
        <v>1</v>
      </c>
      <c r="E559" s="56" t="s">
        <v>241</v>
      </c>
      <c r="F559" s="56" t="s">
        <v>112</v>
      </c>
      <c r="G559" s="56">
        <v>124</v>
      </c>
      <c r="H559" s="56" t="s">
        <v>130</v>
      </c>
      <c r="I559" s="56">
        <v>125</v>
      </c>
      <c r="J559" s="1">
        <v>42735</v>
      </c>
      <c r="K559" s="56">
        <v>0</v>
      </c>
      <c r="L559" s="56">
        <v>0</v>
      </c>
      <c r="M559" s="56">
        <v>0</v>
      </c>
    </row>
    <row r="560" spans="1:13" x14ac:dyDescent="0.3">
      <c r="A560" s="56">
        <v>599276</v>
      </c>
      <c r="B560" s="56" t="s">
        <v>543</v>
      </c>
      <c r="C560" s="56" t="s">
        <v>110</v>
      </c>
      <c r="D560" s="56">
        <v>0</v>
      </c>
      <c r="E560" s="56" t="s">
        <v>241</v>
      </c>
      <c r="F560" s="56" t="s">
        <v>559</v>
      </c>
      <c r="G560" s="56">
        <v>117</v>
      </c>
      <c r="H560" s="56" t="s">
        <v>123</v>
      </c>
      <c r="I560" s="56">
        <v>125</v>
      </c>
      <c r="J560" s="1">
        <v>41455</v>
      </c>
      <c r="K560" s="56">
        <v>0</v>
      </c>
      <c r="L560" s="56">
        <v>6458</v>
      </c>
      <c r="M560" s="56">
        <v>18000</v>
      </c>
    </row>
    <row r="561" spans="1:13" x14ac:dyDescent="0.3">
      <c r="A561" s="56">
        <v>599276</v>
      </c>
      <c r="B561" s="56" t="s">
        <v>543</v>
      </c>
      <c r="C561" s="56" t="s">
        <v>110</v>
      </c>
      <c r="D561" s="56">
        <v>0</v>
      </c>
      <c r="E561" s="56" t="s">
        <v>241</v>
      </c>
      <c r="F561" s="56" t="s">
        <v>559</v>
      </c>
      <c r="G561" s="56">
        <v>118</v>
      </c>
      <c r="H561" s="56" t="s">
        <v>124</v>
      </c>
      <c r="I561" s="56">
        <v>125</v>
      </c>
      <c r="J561" s="1">
        <v>41639</v>
      </c>
      <c r="K561" s="56">
        <v>85000</v>
      </c>
      <c r="L561" s="56">
        <v>10977</v>
      </c>
      <c r="M561" s="56">
        <v>0</v>
      </c>
    </row>
    <row r="562" spans="1:13" x14ac:dyDescent="0.3">
      <c r="A562" s="56">
        <v>599276</v>
      </c>
      <c r="B562" s="56" t="s">
        <v>543</v>
      </c>
      <c r="C562" s="56" t="s">
        <v>110</v>
      </c>
      <c r="D562" s="56">
        <v>0</v>
      </c>
      <c r="E562" s="56" t="s">
        <v>241</v>
      </c>
      <c r="F562" s="56" t="s">
        <v>559</v>
      </c>
      <c r="G562" s="56">
        <v>119</v>
      </c>
      <c r="H562" s="56" t="s">
        <v>125</v>
      </c>
      <c r="I562" s="56">
        <v>125</v>
      </c>
      <c r="J562" s="1">
        <v>41820</v>
      </c>
      <c r="K562" s="56">
        <v>40714</v>
      </c>
      <c r="L562" s="56">
        <v>16017</v>
      </c>
      <c r="M562" s="56">
        <v>0</v>
      </c>
    </row>
    <row r="563" spans="1:13" x14ac:dyDescent="0.3">
      <c r="A563" s="56">
        <v>599276</v>
      </c>
      <c r="B563" s="56" t="s">
        <v>543</v>
      </c>
      <c r="C563" s="56" t="s">
        <v>110</v>
      </c>
      <c r="D563" s="56">
        <v>0</v>
      </c>
      <c r="E563" s="56" t="s">
        <v>241</v>
      </c>
      <c r="F563" s="56" t="s">
        <v>559</v>
      </c>
      <c r="G563" s="56">
        <v>120</v>
      </c>
      <c r="H563" s="56" t="s">
        <v>126</v>
      </c>
      <c r="I563" s="56">
        <v>125</v>
      </c>
      <c r="J563" s="1">
        <v>42004</v>
      </c>
      <c r="K563" s="56">
        <v>0</v>
      </c>
      <c r="L563" s="56">
        <v>23371</v>
      </c>
      <c r="M563" s="56">
        <v>0</v>
      </c>
    </row>
    <row r="564" spans="1:13" x14ac:dyDescent="0.3">
      <c r="A564" s="56">
        <v>599276</v>
      </c>
      <c r="B564" s="56" t="s">
        <v>543</v>
      </c>
      <c r="C564" s="56" t="s">
        <v>110</v>
      </c>
      <c r="D564" s="56">
        <v>0</v>
      </c>
      <c r="E564" s="56" t="s">
        <v>241</v>
      </c>
      <c r="F564" s="56" t="s">
        <v>559</v>
      </c>
      <c r="G564" s="56">
        <v>121</v>
      </c>
      <c r="H564" s="56" t="s">
        <v>127</v>
      </c>
      <c r="I564" s="56">
        <v>125</v>
      </c>
      <c r="J564" s="1">
        <v>42185</v>
      </c>
      <c r="K564" s="56">
        <v>74168</v>
      </c>
      <c r="L564" s="56">
        <v>34101</v>
      </c>
      <c r="M564" s="56">
        <v>0</v>
      </c>
    </row>
    <row r="565" spans="1:13" x14ac:dyDescent="0.3">
      <c r="A565" s="56">
        <v>599276</v>
      </c>
      <c r="B565" s="56" t="s">
        <v>543</v>
      </c>
      <c r="C565" s="56" t="s">
        <v>110</v>
      </c>
      <c r="D565" s="56">
        <v>0</v>
      </c>
      <c r="E565" s="56" t="s">
        <v>241</v>
      </c>
      <c r="F565" s="56" t="s">
        <v>559</v>
      </c>
      <c r="G565" s="56">
        <v>122</v>
      </c>
      <c r="H565" s="56" t="s">
        <v>128</v>
      </c>
      <c r="I565" s="56">
        <v>125</v>
      </c>
      <c r="J565" s="1">
        <v>42369</v>
      </c>
      <c r="K565" s="56">
        <v>65022</v>
      </c>
      <c r="L565" s="56">
        <v>10595</v>
      </c>
      <c r="M565" s="56">
        <v>0</v>
      </c>
    </row>
    <row r="566" spans="1:13" x14ac:dyDescent="0.3">
      <c r="A566" s="56">
        <v>599276</v>
      </c>
      <c r="B566" s="56" t="s">
        <v>543</v>
      </c>
      <c r="C566" s="56" t="s">
        <v>110</v>
      </c>
      <c r="D566" s="56">
        <v>0</v>
      </c>
      <c r="E566" s="56" t="s">
        <v>241</v>
      </c>
      <c r="F566" s="56" t="s">
        <v>559</v>
      </c>
      <c r="G566" s="56">
        <v>123</v>
      </c>
      <c r="H566" s="56" t="s">
        <v>129</v>
      </c>
      <c r="I566" s="56">
        <v>125</v>
      </c>
      <c r="J566" s="1">
        <v>42551</v>
      </c>
      <c r="K566" s="56">
        <v>0</v>
      </c>
      <c r="L566" s="56">
        <v>11730</v>
      </c>
      <c r="M566" s="56">
        <v>0</v>
      </c>
    </row>
    <row r="567" spans="1:13" x14ac:dyDescent="0.3">
      <c r="A567" s="56">
        <v>599276</v>
      </c>
      <c r="B567" s="56" t="s">
        <v>543</v>
      </c>
      <c r="C567" s="56" t="s">
        <v>110</v>
      </c>
      <c r="D567" s="56">
        <v>0</v>
      </c>
      <c r="E567" s="56" t="s">
        <v>241</v>
      </c>
      <c r="F567" s="56" t="s">
        <v>559</v>
      </c>
      <c r="G567" s="56">
        <v>124</v>
      </c>
      <c r="H567" s="56" t="s">
        <v>130</v>
      </c>
      <c r="I567" s="56">
        <v>125</v>
      </c>
      <c r="J567" s="1">
        <v>42735</v>
      </c>
      <c r="K567" s="56">
        <v>-59071</v>
      </c>
      <c r="L567" s="56">
        <v>12986</v>
      </c>
      <c r="M567" s="56">
        <v>0</v>
      </c>
    </row>
    <row r="568" spans="1:13" x14ac:dyDescent="0.3">
      <c r="A568" s="56">
        <v>599276</v>
      </c>
      <c r="B568" s="56" t="s">
        <v>543</v>
      </c>
      <c r="C568" s="56" t="s">
        <v>110</v>
      </c>
      <c r="D568" s="56">
        <v>0</v>
      </c>
      <c r="E568" s="56" t="s">
        <v>241</v>
      </c>
      <c r="F568" s="56" t="s">
        <v>566</v>
      </c>
      <c r="G568" s="56">
        <v>117</v>
      </c>
      <c r="H568" s="56" t="s">
        <v>123</v>
      </c>
      <c r="I568" s="56">
        <v>125</v>
      </c>
      <c r="J568" s="1">
        <v>41455</v>
      </c>
      <c r="K568" s="56">
        <v>0</v>
      </c>
      <c r="L568" s="56">
        <v>10</v>
      </c>
      <c r="M568" s="56">
        <v>9</v>
      </c>
    </row>
    <row r="569" spans="1:13" x14ac:dyDescent="0.3">
      <c r="A569" s="56">
        <v>599276</v>
      </c>
      <c r="B569" s="56" t="s">
        <v>543</v>
      </c>
      <c r="C569" s="56" t="s">
        <v>110</v>
      </c>
      <c r="D569" s="56">
        <v>0</v>
      </c>
      <c r="E569" s="56" t="s">
        <v>241</v>
      </c>
      <c r="F569" s="56" t="s">
        <v>566</v>
      </c>
      <c r="G569" s="56">
        <v>118</v>
      </c>
      <c r="H569" s="56" t="s">
        <v>124</v>
      </c>
      <c r="I569" s="56">
        <v>125</v>
      </c>
      <c r="J569" s="1">
        <v>41639</v>
      </c>
      <c r="K569" s="56">
        <v>13.3</v>
      </c>
      <c r="L569" s="56">
        <v>11</v>
      </c>
      <c r="M569" s="56">
        <v>0</v>
      </c>
    </row>
    <row r="570" spans="1:13" x14ac:dyDescent="0.3">
      <c r="A570" s="56">
        <v>599276</v>
      </c>
      <c r="B570" s="56" t="s">
        <v>543</v>
      </c>
      <c r="C570" s="56" t="s">
        <v>110</v>
      </c>
      <c r="D570" s="56">
        <v>0</v>
      </c>
      <c r="E570" s="56" t="s">
        <v>241</v>
      </c>
      <c r="F570" s="56" t="s">
        <v>566</v>
      </c>
      <c r="G570" s="56">
        <v>119</v>
      </c>
      <c r="H570" s="56" t="s">
        <v>125</v>
      </c>
      <c r="I570" s="56">
        <v>125</v>
      </c>
      <c r="J570" s="1">
        <v>41820</v>
      </c>
      <c r="K570" s="56">
        <v>14.83</v>
      </c>
      <c r="L570" s="56">
        <v>14</v>
      </c>
      <c r="M570" s="56">
        <v>0</v>
      </c>
    </row>
    <row r="571" spans="1:13" x14ac:dyDescent="0.3">
      <c r="A571" s="56">
        <v>599276</v>
      </c>
      <c r="B571" s="56" t="s">
        <v>543</v>
      </c>
      <c r="C571" s="56" t="s">
        <v>110</v>
      </c>
      <c r="D571" s="56">
        <v>0</v>
      </c>
      <c r="E571" s="56" t="s">
        <v>241</v>
      </c>
      <c r="F571" s="56" t="s">
        <v>566</v>
      </c>
      <c r="G571" s="56">
        <v>120</v>
      </c>
      <c r="H571" s="56" t="s">
        <v>126</v>
      </c>
      <c r="I571" s="56">
        <v>125</v>
      </c>
      <c r="J571" s="1">
        <v>42004</v>
      </c>
      <c r="K571" s="56">
        <v>0</v>
      </c>
      <c r="L571" s="56">
        <v>17</v>
      </c>
      <c r="M571" s="56">
        <v>0</v>
      </c>
    </row>
    <row r="572" spans="1:13" x14ac:dyDescent="0.3">
      <c r="A572" s="56">
        <v>599276</v>
      </c>
      <c r="B572" s="56" t="s">
        <v>543</v>
      </c>
      <c r="C572" s="56" t="s">
        <v>110</v>
      </c>
      <c r="D572" s="56">
        <v>0</v>
      </c>
      <c r="E572" s="56" t="s">
        <v>241</v>
      </c>
      <c r="F572" s="56" t="s">
        <v>566</v>
      </c>
      <c r="G572" s="56">
        <v>121</v>
      </c>
      <c r="H572" s="56" t="s">
        <v>127</v>
      </c>
      <c r="I572" s="56">
        <v>125</v>
      </c>
      <c r="J572" s="1">
        <v>42185</v>
      </c>
      <c r="K572" s="56">
        <v>21</v>
      </c>
      <c r="L572" s="56">
        <v>21</v>
      </c>
      <c r="M572" s="56">
        <v>0</v>
      </c>
    </row>
    <row r="573" spans="1:13" x14ac:dyDescent="0.3">
      <c r="A573" s="56">
        <v>599276</v>
      </c>
      <c r="B573" s="56" t="s">
        <v>543</v>
      </c>
      <c r="C573" s="56" t="s">
        <v>110</v>
      </c>
      <c r="D573" s="56">
        <v>0</v>
      </c>
      <c r="E573" s="56" t="s">
        <v>241</v>
      </c>
      <c r="F573" s="56" t="s">
        <v>566</v>
      </c>
      <c r="G573" s="56">
        <v>122</v>
      </c>
      <c r="H573" s="56" t="s">
        <v>128</v>
      </c>
      <c r="I573" s="56">
        <v>125</v>
      </c>
      <c r="J573" s="1">
        <v>42369</v>
      </c>
      <c r="K573" s="56">
        <v>25</v>
      </c>
      <c r="L573" s="56">
        <v>25</v>
      </c>
      <c r="M573" s="56">
        <v>0</v>
      </c>
    </row>
    <row r="574" spans="1:13" x14ac:dyDescent="0.3">
      <c r="A574" s="56">
        <v>599276</v>
      </c>
      <c r="B574" s="56" t="s">
        <v>543</v>
      </c>
      <c r="C574" s="56" t="s">
        <v>110</v>
      </c>
      <c r="D574" s="56">
        <v>0</v>
      </c>
      <c r="E574" s="56" t="s">
        <v>241</v>
      </c>
      <c r="F574" s="56" t="s">
        <v>566</v>
      </c>
      <c r="G574" s="56">
        <v>123</v>
      </c>
      <c r="H574" s="56" t="s">
        <v>129</v>
      </c>
      <c r="I574" s="56">
        <v>125</v>
      </c>
      <c r="J574" s="1">
        <v>42551</v>
      </c>
      <c r="K574" s="56">
        <v>25</v>
      </c>
      <c r="L574" s="56">
        <v>31</v>
      </c>
      <c r="M574" s="56">
        <v>0</v>
      </c>
    </row>
    <row r="575" spans="1:13" x14ac:dyDescent="0.3">
      <c r="A575" s="56">
        <v>599276</v>
      </c>
      <c r="B575" s="56" t="s">
        <v>543</v>
      </c>
      <c r="C575" s="56" t="s">
        <v>110</v>
      </c>
      <c r="D575" s="56">
        <v>0</v>
      </c>
      <c r="E575" s="56" t="s">
        <v>241</v>
      </c>
      <c r="F575" s="56" t="s">
        <v>566</v>
      </c>
      <c r="G575" s="56">
        <v>124</v>
      </c>
      <c r="H575" s="56" t="s">
        <v>130</v>
      </c>
      <c r="I575" s="56">
        <v>125</v>
      </c>
      <c r="J575" s="1">
        <v>42735</v>
      </c>
      <c r="K575" s="56">
        <v>32.299999999999997</v>
      </c>
      <c r="L575" s="56">
        <v>37</v>
      </c>
      <c r="M575" s="56">
        <v>0</v>
      </c>
    </row>
    <row r="576" spans="1:13" x14ac:dyDescent="0.3">
      <c r="A576" s="56">
        <v>599276</v>
      </c>
      <c r="B576" s="56" t="s">
        <v>543</v>
      </c>
      <c r="C576" s="56" t="s">
        <v>110</v>
      </c>
      <c r="D576" s="56">
        <v>0</v>
      </c>
      <c r="E576" s="56" t="s">
        <v>241</v>
      </c>
      <c r="F576" s="56" t="s">
        <v>550</v>
      </c>
      <c r="G576" s="56">
        <v>117</v>
      </c>
      <c r="H576" s="56" t="s">
        <v>123</v>
      </c>
      <c r="I576" s="56">
        <v>125</v>
      </c>
      <c r="J576" s="1">
        <v>41455</v>
      </c>
      <c r="K576" s="56">
        <v>0</v>
      </c>
      <c r="L576" s="56">
        <v>5</v>
      </c>
      <c r="M576" s="56">
        <v>1.18</v>
      </c>
    </row>
    <row r="577" spans="1:13" x14ac:dyDescent="0.3">
      <c r="A577" s="56">
        <v>599276</v>
      </c>
      <c r="B577" s="56" t="s">
        <v>543</v>
      </c>
      <c r="C577" s="56" t="s">
        <v>110</v>
      </c>
      <c r="D577" s="56">
        <v>0</v>
      </c>
      <c r="E577" s="56" t="s">
        <v>241</v>
      </c>
      <c r="F577" s="56" t="s">
        <v>550</v>
      </c>
      <c r="G577" s="56">
        <v>118</v>
      </c>
      <c r="H577" s="56" t="s">
        <v>124</v>
      </c>
      <c r="I577" s="56">
        <v>125</v>
      </c>
      <c r="J577" s="1">
        <v>41639</v>
      </c>
      <c r="K577" s="56">
        <v>1.5</v>
      </c>
      <c r="L577" s="56">
        <v>5</v>
      </c>
      <c r="M577" s="56">
        <v>0</v>
      </c>
    </row>
    <row r="578" spans="1:13" x14ac:dyDescent="0.3">
      <c r="A578" s="56">
        <v>599276</v>
      </c>
      <c r="B578" s="56" t="s">
        <v>543</v>
      </c>
      <c r="C578" s="56" t="s">
        <v>110</v>
      </c>
      <c r="D578" s="56">
        <v>0</v>
      </c>
      <c r="E578" s="56" t="s">
        <v>241</v>
      </c>
      <c r="F578" s="56" t="s">
        <v>550</v>
      </c>
      <c r="G578" s="56">
        <v>119</v>
      </c>
      <c r="H578" s="56" t="s">
        <v>125</v>
      </c>
      <c r="I578" s="56">
        <v>125</v>
      </c>
      <c r="J578" s="1">
        <v>41820</v>
      </c>
      <c r="K578" s="56">
        <v>2</v>
      </c>
      <c r="L578" s="56">
        <v>5</v>
      </c>
      <c r="M578" s="56">
        <v>0</v>
      </c>
    </row>
    <row r="579" spans="1:13" x14ac:dyDescent="0.3">
      <c r="A579" s="56">
        <v>599276</v>
      </c>
      <c r="B579" s="56" t="s">
        <v>543</v>
      </c>
      <c r="C579" s="56" t="s">
        <v>110</v>
      </c>
      <c r="D579" s="56">
        <v>0</v>
      </c>
      <c r="E579" s="56" t="s">
        <v>241</v>
      </c>
      <c r="F579" s="56" t="s">
        <v>550</v>
      </c>
      <c r="G579" s="56">
        <v>120</v>
      </c>
      <c r="H579" s="56" t="s">
        <v>126</v>
      </c>
      <c r="I579" s="56">
        <v>125</v>
      </c>
      <c r="J579" s="1">
        <v>42004</v>
      </c>
      <c r="K579" s="56">
        <v>1.7</v>
      </c>
      <c r="L579" s="56">
        <v>5</v>
      </c>
      <c r="M579" s="56">
        <v>0</v>
      </c>
    </row>
    <row r="580" spans="1:13" x14ac:dyDescent="0.3">
      <c r="A580" s="56">
        <v>599276</v>
      </c>
      <c r="B580" s="56" t="s">
        <v>543</v>
      </c>
      <c r="C580" s="56" t="s">
        <v>110</v>
      </c>
      <c r="D580" s="56">
        <v>0</v>
      </c>
      <c r="E580" s="56" t="s">
        <v>241</v>
      </c>
      <c r="F580" s="56" t="s">
        <v>550</v>
      </c>
      <c r="G580" s="56">
        <v>121</v>
      </c>
      <c r="H580" s="56" t="s">
        <v>127</v>
      </c>
      <c r="I580" s="56">
        <v>125</v>
      </c>
      <c r="J580" s="1">
        <v>42185</v>
      </c>
      <c r="K580" s="56">
        <v>2.6</v>
      </c>
      <c r="L580" s="56">
        <v>5</v>
      </c>
      <c r="M580" s="56">
        <v>0</v>
      </c>
    </row>
    <row r="581" spans="1:13" x14ac:dyDescent="0.3">
      <c r="A581" s="56">
        <v>599276</v>
      </c>
      <c r="B581" s="56" t="s">
        <v>543</v>
      </c>
      <c r="C581" s="56" t="s">
        <v>110</v>
      </c>
      <c r="D581" s="56">
        <v>0</v>
      </c>
      <c r="E581" s="56" t="s">
        <v>241</v>
      </c>
      <c r="F581" s="56" t="s">
        <v>550</v>
      </c>
      <c r="G581" s="56">
        <v>122</v>
      </c>
      <c r="H581" s="56" t="s">
        <v>128</v>
      </c>
      <c r="I581" s="56">
        <v>125</v>
      </c>
      <c r="J581" s="1">
        <v>42369</v>
      </c>
      <c r="K581" s="56">
        <v>3.6</v>
      </c>
      <c r="L581" s="56">
        <v>5</v>
      </c>
      <c r="M581" s="56">
        <v>0</v>
      </c>
    </row>
    <row r="582" spans="1:13" x14ac:dyDescent="0.3">
      <c r="A582" s="56">
        <v>599276</v>
      </c>
      <c r="B582" s="56" t="s">
        <v>543</v>
      </c>
      <c r="C582" s="56" t="s">
        <v>110</v>
      </c>
      <c r="D582" s="56">
        <v>0</v>
      </c>
      <c r="E582" s="56" t="s">
        <v>241</v>
      </c>
      <c r="F582" s="56" t="s">
        <v>550</v>
      </c>
      <c r="G582" s="56">
        <v>123</v>
      </c>
      <c r="H582" s="56" t="s">
        <v>129</v>
      </c>
      <c r="I582" s="56">
        <v>125</v>
      </c>
      <c r="J582" s="1">
        <v>42551</v>
      </c>
      <c r="K582" s="56">
        <v>8.6999999999999993</v>
      </c>
      <c r="L582" s="56">
        <v>5</v>
      </c>
      <c r="M582" s="56">
        <v>0</v>
      </c>
    </row>
    <row r="583" spans="1:13" x14ac:dyDescent="0.3">
      <c r="A583" s="56">
        <v>599276</v>
      </c>
      <c r="B583" s="56" t="s">
        <v>543</v>
      </c>
      <c r="C583" s="56" t="s">
        <v>110</v>
      </c>
      <c r="D583" s="56">
        <v>0</v>
      </c>
      <c r="E583" s="56" t="s">
        <v>241</v>
      </c>
      <c r="F583" s="56" t="s">
        <v>550</v>
      </c>
      <c r="G583" s="56">
        <v>124</v>
      </c>
      <c r="H583" s="56" t="s">
        <v>130</v>
      </c>
      <c r="I583" s="56">
        <v>125</v>
      </c>
      <c r="J583" s="1">
        <v>42735</v>
      </c>
      <c r="K583" s="56">
        <v>5.94</v>
      </c>
      <c r="L583" s="56">
        <v>5</v>
      </c>
      <c r="M583" s="56">
        <v>0</v>
      </c>
    </row>
    <row r="584" spans="1:13" x14ac:dyDescent="0.3">
      <c r="A584" s="56">
        <v>599276</v>
      </c>
      <c r="B584" s="56" t="s">
        <v>543</v>
      </c>
      <c r="C584" s="56" t="s">
        <v>110</v>
      </c>
      <c r="D584" s="56">
        <v>0</v>
      </c>
      <c r="E584" s="56" t="s">
        <v>241</v>
      </c>
      <c r="F584" s="56" t="s">
        <v>446</v>
      </c>
      <c r="G584" s="56">
        <v>117</v>
      </c>
      <c r="H584" s="56" t="s">
        <v>123</v>
      </c>
      <c r="I584" s="56">
        <v>125</v>
      </c>
      <c r="J584" s="1">
        <v>41455</v>
      </c>
      <c r="K584" s="56">
        <v>0</v>
      </c>
      <c r="L584" s="56">
        <v>12419</v>
      </c>
      <c r="M584" s="56">
        <v>168581</v>
      </c>
    </row>
    <row r="585" spans="1:13" x14ac:dyDescent="0.3">
      <c r="A585" s="56">
        <v>599276</v>
      </c>
      <c r="B585" s="56" t="s">
        <v>543</v>
      </c>
      <c r="C585" s="56" t="s">
        <v>110</v>
      </c>
      <c r="D585" s="56">
        <v>0</v>
      </c>
      <c r="E585" s="56" t="s">
        <v>241</v>
      </c>
      <c r="F585" s="56" t="s">
        <v>446</v>
      </c>
      <c r="G585" s="56">
        <v>118</v>
      </c>
      <c r="H585" s="56" t="s">
        <v>124</v>
      </c>
      <c r="I585" s="56">
        <v>125</v>
      </c>
      <c r="J585" s="1">
        <v>41639</v>
      </c>
      <c r="K585" s="56">
        <v>13623</v>
      </c>
      <c r="L585" s="56">
        <v>7000</v>
      </c>
      <c r="M585" s="56">
        <v>0</v>
      </c>
    </row>
    <row r="586" spans="1:13" x14ac:dyDescent="0.3">
      <c r="A586" s="56">
        <v>599276</v>
      </c>
      <c r="B586" s="56" t="s">
        <v>543</v>
      </c>
      <c r="C586" s="56" t="s">
        <v>110</v>
      </c>
      <c r="D586" s="56">
        <v>0</v>
      </c>
      <c r="E586" s="56" t="s">
        <v>241</v>
      </c>
      <c r="F586" s="56" t="s">
        <v>446</v>
      </c>
      <c r="G586" s="56">
        <v>119</v>
      </c>
      <c r="H586" s="56" t="s">
        <v>125</v>
      </c>
      <c r="I586" s="56">
        <v>125</v>
      </c>
      <c r="J586" s="1">
        <v>41820</v>
      </c>
      <c r="K586" s="56">
        <v>15690</v>
      </c>
      <c r="L586" s="56">
        <v>5000</v>
      </c>
      <c r="M586" s="56">
        <v>0</v>
      </c>
    </row>
    <row r="587" spans="1:13" x14ac:dyDescent="0.3">
      <c r="A587" s="56">
        <v>599276</v>
      </c>
      <c r="B587" s="56" t="s">
        <v>543</v>
      </c>
      <c r="C587" s="56" t="s">
        <v>110</v>
      </c>
      <c r="D587" s="56">
        <v>0</v>
      </c>
      <c r="E587" s="56" t="s">
        <v>241</v>
      </c>
      <c r="F587" s="56" t="s">
        <v>446</v>
      </c>
      <c r="G587" s="56">
        <v>120</v>
      </c>
      <c r="H587" s="56" t="s">
        <v>126</v>
      </c>
      <c r="I587" s="56">
        <v>125</v>
      </c>
      <c r="J587" s="1">
        <v>42004</v>
      </c>
      <c r="K587" s="56">
        <v>26327</v>
      </c>
      <c r="L587" s="56">
        <v>7000</v>
      </c>
      <c r="M587" s="56">
        <v>0</v>
      </c>
    </row>
    <row r="588" spans="1:13" x14ac:dyDescent="0.3">
      <c r="A588" s="56">
        <v>599276</v>
      </c>
      <c r="B588" s="56" t="s">
        <v>543</v>
      </c>
      <c r="C588" s="56" t="s">
        <v>110</v>
      </c>
      <c r="D588" s="56">
        <v>0</v>
      </c>
      <c r="E588" s="56" t="s">
        <v>241</v>
      </c>
      <c r="F588" s="56" t="s">
        <v>446</v>
      </c>
      <c r="G588" s="56">
        <v>121</v>
      </c>
      <c r="H588" s="56" t="s">
        <v>127</v>
      </c>
      <c r="I588" s="56">
        <v>125</v>
      </c>
      <c r="J588" s="1">
        <v>42185</v>
      </c>
      <c r="K588" s="56">
        <v>13822</v>
      </c>
      <c r="L588" s="56">
        <v>6000</v>
      </c>
      <c r="M588" s="56">
        <v>0</v>
      </c>
    </row>
    <row r="589" spans="1:13" x14ac:dyDescent="0.3">
      <c r="A589" s="56">
        <v>599276</v>
      </c>
      <c r="B589" s="56" t="s">
        <v>543</v>
      </c>
      <c r="C589" s="56" t="s">
        <v>110</v>
      </c>
      <c r="D589" s="56">
        <v>0</v>
      </c>
      <c r="E589" s="56" t="s">
        <v>241</v>
      </c>
      <c r="F589" s="56" t="s">
        <v>446</v>
      </c>
      <c r="G589" s="56">
        <v>122</v>
      </c>
      <c r="H589" s="56" t="s">
        <v>128</v>
      </c>
      <c r="I589" s="56">
        <v>125</v>
      </c>
      <c r="J589" s="1">
        <v>42369</v>
      </c>
      <c r="K589" s="56">
        <v>36113</v>
      </c>
      <c r="L589" s="56">
        <v>6000</v>
      </c>
      <c r="M589" s="56">
        <v>0</v>
      </c>
    </row>
    <row r="590" spans="1:13" x14ac:dyDescent="0.3">
      <c r="A590" s="56">
        <v>599276</v>
      </c>
      <c r="B590" s="56" t="s">
        <v>543</v>
      </c>
      <c r="C590" s="56" t="s">
        <v>110</v>
      </c>
      <c r="D590" s="56">
        <v>0</v>
      </c>
      <c r="E590" s="56" t="s">
        <v>241</v>
      </c>
      <c r="F590" s="56" t="s">
        <v>446</v>
      </c>
      <c r="G590" s="56">
        <v>123</v>
      </c>
      <c r="H590" s="56" t="s">
        <v>129</v>
      </c>
      <c r="I590" s="56">
        <v>125</v>
      </c>
      <c r="J590" s="1">
        <v>42551</v>
      </c>
      <c r="K590" s="56">
        <v>-15206</v>
      </c>
      <c r="L590" s="56">
        <v>7000</v>
      </c>
      <c r="M590" s="56">
        <v>0</v>
      </c>
    </row>
    <row r="591" spans="1:13" x14ac:dyDescent="0.3">
      <c r="A591" s="56">
        <v>599276</v>
      </c>
      <c r="B591" s="56" t="s">
        <v>543</v>
      </c>
      <c r="C591" s="56" t="s">
        <v>110</v>
      </c>
      <c r="D591" s="56">
        <v>0</v>
      </c>
      <c r="E591" s="56" t="s">
        <v>241</v>
      </c>
      <c r="F591" s="56" t="s">
        <v>446</v>
      </c>
      <c r="G591" s="56">
        <v>124</v>
      </c>
      <c r="H591" s="56" t="s">
        <v>130</v>
      </c>
      <c r="I591" s="56">
        <v>125</v>
      </c>
      <c r="J591" s="1">
        <v>42735</v>
      </c>
      <c r="K591" s="56">
        <v>-35117</v>
      </c>
      <c r="L591" s="56">
        <v>7000</v>
      </c>
      <c r="M591" s="56">
        <v>0</v>
      </c>
    </row>
    <row r="592" spans="1:13" x14ac:dyDescent="0.3">
      <c r="A592" s="56">
        <v>599276</v>
      </c>
      <c r="B592" s="56" t="s">
        <v>543</v>
      </c>
      <c r="C592" s="56" t="s">
        <v>110</v>
      </c>
      <c r="D592" s="56">
        <v>1</v>
      </c>
      <c r="E592" s="56" t="s">
        <v>552</v>
      </c>
      <c r="F592" s="56" t="s">
        <v>465</v>
      </c>
      <c r="G592" s="56">
        <v>117</v>
      </c>
      <c r="H592" s="56" t="s">
        <v>123</v>
      </c>
      <c r="I592" s="56">
        <v>125</v>
      </c>
      <c r="J592" s="1">
        <v>41455</v>
      </c>
      <c r="K592" s="56">
        <v>0</v>
      </c>
      <c r="L592" s="56">
        <v>17688</v>
      </c>
      <c r="M592" s="56">
        <v>168581</v>
      </c>
    </row>
    <row r="593" spans="1:13" x14ac:dyDescent="0.3">
      <c r="A593" s="56">
        <v>599276</v>
      </c>
      <c r="B593" s="56" t="s">
        <v>543</v>
      </c>
      <c r="C593" s="56" t="s">
        <v>110</v>
      </c>
      <c r="D593" s="56">
        <v>1</v>
      </c>
      <c r="E593" s="56" t="s">
        <v>552</v>
      </c>
      <c r="F593" s="56" t="s">
        <v>465</v>
      </c>
      <c r="G593" s="56">
        <v>118</v>
      </c>
      <c r="H593" s="56" t="s">
        <v>124</v>
      </c>
      <c r="I593" s="56">
        <v>125</v>
      </c>
      <c r="J593" s="1">
        <v>41639</v>
      </c>
      <c r="K593" s="56">
        <v>13623</v>
      </c>
      <c r="L593" s="56">
        <v>17075</v>
      </c>
      <c r="M593" s="56">
        <v>0</v>
      </c>
    </row>
    <row r="594" spans="1:13" x14ac:dyDescent="0.3">
      <c r="A594" s="56">
        <v>599276</v>
      </c>
      <c r="B594" s="56" t="s">
        <v>543</v>
      </c>
      <c r="C594" s="56" t="s">
        <v>110</v>
      </c>
      <c r="D594" s="56">
        <v>1</v>
      </c>
      <c r="E594" s="56" t="s">
        <v>552</v>
      </c>
      <c r="F594" s="56" t="s">
        <v>465</v>
      </c>
      <c r="G594" s="56">
        <v>119</v>
      </c>
      <c r="H594" s="56" t="s">
        <v>125</v>
      </c>
      <c r="I594" s="56">
        <v>125</v>
      </c>
      <c r="J594" s="1">
        <v>41820</v>
      </c>
      <c r="K594" s="56">
        <v>15690</v>
      </c>
      <c r="L594" s="56">
        <v>13942</v>
      </c>
      <c r="M594" s="56">
        <v>0</v>
      </c>
    </row>
    <row r="595" spans="1:13" x14ac:dyDescent="0.3">
      <c r="A595" s="56">
        <v>599276</v>
      </c>
      <c r="B595" s="56" t="s">
        <v>543</v>
      </c>
      <c r="C595" s="56" t="s">
        <v>110</v>
      </c>
      <c r="D595" s="56">
        <v>1</v>
      </c>
      <c r="E595" s="56" t="s">
        <v>552</v>
      </c>
      <c r="F595" s="56" t="s">
        <v>465</v>
      </c>
      <c r="G595" s="56">
        <v>120</v>
      </c>
      <c r="H595" s="56" t="s">
        <v>126</v>
      </c>
      <c r="I595" s="56">
        <v>125</v>
      </c>
      <c r="J595" s="1">
        <v>42004</v>
      </c>
      <c r="K595" s="56">
        <v>26327</v>
      </c>
      <c r="L595" s="56">
        <v>16273</v>
      </c>
      <c r="M595" s="56">
        <v>0</v>
      </c>
    </row>
    <row r="596" spans="1:13" x14ac:dyDescent="0.3">
      <c r="A596" s="56">
        <v>599276</v>
      </c>
      <c r="B596" s="56" t="s">
        <v>543</v>
      </c>
      <c r="C596" s="56" t="s">
        <v>110</v>
      </c>
      <c r="D596" s="56">
        <v>1</v>
      </c>
      <c r="E596" s="56" t="s">
        <v>552</v>
      </c>
      <c r="F596" s="56" t="s">
        <v>465</v>
      </c>
      <c r="G596" s="56">
        <v>121</v>
      </c>
      <c r="H596" s="56" t="s">
        <v>127</v>
      </c>
      <c r="I596" s="56">
        <v>125</v>
      </c>
      <c r="J596" s="1">
        <v>42185</v>
      </c>
      <c r="K596" s="56">
        <v>13822</v>
      </c>
      <c r="L596" s="56">
        <v>23191</v>
      </c>
      <c r="M596" s="56">
        <v>0</v>
      </c>
    </row>
    <row r="597" spans="1:13" x14ac:dyDescent="0.3">
      <c r="A597" s="56">
        <v>599276</v>
      </c>
      <c r="B597" s="56" t="s">
        <v>543</v>
      </c>
      <c r="C597" s="56" t="s">
        <v>110</v>
      </c>
      <c r="D597" s="56">
        <v>1</v>
      </c>
      <c r="E597" s="56" t="s">
        <v>552</v>
      </c>
      <c r="F597" s="56" t="s">
        <v>465</v>
      </c>
      <c r="G597" s="56">
        <v>122</v>
      </c>
      <c r="H597" s="56" t="s">
        <v>128</v>
      </c>
      <c r="I597" s="56">
        <v>125</v>
      </c>
      <c r="J597" s="1">
        <v>42369</v>
      </c>
      <c r="K597" s="56">
        <v>36113</v>
      </c>
      <c r="L597" s="56">
        <v>7701</v>
      </c>
      <c r="M597" s="56">
        <v>0</v>
      </c>
    </row>
    <row r="598" spans="1:13" x14ac:dyDescent="0.3">
      <c r="A598" s="56">
        <v>599276</v>
      </c>
      <c r="B598" s="56" t="s">
        <v>543</v>
      </c>
      <c r="C598" s="56" t="s">
        <v>110</v>
      </c>
      <c r="D598" s="56">
        <v>1</v>
      </c>
      <c r="E598" s="56" t="s">
        <v>552</v>
      </c>
      <c r="F598" s="56" t="s">
        <v>465</v>
      </c>
      <c r="G598" s="56">
        <v>123</v>
      </c>
      <c r="H598" s="56" t="s">
        <v>129</v>
      </c>
      <c r="I598" s="56">
        <v>125</v>
      </c>
      <c r="J598" s="1">
        <v>42551</v>
      </c>
      <c r="K598" s="56">
        <v>-15206</v>
      </c>
      <c r="L598" s="56">
        <v>5668</v>
      </c>
      <c r="M598" s="56">
        <v>0</v>
      </c>
    </row>
    <row r="599" spans="1:13" x14ac:dyDescent="0.3">
      <c r="A599" s="56">
        <v>599276</v>
      </c>
      <c r="B599" s="56" t="s">
        <v>543</v>
      </c>
      <c r="C599" s="56" t="s">
        <v>110</v>
      </c>
      <c r="D599" s="56">
        <v>1</v>
      </c>
      <c r="E599" s="56" t="s">
        <v>552</v>
      </c>
      <c r="F599" s="56" t="s">
        <v>465</v>
      </c>
      <c r="G599" s="56">
        <v>124</v>
      </c>
      <c r="H599" s="56" t="s">
        <v>130</v>
      </c>
      <c r="I599" s="56">
        <v>125</v>
      </c>
      <c r="J599" s="1">
        <v>42735</v>
      </c>
      <c r="K599" s="56">
        <v>17713</v>
      </c>
      <c r="L599" s="56">
        <v>8176</v>
      </c>
      <c r="M599" s="56">
        <v>0</v>
      </c>
    </row>
    <row r="600" spans="1:13" x14ac:dyDescent="0.3">
      <c r="A600" s="56">
        <v>599276</v>
      </c>
      <c r="B600" s="56" t="s">
        <v>543</v>
      </c>
      <c r="C600" s="56" t="s">
        <v>188</v>
      </c>
      <c r="D600" s="56">
        <v>1</v>
      </c>
      <c r="E600" s="56" t="s">
        <v>552</v>
      </c>
      <c r="F600" s="56" t="s">
        <v>447</v>
      </c>
      <c r="G600" s="56">
        <v>117</v>
      </c>
      <c r="H600" s="56" t="s">
        <v>123</v>
      </c>
      <c r="I600" s="56">
        <v>125</v>
      </c>
      <c r="J600" s="1">
        <v>41455</v>
      </c>
      <c r="K600" s="56">
        <v>0</v>
      </c>
      <c r="L600" s="56">
        <v>0</v>
      </c>
      <c r="M600" s="56">
        <v>0</v>
      </c>
    </row>
    <row r="601" spans="1:13" x14ac:dyDescent="0.3">
      <c r="A601" s="56">
        <v>599276</v>
      </c>
      <c r="B601" s="56" t="s">
        <v>543</v>
      </c>
      <c r="C601" s="56" t="s">
        <v>188</v>
      </c>
      <c r="D601" s="56">
        <v>1</v>
      </c>
      <c r="E601" s="56" t="s">
        <v>552</v>
      </c>
      <c r="F601" s="56" t="s">
        <v>447</v>
      </c>
      <c r="G601" s="56">
        <v>118</v>
      </c>
      <c r="H601" s="56" t="s">
        <v>124</v>
      </c>
      <c r="I601" s="56">
        <v>125</v>
      </c>
      <c r="J601" s="1">
        <v>41639</v>
      </c>
      <c r="K601" s="56">
        <v>0</v>
      </c>
      <c r="L601" s="56">
        <v>0</v>
      </c>
      <c r="M601" s="56">
        <v>0</v>
      </c>
    </row>
    <row r="602" spans="1:13" x14ac:dyDescent="0.3">
      <c r="A602" s="56">
        <v>599276</v>
      </c>
      <c r="B602" s="56" t="s">
        <v>543</v>
      </c>
      <c r="C602" s="56" t="s">
        <v>188</v>
      </c>
      <c r="D602" s="56">
        <v>1</v>
      </c>
      <c r="E602" s="56" t="s">
        <v>552</v>
      </c>
      <c r="F602" s="56" t="s">
        <v>447</v>
      </c>
      <c r="G602" s="56">
        <v>119</v>
      </c>
      <c r="H602" s="56" t="s">
        <v>125</v>
      </c>
      <c r="I602" s="56">
        <v>125</v>
      </c>
      <c r="J602" s="1">
        <v>41820</v>
      </c>
      <c r="K602" s="56">
        <v>4</v>
      </c>
      <c r="L602" s="56">
        <v>1</v>
      </c>
      <c r="M602" s="56">
        <v>0</v>
      </c>
    </row>
    <row r="603" spans="1:13" x14ac:dyDescent="0.3">
      <c r="A603" s="56">
        <v>599276</v>
      </c>
      <c r="B603" s="56" t="s">
        <v>543</v>
      </c>
      <c r="C603" s="56" t="s">
        <v>188</v>
      </c>
      <c r="D603" s="56">
        <v>1</v>
      </c>
      <c r="E603" s="56" t="s">
        <v>552</v>
      </c>
      <c r="F603" s="56" t="s">
        <v>447</v>
      </c>
      <c r="G603" s="56">
        <v>120</v>
      </c>
      <c r="H603" s="56" t="s">
        <v>126</v>
      </c>
      <c r="I603" s="56">
        <v>125</v>
      </c>
      <c r="J603" s="1">
        <v>42004</v>
      </c>
      <c r="K603" s="56">
        <v>0</v>
      </c>
      <c r="L603" s="56">
        <v>0</v>
      </c>
      <c r="M603" s="56">
        <v>0</v>
      </c>
    </row>
    <row r="604" spans="1:13" x14ac:dyDescent="0.3">
      <c r="A604" s="56">
        <v>599276</v>
      </c>
      <c r="B604" s="56" t="s">
        <v>543</v>
      </c>
      <c r="C604" s="56" t="s">
        <v>188</v>
      </c>
      <c r="D604" s="56">
        <v>1</v>
      </c>
      <c r="E604" s="56" t="s">
        <v>552</v>
      </c>
      <c r="F604" s="56" t="s">
        <v>447</v>
      </c>
      <c r="G604" s="56">
        <v>121</v>
      </c>
      <c r="H604" s="56" t="s">
        <v>127</v>
      </c>
      <c r="I604" s="56">
        <v>125</v>
      </c>
      <c r="J604" s="1">
        <v>42185</v>
      </c>
      <c r="K604" s="56">
        <v>0</v>
      </c>
      <c r="L604" s="56">
        <v>0</v>
      </c>
      <c r="M604" s="56">
        <v>0</v>
      </c>
    </row>
    <row r="605" spans="1:13" x14ac:dyDescent="0.3">
      <c r="A605" s="56">
        <v>599276</v>
      </c>
      <c r="B605" s="56" t="s">
        <v>543</v>
      </c>
      <c r="C605" s="56" t="s">
        <v>188</v>
      </c>
      <c r="D605" s="56">
        <v>1</v>
      </c>
      <c r="E605" s="56" t="s">
        <v>552</v>
      </c>
      <c r="F605" s="56" t="s">
        <v>447</v>
      </c>
      <c r="G605" s="56">
        <v>122</v>
      </c>
      <c r="H605" s="56" t="s">
        <v>128</v>
      </c>
      <c r="I605" s="56">
        <v>125</v>
      </c>
      <c r="J605" s="1">
        <v>42369</v>
      </c>
      <c r="K605" s="56">
        <v>2</v>
      </c>
      <c r="L605" s="56">
        <v>0</v>
      </c>
      <c r="M605" s="56">
        <v>0</v>
      </c>
    </row>
    <row r="606" spans="1:13" x14ac:dyDescent="0.3">
      <c r="A606" s="56">
        <v>599276</v>
      </c>
      <c r="B606" s="56" t="s">
        <v>543</v>
      </c>
      <c r="C606" s="56" t="s">
        <v>188</v>
      </c>
      <c r="D606" s="56">
        <v>1</v>
      </c>
      <c r="E606" s="56" t="s">
        <v>552</v>
      </c>
      <c r="F606" s="56" t="s">
        <v>447</v>
      </c>
      <c r="G606" s="56">
        <v>123</v>
      </c>
      <c r="H606" s="56" t="s">
        <v>129</v>
      </c>
      <c r="I606" s="56">
        <v>125</v>
      </c>
      <c r="J606" s="1">
        <v>42551</v>
      </c>
      <c r="K606" s="56">
        <v>0</v>
      </c>
      <c r="L606" s="56">
        <v>0</v>
      </c>
      <c r="M606" s="56">
        <v>0</v>
      </c>
    </row>
    <row r="607" spans="1:13" x14ac:dyDescent="0.3">
      <c r="A607" s="56">
        <v>599276</v>
      </c>
      <c r="B607" s="56" t="s">
        <v>543</v>
      </c>
      <c r="C607" s="56" t="s">
        <v>188</v>
      </c>
      <c r="D607" s="56">
        <v>1</v>
      </c>
      <c r="E607" s="56" t="s">
        <v>552</v>
      </c>
      <c r="F607" s="56" t="s">
        <v>447</v>
      </c>
      <c r="G607" s="56">
        <v>124</v>
      </c>
      <c r="H607" s="56" t="s">
        <v>130</v>
      </c>
      <c r="I607" s="56">
        <v>125</v>
      </c>
      <c r="J607" s="1">
        <v>42735</v>
      </c>
      <c r="K607" s="56">
        <v>0</v>
      </c>
      <c r="L607" s="56">
        <v>0</v>
      </c>
      <c r="M607" s="56">
        <v>0</v>
      </c>
    </row>
    <row r="608" spans="1:13" x14ac:dyDescent="0.3">
      <c r="A608" s="56">
        <v>599276</v>
      </c>
      <c r="B608" s="56" t="s">
        <v>543</v>
      </c>
      <c r="C608" s="56" t="s">
        <v>110</v>
      </c>
      <c r="D608" s="56">
        <v>1</v>
      </c>
      <c r="E608" s="56" t="s">
        <v>552</v>
      </c>
      <c r="F608" s="56" t="s">
        <v>253</v>
      </c>
      <c r="G608" s="56">
        <v>117</v>
      </c>
      <c r="H608" s="56" t="s">
        <v>123</v>
      </c>
      <c r="I608" s="56">
        <v>125</v>
      </c>
      <c r="J608" s="1">
        <v>41455</v>
      </c>
      <c r="K608" s="56">
        <v>0</v>
      </c>
      <c r="L608" s="56">
        <v>0</v>
      </c>
      <c r="M608" s="56">
        <v>0</v>
      </c>
    </row>
    <row r="609" spans="1:13" x14ac:dyDescent="0.3">
      <c r="A609" s="56">
        <v>599276</v>
      </c>
      <c r="B609" s="56" t="s">
        <v>543</v>
      </c>
      <c r="C609" s="56" t="s">
        <v>110</v>
      </c>
      <c r="D609" s="56">
        <v>1</v>
      </c>
      <c r="E609" s="56" t="s">
        <v>552</v>
      </c>
      <c r="F609" s="56" t="s">
        <v>253</v>
      </c>
      <c r="G609" s="56">
        <v>118</v>
      </c>
      <c r="H609" s="56" t="s">
        <v>124</v>
      </c>
      <c r="I609" s="56">
        <v>125</v>
      </c>
      <c r="J609" s="1">
        <v>41639</v>
      </c>
      <c r="K609" s="56">
        <v>0</v>
      </c>
      <c r="L609" s="56">
        <v>0</v>
      </c>
      <c r="M609" s="56">
        <v>0</v>
      </c>
    </row>
    <row r="610" spans="1:13" x14ac:dyDescent="0.3">
      <c r="A610" s="56">
        <v>599276</v>
      </c>
      <c r="B610" s="56" t="s">
        <v>543</v>
      </c>
      <c r="C610" s="56" t="s">
        <v>110</v>
      </c>
      <c r="D610" s="56">
        <v>1</v>
      </c>
      <c r="E610" s="56" t="s">
        <v>552</v>
      </c>
      <c r="F610" s="56" t="s">
        <v>253</v>
      </c>
      <c r="G610" s="56">
        <v>119</v>
      </c>
      <c r="H610" s="56" t="s">
        <v>125</v>
      </c>
      <c r="I610" s="56">
        <v>125</v>
      </c>
      <c r="J610" s="1">
        <v>41820</v>
      </c>
      <c r="K610" s="56">
        <v>0</v>
      </c>
      <c r="L610" s="56">
        <v>0</v>
      </c>
      <c r="M610" s="56">
        <v>0</v>
      </c>
    </row>
    <row r="611" spans="1:13" x14ac:dyDescent="0.3">
      <c r="A611" s="56">
        <v>599276</v>
      </c>
      <c r="B611" s="56" t="s">
        <v>543</v>
      </c>
      <c r="C611" s="56" t="s">
        <v>110</v>
      </c>
      <c r="D611" s="56">
        <v>1</v>
      </c>
      <c r="E611" s="56" t="s">
        <v>552</v>
      </c>
      <c r="F611" s="56" t="s">
        <v>253</v>
      </c>
      <c r="G611" s="56">
        <v>120</v>
      </c>
      <c r="H611" s="56" t="s">
        <v>126</v>
      </c>
      <c r="I611" s="56">
        <v>125</v>
      </c>
      <c r="J611" s="1">
        <v>42004</v>
      </c>
      <c r="K611" s="56">
        <v>1</v>
      </c>
      <c r="L611" s="56">
        <v>1</v>
      </c>
      <c r="M611" s="56">
        <v>0</v>
      </c>
    </row>
    <row r="612" spans="1:13" x14ac:dyDescent="0.3">
      <c r="A612" s="56">
        <v>599276</v>
      </c>
      <c r="B612" s="56" t="s">
        <v>543</v>
      </c>
      <c r="C612" s="56" t="s">
        <v>110</v>
      </c>
      <c r="D612" s="56">
        <v>1</v>
      </c>
      <c r="E612" s="56" t="s">
        <v>552</v>
      </c>
      <c r="F612" s="56" t="s">
        <v>253</v>
      </c>
      <c r="G612" s="56">
        <v>121</v>
      </c>
      <c r="H612" s="56" t="s">
        <v>127</v>
      </c>
      <c r="I612" s="56">
        <v>125</v>
      </c>
      <c r="J612" s="1">
        <v>42185</v>
      </c>
      <c r="K612" s="56">
        <v>0</v>
      </c>
      <c r="L612" s="56">
        <v>0</v>
      </c>
      <c r="M612" s="56">
        <v>0</v>
      </c>
    </row>
    <row r="613" spans="1:13" x14ac:dyDescent="0.3">
      <c r="A613" s="56">
        <v>599276</v>
      </c>
      <c r="B613" s="56" t="s">
        <v>543</v>
      </c>
      <c r="C613" s="56" t="s">
        <v>110</v>
      </c>
      <c r="D613" s="56">
        <v>1</v>
      </c>
      <c r="E613" s="56" t="s">
        <v>552</v>
      </c>
      <c r="F613" s="56" t="s">
        <v>253</v>
      </c>
      <c r="G613" s="56">
        <v>122</v>
      </c>
      <c r="H613" s="56" t="s">
        <v>128</v>
      </c>
      <c r="I613" s="56">
        <v>125</v>
      </c>
      <c r="J613" s="1">
        <v>42369</v>
      </c>
      <c r="K613" s="56">
        <v>3</v>
      </c>
      <c r="L613" s="56">
        <v>0</v>
      </c>
      <c r="M613" s="56">
        <v>0</v>
      </c>
    </row>
    <row r="614" spans="1:13" x14ac:dyDescent="0.3">
      <c r="A614" s="56">
        <v>599276</v>
      </c>
      <c r="B614" s="56" t="s">
        <v>543</v>
      </c>
      <c r="C614" s="56" t="s">
        <v>110</v>
      </c>
      <c r="D614" s="56">
        <v>1</v>
      </c>
      <c r="E614" s="56" t="s">
        <v>552</v>
      </c>
      <c r="F614" s="56" t="s">
        <v>253</v>
      </c>
      <c r="G614" s="56">
        <v>123</v>
      </c>
      <c r="H614" s="56" t="s">
        <v>129</v>
      </c>
      <c r="I614" s="56">
        <v>125</v>
      </c>
      <c r="J614" s="1">
        <v>42551</v>
      </c>
      <c r="K614" s="56">
        <v>0</v>
      </c>
      <c r="L614" s="56">
        <v>0</v>
      </c>
      <c r="M614" s="56">
        <v>0</v>
      </c>
    </row>
    <row r="615" spans="1:13" x14ac:dyDescent="0.3">
      <c r="A615" s="56">
        <v>599276</v>
      </c>
      <c r="B615" s="56" t="s">
        <v>543</v>
      </c>
      <c r="C615" s="56" t="s">
        <v>110</v>
      </c>
      <c r="D615" s="56">
        <v>1</v>
      </c>
      <c r="E615" s="56" t="s">
        <v>552</v>
      </c>
      <c r="F615" s="56" t="s">
        <v>253</v>
      </c>
      <c r="G615" s="56">
        <v>124</v>
      </c>
      <c r="H615" s="56" t="s">
        <v>130</v>
      </c>
      <c r="I615" s="56">
        <v>125</v>
      </c>
      <c r="J615" s="1">
        <v>42735</v>
      </c>
      <c r="K615" s="56">
        <v>0</v>
      </c>
      <c r="L615" s="56">
        <v>0</v>
      </c>
      <c r="M615" s="56">
        <v>0</v>
      </c>
    </row>
    <row r="616" spans="1:13" x14ac:dyDescent="0.3">
      <c r="A616" s="56">
        <v>599276</v>
      </c>
      <c r="B616" s="56" t="s">
        <v>543</v>
      </c>
      <c r="C616" s="56" t="s">
        <v>110</v>
      </c>
      <c r="D616" s="56">
        <v>1</v>
      </c>
      <c r="E616" s="56" t="s">
        <v>552</v>
      </c>
      <c r="F616" s="56" t="s">
        <v>478</v>
      </c>
      <c r="G616" s="56">
        <v>117</v>
      </c>
      <c r="H616" s="56" t="s">
        <v>123</v>
      </c>
      <c r="I616" s="56">
        <v>125</v>
      </c>
      <c r="J616" s="1">
        <v>41455</v>
      </c>
      <c r="K616" s="56">
        <v>0</v>
      </c>
      <c r="L616" s="56">
        <v>4000</v>
      </c>
      <c r="M616" s="56">
        <v>108000</v>
      </c>
    </row>
    <row r="617" spans="1:13" x14ac:dyDescent="0.3">
      <c r="A617" s="56">
        <v>599276</v>
      </c>
      <c r="B617" s="56" t="s">
        <v>543</v>
      </c>
      <c r="C617" s="56" t="s">
        <v>110</v>
      </c>
      <c r="D617" s="56">
        <v>1</v>
      </c>
      <c r="E617" s="56" t="s">
        <v>552</v>
      </c>
      <c r="F617" s="56" t="s">
        <v>478</v>
      </c>
      <c r="G617" s="56">
        <v>118</v>
      </c>
      <c r="H617" s="56" t="s">
        <v>124</v>
      </c>
      <c r="I617" s="56">
        <v>125</v>
      </c>
      <c r="J617" s="1">
        <v>41639</v>
      </c>
      <c r="K617" s="56">
        <v>4563</v>
      </c>
      <c r="L617" s="56">
        <v>8000</v>
      </c>
      <c r="M617" s="56">
        <v>0</v>
      </c>
    </row>
    <row r="618" spans="1:13" x14ac:dyDescent="0.3">
      <c r="A618" s="56">
        <v>599276</v>
      </c>
      <c r="B618" s="56" t="s">
        <v>543</v>
      </c>
      <c r="C618" s="56" t="s">
        <v>110</v>
      </c>
      <c r="D618" s="56">
        <v>1</v>
      </c>
      <c r="E618" s="56" t="s">
        <v>552</v>
      </c>
      <c r="F618" s="56" t="s">
        <v>478</v>
      </c>
      <c r="G618" s="56">
        <v>119</v>
      </c>
      <c r="H618" s="56" t="s">
        <v>125</v>
      </c>
      <c r="I618" s="56">
        <v>125</v>
      </c>
      <c r="J618" s="1">
        <v>41820</v>
      </c>
      <c r="K618" s="56">
        <v>0</v>
      </c>
      <c r="L618" s="56">
        <v>10000</v>
      </c>
      <c r="M618" s="56">
        <v>0</v>
      </c>
    </row>
    <row r="619" spans="1:13" x14ac:dyDescent="0.3">
      <c r="A619" s="56">
        <v>599276</v>
      </c>
      <c r="B619" s="56" t="s">
        <v>543</v>
      </c>
      <c r="C619" s="56" t="s">
        <v>110</v>
      </c>
      <c r="D619" s="56">
        <v>1</v>
      </c>
      <c r="E619" s="56" t="s">
        <v>552</v>
      </c>
      <c r="F619" s="56" t="s">
        <v>478</v>
      </c>
      <c r="G619" s="56">
        <v>120</v>
      </c>
      <c r="H619" s="56" t="s">
        <v>126</v>
      </c>
      <c r="I619" s="56">
        <v>125</v>
      </c>
      <c r="J619" s="1">
        <v>42004</v>
      </c>
      <c r="K619" s="56">
        <v>7638</v>
      </c>
      <c r="L619" s="56">
        <v>10000</v>
      </c>
      <c r="M619" s="56">
        <v>0</v>
      </c>
    </row>
    <row r="620" spans="1:13" x14ac:dyDescent="0.3">
      <c r="A620" s="56">
        <v>599276</v>
      </c>
      <c r="B620" s="56" t="s">
        <v>543</v>
      </c>
      <c r="C620" s="56" t="s">
        <v>110</v>
      </c>
      <c r="D620" s="56">
        <v>1</v>
      </c>
      <c r="E620" s="56" t="s">
        <v>552</v>
      </c>
      <c r="F620" s="56" t="s">
        <v>478</v>
      </c>
      <c r="G620" s="56">
        <v>121</v>
      </c>
      <c r="H620" s="56" t="s">
        <v>127</v>
      </c>
      <c r="I620" s="56">
        <v>125</v>
      </c>
      <c r="J620" s="1">
        <v>42185</v>
      </c>
      <c r="K620" s="56">
        <v>-200</v>
      </c>
      <c r="L620" s="56">
        <v>10000</v>
      </c>
      <c r="M620" s="56">
        <v>0</v>
      </c>
    </row>
    <row r="621" spans="1:13" x14ac:dyDescent="0.3">
      <c r="A621" s="56">
        <v>599276</v>
      </c>
      <c r="B621" s="56" t="s">
        <v>543</v>
      </c>
      <c r="C621" s="56" t="s">
        <v>110</v>
      </c>
      <c r="D621" s="56">
        <v>1</v>
      </c>
      <c r="E621" s="56" t="s">
        <v>552</v>
      </c>
      <c r="F621" s="56" t="s">
        <v>478</v>
      </c>
      <c r="G621" s="56">
        <v>122</v>
      </c>
      <c r="H621" s="56" t="s">
        <v>128</v>
      </c>
      <c r="I621" s="56">
        <v>125</v>
      </c>
      <c r="J621" s="1">
        <v>42369</v>
      </c>
      <c r="K621" s="56">
        <v>2647</v>
      </c>
      <c r="L621" s="56">
        <v>12000</v>
      </c>
      <c r="M621" s="56">
        <v>0</v>
      </c>
    </row>
    <row r="622" spans="1:13" x14ac:dyDescent="0.3">
      <c r="A622" s="56">
        <v>599276</v>
      </c>
      <c r="B622" s="56" t="s">
        <v>543</v>
      </c>
      <c r="C622" s="56" t="s">
        <v>110</v>
      </c>
      <c r="D622" s="56">
        <v>1</v>
      </c>
      <c r="E622" s="56" t="s">
        <v>552</v>
      </c>
      <c r="F622" s="56" t="s">
        <v>478</v>
      </c>
      <c r="G622" s="56">
        <v>123</v>
      </c>
      <c r="H622" s="56" t="s">
        <v>129</v>
      </c>
      <c r="I622" s="56">
        <v>125</v>
      </c>
      <c r="J622" s="1">
        <v>42551</v>
      </c>
      <c r="K622" s="56">
        <v>-13663</v>
      </c>
      <c r="L622" s="56">
        <v>13000</v>
      </c>
      <c r="M622" s="56">
        <v>0</v>
      </c>
    </row>
    <row r="623" spans="1:13" x14ac:dyDescent="0.3">
      <c r="A623" s="56">
        <v>599276</v>
      </c>
      <c r="B623" s="56" t="s">
        <v>543</v>
      </c>
      <c r="C623" s="56" t="s">
        <v>110</v>
      </c>
      <c r="D623" s="56">
        <v>1</v>
      </c>
      <c r="E623" s="56" t="s">
        <v>552</v>
      </c>
      <c r="F623" s="56" t="s">
        <v>478</v>
      </c>
      <c r="G623" s="56">
        <v>124</v>
      </c>
      <c r="H623" s="56" t="s">
        <v>130</v>
      </c>
      <c r="I623" s="56">
        <v>125</v>
      </c>
      <c r="J623" s="1">
        <v>42735</v>
      </c>
      <c r="K623" s="56">
        <v>-4952</v>
      </c>
      <c r="L623" s="56">
        <v>15000</v>
      </c>
      <c r="M623" s="56">
        <v>0</v>
      </c>
    </row>
    <row r="624" spans="1:13" x14ac:dyDescent="0.3">
      <c r="A624" s="56">
        <v>599276</v>
      </c>
      <c r="B624" s="56" t="s">
        <v>543</v>
      </c>
      <c r="C624" s="56" t="s">
        <v>110</v>
      </c>
      <c r="D624" s="56">
        <v>1</v>
      </c>
      <c r="E624" s="56" t="s">
        <v>552</v>
      </c>
      <c r="F624" s="56" t="s">
        <v>255</v>
      </c>
      <c r="G624" s="56">
        <v>117</v>
      </c>
      <c r="H624" s="56" t="s">
        <v>123</v>
      </c>
      <c r="I624" s="56">
        <v>125</v>
      </c>
      <c r="J624" s="1">
        <v>41455</v>
      </c>
      <c r="K624" s="56">
        <v>0</v>
      </c>
      <c r="L624" s="56">
        <v>300000</v>
      </c>
      <c r="M624" s="56">
        <v>14700000</v>
      </c>
    </row>
    <row r="625" spans="1:13" x14ac:dyDescent="0.3">
      <c r="A625" s="56">
        <v>599276</v>
      </c>
      <c r="B625" s="56" t="s">
        <v>543</v>
      </c>
      <c r="C625" s="56" t="s">
        <v>110</v>
      </c>
      <c r="D625" s="56">
        <v>1</v>
      </c>
      <c r="E625" s="56" t="s">
        <v>552</v>
      </c>
      <c r="F625" s="56" t="s">
        <v>255</v>
      </c>
      <c r="G625" s="56">
        <v>118</v>
      </c>
      <c r="H625" s="56" t="s">
        <v>124</v>
      </c>
      <c r="I625" s="56">
        <v>125</v>
      </c>
      <c r="J625" s="1">
        <v>41639</v>
      </c>
      <c r="K625" s="56">
        <v>3164689</v>
      </c>
      <c r="L625" s="56">
        <v>2500000</v>
      </c>
      <c r="M625" s="56">
        <v>0</v>
      </c>
    </row>
    <row r="626" spans="1:13" x14ac:dyDescent="0.3">
      <c r="A626" s="56">
        <v>599276</v>
      </c>
      <c r="B626" s="56" t="s">
        <v>543</v>
      </c>
      <c r="C626" s="56" t="s">
        <v>110</v>
      </c>
      <c r="D626" s="56">
        <v>1</v>
      </c>
      <c r="E626" s="56" t="s">
        <v>552</v>
      </c>
      <c r="F626" s="56" t="s">
        <v>255</v>
      </c>
      <c r="G626" s="56">
        <v>119</v>
      </c>
      <c r="H626" s="56" t="s">
        <v>125</v>
      </c>
      <c r="I626" s="56">
        <v>125</v>
      </c>
      <c r="J626" s="1">
        <v>41820</v>
      </c>
      <c r="K626" s="56">
        <v>5128792</v>
      </c>
      <c r="L626" s="56">
        <v>2500000</v>
      </c>
      <c r="M626" s="56">
        <v>0</v>
      </c>
    </row>
    <row r="627" spans="1:13" x14ac:dyDescent="0.3">
      <c r="A627" s="56">
        <v>599276</v>
      </c>
      <c r="B627" s="56" t="s">
        <v>543</v>
      </c>
      <c r="C627" s="56" t="s">
        <v>110</v>
      </c>
      <c r="D627" s="56">
        <v>1</v>
      </c>
      <c r="E627" s="56" t="s">
        <v>552</v>
      </c>
      <c r="F627" s="56" t="s">
        <v>255</v>
      </c>
      <c r="G627" s="56">
        <v>120</v>
      </c>
      <c r="H627" s="56" t="s">
        <v>126</v>
      </c>
      <c r="I627" s="56">
        <v>125</v>
      </c>
      <c r="J627" s="1">
        <v>42004</v>
      </c>
      <c r="K627" s="56">
        <v>7154918</v>
      </c>
      <c r="L627" s="56">
        <v>3000000</v>
      </c>
      <c r="M627" s="56">
        <v>0</v>
      </c>
    </row>
    <row r="628" spans="1:13" x14ac:dyDescent="0.3">
      <c r="A628" s="56">
        <v>599276</v>
      </c>
      <c r="B628" s="56" t="s">
        <v>543</v>
      </c>
      <c r="C628" s="56" t="s">
        <v>110</v>
      </c>
      <c r="D628" s="56">
        <v>1</v>
      </c>
      <c r="E628" s="56" t="s">
        <v>552</v>
      </c>
      <c r="F628" s="56" t="s">
        <v>255</v>
      </c>
      <c r="G628" s="56">
        <v>121</v>
      </c>
      <c r="H628" s="56" t="s">
        <v>127</v>
      </c>
      <c r="I628" s="56">
        <v>125</v>
      </c>
      <c r="J628" s="1">
        <v>42185</v>
      </c>
      <c r="K628" s="56">
        <v>2358340</v>
      </c>
      <c r="L628" s="56">
        <v>4000000</v>
      </c>
      <c r="M628" s="56">
        <v>0</v>
      </c>
    </row>
    <row r="629" spans="1:13" x14ac:dyDescent="0.3">
      <c r="A629" s="56">
        <v>599276</v>
      </c>
      <c r="B629" s="56" t="s">
        <v>543</v>
      </c>
      <c r="C629" s="56" t="s">
        <v>110</v>
      </c>
      <c r="D629" s="56">
        <v>1</v>
      </c>
      <c r="E629" s="56" t="s">
        <v>552</v>
      </c>
      <c r="F629" s="56" t="s">
        <v>255</v>
      </c>
      <c r="G629" s="56">
        <v>122</v>
      </c>
      <c r="H629" s="56" t="s">
        <v>128</v>
      </c>
      <c r="I629" s="56">
        <v>125</v>
      </c>
      <c r="J629" s="1">
        <v>42369</v>
      </c>
      <c r="K629" s="56">
        <v>-689889</v>
      </c>
      <c r="L629" s="56">
        <v>5000000</v>
      </c>
      <c r="M629" s="56">
        <v>0</v>
      </c>
    </row>
    <row r="630" spans="1:13" x14ac:dyDescent="0.3">
      <c r="A630" s="56">
        <v>599276</v>
      </c>
      <c r="B630" s="56" t="s">
        <v>543</v>
      </c>
      <c r="C630" s="56" t="s">
        <v>110</v>
      </c>
      <c r="D630" s="56">
        <v>1</v>
      </c>
      <c r="E630" s="56" t="s">
        <v>552</v>
      </c>
      <c r="F630" s="56" t="s">
        <v>255</v>
      </c>
      <c r="G630" s="56">
        <v>123</v>
      </c>
      <c r="H630" s="56" t="s">
        <v>129</v>
      </c>
      <c r="I630" s="56">
        <v>125</v>
      </c>
      <c r="J630" s="1">
        <v>42551</v>
      </c>
      <c r="K630" s="56">
        <v>1435751</v>
      </c>
      <c r="L630" s="56">
        <v>5000000</v>
      </c>
      <c r="M630" s="56">
        <v>0</v>
      </c>
    </row>
    <row r="631" spans="1:13" x14ac:dyDescent="0.3">
      <c r="A631" s="56">
        <v>599276</v>
      </c>
      <c r="B631" s="56" t="s">
        <v>543</v>
      </c>
      <c r="C631" s="56" t="s">
        <v>110</v>
      </c>
      <c r="D631" s="56">
        <v>1</v>
      </c>
      <c r="E631" s="56" t="s">
        <v>552</v>
      </c>
      <c r="F631" s="56" t="s">
        <v>255</v>
      </c>
      <c r="G631" s="56">
        <v>124</v>
      </c>
      <c r="H631" s="56" t="s">
        <v>130</v>
      </c>
      <c r="I631" s="56">
        <v>125</v>
      </c>
      <c r="J631" s="1">
        <v>42735</v>
      </c>
      <c r="K631" s="56">
        <v>10742262</v>
      </c>
      <c r="L631" s="56">
        <v>6000000</v>
      </c>
      <c r="M631" s="56">
        <v>0</v>
      </c>
    </row>
    <row r="632" spans="1:13" x14ac:dyDescent="0.3">
      <c r="A632" s="56">
        <v>599276</v>
      </c>
      <c r="B632" s="56" t="s">
        <v>543</v>
      </c>
      <c r="C632" s="56" t="s">
        <v>110</v>
      </c>
      <c r="D632" s="56">
        <v>1</v>
      </c>
      <c r="E632" s="56" t="s">
        <v>552</v>
      </c>
      <c r="F632" s="56" t="s">
        <v>374</v>
      </c>
      <c r="G632" s="56">
        <v>117</v>
      </c>
      <c r="H632" s="56" t="s">
        <v>123</v>
      </c>
      <c r="I632" s="56">
        <v>125</v>
      </c>
      <c r="J632" s="1">
        <v>41455</v>
      </c>
      <c r="K632" s="56">
        <v>0</v>
      </c>
      <c r="L632" s="56">
        <v>4215000</v>
      </c>
      <c r="M632" s="56">
        <v>27087137</v>
      </c>
    </row>
    <row r="633" spans="1:13" x14ac:dyDescent="0.3">
      <c r="A633" s="56">
        <v>599276</v>
      </c>
      <c r="B633" s="56" t="s">
        <v>543</v>
      </c>
      <c r="C633" s="56" t="s">
        <v>110</v>
      </c>
      <c r="D633" s="56">
        <v>1</v>
      </c>
      <c r="E633" s="56" t="s">
        <v>552</v>
      </c>
      <c r="F633" s="56" t="s">
        <v>374</v>
      </c>
      <c r="G633" s="56">
        <v>118</v>
      </c>
      <c r="H633" s="56" t="s">
        <v>124</v>
      </c>
      <c r="I633" s="56">
        <v>125</v>
      </c>
      <c r="J633" s="1">
        <v>41639</v>
      </c>
      <c r="K633" s="56">
        <v>7328887</v>
      </c>
      <c r="L633" s="56">
        <v>3094076</v>
      </c>
      <c r="M633" s="56">
        <v>0</v>
      </c>
    </row>
    <row r="634" spans="1:13" x14ac:dyDescent="0.3">
      <c r="A634" s="56">
        <v>599276</v>
      </c>
      <c r="B634" s="56" t="s">
        <v>543</v>
      </c>
      <c r="C634" s="56" t="s">
        <v>110</v>
      </c>
      <c r="D634" s="56">
        <v>1</v>
      </c>
      <c r="E634" s="56" t="s">
        <v>552</v>
      </c>
      <c r="F634" s="56" t="s">
        <v>374</v>
      </c>
      <c r="G634" s="56">
        <v>119</v>
      </c>
      <c r="H634" s="56" t="s">
        <v>125</v>
      </c>
      <c r="I634" s="56">
        <v>125</v>
      </c>
      <c r="J634" s="1">
        <v>41820</v>
      </c>
      <c r="K634" s="56">
        <v>8086561</v>
      </c>
      <c r="L634" s="56">
        <v>2534924</v>
      </c>
      <c r="M634" s="56">
        <v>0</v>
      </c>
    </row>
    <row r="635" spans="1:13" x14ac:dyDescent="0.3">
      <c r="A635" s="56">
        <v>599276</v>
      </c>
      <c r="B635" s="56" t="s">
        <v>543</v>
      </c>
      <c r="C635" s="56" t="s">
        <v>110</v>
      </c>
      <c r="D635" s="56">
        <v>1</v>
      </c>
      <c r="E635" s="56" t="s">
        <v>552</v>
      </c>
      <c r="F635" s="56" t="s">
        <v>374</v>
      </c>
      <c r="G635" s="56">
        <v>120</v>
      </c>
      <c r="H635" s="56" t="s">
        <v>126</v>
      </c>
      <c r="I635" s="56">
        <v>125</v>
      </c>
      <c r="J635" s="1">
        <v>42004</v>
      </c>
      <c r="K635" s="56">
        <v>13795139</v>
      </c>
      <c r="L635" s="56">
        <v>2958684</v>
      </c>
      <c r="M635" s="56">
        <v>0</v>
      </c>
    </row>
    <row r="636" spans="1:13" x14ac:dyDescent="0.3">
      <c r="A636" s="56">
        <v>599276</v>
      </c>
      <c r="B636" s="56" t="s">
        <v>543</v>
      </c>
      <c r="C636" s="56" t="s">
        <v>110</v>
      </c>
      <c r="D636" s="56">
        <v>1</v>
      </c>
      <c r="E636" s="56" t="s">
        <v>552</v>
      </c>
      <c r="F636" s="56" t="s">
        <v>374</v>
      </c>
      <c r="G636" s="56">
        <v>121</v>
      </c>
      <c r="H636" s="56" t="s">
        <v>127</v>
      </c>
      <c r="I636" s="56">
        <v>125</v>
      </c>
      <c r="J636" s="1">
        <v>42185</v>
      </c>
      <c r="K636" s="56">
        <v>6932333</v>
      </c>
      <c r="L636" s="56">
        <v>4216316</v>
      </c>
      <c r="M636" s="56">
        <v>0</v>
      </c>
    </row>
    <row r="637" spans="1:13" x14ac:dyDescent="0.3">
      <c r="A637" s="56">
        <v>599276</v>
      </c>
      <c r="B637" s="56" t="s">
        <v>543</v>
      </c>
      <c r="C637" s="56" t="s">
        <v>110</v>
      </c>
      <c r="D637" s="56">
        <v>1</v>
      </c>
      <c r="E637" s="56" t="s">
        <v>552</v>
      </c>
      <c r="F637" s="56" t="s">
        <v>374</v>
      </c>
      <c r="G637" s="56">
        <v>122</v>
      </c>
      <c r="H637" s="56" t="s">
        <v>128</v>
      </c>
      <c r="I637" s="56">
        <v>125</v>
      </c>
      <c r="J637" s="1">
        <v>42369</v>
      </c>
      <c r="K637" s="56">
        <v>8151308</v>
      </c>
      <c r="L637" s="56">
        <v>1400444</v>
      </c>
      <c r="M637" s="56">
        <v>0</v>
      </c>
    </row>
    <row r="638" spans="1:13" x14ac:dyDescent="0.3">
      <c r="A638" s="56">
        <v>599276</v>
      </c>
      <c r="B638" s="56" t="s">
        <v>543</v>
      </c>
      <c r="C638" s="56" t="s">
        <v>110</v>
      </c>
      <c r="D638" s="56">
        <v>1</v>
      </c>
      <c r="E638" s="56" t="s">
        <v>552</v>
      </c>
      <c r="F638" s="56" t="s">
        <v>374</v>
      </c>
      <c r="G638" s="56">
        <v>123</v>
      </c>
      <c r="H638" s="56" t="s">
        <v>129</v>
      </c>
      <c r="I638" s="56">
        <v>125</v>
      </c>
      <c r="J638" s="1">
        <v>42551</v>
      </c>
      <c r="K638" s="56">
        <v>-1034350</v>
      </c>
      <c r="L638" s="56">
        <v>1030540</v>
      </c>
      <c r="M638" s="56">
        <v>0</v>
      </c>
    </row>
    <row r="639" spans="1:13" x14ac:dyDescent="0.3">
      <c r="A639" s="56">
        <v>599276</v>
      </c>
      <c r="B639" s="56" t="s">
        <v>543</v>
      </c>
      <c r="C639" s="56" t="s">
        <v>110</v>
      </c>
      <c r="D639" s="56">
        <v>1</v>
      </c>
      <c r="E639" s="56" t="s">
        <v>552</v>
      </c>
      <c r="F639" s="56" t="s">
        <v>374</v>
      </c>
      <c r="G639" s="56">
        <v>124</v>
      </c>
      <c r="H639" s="56" t="s">
        <v>130</v>
      </c>
      <c r="I639" s="56">
        <v>125</v>
      </c>
      <c r="J639" s="1">
        <v>42735</v>
      </c>
      <c r="K639" s="56">
        <v>7190658</v>
      </c>
      <c r="L639" s="56">
        <v>1486620</v>
      </c>
      <c r="M639" s="56">
        <v>0</v>
      </c>
    </row>
    <row r="640" spans="1:13" x14ac:dyDescent="0.3">
      <c r="A640" s="56">
        <v>599473</v>
      </c>
      <c r="B640" s="56" t="s">
        <v>587</v>
      </c>
      <c r="C640" s="56" t="s">
        <v>105</v>
      </c>
      <c r="D640" s="56">
        <v>0</v>
      </c>
      <c r="E640" s="56" t="s">
        <v>194</v>
      </c>
      <c r="F640" s="56" t="s">
        <v>597</v>
      </c>
      <c r="G640" s="56">
        <v>117</v>
      </c>
      <c r="H640" s="56" t="s">
        <v>123</v>
      </c>
      <c r="I640" s="56">
        <v>125</v>
      </c>
      <c r="J640" s="1">
        <v>41455</v>
      </c>
      <c r="K640" s="56">
        <v>0</v>
      </c>
      <c r="L640" s="56">
        <v>0</v>
      </c>
      <c r="M640" s="56">
        <v>31</v>
      </c>
    </row>
    <row r="641" spans="1:13" x14ac:dyDescent="0.3">
      <c r="A641" s="56">
        <v>599473</v>
      </c>
      <c r="B641" s="56" t="s">
        <v>587</v>
      </c>
      <c r="C641" s="56" t="s">
        <v>105</v>
      </c>
      <c r="D641" s="56">
        <v>0</v>
      </c>
      <c r="E641" s="56" t="s">
        <v>194</v>
      </c>
      <c r="F641" s="56" t="s">
        <v>597</v>
      </c>
      <c r="G641" s="56">
        <v>118</v>
      </c>
      <c r="H641" s="56" t="s">
        <v>124</v>
      </c>
      <c r="I641" s="56">
        <v>125</v>
      </c>
      <c r="J641" s="1">
        <v>41639</v>
      </c>
      <c r="K641" s="56">
        <v>11</v>
      </c>
      <c r="L641" s="56">
        <v>0</v>
      </c>
      <c r="M641" s="56">
        <v>0</v>
      </c>
    </row>
    <row r="642" spans="1:13" x14ac:dyDescent="0.3">
      <c r="A642" s="56">
        <v>599473</v>
      </c>
      <c r="B642" s="56" t="s">
        <v>587</v>
      </c>
      <c r="C642" s="56" t="s">
        <v>105</v>
      </c>
      <c r="D642" s="56">
        <v>0</v>
      </c>
      <c r="E642" s="56" t="s">
        <v>194</v>
      </c>
      <c r="F642" s="56" t="s">
        <v>597</v>
      </c>
      <c r="G642" s="56">
        <v>119</v>
      </c>
      <c r="H642" s="56" t="s">
        <v>125</v>
      </c>
      <c r="I642" s="56">
        <v>125</v>
      </c>
      <c r="J642" s="1">
        <v>41820</v>
      </c>
      <c r="K642" s="56">
        <v>-4</v>
      </c>
      <c r="L642" s="56">
        <v>2</v>
      </c>
      <c r="M642" s="56">
        <v>0</v>
      </c>
    </row>
    <row r="643" spans="1:13" x14ac:dyDescent="0.3">
      <c r="A643" s="56">
        <v>599473</v>
      </c>
      <c r="B643" s="56" t="s">
        <v>587</v>
      </c>
      <c r="C643" s="56" t="s">
        <v>105</v>
      </c>
      <c r="D643" s="56">
        <v>0</v>
      </c>
      <c r="E643" s="56" t="s">
        <v>194</v>
      </c>
      <c r="F643" s="56" t="s">
        <v>597</v>
      </c>
      <c r="G643" s="56">
        <v>120</v>
      </c>
      <c r="H643" s="56" t="s">
        <v>126</v>
      </c>
      <c r="I643" s="56">
        <v>125</v>
      </c>
      <c r="J643" s="1">
        <v>42004</v>
      </c>
      <c r="K643" s="56">
        <v>1</v>
      </c>
      <c r="L643" s="56">
        <v>3</v>
      </c>
      <c r="M643" s="56">
        <v>0</v>
      </c>
    </row>
    <row r="644" spans="1:13" x14ac:dyDescent="0.3">
      <c r="A644" s="56">
        <v>599473</v>
      </c>
      <c r="B644" s="56" t="s">
        <v>587</v>
      </c>
      <c r="C644" s="56" t="s">
        <v>105</v>
      </c>
      <c r="D644" s="56">
        <v>0</v>
      </c>
      <c r="E644" s="56" t="s">
        <v>194</v>
      </c>
      <c r="F644" s="56" t="s">
        <v>597</v>
      </c>
      <c r="G644" s="56">
        <v>121</v>
      </c>
      <c r="H644" s="56" t="s">
        <v>127</v>
      </c>
      <c r="I644" s="56">
        <v>125</v>
      </c>
      <c r="J644" s="1">
        <v>42185</v>
      </c>
      <c r="K644" s="56">
        <v>44</v>
      </c>
      <c r="L644" s="56">
        <v>0</v>
      </c>
      <c r="M644" s="56">
        <v>0</v>
      </c>
    </row>
    <row r="645" spans="1:13" x14ac:dyDescent="0.3">
      <c r="A645" s="56">
        <v>599473</v>
      </c>
      <c r="B645" s="56" t="s">
        <v>587</v>
      </c>
      <c r="C645" s="56" t="s">
        <v>105</v>
      </c>
      <c r="D645" s="56">
        <v>0</v>
      </c>
      <c r="E645" s="56" t="s">
        <v>194</v>
      </c>
      <c r="F645" s="56" t="s">
        <v>597</v>
      </c>
      <c r="G645" s="56">
        <v>122</v>
      </c>
      <c r="H645" s="56" t="s">
        <v>128</v>
      </c>
      <c r="I645" s="56">
        <v>125</v>
      </c>
      <c r="J645" s="1">
        <v>42369</v>
      </c>
      <c r="K645" s="56">
        <v>-42</v>
      </c>
      <c r="L645" s="56">
        <v>2</v>
      </c>
      <c r="M645" s="56">
        <v>0</v>
      </c>
    </row>
    <row r="646" spans="1:13" x14ac:dyDescent="0.3">
      <c r="A646" s="56">
        <v>599473</v>
      </c>
      <c r="B646" s="56" t="s">
        <v>587</v>
      </c>
      <c r="C646" s="56" t="s">
        <v>105</v>
      </c>
      <c r="D646" s="56">
        <v>0</v>
      </c>
      <c r="E646" s="56" t="s">
        <v>194</v>
      </c>
      <c r="F646" s="56" t="s">
        <v>597</v>
      </c>
      <c r="G646" s="56">
        <v>123</v>
      </c>
      <c r="H646" s="56" t="s">
        <v>129</v>
      </c>
      <c r="I646" s="56">
        <v>125</v>
      </c>
      <c r="J646" s="1">
        <v>42551</v>
      </c>
      <c r="K646" s="56">
        <v>0</v>
      </c>
      <c r="L646" s="56">
        <v>2</v>
      </c>
      <c r="M646" s="56">
        <v>0</v>
      </c>
    </row>
    <row r="647" spans="1:13" x14ac:dyDescent="0.3">
      <c r="A647" s="56">
        <v>599473</v>
      </c>
      <c r="B647" s="56" t="s">
        <v>587</v>
      </c>
      <c r="C647" s="56" t="s">
        <v>105</v>
      </c>
      <c r="D647" s="56">
        <v>0</v>
      </c>
      <c r="E647" s="56" t="s">
        <v>194</v>
      </c>
      <c r="F647" s="56" t="s">
        <v>597</v>
      </c>
      <c r="G647" s="56">
        <v>124</v>
      </c>
      <c r="H647" s="56" t="s">
        <v>130</v>
      </c>
      <c r="I647" s="56">
        <v>125</v>
      </c>
      <c r="J647" s="1">
        <v>42735</v>
      </c>
      <c r="K647" s="56">
        <v>0</v>
      </c>
      <c r="L647" s="56">
        <v>3</v>
      </c>
      <c r="M647" s="56">
        <v>0</v>
      </c>
    </row>
    <row r="648" spans="1:13" x14ac:dyDescent="0.3">
      <c r="A648" s="56">
        <v>599473</v>
      </c>
      <c r="B648" s="56" t="s">
        <v>587</v>
      </c>
      <c r="C648" s="56" t="s">
        <v>110</v>
      </c>
      <c r="D648" s="56">
        <v>0</v>
      </c>
      <c r="E648" s="56" t="s">
        <v>241</v>
      </c>
      <c r="F648" s="56" t="s">
        <v>257</v>
      </c>
      <c r="G648" s="56">
        <v>117</v>
      </c>
      <c r="H648" s="56" t="s">
        <v>123</v>
      </c>
      <c r="I648" s="56">
        <v>125</v>
      </c>
      <c r="J648" s="1">
        <v>41455</v>
      </c>
      <c r="K648" s="56">
        <v>0</v>
      </c>
      <c r="L648" s="56">
        <v>0</v>
      </c>
      <c r="M648" s="56">
        <v>2500</v>
      </c>
    </row>
    <row r="649" spans="1:13" x14ac:dyDescent="0.3">
      <c r="A649" s="56">
        <v>599473</v>
      </c>
      <c r="B649" s="56" t="s">
        <v>587</v>
      </c>
      <c r="C649" s="56" t="s">
        <v>110</v>
      </c>
      <c r="D649" s="56">
        <v>0</v>
      </c>
      <c r="E649" s="56" t="s">
        <v>241</v>
      </c>
      <c r="F649" s="56" t="s">
        <v>257</v>
      </c>
      <c r="G649" s="56">
        <v>118</v>
      </c>
      <c r="H649" s="56" t="s">
        <v>124</v>
      </c>
      <c r="I649" s="56">
        <v>125</v>
      </c>
      <c r="J649" s="1">
        <v>41639</v>
      </c>
      <c r="K649" s="56">
        <v>4263</v>
      </c>
      <c r="L649" s="56">
        <v>0</v>
      </c>
      <c r="M649" s="56">
        <v>0</v>
      </c>
    </row>
    <row r="650" spans="1:13" x14ac:dyDescent="0.3">
      <c r="A650" s="56">
        <v>599473</v>
      </c>
      <c r="B650" s="56" t="s">
        <v>587</v>
      </c>
      <c r="C650" s="56" t="s">
        <v>110</v>
      </c>
      <c r="D650" s="56">
        <v>0</v>
      </c>
      <c r="E650" s="56" t="s">
        <v>241</v>
      </c>
      <c r="F650" s="56" t="s">
        <v>257</v>
      </c>
      <c r="G650" s="56">
        <v>119</v>
      </c>
      <c r="H650" s="56" t="s">
        <v>125</v>
      </c>
      <c r="I650" s="56">
        <v>125</v>
      </c>
      <c r="J650" s="1">
        <v>41820</v>
      </c>
      <c r="K650" s="56">
        <v>4277</v>
      </c>
      <c r="L650" s="56">
        <v>200</v>
      </c>
      <c r="M650" s="56">
        <v>0</v>
      </c>
    </row>
    <row r="651" spans="1:13" x14ac:dyDescent="0.3">
      <c r="A651" s="56">
        <v>599473</v>
      </c>
      <c r="B651" s="56" t="s">
        <v>587</v>
      </c>
      <c r="C651" s="56" t="s">
        <v>110</v>
      </c>
      <c r="D651" s="56">
        <v>0</v>
      </c>
      <c r="E651" s="56" t="s">
        <v>241</v>
      </c>
      <c r="F651" s="56" t="s">
        <v>257</v>
      </c>
      <c r="G651" s="56">
        <v>120</v>
      </c>
      <c r="H651" s="56" t="s">
        <v>126</v>
      </c>
      <c r="I651" s="56">
        <v>125</v>
      </c>
      <c r="J651" s="1">
        <v>42004</v>
      </c>
      <c r="K651" s="56">
        <v>7626</v>
      </c>
      <c r="L651" s="56">
        <v>500</v>
      </c>
      <c r="M651" s="56">
        <v>0</v>
      </c>
    </row>
    <row r="652" spans="1:13" x14ac:dyDescent="0.3">
      <c r="A652" s="56">
        <v>599473</v>
      </c>
      <c r="B652" s="56" t="s">
        <v>587</v>
      </c>
      <c r="C652" s="56" t="s">
        <v>110</v>
      </c>
      <c r="D652" s="56">
        <v>0</v>
      </c>
      <c r="E652" s="56" t="s">
        <v>241</v>
      </c>
      <c r="F652" s="56" t="s">
        <v>257</v>
      </c>
      <c r="G652" s="56">
        <v>121</v>
      </c>
      <c r="H652" s="56" t="s">
        <v>127</v>
      </c>
      <c r="I652" s="56">
        <v>125</v>
      </c>
      <c r="J652" s="1">
        <v>42185</v>
      </c>
      <c r="K652" s="56">
        <v>23607</v>
      </c>
      <c r="L652" s="56">
        <v>375</v>
      </c>
      <c r="M652" s="56">
        <v>0</v>
      </c>
    </row>
    <row r="653" spans="1:13" x14ac:dyDescent="0.3">
      <c r="A653" s="56">
        <v>599473</v>
      </c>
      <c r="B653" s="56" t="s">
        <v>587</v>
      </c>
      <c r="C653" s="56" t="s">
        <v>110</v>
      </c>
      <c r="D653" s="56">
        <v>0</v>
      </c>
      <c r="E653" s="56" t="s">
        <v>241</v>
      </c>
      <c r="F653" s="56" t="s">
        <v>257</v>
      </c>
      <c r="G653" s="56">
        <v>122</v>
      </c>
      <c r="H653" s="56" t="s">
        <v>128</v>
      </c>
      <c r="I653" s="56">
        <v>125</v>
      </c>
      <c r="J653" s="1">
        <v>42369</v>
      </c>
      <c r="K653" s="56">
        <v>-8480</v>
      </c>
      <c r="L653" s="56">
        <v>375</v>
      </c>
      <c r="M653" s="56">
        <v>0</v>
      </c>
    </row>
    <row r="654" spans="1:13" x14ac:dyDescent="0.3">
      <c r="A654" s="56">
        <v>599473</v>
      </c>
      <c r="B654" s="56" t="s">
        <v>587</v>
      </c>
      <c r="C654" s="56" t="s">
        <v>110</v>
      </c>
      <c r="D654" s="56">
        <v>0</v>
      </c>
      <c r="E654" s="56" t="s">
        <v>241</v>
      </c>
      <c r="F654" s="56" t="s">
        <v>257</v>
      </c>
      <c r="G654" s="56">
        <v>123</v>
      </c>
      <c r="H654" s="56" t="s">
        <v>129</v>
      </c>
      <c r="I654" s="56">
        <v>125</v>
      </c>
      <c r="J654" s="1">
        <v>42551</v>
      </c>
      <c r="K654" s="56">
        <v>0</v>
      </c>
      <c r="L654" s="56">
        <v>375</v>
      </c>
      <c r="M654" s="56">
        <v>0</v>
      </c>
    </row>
    <row r="655" spans="1:13" x14ac:dyDescent="0.3">
      <c r="A655" s="56">
        <v>599473</v>
      </c>
      <c r="B655" s="56" t="s">
        <v>587</v>
      </c>
      <c r="C655" s="56" t="s">
        <v>110</v>
      </c>
      <c r="D655" s="56">
        <v>0</v>
      </c>
      <c r="E655" s="56" t="s">
        <v>241</v>
      </c>
      <c r="F655" s="56" t="s">
        <v>257</v>
      </c>
      <c r="G655" s="56">
        <v>124</v>
      </c>
      <c r="H655" s="56" t="s">
        <v>130</v>
      </c>
      <c r="I655" s="56">
        <v>125</v>
      </c>
      <c r="J655" s="1">
        <v>42735</v>
      </c>
      <c r="K655" s="56">
        <v>38</v>
      </c>
      <c r="L655" s="56">
        <v>375</v>
      </c>
      <c r="M655" s="56">
        <v>0</v>
      </c>
    </row>
    <row r="656" spans="1:13" x14ac:dyDescent="0.3">
      <c r="A656" s="56">
        <v>599473</v>
      </c>
      <c r="B656" s="56" t="s">
        <v>587</v>
      </c>
      <c r="C656" s="56" t="s">
        <v>188</v>
      </c>
      <c r="D656" s="56">
        <v>1</v>
      </c>
      <c r="E656" s="56" t="s">
        <v>241</v>
      </c>
      <c r="F656" s="56" t="s">
        <v>351</v>
      </c>
      <c r="G656" s="56">
        <v>118</v>
      </c>
      <c r="H656" s="56" t="s">
        <v>124</v>
      </c>
      <c r="I656" s="56">
        <v>125</v>
      </c>
      <c r="J656" s="1">
        <v>41639</v>
      </c>
      <c r="K656" s="56">
        <v>2</v>
      </c>
      <c r="L656" s="56">
        <v>1</v>
      </c>
      <c r="M656" s="56">
        <v>0</v>
      </c>
    </row>
    <row r="657" spans="1:13" x14ac:dyDescent="0.3">
      <c r="A657" s="56">
        <v>599473</v>
      </c>
      <c r="B657" s="56" t="s">
        <v>587</v>
      </c>
      <c r="C657" s="56" t="s">
        <v>188</v>
      </c>
      <c r="D657" s="56">
        <v>1</v>
      </c>
      <c r="E657" s="56" t="s">
        <v>241</v>
      </c>
      <c r="F657" s="56" t="s">
        <v>351</v>
      </c>
      <c r="G657" s="56">
        <v>119</v>
      </c>
      <c r="H657" s="56" t="s">
        <v>125</v>
      </c>
      <c r="I657" s="56">
        <v>125</v>
      </c>
      <c r="J657" s="1">
        <v>41820</v>
      </c>
      <c r="K657" s="56">
        <v>0</v>
      </c>
      <c r="L657" s="56">
        <v>1</v>
      </c>
      <c r="M657" s="56">
        <v>0</v>
      </c>
    </row>
    <row r="658" spans="1:13" x14ac:dyDescent="0.3">
      <c r="A658" s="56">
        <v>599473</v>
      </c>
      <c r="B658" s="56" t="s">
        <v>587</v>
      </c>
      <c r="C658" s="56" t="s">
        <v>188</v>
      </c>
      <c r="D658" s="56">
        <v>1</v>
      </c>
      <c r="E658" s="56" t="s">
        <v>241</v>
      </c>
      <c r="F658" s="56" t="s">
        <v>351</v>
      </c>
      <c r="G658" s="56">
        <v>120</v>
      </c>
      <c r="H658" s="56" t="s">
        <v>126</v>
      </c>
      <c r="I658" s="56">
        <v>125</v>
      </c>
      <c r="J658" s="1">
        <v>42004</v>
      </c>
      <c r="K658" s="56">
        <v>1</v>
      </c>
      <c r="L658" s="56">
        <v>1</v>
      </c>
      <c r="M658" s="56">
        <v>0</v>
      </c>
    </row>
    <row r="659" spans="1:13" x14ac:dyDescent="0.3">
      <c r="A659" s="56">
        <v>599473</v>
      </c>
      <c r="B659" s="56" t="s">
        <v>587</v>
      </c>
      <c r="C659" s="56" t="s">
        <v>188</v>
      </c>
      <c r="D659" s="56">
        <v>1</v>
      </c>
      <c r="E659" s="56" t="s">
        <v>241</v>
      </c>
      <c r="F659" s="56" t="s">
        <v>351</v>
      </c>
      <c r="G659" s="56">
        <v>121</v>
      </c>
      <c r="H659" s="56" t="s">
        <v>127</v>
      </c>
      <c r="I659" s="56">
        <v>125</v>
      </c>
      <c r="J659" s="1">
        <v>42185</v>
      </c>
      <c r="K659" s="56">
        <v>2</v>
      </c>
      <c r="L659" s="56">
        <v>1</v>
      </c>
      <c r="M659" s="56">
        <v>0</v>
      </c>
    </row>
    <row r="660" spans="1:13" x14ac:dyDescent="0.3">
      <c r="A660" s="56">
        <v>599473</v>
      </c>
      <c r="B660" s="56" t="s">
        <v>587</v>
      </c>
      <c r="C660" s="56" t="s">
        <v>188</v>
      </c>
      <c r="D660" s="56">
        <v>1</v>
      </c>
      <c r="E660" s="56" t="s">
        <v>241</v>
      </c>
      <c r="F660" s="56" t="s">
        <v>351</v>
      </c>
      <c r="G660" s="56">
        <v>122</v>
      </c>
      <c r="H660" s="56" t="s">
        <v>128</v>
      </c>
      <c r="I660" s="56">
        <v>125</v>
      </c>
      <c r="J660" s="1">
        <v>42369</v>
      </c>
      <c r="K660" s="56">
        <v>0</v>
      </c>
      <c r="L660" s="56">
        <v>1</v>
      </c>
      <c r="M660" s="56">
        <v>0</v>
      </c>
    </row>
    <row r="661" spans="1:13" x14ac:dyDescent="0.3">
      <c r="A661" s="56">
        <v>599473</v>
      </c>
      <c r="B661" s="56" t="s">
        <v>587</v>
      </c>
      <c r="C661" s="56" t="s">
        <v>188</v>
      </c>
      <c r="D661" s="56">
        <v>1</v>
      </c>
      <c r="E661" s="56" t="s">
        <v>241</v>
      </c>
      <c r="F661" s="56" t="s">
        <v>351</v>
      </c>
      <c r="G661" s="56">
        <v>123</v>
      </c>
      <c r="H661" s="56" t="s">
        <v>129</v>
      </c>
      <c r="I661" s="56">
        <v>125</v>
      </c>
      <c r="J661" s="1">
        <v>42551</v>
      </c>
      <c r="K661" s="56">
        <v>0</v>
      </c>
      <c r="L661" s="56">
        <v>1</v>
      </c>
      <c r="M661" s="56">
        <v>0</v>
      </c>
    </row>
    <row r="662" spans="1:13" x14ac:dyDescent="0.3">
      <c r="A662" s="56">
        <v>599473</v>
      </c>
      <c r="B662" s="56" t="s">
        <v>587</v>
      </c>
      <c r="C662" s="56" t="s">
        <v>188</v>
      </c>
      <c r="D662" s="56">
        <v>1</v>
      </c>
      <c r="E662" s="56" t="s">
        <v>241</v>
      </c>
      <c r="F662" s="56" t="s">
        <v>351</v>
      </c>
      <c r="G662" s="56">
        <v>124</v>
      </c>
      <c r="H662" s="56" t="s">
        <v>130</v>
      </c>
      <c r="I662" s="56">
        <v>125</v>
      </c>
      <c r="J662" s="1">
        <v>42735</v>
      </c>
      <c r="K662" s="56">
        <v>0</v>
      </c>
      <c r="L662" s="56">
        <v>0</v>
      </c>
      <c r="M662" s="56">
        <v>0</v>
      </c>
    </row>
    <row r="663" spans="1:13" x14ac:dyDescent="0.3">
      <c r="A663" s="56">
        <v>599473</v>
      </c>
      <c r="B663" s="56" t="s">
        <v>587</v>
      </c>
      <c r="C663" s="56" t="s">
        <v>110</v>
      </c>
      <c r="D663" s="56">
        <v>1</v>
      </c>
      <c r="E663" s="56" t="s">
        <v>241</v>
      </c>
      <c r="F663" s="56" t="s">
        <v>111</v>
      </c>
      <c r="G663" s="56">
        <v>118</v>
      </c>
      <c r="H663" s="56" t="s">
        <v>124</v>
      </c>
      <c r="I663" s="56">
        <v>125</v>
      </c>
      <c r="J663" s="1">
        <v>41639</v>
      </c>
      <c r="K663" s="56">
        <v>0</v>
      </c>
      <c r="L663" s="56">
        <v>0</v>
      </c>
      <c r="M663" s="56">
        <v>0</v>
      </c>
    </row>
    <row r="664" spans="1:13" x14ac:dyDescent="0.3">
      <c r="A664" s="56">
        <v>599473</v>
      </c>
      <c r="B664" s="56" t="s">
        <v>587</v>
      </c>
      <c r="C664" s="56" t="s">
        <v>110</v>
      </c>
      <c r="D664" s="56">
        <v>1</v>
      </c>
      <c r="E664" s="56" t="s">
        <v>241</v>
      </c>
      <c r="F664" s="56" t="s">
        <v>111</v>
      </c>
      <c r="G664" s="56">
        <v>119</v>
      </c>
      <c r="H664" s="56" t="s">
        <v>125</v>
      </c>
      <c r="I664" s="56">
        <v>125</v>
      </c>
      <c r="J664" s="1">
        <v>41820</v>
      </c>
      <c r="K664" s="56">
        <v>0</v>
      </c>
      <c r="L664" s="56">
        <v>0</v>
      </c>
      <c r="M664" s="56">
        <v>0</v>
      </c>
    </row>
    <row r="665" spans="1:13" x14ac:dyDescent="0.3">
      <c r="A665" s="56">
        <v>599473</v>
      </c>
      <c r="B665" s="56" t="s">
        <v>587</v>
      </c>
      <c r="C665" s="56" t="s">
        <v>110</v>
      </c>
      <c r="D665" s="56">
        <v>1</v>
      </c>
      <c r="E665" s="56" t="s">
        <v>241</v>
      </c>
      <c r="F665" s="56" t="s">
        <v>111</v>
      </c>
      <c r="G665" s="56">
        <v>120</v>
      </c>
      <c r="H665" s="56" t="s">
        <v>126</v>
      </c>
      <c r="I665" s="56">
        <v>125</v>
      </c>
      <c r="J665" s="1">
        <v>42004</v>
      </c>
      <c r="K665" s="56">
        <v>0</v>
      </c>
      <c r="L665" s="56">
        <v>0</v>
      </c>
      <c r="M665" s="56">
        <v>0</v>
      </c>
    </row>
    <row r="666" spans="1:13" x14ac:dyDescent="0.3">
      <c r="A666" s="56">
        <v>599473</v>
      </c>
      <c r="B666" s="56" t="s">
        <v>587</v>
      </c>
      <c r="C666" s="56" t="s">
        <v>110</v>
      </c>
      <c r="D666" s="56">
        <v>1</v>
      </c>
      <c r="E666" s="56" t="s">
        <v>241</v>
      </c>
      <c r="F666" s="56" t="s">
        <v>111</v>
      </c>
      <c r="G666" s="56">
        <v>121</v>
      </c>
      <c r="H666" s="56" t="s">
        <v>127</v>
      </c>
      <c r="I666" s="56">
        <v>125</v>
      </c>
      <c r="J666" s="1">
        <v>42185</v>
      </c>
      <c r="K666" s="56">
        <v>1</v>
      </c>
      <c r="L666" s="56">
        <v>1</v>
      </c>
      <c r="M666" s="56">
        <v>0</v>
      </c>
    </row>
    <row r="667" spans="1:13" x14ac:dyDescent="0.3">
      <c r="A667" s="56">
        <v>599473</v>
      </c>
      <c r="B667" s="56" t="s">
        <v>587</v>
      </c>
      <c r="C667" s="56" t="s">
        <v>110</v>
      </c>
      <c r="D667" s="56">
        <v>1</v>
      </c>
      <c r="E667" s="56" t="s">
        <v>241</v>
      </c>
      <c r="F667" s="56" t="s">
        <v>111</v>
      </c>
      <c r="G667" s="56">
        <v>122</v>
      </c>
      <c r="H667" s="56" t="s">
        <v>128</v>
      </c>
      <c r="I667" s="56">
        <v>125</v>
      </c>
      <c r="J667" s="1">
        <v>42369</v>
      </c>
      <c r="K667" s="56">
        <v>1</v>
      </c>
      <c r="L667" s="56">
        <v>1</v>
      </c>
      <c r="M667" s="56">
        <v>0</v>
      </c>
    </row>
    <row r="668" spans="1:13" x14ac:dyDescent="0.3">
      <c r="A668" s="56">
        <v>599473</v>
      </c>
      <c r="B668" s="56" t="s">
        <v>587</v>
      </c>
      <c r="C668" s="56" t="s">
        <v>110</v>
      </c>
      <c r="D668" s="56">
        <v>1</v>
      </c>
      <c r="E668" s="56" t="s">
        <v>241</v>
      </c>
      <c r="F668" s="56" t="s">
        <v>111</v>
      </c>
      <c r="G668" s="56">
        <v>123</v>
      </c>
      <c r="H668" s="56" t="s">
        <v>129</v>
      </c>
      <c r="I668" s="56">
        <v>125</v>
      </c>
      <c r="J668" s="1">
        <v>42551</v>
      </c>
      <c r="K668" s="56">
        <v>0</v>
      </c>
      <c r="L668" s="56">
        <v>1</v>
      </c>
      <c r="M668" s="56">
        <v>0</v>
      </c>
    </row>
    <row r="669" spans="1:13" x14ac:dyDescent="0.3">
      <c r="A669" s="56">
        <v>599473</v>
      </c>
      <c r="B669" s="56" t="s">
        <v>587</v>
      </c>
      <c r="C669" s="56" t="s">
        <v>110</v>
      </c>
      <c r="D669" s="56">
        <v>1</v>
      </c>
      <c r="E669" s="56" t="s">
        <v>241</v>
      </c>
      <c r="F669" s="56" t="s">
        <v>111</v>
      </c>
      <c r="G669" s="56">
        <v>124</v>
      </c>
      <c r="H669" s="56" t="s">
        <v>130</v>
      </c>
      <c r="I669" s="56">
        <v>125</v>
      </c>
      <c r="J669" s="1">
        <v>42735</v>
      </c>
      <c r="K669" s="56">
        <v>0</v>
      </c>
      <c r="L669" s="56">
        <v>0</v>
      </c>
      <c r="M669" s="56">
        <v>0</v>
      </c>
    </row>
    <row r="670" spans="1:13" x14ac:dyDescent="0.3">
      <c r="A670" s="56">
        <v>599473</v>
      </c>
      <c r="B670" s="56" t="s">
        <v>587</v>
      </c>
      <c r="C670" s="56" t="s">
        <v>110</v>
      </c>
      <c r="D670" s="56">
        <v>0</v>
      </c>
      <c r="E670" s="56" t="s">
        <v>241</v>
      </c>
      <c r="F670" s="56" t="s">
        <v>258</v>
      </c>
      <c r="G670" s="56">
        <v>117</v>
      </c>
      <c r="H670" s="56" t="s">
        <v>123</v>
      </c>
      <c r="I670" s="56">
        <v>125</v>
      </c>
      <c r="J670" s="1">
        <v>41455</v>
      </c>
      <c r="K670" s="56">
        <v>0</v>
      </c>
      <c r="L670" s="56">
        <v>0</v>
      </c>
      <c r="M670" s="56">
        <v>68639172</v>
      </c>
    </row>
    <row r="671" spans="1:13" x14ac:dyDescent="0.3">
      <c r="A671" s="56">
        <v>599473</v>
      </c>
      <c r="B671" s="56" t="s">
        <v>587</v>
      </c>
      <c r="C671" s="56" t="s">
        <v>110</v>
      </c>
      <c r="D671" s="56">
        <v>0</v>
      </c>
      <c r="E671" s="56" t="s">
        <v>241</v>
      </c>
      <c r="F671" s="56" t="s">
        <v>258</v>
      </c>
      <c r="G671" s="56">
        <v>118</v>
      </c>
      <c r="H671" s="56" t="s">
        <v>124</v>
      </c>
      <c r="I671" s="56">
        <v>125</v>
      </c>
      <c r="J671" s="1">
        <v>41639</v>
      </c>
      <c r="K671" s="56">
        <v>0</v>
      </c>
      <c r="L671" s="56">
        <v>0</v>
      </c>
      <c r="M671" s="56">
        <v>0</v>
      </c>
    </row>
    <row r="672" spans="1:13" x14ac:dyDescent="0.3">
      <c r="A672" s="56">
        <v>599473</v>
      </c>
      <c r="B672" s="56" t="s">
        <v>587</v>
      </c>
      <c r="C672" s="56" t="s">
        <v>110</v>
      </c>
      <c r="D672" s="56">
        <v>0</v>
      </c>
      <c r="E672" s="56" t="s">
        <v>241</v>
      </c>
      <c r="F672" s="56" t="s">
        <v>258</v>
      </c>
      <c r="G672" s="56">
        <v>119</v>
      </c>
      <c r="H672" s="56" t="s">
        <v>125</v>
      </c>
      <c r="I672" s="56">
        <v>125</v>
      </c>
      <c r="J672" s="1">
        <v>41820</v>
      </c>
      <c r="K672" s="56">
        <v>25447405</v>
      </c>
      <c r="L672" s="56">
        <v>0</v>
      </c>
      <c r="M672" s="56">
        <v>0</v>
      </c>
    </row>
    <row r="673" spans="1:13" x14ac:dyDescent="0.3">
      <c r="A673" s="56">
        <v>599473</v>
      </c>
      <c r="B673" s="56" t="s">
        <v>587</v>
      </c>
      <c r="C673" s="56" t="s">
        <v>110</v>
      </c>
      <c r="D673" s="56">
        <v>0</v>
      </c>
      <c r="E673" s="56" t="s">
        <v>241</v>
      </c>
      <c r="F673" s="56" t="s">
        <v>258</v>
      </c>
      <c r="G673" s="56">
        <v>120</v>
      </c>
      <c r="H673" s="56" t="s">
        <v>126</v>
      </c>
      <c r="I673" s="56">
        <v>125</v>
      </c>
      <c r="J673" s="1">
        <v>42004</v>
      </c>
      <c r="K673" s="56">
        <v>2668479</v>
      </c>
      <c r="L673" s="56">
        <v>2059175</v>
      </c>
      <c r="M673" s="56">
        <v>0</v>
      </c>
    </row>
    <row r="674" spans="1:13" x14ac:dyDescent="0.3">
      <c r="A674" s="56">
        <v>599473</v>
      </c>
      <c r="B674" s="56" t="s">
        <v>587</v>
      </c>
      <c r="C674" s="56" t="s">
        <v>110</v>
      </c>
      <c r="D674" s="56">
        <v>0</v>
      </c>
      <c r="E674" s="56" t="s">
        <v>241</v>
      </c>
      <c r="F674" s="56" t="s">
        <v>258</v>
      </c>
      <c r="G674" s="56">
        <v>121</v>
      </c>
      <c r="H674" s="56" t="s">
        <v>127</v>
      </c>
      <c r="I674" s="56">
        <v>125</v>
      </c>
      <c r="J674" s="1">
        <v>42185</v>
      </c>
      <c r="K674" s="56">
        <v>40673944</v>
      </c>
      <c r="L674" s="56">
        <v>2120950</v>
      </c>
      <c r="M674" s="56">
        <v>0</v>
      </c>
    </row>
    <row r="675" spans="1:13" x14ac:dyDescent="0.3">
      <c r="A675" s="56">
        <v>599473</v>
      </c>
      <c r="B675" s="56" t="s">
        <v>587</v>
      </c>
      <c r="C675" s="56" t="s">
        <v>110</v>
      </c>
      <c r="D675" s="56">
        <v>0</v>
      </c>
      <c r="E675" s="56" t="s">
        <v>241</v>
      </c>
      <c r="F675" s="56" t="s">
        <v>258</v>
      </c>
      <c r="G675" s="56">
        <v>122</v>
      </c>
      <c r="H675" s="56" t="s">
        <v>128</v>
      </c>
      <c r="I675" s="56">
        <v>125</v>
      </c>
      <c r="J675" s="1">
        <v>42369</v>
      </c>
      <c r="K675" s="56">
        <v>32552000</v>
      </c>
      <c r="L675" s="56">
        <v>2184579</v>
      </c>
      <c r="M675" s="56">
        <v>0</v>
      </c>
    </row>
    <row r="676" spans="1:13" x14ac:dyDescent="0.3">
      <c r="A676" s="56">
        <v>599473</v>
      </c>
      <c r="B676" s="56" t="s">
        <v>587</v>
      </c>
      <c r="C676" s="56" t="s">
        <v>110</v>
      </c>
      <c r="D676" s="56">
        <v>0</v>
      </c>
      <c r="E676" s="56" t="s">
        <v>241</v>
      </c>
      <c r="F676" s="56" t="s">
        <v>258</v>
      </c>
      <c r="G676" s="56">
        <v>123</v>
      </c>
      <c r="H676" s="56" t="s">
        <v>129</v>
      </c>
      <c r="I676" s="56">
        <v>125</v>
      </c>
      <c r="J676" s="1">
        <v>42551</v>
      </c>
      <c r="K676" s="56">
        <v>0</v>
      </c>
      <c r="L676" s="56">
        <v>2250116</v>
      </c>
      <c r="M676" s="56">
        <v>0</v>
      </c>
    </row>
    <row r="677" spans="1:13" x14ac:dyDescent="0.3">
      <c r="A677" s="56">
        <v>599473</v>
      </c>
      <c r="B677" s="56" t="s">
        <v>587</v>
      </c>
      <c r="C677" s="56" t="s">
        <v>110</v>
      </c>
      <c r="D677" s="56">
        <v>0</v>
      </c>
      <c r="E677" s="56" t="s">
        <v>241</v>
      </c>
      <c r="F677" s="56" t="s">
        <v>258</v>
      </c>
      <c r="G677" s="56">
        <v>124</v>
      </c>
      <c r="H677" s="56" t="s">
        <v>130</v>
      </c>
      <c r="I677" s="56">
        <v>125</v>
      </c>
      <c r="J677" s="1">
        <v>42735</v>
      </c>
      <c r="K677" s="56">
        <v>62487314</v>
      </c>
      <c r="L677" s="56">
        <v>2317620</v>
      </c>
      <c r="M677" s="56">
        <v>0</v>
      </c>
    </row>
    <row r="678" spans="1:13" x14ac:dyDescent="0.3">
      <c r="A678" s="56">
        <v>599473</v>
      </c>
      <c r="B678" s="56" t="s">
        <v>587</v>
      </c>
      <c r="C678" s="56" t="s">
        <v>188</v>
      </c>
      <c r="D678" s="56">
        <v>1</v>
      </c>
      <c r="E678" s="56" t="s">
        <v>241</v>
      </c>
      <c r="F678" s="56" t="s">
        <v>190</v>
      </c>
      <c r="G678" s="56">
        <v>117</v>
      </c>
      <c r="H678" s="56" t="s">
        <v>123</v>
      </c>
      <c r="I678" s="56">
        <v>125</v>
      </c>
      <c r="J678" s="1">
        <v>41455</v>
      </c>
      <c r="K678" s="56">
        <v>0</v>
      </c>
      <c r="L678" s="56">
        <v>20</v>
      </c>
      <c r="M678" s="56">
        <v>0</v>
      </c>
    </row>
    <row r="679" spans="1:13" x14ac:dyDescent="0.3">
      <c r="A679" s="56">
        <v>599473</v>
      </c>
      <c r="B679" s="56" t="s">
        <v>587</v>
      </c>
      <c r="C679" s="56" t="s">
        <v>188</v>
      </c>
      <c r="D679" s="56">
        <v>1</v>
      </c>
      <c r="E679" s="56" t="s">
        <v>241</v>
      </c>
      <c r="F679" s="56" t="s">
        <v>190</v>
      </c>
      <c r="G679" s="56">
        <v>118</v>
      </c>
      <c r="H679" s="56" t="s">
        <v>124</v>
      </c>
      <c r="I679" s="56">
        <v>125</v>
      </c>
      <c r="J679" s="1">
        <v>41639</v>
      </c>
      <c r="K679" s="56">
        <v>70</v>
      </c>
      <c r="L679" s="56">
        <v>30</v>
      </c>
      <c r="M679" s="56">
        <v>0</v>
      </c>
    </row>
    <row r="680" spans="1:13" x14ac:dyDescent="0.3">
      <c r="A680" s="56">
        <v>599473</v>
      </c>
      <c r="B680" s="56" t="s">
        <v>587</v>
      </c>
      <c r="C680" s="56" t="s">
        <v>188</v>
      </c>
      <c r="D680" s="56">
        <v>1</v>
      </c>
      <c r="E680" s="56" t="s">
        <v>241</v>
      </c>
      <c r="F680" s="56" t="s">
        <v>190</v>
      </c>
      <c r="G680" s="56">
        <v>119</v>
      </c>
      <c r="H680" s="56" t="s">
        <v>125</v>
      </c>
      <c r="I680" s="56">
        <v>125</v>
      </c>
      <c r="J680" s="1">
        <v>41820</v>
      </c>
      <c r="K680" s="56">
        <v>0</v>
      </c>
      <c r="L680" s="56">
        <v>0</v>
      </c>
      <c r="M680" s="56">
        <v>0</v>
      </c>
    </row>
    <row r="681" spans="1:13" x14ac:dyDescent="0.3">
      <c r="A681" s="56">
        <v>599473</v>
      </c>
      <c r="B681" s="56" t="s">
        <v>587</v>
      </c>
      <c r="C681" s="56" t="s">
        <v>188</v>
      </c>
      <c r="D681" s="56">
        <v>1</v>
      </c>
      <c r="E681" s="56" t="s">
        <v>241</v>
      </c>
      <c r="F681" s="56" t="s">
        <v>190</v>
      </c>
      <c r="G681" s="56">
        <v>120</v>
      </c>
      <c r="H681" s="56" t="s">
        <v>126</v>
      </c>
      <c r="I681" s="56">
        <v>125</v>
      </c>
      <c r="J681" s="1">
        <v>42004</v>
      </c>
      <c r="K681" s="56">
        <v>30</v>
      </c>
      <c r="L681" s="56">
        <v>20</v>
      </c>
      <c r="M681" s="56">
        <v>0</v>
      </c>
    </row>
    <row r="682" spans="1:13" x14ac:dyDescent="0.3">
      <c r="A682" s="56">
        <v>599473</v>
      </c>
      <c r="B682" s="56" t="s">
        <v>587</v>
      </c>
      <c r="C682" s="56" t="s">
        <v>188</v>
      </c>
      <c r="D682" s="56">
        <v>1</v>
      </c>
      <c r="E682" s="56" t="s">
        <v>241</v>
      </c>
      <c r="F682" s="56" t="s">
        <v>190</v>
      </c>
      <c r="G682" s="56">
        <v>121</v>
      </c>
      <c r="H682" s="56" t="s">
        <v>127</v>
      </c>
      <c r="I682" s="56">
        <v>125</v>
      </c>
      <c r="J682" s="1">
        <v>42185</v>
      </c>
      <c r="K682" s="56">
        <v>56</v>
      </c>
      <c r="L682" s="56">
        <v>0</v>
      </c>
      <c r="M682" s="56">
        <v>0</v>
      </c>
    </row>
    <row r="683" spans="1:13" x14ac:dyDescent="0.3">
      <c r="A683" s="56">
        <v>599473</v>
      </c>
      <c r="B683" s="56" t="s">
        <v>587</v>
      </c>
      <c r="C683" s="56" t="s">
        <v>188</v>
      </c>
      <c r="D683" s="56">
        <v>1</v>
      </c>
      <c r="E683" s="56" t="s">
        <v>241</v>
      </c>
      <c r="F683" s="56" t="s">
        <v>190</v>
      </c>
      <c r="G683" s="56">
        <v>122</v>
      </c>
      <c r="H683" s="56" t="s">
        <v>128</v>
      </c>
      <c r="I683" s="56">
        <v>125</v>
      </c>
      <c r="J683" s="1">
        <v>42369</v>
      </c>
      <c r="K683" s="56">
        <v>22</v>
      </c>
      <c r="L683" s="56">
        <v>20</v>
      </c>
      <c r="M683" s="56">
        <v>0</v>
      </c>
    </row>
    <row r="684" spans="1:13" x14ac:dyDescent="0.3">
      <c r="A684" s="56">
        <v>599473</v>
      </c>
      <c r="B684" s="56" t="s">
        <v>587</v>
      </c>
      <c r="C684" s="56" t="s">
        <v>188</v>
      </c>
      <c r="D684" s="56">
        <v>1</v>
      </c>
      <c r="E684" s="56" t="s">
        <v>241</v>
      </c>
      <c r="F684" s="56" t="s">
        <v>190</v>
      </c>
      <c r="G684" s="56">
        <v>123</v>
      </c>
      <c r="H684" s="56" t="s">
        <v>129</v>
      </c>
      <c r="I684" s="56">
        <v>125</v>
      </c>
      <c r="J684" s="1">
        <v>42551</v>
      </c>
      <c r="K684" s="56">
        <v>32</v>
      </c>
      <c r="L684" s="56">
        <v>20</v>
      </c>
      <c r="M684" s="56">
        <v>0</v>
      </c>
    </row>
    <row r="685" spans="1:13" x14ac:dyDescent="0.3">
      <c r="A685" s="56">
        <v>599473</v>
      </c>
      <c r="B685" s="56" t="s">
        <v>587</v>
      </c>
      <c r="C685" s="56" t="s">
        <v>188</v>
      </c>
      <c r="D685" s="56">
        <v>1</v>
      </c>
      <c r="E685" s="56" t="s">
        <v>241</v>
      </c>
      <c r="F685" s="56" t="s">
        <v>190</v>
      </c>
      <c r="G685" s="56">
        <v>124</v>
      </c>
      <c r="H685" s="56" t="s">
        <v>130</v>
      </c>
      <c r="I685" s="56">
        <v>125</v>
      </c>
      <c r="J685" s="1">
        <v>42735</v>
      </c>
      <c r="K685" s="56">
        <v>5</v>
      </c>
      <c r="L685" s="56">
        <v>0</v>
      </c>
      <c r="M685" s="56">
        <v>0</v>
      </c>
    </row>
    <row r="686" spans="1:13" x14ac:dyDescent="0.3">
      <c r="A686" s="56">
        <v>599473</v>
      </c>
      <c r="B686" s="56" t="s">
        <v>587</v>
      </c>
      <c r="C686" s="56" t="s">
        <v>188</v>
      </c>
      <c r="D686" s="56">
        <v>1</v>
      </c>
      <c r="E686" s="56" t="s">
        <v>241</v>
      </c>
      <c r="F686" s="56" t="s">
        <v>191</v>
      </c>
      <c r="G686" s="56">
        <v>117</v>
      </c>
      <c r="H686" s="56" t="s">
        <v>123</v>
      </c>
      <c r="I686" s="56">
        <v>125</v>
      </c>
      <c r="J686" s="1">
        <v>41455</v>
      </c>
      <c r="K686" s="56">
        <v>0</v>
      </c>
      <c r="L686" s="56">
        <v>14</v>
      </c>
      <c r="M686" s="56">
        <v>0</v>
      </c>
    </row>
    <row r="687" spans="1:13" x14ac:dyDescent="0.3">
      <c r="A687" s="56">
        <v>599473</v>
      </c>
      <c r="B687" s="56" t="s">
        <v>587</v>
      </c>
      <c r="C687" s="56" t="s">
        <v>188</v>
      </c>
      <c r="D687" s="56">
        <v>1</v>
      </c>
      <c r="E687" s="56" t="s">
        <v>241</v>
      </c>
      <c r="F687" s="56" t="s">
        <v>191</v>
      </c>
      <c r="G687" s="56">
        <v>118</v>
      </c>
      <c r="H687" s="56" t="s">
        <v>124</v>
      </c>
      <c r="I687" s="56">
        <v>125</v>
      </c>
      <c r="J687" s="1">
        <v>41639</v>
      </c>
      <c r="K687" s="56">
        <v>56</v>
      </c>
      <c r="L687" s="56">
        <v>15</v>
      </c>
      <c r="M687" s="56">
        <v>0</v>
      </c>
    </row>
    <row r="688" spans="1:13" x14ac:dyDescent="0.3">
      <c r="A688" s="56">
        <v>599473</v>
      </c>
      <c r="B688" s="56" t="s">
        <v>587</v>
      </c>
      <c r="C688" s="56" t="s">
        <v>188</v>
      </c>
      <c r="D688" s="56">
        <v>1</v>
      </c>
      <c r="E688" s="56" t="s">
        <v>241</v>
      </c>
      <c r="F688" s="56" t="s">
        <v>191</v>
      </c>
      <c r="G688" s="56">
        <v>119</v>
      </c>
      <c r="H688" s="56" t="s">
        <v>125</v>
      </c>
      <c r="I688" s="56">
        <v>125</v>
      </c>
      <c r="J688" s="1">
        <v>41820</v>
      </c>
      <c r="K688" s="56">
        <v>0</v>
      </c>
      <c r="L688" s="56">
        <v>0</v>
      </c>
      <c r="M688" s="56">
        <v>0</v>
      </c>
    </row>
    <row r="689" spans="1:13" x14ac:dyDescent="0.3">
      <c r="A689" s="56">
        <v>599473</v>
      </c>
      <c r="B689" s="56" t="s">
        <v>587</v>
      </c>
      <c r="C689" s="56" t="s">
        <v>188</v>
      </c>
      <c r="D689" s="56">
        <v>1</v>
      </c>
      <c r="E689" s="56" t="s">
        <v>241</v>
      </c>
      <c r="F689" s="56" t="s">
        <v>191</v>
      </c>
      <c r="G689" s="56">
        <v>120</v>
      </c>
      <c r="H689" s="56" t="s">
        <v>126</v>
      </c>
      <c r="I689" s="56">
        <v>125</v>
      </c>
      <c r="J689" s="1">
        <v>42004</v>
      </c>
      <c r="K689" s="56">
        <v>25</v>
      </c>
      <c r="L689" s="56">
        <v>15</v>
      </c>
      <c r="M689" s="56">
        <v>0</v>
      </c>
    </row>
    <row r="690" spans="1:13" x14ac:dyDescent="0.3">
      <c r="A690" s="56">
        <v>599473</v>
      </c>
      <c r="B690" s="56" t="s">
        <v>587</v>
      </c>
      <c r="C690" s="56" t="s">
        <v>188</v>
      </c>
      <c r="D690" s="56">
        <v>1</v>
      </c>
      <c r="E690" s="56" t="s">
        <v>241</v>
      </c>
      <c r="F690" s="56" t="s">
        <v>191</v>
      </c>
      <c r="G690" s="56">
        <v>121</v>
      </c>
      <c r="H690" s="56" t="s">
        <v>127</v>
      </c>
      <c r="I690" s="56">
        <v>125</v>
      </c>
      <c r="J690" s="1">
        <v>42185</v>
      </c>
      <c r="K690" s="56">
        <v>0</v>
      </c>
      <c r="L690" s="56">
        <v>0</v>
      </c>
      <c r="M690" s="56">
        <v>0</v>
      </c>
    </row>
    <row r="691" spans="1:13" x14ac:dyDescent="0.3">
      <c r="A691" s="56">
        <v>599473</v>
      </c>
      <c r="B691" s="56" t="s">
        <v>587</v>
      </c>
      <c r="C691" s="56" t="s">
        <v>188</v>
      </c>
      <c r="D691" s="56">
        <v>1</v>
      </c>
      <c r="E691" s="56" t="s">
        <v>241</v>
      </c>
      <c r="F691" s="56" t="s">
        <v>191</v>
      </c>
      <c r="G691" s="56">
        <v>122</v>
      </c>
      <c r="H691" s="56" t="s">
        <v>128</v>
      </c>
      <c r="I691" s="56">
        <v>125</v>
      </c>
      <c r="J691" s="1">
        <v>42369</v>
      </c>
      <c r="K691" s="56">
        <v>0</v>
      </c>
      <c r="L691" s="56">
        <v>15</v>
      </c>
      <c r="M691" s="56">
        <v>0</v>
      </c>
    </row>
    <row r="692" spans="1:13" x14ac:dyDescent="0.3">
      <c r="A692" s="56">
        <v>599473</v>
      </c>
      <c r="B692" s="56" t="s">
        <v>587</v>
      </c>
      <c r="C692" s="56" t="s">
        <v>188</v>
      </c>
      <c r="D692" s="56">
        <v>1</v>
      </c>
      <c r="E692" s="56" t="s">
        <v>241</v>
      </c>
      <c r="F692" s="56" t="s">
        <v>191</v>
      </c>
      <c r="G692" s="56">
        <v>123</v>
      </c>
      <c r="H692" s="56" t="s">
        <v>129</v>
      </c>
      <c r="I692" s="56">
        <v>125</v>
      </c>
      <c r="J692" s="1">
        <v>42551</v>
      </c>
      <c r="K692" s="56">
        <v>0</v>
      </c>
      <c r="L692" s="56">
        <v>15</v>
      </c>
      <c r="M692" s="56">
        <v>0</v>
      </c>
    </row>
    <row r="693" spans="1:13" x14ac:dyDescent="0.3">
      <c r="A693" s="56">
        <v>599473</v>
      </c>
      <c r="B693" s="56" t="s">
        <v>587</v>
      </c>
      <c r="C693" s="56" t="s">
        <v>188</v>
      </c>
      <c r="D693" s="56">
        <v>1</v>
      </c>
      <c r="E693" s="56" t="s">
        <v>241</v>
      </c>
      <c r="F693" s="56" t="s">
        <v>191</v>
      </c>
      <c r="G693" s="56">
        <v>124</v>
      </c>
      <c r="H693" s="56" t="s">
        <v>130</v>
      </c>
      <c r="I693" s="56">
        <v>125</v>
      </c>
      <c r="J693" s="1">
        <v>42735</v>
      </c>
      <c r="K693" s="56">
        <v>0</v>
      </c>
      <c r="L693" s="56">
        <v>0</v>
      </c>
      <c r="M693" s="56">
        <v>0</v>
      </c>
    </row>
    <row r="694" spans="1:13" x14ac:dyDescent="0.3">
      <c r="A694" s="56">
        <v>599473</v>
      </c>
      <c r="B694" s="56" t="s">
        <v>587</v>
      </c>
      <c r="C694" s="56" t="s">
        <v>188</v>
      </c>
      <c r="D694" s="56">
        <v>1</v>
      </c>
      <c r="E694" s="56" t="s">
        <v>241</v>
      </c>
      <c r="F694" s="56" t="s">
        <v>192</v>
      </c>
      <c r="G694" s="56">
        <v>117</v>
      </c>
      <c r="H694" s="56" t="s">
        <v>123</v>
      </c>
      <c r="I694" s="56">
        <v>125</v>
      </c>
      <c r="J694" s="1">
        <v>41455</v>
      </c>
      <c r="K694" s="56">
        <v>0</v>
      </c>
      <c r="L694" s="56">
        <v>11</v>
      </c>
      <c r="M694" s="56">
        <v>0</v>
      </c>
    </row>
    <row r="695" spans="1:13" x14ac:dyDescent="0.3">
      <c r="A695" s="56">
        <v>599473</v>
      </c>
      <c r="B695" s="56" t="s">
        <v>587</v>
      </c>
      <c r="C695" s="56" t="s">
        <v>188</v>
      </c>
      <c r="D695" s="56">
        <v>1</v>
      </c>
      <c r="E695" s="56" t="s">
        <v>241</v>
      </c>
      <c r="F695" s="56" t="s">
        <v>192</v>
      </c>
      <c r="G695" s="56">
        <v>118</v>
      </c>
      <c r="H695" s="56" t="s">
        <v>124</v>
      </c>
      <c r="I695" s="56">
        <v>125</v>
      </c>
      <c r="J695" s="1">
        <v>41639</v>
      </c>
      <c r="K695" s="56">
        <v>56</v>
      </c>
      <c r="L695" s="56">
        <v>11</v>
      </c>
      <c r="M695" s="56">
        <v>0</v>
      </c>
    </row>
    <row r="696" spans="1:13" x14ac:dyDescent="0.3">
      <c r="A696" s="56">
        <v>599473</v>
      </c>
      <c r="B696" s="56" t="s">
        <v>587</v>
      </c>
      <c r="C696" s="56" t="s">
        <v>188</v>
      </c>
      <c r="D696" s="56">
        <v>1</v>
      </c>
      <c r="E696" s="56" t="s">
        <v>241</v>
      </c>
      <c r="F696" s="56" t="s">
        <v>192</v>
      </c>
      <c r="G696" s="56">
        <v>119</v>
      </c>
      <c r="H696" s="56" t="s">
        <v>125</v>
      </c>
      <c r="I696" s="56">
        <v>125</v>
      </c>
      <c r="J696" s="1">
        <v>41820</v>
      </c>
      <c r="K696" s="56">
        <v>0</v>
      </c>
      <c r="L696" s="56">
        <v>0</v>
      </c>
      <c r="M696" s="56">
        <v>0</v>
      </c>
    </row>
    <row r="697" spans="1:13" x14ac:dyDescent="0.3">
      <c r="A697" s="56">
        <v>599473</v>
      </c>
      <c r="B697" s="56" t="s">
        <v>587</v>
      </c>
      <c r="C697" s="56" t="s">
        <v>188</v>
      </c>
      <c r="D697" s="56">
        <v>1</v>
      </c>
      <c r="E697" s="56" t="s">
        <v>241</v>
      </c>
      <c r="F697" s="56" t="s">
        <v>192</v>
      </c>
      <c r="G697" s="56">
        <v>120</v>
      </c>
      <c r="H697" s="56" t="s">
        <v>126</v>
      </c>
      <c r="I697" s="56">
        <v>125</v>
      </c>
      <c r="J697" s="1">
        <v>42004</v>
      </c>
      <c r="K697" s="56">
        <v>25</v>
      </c>
      <c r="L697" s="56">
        <v>10</v>
      </c>
      <c r="M697" s="56">
        <v>0</v>
      </c>
    </row>
    <row r="698" spans="1:13" x14ac:dyDescent="0.3">
      <c r="A698" s="56">
        <v>599473</v>
      </c>
      <c r="B698" s="56" t="s">
        <v>587</v>
      </c>
      <c r="C698" s="56" t="s">
        <v>188</v>
      </c>
      <c r="D698" s="56">
        <v>1</v>
      </c>
      <c r="E698" s="56" t="s">
        <v>241</v>
      </c>
      <c r="F698" s="56" t="s">
        <v>192</v>
      </c>
      <c r="G698" s="56">
        <v>121</v>
      </c>
      <c r="H698" s="56" t="s">
        <v>127</v>
      </c>
      <c r="I698" s="56">
        <v>125</v>
      </c>
      <c r="J698" s="1">
        <v>42185</v>
      </c>
      <c r="K698" s="56">
        <v>0</v>
      </c>
      <c r="L698" s="56">
        <v>0</v>
      </c>
      <c r="M698" s="56">
        <v>0</v>
      </c>
    </row>
    <row r="699" spans="1:13" x14ac:dyDescent="0.3">
      <c r="A699" s="56">
        <v>599473</v>
      </c>
      <c r="B699" s="56" t="s">
        <v>587</v>
      </c>
      <c r="C699" s="56" t="s">
        <v>188</v>
      </c>
      <c r="D699" s="56">
        <v>1</v>
      </c>
      <c r="E699" s="56" t="s">
        <v>241</v>
      </c>
      <c r="F699" s="56" t="s">
        <v>192</v>
      </c>
      <c r="G699" s="56">
        <v>122</v>
      </c>
      <c r="H699" s="56" t="s">
        <v>128</v>
      </c>
      <c r="I699" s="56">
        <v>125</v>
      </c>
      <c r="J699" s="1">
        <v>42369</v>
      </c>
      <c r="K699" s="56">
        <v>0</v>
      </c>
      <c r="L699" s="56">
        <v>10</v>
      </c>
      <c r="M699" s="56">
        <v>0</v>
      </c>
    </row>
    <row r="700" spans="1:13" x14ac:dyDescent="0.3">
      <c r="A700" s="56">
        <v>599473</v>
      </c>
      <c r="B700" s="56" t="s">
        <v>587</v>
      </c>
      <c r="C700" s="56" t="s">
        <v>188</v>
      </c>
      <c r="D700" s="56">
        <v>1</v>
      </c>
      <c r="E700" s="56" t="s">
        <v>241</v>
      </c>
      <c r="F700" s="56" t="s">
        <v>192</v>
      </c>
      <c r="G700" s="56">
        <v>123</v>
      </c>
      <c r="H700" s="56" t="s">
        <v>129</v>
      </c>
      <c r="I700" s="56">
        <v>125</v>
      </c>
      <c r="J700" s="1">
        <v>42551</v>
      </c>
      <c r="K700" s="56">
        <v>0</v>
      </c>
      <c r="L700" s="56">
        <v>10</v>
      </c>
      <c r="M700" s="56">
        <v>0</v>
      </c>
    </row>
    <row r="701" spans="1:13" x14ac:dyDescent="0.3">
      <c r="A701" s="56">
        <v>599473</v>
      </c>
      <c r="B701" s="56" t="s">
        <v>587</v>
      </c>
      <c r="C701" s="56" t="s">
        <v>188</v>
      </c>
      <c r="D701" s="56">
        <v>1</v>
      </c>
      <c r="E701" s="56" t="s">
        <v>241</v>
      </c>
      <c r="F701" s="56" t="s">
        <v>192</v>
      </c>
      <c r="G701" s="56">
        <v>124</v>
      </c>
      <c r="H701" s="56" t="s">
        <v>130</v>
      </c>
      <c r="I701" s="56">
        <v>125</v>
      </c>
      <c r="J701" s="1">
        <v>42735</v>
      </c>
      <c r="K701" s="56">
        <v>0</v>
      </c>
      <c r="L701" s="56">
        <v>0</v>
      </c>
      <c r="M701" s="56">
        <v>0</v>
      </c>
    </row>
    <row r="702" spans="1:13" x14ac:dyDescent="0.3">
      <c r="A702" s="56">
        <v>599473</v>
      </c>
      <c r="B702" s="56" t="s">
        <v>587</v>
      </c>
      <c r="C702" s="56" t="s">
        <v>110</v>
      </c>
      <c r="D702" s="56">
        <v>0</v>
      </c>
      <c r="E702" s="56" t="s">
        <v>241</v>
      </c>
      <c r="F702" s="56" t="s">
        <v>259</v>
      </c>
      <c r="G702" s="56">
        <v>117</v>
      </c>
      <c r="H702" s="56" t="s">
        <v>123</v>
      </c>
      <c r="I702" s="56">
        <v>125</v>
      </c>
      <c r="J702" s="1">
        <v>41455</v>
      </c>
      <c r="K702" s="56">
        <v>0</v>
      </c>
      <c r="L702" s="56">
        <v>0</v>
      </c>
      <c r="M702" s="56">
        <v>3500000</v>
      </c>
    </row>
    <row r="703" spans="1:13" x14ac:dyDescent="0.3">
      <c r="A703" s="56">
        <v>599473</v>
      </c>
      <c r="B703" s="56" t="s">
        <v>587</v>
      </c>
      <c r="C703" s="56" t="s">
        <v>110</v>
      </c>
      <c r="D703" s="56">
        <v>0</v>
      </c>
      <c r="E703" s="56" t="s">
        <v>241</v>
      </c>
      <c r="F703" s="56" t="s">
        <v>259</v>
      </c>
      <c r="G703" s="56">
        <v>118</v>
      </c>
      <c r="H703" s="56" t="s">
        <v>124</v>
      </c>
      <c r="I703" s="56">
        <v>125</v>
      </c>
      <c r="J703" s="1">
        <v>41639</v>
      </c>
      <c r="K703" s="56">
        <v>1927794</v>
      </c>
      <c r="L703" s="56">
        <v>0</v>
      </c>
      <c r="M703" s="56">
        <v>0</v>
      </c>
    </row>
    <row r="704" spans="1:13" x14ac:dyDescent="0.3">
      <c r="A704" s="56">
        <v>599473</v>
      </c>
      <c r="B704" s="56" t="s">
        <v>587</v>
      </c>
      <c r="C704" s="56" t="s">
        <v>110</v>
      </c>
      <c r="D704" s="56">
        <v>0</v>
      </c>
      <c r="E704" s="56" t="s">
        <v>241</v>
      </c>
      <c r="F704" s="56" t="s">
        <v>259</v>
      </c>
      <c r="G704" s="56">
        <v>119</v>
      </c>
      <c r="H704" s="56" t="s">
        <v>125</v>
      </c>
      <c r="I704" s="56">
        <v>125</v>
      </c>
      <c r="J704" s="1">
        <v>41820</v>
      </c>
      <c r="K704" s="56">
        <v>2040791</v>
      </c>
      <c r="L704" s="56">
        <v>2000000</v>
      </c>
      <c r="M704" s="56">
        <v>0</v>
      </c>
    </row>
    <row r="705" spans="1:13" x14ac:dyDescent="0.3">
      <c r="A705" s="56">
        <v>599473</v>
      </c>
      <c r="B705" s="56" t="s">
        <v>587</v>
      </c>
      <c r="C705" s="56" t="s">
        <v>110</v>
      </c>
      <c r="D705" s="56">
        <v>0</v>
      </c>
      <c r="E705" s="56" t="s">
        <v>241</v>
      </c>
      <c r="F705" s="56" t="s">
        <v>259</v>
      </c>
      <c r="G705" s="56">
        <v>120</v>
      </c>
      <c r="H705" s="56" t="s">
        <v>126</v>
      </c>
      <c r="I705" s="56">
        <v>125</v>
      </c>
      <c r="J705" s="1">
        <v>42004</v>
      </c>
      <c r="K705" s="56">
        <v>-201968</v>
      </c>
      <c r="L705" s="56">
        <v>185045</v>
      </c>
      <c r="M705" s="56">
        <v>0</v>
      </c>
    </row>
    <row r="706" spans="1:13" x14ac:dyDescent="0.3">
      <c r="A706" s="56">
        <v>599473</v>
      </c>
      <c r="B706" s="56" t="s">
        <v>587</v>
      </c>
      <c r="C706" s="56" t="s">
        <v>110</v>
      </c>
      <c r="D706" s="56">
        <v>0</v>
      </c>
      <c r="E706" s="56" t="s">
        <v>241</v>
      </c>
      <c r="F706" s="56" t="s">
        <v>259</v>
      </c>
      <c r="G706" s="56">
        <v>121</v>
      </c>
      <c r="H706" s="56" t="s">
        <v>127</v>
      </c>
      <c r="I706" s="56">
        <v>125</v>
      </c>
      <c r="J706" s="1">
        <v>42185</v>
      </c>
      <c r="K706" s="56">
        <v>2033496</v>
      </c>
      <c r="L706" s="56">
        <v>190597</v>
      </c>
      <c r="M706" s="56">
        <v>0</v>
      </c>
    </row>
    <row r="707" spans="1:13" x14ac:dyDescent="0.3">
      <c r="A707" s="56">
        <v>599473</v>
      </c>
      <c r="B707" s="56" t="s">
        <v>587</v>
      </c>
      <c r="C707" s="56" t="s">
        <v>110</v>
      </c>
      <c r="D707" s="56">
        <v>0</v>
      </c>
      <c r="E707" s="56" t="s">
        <v>241</v>
      </c>
      <c r="F707" s="56" t="s">
        <v>259</v>
      </c>
      <c r="G707" s="56">
        <v>122</v>
      </c>
      <c r="H707" s="56" t="s">
        <v>128</v>
      </c>
      <c r="I707" s="56">
        <v>125</v>
      </c>
      <c r="J707" s="1">
        <v>42369</v>
      </c>
      <c r="K707" s="56">
        <v>499887</v>
      </c>
      <c r="L707" s="56">
        <v>196314</v>
      </c>
      <c r="M707" s="56">
        <v>0</v>
      </c>
    </row>
    <row r="708" spans="1:13" x14ac:dyDescent="0.3">
      <c r="A708" s="56">
        <v>599473</v>
      </c>
      <c r="B708" s="56" t="s">
        <v>587</v>
      </c>
      <c r="C708" s="56" t="s">
        <v>110</v>
      </c>
      <c r="D708" s="56">
        <v>0</v>
      </c>
      <c r="E708" s="56" t="s">
        <v>241</v>
      </c>
      <c r="F708" s="56" t="s">
        <v>259</v>
      </c>
      <c r="G708" s="56">
        <v>123</v>
      </c>
      <c r="H708" s="56" t="s">
        <v>129</v>
      </c>
      <c r="I708" s="56">
        <v>125</v>
      </c>
      <c r="J708" s="1">
        <v>42551</v>
      </c>
      <c r="K708" s="56">
        <v>0</v>
      </c>
      <c r="L708" s="56">
        <v>202204</v>
      </c>
      <c r="M708" s="56">
        <v>0</v>
      </c>
    </row>
    <row r="709" spans="1:13" x14ac:dyDescent="0.3">
      <c r="A709" s="56">
        <v>599473</v>
      </c>
      <c r="B709" s="56" t="s">
        <v>587</v>
      </c>
      <c r="C709" s="56" t="s">
        <v>110</v>
      </c>
      <c r="D709" s="56">
        <v>0</v>
      </c>
      <c r="E709" s="56" t="s">
        <v>241</v>
      </c>
      <c r="F709" s="56" t="s">
        <v>259</v>
      </c>
      <c r="G709" s="56">
        <v>124</v>
      </c>
      <c r="H709" s="56" t="s">
        <v>130</v>
      </c>
      <c r="I709" s="56">
        <v>125</v>
      </c>
      <c r="J709" s="1">
        <v>42735</v>
      </c>
      <c r="K709" s="56">
        <v>586541</v>
      </c>
      <c r="L709" s="56">
        <v>208270</v>
      </c>
      <c r="M709" s="56">
        <v>0</v>
      </c>
    </row>
    <row r="710" spans="1:13" x14ac:dyDescent="0.3">
      <c r="A710" s="56">
        <v>599473</v>
      </c>
      <c r="B710" s="56" t="s">
        <v>587</v>
      </c>
      <c r="C710" s="56" t="s">
        <v>188</v>
      </c>
      <c r="D710" s="56">
        <v>1</v>
      </c>
      <c r="E710" s="56" t="s">
        <v>241</v>
      </c>
      <c r="F710" s="56" t="s">
        <v>238</v>
      </c>
      <c r="G710" s="56">
        <v>117</v>
      </c>
      <c r="H710" s="56" t="s">
        <v>123</v>
      </c>
      <c r="I710" s="56">
        <v>125</v>
      </c>
      <c r="J710" s="1">
        <v>41455</v>
      </c>
      <c r="K710" s="56">
        <v>0</v>
      </c>
      <c r="L710" s="56">
        <v>0</v>
      </c>
      <c r="M710" s="56">
        <v>0</v>
      </c>
    </row>
    <row r="711" spans="1:13" x14ac:dyDescent="0.3">
      <c r="A711" s="56">
        <v>599473</v>
      </c>
      <c r="B711" s="56" t="s">
        <v>587</v>
      </c>
      <c r="C711" s="56" t="s">
        <v>188</v>
      </c>
      <c r="D711" s="56">
        <v>1</v>
      </c>
      <c r="E711" s="56" t="s">
        <v>241</v>
      </c>
      <c r="F711" s="56" t="s">
        <v>238</v>
      </c>
      <c r="G711" s="56">
        <v>118</v>
      </c>
      <c r="H711" s="56" t="s">
        <v>124</v>
      </c>
      <c r="I711" s="56">
        <v>125</v>
      </c>
      <c r="J711" s="1">
        <v>41639</v>
      </c>
      <c r="K711" s="56">
        <v>4</v>
      </c>
      <c r="L711" s="56">
        <v>1</v>
      </c>
      <c r="M711" s="56">
        <v>0</v>
      </c>
    </row>
    <row r="712" spans="1:13" x14ac:dyDescent="0.3">
      <c r="A712" s="56">
        <v>599473</v>
      </c>
      <c r="B712" s="56" t="s">
        <v>587</v>
      </c>
      <c r="C712" s="56" t="s">
        <v>188</v>
      </c>
      <c r="D712" s="56">
        <v>1</v>
      </c>
      <c r="E712" s="56" t="s">
        <v>241</v>
      </c>
      <c r="F712" s="56" t="s">
        <v>238</v>
      </c>
      <c r="G712" s="56">
        <v>119</v>
      </c>
      <c r="H712" s="56" t="s">
        <v>125</v>
      </c>
      <c r="I712" s="56">
        <v>125</v>
      </c>
      <c r="J712" s="1">
        <v>41820</v>
      </c>
      <c r="K712" s="56">
        <v>2</v>
      </c>
      <c r="L712" s="56">
        <v>0</v>
      </c>
      <c r="M712" s="56">
        <v>0</v>
      </c>
    </row>
    <row r="713" spans="1:13" x14ac:dyDescent="0.3">
      <c r="A713" s="56">
        <v>599473</v>
      </c>
      <c r="B713" s="56" t="s">
        <v>587</v>
      </c>
      <c r="C713" s="56" t="s">
        <v>188</v>
      </c>
      <c r="D713" s="56">
        <v>1</v>
      </c>
      <c r="E713" s="56" t="s">
        <v>241</v>
      </c>
      <c r="F713" s="56" t="s">
        <v>238</v>
      </c>
      <c r="G713" s="56">
        <v>120</v>
      </c>
      <c r="H713" s="56" t="s">
        <v>126</v>
      </c>
      <c r="I713" s="56">
        <v>125</v>
      </c>
      <c r="J713" s="1">
        <v>42004</v>
      </c>
      <c r="K713" s="56">
        <v>3</v>
      </c>
      <c r="L713" s="56">
        <v>2</v>
      </c>
      <c r="M713" s="56">
        <v>0</v>
      </c>
    </row>
    <row r="714" spans="1:13" x14ac:dyDescent="0.3">
      <c r="A714" s="56">
        <v>599473</v>
      </c>
      <c r="B714" s="56" t="s">
        <v>587</v>
      </c>
      <c r="C714" s="56" t="s">
        <v>188</v>
      </c>
      <c r="D714" s="56">
        <v>1</v>
      </c>
      <c r="E714" s="56" t="s">
        <v>241</v>
      </c>
      <c r="F714" s="56" t="s">
        <v>238</v>
      </c>
      <c r="G714" s="56">
        <v>121</v>
      </c>
      <c r="H714" s="56" t="s">
        <v>127</v>
      </c>
      <c r="I714" s="56">
        <v>125</v>
      </c>
      <c r="J714" s="1">
        <v>42185</v>
      </c>
      <c r="K714" s="56">
        <v>6</v>
      </c>
      <c r="L714" s="56">
        <v>0</v>
      </c>
      <c r="M714" s="56">
        <v>0</v>
      </c>
    </row>
    <row r="715" spans="1:13" x14ac:dyDescent="0.3">
      <c r="A715" s="56">
        <v>599473</v>
      </c>
      <c r="B715" s="56" t="s">
        <v>587</v>
      </c>
      <c r="C715" s="56" t="s">
        <v>188</v>
      </c>
      <c r="D715" s="56">
        <v>1</v>
      </c>
      <c r="E715" s="56" t="s">
        <v>241</v>
      </c>
      <c r="F715" s="56" t="s">
        <v>238</v>
      </c>
      <c r="G715" s="56">
        <v>122</v>
      </c>
      <c r="H715" s="56" t="s">
        <v>128</v>
      </c>
      <c r="I715" s="56">
        <v>125</v>
      </c>
      <c r="J715" s="1">
        <v>42369</v>
      </c>
      <c r="K715" s="56">
        <v>3</v>
      </c>
      <c r="L715" s="56">
        <v>1</v>
      </c>
      <c r="M715" s="56">
        <v>0</v>
      </c>
    </row>
    <row r="716" spans="1:13" x14ac:dyDescent="0.3">
      <c r="A716" s="56">
        <v>599473</v>
      </c>
      <c r="B716" s="56" t="s">
        <v>587</v>
      </c>
      <c r="C716" s="56" t="s">
        <v>188</v>
      </c>
      <c r="D716" s="56">
        <v>1</v>
      </c>
      <c r="E716" s="56" t="s">
        <v>241</v>
      </c>
      <c r="F716" s="56" t="s">
        <v>238</v>
      </c>
      <c r="G716" s="56">
        <v>123</v>
      </c>
      <c r="H716" s="56" t="s">
        <v>129</v>
      </c>
      <c r="I716" s="56">
        <v>125</v>
      </c>
      <c r="J716" s="1">
        <v>42551</v>
      </c>
      <c r="K716" s="56">
        <v>2</v>
      </c>
      <c r="L716" s="56">
        <v>1</v>
      </c>
      <c r="M716" s="56">
        <v>0</v>
      </c>
    </row>
    <row r="717" spans="1:13" x14ac:dyDescent="0.3">
      <c r="A717" s="56">
        <v>599473</v>
      </c>
      <c r="B717" s="56" t="s">
        <v>587</v>
      </c>
      <c r="C717" s="56" t="s">
        <v>188</v>
      </c>
      <c r="D717" s="56">
        <v>1</v>
      </c>
      <c r="E717" s="56" t="s">
        <v>241</v>
      </c>
      <c r="F717" s="56" t="s">
        <v>238</v>
      </c>
      <c r="G717" s="56">
        <v>124</v>
      </c>
      <c r="H717" s="56" t="s">
        <v>130</v>
      </c>
      <c r="I717" s="56">
        <v>125</v>
      </c>
      <c r="J717" s="1">
        <v>42735</v>
      </c>
      <c r="K717" s="56">
        <v>1</v>
      </c>
      <c r="L717" s="56">
        <v>1</v>
      </c>
      <c r="M717" s="56">
        <v>0</v>
      </c>
    </row>
    <row r="718" spans="1:13" x14ac:dyDescent="0.3">
      <c r="A718" s="56">
        <v>599473</v>
      </c>
      <c r="B718" s="56" t="s">
        <v>587</v>
      </c>
      <c r="C718" s="56" t="s">
        <v>188</v>
      </c>
      <c r="D718" s="56">
        <v>1</v>
      </c>
      <c r="E718" s="56" t="s">
        <v>241</v>
      </c>
      <c r="F718" s="56" t="s">
        <v>193</v>
      </c>
      <c r="G718" s="56">
        <v>117</v>
      </c>
      <c r="H718" s="56" t="s">
        <v>123</v>
      </c>
      <c r="I718" s="56">
        <v>125</v>
      </c>
      <c r="J718" s="1">
        <v>41455</v>
      </c>
      <c r="K718" s="56">
        <v>0</v>
      </c>
      <c r="L718" s="56">
        <v>1</v>
      </c>
      <c r="M718" s="56">
        <v>0</v>
      </c>
    </row>
    <row r="719" spans="1:13" x14ac:dyDescent="0.3">
      <c r="A719" s="56">
        <v>599473</v>
      </c>
      <c r="B719" s="56" t="s">
        <v>587</v>
      </c>
      <c r="C719" s="56" t="s">
        <v>188</v>
      </c>
      <c r="D719" s="56">
        <v>1</v>
      </c>
      <c r="E719" s="56" t="s">
        <v>241</v>
      </c>
      <c r="F719" s="56" t="s">
        <v>193</v>
      </c>
      <c r="G719" s="56">
        <v>118</v>
      </c>
      <c r="H719" s="56" t="s">
        <v>124</v>
      </c>
      <c r="I719" s="56">
        <v>125</v>
      </c>
      <c r="J719" s="1">
        <v>41639</v>
      </c>
      <c r="K719" s="56">
        <v>2</v>
      </c>
      <c r="L719" s="56">
        <v>1</v>
      </c>
      <c r="M719" s="56">
        <v>0</v>
      </c>
    </row>
    <row r="720" spans="1:13" x14ac:dyDescent="0.3">
      <c r="A720" s="56">
        <v>599473</v>
      </c>
      <c r="B720" s="56" t="s">
        <v>587</v>
      </c>
      <c r="C720" s="56" t="s">
        <v>188</v>
      </c>
      <c r="D720" s="56">
        <v>1</v>
      </c>
      <c r="E720" s="56" t="s">
        <v>241</v>
      </c>
      <c r="F720" s="56" t="s">
        <v>193</v>
      </c>
      <c r="G720" s="56">
        <v>119</v>
      </c>
      <c r="H720" s="56" t="s">
        <v>125</v>
      </c>
      <c r="I720" s="56">
        <v>125</v>
      </c>
      <c r="J720" s="1">
        <v>41820</v>
      </c>
      <c r="K720" s="56">
        <v>0</v>
      </c>
      <c r="L720" s="56">
        <v>0</v>
      </c>
      <c r="M720" s="56">
        <v>0</v>
      </c>
    </row>
    <row r="721" spans="1:13" x14ac:dyDescent="0.3">
      <c r="A721" s="56">
        <v>599473</v>
      </c>
      <c r="B721" s="56" t="s">
        <v>587</v>
      </c>
      <c r="C721" s="56" t="s">
        <v>188</v>
      </c>
      <c r="D721" s="56">
        <v>1</v>
      </c>
      <c r="E721" s="56" t="s">
        <v>241</v>
      </c>
      <c r="F721" s="56" t="s">
        <v>193</v>
      </c>
      <c r="G721" s="56">
        <v>120</v>
      </c>
      <c r="H721" s="56" t="s">
        <v>126</v>
      </c>
      <c r="I721" s="56">
        <v>125</v>
      </c>
      <c r="J721" s="1">
        <v>42004</v>
      </c>
      <c r="K721" s="56">
        <v>1</v>
      </c>
      <c r="L721" s="56">
        <v>1</v>
      </c>
      <c r="M721" s="56">
        <v>0</v>
      </c>
    </row>
    <row r="722" spans="1:13" x14ac:dyDescent="0.3">
      <c r="A722" s="56">
        <v>599473</v>
      </c>
      <c r="B722" s="56" t="s">
        <v>587</v>
      </c>
      <c r="C722" s="56" t="s">
        <v>188</v>
      </c>
      <c r="D722" s="56">
        <v>1</v>
      </c>
      <c r="E722" s="56" t="s">
        <v>241</v>
      </c>
      <c r="F722" s="56" t="s">
        <v>193</v>
      </c>
      <c r="G722" s="56">
        <v>121</v>
      </c>
      <c r="H722" s="56" t="s">
        <v>127</v>
      </c>
      <c r="I722" s="56">
        <v>125</v>
      </c>
      <c r="J722" s="1">
        <v>42185</v>
      </c>
      <c r="K722" s="56">
        <v>5</v>
      </c>
      <c r="L722" s="56">
        <v>0</v>
      </c>
      <c r="M722" s="56">
        <v>0</v>
      </c>
    </row>
    <row r="723" spans="1:13" x14ac:dyDescent="0.3">
      <c r="A723" s="56">
        <v>599473</v>
      </c>
      <c r="B723" s="56" t="s">
        <v>587</v>
      </c>
      <c r="C723" s="56" t="s">
        <v>188</v>
      </c>
      <c r="D723" s="56">
        <v>1</v>
      </c>
      <c r="E723" s="56" t="s">
        <v>241</v>
      </c>
      <c r="F723" s="56" t="s">
        <v>193</v>
      </c>
      <c r="G723" s="56">
        <v>122</v>
      </c>
      <c r="H723" s="56" t="s">
        <v>128</v>
      </c>
      <c r="I723" s="56">
        <v>125</v>
      </c>
      <c r="J723" s="1">
        <v>42369</v>
      </c>
      <c r="K723" s="56">
        <v>3</v>
      </c>
      <c r="L723" s="56">
        <v>1</v>
      </c>
      <c r="M723" s="56">
        <v>0</v>
      </c>
    </row>
    <row r="724" spans="1:13" x14ac:dyDescent="0.3">
      <c r="A724" s="56">
        <v>599473</v>
      </c>
      <c r="B724" s="56" t="s">
        <v>587</v>
      </c>
      <c r="C724" s="56" t="s">
        <v>188</v>
      </c>
      <c r="D724" s="56">
        <v>1</v>
      </c>
      <c r="E724" s="56" t="s">
        <v>241</v>
      </c>
      <c r="F724" s="56" t="s">
        <v>193</v>
      </c>
      <c r="G724" s="56">
        <v>123</v>
      </c>
      <c r="H724" s="56" t="s">
        <v>129</v>
      </c>
      <c r="I724" s="56">
        <v>125</v>
      </c>
      <c r="J724" s="1">
        <v>42551</v>
      </c>
      <c r="K724" s="56">
        <v>5</v>
      </c>
      <c r="L724" s="56">
        <v>1</v>
      </c>
      <c r="M724" s="56">
        <v>0</v>
      </c>
    </row>
    <row r="725" spans="1:13" x14ac:dyDescent="0.3">
      <c r="A725" s="56">
        <v>599473</v>
      </c>
      <c r="B725" s="56" t="s">
        <v>587</v>
      </c>
      <c r="C725" s="56" t="s">
        <v>188</v>
      </c>
      <c r="D725" s="56">
        <v>1</v>
      </c>
      <c r="E725" s="56" t="s">
        <v>241</v>
      </c>
      <c r="F725" s="56" t="s">
        <v>193</v>
      </c>
      <c r="G725" s="56">
        <v>124</v>
      </c>
      <c r="H725" s="56" t="s">
        <v>130</v>
      </c>
      <c r="I725" s="56">
        <v>125</v>
      </c>
      <c r="J725" s="1">
        <v>42735</v>
      </c>
      <c r="K725" s="56">
        <v>0</v>
      </c>
      <c r="L725" s="56">
        <v>0</v>
      </c>
      <c r="M725" s="56">
        <v>0</v>
      </c>
    </row>
    <row r="726" spans="1:13" x14ac:dyDescent="0.3">
      <c r="A726" s="56">
        <v>599473</v>
      </c>
      <c r="B726" s="56" t="s">
        <v>587</v>
      </c>
      <c r="C726" s="56" t="s">
        <v>110</v>
      </c>
      <c r="D726" s="56">
        <v>0</v>
      </c>
      <c r="E726" s="56" t="s">
        <v>241</v>
      </c>
      <c r="F726" s="56" t="s">
        <v>260</v>
      </c>
      <c r="G726" s="56">
        <v>117</v>
      </c>
      <c r="H726" s="56" t="s">
        <v>123</v>
      </c>
      <c r="I726" s="56">
        <v>125</v>
      </c>
      <c r="J726" s="1">
        <v>41455</v>
      </c>
      <c r="K726" s="56">
        <v>0</v>
      </c>
      <c r="L726" s="56">
        <v>0</v>
      </c>
      <c r="M726" s="56">
        <v>2.5</v>
      </c>
    </row>
    <row r="727" spans="1:13" x14ac:dyDescent="0.3">
      <c r="A727" s="56">
        <v>599473</v>
      </c>
      <c r="B727" s="56" t="s">
        <v>587</v>
      </c>
      <c r="C727" s="56" t="s">
        <v>110</v>
      </c>
      <c r="D727" s="56">
        <v>0</v>
      </c>
      <c r="E727" s="56" t="s">
        <v>241</v>
      </c>
      <c r="F727" s="56" t="s">
        <v>260</v>
      </c>
      <c r="G727" s="56">
        <v>118</v>
      </c>
      <c r="H727" s="56" t="s">
        <v>124</v>
      </c>
      <c r="I727" s="56">
        <v>125</v>
      </c>
      <c r="J727" s="1">
        <v>41639</v>
      </c>
      <c r="K727" s="56">
        <v>0</v>
      </c>
      <c r="L727" s="56">
        <v>0</v>
      </c>
      <c r="M727" s="56">
        <v>0</v>
      </c>
    </row>
    <row r="728" spans="1:13" x14ac:dyDescent="0.3">
      <c r="A728" s="56">
        <v>599473</v>
      </c>
      <c r="B728" s="56" t="s">
        <v>587</v>
      </c>
      <c r="C728" s="56" t="s">
        <v>110</v>
      </c>
      <c r="D728" s="56">
        <v>0</v>
      </c>
      <c r="E728" s="56" t="s">
        <v>241</v>
      </c>
      <c r="F728" s="56" t="s">
        <v>260</v>
      </c>
      <c r="G728" s="56">
        <v>119</v>
      </c>
      <c r="H728" s="56" t="s">
        <v>125</v>
      </c>
      <c r="I728" s="56">
        <v>125</v>
      </c>
      <c r="J728" s="1">
        <v>41820</v>
      </c>
      <c r="K728" s="56">
        <v>0.88</v>
      </c>
      <c r="L728" s="56">
        <v>0</v>
      </c>
      <c r="M728" s="56">
        <v>0</v>
      </c>
    </row>
    <row r="729" spans="1:13" x14ac:dyDescent="0.3">
      <c r="A729" s="56">
        <v>599473</v>
      </c>
      <c r="B729" s="56" t="s">
        <v>587</v>
      </c>
      <c r="C729" s="56" t="s">
        <v>110</v>
      </c>
      <c r="D729" s="56">
        <v>0</v>
      </c>
      <c r="E729" s="56" t="s">
        <v>241</v>
      </c>
      <c r="F729" s="56" t="s">
        <v>260</v>
      </c>
      <c r="G729" s="56">
        <v>120</v>
      </c>
      <c r="H729" s="56" t="s">
        <v>126</v>
      </c>
      <c r="I729" s="56">
        <v>125</v>
      </c>
      <c r="J729" s="1">
        <v>42004</v>
      </c>
      <c r="K729" s="56">
        <v>-0.84</v>
      </c>
      <c r="L729" s="56">
        <v>0.08</v>
      </c>
      <c r="M729" s="56">
        <v>0</v>
      </c>
    </row>
    <row r="730" spans="1:13" x14ac:dyDescent="0.3">
      <c r="A730" s="56">
        <v>599473</v>
      </c>
      <c r="B730" s="56" t="s">
        <v>587</v>
      </c>
      <c r="C730" s="56" t="s">
        <v>110</v>
      </c>
      <c r="D730" s="56">
        <v>0</v>
      </c>
      <c r="E730" s="56" t="s">
        <v>241</v>
      </c>
      <c r="F730" s="56" t="s">
        <v>260</v>
      </c>
      <c r="G730" s="56">
        <v>121</v>
      </c>
      <c r="H730" s="56" t="s">
        <v>127</v>
      </c>
      <c r="I730" s="56">
        <v>125</v>
      </c>
      <c r="J730" s="1">
        <v>42185</v>
      </c>
      <c r="K730" s="56">
        <v>1.27</v>
      </c>
      <c r="L730" s="56">
        <v>7.0000000000000007E-2</v>
      </c>
      <c r="M730" s="56">
        <v>0</v>
      </c>
    </row>
    <row r="731" spans="1:13" x14ac:dyDescent="0.3">
      <c r="A731" s="56">
        <v>599473</v>
      </c>
      <c r="B731" s="56" t="s">
        <v>587</v>
      </c>
      <c r="C731" s="56" t="s">
        <v>110</v>
      </c>
      <c r="D731" s="56">
        <v>0</v>
      </c>
      <c r="E731" s="56" t="s">
        <v>241</v>
      </c>
      <c r="F731" s="56" t="s">
        <v>260</v>
      </c>
      <c r="G731" s="56">
        <v>122</v>
      </c>
      <c r="H731" s="56" t="s">
        <v>128</v>
      </c>
      <c r="I731" s="56">
        <v>125</v>
      </c>
      <c r="J731" s="1">
        <v>42369</v>
      </c>
      <c r="K731" s="56">
        <v>0.79</v>
      </c>
      <c r="L731" s="56">
        <v>0.08</v>
      </c>
      <c r="M731" s="56">
        <v>0</v>
      </c>
    </row>
    <row r="732" spans="1:13" x14ac:dyDescent="0.3">
      <c r="A732" s="56">
        <v>599473</v>
      </c>
      <c r="B732" s="56" t="s">
        <v>587</v>
      </c>
      <c r="C732" s="56" t="s">
        <v>110</v>
      </c>
      <c r="D732" s="56">
        <v>0</v>
      </c>
      <c r="E732" s="56" t="s">
        <v>241</v>
      </c>
      <c r="F732" s="56" t="s">
        <v>260</v>
      </c>
      <c r="G732" s="56">
        <v>123</v>
      </c>
      <c r="H732" s="56" t="s">
        <v>129</v>
      </c>
      <c r="I732" s="56">
        <v>125</v>
      </c>
      <c r="J732" s="1">
        <v>42551</v>
      </c>
      <c r="K732" s="56">
        <v>0</v>
      </c>
      <c r="L732" s="56">
        <v>0.08</v>
      </c>
      <c r="M732" s="56">
        <v>0</v>
      </c>
    </row>
    <row r="733" spans="1:13" x14ac:dyDescent="0.3">
      <c r="A733" s="56">
        <v>599473</v>
      </c>
      <c r="B733" s="56" t="s">
        <v>587</v>
      </c>
      <c r="C733" s="56" t="s">
        <v>110</v>
      </c>
      <c r="D733" s="56">
        <v>0</v>
      </c>
      <c r="E733" s="56" t="s">
        <v>241</v>
      </c>
      <c r="F733" s="56" t="s">
        <v>260</v>
      </c>
      <c r="G733" s="56">
        <v>124</v>
      </c>
      <c r="H733" s="56" t="s">
        <v>130</v>
      </c>
      <c r="I733" s="56">
        <v>125</v>
      </c>
      <c r="J733" s="1">
        <v>42735</v>
      </c>
      <c r="K733" s="56">
        <v>1.56</v>
      </c>
      <c r="L733" s="56">
        <v>0.09</v>
      </c>
      <c r="M733" s="56">
        <v>0</v>
      </c>
    </row>
    <row r="734" spans="1:13" x14ac:dyDescent="0.3">
      <c r="A734" s="56">
        <v>599765</v>
      </c>
      <c r="B734" s="56" t="s">
        <v>634</v>
      </c>
      <c r="C734" s="56" t="s">
        <v>105</v>
      </c>
      <c r="D734" s="56">
        <v>0</v>
      </c>
      <c r="E734" s="56" t="s">
        <v>194</v>
      </c>
      <c r="F734" s="56" t="s">
        <v>642</v>
      </c>
      <c r="G734" s="56">
        <v>118</v>
      </c>
      <c r="H734" s="56" t="s">
        <v>124</v>
      </c>
      <c r="I734" s="56">
        <v>125</v>
      </c>
      <c r="J734" s="1">
        <v>41639</v>
      </c>
      <c r="K734" s="56">
        <v>131</v>
      </c>
      <c r="L734" s="56">
        <v>136</v>
      </c>
      <c r="M734" s="56">
        <v>135</v>
      </c>
    </row>
    <row r="735" spans="1:13" x14ac:dyDescent="0.3">
      <c r="A735" s="56">
        <v>599765</v>
      </c>
      <c r="B735" s="56" t="s">
        <v>634</v>
      </c>
      <c r="C735" s="56" t="s">
        <v>105</v>
      </c>
      <c r="D735" s="56">
        <v>0</v>
      </c>
      <c r="E735" s="56" t="s">
        <v>194</v>
      </c>
      <c r="F735" s="56" t="s">
        <v>642</v>
      </c>
      <c r="G735" s="56">
        <v>119</v>
      </c>
      <c r="H735" s="56" t="s">
        <v>125</v>
      </c>
      <c r="I735" s="56">
        <v>125</v>
      </c>
      <c r="J735" s="1">
        <v>41820</v>
      </c>
      <c r="K735" s="56">
        <v>105</v>
      </c>
      <c r="L735" s="56">
        <v>137</v>
      </c>
      <c r="M735" s="56">
        <v>0</v>
      </c>
    </row>
    <row r="736" spans="1:13" x14ac:dyDescent="0.3">
      <c r="A736" s="56">
        <v>599765</v>
      </c>
      <c r="B736" s="56" t="s">
        <v>634</v>
      </c>
      <c r="C736" s="56" t="s">
        <v>105</v>
      </c>
      <c r="D736" s="56">
        <v>0</v>
      </c>
      <c r="E736" s="56" t="s">
        <v>194</v>
      </c>
      <c r="F736" s="56" t="s">
        <v>642</v>
      </c>
      <c r="G736" s="56">
        <v>120</v>
      </c>
      <c r="H736" s="56" t="s">
        <v>126</v>
      </c>
      <c r="I736" s="56">
        <v>125</v>
      </c>
      <c r="J736" s="1">
        <v>42004</v>
      </c>
      <c r="K736" s="56">
        <v>126</v>
      </c>
      <c r="L736" s="56">
        <v>110</v>
      </c>
      <c r="M736" s="56">
        <v>0</v>
      </c>
    </row>
    <row r="737" spans="1:13" x14ac:dyDescent="0.3">
      <c r="A737" s="56">
        <v>599765</v>
      </c>
      <c r="B737" s="56" t="s">
        <v>634</v>
      </c>
      <c r="C737" s="56" t="s">
        <v>105</v>
      </c>
      <c r="D737" s="56">
        <v>0</v>
      </c>
      <c r="E737" s="56" t="s">
        <v>194</v>
      </c>
      <c r="F737" s="56" t="s">
        <v>642</v>
      </c>
      <c r="G737" s="56">
        <v>121</v>
      </c>
      <c r="H737" s="56" t="s">
        <v>127</v>
      </c>
      <c r="I737" s="56">
        <v>125</v>
      </c>
      <c r="J737" s="1">
        <v>42185</v>
      </c>
      <c r="K737" s="56">
        <v>111</v>
      </c>
      <c r="L737" s="56">
        <v>105</v>
      </c>
      <c r="M737" s="56">
        <v>0</v>
      </c>
    </row>
    <row r="738" spans="1:13" x14ac:dyDescent="0.3">
      <c r="A738" s="56">
        <v>599765</v>
      </c>
      <c r="B738" s="56" t="s">
        <v>634</v>
      </c>
      <c r="C738" s="56" t="s">
        <v>105</v>
      </c>
      <c r="D738" s="56">
        <v>0</v>
      </c>
      <c r="E738" s="56" t="s">
        <v>194</v>
      </c>
      <c r="F738" s="56" t="s">
        <v>642</v>
      </c>
      <c r="G738" s="56">
        <v>122</v>
      </c>
      <c r="H738" s="56" t="s">
        <v>128</v>
      </c>
      <c r="I738" s="56">
        <v>125</v>
      </c>
      <c r="J738" s="1">
        <v>42369</v>
      </c>
      <c r="K738" s="56">
        <v>116</v>
      </c>
      <c r="L738" s="56">
        <v>110</v>
      </c>
      <c r="M738" s="56">
        <v>0</v>
      </c>
    </row>
    <row r="739" spans="1:13" x14ac:dyDescent="0.3">
      <c r="A739" s="56">
        <v>599765</v>
      </c>
      <c r="B739" s="56" t="s">
        <v>634</v>
      </c>
      <c r="C739" s="56" t="s">
        <v>105</v>
      </c>
      <c r="D739" s="56">
        <v>0</v>
      </c>
      <c r="E739" s="56" t="s">
        <v>194</v>
      </c>
      <c r="F739" s="56" t="s">
        <v>642</v>
      </c>
      <c r="G739" s="56">
        <v>123</v>
      </c>
      <c r="H739" s="56" t="s">
        <v>129</v>
      </c>
      <c r="I739" s="56">
        <v>125</v>
      </c>
      <c r="J739" s="1">
        <v>42551</v>
      </c>
      <c r="K739" s="56">
        <v>108</v>
      </c>
      <c r="L739" s="56">
        <v>105</v>
      </c>
      <c r="M739" s="56">
        <v>0</v>
      </c>
    </row>
    <row r="740" spans="1:13" x14ac:dyDescent="0.3">
      <c r="A740" s="56">
        <v>599765</v>
      </c>
      <c r="B740" s="56" t="s">
        <v>634</v>
      </c>
      <c r="C740" s="56" t="s">
        <v>105</v>
      </c>
      <c r="D740" s="56">
        <v>0</v>
      </c>
      <c r="E740" s="56" t="s">
        <v>194</v>
      </c>
      <c r="F740" s="56" t="s">
        <v>642</v>
      </c>
      <c r="G740" s="56">
        <v>124</v>
      </c>
      <c r="H740" s="56" t="s">
        <v>130</v>
      </c>
      <c r="I740" s="56">
        <v>125</v>
      </c>
      <c r="J740" s="1">
        <v>42735</v>
      </c>
      <c r="K740" s="56">
        <v>120</v>
      </c>
      <c r="L740" s="56">
        <v>115</v>
      </c>
      <c r="M740" s="56">
        <v>0</v>
      </c>
    </row>
    <row r="741" spans="1:13" x14ac:dyDescent="0.3">
      <c r="A741" s="56">
        <v>599765</v>
      </c>
      <c r="B741" s="56" t="s">
        <v>634</v>
      </c>
      <c r="C741" s="56" t="s">
        <v>105</v>
      </c>
      <c r="D741" s="56">
        <v>0</v>
      </c>
      <c r="E741" s="56" t="s">
        <v>194</v>
      </c>
      <c r="F741" s="56" t="s">
        <v>642</v>
      </c>
      <c r="G741" s="56">
        <v>125</v>
      </c>
      <c r="H741" s="56" t="s">
        <v>131</v>
      </c>
      <c r="I741" s="56">
        <v>125</v>
      </c>
      <c r="J741" s="1">
        <v>42916</v>
      </c>
      <c r="K741" s="56">
        <v>0</v>
      </c>
      <c r="L741" s="56">
        <v>115</v>
      </c>
      <c r="M741" s="56">
        <v>0</v>
      </c>
    </row>
    <row r="742" spans="1:13" x14ac:dyDescent="0.3">
      <c r="A742" s="56">
        <v>599765</v>
      </c>
      <c r="B742" s="56" t="s">
        <v>634</v>
      </c>
      <c r="C742" s="56" t="s">
        <v>188</v>
      </c>
      <c r="D742" s="56">
        <v>0</v>
      </c>
      <c r="E742" s="56" t="s">
        <v>241</v>
      </c>
      <c r="F742" s="56" t="s">
        <v>257</v>
      </c>
      <c r="G742" s="56">
        <v>118</v>
      </c>
      <c r="H742" s="56" t="s">
        <v>124</v>
      </c>
      <c r="I742" s="56">
        <v>125</v>
      </c>
      <c r="J742" s="1">
        <v>41639</v>
      </c>
      <c r="K742" s="56">
        <v>0</v>
      </c>
      <c r="L742" s="56">
        <v>0</v>
      </c>
      <c r="M742" s="56">
        <v>0</v>
      </c>
    </row>
    <row r="743" spans="1:13" x14ac:dyDescent="0.3">
      <c r="A743" s="56">
        <v>599765</v>
      </c>
      <c r="B743" s="56" t="s">
        <v>634</v>
      </c>
      <c r="C743" s="56" t="s">
        <v>188</v>
      </c>
      <c r="D743" s="56">
        <v>0</v>
      </c>
      <c r="E743" s="56" t="s">
        <v>241</v>
      </c>
      <c r="F743" s="56" t="s">
        <v>257</v>
      </c>
      <c r="G743" s="56">
        <v>119</v>
      </c>
      <c r="H743" s="56" t="s">
        <v>125</v>
      </c>
      <c r="I743" s="56">
        <v>125</v>
      </c>
      <c r="J743" s="1">
        <v>41820</v>
      </c>
      <c r="K743" s="56">
        <v>0</v>
      </c>
      <c r="L743" s="56">
        <v>15</v>
      </c>
      <c r="M743" s="56">
        <v>0</v>
      </c>
    </row>
    <row r="744" spans="1:13" x14ac:dyDescent="0.3">
      <c r="A744" s="56">
        <v>599765</v>
      </c>
      <c r="B744" s="56" t="s">
        <v>634</v>
      </c>
      <c r="C744" s="56" t="s">
        <v>188</v>
      </c>
      <c r="D744" s="56">
        <v>0</v>
      </c>
      <c r="E744" s="56" t="s">
        <v>241</v>
      </c>
      <c r="F744" s="56" t="s">
        <v>257</v>
      </c>
      <c r="G744" s="56">
        <v>120</v>
      </c>
      <c r="H744" s="56" t="s">
        <v>126</v>
      </c>
      <c r="I744" s="56">
        <v>125</v>
      </c>
      <c r="J744" s="1">
        <v>42004</v>
      </c>
      <c r="K744" s="56">
        <v>77</v>
      </c>
      <c r="L744" s="56">
        <v>15</v>
      </c>
      <c r="M744" s="56">
        <v>0</v>
      </c>
    </row>
    <row r="745" spans="1:13" x14ac:dyDescent="0.3">
      <c r="A745" s="56">
        <v>599765</v>
      </c>
      <c r="B745" s="56" t="s">
        <v>634</v>
      </c>
      <c r="C745" s="56" t="s">
        <v>188</v>
      </c>
      <c r="D745" s="56">
        <v>0</v>
      </c>
      <c r="E745" s="56" t="s">
        <v>241</v>
      </c>
      <c r="F745" s="56" t="s">
        <v>257</v>
      </c>
      <c r="G745" s="56">
        <v>121</v>
      </c>
      <c r="H745" s="56" t="s">
        <v>127</v>
      </c>
      <c r="I745" s="56">
        <v>125</v>
      </c>
      <c r="J745" s="1">
        <v>42185</v>
      </c>
      <c r="K745" s="56">
        <v>172</v>
      </c>
      <c r="L745" s="56">
        <v>30</v>
      </c>
      <c r="M745" s="56">
        <v>0</v>
      </c>
    </row>
    <row r="746" spans="1:13" x14ac:dyDescent="0.3">
      <c r="A746" s="56">
        <v>599765</v>
      </c>
      <c r="B746" s="56" t="s">
        <v>634</v>
      </c>
      <c r="C746" s="56" t="s">
        <v>188</v>
      </c>
      <c r="D746" s="56">
        <v>0</v>
      </c>
      <c r="E746" s="56" t="s">
        <v>241</v>
      </c>
      <c r="F746" s="56" t="s">
        <v>257</v>
      </c>
      <c r="G746" s="56">
        <v>122</v>
      </c>
      <c r="H746" s="56" t="s">
        <v>128</v>
      </c>
      <c r="I746" s="56">
        <v>125</v>
      </c>
      <c r="J746" s="1">
        <v>42369</v>
      </c>
      <c r="K746" s="56">
        <v>176</v>
      </c>
      <c r="L746" s="56">
        <v>30</v>
      </c>
      <c r="M746" s="56">
        <v>0</v>
      </c>
    </row>
    <row r="747" spans="1:13" x14ac:dyDescent="0.3">
      <c r="A747" s="56">
        <v>599765</v>
      </c>
      <c r="B747" s="56" t="s">
        <v>634</v>
      </c>
      <c r="C747" s="56" t="s">
        <v>188</v>
      </c>
      <c r="D747" s="56">
        <v>0</v>
      </c>
      <c r="E747" s="56" t="s">
        <v>241</v>
      </c>
      <c r="F747" s="56" t="s">
        <v>257</v>
      </c>
      <c r="G747" s="56">
        <v>123</v>
      </c>
      <c r="H747" s="56" t="s">
        <v>129</v>
      </c>
      <c r="I747" s="56">
        <v>125</v>
      </c>
      <c r="J747" s="1">
        <v>42551</v>
      </c>
      <c r="K747" s="56">
        <v>-2</v>
      </c>
      <c r="L747" s="56">
        <v>30</v>
      </c>
      <c r="M747" s="56">
        <v>0</v>
      </c>
    </row>
    <row r="748" spans="1:13" x14ac:dyDescent="0.3">
      <c r="A748" s="56">
        <v>599765</v>
      </c>
      <c r="B748" s="56" t="s">
        <v>634</v>
      </c>
      <c r="C748" s="56" t="s">
        <v>188</v>
      </c>
      <c r="D748" s="56">
        <v>0</v>
      </c>
      <c r="E748" s="56" t="s">
        <v>241</v>
      </c>
      <c r="F748" s="56" t="s">
        <v>257</v>
      </c>
      <c r="G748" s="56">
        <v>124</v>
      </c>
      <c r="H748" s="56" t="s">
        <v>130</v>
      </c>
      <c r="I748" s="56">
        <v>125</v>
      </c>
      <c r="J748" s="1">
        <v>42735</v>
      </c>
      <c r="K748" s="56">
        <v>99</v>
      </c>
      <c r="L748" s="56">
        <v>45</v>
      </c>
      <c r="M748" s="56">
        <v>0</v>
      </c>
    </row>
    <row r="749" spans="1:13" x14ac:dyDescent="0.3">
      <c r="A749" s="56">
        <v>599765</v>
      </c>
      <c r="B749" s="56" t="s">
        <v>634</v>
      </c>
      <c r="C749" s="56" t="s">
        <v>188</v>
      </c>
      <c r="D749" s="56">
        <v>0</v>
      </c>
      <c r="E749" s="56" t="s">
        <v>241</v>
      </c>
      <c r="F749" s="56" t="s">
        <v>257</v>
      </c>
      <c r="G749" s="56">
        <v>125</v>
      </c>
      <c r="H749" s="56" t="s">
        <v>131</v>
      </c>
      <c r="I749" s="56">
        <v>125</v>
      </c>
      <c r="J749" s="1">
        <v>42916</v>
      </c>
      <c r="K749" s="56">
        <v>0</v>
      </c>
      <c r="L749" s="56">
        <v>0</v>
      </c>
      <c r="M749" s="56">
        <v>0</v>
      </c>
    </row>
    <row r="750" spans="1:13" x14ac:dyDescent="0.3">
      <c r="A750" s="56">
        <v>599765</v>
      </c>
      <c r="B750" s="56" t="s">
        <v>634</v>
      </c>
      <c r="C750" s="56" t="s">
        <v>188</v>
      </c>
      <c r="D750" s="56">
        <v>1</v>
      </c>
      <c r="E750" s="56" t="s">
        <v>241</v>
      </c>
      <c r="F750" s="56" t="s">
        <v>189</v>
      </c>
      <c r="G750" s="56">
        <v>118</v>
      </c>
      <c r="H750" s="56" t="s">
        <v>124</v>
      </c>
      <c r="I750" s="56">
        <v>125</v>
      </c>
      <c r="J750" s="1">
        <v>41639</v>
      </c>
      <c r="K750" s="56">
        <v>0</v>
      </c>
      <c r="L750" s="56">
        <v>1</v>
      </c>
      <c r="M750" s="56">
        <v>0</v>
      </c>
    </row>
    <row r="751" spans="1:13" x14ac:dyDescent="0.3">
      <c r="A751" s="56">
        <v>599765</v>
      </c>
      <c r="B751" s="56" t="s">
        <v>634</v>
      </c>
      <c r="C751" s="56" t="s">
        <v>188</v>
      </c>
      <c r="D751" s="56">
        <v>1</v>
      </c>
      <c r="E751" s="56" t="s">
        <v>241</v>
      </c>
      <c r="F751" s="56" t="s">
        <v>189</v>
      </c>
      <c r="G751" s="56">
        <v>119</v>
      </c>
      <c r="H751" s="56" t="s">
        <v>125</v>
      </c>
      <c r="I751" s="56">
        <v>125</v>
      </c>
      <c r="J751" s="1">
        <v>41820</v>
      </c>
      <c r="K751" s="56">
        <v>1</v>
      </c>
      <c r="L751" s="56">
        <v>0</v>
      </c>
      <c r="M751" s="56">
        <v>0</v>
      </c>
    </row>
    <row r="752" spans="1:13" x14ac:dyDescent="0.3">
      <c r="A752" s="56">
        <v>599765</v>
      </c>
      <c r="B752" s="56" t="s">
        <v>634</v>
      </c>
      <c r="C752" s="56" t="s">
        <v>188</v>
      </c>
      <c r="D752" s="56">
        <v>1</v>
      </c>
      <c r="E752" s="56" t="s">
        <v>241</v>
      </c>
      <c r="F752" s="56" t="s">
        <v>189</v>
      </c>
      <c r="G752" s="56">
        <v>120</v>
      </c>
      <c r="H752" s="56" t="s">
        <v>126</v>
      </c>
      <c r="I752" s="56">
        <v>125</v>
      </c>
      <c r="J752" s="1">
        <v>42004</v>
      </c>
      <c r="K752" s="56">
        <v>0</v>
      </c>
      <c r="L752" s="56">
        <v>0</v>
      </c>
      <c r="M752" s="56">
        <v>0</v>
      </c>
    </row>
    <row r="753" spans="1:13" x14ac:dyDescent="0.3">
      <c r="A753" s="56">
        <v>599765</v>
      </c>
      <c r="B753" s="56" t="s">
        <v>634</v>
      </c>
      <c r="C753" s="56" t="s">
        <v>188</v>
      </c>
      <c r="D753" s="56">
        <v>1</v>
      </c>
      <c r="E753" s="56" t="s">
        <v>241</v>
      </c>
      <c r="F753" s="56" t="s">
        <v>189</v>
      </c>
      <c r="G753" s="56">
        <v>121</v>
      </c>
      <c r="H753" s="56" t="s">
        <v>127</v>
      </c>
      <c r="I753" s="56">
        <v>125</v>
      </c>
      <c r="J753" s="1">
        <v>42185</v>
      </c>
      <c r="K753" s="56">
        <v>0</v>
      </c>
      <c r="L753" s="56">
        <v>0</v>
      </c>
      <c r="M753" s="56">
        <v>0</v>
      </c>
    </row>
    <row r="754" spans="1:13" x14ac:dyDescent="0.3">
      <c r="A754" s="56">
        <v>599765</v>
      </c>
      <c r="B754" s="56" t="s">
        <v>634</v>
      </c>
      <c r="C754" s="56" t="s">
        <v>188</v>
      </c>
      <c r="D754" s="56">
        <v>1</v>
      </c>
      <c r="E754" s="56" t="s">
        <v>241</v>
      </c>
      <c r="F754" s="56" t="s">
        <v>189</v>
      </c>
      <c r="G754" s="56">
        <v>122</v>
      </c>
      <c r="H754" s="56" t="s">
        <v>128</v>
      </c>
      <c r="I754" s="56">
        <v>125</v>
      </c>
      <c r="J754" s="1">
        <v>42369</v>
      </c>
      <c r="K754" s="56">
        <v>0</v>
      </c>
      <c r="L754" s="56">
        <v>0</v>
      </c>
      <c r="M754" s="56">
        <v>0</v>
      </c>
    </row>
    <row r="755" spans="1:13" x14ac:dyDescent="0.3">
      <c r="A755" s="56">
        <v>599765</v>
      </c>
      <c r="B755" s="56" t="s">
        <v>634</v>
      </c>
      <c r="C755" s="56" t="s">
        <v>188</v>
      </c>
      <c r="D755" s="56">
        <v>1</v>
      </c>
      <c r="E755" s="56" t="s">
        <v>241</v>
      </c>
      <c r="F755" s="56" t="s">
        <v>189</v>
      </c>
      <c r="G755" s="56">
        <v>123</v>
      </c>
      <c r="H755" s="56" t="s">
        <v>129</v>
      </c>
      <c r="I755" s="56">
        <v>125</v>
      </c>
      <c r="J755" s="1">
        <v>42551</v>
      </c>
      <c r="K755" s="56">
        <v>0</v>
      </c>
      <c r="L755" s="56">
        <v>0</v>
      </c>
      <c r="M755" s="56">
        <v>0</v>
      </c>
    </row>
    <row r="756" spans="1:13" x14ac:dyDescent="0.3">
      <c r="A756" s="56">
        <v>599765</v>
      </c>
      <c r="B756" s="56" t="s">
        <v>634</v>
      </c>
      <c r="C756" s="56" t="s">
        <v>188</v>
      </c>
      <c r="D756" s="56">
        <v>1</v>
      </c>
      <c r="E756" s="56" t="s">
        <v>241</v>
      </c>
      <c r="F756" s="56" t="s">
        <v>189</v>
      </c>
      <c r="G756" s="56">
        <v>124</v>
      </c>
      <c r="H756" s="56" t="s">
        <v>130</v>
      </c>
      <c r="I756" s="56">
        <v>125</v>
      </c>
      <c r="J756" s="1">
        <v>42735</v>
      </c>
      <c r="K756" s="56">
        <v>0</v>
      </c>
      <c r="L756" s="56">
        <v>0</v>
      </c>
      <c r="M756" s="56">
        <v>0</v>
      </c>
    </row>
    <row r="757" spans="1:13" x14ac:dyDescent="0.3">
      <c r="A757" s="56">
        <v>599765</v>
      </c>
      <c r="B757" s="56" t="s">
        <v>634</v>
      </c>
      <c r="C757" s="56" t="s">
        <v>188</v>
      </c>
      <c r="D757" s="56">
        <v>1</v>
      </c>
      <c r="E757" s="56" t="s">
        <v>241</v>
      </c>
      <c r="F757" s="56" t="s">
        <v>189</v>
      </c>
      <c r="G757" s="56">
        <v>125</v>
      </c>
      <c r="H757" s="56" t="s">
        <v>131</v>
      </c>
      <c r="I757" s="56">
        <v>125</v>
      </c>
      <c r="J757" s="1">
        <v>42916</v>
      </c>
      <c r="K757" s="56">
        <v>0</v>
      </c>
      <c r="L757" s="56">
        <v>0</v>
      </c>
      <c r="M757" s="56">
        <v>0</v>
      </c>
    </row>
    <row r="758" spans="1:13" x14ac:dyDescent="0.3">
      <c r="A758" s="56">
        <v>599765</v>
      </c>
      <c r="B758" s="56" t="s">
        <v>634</v>
      </c>
      <c r="C758" s="56" t="s">
        <v>110</v>
      </c>
      <c r="D758" s="56">
        <v>1</v>
      </c>
      <c r="E758" s="56" t="s">
        <v>241</v>
      </c>
      <c r="F758" s="56" t="s">
        <v>111</v>
      </c>
      <c r="G758" s="56">
        <v>118</v>
      </c>
      <c r="H758" s="56" t="s">
        <v>124</v>
      </c>
      <c r="I758" s="56">
        <v>125</v>
      </c>
      <c r="J758" s="1">
        <v>41639</v>
      </c>
      <c r="K758" s="56">
        <v>0</v>
      </c>
      <c r="L758" s="56">
        <v>0</v>
      </c>
      <c r="M758" s="56">
        <v>0</v>
      </c>
    </row>
    <row r="759" spans="1:13" x14ac:dyDescent="0.3">
      <c r="A759" s="56">
        <v>599765</v>
      </c>
      <c r="B759" s="56" t="s">
        <v>634</v>
      </c>
      <c r="C759" s="56" t="s">
        <v>110</v>
      </c>
      <c r="D759" s="56">
        <v>1</v>
      </c>
      <c r="E759" s="56" t="s">
        <v>241</v>
      </c>
      <c r="F759" s="56" t="s">
        <v>111</v>
      </c>
      <c r="G759" s="56">
        <v>119</v>
      </c>
      <c r="H759" s="56" t="s">
        <v>125</v>
      </c>
      <c r="I759" s="56">
        <v>125</v>
      </c>
      <c r="J759" s="1">
        <v>41820</v>
      </c>
      <c r="K759" s="56">
        <v>1</v>
      </c>
      <c r="L759" s="56">
        <v>1</v>
      </c>
      <c r="M759" s="56">
        <v>0</v>
      </c>
    </row>
    <row r="760" spans="1:13" x14ac:dyDescent="0.3">
      <c r="A760" s="56">
        <v>599765</v>
      </c>
      <c r="B760" s="56" t="s">
        <v>634</v>
      </c>
      <c r="C760" s="56" t="s">
        <v>110</v>
      </c>
      <c r="D760" s="56">
        <v>1</v>
      </c>
      <c r="E760" s="56" t="s">
        <v>241</v>
      </c>
      <c r="F760" s="56" t="s">
        <v>111</v>
      </c>
      <c r="G760" s="56">
        <v>120</v>
      </c>
      <c r="H760" s="56" t="s">
        <v>126</v>
      </c>
      <c r="I760" s="56">
        <v>125</v>
      </c>
      <c r="J760" s="1">
        <v>42004</v>
      </c>
      <c r="K760" s="56">
        <v>0</v>
      </c>
      <c r="L760" s="56">
        <v>0</v>
      </c>
      <c r="M760" s="56">
        <v>0</v>
      </c>
    </row>
    <row r="761" spans="1:13" x14ac:dyDescent="0.3">
      <c r="A761" s="56">
        <v>599765</v>
      </c>
      <c r="B761" s="56" t="s">
        <v>634</v>
      </c>
      <c r="C761" s="56" t="s">
        <v>110</v>
      </c>
      <c r="D761" s="56">
        <v>1</v>
      </c>
      <c r="E761" s="56" t="s">
        <v>241</v>
      </c>
      <c r="F761" s="56" t="s">
        <v>111</v>
      </c>
      <c r="G761" s="56">
        <v>121</v>
      </c>
      <c r="H761" s="56" t="s">
        <v>127</v>
      </c>
      <c r="I761" s="56">
        <v>125</v>
      </c>
      <c r="J761" s="1">
        <v>42185</v>
      </c>
      <c r="K761" s="56">
        <v>0</v>
      </c>
      <c r="L761" s="56">
        <v>0</v>
      </c>
      <c r="M761" s="56">
        <v>0</v>
      </c>
    </row>
    <row r="762" spans="1:13" x14ac:dyDescent="0.3">
      <c r="A762" s="56">
        <v>599765</v>
      </c>
      <c r="B762" s="56" t="s">
        <v>634</v>
      </c>
      <c r="C762" s="56" t="s">
        <v>110</v>
      </c>
      <c r="D762" s="56">
        <v>1</v>
      </c>
      <c r="E762" s="56" t="s">
        <v>241</v>
      </c>
      <c r="F762" s="56" t="s">
        <v>111</v>
      </c>
      <c r="G762" s="56">
        <v>122</v>
      </c>
      <c r="H762" s="56" t="s">
        <v>128</v>
      </c>
      <c r="I762" s="56">
        <v>125</v>
      </c>
      <c r="J762" s="1">
        <v>42369</v>
      </c>
      <c r="K762" s="56">
        <v>0</v>
      </c>
      <c r="L762" s="56">
        <v>0</v>
      </c>
      <c r="M762" s="56">
        <v>0</v>
      </c>
    </row>
    <row r="763" spans="1:13" x14ac:dyDescent="0.3">
      <c r="A763" s="56">
        <v>599765</v>
      </c>
      <c r="B763" s="56" t="s">
        <v>634</v>
      </c>
      <c r="C763" s="56" t="s">
        <v>110</v>
      </c>
      <c r="D763" s="56">
        <v>1</v>
      </c>
      <c r="E763" s="56" t="s">
        <v>241</v>
      </c>
      <c r="F763" s="56" t="s">
        <v>111</v>
      </c>
      <c r="G763" s="56">
        <v>123</v>
      </c>
      <c r="H763" s="56" t="s">
        <v>129</v>
      </c>
      <c r="I763" s="56">
        <v>125</v>
      </c>
      <c r="J763" s="1">
        <v>42551</v>
      </c>
      <c r="K763" s="56">
        <v>0</v>
      </c>
      <c r="L763" s="56">
        <v>0</v>
      </c>
      <c r="M763" s="56">
        <v>0</v>
      </c>
    </row>
    <row r="764" spans="1:13" x14ac:dyDescent="0.3">
      <c r="A764" s="56">
        <v>599765</v>
      </c>
      <c r="B764" s="56" t="s">
        <v>634</v>
      </c>
      <c r="C764" s="56" t="s">
        <v>110</v>
      </c>
      <c r="D764" s="56">
        <v>1</v>
      </c>
      <c r="E764" s="56" t="s">
        <v>241</v>
      </c>
      <c r="F764" s="56" t="s">
        <v>111</v>
      </c>
      <c r="G764" s="56">
        <v>124</v>
      </c>
      <c r="H764" s="56" t="s">
        <v>130</v>
      </c>
      <c r="I764" s="56">
        <v>125</v>
      </c>
      <c r="J764" s="1">
        <v>42735</v>
      </c>
      <c r="K764" s="56">
        <v>0</v>
      </c>
      <c r="L764" s="56">
        <v>0</v>
      </c>
      <c r="M764" s="56">
        <v>0</v>
      </c>
    </row>
    <row r="765" spans="1:13" x14ac:dyDescent="0.3">
      <c r="A765" s="56">
        <v>599765</v>
      </c>
      <c r="B765" s="56" t="s">
        <v>634</v>
      </c>
      <c r="C765" s="56" t="s">
        <v>110</v>
      </c>
      <c r="D765" s="56">
        <v>1</v>
      </c>
      <c r="E765" s="56" t="s">
        <v>241</v>
      </c>
      <c r="F765" s="56" t="s">
        <v>111</v>
      </c>
      <c r="G765" s="56">
        <v>125</v>
      </c>
      <c r="H765" s="56" t="s">
        <v>131</v>
      </c>
      <c r="I765" s="56">
        <v>125</v>
      </c>
      <c r="J765" s="1">
        <v>42916</v>
      </c>
      <c r="K765" s="56">
        <v>0</v>
      </c>
      <c r="L765" s="56">
        <v>0</v>
      </c>
      <c r="M765" s="56">
        <v>0</v>
      </c>
    </row>
    <row r="766" spans="1:13" x14ac:dyDescent="0.3">
      <c r="A766" s="56">
        <v>599765</v>
      </c>
      <c r="B766" s="56" t="s">
        <v>634</v>
      </c>
      <c r="C766" s="56" t="s">
        <v>188</v>
      </c>
      <c r="D766" s="56">
        <v>0</v>
      </c>
      <c r="E766" s="56" t="s">
        <v>241</v>
      </c>
      <c r="F766" s="56" t="s">
        <v>653</v>
      </c>
      <c r="G766" s="56">
        <v>118</v>
      </c>
      <c r="H766" s="56" t="s">
        <v>124</v>
      </c>
      <c r="I766" s="56">
        <v>125</v>
      </c>
      <c r="J766" s="1">
        <v>41639</v>
      </c>
      <c r="K766" s="56">
        <v>0</v>
      </c>
      <c r="L766" s="56">
        <v>0</v>
      </c>
      <c r="M766" s="56">
        <v>0</v>
      </c>
    </row>
    <row r="767" spans="1:13" x14ac:dyDescent="0.3">
      <c r="A767" s="56">
        <v>599765</v>
      </c>
      <c r="B767" s="56" t="s">
        <v>634</v>
      </c>
      <c r="C767" s="56" t="s">
        <v>188</v>
      </c>
      <c r="D767" s="56">
        <v>0</v>
      </c>
      <c r="E767" s="56" t="s">
        <v>241</v>
      </c>
      <c r="F767" s="56" t="s">
        <v>653</v>
      </c>
      <c r="G767" s="56">
        <v>119</v>
      </c>
      <c r="H767" s="56" t="s">
        <v>125</v>
      </c>
      <c r="I767" s="56">
        <v>125</v>
      </c>
      <c r="J767" s="1">
        <v>41820</v>
      </c>
      <c r="K767" s="56">
        <v>0</v>
      </c>
      <c r="L767" s="56">
        <v>2</v>
      </c>
      <c r="M767" s="56">
        <v>0</v>
      </c>
    </row>
    <row r="768" spans="1:13" x14ac:dyDescent="0.3">
      <c r="A768" s="56">
        <v>599765</v>
      </c>
      <c r="B768" s="56" t="s">
        <v>634</v>
      </c>
      <c r="C768" s="56" t="s">
        <v>188</v>
      </c>
      <c r="D768" s="56">
        <v>0</v>
      </c>
      <c r="E768" s="56" t="s">
        <v>241</v>
      </c>
      <c r="F768" s="56" t="s">
        <v>653</v>
      </c>
      <c r="G768" s="56">
        <v>120</v>
      </c>
      <c r="H768" s="56" t="s">
        <v>126</v>
      </c>
      <c r="I768" s="56">
        <v>125</v>
      </c>
      <c r="J768" s="1">
        <v>42004</v>
      </c>
      <c r="K768" s="56">
        <v>4</v>
      </c>
      <c r="L768" s="56">
        <v>0</v>
      </c>
      <c r="M768" s="56">
        <v>0</v>
      </c>
    </row>
    <row r="769" spans="1:13" x14ac:dyDescent="0.3">
      <c r="A769" s="56">
        <v>599765</v>
      </c>
      <c r="B769" s="56" t="s">
        <v>634</v>
      </c>
      <c r="C769" s="56" t="s">
        <v>188</v>
      </c>
      <c r="D769" s="56">
        <v>0</v>
      </c>
      <c r="E769" s="56" t="s">
        <v>241</v>
      </c>
      <c r="F769" s="56" t="s">
        <v>653</v>
      </c>
      <c r="G769" s="56">
        <v>121</v>
      </c>
      <c r="H769" s="56" t="s">
        <v>127</v>
      </c>
      <c r="I769" s="56">
        <v>125</v>
      </c>
      <c r="J769" s="1">
        <v>42185</v>
      </c>
      <c r="K769" s="56">
        <v>3</v>
      </c>
      <c r="L769" s="56">
        <v>2</v>
      </c>
      <c r="M769" s="56">
        <v>0</v>
      </c>
    </row>
    <row r="770" spans="1:13" x14ac:dyDescent="0.3">
      <c r="A770" s="56">
        <v>599765</v>
      </c>
      <c r="B770" s="56" t="s">
        <v>634</v>
      </c>
      <c r="C770" s="56" t="s">
        <v>188</v>
      </c>
      <c r="D770" s="56">
        <v>0</v>
      </c>
      <c r="E770" s="56" t="s">
        <v>241</v>
      </c>
      <c r="F770" s="56" t="s">
        <v>653</v>
      </c>
      <c r="G770" s="56">
        <v>122</v>
      </c>
      <c r="H770" s="56" t="s">
        <v>128</v>
      </c>
      <c r="I770" s="56">
        <v>125</v>
      </c>
      <c r="J770" s="1">
        <v>42369</v>
      </c>
      <c r="K770" s="56">
        <v>6</v>
      </c>
      <c r="L770" s="56">
        <v>0</v>
      </c>
      <c r="M770" s="56">
        <v>0</v>
      </c>
    </row>
    <row r="771" spans="1:13" x14ac:dyDescent="0.3">
      <c r="A771" s="56">
        <v>599765</v>
      </c>
      <c r="B771" s="56" t="s">
        <v>634</v>
      </c>
      <c r="C771" s="56" t="s">
        <v>188</v>
      </c>
      <c r="D771" s="56">
        <v>0</v>
      </c>
      <c r="E771" s="56" t="s">
        <v>241</v>
      </c>
      <c r="F771" s="56" t="s">
        <v>653</v>
      </c>
      <c r="G771" s="56">
        <v>123</v>
      </c>
      <c r="H771" s="56" t="s">
        <v>129</v>
      </c>
      <c r="I771" s="56">
        <v>125</v>
      </c>
      <c r="J771" s="1">
        <v>42551</v>
      </c>
      <c r="K771" s="56">
        <v>0</v>
      </c>
      <c r="L771" s="56">
        <v>2</v>
      </c>
      <c r="M771" s="56">
        <v>0</v>
      </c>
    </row>
    <row r="772" spans="1:13" x14ac:dyDescent="0.3">
      <c r="A772" s="56">
        <v>599765</v>
      </c>
      <c r="B772" s="56" t="s">
        <v>634</v>
      </c>
      <c r="C772" s="56" t="s">
        <v>188</v>
      </c>
      <c r="D772" s="56">
        <v>0</v>
      </c>
      <c r="E772" s="56" t="s">
        <v>241</v>
      </c>
      <c r="F772" s="56" t="s">
        <v>653</v>
      </c>
      <c r="G772" s="56">
        <v>124</v>
      </c>
      <c r="H772" s="56" t="s">
        <v>130</v>
      </c>
      <c r="I772" s="56">
        <v>125</v>
      </c>
      <c r="J772" s="1">
        <v>42735</v>
      </c>
      <c r="K772" s="56">
        <v>0</v>
      </c>
      <c r="L772" s="56">
        <v>0</v>
      </c>
      <c r="M772" s="56">
        <v>0</v>
      </c>
    </row>
    <row r="773" spans="1:13" x14ac:dyDescent="0.3">
      <c r="A773" s="56">
        <v>599765</v>
      </c>
      <c r="B773" s="56" t="s">
        <v>634</v>
      </c>
      <c r="C773" s="56" t="s">
        <v>188</v>
      </c>
      <c r="D773" s="56">
        <v>0</v>
      </c>
      <c r="E773" s="56" t="s">
        <v>241</v>
      </c>
      <c r="F773" s="56" t="s">
        <v>653</v>
      </c>
      <c r="G773" s="56">
        <v>125</v>
      </c>
      <c r="H773" s="56" t="s">
        <v>131</v>
      </c>
      <c r="I773" s="56">
        <v>125</v>
      </c>
      <c r="J773" s="1">
        <v>42916</v>
      </c>
      <c r="K773" s="56">
        <v>0</v>
      </c>
      <c r="L773" s="56">
        <v>0</v>
      </c>
      <c r="M773" s="56">
        <v>0</v>
      </c>
    </row>
    <row r="774" spans="1:13" x14ac:dyDescent="0.3">
      <c r="A774" s="56">
        <v>599765</v>
      </c>
      <c r="B774" s="56" t="s">
        <v>634</v>
      </c>
      <c r="C774" s="56" t="s">
        <v>188</v>
      </c>
      <c r="D774" s="56">
        <v>0</v>
      </c>
      <c r="E774" s="56" t="s">
        <v>241</v>
      </c>
      <c r="F774" s="56" t="s">
        <v>652</v>
      </c>
      <c r="G774" s="56">
        <v>118</v>
      </c>
      <c r="H774" s="56" t="s">
        <v>124</v>
      </c>
      <c r="I774" s="56">
        <v>125</v>
      </c>
      <c r="J774" s="1">
        <v>41639</v>
      </c>
      <c r="K774" s="56">
        <v>0</v>
      </c>
      <c r="L774" s="56">
        <v>0</v>
      </c>
      <c r="M774" s="56">
        <v>0</v>
      </c>
    </row>
    <row r="775" spans="1:13" x14ac:dyDescent="0.3">
      <c r="A775" s="56">
        <v>599765</v>
      </c>
      <c r="B775" s="56" t="s">
        <v>634</v>
      </c>
      <c r="C775" s="56" t="s">
        <v>188</v>
      </c>
      <c r="D775" s="56">
        <v>0</v>
      </c>
      <c r="E775" s="56" t="s">
        <v>241</v>
      </c>
      <c r="F775" s="56" t="s">
        <v>652</v>
      </c>
      <c r="G775" s="56">
        <v>119</v>
      </c>
      <c r="H775" s="56" t="s">
        <v>125</v>
      </c>
      <c r="I775" s="56">
        <v>125</v>
      </c>
      <c r="J775" s="1">
        <v>41820</v>
      </c>
      <c r="K775" s="56">
        <v>0</v>
      </c>
      <c r="L775" s="56">
        <v>1</v>
      </c>
      <c r="M775" s="56">
        <v>0</v>
      </c>
    </row>
    <row r="776" spans="1:13" x14ac:dyDescent="0.3">
      <c r="A776" s="56">
        <v>599765</v>
      </c>
      <c r="B776" s="56" t="s">
        <v>634</v>
      </c>
      <c r="C776" s="56" t="s">
        <v>188</v>
      </c>
      <c r="D776" s="56">
        <v>0</v>
      </c>
      <c r="E776" s="56" t="s">
        <v>241</v>
      </c>
      <c r="F776" s="56" t="s">
        <v>652</v>
      </c>
      <c r="G776" s="56">
        <v>120</v>
      </c>
      <c r="H776" s="56" t="s">
        <v>126</v>
      </c>
      <c r="I776" s="56">
        <v>125</v>
      </c>
      <c r="J776" s="1">
        <v>42004</v>
      </c>
      <c r="K776" s="56">
        <v>1</v>
      </c>
      <c r="L776" s="56">
        <v>0</v>
      </c>
      <c r="M776" s="56">
        <v>0</v>
      </c>
    </row>
    <row r="777" spans="1:13" x14ac:dyDescent="0.3">
      <c r="A777" s="56">
        <v>599765</v>
      </c>
      <c r="B777" s="56" t="s">
        <v>634</v>
      </c>
      <c r="C777" s="56" t="s">
        <v>188</v>
      </c>
      <c r="D777" s="56">
        <v>0</v>
      </c>
      <c r="E777" s="56" t="s">
        <v>241</v>
      </c>
      <c r="F777" s="56" t="s">
        <v>652</v>
      </c>
      <c r="G777" s="56">
        <v>121</v>
      </c>
      <c r="H777" s="56" t="s">
        <v>127</v>
      </c>
      <c r="I777" s="56">
        <v>125</v>
      </c>
      <c r="J777" s="1">
        <v>42185</v>
      </c>
      <c r="K777" s="56">
        <v>0</v>
      </c>
      <c r="L777" s="56">
        <v>0</v>
      </c>
      <c r="M777" s="56">
        <v>0</v>
      </c>
    </row>
    <row r="778" spans="1:13" x14ac:dyDescent="0.3">
      <c r="A778" s="56">
        <v>599765</v>
      </c>
      <c r="B778" s="56" t="s">
        <v>634</v>
      </c>
      <c r="C778" s="56" t="s">
        <v>188</v>
      </c>
      <c r="D778" s="56">
        <v>0</v>
      </c>
      <c r="E778" s="56" t="s">
        <v>241</v>
      </c>
      <c r="F778" s="56" t="s">
        <v>652</v>
      </c>
      <c r="G778" s="56">
        <v>122</v>
      </c>
      <c r="H778" s="56" t="s">
        <v>128</v>
      </c>
      <c r="I778" s="56">
        <v>125</v>
      </c>
      <c r="J778" s="1">
        <v>42369</v>
      </c>
      <c r="K778" s="56">
        <v>0</v>
      </c>
      <c r="L778" s="56">
        <v>0</v>
      </c>
      <c r="M778" s="56">
        <v>0</v>
      </c>
    </row>
    <row r="779" spans="1:13" x14ac:dyDescent="0.3">
      <c r="A779" s="56">
        <v>599765</v>
      </c>
      <c r="B779" s="56" t="s">
        <v>634</v>
      </c>
      <c r="C779" s="56" t="s">
        <v>188</v>
      </c>
      <c r="D779" s="56">
        <v>0</v>
      </c>
      <c r="E779" s="56" t="s">
        <v>241</v>
      </c>
      <c r="F779" s="56" t="s">
        <v>652</v>
      </c>
      <c r="G779" s="56">
        <v>123</v>
      </c>
      <c r="H779" s="56" t="s">
        <v>129</v>
      </c>
      <c r="I779" s="56">
        <v>125</v>
      </c>
      <c r="J779" s="1">
        <v>42551</v>
      </c>
      <c r="K779" s="56">
        <v>0</v>
      </c>
      <c r="L779" s="56">
        <v>0</v>
      </c>
      <c r="M779" s="56">
        <v>0</v>
      </c>
    </row>
    <row r="780" spans="1:13" x14ac:dyDescent="0.3">
      <c r="A780" s="56">
        <v>599765</v>
      </c>
      <c r="B780" s="56" t="s">
        <v>634</v>
      </c>
      <c r="C780" s="56" t="s">
        <v>188</v>
      </c>
      <c r="D780" s="56">
        <v>0</v>
      </c>
      <c r="E780" s="56" t="s">
        <v>241</v>
      </c>
      <c r="F780" s="56" t="s">
        <v>652</v>
      </c>
      <c r="G780" s="56">
        <v>124</v>
      </c>
      <c r="H780" s="56" t="s">
        <v>130</v>
      </c>
      <c r="I780" s="56">
        <v>125</v>
      </c>
      <c r="J780" s="1">
        <v>42735</v>
      </c>
      <c r="K780" s="56">
        <v>0</v>
      </c>
      <c r="L780" s="56">
        <v>0</v>
      </c>
      <c r="M780" s="56">
        <v>0</v>
      </c>
    </row>
    <row r="781" spans="1:13" x14ac:dyDescent="0.3">
      <c r="A781" s="56">
        <v>599765</v>
      </c>
      <c r="B781" s="56" t="s">
        <v>634</v>
      </c>
      <c r="C781" s="56" t="s">
        <v>188</v>
      </c>
      <c r="D781" s="56">
        <v>0</v>
      </c>
      <c r="E781" s="56" t="s">
        <v>241</v>
      </c>
      <c r="F781" s="56" t="s">
        <v>652</v>
      </c>
      <c r="G781" s="56">
        <v>125</v>
      </c>
      <c r="H781" s="56" t="s">
        <v>131</v>
      </c>
      <c r="I781" s="56">
        <v>125</v>
      </c>
      <c r="J781" s="1">
        <v>42916</v>
      </c>
      <c r="K781" s="56">
        <v>0</v>
      </c>
      <c r="L781" s="56">
        <v>0</v>
      </c>
      <c r="M781" s="56">
        <v>0</v>
      </c>
    </row>
    <row r="782" spans="1:13" x14ac:dyDescent="0.3">
      <c r="A782" s="56">
        <v>599765</v>
      </c>
      <c r="B782" s="56" t="s">
        <v>634</v>
      </c>
      <c r="C782" s="56" t="s">
        <v>188</v>
      </c>
      <c r="D782" s="56">
        <v>1</v>
      </c>
      <c r="E782" s="56" t="s">
        <v>241</v>
      </c>
      <c r="F782" s="56" t="s">
        <v>195</v>
      </c>
      <c r="G782" s="56">
        <v>118</v>
      </c>
      <c r="H782" s="56" t="s">
        <v>124</v>
      </c>
      <c r="I782" s="56">
        <v>125</v>
      </c>
      <c r="J782" s="1">
        <v>41639</v>
      </c>
      <c r="K782" s="56">
        <v>0</v>
      </c>
      <c r="L782" s="56">
        <v>0</v>
      </c>
      <c r="M782" s="56">
        <v>0</v>
      </c>
    </row>
    <row r="783" spans="1:13" x14ac:dyDescent="0.3">
      <c r="A783" s="56">
        <v>599765</v>
      </c>
      <c r="B783" s="56" t="s">
        <v>634</v>
      </c>
      <c r="C783" s="56" t="s">
        <v>188</v>
      </c>
      <c r="D783" s="56">
        <v>1</v>
      </c>
      <c r="E783" s="56" t="s">
        <v>241</v>
      </c>
      <c r="F783" s="56" t="s">
        <v>195</v>
      </c>
      <c r="G783" s="56">
        <v>119</v>
      </c>
      <c r="H783" s="56" t="s">
        <v>125</v>
      </c>
      <c r="I783" s="56">
        <v>125</v>
      </c>
      <c r="J783" s="1">
        <v>41820</v>
      </c>
      <c r="K783" s="56">
        <v>1</v>
      </c>
      <c r="L783" s="56">
        <v>1</v>
      </c>
      <c r="M783" s="56">
        <v>0</v>
      </c>
    </row>
    <row r="784" spans="1:13" x14ac:dyDescent="0.3">
      <c r="A784" s="56">
        <v>599765</v>
      </c>
      <c r="B784" s="56" t="s">
        <v>634</v>
      </c>
      <c r="C784" s="56" t="s">
        <v>188</v>
      </c>
      <c r="D784" s="56">
        <v>1</v>
      </c>
      <c r="E784" s="56" t="s">
        <v>241</v>
      </c>
      <c r="F784" s="56" t="s">
        <v>195</v>
      </c>
      <c r="G784" s="56">
        <v>120</v>
      </c>
      <c r="H784" s="56" t="s">
        <v>126</v>
      </c>
      <c r="I784" s="56">
        <v>125</v>
      </c>
      <c r="J784" s="1">
        <v>42004</v>
      </c>
      <c r="K784" s="56">
        <v>1</v>
      </c>
      <c r="L784" s="56">
        <v>1</v>
      </c>
      <c r="M784" s="56">
        <v>0</v>
      </c>
    </row>
    <row r="785" spans="1:13" x14ac:dyDescent="0.3">
      <c r="A785" s="56">
        <v>599765</v>
      </c>
      <c r="B785" s="56" t="s">
        <v>634</v>
      </c>
      <c r="C785" s="56" t="s">
        <v>188</v>
      </c>
      <c r="D785" s="56">
        <v>1</v>
      </c>
      <c r="E785" s="56" t="s">
        <v>241</v>
      </c>
      <c r="F785" s="56" t="s">
        <v>195</v>
      </c>
      <c r="G785" s="56">
        <v>121</v>
      </c>
      <c r="H785" s="56" t="s">
        <v>127</v>
      </c>
      <c r="I785" s="56">
        <v>125</v>
      </c>
      <c r="J785" s="1">
        <v>42185</v>
      </c>
      <c r="K785" s="56">
        <v>1</v>
      </c>
      <c r="L785" s="56">
        <v>1</v>
      </c>
      <c r="M785" s="56">
        <v>0</v>
      </c>
    </row>
    <row r="786" spans="1:13" x14ac:dyDescent="0.3">
      <c r="A786" s="56">
        <v>599765</v>
      </c>
      <c r="B786" s="56" t="s">
        <v>634</v>
      </c>
      <c r="C786" s="56" t="s">
        <v>188</v>
      </c>
      <c r="D786" s="56">
        <v>1</v>
      </c>
      <c r="E786" s="56" t="s">
        <v>241</v>
      </c>
      <c r="F786" s="56" t="s">
        <v>195</v>
      </c>
      <c r="G786" s="56">
        <v>122</v>
      </c>
      <c r="H786" s="56" t="s">
        <v>128</v>
      </c>
      <c r="I786" s="56">
        <v>125</v>
      </c>
      <c r="J786" s="1">
        <v>42369</v>
      </c>
      <c r="K786" s="56">
        <v>1</v>
      </c>
      <c r="L786" s="56">
        <v>1</v>
      </c>
      <c r="M786" s="56">
        <v>0</v>
      </c>
    </row>
    <row r="787" spans="1:13" x14ac:dyDescent="0.3">
      <c r="A787" s="56">
        <v>599765</v>
      </c>
      <c r="B787" s="56" t="s">
        <v>634</v>
      </c>
      <c r="C787" s="56" t="s">
        <v>188</v>
      </c>
      <c r="D787" s="56">
        <v>1</v>
      </c>
      <c r="E787" s="56" t="s">
        <v>241</v>
      </c>
      <c r="F787" s="56" t="s">
        <v>195</v>
      </c>
      <c r="G787" s="56">
        <v>123</v>
      </c>
      <c r="H787" s="56" t="s">
        <v>129</v>
      </c>
      <c r="I787" s="56">
        <v>125</v>
      </c>
      <c r="J787" s="1">
        <v>42551</v>
      </c>
      <c r="K787" s="56">
        <v>1</v>
      </c>
      <c r="L787" s="56">
        <v>1</v>
      </c>
      <c r="M787" s="56">
        <v>0</v>
      </c>
    </row>
    <row r="788" spans="1:13" x14ac:dyDescent="0.3">
      <c r="A788" s="56">
        <v>599765</v>
      </c>
      <c r="B788" s="56" t="s">
        <v>634</v>
      </c>
      <c r="C788" s="56" t="s">
        <v>188</v>
      </c>
      <c r="D788" s="56">
        <v>1</v>
      </c>
      <c r="E788" s="56" t="s">
        <v>241</v>
      </c>
      <c r="F788" s="56" t="s">
        <v>195</v>
      </c>
      <c r="G788" s="56">
        <v>124</v>
      </c>
      <c r="H788" s="56" t="s">
        <v>130</v>
      </c>
      <c r="I788" s="56">
        <v>125</v>
      </c>
      <c r="J788" s="1">
        <v>42735</v>
      </c>
      <c r="K788" s="56">
        <v>0</v>
      </c>
      <c r="L788" s="56">
        <v>0</v>
      </c>
      <c r="M788" s="56">
        <v>0</v>
      </c>
    </row>
    <row r="789" spans="1:13" x14ac:dyDescent="0.3">
      <c r="A789" s="56">
        <v>599765</v>
      </c>
      <c r="B789" s="56" t="s">
        <v>634</v>
      </c>
      <c r="C789" s="56" t="s">
        <v>188</v>
      </c>
      <c r="D789" s="56">
        <v>1</v>
      </c>
      <c r="E789" s="56" t="s">
        <v>241</v>
      </c>
      <c r="F789" s="56" t="s">
        <v>195</v>
      </c>
      <c r="G789" s="56">
        <v>125</v>
      </c>
      <c r="H789" s="56" t="s">
        <v>131</v>
      </c>
      <c r="I789" s="56">
        <v>125</v>
      </c>
      <c r="J789" s="1">
        <v>42916</v>
      </c>
      <c r="K789" s="56">
        <v>0</v>
      </c>
      <c r="L789" s="56">
        <v>0</v>
      </c>
      <c r="M789" s="56">
        <v>0</v>
      </c>
    </row>
    <row r="790" spans="1:13" x14ac:dyDescent="0.3">
      <c r="A790" s="56">
        <v>599765</v>
      </c>
      <c r="B790" s="56" t="s">
        <v>634</v>
      </c>
      <c r="C790" s="56" t="s">
        <v>110</v>
      </c>
      <c r="D790" s="56">
        <v>0</v>
      </c>
      <c r="E790" s="56" t="s">
        <v>241</v>
      </c>
      <c r="F790" s="56" t="s">
        <v>644</v>
      </c>
      <c r="G790" s="56">
        <v>118</v>
      </c>
      <c r="H790" s="56" t="s">
        <v>124</v>
      </c>
      <c r="I790" s="56">
        <v>125</v>
      </c>
      <c r="J790" s="1">
        <v>41639</v>
      </c>
      <c r="K790" s="56">
        <v>0</v>
      </c>
      <c r="L790" s="56">
        <v>0</v>
      </c>
      <c r="M790" s="56">
        <v>0</v>
      </c>
    </row>
    <row r="791" spans="1:13" x14ac:dyDescent="0.3">
      <c r="A791" s="56">
        <v>599765</v>
      </c>
      <c r="B791" s="56" t="s">
        <v>634</v>
      </c>
      <c r="C791" s="56" t="s">
        <v>110</v>
      </c>
      <c r="D791" s="56">
        <v>0</v>
      </c>
      <c r="E791" s="56" t="s">
        <v>241</v>
      </c>
      <c r="F791" s="56" t="s">
        <v>644</v>
      </c>
      <c r="G791" s="56">
        <v>119</v>
      </c>
      <c r="H791" s="56" t="s">
        <v>125</v>
      </c>
      <c r="I791" s="56">
        <v>125</v>
      </c>
      <c r="J791" s="1">
        <v>41820</v>
      </c>
      <c r="K791" s="56">
        <v>577</v>
      </c>
      <c r="L791" s="56">
        <v>208</v>
      </c>
      <c r="M791" s="56">
        <v>0</v>
      </c>
    </row>
    <row r="792" spans="1:13" x14ac:dyDescent="0.3">
      <c r="A792" s="56">
        <v>599765</v>
      </c>
      <c r="B792" s="56" t="s">
        <v>634</v>
      </c>
      <c r="C792" s="56" t="s">
        <v>110</v>
      </c>
      <c r="D792" s="56">
        <v>0</v>
      </c>
      <c r="E792" s="56" t="s">
        <v>241</v>
      </c>
      <c r="F792" s="56" t="s">
        <v>644</v>
      </c>
      <c r="G792" s="56">
        <v>120</v>
      </c>
      <c r="H792" s="56" t="s">
        <v>126</v>
      </c>
      <c r="I792" s="56">
        <v>125</v>
      </c>
      <c r="J792" s="1">
        <v>42004</v>
      </c>
      <c r="K792" s="56">
        <v>17125</v>
      </c>
      <c r="L792" s="56">
        <v>2792</v>
      </c>
      <c r="M792" s="56">
        <v>0</v>
      </c>
    </row>
    <row r="793" spans="1:13" x14ac:dyDescent="0.3">
      <c r="A793" s="56">
        <v>599765</v>
      </c>
      <c r="B793" s="56" t="s">
        <v>634</v>
      </c>
      <c r="C793" s="56" t="s">
        <v>110</v>
      </c>
      <c r="D793" s="56">
        <v>0</v>
      </c>
      <c r="E793" s="56" t="s">
        <v>241</v>
      </c>
      <c r="F793" s="56" t="s">
        <v>644</v>
      </c>
      <c r="G793" s="56">
        <v>121</v>
      </c>
      <c r="H793" s="56" t="s">
        <v>127</v>
      </c>
      <c r="I793" s="56">
        <v>125</v>
      </c>
      <c r="J793" s="1">
        <v>42185</v>
      </c>
      <c r="K793" s="56">
        <v>17111</v>
      </c>
      <c r="L793" s="56">
        <v>4000</v>
      </c>
      <c r="M793" s="56">
        <v>0</v>
      </c>
    </row>
    <row r="794" spans="1:13" x14ac:dyDescent="0.3">
      <c r="A794" s="56">
        <v>599765</v>
      </c>
      <c r="B794" s="56" t="s">
        <v>634</v>
      </c>
      <c r="C794" s="56" t="s">
        <v>110</v>
      </c>
      <c r="D794" s="56">
        <v>0</v>
      </c>
      <c r="E794" s="56" t="s">
        <v>241</v>
      </c>
      <c r="F794" s="56" t="s">
        <v>644</v>
      </c>
      <c r="G794" s="56">
        <v>122</v>
      </c>
      <c r="H794" s="56" t="s">
        <v>128</v>
      </c>
      <c r="I794" s="56">
        <v>125</v>
      </c>
      <c r="J794" s="1">
        <v>42369</v>
      </c>
      <c r="K794" s="56">
        <v>14645</v>
      </c>
      <c r="L794" s="56">
        <v>8000</v>
      </c>
      <c r="M794" s="56">
        <v>0</v>
      </c>
    </row>
    <row r="795" spans="1:13" x14ac:dyDescent="0.3">
      <c r="A795" s="56">
        <v>599765</v>
      </c>
      <c r="B795" s="56" t="s">
        <v>634</v>
      </c>
      <c r="C795" s="56" t="s">
        <v>110</v>
      </c>
      <c r="D795" s="56">
        <v>0</v>
      </c>
      <c r="E795" s="56" t="s">
        <v>241</v>
      </c>
      <c r="F795" s="56" t="s">
        <v>644</v>
      </c>
      <c r="G795" s="56">
        <v>123</v>
      </c>
      <c r="H795" s="56" t="s">
        <v>129</v>
      </c>
      <c r="I795" s="56">
        <v>125</v>
      </c>
      <c r="J795" s="1">
        <v>42551</v>
      </c>
      <c r="K795" s="56">
        <v>19473</v>
      </c>
      <c r="L795" s="56">
        <v>15000</v>
      </c>
      <c r="M795" s="56">
        <v>0</v>
      </c>
    </row>
    <row r="796" spans="1:13" x14ac:dyDescent="0.3">
      <c r="A796" s="56">
        <v>599765</v>
      </c>
      <c r="B796" s="56" t="s">
        <v>634</v>
      </c>
      <c r="C796" s="56" t="s">
        <v>110</v>
      </c>
      <c r="D796" s="56">
        <v>0</v>
      </c>
      <c r="E796" s="56" t="s">
        <v>241</v>
      </c>
      <c r="F796" s="56" t="s">
        <v>644</v>
      </c>
      <c r="G796" s="56">
        <v>124</v>
      </c>
      <c r="H796" s="56" t="s">
        <v>130</v>
      </c>
      <c r="I796" s="56">
        <v>125</v>
      </c>
      <c r="J796" s="1">
        <v>42735</v>
      </c>
      <c r="K796" s="56">
        <v>15042</v>
      </c>
      <c r="L796" s="56">
        <v>13299</v>
      </c>
      <c r="M796" s="56">
        <v>0</v>
      </c>
    </row>
    <row r="797" spans="1:13" x14ac:dyDescent="0.3">
      <c r="A797" s="56">
        <v>599765</v>
      </c>
      <c r="B797" s="56" t="s">
        <v>634</v>
      </c>
      <c r="C797" s="56" t="s">
        <v>110</v>
      </c>
      <c r="D797" s="56">
        <v>0</v>
      </c>
      <c r="E797" s="56" t="s">
        <v>241</v>
      </c>
      <c r="F797" s="56" t="s">
        <v>644</v>
      </c>
      <c r="G797" s="56">
        <v>125</v>
      </c>
      <c r="H797" s="56" t="s">
        <v>131</v>
      </c>
      <c r="I797" s="56">
        <v>125</v>
      </c>
      <c r="J797" s="1">
        <v>42916</v>
      </c>
      <c r="K797" s="56">
        <v>0</v>
      </c>
      <c r="L797" s="56">
        <v>0</v>
      </c>
      <c r="M797" s="56">
        <v>0</v>
      </c>
    </row>
    <row r="798" spans="1:13" x14ac:dyDescent="0.3">
      <c r="A798" s="56">
        <v>599765</v>
      </c>
      <c r="B798" s="56" t="s">
        <v>634</v>
      </c>
      <c r="C798" s="56" t="s">
        <v>110</v>
      </c>
      <c r="D798" s="56">
        <v>0</v>
      </c>
      <c r="E798" s="56" t="s">
        <v>241</v>
      </c>
      <c r="F798" s="56" t="s">
        <v>641</v>
      </c>
      <c r="G798" s="56">
        <v>118</v>
      </c>
      <c r="H798" s="56" t="s">
        <v>124</v>
      </c>
      <c r="I798" s="56">
        <v>125</v>
      </c>
      <c r="J798" s="1">
        <v>41639</v>
      </c>
      <c r="K798" s="56">
        <v>0</v>
      </c>
      <c r="L798" s="56">
        <v>0</v>
      </c>
      <c r="M798" s="56">
        <v>0</v>
      </c>
    </row>
    <row r="799" spans="1:13" x14ac:dyDescent="0.3">
      <c r="A799" s="56">
        <v>599765</v>
      </c>
      <c r="B799" s="56" t="s">
        <v>634</v>
      </c>
      <c r="C799" s="56" t="s">
        <v>110</v>
      </c>
      <c r="D799" s="56">
        <v>0</v>
      </c>
      <c r="E799" s="56" t="s">
        <v>241</v>
      </c>
      <c r="F799" s="56" t="s">
        <v>641</v>
      </c>
      <c r="G799" s="56">
        <v>119</v>
      </c>
      <c r="H799" s="56" t="s">
        <v>125</v>
      </c>
      <c r="I799" s="56">
        <v>125</v>
      </c>
      <c r="J799" s="1">
        <v>41820</v>
      </c>
      <c r="K799" s="56">
        <v>0</v>
      </c>
      <c r="L799" s="56">
        <v>322</v>
      </c>
      <c r="M799" s="56">
        <v>0</v>
      </c>
    </row>
    <row r="800" spans="1:13" x14ac:dyDescent="0.3">
      <c r="A800" s="56">
        <v>599765</v>
      </c>
      <c r="B800" s="56" t="s">
        <v>634</v>
      </c>
      <c r="C800" s="56" t="s">
        <v>110</v>
      </c>
      <c r="D800" s="56">
        <v>0</v>
      </c>
      <c r="E800" s="56" t="s">
        <v>241</v>
      </c>
      <c r="F800" s="56" t="s">
        <v>641</v>
      </c>
      <c r="G800" s="56">
        <v>120</v>
      </c>
      <c r="H800" s="56" t="s">
        <v>126</v>
      </c>
      <c r="I800" s="56">
        <v>125</v>
      </c>
      <c r="J800" s="1">
        <v>42004</v>
      </c>
      <c r="K800" s="56">
        <v>7054</v>
      </c>
      <c r="L800" s="56">
        <v>450</v>
      </c>
      <c r="M800" s="56">
        <v>0</v>
      </c>
    </row>
    <row r="801" spans="1:13" x14ac:dyDescent="0.3">
      <c r="A801" s="56">
        <v>599765</v>
      </c>
      <c r="B801" s="56" t="s">
        <v>634</v>
      </c>
      <c r="C801" s="56" t="s">
        <v>110</v>
      </c>
      <c r="D801" s="56">
        <v>0</v>
      </c>
      <c r="E801" s="56" t="s">
        <v>241</v>
      </c>
      <c r="F801" s="56" t="s">
        <v>641</v>
      </c>
      <c r="G801" s="56">
        <v>121</v>
      </c>
      <c r="H801" s="56" t="s">
        <v>127</v>
      </c>
      <c r="I801" s="56">
        <v>125</v>
      </c>
      <c r="J801" s="1">
        <v>42185</v>
      </c>
      <c r="K801" s="56">
        <v>36111</v>
      </c>
      <c r="L801" s="56">
        <v>5216</v>
      </c>
      <c r="M801" s="56">
        <v>0</v>
      </c>
    </row>
    <row r="802" spans="1:13" x14ac:dyDescent="0.3">
      <c r="A802" s="56">
        <v>599765</v>
      </c>
      <c r="B802" s="56" t="s">
        <v>634</v>
      </c>
      <c r="C802" s="56" t="s">
        <v>110</v>
      </c>
      <c r="D802" s="56">
        <v>0</v>
      </c>
      <c r="E802" s="56" t="s">
        <v>241</v>
      </c>
      <c r="F802" s="56" t="s">
        <v>641</v>
      </c>
      <c r="G802" s="56">
        <v>122</v>
      </c>
      <c r="H802" s="56" t="s">
        <v>128</v>
      </c>
      <c r="I802" s="56">
        <v>125</v>
      </c>
      <c r="J802" s="1">
        <v>42369</v>
      </c>
      <c r="K802" s="56">
        <v>64388</v>
      </c>
      <c r="L802" s="56">
        <v>11800</v>
      </c>
      <c r="M802" s="56">
        <v>0</v>
      </c>
    </row>
    <row r="803" spans="1:13" x14ac:dyDescent="0.3">
      <c r="A803" s="56">
        <v>599765</v>
      </c>
      <c r="B803" s="56" t="s">
        <v>634</v>
      </c>
      <c r="C803" s="56" t="s">
        <v>110</v>
      </c>
      <c r="D803" s="56">
        <v>0</v>
      </c>
      <c r="E803" s="56" t="s">
        <v>241</v>
      </c>
      <c r="F803" s="56" t="s">
        <v>641</v>
      </c>
      <c r="G803" s="56">
        <v>123</v>
      </c>
      <c r="H803" s="56" t="s">
        <v>129</v>
      </c>
      <c r="I803" s="56">
        <v>125</v>
      </c>
      <c r="J803" s="1">
        <v>42551</v>
      </c>
      <c r="K803" s="56">
        <v>55298</v>
      </c>
      <c r="L803" s="56">
        <v>31388</v>
      </c>
      <c r="M803" s="56">
        <v>0</v>
      </c>
    </row>
    <row r="804" spans="1:13" x14ac:dyDescent="0.3">
      <c r="A804" s="56">
        <v>599765</v>
      </c>
      <c r="B804" s="56" t="s">
        <v>634</v>
      </c>
      <c r="C804" s="56" t="s">
        <v>110</v>
      </c>
      <c r="D804" s="56">
        <v>0</v>
      </c>
      <c r="E804" s="56" t="s">
        <v>241</v>
      </c>
      <c r="F804" s="56" t="s">
        <v>641</v>
      </c>
      <c r="G804" s="56">
        <v>124</v>
      </c>
      <c r="H804" s="56" t="s">
        <v>130</v>
      </c>
      <c r="I804" s="56">
        <v>125</v>
      </c>
      <c r="J804" s="1">
        <v>42735</v>
      </c>
      <c r="K804" s="56">
        <v>35604</v>
      </c>
      <c r="L804" s="56">
        <v>56800</v>
      </c>
      <c r="M804" s="56">
        <v>0</v>
      </c>
    </row>
    <row r="805" spans="1:13" x14ac:dyDescent="0.3">
      <c r="A805" s="56">
        <v>599765</v>
      </c>
      <c r="B805" s="56" t="s">
        <v>634</v>
      </c>
      <c r="C805" s="56" t="s">
        <v>110</v>
      </c>
      <c r="D805" s="56">
        <v>0</v>
      </c>
      <c r="E805" s="56" t="s">
        <v>241</v>
      </c>
      <c r="F805" s="56" t="s">
        <v>641</v>
      </c>
      <c r="G805" s="56">
        <v>125</v>
      </c>
      <c r="H805" s="56" t="s">
        <v>131</v>
      </c>
      <c r="I805" s="56">
        <v>125</v>
      </c>
      <c r="J805" s="1">
        <v>42916</v>
      </c>
      <c r="K805" s="56">
        <v>0</v>
      </c>
      <c r="L805" s="56">
        <v>56800</v>
      </c>
      <c r="M805" s="56">
        <v>0</v>
      </c>
    </row>
    <row r="806" spans="1:13" x14ac:dyDescent="0.3">
      <c r="A806" s="56">
        <v>599765</v>
      </c>
      <c r="B806" s="56" t="s">
        <v>634</v>
      </c>
      <c r="C806" s="56" t="s">
        <v>110</v>
      </c>
      <c r="D806" s="56">
        <v>1</v>
      </c>
      <c r="E806" s="56" t="s">
        <v>241</v>
      </c>
      <c r="F806" s="56" t="s">
        <v>381</v>
      </c>
      <c r="G806" s="56">
        <v>118</v>
      </c>
      <c r="H806" s="56" t="s">
        <v>124</v>
      </c>
      <c r="I806" s="56">
        <v>125</v>
      </c>
      <c r="J806" s="1">
        <v>41639</v>
      </c>
      <c r="K806" s="56">
        <v>2.2000000000000002</v>
      </c>
      <c r="L806" s="56">
        <v>5</v>
      </c>
      <c r="M806" s="56">
        <v>3.66</v>
      </c>
    </row>
    <row r="807" spans="1:13" x14ac:dyDescent="0.3">
      <c r="A807" s="56">
        <v>599765</v>
      </c>
      <c r="B807" s="56" t="s">
        <v>634</v>
      </c>
      <c r="C807" s="56" t="s">
        <v>110</v>
      </c>
      <c r="D807" s="56">
        <v>1</v>
      </c>
      <c r="E807" s="56" t="s">
        <v>241</v>
      </c>
      <c r="F807" s="56" t="s">
        <v>381</v>
      </c>
      <c r="G807" s="56">
        <v>119</v>
      </c>
      <c r="H807" s="56" t="s">
        <v>125</v>
      </c>
      <c r="I807" s="56">
        <v>125</v>
      </c>
      <c r="J807" s="1">
        <v>41820</v>
      </c>
      <c r="K807" s="56">
        <v>1.8</v>
      </c>
      <c r="L807" s="56">
        <v>5</v>
      </c>
      <c r="M807" s="56">
        <v>0</v>
      </c>
    </row>
    <row r="808" spans="1:13" x14ac:dyDescent="0.3">
      <c r="A808" s="56">
        <v>599765</v>
      </c>
      <c r="B808" s="56" t="s">
        <v>634</v>
      </c>
      <c r="C808" s="56" t="s">
        <v>110</v>
      </c>
      <c r="D808" s="56">
        <v>1</v>
      </c>
      <c r="E808" s="56" t="s">
        <v>241</v>
      </c>
      <c r="F808" s="56" t="s">
        <v>381</v>
      </c>
      <c r="G808" s="56">
        <v>120</v>
      </c>
      <c r="H808" s="56" t="s">
        <v>126</v>
      </c>
      <c r="I808" s="56">
        <v>125</v>
      </c>
      <c r="J808" s="1">
        <v>42004</v>
      </c>
      <c r="K808" s="56">
        <v>0.7</v>
      </c>
      <c r="L808" s="56">
        <v>5</v>
      </c>
      <c r="M808" s="56">
        <v>0</v>
      </c>
    </row>
    <row r="809" spans="1:13" x14ac:dyDescent="0.3">
      <c r="A809" s="56">
        <v>599765</v>
      </c>
      <c r="B809" s="56" t="s">
        <v>634</v>
      </c>
      <c r="C809" s="56" t="s">
        <v>110</v>
      </c>
      <c r="D809" s="56">
        <v>1</v>
      </c>
      <c r="E809" s="56" t="s">
        <v>241</v>
      </c>
      <c r="F809" s="56" t="s">
        <v>381</v>
      </c>
      <c r="G809" s="56">
        <v>121</v>
      </c>
      <c r="H809" s="56" t="s">
        <v>127</v>
      </c>
      <c r="I809" s="56">
        <v>125</v>
      </c>
      <c r="J809" s="1">
        <v>42185</v>
      </c>
      <c r="K809" s="56">
        <v>1.36</v>
      </c>
      <c r="L809" s="56">
        <v>5</v>
      </c>
      <c r="M809" s="56">
        <v>0</v>
      </c>
    </row>
    <row r="810" spans="1:13" x14ac:dyDescent="0.3">
      <c r="A810" s="56">
        <v>599765</v>
      </c>
      <c r="B810" s="56" t="s">
        <v>634</v>
      </c>
      <c r="C810" s="56" t="s">
        <v>110</v>
      </c>
      <c r="D810" s="56">
        <v>1</v>
      </c>
      <c r="E810" s="56" t="s">
        <v>241</v>
      </c>
      <c r="F810" s="56" t="s">
        <v>381</v>
      </c>
      <c r="G810" s="56">
        <v>122</v>
      </c>
      <c r="H810" s="56" t="s">
        <v>128</v>
      </c>
      <c r="I810" s="56">
        <v>125</v>
      </c>
      <c r="J810" s="1">
        <v>42369</v>
      </c>
      <c r="K810" s="56">
        <v>1.3</v>
      </c>
      <c r="L810" s="56">
        <v>5</v>
      </c>
      <c r="M810" s="56">
        <v>0</v>
      </c>
    </row>
    <row r="811" spans="1:13" x14ac:dyDescent="0.3">
      <c r="A811" s="56">
        <v>599765</v>
      </c>
      <c r="B811" s="56" t="s">
        <v>634</v>
      </c>
      <c r="C811" s="56" t="s">
        <v>110</v>
      </c>
      <c r="D811" s="56">
        <v>1</v>
      </c>
      <c r="E811" s="56" t="s">
        <v>241</v>
      </c>
      <c r="F811" s="56" t="s">
        <v>381</v>
      </c>
      <c r="G811" s="56">
        <v>123</v>
      </c>
      <c r="H811" s="56" t="s">
        <v>129</v>
      </c>
      <c r="I811" s="56">
        <v>125</v>
      </c>
      <c r="J811" s="1">
        <v>42551</v>
      </c>
      <c r="K811" s="56">
        <v>1.79</v>
      </c>
      <c r="L811" s="56">
        <v>5</v>
      </c>
      <c r="M811" s="56">
        <v>0</v>
      </c>
    </row>
    <row r="812" spans="1:13" x14ac:dyDescent="0.3">
      <c r="A812" s="56">
        <v>599765</v>
      </c>
      <c r="B812" s="56" t="s">
        <v>634</v>
      </c>
      <c r="C812" s="56" t="s">
        <v>110</v>
      </c>
      <c r="D812" s="56">
        <v>1</v>
      </c>
      <c r="E812" s="56" t="s">
        <v>241</v>
      </c>
      <c r="F812" s="56" t="s">
        <v>381</v>
      </c>
      <c r="G812" s="56">
        <v>124</v>
      </c>
      <c r="H812" s="56" t="s">
        <v>130</v>
      </c>
      <c r="I812" s="56">
        <v>125</v>
      </c>
      <c r="J812" s="1">
        <v>42735</v>
      </c>
      <c r="K812" s="56">
        <v>1.07</v>
      </c>
      <c r="L812" s="56">
        <v>5</v>
      </c>
      <c r="M812" s="56">
        <v>0</v>
      </c>
    </row>
    <row r="813" spans="1:13" x14ac:dyDescent="0.3">
      <c r="A813" s="56">
        <v>599765</v>
      </c>
      <c r="B813" s="56" t="s">
        <v>634</v>
      </c>
      <c r="C813" s="56" t="s">
        <v>110</v>
      </c>
      <c r="D813" s="56">
        <v>1</v>
      </c>
      <c r="E813" s="56" t="s">
        <v>241</v>
      </c>
      <c r="F813" s="56" t="s">
        <v>381</v>
      </c>
      <c r="G813" s="56">
        <v>125</v>
      </c>
      <c r="H813" s="56" t="s">
        <v>131</v>
      </c>
      <c r="I813" s="56">
        <v>125</v>
      </c>
      <c r="J813" s="1">
        <v>42916</v>
      </c>
      <c r="K813" s="56">
        <v>0</v>
      </c>
      <c r="L813" s="56">
        <v>5</v>
      </c>
      <c r="M813" s="56">
        <v>0</v>
      </c>
    </row>
    <row r="814" spans="1:13" x14ac:dyDescent="0.3">
      <c r="A814" s="56">
        <v>599765</v>
      </c>
      <c r="B814" s="56" t="s">
        <v>634</v>
      </c>
      <c r="C814" s="56" t="s">
        <v>110</v>
      </c>
      <c r="D814" s="56">
        <v>0</v>
      </c>
      <c r="E814" s="56" t="s">
        <v>241</v>
      </c>
      <c r="F814" s="56" t="s">
        <v>566</v>
      </c>
      <c r="G814" s="56">
        <v>118</v>
      </c>
      <c r="H814" s="56" t="s">
        <v>124</v>
      </c>
      <c r="I814" s="56">
        <v>125</v>
      </c>
      <c r="J814" s="1">
        <v>41639</v>
      </c>
      <c r="K814" s="56">
        <v>0</v>
      </c>
      <c r="L814" s="56">
        <v>0</v>
      </c>
      <c r="M814" s="56">
        <v>0</v>
      </c>
    </row>
    <row r="815" spans="1:13" x14ac:dyDescent="0.3">
      <c r="A815" s="56">
        <v>599765</v>
      </c>
      <c r="B815" s="56" t="s">
        <v>634</v>
      </c>
      <c r="C815" s="56" t="s">
        <v>110</v>
      </c>
      <c r="D815" s="56">
        <v>0</v>
      </c>
      <c r="E815" s="56" t="s">
        <v>241</v>
      </c>
      <c r="F815" s="56" t="s">
        <v>566</v>
      </c>
      <c r="G815" s="56">
        <v>119</v>
      </c>
      <c r="H815" s="56" t="s">
        <v>125</v>
      </c>
      <c r="I815" s="56">
        <v>125</v>
      </c>
      <c r="J815" s="1">
        <v>41820</v>
      </c>
      <c r="K815" s="56">
        <v>0</v>
      </c>
      <c r="L815" s="56">
        <v>0</v>
      </c>
      <c r="M815" s="56">
        <v>0</v>
      </c>
    </row>
    <row r="816" spans="1:13" x14ac:dyDescent="0.3">
      <c r="A816" s="56">
        <v>599765</v>
      </c>
      <c r="B816" s="56" t="s">
        <v>634</v>
      </c>
      <c r="C816" s="56" t="s">
        <v>110</v>
      </c>
      <c r="D816" s="56">
        <v>0</v>
      </c>
      <c r="E816" s="56" t="s">
        <v>241</v>
      </c>
      <c r="F816" s="56" t="s">
        <v>566</v>
      </c>
      <c r="G816" s="56">
        <v>120</v>
      </c>
      <c r="H816" s="56" t="s">
        <v>126</v>
      </c>
      <c r="I816" s="56">
        <v>125</v>
      </c>
      <c r="J816" s="1">
        <v>42004</v>
      </c>
      <c r="K816" s="56">
        <v>18</v>
      </c>
      <c r="L816" s="56">
        <v>0</v>
      </c>
      <c r="M816" s="56">
        <v>0</v>
      </c>
    </row>
    <row r="817" spans="1:13" x14ac:dyDescent="0.3">
      <c r="A817" s="56">
        <v>599765</v>
      </c>
      <c r="B817" s="56" t="s">
        <v>634</v>
      </c>
      <c r="C817" s="56" t="s">
        <v>110</v>
      </c>
      <c r="D817" s="56">
        <v>0</v>
      </c>
      <c r="E817" s="56" t="s">
        <v>241</v>
      </c>
      <c r="F817" s="56" t="s">
        <v>566</v>
      </c>
      <c r="G817" s="56">
        <v>121</v>
      </c>
      <c r="H817" s="56" t="s">
        <v>127</v>
      </c>
      <c r="I817" s="56">
        <v>125</v>
      </c>
      <c r="J817" s="1">
        <v>42185</v>
      </c>
      <c r="K817" s="56">
        <v>23</v>
      </c>
      <c r="L817" s="56">
        <v>0</v>
      </c>
      <c r="M817" s="56">
        <v>0</v>
      </c>
    </row>
    <row r="818" spans="1:13" x14ac:dyDescent="0.3">
      <c r="A818" s="56">
        <v>599765</v>
      </c>
      <c r="B818" s="56" t="s">
        <v>634</v>
      </c>
      <c r="C818" s="56" t="s">
        <v>110</v>
      </c>
      <c r="D818" s="56">
        <v>0</v>
      </c>
      <c r="E818" s="56" t="s">
        <v>241</v>
      </c>
      <c r="F818" s="56" t="s">
        <v>566</v>
      </c>
      <c r="G818" s="56">
        <v>122</v>
      </c>
      <c r="H818" s="56" t="s">
        <v>128</v>
      </c>
      <c r="I818" s="56">
        <v>125</v>
      </c>
      <c r="J818" s="1">
        <v>42369</v>
      </c>
      <c r="K818" s="56">
        <v>38</v>
      </c>
      <c r="L818" s="56">
        <v>10</v>
      </c>
      <c r="M818" s="56">
        <v>0</v>
      </c>
    </row>
    <row r="819" spans="1:13" x14ac:dyDescent="0.3">
      <c r="A819" s="56">
        <v>599765</v>
      </c>
      <c r="B819" s="56" t="s">
        <v>634</v>
      </c>
      <c r="C819" s="56" t="s">
        <v>110</v>
      </c>
      <c r="D819" s="56">
        <v>0</v>
      </c>
      <c r="E819" s="56" t="s">
        <v>241</v>
      </c>
      <c r="F819" s="56" t="s">
        <v>566</v>
      </c>
      <c r="G819" s="56">
        <v>123</v>
      </c>
      <c r="H819" s="56" t="s">
        <v>129</v>
      </c>
      <c r="I819" s="56">
        <v>125</v>
      </c>
      <c r="J819" s="1">
        <v>42551</v>
      </c>
      <c r="K819" s="56">
        <v>28</v>
      </c>
      <c r="L819" s="56">
        <v>12</v>
      </c>
      <c r="M819" s="56">
        <v>0</v>
      </c>
    </row>
    <row r="820" spans="1:13" x14ac:dyDescent="0.3">
      <c r="A820" s="56">
        <v>599765</v>
      </c>
      <c r="B820" s="56" t="s">
        <v>634</v>
      </c>
      <c r="C820" s="56" t="s">
        <v>110</v>
      </c>
      <c r="D820" s="56">
        <v>0</v>
      </c>
      <c r="E820" s="56" t="s">
        <v>241</v>
      </c>
      <c r="F820" s="56" t="s">
        <v>566</v>
      </c>
      <c r="G820" s="56">
        <v>124</v>
      </c>
      <c r="H820" s="56" t="s">
        <v>130</v>
      </c>
      <c r="I820" s="56">
        <v>125</v>
      </c>
      <c r="J820" s="1">
        <v>42735</v>
      </c>
      <c r="K820" s="56">
        <v>17</v>
      </c>
      <c r="L820" s="56">
        <v>15</v>
      </c>
      <c r="M820" s="56">
        <v>0</v>
      </c>
    </row>
    <row r="821" spans="1:13" x14ac:dyDescent="0.3">
      <c r="A821" s="56">
        <v>599765</v>
      </c>
      <c r="B821" s="56" t="s">
        <v>634</v>
      </c>
      <c r="C821" s="56" t="s">
        <v>110</v>
      </c>
      <c r="D821" s="56">
        <v>0</v>
      </c>
      <c r="E821" s="56" t="s">
        <v>241</v>
      </c>
      <c r="F821" s="56" t="s">
        <v>566</v>
      </c>
      <c r="G821" s="56">
        <v>125</v>
      </c>
      <c r="H821" s="56" t="s">
        <v>131</v>
      </c>
      <c r="I821" s="56">
        <v>125</v>
      </c>
      <c r="J821" s="1">
        <v>42916</v>
      </c>
      <c r="K821" s="56">
        <v>0</v>
      </c>
      <c r="L821" s="56">
        <v>15</v>
      </c>
      <c r="M821" s="56">
        <v>0</v>
      </c>
    </row>
    <row r="822" spans="1:13" x14ac:dyDescent="0.3">
      <c r="A822" s="56">
        <v>599765</v>
      </c>
      <c r="B822" s="56" t="s">
        <v>634</v>
      </c>
      <c r="C822" s="56" t="s">
        <v>110</v>
      </c>
      <c r="D822" s="56">
        <v>0</v>
      </c>
      <c r="E822" s="56" t="s">
        <v>241</v>
      </c>
      <c r="F822" s="56" t="s">
        <v>446</v>
      </c>
      <c r="G822" s="56">
        <v>118</v>
      </c>
      <c r="H822" s="56" t="s">
        <v>124</v>
      </c>
      <c r="I822" s="56">
        <v>125</v>
      </c>
      <c r="J822" s="1">
        <v>41639</v>
      </c>
      <c r="K822" s="56">
        <v>6494</v>
      </c>
      <c r="L822" s="56">
        <v>2122</v>
      </c>
      <c r="M822" s="56">
        <v>92250</v>
      </c>
    </row>
    <row r="823" spans="1:13" x14ac:dyDescent="0.3">
      <c r="A823" s="56">
        <v>599765</v>
      </c>
      <c r="B823" s="56" t="s">
        <v>634</v>
      </c>
      <c r="C823" s="56" t="s">
        <v>110</v>
      </c>
      <c r="D823" s="56">
        <v>0</v>
      </c>
      <c r="E823" s="56" t="s">
        <v>241</v>
      </c>
      <c r="F823" s="56" t="s">
        <v>446</v>
      </c>
      <c r="G823" s="56">
        <v>119</v>
      </c>
      <c r="H823" s="56" t="s">
        <v>125</v>
      </c>
      <c r="I823" s="56">
        <v>125</v>
      </c>
      <c r="J823" s="1">
        <v>41820</v>
      </c>
      <c r="K823" s="56">
        <v>14506</v>
      </c>
      <c r="L823" s="56">
        <v>10000</v>
      </c>
      <c r="M823" s="56">
        <v>0</v>
      </c>
    </row>
    <row r="824" spans="1:13" x14ac:dyDescent="0.3">
      <c r="A824" s="56">
        <v>599765</v>
      </c>
      <c r="B824" s="56" t="s">
        <v>634</v>
      </c>
      <c r="C824" s="56" t="s">
        <v>110</v>
      </c>
      <c r="D824" s="56">
        <v>0</v>
      </c>
      <c r="E824" s="56" t="s">
        <v>241</v>
      </c>
      <c r="F824" s="56" t="s">
        <v>446</v>
      </c>
      <c r="G824" s="56">
        <v>120</v>
      </c>
      <c r="H824" s="56" t="s">
        <v>126</v>
      </c>
      <c r="I824" s="56">
        <v>125</v>
      </c>
      <c r="J824" s="1">
        <v>42004</v>
      </c>
      <c r="K824" s="56">
        <v>11543</v>
      </c>
      <c r="L824" s="56">
        <v>16668</v>
      </c>
      <c r="M824" s="56">
        <v>0</v>
      </c>
    </row>
    <row r="825" spans="1:13" x14ac:dyDescent="0.3">
      <c r="A825" s="56">
        <v>599765</v>
      </c>
      <c r="B825" s="56" t="s">
        <v>634</v>
      </c>
      <c r="C825" s="56" t="s">
        <v>110</v>
      </c>
      <c r="D825" s="56">
        <v>0</v>
      </c>
      <c r="E825" s="56" t="s">
        <v>241</v>
      </c>
      <c r="F825" s="56" t="s">
        <v>446</v>
      </c>
      <c r="G825" s="56">
        <v>121</v>
      </c>
      <c r="H825" s="56" t="s">
        <v>127</v>
      </c>
      <c r="I825" s="56">
        <v>125</v>
      </c>
      <c r="J825" s="1">
        <v>42185</v>
      </c>
      <c r="K825" s="56">
        <v>25622</v>
      </c>
      <c r="L825" s="56">
        <v>10000</v>
      </c>
      <c r="M825" s="56">
        <v>0</v>
      </c>
    </row>
    <row r="826" spans="1:13" x14ac:dyDescent="0.3">
      <c r="A826" s="56">
        <v>599765</v>
      </c>
      <c r="B826" s="56" t="s">
        <v>634</v>
      </c>
      <c r="C826" s="56" t="s">
        <v>110</v>
      </c>
      <c r="D826" s="56">
        <v>0</v>
      </c>
      <c r="E826" s="56" t="s">
        <v>241</v>
      </c>
      <c r="F826" s="56" t="s">
        <v>446</v>
      </c>
      <c r="G826" s="56">
        <v>122</v>
      </c>
      <c r="H826" s="56" t="s">
        <v>128</v>
      </c>
      <c r="I826" s="56">
        <v>125</v>
      </c>
      <c r="J826" s="1">
        <v>42369</v>
      </c>
      <c r="K826" s="56">
        <v>22778</v>
      </c>
      <c r="L826" s="56">
        <v>29937</v>
      </c>
      <c r="M826" s="56">
        <v>0</v>
      </c>
    </row>
    <row r="827" spans="1:13" x14ac:dyDescent="0.3">
      <c r="A827" s="56">
        <v>599765</v>
      </c>
      <c r="B827" s="56" t="s">
        <v>634</v>
      </c>
      <c r="C827" s="56" t="s">
        <v>110</v>
      </c>
      <c r="D827" s="56">
        <v>0</v>
      </c>
      <c r="E827" s="56" t="s">
        <v>241</v>
      </c>
      <c r="F827" s="56" t="s">
        <v>446</v>
      </c>
      <c r="G827" s="56">
        <v>123</v>
      </c>
      <c r="H827" s="56" t="s">
        <v>129</v>
      </c>
      <c r="I827" s="56">
        <v>125</v>
      </c>
      <c r="J827" s="1">
        <v>42551</v>
      </c>
      <c r="K827" s="56">
        <v>9762</v>
      </c>
      <c r="L827" s="56">
        <v>10000</v>
      </c>
      <c r="M827" s="56">
        <v>0</v>
      </c>
    </row>
    <row r="828" spans="1:13" x14ac:dyDescent="0.3">
      <c r="A828" s="56">
        <v>599765</v>
      </c>
      <c r="B828" s="56" t="s">
        <v>634</v>
      </c>
      <c r="C828" s="56" t="s">
        <v>110</v>
      </c>
      <c r="D828" s="56">
        <v>0</v>
      </c>
      <c r="E828" s="56" t="s">
        <v>241</v>
      </c>
      <c r="F828" s="56" t="s">
        <v>446</v>
      </c>
      <c r="G828" s="56">
        <v>124</v>
      </c>
      <c r="H828" s="56" t="s">
        <v>130</v>
      </c>
      <c r="I828" s="56">
        <v>125</v>
      </c>
      <c r="J828" s="1">
        <v>42735</v>
      </c>
      <c r="K828" s="56">
        <v>32504</v>
      </c>
      <c r="L828" s="56">
        <v>45519</v>
      </c>
      <c r="M828" s="56">
        <v>0</v>
      </c>
    </row>
    <row r="829" spans="1:13" x14ac:dyDescent="0.3">
      <c r="A829" s="56">
        <v>599765</v>
      </c>
      <c r="B829" s="56" t="s">
        <v>634</v>
      </c>
      <c r="C829" s="56" t="s">
        <v>110</v>
      </c>
      <c r="D829" s="56">
        <v>0</v>
      </c>
      <c r="E829" s="56" t="s">
        <v>241</v>
      </c>
      <c r="F829" s="56" t="s">
        <v>446</v>
      </c>
      <c r="G829" s="56">
        <v>125</v>
      </c>
      <c r="H829" s="56" t="s">
        <v>131</v>
      </c>
      <c r="I829" s="56">
        <v>125</v>
      </c>
      <c r="J829" s="1">
        <v>42916</v>
      </c>
      <c r="K829" s="56">
        <v>0</v>
      </c>
      <c r="L829" s="56">
        <v>0</v>
      </c>
      <c r="M829" s="56">
        <v>0</v>
      </c>
    </row>
    <row r="830" spans="1:13" x14ac:dyDescent="0.3">
      <c r="A830" s="56">
        <v>599765</v>
      </c>
      <c r="B830" s="56" t="s">
        <v>634</v>
      </c>
      <c r="C830" s="56" t="s">
        <v>110</v>
      </c>
      <c r="D830" s="56">
        <v>0</v>
      </c>
      <c r="E830" s="56" t="s">
        <v>241</v>
      </c>
      <c r="F830" s="56" t="s">
        <v>261</v>
      </c>
      <c r="G830" s="56">
        <v>118</v>
      </c>
      <c r="H830" s="56" t="s">
        <v>124</v>
      </c>
      <c r="I830" s="56">
        <v>125</v>
      </c>
      <c r="J830" s="1">
        <v>41639</v>
      </c>
      <c r="K830" s="56">
        <v>0</v>
      </c>
      <c r="L830" s="56">
        <v>0</v>
      </c>
      <c r="M830" s="56">
        <v>0</v>
      </c>
    </row>
    <row r="831" spans="1:13" x14ac:dyDescent="0.3">
      <c r="A831" s="56">
        <v>599765</v>
      </c>
      <c r="B831" s="56" t="s">
        <v>634</v>
      </c>
      <c r="C831" s="56" t="s">
        <v>110</v>
      </c>
      <c r="D831" s="56">
        <v>0</v>
      </c>
      <c r="E831" s="56" t="s">
        <v>241</v>
      </c>
      <c r="F831" s="56" t="s">
        <v>261</v>
      </c>
      <c r="G831" s="56">
        <v>119</v>
      </c>
      <c r="H831" s="56" t="s">
        <v>125</v>
      </c>
      <c r="I831" s="56">
        <v>125</v>
      </c>
      <c r="J831" s="1">
        <v>41820</v>
      </c>
      <c r="K831" s="56">
        <v>0</v>
      </c>
      <c r="L831" s="56">
        <v>57346</v>
      </c>
      <c r="M831" s="56">
        <v>0</v>
      </c>
    </row>
    <row r="832" spans="1:13" x14ac:dyDescent="0.3">
      <c r="A832" s="56">
        <v>599765</v>
      </c>
      <c r="B832" s="56" t="s">
        <v>634</v>
      </c>
      <c r="C832" s="56" t="s">
        <v>110</v>
      </c>
      <c r="D832" s="56">
        <v>0</v>
      </c>
      <c r="E832" s="56" t="s">
        <v>241</v>
      </c>
      <c r="F832" s="56" t="s">
        <v>261</v>
      </c>
      <c r="G832" s="56">
        <v>120</v>
      </c>
      <c r="H832" s="56" t="s">
        <v>126</v>
      </c>
      <c r="I832" s="56">
        <v>125</v>
      </c>
      <c r="J832" s="1">
        <v>42004</v>
      </c>
      <c r="K832" s="56">
        <v>1701797</v>
      </c>
      <c r="L832" s="56">
        <v>112500</v>
      </c>
      <c r="M832" s="56">
        <v>0</v>
      </c>
    </row>
    <row r="833" spans="1:13" x14ac:dyDescent="0.3">
      <c r="A833" s="56">
        <v>599765</v>
      </c>
      <c r="B833" s="56" t="s">
        <v>634</v>
      </c>
      <c r="C833" s="56" t="s">
        <v>110</v>
      </c>
      <c r="D833" s="56">
        <v>0</v>
      </c>
      <c r="E833" s="56" t="s">
        <v>241</v>
      </c>
      <c r="F833" s="56" t="s">
        <v>261</v>
      </c>
      <c r="G833" s="56">
        <v>121</v>
      </c>
      <c r="H833" s="56" t="s">
        <v>127</v>
      </c>
      <c r="I833" s="56">
        <v>125</v>
      </c>
      <c r="J833" s="1">
        <v>42185</v>
      </c>
      <c r="K833" s="56">
        <v>8680415</v>
      </c>
      <c r="L833" s="56">
        <v>1303789</v>
      </c>
      <c r="M833" s="56">
        <v>0</v>
      </c>
    </row>
    <row r="834" spans="1:13" x14ac:dyDescent="0.3">
      <c r="A834" s="56">
        <v>599765</v>
      </c>
      <c r="B834" s="56" t="s">
        <v>634</v>
      </c>
      <c r="C834" s="56" t="s">
        <v>110</v>
      </c>
      <c r="D834" s="56">
        <v>0</v>
      </c>
      <c r="E834" s="56" t="s">
        <v>241</v>
      </c>
      <c r="F834" s="56" t="s">
        <v>261</v>
      </c>
      <c r="G834" s="56">
        <v>122</v>
      </c>
      <c r="H834" s="56" t="s">
        <v>128</v>
      </c>
      <c r="I834" s="56">
        <v>125</v>
      </c>
      <c r="J834" s="1">
        <v>42369</v>
      </c>
      <c r="K834" s="56">
        <v>21034536</v>
      </c>
      <c r="L834" s="56">
        <v>2950000</v>
      </c>
      <c r="M834" s="56">
        <v>0</v>
      </c>
    </row>
    <row r="835" spans="1:13" x14ac:dyDescent="0.3">
      <c r="A835" s="56">
        <v>599765</v>
      </c>
      <c r="B835" s="56" t="s">
        <v>634</v>
      </c>
      <c r="C835" s="56" t="s">
        <v>110</v>
      </c>
      <c r="D835" s="56">
        <v>0</v>
      </c>
      <c r="E835" s="56" t="s">
        <v>241</v>
      </c>
      <c r="F835" s="56" t="s">
        <v>261</v>
      </c>
      <c r="G835" s="56">
        <v>123</v>
      </c>
      <c r="H835" s="56" t="s">
        <v>129</v>
      </c>
      <c r="I835" s="56">
        <v>125</v>
      </c>
      <c r="J835" s="1">
        <v>42551</v>
      </c>
      <c r="K835" s="56">
        <v>6552233</v>
      </c>
      <c r="L835" s="56">
        <v>7847059</v>
      </c>
      <c r="M835" s="56">
        <v>0</v>
      </c>
    </row>
    <row r="836" spans="1:13" x14ac:dyDescent="0.3">
      <c r="A836" s="56">
        <v>599765</v>
      </c>
      <c r="B836" s="56" t="s">
        <v>634</v>
      </c>
      <c r="C836" s="56" t="s">
        <v>110</v>
      </c>
      <c r="D836" s="56">
        <v>0</v>
      </c>
      <c r="E836" s="56" t="s">
        <v>241</v>
      </c>
      <c r="F836" s="56" t="s">
        <v>261</v>
      </c>
      <c r="G836" s="56">
        <v>124</v>
      </c>
      <c r="H836" s="56" t="s">
        <v>130</v>
      </c>
      <c r="I836" s="56">
        <v>125</v>
      </c>
      <c r="J836" s="1">
        <v>42735</v>
      </c>
      <c r="K836" s="56">
        <v>5129558</v>
      </c>
      <c r="L836" s="56">
        <v>14200000</v>
      </c>
      <c r="M836" s="56">
        <v>0</v>
      </c>
    </row>
    <row r="837" spans="1:13" x14ac:dyDescent="0.3">
      <c r="A837" s="56">
        <v>599765</v>
      </c>
      <c r="B837" s="56" t="s">
        <v>634</v>
      </c>
      <c r="C837" s="56" t="s">
        <v>110</v>
      </c>
      <c r="D837" s="56">
        <v>0</v>
      </c>
      <c r="E837" s="56" t="s">
        <v>241</v>
      </c>
      <c r="F837" s="56" t="s">
        <v>261</v>
      </c>
      <c r="G837" s="56">
        <v>125</v>
      </c>
      <c r="H837" s="56" t="s">
        <v>131</v>
      </c>
      <c r="I837" s="56">
        <v>125</v>
      </c>
      <c r="J837" s="1">
        <v>42916</v>
      </c>
      <c r="K837" s="56">
        <v>0</v>
      </c>
      <c r="L837" s="56">
        <v>14200000</v>
      </c>
      <c r="M837" s="56">
        <v>0</v>
      </c>
    </row>
    <row r="838" spans="1:13" x14ac:dyDescent="0.3">
      <c r="A838" s="56">
        <v>599765</v>
      </c>
      <c r="B838" s="56" t="s">
        <v>634</v>
      </c>
      <c r="C838" s="56" t="s">
        <v>110</v>
      </c>
      <c r="D838" s="56">
        <v>1</v>
      </c>
      <c r="E838" s="56" t="s">
        <v>552</v>
      </c>
      <c r="F838" s="56" t="s">
        <v>465</v>
      </c>
      <c r="G838" s="56">
        <v>118</v>
      </c>
      <c r="H838" s="56" t="s">
        <v>124</v>
      </c>
      <c r="I838" s="56">
        <v>125</v>
      </c>
      <c r="J838" s="1">
        <v>41639</v>
      </c>
      <c r="K838" s="56">
        <v>0</v>
      </c>
      <c r="L838" s="56">
        <v>2122</v>
      </c>
      <c r="M838" s="56">
        <v>92250</v>
      </c>
    </row>
    <row r="839" spans="1:13" x14ac:dyDescent="0.3">
      <c r="A839" s="56">
        <v>599765</v>
      </c>
      <c r="B839" s="56" t="s">
        <v>634</v>
      </c>
      <c r="C839" s="56" t="s">
        <v>110</v>
      </c>
      <c r="D839" s="56">
        <v>1</v>
      </c>
      <c r="E839" s="56" t="s">
        <v>552</v>
      </c>
      <c r="F839" s="56" t="s">
        <v>465</v>
      </c>
      <c r="G839" s="56">
        <v>119</v>
      </c>
      <c r="H839" s="56" t="s">
        <v>125</v>
      </c>
      <c r="I839" s="56">
        <v>125</v>
      </c>
      <c r="J839" s="1">
        <v>41820</v>
      </c>
      <c r="K839" s="56">
        <v>60000</v>
      </c>
      <c r="L839" s="56">
        <v>10000</v>
      </c>
      <c r="M839" s="56">
        <v>0</v>
      </c>
    </row>
    <row r="840" spans="1:13" x14ac:dyDescent="0.3">
      <c r="A840" s="56">
        <v>599765</v>
      </c>
      <c r="B840" s="56" t="s">
        <v>634</v>
      </c>
      <c r="C840" s="56" t="s">
        <v>110</v>
      </c>
      <c r="D840" s="56">
        <v>1</v>
      </c>
      <c r="E840" s="56" t="s">
        <v>552</v>
      </c>
      <c r="F840" s="56" t="s">
        <v>465</v>
      </c>
      <c r="G840" s="56">
        <v>120</v>
      </c>
      <c r="H840" s="56" t="s">
        <v>126</v>
      </c>
      <c r="I840" s="56">
        <v>125</v>
      </c>
      <c r="J840" s="1">
        <v>42004</v>
      </c>
      <c r="K840" s="56">
        <v>40494</v>
      </c>
      <c r="L840" s="56">
        <v>13716</v>
      </c>
      <c r="M840" s="56">
        <v>0</v>
      </c>
    </row>
    <row r="841" spans="1:13" x14ac:dyDescent="0.3">
      <c r="A841" s="56">
        <v>599765</v>
      </c>
      <c r="B841" s="56" t="s">
        <v>634</v>
      </c>
      <c r="C841" s="56" t="s">
        <v>110</v>
      </c>
      <c r="D841" s="56">
        <v>1</v>
      </c>
      <c r="E841" s="56" t="s">
        <v>552</v>
      </c>
      <c r="F841" s="56" t="s">
        <v>465</v>
      </c>
      <c r="G841" s="56">
        <v>121</v>
      </c>
      <c r="H841" s="56" t="s">
        <v>127</v>
      </c>
      <c r="I841" s="56">
        <v>125</v>
      </c>
      <c r="J841" s="1">
        <v>42185</v>
      </c>
      <c r="K841" s="56">
        <v>27306</v>
      </c>
      <c r="L841" s="56">
        <v>22281</v>
      </c>
      <c r="M841" s="56">
        <v>0</v>
      </c>
    </row>
    <row r="842" spans="1:13" x14ac:dyDescent="0.3">
      <c r="A842" s="56">
        <v>599765</v>
      </c>
      <c r="B842" s="56" t="s">
        <v>634</v>
      </c>
      <c r="C842" s="56" t="s">
        <v>110</v>
      </c>
      <c r="D842" s="56">
        <v>1</v>
      </c>
      <c r="E842" s="56" t="s">
        <v>552</v>
      </c>
      <c r="F842" s="56" t="s">
        <v>465</v>
      </c>
      <c r="G842" s="56">
        <v>122</v>
      </c>
      <c r="H842" s="56" t="s">
        <v>128</v>
      </c>
      <c r="I842" s="56">
        <v>125</v>
      </c>
      <c r="J842" s="1">
        <v>42369</v>
      </c>
      <c r="K842" s="56">
        <v>32215</v>
      </c>
      <c r="L842" s="56">
        <v>18446</v>
      </c>
      <c r="M842" s="56">
        <v>0</v>
      </c>
    </row>
    <row r="843" spans="1:13" x14ac:dyDescent="0.3">
      <c r="A843" s="56">
        <v>599765</v>
      </c>
      <c r="B843" s="56" t="s">
        <v>634</v>
      </c>
      <c r="C843" s="56" t="s">
        <v>110</v>
      </c>
      <c r="D843" s="56">
        <v>1</v>
      </c>
      <c r="E843" s="56" t="s">
        <v>552</v>
      </c>
      <c r="F843" s="56" t="s">
        <v>465</v>
      </c>
      <c r="G843" s="56">
        <v>123</v>
      </c>
      <c r="H843" s="56" t="s">
        <v>129</v>
      </c>
      <c r="I843" s="56">
        <v>125</v>
      </c>
      <c r="J843" s="1">
        <v>42551</v>
      </c>
      <c r="K843" s="56">
        <v>81079</v>
      </c>
      <c r="L843" s="56">
        <v>29966</v>
      </c>
      <c r="M843" s="56">
        <v>0</v>
      </c>
    </row>
    <row r="844" spans="1:13" x14ac:dyDescent="0.3">
      <c r="A844" s="56">
        <v>599765</v>
      </c>
      <c r="B844" s="56" t="s">
        <v>634</v>
      </c>
      <c r="C844" s="56" t="s">
        <v>110</v>
      </c>
      <c r="D844" s="56">
        <v>1</v>
      </c>
      <c r="E844" s="56" t="s">
        <v>552</v>
      </c>
      <c r="F844" s="56" t="s">
        <v>465</v>
      </c>
      <c r="G844" s="56">
        <v>124</v>
      </c>
      <c r="H844" s="56" t="s">
        <v>130</v>
      </c>
      <c r="I844" s="56">
        <v>125</v>
      </c>
      <c r="J844" s="1">
        <v>42735</v>
      </c>
      <c r="K844" s="56">
        <v>55086</v>
      </c>
      <c r="L844" s="56">
        <v>24807</v>
      </c>
      <c r="M844" s="56">
        <v>0</v>
      </c>
    </row>
    <row r="845" spans="1:13" x14ac:dyDescent="0.3">
      <c r="A845" s="56">
        <v>599765</v>
      </c>
      <c r="B845" s="56" t="s">
        <v>634</v>
      </c>
      <c r="C845" s="56" t="s">
        <v>110</v>
      </c>
      <c r="D845" s="56">
        <v>1</v>
      </c>
      <c r="E845" s="56" t="s">
        <v>552</v>
      </c>
      <c r="F845" s="56" t="s">
        <v>472</v>
      </c>
      <c r="G845" s="56">
        <v>118</v>
      </c>
      <c r="H845" s="56" t="s">
        <v>124</v>
      </c>
      <c r="I845" s="56">
        <v>125</v>
      </c>
      <c r="J845" s="1">
        <v>41639</v>
      </c>
      <c r="K845" s="56">
        <v>0</v>
      </c>
      <c r="L845" s="56">
        <v>31732</v>
      </c>
      <c r="M845" s="56">
        <v>31110</v>
      </c>
    </row>
    <row r="846" spans="1:13" x14ac:dyDescent="0.3">
      <c r="A846" s="56">
        <v>599765</v>
      </c>
      <c r="B846" s="56" t="s">
        <v>634</v>
      </c>
      <c r="C846" s="56" t="s">
        <v>110</v>
      </c>
      <c r="D846" s="56">
        <v>1</v>
      </c>
      <c r="E846" s="56" t="s">
        <v>552</v>
      </c>
      <c r="F846" s="56" t="s">
        <v>472</v>
      </c>
      <c r="G846" s="56">
        <v>119</v>
      </c>
      <c r="H846" s="56" t="s">
        <v>125</v>
      </c>
      <c r="I846" s="56">
        <v>125</v>
      </c>
      <c r="J846" s="1">
        <v>41820</v>
      </c>
      <c r="K846" s="56">
        <v>29064</v>
      </c>
      <c r="L846" s="56">
        <v>34348</v>
      </c>
      <c r="M846" s="56">
        <v>0</v>
      </c>
    </row>
    <row r="847" spans="1:13" x14ac:dyDescent="0.3">
      <c r="A847" s="56">
        <v>599765</v>
      </c>
      <c r="B847" s="56" t="s">
        <v>634</v>
      </c>
      <c r="C847" s="56" t="s">
        <v>110</v>
      </c>
      <c r="D847" s="56">
        <v>1</v>
      </c>
      <c r="E847" s="56" t="s">
        <v>552</v>
      </c>
      <c r="F847" s="56" t="s">
        <v>472</v>
      </c>
      <c r="G847" s="56">
        <v>120</v>
      </c>
      <c r="H847" s="56" t="s">
        <v>126</v>
      </c>
      <c r="I847" s="56">
        <v>125</v>
      </c>
      <c r="J847" s="1">
        <v>42004</v>
      </c>
      <c r="K847" s="56">
        <v>35650</v>
      </c>
      <c r="L847" s="56">
        <v>32000</v>
      </c>
      <c r="M847" s="56">
        <v>0</v>
      </c>
    </row>
    <row r="848" spans="1:13" x14ac:dyDescent="0.3">
      <c r="A848" s="56">
        <v>599765</v>
      </c>
      <c r="B848" s="56" t="s">
        <v>634</v>
      </c>
      <c r="C848" s="56" t="s">
        <v>110</v>
      </c>
      <c r="D848" s="56">
        <v>1</v>
      </c>
      <c r="E848" s="56" t="s">
        <v>552</v>
      </c>
      <c r="F848" s="56" t="s">
        <v>472</v>
      </c>
      <c r="G848" s="56">
        <v>121</v>
      </c>
      <c r="H848" s="56" t="s">
        <v>127</v>
      </c>
      <c r="I848" s="56">
        <v>125</v>
      </c>
      <c r="J848" s="1">
        <v>42185</v>
      </c>
      <c r="K848" s="56">
        <v>39626</v>
      </c>
      <c r="L848" s="56">
        <v>34000</v>
      </c>
      <c r="M848" s="56">
        <v>0</v>
      </c>
    </row>
    <row r="849" spans="1:13" x14ac:dyDescent="0.3">
      <c r="A849" s="56">
        <v>599765</v>
      </c>
      <c r="B849" s="56" t="s">
        <v>634</v>
      </c>
      <c r="C849" s="56" t="s">
        <v>110</v>
      </c>
      <c r="D849" s="56">
        <v>1</v>
      </c>
      <c r="E849" s="56" t="s">
        <v>552</v>
      </c>
      <c r="F849" s="56" t="s">
        <v>472</v>
      </c>
      <c r="G849" s="56">
        <v>122</v>
      </c>
      <c r="H849" s="56" t="s">
        <v>128</v>
      </c>
      <c r="I849" s="56">
        <v>125</v>
      </c>
      <c r="J849" s="1">
        <v>42369</v>
      </c>
      <c r="K849" s="56">
        <v>42685</v>
      </c>
      <c r="L849" s="56">
        <v>42000</v>
      </c>
      <c r="M849" s="56">
        <v>0</v>
      </c>
    </row>
    <row r="850" spans="1:13" x14ac:dyDescent="0.3">
      <c r="A850" s="56">
        <v>599765</v>
      </c>
      <c r="B850" s="56" t="s">
        <v>634</v>
      </c>
      <c r="C850" s="56" t="s">
        <v>110</v>
      </c>
      <c r="D850" s="56">
        <v>1</v>
      </c>
      <c r="E850" s="56" t="s">
        <v>552</v>
      </c>
      <c r="F850" s="56" t="s">
        <v>472</v>
      </c>
      <c r="G850" s="56">
        <v>123</v>
      </c>
      <c r="H850" s="56" t="s">
        <v>129</v>
      </c>
      <c r="I850" s="56">
        <v>125</v>
      </c>
      <c r="J850" s="1">
        <v>42551</v>
      </c>
      <c r="K850" s="56">
        <v>43468</v>
      </c>
      <c r="L850" s="56">
        <v>43000</v>
      </c>
      <c r="M850" s="56">
        <v>0</v>
      </c>
    </row>
    <row r="851" spans="1:13" x14ac:dyDescent="0.3">
      <c r="A851" s="56">
        <v>599765</v>
      </c>
      <c r="B851" s="56" t="s">
        <v>634</v>
      </c>
      <c r="C851" s="56" t="s">
        <v>110</v>
      </c>
      <c r="D851" s="56">
        <v>1</v>
      </c>
      <c r="E851" s="56" t="s">
        <v>552</v>
      </c>
      <c r="F851" s="56" t="s">
        <v>472</v>
      </c>
      <c r="G851" s="56">
        <v>124</v>
      </c>
      <c r="H851" s="56" t="s">
        <v>130</v>
      </c>
      <c r="I851" s="56">
        <v>125</v>
      </c>
      <c r="J851" s="1">
        <v>42735</v>
      </c>
      <c r="K851" s="56">
        <v>48416</v>
      </c>
      <c r="L851" s="56">
        <v>53000</v>
      </c>
      <c r="M851" s="56">
        <v>0</v>
      </c>
    </row>
    <row r="852" spans="1:13" x14ac:dyDescent="0.3">
      <c r="A852" s="56">
        <v>599765</v>
      </c>
      <c r="B852" s="56" t="s">
        <v>634</v>
      </c>
      <c r="C852" s="56" t="s">
        <v>188</v>
      </c>
      <c r="D852" s="56">
        <v>0</v>
      </c>
      <c r="E852" s="56" t="s">
        <v>552</v>
      </c>
      <c r="F852" s="56" t="s">
        <v>447</v>
      </c>
      <c r="G852" s="56">
        <v>118</v>
      </c>
      <c r="H852" s="56" t="s">
        <v>124</v>
      </c>
      <c r="I852" s="56">
        <v>125</v>
      </c>
      <c r="J852" s="1">
        <v>41639</v>
      </c>
      <c r="K852" s="56">
        <v>0</v>
      </c>
      <c r="L852" s="56">
        <v>0</v>
      </c>
      <c r="M852" s="56">
        <v>0</v>
      </c>
    </row>
    <row r="853" spans="1:13" x14ac:dyDescent="0.3">
      <c r="A853" s="56">
        <v>599765</v>
      </c>
      <c r="B853" s="56" t="s">
        <v>634</v>
      </c>
      <c r="C853" s="56" t="s">
        <v>188</v>
      </c>
      <c r="D853" s="56">
        <v>0</v>
      </c>
      <c r="E853" s="56" t="s">
        <v>552</v>
      </c>
      <c r="F853" s="56" t="s">
        <v>447</v>
      </c>
      <c r="G853" s="56">
        <v>119</v>
      </c>
      <c r="H853" s="56" t="s">
        <v>125</v>
      </c>
      <c r="I853" s="56">
        <v>125</v>
      </c>
      <c r="J853" s="1">
        <v>41820</v>
      </c>
      <c r="K853" s="56">
        <v>0</v>
      </c>
      <c r="L853" s="56">
        <v>0</v>
      </c>
      <c r="M853" s="56">
        <v>0</v>
      </c>
    </row>
    <row r="854" spans="1:13" x14ac:dyDescent="0.3">
      <c r="A854" s="56">
        <v>599765</v>
      </c>
      <c r="B854" s="56" t="s">
        <v>634</v>
      </c>
      <c r="C854" s="56" t="s">
        <v>188</v>
      </c>
      <c r="D854" s="56">
        <v>0</v>
      </c>
      <c r="E854" s="56" t="s">
        <v>552</v>
      </c>
      <c r="F854" s="56" t="s">
        <v>447</v>
      </c>
      <c r="G854" s="56">
        <v>120</v>
      </c>
      <c r="H854" s="56" t="s">
        <v>126</v>
      </c>
      <c r="I854" s="56">
        <v>125</v>
      </c>
      <c r="J854" s="1">
        <v>42004</v>
      </c>
      <c r="K854" s="56">
        <v>0</v>
      </c>
      <c r="L854" s="56">
        <v>0</v>
      </c>
      <c r="M854" s="56">
        <v>0</v>
      </c>
    </row>
    <row r="855" spans="1:13" x14ac:dyDescent="0.3">
      <c r="A855" s="56">
        <v>599765</v>
      </c>
      <c r="B855" s="56" t="s">
        <v>634</v>
      </c>
      <c r="C855" s="56" t="s">
        <v>188</v>
      </c>
      <c r="D855" s="56">
        <v>0</v>
      </c>
      <c r="E855" s="56" t="s">
        <v>552</v>
      </c>
      <c r="F855" s="56" t="s">
        <v>447</v>
      </c>
      <c r="G855" s="56">
        <v>121</v>
      </c>
      <c r="H855" s="56" t="s">
        <v>127</v>
      </c>
      <c r="I855" s="56">
        <v>125</v>
      </c>
      <c r="J855" s="1">
        <v>42185</v>
      </c>
      <c r="K855" s="56">
        <v>0</v>
      </c>
      <c r="L855" s="56">
        <v>1</v>
      </c>
      <c r="M855" s="56">
        <v>0</v>
      </c>
    </row>
    <row r="856" spans="1:13" x14ac:dyDescent="0.3">
      <c r="A856" s="56">
        <v>599765</v>
      </c>
      <c r="B856" s="56" t="s">
        <v>634</v>
      </c>
      <c r="C856" s="56" t="s">
        <v>188</v>
      </c>
      <c r="D856" s="56">
        <v>0</v>
      </c>
      <c r="E856" s="56" t="s">
        <v>552</v>
      </c>
      <c r="F856" s="56" t="s">
        <v>447</v>
      </c>
      <c r="G856" s="56">
        <v>122</v>
      </c>
      <c r="H856" s="56" t="s">
        <v>128</v>
      </c>
      <c r="I856" s="56">
        <v>125</v>
      </c>
      <c r="J856" s="1">
        <v>42369</v>
      </c>
      <c r="K856" s="56">
        <v>1</v>
      </c>
      <c r="L856" s="56">
        <v>0</v>
      </c>
      <c r="M856" s="56">
        <v>0</v>
      </c>
    </row>
    <row r="857" spans="1:13" x14ac:dyDescent="0.3">
      <c r="A857" s="56">
        <v>599765</v>
      </c>
      <c r="B857" s="56" t="s">
        <v>634</v>
      </c>
      <c r="C857" s="56" t="s">
        <v>188</v>
      </c>
      <c r="D857" s="56">
        <v>0</v>
      </c>
      <c r="E857" s="56" t="s">
        <v>552</v>
      </c>
      <c r="F857" s="56" t="s">
        <v>447</v>
      </c>
      <c r="G857" s="56">
        <v>123</v>
      </c>
      <c r="H857" s="56" t="s">
        <v>129</v>
      </c>
      <c r="I857" s="56">
        <v>125</v>
      </c>
      <c r="J857" s="1">
        <v>42551</v>
      </c>
      <c r="K857" s="56">
        <v>0</v>
      </c>
      <c r="L857" s="56">
        <v>0</v>
      </c>
      <c r="M857" s="56">
        <v>0</v>
      </c>
    </row>
    <row r="858" spans="1:13" x14ac:dyDescent="0.3">
      <c r="A858" s="56">
        <v>599765</v>
      </c>
      <c r="B858" s="56" t="s">
        <v>634</v>
      </c>
      <c r="C858" s="56" t="s">
        <v>188</v>
      </c>
      <c r="D858" s="56">
        <v>0</v>
      </c>
      <c r="E858" s="56" t="s">
        <v>552</v>
      </c>
      <c r="F858" s="56" t="s">
        <v>447</v>
      </c>
      <c r="G858" s="56">
        <v>124</v>
      </c>
      <c r="H858" s="56" t="s">
        <v>130</v>
      </c>
      <c r="I858" s="56">
        <v>125</v>
      </c>
      <c r="J858" s="1">
        <v>42735</v>
      </c>
      <c r="K858" s="56">
        <v>2</v>
      </c>
      <c r="L858" s="56">
        <v>0</v>
      </c>
      <c r="M858" s="56">
        <v>0</v>
      </c>
    </row>
    <row r="859" spans="1:13" x14ac:dyDescent="0.3">
      <c r="A859" s="56">
        <v>599765</v>
      </c>
      <c r="B859" s="56" t="s">
        <v>634</v>
      </c>
      <c r="C859" s="56" t="s">
        <v>110</v>
      </c>
      <c r="D859" s="56">
        <v>1</v>
      </c>
      <c r="E859" s="56" t="s">
        <v>552</v>
      </c>
      <c r="F859" s="56" t="s">
        <v>253</v>
      </c>
      <c r="G859" s="56">
        <v>118</v>
      </c>
      <c r="H859" s="56" t="s">
        <v>124</v>
      </c>
      <c r="I859" s="56">
        <v>125</v>
      </c>
      <c r="J859" s="1">
        <v>41639</v>
      </c>
      <c r="K859" s="56">
        <v>0</v>
      </c>
      <c r="L859" s="56">
        <v>0</v>
      </c>
      <c r="M859" s="56">
        <v>0</v>
      </c>
    </row>
    <row r="860" spans="1:13" x14ac:dyDescent="0.3">
      <c r="A860" s="56">
        <v>599765</v>
      </c>
      <c r="B860" s="56" t="s">
        <v>634</v>
      </c>
      <c r="C860" s="56" t="s">
        <v>110</v>
      </c>
      <c r="D860" s="56">
        <v>1</v>
      </c>
      <c r="E860" s="56" t="s">
        <v>552</v>
      </c>
      <c r="F860" s="56" t="s">
        <v>253</v>
      </c>
      <c r="G860" s="56">
        <v>119</v>
      </c>
      <c r="H860" s="56" t="s">
        <v>125</v>
      </c>
      <c r="I860" s="56">
        <v>125</v>
      </c>
      <c r="J860" s="1">
        <v>41820</v>
      </c>
      <c r="K860" s="56">
        <v>0</v>
      </c>
      <c r="L860" s="56">
        <v>0</v>
      </c>
      <c r="M860" s="56">
        <v>0</v>
      </c>
    </row>
    <row r="861" spans="1:13" x14ac:dyDescent="0.3">
      <c r="A861" s="56">
        <v>599765</v>
      </c>
      <c r="B861" s="56" t="s">
        <v>634</v>
      </c>
      <c r="C861" s="56" t="s">
        <v>110</v>
      </c>
      <c r="D861" s="56">
        <v>1</v>
      </c>
      <c r="E861" s="56" t="s">
        <v>552</v>
      </c>
      <c r="F861" s="56" t="s">
        <v>253</v>
      </c>
      <c r="G861" s="56">
        <v>120</v>
      </c>
      <c r="H861" s="56" t="s">
        <v>126</v>
      </c>
      <c r="I861" s="56">
        <v>125</v>
      </c>
      <c r="J861" s="1">
        <v>42004</v>
      </c>
      <c r="K861" s="56">
        <v>0</v>
      </c>
      <c r="L861" s="56">
        <v>0</v>
      </c>
      <c r="M861" s="56">
        <v>0</v>
      </c>
    </row>
    <row r="862" spans="1:13" x14ac:dyDescent="0.3">
      <c r="A862" s="56">
        <v>599765</v>
      </c>
      <c r="B862" s="56" t="s">
        <v>634</v>
      </c>
      <c r="C862" s="56" t="s">
        <v>110</v>
      </c>
      <c r="D862" s="56">
        <v>1</v>
      </c>
      <c r="E862" s="56" t="s">
        <v>552</v>
      </c>
      <c r="F862" s="56" t="s">
        <v>253</v>
      </c>
      <c r="G862" s="56">
        <v>121</v>
      </c>
      <c r="H862" s="56" t="s">
        <v>127</v>
      </c>
      <c r="I862" s="56">
        <v>125</v>
      </c>
      <c r="J862" s="1">
        <v>42185</v>
      </c>
      <c r="K862" s="56">
        <v>0</v>
      </c>
      <c r="L862" s="56">
        <v>0</v>
      </c>
      <c r="M862" s="56">
        <v>0</v>
      </c>
    </row>
    <row r="863" spans="1:13" x14ac:dyDescent="0.3">
      <c r="A863" s="56">
        <v>599765</v>
      </c>
      <c r="B863" s="56" t="s">
        <v>634</v>
      </c>
      <c r="C863" s="56" t="s">
        <v>110</v>
      </c>
      <c r="D863" s="56">
        <v>1</v>
      </c>
      <c r="E863" s="56" t="s">
        <v>552</v>
      </c>
      <c r="F863" s="56" t="s">
        <v>253</v>
      </c>
      <c r="G863" s="56">
        <v>122</v>
      </c>
      <c r="H863" s="56" t="s">
        <v>128</v>
      </c>
      <c r="I863" s="56">
        <v>125</v>
      </c>
      <c r="J863" s="1">
        <v>42369</v>
      </c>
      <c r="K863" s="56">
        <v>1</v>
      </c>
      <c r="L863" s="56">
        <v>1</v>
      </c>
      <c r="M863" s="56">
        <v>0</v>
      </c>
    </row>
    <row r="864" spans="1:13" x14ac:dyDescent="0.3">
      <c r="A864" s="56">
        <v>599765</v>
      </c>
      <c r="B864" s="56" t="s">
        <v>634</v>
      </c>
      <c r="C864" s="56" t="s">
        <v>110</v>
      </c>
      <c r="D864" s="56">
        <v>1</v>
      </c>
      <c r="E864" s="56" t="s">
        <v>552</v>
      </c>
      <c r="F864" s="56" t="s">
        <v>253</v>
      </c>
      <c r="G864" s="56">
        <v>123</v>
      </c>
      <c r="H864" s="56" t="s">
        <v>129</v>
      </c>
      <c r="I864" s="56">
        <v>125</v>
      </c>
      <c r="J864" s="1">
        <v>42551</v>
      </c>
      <c r="K864" s="56">
        <v>0</v>
      </c>
      <c r="L864" s="56">
        <v>0</v>
      </c>
      <c r="M864" s="56">
        <v>0</v>
      </c>
    </row>
    <row r="865" spans="1:13" x14ac:dyDescent="0.3">
      <c r="A865" s="56">
        <v>599765</v>
      </c>
      <c r="B865" s="56" t="s">
        <v>634</v>
      </c>
      <c r="C865" s="56" t="s">
        <v>110</v>
      </c>
      <c r="D865" s="56">
        <v>1</v>
      </c>
      <c r="E865" s="56" t="s">
        <v>552</v>
      </c>
      <c r="F865" s="56" t="s">
        <v>253</v>
      </c>
      <c r="G865" s="56">
        <v>124</v>
      </c>
      <c r="H865" s="56" t="s">
        <v>130</v>
      </c>
      <c r="I865" s="56">
        <v>125</v>
      </c>
      <c r="J865" s="1">
        <v>42735</v>
      </c>
      <c r="K865" s="56">
        <v>2</v>
      </c>
      <c r="L865" s="56">
        <v>0</v>
      </c>
      <c r="M865" s="56">
        <v>0</v>
      </c>
    </row>
    <row r="866" spans="1:13" x14ac:dyDescent="0.3">
      <c r="A866" s="56">
        <v>599765</v>
      </c>
      <c r="B866" s="56" t="s">
        <v>634</v>
      </c>
      <c r="C866" s="56" t="s">
        <v>110</v>
      </c>
      <c r="D866" s="56">
        <v>1</v>
      </c>
      <c r="E866" s="56" t="s">
        <v>552</v>
      </c>
      <c r="F866" s="56" t="s">
        <v>255</v>
      </c>
      <c r="G866" s="56">
        <v>118</v>
      </c>
      <c r="H866" s="56" t="s">
        <v>124</v>
      </c>
      <c r="I866" s="56">
        <v>125</v>
      </c>
      <c r="J866" s="1">
        <v>41639</v>
      </c>
      <c r="K866" s="56">
        <v>0</v>
      </c>
      <c r="L866" s="56">
        <v>545536</v>
      </c>
      <c r="M866" s="56">
        <v>23770636</v>
      </c>
    </row>
    <row r="867" spans="1:13" x14ac:dyDescent="0.3">
      <c r="A867" s="56">
        <v>599765</v>
      </c>
      <c r="B867" s="56" t="s">
        <v>634</v>
      </c>
      <c r="C867" s="56" t="s">
        <v>110</v>
      </c>
      <c r="D867" s="56">
        <v>1</v>
      </c>
      <c r="E867" s="56" t="s">
        <v>552</v>
      </c>
      <c r="F867" s="56" t="s">
        <v>255</v>
      </c>
      <c r="G867" s="56">
        <v>119</v>
      </c>
      <c r="H867" s="56" t="s">
        <v>125</v>
      </c>
      <c r="I867" s="56">
        <v>125</v>
      </c>
      <c r="J867" s="1">
        <v>41820</v>
      </c>
      <c r="K867" s="56">
        <v>337425</v>
      </c>
      <c r="L867" s="56">
        <v>2310251</v>
      </c>
      <c r="M867" s="56">
        <v>0</v>
      </c>
    </row>
    <row r="868" spans="1:13" x14ac:dyDescent="0.3">
      <c r="A868" s="56">
        <v>599765</v>
      </c>
      <c r="B868" s="56" t="s">
        <v>634</v>
      </c>
      <c r="C868" s="56" t="s">
        <v>110</v>
      </c>
      <c r="D868" s="56">
        <v>1</v>
      </c>
      <c r="E868" s="56" t="s">
        <v>552</v>
      </c>
      <c r="F868" s="56" t="s">
        <v>255</v>
      </c>
      <c r="G868" s="56">
        <v>120</v>
      </c>
      <c r="H868" s="56" t="s">
        <v>126</v>
      </c>
      <c r="I868" s="56">
        <v>125</v>
      </c>
      <c r="J868" s="1">
        <v>42004</v>
      </c>
      <c r="K868" s="56">
        <v>6363491</v>
      </c>
      <c r="L868" s="56">
        <v>3407577</v>
      </c>
      <c r="M868" s="56">
        <v>0</v>
      </c>
    </row>
    <row r="869" spans="1:13" x14ac:dyDescent="0.3">
      <c r="A869" s="56">
        <v>599765</v>
      </c>
      <c r="B869" s="56" t="s">
        <v>634</v>
      </c>
      <c r="C869" s="56" t="s">
        <v>110</v>
      </c>
      <c r="D869" s="56">
        <v>1</v>
      </c>
      <c r="E869" s="56" t="s">
        <v>552</v>
      </c>
      <c r="F869" s="56" t="s">
        <v>255</v>
      </c>
      <c r="G869" s="56">
        <v>121</v>
      </c>
      <c r="H869" s="56" t="s">
        <v>127</v>
      </c>
      <c r="I869" s="56">
        <v>125</v>
      </c>
      <c r="J869" s="1">
        <v>42185</v>
      </c>
      <c r="K869" s="56">
        <v>4878848</v>
      </c>
      <c r="L869" s="56">
        <v>4966000</v>
      </c>
      <c r="M869" s="56">
        <v>0</v>
      </c>
    </row>
    <row r="870" spans="1:13" x14ac:dyDescent="0.3">
      <c r="A870" s="56">
        <v>599765</v>
      </c>
      <c r="B870" s="56" t="s">
        <v>634</v>
      </c>
      <c r="C870" s="56" t="s">
        <v>110</v>
      </c>
      <c r="D870" s="56">
        <v>1</v>
      </c>
      <c r="E870" s="56" t="s">
        <v>552</v>
      </c>
      <c r="F870" s="56" t="s">
        <v>255</v>
      </c>
      <c r="G870" s="56">
        <v>122</v>
      </c>
      <c r="H870" s="56" t="s">
        <v>128</v>
      </c>
      <c r="I870" s="56">
        <v>125</v>
      </c>
      <c r="J870" s="1">
        <v>42369</v>
      </c>
      <c r="K870" s="56">
        <v>3377958</v>
      </c>
      <c r="L870" s="56">
        <v>4544935</v>
      </c>
      <c r="M870" s="56">
        <v>0</v>
      </c>
    </row>
    <row r="871" spans="1:13" x14ac:dyDescent="0.3">
      <c r="A871" s="56">
        <v>599765</v>
      </c>
      <c r="B871" s="56" t="s">
        <v>634</v>
      </c>
      <c r="C871" s="56" t="s">
        <v>110</v>
      </c>
      <c r="D871" s="56">
        <v>1</v>
      </c>
      <c r="E871" s="56" t="s">
        <v>552</v>
      </c>
      <c r="F871" s="56" t="s">
        <v>255</v>
      </c>
      <c r="G871" s="56">
        <v>123</v>
      </c>
      <c r="H871" s="56" t="s">
        <v>129</v>
      </c>
      <c r="I871" s="56">
        <v>125</v>
      </c>
      <c r="J871" s="1">
        <v>42551</v>
      </c>
      <c r="K871" s="56">
        <v>10834727</v>
      </c>
      <c r="L871" s="56">
        <v>6677065</v>
      </c>
      <c r="M871" s="56">
        <v>0</v>
      </c>
    </row>
    <row r="872" spans="1:13" x14ac:dyDescent="0.3">
      <c r="A872" s="56">
        <v>599765</v>
      </c>
      <c r="B872" s="56" t="s">
        <v>634</v>
      </c>
      <c r="C872" s="56" t="s">
        <v>110</v>
      </c>
      <c r="D872" s="56">
        <v>1</v>
      </c>
      <c r="E872" s="56" t="s">
        <v>552</v>
      </c>
      <c r="F872" s="56" t="s">
        <v>255</v>
      </c>
      <c r="G872" s="56">
        <v>124</v>
      </c>
      <c r="H872" s="56" t="s">
        <v>130</v>
      </c>
      <c r="I872" s="56">
        <v>125</v>
      </c>
      <c r="J872" s="1">
        <v>42735</v>
      </c>
      <c r="K872" s="56">
        <v>13133398</v>
      </c>
      <c r="L872" s="56">
        <v>5679884</v>
      </c>
      <c r="M872" s="56">
        <v>0</v>
      </c>
    </row>
    <row r="873" spans="1:13" x14ac:dyDescent="0.3">
      <c r="A873" s="56">
        <v>599765</v>
      </c>
      <c r="B873" s="56" t="s">
        <v>634</v>
      </c>
      <c r="C873" s="56" t="s">
        <v>110</v>
      </c>
      <c r="D873" s="56">
        <v>1</v>
      </c>
      <c r="E873" s="56" t="s">
        <v>552</v>
      </c>
      <c r="F873" s="56" t="s">
        <v>657</v>
      </c>
      <c r="G873" s="56">
        <v>118</v>
      </c>
      <c r="H873" s="56" t="s">
        <v>124</v>
      </c>
      <c r="I873" s="56">
        <v>125</v>
      </c>
      <c r="J873" s="1">
        <v>41639</v>
      </c>
      <c r="K873" s="56">
        <v>0</v>
      </c>
      <c r="L873" s="56">
        <v>57633451</v>
      </c>
      <c r="M873" s="56">
        <v>56278270</v>
      </c>
    </row>
    <row r="874" spans="1:13" x14ac:dyDescent="0.3">
      <c r="A874" s="56">
        <v>599765</v>
      </c>
      <c r="B874" s="56" t="s">
        <v>634</v>
      </c>
      <c r="C874" s="56" t="s">
        <v>110</v>
      </c>
      <c r="D874" s="56">
        <v>1</v>
      </c>
      <c r="E874" s="56" t="s">
        <v>552</v>
      </c>
      <c r="F874" s="56" t="s">
        <v>657</v>
      </c>
      <c r="G874" s="56">
        <v>119</v>
      </c>
      <c r="H874" s="56" t="s">
        <v>125</v>
      </c>
      <c r="I874" s="56">
        <v>125</v>
      </c>
      <c r="J874" s="1">
        <v>41820</v>
      </c>
      <c r="K874" s="56">
        <v>59880524</v>
      </c>
      <c r="L874" s="56">
        <v>63388455</v>
      </c>
      <c r="M874" s="56">
        <v>0</v>
      </c>
    </row>
    <row r="875" spans="1:13" x14ac:dyDescent="0.3">
      <c r="A875" s="56">
        <v>599765</v>
      </c>
      <c r="B875" s="56" t="s">
        <v>634</v>
      </c>
      <c r="C875" s="56" t="s">
        <v>110</v>
      </c>
      <c r="D875" s="56">
        <v>1</v>
      </c>
      <c r="E875" s="56" t="s">
        <v>552</v>
      </c>
      <c r="F875" s="56" t="s">
        <v>657</v>
      </c>
      <c r="G875" s="56">
        <v>120</v>
      </c>
      <c r="H875" s="56" t="s">
        <v>126</v>
      </c>
      <c r="I875" s="56">
        <v>125</v>
      </c>
      <c r="J875" s="1">
        <v>42004</v>
      </c>
      <c r="K875" s="56">
        <v>84047900</v>
      </c>
      <c r="L875" s="56">
        <v>69184000</v>
      </c>
      <c r="M875" s="56">
        <v>0</v>
      </c>
    </row>
    <row r="876" spans="1:13" x14ac:dyDescent="0.3">
      <c r="A876" s="56">
        <v>599765</v>
      </c>
      <c r="B876" s="56" t="s">
        <v>634</v>
      </c>
      <c r="C876" s="56" t="s">
        <v>110</v>
      </c>
      <c r="D876" s="56">
        <v>1</v>
      </c>
      <c r="E876" s="56" t="s">
        <v>552</v>
      </c>
      <c r="F876" s="56" t="s">
        <v>657</v>
      </c>
      <c r="G876" s="56">
        <v>121</v>
      </c>
      <c r="H876" s="56" t="s">
        <v>127</v>
      </c>
      <c r="I876" s="56">
        <v>125</v>
      </c>
      <c r="J876" s="1">
        <v>42185</v>
      </c>
      <c r="K876" s="56">
        <v>85649262</v>
      </c>
      <c r="L876" s="56">
        <v>75582000</v>
      </c>
      <c r="M876" s="56">
        <v>0</v>
      </c>
    </row>
    <row r="877" spans="1:13" x14ac:dyDescent="0.3">
      <c r="A877" s="56">
        <v>599765</v>
      </c>
      <c r="B877" s="56" t="s">
        <v>634</v>
      </c>
      <c r="C877" s="56" t="s">
        <v>110</v>
      </c>
      <c r="D877" s="56">
        <v>1</v>
      </c>
      <c r="E877" s="56" t="s">
        <v>552</v>
      </c>
      <c r="F877" s="56" t="s">
        <v>657</v>
      </c>
      <c r="G877" s="56">
        <v>122</v>
      </c>
      <c r="H877" s="56" t="s">
        <v>128</v>
      </c>
      <c r="I877" s="56">
        <v>125</v>
      </c>
      <c r="J877" s="1">
        <v>42369</v>
      </c>
      <c r="K877" s="56">
        <v>95977902</v>
      </c>
      <c r="L877" s="56">
        <v>95214000</v>
      </c>
      <c r="M877" s="56">
        <v>0</v>
      </c>
    </row>
    <row r="878" spans="1:13" x14ac:dyDescent="0.3">
      <c r="A878" s="56">
        <v>599765</v>
      </c>
      <c r="B878" s="56" t="s">
        <v>634</v>
      </c>
      <c r="C878" s="56" t="s">
        <v>110</v>
      </c>
      <c r="D878" s="56">
        <v>1</v>
      </c>
      <c r="E878" s="56" t="s">
        <v>552</v>
      </c>
      <c r="F878" s="56" t="s">
        <v>657</v>
      </c>
      <c r="G878" s="56">
        <v>123</v>
      </c>
      <c r="H878" s="56" t="s">
        <v>129</v>
      </c>
      <c r="I878" s="56">
        <v>125</v>
      </c>
      <c r="J878" s="1">
        <v>42551</v>
      </c>
      <c r="K878" s="56">
        <v>93768308</v>
      </c>
      <c r="L878" s="56">
        <v>100276000</v>
      </c>
      <c r="M878" s="56">
        <v>0</v>
      </c>
    </row>
    <row r="879" spans="1:13" x14ac:dyDescent="0.3">
      <c r="A879" s="56">
        <v>599765</v>
      </c>
      <c r="B879" s="56" t="s">
        <v>634</v>
      </c>
      <c r="C879" s="56" t="s">
        <v>110</v>
      </c>
      <c r="D879" s="56">
        <v>1</v>
      </c>
      <c r="E879" s="56" t="s">
        <v>552</v>
      </c>
      <c r="F879" s="56" t="s">
        <v>657</v>
      </c>
      <c r="G879" s="56">
        <v>124</v>
      </c>
      <c r="H879" s="56" t="s">
        <v>130</v>
      </c>
      <c r="I879" s="56">
        <v>125</v>
      </c>
      <c r="J879" s="1">
        <v>42735</v>
      </c>
      <c r="K879" s="56">
        <v>131316304</v>
      </c>
      <c r="L879" s="56">
        <v>126087000</v>
      </c>
      <c r="M879" s="56">
        <v>0</v>
      </c>
    </row>
    <row r="880" spans="1:13" x14ac:dyDescent="0.3">
      <c r="A880" s="56">
        <v>599800</v>
      </c>
      <c r="B880" s="56" t="s">
        <v>668</v>
      </c>
      <c r="C880" s="56" t="s">
        <v>110</v>
      </c>
      <c r="D880" s="56">
        <v>0</v>
      </c>
      <c r="E880" s="56" t="s">
        <v>676</v>
      </c>
      <c r="F880" s="56" t="s">
        <v>680</v>
      </c>
      <c r="G880" s="56">
        <v>121</v>
      </c>
      <c r="H880" s="56" t="s">
        <v>127</v>
      </c>
      <c r="I880" s="56">
        <v>125</v>
      </c>
      <c r="J880" s="1">
        <v>42124</v>
      </c>
      <c r="K880" s="56">
        <v>0</v>
      </c>
      <c r="L880" s="56">
        <v>0</v>
      </c>
      <c r="M880" s="56">
        <v>0</v>
      </c>
    </row>
    <row r="881" spans="1:13" x14ac:dyDescent="0.3">
      <c r="A881" s="56">
        <v>599800</v>
      </c>
      <c r="B881" s="56" t="s">
        <v>668</v>
      </c>
      <c r="C881" s="56" t="s">
        <v>110</v>
      </c>
      <c r="D881" s="56">
        <v>0</v>
      </c>
      <c r="E881" s="56" t="s">
        <v>676</v>
      </c>
      <c r="F881" s="56" t="s">
        <v>680</v>
      </c>
      <c r="G881" s="56">
        <v>122</v>
      </c>
      <c r="H881" s="56" t="s">
        <v>128</v>
      </c>
      <c r="I881" s="56">
        <v>125</v>
      </c>
      <c r="J881" s="1">
        <v>42369</v>
      </c>
      <c r="K881" s="56">
        <v>7455</v>
      </c>
      <c r="L881" s="56">
        <v>14909</v>
      </c>
      <c r="M881" s="56">
        <v>0</v>
      </c>
    </row>
    <row r="882" spans="1:13" x14ac:dyDescent="0.3">
      <c r="A882" s="56">
        <v>599800</v>
      </c>
      <c r="B882" s="56" t="s">
        <v>668</v>
      </c>
      <c r="C882" s="56" t="s">
        <v>110</v>
      </c>
      <c r="D882" s="56">
        <v>0</v>
      </c>
      <c r="E882" s="56" t="s">
        <v>676</v>
      </c>
      <c r="F882" s="56" t="s">
        <v>680</v>
      </c>
      <c r="G882" s="56">
        <v>123</v>
      </c>
      <c r="H882" s="56" t="s">
        <v>129</v>
      </c>
      <c r="I882" s="56">
        <v>125</v>
      </c>
      <c r="J882" s="1">
        <v>42551</v>
      </c>
      <c r="K882" s="56">
        <v>14062</v>
      </c>
      <c r="L882" s="56">
        <v>0</v>
      </c>
      <c r="M882" s="56">
        <v>0</v>
      </c>
    </row>
    <row r="883" spans="1:13" x14ac:dyDescent="0.3">
      <c r="A883" s="56">
        <v>599800</v>
      </c>
      <c r="B883" s="56" t="s">
        <v>668</v>
      </c>
      <c r="C883" s="56" t="s">
        <v>110</v>
      </c>
      <c r="D883" s="56">
        <v>0</v>
      </c>
      <c r="E883" s="56" t="s">
        <v>676</v>
      </c>
      <c r="F883" s="56" t="s">
        <v>680</v>
      </c>
      <c r="G883" s="56">
        <v>124</v>
      </c>
      <c r="H883" s="56" t="s">
        <v>130</v>
      </c>
      <c r="I883" s="56">
        <v>125</v>
      </c>
      <c r="J883" s="1">
        <v>42735</v>
      </c>
      <c r="K883" s="56">
        <v>10398</v>
      </c>
      <c r="L883" s="56">
        <v>23688</v>
      </c>
      <c r="M883" s="56">
        <v>0</v>
      </c>
    </row>
    <row r="884" spans="1:13" x14ac:dyDescent="0.3">
      <c r="A884" s="56">
        <v>599800</v>
      </c>
      <c r="B884" s="56" t="s">
        <v>668</v>
      </c>
      <c r="C884" s="56" t="s">
        <v>110</v>
      </c>
      <c r="D884" s="56">
        <v>0</v>
      </c>
      <c r="E884" s="56" t="s">
        <v>676</v>
      </c>
      <c r="F884" s="56" t="s">
        <v>680</v>
      </c>
      <c r="G884" s="56">
        <v>126</v>
      </c>
      <c r="H884" s="56" t="s">
        <v>852</v>
      </c>
      <c r="I884" s="56">
        <v>125</v>
      </c>
      <c r="J884" s="1">
        <v>43100</v>
      </c>
      <c r="K884" s="56">
        <v>0</v>
      </c>
      <c r="L884" s="56">
        <v>46478</v>
      </c>
      <c r="M884" s="56">
        <v>0</v>
      </c>
    </row>
    <row r="885" spans="1:13" x14ac:dyDescent="0.3">
      <c r="A885" s="56">
        <v>599800</v>
      </c>
      <c r="B885" s="56" t="s">
        <v>668</v>
      </c>
      <c r="C885" s="56" t="s">
        <v>110</v>
      </c>
      <c r="D885" s="56">
        <v>0</v>
      </c>
      <c r="E885" s="56" t="s">
        <v>676</v>
      </c>
      <c r="F885" s="56" t="s">
        <v>680</v>
      </c>
      <c r="G885" s="56">
        <v>128</v>
      </c>
      <c r="H885" s="56" t="s">
        <v>853</v>
      </c>
      <c r="I885" s="56">
        <v>125</v>
      </c>
      <c r="J885" s="1">
        <v>43465</v>
      </c>
      <c r="K885" s="56">
        <v>0</v>
      </c>
      <c r="L885" s="56">
        <v>89369</v>
      </c>
      <c r="M885" s="56">
        <v>0</v>
      </c>
    </row>
    <row r="886" spans="1:13" x14ac:dyDescent="0.3">
      <c r="A886" s="56">
        <v>599800</v>
      </c>
      <c r="B886" s="56" t="s">
        <v>668</v>
      </c>
      <c r="C886" s="56" t="s">
        <v>110</v>
      </c>
      <c r="D886" s="56">
        <v>0</v>
      </c>
      <c r="E886" s="56" t="s">
        <v>676</v>
      </c>
      <c r="F886" s="56" t="s">
        <v>677</v>
      </c>
      <c r="G886" s="56">
        <v>121</v>
      </c>
      <c r="H886" s="56" t="s">
        <v>127</v>
      </c>
      <c r="I886" s="56">
        <v>125</v>
      </c>
      <c r="J886" s="1">
        <v>42124</v>
      </c>
      <c r="K886" s="56">
        <v>0</v>
      </c>
      <c r="L886" s="56">
        <v>0</v>
      </c>
      <c r="M886" s="56">
        <v>3053830</v>
      </c>
    </row>
    <row r="887" spans="1:13" x14ac:dyDescent="0.3">
      <c r="A887" s="56">
        <v>599800</v>
      </c>
      <c r="B887" s="56" t="s">
        <v>668</v>
      </c>
      <c r="C887" s="56" t="s">
        <v>110</v>
      </c>
      <c r="D887" s="56">
        <v>0</v>
      </c>
      <c r="E887" s="56" t="s">
        <v>676</v>
      </c>
      <c r="F887" s="56" t="s">
        <v>677</v>
      </c>
      <c r="G887" s="56">
        <v>122</v>
      </c>
      <c r="H887" s="56" t="s">
        <v>128</v>
      </c>
      <c r="I887" s="56">
        <v>125</v>
      </c>
      <c r="J887" s="1">
        <v>42369</v>
      </c>
      <c r="K887" s="56">
        <v>2249779</v>
      </c>
      <c r="L887" s="56">
        <v>3434400</v>
      </c>
      <c r="M887" s="56">
        <v>0</v>
      </c>
    </row>
    <row r="888" spans="1:13" x14ac:dyDescent="0.3">
      <c r="A888" s="56">
        <v>599800</v>
      </c>
      <c r="B888" s="56" t="s">
        <v>668</v>
      </c>
      <c r="C888" s="56" t="s">
        <v>110</v>
      </c>
      <c r="D888" s="56">
        <v>0</v>
      </c>
      <c r="E888" s="56" t="s">
        <v>676</v>
      </c>
      <c r="F888" s="56" t="s">
        <v>677</v>
      </c>
      <c r="G888" s="56">
        <v>123</v>
      </c>
      <c r="H888" s="56" t="s">
        <v>129</v>
      </c>
      <c r="I888" s="56">
        <v>125</v>
      </c>
      <c r="J888" s="1">
        <v>42551</v>
      </c>
      <c r="K888" s="56">
        <v>2745875</v>
      </c>
      <c r="L888" s="56">
        <v>0</v>
      </c>
      <c r="M888" s="56">
        <v>0</v>
      </c>
    </row>
    <row r="889" spans="1:13" x14ac:dyDescent="0.3">
      <c r="A889" s="56">
        <v>599800</v>
      </c>
      <c r="B889" s="56" t="s">
        <v>668</v>
      </c>
      <c r="C889" s="56" t="s">
        <v>110</v>
      </c>
      <c r="D889" s="56">
        <v>0</v>
      </c>
      <c r="E889" s="56" t="s">
        <v>676</v>
      </c>
      <c r="F889" s="56" t="s">
        <v>677</v>
      </c>
      <c r="G889" s="56">
        <v>124</v>
      </c>
      <c r="H889" s="56" t="s">
        <v>130</v>
      </c>
      <c r="I889" s="56">
        <v>125</v>
      </c>
      <c r="J889" s="1">
        <v>42735</v>
      </c>
      <c r="K889" s="56">
        <v>0</v>
      </c>
      <c r="L889" s="56">
        <v>6470982</v>
      </c>
      <c r="M889" s="56">
        <v>0</v>
      </c>
    </row>
    <row r="890" spans="1:13" x14ac:dyDescent="0.3">
      <c r="A890" s="56">
        <v>599800</v>
      </c>
      <c r="B890" s="56" t="s">
        <v>668</v>
      </c>
      <c r="C890" s="56" t="s">
        <v>110</v>
      </c>
      <c r="D890" s="56">
        <v>0</v>
      </c>
      <c r="E890" s="56" t="s">
        <v>676</v>
      </c>
      <c r="F890" s="56" t="s">
        <v>677</v>
      </c>
      <c r="G890" s="56">
        <v>126</v>
      </c>
      <c r="H890" s="56" t="s">
        <v>852</v>
      </c>
      <c r="I890" s="56">
        <v>125</v>
      </c>
      <c r="J890" s="1">
        <v>43100</v>
      </c>
      <c r="K890" s="56">
        <v>0</v>
      </c>
      <c r="L890" s="56">
        <v>13880700</v>
      </c>
      <c r="M890" s="56">
        <v>0</v>
      </c>
    </row>
    <row r="891" spans="1:13" x14ac:dyDescent="0.3">
      <c r="A891" s="56">
        <v>599800</v>
      </c>
      <c r="B891" s="56" t="s">
        <v>668</v>
      </c>
      <c r="C891" s="56" t="s">
        <v>110</v>
      </c>
      <c r="D891" s="56">
        <v>0</v>
      </c>
      <c r="E891" s="56" t="s">
        <v>676</v>
      </c>
      <c r="F891" s="56" t="s">
        <v>677</v>
      </c>
      <c r="G891" s="56">
        <v>128</v>
      </c>
      <c r="H891" s="56" t="s">
        <v>853</v>
      </c>
      <c r="I891" s="56">
        <v>125</v>
      </c>
      <c r="J891" s="1">
        <v>43465</v>
      </c>
      <c r="K891" s="56">
        <v>0</v>
      </c>
      <c r="L891" s="56">
        <v>25045362</v>
      </c>
      <c r="M891" s="56">
        <v>0</v>
      </c>
    </row>
    <row r="892" spans="1:13" x14ac:dyDescent="0.3">
      <c r="A892" s="56">
        <v>599800</v>
      </c>
      <c r="B892" s="56" t="s">
        <v>668</v>
      </c>
      <c r="C892" s="56" t="s">
        <v>105</v>
      </c>
      <c r="D892" s="56">
        <v>1</v>
      </c>
      <c r="E892" s="56" t="s">
        <v>194</v>
      </c>
      <c r="F892" s="56" t="s">
        <v>682</v>
      </c>
      <c r="G892" s="56">
        <v>120</v>
      </c>
      <c r="H892" s="56" t="s">
        <v>126</v>
      </c>
      <c r="I892" s="56">
        <v>125</v>
      </c>
      <c r="J892" s="1">
        <v>42004</v>
      </c>
      <c r="K892" s="56">
        <v>0</v>
      </c>
      <c r="L892" s="56">
        <v>0</v>
      </c>
      <c r="M892" s="56">
        <v>17</v>
      </c>
    </row>
    <row r="893" spans="1:13" x14ac:dyDescent="0.3">
      <c r="A893" s="56">
        <v>599800</v>
      </c>
      <c r="B893" s="56" t="s">
        <v>668</v>
      </c>
      <c r="C893" s="56" t="s">
        <v>105</v>
      </c>
      <c r="D893" s="56">
        <v>1</v>
      </c>
      <c r="E893" s="56" t="s">
        <v>194</v>
      </c>
      <c r="F893" s="56" t="s">
        <v>682</v>
      </c>
      <c r="G893" s="56">
        <v>121</v>
      </c>
      <c r="H893" s="56" t="s">
        <v>127</v>
      </c>
      <c r="I893" s="56">
        <v>125</v>
      </c>
      <c r="J893" s="1">
        <v>42185</v>
      </c>
      <c r="K893" s="56">
        <v>4</v>
      </c>
      <c r="L893" s="56">
        <v>0</v>
      </c>
      <c r="M893" s="56">
        <v>0</v>
      </c>
    </row>
    <row r="894" spans="1:13" x14ac:dyDescent="0.3">
      <c r="A894" s="56">
        <v>599800</v>
      </c>
      <c r="B894" s="56" t="s">
        <v>668</v>
      </c>
      <c r="C894" s="56" t="s">
        <v>105</v>
      </c>
      <c r="D894" s="56">
        <v>1</v>
      </c>
      <c r="E894" s="56" t="s">
        <v>194</v>
      </c>
      <c r="F894" s="56" t="s">
        <v>682</v>
      </c>
      <c r="G894" s="56">
        <v>122</v>
      </c>
      <c r="H894" s="56" t="s">
        <v>128</v>
      </c>
      <c r="I894" s="56">
        <v>125</v>
      </c>
      <c r="J894" s="1">
        <v>42369</v>
      </c>
      <c r="K894" s="56">
        <v>0</v>
      </c>
      <c r="L894" s="56">
        <v>17</v>
      </c>
      <c r="M894" s="56">
        <v>0</v>
      </c>
    </row>
    <row r="895" spans="1:13" x14ac:dyDescent="0.3">
      <c r="A895" s="56">
        <v>599800</v>
      </c>
      <c r="B895" s="56" t="s">
        <v>668</v>
      </c>
      <c r="C895" s="56" t="s">
        <v>105</v>
      </c>
      <c r="D895" s="56">
        <v>1</v>
      </c>
      <c r="E895" s="56" t="s">
        <v>194</v>
      </c>
      <c r="F895" s="56" t="s">
        <v>682</v>
      </c>
      <c r="G895" s="56">
        <v>123</v>
      </c>
      <c r="H895" s="56" t="s">
        <v>129</v>
      </c>
      <c r="I895" s="56">
        <v>125</v>
      </c>
      <c r="J895" s="1">
        <v>42551</v>
      </c>
      <c r="K895" s="56">
        <v>10.47</v>
      </c>
      <c r="L895" s="56">
        <v>0</v>
      </c>
      <c r="M895" s="56">
        <v>0</v>
      </c>
    </row>
    <row r="896" spans="1:13" x14ac:dyDescent="0.3">
      <c r="A896" s="56">
        <v>599800</v>
      </c>
      <c r="B896" s="56" t="s">
        <v>668</v>
      </c>
      <c r="C896" s="56" t="s">
        <v>105</v>
      </c>
      <c r="D896" s="56">
        <v>1</v>
      </c>
      <c r="E896" s="56" t="s">
        <v>194</v>
      </c>
      <c r="F896" s="56" t="s">
        <v>682</v>
      </c>
      <c r="G896" s="56">
        <v>124</v>
      </c>
      <c r="H896" s="56" t="s">
        <v>130</v>
      </c>
      <c r="I896" s="56">
        <v>125</v>
      </c>
      <c r="J896" s="1">
        <v>42735</v>
      </c>
      <c r="K896" s="56">
        <v>19.5</v>
      </c>
      <c r="L896" s="56">
        <v>16.5</v>
      </c>
      <c r="M896" s="56">
        <v>0</v>
      </c>
    </row>
    <row r="897" spans="1:13" x14ac:dyDescent="0.3">
      <c r="A897" s="56">
        <v>599800</v>
      </c>
      <c r="B897" s="56" t="s">
        <v>668</v>
      </c>
      <c r="C897" s="56" t="s">
        <v>105</v>
      </c>
      <c r="D897" s="56">
        <v>1</v>
      </c>
      <c r="E897" s="56" t="s">
        <v>194</v>
      </c>
      <c r="F897" s="56" t="s">
        <v>682</v>
      </c>
      <c r="G897" s="56">
        <v>126</v>
      </c>
      <c r="H897" s="56" t="s">
        <v>852</v>
      </c>
      <c r="I897" s="56">
        <v>125</v>
      </c>
      <c r="J897" s="1">
        <v>43100</v>
      </c>
      <c r="K897" s="56">
        <v>0</v>
      </c>
      <c r="L897" s="56">
        <v>16</v>
      </c>
      <c r="M897" s="56">
        <v>0</v>
      </c>
    </row>
    <row r="898" spans="1:13" x14ac:dyDescent="0.3">
      <c r="A898" s="56">
        <v>599800</v>
      </c>
      <c r="B898" s="56" t="s">
        <v>668</v>
      </c>
      <c r="C898" s="56" t="s">
        <v>105</v>
      </c>
      <c r="D898" s="56">
        <v>1</v>
      </c>
      <c r="E898" s="56" t="s">
        <v>194</v>
      </c>
      <c r="F898" s="56" t="s">
        <v>682</v>
      </c>
      <c r="G898" s="56">
        <v>128</v>
      </c>
      <c r="H898" s="56" t="s">
        <v>853</v>
      </c>
      <c r="I898" s="56">
        <v>125</v>
      </c>
      <c r="J898" s="1">
        <v>43465</v>
      </c>
      <c r="K898" s="56">
        <v>0</v>
      </c>
      <c r="L898" s="56">
        <v>15</v>
      </c>
      <c r="M898" s="56">
        <v>0</v>
      </c>
    </row>
    <row r="899" spans="1:13" x14ac:dyDescent="0.3">
      <c r="A899" s="56">
        <v>599800</v>
      </c>
      <c r="B899" s="56" t="s">
        <v>668</v>
      </c>
      <c r="C899" s="56" t="s">
        <v>188</v>
      </c>
      <c r="D899" s="56">
        <v>0</v>
      </c>
      <c r="E899" s="56" t="s">
        <v>672</v>
      </c>
      <c r="F899" s="56" t="s">
        <v>708</v>
      </c>
      <c r="G899" s="56">
        <v>121</v>
      </c>
      <c r="H899" s="56" t="s">
        <v>127</v>
      </c>
      <c r="I899" s="56">
        <v>125</v>
      </c>
      <c r="J899" s="1">
        <v>42185</v>
      </c>
      <c r="K899" s="56">
        <v>0</v>
      </c>
      <c r="L899" s="56">
        <v>0</v>
      </c>
      <c r="M899" s="56">
        <v>0</v>
      </c>
    </row>
    <row r="900" spans="1:13" x14ac:dyDescent="0.3">
      <c r="A900" s="56">
        <v>599800</v>
      </c>
      <c r="B900" s="56" t="s">
        <v>668</v>
      </c>
      <c r="C900" s="56" t="s">
        <v>188</v>
      </c>
      <c r="D900" s="56">
        <v>0</v>
      </c>
      <c r="E900" s="56" t="s">
        <v>672</v>
      </c>
      <c r="F900" s="56" t="s">
        <v>708</v>
      </c>
      <c r="G900" s="56">
        <v>122</v>
      </c>
      <c r="H900" s="56" t="s">
        <v>128</v>
      </c>
      <c r="I900" s="56">
        <v>125</v>
      </c>
      <c r="J900" s="1">
        <v>42369</v>
      </c>
      <c r="K900" s="56">
        <v>1</v>
      </c>
      <c r="L900" s="56">
        <v>1</v>
      </c>
      <c r="M900" s="56">
        <v>0</v>
      </c>
    </row>
    <row r="901" spans="1:13" x14ac:dyDescent="0.3">
      <c r="A901" s="56">
        <v>599800</v>
      </c>
      <c r="B901" s="56" t="s">
        <v>668</v>
      </c>
      <c r="C901" s="56" t="s">
        <v>188</v>
      </c>
      <c r="D901" s="56">
        <v>0</v>
      </c>
      <c r="E901" s="56" t="s">
        <v>672</v>
      </c>
      <c r="F901" s="56" t="s">
        <v>708</v>
      </c>
      <c r="G901" s="56">
        <v>123</v>
      </c>
      <c r="H901" s="56" t="s">
        <v>129</v>
      </c>
      <c r="I901" s="56">
        <v>125</v>
      </c>
      <c r="J901" s="1">
        <v>42551</v>
      </c>
      <c r="K901" s="56">
        <v>1</v>
      </c>
      <c r="L901" s="56">
        <v>0</v>
      </c>
      <c r="M901" s="56">
        <v>0</v>
      </c>
    </row>
    <row r="902" spans="1:13" x14ac:dyDescent="0.3">
      <c r="A902" s="56">
        <v>599800</v>
      </c>
      <c r="B902" s="56" t="s">
        <v>668</v>
      </c>
      <c r="C902" s="56" t="s">
        <v>188</v>
      </c>
      <c r="D902" s="56">
        <v>0</v>
      </c>
      <c r="E902" s="56" t="s">
        <v>672</v>
      </c>
      <c r="F902" s="56" t="s">
        <v>708</v>
      </c>
      <c r="G902" s="56">
        <v>124</v>
      </c>
      <c r="H902" s="56" t="s">
        <v>130</v>
      </c>
      <c r="I902" s="56">
        <v>125</v>
      </c>
      <c r="J902" s="1">
        <v>42734</v>
      </c>
      <c r="K902" s="56">
        <v>1</v>
      </c>
      <c r="L902" s="56">
        <v>0</v>
      </c>
      <c r="M902" s="56">
        <v>0</v>
      </c>
    </row>
    <row r="903" spans="1:13" x14ac:dyDescent="0.3">
      <c r="A903" s="56">
        <v>599800</v>
      </c>
      <c r="B903" s="56" t="s">
        <v>668</v>
      </c>
      <c r="C903" s="56" t="s">
        <v>188</v>
      </c>
      <c r="D903" s="56">
        <v>0</v>
      </c>
      <c r="E903" s="56" t="s">
        <v>672</v>
      </c>
      <c r="F903" s="56" t="s">
        <v>683</v>
      </c>
      <c r="G903" s="56">
        <v>121</v>
      </c>
      <c r="H903" s="56" t="s">
        <v>127</v>
      </c>
      <c r="I903" s="56">
        <v>125</v>
      </c>
      <c r="J903" s="1">
        <v>42185</v>
      </c>
      <c r="K903" s="56">
        <v>0</v>
      </c>
      <c r="L903" s="56">
        <v>0</v>
      </c>
      <c r="M903" s="56">
        <v>0</v>
      </c>
    </row>
    <row r="904" spans="1:13" x14ac:dyDescent="0.3">
      <c r="A904" s="56">
        <v>599800</v>
      </c>
      <c r="B904" s="56" t="s">
        <v>668</v>
      </c>
      <c r="C904" s="56" t="s">
        <v>188</v>
      </c>
      <c r="D904" s="56">
        <v>0</v>
      </c>
      <c r="E904" s="56" t="s">
        <v>672</v>
      </c>
      <c r="F904" s="56" t="s">
        <v>683</v>
      </c>
      <c r="G904" s="56">
        <v>122</v>
      </c>
      <c r="H904" s="56" t="s">
        <v>128</v>
      </c>
      <c r="I904" s="56">
        <v>125</v>
      </c>
      <c r="J904" s="1">
        <v>42369</v>
      </c>
      <c r="K904" s="56">
        <v>0</v>
      </c>
      <c r="L904" s="56">
        <v>0</v>
      </c>
      <c r="M904" s="56">
        <v>0</v>
      </c>
    </row>
    <row r="905" spans="1:13" x14ac:dyDescent="0.3">
      <c r="A905" s="56">
        <v>599800</v>
      </c>
      <c r="B905" s="56" t="s">
        <v>668</v>
      </c>
      <c r="C905" s="56" t="s">
        <v>188</v>
      </c>
      <c r="D905" s="56">
        <v>0</v>
      </c>
      <c r="E905" s="56" t="s">
        <v>672</v>
      </c>
      <c r="F905" s="56" t="s">
        <v>683</v>
      </c>
      <c r="G905" s="56">
        <v>123</v>
      </c>
      <c r="H905" s="56" t="s">
        <v>129</v>
      </c>
      <c r="I905" s="56">
        <v>125</v>
      </c>
      <c r="J905" s="1">
        <v>42551</v>
      </c>
      <c r="K905" s="56">
        <v>0</v>
      </c>
      <c r="L905" s="56">
        <v>0</v>
      </c>
      <c r="M905" s="56">
        <v>0</v>
      </c>
    </row>
    <row r="906" spans="1:13" x14ac:dyDescent="0.3">
      <c r="A906" s="56">
        <v>599800</v>
      </c>
      <c r="B906" s="56" t="s">
        <v>668</v>
      </c>
      <c r="C906" s="56" t="s">
        <v>188</v>
      </c>
      <c r="D906" s="56">
        <v>0</v>
      </c>
      <c r="E906" s="56" t="s">
        <v>672</v>
      </c>
      <c r="F906" s="56" t="s">
        <v>683</v>
      </c>
      <c r="G906" s="56">
        <v>124</v>
      </c>
      <c r="H906" s="56" t="s">
        <v>130</v>
      </c>
      <c r="I906" s="56">
        <v>125</v>
      </c>
      <c r="J906" s="1">
        <v>42735</v>
      </c>
      <c r="K906" s="56">
        <v>1</v>
      </c>
      <c r="L906" s="56">
        <v>1</v>
      </c>
      <c r="M906" s="56">
        <v>0</v>
      </c>
    </row>
    <row r="907" spans="1:13" x14ac:dyDescent="0.3">
      <c r="A907" s="56">
        <v>599800</v>
      </c>
      <c r="B907" s="56" t="s">
        <v>668</v>
      </c>
      <c r="C907" s="56" t="s">
        <v>110</v>
      </c>
      <c r="D907" s="56">
        <v>1</v>
      </c>
      <c r="E907" s="56" t="s">
        <v>672</v>
      </c>
      <c r="F907" s="56" t="s">
        <v>262</v>
      </c>
      <c r="G907" s="56">
        <v>121</v>
      </c>
      <c r="H907" s="56" t="s">
        <v>127</v>
      </c>
      <c r="I907" s="56">
        <v>125</v>
      </c>
      <c r="J907" s="1">
        <v>42124</v>
      </c>
      <c r="K907" s="56">
        <v>0</v>
      </c>
      <c r="L907" s="56">
        <v>0</v>
      </c>
      <c r="M907" s="56">
        <v>0</v>
      </c>
    </row>
    <row r="908" spans="1:13" x14ac:dyDescent="0.3">
      <c r="A908" s="56">
        <v>599800</v>
      </c>
      <c r="B908" s="56" t="s">
        <v>668</v>
      </c>
      <c r="C908" s="56" t="s">
        <v>110</v>
      </c>
      <c r="D908" s="56">
        <v>1</v>
      </c>
      <c r="E908" s="56" t="s">
        <v>672</v>
      </c>
      <c r="F908" s="56" t="s">
        <v>262</v>
      </c>
      <c r="G908" s="56">
        <v>122</v>
      </c>
      <c r="H908" s="56" t="s">
        <v>128</v>
      </c>
      <c r="I908" s="56">
        <v>125</v>
      </c>
      <c r="J908" s="1">
        <v>42369</v>
      </c>
      <c r="K908" s="56">
        <v>936</v>
      </c>
      <c r="L908" s="56">
        <v>0</v>
      </c>
      <c r="M908" s="56">
        <v>0</v>
      </c>
    </row>
    <row r="909" spans="1:13" x14ac:dyDescent="0.3">
      <c r="A909" s="56">
        <v>599800</v>
      </c>
      <c r="B909" s="56" t="s">
        <v>668</v>
      </c>
      <c r="C909" s="56" t="s">
        <v>110</v>
      </c>
      <c r="D909" s="56">
        <v>1</v>
      </c>
      <c r="E909" s="56" t="s">
        <v>672</v>
      </c>
      <c r="F909" s="56" t="s">
        <v>262</v>
      </c>
      <c r="G909" s="56">
        <v>123</v>
      </c>
      <c r="H909" s="56" t="s">
        <v>129</v>
      </c>
      <c r="I909" s="56">
        <v>125</v>
      </c>
      <c r="J909" s="1">
        <v>42551</v>
      </c>
      <c r="K909" s="56">
        <v>917</v>
      </c>
      <c r="L909" s="56">
        <v>0</v>
      </c>
      <c r="M909" s="56">
        <v>0</v>
      </c>
    </row>
    <row r="910" spans="1:13" x14ac:dyDescent="0.3">
      <c r="A910" s="56">
        <v>599800</v>
      </c>
      <c r="B910" s="56" t="s">
        <v>668</v>
      </c>
      <c r="C910" s="56" t="s">
        <v>110</v>
      </c>
      <c r="D910" s="56">
        <v>1</v>
      </c>
      <c r="E910" s="56" t="s">
        <v>672</v>
      </c>
      <c r="F910" s="56" t="s">
        <v>262</v>
      </c>
      <c r="G910" s="56">
        <v>124</v>
      </c>
      <c r="H910" s="56" t="s">
        <v>130</v>
      </c>
      <c r="I910" s="56">
        <v>125</v>
      </c>
      <c r="J910" s="1">
        <v>42735</v>
      </c>
      <c r="K910" s="56">
        <v>1758</v>
      </c>
      <c r="L910" s="56">
        <v>6558</v>
      </c>
      <c r="M910" s="56">
        <v>0</v>
      </c>
    </row>
    <row r="911" spans="1:13" x14ac:dyDescent="0.3">
      <c r="A911" s="56">
        <v>599800</v>
      </c>
      <c r="B911" s="56" t="s">
        <v>668</v>
      </c>
      <c r="C911" s="56" t="s">
        <v>110</v>
      </c>
      <c r="D911" s="56">
        <v>1</v>
      </c>
      <c r="E911" s="56" t="s">
        <v>672</v>
      </c>
      <c r="F911" s="56" t="s">
        <v>262</v>
      </c>
      <c r="G911" s="56">
        <v>126</v>
      </c>
      <c r="H911" s="56" t="s">
        <v>852</v>
      </c>
      <c r="I911" s="56">
        <v>125</v>
      </c>
      <c r="J911" s="1">
        <v>43100</v>
      </c>
      <c r="K911" s="56">
        <v>0</v>
      </c>
      <c r="L911" s="56">
        <v>13536</v>
      </c>
      <c r="M911" s="56">
        <v>0</v>
      </c>
    </row>
    <row r="912" spans="1:13" x14ac:dyDescent="0.3">
      <c r="A912" s="56">
        <v>599800</v>
      </c>
      <c r="B912" s="56" t="s">
        <v>668</v>
      </c>
      <c r="C912" s="56" t="s">
        <v>110</v>
      </c>
      <c r="D912" s="56">
        <v>1</v>
      </c>
      <c r="E912" s="56" t="s">
        <v>672</v>
      </c>
      <c r="F912" s="56" t="s">
        <v>262</v>
      </c>
      <c r="G912" s="56">
        <v>128</v>
      </c>
      <c r="H912" s="56" t="s">
        <v>853</v>
      </c>
      <c r="I912" s="56">
        <v>125</v>
      </c>
      <c r="J912" s="1">
        <v>43465</v>
      </c>
      <c r="K912" s="56">
        <v>0</v>
      </c>
      <c r="L912" s="56">
        <v>30500</v>
      </c>
      <c r="M912" s="56">
        <v>0</v>
      </c>
    </row>
    <row r="913" spans="1:13" x14ac:dyDescent="0.3">
      <c r="A913" s="56">
        <v>599800</v>
      </c>
      <c r="B913" s="56" t="s">
        <v>668</v>
      </c>
      <c r="C913" s="56" t="s">
        <v>110</v>
      </c>
      <c r="D913" s="56">
        <v>0</v>
      </c>
      <c r="E913" s="56" t="s">
        <v>672</v>
      </c>
      <c r="F913" s="56" t="s">
        <v>681</v>
      </c>
      <c r="G913" s="56">
        <v>121</v>
      </c>
      <c r="H913" s="56" t="s">
        <v>127</v>
      </c>
      <c r="I913" s="56">
        <v>125</v>
      </c>
      <c r="J913" s="1">
        <v>42124</v>
      </c>
      <c r="K913" s="56">
        <v>0</v>
      </c>
      <c r="L913" s="56">
        <v>0</v>
      </c>
      <c r="M913" s="56">
        <v>0</v>
      </c>
    </row>
    <row r="914" spans="1:13" x14ac:dyDescent="0.3">
      <c r="A914" s="56">
        <v>599800</v>
      </c>
      <c r="B914" s="56" t="s">
        <v>668</v>
      </c>
      <c r="C914" s="56" t="s">
        <v>110</v>
      </c>
      <c r="D914" s="56">
        <v>0</v>
      </c>
      <c r="E914" s="56" t="s">
        <v>672</v>
      </c>
      <c r="F914" s="56" t="s">
        <v>681</v>
      </c>
      <c r="G914" s="56">
        <v>122</v>
      </c>
      <c r="H914" s="56" t="s">
        <v>128</v>
      </c>
      <c r="I914" s="56">
        <v>125</v>
      </c>
      <c r="J914" s="1">
        <v>42369</v>
      </c>
      <c r="K914" s="56">
        <v>0</v>
      </c>
      <c r="L914" s="56">
        <v>0</v>
      </c>
      <c r="M914" s="56">
        <v>0</v>
      </c>
    </row>
    <row r="915" spans="1:13" x14ac:dyDescent="0.3">
      <c r="A915" s="56">
        <v>599800</v>
      </c>
      <c r="B915" s="56" t="s">
        <v>668</v>
      </c>
      <c r="C915" s="56" t="s">
        <v>110</v>
      </c>
      <c r="D915" s="56">
        <v>0</v>
      </c>
      <c r="E915" s="56" t="s">
        <v>672</v>
      </c>
      <c r="F915" s="56" t="s">
        <v>681</v>
      </c>
      <c r="G915" s="56">
        <v>123</v>
      </c>
      <c r="H915" s="56" t="s">
        <v>129</v>
      </c>
      <c r="I915" s="56">
        <v>125</v>
      </c>
      <c r="J915" s="1">
        <v>42551</v>
      </c>
      <c r="K915" s="56">
        <v>0</v>
      </c>
      <c r="L915" s="56">
        <v>0</v>
      </c>
      <c r="M915" s="56">
        <v>0</v>
      </c>
    </row>
    <row r="916" spans="1:13" x14ac:dyDescent="0.3">
      <c r="A916" s="56">
        <v>599800</v>
      </c>
      <c r="B916" s="56" t="s">
        <v>668</v>
      </c>
      <c r="C916" s="56" t="s">
        <v>110</v>
      </c>
      <c r="D916" s="56">
        <v>0</v>
      </c>
      <c r="E916" s="56" t="s">
        <v>672</v>
      </c>
      <c r="F916" s="56" t="s">
        <v>681</v>
      </c>
      <c r="G916" s="56">
        <v>124</v>
      </c>
      <c r="H916" s="56" t="s">
        <v>130</v>
      </c>
      <c r="I916" s="56">
        <v>125</v>
      </c>
      <c r="J916" s="1">
        <v>42735</v>
      </c>
      <c r="K916" s="56">
        <v>130</v>
      </c>
      <c r="L916" s="56">
        <v>200</v>
      </c>
      <c r="M916" s="56">
        <v>0</v>
      </c>
    </row>
    <row r="917" spans="1:13" x14ac:dyDescent="0.3">
      <c r="A917" s="56">
        <v>599800</v>
      </c>
      <c r="B917" s="56" t="s">
        <v>668</v>
      </c>
      <c r="C917" s="56" t="s">
        <v>110</v>
      </c>
      <c r="D917" s="56">
        <v>0</v>
      </c>
      <c r="E917" s="56" t="s">
        <v>672</v>
      </c>
      <c r="F917" s="56" t="s">
        <v>681</v>
      </c>
      <c r="G917" s="56">
        <v>126</v>
      </c>
      <c r="H917" s="56" t="s">
        <v>852</v>
      </c>
      <c r="I917" s="56">
        <v>125</v>
      </c>
      <c r="J917" s="1">
        <v>43100</v>
      </c>
      <c r="K917" s="56">
        <v>0</v>
      </c>
      <c r="L917" s="56">
        <v>288</v>
      </c>
      <c r="M917" s="56">
        <v>0</v>
      </c>
    </row>
    <row r="918" spans="1:13" x14ac:dyDescent="0.3">
      <c r="A918" s="56">
        <v>599800</v>
      </c>
      <c r="B918" s="56" t="s">
        <v>668</v>
      </c>
      <c r="C918" s="56" t="s">
        <v>110</v>
      </c>
      <c r="D918" s="56">
        <v>0</v>
      </c>
      <c r="E918" s="56" t="s">
        <v>672</v>
      </c>
      <c r="F918" s="56" t="s">
        <v>681</v>
      </c>
      <c r="G918" s="56">
        <v>128</v>
      </c>
      <c r="H918" s="56" t="s">
        <v>853</v>
      </c>
      <c r="I918" s="56">
        <v>125</v>
      </c>
      <c r="J918" s="1">
        <v>43465</v>
      </c>
      <c r="K918" s="56">
        <v>0</v>
      </c>
      <c r="L918" s="56">
        <v>680</v>
      </c>
      <c r="M918" s="56">
        <v>0</v>
      </c>
    </row>
    <row r="919" spans="1:13" x14ac:dyDescent="0.3">
      <c r="A919" s="56">
        <v>599800</v>
      </c>
      <c r="B919" s="56" t="s">
        <v>668</v>
      </c>
      <c r="C919" s="56" t="s">
        <v>110</v>
      </c>
      <c r="D919" s="56">
        <v>0</v>
      </c>
      <c r="E919" s="56" t="s">
        <v>672</v>
      </c>
      <c r="F919" s="56" t="s">
        <v>678</v>
      </c>
      <c r="G919" s="56">
        <v>121</v>
      </c>
      <c r="H919" s="56" t="s">
        <v>127</v>
      </c>
      <c r="I919" s="56">
        <v>125</v>
      </c>
      <c r="J919" s="1">
        <v>42124</v>
      </c>
      <c r="K919" s="56">
        <v>0</v>
      </c>
      <c r="L919" s="56">
        <v>0</v>
      </c>
      <c r="M919" s="56">
        <v>0</v>
      </c>
    </row>
    <row r="920" spans="1:13" x14ac:dyDescent="0.3">
      <c r="A920" s="56">
        <v>599800</v>
      </c>
      <c r="B920" s="56" t="s">
        <v>668</v>
      </c>
      <c r="C920" s="56" t="s">
        <v>110</v>
      </c>
      <c r="D920" s="56">
        <v>0</v>
      </c>
      <c r="E920" s="56" t="s">
        <v>672</v>
      </c>
      <c r="F920" s="56" t="s">
        <v>678</v>
      </c>
      <c r="G920" s="56">
        <v>122</v>
      </c>
      <c r="H920" s="56" t="s">
        <v>128</v>
      </c>
      <c r="I920" s="56">
        <v>125</v>
      </c>
      <c r="J920" s="1">
        <v>42369</v>
      </c>
      <c r="K920" s="56">
        <v>16</v>
      </c>
      <c r="L920" s="56">
        <v>22</v>
      </c>
      <c r="M920" s="56">
        <v>0</v>
      </c>
    </row>
    <row r="921" spans="1:13" x14ac:dyDescent="0.3">
      <c r="A921" s="56">
        <v>599800</v>
      </c>
      <c r="B921" s="56" t="s">
        <v>668</v>
      </c>
      <c r="C921" s="56" t="s">
        <v>110</v>
      </c>
      <c r="D921" s="56">
        <v>0</v>
      </c>
      <c r="E921" s="56" t="s">
        <v>672</v>
      </c>
      <c r="F921" s="56" t="s">
        <v>678</v>
      </c>
      <c r="G921" s="56">
        <v>123</v>
      </c>
      <c r="H921" s="56" t="s">
        <v>129</v>
      </c>
      <c r="I921" s="56">
        <v>125</v>
      </c>
      <c r="J921" s="1">
        <v>42551</v>
      </c>
      <c r="K921" s="56">
        <v>8</v>
      </c>
      <c r="L921" s="56">
        <v>0</v>
      </c>
      <c r="M921" s="56">
        <v>0</v>
      </c>
    </row>
    <row r="922" spans="1:13" x14ac:dyDescent="0.3">
      <c r="A922" s="56">
        <v>599800</v>
      </c>
      <c r="B922" s="56" t="s">
        <v>668</v>
      </c>
      <c r="C922" s="56" t="s">
        <v>110</v>
      </c>
      <c r="D922" s="56">
        <v>0</v>
      </c>
      <c r="E922" s="56" t="s">
        <v>672</v>
      </c>
      <c r="F922" s="56" t="s">
        <v>678</v>
      </c>
      <c r="G922" s="56">
        <v>124</v>
      </c>
      <c r="H922" s="56" t="s">
        <v>130</v>
      </c>
      <c r="I922" s="56">
        <v>125</v>
      </c>
      <c r="J922" s="1">
        <v>42735</v>
      </c>
      <c r="K922" s="56">
        <v>1</v>
      </c>
      <c r="L922" s="56">
        <v>21</v>
      </c>
      <c r="M922" s="56">
        <v>0</v>
      </c>
    </row>
    <row r="923" spans="1:13" x14ac:dyDescent="0.3">
      <c r="A923" s="56">
        <v>599800</v>
      </c>
      <c r="B923" s="56" t="s">
        <v>668</v>
      </c>
      <c r="C923" s="56" t="s">
        <v>110</v>
      </c>
      <c r="D923" s="56">
        <v>0</v>
      </c>
      <c r="E923" s="56" t="s">
        <v>672</v>
      </c>
      <c r="F923" s="56" t="s">
        <v>678</v>
      </c>
      <c r="G923" s="56">
        <v>126</v>
      </c>
      <c r="H923" s="56" t="s">
        <v>852</v>
      </c>
      <c r="I923" s="56">
        <v>125</v>
      </c>
      <c r="J923" s="1">
        <v>43100</v>
      </c>
      <c r="K923" s="56">
        <v>0</v>
      </c>
      <c r="L923" s="56">
        <v>31</v>
      </c>
      <c r="M923" s="56">
        <v>0</v>
      </c>
    </row>
    <row r="924" spans="1:13" x14ac:dyDescent="0.3">
      <c r="A924" s="56">
        <v>599800</v>
      </c>
      <c r="B924" s="56" t="s">
        <v>668</v>
      </c>
      <c r="C924" s="56" t="s">
        <v>110</v>
      </c>
      <c r="D924" s="56">
        <v>0</v>
      </c>
      <c r="E924" s="56" t="s">
        <v>672</v>
      </c>
      <c r="F924" s="56" t="s">
        <v>678</v>
      </c>
      <c r="G924" s="56">
        <v>128</v>
      </c>
      <c r="H924" s="56" t="s">
        <v>853</v>
      </c>
      <c r="I924" s="56">
        <v>125</v>
      </c>
      <c r="J924" s="1">
        <v>43465</v>
      </c>
      <c r="K924" s="56">
        <v>0</v>
      </c>
      <c r="L924" s="56">
        <v>45</v>
      </c>
      <c r="M924" s="56">
        <v>0</v>
      </c>
    </row>
    <row r="925" spans="1:13" x14ac:dyDescent="0.3">
      <c r="A925" s="56">
        <v>599800</v>
      </c>
      <c r="B925" s="56" t="s">
        <v>668</v>
      </c>
      <c r="C925" s="56" t="s">
        <v>188</v>
      </c>
      <c r="D925" s="56">
        <v>1</v>
      </c>
      <c r="E925" s="56" t="s">
        <v>672</v>
      </c>
      <c r="F925" s="56" t="s">
        <v>351</v>
      </c>
      <c r="G925" s="56">
        <v>121</v>
      </c>
      <c r="H925" s="56" t="s">
        <v>127</v>
      </c>
      <c r="I925" s="56">
        <v>125</v>
      </c>
      <c r="J925" s="1">
        <v>42185</v>
      </c>
      <c r="K925" s="56">
        <v>1</v>
      </c>
      <c r="L925" s="56">
        <v>1</v>
      </c>
      <c r="M925" s="56">
        <v>0</v>
      </c>
    </row>
    <row r="926" spans="1:13" x14ac:dyDescent="0.3">
      <c r="A926" s="56">
        <v>599800</v>
      </c>
      <c r="B926" s="56" t="s">
        <v>668</v>
      </c>
      <c r="C926" s="56" t="s">
        <v>188</v>
      </c>
      <c r="D926" s="56">
        <v>1</v>
      </c>
      <c r="E926" s="56" t="s">
        <v>672</v>
      </c>
      <c r="F926" s="56" t="s">
        <v>351</v>
      </c>
      <c r="G926" s="56">
        <v>122</v>
      </c>
      <c r="H926" s="56" t="s">
        <v>128</v>
      </c>
      <c r="I926" s="56">
        <v>125</v>
      </c>
      <c r="J926" s="1">
        <v>42369</v>
      </c>
      <c r="K926" s="56">
        <v>0</v>
      </c>
      <c r="L926" s="56">
        <v>0</v>
      </c>
      <c r="M926" s="56">
        <v>0</v>
      </c>
    </row>
    <row r="927" spans="1:13" x14ac:dyDescent="0.3">
      <c r="A927" s="56">
        <v>599800</v>
      </c>
      <c r="B927" s="56" t="s">
        <v>668</v>
      </c>
      <c r="C927" s="56" t="s">
        <v>188</v>
      </c>
      <c r="D927" s="56">
        <v>1</v>
      </c>
      <c r="E927" s="56" t="s">
        <v>672</v>
      </c>
      <c r="F927" s="56" t="s">
        <v>351</v>
      </c>
      <c r="G927" s="56">
        <v>123</v>
      </c>
      <c r="H927" s="56" t="s">
        <v>129</v>
      </c>
      <c r="I927" s="56">
        <v>125</v>
      </c>
      <c r="J927" s="1">
        <v>42551</v>
      </c>
      <c r="K927" s="56">
        <v>0</v>
      </c>
      <c r="L927" s="56">
        <v>0</v>
      </c>
      <c r="M927" s="56">
        <v>0</v>
      </c>
    </row>
    <row r="928" spans="1:13" x14ac:dyDescent="0.3">
      <c r="A928" s="56">
        <v>599800</v>
      </c>
      <c r="B928" s="56" t="s">
        <v>668</v>
      </c>
      <c r="C928" s="56" t="s">
        <v>188</v>
      </c>
      <c r="D928" s="56">
        <v>1</v>
      </c>
      <c r="E928" s="56" t="s">
        <v>672</v>
      </c>
      <c r="F928" s="56" t="s">
        <v>351</v>
      </c>
      <c r="G928" s="56">
        <v>124</v>
      </c>
      <c r="H928" s="56" t="s">
        <v>130</v>
      </c>
      <c r="I928" s="56">
        <v>125</v>
      </c>
      <c r="J928" s="1">
        <v>42735</v>
      </c>
      <c r="K928" s="56">
        <v>0</v>
      </c>
      <c r="L928" s="56">
        <v>0</v>
      </c>
      <c r="M928" s="56">
        <v>0</v>
      </c>
    </row>
    <row r="929" spans="1:13" x14ac:dyDescent="0.3">
      <c r="A929" s="56">
        <v>599800</v>
      </c>
      <c r="B929" s="56" t="s">
        <v>668</v>
      </c>
      <c r="C929" s="56" t="s">
        <v>188</v>
      </c>
      <c r="D929" s="56">
        <v>1</v>
      </c>
      <c r="E929" s="56" t="s">
        <v>672</v>
      </c>
      <c r="F929" s="56" t="s">
        <v>351</v>
      </c>
      <c r="G929" s="56">
        <v>125</v>
      </c>
      <c r="H929" s="56" t="s">
        <v>131</v>
      </c>
      <c r="I929" s="56">
        <v>125</v>
      </c>
      <c r="J929" s="1">
        <v>42916</v>
      </c>
      <c r="K929" s="56">
        <v>0</v>
      </c>
      <c r="L929" s="56">
        <v>0</v>
      </c>
      <c r="M929" s="56">
        <v>0</v>
      </c>
    </row>
    <row r="930" spans="1:13" x14ac:dyDescent="0.3">
      <c r="A930" s="56">
        <v>599800</v>
      </c>
      <c r="B930" s="56" t="s">
        <v>668</v>
      </c>
      <c r="C930" s="56" t="s">
        <v>188</v>
      </c>
      <c r="D930" s="56">
        <v>1</v>
      </c>
      <c r="E930" s="56" t="s">
        <v>672</v>
      </c>
      <c r="F930" s="56" t="s">
        <v>351</v>
      </c>
      <c r="G930" s="56">
        <v>126</v>
      </c>
      <c r="H930" s="56" t="s">
        <v>852</v>
      </c>
      <c r="I930" s="56">
        <v>125</v>
      </c>
      <c r="J930" s="1">
        <v>43100</v>
      </c>
      <c r="K930" s="56">
        <v>0</v>
      </c>
      <c r="L930" s="56">
        <v>0</v>
      </c>
      <c r="M930" s="56">
        <v>0</v>
      </c>
    </row>
    <row r="931" spans="1:13" x14ac:dyDescent="0.3">
      <c r="A931" s="56">
        <v>599800</v>
      </c>
      <c r="B931" s="56" t="s">
        <v>668</v>
      </c>
      <c r="C931" s="56" t="s">
        <v>188</v>
      </c>
      <c r="D931" s="56">
        <v>1</v>
      </c>
      <c r="E931" s="56" t="s">
        <v>672</v>
      </c>
      <c r="F931" s="56" t="s">
        <v>351</v>
      </c>
      <c r="G931" s="56">
        <v>127</v>
      </c>
      <c r="H931" s="56" t="s">
        <v>854</v>
      </c>
      <c r="I931" s="56">
        <v>125</v>
      </c>
      <c r="J931" s="1">
        <v>43281</v>
      </c>
      <c r="K931" s="56">
        <v>0</v>
      </c>
      <c r="L931" s="56">
        <v>0</v>
      </c>
      <c r="M931" s="56">
        <v>0</v>
      </c>
    </row>
    <row r="932" spans="1:13" x14ac:dyDescent="0.3">
      <c r="A932" s="56">
        <v>599800</v>
      </c>
      <c r="B932" s="56" t="s">
        <v>668</v>
      </c>
      <c r="C932" s="56" t="s">
        <v>188</v>
      </c>
      <c r="D932" s="56">
        <v>1</v>
      </c>
      <c r="E932" s="56" t="s">
        <v>672</v>
      </c>
      <c r="F932" s="56" t="s">
        <v>351</v>
      </c>
      <c r="G932" s="56">
        <v>128</v>
      </c>
      <c r="H932" s="56" t="s">
        <v>853</v>
      </c>
      <c r="I932" s="56">
        <v>125</v>
      </c>
      <c r="J932" s="1">
        <v>43465</v>
      </c>
      <c r="K932" s="56">
        <v>0</v>
      </c>
      <c r="L932" s="56">
        <v>0</v>
      </c>
      <c r="M932" s="56">
        <v>0</v>
      </c>
    </row>
    <row r="933" spans="1:13" x14ac:dyDescent="0.3">
      <c r="A933" s="56">
        <v>599800</v>
      </c>
      <c r="B933" s="56" t="s">
        <v>668</v>
      </c>
      <c r="C933" s="56" t="s">
        <v>188</v>
      </c>
      <c r="D933" s="56">
        <v>1</v>
      </c>
      <c r="E933" s="56" t="s">
        <v>672</v>
      </c>
      <c r="F933" s="56" t="s">
        <v>351</v>
      </c>
      <c r="G933" s="56">
        <v>129</v>
      </c>
      <c r="H933" s="56" t="s">
        <v>855</v>
      </c>
      <c r="I933" s="56">
        <v>125</v>
      </c>
      <c r="J933" s="1">
        <v>43646</v>
      </c>
      <c r="K933" s="56">
        <v>0</v>
      </c>
      <c r="L933" s="56">
        <v>0</v>
      </c>
      <c r="M933" s="56">
        <v>0</v>
      </c>
    </row>
    <row r="934" spans="1:13" x14ac:dyDescent="0.3">
      <c r="A934" s="56">
        <v>599800</v>
      </c>
      <c r="B934" s="56" t="s">
        <v>668</v>
      </c>
      <c r="C934" s="56" t="s">
        <v>110</v>
      </c>
      <c r="D934" s="56">
        <v>1</v>
      </c>
      <c r="E934" s="56" t="s">
        <v>672</v>
      </c>
      <c r="F934" s="56" t="s">
        <v>111</v>
      </c>
      <c r="G934" s="56">
        <v>120</v>
      </c>
      <c r="H934" s="56" t="s">
        <v>126</v>
      </c>
      <c r="I934" s="56">
        <v>125</v>
      </c>
      <c r="J934" s="1">
        <v>42004</v>
      </c>
      <c r="K934" s="56">
        <v>0</v>
      </c>
      <c r="L934" s="56">
        <v>0</v>
      </c>
      <c r="M934" s="56">
        <v>0</v>
      </c>
    </row>
    <row r="935" spans="1:13" x14ac:dyDescent="0.3">
      <c r="A935" s="56">
        <v>599800</v>
      </c>
      <c r="B935" s="56" t="s">
        <v>668</v>
      </c>
      <c r="C935" s="56" t="s">
        <v>110</v>
      </c>
      <c r="D935" s="56">
        <v>1</v>
      </c>
      <c r="E935" s="56" t="s">
        <v>672</v>
      </c>
      <c r="F935" s="56" t="s">
        <v>111</v>
      </c>
      <c r="G935" s="56">
        <v>121</v>
      </c>
      <c r="H935" s="56" t="s">
        <v>127</v>
      </c>
      <c r="I935" s="56">
        <v>125</v>
      </c>
      <c r="J935" s="1">
        <v>42185</v>
      </c>
      <c r="K935" s="56">
        <v>1</v>
      </c>
      <c r="L935" s="56">
        <v>1</v>
      </c>
      <c r="M935" s="56">
        <v>0</v>
      </c>
    </row>
    <row r="936" spans="1:13" x14ac:dyDescent="0.3">
      <c r="A936" s="56">
        <v>599800</v>
      </c>
      <c r="B936" s="56" t="s">
        <v>668</v>
      </c>
      <c r="C936" s="56" t="s">
        <v>110</v>
      </c>
      <c r="D936" s="56">
        <v>1</v>
      </c>
      <c r="E936" s="56" t="s">
        <v>672</v>
      </c>
      <c r="F936" s="56" t="s">
        <v>111</v>
      </c>
      <c r="G936" s="56">
        <v>122</v>
      </c>
      <c r="H936" s="56" t="s">
        <v>128</v>
      </c>
      <c r="I936" s="56">
        <v>125</v>
      </c>
      <c r="J936" s="1">
        <v>42369</v>
      </c>
      <c r="K936" s="56">
        <v>0</v>
      </c>
      <c r="L936" s="56">
        <v>0</v>
      </c>
      <c r="M936" s="56">
        <v>0</v>
      </c>
    </row>
    <row r="937" spans="1:13" x14ac:dyDescent="0.3">
      <c r="A937" s="56">
        <v>599800</v>
      </c>
      <c r="B937" s="56" t="s">
        <v>668</v>
      </c>
      <c r="C937" s="56" t="s">
        <v>110</v>
      </c>
      <c r="D937" s="56">
        <v>1</v>
      </c>
      <c r="E937" s="56" t="s">
        <v>672</v>
      </c>
      <c r="F937" s="56" t="s">
        <v>111</v>
      </c>
      <c r="G937" s="56">
        <v>123</v>
      </c>
      <c r="H937" s="56" t="s">
        <v>129</v>
      </c>
      <c r="I937" s="56">
        <v>125</v>
      </c>
      <c r="J937" s="1">
        <v>42551</v>
      </c>
      <c r="K937" s="56">
        <v>0</v>
      </c>
      <c r="L937" s="56">
        <v>0</v>
      </c>
      <c r="M937" s="56">
        <v>0</v>
      </c>
    </row>
    <row r="938" spans="1:13" x14ac:dyDescent="0.3">
      <c r="A938" s="56">
        <v>599800</v>
      </c>
      <c r="B938" s="56" t="s">
        <v>668</v>
      </c>
      <c r="C938" s="56" t="s">
        <v>110</v>
      </c>
      <c r="D938" s="56">
        <v>1</v>
      </c>
      <c r="E938" s="56" t="s">
        <v>672</v>
      </c>
      <c r="F938" s="56" t="s">
        <v>111</v>
      </c>
      <c r="G938" s="56">
        <v>124</v>
      </c>
      <c r="H938" s="56" t="s">
        <v>130</v>
      </c>
      <c r="I938" s="56">
        <v>125</v>
      </c>
      <c r="J938" s="1">
        <v>42735</v>
      </c>
      <c r="K938" s="56">
        <v>0</v>
      </c>
      <c r="L938" s="56">
        <v>0</v>
      </c>
      <c r="M938" s="56">
        <v>0</v>
      </c>
    </row>
    <row r="939" spans="1:13" x14ac:dyDescent="0.3">
      <c r="A939" s="56">
        <v>599800</v>
      </c>
      <c r="B939" s="56" t="s">
        <v>668</v>
      </c>
      <c r="C939" s="56" t="s">
        <v>110</v>
      </c>
      <c r="D939" s="56">
        <v>1</v>
      </c>
      <c r="E939" s="56" t="s">
        <v>672</v>
      </c>
      <c r="F939" s="56" t="s">
        <v>111</v>
      </c>
      <c r="G939" s="56">
        <v>125</v>
      </c>
      <c r="H939" s="56" t="s">
        <v>131</v>
      </c>
      <c r="I939" s="56">
        <v>125</v>
      </c>
      <c r="J939" s="1">
        <v>42916</v>
      </c>
      <c r="K939" s="56">
        <v>0</v>
      </c>
      <c r="L939" s="56">
        <v>0</v>
      </c>
      <c r="M939" s="56">
        <v>0</v>
      </c>
    </row>
    <row r="940" spans="1:13" x14ac:dyDescent="0.3">
      <c r="A940" s="56">
        <v>599800</v>
      </c>
      <c r="B940" s="56" t="s">
        <v>668</v>
      </c>
      <c r="C940" s="56" t="s">
        <v>110</v>
      </c>
      <c r="D940" s="56">
        <v>1</v>
      </c>
      <c r="E940" s="56" t="s">
        <v>672</v>
      </c>
      <c r="F940" s="56" t="s">
        <v>111</v>
      </c>
      <c r="G940" s="56">
        <v>126</v>
      </c>
      <c r="H940" s="56" t="s">
        <v>852</v>
      </c>
      <c r="I940" s="56">
        <v>125</v>
      </c>
      <c r="J940" s="1">
        <v>43100</v>
      </c>
      <c r="K940" s="56">
        <v>0</v>
      </c>
      <c r="L940" s="56">
        <v>0</v>
      </c>
      <c r="M940" s="56">
        <v>0</v>
      </c>
    </row>
    <row r="941" spans="1:13" x14ac:dyDescent="0.3">
      <c r="A941" s="56">
        <v>599800</v>
      </c>
      <c r="B941" s="56" t="s">
        <v>668</v>
      </c>
      <c r="C941" s="56" t="s">
        <v>110</v>
      </c>
      <c r="D941" s="56">
        <v>1</v>
      </c>
      <c r="E941" s="56" t="s">
        <v>672</v>
      </c>
      <c r="F941" s="56" t="s">
        <v>111</v>
      </c>
      <c r="G941" s="56">
        <v>127</v>
      </c>
      <c r="H941" s="56" t="s">
        <v>854</v>
      </c>
      <c r="I941" s="56">
        <v>125</v>
      </c>
      <c r="J941" s="1">
        <v>43281</v>
      </c>
      <c r="K941" s="56">
        <v>0</v>
      </c>
      <c r="L941" s="56">
        <v>0</v>
      </c>
      <c r="M941" s="56">
        <v>0</v>
      </c>
    </row>
    <row r="942" spans="1:13" x14ac:dyDescent="0.3">
      <c r="A942" s="56">
        <v>599800</v>
      </c>
      <c r="B942" s="56" t="s">
        <v>668</v>
      </c>
      <c r="C942" s="56" t="s">
        <v>110</v>
      </c>
      <c r="D942" s="56">
        <v>1</v>
      </c>
      <c r="E942" s="56" t="s">
        <v>672</v>
      </c>
      <c r="F942" s="56" t="s">
        <v>111</v>
      </c>
      <c r="G942" s="56">
        <v>128</v>
      </c>
      <c r="H942" s="56" t="s">
        <v>853</v>
      </c>
      <c r="I942" s="56">
        <v>125</v>
      </c>
      <c r="J942" s="1">
        <v>43465</v>
      </c>
      <c r="K942" s="56">
        <v>0</v>
      </c>
      <c r="L942" s="56">
        <v>0</v>
      </c>
      <c r="M942" s="56">
        <v>0</v>
      </c>
    </row>
    <row r="943" spans="1:13" x14ac:dyDescent="0.3">
      <c r="A943" s="56">
        <v>599800</v>
      </c>
      <c r="B943" s="56" t="s">
        <v>668</v>
      </c>
      <c r="C943" s="56" t="s">
        <v>188</v>
      </c>
      <c r="D943" s="56">
        <v>1</v>
      </c>
      <c r="E943" s="56" t="s">
        <v>672</v>
      </c>
      <c r="F943" s="56" t="s">
        <v>447</v>
      </c>
      <c r="G943" s="56">
        <v>122</v>
      </c>
      <c r="H943" s="56" t="s">
        <v>128</v>
      </c>
      <c r="I943" s="56">
        <v>125</v>
      </c>
      <c r="J943" s="1">
        <v>42369</v>
      </c>
      <c r="K943" s="56">
        <v>0</v>
      </c>
      <c r="L943" s="56">
        <v>0</v>
      </c>
      <c r="M943" s="56">
        <v>0</v>
      </c>
    </row>
    <row r="944" spans="1:13" x14ac:dyDescent="0.3">
      <c r="A944" s="56">
        <v>599800</v>
      </c>
      <c r="B944" s="56" t="s">
        <v>668</v>
      </c>
      <c r="C944" s="56" t="s">
        <v>188</v>
      </c>
      <c r="D944" s="56">
        <v>1</v>
      </c>
      <c r="E944" s="56" t="s">
        <v>672</v>
      </c>
      <c r="F944" s="56" t="s">
        <v>447</v>
      </c>
      <c r="G944" s="56">
        <v>123</v>
      </c>
      <c r="H944" s="56" t="s">
        <v>129</v>
      </c>
      <c r="I944" s="56">
        <v>125</v>
      </c>
      <c r="J944" s="1">
        <v>42551</v>
      </c>
      <c r="K944" s="56">
        <v>3</v>
      </c>
      <c r="L944" s="56">
        <v>0</v>
      </c>
      <c r="M944" s="56">
        <v>0</v>
      </c>
    </row>
    <row r="945" spans="1:13" x14ac:dyDescent="0.3">
      <c r="A945" s="56">
        <v>599800</v>
      </c>
      <c r="B945" s="56" t="s">
        <v>668</v>
      </c>
      <c r="C945" s="56" t="s">
        <v>188</v>
      </c>
      <c r="D945" s="56">
        <v>1</v>
      </c>
      <c r="E945" s="56" t="s">
        <v>672</v>
      </c>
      <c r="F945" s="56" t="s">
        <v>447</v>
      </c>
      <c r="G945" s="56">
        <v>124</v>
      </c>
      <c r="H945" s="56" t="s">
        <v>130</v>
      </c>
      <c r="I945" s="56">
        <v>125</v>
      </c>
      <c r="J945" s="1">
        <v>42735</v>
      </c>
      <c r="K945" s="56">
        <v>1</v>
      </c>
      <c r="L945" s="56">
        <v>0</v>
      </c>
      <c r="M945" s="56">
        <v>0</v>
      </c>
    </row>
    <row r="946" spans="1:13" x14ac:dyDescent="0.3">
      <c r="A946" s="56">
        <v>599800</v>
      </c>
      <c r="B946" s="56" t="s">
        <v>668</v>
      </c>
      <c r="C946" s="56" t="s">
        <v>188</v>
      </c>
      <c r="D946" s="56">
        <v>1</v>
      </c>
      <c r="E946" s="56" t="s">
        <v>672</v>
      </c>
      <c r="F946" s="56" t="s">
        <v>447</v>
      </c>
      <c r="G946" s="56">
        <v>125</v>
      </c>
      <c r="H946" s="56" t="s">
        <v>131</v>
      </c>
      <c r="I946" s="56">
        <v>125</v>
      </c>
      <c r="J946" s="1">
        <v>42916</v>
      </c>
      <c r="K946" s="56">
        <v>0</v>
      </c>
      <c r="L946" s="56">
        <v>1</v>
      </c>
      <c r="M946" s="56">
        <v>0</v>
      </c>
    </row>
    <row r="947" spans="1:13" x14ac:dyDescent="0.3">
      <c r="A947" s="56">
        <v>599800</v>
      </c>
      <c r="B947" s="56" t="s">
        <v>668</v>
      </c>
      <c r="C947" s="56" t="s">
        <v>188</v>
      </c>
      <c r="D947" s="56">
        <v>1</v>
      </c>
      <c r="E947" s="56" t="s">
        <v>672</v>
      </c>
      <c r="F947" s="56" t="s">
        <v>447</v>
      </c>
      <c r="G947" s="56">
        <v>127</v>
      </c>
      <c r="H947" s="56" t="s">
        <v>854</v>
      </c>
      <c r="I947" s="56">
        <v>125</v>
      </c>
      <c r="J947" s="1">
        <v>43281</v>
      </c>
      <c r="K947" s="56">
        <v>0</v>
      </c>
      <c r="L947" s="56">
        <v>1</v>
      </c>
      <c r="M947" s="56">
        <v>0</v>
      </c>
    </row>
    <row r="948" spans="1:13" x14ac:dyDescent="0.3">
      <c r="A948" s="56">
        <v>599800</v>
      </c>
      <c r="B948" s="56" t="s">
        <v>668</v>
      </c>
      <c r="C948" s="56" t="s">
        <v>110</v>
      </c>
      <c r="D948" s="56">
        <v>1</v>
      </c>
      <c r="E948" s="56" t="s">
        <v>672</v>
      </c>
      <c r="F948" s="56" t="s">
        <v>253</v>
      </c>
      <c r="G948" s="56">
        <v>121</v>
      </c>
      <c r="H948" s="56" t="s">
        <v>127</v>
      </c>
      <c r="I948" s="56">
        <v>125</v>
      </c>
      <c r="J948" s="1">
        <v>42124</v>
      </c>
      <c r="K948" s="56">
        <v>0</v>
      </c>
      <c r="L948" s="56">
        <v>0</v>
      </c>
      <c r="M948" s="56">
        <v>0</v>
      </c>
    </row>
    <row r="949" spans="1:13" x14ac:dyDescent="0.3">
      <c r="A949" s="56">
        <v>599800</v>
      </c>
      <c r="B949" s="56" t="s">
        <v>668</v>
      </c>
      <c r="C949" s="56" t="s">
        <v>110</v>
      </c>
      <c r="D949" s="56">
        <v>1</v>
      </c>
      <c r="E949" s="56" t="s">
        <v>672</v>
      </c>
      <c r="F949" s="56" t="s">
        <v>253</v>
      </c>
      <c r="G949" s="56">
        <v>122</v>
      </c>
      <c r="H949" s="56" t="s">
        <v>128</v>
      </c>
      <c r="I949" s="56">
        <v>125</v>
      </c>
      <c r="J949" s="1">
        <v>42369</v>
      </c>
      <c r="K949" s="56">
        <v>0</v>
      </c>
      <c r="L949" s="56">
        <v>0</v>
      </c>
      <c r="M949" s="56">
        <v>0</v>
      </c>
    </row>
    <row r="950" spans="1:13" x14ac:dyDescent="0.3">
      <c r="A950" s="56">
        <v>599800</v>
      </c>
      <c r="B950" s="56" t="s">
        <v>668</v>
      </c>
      <c r="C950" s="56" t="s">
        <v>110</v>
      </c>
      <c r="D950" s="56">
        <v>1</v>
      </c>
      <c r="E950" s="56" t="s">
        <v>672</v>
      </c>
      <c r="F950" s="56" t="s">
        <v>253</v>
      </c>
      <c r="G950" s="56">
        <v>123</v>
      </c>
      <c r="H950" s="56" t="s">
        <v>129</v>
      </c>
      <c r="I950" s="56">
        <v>125</v>
      </c>
      <c r="J950" s="1">
        <v>42551</v>
      </c>
      <c r="K950" s="56">
        <v>2</v>
      </c>
      <c r="L950" s="56">
        <v>0</v>
      </c>
      <c r="M950" s="56">
        <v>0</v>
      </c>
    </row>
    <row r="951" spans="1:13" x14ac:dyDescent="0.3">
      <c r="A951" s="56">
        <v>599800</v>
      </c>
      <c r="B951" s="56" t="s">
        <v>668</v>
      </c>
      <c r="C951" s="56" t="s">
        <v>110</v>
      </c>
      <c r="D951" s="56">
        <v>1</v>
      </c>
      <c r="E951" s="56" t="s">
        <v>672</v>
      </c>
      <c r="F951" s="56" t="s">
        <v>253</v>
      </c>
      <c r="G951" s="56">
        <v>124</v>
      </c>
      <c r="H951" s="56" t="s">
        <v>130</v>
      </c>
      <c r="I951" s="56">
        <v>125</v>
      </c>
      <c r="J951" s="1">
        <v>42735</v>
      </c>
      <c r="K951" s="56">
        <v>2</v>
      </c>
      <c r="L951" s="56">
        <v>0</v>
      </c>
      <c r="M951" s="56">
        <v>0</v>
      </c>
    </row>
    <row r="952" spans="1:13" x14ac:dyDescent="0.3">
      <c r="A952" s="56">
        <v>599800</v>
      </c>
      <c r="B952" s="56" t="s">
        <v>668</v>
      </c>
      <c r="C952" s="56" t="s">
        <v>110</v>
      </c>
      <c r="D952" s="56">
        <v>1</v>
      </c>
      <c r="E952" s="56" t="s">
        <v>672</v>
      </c>
      <c r="F952" s="56" t="s">
        <v>253</v>
      </c>
      <c r="G952" s="56">
        <v>126</v>
      </c>
      <c r="H952" s="56" t="s">
        <v>852</v>
      </c>
      <c r="I952" s="56">
        <v>125</v>
      </c>
      <c r="J952" s="1">
        <v>43100</v>
      </c>
      <c r="K952" s="56">
        <v>0</v>
      </c>
      <c r="L952" s="56">
        <v>1</v>
      </c>
      <c r="M952" s="56">
        <v>0</v>
      </c>
    </row>
    <row r="953" spans="1:13" x14ac:dyDescent="0.3">
      <c r="A953" s="56">
        <v>599800</v>
      </c>
      <c r="B953" s="56" t="s">
        <v>668</v>
      </c>
      <c r="C953" s="56" t="s">
        <v>110</v>
      </c>
      <c r="D953" s="56">
        <v>1</v>
      </c>
      <c r="E953" s="56" t="s">
        <v>672</v>
      </c>
      <c r="F953" s="56" t="s">
        <v>253</v>
      </c>
      <c r="G953" s="56">
        <v>128</v>
      </c>
      <c r="H953" s="56" t="s">
        <v>853</v>
      </c>
      <c r="I953" s="56">
        <v>125</v>
      </c>
      <c r="J953" s="1">
        <v>43465</v>
      </c>
      <c r="K953" s="56">
        <v>0</v>
      </c>
      <c r="L953" s="56">
        <v>1</v>
      </c>
      <c r="M953" s="56">
        <v>0</v>
      </c>
    </row>
    <row r="954" spans="1:13" x14ac:dyDescent="0.3">
      <c r="A954" s="56">
        <v>599800</v>
      </c>
      <c r="B954" s="56" t="s">
        <v>668</v>
      </c>
      <c r="C954" s="56" t="s">
        <v>188</v>
      </c>
      <c r="D954" s="56">
        <v>1</v>
      </c>
      <c r="E954" s="56" t="s">
        <v>672</v>
      </c>
      <c r="F954" s="56" t="s">
        <v>238</v>
      </c>
      <c r="G954" s="56">
        <v>122</v>
      </c>
      <c r="H954" s="56" t="s">
        <v>128</v>
      </c>
      <c r="I954" s="56">
        <v>125</v>
      </c>
      <c r="J954" s="1">
        <v>42369</v>
      </c>
      <c r="K954" s="56">
        <v>1</v>
      </c>
      <c r="L954" s="56">
        <v>1</v>
      </c>
      <c r="M954" s="56">
        <v>0</v>
      </c>
    </row>
    <row r="955" spans="1:13" x14ac:dyDescent="0.3">
      <c r="A955" s="56">
        <v>599800</v>
      </c>
      <c r="B955" s="56" t="s">
        <v>668</v>
      </c>
      <c r="C955" s="56" t="s">
        <v>188</v>
      </c>
      <c r="D955" s="56">
        <v>1</v>
      </c>
      <c r="E955" s="56" t="s">
        <v>672</v>
      </c>
      <c r="F955" s="56" t="s">
        <v>238</v>
      </c>
      <c r="G955" s="56">
        <v>123</v>
      </c>
      <c r="H955" s="56" t="s">
        <v>129</v>
      </c>
      <c r="I955" s="56">
        <v>125</v>
      </c>
      <c r="J955" s="1">
        <v>42551</v>
      </c>
      <c r="K955" s="56">
        <v>1</v>
      </c>
      <c r="L955" s="56">
        <v>0</v>
      </c>
      <c r="M955" s="56">
        <v>0</v>
      </c>
    </row>
    <row r="956" spans="1:13" x14ac:dyDescent="0.3">
      <c r="A956" s="56">
        <v>599800</v>
      </c>
      <c r="B956" s="56" t="s">
        <v>668</v>
      </c>
      <c r="C956" s="56" t="s">
        <v>188</v>
      </c>
      <c r="D956" s="56">
        <v>1</v>
      </c>
      <c r="E956" s="56" t="s">
        <v>672</v>
      </c>
      <c r="F956" s="56" t="s">
        <v>238</v>
      </c>
      <c r="G956" s="56">
        <v>124</v>
      </c>
      <c r="H956" s="56" t="s">
        <v>130</v>
      </c>
      <c r="I956" s="56">
        <v>125</v>
      </c>
      <c r="J956" s="1">
        <v>42734</v>
      </c>
      <c r="K956" s="56">
        <v>2</v>
      </c>
      <c r="L956" s="56">
        <v>0</v>
      </c>
      <c r="M956" s="56">
        <v>0</v>
      </c>
    </row>
    <row r="957" spans="1:13" x14ac:dyDescent="0.3">
      <c r="A957" s="56">
        <v>599800</v>
      </c>
      <c r="B957" s="56" t="s">
        <v>668</v>
      </c>
      <c r="C957" s="56" t="s">
        <v>110</v>
      </c>
      <c r="D957" s="56">
        <v>0</v>
      </c>
      <c r="E957" s="56" t="s">
        <v>672</v>
      </c>
      <c r="F957" s="56" t="s">
        <v>687</v>
      </c>
      <c r="G957" s="56">
        <v>121</v>
      </c>
      <c r="H957" s="56" t="s">
        <v>127</v>
      </c>
      <c r="I957" s="56">
        <v>125</v>
      </c>
      <c r="J957" s="1">
        <v>42124</v>
      </c>
      <c r="K957" s="56">
        <v>0</v>
      </c>
      <c r="L957" s="56">
        <v>0</v>
      </c>
      <c r="M957" s="56">
        <v>1117</v>
      </c>
    </row>
    <row r="958" spans="1:13" x14ac:dyDescent="0.3">
      <c r="A958" s="56">
        <v>599800</v>
      </c>
      <c r="B958" s="56" t="s">
        <v>668</v>
      </c>
      <c r="C958" s="56" t="s">
        <v>110</v>
      </c>
      <c r="D958" s="56">
        <v>0</v>
      </c>
      <c r="E958" s="56" t="s">
        <v>672</v>
      </c>
      <c r="F958" s="56" t="s">
        <v>687</v>
      </c>
      <c r="G958" s="56">
        <v>122</v>
      </c>
      <c r="H958" s="56" t="s">
        <v>128</v>
      </c>
      <c r="I958" s="56">
        <v>125</v>
      </c>
      <c r="J958" s="1">
        <v>42369</v>
      </c>
      <c r="K958" s="56">
        <v>774</v>
      </c>
      <c r="L958" s="56">
        <v>83</v>
      </c>
      <c r="M958" s="56">
        <v>0</v>
      </c>
    </row>
    <row r="959" spans="1:13" x14ac:dyDescent="0.3">
      <c r="A959" s="56">
        <v>599800</v>
      </c>
      <c r="B959" s="56" t="s">
        <v>668</v>
      </c>
      <c r="C959" s="56" t="s">
        <v>110</v>
      </c>
      <c r="D959" s="56">
        <v>0</v>
      </c>
      <c r="E959" s="56" t="s">
        <v>672</v>
      </c>
      <c r="F959" s="56" t="s">
        <v>687</v>
      </c>
      <c r="G959" s="56">
        <v>123</v>
      </c>
      <c r="H959" s="56" t="s">
        <v>129</v>
      </c>
      <c r="I959" s="56">
        <v>125</v>
      </c>
      <c r="J959" s="1">
        <v>42551</v>
      </c>
      <c r="K959" s="56">
        <v>1284</v>
      </c>
      <c r="L959" s="56">
        <v>0</v>
      </c>
      <c r="M959" s="56">
        <v>0</v>
      </c>
    </row>
    <row r="960" spans="1:13" x14ac:dyDescent="0.3">
      <c r="A960" s="56">
        <v>599800</v>
      </c>
      <c r="B960" s="56" t="s">
        <v>668</v>
      </c>
      <c r="C960" s="56" t="s">
        <v>110</v>
      </c>
      <c r="D960" s="56">
        <v>0</v>
      </c>
      <c r="E960" s="56" t="s">
        <v>672</v>
      </c>
      <c r="F960" s="56" t="s">
        <v>687</v>
      </c>
      <c r="G960" s="56">
        <v>124</v>
      </c>
      <c r="H960" s="56" t="s">
        <v>130</v>
      </c>
      <c r="I960" s="56">
        <v>125</v>
      </c>
      <c r="J960" s="1">
        <v>42735</v>
      </c>
      <c r="K960" s="56">
        <v>1024</v>
      </c>
      <c r="L960" s="56">
        <v>1061</v>
      </c>
      <c r="M960" s="56">
        <v>0</v>
      </c>
    </row>
    <row r="961" spans="1:13" x14ac:dyDescent="0.3">
      <c r="A961" s="56">
        <v>599800</v>
      </c>
      <c r="B961" s="56" t="s">
        <v>668</v>
      </c>
      <c r="C961" s="56" t="s">
        <v>110</v>
      </c>
      <c r="D961" s="56">
        <v>0</v>
      </c>
      <c r="E961" s="56" t="s">
        <v>672</v>
      </c>
      <c r="F961" s="56" t="s">
        <v>687</v>
      </c>
      <c r="G961" s="56">
        <v>126</v>
      </c>
      <c r="H961" s="56" t="s">
        <v>852</v>
      </c>
      <c r="I961" s="56">
        <v>125</v>
      </c>
      <c r="J961" s="1">
        <v>43100</v>
      </c>
      <c r="K961" s="56">
        <v>0</v>
      </c>
      <c r="L961" s="56">
        <v>2589</v>
      </c>
      <c r="M961" s="56">
        <v>0</v>
      </c>
    </row>
    <row r="962" spans="1:13" x14ac:dyDescent="0.3">
      <c r="A962" s="56">
        <v>599800</v>
      </c>
      <c r="B962" s="56" t="s">
        <v>668</v>
      </c>
      <c r="C962" s="56" t="s">
        <v>110</v>
      </c>
      <c r="D962" s="56">
        <v>0</v>
      </c>
      <c r="E962" s="56" t="s">
        <v>672</v>
      </c>
      <c r="F962" s="56" t="s">
        <v>687</v>
      </c>
      <c r="G962" s="56">
        <v>128</v>
      </c>
      <c r="H962" s="56" t="s">
        <v>853</v>
      </c>
      <c r="I962" s="56">
        <v>125</v>
      </c>
      <c r="J962" s="1">
        <v>43465</v>
      </c>
      <c r="K962" s="56">
        <v>0</v>
      </c>
      <c r="L962" s="56">
        <v>3901</v>
      </c>
      <c r="M962" s="56">
        <v>0</v>
      </c>
    </row>
    <row r="963" spans="1:13" x14ac:dyDescent="0.3">
      <c r="A963" s="56">
        <v>599800</v>
      </c>
      <c r="B963" s="56" t="s">
        <v>668</v>
      </c>
      <c r="C963" s="56" t="s">
        <v>110</v>
      </c>
      <c r="D963" s="56">
        <v>0</v>
      </c>
      <c r="E963" s="56" t="s">
        <v>672</v>
      </c>
      <c r="F963" s="56" t="s">
        <v>701</v>
      </c>
      <c r="G963" s="56">
        <v>121</v>
      </c>
      <c r="H963" s="56" t="s">
        <v>127</v>
      </c>
      <c r="I963" s="56">
        <v>125</v>
      </c>
      <c r="J963" s="1">
        <v>42124</v>
      </c>
      <c r="K963" s="56">
        <v>0</v>
      </c>
      <c r="L963" s="56">
        <v>0</v>
      </c>
      <c r="M963" s="56">
        <v>0</v>
      </c>
    </row>
    <row r="964" spans="1:13" x14ac:dyDescent="0.3">
      <c r="A964" s="56">
        <v>599800</v>
      </c>
      <c r="B964" s="56" t="s">
        <v>668</v>
      </c>
      <c r="C964" s="56" t="s">
        <v>110</v>
      </c>
      <c r="D964" s="56">
        <v>0</v>
      </c>
      <c r="E964" s="56" t="s">
        <v>672</v>
      </c>
      <c r="F964" s="56" t="s">
        <v>701</v>
      </c>
      <c r="G964" s="56">
        <v>122</v>
      </c>
      <c r="H964" s="56" t="s">
        <v>128</v>
      </c>
      <c r="I964" s="56">
        <v>125</v>
      </c>
      <c r="J964" s="1">
        <v>42369</v>
      </c>
      <c r="K964" s="56">
        <v>0</v>
      </c>
      <c r="L964" s="56">
        <v>0</v>
      </c>
      <c r="M964" s="56">
        <v>0</v>
      </c>
    </row>
    <row r="965" spans="1:13" x14ac:dyDescent="0.3">
      <c r="A965" s="56">
        <v>599800</v>
      </c>
      <c r="B965" s="56" t="s">
        <v>668</v>
      </c>
      <c r="C965" s="56" t="s">
        <v>110</v>
      </c>
      <c r="D965" s="56">
        <v>0</v>
      </c>
      <c r="E965" s="56" t="s">
        <v>672</v>
      </c>
      <c r="F965" s="56" t="s">
        <v>701</v>
      </c>
      <c r="G965" s="56">
        <v>123</v>
      </c>
      <c r="H965" s="56" t="s">
        <v>129</v>
      </c>
      <c r="I965" s="56">
        <v>125</v>
      </c>
      <c r="J965" s="1">
        <v>42551</v>
      </c>
      <c r="K965" s="56">
        <v>0</v>
      </c>
      <c r="L965" s="56">
        <v>0</v>
      </c>
      <c r="M965" s="56">
        <v>0</v>
      </c>
    </row>
    <row r="966" spans="1:13" x14ac:dyDescent="0.3">
      <c r="A966" s="56">
        <v>599800</v>
      </c>
      <c r="B966" s="56" t="s">
        <v>668</v>
      </c>
      <c r="C966" s="56" t="s">
        <v>110</v>
      </c>
      <c r="D966" s="56">
        <v>0</v>
      </c>
      <c r="E966" s="56" t="s">
        <v>672</v>
      </c>
      <c r="F966" s="56" t="s">
        <v>701</v>
      </c>
      <c r="G966" s="56">
        <v>124</v>
      </c>
      <c r="H966" s="56" t="s">
        <v>130</v>
      </c>
      <c r="I966" s="56">
        <v>125</v>
      </c>
      <c r="J966" s="1">
        <v>42735</v>
      </c>
      <c r="K966" s="56">
        <v>7</v>
      </c>
      <c r="L966" s="56">
        <v>14</v>
      </c>
      <c r="M966" s="56">
        <v>0</v>
      </c>
    </row>
    <row r="967" spans="1:13" x14ac:dyDescent="0.3">
      <c r="A967" s="56">
        <v>599800</v>
      </c>
      <c r="B967" s="56" t="s">
        <v>668</v>
      </c>
      <c r="C967" s="56" t="s">
        <v>110</v>
      </c>
      <c r="D967" s="56">
        <v>0</v>
      </c>
      <c r="E967" s="56" t="s">
        <v>672</v>
      </c>
      <c r="F967" s="56" t="s">
        <v>701</v>
      </c>
      <c r="G967" s="56">
        <v>126</v>
      </c>
      <c r="H967" s="56" t="s">
        <v>852</v>
      </c>
      <c r="I967" s="56">
        <v>125</v>
      </c>
      <c r="J967" s="1">
        <v>43100</v>
      </c>
      <c r="K967" s="56">
        <v>0</v>
      </c>
      <c r="L967" s="56">
        <v>7</v>
      </c>
      <c r="M967" s="56">
        <v>0</v>
      </c>
    </row>
    <row r="968" spans="1:13" x14ac:dyDescent="0.3">
      <c r="A968" s="56">
        <v>599800</v>
      </c>
      <c r="B968" s="56" t="s">
        <v>668</v>
      </c>
      <c r="C968" s="56" t="s">
        <v>110</v>
      </c>
      <c r="D968" s="56">
        <v>0</v>
      </c>
      <c r="E968" s="56" t="s">
        <v>672</v>
      </c>
      <c r="F968" s="56" t="s">
        <v>701</v>
      </c>
      <c r="G968" s="56">
        <v>128</v>
      </c>
      <c r="H968" s="56" t="s">
        <v>853</v>
      </c>
      <c r="I968" s="56">
        <v>125</v>
      </c>
      <c r="J968" s="1">
        <v>43465</v>
      </c>
      <c r="K968" s="56">
        <v>0</v>
      </c>
      <c r="L968" s="56">
        <v>21</v>
      </c>
      <c r="M968" s="56">
        <v>0</v>
      </c>
    </row>
    <row r="969" spans="1:13" x14ac:dyDescent="0.3">
      <c r="A969" s="56">
        <v>599800</v>
      </c>
      <c r="B969" s="56" t="s">
        <v>668</v>
      </c>
      <c r="C969" s="56" t="s">
        <v>110</v>
      </c>
      <c r="D969" s="56">
        <v>1</v>
      </c>
      <c r="E969" s="56" t="s">
        <v>672</v>
      </c>
      <c r="F969" s="56" t="s">
        <v>381</v>
      </c>
      <c r="G969" s="56">
        <v>121</v>
      </c>
      <c r="H969" s="56" t="s">
        <v>127</v>
      </c>
      <c r="I969" s="56">
        <v>125</v>
      </c>
      <c r="J969" s="1">
        <v>42185</v>
      </c>
      <c r="K969" s="56">
        <v>4.4000000000000004</v>
      </c>
      <c r="L969" s="56">
        <v>5</v>
      </c>
      <c r="M969" s="56">
        <v>4.3</v>
      </c>
    </row>
    <row r="970" spans="1:13" x14ac:dyDescent="0.3">
      <c r="A970" s="56">
        <v>599800</v>
      </c>
      <c r="B970" s="56" t="s">
        <v>668</v>
      </c>
      <c r="C970" s="56" t="s">
        <v>110</v>
      </c>
      <c r="D970" s="56">
        <v>1</v>
      </c>
      <c r="E970" s="56" t="s">
        <v>672</v>
      </c>
      <c r="F970" s="56" t="s">
        <v>381</v>
      </c>
      <c r="G970" s="56">
        <v>122</v>
      </c>
      <c r="H970" s="56" t="s">
        <v>128</v>
      </c>
      <c r="I970" s="56">
        <v>125</v>
      </c>
      <c r="J970" s="1">
        <v>42369</v>
      </c>
      <c r="K970" s="56">
        <v>5</v>
      </c>
      <c r="L970" s="56">
        <v>5</v>
      </c>
      <c r="M970" s="56">
        <v>0</v>
      </c>
    </row>
    <row r="971" spans="1:13" x14ac:dyDescent="0.3">
      <c r="A971" s="56">
        <v>599800</v>
      </c>
      <c r="B971" s="56" t="s">
        <v>668</v>
      </c>
      <c r="C971" s="56" t="s">
        <v>110</v>
      </c>
      <c r="D971" s="56">
        <v>1</v>
      </c>
      <c r="E971" s="56" t="s">
        <v>672</v>
      </c>
      <c r="F971" s="56" t="s">
        <v>381</v>
      </c>
      <c r="G971" s="56">
        <v>123</v>
      </c>
      <c r="H971" s="56" t="s">
        <v>129</v>
      </c>
      <c r="I971" s="56">
        <v>125</v>
      </c>
      <c r="J971" s="1">
        <v>42551</v>
      </c>
      <c r="K971" s="56">
        <v>4.2</v>
      </c>
      <c r="L971" s="56">
        <v>5</v>
      </c>
      <c r="M971" s="56">
        <v>0</v>
      </c>
    </row>
    <row r="972" spans="1:13" x14ac:dyDescent="0.3">
      <c r="A972" s="56">
        <v>599800</v>
      </c>
      <c r="B972" s="56" t="s">
        <v>668</v>
      </c>
      <c r="C972" s="56" t="s">
        <v>110</v>
      </c>
      <c r="D972" s="56">
        <v>1</v>
      </c>
      <c r="E972" s="56" t="s">
        <v>672</v>
      </c>
      <c r="F972" s="56" t="s">
        <v>381</v>
      </c>
      <c r="G972" s="56">
        <v>124</v>
      </c>
      <c r="H972" s="56" t="s">
        <v>130</v>
      </c>
      <c r="I972" s="56">
        <v>125</v>
      </c>
      <c r="J972" s="1">
        <v>42735</v>
      </c>
      <c r="K972" s="56">
        <v>6</v>
      </c>
      <c r="L972" s="56">
        <v>5</v>
      </c>
      <c r="M972" s="56">
        <v>0</v>
      </c>
    </row>
    <row r="973" spans="1:13" x14ac:dyDescent="0.3">
      <c r="A973" s="56">
        <v>599800</v>
      </c>
      <c r="B973" s="56" t="s">
        <v>668</v>
      </c>
      <c r="C973" s="56" t="s">
        <v>110</v>
      </c>
      <c r="D973" s="56">
        <v>1</v>
      </c>
      <c r="E973" s="56" t="s">
        <v>672</v>
      </c>
      <c r="F973" s="56" t="s">
        <v>381</v>
      </c>
      <c r="G973" s="56">
        <v>125</v>
      </c>
      <c r="H973" s="56" t="s">
        <v>131</v>
      </c>
      <c r="I973" s="56">
        <v>125</v>
      </c>
      <c r="J973" s="1">
        <v>42916</v>
      </c>
      <c r="K973" s="56">
        <v>0</v>
      </c>
      <c r="L973" s="56">
        <v>5</v>
      </c>
      <c r="M973" s="56">
        <v>0</v>
      </c>
    </row>
    <row r="974" spans="1:13" x14ac:dyDescent="0.3">
      <c r="A974" s="56">
        <v>599800</v>
      </c>
      <c r="B974" s="56" t="s">
        <v>668</v>
      </c>
      <c r="C974" s="56" t="s">
        <v>110</v>
      </c>
      <c r="D974" s="56">
        <v>1</v>
      </c>
      <c r="E974" s="56" t="s">
        <v>672</v>
      </c>
      <c r="F974" s="56" t="s">
        <v>381</v>
      </c>
      <c r="G974" s="56">
        <v>126</v>
      </c>
      <c r="H974" s="56" t="s">
        <v>852</v>
      </c>
      <c r="I974" s="56">
        <v>125</v>
      </c>
      <c r="J974" s="1">
        <v>43100</v>
      </c>
      <c r="K974" s="56">
        <v>0</v>
      </c>
      <c r="L974" s="56">
        <v>5</v>
      </c>
      <c r="M974" s="56">
        <v>0</v>
      </c>
    </row>
    <row r="975" spans="1:13" x14ac:dyDescent="0.3">
      <c r="A975" s="56">
        <v>599800</v>
      </c>
      <c r="B975" s="56" t="s">
        <v>668</v>
      </c>
      <c r="C975" s="56" t="s">
        <v>110</v>
      </c>
      <c r="D975" s="56">
        <v>1</v>
      </c>
      <c r="E975" s="56" t="s">
        <v>672</v>
      </c>
      <c r="F975" s="56" t="s">
        <v>381</v>
      </c>
      <c r="G975" s="56">
        <v>127</v>
      </c>
      <c r="H975" s="56" t="s">
        <v>854</v>
      </c>
      <c r="I975" s="56">
        <v>125</v>
      </c>
      <c r="J975" s="1">
        <v>43281</v>
      </c>
      <c r="K975" s="56">
        <v>0</v>
      </c>
      <c r="L975" s="56">
        <v>5</v>
      </c>
      <c r="M975" s="56">
        <v>0</v>
      </c>
    </row>
    <row r="976" spans="1:13" x14ac:dyDescent="0.3">
      <c r="A976" s="56">
        <v>599800</v>
      </c>
      <c r="B976" s="56" t="s">
        <v>668</v>
      </c>
      <c r="C976" s="56" t="s">
        <v>110</v>
      </c>
      <c r="D976" s="56">
        <v>1</v>
      </c>
      <c r="E976" s="56" t="s">
        <v>672</v>
      </c>
      <c r="F976" s="56" t="s">
        <v>381</v>
      </c>
      <c r="G976" s="56">
        <v>128</v>
      </c>
      <c r="H976" s="56" t="s">
        <v>853</v>
      </c>
      <c r="I976" s="56">
        <v>125</v>
      </c>
      <c r="J976" s="1">
        <v>43465</v>
      </c>
      <c r="K976" s="56">
        <v>0</v>
      </c>
      <c r="L976" s="56">
        <v>5</v>
      </c>
      <c r="M976" s="56">
        <v>0</v>
      </c>
    </row>
    <row r="977" spans="1:13" x14ac:dyDescent="0.3">
      <c r="A977" s="56">
        <v>599800</v>
      </c>
      <c r="B977" s="56" t="s">
        <v>668</v>
      </c>
      <c r="C977" s="56" t="s">
        <v>110</v>
      </c>
      <c r="D977" s="56">
        <v>0</v>
      </c>
      <c r="E977" s="56" t="s">
        <v>672</v>
      </c>
      <c r="F977" s="56" t="s">
        <v>700</v>
      </c>
      <c r="G977" s="56">
        <v>120</v>
      </c>
      <c r="H977" s="56" t="s">
        <v>126</v>
      </c>
      <c r="I977" s="56">
        <v>125</v>
      </c>
      <c r="J977" s="1">
        <v>42004</v>
      </c>
      <c r="K977" s="56">
        <v>0</v>
      </c>
      <c r="L977" s="56">
        <v>0</v>
      </c>
      <c r="M977" s="56">
        <v>3.4</v>
      </c>
    </row>
    <row r="978" spans="1:13" x14ac:dyDescent="0.3">
      <c r="A978" s="56">
        <v>599800</v>
      </c>
      <c r="B978" s="56" t="s">
        <v>668</v>
      </c>
      <c r="C978" s="56" t="s">
        <v>110</v>
      </c>
      <c r="D978" s="56">
        <v>0</v>
      </c>
      <c r="E978" s="56" t="s">
        <v>672</v>
      </c>
      <c r="F978" s="56" t="s">
        <v>700</v>
      </c>
      <c r="G978" s="56">
        <v>121</v>
      </c>
      <c r="H978" s="56" t="s">
        <v>127</v>
      </c>
      <c r="I978" s="56">
        <v>125</v>
      </c>
      <c r="J978" s="1">
        <v>42185</v>
      </c>
      <c r="K978" s="56">
        <v>4.55</v>
      </c>
      <c r="L978" s="56">
        <v>5</v>
      </c>
      <c r="M978" s="56">
        <v>0</v>
      </c>
    </row>
    <row r="979" spans="1:13" x14ac:dyDescent="0.3">
      <c r="A979" s="56">
        <v>599800</v>
      </c>
      <c r="B979" s="56" t="s">
        <v>668</v>
      </c>
      <c r="C979" s="56" t="s">
        <v>110</v>
      </c>
      <c r="D979" s="56">
        <v>0</v>
      </c>
      <c r="E979" s="56" t="s">
        <v>672</v>
      </c>
      <c r="F979" s="56" t="s">
        <v>700</v>
      </c>
      <c r="G979" s="56">
        <v>122</v>
      </c>
      <c r="H979" s="56" t="s">
        <v>128</v>
      </c>
      <c r="I979" s="56">
        <v>125</v>
      </c>
      <c r="J979" s="1">
        <v>42369</v>
      </c>
      <c r="K979" s="56">
        <v>5.8</v>
      </c>
      <c r="L979" s="56">
        <v>5</v>
      </c>
      <c r="M979" s="56">
        <v>0</v>
      </c>
    </row>
    <row r="980" spans="1:13" x14ac:dyDescent="0.3">
      <c r="A980" s="56">
        <v>599800</v>
      </c>
      <c r="B980" s="56" t="s">
        <v>668</v>
      </c>
      <c r="C980" s="56" t="s">
        <v>110</v>
      </c>
      <c r="D980" s="56">
        <v>0</v>
      </c>
      <c r="E980" s="56" t="s">
        <v>672</v>
      </c>
      <c r="F980" s="56" t="s">
        <v>700</v>
      </c>
      <c r="G980" s="56">
        <v>123</v>
      </c>
      <c r="H980" s="56" t="s">
        <v>129</v>
      </c>
      <c r="I980" s="56">
        <v>125</v>
      </c>
      <c r="J980" s="1">
        <v>42551</v>
      </c>
      <c r="K980" s="56">
        <v>5.75</v>
      </c>
      <c r="L980" s="56">
        <v>5</v>
      </c>
      <c r="M980" s="56">
        <v>0</v>
      </c>
    </row>
    <row r="981" spans="1:13" x14ac:dyDescent="0.3">
      <c r="A981" s="56">
        <v>599800</v>
      </c>
      <c r="B981" s="56" t="s">
        <v>668</v>
      </c>
      <c r="C981" s="56" t="s">
        <v>110</v>
      </c>
      <c r="D981" s="56">
        <v>0</v>
      </c>
      <c r="E981" s="56" t="s">
        <v>672</v>
      </c>
      <c r="F981" s="56" t="s">
        <v>700</v>
      </c>
      <c r="G981" s="56">
        <v>124</v>
      </c>
      <c r="H981" s="56" t="s">
        <v>130</v>
      </c>
      <c r="I981" s="56">
        <v>125</v>
      </c>
      <c r="J981" s="1">
        <v>42735</v>
      </c>
      <c r="K981" s="56">
        <v>11.7</v>
      </c>
      <c r="L981" s="56">
        <v>5</v>
      </c>
      <c r="M981" s="56">
        <v>0</v>
      </c>
    </row>
    <row r="982" spans="1:13" x14ac:dyDescent="0.3">
      <c r="A982" s="56">
        <v>599800</v>
      </c>
      <c r="B982" s="56" t="s">
        <v>668</v>
      </c>
      <c r="C982" s="56" t="s">
        <v>110</v>
      </c>
      <c r="D982" s="56">
        <v>0</v>
      </c>
      <c r="E982" s="56" t="s">
        <v>672</v>
      </c>
      <c r="F982" s="56" t="s">
        <v>700</v>
      </c>
      <c r="G982" s="56">
        <v>125</v>
      </c>
      <c r="H982" s="56" t="s">
        <v>131</v>
      </c>
      <c r="I982" s="56">
        <v>125</v>
      </c>
      <c r="J982" s="1">
        <v>42916</v>
      </c>
      <c r="K982" s="56">
        <v>0</v>
      </c>
      <c r="L982" s="56">
        <v>5</v>
      </c>
      <c r="M982" s="56">
        <v>0</v>
      </c>
    </row>
    <row r="983" spans="1:13" x14ac:dyDescent="0.3">
      <c r="A983" s="56">
        <v>599800</v>
      </c>
      <c r="B983" s="56" t="s">
        <v>668</v>
      </c>
      <c r="C983" s="56" t="s">
        <v>110</v>
      </c>
      <c r="D983" s="56">
        <v>0</v>
      </c>
      <c r="E983" s="56" t="s">
        <v>672</v>
      </c>
      <c r="F983" s="56" t="s">
        <v>700</v>
      </c>
      <c r="G983" s="56">
        <v>126</v>
      </c>
      <c r="H983" s="56" t="s">
        <v>852</v>
      </c>
      <c r="I983" s="56">
        <v>125</v>
      </c>
      <c r="J983" s="1">
        <v>43100</v>
      </c>
      <c r="K983" s="56">
        <v>0</v>
      </c>
      <c r="L983" s="56">
        <v>5</v>
      </c>
      <c r="M983" s="56">
        <v>0</v>
      </c>
    </row>
    <row r="984" spans="1:13" x14ac:dyDescent="0.3">
      <c r="A984" s="56">
        <v>599800</v>
      </c>
      <c r="B984" s="56" t="s">
        <v>668</v>
      </c>
      <c r="C984" s="56" t="s">
        <v>110</v>
      </c>
      <c r="D984" s="56">
        <v>0</v>
      </c>
      <c r="E984" s="56" t="s">
        <v>672</v>
      </c>
      <c r="F984" s="56" t="s">
        <v>700</v>
      </c>
      <c r="G984" s="56">
        <v>127</v>
      </c>
      <c r="H984" s="56" t="s">
        <v>854</v>
      </c>
      <c r="I984" s="56">
        <v>125</v>
      </c>
      <c r="J984" s="1">
        <v>43281</v>
      </c>
      <c r="K984" s="56">
        <v>0</v>
      </c>
      <c r="L984" s="56">
        <v>5</v>
      </c>
      <c r="M984" s="56">
        <v>0</v>
      </c>
    </row>
    <row r="985" spans="1:13" x14ac:dyDescent="0.3">
      <c r="A985" s="56">
        <v>599800</v>
      </c>
      <c r="B985" s="56" t="s">
        <v>668</v>
      </c>
      <c r="C985" s="56" t="s">
        <v>110</v>
      </c>
      <c r="D985" s="56">
        <v>0</v>
      </c>
      <c r="E985" s="56" t="s">
        <v>672</v>
      </c>
      <c r="F985" s="56" t="s">
        <v>700</v>
      </c>
      <c r="G985" s="56">
        <v>128</v>
      </c>
      <c r="H985" s="56" t="s">
        <v>853</v>
      </c>
      <c r="I985" s="56">
        <v>125</v>
      </c>
      <c r="J985" s="1">
        <v>43465</v>
      </c>
      <c r="K985" s="56">
        <v>0</v>
      </c>
      <c r="L985" s="56">
        <v>5</v>
      </c>
      <c r="M985" s="56">
        <v>0</v>
      </c>
    </row>
    <row r="986" spans="1:13" x14ac:dyDescent="0.3">
      <c r="A986" s="56">
        <v>599800</v>
      </c>
      <c r="B986" s="56" t="s">
        <v>668</v>
      </c>
      <c r="C986" s="56" t="s">
        <v>188</v>
      </c>
      <c r="D986" s="56">
        <v>0</v>
      </c>
      <c r="E986" s="56" t="s">
        <v>672</v>
      </c>
      <c r="F986" s="56" t="s">
        <v>712</v>
      </c>
      <c r="G986" s="56">
        <v>122</v>
      </c>
      <c r="H986" s="56" t="s">
        <v>128</v>
      </c>
      <c r="I986" s="56">
        <v>125</v>
      </c>
      <c r="J986" s="1">
        <v>42369</v>
      </c>
      <c r="K986" s="56">
        <v>0</v>
      </c>
      <c r="L986" s="56">
        <v>0</v>
      </c>
      <c r="M986" s="56">
        <v>0</v>
      </c>
    </row>
    <row r="987" spans="1:13" x14ac:dyDescent="0.3">
      <c r="A987" s="56">
        <v>599800</v>
      </c>
      <c r="B987" s="56" t="s">
        <v>668</v>
      </c>
      <c r="C987" s="56" t="s">
        <v>188</v>
      </c>
      <c r="D987" s="56">
        <v>0</v>
      </c>
      <c r="E987" s="56" t="s">
        <v>672</v>
      </c>
      <c r="F987" s="56" t="s">
        <v>712</v>
      </c>
      <c r="G987" s="56">
        <v>123</v>
      </c>
      <c r="H987" s="56" t="s">
        <v>129</v>
      </c>
      <c r="I987" s="56">
        <v>125</v>
      </c>
      <c r="J987" s="1">
        <v>42551</v>
      </c>
      <c r="K987" s="56">
        <v>0</v>
      </c>
      <c r="L987" s="56">
        <v>1</v>
      </c>
      <c r="M987" s="56">
        <v>0</v>
      </c>
    </row>
    <row r="988" spans="1:13" x14ac:dyDescent="0.3">
      <c r="A988" s="56">
        <v>599800</v>
      </c>
      <c r="B988" s="56" t="s">
        <v>668</v>
      </c>
      <c r="C988" s="56" t="s">
        <v>188</v>
      </c>
      <c r="D988" s="56">
        <v>0</v>
      </c>
      <c r="E988" s="56" t="s">
        <v>672</v>
      </c>
      <c r="F988" s="56" t="s">
        <v>712</v>
      </c>
      <c r="G988" s="56">
        <v>124</v>
      </c>
      <c r="H988" s="56" t="s">
        <v>130</v>
      </c>
      <c r="I988" s="56">
        <v>125</v>
      </c>
      <c r="J988" s="1">
        <v>42566</v>
      </c>
      <c r="K988" s="56">
        <v>1</v>
      </c>
      <c r="L988" s="56">
        <v>0</v>
      </c>
      <c r="M988" s="56">
        <v>0</v>
      </c>
    </row>
    <row r="989" spans="1:13" x14ac:dyDescent="0.3">
      <c r="A989" s="56">
        <v>599800</v>
      </c>
      <c r="B989" s="56" t="s">
        <v>668</v>
      </c>
      <c r="C989" s="56" t="s">
        <v>188</v>
      </c>
      <c r="D989" s="56">
        <v>0</v>
      </c>
      <c r="E989" s="56" t="s">
        <v>672</v>
      </c>
      <c r="F989" s="56" t="s">
        <v>716</v>
      </c>
      <c r="G989" s="56">
        <v>121</v>
      </c>
      <c r="H989" s="56" t="s">
        <v>127</v>
      </c>
      <c r="I989" s="56">
        <v>125</v>
      </c>
      <c r="J989" s="1">
        <v>42185</v>
      </c>
      <c r="K989" s="56">
        <v>0</v>
      </c>
      <c r="L989" s="56">
        <v>0</v>
      </c>
      <c r="M989" s="56">
        <v>0</v>
      </c>
    </row>
    <row r="990" spans="1:13" x14ac:dyDescent="0.3">
      <c r="A990" s="56">
        <v>599800</v>
      </c>
      <c r="B990" s="56" t="s">
        <v>668</v>
      </c>
      <c r="C990" s="56" t="s">
        <v>188</v>
      </c>
      <c r="D990" s="56">
        <v>0</v>
      </c>
      <c r="E990" s="56" t="s">
        <v>672</v>
      </c>
      <c r="F990" s="56" t="s">
        <v>716</v>
      </c>
      <c r="G990" s="56">
        <v>122</v>
      </c>
      <c r="H990" s="56" t="s">
        <v>128</v>
      </c>
      <c r="I990" s="56">
        <v>125</v>
      </c>
      <c r="J990" s="1">
        <v>42369</v>
      </c>
      <c r="K990" s="56">
        <v>1</v>
      </c>
      <c r="L990" s="56">
        <v>0</v>
      </c>
      <c r="M990" s="56">
        <v>0</v>
      </c>
    </row>
    <row r="991" spans="1:13" x14ac:dyDescent="0.3">
      <c r="A991" s="56">
        <v>599800</v>
      </c>
      <c r="B991" s="56" t="s">
        <v>668</v>
      </c>
      <c r="C991" s="56" t="s">
        <v>188</v>
      </c>
      <c r="D991" s="56">
        <v>0</v>
      </c>
      <c r="E991" s="56" t="s">
        <v>672</v>
      </c>
      <c r="F991" s="56" t="s">
        <v>716</v>
      </c>
      <c r="G991" s="56">
        <v>123</v>
      </c>
      <c r="H991" s="56" t="s">
        <v>129</v>
      </c>
      <c r="I991" s="56">
        <v>125</v>
      </c>
      <c r="J991" s="1">
        <v>42551</v>
      </c>
      <c r="K991" s="56">
        <v>0</v>
      </c>
      <c r="L991" s="56">
        <v>0</v>
      </c>
      <c r="M991" s="56">
        <v>0</v>
      </c>
    </row>
    <row r="992" spans="1:13" x14ac:dyDescent="0.3">
      <c r="A992" s="56">
        <v>599800</v>
      </c>
      <c r="B992" s="56" t="s">
        <v>668</v>
      </c>
      <c r="C992" s="56" t="s">
        <v>188</v>
      </c>
      <c r="D992" s="56">
        <v>0</v>
      </c>
      <c r="E992" s="56" t="s">
        <v>672</v>
      </c>
      <c r="F992" s="56" t="s">
        <v>716</v>
      </c>
      <c r="G992" s="56">
        <v>124</v>
      </c>
      <c r="H992" s="56" t="s">
        <v>130</v>
      </c>
      <c r="I992" s="56">
        <v>125</v>
      </c>
      <c r="J992" s="1">
        <v>42735</v>
      </c>
      <c r="K992" s="56">
        <v>1</v>
      </c>
      <c r="L992" s="56">
        <v>1</v>
      </c>
      <c r="M992" s="56">
        <v>0</v>
      </c>
    </row>
    <row r="993" spans="1:13" x14ac:dyDescent="0.3">
      <c r="A993" s="56">
        <v>599800</v>
      </c>
      <c r="B993" s="56" t="s">
        <v>668</v>
      </c>
      <c r="C993" s="56" t="s">
        <v>110</v>
      </c>
      <c r="D993" s="56">
        <v>0</v>
      </c>
      <c r="E993" s="56" t="s">
        <v>672</v>
      </c>
      <c r="F993" s="56" t="s">
        <v>707</v>
      </c>
      <c r="G993" s="56">
        <v>121</v>
      </c>
      <c r="H993" s="56" t="s">
        <v>127</v>
      </c>
      <c r="I993" s="56">
        <v>125</v>
      </c>
      <c r="J993" s="1">
        <v>42124</v>
      </c>
      <c r="K993" s="56">
        <v>0</v>
      </c>
      <c r="L993" s="56">
        <v>0</v>
      </c>
      <c r="M993" s="56">
        <v>40667</v>
      </c>
    </row>
    <row r="994" spans="1:13" x14ac:dyDescent="0.3">
      <c r="A994" s="56">
        <v>599800</v>
      </c>
      <c r="B994" s="56" t="s">
        <v>668</v>
      </c>
      <c r="C994" s="56" t="s">
        <v>110</v>
      </c>
      <c r="D994" s="56">
        <v>0</v>
      </c>
      <c r="E994" s="56" t="s">
        <v>672</v>
      </c>
      <c r="F994" s="56" t="s">
        <v>707</v>
      </c>
      <c r="G994" s="56">
        <v>122</v>
      </c>
      <c r="H994" s="56" t="s">
        <v>128</v>
      </c>
      <c r="I994" s="56">
        <v>125</v>
      </c>
      <c r="J994" s="1">
        <v>42369</v>
      </c>
      <c r="K994" s="56">
        <v>8654</v>
      </c>
      <c r="L994" s="56">
        <v>6451</v>
      </c>
      <c r="M994" s="56">
        <v>0</v>
      </c>
    </row>
    <row r="995" spans="1:13" x14ac:dyDescent="0.3">
      <c r="A995" s="56">
        <v>599800</v>
      </c>
      <c r="B995" s="56" t="s">
        <v>668</v>
      </c>
      <c r="C995" s="56" t="s">
        <v>110</v>
      </c>
      <c r="D995" s="56">
        <v>0</v>
      </c>
      <c r="E995" s="56" t="s">
        <v>672</v>
      </c>
      <c r="F995" s="56" t="s">
        <v>707</v>
      </c>
      <c r="G995" s="56">
        <v>123</v>
      </c>
      <c r="H995" s="56" t="s">
        <v>129</v>
      </c>
      <c r="I995" s="56">
        <v>125</v>
      </c>
      <c r="J995" s="1">
        <v>42551</v>
      </c>
      <c r="K995" s="56">
        <v>3334</v>
      </c>
      <c r="L995" s="56">
        <v>0</v>
      </c>
      <c r="M995" s="56">
        <v>0</v>
      </c>
    </row>
    <row r="996" spans="1:13" x14ac:dyDescent="0.3">
      <c r="A996" s="56">
        <v>599800</v>
      </c>
      <c r="B996" s="56" t="s">
        <v>668</v>
      </c>
      <c r="C996" s="56" t="s">
        <v>110</v>
      </c>
      <c r="D996" s="56">
        <v>0</v>
      </c>
      <c r="E996" s="56" t="s">
        <v>672</v>
      </c>
      <c r="F996" s="56" t="s">
        <v>707</v>
      </c>
      <c r="G996" s="56">
        <v>124</v>
      </c>
      <c r="H996" s="56" t="s">
        <v>130</v>
      </c>
      <c r="I996" s="56">
        <v>125</v>
      </c>
      <c r="J996" s="1">
        <v>42735</v>
      </c>
      <c r="K996" s="56">
        <v>3952</v>
      </c>
      <c r="L996" s="56">
        <v>7588</v>
      </c>
      <c r="M996" s="56">
        <v>0</v>
      </c>
    </row>
    <row r="997" spans="1:13" x14ac:dyDescent="0.3">
      <c r="A997" s="56">
        <v>599800</v>
      </c>
      <c r="B997" s="56" t="s">
        <v>668</v>
      </c>
      <c r="C997" s="56" t="s">
        <v>110</v>
      </c>
      <c r="D997" s="56">
        <v>0</v>
      </c>
      <c r="E997" s="56" t="s">
        <v>672</v>
      </c>
      <c r="F997" s="56" t="s">
        <v>707</v>
      </c>
      <c r="G997" s="56">
        <v>126</v>
      </c>
      <c r="H997" s="56" t="s">
        <v>852</v>
      </c>
      <c r="I997" s="56">
        <v>125</v>
      </c>
      <c r="J997" s="1">
        <v>43100</v>
      </c>
      <c r="K997" s="56">
        <v>0</v>
      </c>
      <c r="L997" s="56">
        <v>20697</v>
      </c>
      <c r="M997" s="56">
        <v>0</v>
      </c>
    </row>
    <row r="998" spans="1:13" x14ac:dyDescent="0.3">
      <c r="A998" s="56">
        <v>599800</v>
      </c>
      <c r="B998" s="56" t="s">
        <v>668</v>
      </c>
      <c r="C998" s="56" t="s">
        <v>110</v>
      </c>
      <c r="D998" s="56">
        <v>0</v>
      </c>
      <c r="E998" s="56" t="s">
        <v>672</v>
      </c>
      <c r="F998" s="56" t="s">
        <v>707</v>
      </c>
      <c r="G998" s="56">
        <v>128</v>
      </c>
      <c r="H998" s="56" t="s">
        <v>853</v>
      </c>
      <c r="I998" s="56">
        <v>125</v>
      </c>
      <c r="J998" s="1">
        <v>43465</v>
      </c>
      <c r="K998" s="56">
        <v>0</v>
      </c>
      <c r="L998" s="56">
        <v>38203</v>
      </c>
      <c r="M998" s="56">
        <v>0</v>
      </c>
    </row>
    <row r="999" spans="1:13" x14ac:dyDescent="0.3">
      <c r="A999" s="56">
        <v>599800</v>
      </c>
      <c r="B999" s="56" t="s">
        <v>668</v>
      </c>
      <c r="C999" s="56" t="s">
        <v>110</v>
      </c>
      <c r="D999" s="56">
        <v>1</v>
      </c>
      <c r="E999" s="56" t="s">
        <v>672</v>
      </c>
      <c r="F999" s="56" t="s">
        <v>705</v>
      </c>
      <c r="G999" s="56">
        <v>121</v>
      </c>
      <c r="H999" s="56" t="s">
        <v>127</v>
      </c>
      <c r="I999" s="56">
        <v>125</v>
      </c>
      <c r="J999" s="1">
        <v>42124</v>
      </c>
      <c r="K999" s="56">
        <v>0</v>
      </c>
      <c r="L999" s="56">
        <v>0</v>
      </c>
      <c r="M999" s="56">
        <v>23175552</v>
      </c>
    </row>
    <row r="1000" spans="1:13" x14ac:dyDescent="0.3">
      <c r="A1000" s="56">
        <v>599800</v>
      </c>
      <c r="B1000" s="56" t="s">
        <v>668</v>
      </c>
      <c r="C1000" s="56" t="s">
        <v>110</v>
      </c>
      <c r="D1000" s="56">
        <v>1</v>
      </c>
      <c r="E1000" s="56" t="s">
        <v>672</v>
      </c>
      <c r="F1000" s="56" t="s">
        <v>705</v>
      </c>
      <c r="G1000" s="56">
        <v>122</v>
      </c>
      <c r="H1000" s="56" t="s">
        <v>128</v>
      </c>
      <c r="I1000" s="56">
        <v>125</v>
      </c>
      <c r="J1000" s="1">
        <v>42369</v>
      </c>
      <c r="K1000" s="56">
        <v>24472872</v>
      </c>
      <c r="L1000" s="56">
        <v>26000000</v>
      </c>
      <c r="M1000" s="56">
        <v>0</v>
      </c>
    </row>
    <row r="1001" spans="1:13" x14ac:dyDescent="0.3">
      <c r="A1001" s="56">
        <v>599800</v>
      </c>
      <c r="B1001" s="56" t="s">
        <v>668</v>
      </c>
      <c r="C1001" s="56" t="s">
        <v>110</v>
      </c>
      <c r="D1001" s="56">
        <v>1</v>
      </c>
      <c r="E1001" s="56" t="s">
        <v>672</v>
      </c>
      <c r="F1001" s="56" t="s">
        <v>705</v>
      </c>
      <c r="G1001" s="56">
        <v>123</v>
      </c>
      <c r="H1001" s="56" t="s">
        <v>129</v>
      </c>
      <c r="I1001" s="56">
        <v>125</v>
      </c>
      <c r="J1001" s="1">
        <v>42551</v>
      </c>
      <c r="K1001" s="56">
        <v>25627777</v>
      </c>
      <c r="L1001" s="56">
        <v>0</v>
      </c>
      <c r="M1001" s="56">
        <v>0</v>
      </c>
    </row>
    <row r="1002" spans="1:13" x14ac:dyDescent="0.3">
      <c r="A1002" s="56">
        <v>599800</v>
      </c>
      <c r="B1002" s="56" t="s">
        <v>668</v>
      </c>
      <c r="C1002" s="56" t="s">
        <v>110</v>
      </c>
      <c r="D1002" s="56">
        <v>1</v>
      </c>
      <c r="E1002" s="56" t="s">
        <v>672</v>
      </c>
      <c r="F1002" s="56" t="s">
        <v>705</v>
      </c>
      <c r="G1002" s="56">
        <v>124</v>
      </c>
      <c r="H1002" s="56" t="s">
        <v>130</v>
      </c>
      <c r="I1002" s="56">
        <v>125</v>
      </c>
      <c r="J1002" s="1">
        <v>42735</v>
      </c>
      <c r="K1002" s="56">
        <v>27809280</v>
      </c>
      <c r="L1002" s="56">
        <v>31000000</v>
      </c>
      <c r="M1002" s="56">
        <v>0</v>
      </c>
    </row>
    <row r="1003" spans="1:13" x14ac:dyDescent="0.3">
      <c r="A1003" s="56">
        <v>599800</v>
      </c>
      <c r="B1003" s="56" t="s">
        <v>668</v>
      </c>
      <c r="C1003" s="56" t="s">
        <v>110</v>
      </c>
      <c r="D1003" s="56">
        <v>1</v>
      </c>
      <c r="E1003" s="56" t="s">
        <v>672</v>
      </c>
      <c r="F1003" s="56" t="s">
        <v>705</v>
      </c>
      <c r="G1003" s="56">
        <v>126</v>
      </c>
      <c r="H1003" s="56" t="s">
        <v>852</v>
      </c>
      <c r="I1003" s="56">
        <v>125</v>
      </c>
      <c r="J1003" s="1">
        <v>43100</v>
      </c>
      <c r="K1003" s="56">
        <v>0</v>
      </c>
      <c r="L1003" s="56">
        <v>38000000</v>
      </c>
      <c r="M1003" s="56">
        <v>0</v>
      </c>
    </row>
    <row r="1004" spans="1:13" x14ac:dyDescent="0.3">
      <c r="A1004" s="56">
        <v>599800</v>
      </c>
      <c r="B1004" s="56" t="s">
        <v>668</v>
      </c>
      <c r="C1004" s="56" t="s">
        <v>110</v>
      </c>
      <c r="D1004" s="56">
        <v>1</v>
      </c>
      <c r="E1004" s="56" t="s">
        <v>672</v>
      </c>
      <c r="F1004" s="56" t="s">
        <v>705</v>
      </c>
      <c r="G1004" s="56">
        <v>128</v>
      </c>
      <c r="H1004" s="56" t="s">
        <v>853</v>
      </c>
      <c r="I1004" s="56">
        <v>125</v>
      </c>
      <c r="J1004" s="1">
        <v>43465</v>
      </c>
      <c r="K1004" s="56">
        <v>0</v>
      </c>
      <c r="L1004" s="56">
        <v>47000000</v>
      </c>
      <c r="M1004" s="56">
        <v>0</v>
      </c>
    </row>
    <row r="1005" spans="1:13" x14ac:dyDescent="0.3">
      <c r="A1005" s="56">
        <v>599848</v>
      </c>
      <c r="B1005" s="56" t="s">
        <v>722</v>
      </c>
      <c r="C1005" s="56" t="s">
        <v>105</v>
      </c>
      <c r="D1005" s="56">
        <v>0</v>
      </c>
      <c r="E1005" s="56" t="s">
        <v>194</v>
      </c>
      <c r="F1005" s="56" t="s">
        <v>753</v>
      </c>
      <c r="G1005" s="56">
        <v>118</v>
      </c>
      <c r="H1005" s="56" t="s">
        <v>124</v>
      </c>
      <c r="I1005" s="56">
        <v>125</v>
      </c>
      <c r="J1005" s="1">
        <v>41639</v>
      </c>
      <c r="K1005" s="56">
        <v>0</v>
      </c>
      <c r="L1005" s="56">
        <v>121</v>
      </c>
      <c r="M1005" s="56">
        <v>119</v>
      </c>
    </row>
    <row r="1006" spans="1:13" x14ac:dyDescent="0.3">
      <c r="A1006" s="56">
        <v>599848</v>
      </c>
      <c r="B1006" s="56" t="s">
        <v>722</v>
      </c>
      <c r="C1006" s="56" t="s">
        <v>105</v>
      </c>
      <c r="D1006" s="56">
        <v>0</v>
      </c>
      <c r="E1006" s="56" t="s">
        <v>194</v>
      </c>
      <c r="F1006" s="56" t="s">
        <v>753</v>
      </c>
      <c r="G1006" s="56">
        <v>119</v>
      </c>
      <c r="H1006" s="56" t="s">
        <v>125</v>
      </c>
      <c r="I1006" s="56">
        <v>125</v>
      </c>
      <c r="J1006" s="1">
        <v>41820</v>
      </c>
      <c r="K1006" s="56">
        <v>83.1</v>
      </c>
      <c r="L1006" s="56">
        <v>123</v>
      </c>
      <c r="M1006" s="56">
        <v>0</v>
      </c>
    </row>
    <row r="1007" spans="1:13" x14ac:dyDescent="0.3">
      <c r="A1007" s="56">
        <v>599848</v>
      </c>
      <c r="B1007" s="56" t="s">
        <v>722</v>
      </c>
      <c r="C1007" s="56" t="s">
        <v>105</v>
      </c>
      <c r="D1007" s="56">
        <v>0</v>
      </c>
      <c r="E1007" s="56" t="s">
        <v>194</v>
      </c>
      <c r="F1007" s="56" t="s">
        <v>753</v>
      </c>
      <c r="G1007" s="56">
        <v>120</v>
      </c>
      <c r="H1007" s="56" t="s">
        <v>126</v>
      </c>
      <c r="I1007" s="56">
        <v>125</v>
      </c>
      <c r="J1007" s="1">
        <v>42004</v>
      </c>
      <c r="K1007" s="56">
        <v>120</v>
      </c>
      <c r="L1007" s="56">
        <v>122</v>
      </c>
      <c r="M1007" s="56">
        <v>0</v>
      </c>
    </row>
    <row r="1008" spans="1:13" x14ac:dyDescent="0.3">
      <c r="A1008" s="56">
        <v>599848</v>
      </c>
      <c r="B1008" s="56" t="s">
        <v>722</v>
      </c>
      <c r="C1008" s="56" t="s">
        <v>105</v>
      </c>
      <c r="D1008" s="56">
        <v>0</v>
      </c>
      <c r="E1008" s="56" t="s">
        <v>194</v>
      </c>
      <c r="F1008" s="56" t="s">
        <v>753</v>
      </c>
      <c r="G1008" s="56">
        <v>121</v>
      </c>
      <c r="H1008" s="56" t="s">
        <v>127</v>
      </c>
      <c r="I1008" s="56">
        <v>125</v>
      </c>
      <c r="J1008" s="1">
        <v>42185</v>
      </c>
      <c r="K1008" s="56">
        <v>126</v>
      </c>
      <c r="L1008" s="56">
        <v>122</v>
      </c>
      <c r="M1008" s="56">
        <v>0</v>
      </c>
    </row>
    <row r="1009" spans="1:13" x14ac:dyDescent="0.3">
      <c r="A1009" s="56">
        <v>599848</v>
      </c>
      <c r="B1009" s="56" t="s">
        <v>722</v>
      </c>
      <c r="C1009" s="56" t="s">
        <v>105</v>
      </c>
      <c r="D1009" s="56">
        <v>0</v>
      </c>
      <c r="E1009" s="56" t="s">
        <v>194</v>
      </c>
      <c r="F1009" s="56" t="s">
        <v>753</v>
      </c>
      <c r="G1009" s="56">
        <v>122</v>
      </c>
      <c r="H1009" s="56" t="s">
        <v>128</v>
      </c>
      <c r="I1009" s="56">
        <v>125</v>
      </c>
      <c r="J1009" s="1">
        <v>42369</v>
      </c>
      <c r="K1009" s="56">
        <v>117</v>
      </c>
      <c r="L1009" s="56">
        <v>122</v>
      </c>
      <c r="M1009" s="56">
        <v>0</v>
      </c>
    </row>
    <row r="1010" spans="1:13" x14ac:dyDescent="0.3">
      <c r="A1010" s="56">
        <v>599848</v>
      </c>
      <c r="B1010" s="56" t="s">
        <v>722</v>
      </c>
      <c r="C1010" s="56" t="s">
        <v>105</v>
      </c>
      <c r="D1010" s="56">
        <v>0</v>
      </c>
      <c r="E1010" s="56" t="s">
        <v>194</v>
      </c>
      <c r="F1010" s="56" t="s">
        <v>753</v>
      </c>
      <c r="G1010" s="56">
        <v>123</v>
      </c>
      <c r="H1010" s="56" t="s">
        <v>129</v>
      </c>
      <c r="I1010" s="56">
        <v>125</v>
      </c>
      <c r="J1010" s="1">
        <v>42551</v>
      </c>
      <c r="K1010" s="56">
        <v>111</v>
      </c>
      <c r="L1010" s="56">
        <v>127</v>
      </c>
      <c r="M1010" s="56">
        <v>0</v>
      </c>
    </row>
    <row r="1011" spans="1:13" x14ac:dyDescent="0.3">
      <c r="A1011" s="56">
        <v>599848</v>
      </c>
      <c r="B1011" s="56" t="s">
        <v>722</v>
      </c>
      <c r="C1011" s="56" t="s">
        <v>105</v>
      </c>
      <c r="D1011" s="56">
        <v>0</v>
      </c>
      <c r="E1011" s="56" t="s">
        <v>194</v>
      </c>
      <c r="F1011" s="56" t="s">
        <v>753</v>
      </c>
      <c r="G1011" s="56">
        <v>124</v>
      </c>
      <c r="H1011" s="56" t="s">
        <v>130</v>
      </c>
      <c r="I1011" s="56">
        <v>125</v>
      </c>
      <c r="J1011" s="1">
        <v>42735</v>
      </c>
      <c r="K1011" s="56">
        <v>118</v>
      </c>
      <c r="L1011" s="56">
        <v>128</v>
      </c>
      <c r="M1011" s="56">
        <v>0</v>
      </c>
    </row>
    <row r="1012" spans="1:13" x14ac:dyDescent="0.3">
      <c r="A1012" s="56">
        <v>599848</v>
      </c>
      <c r="B1012" s="56" t="s">
        <v>722</v>
      </c>
      <c r="C1012" s="56" t="s">
        <v>105</v>
      </c>
      <c r="D1012" s="56">
        <v>0</v>
      </c>
      <c r="E1012" s="56" t="s">
        <v>194</v>
      </c>
      <c r="F1012" s="56" t="s">
        <v>753</v>
      </c>
      <c r="G1012" s="56">
        <v>125</v>
      </c>
      <c r="H1012" s="56" t="s">
        <v>131</v>
      </c>
      <c r="I1012" s="56">
        <v>125</v>
      </c>
      <c r="J1012" s="1">
        <v>42916</v>
      </c>
      <c r="K1012" s="56">
        <v>0</v>
      </c>
      <c r="L1012" s="56">
        <v>128</v>
      </c>
      <c r="M1012" s="56">
        <v>0</v>
      </c>
    </row>
    <row r="1013" spans="1:13" x14ac:dyDescent="0.3">
      <c r="A1013" s="56">
        <v>599848</v>
      </c>
      <c r="B1013" s="56" t="s">
        <v>722</v>
      </c>
      <c r="C1013" s="56" t="s">
        <v>188</v>
      </c>
      <c r="D1013" s="56">
        <v>1</v>
      </c>
      <c r="E1013" s="56" t="s">
        <v>241</v>
      </c>
      <c r="F1013" s="56" t="s">
        <v>557</v>
      </c>
      <c r="G1013" s="56">
        <v>118</v>
      </c>
      <c r="H1013" s="56" t="s">
        <v>124</v>
      </c>
      <c r="I1013" s="56">
        <v>125</v>
      </c>
      <c r="J1013" s="1">
        <v>41639</v>
      </c>
      <c r="K1013" s="56">
        <v>0</v>
      </c>
      <c r="L1013" s="56">
        <v>0</v>
      </c>
      <c r="M1013" s="56">
        <v>0</v>
      </c>
    </row>
    <row r="1014" spans="1:13" x14ac:dyDescent="0.3">
      <c r="A1014" s="56">
        <v>599848</v>
      </c>
      <c r="B1014" s="56" t="s">
        <v>722</v>
      </c>
      <c r="C1014" s="56" t="s">
        <v>188</v>
      </c>
      <c r="D1014" s="56">
        <v>1</v>
      </c>
      <c r="E1014" s="56" t="s">
        <v>241</v>
      </c>
      <c r="F1014" s="56" t="s">
        <v>557</v>
      </c>
      <c r="G1014" s="56">
        <v>119</v>
      </c>
      <c r="H1014" s="56" t="s">
        <v>125</v>
      </c>
      <c r="I1014" s="56">
        <v>125</v>
      </c>
      <c r="J1014" s="1">
        <v>41820</v>
      </c>
      <c r="K1014" s="56">
        <v>0</v>
      </c>
      <c r="L1014" s="56">
        <v>0</v>
      </c>
      <c r="M1014" s="56">
        <v>0</v>
      </c>
    </row>
    <row r="1015" spans="1:13" x14ac:dyDescent="0.3">
      <c r="A1015" s="56">
        <v>599848</v>
      </c>
      <c r="B1015" s="56" t="s">
        <v>722</v>
      </c>
      <c r="C1015" s="56" t="s">
        <v>188</v>
      </c>
      <c r="D1015" s="56">
        <v>1</v>
      </c>
      <c r="E1015" s="56" t="s">
        <v>241</v>
      </c>
      <c r="F1015" s="56" t="s">
        <v>557</v>
      </c>
      <c r="G1015" s="56">
        <v>120</v>
      </c>
      <c r="H1015" s="56" t="s">
        <v>126</v>
      </c>
      <c r="I1015" s="56">
        <v>125</v>
      </c>
      <c r="J1015" s="1">
        <v>42004</v>
      </c>
      <c r="K1015" s="56">
        <v>4</v>
      </c>
      <c r="L1015" s="56">
        <v>0</v>
      </c>
      <c r="M1015" s="56">
        <v>0</v>
      </c>
    </row>
    <row r="1016" spans="1:13" x14ac:dyDescent="0.3">
      <c r="A1016" s="56">
        <v>599848</v>
      </c>
      <c r="B1016" s="56" t="s">
        <v>722</v>
      </c>
      <c r="C1016" s="56" t="s">
        <v>188</v>
      </c>
      <c r="D1016" s="56">
        <v>1</v>
      </c>
      <c r="E1016" s="56" t="s">
        <v>241</v>
      </c>
      <c r="F1016" s="56" t="s">
        <v>557</v>
      </c>
      <c r="G1016" s="56">
        <v>121</v>
      </c>
      <c r="H1016" s="56" t="s">
        <v>127</v>
      </c>
      <c r="I1016" s="56">
        <v>125</v>
      </c>
      <c r="J1016" s="1">
        <v>42185</v>
      </c>
      <c r="K1016" s="56">
        <v>154</v>
      </c>
      <c r="L1016" s="56">
        <v>129</v>
      </c>
      <c r="M1016" s="56">
        <v>0</v>
      </c>
    </row>
    <row r="1017" spans="1:13" x14ac:dyDescent="0.3">
      <c r="A1017" s="56">
        <v>599848</v>
      </c>
      <c r="B1017" s="56" t="s">
        <v>722</v>
      </c>
      <c r="C1017" s="56" t="s">
        <v>188</v>
      </c>
      <c r="D1017" s="56">
        <v>1</v>
      </c>
      <c r="E1017" s="56" t="s">
        <v>241</v>
      </c>
      <c r="F1017" s="56" t="s">
        <v>557</v>
      </c>
      <c r="G1017" s="56">
        <v>122</v>
      </c>
      <c r="H1017" s="56" t="s">
        <v>128</v>
      </c>
      <c r="I1017" s="56">
        <v>125</v>
      </c>
      <c r="J1017" s="1">
        <v>42369</v>
      </c>
      <c r="K1017" s="56">
        <v>304</v>
      </c>
      <c r="L1017" s="56">
        <v>279</v>
      </c>
      <c r="M1017" s="56">
        <v>0</v>
      </c>
    </row>
    <row r="1018" spans="1:13" x14ac:dyDescent="0.3">
      <c r="A1018" s="56">
        <v>599848</v>
      </c>
      <c r="B1018" s="56" t="s">
        <v>722</v>
      </c>
      <c r="C1018" s="56" t="s">
        <v>188</v>
      </c>
      <c r="D1018" s="56">
        <v>1</v>
      </c>
      <c r="E1018" s="56" t="s">
        <v>241</v>
      </c>
      <c r="F1018" s="56" t="s">
        <v>557</v>
      </c>
      <c r="G1018" s="56">
        <v>123</v>
      </c>
      <c r="H1018" s="56" t="s">
        <v>129</v>
      </c>
      <c r="I1018" s="56">
        <v>125</v>
      </c>
      <c r="J1018" s="1">
        <v>42551</v>
      </c>
      <c r="K1018" s="56">
        <v>392</v>
      </c>
      <c r="L1018" s="56">
        <v>429</v>
      </c>
      <c r="M1018" s="56">
        <v>0</v>
      </c>
    </row>
    <row r="1019" spans="1:13" x14ac:dyDescent="0.3">
      <c r="A1019" s="56">
        <v>599848</v>
      </c>
      <c r="B1019" s="56" t="s">
        <v>722</v>
      </c>
      <c r="C1019" s="56" t="s">
        <v>188</v>
      </c>
      <c r="D1019" s="56">
        <v>1</v>
      </c>
      <c r="E1019" s="56" t="s">
        <v>241</v>
      </c>
      <c r="F1019" s="56" t="s">
        <v>557</v>
      </c>
      <c r="G1019" s="56">
        <v>124</v>
      </c>
      <c r="H1019" s="56" t="s">
        <v>130</v>
      </c>
      <c r="I1019" s="56">
        <v>125</v>
      </c>
      <c r="J1019" s="1">
        <v>42735</v>
      </c>
      <c r="K1019" s="56">
        <v>306</v>
      </c>
      <c r="L1019" s="56">
        <v>554</v>
      </c>
      <c r="M1019" s="56">
        <v>0</v>
      </c>
    </row>
    <row r="1020" spans="1:13" x14ac:dyDescent="0.3">
      <c r="A1020" s="56">
        <v>599848</v>
      </c>
      <c r="B1020" s="56" t="s">
        <v>722</v>
      </c>
      <c r="C1020" s="56" t="s">
        <v>188</v>
      </c>
      <c r="D1020" s="56">
        <v>1</v>
      </c>
      <c r="E1020" s="56" t="s">
        <v>241</v>
      </c>
      <c r="F1020" s="56" t="s">
        <v>557</v>
      </c>
      <c r="G1020" s="56">
        <v>125</v>
      </c>
      <c r="H1020" s="56" t="s">
        <v>131</v>
      </c>
      <c r="I1020" s="56">
        <v>125</v>
      </c>
      <c r="J1020" s="1">
        <v>42916</v>
      </c>
      <c r="K1020" s="56">
        <v>0</v>
      </c>
      <c r="L1020" s="56">
        <v>554</v>
      </c>
      <c r="M1020" s="56">
        <v>0</v>
      </c>
    </row>
    <row r="1021" spans="1:13" x14ac:dyDescent="0.3">
      <c r="A1021" s="56">
        <v>599848</v>
      </c>
      <c r="B1021" s="56" t="s">
        <v>722</v>
      </c>
      <c r="C1021" s="56" t="s">
        <v>188</v>
      </c>
      <c r="D1021" s="56">
        <v>0</v>
      </c>
      <c r="E1021" s="56" t="s">
        <v>241</v>
      </c>
      <c r="F1021" s="56" t="s">
        <v>725</v>
      </c>
      <c r="G1021" s="56">
        <v>119</v>
      </c>
      <c r="H1021" s="56" t="s">
        <v>125</v>
      </c>
      <c r="I1021" s="56">
        <v>125</v>
      </c>
      <c r="J1021" s="1">
        <v>41820</v>
      </c>
      <c r="K1021" s="56">
        <v>0</v>
      </c>
      <c r="L1021" s="56">
        <v>0</v>
      </c>
      <c r="M1021" s="56">
        <v>0</v>
      </c>
    </row>
    <row r="1022" spans="1:13" x14ac:dyDescent="0.3">
      <c r="A1022" s="56">
        <v>599848</v>
      </c>
      <c r="B1022" s="56" t="s">
        <v>722</v>
      </c>
      <c r="C1022" s="56" t="s">
        <v>188</v>
      </c>
      <c r="D1022" s="56">
        <v>0</v>
      </c>
      <c r="E1022" s="56" t="s">
        <v>241</v>
      </c>
      <c r="F1022" s="56" t="s">
        <v>725</v>
      </c>
      <c r="G1022" s="56">
        <v>120</v>
      </c>
      <c r="H1022" s="56" t="s">
        <v>126</v>
      </c>
      <c r="I1022" s="56">
        <v>125</v>
      </c>
      <c r="J1022" s="1">
        <v>42004</v>
      </c>
      <c r="K1022" s="56">
        <v>1</v>
      </c>
      <c r="L1022" s="56">
        <v>0</v>
      </c>
      <c r="M1022" s="56">
        <v>0</v>
      </c>
    </row>
    <row r="1023" spans="1:13" x14ac:dyDescent="0.3">
      <c r="A1023" s="56">
        <v>599848</v>
      </c>
      <c r="B1023" s="56" t="s">
        <v>722</v>
      </c>
      <c r="C1023" s="56" t="s">
        <v>188</v>
      </c>
      <c r="D1023" s="56">
        <v>0</v>
      </c>
      <c r="E1023" s="56" t="s">
        <v>241</v>
      </c>
      <c r="F1023" s="56" t="s">
        <v>725</v>
      </c>
      <c r="G1023" s="56">
        <v>121</v>
      </c>
      <c r="H1023" s="56" t="s">
        <v>127</v>
      </c>
      <c r="I1023" s="56">
        <v>125</v>
      </c>
      <c r="J1023" s="1">
        <v>42185</v>
      </c>
      <c r="K1023" s="56">
        <v>0</v>
      </c>
      <c r="L1023" s="56">
        <v>0</v>
      </c>
      <c r="M1023" s="56">
        <v>0</v>
      </c>
    </row>
    <row r="1024" spans="1:13" x14ac:dyDescent="0.3">
      <c r="A1024" s="56">
        <v>599848</v>
      </c>
      <c r="B1024" s="56" t="s">
        <v>722</v>
      </c>
      <c r="C1024" s="56" t="s">
        <v>188</v>
      </c>
      <c r="D1024" s="56">
        <v>0</v>
      </c>
      <c r="E1024" s="56" t="s">
        <v>241</v>
      </c>
      <c r="F1024" s="56" t="s">
        <v>725</v>
      </c>
      <c r="G1024" s="56">
        <v>122</v>
      </c>
      <c r="H1024" s="56" t="s">
        <v>128</v>
      </c>
      <c r="I1024" s="56">
        <v>125</v>
      </c>
      <c r="J1024" s="1">
        <v>42369</v>
      </c>
      <c r="K1024" s="56">
        <v>0</v>
      </c>
      <c r="L1024" s="56">
        <v>1</v>
      </c>
      <c r="M1024" s="56">
        <v>0</v>
      </c>
    </row>
    <row r="1025" spans="1:13" x14ac:dyDescent="0.3">
      <c r="A1025" s="56">
        <v>599848</v>
      </c>
      <c r="B1025" s="56" t="s">
        <v>722</v>
      </c>
      <c r="C1025" s="56" t="s">
        <v>188</v>
      </c>
      <c r="D1025" s="56">
        <v>0</v>
      </c>
      <c r="E1025" s="56" t="s">
        <v>241</v>
      </c>
      <c r="F1025" s="56" t="s">
        <v>725</v>
      </c>
      <c r="G1025" s="56">
        <v>123</v>
      </c>
      <c r="H1025" s="56" t="s">
        <v>129</v>
      </c>
      <c r="I1025" s="56">
        <v>125</v>
      </c>
      <c r="J1025" s="1">
        <v>42551</v>
      </c>
      <c r="K1025" s="56">
        <v>0</v>
      </c>
      <c r="L1025" s="56">
        <v>0</v>
      </c>
      <c r="M1025" s="56">
        <v>0</v>
      </c>
    </row>
    <row r="1026" spans="1:13" x14ac:dyDescent="0.3">
      <c r="A1026" s="56">
        <v>599848</v>
      </c>
      <c r="B1026" s="56" t="s">
        <v>722</v>
      </c>
      <c r="C1026" s="56" t="s">
        <v>188</v>
      </c>
      <c r="D1026" s="56">
        <v>0</v>
      </c>
      <c r="E1026" s="56" t="s">
        <v>241</v>
      </c>
      <c r="F1026" s="56" t="s">
        <v>725</v>
      </c>
      <c r="G1026" s="56">
        <v>124</v>
      </c>
      <c r="H1026" s="56" t="s">
        <v>130</v>
      </c>
      <c r="I1026" s="56">
        <v>125</v>
      </c>
      <c r="J1026" s="1">
        <v>42735</v>
      </c>
      <c r="K1026" s="56">
        <v>0</v>
      </c>
      <c r="L1026" s="56">
        <v>0</v>
      </c>
      <c r="M1026" s="56">
        <v>0</v>
      </c>
    </row>
    <row r="1027" spans="1:13" x14ac:dyDescent="0.3">
      <c r="A1027" s="56">
        <v>599848</v>
      </c>
      <c r="B1027" s="56" t="s">
        <v>722</v>
      </c>
      <c r="C1027" s="56" t="s">
        <v>188</v>
      </c>
      <c r="D1027" s="56">
        <v>0</v>
      </c>
      <c r="E1027" s="56" t="s">
        <v>241</v>
      </c>
      <c r="F1027" s="56" t="s">
        <v>725</v>
      </c>
      <c r="G1027" s="56">
        <v>125</v>
      </c>
      <c r="H1027" s="56" t="s">
        <v>131</v>
      </c>
      <c r="I1027" s="56">
        <v>125</v>
      </c>
      <c r="J1027" s="1">
        <v>42916</v>
      </c>
      <c r="K1027" s="56">
        <v>0</v>
      </c>
      <c r="L1027" s="56">
        <v>0</v>
      </c>
      <c r="M1027" s="56">
        <v>0</v>
      </c>
    </row>
    <row r="1028" spans="1:13" x14ac:dyDescent="0.3">
      <c r="A1028" s="56">
        <v>599848</v>
      </c>
      <c r="B1028" s="56" t="s">
        <v>722</v>
      </c>
      <c r="C1028" s="56" t="s">
        <v>110</v>
      </c>
      <c r="D1028" s="56">
        <v>0</v>
      </c>
      <c r="E1028" s="56" t="s">
        <v>241</v>
      </c>
      <c r="F1028" s="56" t="s">
        <v>754</v>
      </c>
      <c r="G1028" s="56">
        <v>118</v>
      </c>
      <c r="H1028" s="56" t="s">
        <v>124</v>
      </c>
      <c r="I1028" s="56">
        <v>125</v>
      </c>
      <c r="J1028" s="1">
        <v>41639</v>
      </c>
      <c r="K1028" s="56">
        <v>0</v>
      </c>
      <c r="L1028" s="56">
        <v>0</v>
      </c>
      <c r="M1028" s="56">
        <v>0</v>
      </c>
    </row>
    <row r="1029" spans="1:13" x14ac:dyDescent="0.3">
      <c r="A1029" s="56">
        <v>599848</v>
      </c>
      <c r="B1029" s="56" t="s">
        <v>722</v>
      </c>
      <c r="C1029" s="56" t="s">
        <v>110</v>
      </c>
      <c r="D1029" s="56">
        <v>0</v>
      </c>
      <c r="E1029" s="56" t="s">
        <v>241</v>
      </c>
      <c r="F1029" s="56" t="s">
        <v>754</v>
      </c>
      <c r="G1029" s="56">
        <v>119</v>
      </c>
      <c r="H1029" s="56" t="s">
        <v>125</v>
      </c>
      <c r="I1029" s="56">
        <v>125</v>
      </c>
      <c r="J1029" s="1">
        <v>41820</v>
      </c>
      <c r="K1029" s="56">
        <v>0</v>
      </c>
      <c r="L1029" s="56">
        <v>0</v>
      </c>
      <c r="M1029" s="56">
        <v>0</v>
      </c>
    </row>
    <row r="1030" spans="1:13" x14ac:dyDescent="0.3">
      <c r="A1030" s="56">
        <v>599848</v>
      </c>
      <c r="B1030" s="56" t="s">
        <v>722</v>
      </c>
      <c r="C1030" s="56" t="s">
        <v>110</v>
      </c>
      <c r="D1030" s="56">
        <v>0</v>
      </c>
      <c r="E1030" s="56" t="s">
        <v>241</v>
      </c>
      <c r="F1030" s="56" t="s">
        <v>754</v>
      </c>
      <c r="G1030" s="56">
        <v>120</v>
      </c>
      <c r="H1030" s="56" t="s">
        <v>126</v>
      </c>
      <c r="I1030" s="56">
        <v>125</v>
      </c>
      <c r="J1030" s="1">
        <v>42004</v>
      </c>
      <c r="K1030" s="56">
        <v>1</v>
      </c>
      <c r="L1030" s="56">
        <v>0</v>
      </c>
      <c r="M1030" s="56">
        <v>0</v>
      </c>
    </row>
    <row r="1031" spans="1:13" x14ac:dyDescent="0.3">
      <c r="A1031" s="56">
        <v>599848</v>
      </c>
      <c r="B1031" s="56" t="s">
        <v>722</v>
      </c>
      <c r="C1031" s="56" t="s">
        <v>110</v>
      </c>
      <c r="D1031" s="56">
        <v>0</v>
      </c>
      <c r="E1031" s="56" t="s">
        <v>241</v>
      </c>
      <c r="F1031" s="56" t="s">
        <v>754</v>
      </c>
      <c r="G1031" s="56">
        <v>121</v>
      </c>
      <c r="H1031" s="56" t="s">
        <v>127</v>
      </c>
      <c r="I1031" s="56">
        <v>125</v>
      </c>
      <c r="J1031" s="1">
        <v>42185</v>
      </c>
      <c r="K1031" s="56">
        <v>0</v>
      </c>
      <c r="L1031" s="56">
        <v>0</v>
      </c>
      <c r="M1031" s="56">
        <v>0</v>
      </c>
    </row>
    <row r="1032" spans="1:13" x14ac:dyDescent="0.3">
      <c r="A1032" s="56">
        <v>599848</v>
      </c>
      <c r="B1032" s="56" t="s">
        <v>722</v>
      </c>
      <c r="C1032" s="56" t="s">
        <v>110</v>
      </c>
      <c r="D1032" s="56">
        <v>0</v>
      </c>
      <c r="E1032" s="56" t="s">
        <v>241</v>
      </c>
      <c r="F1032" s="56" t="s">
        <v>754</v>
      </c>
      <c r="G1032" s="56">
        <v>122</v>
      </c>
      <c r="H1032" s="56" t="s">
        <v>128</v>
      </c>
      <c r="I1032" s="56">
        <v>125</v>
      </c>
      <c r="J1032" s="1">
        <v>42369</v>
      </c>
      <c r="K1032" s="56">
        <v>0</v>
      </c>
      <c r="L1032" s="56">
        <v>0</v>
      </c>
      <c r="M1032" s="56">
        <v>0</v>
      </c>
    </row>
    <row r="1033" spans="1:13" x14ac:dyDescent="0.3">
      <c r="A1033" s="56">
        <v>599848</v>
      </c>
      <c r="B1033" s="56" t="s">
        <v>722</v>
      </c>
      <c r="C1033" s="56" t="s">
        <v>110</v>
      </c>
      <c r="D1033" s="56">
        <v>0</v>
      </c>
      <c r="E1033" s="56" t="s">
        <v>241</v>
      </c>
      <c r="F1033" s="56" t="s">
        <v>754</v>
      </c>
      <c r="G1033" s="56">
        <v>123</v>
      </c>
      <c r="H1033" s="56" t="s">
        <v>129</v>
      </c>
      <c r="I1033" s="56">
        <v>125</v>
      </c>
      <c r="J1033" s="1">
        <v>42551</v>
      </c>
      <c r="K1033" s="56">
        <v>0</v>
      </c>
      <c r="L1033" s="56">
        <v>0</v>
      </c>
      <c r="M1033" s="56">
        <v>0</v>
      </c>
    </row>
    <row r="1034" spans="1:13" x14ac:dyDescent="0.3">
      <c r="A1034" s="56">
        <v>599848</v>
      </c>
      <c r="B1034" s="56" t="s">
        <v>722</v>
      </c>
      <c r="C1034" s="56" t="s">
        <v>110</v>
      </c>
      <c r="D1034" s="56">
        <v>0</v>
      </c>
      <c r="E1034" s="56" t="s">
        <v>241</v>
      </c>
      <c r="F1034" s="56" t="s">
        <v>754</v>
      </c>
      <c r="G1034" s="56">
        <v>124</v>
      </c>
      <c r="H1034" s="56" t="s">
        <v>130</v>
      </c>
      <c r="I1034" s="56">
        <v>125</v>
      </c>
      <c r="J1034" s="1">
        <v>42735</v>
      </c>
      <c r="K1034" s="56">
        <v>0</v>
      </c>
      <c r="L1034" s="56">
        <v>1</v>
      </c>
      <c r="M1034" s="56">
        <v>0</v>
      </c>
    </row>
    <row r="1035" spans="1:13" x14ac:dyDescent="0.3">
      <c r="A1035" s="56">
        <v>599848</v>
      </c>
      <c r="B1035" s="56" t="s">
        <v>722</v>
      </c>
      <c r="C1035" s="56" t="s">
        <v>110</v>
      </c>
      <c r="D1035" s="56">
        <v>0</v>
      </c>
      <c r="E1035" s="56" t="s">
        <v>241</v>
      </c>
      <c r="F1035" s="56" t="s">
        <v>754</v>
      </c>
      <c r="G1035" s="56">
        <v>125</v>
      </c>
      <c r="H1035" s="56" t="s">
        <v>131</v>
      </c>
      <c r="I1035" s="56">
        <v>125</v>
      </c>
      <c r="J1035" s="1">
        <v>42916</v>
      </c>
      <c r="K1035" s="56">
        <v>0</v>
      </c>
      <c r="L1035" s="56">
        <v>0</v>
      </c>
      <c r="M1035" s="56">
        <v>0</v>
      </c>
    </row>
    <row r="1036" spans="1:13" x14ac:dyDescent="0.3">
      <c r="A1036" s="56">
        <v>599848</v>
      </c>
      <c r="B1036" s="56" t="s">
        <v>722</v>
      </c>
      <c r="C1036" s="56" t="s">
        <v>110</v>
      </c>
      <c r="D1036" s="56">
        <v>1</v>
      </c>
      <c r="E1036" s="56" t="s">
        <v>241</v>
      </c>
      <c r="F1036" s="56" t="s">
        <v>465</v>
      </c>
      <c r="G1036" s="56">
        <v>118</v>
      </c>
      <c r="H1036" s="56" t="s">
        <v>124</v>
      </c>
      <c r="I1036" s="56">
        <v>125</v>
      </c>
      <c r="J1036" s="1">
        <v>41639</v>
      </c>
      <c r="K1036" s="56">
        <v>0</v>
      </c>
      <c r="L1036" s="56">
        <v>2100</v>
      </c>
      <c r="M1036" s="56">
        <v>61000</v>
      </c>
    </row>
    <row r="1037" spans="1:13" x14ac:dyDescent="0.3">
      <c r="A1037" s="56">
        <v>599848</v>
      </c>
      <c r="B1037" s="56" t="s">
        <v>722</v>
      </c>
      <c r="C1037" s="56" t="s">
        <v>110</v>
      </c>
      <c r="D1037" s="56">
        <v>1</v>
      </c>
      <c r="E1037" s="56" t="s">
        <v>241</v>
      </c>
      <c r="F1037" s="56" t="s">
        <v>465</v>
      </c>
      <c r="G1037" s="56">
        <v>119</v>
      </c>
      <c r="H1037" s="56" t="s">
        <v>125</v>
      </c>
      <c r="I1037" s="56">
        <v>125</v>
      </c>
      <c r="J1037" s="1">
        <v>41820</v>
      </c>
      <c r="K1037" s="56">
        <v>12963</v>
      </c>
      <c r="L1037" s="56">
        <v>6742</v>
      </c>
      <c r="M1037" s="56">
        <v>0</v>
      </c>
    </row>
    <row r="1038" spans="1:13" x14ac:dyDescent="0.3">
      <c r="A1038" s="56">
        <v>599848</v>
      </c>
      <c r="B1038" s="56" t="s">
        <v>722</v>
      </c>
      <c r="C1038" s="56" t="s">
        <v>110</v>
      </c>
      <c r="D1038" s="56">
        <v>1</v>
      </c>
      <c r="E1038" s="56" t="s">
        <v>241</v>
      </c>
      <c r="F1038" s="56" t="s">
        <v>465</v>
      </c>
      <c r="G1038" s="56">
        <v>120</v>
      </c>
      <c r="H1038" s="56" t="s">
        <v>126</v>
      </c>
      <c r="I1038" s="56">
        <v>125</v>
      </c>
      <c r="J1038" s="1">
        <v>42004</v>
      </c>
      <c r="K1038" s="56">
        <v>6997</v>
      </c>
      <c r="L1038" s="56">
        <v>15158</v>
      </c>
      <c r="M1038" s="56">
        <v>0</v>
      </c>
    </row>
    <row r="1039" spans="1:13" x14ac:dyDescent="0.3">
      <c r="A1039" s="56">
        <v>599848</v>
      </c>
      <c r="B1039" s="56" t="s">
        <v>722</v>
      </c>
      <c r="C1039" s="56" t="s">
        <v>110</v>
      </c>
      <c r="D1039" s="56">
        <v>1</v>
      </c>
      <c r="E1039" s="56" t="s">
        <v>241</v>
      </c>
      <c r="F1039" s="56" t="s">
        <v>465</v>
      </c>
      <c r="G1039" s="56">
        <v>121</v>
      </c>
      <c r="H1039" s="56" t="s">
        <v>127</v>
      </c>
      <c r="I1039" s="56">
        <v>125</v>
      </c>
      <c r="J1039" s="1">
        <v>42185</v>
      </c>
      <c r="K1039" s="56">
        <v>18653</v>
      </c>
      <c r="L1039" s="56">
        <v>20000</v>
      </c>
      <c r="M1039" s="56">
        <v>0</v>
      </c>
    </row>
    <row r="1040" spans="1:13" x14ac:dyDescent="0.3">
      <c r="A1040" s="56">
        <v>599848</v>
      </c>
      <c r="B1040" s="56" t="s">
        <v>722</v>
      </c>
      <c r="C1040" s="56" t="s">
        <v>110</v>
      </c>
      <c r="D1040" s="56">
        <v>1</v>
      </c>
      <c r="E1040" s="56" t="s">
        <v>241</v>
      </c>
      <c r="F1040" s="56" t="s">
        <v>465</v>
      </c>
      <c r="G1040" s="56">
        <v>122</v>
      </c>
      <c r="H1040" s="56" t="s">
        <v>128</v>
      </c>
      <c r="I1040" s="56">
        <v>125</v>
      </c>
      <c r="J1040" s="1">
        <v>42369</v>
      </c>
      <c r="K1040" s="56">
        <v>11556</v>
      </c>
      <c r="L1040" s="56">
        <v>25000</v>
      </c>
      <c r="M1040" s="56">
        <v>0</v>
      </c>
    </row>
    <row r="1041" spans="1:13" x14ac:dyDescent="0.3">
      <c r="A1041" s="56">
        <v>599848</v>
      </c>
      <c r="B1041" s="56" t="s">
        <v>722</v>
      </c>
      <c r="C1041" s="56" t="s">
        <v>110</v>
      </c>
      <c r="D1041" s="56">
        <v>1</v>
      </c>
      <c r="E1041" s="56" t="s">
        <v>241</v>
      </c>
      <c r="F1041" s="56" t="s">
        <v>465</v>
      </c>
      <c r="G1041" s="56">
        <v>123</v>
      </c>
      <c r="H1041" s="56" t="s">
        <v>129</v>
      </c>
      <c r="I1041" s="56">
        <v>125</v>
      </c>
      <c r="J1041" s="1">
        <v>42551</v>
      </c>
      <c r="K1041" s="56">
        <v>78751</v>
      </c>
      <c r="L1041" s="56">
        <v>30000</v>
      </c>
      <c r="M1041" s="56">
        <v>0</v>
      </c>
    </row>
    <row r="1042" spans="1:13" x14ac:dyDescent="0.3">
      <c r="A1042" s="56">
        <v>599848</v>
      </c>
      <c r="B1042" s="56" t="s">
        <v>722</v>
      </c>
      <c r="C1042" s="56" t="s">
        <v>110</v>
      </c>
      <c r="D1042" s="56">
        <v>1</v>
      </c>
      <c r="E1042" s="56" t="s">
        <v>241</v>
      </c>
      <c r="F1042" s="56" t="s">
        <v>465</v>
      </c>
      <c r="G1042" s="56">
        <v>124</v>
      </c>
      <c r="H1042" s="56" t="s">
        <v>130</v>
      </c>
      <c r="I1042" s="56">
        <v>125</v>
      </c>
      <c r="J1042" s="1">
        <v>42735</v>
      </c>
      <c r="K1042" s="56">
        <v>33901</v>
      </c>
      <c r="L1042" s="56">
        <v>35000</v>
      </c>
      <c r="M1042" s="56">
        <v>0</v>
      </c>
    </row>
    <row r="1043" spans="1:13" x14ac:dyDescent="0.3">
      <c r="A1043" s="56">
        <v>599848</v>
      </c>
      <c r="B1043" s="56" t="s">
        <v>722</v>
      </c>
      <c r="C1043" s="56" t="s">
        <v>110</v>
      </c>
      <c r="D1043" s="56">
        <v>1</v>
      </c>
      <c r="E1043" s="56" t="s">
        <v>241</v>
      </c>
      <c r="F1043" s="56" t="s">
        <v>465</v>
      </c>
      <c r="G1043" s="56">
        <v>125</v>
      </c>
      <c r="H1043" s="56" t="s">
        <v>131</v>
      </c>
      <c r="I1043" s="56">
        <v>125</v>
      </c>
      <c r="J1043" s="1">
        <v>42916</v>
      </c>
      <c r="K1043" s="56">
        <v>0</v>
      </c>
      <c r="L1043" s="56">
        <v>0</v>
      </c>
      <c r="M1043" s="56">
        <v>0</v>
      </c>
    </row>
    <row r="1044" spans="1:13" x14ac:dyDescent="0.3">
      <c r="A1044" s="56">
        <v>599848</v>
      </c>
      <c r="B1044" s="56" t="s">
        <v>722</v>
      </c>
      <c r="C1044" s="56" t="s">
        <v>188</v>
      </c>
      <c r="D1044" s="56">
        <v>1</v>
      </c>
      <c r="E1044" s="56" t="s">
        <v>241</v>
      </c>
      <c r="F1044" s="56" t="s">
        <v>189</v>
      </c>
      <c r="G1044" s="56">
        <v>118</v>
      </c>
      <c r="H1044" s="56" t="s">
        <v>124</v>
      </c>
      <c r="I1044" s="56">
        <v>125</v>
      </c>
      <c r="J1044" s="1">
        <v>41639</v>
      </c>
      <c r="K1044" s="56">
        <v>0</v>
      </c>
      <c r="L1044" s="56">
        <v>1</v>
      </c>
      <c r="M1044" s="56">
        <v>0</v>
      </c>
    </row>
    <row r="1045" spans="1:13" x14ac:dyDescent="0.3">
      <c r="A1045" s="56">
        <v>599848</v>
      </c>
      <c r="B1045" s="56" t="s">
        <v>722</v>
      </c>
      <c r="C1045" s="56" t="s">
        <v>188</v>
      </c>
      <c r="D1045" s="56">
        <v>1</v>
      </c>
      <c r="E1045" s="56" t="s">
        <v>241</v>
      </c>
      <c r="F1045" s="56" t="s">
        <v>189</v>
      </c>
      <c r="G1045" s="56">
        <v>119</v>
      </c>
      <c r="H1045" s="56" t="s">
        <v>125</v>
      </c>
      <c r="I1045" s="56">
        <v>125</v>
      </c>
      <c r="J1045" s="1">
        <v>41820</v>
      </c>
      <c r="K1045" s="56">
        <v>1</v>
      </c>
      <c r="L1045" s="56">
        <v>0</v>
      </c>
      <c r="M1045" s="56">
        <v>0</v>
      </c>
    </row>
    <row r="1046" spans="1:13" x14ac:dyDescent="0.3">
      <c r="A1046" s="56">
        <v>599848</v>
      </c>
      <c r="B1046" s="56" t="s">
        <v>722</v>
      </c>
      <c r="C1046" s="56" t="s">
        <v>188</v>
      </c>
      <c r="D1046" s="56">
        <v>1</v>
      </c>
      <c r="E1046" s="56" t="s">
        <v>241</v>
      </c>
      <c r="F1046" s="56" t="s">
        <v>189</v>
      </c>
      <c r="G1046" s="56">
        <v>120</v>
      </c>
      <c r="H1046" s="56" t="s">
        <v>126</v>
      </c>
      <c r="I1046" s="56">
        <v>125</v>
      </c>
      <c r="J1046" s="1">
        <v>42004</v>
      </c>
      <c r="K1046" s="56">
        <v>0</v>
      </c>
      <c r="L1046" s="56">
        <v>0</v>
      </c>
      <c r="M1046" s="56">
        <v>0</v>
      </c>
    </row>
    <row r="1047" spans="1:13" x14ac:dyDescent="0.3">
      <c r="A1047" s="56">
        <v>599848</v>
      </c>
      <c r="B1047" s="56" t="s">
        <v>722</v>
      </c>
      <c r="C1047" s="56" t="s">
        <v>188</v>
      </c>
      <c r="D1047" s="56">
        <v>1</v>
      </c>
      <c r="E1047" s="56" t="s">
        <v>241</v>
      </c>
      <c r="F1047" s="56" t="s">
        <v>189</v>
      </c>
      <c r="G1047" s="56">
        <v>121</v>
      </c>
      <c r="H1047" s="56" t="s">
        <v>127</v>
      </c>
      <c r="I1047" s="56">
        <v>125</v>
      </c>
      <c r="J1047" s="1">
        <v>42185</v>
      </c>
      <c r="K1047" s="56">
        <v>0</v>
      </c>
      <c r="L1047" s="56">
        <v>0</v>
      </c>
      <c r="M1047" s="56">
        <v>0</v>
      </c>
    </row>
    <row r="1048" spans="1:13" x14ac:dyDescent="0.3">
      <c r="A1048" s="56">
        <v>599848</v>
      </c>
      <c r="B1048" s="56" t="s">
        <v>722</v>
      </c>
      <c r="C1048" s="56" t="s">
        <v>188</v>
      </c>
      <c r="D1048" s="56">
        <v>1</v>
      </c>
      <c r="E1048" s="56" t="s">
        <v>241</v>
      </c>
      <c r="F1048" s="56" t="s">
        <v>189</v>
      </c>
      <c r="G1048" s="56">
        <v>122</v>
      </c>
      <c r="H1048" s="56" t="s">
        <v>128</v>
      </c>
      <c r="I1048" s="56">
        <v>125</v>
      </c>
      <c r="J1048" s="1">
        <v>42369</v>
      </c>
      <c r="K1048" s="56">
        <v>0</v>
      </c>
      <c r="L1048" s="56">
        <v>0</v>
      </c>
      <c r="M1048" s="56">
        <v>0</v>
      </c>
    </row>
    <row r="1049" spans="1:13" x14ac:dyDescent="0.3">
      <c r="A1049" s="56">
        <v>599848</v>
      </c>
      <c r="B1049" s="56" t="s">
        <v>722</v>
      </c>
      <c r="C1049" s="56" t="s">
        <v>188</v>
      </c>
      <c r="D1049" s="56">
        <v>1</v>
      </c>
      <c r="E1049" s="56" t="s">
        <v>241</v>
      </c>
      <c r="F1049" s="56" t="s">
        <v>189</v>
      </c>
      <c r="G1049" s="56">
        <v>123</v>
      </c>
      <c r="H1049" s="56" t="s">
        <v>129</v>
      </c>
      <c r="I1049" s="56">
        <v>125</v>
      </c>
      <c r="J1049" s="1">
        <v>42551</v>
      </c>
      <c r="K1049" s="56">
        <v>0</v>
      </c>
      <c r="L1049" s="56">
        <v>0</v>
      </c>
      <c r="M1049" s="56">
        <v>0</v>
      </c>
    </row>
    <row r="1050" spans="1:13" x14ac:dyDescent="0.3">
      <c r="A1050" s="56">
        <v>599848</v>
      </c>
      <c r="B1050" s="56" t="s">
        <v>722</v>
      </c>
      <c r="C1050" s="56" t="s">
        <v>188</v>
      </c>
      <c r="D1050" s="56">
        <v>1</v>
      </c>
      <c r="E1050" s="56" t="s">
        <v>241</v>
      </c>
      <c r="F1050" s="56" t="s">
        <v>189</v>
      </c>
      <c r="G1050" s="56">
        <v>124</v>
      </c>
      <c r="H1050" s="56" t="s">
        <v>130</v>
      </c>
      <c r="I1050" s="56">
        <v>125</v>
      </c>
      <c r="J1050" s="1">
        <v>42735</v>
      </c>
      <c r="K1050" s="56">
        <v>0</v>
      </c>
      <c r="L1050" s="56">
        <v>0</v>
      </c>
      <c r="M1050" s="56">
        <v>0</v>
      </c>
    </row>
    <row r="1051" spans="1:13" x14ac:dyDescent="0.3">
      <c r="A1051" s="56">
        <v>599848</v>
      </c>
      <c r="B1051" s="56" t="s">
        <v>722</v>
      </c>
      <c r="C1051" s="56" t="s">
        <v>188</v>
      </c>
      <c r="D1051" s="56">
        <v>1</v>
      </c>
      <c r="E1051" s="56" t="s">
        <v>241</v>
      </c>
      <c r="F1051" s="56" t="s">
        <v>189</v>
      </c>
      <c r="G1051" s="56">
        <v>125</v>
      </c>
      <c r="H1051" s="56" t="s">
        <v>131</v>
      </c>
      <c r="I1051" s="56">
        <v>125</v>
      </c>
      <c r="J1051" s="1">
        <v>42916</v>
      </c>
      <c r="K1051" s="56">
        <v>0</v>
      </c>
      <c r="L1051" s="56">
        <v>0</v>
      </c>
      <c r="M1051" s="56">
        <v>0</v>
      </c>
    </row>
    <row r="1052" spans="1:13" x14ac:dyDescent="0.3">
      <c r="A1052" s="56">
        <v>599848</v>
      </c>
      <c r="B1052" s="56" t="s">
        <v>722</v>
      </c>
      <c r="C1052" s="56" t="s">
        <v>110</v>
      </c>
      <c r="D1052" s="56">
        <v>1</v>
      </c>
      <c r="E1052" s="56" t="s">
        <v>241</v>
      </c>
      <c r="F1052" s="56" t="s">
        <v>111</v>
      </c>
      <c r="G1052" s="56">
        <v>118</v>
      </c>
      <c r="H1052" s="56" t="s">
        <v>124</v>
      </c>
      <c r="I1052" s="56">
        <v>125</v>
      </c>
      <c r="J1052" s="1">
        <v>41639</v>
      </c>
      <c r="K1052" s="56">
        <v>0</v>
      </c>
      <c r="L1052" s="56">
        <v>0</v>
      </c>
      <c r="M1052" s="56">
        <v>0</v>
      </c>
    </row>
    <row r="1053" spans="1:13" x14ac:dyDescent="0.3">
      <c r="A1053" s="56">
        <v>599848</v>
      </c>
      <c r="B1053" s="56" t="s">
        <v>722</v>
      </c>
      <c r="C1053" s="56" t="s">
        <v>110</v>
      </c>
      <c r="D1053" s="56">
        <v>1</v>
      </c>
      <c r="E1053" s="56" t="s">
        <v>241</v>
      </c>
      <c r="F1053" s="56" t="s">
        <v>111</v>
      </c>
      <c r="G1053" s="56">
        <v>119</v>
      </c>
      <c r="H1053" s="56" t="s">
        <v>125</v>
      </c>
      <c r="I1053" s="56">
        <v>125</v>
      </c>
      <c r="J1053" s="1">
        <v>41820</v>
      </c>
      <c r="K1053" s="56">
        <v>0</v>
      </c>
      <c r="L1053" s="56">
        <v>1</v>
      </c>
      <c r="M1053" s="56">
        <v>0</v>
      </c>
    </row>
    <row r="1054" spans="1:13" x14ac:dyDescent="0.3">
      <c r="A1054" s="56">
        <v>599848</v>
      </c>
      <c r="B1054" s="56" t="s">
        <v>722</v>
      </c>
      <c r="C1054" s="56" t="s">
        <v>110</v>
      </c>
      <c r="D1054" s="56">
        <v>1</v>
      </c>
      <c r="E1054" s="56" t="s">
        <v>241</v>
      </c>
      <c r="F1054" s="56" t="s">
        <v>111</v>
      </c>
      <c r="G1054" s="56">
        <v>120</v>
      </c>
      <c r="H1054" s="56" t="s">
        <v>126</v>
      </c>
      <c r="I1054" s="56">
        <v>125</v>
      </c>
      <c r="J1054" s="1">
        <v>42004</v>
      </c>
      <c r="K1054" s="56">
        <v>0</v>
      </c>
      <c r="L1054" s="56">
        <v>0</v>
      </c>
      <c r="M1054" s="56">
        <v>0</v>
      </c>
    </row>
    <row r="1055" spans="1:13" x14ac:dyDescent="0.3">
      <c r="A1055" s="56">
        <v>599848</v>
      </c>
      <c r="B1055" s="56" t="s">
        <v>722</v>
      </c>
      <c r="C1055" s="56" t="s">
        <v>110</v>
      </c>
      <c r="D1055" s="56">
        <v>1</v>
      </c>
      <c r="E1055" s="56" t="s">
        <v>241</v>
      </c>
      <c r="F1055" s="56" t="s">
        <v>111</v>
      </c>
      <c r="G1055" s="56">
        <v>121</v>
      </c>
      <c r="H1055" s="56" t="s">
        <v>127</v>
      </c>
      <c r="I1055" s="56">
        <v>125</v>
      </c>
      <c r="J1055" s="1">
        <v>42185</v>
      </c>
      <c r="K1055" s="56">
        <v>1</v>
      </c>
      <c r="L1055" s="56">
        <v>0</v>
      </c>
      <c r="M1055" s="56">
        <v>0</v>
      </c>
    </row>
    <row r="1056" spans="1:13" x14ac:dyDescent="0.3">
      <c r="A1056" s="56">
        <v>599848</v>
      </c>
      <c r="B1056" s="56" t="s">
        <v>722</v>
      </c>
      <c r="C1056" s="56" t="s">
        <v>110</v>
      </c>
      <c r="D1056" s="56">
        <v>1</v>
      </c>
      <c r="E1056" s="56" t="s">
        <v>241</v>
      </c>
      <c r="F1056" s="56" t="s">
        <v>111</v>
      </c>
      <c r="G1056" s="56">
        <v>122</v>
      </c>
      <c r="H1056" s="56" t="s">
        <v>128</v>
      </c>
      <c r="I1056" s="56">
        <v>125</v>
      </c>
      <c r="J1056" s="1">
        <v>42369</v>
      </c>
      <c r="K1056" s="56">
        <v>0</v>
      </c>
      <c r="L1056" s="56">
        <v>0</v>
      </c>
      <c r="M1056" s="56">
        <v>0</v>
      </c>
    </row>
    <row r="1057" spans="1:13" x14ac:dyDescent="0.3">
      <c r="A1057" s="56">
        <v>599848</v>
      </c>
      <c r="B1057" s="56" t="s">
        <v>722</v>
      </c>
      <c r="C1057" s="56" t="s">
        <v>110</v>
      </c>
      <c r="D1057" s="56">
        <v>1</v>
      </c>
      <c r="E1057" s="56" t="s">
        <v>241</v>
      </c>
      <c r="F1057" s="56" t="s">
        <v>111</v>
      </c>
      <c r="G1057" s="56">
        <v>123</v>
      </c>
      <c r="H1057" s="56" t="s">
        <v>129</v>
      </c>
      <c r="I1057" s="56">
        <v>125</v>
      </c>
      <c r="J1057" s="1">
        <v>42551</v>
      </c>
      <c r="K1057" s="56">
        <v>0</v>
      </c>
      <c r="L1057" s="56">
        <v>0</v>
      </c>
      <c r="M1057" s="56">
        <v>0</v>
      </c>
    </row>
    <row r="1058" spans="1:13" x14ac:dyDescent="0.3">
      <c r="A1058" s="56">
        <v>599848</v>
      </c>
      <c r="B1058" s="56" t="s">
        <v>722</v>
      </c>
      <c r="C1058" s="56" t="s">
        <v>110</v>
      </c>
      <c r="D1058" s="56">
        <v>1</v>
      </c>
      <c r="E1058" s="56" t="s">
        <v>241</v>
      </c>
      <c r="F1058" s="56" t="s">
        <v>111</v>
      </c>
      <c r="G1058" s="56">
        <v>124</v>
      </c>
      <c r="H1058" s="56" t="s">
        <v>130</v>
      </c>
      <c r="I1058" s="56">
        <v>125</v>
      </c>
      <c r="J1058" s="1">
        <v>42735</v>
      </c>
      <c r="K1058" s="56">
        <v>0</v>
      </c>
      <c r="L1058" s="56">
        <v>0</v>
      </c>
      <c r="M1058" s="56">
        <v>0</v>
      </c>
    </row>
    <row r="1059" spans="1:13" x14ac:dyDescent="0.3">
      <c r="A1059" s="56">
        <v>599848</v>
      </c>
      <c r="B1059" s="56" t="s">
        <v>722</v>
      </c>
      <c r="C1059" s="56" t="s">
        <v>110</v>
      </c>
      <c r="D1059" s="56">
        <v>1</v>
      </c>
      <c r="E1059" s="56" t="s">
        <v>241</v>
      </c>
      <c r="F1059" s="56" t="s">
        <v>111</v>
      </c>
      <c r="G1059" s="56">
        <v>125</v>
      </c>
      <c r="H1059" s="56" t="s">
        <v>131</v>
      </c>
      <c r="I1059" s="56">
        <v>125</v>
      </c>
      <c r="J1059" s="1">
        <v>42916</v>
      </c>
      <c r="K1059" s="56">
        <v>0</v>
      </c>
      <c r="L1059" s="56">
        <v>0</v>
      </c>
      <c r="M1059" s="56">
        <v>0</v>
      </c>
    </row>
    <row r="1060" spans="1:13" x14ac:dyDescent="0.3">
      <c r="A1060" s="56">
        <v>599848</v>
      </c>
      <c r="B1060" s="56" t="s">
        <v>722</v>
      </c>
      <c r="C1060" s="56" t="s">
        <v>110</v>
      </c>
      <c r="D1060" s="56">
        <v>1</v>
      </c>
      <c r="E1060" s="56" t="s">
        <v>241</v>
      </c>
      <c r="F1060" s="56" t="s">
        <v>478</v>
      </c>
      <c r="G1060" s="56">
        <v>118</v>
      </c>
      <c r="H1060" s="56" t="s">
        <v>124</v>
      </c>
      <c r="I1060" s="56">
        <v>125</v>
      </c>
      <c r="J1060" s="1">
        <v>41639</v>
      </c>
      <c r="K1060" s="56">
        <v>0</v>
      </c>
      <c r="L1060" s="56">
        <v>6168</v>
      </c>
      <c r="M1060" s="56">
        <v>22000</v>
      </c>
    </row>
    <row r="1061" spans="1:13" x14ac:dyDescent="0.3">
      <c r="A1061" s="56">
        <v>599848</v>
      </c>
      <c r="B1061" s="56" t="s">
        <v>722</v>
      </c>
      <c r="C1061" s="56" t="s">
        <v>110</v>
      </c>
      <c r="D1061" s="56">
        <v>1</v>
      </c>
      <c r="E1061" s="56" t="s">
        <v>241</v>
      </c>
      <c r="F1061" s="56" t="s">
        <v>478</v>
      </c>
      <c r="G1061" s="56">
        <v>119</v>
      </c>
      <c r="H1061" s="56" t="s">
        <v>125</v>
      </c>
      <c r="I1061" s="56">
        <v>125</v>
      </c>
      <c r="J1061" s="1">
        <v>41820</v>
      </c>
      <c r="K1061" s="56">
        <v>4000</v>
      </c>
      <c r="L1061" s="56">
        <v>2177</v>
      </c>
      <c r="M1061" s="56">
        <v>0</v>
      </c>
    </row>
    <row r="1062" spans="1:13" x14ac:dyDescent="0.3">
      <c r="A1062" s="56">
        <v>599848</v>
      </c>
      <c r="B1062" s="56" t="s">
        <v>722</v>
      </c>
      <c r="C1062" s="56" t="s">
        <v>110</v>
      </c>
      <c r="D1062" s="56">
        <v>1</v>
      </c>
      <c r="E1062" s="56" t="s">
        <v>241</v>
      </c>
      <c r="F1062" s="56" t="s">
        <v>478</v>
      </c>
      <c r="G1062" s="56">
        <v>120</v>
      </c>
      <c r="H1062" s="56" t="s">
        <v>126</v>
      </c>
      <c r="I1062" s="56">
        <v>125</v>
      </c>
      <c r="J1062" s="1">
        <v>42004</v>
      </c>
      <c r="K1062" s="56">
        <v>1836</v>
      </c>
      <c r="L1062" s="56">
        <v>2836</v>
      </c>
      <c r="M1062" s="56">
        <v>0</v>
      </c>
    </row>
    <row r="1063" spans="1:13" x14ac:dyDescent="0.3">
      <c r="A1063" s="56">
        <v>599848</v>
      </c>
      <c r="B1063" s="56" t="s">
        <v>722</v>
      </c>
      <c r="C1063" s="56" t="s">
        <v>110</v>
      </c>
      <c r="D1063" s="56">
        <v>1</v>
      </c>
      <c r="E1063" s="56" t="s">
        <v>241</v>
      </c>
      <c r="F1063" s="56" t="s">
        <v>478</v>
      </c>
      <c r="G1063" s="56">
        <v>121</v>
      </c>
      <c r="H1063" s="56" t="s">
        <v>127</v>
      </c>
      <c r="I1063" s="56">
        <v>125</v>
      </c>
      <c r="J1063" s="1">
        <v>42185</v>
      </c>
      <c r="K1063" s="56">
        <v>2173</v>
      </c>
      <c r="L1063" s="56">
        <v>3101</v>
      </c>
      <c r="M1063" s="56">
        <v>0</v>
      </c>
    </row>
    <row r="1064" spans="1:13" x14ac:dyDescent="0.3">
      <c r="A1064" s="56">
        <v>599848</v>
      </c>
      <c r="B1064" s="56" t="s">
        <v>722</v>
      </c>
      <c r="C1064" s="56" t="s">
        <v>110</v>
      </c>
      <c r="D1064" s="56">
        <v>1</v>
      </c>
      <c r="E1064" s="56" t="s">
        <v>241</v>
      </c>
      <c r="F1064" s="56" t="s">
        <v>478</v>
      </c>
      <c r="G1064" s="56">
        <v>122</v>
      </c>
      <c r="H1064" s="56" t="s">
        <v>128</v>
      </c>
      <c r="I1064" s="56">
        <v>125</v>
      </c>
      <c r="J1064" s="1">
        <v>42369</v>
      </c>
      <c r="K1064" s="56">
        <v>2072</v>
      </c>
      <c r="L1064" s="56">
        <v>3390</v>
      </c>
      <c r="M1064" s="56">
        <v>0</v>
      </c>
    </row>
    <row r="1065" spans="1:13" x14ac:dyDescent="0.3">
      <c r="A1065" s="56">
        <v>599848</v>
      </c>
      <c r="B1065" s="56" t="s">
        <v>722</v>
      </c>
      <c r="C1065" s="56" t="s">
        <v>110</v>
      </c>
      <c r="D1065" s="56">
        <v>1</v>
      </c>
      <c r="E1065" s="56" t="s">
        <v>241</v>
      </c>
      <c r="F1065" s="56" t="s">
        <v>478</v>
      </c>
      <c r="G1065" s="56">
        <v>123</v>
      </c>
      <c r="H1065" s="56" t="s">
        <v>129</v>
      </c>
      <c r="I1065" s="56">
        <v>125</v>
      </c>
      <c r="J1065" s="1">
        <v>42551</v>
      </c>
      <c r="K1065" s="56">
        <v>-917</v>
      </c>
      <c r="L1065" s="56">
        <v>3707</v>
      </c>
      <c r="M1065" s="56">
        <v>0</v>
      </c>
    </row>
    <row r="1066" spans="1:13" x14ac:dyDescent="0.3">
      <c r="A1066" s="56">
        <v>599848</v>
      </c>
      <c r="B1066" s="56" t="s">
        <v>722</v>
      </c>
      <c r="C1066" s="56" t="s">
        <v>110</v>
      </c>
      <c r="D1066" s="56">
        <v>1</v>
      </c>
      <c r="E1066" s="56" t="s">
        <v>241</v>
      </c>
      <c r="F1066" s="56" t="s">
        <v>478</v>
      </c>
      <c r="G1066" s="56">
        <v>124</v>
      </c>
      <c r="H1066" s="56" t="s">
        <v>130</v>
      </c>
      <c r="I1066" s="56">
        <v>125</v>
      </c>
      <c r="J1066" s="1">
        <v>42735</v>
      </c>
      <c r="K1066" s="56">
        <v>2364</v>
      </c>
      <c r="L1066" s="56">
        <v>4053</v>
      </c>
      <c r="M1066" s="56">
        <v>0</v>
      </c>
    </row>
    <row r="1067" spans="1:13" x14ac:dyDescent="0.3">
      <c r="A1067" s="56">
        <v>599848</v>
      </c>
      <c r="B1067" s="56" t="s">
        <v>722</v>
      </c>
      <c r="C1067" s="56" t="s">
        <v>110</v>
      </c>
      <c r="D1067" s="56">
        <v>1</v>
      </c>
      <c r="E1067" s="56" t="s">
        <v>241</v>
      </c>
      <c r="F1067" s="56" t="s">
        <v>478</v>
      </c>
      <c r="G1067" s="56">
        <v>125</v>
      </c>
      <c r="H1067" s="56" t="s">
        <v>131</v>
      </c>
      <c r="I1067" s="56">
        <v>125</v>
      </c>
      <c r="J1067" s="1">
        <v>42916</v>
      </c>
      <c r="K1067" s="56">
        <v>0</v>
      </c>
      <c r="L1067" s="56">
        <v>0</v>
      </c>
      <c r="M1067" s="56">
        <v>0</v>
      </c>
    </row>
    <row r="1068" spans="1:13" x14ac:dyDescent="0.3">
      <c r="A1068" s="56">
        <v>599848</v>
      </c>
      <c r="B1068" s="56" t="s">
        <v>722</v>
      </c>
      <c r="C1068" s="56" t="s">
        <v>188</v>
      </c>
      <c r="D1068" s="56">
        <v>0</v>
      </c>
      <c r="E1068" s="56" t="s">
        <v>241</v>
      </c>
      <c r="F1068" s="56" t="s">
        <v>547</v>
      </c>
      <c r="G1068" s="56">
        <v>118</v>
      </c>
      <c r="H1068" s="56" t="s">
        <v>124</v>
      </c>
      <c r="I1068" s="56">
        <v>125</v>
      </c>
      <c r="J1068" s="1">
        <v>41639</v>
      </c>
      <c r="K1068" s="56">
        <v>0</v>
      </c>
      <c r="L1068" s="56">
        <v>0</v>
      </c>
      <c r="M1068" s="56">
        <v>0</v>
      </c>
    </row>
    <row r="1069" spans="1:13" x14ac:dyDescent="0.3">
      <c r="A1069" s="56">
        <v>599848</v>
      </c>
      <c r="B1069" s="56" t="s">
        <v>722</v>
      </c>
      <c r="C1069" s="56" t="s">
        <v>188</v>
      </c>
      <c r="D1069" s="56">
        <v>0</v>
      </c>
      <c r="E1069" s="56" t="s">
        <v>241</v>
      </c>
      <c r="F1069" s="56" t="s">
        <v>547</v>
      </c>
      <c r="G1069" s="56">
        <v>119</v>
      </c>
      <c r="H1069" s="56" t="s">
        <v>125</v>
      </c>
      <c r="I1069" s="56">
        <v>125</v>
      </c>
      <c r="J1069" s="1">
        <v>41820</v>
      </c>
      <c r="K1069" s="56">
        <v>1</v>
      </c>
      <c r="L1069" s="56">
        <v>1</v>
      </c>
      <c r="M1069" s="56">
        <v>0</v>
      </c>
    </row>
    <row r="1070" spans="1:13" x14ac:dyDescent="0.3">
      <c r="A1070" s="56">
        <v>599848</v>
      </c>
      <c r="B1070" s="56" t="s">
        <v>722</v>
      </c>
      <c r="C1070" s="56" t="s">
        <v>188</v>
      </c>
      <c r="D1070" s="56">
        <v>0</v>
      </c>
      <c r="E1070" s="56" t="s">
        <v>241</v>
      </c>
      <c r="F1070" s="56" t="s">
        <v>547</v>
      </c>
      <c r="G1070" s="56">
        <v>120</v>
      </c>
      <c r="H1070" s="56" t="s">
        <v>126</v>
      </c>
      <c r="I1070" s="56">
        <v>125</v>
      </c>
      <c r="J1070" s="1">
        <v>42004</v>
      </c>
      <c r="K1070" s="56">
        <v>0</v>
      </c>
      <c r="L1070" s="56">
        <v>0</v>
      </c>
      <c r="M1070" s="56">
        <v>0</v>
      </c>
    </row>
    <row r="1071" spans="1:13" x14ac:dyDescent="0.3">
      <c r="A1071" s="56">
        <v>599848</v>
      </c>
      <c r="B1071" s="56" t="s">
        <v>722</v>
      </c>
      <c r="C1071" s="56" t="s">
        <v>188</v>
      </c>
      <c r="D1071" s="56">
        <v>0</v>
      </c>
      <c r="E1071" s="56" t="s">
        <v>241</v>
      </c>
      <c r="F1071" s="56" t="s">
        <v>547</v>
      </c>
      <c r="G1071" s="56">
        <v>121</v>
      </c>
      <c r="H1071" s="56" t="s">
        <v>127</v>
      </c>
      <c r="I1071" s="56">
        <v>125</v>
      </c>
      <c r="J1071" s="1">
        <v>42185</v>
      </c>
      <c r="K1071" s="56">
        <v>0</v>
      </c>
      <c r="L1071" s="56">
        <v>0</v>
      </c>
      <c r="M1071" s="56">
        <v>0</v>
      </c>
    </row>
    <row r="1072" spans="1:13" x14ac:dyDescent="0.3">
      <c r="A1072" s="56">
        <v>599848</v>
      </c>
      <c r="B1072" s="56" t="s">
        <v>722</v>
      </c>
      <c r="C1072" s="56" t="s">
        <v>188</v>
      </c>
      <c r="D1072" s="56">
        <v>0</v>
      </c>
      <c r="E1072" s="56" t="s">
        <v>241</v>
      </c>
      <c r="F1072" s="56" t="s">
        <v>547</v>
      </c>
      <c r="G1072" s="56">
        <v>122</v>
      </c>
      <c r="H1072" s="56" t="s">
        <v>128</v>
      </c>
      <c r="I1072" s="56">
        <v>125</v>
      </c>
      <c r="J1072" s="1">
        <v>42369</v>
      </c>
      <c r="K1072" s="56">
        <v>0</v>
      </c>
      <c r="L1072" s="56">
        <v>0</v>
      </c>
      <c r="M1072" s="56">
        <v>0</v>
      </c>
    </row>
    <row r="1073" spans="1:13" x14ac:dyDescent="0.3">
      <c r="A1073" s="56">
        <v>599848</v>
      </c>
      <c r="B1073" s="56" t="s">
        <v>722</v>
      </c>
      <c r="C1073" s="56" t="s">
        <v>188</v>
      </c>
      <c r="D1073" s="56">
        <v>0</v>
      </c>
      <c r="E1073" s="56" t="s">
        <v>241</v>
      </c>
      <c r="F1073" s="56" t="s">
        <v>547</v>
      </c>
      <c r="G1073" s="56">
        <v>123</v>
      </c>
      <c r="H1073" s="56" t="s">
        <v>129</v>
      </c>
      <c r="I1073" s="56">
        <v>125</v>
      </c>
      <c r="J1073" s="1">
        <v>42551</v>
      </c>
      <c r="K1073" s="56">
        <v>0</v>
      </c>
      <c r="L1073" s="56">
        <v>0</v>
      </c>
      <c r="M1073" s="56">
        <v>0</v>
      </c>
    </row>
    <row r="1074" spans="1:13" x14ac:dyDescent="0.3">
      <c r="A1074" s="56">
        <v>599848</v>
      </c>
      <c r="B1074" s="56" t="s">
        <v>722</v>
      </c>
      <c r="C1074" s="56" t="s">
        <v>188</v>
      </c>
      <c r="D1074" s="56">
        <v>0</v>
      </c>
      <c r="E1074" s="56" t="s">
        <v>241</v>
      </c>
      <c r="F1074" s="56" t="s">
        <v>547</v>
      </c>
      <c r="G1074" s="56">
        <v>124</v>
      </c>
      <c r="H1074" s="56" t="s">
        <v>130</v>
      </c>
      <c r="I1074" s="56">
        <v>125</v>
      </c>
      <c r="J1074" s="1">
        <v>42735</v>
      </c>
      <c r="K1074" s="56">
        <v>0</v>
      </c>
      <c r="L1074" s="56">
        <v>0</v>
      </c>
      <c r="M1074" s="56">
        <v>0</v>
      </c>
    </row>
    <row r="1075" spans="1:13" x14ac:dyDescent="0.3">
      <c r="A1075" s="56">
        <v>599848</v>
      </c>
      <c r="B1075" s="56" t="s">
        <v>722</v>
      </c>
      <c r="C1075" s="56" t="s">
        <v>188</v>
      </c>
      <c r="D1075" s="56">
        <v>0</v>
      </c>
      <c r="E1075" s="56" t="s">
        <v>241</v>
      </c>
      <c r="F1075" s="56" t="s">
        <v>547</v>
      </c>
      <c r="G1075" s="56">
        <v>125</v>
      </c>
      <c r="H1075" s="56" t="s">
        <v>131</v>
      </c>
      <c r="I1075" s="56">
        <v>125</v>
      </c>
      <c r="J1075" s="1">
        <v>42916</v>
      </c>
      <c r="K1075" s="56">
        <v>0</v>
      </c>
      <c r="L1075" s="56">
        <v>0</v>
      </c>
      <c r="M1075" s="56">
        <v>0</v>
      </c>
    </row>
    <row r="1076" spans="1:13" x14ac:dyDescent="0.3">
      <c r="A1076" s="56">
        <v>599848</v>
      </c>
      <c r="B1076" s="56" t="s">
        <v>722</v>
      </c>
      <c r="C1076" s="56" t="s">
        <v>188</v>
      </c>
      <c r="D1076" s="56">
        <v>1</v>
      </c>
      <c r="E1076" s="56" t="s">
        <v>241</v>
      </c>
      <c r="F1076" s="56" t="s">
        <v>195</v>
      </c>
      <c r="G1076" s="56">
        <v>118</v>
      </c>
      <c r="H1076" s="56" t="s">
        <v>124</v>
      </c>
      <c r="I1076" s="56">
        <v>125</v>
      </c>
      <c r="J1076" s="1">
        <v>41639</v>
      </c>
      <c r="K1076" s="56">
        <v>0</v>
      </c>
      <c r="L1076" s="56">
        <v>0</v>
      </c>
      <c r="M1076" s="56">
        <v>0</v>
      </c>
    </row>
    <row r="1077" spans="1:13" x14ac:dyDescent="0.3">
      <c r="A1077" s="56">
        <v>599848</v>
      </c>
      <c r="B1077" s="56" t="s">
        <v>722</v>
      </c>
      <c r="C1077" s="56" t="s">
        <v>188</v>
      </c>
      <c r="D1077" s="56">
        <v>1</v>
      </c>
      <c r="E1077" s="56" t="s">
        <v>241</v>
      </c>
      <c r="F1077" s="56" t="s">
        <v>195</v>
      </c>
      <c r="G1077" s="56">
        <v>119</v>
      </c>
      <c r="H1077" s="56" t="s">
        <v>125</v>
      </c>
      <c r="I1077" s="56">
        <v>125</v>
      </c>
      <c r="J1077" s="1">
        <v>41820</v>
      </c>
      <c r="K1077" s="56">
        <v>0</v>
      </c>
      <c r="L1077" s="56">
        <v>1</v>
      </c>
      <c r="M1077" s="56">
        <v>0</v>
      </c>
    </row>
    <row r="1078" spans="1:13" x14ac:dyDescent="0.3">
      <c r="A1078" s="56">
        <v>599848</v>
      </c>
      <c r="B1078" s="56" t="s">
        <v>722</v>
      </c>
      <c r="C1078" s="56" t="s">
        <v>188</v>
      </c>
      <c r="D1078" s="56">
        <v>1</v>
      </c>
      <c r="E1078" s="56" t="s">
        <v>241</v>
      </c>
      <c r="F1078" s="56" t="s">
        <v>195</v>
      </c>
      <c r="G1078" s="56">
        <v>120</v>
      </c>
      <c r="H1078" s="56" t="s">
        <v>126</v>
      </c>
      <c r="I1078" s="56">
        <v>125</v>
      </c>
      <c r="J1078" s="1">
        <v>42004</v>
      </c>
      <c r="K1078" s="56">
        <v>1</v>
      </c>
      <c r="L1078" s="56">
        <v>0</v>
      </c>
      <c r="M1078" s="56">
        <v>0</v>
      </c>
    </row>
    <row r="1079" spans="1:13" x14ac:dyDescent="0.3">
      <c r="A1079" s="56">
        <v>599848</v>
      </c>
      <c r="B1079" s="56" t="s">
        <v>722</v>
      </c>
      <c r="C1079" s="56" t="s">
        <v>188</v>
      </c>
      <c r="D1079" s="56">
        <v>1</v>
      </c>
      <c r="E1079" s="56" t="s">
        <v>241</v>
      </c>
      <c r="F1079" s="56" t="s">
        <v>195</v>
      </c>
      <c r="G1079" s="56">
        <v>121</v>
      </c>
      <c r="H1079" s="56" t="s">
        <v>127</v>
      </c>
      <c r="I1079" s="56">
        <v>125</v>
      </c>
      <c r="J1079" s="1">
        <v>42185</v>
      </c>
      <c r="K1079" s="56">
        <v>1</v>
      </c>
      <c r="L1079" s="56">
        <v>1</v>
      </c>
      <c r="M1079" s="56">
        <v>0</v>
      </c>
    </row>
    <row r="1080" spans="1:13" x14ac:dyDescent="0.3">
      <c r="A1080" s="56">
        <v>599848</v>
      </c>
      <c r="B1080" s="56" t="s">
        <v>722</v>
      </c>
      <c r="C1080" s="56" t="s">
        <v>188</v>
      </c>
      <c r="D1080" s="56">
        <v>1</v>
      </c>
      <c r="E1080" s="56" t="s">
        <v>241</v>
      </c>
      <c r="F1080" s="56" t="s">
        <v>195</v>
      </c>
      <c r="G1080" s="56">
        <v>122</v>
      </c>
      <c r="H1080" s="56" t="s">
        <v>128</v>
      </c>
      <c r="I1080" s="56">
        <v>125</v>
      </c>
      <c r="J1080" s="1">
        <v>42369</v>
      </c>
      <c r="K1080" s="56">
        <v>1</v>
      </c>
      <c r="L1080" s="56">
        <v>1</v>
      </c>
      <c r="M1080" s="56">
        <v>0</v>
      </c>
    </row>
    <row r="1081" spans="1:13" x14ac:dyDescent="0.3">
      <c r="A1081" s="56">
        <v>599848</v>
      </c>
      <c r="B1081" s="56" t="s">
        <v>722</v>
      </c>
      <c r="C1081" s="56" t="s">
        <v>188</v>
      </c>
      <c r="D1081" s="56">
        <v>1</v>
      </c>
      <c r="E1081" s="56" t="s">
        <v>241</v>
      </c>
      <c r="F1081" s="56" t="s">
        <v>195</v>
      </c>
      <c r="G1081" s="56">
        <v>123</v>
      </c>
      <c r="H1081" s="56" t="s">
        <v>129</v>
      </c>
      <c r="I1081" s="56">
        <v>125</v>
      </c>
      <c r="J1081" s="1">
        <v>42551</v>
      </c>
      <c r="K1081" s="56">
        <v>1</v>
      </c>
      <c r="L1081" s="56">
        <v>1</v>
      </c>
      <c r="M1081" s="56">
        <v>0</v>
      </c>
    </row>
    <row r="1082" spans="1:13" x14ac:dyDescent="0.3">
      <c r="A1082" s="56">
        <v>599848</v>
      </c>
      <c r="B1082" s="56" t="s">
        <v>722</v>
      </c>
      <c r="C1082" s="56" t="s">
        <v>188</v>
      </c>
      <c r="D1082" s="56">
        <v>1</v>
      </c>
      <c r="E1082" s="56" t="s">
        <v>241</v>
      </c>
      <c r="F1082" s="56" t="s">
        <v>195</v>
      </c>
      <c r="G1082" s="56">
        <v>124</v>
      </c>
      <c r="H1082" s="56" t="s">
        <v>130</v>
      </c>
      <c r="I1082" s="56">
        <v>125</v>
      </c>
      <c r="J1082" s="1">
        <v>42735</v>
      </c>
      <c r="K1082" s="56">
        <v>1</v>
      </c>
      <c r="L1082" s="56">
        <v>0</v>
      </c>
      <c r="M1082" s="56">
        <v>0</v>
      </c>
    </row>
    <row r="1083" spans="1:13" x14ac:dyDescent="0.3">
      <c r="A1083" s="56">
        <v>599848</v>
      </c>
      <c r="B1083" s="56" t="s">
        <v>722</v>
      </c>
      <c r="C1083" s="56" t="s">
        <v>188</v>
      </c>
      <c r="D1083" s="56">
        <v>1</v>
      </c>
      <c r="E1083" s="56" t="s">
        <v>241</v>
      </c>
      <c r="F1083" s="56" t="s">
        <v>195</v>
      </c>
      <c r="G1083" s="56">
        <v>125</v>
      </c>
      <c r="H1083" s="56" t="s">
        <v>131</v>
      </c>
      <c r="I1083" s="56">
        <v>125</v>
      </c>
      <c r="J1083" s="1">
        <v>42916</v>
      </c>
      <c r="K1083" s="56">
        <v>0</v>
      </c>
      <c r="L1083" s="56">
        <v>0</v>
      </c>
      <c r="M1083" s="56">
        <v>0</v>
      </c>
    </row>
    <row r="1084" spans="1:13" x14ac:dyDescent="0.3">
      <c r="A1084" s="56">
        <v>599848</v>
      </c>
      <c r="B1084" s="56" t="s">
        <v>722</v>
      </c>
      <c r="C1084" s="56" t="s">
        <v>110</v>
      </c>
      <c r="D1084" s="56">
        <v>0</v>
      </c>
      <c r="E1084" s="56" t="s">
        <v>241</v>
      </c>
      <c r="F1084" s="56" t="s">
        <v>559</v>
      </c>
      <c r="G1084" s="56">
        <v>118</v>
      </c>
      <c r="H1084" s="56" t="s">
        <v>124</v>
      </c>
      <c r="I1084" s="56">
        <v>125</v>
      </c>
      <c r="J1084" s="1">
        <v>41639</v>
      </c>
      <c r="K1084" s="56">
        <v>0</v>
      </c>
      <c r="L1084" s="56">
        <v>0</v>
      </c>
      <c r="M1084" s="56">
        <v>0</v>
      </c>
    </row>
    <row r="1085" spans="1:13" x14ac:dyDescent="0.3">
      <c r="A1085" s="56">
        <v>599848</v>
      </c>
      <c r="B1085" s="56" t="s">
        <v>722</v>
      </c>
      <c r="C1085" s="56" t="s">
        <v>110</v>
      </c>
      <c r="D1085" s="56">
        <v>0</v>
      </c>
      <c r="E1085" s="56" t="s">
        <v>241</v>
      </c>
      <c r="F1085" s="56" t="s">
        <v>559</v>
      </c>
      <c r="G1085" s="56">
        <v>119</v>
      </c>
      <c r="H1085" s="56" t="s">
        <v>125</v>
      </c>
      <c r="I1085" s="56">
        <v>125</v>
      </c>
      <c r="J1085" s="1">
        <v>41820</v>
      </c>
      <c r="K1085" s="56">
        <v>0</v>
      </c>
      <c r="L1085" s="56">
        <v>0</v>
      </c>
      <c r="M1085" s="56">
        <v>0</v>
      </c>
    </row>
    <row r="1086" spans="1:13" x14ac:dyDescent="0.3">
      <c r="A1086" s="56">
        <v>599848</v>
      </c>
      <c r="B1086" s="56" t="s">
        <v>722</v>
      </c>
      <c r="C1086" s="56" t="s">
        <v>110</v>
      </c>
      <c r="D1086" s="56">
        <v>0</v>
      </c>
      <c r="E1086" s="56" t="s">
        <v>241</v>
      </c>
      <c r="F1086" s="56" t="s">
        <v>559</v>
      </c>
      <c r="G1086" s="56">
        <v>120</v>
      </c>
      <c r="H1086" s="56" t="s">
        <v>126</v>
      </c>
      <c r="I1086" s="56">
        <v>125</v>
      </c>
      <c r="J1086" s="1">
        <v>42004</v>
      </c>
      <c r="K1086" s="56">
        <v>0</v>
      </c>
      <c r="L1086" s="56">
        <v>0</v>
      </c>
      <c r="M1086" s="56">
        <v>0</v>
      </c>
    </row>
    <row r="1087" spans="1:13" x14ac:dyDescent="0.3">
      <c r="A1087" s="56">
        <v>599848</v>
      </c>
      <c r="B1087" s="56" t="s">
        <v>722</v>
      </c>
      <c r="C1087" s="56" t="s">
        <v>110</v>
      </c>
      <c r="D1087" s="56">
        <v>0</v>
      </c>
      <c r="E1087" s="56" t="s">
        <v>241</v>
      </c>
      <c r="F1087" s="56" t="s">
        <v>559</v>
      </c>
      <c r="G1087" s="56">
        <v>121</v>
      </c>
      <c r="H1087" s="56" t="s">
        <v>127</v>
      </c>
      <c r="I1087" s="56">
        <v>125</v>
      </c>
      <c r="J1087" s="1">
        <v>42185</v>
      </c>
      <c r="K1087" s="56">
        <v>29686</v>
      </c>
      <c r="L1087" s="56">
        <v>4000</v>
      </c>
      <c r="M1087" s="56">
        <v>0</v>
      </c>
    </row>
    <row r="1088" spans="1:13" x14ac:dyDescent="0.3">
      <c r="A1088" s="56">
        <v>599848</v>
      </c>
      <c r="B1088" s="56" t="s">
        <v>722</v>
      </c>
      <c r="C1088" s="56" t="s">
        <v>110</v>
      </c>
      <c r="D1088" s="56">
        <v>0</v>
      </c>
      <c r="E1088" s="56" t="s">
        <v>241</v>
      </c>
      <c r="F1088" s="56" t="s">
        <v>559</v>
      </c>
      <c r="G1088" s="56">
        <v>122</v>
      </c>
      <c r="H1088" s="56" t="s">
        <v>128</v>
      </c>
      <c r="I1088" s="56">
        <v>125</v>
      </c>
      <c r="J1088" s="1">
        <v>42369</v>
      </c>
      <c r="K1088" s="56">
        <v>11034</v>
      </c>
      <c r="L1088" s="56">
        <v>5000</v>
      </c>
      <c r="M1088" s="56">
        <v>0</v>
      </c>
    </row>
    <row r="1089" spans="1:13" x14ac:dyDescent="0.3">
      <c r="A1089" s="56">
        <v>599848</v>
      </c>
      <c r="B1089" s="56" t="s">
        <v>722</v>
      </c>
      <c r="C1089" s="56" t="s">
        <v>110</v>
      </c>
      <c r="D1089" s="56">
        <v>0</v>
      </c>
      <c r="E1089" s="56" t="s">
        <v>241</v>
      </c>
      <c r="F1089" s="56" t="s">
        <v>559</v>
      </c>
      <c r="G1089" s="56">
        <v>123</v>
      </c>
      <c r="H1089" s="56" t="s">
        <v>129</v>
      </c>
      <c r="I1089" s="56">
        <v>125</v>
      </c>
      <c r="J1089" s="1">
        <v>42551</v>
      </c>
      <c r="K1089" s="56">
        <v>8119</v>
      </c>
      <c r="L1089" s="56">
        <v>8000</v>
      </c>
      <c r="M1089" s="56">
        <v>0</v>
      </c>
    </row>
    <row r="1090" spans="1:13" x14ac:dyDescent="0.3">
      <c r="A1090" s="56">
        <v>599848</v>
      </c>
      <c r="B1090" s="56" t="s">
        <v>722</v>
      </c>
      <c r="C1090" s="56" t="s">
        <v>110</v>
      </c>
      <c r="D1090" s="56">
        <v>0</v>
      </c>
      <c r="E1090" s="56" t="s">
        <v>241</v>
      </c>
      <c r="F1090" s="56" t="s">
        <v>559</v>
      </c>
      <c r="G1090" s="56">
        <v>124</v>
      </c>
      <c r="H1090" s="56" t="s">
        <v>130</v>
      </c>
      <c r="I1090" s="56">
        <v>125</v>
      </c>
      <c r="J1090" s="1">
        <v>42735</v>
      </c>
      <c r="K1090" s="56">
        <v>9815</v>
      </c>
      <c r="L1090" s="56">
        <v>13000</v>
      </c>
      <c r="M1090" s="56">
        <v>0</v>
      </c>
    </row>
    <row r="1091" spans="1:13" x14ac:dyDescent="0.3">
      <c r="A1091" s="56">
        <v>599848</v>
      </c>
      <c r="B1091" s="56" t="s">
        <v>722</v>
      </c>
      <c r="C1091" s="56" t="s">
        <v>110</v>
      </c>
      <c r="D1091" s="56">
        <v>0</v>
      </c>
      <c r="E1091" s="56" t="s">
        <v>241</v>
      </c>
      <c r="F1091" s="56" t="s">
        <v>559</v>
      </c>
      <c r="G1091" s="56">
        <v>125</v>
      </c>
      <c r="H1091" s="56" t="s">
        <v>131</v>
      </c>
      <c r="I1091" s="56">
        <v>125</v>
      </c>
      <c r="J1091" s="1">
        <v>42916</v>
      </c>
      <c r="K1091" s="56">
        <v>0</v>
      </c>
      <c r="L1091" s="56">
        <v>0</v>
      </c>
      <c r="M1091" s="56">
        <v>0</v>
      </c>
    </row>
    <row r="1092" spans="1:13" x14ac:dyDescent="0.3">
      <c r="A1092" s="56">
        <v>599848</v>
      </c>
      <c r="B1092" s="56" t="s">
        <v>722</v>
      </c>
      <c r="C1092" s="56" t="s">
        <v>110</v>
      </c>
      <c r="D1092" s="56">
        <v>0</v>
      </c>
      <c r="E1092" s="56" t="s">
        <v>241</v>
      </c>
      <c r="F1092" s="56" t="s">
        <v>555</v>
      </c>
      <c r="G1092" s="56">
        <v>118</v>
      </c>
      <c r="H1092" s="56" t="s">
        <v>124</v>
      </c>
      <c r="I1092" s="56">
        <v>125</v>
      </c>
      <c r="J1092" s="1">
        <v>41639</v>
      </c>
      <c r="K1092" s="56">
        <v>0</v>
      </c>
      <c r="L1092" s="56">
        <v>0</v>
      </c>
      <c r="M1092" s="56">
        <v>0</v>
      </c>
    </row>
    <row r="1093" spans="1:13" x14ac:dyDescent="0.3">
      <c r="A1093" s="56">
        <v>599848</v>
      </c>
      <c r="B1093" s="56" t="s">
        <v>722</v>
      </c>
      <c r="C1093" s="56" t="s">
        <v>110</v>
      </c>
      <c r="D1093" s="56">
        <v>0</v>
      </c>
      <c r="E1093" s="56" t="s">
        <v>241</v>
      </c>
      <c r="F1093" s="56" t="s">
        <v>555</v>
      </c>
      <c r="G1093" s="56">
        <v>119</v>
      </c>
      <c r="H1093" s="56" t="s">
        <v>125</v>
      </c>
      <c r="I1093" s="56">
        <v>125</v>
      </c>
      <c r="J1093" s="1">
        <v>41820</v>
      </c>
      <c r="K1093" s="56">
        <v>0</v>
      </c>
      <c r="L1093" s="56">
        <v>0</v>
      </c>
      <c r="M1093" s="56">
        <v>0</v>
      </c>
    </row>
    <row r="1094" spans="1:13" x14ac:dyDescent="0.3">
      <c r="A1094" s="56">
        <v>599848</v>
      </c>
      <c r="B1094" s="56" t="s">
        <v>722</v>
      </c>
      <c r="C1094" s="56" t="s">
        <v>110</v>
      </c>
      <c r="D1094" s="56">
        <v>0</v>
      </c>
      <c r="E1094" s="56" t="s">
        <v>241</v>
      </c>
      <c r="F1094" s="56" t="s">
        <v>555</v>
      </c>
      <c r="G1094" s="56">
        <v>120</v>
      </c>
      <c r="H1094" s="56" t="s">
        <v>126</v>
      </c>
      <c r="I1094" s="56">
        <v>125</v>
      </c>
      <c r="J1094" s="1">
        <v>42004</v>
      </c>
      <c r="K1094" s="56">
        <v>0</v>
      </c>
      <c r="L1094" s="56">
        <v>0</v>
      </c>
      <c r="M1094" s="56">
        <v>0</v>
      </c>
    </row>
    <row r="1095" spans="1:13" x14ac:dyDescent="0.3">
      <c r="A1095" s="56">
        <v>599848</v>
      </c>
      <c r="B1095" s="56" t="s">
        <v>722</v>
      </c>
      <c r="C1095" s="56" t="s">
        <v>110</v>
      </c>
      <c r="D1095" s="56">
        <v>0</v>
      </c>
      <c r="E1095" s="56" t="s">
        <v>241</v>
      </c>
      <c r="F1095" s="56" t="s">
        <v>555</v>
      </c>
      <c r="G1095" s="56">
        <v>121</v>
      </c>
      <c r="H1095" s="56" t="s">
        <v>127</v>
      </c>
      <c r="I1095" s="56">
        <v>125</v>
      </c>
      <c r="J1095" s="1">
        <v>42185</v>
      </c>
      <c r="K1095" s="56">
        <v>14944</v>
      </c>
      <c r="L1095" s="56">
        <v>6000</v>
      </c>
      <c r="M1095" s="56">
        <v>0</v>
      </c>
    </row>
    <row r="1096" spans="1:13" x14ac:dyDescent="0.3">
      <c r="A1096" s="56">
        <v>599848</v>
      </c>
      <c r="B1096" s="56" t="s">
        <v>722</v>
      </c>
      <c r="C1096" s="56" t="s">
        <v>110</v>
      </c>
      <c r="D1096" s="56">
        <v>0</v>
      </c>
      <c r="E1096" s="56" t="s">
        <v>241</v>
      </c>
      <c r="F1096" s="56" t="s">
        <v>555</v>
      </c>
      <c r="G1096" s="56">
        <v>122</v>
      </c>
      <c r="H1096" s="56" t="s">
        <v>128</v>
      </c>
      <c r="I1096" s="56">
        <v>125</v>
      </c>
      <c r="J1096" s="1">
        <v>42369</v>
      </c>
      <c r="K1096" s="56">
        <v>36343</v>
      </c>
      <c r="L1096" s="56">
        <v>16000</v>
      </c>
      <c r="M1096" s="56">
        <v>0</v>
      </c>
    </row>
    <row r="1097" spans="1:13" x14ac:dyDescent="0.3">
      <c r="A1097" s="56">
        <v>599848</v>
      </c>
      <c r="B1097" s="56" t="s">
        <v>722</v>
      </c>
      <c r="C1097" s="56" t="s">
        <v>110</v>
      </c>
      <c r="D1097" s="56">
        <v>0</v>
      </c>
      <c r="E1097" s="56" t="s">
        <v>241</v>
      </c>
      <c r="F1097" s="56" t="s">
        <v>555</v>
      </c>
      <c r="G1097" s="56">
        <v>123</v>
      </c>
      <c r="H1097" s="56" t="s">
        <v>129</v>
      </c>
      <c r="I1097" s="56">
        <v>125</v>
      </c>
      <c r="J1097" s="1">
        <v>42551</v>
      </c>
      <c r="K1097" s="56">
        <v>30801</v>
      </c>
      <c r="L1097" s="56">
        <v>38000</v>
      </c>
      <c r="M1097" s="56">
        <v>0</v>
      </c>
    </row>
    <row r="1098" spans="1:13" x14ac:dyDescent="0.3">
      <c r="A1098" s="56">
        <v>599848</v>
      </c>
      <c r="B1098" s="56" t="s">
        <v>722</v>
      </c>
      <c r="C1098" s="56" t="s">
        <v>110</v>
      </c>
      <c r="D1098" s="56">
        <v>0</v>
      </c>
      <c r="E1098" s="56" t="s">
        <v>241</v>
      </c>
      <c r="F1098" s="56" t="s">
        <v>555</v>
      </c>
      <c r="G1098" s="56">
        <v>124</v>
      </c>
      <c r="H1098" s="56" t="s">
        <v>130</v>
      </c>
      <c r="I1098" s="56">
        <v>125</v>
      </c>
      <c r="J1098" s="1">
        <v>42735</v>
      </c>
      <c r="K1098" s="56">
        <v>27248</v>
      </c>
      <c r="L1098" s="56">
        <v>86000</v>
      </c>
      <c r="M1098" s="56">
        <v>0</v>
      </c>
    </row>
    <row r="1099" spans="1:13" x14ac:dyDescent="0.3">
      <c r="A1099" s="56">
        <v>599848</v>
      </c>
      <c r="B1099" s="56" t="s">
        <v>722</v>
      </c>
      <c r="C1099" s="56" t="s">
        <v>110</v>
      </c>
      <c r="D1099" s="56">
        <v>0</v>
      </c>
      <c r="E1099" s="56" t="s">
        <v>241</v>
      </c>
      <c r="F1099" s="56" t="s">
        <v>555</v>
      </c>
      <c r="G1099" s="56">
        <v>125</v>
      </c>
      <c r="H1099" s="56" t="s">
        <v>131</v>
      </c>
      <c r="I1099" s="56">
        <v>125</v>
      </c>
      <c r="J1099" s="1">
        <v>42916</v>
      </c>
      <c r="K1099" s="56">
        <v>0</v>
      </c>
      <c r="L1099" s="56">
        <v>86000</v>
      </c>
      <c r="M1099" s="56">
        <v>0</v>
      </c>
    </row>
    <row r="1100" spans="1:13" x14ac:dyDescent="0.3">
      <c r="A1100" s="56">
        <v>599848</v>
      </c>
      <c r="B1100" s="56" t="s">
        <v>722</v>
      </c>
      <c r="C1100" s="56" t="s">
        <v>110</v>
      </c>
      <c r="D1100" s="56">
        <v>1</v>
      </c>
      <c r="E1100" s="56" t="s">
        <v>241</v>
      </c>
      <c r="F1100" s="56" t="s">
        <v>381</v>
      </c>
      <c r="G1100" s="56">
        <v>118</v>
      </c>
      <c r="H1100" s="56" t="s">
        <v>124</v>
      </c>
      <c r="I1100" s="56">
        <v>125</v>
      </c>
      <c r="J1100" s="1">
        <v>41639</v>
      </c>
      <c r="K1100" s="56">
        <v>0</v>
      </c>
      <c r="L1100" s="56">
        <v>5</v>
      </c>
      <c r="M1100" s="56">
        <v>1.1000000000000001</v>
      </c>
    </row>
    <row r="1101" spans="1:13" x14ac:dyDescent="0.3">
      <c r="A1101" s="56">
        <v>599848</v>
      </c>
      <c r="B1101" s="56" t="s">
        <v>722</v>
      </c>
      <c r="C1101" s="56" t="s">
        <v>110</v>
      </c>
      <c r="D1101" s="56">
        <v>1</v>
      </c>
      <c r="E1101" s="56" t="s">
        <v>241</v>
      </c>
      <c r="F1101" s="56" t="s">
        <v>381</v>
      </c>
      <c r="G1101" s="56">
        <v>119</v>
      </c>
      <c r="H1101" s="56" t="s">
        <v>125</v>
      </c>
      <c r="I1101" s="56">
        <v>125</v>
      </c>
      <c r="J1101" s="1">
        <v>41820</v>
      </c>
      <c r="K1101" s="56">
        <v>2.72</v>
      </c>
      <c r="L1101" s="56">
        <v>5</v>
      </c>
      <c r="M1101" s="56">
        <v>0</v>
      </c>
    </row>
    <row r="1102" spans="1:13" x14ac:dyDescent="0.3">
      <c r="A1102" s="56">
        <v>599848</v>
      </c>
      <c r="B1102" s="56" t="s">
        <v>722</v>
      </c>
      <c r="C1102" s="56" t="s">
        <v>110</v>
      </c>
      <c r="D1102" s="56">
        <v>1</v>
      </c>
      <c r="E1102" s="56" t="s">
        <v>241</v>
      </c>
      <c r="F1102" s="56" t="s">
        <v>381</v>
      </c>
      <c r="G1102" s="56">
        <v>120</v>
      </c>
      <c r="H1102" s="56" t="s">
        <v>126</v>
      </c>
      <c r="I1102" s="56">
        <v>125</v>
      </c>
      <c r="J1102" s="1">
        <v>42004</v>
      </c>
      <c r="K1102" s="56">
        <v>2.14</v>
      </c>
      <c r="L1102" s="56">
        <v>5</v>
      </c>
      <c r="M1102" s="56">
        <v>0</v>
      </c>
    </row>
    <row r="1103" spans="1:13" x14ac:dyDescent="0.3">
      <c r="A1103" s="56">
        <v>599848</v>
      </c>
      <c r="B1103" s="56" t="s">
        <v>722</v>
      </c>
      <c r="C1103" s="56" t="s">
        <v>110</v>
      </c>
      <c r="D1103" s="56">
        <v>1</v>
      </c>
      <c r="E1103" s="56" t="s">
        <v>241</v>
      </c>
      <c r="F1103" s="56" t="s">
        <v>381</v>
      </c>
      <c r="G1103" s="56">
        <v>121</v>
      </c>
      <c r="H1103" s="56" t="s">
        <v>127</v>
      </c>
      <c r="I1103" s="56">
        <v>125</v>
      </c>
      <c r="J1103" s="1">
        <v>42185</v>
      </c>
      <c r="K1103" s="56">
        <v>2.23</v>
      </c>
      <c r="L1103" s="56">
        <v>5</v>
      </c>
      <c r="M1103" s="56">
        <v>0</v>
      </c>
    </row>
    <row r="1104" spans="1:13" x14ac:dyDescent="0.3">
      <c r="A1104" s="56">
        <v>599848</v>
      </c>
      <c r="B1104" s="56" t="s">
        <v>722</v>
      </c>
      <c r="C1104" s="56" t="s">
        <v>110</v>
      </c>
      <c r="D1104" s="56">
        <v>1</v>
      </c>
      <c r="E1104" s="56" t="s">
        <v>241</v>
      </c>
      <c r="F1104" s="56" t="s">
        <v>381</v>
      </c>
      <c r="G1104" s="56">
        <v>122</v>
      </c>
      <c r="H1104" s="56" t="s">
        <v>128</v>
      </c>
      <c r="I1104" s="56">
        <v>125</v>
      </c>
      <c r="J1104" s="1">
        <v>42369</v>
      </c>
      <c r="K1104" s="56">
        <v>1.78</v>
      </c>
      <c r="L1104" s="56">
        <v>5</v>
      </c>
      <c r="M1104" s="56">
        <v>0</v>
      </c>
    </row>
    <row r="1105" spans="1:13" x14ac:dyDescent="0.3">
      <c r="A1105" s="56">
        <v>599848</v>
      </c>
      <c r="B1105" s="56" t="s">
        <v>722</v>
      </c>
      <c r="C1105" s="56" t="s">
        <v>110</v>
      </c>
      <c r="D1105" s="56">
        <v>1</v>
      </c>
      <c r="E1105" s="56" t="s">
        <v>241</v>
      </c>
      <c r="F1105" s="56" t="s">
        <v>381</v>
      </c>
      <c r="G1105" s="56">
        <v>123</v>
      </c>
      <c r="H1105" s="56" t="s">
        <v>129</v>
      </c>
      <c r="I1105" s="56">
        <v>125</v>
      </c>
      <c r="J1105" s="1">
        <v>42551</v>
      </c>
      <c r="K1105" s="56">
        <v>1.96</v>
      </c>
      <c r="L1105" s="56">
        <v>5</v>
      </c>
      <c r="M1105" s="56">
        <v>0</v>
      </c>
    </row>
    <row r="1106" spans="1:13" x14ac:dyDescent="0.3">
      <c r="A1106" s="56">
        <v>599848</v>
      </c>
      <c r="B1106" s="56" t="s">
        <v>722</v>
      </c>
      <c r="C1106" s="56" t="s">
        <v>110</v>
      </c>
      <c r="D1106" s="56">
        <v>1</v>
      </c>
      <c r="E1106" s="56" t="s">
        <v>241</v>
      </c>
      <c r="F1106" s="56" t="s">
        <v>381</v>
      </c>
      <c r="G1106" s="56">
        <v>124</v>
      </c>
      <c r="H1106" s="56" t="s">
        <v>130</v>
      </c>
      <c r="I1106" s="56">
        <v>125</v>
      </c>
      <c r="J1106" s="1">
        <v>42735</v>
      </c>
      <c r="K1106" s="56">
        <v>1.33</v>
      </c>
      <c r="L1106" s="56">
        <v>5</v>
      </c>
      <c r="M1106" s="56">
        <v>0</v>
      </c>
    </row>
    <row r="1107" spans="1:13" x14ac:dyDescent="0.3">
      <c r="A1107" s="56">
        <v>599848</v>
      </c>
      <c r="B1107" s="56" t="s">
        <v>722</v>
      </c>
      <c r="C1107" s="56" t="s">
        <v>110</v>
      </c>
      <c r="D1107" s="56">
        <v>1</v>
      </c>
      <c r="E1107" s="56" t="s">
        <v>241</v>
      </c>
      <c r="F1107" s="56" t="s">
        <v>381</v>
      </c>
      <c r="G1107" s="56">
        <v>125</v>
      </c>
      <c r="H1107" s="56" t="s">
        <v>131</v>
      </c>
      <c r="I1107" s="56">
        <v>125</v>
      </c>
      <c r="J1107" s="1">
        <v>42916</v>
      </c>
      <c r="K1107" s="56">
        <v>0</v>
      </c>
      <c r="L1107" s="56">
        <v>5</v>
      </c>
      <c r="M1107" s="56">
        <v>0</v>
      </c>
    </row>
    <row r="1108" spans="1:13" x14ac:dyDescent="0.3">
      <c r="A1108" s="56">
        <v>599848</v>
      </c>
      <c r="B1108" s="56" t="s">
        <v>722</v>
      </c>
      <c r="C1108" s="56" t="s">
        <v>110</v>
      </c>
      <c r="D1108" s="56">
        <v>0</v>
      </c>
      <c r="E1108" s="56" t="s">
        <v>241</v>
      </c>
      <c r="F1108" s="56" t="s">
        <v>566</v>
      </c>
      <c r="G1108" s="56">
        <v>118</v>
      </c>
      <c r="H1108" s="56" t="s">
        <v>124</v>
      </c>
      <c r="I1108" s="56">
        <v>125</v>
      </c>
      <c r="J1108" s="1">
        <v>41639</v>
      </c>
      <c r="K1108" s="56">
        <v>0</v>
      </c>
      <c r="L1108" s="56">
        <v>0</v>
      </c>
      <c r="M1108" s="56">
        <v>0</v>
      </c>
    </row>
    <row r="1109" spans="1:13" x14ac:dyDescent="0.3">
      <c r="A1109" s="56">
        <v>599848</v>
      </c>
      <c r="B1109" s="56" t="s">
        <v>722</v>
      </c>
      <c r="C1109" s="56" t="s">
        <v>110</v>
      </c>
      <c r="D1109" s="56">
        <v>0</v>
      </c>
      <c r="E1109" s="56" t="s">
        <v>241</v>
      </c>
      <c r="F1109" s="56" t="s">
        <v>566</v>
      </c>
      <c r="G1109" s="56">
        <v>119</v>
      </c>
      <c r="H1109" s="56" t="s">
        <v>125</v>
      </c>
      <c r="I1109" s="56">
        <v>125</v>
      </c>
      <c r="J1109" s="1">
        <v>41820</v>
      </c>
      <c r="K1109" s="56">
        <v>0</v>
      </c>
      <c r="L1109" s="56">
        <v>0</v>
      </c>
      <c r="M1109" s="56">
        <v>0</v>
      </c>
    </row>
    <row r="1110" spans="1:13" x14ac:dyDescent="0.3">
      <c r="A1110" s="56">
        <v>599848</v>
      </c>
      <c r="B1110" s="56" t="s">
        <v>722</v>
      </c>
      <c r="C1110" s="56" t="s">
        <v>110</v>
      </c>
      <c r="D1110" s="56">
        <v>0</v>
      </c>
      <c r="E1110" s="56" t="s">
        <v>241</v>
      </c>
      <c r="F1110" s="56" t="s">
        <v>566</v>
      </c>
      <c r="G1110" s="56">
        <v>120</v>
      </c>
      <c r="H1110" s="56" t="s">
        <v>126</v>
      </c>
      <c r="I1110" s="56">
        <v>125</v>
      </c>
      <c r="J1110" s="1">
        <v>42004</v>
      </c>
      <c r="K1110" s="56">
        <v>0.4</v>
      </c>
      <c r="L1110" s="56">
        <v>0</v>
      </c>
      <c r="M1110" s="56">
        <v>0</v>
      </c>
    </row>
    <row r="1111" spans="1:13" x14ac:dyDescent="0.3">
      <c r="A1111" s="56">
        <v>599848</v>
      </c>
      <c r="B1111" s="56" t="s">
        <v>722</v>
      </c>
      <c r="C1111" s="56" t="s">
        <v>110</v>
      </c>
      <c r="D1111" s="56">
        <v>0</v>
      </c>
      <c r="E1111" s="56" t="s">
        <v>241</v>
      </c>
      <c r="F1111" s="56" t="s">
        <v>566</v>
      </c>
      <c r="G1111" s="56">
        <v>121</v>
      </c>
      <c r="H1111" s="56" t="s">
        <v>127</v>
      </c>
      <c r="I1111" s="56">
        <v>125</v>
      </c>
      <c r="J1111" s="1">
        <v>42185</v>
      </c>
      <c r="K1111" s="56">
        <v>26</v>
      </c>
      <c r="L1111" s="56">
        <v>4</v>
      </c>
      <c r="M1111" s="56">
        <v>0</v>
      </c>
    </row>
    <row r="1112" spans="1:13" x14ac:dyDescent="0.3">
      <c r="A1112" s="56">
        <v>599848</v>
      </c>
      <c r="B1112" s="56" t="s">
        <v>722</v>
      </c>
      <c r="C1112" s="56" t="s">
        <v>110</v>
      </c>
      <c r="D1112" s="56">
        <v>0</v>
      </c>
      <c r="E1112" s="56" t="s">
        <v>241</v>
      </c>
      <c r="F1112" s="56" t="s">
        <v>566</v>
      </c>
      <c r="G1112" s="56">
        <v>122</v>
      </c>
      <c r="H1112" s="56" t="s">
        <v>128</v>
      </c>
      <c r="I1112" s="56">
        <v>125</v>
      </c>
      <c r="J1112" s="1">
        <v>42369</v>
      </c>
      <c r="K1112" s="56">
        <v>30</v>
      </c>
      <c r="L1112" s="56">
        <v>7</v>
      </c>
      <c r="M1112" s="56">
        <v>0</v>
      </c>
    </row>
    <row r="1113" spans="1:13" x14ac:dyDescent="0.3">
      <c r="A1113" s="56">
        <v>599848</v>
      </c>
      <c r="B1113" s="56" t="s">
        <v>722</v>
      </c>
      <c r="C1113" s="56" t="s">
        <v>110</v>
      </c>
      <c r="D1113" s="56">
        <v>0</v>
      </c>
      <c r="E1113" s="56" t="s">
        <v>241</v>
      </c>
      <c r="F1113" s="56" t="s">
        <v>566</v>
      </c>
      <c r="G1113" s="56">
        <v>123</v>
      </c>
      <c r="H1113" s="56" t="s">
        <v>129</v>
      </c>
      <c r="I1113" s="56">
        <v>125</v>
      </c>
      <c r="J1113" s="1">
        <v>42551</v>
      </c>
      <c r="K1113" s="56">
        <v>36</v>
      </c>
      <c r="L1113" s="56">
        <v>11</v>
      </c>
      <c r="M1113" s="56">
        <v>0</v>
      </c>
    </row>
    <row r="1114" spans="1:13" x14ac:dyDescent="0.3">
      <c r="A1114" s="56">
        <v>599848</v>
      </c>
      <c r="B1114" s="56" t="s">
        <v>722</v>
      </c>
      <c r="C1114" s="56" t="s">
        <v>110</v>
      </c>
      <c r="D1114" s="56">
        <v>0</v>
      </c>
      <c r="E1114" s="56" t="s">
        <v>241</v>
      </c>
      <c r="F1114" s="56" t="s">
        <v>566</v>
      </c>
      <c r="G1114" s="56">
        <v>124</v>
      </c>
      <c r="H1114" s="56" t="s">
        <v>130</v>
      </c>
      <c r="I1114" s="56">
        <v>125</v>
      </c>
      <c r="J1114" s="1">
        <v>42735</v>
      </c>
      <c r="K1114" s="56">
        <v>27</v>
      </c>
      <c r="L1114" s="56">
        <v>16</v>
      </c>
      <c r="M1114" s="56">
        <v>0</v>
      </c>
    </row>
    <row r="1115" spans="1:13" x14ac:dyDescent="0.3">
      <c r="A1115" s="56">
        <v>599848</v>
      </c>
      <c r="B1115" s="56" t="s">
        <v>722</v>
      </c>
      <c r="C1115" s="56" t="s">
        <v>110</v>
      </c>
      <c r="D1115" s="56">
        <v>0</v>
      </c>
      <c r="E1115" s="56" t="s">
        <v>241</v>
      </c>
      <c r="F1115" s="56" t="s">
        <v>566</v>
      </c>
      <c r="G1115" s="56">
        <v>125</v>
      </c>
      <c r="H1115" s="56" t="s">
        <v>131</v>
      </c>
      <c r="I1115" s="56">
        <v>125</v>
      </c>
      <c r="J1115" s="1">
        <v>42916</v>
      </c>
      <c r="K1115" s="56">
        <v>0</v>
      </c>
      <c r="L1115" s="56">
        <v>16</v>
      </c>
      <c r="M1115" s="56">
        <v>0</v>
      </c>
    </row>
    <row r="1116" spans="1:13" x14ac:dyDescent="0.3">
      <c r="A1116" s="56">
        <v>599848</v>
      </c>
      <c r="B1116" s="56" t="s">
        <v>722</v>
      </c>
      <c r="C1116" s="56" t="s">
        <v>110</v>
      </c>
      <c r="D1116" s="56">
        <v>1</v>
      </c>
      <c r="E1116" s="56" t="s">
        <v>241</v>
      </c>
      <c r="F1116" s="56" t="s">
        <v>255</v>
      </c>
      <c r="G1116" s="56">
        <v>118</v>
      </c>
      <c r="H1116" s="56" t="s">
        <v>124</v>
      </c>
      <c r="I1116" s="56">
        <v>125</v>
      </c>
      <c r="J1116" s="1">
        <v>41639</v>
      </c>
      <c r="K1116" s="56">
        <v>0</v>
      </c>
      <c r="L1116" s="56">
        <v>964982</v>
      </c>
      <c r="M1116" s="56">
        <v>27058747</v>
      </c>
    </row>
    <row r="1117" spans="1:13" x14ac:dyDescent="0.3">
      <c r="A1117" s="56">
        <v>599848</v>
      </c>
      <c r="B1117" s="56" t="s">
        <v>722</v>
      </c>
      <c r="C1117" s="56" t="s">
        <v>110</v>
      </c>
      <c r="D1117" s="56">
        <v>1</v>
      </c>
      <c r="E1117" s="56" t="s">
        <v>241</v>
      </c>
      <c r="F1117" s="56" t="s">
        <v>255</v>
      </c>
      <c r="G1117" s="56">
        <v>119</v>
      </c>
      <c r="H1117" s="56" t="s">
        <v>125</v>
      </c>
      <c r="I1117" s="56">
        <v>125</v>
      </c>
      <c r="J1117" s="1">
        <v>41820</v>
      </c>
      <c r="K1117" s="56">
        <v>2214853</v>
      </c>
      <c r="L1117" s="56">
        <v>2817327</v>
      </c>
      <c r="M1117" s="56">
        <v>0</v>
      </c>
    </row>
    <row r="1118" spans="1:13" x14ac:dyDescent="0.3">
      <c r="A1118" s="56">
        <v>599848</v>
      </c>
      <c r="B1118" s="56" t="s">
        <v>722</v>
      </c>
      <c r="C1118" s="56" t="s">
        <v>110</v>
      </c>
      <c r="D1118" s="56">
        <v>1</v>
      </c>
      <c r="E1118" s="56" t="s">
        <v>241</v>
      </c>
      <c r="F1118" s="56" t="s">
        <v>255</v>
      </c>
      <c r="G1118" s="56">
        <v>120</v>
      </c>
      <c r="H1118" s="56" t="s">
        <v>126</v>
      </c>
      <c r="I1118" s="56">
        <v>125</v>
      </c>
      <c r="J1118" s="1">
        <v>42004</v>
      </c>
      <c r="K1118" s="56">
        <v>4244637</v>
      </c>
      <c r="L1118" s="56">
        <v>3757122</v>
      </c>
      <c r="M1118" s="56">
        <v>0</v>
      </c>
    </row>
    <row r="1119" spans="1:13" x14ac:dyDescent="0.3">
      <c r="A1119" s="56">
        <v>599848</v>
      </c>
      <c r="B1119" s="56" t="s">
        <v>722</v>
      </c>
      <c r="C1119" s="56" t="s">
        <v>110</v>
      </c>
      <c r="D1119" s="56">
        <v>1</v>
      </c>
      <c r="E1119" s="56" t="s">
        <v>241</v>
      </c>
      <c r="F1119" s="56" t="s">
        <v>255</v>
      </c>
      <c r="G1119" s="56">
        <v>121</v>
      </c>
      <c r="H1119" s="56" t="s">
        <v>127</v>
      </c>
      <c r="I1119" s="56">
        <v>125</v>
      </c>
      <c r="J1119" s="1">
        <v>42185</v>
      </c>
      <c r="K1119" s="56">
        <v>4508524</v>
      </c>
      <c r="L1119" s="56">
        <v>4214822</v>
      </c>
      <c r="M1119" s="56">
        <v>0</v>
      </c>
    </row>
    <row r="1120" spans="1:13" x14ac:dyDescent="0.3">
      <c r="A1120" s="56">
        <v>599848</v>
      </c>
      <c r="B1120" s="56" t="s">
        <v>722</v>
      </c>
      <c r="C1120" s="56" t="s">
        <v>110</v>
      </c>
      <c r="D1120" s="56">
        <v>1</v>
      </c>
      <c r="E1120" s="56" t="s">
        <v>241</v>
      </c>
      <c r="F1120" s="56" t="s">
        <v>255</v>
      </c>
      <c r="G1120" s="56">
        <v>122</v>
      </c>
      <c r="H1120" s="56" t="s">
        <v>128</v>
      </c>
      <c r="I1120" s="56">
        <v>125</v>
      </c>
      <c r="J1120" s="1">
        <v>42369</v>
      </c>
      <c r="K1120" s="56">
        <v>4799465</v>
      </c>
      <c r="L1120" s="56">
        <v>4728281</v>
      </c>
      <c r="M1120" s="56">
        <v>0</v>
      </c>
    </row>
    <row r="1121" spans="1:13" x14ac:dyDescent="0.3">
      <c r="A1121" s="56">
        <v>599848</v>
      </c>
      <c r="B1121" s="56" t="s">
        <v>722</v>
      </c>
      <c r="C1121" s="56" t="s">
        <v>110</v>
      </c>
      <c r="D1121" s="56">
        <v>1</v>
      </c>
      <c r="E1121" s="56" t="s">
        <v>241</v>
      </c>
      <c r="F1121" s="56" t="s">
        <v>255</v>
      </c>
      <c r="G1121" s="56">
        <v>123</v>
      </c>
      <c r="H1121" s="56" t="s">
        <v>129</v>
      </c>
      <c r="I1121" s="56">
        <v>125</v>
      </c>
      <c r="J1121" s="1">
        <v>42551</v>
      </c>
      <c r="K1121" s="56">
        <v>11907939</v>
      </c>
      <c r="L1121" s="56">
        <v>5304290</v>
      </c>
      <c r="M1121" s="56">
        <v>0</v>
      </c>
    </row>
    <row r="1122" spans="1:13" x14ac:dyDescent="0.3">
      <c r="A1122" s="56">
        <v>599848</v>
      </c>
      <c r="B1122" s="56" t="s">
        <v>722</v>
      </c>
      <c r="C1122" s="56" t="s">
        <v>110</v>
      </c>
      <c r="D1122" s="56">
        <v>1</v>
      </c>
      <c r="E1122" s="56" t="s">
        <v>241</v>
      </c>
      <c r="F1122" s="56" t="s">
        <v>255</v>
      </c>
      <c r="G1122" s="56">
        <v>124</v>
      </c>
      <c r="H1122" s="56" t="s">
        <v>130</v>
      </c>
      <c r="I1122" s="56">
        <v>125</v>
      </c>
      <c r="J1122" s="1">
        <v>42735</v>
      </c>
      <c r="K1122" s="56">
        <v>16943482</v>
      </c>
      <c r="L1122" s="56">
        <v>5026199</v>
      </c>
      <c r="M1122" s="56">
        <v>0</v>
      </c>
    </row>
    <row r="1123" spans="1:13" x14ac:dyDescent="0.3">
      <c r="A1123" s="56">
        <v>599848</v>
      </c>
      <c r="B1123" s="56" t="s">
        <v>722</v>
      </c>
      <c r="C1123" s="56" t="s">
        <v>110</v>
      </c>
      <c r="D1123" s="56">
        <v>1</v>
      </c>
      <c r="E1123" s="56" t="s">
        <v>241</v>
      </c>
      <c r="F1123" s="56" t="s">
        <v>255</v>
      </c>
      <c r="G1123" s="56">
        <v>125</v>
      </c>
      <c r="H1123" s="56" t="s">
        <v>131</v>
      </c>
      <c r="I1123" s="56">
        <v>125</v>
      </c>
      <c r="J1123" s="1">
        <v>42916</v>
      </c>
      <c r="K1123" s="56">
        <v>0</v>
      </c>
      <c r="L1123" s="56">
        <v>0</v>
      </c>
      <c r="M1123" s="56">
        <v>0</v>
      </c>
    </row>
    <row r="1124" spans="1:13" x14ac:dyDescent="0.3">
      <c r="A1124" s="56">
        <v>599848</v>
      </c>
      <c r="B1124" s="56" t="s">
        <v>722</v>
      </c>
      <c r="C1124" s="56" t="s">
        <v>110</v>
      </c>
      <c r="D1124" s="56">
        <v>1</v>
      </c>
      <c r="E1124" s="56" t="s">
        <v>241</v>
      </c>
      <c r="F1124" s="56" t="s">
        <v>374</v>
      </c>
      <c r="G1124" s="56">
        <v>118</v>
      </c>
      <c r="H1124" s="56" t="s">
        <v>124</v>
      </c>
      <c r="I1124" s="56">
        <v>125</v>
      </c>
      <c r="J1124" s="1">
        <v>41639</v>
      </c>
      <c r="K1124" s="56">
        <v>0</v>
      </c>
      <c r="L1124" s="56">
        <v>0</v>
      </c>
      <c r="M1124" s="56">
        <v>32494700</v>
      </c>
    </row>
    <row r="1125" spans="1:13" x14ac:dyDescent="0.3">
      <c r="A1125" s="56">
        <v>599848</v>
      </c>
      <c r="B1125" s="56" t="s">
        <v>722</v>
      </c>
      <c r="C1125" s="56" t="s">
        <v>110</v>
      </c>
      <c r="D1125" s="56">
        <v>1</v>
      </c>
      <c r="E1125" s="56" t="s">
        <v>241</v>
      </c>
      <c r="F1125" s="56" t="s">
        <v>374</v>
      </c>
      <c r="G1125" s="56">
        <v>119</v>
      </c>
      <c r="H1125" s="56" t="s">
        <v>125</v>
      </c>
      <c r="I1125" s="56">
        <v>125</v>
      </c>
      <c r="J1125" s="1">
        <v>41820</v>
      </c>
      <c r="K1125" s="56">
        <v>3209485</v>
      </c>
      <c r="L1125" s="56">
        <v>2395148</v>
      </c>
      <c r="M1125" s="56">
        <v>0</v>
      </c>
    </row>
    <row r="1126" spans="1:13" x14ac:dyDescent="0.3">
      <c r="A1126" s="56">
        <v>599848</v>
      </c>
      <c r="B1126" s="56" t="s">
        <v>722</v>
      </c>
      <c r="C1126" s="56" t="s">
        <v>110</v>
      </c>
      <c r="D1126" s="56">
        <v>1</v>
      </c>
      <c r="E1126" s="56" t="s">
        <v>241</v>
      </c>
      <c r="F1126" s="56" t="s">
        <v>374</v>
      </c>
      <c r="G1126" s="56">
        <v>120</v>
      </c>
      <c r="H1126" s="56" t="s">
        <v>126</v>
      </c>
      <c r="I1126" s="56">
        <v>125</v>
      </c>
      <c r="J1126" s="1">
        <v>42004</v>
      </c>
      <c r="K1126" s="56">
        <v>5616450</v>
      </c>
      <c r="L1126" s="56">
        <v>3085517</v>
      </c>
      <c r="M1126" s="56">
        <v>0</v>
      </c>
    </row>
    <row r="1127" spans="1:13" x14ac:dyDescent="0.3">
      <c r="A1127" s="56">
        <v>599848</v>
      </c>
      <c r="B1127" s="56" t="s">
        <v>722</v>
      </c>
      <c r="C1127" s="56" t="s">
        <v>110</v>
      </c>
      <c r="D1127" s="56">
        <v>1</v>
      </c>
      <c r="E1127" s="56" t="s">
        <v>241</v>
      </c>
      <c r="F1127" s="56" t="s">
        <v>374</v>
      </c>
      <c r="G1127" s="56">
        <v>121</v>
      </c>
      <c r="H1127" s="56" t="s">
        <v>127</v>
      </c>
      <c r="I1127" s="56">
        <v>125</v>
      </c>
      <c r="J1127" s="1">
        <v>42185</v>
      </c>
      <c r="K1127" s="56">
        <v>0</v>
      </c>
      <c r="L1127" s="56">
        <v>3333553</v>
      </c>
      <c r="M1127" s="56">
        <v>0</v>
      </c>
    </row>
    <row r="1128" spans="1:13" x14ac:dyDescent="0.3">
      <c r="A1128" s="56">
        <v>599848</v>
      </c>
      <c r="B1128" s="56" t="s">
        <v>722</v>
      </c>
      <c r="C1128" s="56" t="s">
        <v>110</v>
      </c>
      <c r="D1128" s="56">
        <v>1</v>
      </c>
      <c r="E1128" s="56" t="s">
        <v>241</v>
      </c>
      <c r="F1128" s="56" t="s">
        <v>374</v>
      </c>
      <c r="G1128" s="56">
        <v>122</v>
      </c>
      <c r="H1128" s="56" t="s">
        <v>128</v>
      </c>
      <c r="I1128" s="56">
        <v>125</v>
      </c>
      <c r="J1128" s="1">
        <v>42369</v>
      </c>
      <c r="K1128" s="56">
        <v>11405027</v>
      </c>
      <c r="L1128" s="56">
        <v>3601529</v>
      </c>
      <c r="M1128" s="56">
        <v>0</v>
      </c>
    </row>
    <row r="1129" spans="1:13" x14ac:dyDescent="0.3">
      <c r="A1129" s="56">
        <v>599848</v>
      </c>
      <c r="B1129" s="56" t="s">
        <v>722</v>
      </c>
      <c r="C1129" s="56" t="s">
        <v>110</v>
      </c>
      <c r="D1129" s="56">
        <v>1</v>
      </c>
      <c r="E1129" s="56" t="s">
        <v>241</v>
      </c>
      <c r="F1129" s="56" t="s">
        <v>374</v>
      </c>
      <c r="G1129" s="56">
        <v>123</v>
      </c>
      <c r="H1129" s="56" t="s">
        <v>129</v>
      </c>
      <c r="I1129" s="56">
        <v>125</v>
      </c>
      <c r="J1129" s="1">
        <v>42551</v>
      </c>
      <c r="K1129" s="56">
        <v>-7182322</v>
      </c>
      <c r="L1129" s="56">
        <v>3891046</v>
      </c>
      <c r="M1129" s="56">
        <v>0</v>
      </c>
    </row>
    <row r="1130" spans="1:13" x14ac:dyDescent="0.3">
      <c r="A1130" s="56">
        <v>599848</v>
      </c>
      <c r="B1130" s="56" t="s">
        <v>722</v>
      </c>
      <c r="C1130" s="56" t="s">
        <v>110</v>
      </c>
      <c r="D1130" s="56">
        <v>1</v>
      </c>
      <c r="E1130" s="56" t="s">
        <v>241</v>
      </c>
      <c r="F1130" s="56" t="s">
        <v>374</v>
      </c>
      <c r="G1130" s="56">
        <v>124</v>
      </c>
      <c r="H1130" s="56" t="s">
        <v>130</v>
      </c>
      <c r="I1130" s="56">
        <v>125</v>
      </c>
      <c r="J1130" s="1">
        <v>42735</v>
      </c>
      <c r="K1130" s="56">
        <v>26134307</v>
      </c>
      <c r="L1130" s="56">
        <v>4203837</v>
      </c>
      <c r="M1130" s="56">
        <v>0</v>
      </c>
    </row>
    <row r="1131" spans="1:13" x14ac:dyDescent="0.3">
      <c r="A1131" s="56">
        <v>599848</v>
      </c>
      <c r="B1131" s="56" t="s">
        <v>722</v>
      </c>
      <c r="C1131" s="56" t="s">
        <v>110</v>
      </c>
      <c r="D1131" s="56">
        <v>1</v>
      </c>
      <c r="E1131" s="56" t="s">
        <v>241</v>
      </c>
      <c r="F1131" s="56" t="s">
        <v>374</v>
      </c>
      <c r="G1131" s="56">
        <v>125</v>
      </c>
      <c r="H1131" s="56" t="s">
        <v>131</v>
      </c>
      <c r="I1131" s="56">
        <v>125</v>
      </c>
      <c r="J1131" s="1">
        <v>42916</v>
      </c>
      <c r="K1131" s="56">
        <v>0</v>
      </c>
      <c r="L1131" s="56">
        <v>0</v>
      </c>
      <c r="M1131" s="56">
        <v>0</v>
      </c>
    </row>
    <row r="1132" spans="1:13" x14ac:dyDescent="0.3">
      <c r="A1132" s="56">
        <v>599848</v>
      </c>
      <c r="B1132" s="56" t="s">
        <v>722</v>
      </c>
      <c r="C1132" s="56" t="s">
        <v>110</v>
      </c>
      <c r="D1132" s="56">
        <v>0</v>
      </c>
      <c r="E1132" s="56" t="s">
        <v>241</v>
      </c>
      <c r="F1132" s="56" t="s">
        <v>261</v>
      </c>
      <c r="G1132" s="56">
        <v>118</v>
      </c>
      <c r="H1132" s="56" t="s">
        <v>124</v>
      </c>
      <c r="I1132" s="56">
        <v>125</v>
      </c>
      <c r="J1132" s="1">
        <v>41639</v>
      </c>
      <c r="K1132" s="56">
        <v>0</v>
      </c>
      <c r="L1132" s="56">
        <v>0</v>
      </c>
      <c r="M1132" s="56">
        <v>0</v>
      </c>
    </row>
    <row r="1133" spans="1:13" x14ac:dyDescent="0.3">
      <c r="A1133" s="56">
        <v>599848</v>
      </c>
      <c r="B1133" s="56" t="s">
        <v>722</v>
      </c>
      <c r="C1133" s="56" t="s">
        <v>110</v>
      </c>
      <c r="D1133" s="56">
        <v>0</v>
      </c>
      <c r="E1133" s="56" t="s">
        <v>241</v>
      </c>
      <c r="F1133" s="56" t="s">
        <v>261</v>
      </c>
      <c r="G1133" s="56">
        <v>119</v>
      </c>
      <c r="H1133" s="56" t="s">
        <v>125</v>
      </c>
      <c r="I1133" s="56">
        <v>125</v>
      </c>
      <c r="J1133" s="1">
        <v>41820</v>
      </c>
      <c r="K1133" s="56">
        <v>0</v>
      </c>
      <c r="L1133" s="56">
        <v>0</v>
      </c>
      <c r="M1133" s="56">
        <v>0</v>
      </c>
    </row>
    <row r="1134" spans="1:13" x14ac:dyDescent="0.3">
      <c r="A1134" s="56">
        <v>599848</v>
      </c>
      <c r="B1134" s="56" t="s">
        <v>722</v>
      </c>
      <c r="C1134" s="56" t="s">
        <v>110</v>
      </c>
      <c r="D1134" s="56">
        <v>0</v>
      </c>
      <c r="E1134" s="56" t="s">
        <v>241</v>
      </c>
      <c r="F1134" s="56" t="s">
        <v>261</v>
      </c>
      <c r="G1134" s="56">
        <v>120</v>
      </c>
      <c r="H1134" s="56" t="s">
        <v>126</v>
      </c>
      <c r="I1134" s="56">
        <v>125</v>
      </c>
      <c r="J1134" s="1">
        <v>42004</v>
      </c>
      <c r="K1134" s="56">
        <v>0</v>
      </c>
      <c r="L1134" s="56">
        <v>0</v>
      </c>
      <c r="M1134" s="56">
        <v>0</v>
      </c>
    </row>
    <row r="1135" spans="1:13" x14ac:dyDescent="0.3">
      <c r="A1135" s="56">
        <v>599848</v>
      </c>
      <c r="B1135" s="56" t="s">
        <v>722</v>
      </c>
      <c r="C1135" s="56" t="s">
        <v>110</v>
      </c>
      <c r="D1135" s="56">
        <v>0</v>
      </c>
      <c r="E1135" s="56" t="s">
        <v>241</v>
      </c>
      <c r="F1135" s="56" t="s">
        <v>261</v>
      </c>
      <c r="G1135" s="56">
        <v>121</v>
      </c>
      <c r="H1135" s="56" t="s">
        <v>127</v>
      </c>
      <c r="I1135" s="56">
        <v>125</v>
      </c>
      <c r="J1135" s="1">
        <v>42185</v>
      </c>
      <c r="K1135" s="56">
        <v>1081000</v>
      </c>
      <c r="L1135" s="56">
        <v>1800000</v>
      </c>
      <c r="M1135" s="56">
        <v>0</v>
      </c>
    </row>
    <row r="1136" spans="1:13" x14ac:dyDescent="0.3">
      <c r="A1136" s="56">
        <v>599848</v>
      </c>
      <c r="B1136" s="56" t="s">
        <v>722</v>
      </c>
      <c r="C1136" s="56" t="s">
        <v>110</v>
      </c>
      <c r="D1136" s="56">
        <v>0</v>
      </c>
      <c r="E1136" s="56" t="s">
        <v>241</v>
      </c>
      <c r="F1136" s="56" t="s">
        <v>261</v>
      </c>
      <c r="G1136" s="56">
        <v>122</v>
      </c>
      <c r="H1136" s="56" t="s">
        <v>128</v>
      </c>
      <c r="I1136" s="56">
        <v>125</v>
      </c>
      <c r="J1136" s="1">
        <v>42369</v>
      </c>
      <c r="K1136" s="56">
        <v>5081942</v>
      </c>
      <c r="L1136" s="56">
        <v>4500000</v>
      </c>
      <c r="M1136" s="56">
        <v>0</v>
      </c>
    </row>
    <row r="1137" spans="1:13" x14ac:dyDescent="0.3">
      <c r="A1137" s="56">
        <v>599848</v>
      </c>
      <c r="B1137" s="56" t="s">
        <v>722</v>
      </c>
      <c r="C1137" s="56" t="s">
        <v>110</v>
      </c>
      <c r="D1137" s="56">
        <v>0</v>
      </c>
      <c r="E1137" s="56" t="s">
        <v>241</v>
      </c>
      <c r="F1137" s="56" t="s">
        <v>261</v>
      </c>
      <c r="G1137" s="56">
        <v>123</v>
      </c>
      <c r="H1137" s="56" t="s">
        <v>129</v>
      </c>
      <c r="I1137" s="56">
        <v>125</v>
      </c>
      <c r="J1137" s="1">
        <v>42551</v>
      </c>
      <c r="K1137" s="56">
        <v>4448216</v>
      </c>
      <c r="L1137" s="56">
        <v>9500000</v>
      </c>
      <c r="M1137" s="56">
        <v>0</v>
      </c>
    </row>
    <row r="1138" spans="1:13" x14ac:dyDescent="0.3">
      <c r="A1138" s="56">
        <v>599848</v>
      </c>
      <c r="B1138" s="56" t="s">
        <v>722</v>
      </c>
      <c r="C1138" s="56" t="s">
        <v>110</v>
      </c>
      <c r="D1138" s="56">
        <v>0</v>
      </c>
      <c r="E1138" s="56" t="s">
        <v>241</v>
      </c>
      <c r="F1138" s="56" t="s">
        <v>261</v>
      </c>
      <c r="G1138" s="56">
        <v>124</v>
      </c>
      <c r="H1138" s="56" t="s">
        <v>130</v>
      </c>
      <c r="I1138" s="56">
        <v>125</v>
      </c>
      <c r="J1138" s="1">
        <v>42735</v>
      </c>
      <c r="K1138" s="56">
        <v>5710291</v>
      </c>
      <c r="L1138" s="56">
        <v>18000000</v>
      </c>
      <c r="M1138" s="56">
        <v>0</v>
      </c>
    </row>
    <row r="1139" spans="1:13" x14ac:dyDescent="0.3">
      <c r="A1139" s="56">
        <v>599848</v>
      </c>
      <c r="B1139" s="56" t="s">
        <v>722</v>
      </c>
      <c r="C1139" s="56" t="s">
        <v>110</v>
      </c>
      <c r="D1139" s="56">
        <v>0</v>
      </c>
      <c r="E1139" s="56" t="s">
        <v>241</v>
      </c>
      <c r="F1139" s="56" t="s">
        <v>261</v>
      </c>
      <c r="G1139" s="56">
        <v>125</v>
      </c>
      <c r="H1139" s="56" t="s">
        <v>131</v>
      </c>
      <c r="I1139" s="56">
        <v>125</v>
      </c>
      <c r="J1139" s="1">
        <v>42916</v>
      </c>
      <c r="K1139" s="56">
        <v>0</v>
      </c>
      <c r="L1139" s="56">
        <v>18000000</v>
      </c>
      <c r="M1139" s="56">
        <v>0</v>
      </c>
    </row>
    <row r="1140" spans="1:13" x14ac:dyDescent="0.3">
      <c r="A1140" s="56">
        <v>600351</v>
      </c>
      <c r="B1140" s="56" t="s">
        <v>769</v>
      </c>
      <c r="C1140" s="56" t="s">
        <v>110</v>
      </c>
      <c r="D1140" s="56">
        <v>1</v>
      </c>
      <c r="E1140" s="56" t="s">
        <v>776</v>
      </c>
      <c r="F1140" s="56" t="s">
        <v>254</v>
      </c>
      <c r="G1140" s="56">
        <v>119</v>
      </c>
      <c r="H1140" s="56" t="s">
        <v>125</v>
      </c>
      <c r="I1140" s="56">
        <v>125</v>
      </c>
      <c r="J1140" s="1">
        <v>41820</v>
      </c>
      <c r="K1140" s="56">
        <v>0</v>
      </c>
      <c r="L1140" s="56">
        <v>0</v>
      </c>
      <c r="M1140" s="56">
        <v>0</v>
      </c>
    </row>
    <row r="1141" spans="1:13" x14ac:dyDescent="0.3">
      <c r="A1141" s="56">
        <v>600351</v>
      </c>
      <c r="B1141" s="56" t="s">
        <v>769</v>
      </c>
      <c r="C1141" s="56" t="s">
        <v>110</v>
      </c>
      <c r="D1141" s="56">
        <v>1</v>
      </c>
      <c r="E1141" s="56" t="s">
        <v>776</v>
      </c>
      <c r="F1141" s="56" t="s">
        <v>254</v>
      </c>
      <c r="G1141" s="56">
        <v>120</v>
      </c>
      <c r="H1141" s="56" t="s">
        <v>126</v>
      </c>
      <c r="I1141" s="56">
        <v>125</v>
      </c>
      <c r="J1141" s="1">
        <v>42004</v>
      </c>
      <c r="K1141" s="56">
        <v>0</v>
      </c>
      <c r="L1141" s="56">
        <v>0</v>
      </c>
      <c r="M1141" s="56">
        <v>0</v>
      </c>
    </row>
    <row r="1142" spans="1:13" x14ac:dyDescent="0.3">
      <c r="A1142" s="56">
        <v>600351</v>
      </c>
      <c r="B1142" s="56" t="s">
        <v>769</v>
      </c>
      <c r="C1142" s="56" t="s">
        <v>110</v>
      </c>
      <c r="D1142" s="56">
        <v>1</v>
      </c>
      <c r="E1142" s="56" t="s">
        <v>776</v>
      </c>
      <c r="F1142" s="56" t="s">
        <v>254</v>
      </c>
      <c r="G1142" s="56">
        <v>121</v>
      </c>
      <c r="H1142" s="56" t="s">
        <v>127</v>
      </c>
      <c r="I1142" s="56">
        <v>125</v>
      </c>
      <c r="J1142" s="1">
        <v>42185</v>
      </c>
      <c r="K1142" s="56">
        <v>0</v>
      </c>
      <c r="L1142" s="56">
        <v>0</v>
      </c>
      <c r="M1142" s="56">
        <v>0</v>
      </c>
    </row>
    <row r="1143" spans="1:13" x14ac:dyDescent="0.3">
      <c r="A1143" s="56">
        <v>600351</v>
      </c>
      <c r="B1143" s="56" t="s">
        <v>769</v>
      </c>
      <c r="C1143" s="56" t="s">
        <v>110</v>
      </c>
      <c r="D1143" s="56">
        <v>1</v>
      </c>
      <c r="E1143" s="56" t="s">
        <v>776</v>
      </c>
      <c r="F1143" s="56" t="s">
        <v>254</v>
      </c>
      <c r="G1143" s="56">
        <v>122</v>
      </c>
      <c r="H1143" s="56" t="s">
        <v>128</v>
      </c>
      <c r="I1143" s="56">
        <v>125</v>
      </c>
      <c r="J1143" s="1">
        <v>42369</v>
      </c>
      <c r="K1143" s="56">
        <v>0</v>
      </c>
      <c r="L1143" s="56">
        <v>1000</v>
      </c>
      <c r="M1143" s="56">
        <v>0</v>
      </c>
    </row>
    <row r="1144" spans="1:13" x14ac:dyDescent="0.3">
      <c r="A1144" s="56">
        <v>600351</v>
      </c>
      <c r="B1144" s="56" t="s">
        <v>769</v>
      </c>
      <c r="C1144" s="56" t="s">
        <v>110</v>
      </c>
      <c r="D1144" s="56">
        <v>1</v>
      </c>
      <c r="E1144" s="56" t="s">
        <v>776</v>
      </c>
      <c r="F1144" s="56" t="s">
        <v>254</v>
      </c>
      <c r="G1144" s="56">
        <v>123</v>
      </c>
      <c r="H1144" s="56" t="s">
        <v>129</v>
      </c>
      <c r="I1144" s="56">
        <v>125</v>
      </c>
      <c r="J1144" s="1">
        <v>42551</v>
      </c>
      <c r="K1144" s="56">
        <v>0</v>
      </c>
      <c r="L1144" s="56">
        <v>3000</v>
      </c>
      <c r="M1144" s="56">
        <v>0</v>
      </c>
    </row>
    <row r="1145" spans="1:13" x14ac:dyDescent="0.3">
      <c r="A1145" s="56">
        <v>600351</v>
      </c>
      <c r="B1145" s="56" t="s">
        <v>769</v>
      </c>
      <c r="C1145" s="56" t="s">
        <v>110</v>
      </c>
      <c r="D1145" s="56">
        <v>0</v>
      </c>
      <c r="E1145" s="56" t="s">
        <v>776</v>
      </c>
      <c r="F1145" s="56" t="s">
        <v>768</v>
      </c>
      <c r="G1145" s="56">
        <v>119</v>
      </c>
      <c r="H1145" s="56" t="s">
        <v>125</v>
      </c>
      <c r="I1145" s="56">
        <v>125</v>
      </c>
      <c r="J1145" s="1">
        <v>41820</v>
      </c>
      <c r="K1145" s="56">
        <v>0</v>
      </c>
      <c r="L1145" s="56">
        <v>35</v>
      </c>
      <c r="M1145" s="56">
        <v>30</v>
      </c>
    </row>
    <row r="1146" spans="1:13" x14ac:dyDescent="0.3">
      <c r="A1146" s="56">
        <v>600351</v>
      </c>
      <c r="B1146" s="56" t="s">
        <v>769</v>
      </c>
      <c r="C1146" s="56" t="s">
        <v>110</v>
      </c>
      <c r="D1146" s="56">
        <v>0</v>
      </c>
      <c r="E1146" s="56" t="s">
        <v>776</v>
      </c>
      <c r="F1146" s="56" t="s">
        <v>768</v>
      </c>
      <c r="G1146" s="56">
        <v>120</v>
      </c>
      <c r="H1146" s="56" t="s">
        <v>126</v>
      </c>
      <c r="I1146" s="56">
        <v>125</v>
      </c>
      <c r="J1146" s="1">
        <v>42004</v>
      </c>
      <c r="K1146" s="56">
        <v>23</v>
      </c>
      <c r="L1146" s="56">
        <v>40</v>
      </c>
      <c r="M1146" s="56">
        <v>0</v>
      </c>
    </row>
    <row r="1147" spans="1:13" x14ac:dyDescent="0.3">
      <c r="A1147" s="56">
        <v>600351</v>
      </c>
      <c r="B1147" s="56" t="s">
        <v>769</v>
      </c>
      <c r="C1147" s="56" t="s">
        <v>110</v>
      </c>
      <c r="D1147" s="56">
        <v>0</v>
      </c>
      <c r="E1147" s="56" t="s">
        <v>776</v>
      </c>
      <c r="F1147" s="56" t="s">
        <v>768</v>
      </c>
      <c r="G1147" s="56">
        <v>121</v>
      </c>
      <c r="H1147" s="56" t="s">
        <v>127</v>
      </c>
      <c r="I1147" s="56">
        <v>125</v>
      </c>
      <c r="J1147" s="1">
        <v>42185</v>
      </c>
      <c r="K1147" s="56">
        <v>23.5</v>
      </c>
      <c r="L1147" s="56">
        <v>45</v>
      </c>
      <c r="M1147" s="56">
        <v>0</v>
      </c>
    </row>
    <row r="1148" spans="1:13" x14ac:dyDescent="0.3">
      <c r="A1148" s="56">
        <v>600351</v>
      </c>
      <c r="B1148" s="56" t="s">
        <v>769</v>
      </c>
      <c r="C1148" s="56" t="s">
        <v>110</v>
      </c>
      <c r="D1148" s="56">
        <v>0</v>
      </c>
      <c r="E1148" s="56" t="s">
        <v>776</v>
      </c>
      <c r="F1148" s="56" t="s">
        <v>768</v>
      </c>
      <c r="G1148" s="56">
        <v>122</v>
      </c>
      <c r="H1148" s="56" t="s">
        <v>128</v>
      </c>
      <c r="I1148" s="56">
        <v>125</v>
      </c>
      <c r="J1148" s="1">
        <v>42369</v>
      </c>
      <c r="K1148" s="56">
        <v>14.16</v>
      </c>
      <c r="L1148" s="56">
        <v>45</v>
      </c>
      <c r="M1148" s="56">
        <v>0</v>
      </c>
    </row>
    <row r="1149" spans="1:13" x14ac:dyDescent="0.3">
      <c r="A1149" s="56">
        <v>600351</v>
      </c>
      <c r="B1149" s="56" t="s">
        <v>769</v>
      </c>
      <c r="C1149" s="56" t="s">
        <v>110</v>
      </c>
      <c r="D1149" s="56">
        <v>0</v>
      </c>
      <c r="E1149" s="56" t="s">
        <v>776</v>
      </c>
      <c r="F1149" s="56" t="s">
        <v>768</v>
      </c>
      <c r="G1149" s="56">
        <v>123</v>
      </c>
      <c r="H1149" s="56" t="s">
        <v>129</v>
      </c>
      <c r="I1149" s="56">
        <v>125</v>
      </c>
      <c r="J1149" s="1">
        <v>42551</v>
      </c>
      <c r="K1149" s="56">
        <v>14.02</v>
      </c>
      <c r="L1149" s="56">
        <v>50</v>
      </c>
      <c r="M1149" s="56">
        <v>0</v>
      </c>
    </row>
    <row r="1150" spans="1:13" x14ac:dyDescent="0.3">
      <c r="A1150" s="56">
        <v>600351</v>
      </c>
      <c r="B1150" s="56" t="s">
        <v>769</v>
      </c>
      <c r="C1150" s="56" t="s">
        <v>110</v>
      </c>
      <c r="D1150" s="56">
        <v>0</v>
      </c>
      <c r="E1150" s="56" t="s">
        <v>776</v>
      </c>
      <c r="F1150" s="56" t="s">
        <v>768</v>
      </c>
      <c r="G1150" s="56">
        <v>124</v>
      </c>
      <c r="H1150" s="56" t="s">
        <v>130</v>
      </c>
      <c r="I1150" s="56">
        <v>125</v>
      </c>
      <c r="J1150" s="1">
        <v>42735</v>
      </c>
      <c r="K1150" s="56">
        <v>12</v>
      </c>
      <c r="L1150" s="56">
        <v>50</v>
      </c>
      <c r="M1150" s="56">
        <v>0</v>
      </c>
    </row>
    <row r="1151" spans="1:13" x14ac:dyDescent="0.3">
      <c r="A1151" s="56">
        <v>600351</v>
      </c>
      <c r="B1151" s="56" t="s">
        <v>769</v>
      </c>
      <c r="C1151" s="56" t="s">
        <v>110</v>
      </c>
      <c r="D1151" s="56">
        <v>0</v>
      </c>
      <c r="E1151" s="56" t="s">
        <v>776</v>
      </c>
      <c r="F1151" s="56" t="s">
        <v>768</v>
      </c>
      <c r="G1151" s="56">
        <v>125</v>
      </c>
      <c r="H1151" s="56" t="s">
        <v>131</v>
      </c>
      <c r="I1151" s="56">
        <v>125</v>
      </c>
      <c r="J1151" s="1">
        <v>42916</v>
      </c>
      <c r="K1151" s="56">
        <v>0</v>
      </c>
      <c r="L1151" s="56">
        <v>50</v>
      </c>
      <c r="M1151" s="56">
        <v>0</v>
      </c>
    </row>
    <row r="1152" spans="1:13" x14ac:dyDescent="0.3">
      <c r="A1152" s="56">
        <v>600351</v>
      </c>
      <c r="B1152" s="56" t="s">
        <v>769</v>
      </c>
      <c r="C1152" s="56" t="s">
        <v>110</v>
      </c>
      <c r="D1152" s="56">
        <v>0</v>
      </c>
      <c r="E1152" s="56" t="s">
        <v>776</v>
      </c>
      <c r="F1152" s="56" t="s">
        <v>781</v>
      </c>
      <c r="G1152" s="56">
        <v>119</v>
      </c>
      <c r="H1152" s="56" t="s">
        <v>125</v>
      </c>
      <c r="I1152" s="56">
        <v>125</v>
      </c>
      <c r="J1152" s="1">
        <v>41820</v>
      </c>
      <c r="K1152" s="56">
        <v>0</v>
      </c>
      <c r="L1152" s="56">
        <v>35</v>
      </c>
      <c r="M1152" s="56">
        <v>246163</v>
      </c>
    </row>
    <row r="1153" spans="1:13" x14ac:dyDescent="0.3">
      <c r="A1153" s="56">
        <v>600351</v>
      </c>
      <c r="B1153" s="56" t="s">
        <v>769</v>
      </c>
      <c r="C1153" s="56" t="s">
        <v>110</v>
      </c>
      <c r="D1153" s="56">
        <v>0</v>
      </c>
      <c r="E1153" s="56" t="s">
        <v>776</v>
      </c>
      <c r="F1153" s="56" t="s">
        <v>781</v>
      </c>
      <c r="G1153" s="56">
        <v>120</v>
      </c>
      <c r="H1153" s="56" t="s">
        <v>126</v>
      </c>
      <c r="I1153" s="56">
        <v>125</v>
      </c>
      <c r="J1153" s="1">
        <v>42004</v>
      </c>
      <c r="K1153" s="56">
        <v>27.47</v>
      </c>
      <c r="L1153" s="56">
        <v>40</v>
      </c>
      <c r="M1153" s="56">
        <v>0</v>
      </c>
    </row>
    <row r="1154" spans="1:13" x14ac:dyDescent="0.3">
      <c r="A1154" s="56">
        <v>600351</v>
      </c>
      <c r="B1154" s="56" t="s">
        <v>769</v>
      </c>
      <c r="C1154" s="56" t="s">
        <v>110</v>
      </c>
      <c r="D1154" s="56">
        <v>0</v>
      </c>
      <c r="E1154" s="56" t="s">
        <v>776</v>
      </c>
      <c r="F1154" s="56" t="s">
        <v>781</v>
      </c>
      <c r="G1154" s="56">
        <v>121</v>
      </c>
      <c r="H1154" s="56" t="s">
        <v>127</v>
      </c>
      <c r="I1154" s="56">
        <v>125</v>
      </c>
      <c r="J1154" s="1">
        <v>42185</v>
      </c>
      <c r="K1154" s="56">
        <v>27.4</v>
      </c>
      <c r="L1154" s="56">
        <v>45</v>
      </c>
      <c r="M1154" s="56">
        <v>0</v>
      </c>
    </row>
    <row r="1155" spans="1:13" x14ac:dyDescent="0.3">
      <c r="A1155" s="56">
        <v>600351</v>
      </c>
      <c r="B1155" s="56" t="s">
        <v>769</v>
      </c>
      <c r="C1155" s="56" t="s">
        <v>110</v>
      </c>
      <c r="D1155" s="56">
        <v>0</v>
      </c>
      <c r="E1155" s="56" t="s">
        <v>776</v>
      </c>
      <c r="F1155" s="56" t="s">
        <v>781</v>
      </c>
      <c r="G1155" s="56">
        <v>122</v>
      </c>
      <c r="H1155" s="56" t="s">
        <v>128</v>
      </c>
      <c r="I1155" s="56">
        <v>125</v>
      </c>
      <c r="J1155" s="1">
        <v>42369</v>
      </c>
      <c r="K1155" s="56">
        <v>22</v>
      </c>
      <c r="L1155" s="56">
        <v>45</v>
      </c>
      <c r="M1155" s="56">
        <v>0</v>
      </c>
    </row>
    <row r="1156" spans="1:13" x14ac:dyDescent="0.3">
      <c r="A1156" s="56">
        <v>600351</v>
      </c>
      <c r="B1156" s="56" t="s">
        <v>769</v>
      </c>
      <c r="C1156" s="56" t="s">
        <v>110</v>
      </c>
      <c r="D1156" s="56">
        <v>0</v>
      </c>
      <c r="E1156" s="56" t="s">
        <v>776</v>
      </c>
      <c r="F1156" s="56" t="s">
        <v>781</v>
      </c>
      <c r="G1156" s="56">
        <v>123</v>
      </c>
      <c r="H1156" s="56" t="s">
        <v>129</v>
      </c>
      <c r="I1156" s="56">
        <v>125</v>
      </c>
      <c r="J1156" s="1">
        <v>42551</v>
      </c>
      <c r="K1156" s="56">
        <v>21.47</v>
      </c>
      <c r="L1156" s="56">
        <v>50</v>
      </c>
      <c r="M1156" s="56">
        <v>0</v>
      </c>
    </row>
    <row r="1157" spans="1:13" x14ac:dyDescent="0.3">
      <c r="A1157" s="56">
        <v>600351</v>
      </c>
      <c r="B1157" s="56" t="s">
        <v>769</v>
      </c>
      <c r="C1157" s="56" t="s">
        <v>188</v>
      </c>
      <c r="D1157" s="56">
        <v>0</v>
      </c>
      <c r="E1157" s="56" t="s">
        <v>776</v>
      </c>
      <c r="F1157" s="56" t="s">
        <v>798</v>
      </c>
      <c r="G1157" s="56">
        <v>120</v>
      </c>
      <c r="H1157" s="56" t="s">
        <v>126</v>
      </c>
      <c r="I1157" s="56">
        <v>125</v>
      </c>
      <c r="J1157" s="1">
        <v>42004</v>
      </c>
      <c r="K1157" s="56">
        <v>193</v>
      </c>
      <c r="L1157" s="56">
        <v>500</v>
      </c>
      <c r="M1157" s="56">
        <v>0</v>
      </c>
    </row>
    <row r="1158" spans="1:13" x14ac:dyDescent="0.3">
      <c r="A1158" s="56">
        <v>600351</v>
      </c>
      <c r="B1158" s="56" t="s">
        <v>769</v>
      </c>
      <c r="C1158" s="56" t="s">
        <v>188</v>
      </c>
      <c r="D1158" s="56">
        <v>0</v>
      </c>
      <c r="E1158" s="56" t="s">
        <v>776</v>
      </c>
      <c r="F1158" s="56" t="s">
        <v>798</v>
      </c>
      <c r="G1158" s="56">
        <v>121</v>
      </c>
      <c r="H1158" s="56" t="s">
        <v>127</v>
      </c>
      <c r="I1158" s="56">
        <v>125</v>
      </c>
      <c r="J1158" s="1">
        <v>42185</v>
      </c>
      <c r="K1158" s="56">
        <v>511</v>
      </c>
      <c r="L1158" s="56">
        <v>500</v>
      </c>
      <c r="M1158" s="56">
        <v>0</v>
      </c>
    </row>
    <row r="1159" spans="1:13" x14ac:dyDescent="0.3">
      <c r="A1159" s="56">
        <v>600351</v>
      </c>
      <c r="B1159" s="56" t="s">
        <v>769</v>
      </c>
      <c r="C1159" s="56" t="s">
        <v>188</v>
      </c>
      <c r="D1159" s="56">
        <v>0</v>
      </c>
      <c r="E1159" s="56" t="s">
        <v>776</v>
      </c>
      <c r="F1159" s="56" t="s">
        <v>798</v>
      </c>
      <c r="G1159" s="56">
        <v>122</v>
      </c>
      <c r="H1159" s="56" t="s">
        <v>128</v>
      </c>
      <c r="I1159" s="56">
        <v>125</v>
      </c>
      <c r="J1159" s="1">
        <v>42369</v>
      </c>
      <c r="K1159" s="56">
        <v>824</v>
      </c>
      <c r="L1159" s="56">
        <v>500</v>
      </c>
      <c r="M1159" s="56">
        <v>0</v>
      </c>
    </row>
    <row r="1160" spans="1:13" x14ac:dyDescent="0.3">
      <c r="A1160" s="56">
        <v>600351</v>
      </c>
      <c r="B1160" s="56" t="s">
        <v>769</v>
      </c>
      <c r="C1160" s="56" t="s">
        <v>188</v>
      </c>
      <c r="D1160" s="56">
        <v>0</v>
      </c>
      <c r="E1160" s="56" t="s">
        <v>776</v>
      </c>
      <c r="F1160" s="56" t="s">
        <v>798</v>
      </c>
      <c r="G1160" s="56">
        <v>123</v>
      </c>
      <c r="H1160" s="56" t="s">
        <v>129</v>
      </c>
      <c r="I1160" s="56">
        <v>125</v>
      </c>
      <c r="J1160" s="1">
        <v>42551</v>
      </c>
      <c r="K1160" s="56">
        <v>1156</v>
      </c>
      <c r="L1160" s="56">
        <v>500</v>
      </c>
      <c r="M1160" s="56">
        <v>0</v>
      </c>
    </row>
    <row r="1161" spans="1:13" x14ac:dyDescent="0.3">
      <c r="A1161" s="56">
        <v>600351</v>
      </c>
      <c r="B1161" s="56" t="s">
        <v>769</v>
      </c>
      <c r="C1161" s="56" t="s">
        <v>188</v>
      </c>
      <c r="D1161" s="56">
        <v>0</v>
      </c>
      <c r="E1161" s="56" t="s">
        <v>776</v>
      </c>
      <c r="F1161" s="56" t="s">
        <v>798</v>
      </c>
      <c r="G1161" s="56">
        <v>124</v>
      </c>
      <c r="H1161" s="56" t="s">
        <v>130</v>
      </c>
      <c r="I1161" s="56">
        <v>125</v>
      </c>
      <c r="J1161" s="1">
        <v>42735</v>
      </c>
      <c r="K1161" s="56">
        <v>0</v>
      </c>
      <c r="L1161" s="56">
        <v>0</v>
      </c>
      <c r="M1161" s="56">
        <v>0</v>
      </c>
    </row>
    <row r="1162" spans="1:13" x14ac:dyDescent="0.3">
      <c r="A1162" s="56">
        <v>600351</v>
      </c>
      <c r="B1162" s="56" t="s">
        <v>769</v>
      </c>
      <c r="C1162" s="56" t="s">
        <v>188</v>
      </c>
      <c r="D1162" s="56">
        <v>1</v>
      </c>
      <c r="E1162" s="56" t="s">
        <v>776</v>
      </c>
      <c r="F1162" s="56" t="s">
        <v>190</v>
      </c>
      <c r="G1162" s="56">
        <v>120</v>
      </c>
      <c r="H1162" s="56" t="s">
        <v>126</v>
      </c>
      <c r="I1162" s="56">
        <v>125</v>
      </c>
      <c r="J1162" s="1">
        <v>42004</v>
      </c>
      <c r="K1162" s="56">
        <v>20</v>
      </c>
      <c r="L1162" s="56">
        <v>10</v>
      </c>
      <c r="M1162" s="56">
        <v>0</v>
      </c>
    </row>
    <row r="1163" spans="1:13" x14ac:dyDescent="0.3">
      <c r="A1163" s="56">
        <v>600351</v>
      </c>
      <c r="B1163" s="56" t="s">
        <v>769</v>
      </c>
      <c r="C1163" s="56" t="s">
        <v>188</v>
      </c>
      <c r="D1163" s="56">
        <v>1</v>
      </c>
      <c r="E1163" s="56" t="s">
        <v>776</v>
      </c>
      <c r="F1163" s="56" t="s">
        <v>190</v>
      </c>
      <c r="G1163" s="56">
        <v>121</v>
      </c>
      <c r="H1163" s="56" t="s">
        <v>127</v>
      </c>
      <c r="I1163" s="56">
        <v>125</v>
      </c>
      <c r="J1163" s="1">
        <v>42185</v>
      </c>
      <c r="K1163" s="56">
        <v>2332</v>
      </c>
      <c r="L1163" s="56">
        <v>15</v>
      </c>
      <c r="M1163" s="56">
        <v>0</v>
      </c>
    </row>
    <row r="1164" spans="1:13" x14ac:dyDescent="0.3">
      <c r="A1164" s="56">
        <v>600351</v>
      </c>
      <c r="B1164" s="56" t="s">
        <v>769</v>
      </c>
      <c r="C1164" s="56" t="s">
        <v>188</v>
      </c>
      <c r="D1164" s="56">
        <v>1</v>
      </c>
      <c r="E1164" s="56" t="s">
        <v>776</v>
      </c>
      <c r="F1164" s="56" t="s">
        <v>190</v>
      </c>
      <c r="G1164" s="56">
        <v>122</v>
      </c>
      <c r="H1164" s="56" t="s">
        <v>128</v>
      </c>
      <c r="I1164" s="56">
        <v>125</v>
      </c>
      <c r="J1164" s="1">
        <v>42369</v>
      </c>
      <c r="K1164" s="56">
        <v>3654</v>
      </c>
      <c r="L1164" s="56">
        <v>15</v>
      </c>
      <c r="M1164" s="56">
        <v>0</v>
      </c>
    </row>
    <row r="1165" spans="1:13" x14ac:dyDescent="0.3">
      <c r="A1165" s="56">
        <v>600351</v>
      </c>
      <c r="B1165" s="56" t="s">
        <v>769</v>
      </c>
      <c r="C1165" s="56" t="s">
        <v>188</v>
      </c>
      <c r="D1165" s="56">
        <v>1</v>
      </c>
      <c r="E1165" s="56" t="s">
        <v>776</v>
      </c>
      <c r="F1165" s="56" t="s">
        <v>190</v>
      </c>
      <c r="G1165" s="56">
        <v>123</v>
      </c>
      <c r="H1165" s="56" t="s">
        <v>129</v>
      </c>
      <c r="I1165" s="56">
        <v>125</v>
      </c>
      <c r="J1165" s="1">
        <v>42551</v>
      </c>
      <c r="K1165" s="56">
        <v>0</v>
      </c>
      <c r="L1165" s="56">
        <v>10</v>
      </c>
      <c r="M1165" s="56">
        <v>0</v>
      </c>
    </row>
    <row r="1166" spans="1:13" x14ac:dyDescent="0.3">
      <c r="A1166" s="56">
        <v>600351</v>
      </c>
      <c r="B1166" s="56" t="s">
        <v>769</v>
      </c>
      <c r="C1166" s="56" t="s">
        <v>188</v>
      </c>
      <c r="D1166" s="56">
        <v>1</v>
      </c>
      <c r="E1166" s="56" t="s">
        <v>776</v>
      </c>
      <c r="F1166" s="56" t="s">
        <v>191</v>
      </c>
      <c r="G1166" s="56">
        <v>120</v>
      </c>
      <c r="H1166" s="56" t="s">
        <v>126</v>
      </c>
      <c r="I1166" s="56">
        <v>125</v>
      </c>
      <c r="J1166" s="1">
        <v>42004</v>
      </c>
      <c r="K1166" s="56">
        <v>20</v>
      </c>
      <c r="L1166" s="56">
        <v>9</v>
      </c>
      <c r="M1166" s="56">
        <v>0</v>
      </c>
    </row>
    <row r="1167" spans="1:13" x14ac:dyDescent="0.3">
      <c r="A1167" s="56">
        <v>600351</v>
      </c>
      <c r="B1167" s="56" t="s">
        <v>769</v>
      </c>
      <c r="C1167" s="56" t="s">
        <v>188</v>
      </c>
      <c r="D1167" s="56">
        <v>1</v>
      </c>
      <c r="E1167" s="56" t="s">
        <v>776</v>
      </c>
      <c r="F1167" s="56" t="s">
        <v>191</v>
      </c>
      <c r="G1167" s="56">
        <v>121</v>
      </c>
      <c r="H1167" s="56" t="s">
        <v>127</v>
      </c>
      <c r="I1167" s="56">
        <v>125</v>
      </c>
      <c r="J1167" s="1">
        <v>42185</v>
      </c>
      <c r="K1167" s="56">
        <v>2332</v>
      </c>
      <c r="L1167" s="56">
        <v>14</v>
      </c>
      <c r="M1167" s="56">
        <v>0</v>
      </c>
    </row>
    <row r="1168" spans="1:13" x14ac:dyDescent="0.3">
      <c r="A1168" s="56">
        <v>600351</v>
      </c>
      <c r="B1168" s="56" t="s">
        <v>769</v>
      </c>
      <c r="C1168" s="56" t="s">
        <v>188</v>
      </c>
      <c r="D1168" s="56">
        <v>1</v>
      </c>
      <c r="E1168" s="56" t="s">
        <v>776</v>
      </c>
      <c r="F1168" s="56" t="s">
        <v>191</v>
      </c>
      <c r="G1168" s="56">
        <v>122</v>
      </c>
      <c r="H1168" s="56" t="s">
        <v>128</v>
      </c>
      <c r="I1168" s="56">
        <v>125</v>
      </c>
      <c r="J1168" s="1">
        <v>42369</v>
      </c>
      <c r="K1168" s="56">
        <v>3654</v>
      </c>
      <c r="L1168" s="56">
        <v>13</v>
      </c>
      <c r="M1168" s="56">
        <v>0</v>
      </c>
    </row>
    <row r="1169" spans="1:13" x14ac:dyDescent="0.3">
      <c r="A1169" s="56">
        <v>600351</v>
      </c>
      <c r="B1169" s="56" t="s">
        <v>769</v>
      </c>
      <c r="C1169" s="56" t="s">
        <v>188</v>
      </c>
      <c r="D1169" s="56">
        <v>1</v>
      </c>
      <c r="E1169" s="56" t="s">
        <v>776</v>
      </c>
      <c r="F1169" s="56" t="s">
        <v>191</v>
      </c>
      <c r="G1169" s="56">
        <v>123</v>
      </c>
      <c r="H1169" s="56" t="s">
        <v>129</v>
      </c>
      <c r="I1169" s="56">
        <v>125</v>
      </c>
      <c r="J1169" s="1">
        <v>42551</v>
      </c>
      <c r="K1169" s="56">
        <v>0</v>
      </c>
      <c r="L1169" s="56">
        <v>9</v>
      </c>
      <c r="M1169" s="56">
        <v>0</v>
      </c>
    </row>
    <row r="1170" spans="1:13" x14ac:dyDescent="0.3">
      <c r="A1170" s="56">
        <v>600351</v>
      </c>
      <c r="B1170" s="56" t="s">
        <v>769</v>
      </c>
      <c r="C1170" s="56" t="s">
        <v>188</v>
      </c>
      <c r="D1170" s="56">
        <v>1</v>
      </c>
      <c r="E1170" s="56" t="s">
        <v>776</v>
      </c>
      <c r="F1170" s="56" t="s">
        <v>192</v>
      </c>
      <c r="G1170" s="56">
        <v>120</v>
      </c>
      <c r="H1170" s="56" t="s">
        <v>126</v>
      </c>
      <c r="I1170" s="56">
        <v>125</v>
      </c>
      <c r="J1170" s="1">
        <v>42004</v>
      </c>
      <c r="K1170" s="56">
        <v>20</v>
      </c>
      <c r="L1170" s="56">
        <v>8</v>
      </c>
      <c r="M1170" s="56">
        <v>0</v>
      </c>
    </row>
    <row r="1171" spans="1:13" x14ac:dyDescent="0.3">
      <c r="A1171" s="56">
        <v>600351</v>
      </c>
      <c r="B1171" s="56" t="s">
        <v>769</v>
      </c>
      <c r="C1171" s="56" t="s">
        <v>188</v>
      </c>
      <c r="D1171" s="56">
        <v>1</v>
      </c>
      <c r="E1171" s="56" t="s">
        <v>776</v>
      </c>
      <c r="F1171" s="56" t="s">
        <v>192</v>
      </c>
      <c r="G1171" s="56">
        <v>121</v>
      </c>
      <c r="H1171" s="56" t="s">
        <v>127</v>
      </c>
      <c r="I1171" s="56">
        <v>125</v>
      </c>
      <c r="J1171" s="1">
        <v>42185</v>
      </c>
      <c r="K1171" s="56">
        <v>2332</v>
      </c>
      <c r="L1171" s="56">
        <v>13</v>
      </c>
      <c r="M1171" s="56">
        <v>0</v>
      </c>
    </row>
    <row r="1172" spans="1:13" x14ac:dyDescent="0.3">
      <c r="A1172" s="56">
        <v>600351</v>
      </c>
      <c r="B1172" s="56" t="s">
        <v>769</v>
      </c>
      <c r="C1172" s="56" t="s">
        <v>188</v>
      </c>
      <c r="D1172" s="56">
        <v>1</v>
      </c>
      <c r="E1172" s="56" t="s">
        <v>776</v>
      </c>
      <c r="F1172" s="56" t="s">
        <v>192</v>
      </c>
      <c r="G1172" s="56">
        <v>122</v>
      </c>
      <c r="H1172" s="56" t="s">
        <v>128</v>
      </c>
      <c r="I1172" s="56">
        <v>125</v>
      </c>
      <c r="J1172" s="1">
        <v>42369</v>
      </c>
      <c r="K1172" s="56">
        <v>3654</v>
      </c>
      <c r="L1172" s="56">
        <v>13</v>
      </c>
      <c r="M1172" s="56">
        <v>0</v>
      </c>
    </row>
    <row r="1173" spans="1:13" x14ac:dyDescent="0.3">
      <c r="A1173" s="56">
        <v>600351</v>
      </c>
      <c r="B1173" s="56" t="s">
        <v>769</v>
      </c>
      <c r="C1173" s="56" t="s">
        <v>188</v>
      </c>
      <c r="D1173" s="56">
        <v>1</v>
      </c>
      <c r="E1173" s="56" t="s">
        <v>776</v>
      </c>
      <c r="F1173" s="56" t="s">
        <v>192</v>
      </c>
      <c r="G1173" s="56">
        <v>123</v>
      </c>
      <c r="H1173" s="56" t="s">
        <v>129</v>
      </c>
      <c r="I1173" s="56">
        <v>125</v>
      </c>
      <c r="J1173" s="1">
        <v>42551</v>
      </c>
      <c r="K1173" s="56">
        <v>0</v>
      </c>
      <c r="L1173" s="56">
        <v>8</v>
      </c>
      <c r="M1173" s="56">
        <v>0</v>
      </c>
    </row>
    <row r="1174" spans="1:13" x14ac:dyDescent="0.3">
      <c r="A1174" s="56">
        <v>600351</v>
      </c>
      <c r="B1174" s="56" t="s">
        <v>769</v>
      </c>
      <c r="C1174" s="56" t="s">
        <v>110</v>
      </c>
      <c r="D1174" s="56">
        <v>0</v>
      </c>
      <c r="E1174" s="56" t="s">
        <v>776</v>
      </c>
      <c r="F1174" s="56" t="s">
        <v>782</v>
      </c>
      <c r="G1174" s="56">
        <v>119</v>
      </c>
      <c r="H1174" s="56" t="s">
        <v>125</v>
      </c>
      <c r="I1174" s="56">
        <v>125</v>
      </c>
      <c r="J1174" s="1">
        <v>41820</v>
      </c>
      <c r="K1174" s="56">
        <v>0</v>
      </c>
      <c r="L1174" s="56">
        <v>0</v>
      </c>
      <c r="M1174" s="56">
        <v>993350</v>
      </c>
    </row>
    <row r="1175" spans="1:13" x14ac:dyDescent="0.3">
      <c r="A1175" s="56">
        <v>600351</v>
      </c>
      <c r="B1175" s="56" t="s">
        <v>769</v>
      </c>
      <c r="C1175" s="56" t="s">
        <v>110</v>
      </c>
      <c r="D1175" s="56">
        <v>0</v>
      </c>
      <c r="E1175" s="56" t="s">
        <v>776</v>
      </c>
      <c r="F1175" s="56" t="s">
        <v>782</v>
      </c>
      <c r="G1175" s="56">
        <v>120</v>
      </c>
      <c r="H1175" s="56" t="s">
        <v>126</v>
      </c>
      <c r="I1175" s="56">
        <v>125</v>
      </c>
      <c r="J1175" s="1">
        <v>42004</v>
      </c>
      <c r="K1175" s="56">
        <v>413302</v>
      </c>
      <c r="L1175" s="56">
        <v>130000</v>
      </c>
      <c r="M1175" s="56">
        <v>0</v>
      </c>
    </row>
    <row r="1176" spans="1:13" x14ac:dyDescent="0.3">
      <c r="A1176" s="56">
        <v>600351</v>
      </c>
      <c r="B1176" s="56" t="s">
        <v>769</v>
      </c>
      <c r="C1176" s="56" t="s">
        <v>110</v>
      </c>
      <c r="D1176" s="56">
        <v>0</v>
      </c>
      <c r="E1176" s="56" t="s">
        <v>776</v>
      </c>
      <c r="F1176" s="56" t="s">
        <v>782</v>
      </c>
      <c r="G1176" s="56">
        <v>121</v>
      </c>
      <c r="H1176" s="56" t="s">
        <v>127</v>
      </c>
      <c r="I1176" s="56">
        <v>125</v>
      </c>
      <c r="J1176" s="1">
        <v>42185</v>
      </c>
      <c r="K1176" s="56">
        <v>394851</v>
      </c>
      <c r="L1176" s="56">
        <v>150000</v>
      </c>
      <c r="M1176" s="56">
        <v>0</v>
      </c>
    </row>
    <row r="1177" spans="1:13" x14ac:dyDescent="0.3">
      <c r="A1177" s="56">
        <v>600351</v>
      </c>
      <c r="B1177" s="56" t="s">
        <v>769</v>
      </c>
      <c r="C1177" s="56" t="s">
        <v>110</v>
      </c>
      <c r="D1177" s="56">
        <v>0</v>
      </c>
      <c r="E1177" s="56" t="s">
        <v>776</v>
      </c>
      <c r="F1177" s="56" t="s">
        <v>782</v>
      </c>
      <c r="G1177" s="56">
        <v>122</v>
      </c>
      <c r="H1177" s="56" t="s">
        <v>128</v>
      </c>
      <c r="I1177" s="56">
        <v>125</v>
      </c>
      <c r="J1177" s="1">
        <v>42369</v>
      </c>
      <c r="K1177" s="56">
        <v>1801207</v>
      </c>
      <c r="L1177" s="56">
        <v>200000</v>
      </c>
      <c r="M1177" s="56">
        <v>0</v>
      </c>
    </row>
    <row r="1178" spans="1:13" x14ac:dyDescent="0.3">
      <c r="A1178" s="56">
        <v>600351</v>
      </c>
      <c r="B1178" s="56" t="s">
        <v>769</v>
      </c>
      <c r="C1178" s="56" t="s">
        <v>110</v>
      </c>
      <c r="D1178" s="56">
        <v>0</v>
      </c>
      <c r="E1178" s="56" t="s">
        <v>776</v>
      </c>
      <c r="F1178" s="56" t="s">
        <v>782</v>
      </c>
      <c r="G1178" s="56">
        <v>123</v>
      </c>
      <c r="H1178" s="56" t="s">
        <v>129</v>
      </c>
      <c r="I1178" s="56">
        <v>125</v>
      </c>
      <c r="J1178" s="1">
        <v>42551</v>
      </c>
      <c r="K1178" s="56">
        <v>647726</v>
      </c>
      <c r="L1178" s="56">
        <v>200000</v>
      </c>
      <c r="M1178" s="56">
        <v>0</v>
      </c>
    </row>
    <row r="1179" spans="1:13" x14ac:dyDescent="0.3">
      <c r="A1179" s="56">
        <v>600351</v>
      </c>
      <c r="B1179" s="56" t="s">
        <v>769</v>
      </c>
      <c r="C1179" s="56" t="s">
        <v>110</v>
      </c>
      <c r="D1179" s="56">
        <v>0</v>
      </c>
      <c r="E1179" s="56" t="s">
        <v>776</v>
      </c>
      <c r="F1179" s="56" t="s">
        <v>782</v>
      </c>
      <c r="G1179" s="56">
        <v>124</v>
      </c>
      <c r="H1179" s="56" t="s">
        <v>130</v>
      </c>
      <c r="I1179" s="56">
        <v>125</v>
      </c>
      <c r="J1179" s="1">
        <v>42735</v>
      </c>
      <c r="K1179" s="56">
        <v>638564</v>
      </c>
      <c r="L1179" s="56">
        <v>250000</v>
      </c>
      <c r="M1179" s="56">
        <v>0</v>
      </c>
    </row>
    <row r="1180" spans="1:13" x14ac:dyDescent="0.3">
      <c r="A1180" s="56">
        <v>600351</v>
      </c>
      <c r="B1180" s="56" t="s">
        <v>769</v>
      </c>
      <c r="C1180" s="56" t="s">
        <v>110</v>
      </c>
      <c r="D1180" s="56">
        <v>0</v>
      </c>
      <c r="E1180" s="56" t="s">
        <v>776</v>
      </c>
      <c r="F1180" s="56" t="s">
        <v>782</v>
      </c>
      <c r="G1180" s="56">
        <v>125</v>
      </c>
      <c r="H1180" s="56" t="s">
        <v>131</v>
      </c>
      <c r="I1180" s="56">
        <v>125</v>
      </c>
      <c r="J1180" s="1">
        <v>42916</v>
      </c>
      <c r="K1180" s="56">
        <v>0</v>
      </c>
      <c r="L1180" s="56">
        <v>250000</v>
      </c>
      <c r="M1180" s="56">
        <v>0</v>
      </c>
    </row>
    <row r="1181" spans="1:13" x14ac:dyDescent="0.3">
      <c r="A1181" s="56">
        <v>600351</v>
      </c>
      <c r="B1181" s="56" t="s">
        <v>769</v>
      </c>
      <c r="C1181" s="56" t="s">
        <v>110</v>
      </c>
      <c r="D1181" s="56">
        <v>0</v>
      </c>
      <c r="E1181" s="56" t="s">
        <v>776</v>
      </c>
      <c r="F1181" s="56" t="s">
        <v>777</v>
      </c>
      <c r="G1181" s="56">
        <v>119</v>
      </c>
      <c r="H1181" s="56" t="s">
        <v>125</v>
      </c>
      <c r="I1181" s="56">
        <v>125</v>
      </c>
      <c r="J1181" s="1">
        <v>41820</v>
      </c>
      <c r="K1181" s="56">
        <v>0</v>
      </c>
      <c r="L1181" s="56">
        <v>0</v>
      </c>
      <c r="M1181" s="56">
        <v>21618</v>
      </c>
    </row>
    <row r="1182" spans="1:13" x14ac:dyDescent="0.3">
      <c r="A1182" s="56">
        <v>600351</v>
      </c>
      <c r="B1182" s="56" t="s">
        <v>769</v>
      </c>
      <c r="C1182" s="56" t="s">
        <v>110</v>
      </c>
      <c r="D1182" s="56">
        <v>0</v>
      </c>
      <c r="E1182" s="56" t="s">
        <v>776</v>
      </c>
      <c r="F1182" s="56" t="s">
        <v>777</v>
      </c>
      <c r="G1182" s="56">
        <v>120</v>
      </c>
      <c r="H1182" s="56" t="s">
        <v>126</v>
      </c>
      <c r="I1182" s="56">
        <v>125</v>
      </c>
      <c r="J1182" s="1">
        <v>42004</v>
      </c>
      <c r="K1182" s="56">
        <v>27380</v>
      </c>
      <c r="L1182" s="56">
        <v>0</v>
      </c>
      <c r="M1182" s="56">
        <v>0</v>
      </c>
    </row>
    <row r="1183" spans="1:13" x14ac:dyDescent="0.3">
      <c r="A1183" s="56">
        <v>600351</v>
      </c>
      <c r="B1183" s="56" t="s">
        <v>769</v>
      </c>
      <c r="C1183" s="56" t="s">
        <v>110</v>
      </c>
      <c r="D1183" s="56">
        <v>0</v>
      </c>
      <c r="E1183" s="56" t="s">
        <v>776</v>
      </c>
      <c r="F1183" s="56" t="s">
        <v>777</v>
      </c>
      <c r="G1183" s="56">
        <v>121</v>
      </c>
      <c r="H1183" s="56" t="s">
        <v>127</v>
      </c>
      <c r="I1183" s="56">
        <v>125</v>
      </c>
      <c r="J1183" s="1">
        <v>42185</v>
      </c>
      <c r="K1183" s="56">
        <v>13878</v>
      </c>
      <c r="L1183" s="56">
        <v>30000</v>
      </c>
      <c r="M1183" s="56">
        <v>0</v>
      </c>
    </row>
    <row r="1184" spans="1:13" x14ac:dyDescent="0.3">
      <c r="A1184" s="56">
        <v>600351</v>
      </c>
      <c r="B1184" s="56" t="s">
        <v>769</v>
      </c>
      <c r="C1184" s="56" t="s">
        <v>110</v>
      </c>
      <c r="D1184" s="56">
        <v>0</v>
      </c>
      <c r="E1184" s="56" t="s">
        <v>776</v>
      </c>
      <c r="F1184" s="56" t="s">
        <v>777</v>
      </c>
      <c r="G1184" s="56">
        <v>122</v>
      </c>
      <c r="H1184" s="56" t="s">
        <v>128</v>
      </c>
      <c r="I1184" s="56">
        <v>125</v>
      </c>
      <c r="J1184" s="1">
        <v>42369</v>
      </c>
      <c r="K1184" s="56">
        <v>54790</v>
      </c>
      <c r="L1184" s="56">
        <v>60000</v>
      </c>
      <c r="M1184" s="56">
        <v>0</v>
      </c>
    </row>
    <row r="1185" spans="1:13" x14ac:dyDescent="0.3">
      <c r="A1185" s="56">
        <v>600351</v>
      </c>
      <c r="B1185" s="56" t="s">
        <v>769</v>
      </c>
      <c r="C1185" s="56" t="s">
        <v>110</v>
      </c>
      <c r="D1185" s="56">
        <v>0</v>
      </c>
      <c r="E1185" s="56" t="s">
        <v>776</v>
      </c>
      <c r="F1185" s="56" t="s">
        <v>777</v>
      </c>
      <c r="G1185" s="56">
        <v>123</v>
      </c>
      <c r="H1185" s="56" t="s">
        <v>129</v>
      </c>
      <c r="I1185" s="56">
        <v>125</v>
      </c>
      <c r="J1185" s="1">
        <v>42551</v>
      </c>
      <c r="K1185" s="56">
        <v>25166</v>
      </c>
      <c r="L1185" s="56">
        <v>90000</v>
      </c>
      <c r="M1185" s="56">
        <v>0</v>
      </c>
    </row>
    <row r="1186" spans="1:13" x14ac:dyDescent="0.3">
      <c r="A1186" s="56">
        <v>600351</v>
      </c>
      <c r="B1186" s="56" t="s">
        <v>769</v>
      </c>
      <c r="C1186" s="56" t="s">
        <v>105</v>
      </c>
      <c r="D1186" s="56">
        <v>0</v>
      </c>
      <c r="E1186" s="56" t="s">
        <v>194</v>
      </c>
      <c r="F1186" s="56" t="s">
        <v>762</v>
      </c>
      <c r="G1186" s="56">
        <v>119</v>
      </c>
      <c r="H1186" s="56" t="s">
        <v>125</v>
      </c>
      <c r="I1186" s="56">
        <v>125</v>
      </c>
      <c r="J1186" s="1">
        <v>41820</v>
      </c>
      <c r="K1186" s="56">
        <v>0</v>
      </c>
      <c r="L1186" s="56">
        <v>-100000</v>
      </c>
      <c r="M1186" s="56">
        <v>-266759</v>
      </c>
    </row>
    <row r="1187" spans="1:13" x14ac:dyDescent="0.3">
      <c r="A1187" s="56">
        <v>600351</v>
      </c>
      <c r="B1187" s="56" t="s">
        <v>769</v>
      </c>
      <c r="C1187" s="56" t="s">
        <v>105</v>
      </c>
      <c r="D1187" s="56">
        <v>0</v>
      </c>
      <c r="E1187" s="56" t="s">
        <v>194</v>
      </c>
      <c r="F1187" s="56" t="s">
        <v>762</v>
      </c>
      <c r="G1187" s="56">
        <v>120</v>
      </c>
      <c r="H1187" s="56" t="s">
        <v>126</v>
      </c>
      <c r="I1187" s="56">
        <v>125</v>
      </c>
      <c r="J1187" s="1">
        <v>42004</v>
      </c>
      <c r="K1187" s="56">
        <v>53053</v>
      </c>
      <c r="L1187" s="56">
        <v>50000</v>
      </c>
      <c r="M1187" s="56">
        <v>0</v>
      </c>
    </row>
    <row r="1188" spans="1:13" x14ac:dyDescent="0.3">
      <c r="A1188" s="56">
        <v>600351</v>
      </c>
      <c r="B1188" s="56" t="s">
        <v>769</v>
      </c>
      <c r="C1188" s="56" t="s">
        <v>105</v>
      </c>
      <c r="D1188" s="56">
        <v>0</v>
      </c>
      <c r="E1188" s="56" t="s">
        <v>194</v>
      </c>
      <c r="F1188" s="56" t="s">
        <v>762</v>
      </c>
      <c r="G1188" s="56">
        <v>121</v>
      </c>
      <c r="H1188" s="56" t="s">
        <v>127</v>
      </c>
      <c r="I1188" s="56">
        <v>125</v>
      </c>
      <c r="J1188" s="1">
        <v>42185</v>
      </c>
      <c r="K1188" s="56">
        <v>-83888</v>
      </c>
      <c r="L1188" s="56">
        <v>100000</v>
      </c>
      <c r="M1188" s="56">
        <v>0</v>
      </c>
    </row>
    <row r="1189" spans="1:13" x14ac:dyDescent="0.3">
      <c r="A1189" s="56">
        <v>600351</v>
      </c>
      <c r="B1189" s="56" t="s">
        <v>769</v>
      </c>
      <c r="C1189" s="56" t="s">
        <v>105</v>
      </c>
      <c r="D1189" s="56">
        <v>0</v>
      </c>
      <c r="E1189" s="56" t="s">
        <v>194</v>
      </c>
      <c r="F1189" s="56" t="s">
        <v>762</v>
      </c>
      <c r="G1189" s="56">
        <v>122</v>
      </c>
      <c r="H1189" s="56" t="s">
        <v>128</v>
      </c>
      <c r="I1189" s="56">
        <v>125</v>
      </c>
      <c r="J1189" s="1">
        <v>42369</v>
      </c>
      <c r="K1189" s="56">
        <v>198595</v>
      </c>
      <c r="L1189" s="56">
        <v>200000</v>
      </c>
      <c r="M1189" s="56">
        <v>0</v>
      </c>
    </row>
    <row r="1190" spans="1:13" x14ac:dyDescent="0.3">
      <c r="A1190" s="56">
        <v>600351</v>
      </c>
      <c r="B1190" s="56" t="s">
        <v>769</v>
      </c>
      <c r="C1190" s="56" t="s">
        <v>105</v>
      </c>
      <c r="D1190" s="56">
        <v>0</v>
      </c>
      <c r="E1190" s="56" t="s">
        <v>194</v>
      </c>
      <c r="F1190" s="56" t="s">
        <v>762</v>
      </c>
      <c r="G1190" s="56">
        <v>123</v>
      </c>
      <c r="H1190" s="56" t="s">
        <v>129</v>
      </c>
      <c r="I1190" s="56">
        <v>125</v>
      </c>
      <c r="J1190" s="1">
        <v>42551</v>
      </c>
      <c r="K1190" s="56">
        <v>365601</v>
      </c>
      <c r="L1190" s="56">
        <v>400000</v>
      </c>
      <c r="M1190" s="56">
        <v>0</v>
      </c>
    </row>
    <row r="1191" spans="1:13" x14ac:dyDescent="0.3">
      <c r="A1191" s="56">
        <v>600351</v>
      </c>
      <c r="B1191" s="56" t="s">
        <v>769</v>
      </c>
      <c r="C1191" s="56" t="s">
        <v>105</v>
      </c>
      <c r="D1191" s="56">
        <v>0</v>
      </c>
      <c r="E1191" s="56" t="s">
        <v>194</v>
      </c>
      <c r="F1191" s="56" t="s">
        <v>762</v>
      </c>
      <c r="G1191" s="56">
        <v>124</v>
      </c>
      <c r="H1191" s="56" t="s">
        <v>130</v>
      </c>
      <c r="I1191" s="56">
        <v>125</v>
      </c>
      <c r="J1191" s="1">
        <v>42735</v>
      </c>
      <c r="K1191" s="56">
        <v>177213</v>
      </c>
      <c r="L1191" s="56">
        <v>500000</v>
      </c>
      <c r="M1191" s="56">
        <v>0</v>
      </c>
    </row>
    <row r="1192" spans="1:13" x14ac:dyDescent="0.3">
      <c r="A1192" s="56">
        <v>600351</v>
      </c>
      <c r="B1192" s="56" t="s">
        <v>769</v>
      </c>
      <c r="C1192" s="56" t="s">
        <v>105</v>
      </c>
      <c r="D1192" s="56">
        <v>0</v>
      </c>
      <c r="E1192" s="56" t="s">
        <v>194</v>
      </c>
      <c r="F1192" s="56" t="s">
        <v>762</v>
      </c>
      <c r="G1192" s="56">
        <v>125</v>
      </c>
      <c r="H1192" s="56" t="s">
        <v>131</v>
      </c>
      <c r="I1192" s="56">
        <v>125</v>
      </c>
      <c r="J1192" s="1">
        <v>42916</v>
      </c>
      <c r="K1192" s="56">
        <v>0</v>
      </c>
      <c r="L1192" s="56">
        <v>1000000</v>
      </c>
      <c r="M1192" s="56">
        <v>0</v>
      </c>
    </row>
    <row r="1193" spans="1:13" x14ac:dyDescent="0.3">
      <c r="A1193" s="56">
        <v>600351</v>
      </c>
      <c r="B1193" s="56" t="s">
        <v>769</v>
      </c>
      <c r="C1193" s="56" t="s">
        <v>105</v>
      </c>
      <c r="D1193" s="56">
        <v>0</v>
      </c>
      <c r="E1193" s="56" t="s">
        <v>194</v>
      </c>
      <c r="F1193" s="56" t="s">
        <v>783</v>
      </c>
      <c r="G1193" s="56">
        <v>119</v>
      </c>
      <c r="H1193" s="56" t="s">
        <v>125</v>
      </c>
      <c r="I1193" s="56">
        <v>125</v>
      </c>
      <c r="J1193" s="1">
        <v>41820</v>
      </c>
      <c r="K1193" s="56">
        <v>0</v>
      </c>
      <c r="L1193" s="56">
        <v>900000</v>
      </c>
      <c r="M1193" s="56">
        <v>812236</v>
      </c>
    </row>
    <row r="1194" spans="1:13" x14ac:dyDescent="0.3">
      <c r="A1194" s="56">
        <v>600351</v>
      </c>
      <c r="B1194" s="56" t="s">
        <v>769</v>
      </c>
      <c r="C1194" s="56" t="s">
        <v>105</v>
      </c>
      <c r="D1194" s="56">
        <v>0</v>
      </c>
      <c r="E1194" s="56" t="s">
        <v>194</v>
      </c>
      <c r="F1194" s="56" t="s">
        <v>783</v>
      </c>
      <c r="G1194" s="56">
        <v>120</v>
      </c>
      <c r="H1194" s="56" t="s">
        <v>126</v>
      </c>
      <c r="I1194" s="56">
        <v>125</v>
      </c>
      <c r="J1194" s="1">
        <v>42004</v>
      </c>
      <c r="K1194" s="56">
        <v>1546515</v>
      </c>
      <c r="L1194" s="56">
        <v>1500000</v>
      </c>
      <c r="M1194" s="56">
        <v>0</v>
      </c>
    </row>
    <row r="1195" spans="1:13" x14ac:dyDescent="0.3">
      <c r="A1195" s="56">
        <v>600351</v>
      </c>
      <c r="B1195" s="56" t="s">
        <v>769</v>
      </c>
      <c r="C1195" s="56" t="s">
        <v>105</v>
      </c>
      <c r="D1195" s="56">
        <v>0</v>
      </c>
      <c r="E1195" s="56" t="s">
        <v>194</v>
      </c>
      <c r="F1195" s="56" t="s">
        <v>783</v>
      </c>
      <c r="G1195" s="56">
        <v>121</v>
      </c>
      <c r="H1195" s="56" t="s">
        <v>127</v>
      </c>
      <c r="I1195" s="56">
        <v>125</v>
      </c>
      <c r="J1195" s="1">
        <v>42185</v>
      </c>
      <c r="K1195" s="56">
        <v>2064779</v>
      </c>
      <c r="L1195" s="56">
        <v>2000000</v>
      </c>
      <c r="M1195" s="56">
        <v>0</v>
      </c>
    </row>
    <row r="1196" spans="1:13" x14ac:dyDescent="0.3">
      <c r="A1196" s="56">
        <v>600351</v>
      </c>
      <c r="B1196" s="56" t="s">
        <v>769</v>
      </c>
      <c r="C1196" s="56" t="s">
        <v>105</v>
      </c>
      <c r="D1196" s="56">
        <v>0</v>
      </c>
      <c r="E1196" s="56" t="s">
        <v>194</v>
      </c>
      <c r="F1196" s="56" t="s">
        <v>783</v>
      </c>
      <c r="G1196" s="56">
        <v>122</v>
      </c>
      <c r="H1196" s="56" t="s">
        <v>128</v>
      </c>
      <c r="I1196" s="56">
        <v>125</v>
      </c>
      <c r="J1196" s="1">
        <v>42369</v>
      </c>
      <c r="K1196" s="56">
        <v>1782792</v>
      </c>
      <c r="L1196" s="56">
        <v>2500000</v>
      </c>
      <c r="M1196" s="56">
        <v>0</v>
      </c>
    </row>
    <row r="1197" spans="1:13" x14ac:dyDescent="0.3">
      <c r="A1197" s="56">
        <v>600351</v>
      </c>
      <c r="B1197" s="56" t="s">
        <v>769</v>
      </c>
      <c r="C1197" s="56" t="s">
        <v>105</v>
      </c>
      <c r="D1197" s="56">
        <v>0</v>
      </c>
      <c r="E1197" s="56" t="s">
        <v>194</v>
      </c>
      <c r="F1197" s="56" t="s">
        <v>783</v>
      </c>
      <c r="G1197" s="56">
        <v>123</v>
      </c>
      <c r="H1197" s="56" t="s">
        <v>129</v>
      </c>
      <c r="I1197" s="56">
        <v>125</v>
      </c>
      <c r="J1197" s="1">
        <v>42551</v>
      </c>
      <c r="K1197" s="56">
        <v>1846053</v>
      </c>
      <c r="L1197" s="56">
        <v>3000000</v>
      </c>
      <c r="M1197" s="56">
        <v>0</v>
      </c>
    </row>
    <row r="1198" spans="1:13" x14ac:dyDescent="0.3">
      <c r="A1198" s="56">
        <v>600351</v>
      </c>
      <c r="B1198" s="56" t="s">
        <v>769</v>
      </c>
      <c r="C1198" s="56" t="s">
        <v>105</v>
      </c>
      <c r="D1198" s="56">
        <v>0</v>
      </c>
      <c r="E1198" s="56" t="s">
        <v>194</v>
      </c>
      <c r="F1198" s="56" t="s">
        <v>783</v>
      </c>
      <c r="G1198" s="56">
        <v>124</v>
      </c>
      <c r="H1198" s="56" t="s">
        <v>130</v>
      </c>
      <c r="I1198" s="56">
        <v>125</v>
      </c>
      <c r="J1198" s="1">
        <v>42735</v>
      </c>
      <c r="K1198" s="56">
        <v>1560658</v>
      </c>
      <c r="L1198" s="56">
        <v>4000000</v>
      </c>
      <c r="M1198" s="56">
        <v>0</v>
      </c>
    </row>
    <row r="1199" spans="1:13" x14ac:dyDescent="0.3">
      <c r="A1199" s="56">
        <v>600351</v>
      </c>
      <c r="B1199" s="56" t="s">
        <v>769</v>
      </c>
      <c r="C1199" s="56" t="s">
        <v>105</v>
      </c>
      <c r="D1199" s="56">
        <v>0</v>
      </c>
      <c r="E1199" s="56" t="s">
        <v>194</v>
      </c>
      <c r="F1199" s="56" t="s">
        <v>783</v>
      </c>
      <c r="G1199" s="56">
        <v>125</v>
      </c>
      <c r="H1199" s="56" t="s">
        <v>131</v>
      </c>
      <c r="I1199" s="56">
        <v>125</v>
      </c>
      <c r="J1199" s="1">
        <v>42916</v>
      </c>
      <c r="K1199" s="56">
        <v>0</v>
      </c>
      <c r="L1199" s="56">
        <v>5000000</v>
      </c>
      <c r="M1199" s="56">
        <v>0</v>
      </c>
    </row>
    <row r="1200" spans="1:13" x14ac:dyDescent="0.3">
      <c r="A1200" s="56">
        <v>600351</v>
      </c>
      <c r="B1200" s="56" t="s">
        <v>769</v>
      </c>
      <c r="C1200" s="56" t="s">
        <v>105</v>
      </c>
      <c r="D1200" s="56">
        <v>0</v>
      </c>
      <c r="E1200" s="56" t="s">
        <v>194</v>
      </c>
      <c r="F1200" s="56" t="s">
        <v>778</v>
      </c>
      <c r="G1200" s="56">
        <v>119</v>
      </c>
      <c r="H1200" s="56" t="s">
        <v>125</v>
      </c>
      <c r="I1200" s="56">
        <v>125</v>
      </c>
      <c r="J1200" s="1">
        <v>41820</v>
      </c>
      <c r="K1200" s="56">
        <v>0</v>
      </c>
      <c r="L1200" s="56">
        <v>6000000</v>
      </c>
      <c r="M1200" s="56">
        <v>139475</v>
      </c>
    </row>
    <row r="1201" spans="1:13" x14ac:dyDescent="0.3">
      <c r="A1201" s="56">
        <v>600351</v>
      </c>
      <c r="B1201" s="56" t="s">
        <v>769</v>
      </c>
      <c r="C1201" s="56" t="s">
        <v>105</v>
      </c>
      <c r="D1201" s="56">
        <v>0</v>
      </c>
      <c r="E1201" s="56" t="s">
        <v>194</v>
      </c>
      <c r="F1201" s="56" t="s">
        <v>778</v>
      </c>
      <c r="G1201" s="56">
        <v>120</v>
      </c>
      <c r="H1201" s="56" t="s">
        <v>126</v>
      </c>
      <c r="I1201" s="56">
        <v>125</v>
      </c>
      <c r="J1201" s="1">
        <v>42004</v>
      </c>
      <c r="K1201" s="56">
        <v>265902</v>
      </c>
      <c r="L1201" s="56">
        <v>6500000</v>
      </c>
      <c r="M1201" s="56">
        <v>0</v>
      </c>
    </row>
    <row r="1202" spans="1:13" x14ac:dyDescent="0.3">
      <c r="A1202" s="56">
        <v>600351</v>
      </c>
      <c r="B1202" s="56" t="s">
        <v>769</v>
      </c>
      <c r="C1202" s="56" t="s">
        <v>105</v>
      </c>
      <c r="D1202" s="56">
        <v>0</v>
      </c>
      <c r="E1202" s="56" t="s">
        <v>194</v>
      </c>
      <c r="F1202" s="56" t="s">
        <v>778</v>
      </c>
      <c r="G1202" s="56">
        <v>121</v>
      </c>
      <c r="H1202" s="56" t="s">
        <v>127</v>
      </c>
      <c r="I1202" s="56">
        <v>125</v>
      </c>
      <c r="J1202" s="1">
        <v>42185</v>
      </c>
      <c r="K1202" s="56">
        <v>30734284</v>
      </c>
      <c r="L1202" s="56">
        <v>7000000</v>
      </c>
      <c r="M1202" s="56">
        <v>0</v>
      </c>
    </row>
    <row r="1203" spans="1:13" x14ac:dyDescent="0.3">
      <c r="A1203" s="56">
        <v>600351</v>
      </c>
      <c r="B1203" s="56" t="s">
        <v>769</v>
      </c>
      <c r="C1203" s="56" t="s">
        <v>105</v>
      </c>
      <c r="D1203" s="56">
        <v>0</v>
      </c>
      <c r="E1203" s="56" t="s">
        <v>194</v>
      </c>
      <c r="F1203" s="56" t="s">
        <v>778</v>
      </c>
      <c r="G1203" s="56">
        <v>122</v>
      </c>
      <c r="H1203" s="56" t="s">
        <v>128</v>
      </c>
      <c r="I1203" s="56">
        <v>125</v>
      </c>
      <c r="J1203" s="1">
        <v>42369</v>
      </c>
      <c r="K1203" s="56">
        <v>46568109</v>
      </c>
      <c r="L1203" s="56">
        <v>7500000</v>
      </c>
      <c r="M1203" s="56">
        <v>0</v>
      </c>
    </row>
    <row r="1204" spans="1:13" x14ac:dyDescent="0.3">
      <c r="A1204" s="56">
        <v>600351</v>
      </c>
      <c r="B1204" s="56" t="s">
        <v>769</v>
      </c>
      <c r="C1204" s="56" t="s">
        <v>105</v>
      </c>
      <c r="D1204" s="56">
        <v>0</v>
      </c>
      <c r="E1204" s="56" t="s">
        <v>194</v>
      </c>
      <c r="F1204" s="56" t="s">
        <v>778</v>
      </c>
      <c r="G1204" s="56">
        <v>123</v>
      </c>
      <c r="H1204" s="56" t="s">
        <v>129</v>
      </c>
      <c r="I1204" s="56">
        <v>125</v>
      </c>
      <c r="J1204" s="1">
        <v>42551</v>
      </c>
      <c r="K1204" s="56">
        <v>6704554</v>
      </c>
      <c r="L1204" s="56">
        <v>8000000</v>
      </c>
      <c r="M1204" s="56">
        <v>0</v>
      </c>
    </row>
    <row r="1205" spans="1:13" x14ac:dyDescent="0.3">
      <c r="A1205" s="56">
        <v>600351</v>
      </c>
      <c r="B1205" s="56" t="s">
        <v>769</v>
      </c>
      <c r="C1205" s="56" t="s">
        <v>105</v>
      </c>
      <c r="D1205" s="56">
        <v>0</v>
      </c>
      <c r="E1205" s="56" t="s">
        <v>194</v>
      </c>
      <c r="F1205" s="56" t="s">
        <v>778</v>
      </c>
      <c r="G1205" s="56">
        <v>124</v>
      </c>
      <c r="H1205" s="56" t="s">
        <v>130</v>
      </c>
      <c r="I1205" s="56">
        <v>125</v>
      </c>
      <c r="J1205" s="1">
        <v>42735</v>
      </c>
      <c r="K1205" s="56">
        <v>6134816</v>
      </c>
      <c r="L1205" s="56">
        <v>8500000</v>
      </c>
      <c r="M1205" s="56">
        <v>0</v>
      </c>
    </row>
    <row r="1206" spans="1:13" x14ac:dyDescent="0.3">
      <c r="A1206" s="56">
        <v>600351</v>
      </c>
      <c r="B1206" s="56" t="s">
        <v>769</v>
      </c>
      <c r="C1206" s="56" t="s">
        <v>105</v>
      </c>
      <c r="D1206" s="56">
        <v>0</v>
      </c>
      <c r="E1206" s="56" t="s">
        <v>194</v>
      </c>
      <c r="F1206" s="56" t="s">
        <v>778</v>
      </c>
      <c r="G1206" s="56">
        <v>125</v>
      </c>
      <c r="H1206" s="56" t="s">
        <v>131</v>
      </c>
      <c r="I1206" s="56">
        <v>125</v>
      </c>
      <c r="J1206" s="1">
        <v>42916</v>
      </c>
      <c r="K1206" s="56">
        <v>0</v>
      </c>
      <c r="L1206" s="56">
        <v>9000000</v>
      </c>
      <c r="M1206" s="56">
        <v>0</v>
      </c>
    </row>
    <row r="1207" spans="1:13" x14ac:dyDescent="0.3">
      <c r="A1207" s="56">
        <v>600351</v>
      </c>
      <c r="B1207" s="56" t="s">
        <v>769</v>
      </c>
      <c r="C1207" s="56" t="s">
        <v>105</v>
      </c>
      <c r="D1207" s="56">
        <v>0</v>
      </c>
      <c r="E1207" s="56" t="s">
        <v>194</v>
      </c>
      <c r="F1207" s="56" t="s">
        <v>778</v>
      </c>
      <c r="G1207" s="56">
        <v>126</v>
      </c>
      <c r="H1207" s="56" t="s">
        <v>852</v>
      </c>
      <c r="I1207" s="56">
        <v>125</v>
      </c>
      <c r="J1207" s="1">
        <v>43100</v>
      </c>
      <c r="K1207" s="56">
        <v>0</v>
      </c>
      <c r="L1207" s="56">
        <v>9500000</v>
      </c>
      <c r="M1207" s="56">
        <v>0</v>
      </c>
    </row>
    <row r="1208" spans="1:13" x14ac:dyDescent="0.3">
      <c r="A1208" s="56">
        <v>600351</v>
      </c>
      <c r="B1208" s="56" t="s">
        <v>769</v>
      </c>
      <c r="C1208" s="56" t="s">
        <v>105</v>
      </c>
      <c r="D1208" s="56">
        <v>0</v>
      </c>
      <c r="E1208" s="56" t="s">
        <v>194</v>
      </c>
      <c r="F1208" s="56" t="s">
        <v>778</v>
      </c>
      <c r="G1208" s="56">
        <v>127</v>
      </c>
      <c r="H1208" s="56" t="s">
        <v>854</v>
      </c>
      <c r="I1208" s="56">
        <v>125</v>
      </c>
      <c r="J1208" s="1">
        <v>43281</v>
      </c>
      <c r="K1208" s="56">
        <v>0</v>
      </c>
      <c r="L1208" s="56">
        <v>7250000</v>
      </c>
      <c r="M1208" s="56">
        <v>0</v>
      </c>
    </row>
    <row r="1209" spans="1:13" x14ac:dyDescent="0.3">
      <c r="A1209" s="56">
        <v>600351</v>
      </c>
      <c r="B1209" s="56" t="s">
        <v>769</v>
      </c>
      <c r="C1209" s="56" t="s">
        <v>110</v>
      </c>
      <c r="D1209" s="56">
        <v>0</v>
      </c>
      <c r="E1209" s="56" t="s">
        <v>241</v>
      </c>
      <c r="F1209" s="56" t="s">
        <v>767</v>
      </c>
      <c r="G1209" s="56">
        <v>119</v>
      </c>
      <c r="H1209" s="56" t="s">
        <v>125</v>
      </c>
      <c r="I1209" s="56">
        <v>125</v>
      </c>
      <c r="J1209" s="1">
        <v>41820</v>
      </c>
      <c r="K1209" s="56">
        <v>0</v>
      </c>
      <c r="L1209" s="56">
        <v>70</v>
      </c>
      <c r="M1209" s="56">
        <v>70</v>
      </c>
    </row>
    <row r="1210" spans="1:13" x14ac:dyDescent="0.3">
      <c r="A1210" s="56">
        <v>600351</v>
      </c>
      <c r="B1210" s="56" t="s">
        <v>769</v>
      </c>
      <c r="C1210" s="56" t="s">
        <v>110</v>
      </c>
      <c r="D1210" s="56">
        <v>0</v>
      </c>
      <c r="E1210" s="56" t="s">
        <v>241</v>
      </c>
      <c r="F1210" s="56" t="s">
        <v>767</v>
      </c>
      <c r="G1210" s="56">
        <v>120</v>
      </c>
      <c r="H1210" s="56" t="s">
        <v>126</v>
      </c>
      <c r="I1210" s="56">
        <v>125</v>
      </c>
      <c r="J1210" s="1">
        <v>42004</v>
      </c>
      <c r="K1210" s="56">
        <v>100</v>
      </c>
      <c r="L1210" s="56">
        <v>80</v>
      </c>
      <c r="M1210" s="56">
        <v>0</v>
      </c>
    </row>
    <row r="1211" spans="1:13" x14ac:dyDescent="0.3">
      <c r="A1211" s="56">
        <v>600351</v>
      </c>
      <c r="B1211" s="56" t="s">
        <v>769</v>
      </c>
      <c r="C1211" s="56" t="s">
        <v>110</v>
      </c>
      <c r="D1211" s="56">
        <v>0</v>
      </c>
      <c r="E1211" s="56" t="s">
        <v>241</v>
      </c>
      <c r="F1211" s="56" t="s">
        <v>767</v>
      </c>
      <c r="G1211" s="56">
        <v>121</v>
      </c>
      <c r="H1211" s="56" t="s">
        <v>127</v>
      </c>
      <c r="I1211" s="56">
        <v>125</v>
      </c>
      <c r="J1211" s="1">
        <v>42185</v>
      </c>
      <c r="K1211" s="56">
        <v>100</v>
      </c>
      <c r="L1211" s="56">
        <v>80</v>
      </c>
      <c r="M1211" s="56">
        <v>0</v>
      </c>
    </row>
    <row r="1212" spans="1:13" x14ac:dyDescent="0.3">
      <c r="A1212" s="56">
        <v>600351</v>
      </c>
      <c r="B1212" s="56" t="s">
        <v>769</v>
      </c>
      <c r="C1212" s="56" t="s">
        <v>110</v>
      </c>
      <c r="D1212" s="56">
        <v>0</v>
      </c>
      <c r="E1212" s="56" t="s">
        <v>241</v>
      </c>
      <c r="F1212" s="56" t="s">
        <v>767</v>
      </c>
      <c r="G1212" s="56">
        <v>122</v>
      </c>
      <c r="H1212" s="56" t="s">
        <v>128</v>
      </c>
      <c r="I1212" s="56">
        <v>125</v>
      </c>
      <c r="J1212" s="1">
        <v>42369</v>
      </c>
      <c r="K1212" s="56">
        <v>100</v>
      </c>
      <c r="L1212" s="56">
        <v>85</v>
      </c>
      <c r="M1212" s="56">
        <v>0</v>
      </c>
    </row>
    <row r="1213" spans="1:13" x14ac:dyDescent="0.3">
      <c r="A1213" s="56">
        <v>600351</v>
      </c>
      <c r="B1213" s="56" t="s">
        <v>769</v>
      </c>
      <c r="C1213" s="56" t="s">
        <v>110</v>
      </c>
      <c r="D1213" s="56">
        <v>0</v>
      </c>
      <c r="E1213" s="56" t="s">
        <v>241</v>
      </c>
      <c r="F1213" s="56" t="s">
        <v>767</v>
      </c>
      <c r="G1213" s="56">
        <v>123</v>
      </c>
      <c r="H1213" s="56" t="s">
        <v>129</v>
      </c>
      <c r="I1213" s="56">
        <v>125</v>
      </c>
      <c r="J1213" s="1">
        <v>42551</v>
      </c>
      <c r="K1213" s="56">
        <v>100</v>
      </c>
      <c r="L1213" s="56">
        <v>85</v>
      </c>
      <c r="M1213" s="56">
        <v>0</v>
      </c>
    </row>
    <row r="1214" spans="1:13" x14ac:dyDescent="0.3">
      <c r="A1214" s="56">
        <v>600351</v>
      </c>
      <c r="B1214" s="56" t="s">
        <v>769</v>
      </c>
      <c r="C1214" s="56" t="s">
        <v>110</v>
      </c>
      <c r="D1214" s="56">
        <v>0</v>
      </c>
      <c r="E1214" s="56" t="s">
        <v>241</v>
      </c>
      <c r="F1214" s="56" t="s">
        <v>767</v>
      </c>
      <c r="G1214" s="56">
        <v>124</v>
      </c>
      <c r="H1214" s="56" t="s">
        <v>130</v>
      </c>
      <c r="I1214" s="56">
        <v>125</v>
      </c>
      <c r="J1214" s="1">
        <v>42735</v>
      </c>
      <c r="K1214" s="56">
        <v>70</v>
      </c>
      <c r="L1214" s="56">
        <v>90</v>
      </c>
      <c r="M1214" s="56">
        <v>0</v>
      </c>
    </row>
    <row r="1215" spans="1:13" x14ac:dyDescent="0.3">
      <c r="A1215" s="56">
        <v>600351</v>
      </c>
      <c r="B1215" s="56" t="s">
        <v>769</v>
      </c>
      <c r="C1215" s="56" t="s">
        <v>110</v>
      </c>
      <c r="D1215" s="56">
        <v>0</v>
      </c>
      <c r="E1215" s="56" t="s">
        <v>241</v>
      </c>
      <c r="F1215" s="56" t="s">
        <v>767</v>
      </c>
      <c r="G1215" s="56">
        <v>125</v>
      </c>
      <c r="H1215" s="56" t="s">
        <v>131</v>
      </c>
      <c r="I1215" s="56">
        <v>125</v>
      </c>
      <c r="J1215" s="1">
        <v>42916</v>
      </c>
      <c r="K1215" s="56">
        <v>0</v>
      </c>
      <c r="L1215" s="56">
        <v>90</v>
      </c>
      <c r="M1215" s="56">
        <v>0</v>
      </c>
    </row>
    <row r="1216" spans="1:13" x14ac:dyDescent="0.3">
      <c r="A1216" s="56">
        <v>600351</v>
      </c>
      <c r="B1216" s="56" t="s">
        <v>769</v>
      </c>
      <c r="C1216" s="56" t="s">
        <v>110</v>
      </c>
      <c r="D1216" s="56">
        <v>0</v>
      </c>
      <c r="E1216" s="56" t="s">
        <v>241</v>
      </c>
      <c r="F1216" s="56" t="s">
        <v>257</v>
      </c>
      <c r="G1216" s="56">
        <v>119</v>
      </c>
      <c r="H1216" s="56" t="s">
        <v>125</v>
      </c>
      <c r="I1216" s="56">
        <v>125</v>
      </c>
      <c r="J1216" s="1">
        <v>41820</v>
      </c>
      <c r="K1216" s="56">
        <v>0</v>
      </c>
      <c r="L1216" s="56">
        <v>0</v>
      </c>
      <c r="M1216" s="56">
        <v>1627</v>
      </c>
    </row>
    <row r="1217" spans="1:13" x14ac:dyDescent="0.3">
      <c r="A1217" s="56">
        <v>600351</v>
      </c>
      <c r="B1217" s="56" t="s">
        <v>769</v>
      </c>
      <c r="C1217" s="56" t="s">
        <v>110</v>
      </c>
      <c r="D1217" s="56">
        <v>0</v>
      </c>
      <c r="E1217" s="56" t="s">
        <v>241</v>
      </c>
      <c r="F1217" s="56" t="s">
        <v>257</v>
      </c>
      <c r="G1217" s="56">
        <v>120</v>
      </c>
      <c r="H1217" s="56" t="s">
        <v>126</v>
      </c>
      <c r="I1217" s="56">
        <v>125</v>
      </c>
      <c r="J1217" s="1">
        <v>42004</v>
      </c>
      <c r="K1217" s="56">
        <v>961</v>
      </c>
      <c r="L1217" s="56">
        <v>500</v>
      </c>
      <c r="M1217" s="56">
        <v>0</v>
      </c>
    </row>
    <row r="1218" spans="1:13" x14ac:dyDescent="0.3">
      <c r="A1218" s="56">
        <v>600351</v>
      </c>
      <c r="B1218" s="56" t="s">
        <v>769</v>
      </c>
      <c r="C1218" s="56" t="s">
        <v>110</v>
      </c>
      <c r="D1218" s="56">
        <v>0</v>
      </c>
      <c r="E1218" s="56" t="s">
        <v>241</v>
      </c>
      <c r="F1218" s="56" t="s">
        <v>257</v>
      </c>
      <c r="G1218" s="56">
        <v>121</v>
      </c>
      <c r="H1218" s="56" t="s">
        <v>127</v>
      </c>
      <c r="I1218" s="56">
        <v>125</v>
      </c>
      <c r="J1218" s="1">
        <v>42185</v>
      </c>
      <c r="K1218" s="56">
        <v>1752</v>
      </c>
      <c r="L1218" s="56">
        <v>500</v>
      </c>
      <c r="M1218" s="56">
        <v>0</v>
      </c>
    </row>
    <row r="1219" spans="1:13" x14ac:dyDescent="0.3">
      <c r="A1219" s="56">
        <v>600351</v>
      </c>
      <c r="B1219" s="56" t="s">
        <v>769</v>
      </c>
      <c r="C1219" s="56" t="s">
        <v>110</v>
      </c>
      <c r="D1219" s="56">
        <v>0</v>
      </c>
      <c r="E1219" s="56" t="s">
        <v>241</v>
      </c>
      <c r="F1219" s="56" t="s">
        <v>257</v>
      </c>
      <c r="G1219" s="56">
        <v>122</v>
      </c>
      <c r="H1219" s="56" t="s">
        <v>128</v>
      </c>
      <c r="I1219" s="56">
        <v>125</v>
      </c>
      <c r="J1219" s="1">
        <v>42369</v>
      </c>
      <c r="K1219" s="56">
        <v>11192</v>
      </c>
      <c r="L1219" s="56">
        <v>500</v>
      </c>
      <c r="M1219" s="56">
        <v>0</v>
      </c>
    </row>
    <row r="1220" spans="1:13" x14ac:dyDescent="0.3">
      <c r="A1220" s="56">
        <v>600351</v>
      </c>
      <c r="B1220" s="56" t="s">
        <v>769</v>
      </c>
      <c r="C1220" s="56" t="s">
        <v>110</v>
      </c>
      <c r="D1220" s="56">
        <v>0</v>
      </c>
      <c r="E1220" s="56" t="s">
        <v>241</v>
      </c>
      <c r="F1220" s="56" t="s">
        <v>257</v>
      </c>
      <c r="G1220" s="56">
        <v>123</v>
      </c>
      <c r="H1220" s="56" t="s">
        <v>129</v>
      </c>
      <c r="I1220" s="56">
        <v>125</v>
      </c>
      <c r="J1220" s="1">
        <v>42551</v>
      </c>
      <c r="K1220" s="56">
        <v>13646</v>
      </c>
      <c r="L1220" s="56">
        <v>500</v>
      </c>
      <c r="M1220" s="56">
        <v>0</v>
      </c>
    </row>
    <row r="1221" spans="1:13" x14ac:dyDescent="0.3">
      <c r="A1221" s="56">
        <v>600351</v>
      </c>
      <c r="B1221" s="56" t="s">
        <v>769</v>
      </c>
      <c r="C1221" s="56" t="s">
        <v>110</v>
      </c>
      <c r="D1221" s="56">
        <v>0</v>
      </c>
      <c r="E1221" s="56" t="s">
        <v>241</v>
      </c>
      <c r="F1221" s="56" t="s">
        <v>257</v>
      </c>
      <c r="G1221" s="56">
        <v>124</v>
      </c>
      <c r="H1221" s="56" t="s">
        <v>130</v>
      </c>
      <c r="I1221" s="56">
        <v>125</v>
      </c>
      <c r="J1221" s="1">
        <v>42735</v>
      </c>
      <c r="K1221" s="56">
        <v>23000</v>
      </c>
      <c r="L1221" s="56">
        <v>500</v>
      </c>
      <c r="M1221" s="56">
        <v>0</v>
      </c>
    </row>
    <row r="1222" spans="1:13" x14ac:dyDescent="0.3">
      <c r="A1222" s="56">
        <v>600351</v>
      </c>
      <c r="B1222" s="56" t="s">
        <v>769</v>
      </c>
      <c r="C1222" s="56" t="s">
        <v>110</v>
      </c>
      <c r="D1222" s="56">
        <v>0</v>
      </c>
      <c r="E1222" s="56" t="s">
        <v>241</v>
      </c>
      <c r="F1222" s="56" t="s">
        <v>257</v>
      </c>
      <c r="G1222" s="56">
        <v>125</v>
      </c>
      <c r="H1222" s="56" t="s">
        <v>131</v>
      </c>
      <c r="I1222" s="56">
        <v>125</v>
      </c>
      <c r="J1222" s="1">
        <v>42916</v>
      </c>
      <c r="K1222" s="56">
        <v>0</v>
      </c>
      <c r="L1222" s="56">
        <v>500</v>
      </c>
      <c r="M1222" s="56">
        <v>0</v>
      </c>
    </row>
    <row r="1223" spans="1:13" x14ac:dyDescent="0.3">
      <c r="A1223" s="56">
        <v>600351</v>
      </c>
      <c r="B1223" s="56" t="s">
        <v>769</v>
      </c>
      <c r="C1223" s="56" t="s">
        <v>188</v>
      </c>
      <c r="D1223" s="56">
        <v>1</v>
      </c>
      <c r="E1223" s="56" t="s">
        <v>241</v>
      </c>
      <c r="F1223" s="56" t="s">
        <v>351</v>
      </c>
      <c r="G1223" s="56">
        <v>119</v>
      </c>
      <c r="H1223" s="56" t="s">
        <v>125</v>
      </c>
      <c r="I1223" s="56">
        <v>125</v>
      </c>
      <c r="J1223" s="1">
        <v>41820</v>
      </c>
      <c r="K1223" s="56">
        <v>1</v>
      </c>
      <c r="L1223" s="56">
        <v>1</v>
      </c>
      <c r="M1223" s="56">
        <v>0</v>
      </c>
    </row>
    <row r="1224" spans="1:13" x14ac:dyDescent="0.3">
      <c r="A1224" s="56">
        <v>600351</v>
      </c>
      <c r="B1224" s="56" t="s">
        <v>769</v>
      </c>
      <c r="C1224" s="56" t="s">
        <v>110</v>
      </c>
      <c r="D1224" s="56">
        <v>1</v>
      </c>
      <c r="E1224" s="56" t="s">
        <v>241</v>
      </c>
      <c r="F1224" s="56" t="s">
        <v>111</v>
      </c>
      <c r="G1224" s="56">
        <v>119</v>
      </c>
      <c r="H1224" s="56" t="s">
        <v>125</v>
      </c>
      <c r="I1224" s="56">
        <v>125</v>
      </c>
      <c r="J1224" s="1">
        <v>41820</v>
      </c>
      <c r="K1224" s="56">
        <v>1</v>
      </c>
      <c r="L1224" s="56">
        <v>1</v>
      </c>
      <c r="M1224" s="56">
        <v>0</v>
      </c>
    </row>
    <row r="1225" spans="1:13" x14ac:dyDescent="0.3">
      <c r="A1225" s="56">
        <v>600351</v>
      </c>
      <c r="B1225" s="56" t="s">
        <v>769</v>
      </c>
      <c r="C1225" s="56" t="s">
        <v>110</v>
      </c>
      <c r="D1225" s="56">
        <v>1</v>
      </c>
      <c r="E1225" s="56" t="s">
        <v>241</v>
      </c>
      <c r="F1225" s="56" t="s">
        <v>111</v>
      </c>
      <c r="G1225" s="56">
        <v>120</v>
      </c>
      <c r="H1225" s="56" t="s">
        <v>126</v>
      </c>
      <c r="I1225" s="56">
        <v>125</v>
      </c>
      <c r="J1225" s="1">
        <v>42004</v>
      </c>
      <c r="K1225" s="56">
        <v>0</v>
      </c>
      <c r="L1225" s="56">
        <v>0</v>
      </c>
      <c r="M1225" s="56">
        <v>0</v>
      </c>
    </row>
    <row r="1226" spans="1:13" x14ac:dyDescent="0.3">
      <c r="A1226" s="56">
        <v>600351</v>
      </c>
      <c r="B1226" s="56" t="s">
        <v>769</v>
      </c>
      <c r="C1226" s="56" t="s">
        <v>110</v>
      </c>
      <c r="D1226" s="56">
        <v>1</v>
      </c>
      <c r="E1226" s="56" t="s">
        <v>241</v>
      </c>
      <c r="F1226" s="56" t="s">
        <v>111</v>
      </c>
      <c r="G1226" s="56">
        <v>121</v>
      </c>
      <c r="H1226" s="56" t="s">
        <v>127</v>
      </c>
      <c r="I1226" s="56">
        <v>125</v>
      </c>
      <c r="J1226" s="1">
        <v>42185</v>
      </c>
      <c r="K1226" s="56">
        <v>0</v>
      </c>
      <c r="L1226" s="56">
        <v>0</v>
      </c>
      <c r="M1226" s="56">
        <v>0</v>
      </c>
    </row>
    <row r="1227" spans="1:13" x14ac:dyDescent="0.3">
      <c r="A1227" s="56">
        <v>600351</v>
      </c>
      <c r="B1227" s="56" t="s">
        <v>769</v>
      </c>
      <c r="C1227" s="56" t="s">
        <v>188</v>
      </c>
      <c r="D1227" s="56">
        <v>1</v>
      </c>
      <c r="E1227" s="56" t="s">
        <v>241</v>
      </c>
      <c r="F1227" s="56" t="s">
        <v>195</v>
      </c>
      <c r="G1227" s="56">
        <v>120</v>
      </c>
      <c r="H1227" s="56" t="s">
        <v>126</v>
      </c>
      <c r="I1227" s="56">
        <v>125</v>
      </c>
      <c r="J1227" s="1">
        <v>42004</v>
      </c>
      <c r="K1227" s="56">
        <v>7</v>
      </c>
      <c r="L1227" s="56">
        <v>2</v>
      </c>
      <c r="M1227" s="56">
        <v>0</v>
      </c>
    </row>
    <row r="1228" spans="1:13" x14ac:dyDescent="0.3">
      <c r="A1228" s="56">
        <v>600351</v>
      </c>
      <c r="B1228" s="56" t="s">
        <v>769</v>
      </c>
      <c r="C1228" s="56" t="s">
        <v>188</v>
      </c>
      <c r="D1228" s="56">
        <v>1</v>
      </c>
      <c r="E1228" s="56" t="s">
        <v>241</v>
      </c>
      <c r="F1228" s="56" t="s">
        <v>195</v>
      </c>
      <c r="G1228" s="56">
        <v>121</v>
      </c>
      <c r="H1228" s="56" t="s">
        <v>127</v>
      </c>
      <c r="I1228" s="56">
        <v>125</v>
      </c>
      <c r="J1228" s="1">
        <v>42185</v>
      </c>
      <c r="K1228" s="56">
        <v>7</v>
      </c>
      <c r="L1228" s="56">
        <v>2</v>
      </c>
      <c r="M1228" s="56">
        <v>0</v>
      </c>
    </row>
    <row r="1229" spans="1:13" x14ac:dyDescent="0.3">
      <c r="A1229" s="56">
        <v>600351</v>
      </c>
      <c r="B1229" s="56" t="s">
        <v>769</v>
      </c>
      <c r="C1229" s="56" t="s">
        <v>188</v>
      </c>
      <c r="D1229" s="56">
        <v>1</v>
      </c>
      <c r="E1229" s="56" t="s">
        <v>241</v>
      </c>
      <c r="F1229" s="56" t="s">
        <v>195</v>
      </c>
      <c r="G1229" s="56">
        <v>122</v>
      </c>
      <c r="H1229" s="56" t="s">
        <v>128</v>
      </c>
      <c r="I1229" s="56">
        <v>125</v>
      </c>
      <c r="J1229" s="1">
        <v>42369</v>
      </c>
      <c r="K1229" s="56">
        <v>7</v>
      </c>
      <c r="L1229" s="56">
        <v>2</v>
      </c>
      <c r="M1229" s="56">
        <v>0</v>
      </c>
    </row>
    <row r="1230" spans="1:13" x14ac:dyDescent="0.3">
      <c r="A1230" s="56">
        <v>600351</v>
      </c>
      <c r="B1230" s="56" t="s">
        <v>769</v>
      </c>
      <c r="C1230" s="56" t="s">
        <v>188</v>
      </c>
      <c r="D1230" s="56">
        <v>1</v>
      </c>
      <c r="E1230" s="56" t="s">
        <v>241</v>
      </c>
      <c r="F1230" s="56" t="s">
        <v>195</v>
      </c>
      <c r="G1230" s="56">
        <v>123</v>
      </c>
      <c r="H1230" s="56" t="s">
        <v>129</v>
      </c>
      <c r="I1230" s="56">
        <v>125</v>
      </c>
      <c r="J1230" s="1">
        <v>42551</v>
      </c>
      <c r="K1230" s="56">
        <v>0</v>
      </c>
      <c r="L1230" s="56">
        <v>0</v>
      </c>
      <c r="M1230" s="56">
        <v>0</v>
      </c>
    </row>
    <row r="1231" spans="1:13" x14ac:dyDescent="0.3">
      <c r="A1231" s="56">
        <v>600351</v>
      </c>
      <c r="B1231" s="56" t="s">
        <v>769</v>
      </c>
      <c r="C1231" s="56" t="s">
        <v>110</v>
      </c>
      <c r="D1231" s="56">
        <v>1</v>
      </c>
      <c r="E1231" s="56" t="s">
        <v>241</v>
      </c>
      <c r="F1231" s="56" t="s">
        <v>112</v>
      </c>
      <c r="G1231" s="56">
        <v>119</v>
      </c>
      <c r="H1231" s="56" t="s">
        <v>125</v>
      </c>
      <c r="I1231" s="56">
        <v>125</v>
      </c>
      <c r="J1231" s="1">
        <v>41670</v>
      </c>
      <c r="K1231" s="56">
        <v>0</v>
      </c>
      <c r="L1231" s="56">
        <v>0</v>
      </c>
      <c r="M1231" s="56">
        <v>0</v>
      </c>
    </row>
    <row r="1232" spans="1:13" x14ac:dyDescent="0.3">
      <c r="A1232" s="56">
        <v>600351</v>
      </c>
      <c r="B1232" s="56" t="s">
        <v>769</v>
      </c>
      <c r="C1232" s="56" t="s">
        <v>110</v>
      </c>
      <c r="D1232" s="56">
        <v>1</v>
      </c>
      <c r="E1232" s="56" t="s">
        <v>241</v>
      </c>
      <c r="F1232" s="56" t="s">
        <v>112</v>
      </c>
      <c r="G1232" s="56">
        <v>120</v>
      </c>
      <c r="H1232" s="56" t="s">
        <v>126</v>
      </c>
      <c r="I1232" s="56">
        <v>125</v>
      </c>
      <c r="J1232" s="1">
        <v>42004</v>
      </c>
      <c r="K1232" s="56">
        <v>7</v>
      </c>
      <c r="L1232" s="56">
        <v>2</v>
      </c>
      <c r="M1232" s="56">
        <v>0</v>
      </c>
    </row>
    <row r="1233" spans="1:13" x14ac:dyDescent="0.3">
      <c r="A1233" s="56">
        <v>600351</v>
      </c>
      <c r="B1233" s="56" t="s">
        <v>769</v>
      </c>
      <c r="C1233" s="56" t="s">
        <v>110</v>
      </c>
      <c r="D1233" s="56">
        <v>1</v>
      </c>
      <c r="E1233" s="56" t="s">
        <v>241</v>
      </c>
      <c r="F1233" s="56" t="s">
        <v>112</v>
      </c>
      <c r="G1233" s="56">
        <v>121</v>
      </c>
      <c r="H1233" s="56" t="s">
        <v>127</v>
      </c>
      <c r="I1233" s="56">
        <v>125</v>
      </c>
      <c r="J1233" s="1">
        <v>42185</v>
      </c>
      <c r="K1233" s="56">
        <v>7</v>
      </c>
      <c r="L1233" s="56">
        <v>2</v>
      </c>
      <c r="M1233" s="56">
        <v>0</v>
      </c>
    </row>
    <row r="1234" spans="1:13" x14ac:dyDescent="0.3">
      <c r="A1234" s="56">
        <v>600351</v>
      </c>
      <c r="B1234" s="56" t="s">
        <v>769</v>
      </c>
      <c r="C1234" s="56" t="s">
        <v>110</v>
      </c>
      <c r="D1234" s="56">
        <v>1</v>
      </c>
      <c r="E1234" s="56" t="s">
        <v>241</v>
      </c>
      <c r="F1234" s="56" t="s">
        <v>112</v>
      </c>
      <c r="G1234" s="56">
        <v>122</v>
      </c>
      <c r="H1234" s="56" t="s">
        <v>128</v>
      </c>
      <c r="I1234" s="56">
        <v>125</v>
      </c>
      <c r="J1234" s="1">
        <v>42369</v>
      </c>
      <c r="K1234" s="56">
        <v>7</v>
      </c>
      <c r="L1234" s="56">
        <v>2</v>
      </c>
      <c r="M1234" s="56">
        <v>0</v>
      </c>
    </row>
    <row r="1235" spans="1:13" x14ac:dyDescent="0.3">
      <c r="A1235" s="56">
        <v>600351</v>
      </c>
      <c r="B1235" s="56" t="s">
        <v>769</v>
      </c>
      <c r="C1235" s="56" t="s">
        <v>188</v>
      </c>
      <c r="D1235" s="56">
        <v>1</v>
      </c>
      <c r="E1235" s="56" t="s">
        <v>241</v>
      </c>
      <c r="F1235" s="56" t="s">
        <v>238</v>
      </c>
      <c r="G1235" s="56">
        <v>120</v>
      </c>
      <c r="H1235" s="56" t="s">
        <v>126</v>
      </c>
      <c r="I1235" s="56">
        <v>125</v>
      </c>
      <c r="J1235" s="1">
        <v>42004</v>
      </c>
      <c r="K1235" s="56">
        <v>1</v>
      </c>
      <c r="L1235" s="56">
        <v>2</v>
      </c>
      <c r="M1235" s="56">
        <v>0</v>
      </c>
    </row>
    <row r="1236" spans="1:13" x14ac:dyDescent="0.3">
      <c r="A1236" s="56">
        <v>600351</v>
      </c>
      <c r="B1236" s="56" t="s">
        <v>769</v>
      </c>
      <c r="C1236" s="56" t="s">
        <v>188</v>
      </c>
      <c r="D1236" s="56">
        <v>1</v>
      </c>
      <c r="E1236" s="56" t="s">
        <v>241</v>
      </c>
      <c r="F1236" s="56" t="s">
        <v>238</v>
      </c>
      <c r="G1236" s="56">
        <v>121</v>
      </c>
      <c r="H1236" s="56" t="s">
        <v>127</v>
      </c>
      <c r="I1236" s="56">
        <v>125</v>
      </c>
      <c r="J1236" s="1">
        <v>42185</v>
      </c>
      <c r="K1236" s="56">
        <v>10</v>
      </c>
      <c r="L1236" s="56">
        <v>1</v>
      </c>
      <c r="M1236" s="56">
        <v>0</v>
      </c>
    </row>
    <row r="1237" spans="1:13" x14ac:dyDescent="0.3">
      <c r="A1237" s="56">
        <v>600351</v>
      </c>
      <c r="B1237" s="56" t="s">
        <v>769</v>
      </c>
      <c r="C1237" s="56" t="s">
        <v>188</v>
      </c>
      <c r="D1237" s="56">
        <v>1</v>
      </c>
      <c r="E1237" s="56" t="s">
        <v>241</v>
      </c>
      <c r="F1237" s="56" t="s">
        <v>238</v>
      </c>
      <c r="G1237" s="56">
        <v>122</v>
      </c>
      <c r="H1237" s="56" t="s">
        <v>128</v>
      </c>
      <c r="I1237" s="56">
        <v>125</v>
      </c>
      <c r="J1237" s="1">
        <v>42369</v>
      </c>
      <c r="K1237" s="56">
        <v>2</v>
      </c>
      <c r="L1237" s="56">
        <v>1</v>
      </c>
      <c r="M1237" s="56">
        <v>0</v>
      </c>
    </row>
    <row r="1238" spans="1:13" x14ac:dyDescent="0.3">
      <c r="A1238" s="56">
        <v>600351</v>
      </c>
      <c r="B1238" s="56" t="s">
        <v>769</v>
      </c>
      <c r="C1238" s="56" t="s">
        <v>188</v>
      </c>
      <c r="D1238" s="56">
        <v>1</v>
      </c>
      <c r="E1238" s="56" t="s">
        <v>241</v>
      </c>
      <c r="F1238" s="56" t="s">
        <v>238</v>
      </c>
      <c r="G1238" s="56">
        <v>123</v>
      </c>
      <c r="H1238" s="56" t="s">
        <v>129</v>
      </c>
      <c r="I1238" s="56">
        <v>125</v>
      </c>
      <c r="J1238" s="1">
        <v>42551</v>
      </c>
      <c r="K1238" s="56">
        <v>0</v>
      </c>
      <c r="L1238" s="56">
        <v>0</v>
      </c>
      <c r="M1238" s="56">
        <v>0</v>
      </c>
    </row>
    <row r="1239" spans="1:13" x14ac:dyDescent="0.3">
      <c r="A1239" s="56">
        <v>600351</v>
      </c>
      <c r="B1239" s="56" t="s">
        <v>769</v>
      </c>
      <c r="C1239" s="56" t="s">
        <v>188</v>
      </c>
      <c r="D1239" s="56">
        <v>1</v>
      </c>
      <c r="E1239" s="56" t="s">
        <v>779</v>
      </c>
      <c r="F1239" s="56" t="s">
        <v>195</v>
      </c>
      <c r="G1239" s="56">
        <v>120</v>
      </c>
      <c r="H1239" s="56" t="s">
        <v>126</v>
      </c>
      <c r="I1239" s="56">
        <v>125</v>
      </c>
      <c r="J1239" s="1">
        <v>42004</v>
      </c>
      <c r="K1239" s="56">
        <v>5</v>
      </c>
      <c r="L1239" s="56">
        <v>2</v>
      </c>
      <c r="M1239" s="56">
        <v>0</v>
      </c>
    </row>
    <row r="1240" spans="1:13" x14ac:dyDescent="0.3">
      <c r="A1240" s="56">
        <v>600351</v>
      </c>
      <c r="B1240" s="56" t="s">
        <v>769</v>
      </c>
      <c r="C1240" s="56" t="s">
        <v>188</v>
      </c>
      <c r="D1240" s="56">
        <v>1</v>
      </c>
      <c r="E1240" s="56" t="s">
        <v>779</v>
      </c>
      <c r="F1240" s="56" t="s">
        <v>195</v>
      </c>
      <c r="G1240" s="56">
        <v>121</v>
      </c>
      <c r="H1240" s="56" t="s">
        <v>127</v>
      </c>
      <c r="I1240" s="56">
        <v>125</v>
      </c>
      <c r="J1240" s="1">
        <v>42185</v>
      </c>
      <c r="K1240" s="56">
        <v>0</v>
      </c>
      <c r="L1240" s="56">
        <v>0</v>
      </c>
      <c r="M1240" s="56">
        <v>0</v>
      </c>
    </row>
    <row r="1241" spans="1:13" x14ac:dyDescent="0.3">
      <c r="A1241" s="56">
        <v>600351</v>
      </c>
      <c r="B1241" s="56" t="s">
        <v>769</v>
      </c>
      <c r="C1241" s="56" t="s">
        <v>110</v>
      </c>
      <c r="D1241" s="56">
        <v>1</v>
      </c>
      <c r="E1241" s="56" t="s">
        <v>779</v>
      </c>
      <c r="F1241" s="56" t="s">
        <v>112</v>
      </c>
      <c r="G1241" s="56">
        <v>119</v>
      </c>
      <c r="H1241" s="56" t="s">
        <v>125</v>
      </c>
      <c r="I1241" s="56">
        <v>125</v>
      </c>
      <c r="J1241" s="1">
        <v>41670</v>
      </c>
      <c r="K1241" s="56">
        <v>0</v>
      </c>
      <c r="L1241" s="56">
        <v>0</v>
      </c>
      <c r="M1241" s="56">
        <v>0</v>
      </c>
    </row>
    <row r="1242" spans="1:13" x14ac:dyDescent="0.3">
      <c r="A1242" s="56">
        <v>600351</v>
      </c>
      <c r="B1242" s="56" t="s">
        <v>769</v>
      </c>
      <c r="C1242" s="56" t="s">
        <v>110</v>
      </c>
      <c r="D1242" s="56">
        <v>1</v>
      </c>
      <c r="E1242" s="56" t="s">
        <v>779</v>
      </c>
      <c r="F1242" s="56" t="s">
        <v>112</v>
      </c>
      <c r="G1242" s="56">
        <v>120</v>
      </c>
      <c r="H1242" s="56" t="s">
        <v>126</v>
      </c>
      <c r="I1242" s="56">
        <v>125</v>
      </c>
      <c r="J1242" s="1">
        <v>42004</v>
      </c>
      <c r="K1242" s="56">
        <v>5</v>
      </c>
      <c r="L1242" s="56">
        <v>2</v>
      </c>
      <c r="M1242" s="56">
        <v>0</v>
      </c>
    </row>
    <row r="1243" spans="1:13" x14ac:dyDescent="0.3">
      <c r="A1243" s="56">
        <v>600351</v>
      </c>
      <c r="B1243" s="56" t="s">
        <v>769</v>
      </c>
      <c r="C1243" s="56" t="s">
        <v>110</v>
      </c>
      <c r="D1243" s="56">
        <v>1</v>
      </c>
      <c r="E1243" s="56" t="s">
        <v>779</v>
      </c>
      <c r="F1243" s="56" t="s">
        <v>112</v>
      </c>
      <c r="G1243" s="56">
        <v>121</v>
      </c>
      <c r="H1243" s="56" t="s">
        <v>127</v>
      </c>
      <c r="I1243" s="56">
        <v>125</v>
      </c>
      <c r="J1243" s="1">
        <v>42185</v>
      </c>
      <c r="K1243" s="56">
        <v>0</v>
      </c>
      <c r="L1243" s="56">
        <v>0</v>
      </c>
      <c r="M1243" s="56">
        <v>0</v>
      </c>
    </row>
    <row r="1244" spans="1:13" x14ac:dyDescent="0.3">
      <c r="A1244" s="56">
        <v>600351</v>
      </c>
      <c r="B1244" s="56" t="s">
        <v>769</v>
      </c>
      <c r="C1244" s="56" t="s">
        <v>188</v>
      </c>
      <c r="D1244" s="56">
        <v>1</v>
      </c>
      <c r="E1244" s="56" t="s">
        <v>779</v>
      </c>
      <c r="F1244" s="56" t="s">
        <v>238</v>
      </c>
      <c r="G1244" s="56">
        <v>119</v>
      </c>
      <c r="H1244" s="56" t="s">
        <v>125</v>
      </c>
      <c r="I1244" s="56">
        <v>125</v>
      </c>
      <c r="J1244" s="1">
        <v>41820</v>
      </c>
      <c r="K1244" s="56">
        <v>0</v>
      </c>
      <c r="L1244" s="56">
        <v>1</v>
      </c>
      <c r="M1244" s="56">
        <v>0</v>
      </c>
    </row>
    <row r="1245" spans="1:13" x14ac:dyDescent="0.3">
      <c r="A1245" s="56">
        <v>600351</v>
      </c>
      <c r="B1245" s="56" t="s">
        <v>769</v>
      </c>
      <c r="C1245" s="56" t="s">
        <v>188</v>
      </c>
      <c r="D1245" s="56">
        <v>1</v>
      </c>
      <c r="E1245" s="56" t="s">
        <v>779</v>
      </c>
      <c r="F1245" s="56" t="s">
        <v>238</v>
      </c>
      <c r="G1245" s="56">
        <v>120</v>
      </c>
      <c r="H1245" s="56" t="s">
        <v>126</v>
      </c>
      <c r="I1245" s="56">
        <v>125</v>
      </c>
      <c r="J1245" s="1">
        <v>42004</v>
      </c>
      <c r="K1245" s="56">
        <v>2</v>
      </c>
      <c r="L1245" s="56">
        <v>1</v>
      </c>
      <c r="M1245" s="56">
        <v>0</v>
      </c>
    </row>
    <row r="1246" spans="1:13" x14ac:dyDescent="0.3">
      <c r="A1246" s="56">
        <v>600351</v>
      </c>
      <c r="B1246" s="56" t="s">
        <v>769</v>
      </c>
      <c r="C1246" s="56" t="s">
        <v>188</v>
      </c>
      <c r="D1246" s="56">
        <v>1</v>
      </c>
      <c r="E1246" s="56" t="s">
        <v>779</v>
      </c>
      <c r="F1246" s="56" t="s">
        <v>238</v>
      </c>
      <c r="G1246" s="56">
        <v>121</v>
      </c>
      <c r="H1246" s="56" t="s">
        <v>127</v>
      </c>
      <c r="I1246" s="56">
        <v>125</v>
      </c>
      <c r="J1246" s="1">
        <v>42185</v>
      </c>
      <c r="K1246" s="56">
        <v>10</v>
      </c>
      <c r="L1246" s="56">
        <v>0</v>
      </c>
      <c r="M1246" s="56">
        <v>0</v>
      </c>
    </row>
    <row r="1247" spans="1:13" x14ac:dyDescent="0.3">
      <c r="A1247" s="56">
        <v>600657</v>
      </c>
      <c r="B1247" s="56" t="s">
        <v>808</v>
      </c>
      <c r="C1247" s="56" t="s">
        <v>105</v>
      </c>
      <c r="D1247" s="56">
        <v>0</v>
      </c>
      <c r="E1247" s="56" t="s">
        <v>194</v>
      </c>
      <c r="F1247" s="56" t="s">
        <v>811</v>
      </c>
      <c r="G1247" s="56">
        <v>121</v>
      </c>
      <c r="H1247" s="56" t="s">
        <v>127</v>
      </c>
      <c r="I1247" s="56">
        <v>125</v>
      </c>
      <c r="J1247" s="1">
        <v>42185</v>
      </c>
      <c r="K1247" s="56">
        <v>0</v>
      </c>
      <c r="L1247" s="56">
        <v>0</v>
      </c>
      <c r="M1247" s="56">
        <v>0</v>
      </c>
    </row>
    <row r="1248" spans="1:13" x14ac:dyDescent="0.3">
      <c r="A1248" s="56">
        <v>600657</v>
      </c>
      <c r="B1248" s="56" t="s">
        <v>808</v>
      </c>
      <c r="C1248" s="56" t="s">
        <v>105</v>
      </c>
      <c r="D1248" s="56">
        <v>0</v>
      </c>
      <c r="E1248" s="56" t="s">
        <v>194</v>
      </c>
      <c r="F1248" s="56" t="s">
        <v>811</v>
      </c>
      <c r="G1248" s="56">
        <v>122</v>
      </c>
      <c r="H1248" s="56" t="s">
        <v>128</v>
      </c>
      <c r="I1248" s="56">
        <v>125</v>
      </c>
      <c r="J1248" s="1">
        <v>42369</v>
      </c>
      <c r="K1248" s="56">
        <v>0</v>
      </c>
      <c r="L1248" s="56">
        <v>0</v>
      </c>
      <c r="M1248" s="56">
        <v>0</v>
      </c>
    </row>
    <row r="1249" spans="1:13" x14ac:dyDescent="0.3">
      <c r="A1249" s="56">
        <v>600657</v>
      </c>
      <c r="B1249" s="56" t="s">
        <v>808</v>
      </c>
      <c r="C1249" s="56" t="s">
        <v>105</v>
      </c>
      <c r="D1249" s="56">
        <v>0</v>
      </c>
      <c r="E1249" s="56" t="s">
        <v>194</v>
      </c>
      <c r="F1249" s="56" t="s">
        <v>811</v>
      </c>
      <c r="G1249" s="56">
        <v>123</v>
      </c>
      <c r="H1249" s="56" t="s">
        <v>129</v>
      </c>
      <c r="I1249" s="56">
        <v>125</v>
      </c>
      <c r="J1249" s="1">
        <v>42551</v>
      </c>
      <c r="K1249" s="56">
        <v>0</v>
      </c>
      <c r="L1249" s="56">
        <v>0</v>
      </c>
      <c r="M1249" s="56">
        <v>0</v>
      </c>
    </row>
    <row r="1250" spans="1:13" x14ac:dyDescent="0.3">
      <c r="A1250" s="56">
        <v>600657</v>
      </c>
      <c r="B1250" s="56" t="s">
        <v>808</v>
      </c>
      <c r="C1250" s="56" t="s">
        <v>105</v>
      </c>
      <c r="D1250" s="56">
        <v>1</v>
      </c>
      <c r="E1250" s="56" t="s">
        <v>194</v>
      </c>
      <c r="F1250" s="56" t="s">
        <v>813</v>
      </c>
      <c r="G1250" s="56">
        <v>121</v>
      </c>
      <c r="H1250" s="56" t="s">
        <v>127</v>
      </c>
      <c r="I1250" s="56">
        <v>125</v>
      </c>
      <c r="J1250" s="1">
        <v>42185</v>
      </c>
      <c r="K1250" s="56">
        <v>0</v>
      </c>
      <c r="L1250" s="56">
        <v>0</v>
      </c>
      <c r="M1250" s="56">
        <v>0</v>
      </c>
    </row>
    <row r="1251" spans="1:13" x14ac:dyDescent="0.3">
      <c r="A1251" s="56">
        <v>600657</v>
      </c>
      <c r="B1251" s="56" t="s">
        <v>808</v>
      </c>
      <c r="C1251" s="56" t="s">
        <v>105</v>
      </c>
      <c r="D1251" s="56">
        <v>1</v>
      </c>
      <c r="E1251" s="56" t="s">
        <v>194</v>
      </c>
      <c r="F1251" s="56" t="s">
        <v>813</v>
      </c>
      <c r="G1251" s="56">
        <v>122</v>
      </c>
      <c r="H1251" s="56" t="s">
        <v>128</v>
      </c>
      <c r="I1251" s="56">
        <v>125</v>
      </c>
      <c r="J1251" s="1">
        <v>42369</v>
      </c>
      <c r="K1251" s="56">
        <v>13110</v>
      </c>
      <c r="L1251" s="56">
        <v>0</v>
      </c>
      <c r="M1251" s="56">
        <v>0</v>
      </c>
    </row>
    <row r="1252" spans="1:13" x14ac:dyDescent="0.3">
      <c r="A1252" s="56">
        <v>600657</v>
      </c>
      <c r="B1252" s="56" t="s">
        <v>808</v>
      </c>
      <c r="C1252" s="56" t="s">
        <v>105</v>
      </c>
      <c r="D1252" s="56">
        <v>1</v>
      </c>
      <c r="E1252" s="56" t="s">
        <v>194</v>
      </c>
      <c r="F1252" s="56" t="s">
        <v>813</v>
      </c>
      <c r="G1252" s="56">
        <v>123</v>
      </c>
      <c r="H1252" s="56" t="s">
        <v>129</v>
      </c>
      <c r="I1252" s="56">
        <v>125</v>
      </c>
      <c r="J1252" s="1">
        <v>42551</v>
      </c>
      <c r="K1252" s="56">
        <v>73834</v>
      </c>
      <c r="L1252" s="56">
        <v>115907</v>
      </c>
      <c r="M1252" s="56">
        <v>0</v>
      </c>
    </row>
    <row r="1253" spans="1:13" x14ac:dyDescent="0.3">
      <c r="A1253" s="56">
        <v>600657</v>
      </c>
      <c r="B1253" s="56" t="s">
        <v>808</v>
      </c>
      <c r="C1253" s="56" t="s">
        <v>105</v>
      </c>
      <c r="D1253" s="56">
        <v>0</v>
      </c>
      <c r="E1253" s="56" t="s">
        <v>194</v>
      </c>
      <c r="F1253" s="56" t="s">
        <v>810</v>
      </c>
      <c r="G1253" s="56">
        <v>121</v>
      </c>
      <c r="H1253" s="56" t="s">
        <v>127</v>
      </c>
      <c r="I1253" s="56">
        <v>125</v>
      </c>
      <c r="J1253" s="1">
        <v>42185</v>
      </c>
      <c r="K1253" s="56">
        <v>0</v>
      </c>
      <c r="L1253" s="56">
        <v>0</v>
      </c>
      <c r="M1253" s="56">
        <v>0</v>
      </c>
    </row>
    <row r="1254" spans="1:13" x14ac:dyDescent="0.3">
      <c r="A1254" s="56">
        <v>600657</v>
      </c>
      <c r="B1254" s="56" t="s">
        <v>808</v>
      </c>
      <c r="C1254" s="56" t="s">
        <v>105</v>
      </c>
      <c r="D1254" s="56">
        <v>0</v>
      </c>
      <c r="E1254" s="56" t="s">
        <v>194</v>
      </c>
      <c r="F1254" s="56" t="s">
        <v>810</v>
      </c>
      <c r="G1254" s="56">
        <v>122</v>
      </c>
      <c r="H1254" s="56" t="s">
        <v>128</v>
      </c>
      <c r="I1254" s="56">
        <v>125</v>
      </c>
      <c r="J1254" s="1">
        <v>42369</v>
      </c>
      <c r="K1254" s="56">
        <v>0</v>
      </c>
      <c r="L1254" s="56">
        <v>0</v>
      </c>
      <c r="M1254" s="56">
        <v>0</v>
      </c>
    </row>
    <row r="1255" spans="1:13" x14ac:dyDescent="0.3">
      <c r="A1255" s="56">
        <v>600657</v>
      </c>
      <c r="B1255" s="56" t="s">
        <v>808</v>
      </c>
      <c r="C1255" s="56" t="s">
        <v>105</v>
      </c>
      <c r="D1255" s="56">
        <v>0</v>
      </c>
      <c r="E1255" s="56" t="s">
        <v>194</v>
      </c>
      <c r="F1255" s="56" t="s">
        <v>810</v>
      </c>
      <c r="G1255" s="56">
        <v>123</v>
      </c>
      <c r="H1255" s="56" t="s">
        <v>129</v>
      </c>
      <c r="I1255" s="56">
        <v>125</v>
      </c>
      <c r="J1255" s="1">
        <v>42551</v>
      </c>
      <c r="K1255" s="56">
        <v>0</v>
      </c>
      <c r="L1255" s="56">
        <v>0</v>
      </c>
      <c r="M1255" s="56">
        <v>0</v>
      </c>
    </row>
    <row r="1256" spans="1:13" x14ac:dyDescent="0.3">
      <c r="A1256" s="56">
        <v>600657</v>
      </c>
      <c r="B1256" s="56" t="s">
        <v>808</v>
      </c>
      <c r="C1256" s="56" t="s">
        <v>188</v>
      </c>
      <c r="D1256" s="56">
        <v>0</v>
      </c>
      <c r="E1256" s="56" t="s">
        <v>241</v>
      </c>
      <c r="F1256" s="56" t="s">
        <v>817</v>
      </c>
      <c r="G1256" s="56">
        <v>122</v>
      </c>
      <c r="H1256" s="56" t="s">
        <v>128</v>
      </c>
      <c r="I1256" s="56">
        <v>125</v>
      </c>
      <c r="J1256" s="1">
        <v>42369</v>
      </c>
      <c r="K1256" s="56">
        <v>1</v>
      </c>
      <c r="L1256" s="56">
        <v>0</v>
      </c>
      <c r="M1256" s="56">
        <v>0</v>
      </c>
    </row>
    <row r="1257" spans="1:13" x14ac:dyDescent="0.3">
      <c r="A1257" s="56">
        <v>600657</v>
      </c>
      <c r="B1257" s="56" t="s">
        <v>808</v>
      </c>
      <c r="C1257" s="56" t="s">
        <v>188</v>
      </c>
      <c r="D1257" s="56">
        <v>0</v>
      </c>
      <c r="E1257" s="56" t="s">
        <v>241</v>
      </c>
      <c r="F1257" s="56" t="s">
        <v>817</v>
      </c>
      <c r="G1257" s="56">
        <v>123</v>
      </c>
      <c r="H1257" s="56" t="s">
        <v>129</v>
      </c>
      <c r="I1257" s="56">
        <v>125</v>
      </c>
      <c r="J1257" s="1">
        <v>42551</v>
      </c>
      <c r="K1257" s="56">
        <v>0</v>
      </c>
      <c r="L1257" s="56">
        <v>1</v>
      </c>
      <c r="M1257" s="56">
        <v>0</v>
      </c>
    </row>
    <row r="1258" spans="1:13" x14ac:dyDescent="0.3">
      <c r="A1258" s="56">
        <v>600657</v>
      </c>
      <c r="B1258" s="56" t="s">
        <v>808</v>
      </c>
      <c r="C1258" s="56" t="s">
        <v>188</v>
      </c>
      <c r="D1258" s="56">
        <v>0</v>
      </c>
      <c r="E1258" s="56" t="s">
        <v>241</v>
      </c>
      <c r="F1258" s="56" t="s">
        <v>817</v>
      </c>
      <c r="G1258" s="56">
        <v>124</v>
      </c>
      <c r="H1258" s="56" t="s">
        <v>130</v>
      </c>
      <c r="I1258" s="56">
        <v>125</v>
      </c>
      <c r="J1258" s="1">
        <v>42735</v>
      </c>
      <c r="K1258" s="56">
        <v>1</v>
      </c>
      <c r="L1258" s="56">
        <v>0</v>
      </c>
      <c r="M1258" s="56">
        <v>0</v>
      </c>
    </row>
    <row r="1259" spans="1:13" x14ac:dyDescent="0.3">
      <c r="A1259" s="56">
        <v>600657</v>
      </c>
      <c r="B1259" s="56" t="s">
        <v>808</v>
      </c>
      <c r="C1259" s="56" t="s">
        <v>188</v>
      </c>
      <c r="D1259" s="56">
        <v>0</v>
      </c>
      <c r="E1259" s="56" t="s">
        <v>241</v>
      </c>
      <c r="F1259" s="56" t="s">
        <v>815</v>
      </c>
      <c r="G1259" s="56">
        <v>122</v>
      </c>
      <c r="H1259" s="56" t="s">
        <v>128</v>
      </c>
      <c r="I1259" s="56">
        <v>125</v>
      </c>
      <c r="J1259" s="1">
        <v>42369</v>
      </c>
      <c r="K1259" s="56">
        <v>0</v>
      </c>
      <c r="L1259" s="56">
        <v>0</v>
      </c>
      <c r="M1259" s="56">
        <v>0</v>
      </c>
    </row>
    <row r="1260" spans="1:13" x14ac:dyDescent="0.3">
      <c r="A1260" s="56">
        <v>600657</v>
      </c>
      <c r="B1260" s="56" t="s">
        <v>808</v>
      </c>
      <c r="C1260" s="56" t="s">
        <v>188</v>
      </c>
      <c r="D1260" s="56">
        <v>0</v>
      </c>
      <c r="E1260" s="56" t="s">
        <v>241</v>
      </c>
      <c r="F1260" s="56" t="s">
        <v>815</v>
      </c>
      <c r="G1260" s="56">
        <v>123</v>
      </c>
      <c r="H1260" s="56" t="s">
        <v>129</v>
      </c>
      <c r="I1260" s="56">
        <v>125</v>
      </c>
      <c r="J1260" s="1">
        <v>42551</v>
      </c>
      <c r="K1260" s="56">
        <v>1</v>
      </c>
      <c r="L1260" s="56">
        <v>1</v>
      </c>
      <c r="M1260" s="56">
        <v>0</v>
      </c>
    </row>
    <row r="1261" spans="1:13" x14ac:dyDescent="0.3">
      <c r="A1261" s="56">
        <v>600657</v>
      </c>
      <c r="B1261" s="56" t="s">
        <v>808</v>
      </c>
      <c r="C1261" s="56" t="s">
        <v>110</v>
      </c>
      <c r="D1261" s="56">
        <v>1</v>
      </c>
      <c r="E1261" s="56" t="s">
        <v>241</v>
      </c>
      <c r="F1261" s="56" t="s">
        <v>420</v>
      </c>
      <c r="G1261" s="56">
        <v>121</v>
      </c>
      <c r="H1261" s="56" t="s">
        <v>127</v>
      </c>
      <c r="I1261" s="56">
        <v>125</v>
      </c>
      <c r="J1261" s="1">
        <v>42155</v>
      </c>
      <c r="K1261" s="56">
        <v>0</v>
      </c>
      <c r="L1261" s="56">
        <v>0</v>
      </c>
      <c r="M1261" s="56">
        <v>0</v>
      </c>
    </row>
    <row r="1262" spans="1:13" x14ac:dyDescent="0.3">
      <c r="A1262" s="56">
        <v>600657</v>
      </c>
      <c r="B1262" s="56" t="s">
        <v>808</v>
      </c>
      <c r="C1262" s="56" t="s">
        <v>110</v>
      </c>
      <c r="D1262" s="56">
        <v>1</v>
      </c>
      <c r="E1262" s="56" t="s">
        <v>241</v>
      </c>
      <c r="F1262" s="56" t="s">
        <v>420</v>
      </c>
      <c r="G1262" s="56">
        <v>122</v>
      </c>
      <c r="H1262" s="56" t="s">
        <v>128</v>
      </c>
      <c r="I1262" s="56">
        <v>125</v>
      </c>
      <c r="J1262" s="1">
        <v>42369</v>
      </c>
      <c r="K1262" s="56">
        <v>0</v>
      </c>
      <c r="L1262" s="56">
        <v>3</v>
      </c>
      <c r="M1262" s="56">
        <v>0</v>
      </c>
    </row>
    <row r="1263" spans="1:13" x14ac:dyDescent="0.3">
      <c r="A1263" s="56">
        <v>600657</v>
      </c>
      <c r="B1263" s="56" t="s">
        <v>808</v>
      </c>
      <c r="C1263" s="56" t="s">
        <v>110</v>
      </c>
      <c r="D1263" s="56">
        <v>1</v>
      </c>
      <c r="E1263" s="56" t="s">
        <v>241</v>
      </c>
      <c r="F1263" s="56" t="s">
        <v>420</v>
      </c>
      <c r="G1263" s="56">
        <v>123</v>
      </c>
      <c r="H1263" s="56" t="s">
        <v>129</v>
      </c>
      <c r="I1263" s="56">
        <v>125</v>
      </c>
      <c r="J1263" s="1">
        <v>42551</v>
      </c>
      <c r="K1263" s="56">
        <v>0</v>
      </c>
      <c r="L1263" s="56">
        <v>7</v>
      </c>
      <c r="M1263" s="56">
        <v>0</v>
      </c>
    </row>
    <row r="1264" spans="1:13" x14ac:dyDescent="0.3">
      <c r="A1264" s="56">
        <v>600657</v>
      </c>
      <c r="B1264" s="56" t="s">
        <v>808</v>
      </c>
      <c r="C1264" s="56" t="s">
        <v>188</v>
      </c>
      <c r="D1264" s="56">
        <v>0</v>
      </c>
      <c r="E1264" s="56" t="s">
        <v>241</v>
      </c>
      <c r="F1264" s="56" t="s">
        <v>819</v>
      </c>
      <c r="G1264" s="56">
        <v>122</v>
      </c>
      <c r="H1264" s="56" t="s">
        <v>128</v>
      </c>
      <c r="I1264" s="56">
        <v>125</v>
      </c>
      <c r="J1264" s="1">
        <v>42369</v>
      </c>
      <c r="K1264" s="56">
        <v>3</v>
      </c>
      <c r="L1264" s="56">
        <v>2</v>
      </c>
      <c r="M1264" s="56">
        <v>0</v>
      </c>
    </row>
    <row r="1265" spans="1:13" x14ac:dyDescent="0.3">
      <c r="A1265" s="56">
        <v>600657</v>
      </c>
      <c r="B1265" s="56" t="s">
        <v>808</v>
      </c>
      <c r="C1265" s="56" t="s">
        <v>188</v>
      </c>
      <c r="D1265" s="56">
        <v>0</v>
      </c>
      <c r="E1265" s="56" t="s">
        <v>241</v>
      </c>
      <c r="F1265" s="56" t="s">
        <v>819</v>
      </c>
      <c r="G1265" s="56">
        <v>123</v>
      </c>
      <c r="H1265" s="56" t="s">
        <v>129</v>
      </c>
      <c r="I1265" s="56">
        <v>125</v>
      </c>
      <c r="J1265" s="1">
        <v>42551</v>
      </c>
      <c r="K1265" s="56">
        <v>0</v>
      </c>
      <c r="L1265" s="56">
        <v>3</v>
      </c>
      <c r="M1265" s="56">
        <v>0</v>
      </c>
    </row>
    <row r="1266" spans="1:13" x14ac:dyDescent="0.3">
      <c r="A1266" s="56">
        <v>600657</v>
      </c>
      <c r="B1266" s="56" t="s">
        <v>808</v>
      </c>
      <c r="C1266" s="56" t="s">
        <v>188</v>
      </c>
      <c r="D1266" s="56">
        <v>0</v>
      </c>
      <c r="E1266" s="56" t="s">
        <v>241</v>
      </c>
      <c r="F1266" s="56" t="s">
        <v>818</v>
      </c>
      <c r="G1266" s="56">
        <v>121</v>
      </c>
      <c r="H1266" s="56" t="s">
        <v>127</v>
      </c>
      <c r="I1266" s="56">
        <v>125</v>
      </c>
      <c r="J1266" s="1">
        <v>42185</v>
      </c>
      <c r="K1266" s="56">
        <v>0</v>
      </c>
      <c r="L1266" s="56">
        <v>0</v>
      </c>
      <c r="M1266" s="56">
        <v>0</v>
      </c>
    </row>
    <row r="1267" spans="1:13" x14ac:dyDescent="0.3">
      <c r="A1267" s="56">
        <v>600657</v>
      </c>
      <c r="B1267" s="56" t="s">
        <v>808</v>
      </c>
      <c r="C1267" s="56" t="s">
        <v>188</v>
      </c>
      <c r="D1267" s="56">
        <v>0</v>
      </c>
      <c r="E1267" s="56" t="s">
        <v>241</v>
      </c>
      <c r="F1267" s="56" t="s">
        <v>818</v>
      </c>
      <c r="G1267" s="56">
        <v>122</v>
      </c>
      <c r="H1267" s="56" t="s">
        <v>128</v>
      </c>
      <c r="I1267" s="56">
        <v>125</v>
      </c>
      <c r="J1267" s="1">
        <v>42369</v>
      </c>
      <c r="K1267" s="56">
        <v>8</v>
      </c>
      <c r="L1267" s="56">
        <v>5</v>
      </c>
      <c r="M1267" s="56">
        <v>0</v>
      </c>
    </row>
    <row r="1268" spans="1:13" x14ac:dyDescent="0.3">
      <c r="A1268" s="56">
        <v>600657</v>
      </c>
      <c r="B1268" s="56" t="s">
        <v>808</v>
      </c>
      <c r="C1268" s="56" t="s">
        <v>188</v>
      </c>
      <c r="D1268" s="56">
        <v>0</v>
      </c>
      <c r="E1268" s="56" t="s">
        <v>241</v>
      </c>
      <c r="F1268" s="56" t="s">
        <v>818</v>
      </c>
      <c r="G1268" s="56">
        <v>123</v>
      </c>
      <c r="H1268" s="56" t="s">
        <v>129</v>
      </c>
      <c r="I1268" s="56">
        <v>125</v>
      </c>
      <c r="J1268" s="1">
        <v>42551</v>
      </c>
      <c r="K1268" s="56">
        <v>0</v>
      </c>
      <c r="L1268" s="56">
        <v>10</v>
      </c>
      <c r="M1268" s="56">
        <v>0</v>
      </c>
    </row>
    <row r="1269" spans="1:13" x14ac:dyDescent="0.3">
      <c r="A1269" s="56">
        <v>600657</v>
      </c>
      <c r="B1269" s="56" t="s">
        <v>808</v>
      </c>
      <c r="C1269" s="56" t="s">
        <v>188</v>
      </c>
      <c r="D1269" s="56">
        <v>0</v>
      </c>
      <c r="E1269" s="56" t="s">
        <v>241</v>
      </c>
      <c r="F1269" s="56" t="s">
        <v>818</v>
      </c>
      <c r="G1269" s="56">
        <v>124</v>
      </c>
      <c r="H1269" s="56" t="s">
        <v>130</v>
      </c>
      <c r="I1269" s="56">
        <v>125</v>
      </c>
      <c r="J1269" s="1">
        <v>42735</v>
      </c>
      <c r="K1269" s="56">
        <v>8</v>
      </c>
      <c r="L1269" s="56">
        <v>0</v>
      </c>
      <c r="M1269" s="56">
        <v>0</v>
      </c>
    </row>
    <row r="1270" spans="1:13" x14ac:dyDescent="0.3">
      <c r="A1270" s="56">
        <v>600657</v>
      </c>
      <c r="B1270" s="56" t="s">
        <v>808</v>
      </c>
      <c r="C1270" s="56" t="s">
        <v>188</v>
      </c>
      <c r="D1270" s="56">
        <v>0</v>
      </c>
      <c r="E1270" s="56" t="s">
        <v>241</v>
      </c>
      <c r="F1270" s="56" t="s">
        <v>821</v>
      </c>
      <c r="G1270" s="56">
        <v>122</v>
      </c>
      <c r="H1270" s="56" t="s">
        <v>128</v>
      </c>
      <c r="I1270" s="56">
        <v>125</v>
      </c>
      <c r="J1270" s="1">
        <v>42369</v>
      </c>
      <c r="K1270" s="56">
        <v>3</v>
      </c>
      <c r="L1270" s="56">
        <v>1</v>
      </c>
      <c r="M1270" s="56">
        <v>0</v>
      </c>
    </row>
    <row r="1271" spans="1:13" x14ac:dyDescent="0.3">
      <c r="A1271" s="56">
        <v>600657</v>
      </c>
      <c r="B1271" s="56" t="s">
        <v>808</v>
      </c>
      <c r="C1271" s="56" t="s">
        <v>188</v>
      </c>
      <c r="D1271" s="56">
        <v>0</v>
      </c>
      <c r="E1271" s="56" t="s">
        <v>241</v>
      </c>
      <c r="F1271" s="56" t="s">
        <v>821</v>
      </c>
      <c r="G1271" s="56">
        <v>123</v>
      </c>
      <c r="H1271" s="56" t="s">
        <v>129</v>
      </c>
      <c r="I1271" s="56">
        <v>125</v>
      </c>
      <c r="J1271" s="1">
        <v>42551</v>
      </c>
      <c r="K1271" s="56">
        <v>0</v>
      </c>
      <c r="L1271" s="56">
        <v>2</v>
      </c>
      <c r="M1271" s="56">
        <v>0</v>
      </c>
    </row>
    <row r="1272" spans="1:13" x14ac:dyDescent="0.3">
      <c r="A1272" s="56">
        <v>600657</v>
      </c>
      <c r="B1272" s="56" t="s">
        <v>808</v>
      </c>
      <c r="C1272" s="56" t="s">
        <v>188</v>
      </c>
      <c r="D1272" s="56">
        <v>1</v>
      </c>
      <c r="E1272" s="56" t="s">
        <v>241</v>
      </c>
      <c r="F1272" s="56" t="s">
        <v>238</v>
      </c>
      <c r="G1272" s="56">
        <v>121</v>
      </c>
      <c r="H1272" s="56" t="s">
        <v>127</v>
      </c>
      <c r="I1272" s="56">
        <v>125</v>
      </c>
      <c r="J1272" s="1">
        <v>42185</v>
      </c>
      <c r="K1272" s="56">
        <v>0</v>
      </c>
      <c r="L1272" s="56">
        <v>1</v>
      </c>
      <c r="M1272" s="56">
        <v>0</v>
      </c>
    </row>
    <row r="1273" spans="1:13" x14ac:dyDescent="0.3">
      <c r="A1273" s="56">
        <v>600657</v>
      </c>
      <c r="B1273" s="56" t="s">
        <v>808</v>
      </c>
      <c r="C1273" s="56" t="s">
        <v>188</v>
      </c>
      <c r="D1273" s="56">
        <v>1</v>
      </c>
      <c r="E1273" s="56" t="s">
        <v>241</v>
      </c>
      <c r="F1273" s="56" t="s">
        <v>238</v>
      </c>
      <c r="G1273" s="56">
        <v>122</v>
      </c>
      <c r="H1273" s="56" t="s">
        <v>128</v>
      </c>
      <c r="I1273" s="56">
        <v>125</v>
      </c>
      <c r="J1273" s="1">
        <v>42369</v>
      </c>
      <c r="K1273" s="56">
        <v>1</v>
      </c>
      <c r="L1273" s="56">
        <v>1</v>
      </c>
      <c r="M1273" s="56">
        <v>0</v>
      </c>
    </row>
    <row r="1274" spans="1:13" x14ac:dyDescent="0.3">
      <c r="A1274" s="56">
        <v>600657</v>
      </c>
      <c r="B1274" s="56" t="s">
        <v>808</v>
      </c>
      <c r="C1274" s="56" t="s">
        <v>188</v>
      </c>
      <c r="D1274" s="56">
        <v>1</v>
      </c>
      <c r="E1274" s="56" t="s">
        <v>241</v>
      </c>
      <c r="F1274" s="56" t="s">
        <v>238</v>
      </c>
      <c r="G1274" s="56">
        <v>123</v>
      </c>
      <c r="H1274" s="56" t="s">
        <v>129</v>
      </c>
      <c r="I1274" s="56">
        <v>125</v>
      </c>
      <c r="J1274" s="1">
        <v>42551</v>
      </c>
      <c r="K1274" s="56">
        <v>2</v>
      </c>
      <c r="L1274" s="56">
        <v>1</v>
      </c>
      <c r="M1274" s="56">
        <v>0</v>
      </c>
    </row>
    <row r="1275" spans="1:13" x14ac:dyDescent="0.3">
      <c r="A1275" s="56">
        <v>600657</v>
      </c>
      <c r="B1275" s="56" t="s">
        <v>808</v>
      </c>
      <c r="C1275" s="56" t="s">
        <v>188</v>
      </c>
      <c r="D1275" s="56">
        <v>0</v>
      </c>
      <c r="E1275" s="56" t="s">
        <v>241</v>
      </c>
      <c r="F1275" s="56" t="s">
        <v>824</v>
      </c>
      <c r="G1275" s="56">
        <v>122</v>
      </c>
      <c r="H1275" s="56" t="s">
        <v>128</v>
      </c>
      <c r="I1275" s="56">
        <v>125</v>
      </c>
      <c r="J1275" s="1">
        <v>42369</v>
      </c>
      <c r="K1275" s="56">
        <v>0</v>
      </c>
      <c r="L1275" s="56">
        <v>0</v>
      </c>
      <c r="M1275" s="56">
        <v>0</v>
      </c>
    </row>
    <row r="1276" spans="1:13" x14ac:dyDescent="0.3">
      <c r="A1276" s="56">
        <v>600657</v>
      </c>
      <c r="B1276" s="56" t="s">
        <v>808</v>
      </c>
      <c r="C1276" s="56" t="s">
        <v>188</v>
      </c>
      <c r="D1276" s="56">
        <v>0</v>
      </c>
      <c r="E1276" s="56" t="s">
        <v>241</v>
      </c>
      <c r="F1276" s="56" t="s">
        <v>824</v>
      </c>
      <c r="G1276" s="56">
        <v>123</v>
      </c>
      <c r="H1276" s="56" t="s">
        <v>129</v>
      </c>
      <c r="I1276" s="56">
        <v>125</v>
      </c>
      <c r="J1276" s="1">
        <v>42551</v>
      </c>
      <c r="K1276" s="56">
        <v>1</v>
      </c>
      <c r="L1276" s="56">
        <v>1</v>
      </c>
      <c r="M1276" s="56">
        <v>0</v>
      </c>
    </row>
    <row r="1277" spans="1:13" x14ac:dyDescent="0.3">
      <c r="A1277" s="56">
        <v>601361</v>
      </c>
      <c r="B1277" s="56" t="s">
        <v>830</v>
      </c>
      <c r="C1277" s="56" t="s">
        <v>110</v>
      </c>
      <c r="D1277" s="56">
        <v>1</v>
      </c>
      <c r="E1277" s="56" t="s">
        <v>837</v>
      </c>
      <c r="F1277" s="56" t="s">
        <v>420</v>
      </c>
      <c r="G1277" s="56">
        <v>122</v>
      </c>
      <c r="H1277" s="56" t="s">
        <v>128</v>
      </c>
      <c r="I1277" s="56">
        <v>125</v>
      </c>
      <c r="J1277" s="1">
        <v>42369</v>
      </c>
      <c r="K1277" s="56">
        <v>0</v>
      </c>
      <c r="L1277" s="56">
        <v>0</v>
      </c>
      <c r="M1277" s="56">
        <v>650</v>
      </c>
    </row>
    <row r="1278" spans="1:13" x14ac:dyDescent="0.3">
      <c r="A1278" s="56">
        <v>601361</v>
      </c>
      <c r="B1278" s="56" t="s">
        <v>830</v>
      </c>
      <c r="C1278" s="56" t="s">
        <v>110</v>
      </c>
      <c r="D1278" s="56">
        <v>1</v>
      </c>
      <c r="E1278" s="56" t="s">
        <v>837</v>
      </c>
      <c r="F1278" s="56" t="s">
        <v>420</v>
      </c>
      <c r="G1278" s="56">
        <v>123</v>
      </c>
      <c r="H1278" s="56" t="s">
        <v>129</v>
      </c>
      <c r="I1278" s="56">
        <v>125</v>
      </c>
      <c r="J1278" s="1">
        <v>42551</v>
      </c>
      <c r="K1278" s="56">
        <v>0</v>
      </c>
      <c r="L1278" s="56">
        <v>700</v>
      </c>
      <c r="M1278" s="56">
        <v>0</v>
      </c>
    </row>
    <row r="1279" spans="1:13" x14ac:dyDescent="0.3">
      <c r="A1279" s="56">
        <v>601361</v>
      </c>
      <c r="B1279" s="56" t="s">
        <v>830</v>
      </c>
      <c r="C1279" s="56" t="s">
        <v>110</v>
      </c>
      <c r="D1279" s="56">
        <v>1</v>
      </c>
      <c r="E1279" s="56" t="s">
        <v>837</v>
      </c>
      <c r="F1279" s="56" t="s">
        <v>420</v>
      </c>
      <c r="G1279" s="56">
        <v>124</v>
      </c>
      <c r="H1279" s="56" t="s">
        <v>130</v>
      </c>
      <c r="I1279" s="56">
        <v>125</v>
      </c>
      <c r="J1279" s="1">
        <v>42735</v>
      </c>
      <c r="K1279" s="56">
        <v>967</v>
      </c>
      <c r="L1279" s="56">
        <v>750</v>
      </c>
      <c r="M1279" s="56">
        <v>0</v>
      </c>
    </row>
    <row r="1280" spans="1:13" x14ac:dyDescent="0.3">
      <c r="A1280" s="56">
        <v>601361</v>
      </c>
      <c r="B1280" s="56" t="s">
        <v>830</v>
      </c>
      <c r="C1280" s="56" t="s">
        <v>110</v>
      </c>
      <c r="D1280" s="56">
        <v>1</v>
      </c>
      <c r="E1280" s="56" t="s">
        <v>837</v>
      </c>
      <c r="F1280" s="56" t="s">
        <v>420</v>
      </c>
      <c r="G1280" s="56">
        <v>125</v>
      </c>
      <c r="H1280" s="56" t="s">
        <v>131</v>
      </c>
      <c r="I1280" s="56">
        <v>125</v>
      </c>
      <c r="J1280" s="1">
        <v>42916</v>
      </c>
      <c r="K1280" s="56">
        <v>0</v>
      </c>
      <c r="L1280" s="56">
        <v>800</v>
      </c>
      <c r="M1280" s="56">
        <v>0</v>
      </c>
    </row>
    <row r="1281" spans="1:13" x14ac:dyDescent="0.3">
      <c r="A1281" s="56">
        <v>601361</v>
      </c>
      <c r="B1281" s="56" t="s">
        <v>830</v>
      </c>
      <c r="C1281" s="56" t="s">
        <v>110</v>
      </c>
      <c r="D1281" s="56">
        <v>1</v>
      </c>
      <c r="E1281" s="56" t="s">
        <v>837</v>
      </c>
      <c r="F1281" s="56" t="s">
        <v>420</v>
      </c>
      <c r="G1281" s="56">
        <v>126</v>
      </c>
      <c r="H1281" s="56" t="s">
        <v>852</v>
      </c>
      <c r="I1281" s="56">
        <v>125</v>
      </c>
      <c r="J1281" s="1">
        <v>43100</v>
      </c>
      <c r="K1281" s="56">
        <v>0</v>
      </c>
      <c r="L1281" s="56">
        <v>1000</v>
      </c>
      <c r="M1281" s="56">
        <v>0</v>
      </c>
    </row>
    <row r="1282" spans="1:13" x14ac:dyDescent="0.3">
      <c r="A1282" s="56">
        <v>601361</v>
      </c>
      <c r="B1282" s="56" t="s">
        <v>830</v>
      </c>
      <c r="C1282" s="56" t="s">
        <v>110</v>
      </c>
      <c r="D1282" s="56">
        <v>1</v>
      </c>
      <c r="E1282" s="56" t="s">
        <v>837</v>
      </c>
      <c r="F1282" s="56" t="s">
        <v>420</v>
      </c>
      <c r="G1282" s="56">
        <v>127</v>
      </c>
      <c r="H1282" s="56" t="s">
        <v>854</v>
      </c>
      <c r="I1282" s="56">
        <v>125</v>
      </c>
      <c r="J1282" s="1">
        <v>43281</v>
      </c>
      <c r="K1282" s="56">
        <v>0</v>
      </c>
      <c r="L1282" s="56">
        <v>1200</v>
      </c>
      <c r="M1282" s="56">
        <v>0</v>
      </c>
    </row>
    <row r="1283" spans="1:13" x14ac:dyDescent="0.3">
      <c r="A1283" s="56">
        <v>601361</v>
      </c>
      <c r="B1283" s="56" t="s">
        <v>830</v>
      </c>
      <c r="C1283" s="56" t="s">
        <v>110</v>
      </c>
      <c r="D1283" s="56">
        <v>1</v>
      </c>
      <c r="E1283" s="56" t="s">
        <v>837</v>
      </c>
      <c r="F1283" s="56" t="s">
        <v>420</v>
      </c>
      <c r="G1283" s="56">
        <v>128</v>
      </c>
      <c r="H1283" s="56" t="s">
        <v>853</v>
      </c>
      <c r="I1283" s="56">
        <v>125</v>
      </c>
      <c r="J1283" s="1">
        <v>43465</v>
      </c>
      <c r="K1283" s="56">
        <v>0</v>
      </c>
      <c r="L1283" s="56">
        <v>1500</v>
      </c>
      <c r="M1283" s="56">
        <v>0</v>
      </c>
    </row>
    <row r="1284" spans="1:13" x14ac:dyDescent="0.3">
      <c r="A1284" s="56">
        <v>601361</v>
      </c>
      <c r="B1284" s="56" t="s">
        <v>830</v>
      </c>
      <c r="C1284" s="56" t="s">
        <v>188</v>
      </c>
      <c r="D1284" s="56">
        <v>1</v>
      </c>
      <c r="E1284" s="56" t="s">
        <v>837</v>
      </c>
      <c r="F1284" s="56" t="s">
        <v>195</v>
      </c>
      <c r="G1284" s="56">
        <v>123</v>
      </c>
      <c r="H1284" s="56" t="s">
        <v>129</v>
      </c>
      <c r="I1284" s="56">
        <v>125</v>
      </c>
      <c r="J1284" s="1">
        <v>42551</v>
      </c>
      <c r="K1284" s="56">
        <v>0</v>
      </c>
      <c r="L1284" s="56">
        <v>3</v>
      </c>
      <c r="M1284" s="56">
        <v>0</v>
      </c>
    </row>
    <row r="1285" spans="1:13" x14ac:dyDescent="0.3">
      <c r="A1285" s="56">
        <v>601361</v>
      </c>
      <c r="B1285" s="56" t="s">
        <v>830</v>
      </c>
      <c r="C1285" s="56" t="s">
        <v>188</v>
      </c>
      <c r="D1285" s="56">
        <v>1</v>
      </c>
      <c r="E1285" s="56" t="s">
        <v>837</v>
      </c>
      <c r="F1285" s="56" t="s">
        <v>195</v>
      </c>
      <c r="G1285" s="56">
        <v>124</v>
      </c>
      <c r="H1285" s="56" t="s">
        <v>130</v>
      </c>
      <c r="I1285" s="56">
        <v>125</v>
      </c>
      <c r="J1285" s="1">
        <v>42735</v>
      </c>
      <c r="K1285" s="56">
        <v>1</v>
      </c>
      <c r="L1285" s="56">
        <v>2</v>
      </c>
      <c r="M1285" s="56">
        <v>0</v>
      </c>
    </row>
    <row r="1286" spans="1:13" x14ac:dyDescent="0.3">
      <c r="A1286" s="56">
        <v>601361</v>
      </c>
      <c r="B1286" s="56" t="s">
        <v>830</v>
      </c>
      <c r="C1286" s="56" t="s">
        <v>188</v>
      </c>
      <c r="D1286" s="56">
        <v>1</v>
      </c>
      <c r="E1286" s="56" t="s">
        <v>837</v>
      </c>
      <c r="F1286" s="56" t="s">
        <v>195</v>
      </c>
      <c r="G1286" s="56">
        <v>125</v>
      </c>
      <c r="H1286" s="56" t="s">
        <v>131</v>
      </c>
      <c r="I1286" s="56">
        <v>125</v>
      </c>
      <c r="J1286" s="1">
        <v>42916</v>
      </c>
      <c r="K1286" s="56">
        <v>0</v>
      </c>
      <c r="L1286" s="56">
        <v>1</v>
      </c>
      <c r="M1286" s="56">
        <v>0</v>
      </c>
    </row>
    <row r="1287" spans="1:13" x14ac:dyDescent="0.3">
      <c r="A1287" s="56">
        <v>601361</v>
      </c>
      <c r="B1287" s="56" t="s">
        <v>830</v>
      </c>
      <c r="C1287" s="56" t="s">
        <v>110</v>
      </c>
      <c r="D1287" s="56">
        <v>1</v>
      </c>
      <c r="E1287" s="56" t="s">
        <v>837</v>
      </c>
      <c r="F1287" s="56" t="s">
        <v>112</v>
      </c>
      <c r="G1287" s="56">
        <v>122</v>
      </c>
      <c r="H1287" s="56" t="s">
        <v>128</v>
      </c>
      <c r="I1287" s="56">
        <v>125</v>
      </c>
      <c r="J1287" s="1">
        <v>42369</v>
      </c>
      <c r="K1287" s="56">
        <v>0</v>
      </c>
      <c r="L1287" s="56">
        <v>0</v>
      </c>
      <c r="M1287" s="56">
        <v>0</v>
      </c>
    </row>
    <row r="1288" spans="1:13" x14ac:dyDescent="0.3">
      <c r="A1288" s="56">
        <v>601361</v>
      </c>
      <c r="B1288" s="56" t="s">
        <v>830</v>
      </c>
      <c r="C1288" s="56" t="s">
        <v>110</v>
      </c>
      <c r="D1288" s="56">
        <v>1</v>
      </c>
      <c r="E1288" s="56" t="s">
        <v>837</v>
      </c>
      <c r="F1288" s="56" t="s">
        <v>112</v>
      </c>
      <c r="G1288" s="56">
        <v>123</v>
      </c>
      <c r="H1288" s="56" t="s">
        <v>129</v>
      </c>
      <c r="I1288" s="56">
        <v>125</v>
      </c>
      <c r="J1288" s="1">
        <v>42551</v>
      </c>
      <c r="K1288" s="56">
        <v>0</v>
      </c>
      <c r="L1288" s="56">
        <v>3</v>
      </c>
      <c r="M1288" s="56">
        <v>0</v>
      </c>
    </row>
    <row r="1289" spans="1:13" x14ac:dyDescent="0.3">
      <c r="A1289" s="56">
        <v>601361</v>
      </c>
      <c r="B1289" s="56" t="s">
        <v>830</v>
      </c>
      <c r="C1289" s="56" t="s">
        <v>110</v>
      </c>
      <c r="D1289" s="56">
        <v>1</v>
      </c>
      <c r="E1289" s="56" t="s">
        <v>837</v>
      </c>
      <c r="F1289" s="56" t="s">
        <v>112</v>
      </c>
      <c r="G1289" s="56">
        <v>124</v>
      </c>
      <c r="H1289" s="56" t="s">
        <v>130</v>
      </c>
      <c r="I1289" s="56">
        <v>125</v>
      </c>
      <c r="J1289" s="1">
        <v>42735</v>
      </c>
      <c r="K1289" s="56">
        <v>1</v>
      </c>
      <c r="L1289" s="56">
        <v>2</v>
      </c>
      <c r="M1289" s="56">
        <v>0</v>
      </c>
    </row>
    <row r="1290" spans="1:13" x14ac:dyDescent="0.3">
      <c r="A1290" s="56">
        <v>601361</v>
      </c>
      <c r="B1290" s="56" t="s">
        <v>830</v>
      </c>
      <c r="C1290" s="56" t="s">
        <v>110</v>
      </c>
      <c r="D1290" s="56">
        <v>1</v>
      </c>
      <c r="E1290" s="56" t="s">
        <v>837</v>
      </c>
      <c r="F1290" s="56" t="s">
        <v>112</v>
      </c>
      <c r="G1290" s="56">
        <v>125</v>
      </c>
      <c r="H1290" s="56" t="s">
        <v>131</v>
      </c>
      <c r="I1290" s="56">
        <v>125</v>
      </c>
      <c r="J1290" s="1">
        <v>42916</v>
      </c>
      <c r="K1290" s="56">
        <v>0</v>
      </c>
      <c r="L1290" s="56">
        <v>1</v>
      </c>
      <c r="M1290" s="56">
        <v>0</v>
      </c>
    </row>
    <row r="1291" spans="1:13" x14ac:dyDescent="0.3">
      <c r="A1291" s="56">
        <v>601361</v>
      </c>
      <c r="B1291" s="56" t="s">
        <v>830</v>
      </c>
      <c r="C1291" s="56" t="s">
        <v>188</v>
      </c>
      <c r="D1291" s="56">
        <v>1</v>
      </c>
      <c r="E1291" s="56" t="s">
        <v>837</v>
      </c>
      <c r="F1291" s="56" t="s">
        <v>193</v>
      </c>
      <c r="G1291" s="56">
        <v>123</v>
      </c>
      <c r="H1291" s="56" t="s">
        <v>129</v>
      </c>
      <c r="I1291" s="56">
        <v>125</v>
      </c>
      <c r="J1291" s="1">
        <v>42551</v>
      </c>
      <c r="K1291" s="56">
        <v>0</v>
      </c>
      <c r="L1291" s="56">
        <v>3</v>
      </c>
      <c r="M1291" s="56">
        <v>0</v>
      </c>
    </row>
    <row r="1292" spans="1:13" x14ac:dyDescent="0.3">
      <c r="A1292" s="56">
        <v>601361</v>
      </c>
      <c r="B1292" s="56" t="s">
        <v>830</v>
      </c>
      <c r="C1292" s="56" t="s">
        <v>188</v>
      </c>
      <c r="D1292" s="56">
        <v>1</v>
      </c>
      <c r="E1292" s="56" t="s">
        <v>837</v>
      </c>
      <c r="F1292" s="56" t="s">
        <v>193</v>
      </c>
      <c r="G1292" s="56">
        <v>124</v>
      </c>
      <c r="H1292" s="56" t="s">
        <v>130</v>
      </c>
      <c r="I1292" s="56">
        <v>125</v>
      </c>
      <c r="J1292" s="1">
        <v>42735</v>
      </c>
      <c r="K1292" s="56">
        <v>0</v>
      </c>
      <c r="L1292" s="56">
        <v>3</v>
      </c>
      <c r="M1292" s="56">
        <v>0</v>
      </c>
    </row>
    <row r="1293" spans="1:13" x14ac:dyDescent="0.3">
      <c r="A1293" s="56">
        <v>601361</v>
      </c>
      <c r="B1293" s="56" t="s">
        <v>830</v>
      </c>
      <c r="C1293" s="56" t="s">
        <v>110</v>
      </c>
      <c r="D1293" s="56">
        <v>1</v>
      </c>
      <c r="E1293" s="56" t="s">
        <v>833</v>
      </c>
      <c r="F1293" s="56" t="s">
        <v>262</v>
      </c>
      <c r="G1293" s="56">
        <v>122</v>
      </c>
      <c r="H1293" s="56" t="s">
        <v>128</v>
      </c>
      <c r="I1293" s="56">
        <v>125</v>
      </c>
      <c r="J1293" s="1">
        <v>42369</v>
      </c>
      <c r="K1293" s="56">
        <v>0</v>
      </c>
      <c r="L1293" s="56">
        <v>0</v>
      </c>
      <c r="M1293" s="56">
        <v>112000</v>
      </c>
    </row>
    <row r="1294" spans="1:13" x14ac:dyDescent="0.3">
      <c r="A1294" s="56">
        <v>601361</v>
      </c>
      <c r="B1294" s="56" t="s">
        <v>830</v>
      </c>
      <c r="C1294" s="56" t="s">
        <v>110</v>
      </c>
      <c r="D1294" s="56">
        <v>1</v>
      </c>
      <c r="E1294" s="56" t="s">
        <v>833</v>
      </c>
      <c r="F1294" s="56" t="s">
        <v>262</v>
      </c>
      <c r="G1294" s="56">
        <v>123</v>
      </c>
      <c r="H1294" s="56" t="s">
        <v>129</v>
      </c>
      <c r="I1294" s="56">
        <v>125</v>
      </c>
      <c r="J1294" s="1">
        <v>42551</v>
      </c>
      <c r="K1294" s="56">
        <v>0</v>
      </c>
      <c r="L1294" s="56">
        <v>150000</v>
      </c>
      <c r="M1294" s="56">
        <v>0</v>
      </c>
    </row>
    <row r="1295" spans="1:13" x14ac:dyDescent="0.3">
      <c r="A1295" s="56">
        <v>601361</v>
      </c>
      <c r="B1295" s="56" t="s">
        <v>830</v>
      </c>
      <c r="C1295" s="56" t="s">
        <v>110</v>
      </c>
      <c r="D1295" s="56">
        <v>1</v>
      </c>
      <c r="E1295" s="56" t="s">
        <v>833</v>
      </c>
      <c r="F1295" s="56" t="s">
        <v>262</v>
      </c>
      <c r="G1295" s="56">
        <v>124</v>
      </c>
      <c r="H1295" s="56" t="s">
        <v>130</v>
      </c>
      <c r="I1295" s="56">
        <v>125</v>
      </c>
      <c r="J1295" s="1">
        <v>42735</v>
      </c>
      <c r="K1295" s="56">
        <v>120000</v>
      </c>
      <c r="L1295" s="56">
        <v>200000</v>
      </c>
      <c r="M1295" s="56">
        <v>0</v>
      </c>
    </row>
    <row r="1296" spans="1:13" x14ac:dyDescent="0.3">
      <c r="A1296" s="56">
        <v>601361</v>
      </c>
      <c r="B1296" s="56" t="s">
        <v>830</v>
      </c>
      <c r="C1296" s="56" t="s">
        <v>110</v>
      </c>
      <c r="D1296" s="56">
        <v>1</v>
      </c>
      <c r="E1296" s="56" t="s">
        <v>833</v>
      </c>
      <c r="F1296" s="56" t="s">
        <v>262</v>
      </c>
      <c r="G1296" s="56">
        <v>125</v>
      </c>
      <c r="H1296" s="56" t="s">
        <v>131</v>
      </c>
      <c r="I1296" s="56">
        <v>125</v>
      </c>
      <c r="J1296" s="1">
        <v>42916</v>
      </c>
      <c r="K1296" s="56">
        <v>0</v>
      </c>
      <c r="L1296" s="56">
        <v>250000</v>
      </c>
      <c r="M1296" s="56">
        <v>0</v>
      </c>
    </row>
    <row r="1297" spans="1:13" x14ac:dyDescent="0.3">
      <c r="A1297" s="56">
        <v>601361</v>
      </c>
      <c r="B1297" s="56" t="s">
        <v>830</v>
      </c>
      <c r="C1297" s="56" t="s">
        <v>110</v>
      </c>
      <c r="D1297" s="56">
        <v>1</v>
      </c>
      <c r="E1297" s="56" t="s">
        <v>833</v>
      </c>
      <c r="F1297" s="56" t="s">
        <v>262</v>
      </c>
      <c r="G1297" s="56">
        <v>126</v>
      </c>
      <c r="H1297" s="56" t="s">
        <v>852</v>
      </c>
      <c r="I1297" s="56">
        <v>125</v>
      </c>
      <c r="J1297" s="1">
        <v>43100</v>
      </c>
      <c r="K1297" s="56">
        <v>0</v>
      </c>
      <c r="L1297" s="56">
        <v>350000</v>
      </c>
      <c r="M1297" s="56">
        <v>0</v>
      </c>
    </row>
    <row r="1298" spans="1:13" x14ac:dyDescent="0.3">
      <c r="A1298" s="56">
        <v>601361</v>
      </c>
      <c r="B1298" s="56" t="s">
        <v>830</v>
      </c>
      <c r="C1298" s="56" t="s">
        <v>110</v>
      </c>
      <c r="D1298" s="56">
        <v>1</v>
      </c>
      <c r="E1298" s="56" t="s">
        <v>833</v>
      </c>
      <c r="F1298" s="56" t="s">
        <v>262</v>
      </c>
      <c r="G1298" s="56">
        <v>127</v>
      </c>
      <c r="H1298" s="56" t="s">
        <v>854</v>
      </c>
      <c r="I1298" s="56">
        <v>125</v>
      </c>
      <c r="J1298" s="1">
        <v>43281</v>
      </c>
      <c r="K1298" s="56">
        <v>0</v>
      </c>
      <c r="L1298" s="56">
        <v>450000</v>
      </c>
      <c r="M1298" s="56">
        <v>0</v>
      </c>
    </row>
    <row r="1299" spans="1:13" x14ac:dyDescent="0.3">
      <c r="A1299" s="56">
        <v>601361</v>
      </c>
      <c r="B1299" s="56" t="s">
        <v>830</v>
      </c>
      <c r="C1299" s="56" t="s">
        <v>110</v>
      </c>
      <c r="D1299" s="56">
        <v>1</v>
      </c>
      <c r="E1299" s="56" t="s">
        <v>833</v>
      </c>
      <c r="F1299" s="56" t="s">
        <v>262</v>
      </c>
      <c r="G1299" s="56">
        <v>128</v>
      </c>
      <c r="H1299" s="56" t="s">
        <v>853</v>
      </c>
      <c r="I1299" s="56">
        <v>125</v>
      </c>
      <c r="J1299" s="1">
        <v>43465</v>
      </c>
      <c r="K1299" s="56">
        <v>0</v>
      </c>
      <c r="L1299" s="56">
        <v>600000</v>
      </c>
      <c r="M1299" s="56">
        <v>0</v>
      </c>
    </row>
    <row r="1300" spans="1:13" x14ac:dyDescent="0.3">
      <c r="A1300" s="56">
        <v>601361</v>
      </c>
      <c r="B1300" s="56" t="s">
        <v>830</v>
      </c>
      <c r="C1300" s="56" t="s">
        <v>110</v>
      </c>
      <c r="D1300" s="56">
        <v>1</v>
      </c>
      <c r="E1300" s="56" t="s">
        <v>833</v>
      </c>
      <c r="F1300" s="56" t="s">
        <v>418</v>
      </c>
      <c r="G1300" s="56">
        <v>122</v>
      </c>
      <c r="H1300" s="56" t="s">
        <v>128</v>
      </c>
      <c r="I1300" s="56">
        <v>125</v>
      </c>
      <c r="J1300" s="1">
        <v>42369</v>
      </c>
      <c r="K1300" s="56">
        <v>0</v>
      </c>
      <c r="L1300" s="56">
        <v>0</v>
      </c>
      <c r="M1300" s="56">
        <v>280000</v>
      </c>
    </row>
    <row r="1301" spans="1:13" x14ac:dyDescent="0.3">
      <c r="A1301" s="56">
        <v>601361</v>
      </c>
      <c r="B1301" s="56" t="s">
        <v>830</v>
      </c>
      <c r="C1301" s="56" t="s">
        <v>110</v>
      </c>
      <c r="D1301" s="56">
        <v>1</v>
      </c>
      <c r="E1301" s="56" t="s">
        <v>833</v>
      </c>
      <c r="F1301" s="56" t="s">
        <v>418</v>
      </c>
      <c r="G1301" s="56">
        <v>123</v>
      </c>
      <c r="H1301" s="56" t="s">
        <v>129</v>
      </c>
      <c r="I1301" s="56">
        <v>125</v>
      </c>
      <c r="J1301" s="1">
        <v>42551</v>
      </c>
      <c r="K1301" s="56">
        <v>0</v>
      </c>
      <c r="L1301" s="56">
        <v>50000</v>
      </c>
      <c r="M1301" s="56">
        <v>0</v>
      </c>
    </row>
    <row r="1302" spans="1:13" x14ac:dyDescent="0.3">
      <c r="A1302" s="56">
        <v>601361</v>
      </c>
      <c r="B1302" s="56" t="s">
        <v>830</v>
      </c>
      <c r="C1302" s="56" t="s">
        <v>110</v>
      </c>
      <c r="D1302" s="56">
        <v>1</v>
      </c>
      <c r="E1302" s="56" t="s">
        <v>833</v>
      </c>
      <c r="F1302" s="56" t="s">
        <v>418</v>
      </c>
      <c r="G1302" s="56">
        <v>124</v>
      </c>
      <c r="H1302" s="56" t="s">
        <v>130</v>
      </c>
      <c r="I1302" s="56">
        <v>125</v>
      </c>
      <c r="J1302" s="1">
        <v>42735</v>
      </c>
      <c r="K1302" s="56">
        <v>294970</v>
      </c>
      <c r="L1302" s="56">
        <v>110000</v>
      </c>
      <c r="M1302" s="56">
        <v>0</v>
      </c>
    </row>
    <row r="1303" spans="1:13" x14ac:dyDescent="0.3">
      <c r="A1303" s="56">
        <v>601361</v>
      </c>
      <c r="B1303" s="56" t="s">
        <v>830</v>
      </c>
      <c r="C1303" s="56" t="s">
        <v>110</v>
      </c>
      <c r="D1303" s="56">
        <v>1</v>
      </c>
      <c r="E1303" s="56" t="s">
        <v>833</v>
      </c>
      <c r="F1303" s="56" t="s">
        <v>418</v>
      </c>
      <c r="G1303" s="56">
        <v>125</v>
      </c>
      <c r="H1303" s="56" t="s">
        <v>131</v>
      </c>
      <c r="I1303" s="56">
        <v>125</v>
      </c>
      <c r="J1303" s="1">
        <v>42916</v>
      </c>
      <c r="K1303" s="56">
        <v>0</v>
      </c>
      <c r="L1303" s="56">
        <v>200000</v>
      </c>
      <c r="M1303" s="56">
        <v>0</v>
      </c>
    </row>
    <row r="1304" spans="1:13" x14ac:dyDescent="0.3">
      <c r="A1304" s="56">
        <v>601361</v>
      </c>
      <c r="B1304" s="56" t="s">
        <v>830</v>
      </c>
      <c r="C1304" s="56" t="s">
        <v>110</v>
      </c>
      <c r="D1304" s="56">
        <v>1</v>
      </c>
      <c r="E1304" s="56" t="s">
        <v>833</v>
      </c>
      <c r="F1304" s="56" t="s">
        <v>418</v>
      </c>
      <c r="G1304" s="56">
        <v>126</v>
      </c>
      <c r="H1304" s="56" t="s">
        <v>852</v>
      </c>
      <c r="I1304" s="56">
        <v>125</v>
      </c>
      <c r="J1304" s="1">
        <v>43100</v>
      </c>
      <c r="K1304" s="56">
        <v>0</v>
      </c>
      <c r="L1304" s="56">
        <v>300000</v>
      </c>
      <c r="M1304" s="56">
        <v>0</v>
      </c>
    </row>
    <row r="1305" spans="1:13" x14ac:dyDescent="0.3">
      <c r="A1305" s="56">
        <v>601361</v>
      </c>
      <c r="B1305" s="56" t="s">
        <v>830</v>
      </c>
      <c r="C1305" s="56" t="s">
        <v>110</v>
      </c>
      <c r="D1305" s="56">
        <v>1</v>
      </c>
      <c r="E1305" s="56" t="s">
        <v>833</v>
      </c>
      <c r="F1305" s="56" t="s">
        <v>418</v>
      </c>
      <c r="G1305" s="56">
        <v>127</v>
      </c>
      <c r="H1305" s="56" t="s">
        <v>854</v>
      </c>
      <c r="I1305" s="56">
        <v>125</v>
      </c>
      <c r="J1305" s="1">
        <v>43281</v>
      </c>
      <c r="K1305" s="56">
        <v>0</v>
      </c>
      <c r="L1305" s="56">
        <v>480000</v>
      </c>
      <c r="M1305" s="56">
        <v>0</v>
      </c>
    </row>
    <row r="1306" spans="1:13" x14ac:dyDescent="0.3">
      <c r="A1306" s="56">
        <v>601361</v>
      </c>
      <c r="B1306" s="56" t="s">
        <v>830</v>
      </c>
      <c r="C1306" s="56" t="s">
        <v>110</v>
      </c>
      <c r="D1306" s="56">
        <v>1</v>
      </c>
      <c r="E1306" s="56" t="s">
        <v>833</v>
      </c>
      <c r="F1306" s="56" t="s">
        <v>418</v>
      </c>
      <c r="G1306" s="56">
        <v>128</v>
      </c>
      <c r="H1306" s="56" t="s">
        <v>853</v>
      </c>
      <c r="I1306" s="56">
        <v>125</v>
      </c>
      <c r="J1306" s="1">
        <v>43465</v>
      </c>
      <c r="K1306" s="56">
        <v>0</v>
      </c>
      <c r="L1306" s="56">
        <v>580000</v>
      </c>
      <c r="M1306" s="56">
        <v>0</v>
      </c>
    </row>
    <row r="1307" spans="1:13" x14ac:dyDescent="0.3">
      <c r="A1307" s="56">
        <v>601361</v>
      </c>
      <c r="B1307" s="56" t="s">
        <v>830</v>
      </c>
      <c r="C1307" s="56" t="s">
        <v>188</v>
      </c>
      <c r="D1307" s="56">
        <v>1</v>
      </c>
      <c r="E1307" s="56" t="s">
        <v>833</v>
      </c>
      <c r="F1307" s="56" t="s">
        <v>195</v>
      </c>
      <c r="G1307" s="56">
        <v>123</v>
      </c>
      <c r="H1307" s="56" t="s">
        <v>129</v>
      </c>
      <c r="I1307" s="56">
        <v>125</v>
      </c>
      <c r="J1307" s="1">
        <v>42551</v>
      </c>
      <c r="K1307" s="56">
        <v>0</v>
      </c>
      <c r="L1307" s="56">
        <v>3</v>
      </c>
      <c r="M1307" s="56">
        <v>0</v>
      </c>
    </row>
    <row r="1308" spans="1:13" x14ac:dyDescent="0.3">
      <c r="A1308" s="56">
        <v>601361</v>
      </c>
      <c r="B1308" s="56" t="s">
        <v>830</v>
      </c>
      <c r="C1308" s="56" t="s">
        <v>188</v>
      </c>
      <c r="D1308" s="56">
        <v>1</v>
      </c>
      <c r="E1308" s="56" t="s">
        <v>833</v>
      </c>
      <c r="F1308" s="56" t="s">
        <v>195</v>
      </c>
      <c r="G1308" s="56">
        <v>124</v>
      </c>
      <c r="H1308" s="56" t="s">
        <v>130</v>
      </c>
      <c r="I1308" s="56">
        <v>125</v>
      </c>
      <c r="J1308" s="1">
        <v>42735</v>
      </c>
      <c r="K1308" s="56">
        <v>0</v>
      </c>
      <c r="L1308" s="56">
        <v>2</v>
      </c>
      <c r="M1308" s="56">
        <v>0</v>
      </c>
    </row>
    <row r="1309" spans="1:13" x14ac:dyDescent="0.3">
      <c r="A1309" s="56">
        <v>601361</v>
      </c>
      <c r="B1309" s="56" t="s">
        <v>830</v>
      </c>
      <c r="C1309" s="56" t="s">
        <v>188</v>
      </c>
      <c r="D1309" s="56">
        <v>1</v>
      </c>
      <c r="E1309" s="56" t="s">
        <v>833</v>
      </c>
      <c r="F1309" s="56" t="s">
        <v>238</v>
      </c>
      <c r="G1309" s="56">
        <v>123</v>
      </c>
      <c r="H1309" s="56" t="s">
        <v>129</v>
      </c>
      <c r="I1309" s="56">
        <v>125</v>
      </c>
      <c r="J1309" s="1">
        <v>42551</v>
      </c>
      <c r="K1309" s="56">
        <v>0</v>
      </c>
      <c r="L1309" s="56">
        <v>6</v>
      </c>
      <c r="M1309" s="56">
        <v>0</v>
      </c>
    </row>
    <row r="1310" spans="1:13" x14ac:dyDescent="0.3">
      <c r="A1310" s="56">
        <v>601361</v>
      </c>
      <c r="B1310" s="56" t="s">
        <v>830</v>
      </c>
      <c r="C1310" s="56" t="s">
        <v>188</v>
      </c>
      <c r="D1310" s="56">
        <v>1</v>
      </c>
      <c r="E1310" s="56" t="s">
        <v>833</v>
      </c>
      <c r="F1310" s="56" t="s">
        <v>238</v>
      </c>
      <c r="G1310" s="56">
        <v>124</v>
      </c>
      <c r="H1310" s="56" t="s">
        <v>130</v>
      </c>
      <c r="I1310" s="56">
        <v>125</v>
      </c>
      <c r="J1310" s="1">
        <v>42735</v>
      </c>
      <c r="K1310" s="56">
        <v>0</v>
      </c>
      <c r="L1310" s="56">
        <v>6</v>
      </c>
      <c r="M1310" s="56">
        <v>0</v>
      </c>
    </row>
    <row r="1311" spans="1:13" x14ac:dyDescent="0.3">
      <c r="A1311" s="56">
        <v>601361</v>
      </c>
      <c r="B1311" s="56" t="s">
        <v>830</v>
      </c>
      <c r="C1311" s="56" t="s">
        <v>188</v>
      </c>
      <c r="D1311" s="56">
        <v>1</v>
      </c>
      <c r="E1311" s="56" t="s">
        <v>833</v>
      </c>
      <c r="F1311" s="56" t="s">
        <v>238</v>
      </c>
      <c r="G1311" s="56">
        <v>125</v>
      </c>
      <c r="H1311" s="56" t="s">
        <v>131</v>
      </c>
      <c r="I1311" s="56">
        <v>125</v>
      </c>
      <c r="J1311" s="1">
        <v>42916</v>
      </c>
      <c r="K1311" s="56">
        <v>0</v>
      </c>
      <c r="L1311" s="56">
        <v>6</v>
      </c>
      <c r="M1311" s="56">
        <v>0</v>
      </c>
    </row>
    <row r="1312" spans="1:13" x14ac:dyDescent="0.3">
      <c r="A1312" s="56">
        <v>601361</v>
      </c>
      <c r="B1312" s="56" t="s">
        <v>830</v>
      </c>
      <c r="C1312" s="56" t="s">
        <v>110</v>
      </c>
      <c r="D1312" s="56">
        <v>1</v>
      </c>
      <c r="E1312" s="56" t="s">
        <v>833</v>
      </c>
      <c r="F1312" s="56" t="s">
        <v>705</v>
      </c>
      <c r="G1312" s="56">
        <v>122</v>
      </c>
      <c r="H1312" s="56" t="s">
        <v>128</v>
      </c>
      <c r="I1312" s="56">
        <v>125</v>
      </c>
      <c r="J1312" s="1">
        <v>42369</v>
      </c>
      <c r="K1312" s="56">
        <v>0</v>
      </c>
      <c r="L1312" s="56">
        <v>0</v>
      </c>
      <c r="M1312" s="56">
        <v>3500000</v>
      </c>
    </row>
    <row r="1313" spans="1:13" x14ac:dyDescent="0.3">
      <c r="A1313" s="56">
        <v>601361</v>
      </c>
      <c r="B1313" s="56" t="s">
        <v>830</v>
      </c>
      <c r="C1313" s="56" t="s">
        <v>110</v>
      </c>
      <c r="D1313" s="56">
        <v>1</v>
      </c>
      <c r="E1313" s="56" t="s">
        <v>833</v>
      </c>
      <c r="F1313" s="56" t="s">
        <v>705</v>
      </c>
      <c r="G1313" s="56">
        <v>123</v>
      </c>
      <c r="H1313" s="56" t="s">
        <v>129</v>
      </c>
      <c r="I1313" s="56">
        <v>125</v>
      </c>
      <c r="J1313" s="1">
        <v>42551</v>
      </c>
      <c r="K1313" s="56">
        <v>0</v>
      </c>
      <c r="L1313" s="56">
        <v>3700000</v>
      </c>
      <c r="M1313" s="56">
        <v>0</v>
      </c>
    </row>
    <row r="1314" spans="1:13" x14ac:dyDescent="0.3">
      <c r="A1314" s="56">
        <v>601361</v>
      </c>
      <c r="B1314" s="56" t="s">
        <v>830</v>
      </c>
      <c r="C1314" s="56" t="s">
        <v>110</v>
      </c>
      <c r="D1314" s="56">
        <v>1</v>
      </c>
      <c r="E1314" s="56" t="s">
        <v>833</v>
      </c>
      <c r="F1314" s="56" t="s">
        <v>705</v>
      </c>
      <c r="G1314" s="56">
        <v>124</v>
      </c>
      <c r="H1314" s="56" t="s">
        <v>130</v>
      </c>
      <c r="I1314" s="56">
        <v>125</v>
      </c>
      <c r="J1314" s="1">
        <v>42735</v>
      </c>
      <c r="K1314" s="56">
        <v>3462413</v>
      </c>
      <c r="L1314" s="56">
        <v>4000000</v>
      </c>
      <c r="M1314" s="56">
        <v>0</v>
      </c>
    </row>
    <row r="1315" spans="1:13" x14ac:dyDescent="0.3">
      <c r="A1315" s="56">
        <v>601361</v>
      </c>
      <c r="B1315" s="56" t="s">
        <v>830</v>
      </c>
      <c r="C1315" s="56" t="s">
        <v>110</v>
      </c>
      <c r="D1315" s="56">
        <v>1</v>
      </c>
      <c r="E1315" s="56" t="s">
        <v>833</v>
      </c>
      <c r="F1315" s="56" t="s">
        <v>705</v>
      </c>
      <c r="G1315" s="56">
        <v>125</v>
      </c>
      <c r="H1315" s="56" t="s">
        <v>131</v>
      </c>
      <c r="I1315" s="56">
        <v>125</v>
      </c>
      <c r="J1315" s="1">
        <v>42916</v>
      </c>
      <c r="K1315" s="56">
        <v>0</v>
      </c>
      <c r="L1315" s="56">
        <v>4500000</v>
      </c>
      <c r="M1315" s="56">
        <v>0</v>
      </c>
    </row>
    <row r="1316" spans="1:13" x14ac:dyDescent="0.3">
      <c r="A1316" s="56">
        <v>601361</v>
      </c>
      <c r="B1316" s="56" t="s">
        <v>830</v>
      </c>
      <c r="C1316" s="56" t="s">
        <v>110</v>
      </c>
      <c r="D1316" s="56">
        <v>1</v>
      </c>
      <c r="E1316" s="56" t="s">
        <v>833</v>
      </c>
      <c r="F1316" s="56" t="s">
        <v>705</v>
      </c>
      <c r="G1316" s="56">
        <v>126</v>
      </c>
      <c r="H1316" s="56" t="s">
        <v>852</v>
      </c>
      <c r="I1316" s="56">
        <v>125</v>
      </c>
      <c r="J1316" s="1">
        <v>43100</v>
      </c>
      <c r="K1316" s="56">
        <v>0</v>
      </c>
      <c r="L1316" s="56">
        <v>6000000</v>
      </c>
      <c r="M1316" s="56">
        <v>0</v>
      </c>
    </row>
    <row r="1317" spans="1:13" x14ac:dyDescent="0.3">
      <c r="A1317" s="56">
        <v>601361</v>
      </c>
      <c r="B1317" s="56" t="s">
        <v>830</v>
      </c>
      <c r="C1317" s="56" t="s">
        <v>110</v>
      </c>
      <c r="D1317" s="56">
        <v>1</v>
      </c>
      <c r="E1317" s="56" t="s">
        <v>833</v>
      </c>
      <c r="F1317" s="56" t="s">
        <v>705</v>
      </c>
      <c r="G1317" s="56">
        <v>127</v>
      </c>
      <c r="H1317" s="56" t="s">
        <v>854</v>
      </c>
      <c r="I1317" s="56">
        <v>125</v>
      </c>
      <c r="J1317" s="1">
        <v>43281</v>
      </c>
      <c r="K1317" s="56">
        <v>0</v>
      </c>
      <c r="L1317" s="56">
        <v>6500000</v>
      </c>
      <c r="M1317" s="56">
        <v>0</v>
      </c>
    </row>
    <row r="1318" spans="1:13" x14ac:dyDescent="0.3">
      <c r="A1318" s="56">
        <v>601361</v>
      </c>
      <c r="B1318" s="56" t="s">
        <v>830</v>
      </c>
      <c r="C1318" s="56" t="s">
        <v>110</v>
      </c>
      <c r="D1318" s="56">
        <v>1</v>
      </c>
      <c r="E1318" s="56" t="s">
        <v>833</v>
      </c>
      <c r="F1318" s="56" t="s">
        <v>705</v>
      </c>
      <c r="G1318" s="56">
        <v>128</v>
      </c>
      <c r="H1318" s="56" t="s">
        <v>853</v>
      </c>
      <c r="I1318" s="56">
        <v>125</v>
      </c>
      <c r="J1318" s="1">
        <v>43465</v>
      </c>
      <c r="K1318" s="56">
        <v>0</v>
      </c>
      <c r="L1318" s="56">
        <v>7000000</v>
      </c>
      <c r="M1318" s="56">
        <v>0</v>
      </c>
    </row>
    <row r="1319" spans="1:13" x14ac:dyDescent="0.3">
      <c r="A1319" s="56">
        <v>601361</v>
      </c>
      <c r="B1319" s="56" t="s">
        <v>830</v>
      </c>
      <c r="C1319" s="56" t="s">
        <v>188</v>
      </c>
      <c r="D1319" s="56">
        <v>1</v>
      </c>
      <c r="E1319" s="56" t="s">
        <v>835</v>
      </c>
      <c r="F1319" s="56" t="s">
        <v>195</v>
      </c>
      <c r="G1319" s="56">
        <v>123</v>
      </c>
      <c r="H1319" s="56" t="s">
        <v>129</v>
      </c>
      <c r="I1319" s="56">
        <v>125</v>
      </c>
      <c r="J1319" s="1">
        <v>42551</v>
      </c>
      <c r="K1319" s="56">
        <v>0</v>
      </c>
      <c r="L1319" s="56">
        <v>3</v>
      </c>
      <c r="M1319" s="56">
        <v>0</v>
      </c>
    </row>
    <row r="1320" spans="1:13" x14ac:dyDescent="0.3">
      <c r="A1320" s="56">
        <v>601361</v>
      </c>
      <c r="B1320" s="56" t="s">
        <v>830</v>
      </c>
      <c r="C1320" s="56" t="s">
        <v>188</v>
      </c>
      <c r="D1320" s="56">
        <v>1</v>
      </c>
      <c r="E1320" s="56" t="s">
        <v>835</v>
      </c>
      <c r="F1320" s="56" t="s">
        <v>195</v>
      </c>
      <c r="G1320" s="56">
        <v>124</v>
      </c>
      <c r="H1320" s="56" t="s">
        <v>130</v>
      </c>
      <c r="I1320" s="56">
        <v>125</v>
      </c>
      <c r="J1320" s="1">
        <v>42735</v>
      </c>
      <c r="K1320" s="56">
        <v>0</v>
      </c>
      <c r="L1320" s="56">
        <v>2</v>
      </c>
      <c r="M1320" s="56">
        <v>0</v>
      </c>
    </row>
    <row r="1321" spans="1:13" x14ac:dyDescent="0.3">
      <c r="A1321" s="56">
        <v>601361</v>
      </c>
      <c r="B1321" s="56" t="s">
        <v>830</v>
      </c>
      <c r="C1321" s="56" t="s">
        <v>110</v>
      </c>
      <c r="D1321" s="56">
        <v>1</v>
      </c>
      <c r="E1321" s="56" t="s">
        <v>835</v>
      </c>
      <c r="F1321" s="56" t="s">
        <v>836</v>
      </c>
      <c r="G1321" s="56">
        <v>122</v>
      </c>
      <c r="H1321" s="56" t="s">
        <v>128</v>
      </c>
      <c r="I1321" s="56">
        <v>125</v>
      </c>
      <c r="J1321" s="1">
        <v>42369</v>
      </c>
      <c r="K1321" s="56">
        <v>0</v>
      </c>
      <c r="L1321" s="56">
        <v>0</v>
      </c>
      <c r="M1321" s="56">
        <v>0</v>
      </c>
    </row>
    <row r="1322" spans="1:13" x14ac:dyDescent="0.3">
      <c r="A1322" s="56">
        <v>601361</v>
      </c>
      <c r="B1322" s="56" t="s">
        <v>830</v>
      </c>
      <c r="C1322" s="56" t="s">
        <v>110</v>
      </c>
      <c r="D1322" s="56">
        <v>1</v>
      </c>
      <c r="E1322" s="56" t="s">
        <v>835</v>
      </c>
      <c r="F1322" s="56" t="s">
        <v>836</v>
      </c>
      <c r="G1322" s="56">
        <v>123</v>
      </c>
      <c r="H1322" s="56" t="s">
        <v>129</v>
      </c>
      <c r="I1322" s="56">
        <v>125</v>
      </c>
      <c r="J1322" s="1">
        <v>42551</v>
      </c>
      <c r="K1322" s="56">
        <v>0</v>
      </c>
      <c r="L1322" s="56">
        <v>2</v>
      </c>
      <c r="M1322" s="56">
        <v>0</v>
      </c>
    </row>
    <row r="1323" spans="1:13" x14ac:dyDescent="0.3">
      <c r="A1323" s="56">
        <v>601361</v>
      </c>
      <c r="B1323" s="56" t="s">
        <v>830</v>
      </c>
      <c r="C1323" s="56" t="s">
        <v>110</v>
      </c>
      <c r="D1323" s="56">
        <v>1</v>
      </c>
      <c r="E1323" s="56" t="s">
        <v>835</v>
      </c>
      <c r="F1323" s="56" t="s">
        <v>836</v>
      </c>
      <c r="G1323" s="56">
        <v>124</v>
      </c>
      <c r="H1323" s="56" t="s">
        <v>130</v>
      </c>
      <c r="I1323" s="56">
        <v>125</v>
      </c>
      <c r="J1323" s="1">
        <v>42735</v>
      </c>
      <c r="K1323" s="56">
        <v>0</v>
      </c>
      <c r="L1323" s="56">
        <v>3</v>
      </c>
      <c r="M1323" s="56">
        <v>0</v>
      </c>
    </row>
    <row r="1324" spans="1:13" x14ac:dyDescent="0.3">
      <c r="A1324" s="56">
        <v>601361</v>
      </c>
      <c r="B1324" s="56" t="s">
        <v>830</v>
      </c>
      <c r="C1324" s="56" t="s">
        <v>188</v>
      </c>
      <c r="D1324" s="56">
        <v>1</v>
      </c>
      <c r="E1324" s="56" t="s">
        <v>835</v>
      </c>
      <c r="F1324" s="56" t="s">
        <v>238</v>
      </c>
      <c r="G1324" s="56">
        <v>123</v>
      </c>
      <c r="H1324" s="56" t="s">
        <v>129</v>
      </c>
      <c r="I1324" s="56">
        <v>125</v>
      </c>
      <c r="J1324" s="1">
        <v>42551</v>
      </c>
      <c r="K1324" s="56">
        <v>0</v>
      </c>
      <c r="L1324" s="56">
        <v>2</v>
      </c>
      <c r="M1324" s="56">
        <v>0</v>
      </c>
    </row>
    <row r="1325" spans="1:13" x14ac:dyDescent="0.3">
      <c r="A1325" s="56">
        <v>601361</v>
      </c>
      <c r="B1325" s="56" t="s">
        <v>830</v>
      </c>
      <c r="C1325" s="56" t="s">
        <v>188</v>
      </c>
      <c r="D1325" s="56">
        <v>1</v>
      </c>
      <c r="E1325" s="56" t="s">
        <v>835</v>
      </c>
      <c r="F1325" s="56" t="s">
        <v>238</v>
      </c>
      <c r="G1325" s="56">
        <v>124</v>
      </c>
      <c r="H1325" s="56" t="s">
        <v>130</v>
      </c>
      <c r="I1325" s="56">
        <v>125</v>
      </c>
      <c r="J1325" s="1">
        <v>42735</v>
      </c>
      <c r="K1325" s="56">
        <v>0</v>
      </c>
      <c r="L1325" s="56">
        <v>0</v>
      </c>
      <c r="M1325" s="56">
        <v>0</v>
      </c>
    </row>
    <row r="1326" spans="1:13" x14ac:dyDescent="0.3">
      <c r="A1326" s="56">
        <v>601361</v>
      </c>
      <c r="B1326" s="56" t="s">
        <v>830</v>
      </c>
      <c r="C1326" s="56" t="s">
        <v>188</v>
      </c>
      <c r="D1326" s="56">
        <v>1</v>
      </c>
      <c r="E1326" s="56" t="s">
        <v>835</v>
      </c>
      <c r="F1326" s="56" t="s">
        <v>193</v>
      </c>
      <c r="G1326" s="56">
        <v>123</v>
      </c>
      <c r="H1326" s="56" t="s">
        <v>129</v>
      </c>
      <c r="I1326" s="56">
        <v>125</v>
      </c>
      <c r="J1326" s="1">
        <v>42551</v>
      </c>
      <c r="K1326" s="56">
        <v>0</v>
      </c>
      <c r="L1326" s="56">
        <v>2</v>
      </c>
      <c r="M1326" s="56">
        <v>0</v>
      </c>
    </row>
    <row r="1327" spans="1:13" x14ac:dyDescent="0.3">
      <c r="A1327" s="56">
        <v>601361</v>
      </c>
      <c r="B1327" s="56" t="s">
        <v>830</v>
      </c>
      <c r="C1327" s="56" t="s">
        <v>188</v>
      </c>
      <c r="D1327" s="56">
        <v>1</v>
      </c>
      <c r="E1327" s="56" t="s">
        <v>835</v>
      </c>
      <c r="F1327" s="56" t="s">
        <v>193</v>
      </c>
      <c r="G1327" s="56">
        <v>124</v>
      </c>
      <c r="H1327" s="56" t="s">
        <v>130</v>
      </c>
      <c r="I1327" s="56">
        <v>125</v>
      </c>
      <c r="J1327" s="1">
        <v>42735</v>
      </c>
      <c r="K1327" s="56">
        <v>0</v>
      </c>
      <c r="L1327" s="56">
        <v>1</v>
      </c>
      <c r="M1327" s="56">
        <v>0</v>
      </c>
    </row>
    <row r="1328" spans="1:13" x14ac:dyDescent="0.3">
      <c r="A1328" s="56">
        <v>601361</v>
      </c>
      <c r="B1328" s="56" t="s">
        <v>830</v>
      </c>
      <c r="C1328" s="56" t="s">
        <v>105</v>
      </c>
      <c r="D1328" s="56">
        <v>1</v>
      </c>
      <c r="E1328" s="56" t="s">
        <v>194</v>
      </c>
      <c r="F1328" s="56" t="s">
        <v>691</v>
      </c>
      <c r="G1328" s="56">
        <v>122</v>
      </c>
      <c r="H1328" s="56" t="s">
        <v>128</v>
      </c>
      <c r="I1328" s="56">
        <v>125</v>
      </c>
      <c r="J1328" s="1">
        <v>42369</v>
      </c>
      <c r="K1328" s="56">
        <v>0</v>
      </c>
      <c r="L1328" s="56">
        <v>0</v>
      </c>
      <c r="M1328" s="56">
        <v>110000</v>
      </c>
    </row>
    <row r="1329" spans="1:13" x14ac:dyDescent="0.3">
      <c r="A1329" s="56">
        <v>601361</v>
      </c>
      <c r="B1329" s="56" t="s">
        <v>830</v>
      </c>
      <c r="C1329" s="56" t="s">
        <v>105</v>
      </c>
      <c r="D1329" s="56">
        <v>1</v>
      </c>
      <c r="E1329" s="56" t="s">
        <v>194</v>
      </c>
      <c r="F1329" s="56" t="s">
        <v>691</v>
      </c>
      <c r="G1329" s="56">
        <v>123</v>
      </c>
      <c r="H1329" s="56" t="s">
        <v>129</v>
      </c>
      <c r="I1329" s="56">
        <v>125</v>
      </c>
      <c r="J1329" s="1">
        <v>42551</v>
      </c>
      <c r="K1329" s="56">
        <v>0</v>
      </c>
      <c r="L1329" s="56">
        <v>27500</v>
      </c>
      <c r="M1329" s="56">
        <v>0</v>
      </c>
    </row>
    <row r="1330" spans="1:13" x14ac:dyDescent="0.3">
      <c r="A1330" s="56">
        <v>601361</v>
      </c>
      <c r="B1330" s="56" t="s">
        <v>830</v>
      </c>
      <c r="C1330" s="56" t="s">
        <v>105</v>
      </c>
      <c r="D1330" s="56">
        <v>1</v>
      </c>
      <c r="E1330" s="56" t="s">
        <v>194</v>
      </c>
      <c r="F1330" s="56" t="s">
        <v>691</v>
      </c>
      <c r="G1330" s="56">
        <v>124</v>
      </c>
      <c r="H1330" s="56" t="s">
        <v>130</v>
      </c>
      <c r="I1330" s="56">
        <v>125</v>
      </c>
      <c r="J1330" s="1">
        <v>42735</v>
      </c>
      <c r="K1330" s="56">
        <v>72349</v>
      </c>
      <c r="L1330" s="56">
        <v>27500</v>
      </c>
      <c r="M1330" s="56">
        <v>0</v>
      </c>
    </row>
    <row r="1331" spans="1:13" x14ac:dyDescent="0.3">
      <c r="A1331" s="56">
        <v>601361</v>
      </c>
      <c r="B1331" s="56" t="s">
        <v>830</v>
      </c>
      <c r="C1331" s="56" t="s">
        <v>105</v>
      </c>
      <c r="D1331" s="56">
        <v>1</v>
      </c>
      <c r="E1331" s="56" t="s">
        <v>194</v>
      </c>
      <c r="F1331" s="56" t="s">
        <v>691</v>
      </c>
      <c r="G1331" s="56">
        <v>125</v>
      </c>
      <c r="H1331" s="56" t="s">
        <v>131</v>
      </c>
      <c r="I1331" s="56">
        <v>125</v>
      </c>
      <c r="J1331" s="1">
        <v>42916</v>
      </c>
      <c r="K1331" s="56">
        <v>0</v>
      </c>
      <c r="L1331" s="56">
        <v>30000</v>
      </c>
      <c r="M1331" s="56">
        <v>0</v>
      </c>
    </row>
    <row r="1332" spans="1:13" x14ac:dyDescent="0.3">
      <c r="A1332" s="56">
        <v>601361</v>
      </c>
      <c r="B1332" s="56" t="s">
        <v>830</v>
      </c>
      <c r="C1332" s="56" t="s">
        <v>105</v>
      </c>
      <c r="D1332" s="56">
        <v>1</v>
      </c>
      <c r="E1332" s="56" t="s">
        <v>194</v>
      </c>
      <c r="F1332" s="56" t="s">
        <v>691</v>
      </c>
      <c r="G1332" s="56">
        <v>126</v>
      </c>
      <c r="H1332" s="56" t="s">
        <v>852</v>
      </c>
      <c r="I1332" s="56">
        <v>125</v>
      </c>
      <c r="J1332" s="1">
        <v>43100</v>
      </c>
      <c r="K1332" s="56">
        <v>0</v>
      </c>
      <c r="L1332" s="56">
        <v>40000</v>
      </c>
      <c r="M1332" s="56">
        <v>0</v>
      </c>
    </row>
    <row r="1333" spans="1:13" x14ac:dyDescent="0.3">
      <c r="A1333" s="56">
        <v>601361</v>
      </c>
      <c r="B1333" s="56" t="s">
        <v>830</v>
      </c>
      <c r="C1333" s="56" t="s">
        <v>105</v>
      </c>
      <c r="D1333" s="56">
        <v>1</v>
      </c>
      <c r="E1333" s="56" t="s">
        <v>194</v>
      </c>
      <c r="F1333" s="56" t="s">
        <v>691</v>
      </c>
      <c r="G1333" s="56">
        <v>127</v>
      </c>
      <c r="H1333" s="56" t="s">
        <v>854</v>
      </c>
      <c r="I1333" s="56">
        <v>125</v>
      </c>
      <c r="J1333" s="1">
        <v>43281</v>
      </c>
      <c r="K1333" s="56">
        <v>0</v>
      </c>
      <c r="L1333" s="56">
        <v>50000</v>
      </c>
      <c r="M1333" s="56">
        <v>0</v>
      </c>
    </row>
    <row r="1334" spans="1:13" x14ac:dyDescent="0.3">
      <c r="A1334" s="56">
        <v>601361</v>
      </c>
      <c r="B1334" s="56" t="s">
        <v>830</v>
      </c>
      <c r="C1334" s="56" t="s">
        <v>105</v>
      </c>
      <c r="D1334" s="56">
        <v>1</v>
      </c>
      <c r="E1334" s="56" t="s">
        <v>194</v>
      </c>
      <c r="F1334" s="56" t="s">
        <v>691</v>
      </c>
      <c r="G1334" s="56">
        <v>128</v>
      </c>
      <c r="H1334" s="56" t="s">
        <v>853</v>
      </c>
      <c r="I1334" s="56">
        <v>125</v>
      </c>
      <c r="J1334" s="1">
        <v>43465</v>
      </c>
      <c r="K1334" s="56">
        <v>0</v>
      </c>
      <c r="L1334" s="56">
        <v>80000</v>
      </c>
      <c r="M1334" s="56">
        <v>0</v>
      </c>
    </row>
    <row r="1335" spans="1:13" x14ac:dyDescent="0.3">
      <c r="A1335" s="56">
        <v>601361</v>
      </c>
      <c r="B1335" s="56" t="s">
        <v>830</v>
      </c>
      <c r="C1335" s="56" t="s">
        <v>105</v>
      </c>
      <c r="D1335" s="56">
        <v>1</v>
      </c>
      <c r="E1335" s="56" t="s">
        <v>194</v>
      </c>
      <c r="F1335" s="56" t="s">
        <v>760</v>
      </c>
      <c r="G1335" s="56">
        <v>123</v>
      </c>
      <c r="H1335" s="56" t="s">
        <v>129</v>
      </c>
      <c r="I1335" s="56">
        <v>125</v>
      </c>
      <c r="J1335" s="1">
        <v>42429</v>
      </c>
      <c r="K1335" s="56">
        <v>0</v>
      </c>
      <c r="L1335" s="56">
        <v>0</v>
      </c>
      <c r="M1335" s="56">
        <v>117849</v>
      </c>
    </row>
    <row r="1336" spans="1:13" x14ac:dyDescent="0.3">
      <c r="A1336" s="56">
        <v>601361</v>
      </c>
      <c r="B1336" s="56" t="s">
        <v>830</v>
      </c>
      <c r="C1336" s="56" t="s">
        <v>105</v>
      </c>
      <c r="D1336" s="56">
        <v>1</v>
      </c>
      <c r="E1336" s="56" t="s">
        <v>194</v>
      </c>
      <c r="F1336" s="56" t="s">
        <v>760</v>
      </c>
      <c r="G1336" s="56">
        <v>124</v>
      </c>
      <c r="H1336" s="56" t="s">
        <v>130</v>
      </c>
      <c r="I1336" s="56">
        <v>125</v>
      </c>
      <c r="J1336" s="1">
        <v>42735</v>
      </c>
      <c r="K1336" s="56">
        <v>220345.89</v>
      </c>
      <c r="L1336" s="56">
        <v>200000</v>
      </c>
      <c r="M1336" s="56">
        <v>0</v>
      </c>
    </row>
    <row r="1337" spans="1:13" x14ac:dyDescent="0.3">
      <c r="A1337" s="56">
        <v>601361</v>
      </c>
      <c r="B1337" s="56" t="s">
        <v>830</v>
      </c>
      <c r="C1337" s="56" t="s">
        <v>105</v>
      </c>
      <c r="D1337" s="56">
        <v>1</v>
      </c>
      <c r="E1337" s="56" t="s">
        <v>194</v>
      </c>
      <c r="F1337" s="56" t="s">
        <v>760</v>
      </c>
      <c r="G1337" s="56">
        <v>125</v>
      </c>
      <c r="H1337" s="56" t="s">
        <v>131</v>
      </c>
      <c r="I1337" s="56">
        <v>125</v>
      </c>
      <c r="J1337" s="1">
        <v>42916</v>
      </c>
      <c r="K1337" s="56">
        <v>0</v>
      </c>
      <c r="L1337" s="56">
        <v>250000</v>
      </c>
      <c r="M1337" s="56">
        <v>0</v>
      </c>
    </row>
    <row r="1338" spans="1:13" x14ac:dyDescent="0.3">
      <c r="A1338" s="56">
        <v>601361</v>
      </c>
      <c r="B1338" s="56" t="s">
        <v>830</v>
      </c>
      <c r="C1338" s="56" t="s">
        <v>105</v>
      </c>
      <c r="D1338" s="56">
        <v>1</v>
      </c>
      <c r="E1338" s="56" t="s">
        <v>194</v>
      </c>
      <c r="F1338" s="56" t="s">
        <v>760</v>
      </c>
      <c r="G1338" s="56">
        <v>126</v>
      </c>
      <c r="H1338" s="56" t="s">
        <v>852</v>
      </c>
      <c r="I1338" s="56">
        <v>125</v>
      </c>
      <c r="J1338" s="1">
        <v>43100</v>
      </c>
      <c r="K1338" s="56">
        <v>0</v>
      </c>
      <c r="L1338" s="56">
        <v>300000</v>
      </c>
      <c r="M1338" s="56">
        <v>0</v>
      </c>
    </row>
    <row r="1339" spans="1:13" x14ac:dyDescent="0.3">
      <c r="A1339" s="56">
        <v>601361</v>
      </c>
      <c r="B1339" s="56" t="s">
        <v>830</v>
      </c>
      <c r="C1339" s="56" t="s">
        <v>105</v>
      </c>
      <c r="D1339" s="56">
        <v>1</v>
      </c>
      <c r="E1339" s="56" t="s">
        <v>194</v>
      </c>
      <c r="F1339" s="56" t="s">
        <v>760</v>
      </c>
      <c r="G1339" s="56">
        <v>127</v>
      </c>
      <c r="H1339" s="56" t="s">
        <v>854</v>
      </c>
      <c r="I1339" s="56">
        <v>125</v>
      </c>
      <c r="J1339" s="1">
        <v>43281</v>
      </c>
      <c r="K1339" s="56">
        <v>0</v>
      </c>
      <c r="L1339" s="56">
        <v>320000</v>
      </c>
      <c r="M1339" s="56">
        <v>0</v>
      </c>
    </row>
    <row r="1340" spans="1:13" x14ac:dyDescent="0.3">
      <c r="A1340" s="56">
        <v>601361</v>
      </c>
      <c r="B1340" s="56" t="s">
        <v>830</v>
      </c>
      <c r="C1340" s="56" t="s">
        <v>105</v>
      </c>
      <c r="D1340" s="56">
        <v>1</v>
      </c>
      <c r="E1340" s="56" t="s">
        <v>194</v>
      </c>
      <c r="F1340" s="56" t="s">
        <v>760</v>
      </c>
      <c r="G1340" s="56">
        <v>128</v>
      </c>
      <c r="H1340" s="56" t="s">
        <v>853</v>
      </c>
      <c r="I1340" s="56">
        <v>125</v>
      </c>
      <c r="J1340" s="1">
        <v>43465</v>
      </c>
      <c r="K1340" s="56">
        <v>0</v>
      </c>
      <c r="L1340" s="56">
        <v>350000</v>
      </c>
      <c r="M1340" s="56">
        <v>0</v>
      </c>
    </row>
    <row r="1341" spans="1:13" x14ac:dyDescent="0.3">
      <c r="A1341" s="56">
        <v>601361</v>
      </c>
      <c r="B1341" s="56" t="s">
        <v>830</v>
      </c>
      <c r="C1341" s="56" t="s">
        <v>188</v>
      </c>
      <c r="D1341" s="56">
        <v>1</v>
      </c>
      <c r="E1341" s="56" t="s">
        <v>838</v>
      </c>
      <c r="F1341" s="56" t="s">
        <v>351</v>
      </c>
      <c r="G1341" s="56">
        <v>123</v>
      </c>
      <c r="H1341" s="56" t="s">
        <v>129</v>
      </c>
      <c r="I1341" s="56">
        <v>125</v>
      </c>
      <c r="J1341" s="1">
        <v>42551</v>
      </c>
      <c r="K1341" s="56">
        <v>0</v>
      </c>
      <c r="L1341" s="56">
        <v>1</v>
      </c>
      <c r="M1341" s="56">
        <v>0</v>
      </c>
    </row>
    <row r="1342" spans="1:13" x14ac:dyDescent="0.3">
      <c r="A1342" s="56">
        <v>601361</v>
      </c>
      <c r="B1342" s="56" t="s">
        <v>830</v>
      </c>
      <c r="C1342" s="56" t="s">
        <v>188</v>
      </c>
      <c r="D1342" s="56">
        <v>1</v>
      </c>
      <c r="E1342" s="56" t="s">
        <v>838</v>
      </c>
      <c r="F1342" s="56" t="s">
        <v>351</v>
      </c>
      <c r="G1342" s="56">
        <v>124</v>
      </c>
      <c r="H1342" s="56" t="s">
        <v>130</v>
      </c>
      <c r="I1342" s="56">
        <v>125</v>
      </c>
      <c r="J1342" s="1">
        <v>42735</v>
      </c>
      <c r="K1342" s="56">
        <v>1</v>
      </c>
      <c r="L1342" s="56">
        <v>0</v>
      </c>
      <c r="M1342" s="56">
        <v>0</v>
      </c>
    </row>
    <row r="1343" spans="1:13" x14ac:dyDescent="0.3">
      <c r="A1343" s="56">
        <v>601361</v>
      </c>
      <c r="B1343" s="56" t="s">
        <v>830</v>
      </c>
      <c r="C1343" s="56" t="s">
        <v>110</v>
      </c>
      <c r="D1343" s="56">
        <v>1</v>
      </c>
      <c r="E1343" s="56" t="s">
        <v>838</v>
      </c>
      <c r="F1343" s="56" t="s">
        <v>111</v>
      </c>
      <c r="G1343" s="56">
        <v>122</v>
      </c>
      <c r="H1343" s="56" t="s">
        <v>128</v>
      </c>
      <c r="I1343" s="56">
        <v>125</v>
      </c>
      <c r="J1343" s="1">
        <v>42369</v>
      </c>
      <c r="K1343" s="56">
        <v>0</v>
      </c>
      <c r="L1343" s="56">
        <v>0</v>
      </c>
      <c r="M1343" s="56">
        <v>0</v>
      </c>
    </row>
    <row r="1344" spans="1:13" x14ac:dyDescent="0.3">
      <c r="A1344" s="56">
        <v>601361</v>
      </c>
      <c r="B1344" s="56" t="s">
        <v>830</v>
      </c>
      <c r="C1344" s="56" t="s">
        <v>110</v>
      </c>
      <c r="D1344" s="56">
        <v>1</v>
      </c>
      <c r="E1344" s="56" t="s">
        <v>838</v>
      </c>
      <c r="F1344" s="56" t="s">
        <v>111</v>
      </c>
      <c r="G1344" s="56">
        <v>123</v>
      </c>
      <c r="H1344" s="56" t="s">
        <v>129</v>
      </c>
      <c r="I1344" s="56">
        <v>125</v>
      </c>
      <c r="J1344" s="1">
        <v>42551</v>
      </c>
      <c r="K1344" s="56">
        <v>1</v>
      </c>
      <c r="L1344" s="56">
        <v>1</v>
      </c>
      <c r="M1344" s="56">
        <v>0</v>
      </c>
    </row>
    <row r="1345" spans="1:13" x14ac:dyDescent="0.3">
      <c r="A1345" s="56">
        <v>601361</v>
      </c>
      <c r="B1345" s="56" t="s">
        <v>830</v>
      </c>
      <c r="C1345" s="56" t="s">
        <v>188</v>
      </c>
      <c r="D1345" s="56">
        <v>1</v>
      </c>
      <c r="E1345" s="56" t="s">
        <v>838</v>
      </c>
      <c r="F1345" s="56" t="s">
        <v>193</v>
      </c>
      <c r="G1345" s="56">
        <v>123</v>
      </c>
      <c r="H1345" s="56" t="s">
        <v>129</v>
      </c>
      <c r="I1345" s="56">
        <v>125</v>
      </c>
      <c r="J1345" s="1">
        <v>42551</v>
      </c>
      <c r="K1345" s="56">
        <v>0</v>
      </c>
      <c r="L1345" s="56">
        <v>6</v>
      </c>
      <c r="M1345" s="56">
        <v>0</v>
      </c>
    </row>
    <row r="1346" spans="1:13" x14ac:dyDescent="0.3">
      <c r="A1346" s="56">
        <v>601361</v>
      </c>
      <c r="B1346" s="56" t="s">
        <v>830</v>
      </c>
      <c r="C1346" s="56" t="s">
        <v>188</v>
      </c>
      <c r="D1346" s="56">
        <v>1</v>
      </c>
      <c r="E1346" s="56" t="s">
        <v>838</v>
      </c>
      <c r="F1346" s="56" t="s">
        <v>193</v>
      </c>
      <c r="G1346" s="56">
        <v>124</v>
      </c>
      <c r="H1346" s="56" t="s">
        <v>130</v>
      </c>
      <c r="I1346" s="56">
        <v>125</v>
      </c>
      <c r="J1346" s="1">
        <v>42735</v>
      </c>
      <c r="K1346" s="56">
        <v>5</v>
      </c>
      <c r="L1346" s="56">
        <v>6</v>
      </c>
      <c r="M1346" s="56">
        <v>0</v>
      </c>
    </row>
    <row r="1347" spans="1:13" x14ac:dyDescent="0.3">
      <c r="A1347" s="56">
        <v>601361</v>
      </c>
      <c r="B1347" s="56" t="s">
        <v>830</v>
      </c>
      <c r="C1347" s="56" t="s">
        <v>188</v>
      </c>
      <c r="D1347" s="56">
        <v>1</v>
      </c>
      <c r="E1347" s="56" t="s">
        <v>838</v>
      </c>
      <c r="F1347" s="56" t="s">
        <v>193</v>
      </c>
      <c r="G1347" s="56">
        <v>125</v>
      </c>
      <c r="H1347" s="56" t="s">
        <v>131</v>
      </c>
      <c r="I1347" s="56">
        <v>125</v>
      </c>
      <c r="J1347" s="1">
        <v>42916</v>
      </c>
      <c r="K1347" s="56">
        <v>0</v>
      </c>
      <c r="L1347" s="56">
        <v>6</v>
      </c>
      <c r="M1347" s="56">
        <v>0</v>
      </c>
    </row>
    <row r="1348" spans="1:13" x14ac:dyDescent="0.3">
      <c r="A1348" s="56">
        <v>601566</v>
      </c>
      <c r="B1348" s="56" t="s">
        <v>927</v>
      </c>
      <c r="C1348" s="56" t="s">
        <v>105</v>
      </c>
      <c r="D1348" s="56">
        <v>0</v>
      </c>
      <c r="E1348" s="56" t="s">
        <v>194</v>
      </c>
      <c r="F1348" s="56" t="s">
        <v>931</v>
      </c>
      <c r="G1348" s="56">
        <v>124</v>
      </c>
      <c r="H1348" s="56" t="s">
        <v>130</v>
      </c>
      <c r="I1348" s="56">
        <v>125</v>
      </c>
      <c r="J1348" s="1">
        <v>42735</v>
      </c>
      <c r="K1348" s="56">
        <v>0</v>
      </c>
      <c r="L1348" s="56">
        <v>90</v>
      </c>
      <c r="M1348" s="56">
        <v>90</v>
      </c>
    </row>
    <row r="1349" spans="1:13" x14ac:dyDescent="0.3">
      <c r="A1349" s="56">
        <v>601566</v>
      </c>
      <c r="B1349" s="56" t="s">
        <v>927</v>
      </c>
      <c r="C1349" s="56" t="s">
        <v>105</v>
      </c>
      <c r="D1349" s="56">
        <v>0</v>
      </c>
      <c r="E1349" s="56" t="s">
        <v>194</v>
      </c>
      <c r="F1349" s="56" t="s">
        <v>931</v>
      </c>
      <c r="G1349" s="56">
        <v>125</v>
      </c>
      <c r="H1349" s="56" t="s">
        <v>131</v>
      </c>
      <c r="I1349" s="56">
        <v>125</v>
      </c>
      <c r="J1349" s="1">
        <v>42916</v>
      </c>
      <c r="K1349" s="56">
        <v>0</v>
      </c>
      <c r="L1349" s="56">
        <v>177.5</v>
      </c>
      <c r="M1349" s="56">
        <v>0</v>
      </c>
    </row>
    <row r="1350" spans="1:13" x14ac:dyDescent="0.3">
      <c r="A1350" s="56">
        <v>601566</v>
      </c>
      <c r="B1350" s="56" t="s">
        <v>927</v>
      </c>
      <c r="C1350" s="56" t="s">
        <v>105</v>
      </c>
      <c r="D1350" s="56">
        <v>0</v>
      </c>
      <c r="E1350" s="56" t="s">
        <v>194</v>
      </c>
      <c r="F1350" s="56" t="s">
        <v>931</v>
      </c>
      <c r="G1350" s="56">
        <v>126</v>
      </c>
      <c r="H1350" s="56" t="s">
        <v>852</v>
      </c>
      <c r="I1350" s="56">
        <v>125</v>
      </c>
      <c r="J1350" s="1">
        <v>43100</v>
      </c>
      <c r="K1350" s="56">
        <v>0</v>
      </c>
      <c r="L1350" s="56">
        <v>172.5</v>
      </c>
      <c r="M1350" s="56">
        <v>0</v>
      </c>
    </row>
    <row r="1351" spans="1:13" x14ac:dyDescent="0.3">
      <c r="A1351" s="56">
        <v>601566</v>
      </c>
      <c r="B1351" s="56" t="s">
        <v>927</v>
      </c>
      <c r="C1351" s="56" t="s">
        <v>105</v>
      </c>
      <c r="D1351" s="56">
        <v>0</v>
      </c>
      <c r="E1351" s="56" t="s">
        <v>194</v>
      </c>
      <c r="F1351" s="56" t="s">
        <v>931</v>
      </c>
      <c r="G1351" s="56">
        <v>127</v>
      </c>
      <c r="H1351" s="56" t="s">
        <v>854</v>
      </c>
      <c r="I1351" s="56">
        <v>125</v>
      </c>
      <c r="J1351" s="1">
        <v>43281</v>
      </c>
      <c r="K1351" s="56">
        <v>0</v>
      </c>
      <c r="L1351" s="56">
        <v>164</v>
      </c>
      <c r="M1351" s="56">
        <v>0</v>
      </c>
    </row>
    <row r="1352" spans="1:13" x14ac:dyDescent="0.3">
      <c r="A1352" s="56">
        <v>601566</v>
      </c>
      <c r="B1352" s="56" t="s">
        <v>927</v>
      </c>
      <c r="C1352" s="56" t="s">
        <v>105</v>
      </c>
      <c r="D1352" s="56">
        <v>0</v>
      </c>
      <c r="E1352" s="56" t="s">
        <v>194</v>
      </c>
      <c r="F1352" s="56" t="s">
        <v>931</v>
      </c>
      <c r="G1352" s="56">
        <v>128</v>
      </c>
      <c r="H1352" s="56" t="s">
        <v>853</v>
      </c>
      <c r="I1352" s="56">
        <v>125</v>
      </c>
      <c r="J1352" s="1">
        <v>43373</v>
      </c>
      <c r="K1352" s="56">
        <v>0</v>
      </c>
      <c r="L1352" s="56">
        <v>80</v>
      </c>
      <c r="M1352" s="56">
        <v>0</v>
      </c>
    </row>
    <row r="1353" spans="1:13" x14ac:dyDescent="0.3">
      <c r="A1353" s="56">
        <v>601566</v>
      </c>
      <c r="B1353" s="56" t="s">
        <v>927</v>
      </c>
      <c r="C1353" s="56" t="s">
        <v>188</v>
      </c>
      <c r="D1353" s="56">
        <v>1</v>
      </c>
      <c r="E1353" s="56" t="s">
        <v>241</v>
      </c>
      <c r="F1353" s="56" t="s">
        <v>447</v>
      </c>
      <c r="G1353" s="56">
        <v>124</v>
      </c>
      <c r="H1353" s="56" t="s">
        <v>130</v>
      </c>
      <c r="I1353" s="56">
        <v>125</v>
      </c>
      <c r="J1353" s="1">
        <v>42735</v>
      </c>
      <c r="K1353" s="56">
        <v>0</v>
      </c>
      <c r="L1353" s="56">
        <v>0</v>
      </c>
      <c r="M1353" s="56">
        <v>0</v>
      </c>
    </row>
    <row r="1354" spans="1:13" x14ac:dyDescent="0.3">
      <c r="A1354" s="56">
        <v>601566</v>
      </c>
      <c r="B1354" s="56" t="s">
        <v>927</v>
      </c>
      <c r="C1354" s="56" t="s">
        <v>188</v>
      </c>
      <c r="D1354" s="56">
        <v>1</v>
      </c>
      <c r="E1354" s="56" t="s">
        <v>241</v>
      </c>
      <c r="F1354" s="56" t="s">
        <v>447</v>
      </c>
      <c r="G1354" s="56">
        <v>125</v>
      </c>
      <c r="H1354" s="56" t="s">
        <v>131</v>
      </c>
      <c r="I1354" s="56">
        <v>125</v>
      </c>
      <c r="J1354" s="1">
        <v>42916</v>
      </c>
      <c r="K1354" s="56">
        <v>0</v>
      </c>
      <c r="L1354" s="56">
        <v>1</v>
      </c>
      <c r="M1354" s="56">
        <v>0</v>
      </c>
    </row>
    <row r="1355" spans="1:13" x14ac:dyDescent="0.3">
      <c r="A1355" s="56">
        <v>601566</v>
      </c>
      <c r="B1355" s="56" t="s">
        <v>927</v>
      </c>
      <c r="C1355" s="56" t="s">
        <v>188</v>
      </c>
      <c r="D1355" s="56">
        <v>1</v>
      </c>
      <c r="E1355" s="56" t="s">
        <v>241</v>
      </c>
      <c r="F1355" s="56" t="s">
        <v>447</v>
      </c>
      <c r="G1355" s="56">
        <v>126</v>
      </c>
      <c r="H1355" s="56" t="s">
        <v>852</v>
      </c>
      <c r="I1355" s="56">
        <v>125</v>
      </c>
      <c r="J1355" s="1">
        <v>43100</v>
      </c>
      <c r="K1355" s="56">
        <v>0</v>
      </c>
      <c r="L1355" s="56">
        <v>1</v>
      </c>
      <c r="M1355" s="56">
        <v>0</v>
      </c>
    </row>
    <row r="1356" spans="1:13" x14ac:dyDescent="0.3">
      <c r="A1356" s="56">
        <v>601566</v>
      </c>
      <c r="B1356" s="56" t="s">
        <v>927</v>
      </c>
      <c r="C1356" s="56" t="s">
        <v>188</v>
      </c>
      <c r="D1356" s="56">
        <v>1</v>
      </c>
      <c r="E1356" s="56" t="s">
        <v>241</v>
      </c>
      <c r="F1356" s="56" t="s">
        <v>447</v>
      </c>
      <c r="G1356" s="56">
        <v>127</v>
      </c>
      <c r="H1356" s="56" t="s">
        <v>854</v>
      </c>
      <c r="I1356" s="56">
        <v>125</v>
      </c>
      <c r="J1356" s="1">
        <v>43281</v>
      </c>
      <c r="K1356" s="56">
        <v>0</v>
      </c>
      <c r="L1356" s="56">
        <v>1</v>
      </c>
      <c r="M1356" s="56">
        <v>0</v>
      </c>
    </row>
    <row r="1357" spans="1:13" x14ac:dyDescent="0.3">
      <c r="A1357" s="56">
        <v>601566</v>
      </c>
      <c r="B1357" s="56" t="s">
        <v>927</v>
      </c>
      <c r="C1357" s="56" t="s">
        <v>188</v>
      </c>
      <c r="D1357" s="56">
        <v>1</v>
      </c>
      <c r="E1357" s="56" t="s">
        <v>241</v>
      </c>
      <c r="F1357" s="56" t="s">
        <v>447</v>
      </c>
      <c r="G1357" s="56">
        <v>128</v>
      </c>
      <c r="H1357" s="56" t="s">
        <v>853</v>
      </c>
      <c r="I1357" s="56">
        <v>125</v>
      </c>
      <c r="J1357" s="1">
        <v>43465</v>
      </c>
      <c r="K1357" s="56">
        <v>0</v>
      </c>
      <c r="L1357" s="56">
        <v>0</v>
      </c>
      <c r="M1357" s="56">
        <v>0</v>
      </c>
    </row>
    <row r="1358" spans="1:13" x14ac:dyDescent="0.3">
      <c r="A1358" s="56">
        <v>601566</v>
      </c>
      <c r="B1358" s="56" t="s">
        <v>927</v>
      </c>
      <c r="C1358" s="56" t="s">
        <v>110</v>
      </c>
      <c r="D1358" s="56">
        <v>1</v>
      </c>
      <c r="E1358" s="56" t="s">
        <v>241</v>
      </c>
      <c r="F1358" s="56" t="s">
        <v>253</v>
      </c>
      <c r="G1358" s="56">
        <v>124</v>
      </c>
      <c r="H1358" s="56" t="s">
        <v>130</v>
      </c>
      <c r="I1358" s="56">
        <v>125</v>
      </c>
      <c r="J1358" s="1">
        <v>42735</v>
      </c>
      <c r="K1358" s="56">
        <v>0</v>
      </c>
      <c r="L1358" s="56">
        <v>0</v>
      </c>
      <c r="M1358" s="56">
        <v>0</v>
      </c>
    </row>
    <row r="1359" spans="1:13" x14ac:dyDescent="0.3">
      <c r="A1359" s="56">
        <v>601566</v>
      </c>
      <c r="B1359" s="56" t="s">
        <v>927</v>
      </c>
      <c r="C1359" s="56" t="s">
        <v>110</v>
      </c>
      <c r="D1359" s="56">
        <v>1</v>
      </c>
      <c r="E1359" s="56" t="s">
        <v>241</v>
      </c>
      <c r="F1359" s="56" t="s">
        <v>253</v>
      </c>
      <c r="G1359" s="56">
        <v>125</v>
      </c>
      <c r="H1359" s="56" t="s">
        <v>131</v>
      </c>
      <c r="I1359" s="56">
        <v>125</v>
      </c>
      <c r="J1359" s="1">
        <v>42916</v>
      </c>
      <c r="K1359" s="56">
        <v>0</v>
      </c>
      <c r="L1359" s="56">
        <v>0</v>
      </c>
      <c r="M1359" s="56">
        <v>0</v>
      </c>
    </row>
    <row r="1360" spans="1:13" x14ac:dyDescent="0.3">
      <c r="A1360" s="56">
        <v>601566</v>
      </c>
      <c r="B1360" s="56" t="s">
        <v>927</v>
      </c>
      <c r="C1360" s="56" t="s">
        <v>110</v>
      </c>
      <c r="D1360" s="56">
        <v>1</v>
      </c>
      <c r="E1360" s="56" t="s">
        <v>241</v>
      </c>
      <c r="F1360" s="56" t="s">
        <v>253</v>
      </c>
      <c r="G1360" s="56">
        <v>126</v>
      </c>
      <c r="H1360" s="56" t="s">
        <v>852</v>
      </c>
      <c r="I1360" s="56">
        <v>125</v>
      </c>
      <c r="J1360" s="1">
        <v>43100</v>
      </c>
      <c r="K1360" s="56">
        <v>0</v>
      </c>
      <c r="L1360" s="56">
        <v>1</v>
      </c>
      <c r="M1360" s="56">
        <v>0</v>
      </c>
    </row>
    <row r="1361" spans="1:13" x14ac:dyDescent="0.3">
      <c r="A1361" s="56">
        <v>601566</v>
      </c>
      <c r="B1361" s="56" t="s">
        <v>927</v>
      </c>
      <c r="C1361" s="56" t="s">
        <v>110</v>
      </c>
      <c r="D1361" s="56">
        <v>1</v>
      </c>
      <c r="E1361" s="56" t="s">
        <v>241</v>
      </c>
      <c r="F1361" s="56" t="s">
        <v>253</v>
      </c>
      <c r="G1361" s="56">
        <v>127</v>
      </c>
      <c r="H1361" s="56" t="s">
        <v>854</v>
      </c>
      <c r="I1361" s="56">
        <v>125</v>
      </c>
      <c r="J1361" s="1">
        <v>43281</v>
      </c>
      <c r="K1361" s="56">
        <v>0</v>
      </c>
      <c r="L1361" s="56">
        <v>2</v>
      </c>
      <c r="M1361" s="56">
        <v>0</v>
      </c>
    </row>
    <row r="1362" spans="1:13" x14ac:dyDescent="0.3">
      <c r="A1362" s="56">
        <v>601566</v>
      </c>
      <c r="B1362" s="56" t="s">
        <v>927</v>
      </c>
      <c r="C1362" s="56" t="s">
        <v>110</v>
      </c>
      <c r="D1362" s="56">
        <v>1</v>
      </c>
      <c r="E1362" s="56" t="s">
        <v>241</v>
      </c>
      <c r="F1362" s="56" t="s">
        <v>253</v>
      </c>
      <c r="G1362" s="56">
        <v>128</v>
      </c>
      <c r="H1362" s="56" t="s">
        <v>853</v>
      </c>
      <c r="I1362" s="56">
        <v>125</v>
      </c>
      <c r="J1362" s="1">
        <v>43465</v>
      </c>
      <c r="K1362" s="56">
        <v>0</v>
      </c>
      <c r="L1362" s="56">
        <v>0</v>
      </c>
      <c r="M1362" s="56">
        <v>0</v>
      </c>
    </row>
    <row r="1363" spans="1:13" x14ac:dyDescent="0.3">
      <c r="A1363" s="56">
        <v>601566</v>
      </c>
      <c r="B1363" s="56" t="s">
        <v>927</v>
      </c>
      <c r="C1363" s="56" t="s">
        <v>110</v>
      </c>
      <c r="D1363" s="56">
        <v>1</v>
      </c>
      <c r="E1363" s="56" t="s">
        <v>241</v>
      </c>
      <c r="F1363" s="56" t="s">
        <v>478</v>
      </c>
      <c r="G1363" s="56">
        <v>124</v>
      </c>
      <c r="H1363" s="56" t="s">
        <v>130</v>
      </c>
      <c r="I1363" s="56">
        <v>125</v>
      </c>
      <c r="J1363" s="1">
        <v>42735</v>
      </c>
      <c r="K1363" s="56">
        <v>0</v>
      </c>
      <c r="L1363" s="56">
        <v>0</v>
      </c>
      <c r="M1363" s="56">
        <v>108985</v>
      </c>
    </row>
    <row r="1364" spans="1:13" x14ac:dyDescent="0.3">
      <c r="A1364" s="56">
        <v>601566</v>
      </c>
      <c r="B1364" s="56" t="s">
        <v>927</v>
      </c>
      <c r="C1364" s="56" t="s">
        <v>110</v>
      </c>
      <c r="D1364" s="56">
        <v>1</v>
      </c>
      <c r="E1364" s="56" t="s">
        <v>241</v>
      </c>
      <c r="F1364" s="56" t="s">
        <v>478</v>
      </c>
      <c r="G1364" s="56">
        <v>125</v>
      </c>
      <c r="H1364" s="56" t="s">
        <v>131</v>
      </c>
      <c r="I1364" s="56">
        <v>125</v>
      </c>
      <c r="J1364" s="1">
        <v>42916</v>
      </c>
      <c r="K1364" s="56">
        <v>0</v>
      </c>
      <c r="L1364" s="56">
        <v>20000</v>
      </c>
      <c r="M1364" s="56">
        <v>0</v>
      </c>
    </row>
    <row r="1365" spans="1:13" x14ac:dyDescent="0.3">
      <c r="A1365" s="56">
        <v>601566</v>
      </c>
      <c r="B1365" s="56" t="s">
        <v>927</v>
      </c>
      <c r="C1365" s="56" t="s">
        <v>110</v>
      </c>
      <c r="D1365" s="56">
        <v>1</v>
      </c>
      <c r="E1365" s="56" t="s">
        <v>241</v>
      </c>
      <c r="F1365" s="56" t="s">
        <v>478</v>
      </c>
      <c r="G1365" s="56">
        <v>126</v>
      </c>
      <c r="H1365" s="56" t="s">
        <v>852</v>
      </c>
      <c r="I1365" s="56">
        <v>125</v>
      </c>
      <c r="J1365" s="1">
        <v>43100</v>
      </c>
      <c r="K1365" s="56">
        <v>0</v>
      </c>
      <c r="L1365" s="56">
        <v>20000</v>
      </c>
      <c r="M1365" s="56">
        <v>0</v>
      </c>
    </row>
    <row r="1366" spans="1:13" x14ac:dyDescent="0.3">
      <c r="A1366" s="56">
        <v>601566</v>
      </c>
      <c r="B1366" s="56" t="s">
        <v>927</v>
      </c>
      <c r="C1366" s="56" t="s">
        <v>110</v>
      </c>
      <c r="D1366" s="56">
        <v>1</v>
      </c>
      <c r="E1366" s="56" t="s">
        <v>241</v>
      </c>
      <c r="F1366" s="56" t="s">
        <v>478</v>
      </c>
      <c r="G1366" s="56">
        <v>127</v>
      </c>
      <c r="H1366" s="56" t="s">
        <v>854</v>
      </c>
      <c r="I1366" s="56">
        <v>125</v>
      </c>
      <c r="J1366" s="1">
        <v>43281</v>
      </c>
      <c r="K1366" s="56">
        <v>0</v>
      </c>
      <c r="L1366" s="56">
        <v>20000</v>
      </c>
      <c r="M1366" s="56">
        <v>0</v>
      </c>
    </row>
    <row r="1367" spans="1:13" x14ac:dyDescent="0.3">
      <c r="A1367" s="56">
        <v>601566</v>
      </c>
      <c r="B1367" s="56" t="s">
        <v>927</v>
      </c>
      <c r="C1367" s="56" t="s">
        <v>110</v>
      </c>
      <c r="D1367" s="56">
        <v>1</v>
      </c>
      <c r="E1367" s="56" t="s">
        <v>241</v>
      </c>
      <c r="F1367" s="56" t="s">
        <v>478</v>
      </c>
      <c r="G1367" s="56">
        <v>128</v>
      </c>
      <c r="H1367" s="56" t="s">
        <v>853</v>
      </c>
      <c r="I1367" s="56">
        <v>125</v>
      </c>
      <c r="J1367" s="1">
        <v>43465</v>
      </c>
      <c r="K1367" s="56">
        <v>0</v>
      </c>
      <c r="L1367" s="56">
        <v>20000</v>
      </c>
      <c r="M1367" s="56">
        <v>0</v>
      </c>
    </row>
    <row r="1368" spans="1:13" x14ac:dyDescent="0.3">
      <c r="A1368" s="56">
        <v>601566</v>
      </c>
      <c r="B1368" s="56" t="s">
        <v>927</v>
      </c>
      <c r="C1368" s="56" t="s">
        <v>188</v>
      </c>
      <c r="D1368" s="56">
        <v>1</v>
      </c>
      <c r="E1368" s="56" t="s">
        <v>241</v>
      </c>
      <c r="F1368" s="56" t="s">
        <v>195</v>
      </c>
      <c r="G1368" s="56">
        <v>124</v>
      </c>
      <c r="H1368" s="56" t="s">
        <v>130</v>
      </c>
      <c r="I1368" s="56">
        <v>125</v>
      </c>
      <c r="J1368" s="1">
        <v>42735</v>
      </c>
      <c r="K1368" s="56">
        <v>0</v>
      </c>
      <c r="L1368" s="56">
        <v>0</v>
      </c>
      <c r="M1368" s="56">
        <v>0</v>
      </c>
    </row>
    <row r="1369" spans="1:13" x14ac:dyDescent="0.3">
      <c r="A1369" s="56">
        <v>601566</v>
      </c>
      <c r="B1369" s="56" t="s">
        <v>927</v>
      </c>
      <c r="C1369" s="56" t="s">
        <v>188</v>
      </c>
      <c r="D1369" s="56">
        <v>1</v>
      </c>
      <c r="E1369" s="56" t="s">
        <v>241</v>
      </c>
      <c r="F1369" s="56" t="s">
        <v>195</v>
      </c>
      <c r="G1369" s="56">
        <v>125</v>
      </c>
      <c r="H1369" s="56" t="s">
        <v>131</v>
      </c>
      <c r="I1369" s="56">
        <v>125</v>
      </c>
      <c r="J1369" s="1">
        <v>42916</v>
      </c>
      <c r="K1369" s="56">
        <v>0</v>
      </c>
      <c r="L1369" s="56">
        <v>1</v>
      </c>
      <c r="M1369" s="56">
        <v>0</v>
      </c>
    </row>
    <row r="1370" spans="1:13" x14ac:dyDescent="0.3">
      <c r="A1370" s="56">
        <v>601566</v>
      </c>
      <c r="B1370" s="56" t="s">
        <v>927</v>
      </c>
      <c r="C1370" s="56" t="s">
        <v>188</v>
      </c>
      <c r="D1370" s="56">
        <v>1</v>
      </c>
      <c r="E1370" s="56" t="s">
        <v>241</v>
      </c>
      <c r="F1370" s="56" t="s">
        <v>195</v>
      </c>
      <c r="G1370" s="56">
        <v>126</v>
      </c>
      <c r="H1370" s="56" t="s">
        <v>852</v>
      </c>
      <c r="I1370" s="56">
        <v>125</v>
      </c>
      <c r="J1370" s="1">
        <v>43100</v>
      </c>
      <c r="K1370" s="56">
        <v>0</v>
      </c>
      <c r="L1370" s="56">
        <v>2</v>
      </c>
      <c r="M1370" s="56">
        <v>0</v>
      </c>
    </row>
    <row r="1371" spans="1:13" x14ac:dyDescent="0.3">
      <c r="A1371" s="56">
        <v>601566</v>
      </c>
      <c r="B1371" s="56" t="s">
        <v>927</v>
      </c>
      <c r="C1371" s="56" t="s">
        <v>188</v>
      </c>
      <c r="D1371" s="56">
        <v>1</v>
      </c>
      <c r="E1371" s="56" t="s">
        <v>241</v>
      </c>
      <c r="F1371" s="56" t="s">
        <v>195</v>
      </c>
      <c r="G1371" s="56">
        <v>127</v>
      </c>
      <c r="H1371" s="56" t="s">
        <v>854</v>
      </c>
      <c r="I1371" s="56">
        <v>125</v>
      </c>
      <c r="J1371" s="1">
        <v>43281</v>
      </c>
      <c r="K1371" s="56">
        <v>0</v>
      </c>
      <c r="L1371" s="56">
        <v>0</v>
      </c>
      <c r="M1371" s="56">
        <v>0</v>
      </c>
    </row>
    <row r="1372" spans="1:13" x14ac:dyDescent="0.3">
      <c r="A1372" s="56">
        <v>601566</v>
      </c>
      <c r="B1372" s="56" t="s">
        <v>927</v>
      </c>
      <c r="C1372" s="56" t="s">
        <v>188</v>
      </c>
      <c r="D1372" s="56">
        <v>1</v>
      </c>
      <c r="E1372" s="56" t="s">
        <v>241</v>
      </c>
      <c r="F1372" s="56" t="s">
        <v>195</v>
      </c>
      <c r="G1372" s="56">
        <v>128</v>
      </c>
      <c r="H1372" s="56" t="s">
        <v>853</v>
      </c>
      <c r="I1372" s="56">
        <v>125</v>
      </c>
      <c r="J1372" s="1">
        <v>43465</v>
      </c>
      <c r="K1372" s="56">
        <v>0</v>
      </c>
      <c r="L1372" s="56">
        <v>0</v>
      </c>
      <c r="M1372" s="56">
        <v>0</v>
      </c>
    </row>
    <row r="1373" spans="1:13" x14ac:dyDescent="0.3">
      <c r="A1373" s="56">
        <v>601566</v>
      </c>
      <c r="B1373" s="56" t="s">
        <v>927</v>
      </c>
      <c r="C1373" s="56" t="s">
        <v>110</v>
      </c>
      <c r="D1373" s="56">
        <v>1</v>
      </c>
      <c r="E1373" s="56" t="s">
        <v>241</v>
      </c>
      <c r="F1373" s="56" t="s">
        <v>112</v>
      </c>
      <c r="G1373" s="56">
        <v>124</v>
      </c>
      <c r="H1373" s="56" t="s">
        <v>130</v>
      </c>
      <c r="I1373" s="56">
        <v>125</v>
      </c>
      <c r="J1373" s="1">
        <v>42735</v>
      </c>
      <c r="K1373" s="56">
        <v>0</v>
      </c>
      <c r="L1373" s="56">
        <v>0</v>
      </c>
      <c r="M1373" s="56">
        <v>0</v>
      </c>
    </row>
    <row r="1374" spans="1:13" x14ac:dyDescent="0.3">
      <c r="A1374" s="56">
        <v>601566</v>
      </c>
      <c r="B1374" s="56" t="s">
        <v>927</v>
      </c>
      <c r="C1374" s="56" t="s">
        <v>110</v>
      </c>
      <c r="D1374" s="56">
        <v>1</v>
      </c>
      <c r="E1374" s="56" t="s">
        <v>241</v>
      </c>
      <c r="F1374" s="56" t="s">
        <v>112</v>
      </c>
      <c r="G1374" s="56">
        <v>125</v>
      </c>
      <c r="H1374" s="56" t="s">
        <v>131</v>
      </c>
      <c r="I1374" s="56">
        <v>125</v>
      </c>
      <c r="J1374" s="1">
        <v>42916</v>
      </c>
      <c r="K1374" s="56">
        <v>0</v>
      </c>
      <c r="L1374" s="56">
        <v>1</v>
      </c>
      <c r="M1374" s="56">
        <v>0</v>
      </c>
    </row>
    <row r="1375" spans="1:13" x14ac:dyDescent="0.3">
      <c r="A1375" s="56">
        <v>601566</v>
      </c>
      <c r="B1375" s="56" t="s">
        <v>927</v>
      </c>
      <c r="C1375" s="56" t="s">
        <v>110</v>
      </c>
      <c r="D1375" s="56">
        <v>1</v>
      </c>
      <c r="E1375" s="56" t="s">
        <v>241</v>
      </c>
      <c r="F1375" s="56" t="s">
        <v>112</v>
      </c>
      <c r="G1375" s="56">
        <v>126</v>
      </c>
      <c r="H1375" s="56" t="s">
        <v>852</v>
      </c>
      <c r="I1375" s="56">
        <v>125</v>
      </c>
      <c r="J1375" s="1">
        <v>43100</v>
      </c>
      <c r="K1375" s="56">
        <v>0</v>
      </c>
      <c r="L1375" s="56">
        <v>1</v>
      </c>
      <c r="M1375" s="56">
        <v>0</v>
      </c>
    </row>
    <row r="1376" spans="1:13" x14ac:dyDescent="0.3">
      <c r="A1376" s="56">
        <v>601566</v>
      </c>
      <c r="B1376" s="56" t="s">
        <v>927</v>
      </c>
      <c r="C1376" s="56" t="s">
        <v>110</v>
      </c>
      <c r="D1376" s="56">
        <v>1</v>
      </c>
      <c r="E1376" s="56" t="s">
        <v>241</v>
      </c>
      <c r="F1376" s="56" t="s">
        <v>112</v>
      </c>
      <c r="G1376" s="56">
        <v>127</v>
      </c>
      <c r="H1376" s="56" t="s">
        <v>854</v>
      </c>
      <c r="I1376" s="56">
        <v>125</v>
      </c>
      <c r="J1376" s="1">
        <v>43281</v>
      </c>
      <c r="K1376" s="56">
        <v>0</v>
      </c>
      <c r="L1376" s="56">
        <v>0</v>
      </c>
      <c r="M1376" s="56">
        <v>0</v>
      </c>
    </row>
    <row r="1377" spans="1:13" x14ac:dyDescent="0.3">
      <c r="A1377" s="56">
        <v>601566</v>
      </c>
      <c r="B1377" s="56" t="s">
        <v>927</v>
      </c>
      <c r="C1377" s="56" t="s">
        <v>110</v>
      </c>
      <c r="D1377" s="56">
        <v>1</v>
      </c>
      <c r="E1377" s="56" t="s">
        <v>241</v>
      </c>
      <c r="F1377" s="56" t="s">
        <v>112</v>
      </c>
      <c r="G1377" s="56">
        <v>128</v>
      </c>
      <c r="H1377" s="56" t="s">
        <v>853</v>
      </c>
      <c r="I1377" s="56">
        <v>125</v>
      </c>
      <c r="J1377" s="1">
        <v>43465</v>
      </c>
      <c r="K1377" s="56">
        <v>0</v>
      </c>
      <c r="L1377" s="56">
        <v>0</v>
      </c>
      <c r="M1377" s="56">
        <v>0</v>
      </c>
    </row>
    <row r="1378" spans="1:13" x14ac:dyDescent="0.3">
      <c r="A1378" s="56">
        <v>601566</v>
      </c>
      <c r="B1378" s="56" t="s">
        <v>927</v>
      </c>
      <c r="C1378" s="56" t="s">
        <v>188</v>
      </c>
      <c r="D1378" s="56">
        <v>1</v>
      </c>
      <c r="E1378" s="56" t="s">
        <v>241</v>
      </c>
      <c r="F1378" s="56" t="s">
        <v>238</v>
      </c>
      <c r="G1378" s="56">
        <v>124</v>
      </c>
      <c r="H1378" s="56" t="s">
        <v>130</v>
      </c>
      <c r="I1378" s="56">
        <v>125</v>
      </c>
      <c r="J1378" s="1">
        <v>42735</v>
      </c>
      <c r="K1378" s="56">
        <v>0</v>
      </c>
      <c r="L1378" s="56">
        <v>0</v>
      </c>
      <c r="M1378" s="56">
        <v>0</v>
      </c>
    </row>
    <row r="1379" spans="1:13" x14ac:dyDescent="0.3">
      <c r="A1379" s="56">
        <v>601566</v>
      </c>
      <c r="B1379" s="56" t="s">
        <v>927</v>
      </c>
      <c r="C1379" s="56" t="s">
        <v>188</v>
      </c>
      <c r="D1379" s="56">
        <v>1</v>
      </c>
      <c r="E1379" s="56" t="s">
        <v>241</v>
      </c>
      <c r="F1379" s="56" t="s">
        <v>238</v>
      </c>
      <c r="G1379" s="56">
        <v>125</v>
      </c>
      <c r="H1379" s="56" t="s">
        <v>131</v>
      </c>
      <c r="I1379" s="56">
        <v>125</v>
      </c>
      <c r="J1379" s="1">
        <v>42916</v>
      </c>
      <c r="K1379" s="56">
        <v>0</v>
      </c>
      <c r="L1379" s="56">
        <v>1</v>
      </c>
      <c r="M1379" s="56">
        <v>0</v>
      </c>
    </row>
    <row r="1380" spans="1:13" x14ac:dyDescent="0.3">
      <c r="A1380" s="56">
        <v>601566</v>
      </c>
      <c r="B1380" s="56" t="s">
        <v>927</v>
      </c>
      <c r="C1380" s="56" t="s">
        <v>188</v>
      </c>
      <c r="D1380" s="56">
        <v>1</v>
      </c>
      <c r="E1380" s="56" t="s">
        <v>241</v>
      </c>
      <c r="F1380" s="56" t="s">
        <v>238</v>
      </c>
      <c r="G1380" s="56">
        <v>126</v>
      </c>
      <c r="H1380" s="56" t="s">
        <v>852</v>
      </c>
      <c r="I1380" s="56">
        <v>125</v>
      </c>
      <c r="J1380" s="1">
        <v>43100</v>
      </c>
      <c r="K1380" s="56">
        <v>0</v>
      </c>
      <c r="L1380" s="56">
        <v>1</v>
      </c>
      <c r="M1380" s="56">
        <v>0</v>
      </c>
    </row>
    <row r="1381" spans="1:13" x14ac:dyDescent="0.3">
      <c r="A1381" s="56">
        <v>601566</v>
      </c>
      <c r="B1381" s="56" t="s">
        <v>927</v>
      </c>
      <c r="C1381" s="56" t="s">
        <v>188</v>
      </c>
      <c r="D1381" s="56">
        <v>1</v>
      </c>
      <c r="E1381" s="56" t="s">
        <v>241</v>
      </c>
      <c r="F1381" s="56" t="s">
        <v>238</v>
      </c>
      <c r="G1381" s="56">
        <v>127</v>
      </c>
      <c r="H1381" s="56" t="s">
        <v>854</v>
      </c>
      <c r="I1381" s="56">
        <v>125</v>
      </c>
      <c r="J1381" s="1">
        <v>43281</v>
      </c>
      <c r="K1381" s="56">
        <v>0</v>
      </c>
      <c r="L1381" s="56">
        <v>0</v>
      </c>
      <c r="M1381" s="56">
        <v>0</v>
      </c>
    </row>
    <row r="1382" spans="1:13" x14ac:dyDescent="0.3">
      <c r="A1382" s="56">
        <v>601566</v>
      </c>
      <c r="B1382" s="56" t="s">
        <v>927</v>
      </c>
      <c r="C1382" s="56" t="s">
        <v>188</v>
      </c>
      <c r="D1382" s="56">
        <v>1</v>
      </c>
      <c r="E1382" s="56" t="s">
        <v>241</v>
      </c>
      <c r="F1382" s="56" t="s">
        <v>238</v>
      </c>
      <c r="G1382" s="56">
        <v>128</v>
      </c>
      <c r="H1382" s="56" t="s">
        <v>853</v>
      </c>
      <c r="I1382" s="56">
        <v>125</v>
      </c>
      <c r="J1382" s="1">
        <v>43465</v>
      </c>
      <c r="K1382" s="56">
        <v>0</v>
      </c>
      <c r="L1382" s="56">
        <v>0</v>
      </c>
      <c r="M1382" s="56">
        <v>0</v>
      </c>
    </row>
    <row r="1383" spans="1:13" x14ac:dyDescent="0.3">
      <c r="A1383" s="56">
        <v>601566</v>
      </c>
      <c r="B1383" s="56" t="s">
        <v>927</v>
      </c>
      <c r="C1383" s="56" t="s">
        <v>110</v>
      </c>
      <c r="D1383" s="56">
        <v>1</v>
      </c>
      <c r="E1383" s="56" t="s">
        <v>241</v>
      </c>
      <c r="F1383" s="56" t="s">
        <v>932</v>
      </c>
      <c r="G1383" s="56">
        <v>124</v>
      </c>
      <c r="H1383" s="56" t="s">
        <v>130</v>
      </c>
      <c r="I1383" s="56">
        <v>125</v>
      </c>
      <c r="J1383" s="1">
        <v>42735</v>
      </c>
      <c r="K1383" s="56">
        <v>0</v>
      </c>
      <c r="L1383" s="56">
        <v>0</v>
      </c>
      <c r="M1383" s="56">
        <v>0</v>
      </c>
    </row>
    <row r="1384" spans="1:13" x14ac:dyDescent="0.3">
      <c r="A1384" s="56">
        <v>601566</v>
      </c>
      <c r="B1384" s="56" t="s">
        <v>927</v>
      </c>
      <c r="C1384" s="56" t="s">
        <v>110</v>
      </c>
      <c r="D1384" s="56">
        <v>1</v>
      </c>
      <c r="E1384" s="56" t="s">
        <v>241</v>
      </c>
      <c r="F1384" s="56" t="s">
        <v>932</v>
      </c>
      <c r="G1384" s="56">
        <v>125</v>
      </c>
      <c r="H1384" s="56" t="s">
        <v>131</v>
      </c>
      <c r="I1384" s="56">
        <v>125</v>
      </c>
      <c r="J1384" s="1">
        <v>42916</v>
      </c>
      <c r="K1384" s="56">
        <v>0</v>
      </c>
      <c r="L1384" s="56">
        <v>0</v>
      </c>
      <c r="M1384" s="56">
        <v>0</v>
      </c>
    </row>
    <row r="1385" spans="1:13" x14ac:dyDescent="0.3">
      <c r="A1385" s="56">
        <v>601566</v>
      </c>
      <c r="B1385" s="56" t="s">
        <v>927</v>
      </c>
      <c r="C1385" s="56" t="s">
        <v>110</v>
      </c>
      <c r="D1385" s="56">
        <v>1</v>
      </c>
      <c r="E1385" s="56" t="s">
        <v>241</v>
      </c>
      <c r="F1385" s="56" t="s">
        <v>932</v>
      </c>
      <c r="G1385" s="56">
        <v>126</v>
      </c>
      <c r="H1385" s="56" t="s">
        <v>852</v>
      </c>
      <c r="I1385" s="56">
        <v>125</v>
      </c>
      <c r="J1385" s="1">
        <v>43100</v>
      </c>
      <c r="K1385" s="56">
        <v>0</v>
      </c>
      <c r="L1385" s="56">
        <v>1</v>
      </c>
      <c r="M1385" s="56">
        <v>0</v>
      </c>
    </row>
    <row r="1386" spans="1:13" x14ac:dyDescent="0.3">
      <c r="A1386" s="56">
        <v>601566</v>
      </c>
      <c r="B1386" s="56" t="s">
        <v>927</v>
      </c>
      <c r="C1386" s="56" t="s">
        <v>110</v>
      </c>
      <c r="D1386" s="56">
        <v>1</v>
      </c>
      <c r="E1386" s="56" t="s">
        <v>241</v>
      </c>
      <c r="F1386" s="56" t="s">
        <v>932</v>
      </c>
      <c r="G1386" s="56">
        <v>127</v>
      </c>
      <c r="H1386" s="56" t="s">
        <v>854</v>
      </c>
      <c r="I1386" s="56">
        <v>125</v>
      </c>
      <c r="J1386" s="1">
        <v>43281</v>
      </c>
      <c r="K1386" s="56">
        <v>0</v>
      </c>
      <c r="L1386" s="56">
        <v>0</v>
      </c>
      <c r="M1386" s="56">
        <v>0</v>
      </c>
    </row>
    <row r="1387" spans="1:13" x14ac:dyDescent="0.3">
      <c r="A1387" s="56">
        <v>601566</v>
      </c>
      <c r="B1387" s="56" t="s">
        <v>927</v>
      </c>
      <c r="C1387" s="56" t="s">
        <v>110</v>
      </c>
      <c r="D1387" s="56">
        <v>1</v>
      </c>
      <c r="E1387" s="56" t="s">
        <v>241</v>
      </c>
      <c r="F1387" s="56" t="s">
        <v>932</v>
      </c>
      <c r="G1387" s="56">
        <v>128</v>
      </c>
      <c r="H1387" s="56" t="s">
        <v>853</v>
      </c>
      <c r="I1387" s="56">
        <v>125</v>
      </c>
      <c r="J1387" s="1">
        <v>43465</v>
      </c>
      <c r="K1387" s="56">
        <v>0</v>
      </c>
      <c r="L1387" s="56">
        <v>0</v>
      </c>
      <c r="M1387" s="56">
        <v>0</v>
      </c>
    </row>
    <row r="1388" spans="1:13" x14ac:dyDescent="0.3">
      <c r="A1388" s="56">
        <v>601566</v>
      </c>
      <c r="B1388" s="56" t="s">
        <v>927</v>
      </c>
      <c r="C1388" s="56" t="s">
        <v>110</v>
      </c>
      <c r="D1388" s="56">
        <v>0</v>
      </c>
      <c r="E1388" s="56" t="s">
        <v>241</v>
      </c>
      <c r="F1388" s="56" t="s">
        <v>929</v>
      </c>
      <c r="G1388" s="56">
        <v>124</v>
      </c>
      <c r="H1388" s="56" t="s">
        <v>130</v>
      </c>
      <c r="I1388" s="56">
        <v>125</v>
      </c>
      <c r="J1388" s="1">
        <v>42735</v>
      </c>
      <c r="K1388" s="56">
        <v>0</v>
      </c>
      <c r="L1388" s="56">
        <v>30000</v>
      </c>
      <c r="M1388" s="56">
        <v>258950</v>
      </c>
    </row>
    <row r="1389" spans="1:13" x14ac:dyDescent="0.3">
      <c r="A1389" s="56">
        <v>601566</v>
      </c>
      <c r="B1389" s="56" t="s">
        <v>927</v>
      </c>
      <c r="C1389" s="56" t="s">
        <v>110</v>
      </c>
      <c r="D1389" s="56">
        <v>0</v>
      </c>
      <c r="E1389" s="56" t="s">
        <v>241</v>
      </c>
      <c r="F1389" s="56" t="s">
        <v>929</v>
      </c>
      <c r="G1389" s="56">
        <v>125</v>
      </c>
      <c r="H1389" s="56" t="s">
        <v>131</v>
      </c>
      <c r="I1389" s="56">
        <v>125</v>
      </c>
      <c r="J1389" s="1">
        <v>42916</v>
      </c>
      <c r="K1389" s="56">
        <v>0</v>
      </c>
      <c r="L1389" s="56">
        <v>40000</v>
      </c>
      <c r="M1389" s="56">
        <v>0</v>
      </c>
    </row>
    <row r="1390" spans="1:13" x14ac:dyDescent="0.3">
      <c r="A1390" s="56">
        <v>601566</v>
      </c>
      <c r="B1390" s="56" t="s">
        <v>927</v>
      </c>
      <c r="C1390" s="56" t="s">
        <v>110</v>
      </c>
      <c r="D1390" s="56">
        <v>0</v>
      </c>
      <c r="E1390" s="56" t="s">
        <v>241</v>
      </c>
      <c r="F1390" s="56" t="s">
        <v>929</v>
      </c>
      <c r="G1390" s="56">
        <v>126</v>
      </c>
      <c r="H1390" s="56" t="s">
        <v>852</v>
      </c>
      <c r="I1390" s="56">
        <v>125</v>
      </c>
      <c r="J1390" s="1">
        <v>43100</v>
      </c>
      <c r="K1390" s="56">
        <v>0</v>
      </c>
      <c r="L1390" s="56">
        <v>40000</v>
      </c>
      <c r="M1390" s="56">
        <v>0</v>
      </c>
    </row>
    <row r="1391" spans="1:13" x14ac:dyDescent="0.3">
      <c r="A1391" s="56">
        <v>601566</v>
      </c>
      <c r="B1391" s="56" t="s">
        <v>927</v>
      </c>
      <c r="C1391" s="56" t="s">
        <v>110</v>
      </c>
      <c r="D1391" s="56">
        <v>0</v>
      </c>
      <c r="E1391" s="56" t="s">
        <v>241</v>
      </c>
      <c r="F1391" s="56" t="s">
        <v>929</v>
      </c>
      <c r="G1391" s="56">
        <v>127</v>
      </c>
      <c r="H1391" s="56" t="s">
        <v>854</v>
      </c>
      <c r="I1391" s="56">
        <v>125</v>
      </c>
      <c r="J1391" s="1">
        <v>43281</v>
      </c>
      <c r="K1391" s="56">
        <v>0</v>
      </c>
      <c r="L1391" s="56">
        <v>50000</v>
      </c>
      <c r="M1391" s="56">
        <v>0</v>
      </c>
    </row>
    <row r="1392" spans="1:13" x14ac:dyDescent="0.3">
      <c r="A1392" s="56">
        <v>601566</v>
      </c>
      <c r="B1392" s="56" t="s">
        <v>927</v>
      </c>
      <c r="C1392" s="56" t="s">
        <v>110</v>
      </c>
      <c r="D1392" s="56">
        <v>0</v>
      </c>
      <c r="E1392" s="56" t="s">
        <v>241</v>
      </c>
      <c r="F1392" s="56" t="s">
        <v>929</v>
      </c>
      <c r="G1392" s="56">
        <v>128</v>
      </c>
      <c r="H1392" s="56" t="s">
        <v>853</v>
      </c>
      <c r="I1392" s="56">
        <v>125</v>
      </c>
      <c r="J1392" s="1">
        <v>43465</v>
      </c>
      <c r="K1392" s="56">
        <v>0</v>
      </c>
      <c r="L1392" s="56">
        <v>40000</v>
      </c>
      <c r="M1392" s="56">
        <v>0</v>
      </c>
    </row>
    <row r="1393" spans="1:13" x14ac:dyDescent="0.3">
      <c r="A1393" s="56">
        <v>601566</v>
      </c>
      <c r="B1393" s="56" t="s">
        <v>927</v>
      </c>
      <c r="C1393" s="56" t="s">
        <v>110</v>
      </c>
      <c r="D1393" s="56">
        <v>1</v>
      </c>
      <c r="E1393" s="56" t="s">
        <v>552</v>
      </c>
      <c r="F1393" s="56" t="s">
        <v>836</v>
      </c>
      <c r="G1393" s="56">
        <v>124</v>
      </c>
      <c r="H1393" s="56" t="s">
        <v>130</v>
      </c>
      <c r="I1393" s="56">
        <v>125</v>
      </c>
      <c r="J1393" s="1">
        <v>42613</v>
      </c>
      <c r="K1393" s="56">
        <v>0</v>
      </c>
      <c r="L1393" s="56">
        <v>0</v>
      </c>
      <c r="M1393" s="56">
        <v>0</v>
      </c>
    </row>
    <row r="1394" spans="1:13" x14ac:dyDescent="0.3">
      <c r="A1394" s="56">
        <v>601566</v>
      </c>
      <c r="B1394" s="56" t="s">
        <v>927</v>
      </c>
      <c r="C1394" s="56" t="s">
        <v>110</v>
      </c>
      <c r="D1394" s="56">
        <v>1</v>
      </c>
      <c r="E1394" s="56" t="s">
        <v>552</v>
      </c>
      <c r="F1394" s="56" t="s">
        <v>836</v>
      </c>
      <c r="G1394" s="56">
        <v>126</v>
      </c>
      <c r="H1394" s="56" t="s">
        <v>852</v>
      </c>
      <c r="I1394" s="56">
        <v>125</v>
      </c>
      <c r="J1394" s="1">
        <v>43100</v>
      </c>
      <c r="K1394" s="56">
        <v>0</v>
      </c>
      <c r="L1394" s="56">
        <v>1</v>
      </c>
      <c r="M1394" s="56">
        <v>0</v>
      </c>
    </row>
    <row r="1395" spans="1:13" x14ac:dyDescent="0.3">
      <c r="A1395" s="56">
        <v>601566</v>
      </c>
      <c r="B1395" s="56" t="s">
        <v>927</v>
      </c>
      <c r="C1395" s="56" t="s">
        <v>110</v>
      </c>
      <c r="D1395" s="56">
        <v>1</v>
      </c>
      <c r="E1395" s="56" t="s">
        <v>552</v>
      </c>
      <c r="F1395" s="56" t="s">
        <v>836</v>
      </c>
      <c r="G1395" s="56">
        <v>127</v>
      </c>
      <c r="H1395" s="56" t="s">
        <v>854</v>
      </c>
      <c r="I1395" s="56">
        <v>125</v>
      </c>
      <c r="J1395" s="1">
        <v>43281</v>
      </c>
      <c r="K1395" s="56">
        <v>0</v>
      </c>
      <c r="L1395" s="56">
        <v>1</v>
      </c>
      <c r="M1395" s="56">
        <v>0</v>
      </c>
    </row>
    <row r="1396" spans="1:13" x14ac:dyDescent="0.3">
      <c r="A1396" s="56">
        <v>601566</v>
      </c>
      <c r="B1396" s="56" t="s">
        <v>927</v>
      </c>
      <c r="C1396" s="56" t="s">
        <v>188</v>
      </c>
      <c r="D1396" s="56">
        <v>1</v>
      </c>
      <c r="E1396" s="56" t="s">
        <v>552</v>
      </c>
      <c r="F1396" s="56" t="s">
        <v>238</v>
      </c>
      <c r="G1396" s="56">
        <v>124</v>
      </c>
      <c r="H1396" s="56" t="s">
        <v>130</v>
      </c>
      <c r="I1396" s="56">
        <v>125</v>
      </c>
      <c r="J1396" s="1">
        <v>42735</v>
      </c>
      <c r="K1396" s="56">
        <v>0</v>
      </c>
      <c r="L1396" s="56">
        <v>0</v>
      </c>
      <c r="M1396" s="56">
        <v>0</v>
      </c>
    </row>
    <row r="1397" spans="1:13" x14ac:dyDescent="0.3">
      <c r="A1397" s="56">
        <v>601566</v>
      </c>
      <c r="B1397" s="56" t="s">
        <v>927</v>
      </c>
      <c r="C1397" s="56" t="s">
        <v>188</v>
      </c>
      <c r="D1397" s="56">
        <v>1</v>
      </c>
      <c r="E1397" s="56" t="s">
        <v>552</v>
      </c>
      <c r="F1397" s="56" t="s">
        <v>238</v>
      </c>
      <c r="G1397" s="56">
        <v>125</v>
      </c>
      <c r="H1397" s="56" t="s">
        <v>131</v>
      </c>
      <c r="I1397" s="56">
        <v>125</v>
      </c>
      <c r="J1397" s="1">
        <v>42916</v>
      </c>
      <c r="K1397" s="56">
        <v>0</v>
      </c>
      <c r="L1397" s="56">
        <v>1</v>
      </c>
      <c r="M1397" s="56">
        <v>0</v>
      </c>
    </row>
    <row r="1398" spans="1:13" x14ac:dyDescent="0.3">
      <c r="A1398" s="56">
        <v>601566</v>
      </c>
      <c r="B1398" s="56" t="s">
        <v>927</v>
      </c>
      <c r="C1398" s="56" t="s">
        <v>188</v>
      </c>
      <c r="D1398" s="56">
        <v>1</v>
      </c>
      <c r="E1398" s="56" t="s">
        <v>552</v>
      </c>
      <c r="F1398" s="56" t="s">
        <v>238</v>
      </c>
      <c r="G1398" s="56">
        <v>126</v>
      </c>
      <c r="H1398" s="56" t="s">
        <v>852</v>
      </c>
      <c r="I1398" s="56">
        <v>125</v>
      </c>
      <c r="J1398" s="1">
        <v>43100</v>
      </c>
      <c r="K1398" s="56">
        <v>0</v>
      </c>
      <c r="L1398" s="56">
        <v>0</v>
      </c>
      <c r="M1398" s="56">
        <v>0</v>
      </c>
    </row>
    <row r="1399" spans="1:13" x14ac:dyDescent="0.3">
      <c r="A1399" s="56">
        <v>601566</v>
      </c>
      <c r="B1399" s="56" t="s">
        <v>927</v>
      </c>
      <c r="C1399" s="56" t="s">
        <v>188</v>
      </c>
      <c r="D1399" s="56">
        <v>1</v>
      </c>
      <c r="E1399" s="56" t="s">
        <v>552</v>
      </c>
      <c r="F1399" s="56" t="s">
        <v>238</v>
      </c>
      <c r="G1399" s="56">
        <v>127</v>
      </c>
      <c r="H1399" s="56" t="s">
        <v>854</v>
      </c>
      <c r="I1399" s="56">
        <v>125</v>
      </c>
      <c r="J1399" s="1">
        <v>43281</v>
      </c>
      <c r="K1399" s="56">
        <v>0</v>
      </c>
      <c r="L1399" s="56">
        <v>0</v>
      </c>
      <c r="M1399" s="56">
        <v>0</v>
      </c>
    </row>
    <row r="1400" spans="1:13" x14ac:dyDescent="0.3">
      <c r="A1400" s="56">
        <v>601566</v>
      </c>
      <c r="B1400" s="56" t="s">
        <v>927</v>
      </c>
      <c r="C1400" s="56" t="s">
        <v>188</v>
      </c>
      <c r="D1400" s="56">
        <v>1</v>
      </c>
      <c r="E1400" s="56" t="s">
        <v>552</v>
      </c>
      <c r="F1400" s="56" t="s">
        <v>238</v>
      </c>
      <c r="G1400" s="56">
        <v>128</v>
      </c>
      <c r="H1400" s="56" t="s">
        <v>853</v>
      </c>
      <c r="I1400" s="56">
        <v>125</v>
      </c>
      <c r="J1400" s="1">
        <v>43465</v>
      </c>
      <c r="K1400" s="56">
        <v>0</v>
      </c>
      <c r="L1400" s="56">
        <v>0</v>
      </c>
      <c r="M1400" s="56">
        <v>0</v>
      </c>
    </row>
    <row r="1401" spans="1:13" x14ac:dyDescent="0.3">
      <c r="A1401" s="56">
        <v>601566</v>
      </c>
      <c r="B1401" s="56" t="s">
        <v>927</v>
      </c>
      <c r="C1401" s="56" t="s">
        <v>188</v>
      </c>
      <c r="D1401" s="56">
        <v>1</v>
      </c>
      <c r="E1401" s="56" t="s">
        <v>552</v>
      </c>
      <c r="F1401" s="56" t="s">
        <v>930</v>
      </c>
      <c r="G1401" s="56">
        <v>124</v>
      </c>
      <c r="H1401" s="56" t="s">
        <v>130</v>
      </c>
      <c r="I1401" s="56">
        <v>125</v>
      </c>
      <c r="J1401" s="1">
        <v>42735</v>
      </c>
      <c r="K1401" s="56">
        <v>0</v>
      </c>
      <c r="L1401" s="56">
        <v>0</v>
      </c>
      <c r="M1401" s="56">
        <v>0</v>
      </c>
    </row>
    <row r="1402" spans="1:13" x14ac:dyDescent="0.3">
      <c r="A1402" s="56">
        <v>601566</v>
      </c>
      <c r="B1402" s="56" t="s">
        <v>927</v>
      </c>
      <c r="C1402" s="56" t="s">
        <v>188</v>
      </c>
      <c r="D1402" s="56">
        <v>1</v>
      </c>
      <c r="E1402" s="56" t="s">
        <v>552</v>
      </c>
      <c r="F1402" s="56" t="s">
        <v>930</v>
      </c>
      <c r="G1402" s="56">
        <v>125</v>
      </c>
      <c r="H1402" s="56" t="s">
        <v>131</v>
      </c>
      <c r="I1402" s="56">
        <v>125</v>
      </c>
      <c r="J1402" s="1">
        <v>42916</v>
      </c>
      <c r="K1402" s="56">
        <v>0</v>
      </c>
      <c r="L1402" s="56">
        <v>0</v>
      </c>
      <c r="M1402" s="56">
        <v>0</v>
      </c>
    </row>
    <row r="1403" spans="1:13" x14ac:dyDescent="0.3">
      <c r="A1403" s="56">
        <v>601566</v>
      </c>
      <c r="B1403" s="56" t="s">
        <v>927</v>
      </c>
      <c r="C1403" s="56" t="s">
        <v>188</v>
      </c>
      <c r="D1403" s="56">
        <v>1</v>
      </c>
      <c r="E1403" s="56" t="s">
        <v>552</v>
      </c>
      <c r="F1403" s="56" t="s">
        <v>930</v>
      </c>
      <c r="G1403" s="56">
        <v>126</v>
      </c>
      <c r="H1403" s="56" t="s">
        <v>852</v>
      </c>
      <c r="I1403" s="56">
        <v>125</v>
      </c>
      <c r="J1403" s="1">
        <v>43100</v>
      </c>
      <c r="K1403" s="56">
        <v>0</v>
      </c>
      <c r="L1403" s="56">
        <v>1</v>
      </c>
      <c r="M1403" s="56">
        <v>0</v>
      </c>
    </row>
    <row r="1404" spans="1:13" x14ac:dyDescent="0.3">
      <c r="A1404" s="56">
        <v>601566</v>
      </c>
      <c r="B1404" s="56" t="s">
        <v>927</v>
      </c>
      <c r="C1404" s="56" t="s">
        <v>188</v>
      </c>
      <c r="D1404" s="56">
        <v>1</v>
      </c>
      <c r="E1404" s="56" t="s">
        <v>552</v>
      </c>
      <c r="F1404" s="56" t="s">
        <v>930</v>
      </c>
      <c r="G1404" s="56">
        <v>127</v>
      </c>
      <c r="H1404" s="56" t="s">
        <v>854</v>
      </c>
      <c r="I1404" s="56">
        <v>125</v>
      </c>
      <c r="J1404" s="1">
        <v>43281</v>
      </c>
      <c r="K1404" s="56">
        <v>0</v>
      </c>
      <c r="L1404" s="56">
        <v>1</v>
      </c>
      <c r="M1404" s="56">
        <v>0</v>
      </c>
    </row>
    <row r="1405" spans="1:13" x14ac:dyDescent="0.3">
      <c r="A1405" s="56">
        <v>601566</v>
      </c>
      <c r="B1405" s="56" t="s">
        <v>927</v>
      </c>
      <c r="C1405" s="56" t="s">
        <v>188</v>
      </c>
      <c r="D1405" s="56">
        <v>1</v>
      </c>
      <c r="E1405" s="56" t="s">
        <v>552</v>
      </c>
      <c r="F1405" s="56" t="s">
        <v>930</v>
      </c>
      <c r="G1405" s="56">
        <v>128</v>
      </c>
      <c r="H1405" s="56" t="s">
        <v>853</v>
      </c>
      <c r="I1405" s="56">
        <v>125</v>
      </c>
      <c r="J1405" s="1">
        <v>43465</v>
      </c>
      <c r="K1405" s="56">
        <v>0</v>
      </c>
      <c r="L1405" s="56">
        <v>1</v>
      </c>
      <c r="M1405" s="56">
        <v>0</v>
      </c>
    </row>
    <row r="1406" spans="1:13" x14ac:dyDescent="0.3">
      <c r="A1406" s="56">
        <v>601566</v>
      </c>
      <c r="B1406" s="56" t="s">
        <v>927</v>
      </c>
      <c r="C1406" s="56" t="s">
        <v>110</v>
      </c>
      <c r="D1406" s="56">
        <v>1</v>
      </c>
      <c r="E1406" s="56" t="s">
        <v>552</v>
      </c>
      <c r="F1406" s="56" t="s">
        <v>381</v>
      </c>
      <c r="G1406" s="56">
        <v>124</v>
      </c>
      <c r="H1406" s="56" t="s">
        <v>130</v>
      </c>
      <c r="I1406" s="56">
        <v>125</v>
      </c>
      <c r="J1406" s="1">
        <v>42735</v>
      </c>
      <c r="K1406" s="56">
        <v>0</v>
      </c>
      <c r="L1406" s="56">
        <v>0</v>
      </c>
      <c r="M1406" s="56">
        <v>8.6999999999999993</v>
      </c>
    </row>
    <row r="1407" spans="1:13" x14ac:dyDescent="0.3">
      <c r="A1407" s="56">
        <v>601566</v>
      </c>
      <c r="B1407" s="56" t="s">
        <v>927</v>
      </c>
      <c r="C1407" s="56" t="s">
        <v>110</v>
      </c>
      <c r="D1407" s="56">
        <v>1</v>
      </c>
      <c r="E1407" s="56" t="s">
        <v>552</v>
      </c>
      <c r="F1407" s="56" t="s">
        <v>381</v>
      </c>
      <c r="G1407" s="56">
        <v>125</v>
      </c>
      <c r="H1407" s="56" t="s">
        <v>131</v>
      </c>
      <c r="I1407" s="56">
        <v>125</v>
      </c>
      <c r="J1407" s="1">
        <v>42916</v>
      </c>
      <c r="K1407" s="56">
        <v>0</v>
      </c>
      <c r="L1407" s="56">
        <v>8.1999999999999993</v>
      </c>
      <c r="M1407" s="56">
        <v>0</v>
      </c>
    </row>
    <row r="1408" spans="1:13" x14ac:dyDescent="0.3">
      <c r="A1408" s="56">
        <v>601566</v>
      </c>
      <c r="B1408" s="56" t="s">
        <v>927</v>
      </c>
      <c r="C1408" s="56" t="s">
        <v>110</v>
      </c>
      <c r="D1408" s="56">
        <v>1</v>
      </c>
      <c r="E1408" s="56" t="s">
        <v>552</v>
      </c>
      <c r="F1408" s="56" t="s">
        <v>381</v>
      </c>
      <c r="G1408" s="56">
        <v>126</v>
      </c>
      <c r="H1408" s="56" t="s">
        <v>852</v>
      </c>
      <c r="I1408" s="56">
        <v>125</v>
      </c>
      <c r="J1408" s="1">
        <v>43100</v>
      </c>
      <c r="K1408" s="56">
        <v>0</v>
      </c>
      <c r="L1408" s="56">
        <v>7.75</v>
      </c>
      <c r="M1408" s="56">
        <v>0</v>
      </c>
    </row>
    <row r="1409" spans="1:13" x14ac:dyDescent="0.3">
      <c r="A1409" s="56">
        <v>601566</v>
      </c>
      <c r="B1409" s="56" t="s">
        <v>927</v>
      </c>
      <c r="C1409" s="56" t="s">
        <v>110</v>
      </c>
      <c r="D1409" s="56">
        <v>1</v>
      </c>
      <c r="E1409" s="56" t="s">
        <v>552</v>
      </c>
      <c r="F1409" s="56" t="s">
        <v>381</v>
      </c>
      <c r="G1409" s="56">
        <v>127</v>
      </c>
      <c r="H1409" s="56" t="s">
        <v>854</v>
      </c>
      <c r="I1409" s="56">
        <v>125</v>
      </c>
      <c r="J1409" s="1">
        <v>43281</v>
      </c>
      <c r="K1409" s="56">
        <v>0</v>
      </c>
      <c r="L1409" s="56">
        <v>7.25</v>
      </c>
      <c r="M1409" s="56">
        <v>0</v>
      </c>
    </row>
    <row r="1410" spans="1:13" x14ac:dyDescent="0.3">
      <c r="A1410" s="56">
        <v>601566</v>
      </c>
      <c r="B1410" s="56" t="s">
        <v>927</v>
      </c>
      <c r="C1410" s="56" t="s">
        <v>110</v>
      </c>
      <c r="D1410" s="56">
        <v>1</v>
      </c>
      <c r="E1410" s="56" t="s">
        <v>552</v>
      </c>
      <c r="F1410" s="56" t="s">
        <v>381</v>
      </c>
      <c r="G1410" s="56">
        <v>128</v>
      </c>
      <c r="H1410" s="56" t="s">
        <v>853</v>
      </c>
      <c r="I1410" s="56">
        <v>125</v>
      </c>
      <c r="J1410" s="1">
        <v>43465</v>
      </c>
      <c r="K1410" s="56">
        <v>0</v>
      </c>
      <c r="L1410" s="56">
        <v>7</v>
      </c>
      <c r="M1410" s="56">
        <v>0</v>
      </c>
    </row>
    <row r="1411" spans="1:13" x14ac:dyDescent="0.3">
      <c r="A1411" s="56">
        <v>601566</v>
      </c>
      <c r="B1411" s="56" t="s">
        <v>927</v>
      </c>
      <c r="C1411" s="56" t="s">
        <v>110</v>
      </c>
      <c r="D1411" s="56">
        <v>1</v>
      </c>
      <c r="E1411" s="56" t="s">
        <v>920</v>
      </c>
      <c r="F1411" s="56" t="s">
        <v>836</v>
      </c>
      <c r="G1411" s="56">
        <v>124</v>
      </c>
      <c r="H1411" s="56" t="s">
        <v>130</v>
      </c>
      <c r="I1411" s="56">
        <v>125</v>
      </c>
      <c r="J1411" s="1">
        <v>42613</v>
      </c>
      <c r="K1411" s="56">
        <v>0</v>
      </c>
      <c r="L1411" s="56">
        <v>0</v>
      </c>
      <c r="M1411" s="56">
        <v>0</v>
      </c>
    </row>
    <row r="1412" spans="1:13" x14ac:dyDescent="0.3">
      <c r="A1412" s="56">
        <v>601566</v>
      </c>
      <c r="B1412" s="56" t="s">
        <v>927</v>
      </c>
      <c r="C1412" s="56" t="s">
        <v>110</v>
      </c>
      <c r="D1412" s="56">
        <v>1</v>
      </c>
      <c r="E1412" s="56" t="s">
        <v>920</v>
      </c>
      <c r="F1412" s="56" t="s">
        <v>836</v>
      </c>
      <c r="G1412" s="56">
        <v>126</v>
      </c>
      <c r="H1412" s="56" t="s">
        <v>852</v>
      </c>
      <c r="I1412" s="56">
        <v>125</v>
      </c>
      <c r="J1412" s="1">
        <v>43100</v>
      </c>
      <c r="K1412" s="56">
        <v>0</v>
      </c>
      <c r="L1412" s="56">
        <v>1</v>
      </c>
      <c r="M1412" s="56">
        <v>0</v>
      </c>
    </row>
    <row r="1413" spans="1:13" x14ac:dyDescent="0.3">
      <c r="A1413" s="56">
        <v>601566</v>
      </c>
      <c r="B1413" s="56" t="s">
        <v>927</v>
      </c>
      <c r="C1413" s="56" t="s">
        <v>110</v>
      </c>
      <c r="D1413" s="56">
        <v>1</v>
      </c>
      <c r="E1413" s="56" t="s">
        <v>920</v>
      </c>
      <c r="F1413" s="56" t="s">
        <v>836</v>
      </c>
      <c r="G1413" s="56">
        <v>127</v>
      </c>
      <c r="H1413" s="56" t="s">
        <v>854</v>
      </c>
      <c r="I1413" s="56">
        <v>125</v>
      </c>
      <c r="J1413" s="1">
        <v>43281</v>
      </c>
      <c r="K1413" s="56">
        <v>0</v>
      </c>
      <c r="L1413" s="56">
        <v>1</v>
      </c>
      <c r="M1413" s="56">
        <v>0</v>
      </c>
    </row>
    <row r="1414" spans="1:13" x14ac:dyDescent="0.3">
      <c r="A1414" s="56">
        <v>601566</v>
      </c>
      <c r="B1414" s="56" t="s">
        <v>927</v>
      </c>
      <c r="C1414" s="56" t="s">
        <v>188</v>
      </c>
      <c r="D1414" s="56">
        <v>1</v>
      </c>
      <c r="E1414" s="56" t="s">
        <v>920</v>
      </c>
      <c r="F1414" s="56" t="s">
        <v>238</v>
      </c>
      <c r="G1414" s="56">
        <v>124</v>
      </c>
      <c r="H1414" s="56" t="s">
        <v>130</v>
      </c>
      <c r="I1414" s="56">
        <v>125</v>
      </c>
      <c r="J1414" s="1">
        <v>42735</v>
      </c>
      <c r="K1414" s="56">
        <v>0</v>
      </c>
      <c r="L1414" s="56">
        <v>0</v>
      </c>
      <c r="M1414" s="56">
        <v>0</v>
      </c>
    </row>
    <row r="1415" spans="1:13" x14ac:dyDescent="0.3">
      <c r="A1415" s="56">
        <v>601566</v>
      </c>
      <c r="B1415" s="56" t="s">
        <v>927</v>
      </c>
      <c r="C1415" s="56" t="s">
        <v>188</v>
      </c>
      <c r="D1415" s="56">
        <v>1</v>
      </c>
      <c r="E1415" s="56" t="s">
        <v>920</v>
      </c>
      <c r="F1415" s="56" t="s">
        <v>238</v>
      </c>
      <c r="G1415" s="56">
        <v>125</v>
      </c>
      <c r="H1415" s="56" t="s">
        <v>131</v>
      </c>
      <c r="I1415" s="56">
        <v>125</v>
      </c>
      <c r="J1415" s="1">
        <v>42916</v>
      </c>
      <c r="K1415" s="56">
        <v>0</v>
      </c>
      <c r="L1415" s="56">
        <v>0</v>
      </c>
      <c r="M1415" s="56">
        <v>0</v>
      </c>
    </row>
    <row r="1416" spans="1:13" x14ac:dyDescent="0.3">
      <c r="A1416" s="56">
        <v>601566</v>
      </c>
      <c r="B1416" s="56" t="s">
        <v>927</v>
      </c>
      <c r="C1416" s="56" t="s">
        <v>188</v>
      </c>
      <c r="D1416" s="56">
        <v>1</v>
      </c>
      <c r="E1416" s="56" t="s">
        <v>920</v>
      </c>
      <c r="F1416" s="56" t="s">
        <v>238</v>
      </c>
      <c r="G1416" s="56">
        <v>126</v>
      </c>
      <c r="H1416" s="56" t="s">
        <v>852</v>
      </c>
      <c r="I1416" s="56">
        <v>125</v>
      </c>
      <c r="J1416" s="1">
        <v>43100</v>
      </c>
      <c r="K1416" s="56">
        <v>0</v>
      </c>
      <c r="L1416" s="56">
        <v>1</v>
      </c>
      <c r="M1416" s="56">
        <v>0</v>
      </c>
    </row>
    <row r="1417" spans="1:13" x14ac:dyDescent="0.3">
      <c r="A1417" s="56">
        <v>601566</v>
      </c>
      <c r="B1417" s="56" t="s">
        <v>927</v>
      </c>
      <c r="C1417" s="56" t="s">
        <v>188</v>
      </c>
      <c r="D1417" s="56">
        <v>1</v>
      </c>
      <c r="E1417" s="56" t="s">
        <v>920</v>
      </c>
      <c r="F1417" s="56" t="s">
        <v>238</v>
      </c>
      <c r="G1417" s="56">
        <v>127</v>
      </c>
      <c r="H1417" s="56" t="s">
        <v>854</v>
      </c>
      <c r="I1417" s="56">
        <v>125</v>
      </c>
      <c r="J1417" s="1">
        <v>43281</v>
      </c>
      <c r="K1417" s="56">
        <v>0</v>
      </c>
      <c r="L1417" s="56">
        <v>1</v>
      </c>
      <c r="M1417" s="56">
        <v>0</v>
      </c>
    </row>
    <row r="1418" spans="1:13" x14ac:dyDescent="0.3">
      <c r="A1418" s="56">
        <v>601566</v>
      </c>
      <c r="B1418" s="56" t="s">
        <v>927</v>
      </c>
      <c r="C1418" s="56" t="s">
        <v>188</v>
      </c>
      <c r="D1418" s="56">
        <v>1</v>
      </c>
      <c r="E1418" s="56" t="s">
        <v>920</v>
      </c>
      <c r="F1418" s="56" t="s">
        <v>238</v>
      </c>
      <c r="G1418" s="56">
        <v>128</v>
      </c>
      <c r="H1418" s="56" t="s">
        <v>853</v>
      </c>
      <c r="I1418" s="56">
        <v>125</v>
      </c>
      <c r="J1418" s="1">
        <v>43465</v>
      </c>
      <c r="K1418" s="56">
        <v>0</v>
      </c>
      <c r="L1418" s="56">
        <v>0</v>
      </c>
      <c r="M1418" s="56">
        <v>0</v>
      </c>
    </row>
    <row r="1419" spans="1:13" x14ac:dyDescent="0.3">
      <c r="A1419" s="56">
        <v>601566</v>
      </c>
      <c r="B1419" s="56" t="s">
        <v>927</v>
      </c>
      <c r="C1419" s="56" t="s">
        <v>188</v>
      </c>
      <c r="D1419" s="56">
        <v>1</v>
      </c>
      <c r="E1419" s="56" t="s">
        <v>920</v>
      </c>
      <c r="F1419" s="56" t="s">
        <v>930</v>
      </c>
      <c r="G1419" s="56">
        <v>124</v>
      </c>
      <c r="H1419" s="56" t="s">
        <v>130</v>
      </c>
      <c r="I1419" s="56">
        <v>125</v>
      </c>
      <c r="J1419" s="1">
        <v>42735</v>
      </c>
      <c r="K1419" s="56">
        <v>0</v>
      </c>
      <c r="L1419" s="56">
        <v>0</v>
      </c>
      <c r="M1419" s="56">
        <v>0</v>
      </c>
    </row>
    <row r="1420" spans="1:13" x14ac:dyDescent="0.3">
      <c r="A1420" s="56">
        <v>601566</v>
      </c>
      <c r="B1420" s="56" t="s">
        <v>927</v>
      </c>
      <c r="C1420" s="56" t="s">
        <v>188</v>
      </c>
      <c r="D1420" s="56">
        <v>1</v>
      </c>
      <c r="E1420" s="56" t="s">
        <v>920</v>
      </c>
      <c r="F1420" s="56" t="s">
        <v>930</v>
      </c>
      <c r="G1420" s="56">
        <v>125</v>
      </c>
      <c r="H1420" s="56" t="s">
        <v>131</v>
      </c>
      <c r="I1420" s="56">
        <v>125</v>
      </c>
      <c r="J1420" s="1">
        <v>42916</v>
      </c>
      <c r="K1420" s="56">
        <v>0</v>
      </c>
      <c r="L1420" s="56">
        <v>0</v>
      </c>
      <c r="M1420" s="56">
        <v>0</v>
      </c>
    </row>
    <row r="1421" spans="1:13" x14ac:dyDescent="0.3">
      <c r="A1421" s="56">
        <v>601566</v>
      </c>
      <c r="B1421" s="56" t="s">
        <v>927</v>
      </c>
      <c r="C1421" s="56" t="s">
        <v>188</v>
      </c>
      <c r="D1421" s="56">
        <v>1</v>
      </c>
      <c r="E1421" s="56" t="s">
        <v>920</v>
      </c>
      <c r="F1421" s="56" t="s">
        <v>930</v>
      </c>
      <c r="G1421" s="56">
        <v>126</v>
      </c>
      <c r="H1421" s="56" t="s">
        <v>852</v>
      </c>
      <c r="I1421" s="56">
        <v>125</v>
      </c>
      <c r="J1421" s="1">
        <v>43100</v>
      </c>
      <c r="K1421" s="56">
        <v>0</v>
      </c>
      <c r="L1421" s="56">
        <v>2</v>
      </c>
      <c r="M1421" s="56">
        <v>0</v>
      </c>
    </row>
    <row r="1422" spans="1:13" x14ac:dyDescent="0.3">
      <c r="A1422" s="56">
        <v>601566</v>
      </c>
      <c r="B1422" s="56" t="s">
        <v>927</v>
      </c>
      <c r="C1422" s="56" t="s">
        <v>188</v>
      </c>
      <c r="D1422" s="56">
        <v>1</v>
      </c>
      <c r="E1422" s="56" t="s">
        <v>920</v>
      </c>
      <c r="F1422" s="56" t="s">
        <v>930</v>
      </c>
      <c r="G1422" s="56">
        <v>127</v>
      </c>
      <c r="H1422" s="56" t="s">
        <v>854</v>
      </c>
      <c r="I1422" s="56">
        <v>125</v>
      </c>
      <c r="J1422" s="1">
        <v>43281</v>
      </c>
      <c r="K1422" s="56">
        <v>0</v>
      </c>
      <c r="L1422" s="56">
        <v>1</v>
      </c>
      <c r="M1422" s="56">
        <v>0</v>
      </c>
    </row>
    <row r="1423" spans="1:13" x14ac:dyDescent="0.3">
      <c r="A1423" s="56">
        <v>601566</v>
      </c>
      <c r="B1423" s="56" t="s">
        <v>927</v>
      </c>
      <c r="C1423" s="56" t="s">
        <v>188</v>
      </c>
      <c r="D1423" s="56">
        <v>1</v>
      </c>
      <c r="E1423" s="56" t="s">
        <v>920</v>
      </c>
      <c r="F1423" s="56" t="s">
        <v>930</v>
      </c>
      <c r="G1423" s="56">
        <v>128</v>
      </c>
      <c r="H1423" s="56" t="s">
        <v>853</v>
      </c>
      <c r="I1423" s="56">
        <v>125</v>
      </c>
      <c r="J1423" s="1">
        <v>43465</v>
      </c>
      <c r="K1423" s="56">
        <v>0</v>
      </c>
      <c r="L1423" s="56">
        <v>0</v>
      </c>
      <c r="M1423" s="56">
        <v>0</v>
      </c>
    </row>
    <row r="1424" spans="1:13" x14ac:dyDescent="0.3">
      <c r="A1424" s="56">
        <v>601566</v>
      </c>
      <c r="B1424" s="56" t="s">
        <v>927</v>
      </c>
      <c r="C1424" s="56" t="s">
        <v>110</v>
      </c>
      <c r="D1424" s="56">
        <v>0</v>
      </c>
      <c r="E1424" s="56" t="s">
        <v>920</v>
      </c>
      <c r="F1424" s="56" t="s">
        <v>933</v>
      </c>
      <c r="G1424" s="56">
        <v>124</v>
      </c>
      <c r="H1424" s="56" t="s">
        <v>130</v>
      </c>
      <c r="I1424" s="56">
        <v>125</v>
      </c>
      <c r="J1424" s="1">
        <v>42735</v>
      </c>
      <c r="K1424" s="56">
        <v>0</v>
      </c>
      <c r="L1424" s="56">
        <v>0</v>
      </c>
      <c r="M1424" s="56">
        <v>63</v>
      </c>
    </row>
    <row r="1425" spans="1:13" x14ac:dyDescent="0.3">
      <c r="A1425" s="56">
        <v>601566</v>
      </c>
      <c r="B1425" s="56" t="s">
        <v>927</v>
      </c>
      <c r="C1425" s="56" t="s">
        <v>110</v>
      </c>
      <c r="D1425" s="56">
        <v>0</v>
      </c>
      <c r="E1425" s="56" t="s">
        <v>920</v>
      </c>
      <c r="F1425" s="56" t="s">
        <v>933</v>
      </c>
      <c r="G1425" s="56">
        <v>125</v>
      </c>
      <c r="H1425" s="56" t="s">
        <v>131</v>
      </c>
      <c r="I1425" s="56">
        <v>125</v>
      </c>
      <c r="J1425" s="1">
        <v>42916</v>
      </c>
      <c r="K1425" s="56">
        <v>0</v>
      </c>
      <c r="L1425" s="56">
        <v>68</v>
      </c>
      <c r="M1425" s="56">
        <v>0</v>
      </c>
    </row>
    <row r="1426" spans="1:13" x14ac:dyDescent="0.3">
      <c r="A1426" s="56">
        <v>601566</v>
      </c>
      <c r="B1426" s="56" t="s">
        <v>927</v>
      </c>
      <c r="C1426" s="56" t="s">
        <v>110</v>
      </c>
      <c r="D1426" s="56">
        <v>0</v>
      </c>
      <c r="E1426" s="56" t="s">
        <v>920</v>
      </c>
      <c r="F1426" s="56" t="s">
        <v>933</v>
      </c>
      <c r="G1426" s="56">
        <v>126</v>
      </c>
      <c r="H1426" s="56" t="s">
        <v>852</v>
      </c>
      <c r="I1426" s="56">
        <v>125</v>
      </c>
      <c r="J1426" s="1">
        <v>43100</v>
      </c>
      <c r="K1426" s="56">
        <v>0</v>
      </c>
      <c r="L1426" s="56">
        <v>75</v>
      </c>
      <c r="M1426" s="56">
        <v>0</v>
      </c>
    </row>
    <row r="1427" spans="1:13" x14ac:dyDescent="0.3">
      <c r="A1427" s="56">
        <v>601566</v>
      </c>
      <c r="B1427" s="56" t="s">
        <v>927</v>
      </c>
      <c r="C1427" s="56" t="s">
        <v>110</v>
      </c>
      <c r="D1427" s="56">
        <v>0</v>
      </c>
      <c r="E1427" s="56" t="s">
        <v>920</v>
      </c>
      <c r="F1427" s="56" t="s">
        <v>933</v>
      </c>
      <c r="G1427" s="56">
        <v>127</v>
      </c>
      <c r="H1427" s="56" t="s">
        <v>854</v>
      </c>
      <c r="I1427" s="56">
        <v>125</v>
      </c>
      <c r="J1427" s="1">
        <v>43281</v>
      </c>
      <c r="K1427" s="56">
        <v>0</v>
      </c>
      <c r="L1427" s="56">
        <v>85</v>
      </c>
      <c r="M1427" s="56">
        <v>0</v>
      </c>
    </row>
    <row r="1428" spans="1:13" x14ac:dyDescent="0.3">
      <c r="A1428" s="56">
        <v>601566</v>
      </c>
      <c r="B1428" s="56" t="s">
        <v>927</v>
      </c>
      <c r="C1428" s="56" t="s">
        <v>110</v>
      </c>
      <c r="D1428" s="56">
        <v>0</v>
      </c>
      <c r="E1428" s="56" t="s">
        <v>920</v>
      </c>
      <c r="F1428" s="56" t="s">
        <v>933</v>
      </c>
      <c r="G1428" s="56">
        <v>128</v>
      </c>
      <c r="H1428" s="56" t="s">
        <v>853</v>
      </c>
      <c r="I1428" s="56">
        <v>125</v>
      </c>
      <c r="J1428" s="1">
        <v>43465</v>
      </c>
      <c r="K1428" s="56">
        <v>0</v>
      </c>
      <c r="L1428" s="56">
        <v>90</v>
      </c>
      <c r="M1428" s="56">
        <v>0</v>
      </c>
    </row>
    <row r="1429" spans="1:13" x14ac:dyDescent="0.3">
      <c r="A1429" s="56">
        <v>601707</v>
      </c>
      <c r="B1429" s="56" t="s">
        <v>934</v>
      </c>
      <c r="C1429" s="56" t="s">
        <v>105</v>
      </c>
      <c r="D1429" s="56">
        <v>1</v>
      </c>
      <c r="E1429" s="56" t="s">
        <v>194</v>
      </c>
      <c r="F1429" s="56" t="s">
        <v>691</v>
      </c>
      <c r="G1429" s="56">
        <v>123</v>
      </c>
      <c r="H1429" s="56" t="s">
        <v>129</v>
      </c>
      <c r="I1429" s="56">
        <v>125</v>
      </c>
      <c r="J1429" s="1">
        <v>42551</v>
      </c>
      <c r="K1429" s="56">
        <v>0</v>
      </c>
      <c r="L1429" s="56">
        <v>0</v>
      </c>
      <c r="M1429" s="56">
        <v>0</v>
      </c>
    </row>
    <row r="1430" spans="1:13" x14ac:dyDescent="0.3">
      <c r="A1430" s="56">
        <v>601707</v>
      </c>
      <c r="B1430" s="56" t="s">
        <v>934</v>
      </c>
      <c r="C1430" s="56" t="s">
        <v>105</v>
      </c>
      <c r="D1430" s="56">
        <v>1</v>
      </c>
      <c r="E1430" s="56" t="s">
        <v>194</v>
      </c>
      <c r="F1430" s="56" t="s">
        <v>691</v>
      </c>
      <c r="G1430" s="56">
        <v>124</v>
      </c>
      <c r="H1430" s="56" t="s">
        <v>130</v>
      </c>
      <c r="I1430" s="56">
        <v>125</v>
      </c>
      <c r="J1430" s="1">
        <v>42735</v>
      </c>
      <c r="K1430" s="56">
        <v>15480</v>
      </c>
      <c r="L1430" s="56">
        <v>20000</v>
      </c>
      <c r="M1430" s="56">
        <v>0</v>
      </c>
    </row>
    <row r="1431" spans="1:13" x14ac:dyDescent="0.3">
      <c r="A1431" s="56">
        <v>601707</v>
      </c>
      <c r="B1431" s="56" t="s">
        <v>934</v>
      </c>
      <c r="C1431" s="56" t="s">
        <v>105</v>
      </c>
      <c r="D1431" s="56">
        <v>1</v>
      </c>
      <c r="E1431" s="56" t="s">
        <v>194</v>
      </c>
      <c r="F1431" s="56" t="s">
        <v>691</v>
      </c>
      <c r="G1431" s="56">
        <v>125</v>
      </c>
      <c r="H1431" s="56" t="s">
        <v>131</v>
      </c>
      <c r="I1431" s="56">
        <v>125</v>
      </c>
      <c r="J1431" s="1">
        <v>42916</v>
      </c>
      <c r="K1431" s="56">
        <v>0</v>
      </c>
      <c r="L1431" s="56">
        <v>30000</v>
      </c>
      <c r="M1431" s="56">
        <v>0</v>
      </c>
    </row>
    <row r="1432" spans="1:13" x14ac:dyDescent="0.3">
      <c r="A1432" s="56">
        <v>601707</v>
      </c>
      <c r="B1432" s="56" t="s">
        <v>934</v>
      </c>
      <c r="C1432" s="56" t="s">
        <v>105</v>
      </c>
      <c r="D1432" s="56">
        <v>1</v>
      </c>
      <c r="E1432" s="56" t="s">
        <v>194</v>
      </c>
      <c r="F1432" s="56" t="s">
        <v>691</v>
      </c>
      <c r="G1432" s="56">
        <v>126</v>
      </c>
      <c r="H1432" s="56" t="s">
        <v>852</v>
      </c>
      <c r="I1432" s="56">
        <v>125</v>
      </c>
      <c r="J1432" s="1">
        <v>43100</v>
      </c>
      <c r="K1432" s="56">
        <v>0</v>
      </c>
      <c r="L1432" s="56">
        <v>75000</v>
      </c>
      <c r="M1432" s="56">
        <v>0</v>
      </c>
    </row>
    <row r="1433" spans="1:13" x14ac:dyDescent="0.3">
      <c r="A1433" s="56">
        <v>601707</v>
      </c>
      <c r="B1433" s="56" t="s">
        <v>934</v>
      </c>
      <c r="C1433" s="56" t="s">
        <v>105</v>
      </c>
      <c r="D1433" s="56">
        <v>1</v>
      </c>
      <c r="E1433" s="56" t="s">
        <v>194</v>
      </c>
      <c r="F1433" s="56" t="s">
        <v>691</v>
      </c>
      <c r="G1433" s="56">
        <v>127</v>
      </c>
      <c r="H1433" s="56" t="s">
        <v>854</v>
      </c>
      <c r="I1433" s="56">
        <v>125</v>
      </c>
      <c r="J1433" s="1">
        <v>43281</v>
      </c>
      <c r="K1433" s="56">
        <v>0</v>
      </c>
      <c r="L1433" s="56">
        <v>100000</v>
      </c>
      <c r="M1433" s="56">
        <v>0</v>
      </c>
    </row>
    <row r="1434" spans="1:13" x14ac:dyDescent="0.3">
      <c r="A1434" s="56">
        <v>601707</v>
      </c>
      <c r="B1434" s="56" t="s">
        <v>934</v>
      </c>
      <c r="C1434" s="56" t="s">
        <v>105</v>
      </c>
      <c r="D1434" s="56">
        <v>1</v>
      </c>
      <c r="E1434" s="56" t="s">
        <v>194</v>
      </c>
      <c r="F1434" s="56" t="s">
        <v>691</v>
      </c>
      <c r="G1434" s="56">
        <v>128</v>
      </c>
      <c r="H1434" s="56" t="s">
        <v>853</v>
      </c>
      <c r="I1434" s="56">
        <v>125</v>
      </c>
      <c r="J1434" s="1">
        <v>43465</v>
      </c>
      <c r="K1434" s="56">
        <v>0</v>
      </c>
      <c r="L1434" s="56">
        <v>120000</v>
      </c>
      <c r="M1434" s="56">
        <v>0</v>
      </c>
    </row>
    <row r="1435" spans="1:13" x14ac:dyDescent="0.3">
      <c r="A1435" s="56">
        <v>601707</v>
      </c>
      <c r="B1435" s="56" t="s">
        <v>934</v>
      </c>
      <c r="C1435" s="56" t="s">
        <v>105</v>
      </c>
      <c r="D1435" s="56">
        <v>1</v>
      </c>
      <c r="E1435" s="56" t="s">
        <v>194</v>
      </c>
      <c r="F1435" s="56" t="s">
        <v>691</v>
      </c>
      <c r="G1435" s="56">
        <v>129</v>
      </c>
      <c r="H1435" s="56" t="s">
        <v>855</v>
      </c>
      <c r="I1435" s="56">
        <v>125</v>
      </c>
      <c r="J1435" s="1">
        <v>43646</v>
      </c>
      <c r="K1435" s="56">
        <v>0</v>
      </c>
      <c r="L1435" s="56">
        <v>150000</v>
      </c>
      <c r="M1435" s="56">
        <v>0</v>
      </c>
    </row>
    <row r="1436" spans="1:13" x14ac:dyDescent="0.3">
      <c r="A1436" s="56">
        <v>601707</v>
      </c>
      <c r="B1436" s="56" t="s">
        <v>934</v>
      </c>
      <c r="C1436" s="56" t="s">
        <v>105</v>
      </c>
      <c r="D1436" s="56">
        <v>1</v>
      </c>
      <c r="E1436" s="56" t="s">
        <v>194</v>
      </c>
      <c r="F1436" s="56" t="s">
        <v>691</v>
      </c>
      <c r="G1436" s="56">
        <v>130</v>
      </c>
      <c r="H1436" s="56" t="s">
        <v>925</v>
      </c>
      <c r="I1436" s="56">
        <v>125</v>
      </c>
      <c r="J1436" s="1">
        <v>43830</v>
      </c>
      <c r="K1436" s="56">
        <v>0</v>
      </c>
      <c r="L1436" s="56">
        <v>200000</v>
      </c>
      <c r="M1436" s="56">
        <v>0</v>
      </c>
    </row>
    <row r="1437" spans="1:13" x14ac:dyDescent="0.3">
      <c r="A1437" s="56">
        <v>601707</v>
      </c>
      <c r="B1437" s="56" t="s">
        <v>934</v>
      </c>
      <c r="C1437" s="56" t="s">
        <v>105</v>
      </c>
      <c r="D1437" s="56">
        <v>1</v>
      </c>
      <c r="E1437" s="56" t="s">
        <v>194</v>
      </c>
      <c r="F1437" s="56" t="s">
        <v>760</v>
      </c>
      <c r="G1437" s="56">
        <v>123</v>
      </c>
      <c r="H1437" s="56" t="s">
        <v>129</v>
      </c>
      <c r="I1437" s="56">
        <v>125</v>
      </c>
      <c r="J1437" s="1">
        <v>42551</v>
      </c>
      <c r="K1437" s="56">
        <v>0</v>
      </c>
      <c r="L1437" s="56">
        <v>0</v>
      </c>
      <c r="M1437" s="56">
        <v>0</v>
      </c>
    </row>
    <row r="1438" spans="1:13" x14ac:dyDescent="0.3">
      <c r="A1438" s="56">
        <v>601707</v>
      </c>
      <c r="B1438" s="56" t="s">
        <v>934</v>
      </c>
      <c r="C1438" s="56" t="s">
        <v>105</v>
      </c>
      <c r="D1438" s="56">
        <v>1</v>
      </c>
      <c r="E1438" s="56" t="s">
        <v>194</v>
      </c>
      <c r="F1438" s="56" t="s">
        <v>760</v>
      </c>
      <c r="G1438" s="56">
        <v>124</v>
      </c>
      <c r="H1438" s="56" t="s">
        <v>130</v>
      </c>
      <c r="I1438" s="56">
        <v>125</v>
      </c>
      <c r="J1438" s="1">
        <v>42735</v>
      </c>
      <c r="K1438" s="56">
        <v>677.4</v>
      </c>
      <c r="L1438" s="56">
        <v>10000</v>
      </c>
      <c r="M1438" s="56">
        <v>0</v>
      </c>
    </row>
    <row r="1439" spans="1:13" x14ac:dyDescent="0.3">
      <c r="A1439" s="56">
        <v>601707</v>
      </c>
      <c r="B1439" s="56" t="s">
        <v>934</v>
      </c>
      <c r="C1439" s="56" t="s">
        <v>105</v>
      </c>
      <c r="D1439" s="56">
        <v>1</v>
      </c>
      <c r="E1439" s="56" t="s">
        <v>194</v>
      </c>
      <c r="F1439" s="56" t="s">
        <v>760</v>
      </c>
      <c r="G1439" s="56">
        <v>125</v>
      </c>
      <c r="H1439" s="56" t="s">
        <v>131</v>
      </c>
      <c r="I1439" s="56">
        <v>125</v>
      </c>
      <c r="J1439" s="1">
        <v>42916</v>
      </c>
      <c r="K1439" s="56">
        <v>0</v>
      </c>
      <c r="L1439" s="56">
        <v>30000</v>
      </c>
      <c r="M1439" s="56">
        <v>0</v>
      </c>
    </row>
    <row r="1440" spans="1:13" x14ac:dyDescent="0.3">
      <c r="A1440" s="56">
        <v>601707</v>
      </c>
      <c r="B1440" s="56" t="s">
        <v>934</v>
      </c>
      <c r="C1440" s="56" t="s">
        <v>105</v>
      </c>
      <c r="D1440" s="56">
        <v>1</v>
      </c>
      <c r="E1440" s="56" t="s">
        <v>194</v>
      </c>
      <c r="F1440" s="56" t="s">
        <v>760</v>
      </c>
      <c r="G1440" s="56">
        <v>126</v>
      </c>
      <c r="H1440" s="56" t="s">
        <v>852</v>
      </c>
      <c r="I1440" s="56">
        <v>125</v>
      </c>
      <c r="J1440" s="1">
        <v>43100</v>
      </c>
      <c r="K1440" s="56">
        <v>0</v>
      </c>
      <c r="L1440" s="56">
        <v>50000</v>
      </c>
      <c r="M1440" s="56">
        <v>0</v>
      </c>
    </row>
    <row r="1441" spans="1:13" x14ac:dyDescent="0.3">
      <c r="A1441" s="56">
        <v>601707</v>
      </c>
      <c r="B1441" s="56" t="s">
        <v>934</v>
      </c>
      <c r="C1441" s="56" t="s">
        <v>105</v>
      </c>
      <c r="D1441" s="56">
        <v>1</v>
      </c>
      <c r="E1441" s="56" t="s">
        <v>194</v>
      </c>
      <c r="F1441" s="56" t="s">
        <v>760</v>
      </c>
      <c r="G1441" s="56">
        <v>127</v>
      </c>
      <c r="H1441" s="56" t="s">
        <v>854</v>
      </c>
      <c r="I1441" s="56">
        <v>125</v>
      </c>
      <c r="J1441" s="1">
        <v>43281</v>
      </c>
      <c r="K1441" s="56">
        <v>0</v>
      </c>
      <c r="L1441" s="56">
        <v>100000</v>
      </c>
      <c r="M1441" s="56">
        <v>0</v>
      </c>
    </row>
    <row r="1442" spans="1:13" x14ac:dyDescent="0.3">
      <c r="A1442" s="56">
        <v>601707</v>
      </c>
      <c r="B1442" s="56" t="s">
        <v>934</v>
      </c>
      <c r="C1442" s="56" t="s">
        <v>105</v>
      </c>
      <c r="D1442" s="56">
        <v>1</v>
      </c>
      <c r="E1442" s="56" t="s">
        <v>194</v>
      </c>
      <c r="F1442" s="56" t="s">
        <v>760</v>
      </c>
      <c r="G1442" s="56">
        <v>128</v>
      </c>
      <c r="H1442" s="56" t="s">
        <v>853</v>
      </c>
      <c r="I1442" s="56">
        <v>125</v>
      </c>
      <c r="J1442" s="1">
        <v>43465</v>
      </c>
      <c r="K1442" s="56">
        <v>0</v>
      </c>
      <c r="L1442" s="56">
        <v>150000</v>
      </c>
      <c r="M1442" s="56">
        <v>0</v>
      </c>
    </row>
    <row r="1443" spans="1:13" x14ac:dyDescent="0.3">
      <c r="A1443" s="56">
        <v>601707</v>
      </c>
      <c r="B1443" s="56" t="s">
        <v>934</v>
      </c>
      <c r="C1443" s="56" t="s">
        <v>105</v>
      </c>
      <c r="D1443" s="56">
        <v>1</v>
      </c>
      <c r="E1443" s="56" t="s">
        <v>194</v>
      </c>
      <c r="F1443" s="56" t="s">
        <v>760</v>
      </c>
      <c r="G1443" s="56">
        <v>129</v>
      </c>
      <c r="H1443" s="56" t="s">
        <v>855</v>
      </c>
      <c r="I1443" s="56">
        <v>125</v>
      </c>
      <c r="J1443" s="1">
        <v>43646</v>
      </c>
      <c r="K1443" s="56">
        <v>0</v>
      </c>
      <c r="L1443" s="56">
        <v>260000</v>
      </c>
      <c r="M1443" s="56">
        <v>0</v>
      </c>
    </row>
    <row r="1444" spans="1:13" x14ac:dyDescent="0.3">
      <c r="A1444" s="56">
        <v>601707</v>
      </c>
      <c r="B1444" s="56" t="s">
        <v>934</v>
      </c>
      <c r="C1444" s="56" t="s">
        <v>105</v>
      </c>
      <c r="D1444" s="56">
        <v>1</v>
      </c>
      <c r="E1444" s="56" t="s">
        <v>194</v>
      </c>
      <c r="F1444" s="56" t="s">
        <v>760</v>
      </c>
      <c r="G1444" s="56">
        <v>130</v>
      </c>
      <c r="H1444" s="56" t="s">
        <v>925</v>
      </c>
      <c r="I1444" s="56">
        <v>125</v>
      </c>
      <c r="J1444" s="1">
        <v>43830</v>
      </c>
      <c r="K1444" s="56">
        <v>0</v>
      </c>
      <c r="L1444" s="56">
        <v>400000</v>
      </c>
      <c r="M1444" s="56">
        <v>0</v>
      </c>
    </row>
    <row r="1445" spans="1:13" x14ac:dyDescent="0.3">
      <c r="A1445" s="56">
        <v>601707</v>
      </c>
      <c r="B1445" s="56" t="s">
        <v>934</v>
      </c>
      <c r="C1445" s="56" t="s">
        <v>110</v>
      </c>
      <c r="D1445" s="56">
        <v>0</v>
      </c>
      <c r="E1445" s="56" t="s">
        <v>241</v>
      </c>
      <c r="F1445" s="56" t="s">
        <v>937</v>
      </c>
      <c r="G1445" s="56">
        <v>123</v>
      </c>
      <c r="H1445" s="56" t="s">
        <v>129</v>
      </c>
      <c r="I1445" s="56">
        <v>125</v>
      </c>
      <c r="J1445" s="1">
        <v>42551</v>
      </c>
      <c r="K1445" s="56">
        <v>0</v>
      </c>
      <c r="L1445" s="56">
        <v>0</v>
      </c>
      <c r="M1445" s="56">
        <v>0</v>
      </c>
    </row>
    <row r="1446" spans="1:13" x14ac:dyDescent="0.3">
      <c r="A1446" s="56">
        <v>601707</v>
      </c>
      <c r="B1446" s="56" t="s">
        <v>934</v>
      </c>
      <c r="C1446" s="56" t="s">
        <v>110</v>
      </c>
      <c r="D1446" s="56">
        <v>0</v>
      </c>
      <c r="E1446" s="56" t="s">
        <v>241</v>
      </c>
      <c r="F1446" s="56" t="s">
        <v>937</v>
      </c>
      <c r="G1446" s="56">
        <v>124</v>
      </c>
      <c r="H1446" s="56" t="s">
        <v>130</v>
      </c>
      <c r="I1446" s="56">
        <v>125</v>
      </c>
      <c r="J1446" s="1">
        <v>42735</v>
      </c>
      <c r="K1446" s="56">
        <v>38.6</v>
      </c>
      <c r="L1446" s="56">
        <v>10</v>
      </c>
      <c r="M1446" s="56">
        <v>0</v>
      </c>
    </row>
    <row r="1447" spans="1:13" x14ac:dyDescent="0.3">
      <c r="A1447" s="56">
        <v>601707</v>
      </c>
      <c r="B1447" s="56" t="s">
        <v>934</v>
      </c>
      <c r="C1447" s="56" t="s">
        <v>110</v>
      </c>
      <c r="D1447" s="56">
        <v>0</v>
      </c>
      <c r="E1447" s="56" t="s">
        <v>241</v>
      </c>
      <c r="F1447" s="56" t="s">
        <v>937</v>
      </c>
      <c r="G1447" s="56">
        <v>125</v>
      </c>
      <c r="H1447" s="56" t="s">
        <v>131</v>
      </c>
      <c r="I1447" s="56">
        <v>125</v>
      </c>
      <c r="J1447" s="1">
        <v>42916</v>
      </c>
      <c r="K1447" s="56">
        <v>0</v>
      </c>
      <c r="L1447" s="56">
        <v>20</v>
      </c>
      <c r="M1447" s="56">
        <v>0</v>
      </c>
    </row>
    <row r="1448" spans="1:13" x14ac:dyDescent="0.3">
      <c r="A1448" s="56">
        <v>601707</v>
      </c>
      <c r="B1448" s="56" t="s">
        <v>934</v>
      </c>
      <c r="C1448" s="56" t="s">
        <v>110</v>
      </c>
      <c r="D1448" s="56">
        <v>0</v>
      </c>
      <c r="E1448" s="56" t="s">
        <v>241</v>
      </c>
      <c r="F1448" s="56" t="s">
        <v>937</v>
      </c>
      <c r="G1448" s="56">
        <v>126</v>
      </c>
      <c r="H1448" s="56" t="s">
        <v>852</v>
      </c>
      <c r="I1448" s="56">
        <v>125</v>
      </c>
      <c r="J1448" s="1">
        <v>43100</v>
      </c>
      <c r="K1448" s="56">
        <v>0</v>
      </c>
      <c r="L1448" s="56">
        <v>25</v>
      </c>
      <c r="M1448" s="56">
        <v>0</v>
      </c>
    </row>
    <row r="1449" spans="1:13" x14ac:dyDescent="0.3">
      <c r="A1449" s="56">
        <v>601707</v>
      </c>
      <c r="B1449" s="56" t="s">
        <v>934</v>
      </c>
      <c r="C1449" s="56" t="s">
        <v>110</v>
      </c>
      <c r="D1449" s="56">
        <v>0</v>
      </c>
      <c r="E1449" s="56" t="s">
        <v>241</v>
      </c>
      <c r="F1449" s="56" t="s">
        <v>937</v>
      </c>
      <c r="G1449" s="56">
        <v>127</v>
      </c>
      <c r="H1449" s="56" t="s">
        <v>854</v>
      </c>
      <c r="I1449" s="56">
        <v>125</v>
      </c>
      <c r="J1449" s="1">
        <v>43281</v>
      </c>
      <c r="K1449" s="56">
        <v>0</v>
      </c>
      <c r="L1449" s="56">
        <v>30</v>
      </c>
      <c r="M1449" s="56">
        <v>0</v>
      </c>
    </row>
    <row r="1450" spans="1:13" x14ac:dyDescent="0.3">
      <c r="A1450" s="56">
        <v>601707</v>
      </c>
      <c r="B1450" s="56" t="s">
        <v>934</v>
      </c>
      <c r="C1450" s="56" t="s">
        <v>110</v>
      </c>
      <c r="D1450" s="56">
        <v>0</v>
      </c>
      <c r="E1450" s="56" t="s">
        <v>241</v>
      </c>
      <c r="F1450" s="56" t="s">
        <v>937</v>
      </c>
      <c r="G1450" s="56">
        <v>128</v>
      </c>
      <c r="H1450" s="56" t="s">
        <v>853</v>
      </c>
      <c r="I1450" s="56">
        <v>125</v>
      </c>
      <c r="J1450" s="1">
        <v>43465</v>
      </c>
      <c r="K1450" s="56">
        <v>0</v>
      </c>
      <c r="L1450" s="56">
        <v>50</v>
      </c>
      <c r="M1450" s="56">
        <v>0</v>
      </c>
    </row>
    <row r="1451" spans="1:13" x14ac:dyDescent="0.3">
      <c r="A1451" s="56">
        <v>601707</v>
      </c>
      <c r="B1451" s="56" t="s">
        <v>934</v>
      </c>
      <c r="C1451" s="56" t="s">
        <v>110</v>
      </c>
      <c r="D1451" s="56">
        <v>0</v>
      </c>
      <c r="E1451" s="56" t="s">
        <v>241</v>
      </c>
      <c r="F1451" s="56" t="s">
        <v>937</v>
      </c>
      <c r="G1451" s="56">
        <v>129</v>
      </c>
      <c r="H1451" s="56" t="s">
        <v>855</v>
      </c>
      <c r="I1451" s="56">
        <v>125</v>
      </c>
      <c r="J1451" s="1">
        <v>43646</v>
      </c>
      <c r="K1451" s="56">
        <v>0</v>
      </c>
      <c r="L1451" s="56">
        <v>50</v>
      </c>
      <c r="M1451" s="56">
        <v>0</v>
      </c>
    </row>
    <row r="1452" spans="1:13" x14ac:dyDescent="0.3">
      <c r="A1452" s="56">
        <v>601707</v>
      </c>
      <c r="B1452" s="56" t="s">
        <v>934</v>
      </c>
      <c r="C1452" s="56" t="s">
        <v>110</v>
      </c>
      <c r="D1452" s="56">
        <v>0</v>
      </c>
      <c r="E1452" s="56" t="s">
        <v>241</v>
      </c>
      <c r="F1452" s="56" t="s">
        <v>937</v>
      </c>
      <c r="G1452" s="56">
        <v>130</v>
      </c>
      <c r="H1452" s="56" t="s">
        <v>925</v>
      </c>
      <c r="I1452" s="56">
        <v>125</v>
      </c>
      <c r="J1452" s="1">
        <v>43830</v>
      </c>
      <c r="K1452" s="56">
        <v>0</v>
      </c>
      <c r="L1452" s="56">
        <v>50</v>
      </c>
      <c r="M1452" s="56">
        <v>0</v>
      </c>
    </row>
    <row r="1453" spans="1:13" x14ac:dyDescent="0.3">
      <c r="A1453" s="56">
        <v>601707</v>
      </c>
      <c r="B1453" s="56" t="s">
        <v>934</v>
      </c>
      <c r="C1453" s="56" t="s">
        <v>188</v>
      </c>
      <c r="D1453" s="56">
        <v>0</v>
      </c>
      <c r="E1453" s="56" t="s">
        <v>241</v>
      </c>
      <c r="F1453" s="56" t="s">
        <v>939</v>
      </c>
      <c r="G1453" s="56">
        <v>124</v>
      </c>
      <c r="H1453" s="56" t="s">
        <v>130</v>
      </c>
      <c r="I1453" s="56">
        <v>125</v>
      </c>
      <c r="J1453" s="1">
        <v>42735</v>
      </c>
      <c r="K1453" s="56">
        <v>20</v>
      </c>
      <c r="L1453" s="56">
        <v>20</v>
      </c>
      <c r="M1453" s="56">
        <v>0</v>
      </c>
    </row>
    <row r="1454" spans="1:13" x14ac:dyDescent="0.3">
      <c r="A1454" s="56">
        <v>601707</v>
      </c>
      <c r="B1454" s="56" t="s">
        <v>934</v>
      </c>
      <c r="C1454" s="56" t="s">
        <v>188</v>
      </c>
      <c r="D1454" s="56">
        <v>0</v>
      </c>
      <c r="E1454" s="56" t="s">
        <v>241</v>
      </c>
      <c r="F1454" s="56" t="s">
        <v>939</v>
      </c>
      <c r="G1454" s="56">
        <v>125</v>
      </c>
      <c r="H1454" s="56" t="s">
        <v>131</v>
      </c>
      <c r="I1454" s="56">
        <v>125</v>
      </c>
      <c r="J1454" s="1">
        <v>42916</v>
      </c>
      <c r="K1454" s="56">
        <v>0</v>
      </c>
      <c r="L1454" s="56">
        <v>30</v>
      </c>
      <c r="M1454" s="56">
        <v>0</v>
      </c>
    </row>
    <row r="1455" spans="1:13" x14ac:dyDescent="0.3">
      <c r="A1455" s="56">
        <v>601707</v>
      </c>
      <c r="B1455" s="56" t="s">
        <v>934</v>
      </c>
      <c r="C1455" s="56" t="s">
        <v>188</v>
      </c>
      <c r="D1455" s="56">
        <v>1</v>
      </c>
      <c r="E1455" s="56" t="s">
        <v>241</v>
      </c>
      <c r="F1455" s="56" t="s">
        <v>351</v>
      </c>
      <c r="G1455" s="56">
        <v>124</v>
      </c>
      <c r="H1455" s="56" t="s">
        <v>130</v>
      </c>
      <c r="I1455" s="56">
        <v>125</v>
      </c>
      <c r="J1455" s="1">
        <v>42735</v>
      </c>
      <c r="K1455" s="56">
        <v>1</v>
      </c>
      <c r="L1455" s="56">
        <v>1</v>
      </c>
      <c r="M1455" s="56">
        <v>0</v>
      </c>
    </row>
    <row r="1456" spans="1:13" x14ac:dyDescent="0.3">
      <c r="A1456" s="56">
        <v>601707</v>
      </c>
      <c r="B1456" s="56" t="s">
        <v>934</v>
      </c>
      <c r="C1456" s="56" t="s">
        <v>188</v>
      </c>
      <c r="D1456" s="56">
        <v>1</v>
      </c>
      <c r="E1456" s="56" t="s">
        <v>241</v>
      </c>
      <c r="F1456" s="56" t="s">
        <v>447</v>
      </c>
      <c r="G1456" s="56">
        <v>124</v>
      </c>
      <c r="H1456" s="56" t="s">
        <v>130</v>
      </c>
      <c r="I1456" s="56">
        <v>125</v>
      </c>
      <c r="J1456" s="1">
        <v>42735</v>
      </c>
      <c r="K1456" s="56">
        <v>1</v>
      </c>
      <c r="L1456" s="56">
        <v>1</v>
      </c>
      <c r="M1456" s="56">
        <v>0</v>
      </c>
    </row>
    <row r="1457" spans="1:13" x14ac:dyDescent="0.3">
      <c r="A1457" s="56">
        <v>601707</v>
      </c>
      <c r="B1457" s="56" t="s">
        <v>934</v>
      </c>
      <c r="C1457" s="56" t="s">
        <v>110</v>
      </c>
      <c r="D1457" s="56">
        <v>1</v>
      </c>
      <c r="E1457" s="56" t="s">
        <v>241</v>
      </c>
      <c r="F1457" s="56" t="s">
        <v>253</v>
      </c>
      <c r="G1457" s="56">
        <v>123</v>
      </c>
      <c r="H1457" s="56" t="s">
        <v>129</v>
      </c>
      <c r="I1457" s="56">
        <v>125</v>
      </c>
      <c r="J1457" s="1">
        <v>42551</v>
      </c>
      <c r="K1457" s="56">
        <v>0</v>
      </c>
      <c r="L1457" s="56">
        <v>0</v>
      </c>
      <c r="M1457" s="56">
        <v>1</v>
      </c>
    </row>
    <row r="1458" spans="1:13" x14ac:dyDescent="0.3">
      <c r="A1458" s="56">
        <v>601707</v>
      </c>
      <c r="B1458" s="56" t="s">
        <v>934</v>
      </c>
      <c r="C1458" s="56" t="s">
        <v>110</v>
      </c>
      <c r="D1458" s="56">
        <v>1</v>
      </c>
      <c r="E1458" s="56" t="s">
        <v>241</v>
      </c>
      <c r="F1458" s="56" t="s">
        <v>253</v>
      </c>
      <c r="G1458" s="56">
        <v>124</v>
      </c>
      <c r="H1458" s="56" t="s">
        <v>130</v>
      </c>
      <c r="I1458" s="56">
        <v>125</v>
      </c>
      <c r="J1458" s="1">
        <v>42735</v>
      </c>
      <c r="K1458" s="56">
        <v>1</v>
      </c>
      <c r="L1458" s="56">
        <v>1</v>
      </c>
      <c r="M1458" s="56">
        <v>0</v>
      </c>
    </row>
    <row r="1459" spans="1:13" x14ac:dyDescent="0.3">
      <c r="A1459" s="56">
        <v>601707</v>
      </c>
      <c r="B1459" s="56" t="s">
        <v>934</v>
      </c>
      <c r="C1459" s="56" t="s">
        <v>110</v>
      </c>
      <c r="D1459" s="56">
        <v>1</v>
      </c>
      <c r="E1459" s="56" t="s">
        <v>241</v>
      </c>
      <c r="F1459" s="56" t="s">
        <v>253</v>
      </c>
      <c r="G1459" s="56">
        <v>125</v>
      </c>
      <c r="H1459" s="56" t="s">
        <v>131</v>
      </c>
      <c r="I1459" s="56">
        <v>125</v>
      </c>
      <c r="J1459" s="1">
        <v>42916</v>
      </c>
      <c r="K1459" s="56">
        <v>0</v>
      </c>
      <c r="L1459" s="56">
        <v>0</v>
      </c>
      <c r="M1459" s="56">
        <v>0</v>
      </c>
    </row>
    <row r="1460" spans="1:13" x14ac:dyDescent="0.3">
      <c r="A1460" s="56">
        <v>601707</v>
      </c>
      <c r="B1460" s="56" t="s">
        <v>934</v>
      </c>
      <c r="C1460" s="56" t="s">
        <v>110</v>
      </c>
      <c r="D1460" s="56">
        <v>1</v>
      </c>
      <c r="E1460" s="56" t="s">
        <v>241</v>
      </c>
      <c r="F1460" s="56" t="s">
        <v>253</v>
      </c>
      <c r="G1460" s="56">
        <v>126</v>
      </c>
      <c r="H1460" s="56" t="s">
        <v>852</v>
      </c>
      <c r="I1460" s="56">
        <v>125</v>
      </c>
      <c r="J1460" s="1">
        <v>43100</v>
      </c>
      <c r="K1460" s="56">
        <v>0</v>
      </c>
      <c r="L1460" s="56">
        <v>0</v>
      </c>
      <c r="M1460" s="56">
        <v>0</v>
      </c>
    </row>
    <row r="1461" spans="1:13" x14ac:dyDescent="0.3">
      <c r="A1461" s="56">
        <v>601707</v>
      </c>
      <c r="B1461" s="56" t="s">
        <v>934</v>
      </c>
      <c r="C1461" s="56" t="s">
        <v>110</v>
      </c>
      <c r="D1461" s="56">
        <v>1</v>
      </c>
      <c r="E1461" s="56" t="s">
        <v>241</v>
      </c>
      <c r="F1461" s="56" t="s">
        <v>253</v>
      </c>
      <c r="G1461" s="56">
        <v>127</v>
      </c>
      <c r="H1461" s="56" t="s">
        <v>854</v>
      </c>
      <c r="I1461" s="56">
        <v>125</v>
      </c>
      <c r="J1461" s="1">
        <v>43281</v>
      </c>
      <c r="K1461" s="56">
        <v>0</v>
      </c>
      <c r="L1461" s="56">
        <v>0</v>
      </c>
      <c r="M1461" s="56">
        <v>0</v>
      </c>
    </row>
    <row r="1462" spans="1:13" x14ac:dyDescent="0.3">
      <c r="A1462" s="56">
        <v>601707</v>
      </c>
      <c r="B1462" s="56" t="s">
        <v>934</v>
      </c>
      <c r="C1462" s="56" t="s">
        <v>110</v>
      </c>
      <c r="D1462" s="56">
        <v>1</v>
      </c>
      <c r="E1462" s="56" t="s">
        <v>241</v>
      </c>
      <c r="F1462" s="56" t="s">
        <v>253</v>
      </c>
      <c r="G1462" s="56">
        <v>128</v>
      </c>
      <c r="H1462" s="56" t="s">
        <v>853</v>
      </c>
      <c r="I1462" s="56">
        <v>125</v>
      </c>
      <c r="J1462" s="1">
        <v>43465</v>
      </c>
      <c r="K1462" s="56">
        <v>0</v>
      </c>
      <c r="L1462" s="56">
        <v>0</v>
      </c>
      <c r="M1462" s="56">
        <v>0</v>
      </c>
    </row>
    <row r="1463" spans="1:13" x14ac:dyDescent="0.3">
      <c r="A1463" s="56">
        <v>601707</v>
      </c>
      <c r="B1463" s="56" t="s">
        <v>934</v>
      </c>
      <c r="C1463" s="56" t="s">
        <v>110</v>
      </c>
      <c r="D1463" s="56">
        <v>1</v>
      </c>
      <c r="E1463" s="56" t="s">
        <v>241</v>
      </c>
      <c r="F1463" s="56" t="s">
        <v>761</v>
      </c>
      <c r="G1463" s="56">
        <v>123</v>
      </c>
      <c r="H1463" s="56" t="s">
        <v>129</v>
      </c>
      <c r="I1463" s="56">
        <v>125</v>
      </c>
      <c r="J1463" s="1">
        <v>42551</v>
      </c>
      <c r="K1463" s="56">
        <v>0</v>
      </c>
      <c r="L1463" s="56">
        <v>0</v>
      </c>
      <c r="M1463" s="56">
        <v>0</v>
      </c>
    </row>
    <row r="1464" spans="1:13" x14ac:dyDescent="0.3">
      <c r="A1464" s="56">
        <v>601707</v>
      </c>
      <c r="B1464" s="56" t="s">
        <v>934</v>
      </c>
      <c r="C1464" s="56" t="s">
        <v>110</v>
      </c>
      <c r="D1464" s="56">
        <v>1</v>
      </c>
      <c r="E1464" s="56" t="s">
        <v>241</v>
      </c>
      <c r="F1464" s="56" t="s">
        <v>761</v>
      </c>
      <c r="G1464" s="56">
        <v>124</v>
      </c>
      <c r="H1464" s="56" t="s">
        <v>130</v>
      </c>
      <c r="I1464" s="56">
        <v>125</v>
      </c>
      <c r="J1464" s="1">
        <v>42735</v>
      </c>
      <c r="K1464" s="56">
        <v>3633</v>
      </c>
      <c r="L1464" s="56">
        <v>20000</v>
      </c>
      <c r="M1464" s="56">
        <v>0</v>
      </c>
    </row>
    <row r="1465" spans="1:13" x14ac:dyDescent="0.3">
      <c r="A1465" s="56">
        <v>601707</v>
      </c>
      <c r="B1465" s="56" t="s">
        <v>934</v>
      </c>
      <c r="C1465" s="56" t="s">
        <v>110</v>
      </c>
      <c r="D1465" s="56">
        <v>1</v>
      </c>
      <c r="E1465" s="56" t="s">
        <v>241</v>
      </c>
      <c r="F1465" s="56" t="s">
        <v>761</v>
      </c>
      <c r="G1465" s="56">
        <v>125</v>
      </c>
      <c r="H1465" s="56" t="s">
        <v>131</v>
      </c>
      <c r="I1465" s="56">
        <v>125</v>
      </c>
      <c r="J1465" s="1">
        <v>42916</v>
      </c>
      <c r="K1465" s="56">
        <v>0</v>
      </c>
      <c r="L1465" s="56">
        <v>80000</v>
      </c>
      <c r="M1465" s="56">
        <v>0</v>
      </c>
    </row>
    <row r="1466" spans="1:13" x14ac:dyDescent="0.3">
      <c r="A1466" s="56">
        <v>601707</v>
      </c>
      <c r="B1466" s="56" t="s">
        <v>934</v>
      </c>
      <c r="C1466" s="56" t="s">
        <v>110</v>
      </c>
      <c r="D1466" s="56">
        <v>1</v>
      </c>
      <c r="E1466" s="56" t="s">
        <v>241</v>
      </c>
      <c r="F1466" s="56" t="s">
        <v>761</v>
      </c>
      <c r="G1466" s="56">
        <v>126</v>
      </c>
      <c r="H1466" s="56" t="s">
        <v>852</v>
      </c>
      <c r="I1466" s="56">
        <v>125</v>
      </c>
      <c r="J1466" s="1">
        <v>43100</v>
      </c>
      <c r="K1466" s="56">
        <v>0</v>
      </c>
      <c r="L1466" s="56">
        <v>100000</v>
      </c>
      <c r="M1466" s="56">
        <v>0</v>
      </c>
    </row>
    <row r="1467" spans="1:13" x14ac:dyDescent="0.3">
      <c r="A1467" s="56">
        <v>601707</v>
      </c>
      <c r="B1467" s="56" t="s">
        <v>934</v>
      </c>
      <c r="C1467" s="56" t="s">
        <v>110</v>
      </c>
      <c r="D1467" s="56">
        <v>1</v>
      </c>
      <c r="E1467" s="56" t="s">
        <v>241</v>
      </c>
      <c r="F1467" s="56" t="s">
        <v>761</v>
      </c>
      <c r="G1467" s="56">
        <v>127</v>
      </c>
      <c r="H1467" s="56" t="s">
        <v>854</v>
      </c>
      <c r="I1467" s="56">
        <v>125</v>
      </c>
      <c r="J1467" s="1">
        <v>43281</v>
      </c>
      <c r="K1467" s="56">
        <v>0</v>
      </c>
      <c r="L1467" s="56">
        <v>100000</v>
      </c>
      <c r="M1467" s="56">
        <v>0</v>
      </c>
    </row>
    <row r="1468" spans="1:13" x14ac:dyDescent="0.3">
      <c r="A1468" s="56">
        <v>601707</v>
      </c>
      <c r="B1468" s="56" t="s">
        <v>934</v>
      </c>
      <c r="C1468" s="56" t="s">
        <v>110</v>
      </c>
      <c r="D1468" s="56">
        <v>1</v>
      </c>
      <c r="E1468" s="56" t="s">
        <v>241</v>
      </c>
      <c r="F1468" s="56" t="s">
        <v>761</v>
      </c>
      <c r="G1468" s="56">
        <v>128</v>
      </c>
      <c r="H1468" s="56" t="s">
        <v>853</v>
      </c>
      <c r="I1468" s="56">
        <v>125</v>
      </c>
      <c r="J1468" s="1">
        <v>43465</v>
      </c>
      <c r="K1468" s="56">
        <v>0</v>
      </c>
      <c r="L1468" s="56">
        <v>50000</v>
      </c>
      <c r="M1468" s="56">
        <v>0</v>
      </c>
    </row>
    <row r="1469" spans="1:13" x14ac:dyDescent="0.3">
      <c r="A1469" s="56">
        <v>601707</v>
      </c>
      <c r="B1469" s="56" t="s">
        <v>934</v>
      </c>
      <c r="C1469" s="56" t="s">
        <v>188</v>
      </c>
      <c r="D1469" s="56">
        <v>1</v>
      </c>
      <c r="E1469" s="56" t="s">
        <v>241</v>
      </c>
      <c r="F1469" s="56" t="s">
        <v>190</v>
      </c>
      <c r="G1469" s="56">
        <v>124</v>
      </c>
      <c r="H1469" s="56" t="s">
        <v>130</v>
      </c>
      <c r="I1469" s="56">
        <v>125</v>
      </c>
      <c r="J1469" s="1">
        <v>42735</v>
      </c>
      <c r="K1469" s="56">
        <v>126</v>
      </c>
      <c r="L1469" s="56">
        <v>25</v>
      </c>
      <c r="M1469" s="56">
        <v>0</v>
      </c>
    </row>
    <row r="1470" spans="1:13" x14ac:dyDescent="0.3">
      <c r="A1470" s="56">
        <v>601707</v>
      </c>
      <c r="B1470" s="56" t="s">
        <v>934</v>
      </c>
      <c r="C1470" s="56" t="s">
        <v>188</v>
      </c>
      <c r="D1470" s="56">
        <v>1</v>
      </c>
      <c r="E1470" s="56" t="s">
        <v>241</v>
      </c>
      <c r="F1470" s="56" t="s">
        <v>190</v>
      </c>
      <c r="G1470" s="56">
        <v>125</v>
      </c>
      <c r="H1470" s="56" t="s">
        <v>131</v>
      </c>
      <c r="I1470" s="56">
        <v>125</v>
      </c>
      <c r="J1470" s="1">
        <v>42916</v>
      </c>
      <c r="K1470" s="56">
        <v>0</v>
      </c>
      <c r="L1470" s="56">
        <v>75</v>
      </c>
      <c r="M1470" s="56">
        <v>0</v>
      </c>
    </row>
    <row r="1471" spans="1:13" x14ac:dyDescent="0.3">
      <c r="A1471" s="56">
        <v>601707</v>
      </c>
      <c r="B1471" s="56" t="s">
        <v>934</v>
      </c>
      <c r="C1471" s="56" t="s">
        <v>188</v>
      </c>
      <c r="D1471" s="56">
        <v>1</v>
      </c>
      <c r="E1471" s="56" t="s">
        <v>241</v>
      </c>
      <c r="F1471" s="56" t="s">
        <v>195</v>
      </c>
      <c r="G1471" s="56">
        <v>124</v>
      </c>
      <c r="H1471" s="56" t="s">
        <v>130</v>
      </c>
      <c r="I1471" s="56">
        <v>125</v>
      </c>
      <c r="J1471" s="1">
        <v>42735</v>
      </c>
      <c r="K1471" s="56">
        <v>3</v>
      </c>
      <c r="L1471" s="56">
        <v>3</v>
      </c>
      <c r="M1471" s="56">
        <v>0</v>
      </c>
    </row>
    <row r="1472" spans="1:13" x14ac:dyDescent="0.3">
      <c r="A1472" s="56">
        <v>601707</v>
      </c>
      <c r="B1472" s="56" t="s">
        <v>934</v>
      </c>
      <c r="C1472" s="56" t="s">
        <v>188</v>
      </c>
      <c r="D1472" s="56">
        <v>1</v>
      </c>
      <c r="E1472" s="56" t="s">
        <v>241</v>
      </c>
      <c r="F1472" s="56" t="s">
        <v>195</v>
      </c>
      <c r="G1472" s="56">
        <v>125</v>
      </c>
      <c r="H1472" s="56" t="s">
        <v>131</v>
      </c>
      <c r="I1472" s="56">
        <v>125</v>
      </c>
      <c r="J1472" s="1">
        <v>42916</v>
      </c>
      <c r="K1472" s="56">
        <v>0</v>
      </c>
      <c r="L1472" s="56">
        <v>2</v>
      </c>
      <c r="M1472" s="56">
        <v>0</v>
      </c>
    </row>
    <row r="1473" spans="1:13" x14ac:dyDescent="0.3">
      <c r="A1473" s="56">
        <v>601707</v>
      </c>
      <c r="B1473" s="56" t="s">
        <v>934</v>
      </c>
      <c r="C1473" s="56" t="s">
        <v>188</v>
      </c>
      <c r="D1473" s="56">
        <v>1</v>
      </c>
      <c r="E1473" s="56" t="s">
        <v>241</v>
      </c>
      <c r="F1473" s="56" t="s">
        <v>195</v>
      </c>
      <c r="G1473" s="56">
        <v>126</v>
      </c>
      <c r="H1473" s="56" t="s">
        <v>852</v>
      </c>
      <c r="I1473" s="56">
        <v>125</v>
      </c>
      <c r="J1473" s="1">
        <v>43100</v>
      </c>
      <c r="K1473" s="56">
        <v>0</v>
      </c>
      <c r="L1473" s="56">
        <v>1</v>
      </c>
      <c r="M1473" s="56">
        <v>0</v>
      </c>
    </row>
    <row r="1474" spans="1:13" x14ac:dyDescent="0.3">
      <c r="A1474" s="56">
        <v>601707</v>
      </c>
      <c r="B1474" s="56" t="s">
        <v>934</v>
      </c>
      <c r="C1474" s="56" t="s">
        <v>110</v>
      </c>
      <c r="D1474" s="56">
        <v>1</v>
      </c>
      <c r="E1474" s="56" t="s">
        <v>241</v>
      </c>
      <c r="F1474" s="56" t="s">
        <v>112</v>
      </c>
      <c r="G1474" s="56">
        <v>124</v>
      </c>
      <c r="H1474" s="56" t="s">
        <v>130</v>
      </c>
      <c r="I1474" s="56">
        <v>125</v>
      </c>
      <c r="J1474" s="1">
        <v>42735</v>
      </c>
      <c r="K1474" s="56">
        <v>3</v>
      </c>
      <c r="L1474" s="56">
        <v>3</v>
      </c>
      <c r="M1474" s="56">
        <v>0</v>
      </c>
    </row>
    <row r="1475" spans="1:13" x14ac:dyDescent="0.3">
      <c r="A1475" s="56">
        <v>601707</v>
      </c>
      <c r="B1475" s="56" t="s">
        <v>934</v>
      </c>
      <c r="C1475" s="56" t="s">
        <v>110</v>
      </c>
      <c r="D1475" s="56">
        <v>1</v>
      </c>
      <c r="E1475" s="56" t="s">
        <v>241</v>
      </c>
      <c r="F1475" s="56" t="s">
        <v>112</v>
      </c>
      <c r="G1475" s="56">
        <v>125</v>
      </c>
      <c r="H1475" s="56" t="s">
        <v>131</v>
      </c>
      <c r="I1475" s="56">
        <v>125</v>
      </c>
      <c r="J1475" s="1">
        <v>42916</v>
      </c>
      <c r="K1475" s="56">
        <v>0</v>
      </c>
      <c r="L1475" s="56">
        <v>2</v>
      </c>
      <c r="M1475" s="56">
        <v>0</v>
      </c>
    </row>
    <row r="1476" spans="1:13" x14ac:dyDescent="0.3">
      <c r="A1476" s="56">
        <v>601707</v>
      </c>
      <c r="B1476" s="56" t="s">
        <v>934</v>
      </c>
      <c r="C1476" s="56" t="s">
        <v>110</v>
      </c>
      <c r="D1476" s="56">
        <v>1</v>
      </c>
      <c r="E1476" s="56" t="s">
        <v>241</v>
      </c>
      <c r="F1476" s="56" t="s">
        <v>112</v>
      </c>
      <c r="G1476" s="56">
        <v>126</v>
      </c>
      <c r="H1476" s="56" t="s">
        <v>852</v>
      </c>
      <c r="I1476" s="56">
        <v>125</v>
      </c>
      <c r="J1476" s="1">
        <v>43100</v>
      </c>
      <c r="K1476" s="56">
        <v>0</v>
      </c>
      <c r="L1476" s="56">
        <v>0</v>
      </c>
      <c r="M1476" s="56">
        <v>0</v>
      </c>
    </row>
    <row r="1477" spans="1:13" x14ac:dyDescent="0.3">
      <c r="A1477" s="56">
        <v>601707</v>
      </c>
      <c r="B1477" s="56" t="s">
        <v>934</v>
      </c>
      <c r="C1477" s="56" t="s">
        <v>110</v>
      </c>
      <c r="D1477" s="56">
        <v>0</v>
      </c>
      <c r="E1477" s="56" t="s">
        <v>241</v>
      </c>
      <c r="F1477" s="56" t="s">
        <v>938</v>
      </c>
      <c r="G1477" s="56">
        <v>123</v>
      </c>
      <c r="H1477" s="56" t="s">
        <v>129</v>
      </c>
      <c r="I1477" s="56">
        <v>125</v>
      </c>
      <c r="J1477" s="1">
        <v>42551</v>
      </c>
      <c r="K1477" s="56">
        <v>0</v>
      </c>
      <c r="L1477" s="56">
        <v>0</v>
      </c>
      <c r="M1477" s="56">
        <v>0</v>
      </c>
    </row>
    <row r="1478" spans="1:13" x14ac:dyDescent="0.3">
      <c r="A1478" s="56">
        <v>601707</v>
      </c>
      <c r="B1478" s="56" t="s">
        <v>934</v>
      </c>
      <c r="C1478" s="56" t="s">
        <v>110</v>
      </c>
      <c r="D1478" s="56">
        <v>0</v>
      </c>
      <c r="E1478" s="56" t="s">
        <v>241</v>
      </c>
      <c r="F1478" s="56" t="s">
        <v>938</v>
      </c>
      <c r="G1478" s="56">
        <v>124</v>
      </c>
      <c r="H1478" s="56" t="s">
        <v>130</v>
      </c>
      <c r="I1478" s="56">
        <v>125</v>
      </c>
      <c r="J1478" s="1">
        <v>42735</v>
      </c>
      <c r="K1478" s="56">
        <v>0</v>
      </c>
      <c r="L1478" s="56">
        <v>0</v>
      </c>
      <c r="M1478" s="56">
        <v>0</v>
      </c>
    </row>
    <row r="1479" spans="1:13" x14ac:dyDescent="0.3">
      <c r="A1479" s="56">
        <v>601707</v>
      </c>
      <c r="B1479" s="56" t="s">
        <v>934</v>
      </c>
      <c r="C1479" s="56" t="s">
        <v>110</v>
      </c>
      <c r="D1479" s="56">
        <v>0</v>
      </c>
      <c r="E1479" s="56" t="s">
        <v>241</v>
      </c>
      <c r="F1479" s="56" t="s">
        <v>938</v>
      </c>
      <c r="G1479" s="56">
        <v>125</v>
      </c>
      <c r="H1479" s="56" t="s">
        <v>131</v>
      </c>
      <c r="I1479" s="56">
        <v>125</v>
      </c>
      <c r="J1479" s="1">
        <v>42916</v>
      </c>
      <c r="K1479" s="56">
        <v>0</v>
      </c>
      <c r="L1479" s="56">
        <v>1</v>
      </c>
      <c r="M1479" s="56">
        <v>0</v>
      </c>
    </row>
    <row r="1480" spans="1:13" x14ac:dyDescent="0.3">
      <c r="A1480" s="56">
        <v>601707</v>
      </c>
      <c r="B1480" s="56" t="s">
        <v>934</v>
      </c>
      <c r="C1480" s="56" t="s">
        <v>110</v>
      </c>
      <c r="D1480" s="56">
        <v>0</v>
      </c>
      <c r="E1480" s="56" t="s">
        <v>241</v>
      </c>
      <c r="F1480" s="56" t="s">
        <v>938</v>
      </c>
      <c r="G1480" s="56">
        <v>126</v>
      </c>
      <c r="H1480" s="56" t="s">
        <v>852</v>
      </c>
      <c r="I1480" s="56">
        <v>125</v>
      </c>
      <c r="J1480" s="1">
        <v>43100</v>
      </c>
      <c r="K1480" s="56">
        <v>0</v>
      </c>
      <c r="L1480" s="56">
        <v>0</v>
      </c>
      <c r="M1480" s="56">
        <v>0</v>
      </c>
    </row>
    <row r="1481" spans="1:13" x14ac:dyDescent="0.3">
      <c r="A1481" s="56">
        <v>601707</v>
      </c>
      <c r="B1481" s="56" t="s">
        <v>934</v>
      </c>
      <c r="C1481" s="56" t="s">
        <v>188</v>
      </c>
      <c r="D1481" s="56">
        <v>1</v>
      </c>
      <c r="E1481" s="56" t="s">
        <v>241</v>
      </c>
      <c r="F1481" s="56" t="s">
        <v>193</v>
      </c>
      <c r="G1481" s="56">
        <v>124</v>
      </c>
      <c r="H1481" s="56" t="s">
        <v>130</v>
      </c>
      <c r="I1481" s="56">
        <v>125</v>
      </c>
      <c r="J1481" s="1">
        <v>42735</v>
      </c>
      <c r="K1481" s="56">
        <v>6</v>
      </c>
      <c r="L1481" s="56">
        <v>5</v>
      </c>
      <c r="M1481" s="56">
        <v>0</v>
      </c>
    </row>
    <row r="1482" spans="1:13" x14ac:dyDescent="0.3">
      <c r="A1482" s="56">
        <v>601707</v>
      </c>
      <c r="B1482" s="56" t="s">
        <v>934</v>
      </c>
      <c r="C1482" s="56" t="s">
        <v>188</v>
      </c>
      <c r="D1482" s="56">
        <v>1</v>
      </c>
      <c r="E1482" s="56" t="s">
        <v>241</v>
      </c>
      <c r="F1482" s="56" t="s">
        <v>193</v>
      </c>
      <c r="G1482" s="56">
        <v>125</v>
      </c>
      <c r="H1482" s="56" t="s">
        <v>131</v>
      </c>
      <c r="I1482" s="56">
        <v>125</v>
      </c>
      <c r="J1482" s="1">
        <v>42916</v>
      </c>
      <c r="K1482" s="56">
        <v>0</v>
      </c>
      <c r="L1482" s="56">
        <v>5</v>
      </c>
      <c r="M1482" s="56">
        <v>0</v>
      </c>
    </row>
    <row r="1483" spans="1:13" x14ac:dyDescent="0.3">
      <c r="A1483" s="56">
        <v>601709</v>
      </c>
      <c r="B1483" s="56" t="s">
        <v>917</v>
      </c>
      <c r="C1483" s="56" t="s">
        <v>105</v>
      </c>
      <c r="D1483" s="56">
        <v>0</v>
      </c>
      <c r="E1483" s="56" t="s">
        <v>194</v>
      </c>
      <c r="F1483" s="56" t="s">
        <v>762</v>
      </c>
      <c r="G1483" s="56">
        <v>123</v>
      </c>
      <c r="H1483" s="56" t="s">
        <v>129</v>
      </c>
      <c r="I1483" s="56">
        <v>125</v>
      </c>
      <c r="J1483" s="1">
        <v>42551</v>
      </c>
      <c r="K1483" s="56">
        <v>0</v>
      </c>
      <c r="L1483" s="56">
        <v>0</v>
      </c>
      <c r="M1483" s="56">
        <v>80604</v>
      </c>
    </row>
    <row r="1484" spans="1:13" x14ac:dyDescent="0.3">
      <c r="A1484" s="56">
        <v>601709</v>
      </c>
      <c r="B1484" s="56" t="s">
        <v>917</v>
      </c>
      <c r="C1484" s="56" t="s">
        <v>105</v>
      </c>
      <c r="D1484" s="56">
        <v>0</v>
      </c>
      <c r="E1484" s="56" t="s">
        <v>194</v>
      </c>
      <c r="F1484" s="56" t="s">
        <v>762</v>
      </c>
      <c r="G1484" s="56">
        <v>124</v>
      </c>
      <c r="H1484" s="56" t="s">
        <v>130</v>
      </c>
      <c r="I1484" s="56">
        <v>125</v>
      </c>
      <c r="J1484" s="1">
        <v>42735</v>
      </c>
      <c r="K1484" s="56">
        <v>0</v>
      </c>
      <c r="L1484" s="56">
        <v>100000</v>
      </c>
      <c r="M1484" s="56">
        <v>0</v>
      </c>
    </row>
    <row r="1485" spans="1:13" x14ac:dyDescent="0.3">
      <c r="A1485" s="56">
        <v>601709</v>
      </c>
      <c r="B1485" s="56" t="s">
        <v>917</v>
      </c>
      <c r="C1485" s="56" t="s">
        <v>105</v>
      </c>
      <c r="D1485" s="56">
        <v>0</v>
      </c>
      <c r="E1485" s="56" t="s">
        <v>194</v>
      </c>
      <c r="F1485" s="56" t="s">
        <v>762</v>
      </c>
      <c r="G1485" s="56">
        <v>125</v>
      </c>
      <c r="H1485" s="56" t="s">
        <v>131</v>
      </c>
      <c r="I1485" s="56">
        <v>125</v>
      </c>
      <c r="J1485" s="1">
        <v>42916</v>
      </c>
      <c r="K1485" s="56">
        <v>0</v>
      </c>
      <c r="L1485" s="56">
        <v>130000</v>
      </c>
      <c r="M1485" s="56">
        <v>0</v>
      </c>
    </row>
    <row r="1486" spans="1:13" x14ac:dyDescent="0.3">
      <c r="A1486" s="56">
        <v>601709</v>
      </c>
      <c r="B1486" s="56" t="s">
        <v>917</v>
      </c>
      <c r="C1486" s="56" t="s">
        <v>105</v>
      </c>
      <c r="D1486" s="56">
        <v>0</v>
      </c>
      <c r="E1486" s="56" t="s">
        <v>194</v>
      </c>
      <c r="F1486" s="56" t="s">
        <v>762</v>
      </c>
      <c r="G1486" s="56">
        <v>126</v>
      </c>
      <c r="H1486" s="56" t="s">
        <v>852</v>
      </c>
      <c r="I1486" s="56">
        <v>125</v>
      </c>
      <c r="J1486" s="1">
        <v>43100</v>
      </c>
      <c r="K1486" s="56">
        <v>0</v>
      </c>
      <c r="L1486" s="56">
        <v>180000</v>
      </c>
      <c r="M1486" s="56">
        <v>0</v>
      </c>
    </row>
    <row r="1487" spans="1:13" x14ac:dyDescent="0.3">
      <c r="A1487" s="56">
        <v>601709</v>
      </c>
      <c r="B1487" s="56" t="s">
        <v>917</v>
      </c>
      <c r="C1487" s="56" t="s">
        <v>105</v>
      </c>
      <c r="D1487" s="56">
        <v>0</v>
      </c>
      <c r="E1487" s="56" t="s">
        <v>194</v>
      </c>
      <c r="F1487" s="56" t="s">
        <v>762</v>
      </c>
      <c r="G1487" s="56">
        <v>127</v>
      </c>
      <c r="H1487" s="56" t="s">
        <v>854</v>
      </c>
      <c r="I1487" s="56">
        <v>125</v>
      </c>
      <c r="J1487" s="1">
        <v>43281</v>
      </c>
      <c r="K1487" s="56">
        <v>0</v>
      </c>
      <c r="L1487" s="56">
        <v>200000</v>
      </c>
      <c r="M1487" s="56">
        <v>0</v>
      </c>
    </row>
    <row r="1488" spans="1:13" x14ac:dyDescent="0.3">
      <c r="A1488" s="56">
        <v>601709</v>
      </c>
      <c r="B1488" s="56" t="s">
        <v>917</v>
      </c>
      <c r="C1488" s="56" t="s">
        <v>105</v>
      </c>
      <c r="D1488" s="56">
        <v>0</v>
      </c>
      <c r="E1488" s="56" t="s">
        <v>194</v>
      </c>
      <c r="F1488" s="56" t="s">
        <v>762</v>
      </c>
      <c r="G1488" s="56">
        <v>128</v>
      </c>
      <c r="H1488" s="56" t="s">
        <v>853</v>
      </c>
      <c r="I1488" s="56">
        <v>125</v>
      </c>
      <c r="J1488" s="1">
        <v>43465</v>
      </c>
      <c r="K1488" s="56">
        <v>0</v>
      </c>
      <c r="L1488" s="56">
        <v>300000</v>
      </c>
      <c r="M1488" s="56">
        <v>0</v>
      </c>
    </row>
    <row r="1489" spans="1:13" x14ac:dyDescent="0.3">
      <c r="A1489" s="56">
        <v>601709</v>
      </c>
      <c r="B1489" s="56" t="s">
        <v>917</v>
      </c>
      <c r="C1489" s="56" t="s">
        <v>105</v>
      </c>
      <c r="D1489" s="56">
        <v>1</v>
      </c>
      <c r="E1489" s="56" t="s">
        <v>194</v>
      </c>
      <c r="F1489" s="56" t="s">
        <v>691</v>
      </c>
      <c r="G1489" s="56">
        <v>123</v>
      </c>
      <c r="H1489" s="56" t="s">
        <v>129</v>
      </c>
      <c r="I1489" s="56">
        <v>125</v>
      </c>
      <c r="J1489" s="1">
        <v>42551</v>
      </c>
      <c r="K1489" s="56">
        <v>0</v>
      </c>
      <c r="L1489" s="56">
        <v>0</v>
      </c>
      <c r="M1489" s="56">
        <v>1000000</v>
      </c>
    </row>
    <row r="1490" spans="1:13" x14ac:dyDescent="0.3">
      <c r="A1490" s="56">
        <v>601709</v>
      </c>
      <c r="B1490" s="56" t="s">
        <v>917</v>
      </c>
      <c r="C1490" s="56" t="s">
        <v>105</v>
      </c>
      <c r="D1490" s="56">
        <v>1</v>
      </c>
      <c r="E1490" s="56" t="s">
        <v>194</v>
      </c>
      <c r="F1490" s="56" t="s">
        <v>691</v>
      </c>
      <c r="G1490" s="56">
        <v>124</v>
      </c>
      <c r="H1490" s="56" t="s">
        <v>130</v>
      </c>
      <c r="I1490" s="56">
        <v>125</v>
      </c>
      <c r="J1490" s="1">
        <v>42735</v>
      </c>
      <c r="K1490" s="56">
        <v>0</v>
      </c>
      <c r="L1490" s="56">
        <v>50000</v>
      </c>
      <c r="M1490" s="56">
        <v>0</v>
      </c>
    </row>
    <row r="1491" spans="1:13" x14ac:dyDescent="0.3">
      <c r="A1491" s="56">
        <v>601709</v>
      </c>
      <c r="B1491" s="56" t="s">
        <v>917</v>
      </c>
      <c r="C1491" s="56" t="s">
        <v>105</v>
      </c>
      <c r="D1491" s="56">
        <v>1</v>
      </c>
      <c r="E1491" s="56" t="s">
        <v>194</v>
      </c>
      <c r="F1491" s="56" t="s">
        <v>691</v>
      </c>
      <c r="G1491" s="56">
        <v>125</v>
      </c>
      <c r="H1491" s="56" t="s">
        <v>131</v>
      </c>
      <c r="I1491" s="56">
        <v>125</v>
      </c>
      <c r="J1491" s="1">
        <v>42916</v>
      </c>
      <c r="K1491" s="56">
        <v>0</v>
      </c>
      <c r="L1491" s="56">
        <v>70000</v>
      </c>
      <c r="M1491" s="56">
        <v>0</v>
      </c>
    </row>
    <row r="1492" spans="1:13" x14ac:dyDescent="0.3">
      <c r="A1492" s="56">
        <v>601709</v>
      </c>
      <c r="B1492" s="56" t="s">
        <v>917</v>
      </c>
      <c r="C1492" s="56" t="s">
        <v>105</v>
      </c>
      <c r="D1492" s="56">
        <v>1</v>
      </c>
      <c r="E1492" s="56" t="s">
        <v>194</v>
      </c>
      <c r="F1492" s="56" t="s">
        <v>691</v>
      </c>
      <c r="G1492" s="56">
        <v>126</v>
      </c>
      <c r="H1492" s="56" t="s">
        <v>852</v>
      </c>
      <c r="I1492" s="56">
        <v>125</v>
      </c>
      <c r="J1492" s="1">
        <v>43100</v>
      </c>
      <c r="K1492" s="56">
        <v>0</v>
      </c>
      <c r="L1492" s="56">
        <v>200000</v>
      </c>
      <c r="M1492" s="56">
        <v>0</v>
      </c>
    </row>
    <row r="1493" spans="1:13" x14ac:dyDescent="0.3">
      <c r="A1493" s="56">
        <v>601709</v>
      </c>
      <c r="B1493" s="56" t="s">
        <v>917</v>
      </c>
      <c r="C1493" s="56" t="s">
        <v>105</v>
      </c>
      <c r="D1493" s="56">
        <v>1</v>
      </c>
      <c r="E1493" s="56" t="s">
        <v>194</v>
      </c>
      <c r="F1493" s="56" t="s">
        <v>691</v>
      </c>
      <c r="G1493" s="56">
        <v>127</v>
      </c>
      <c r="H1493" s="56" t="s">
        <v>854</v>
      </c>
      <c r="I1493" s="56">
        <v>125</v>
      </c>
      <c r="J1493" s="1">
        <v>43281</v>
      </c>
      <c r="K1493" s="56">
        <v>0</v>
      </c>
      <c r="L1493" s="56">
        <v>300000</v>
      </c>
      <c r="M1493" s="56">
        <v>0</v>
      </c>
    </row>
    <row r="1494" spans="1:13" x14ac:dyDescent="0.3">
      <c r="A1494" s="56">
        <v>601709</v>
      </c>
      <c r="B1494" s="56" t="s">
        <v>917</v>
      </c>
      <c r="C1494" s="56" t="s">
        <v>105</v>
      </c>
      <c r="D1494" s="56">
        <v>1</v>
      </c>
      <c r="E1494" s="56" t="s">
        <v>194</v>
      </c>
      <c r="F1494" s="56" t="s">
        <v>691</v>
      </c>
      <c r="G1494" s="56">
        <v>128</v>
      </c>
      <c r="H1494" s="56" t="s">
        <v>853</v>
      </c>
      <c r="I1494" s="56">
        <v>125</v>
      </c>
      <c r="J1494" s="1">
        <v>43465</v>
      </c>
      <c r="K1494" s="56">
        <v>0</v>
      </c>
      <c r="L1494" s="56">
        <v>380000</v>
      </c>
      <c r="M1494" s="56">
        <v>0</v>
      </c>
    </row>
    <row r="1495" spans="1:13" x14ac:dyDescent="0.3">
      <c r="A1495" s="56">
        <v>601709</v>
      </c>
      <c r="B1495" s="56" t="s">
        <v>917</v>
      </c>
      <c r="C1495" s="56" t="s">
        <v>105</v>
      </c>
      <c r="D1495" s="56">
        <v>1</v>
      </c>
      <c r="E1495" s="56" t="s">
        <v>194</v>
      </c>
      <c r="F1495" s="56" t="s">
        <v>760</v>
      </c>
      <c r="G1495" s="56">
        <v>123</v>
      </c>
      <c r="H1495" s="56" t="s">
        <v>129</v>
      </c>
      <c r="I1495" s="56">
        <v>125</v>
      </c>
      <c r="J1495" s="1">
        <v>42551</v>
      </c>
      <c r="K1495" s="56">
        <v>0</v>
      </c>
      <c r="L1495" s="56">
        <v>0</v>
      </c>
      <c r="M1495" s="56">
        <v>5678000</v>
      </c>
    </row>
    <row r="1496" spans="1:13" x14ac:dyDescent="0.3">
      <c r="A1496" s="56">
        <v>601709</v>
      </c>
      <c r="B1496" s="56" t="s">
        <v>917</v>
      </c>
      <c r="C1496" s="56" t="s">
        <v>105</v>
      </c>
      <c r="D1496" s="56">
        <v>1</v>
      </c>
      <c r="E1496" s="56" t="s">
        <v>194</v>
      </c>
      <c r="F1496" s="56" t="s">
        <v>760</v>
      </c>
      <c r="G1496" s="56">
        <v>124</v>
      </c>
      <c r="H1496" s="56" t="s">
        <v>130</v>
      </c>
      <c r="I1496" s="56">
        <v>125</v>
      </c>
      <c r="J1496" s="1">
        <v>42735</v>
      </c>
      <c r="K1496" s="56">
        <v>0</v>
      </c>
      <c r="L1496" s="56">
        <v>200000</v>
      </c>
      <c r="M1496" s="56">
        <v>0</v>
      </c>
    </row>
    <row r="1497" spans="1:13" x14ac:dyDescent="0.3">
      <c r="A1497" s="56">
        <v>601709</v>
      </c>
      <c r="B1497" s="56" t="s">
        <v>917</v>
      </c>
      <c r="C1497" s="56" t="s">
        <v>105</v>
      </c>
      <c r="D1497" s="56">
        <v>1</v>
      </c>
      <c r="E1497" s="56" t="s">
        <v>194</v>
      </c>
      <c r="F1497" s="56" t="s">
        <v>760</v>
      </c>
      <c r="G1497" s="56">
        <v>125</v>
      </c>
      <c r="H1497" s="56" t="s">
        <v>131</v>
      </c>
      <c r="I1497" s="56">
        <v>125</v>
      </c>
      <c r="J1497" s="1">
        <v>42916</v>
      </c>
      <c r="K1497" s="56">
        <v>0</v>
      </c>
      <c r="L1497" s="56">
        <v>200000</v>
      </c>
      <c r="M1497" s="56">
        <v>0</v>
      </c>
    </row>
    <row r="1498" spans="1:13" x14ac:dyDescent="0.3">
      <c r="A1498" s="56">
        <v>601709</v>
      </c>
      <c r="B1498" s="56" t="s">
        <v>917</v>
      </c>
      <c r="C1498" s="56" t="s">
        <v>105</v>
      </c>
      <c r="D1498" s="56">
        <v>1</v>
      </c>
      <c r="E1498" s="56" t="s">
        <v>194</v>
      </c>
      <c r="F1498" s="56" t="s">
        <v>760</v>
      </c>
      <c r="G1498" s="56">
        <v>126</v>
      </c>
      <c r="H1498" s="56" t="s">
        <v>852</v>
      </c>
      <c r="I1498" s="56">
        <v>125</v>
      </c>
      <c r="J1498" s="1">
        <v>43100</v>
      </c>
      <c r="K1498" s="56">
        <v>0</v>
      </c>
      <c r="L1498" s="56">
        <v>350000</v>
      </c>
      <c r="M1498" s="56">
        <v>0</v>
      </c>
    </row>
    <row r="1499" spans="1:13" x14ac:dyDescent="0.3">
      <c r="A1499" s="56">
        <v>601709</v>
      </c>
      <c r="B1499" s="56" t="s">
        <v>917</v>
      </c>
      <c r="C1499" s="56" t="s">
        <v>105</v>
      </c>
      <c r="D1499" s="56">
        <v>1</v>
      </c>
      <c r="E1499" s="56" t="s">
        <v>194</v>
      </c>
      <c r="F1499" s="56" t="s">
        <v>760</v>
      </c>
      <c r="G1499" s="56">
        <v>127</v>
      </c>
      <c r="H1499" s="56" t="s">
        <v>854</v>
      </c>
      <c r="I1499" s="56">
        <v>125</v>
      </c>
      <c r="J1499" s="1">
        <v>43281</v>
      </c>
      <c r="K1499" s="56">
        <v>0</v>
      </c>
      <c r="L1499" s="56">
        <v>450000</v>
      </c>
      <c r="M1499" s="56">
        <v>0</v>
      </c>
    </row>
    <row r="1500" spans="1:13" x14ac:dyDescent="0.3">
      <c r="A1500" s="56">
        <v>601709</v>
      </c>
      <c r="B1500" s="56" t="s">
        <v>917</v>
      </c>
      <c r="C1500" s="56" t="s">
        <v>105</v>
      </c>
      <c r="D1500" s="56">
        <v>1</v>
      </c>
      <c r="E1500" s="56" t="s">
        <v>194</v>
      </c>
      <c r="F1500" s="56" t="s">
        <v>760</v>
      </c>
      <c r="G1500" s="56">
        <v>128</v>
      </c>
      <c r="H1500" s="56" t="s">
        <v>853</v>
      </c>
      <c r="I1500" s="56">
        <v>125</v>
      </c>
      <c r="J1500" s="1">
        <v>43465</v>
      </c>
      <c r="K1500" s="56">
        <v>0</v>
      </c>
      <c r="L1500" s="56">
        <v>500000</v>
      </c>
      <c r="M1500" s="56">
        <v>0</v>
      </c>
    </row>
    <row r="1501" spans="1:13" x14ac:dyDescent="0.3">
      <c r="A1501" s="56">
        <v>601709</v>
      </c>
      <c r="B1501" s="56" t="s">
        <v>917</v>
      </c>
      <c r="C1501" s="56" t="s">
        <v>188</v>
      </c>
      <c r="D1501" s="56">
        <v>1</v>
      </c>
      <c r="E1501" s="56" t="s">
        <v>241</v>
      </c>
      <c r="F1501" s="56" t="s">
        <v>195</v>
      </c>
      <c r="G1501" s="56">
        <v>124</v>
      </c>
      <c r="H1501" s="56" t="s">
        <v>130</v>
      </c>
      <c r="I1501" s="56">
        <v>125</v>
      </c>
      <c r="J1501" s="1">
        <v>42735</v>
      </c>
      <c r="K1501" s="56">
        <v>0</v>
      </c>
      <c r="L1501" s="56">
        <v>2</v>
      </c>
      <c r="M1501" s="56">
        <v>0</v>
      </c>
    </row>
    <row r="1502" spans="1:13" x14ac:dyDescent="0.3">
      <c r="A1502" s="56">
        <v>601709</v>
      </c>
      <c r="B1502" s="56" t="s">
        <v>917</v>
      </c>
      <c r="C1502" s="56" t="s">
        <v>188</v>
      </c>
      <c r="D1502" s="56">
        <v>1</v>
      </c>
      <c r="E1502" s="56" t="s">
        <v>241</v>
      </c>
      <c r="F1502" s="56" t="s">
        <v>195</v>
      </c>
      <c r="G1502" s="56">
        <v>125</v>
      </c>
      <c r="H1502" s="56" t="s">
        <v>131</v>
      </c>
      <c r="I1502" s="56">
        <v>125</v>
      </c>
      <c r="J1502" s="1">
        <v>42916</v>
      </c>
      <c r="K1502" s="56">
        <v>0</v>
      </c>
      <c r="L1502" s="56">
        <v>3</v>
      </c>
      <c r="M1502" s="56">
        <v>0</v>
      </c>
    </row>
    <row r="1503" spans="1:13" x14ac:dyDescent="0.3">
      <c r="A1503" s="56">
        <v>601709</v>
      </c>
      <c r="B1503" s="56" t="s">
        <v>917</v>
      </c>
      <c r="C1503" s="56" t="s">
        <v>110</v>
      </c>
      <c r="D1503" s="56">
        <v>1</v>
      </c>
      <c r="E1503" s="56" t="s">
        <v>241</v>
      </c>
      <c r="F1503" s="56" t="s">
        <v>112</v>
      </c>
      <c r="G1503" s="56">
        <v>123</v>
      </c>
      <c r="H1503" s="56" t="s">
        <v>129</v>
      </c>
      <c r="I1503" s="56">
        <v>125</v>
      </c>
      <c r="J1503" s="1">
        <v>42551</v>
      </c>
      <c r="K1503" s="56">
        <v>0</v>
      </c>
      <c r="L1503" s="56">
        <v>0</v>
      </c>
      <c r="M1503" s="56">
        <v>0</v>
      </c>
    </row>
    <row r="1504" spans="1:13" x14ac:dyDescent="0.3">
      <c r="A1504" s="56">
        <v>601709</v>
      </c>
      <c r="B1504" s="56" t="s">
        <v>917</v>
      </c>
      <c r="C1504" s="56" t="s">
        <v>110</v>
      </c>
      <c r="D1504" s="56">
        <v>1</v>
      </c>
      <c r="E1504" s="56" t="s">
        <v>241</v>
      </c>
      <c r="F1504" s="56" t="s">
        <v>112</v>
      </c>
      <c r="G1504" s="56">
        <v>124</v>
      </c>
      <c r="H1504" s="56" t="s">
        <v>130</v>
      </c>
      <c r="I1504" s="56">
        <v>125</v>
      </c>
      <c r="J1504" s="1">
        <v>42735</v>
      </c>
      <c r="K1504" s="56">
        <v>0</v>
      </c>
      <c r="L1504" s="56">
        <v>2</v>
      </c>
      <c r="M1504" s="56">
        <v>0</v>
      </c>
    </row>
    <row r="1505" spans="1:13" x14ac:dyDescent="0.3">
      <c r="A1505" s="56">
        <v>601709</v>
      </c>
      <c r="B1505" s="56" t="s">
        <v>917</v>
      </c>
      <c r="C1505" s="56" t="s">
        <v>110</v>
      </c>
      <c r="D1505" s="56">
        <v>1</v>
      </c>
      <c r="E1505" s="56" t="s">
        <v>241</v>
      </c>
      <c r="F1505" s="56" t="s">
        <v>112</v>
      </c>
      <c r="G1505" s="56">
        <v>125</v>
      </c>
      <c r="H1505" s="56" t="s">
        <v>131</v>
      </c>
      <c r="I1505" s="56">
        <v>125</v>
      </c>
      <c r="J1505" s="1">
        <v>42916</v>
      </c>
      <c r="K1505" s="56">
        <v>0</v>
      </c>
      <c r="L1505" s="56">
        <v>3</v>
      </c>
      <c r="M1505" s="56">
        <v>0</v>
      </c>
    </row>
    <row r="1506" spans="1:13" x14ac:dyDescent="0.3">
      <c r="A1506" s="56">
        <v>601709</v>
      </c>
      <c r="B1506" s="56" t="s">
        <v>917</v>
      </c>
      <c r="C1506" s="56" t="s">
        <v>188</v>
      </c>
      <c r="D1506" s="56">
        <v>1</v>
      </c>
      <c r="E1506" s="56" t="s">
        <v>241</v>
      </c>
      <c r="F1506" s="56" t="s">
        <v>238</v>
      </c>
      <c r="G1506" s="56">
        <v>124</v>
      </c>
      <c r="H1506" s="56" t="s">
        <v>130</v>
      </c>
      <c r="I1506" s="56">
        <v>125</v>
      </c>
      <c r="J1506" s="1">
        <v>42735</v>
      </c>
      <c r="K1506" s="56">
        <v>0</v>
      </c>
      <c r="L1506" s="56">
        <v>3</v>
      </c>
      <c r="M1506" s="56">
        <v>0</v>
      </c>
    </row>
    <row r="1507" spans="1:13" x14ac:dyDescent="0.3">
      <c r="A1507" s="56">
        <v>601709</v>
      </c>
      <c r="B1507" s="56" t="s">
        <v>917</v>
      </c>
      <c r="C1507" s="56" t="s">
        <v>188</v>
      </c>
      <c r="D1507" s="56">
        <v>1</v>
      </c>
      <c r="E1507" s="56" t="s">
        <v>241</v>
      </c>
      <c r="F1507" s="56" t="s">
        <v>238</v>
      </c>
      <c r="G1507" s="56">
        <v>125</v>
      </c>
      <c r="H1507" s="56" t="s">
        <v>131</v>
      </c>
      <c r="I1507" s="56">
        <v>125</v>
      </c>
      <c r="J1507" s="1">
        <v>42916</v>
      </c>
      <c r="K1507" s="56">
        <v>0</v>
      </c>
      <c r="L1507" s="56">
        <v>1</v>
      </c>
      <c r="M1507" s="56">
        <v>0</v>
      </c>
    </row>
    <row r="1508" spans="1:13" x14ac:dyDescent="0.3">
      <c r="A1508" s="56">
        <v>601709</v>
      </c>
      <c r="B1508" s="56" t="s">
        <v>917</v>
      </c>
      <c r="C1508" s="56" t="s">
        <v>110</v>
      </c>
      <c r="D1508" s="56">
        <v>1</v>
      </c>
      <c r="E1508" s="56" t="s">
        <v>552</v>
      </c>
      <c r="F1508" s="56" t="s">
        <v>420</v>
      </c>
      <c r="G1508" s="56">
        <v>123</v>
      </c>
      <c r="H1508" s="56" t="s">
        <v>129</v>
      </c>
      <c r="I1508" s="56">
        <v>125</v>
      </c>
      <c r="J1508" s="1">
        <v>42551</v>
      </c>
      <c r="K1508" s="56">
        <v>0</v>
      </c>
      <c r="L1508" s="56">
        <v>0</v>
      </c>
      <c r="M1508" s="56">
        <v>1800</v>
      </c>
    </row>
    <row r="1509" spans="1:13" x14ac:dyDescent="0.3">
      <c r="A1509" s="56">
        <v>601709</v>
      </c>
      <c r="B1509" s="56" t="s">
        <v>917</v>
      </c>
      <c r="C1509" s="56" t="s">
        <v>110</v>
      </c>
      <c r="D1509" s="56">
        <v>1</v>
      </c>
      <c r="E1509" s="56" t="s">
        <v>552</v>
      </c>
      <c r="F1509" s="56" t="s">
        <v>420</v>
      </c>
      <c r="G1509" s="56">
        <v>124</v>
      </c>
      <c r="H1509" s="56" t="s">
        <v>130</v>
      </c>
      <c r="I1509" s="56">
        <v>125</v>
      </c>
      <c r="J1509" s="1">
        <v>42735</v>
      </c>
      <c r="K1509" s="56">
        <v>0</v>
      </c>
      <c r="L1509" s="56">
        <v>1830</v>
      </c>
      <c r="M1509" s="56">
        <v>0</v>
      </c>
    </row>
    <row r="1510" spans="1:13" x14ac:dyDescent="0.3">
      <c r="A1510" s="56">
        <v>601709</v>
      </c>
      <c r="B1510" s="56" t="s">
        <v>917</v>
      </c>
      <c r="C1510" s="56" t="s">
        <v>110</v>
      </c>
      <c r="D1510" s="56">
        <v>1</v>
      </c>
      <c r="E1510" s="56" t="s">
        <v>552</v>
      </c>
      <c r="F1510" s="56" t="s">
        <v>420</v>
      </c>
      <c r="G1510" s="56">
        <v>125</v>
      </c>
      <c r="H1510" s="56" t="s">
        <v>131</v>
      </c>
      <c r="I1510" s="56">
        <v>125</v>
      </c>
      <c r="J1510" s="1">
        <v>42916</v>
      </c>
      <c r="K1510" s="56">
        <v>0</v>
      </c>
      <c r="L1510" s="56">
        <v>1850</v>
      </c>
      <c r="M1510" s="56">
        <v>0</v>
      </c>
    </row>
    <row r="1511" spans="1:13" x14ac:dyDescent="0.3">
      <c r="A1511" s="56">
        <v>601709</v>
      </c>
      <c r="B1511" s="56" t="s">
        <v>917</v>
      </c>
      <c r="C1511" s="56" t="s">
        <v>110</v>
      </c>
      <c r="D1511" s="56">
        <v>1</v>
      </c>
      <c r="E1511" s="56" t="s">
        <v>552</v>
      </c>
      <c r="F1511" s="56" t="s">
        <v>420</v>
      </c>
      <c r="G1511" s="56">
        <v>126</v>
      </c>
      <c r="H1511" s="56" t="s">
        <v>852</v>
      </c>
      <c r="I1511" s="56">
        <v>125</v>
      </c>
      <c r="J1511" s="1">
        <v>43100</v>
      </c>
      <c r="K1511" s="56">
        <v>0</v>
      </c>
      <c r="L1511" s="56">
        <v>1900</v>
      </c>
      <c r="M1511" s="56">
        <v>0</v>
      </c>
    </row>
    <row r="1512" spans="1:13" x14ac:dyDescent="0.3">
      <c r="A1512" s="56">
        <v>601709</v>
      </c>
      <c r="B1512" s="56" t="s">
        <v>917</v>
      </c>
      <c r="C1512" s="56" t="s">
        <v>110</v>
      </c>
      <c r="D1512" s="56">
        <v>1</v>
      </c>
      <c r="E1512" s="56" t="s">
        <v>552</v>
      </c>
      <c r="F1512" s="56" t="s">
        <v>420</v>
      </c>
      <c r="G1512" s="56">
        <v>127</v>
      </c>
      <c r="H1512" s="56" t="s">
        <v>854</v>
      </c>
      <c r="I1512" s="56">
        <v>125</v>
      </c>
      <c r="J1512" s="1">
        <v>43281</v>
      </c>
      <c r="K1512" s="56">
        <v>0</v>
      </c>
      <c r="L1512" s="56">
        <v>1950</v>
      </c>
      <c r="M1512" s="56">
        <v>0</v>
      </c>
    </row>
    <row r="1513" spans="1:13" x14ac:dyDescent="0.3">
      <c r="A1513" s="56">
        <v>601709</v>
      </c>
      <c r="B1513" s="56" t="s">
        <v>917</v>
      </c>
      <c r="C1513" s="56" t="s">
        <v>110</v>
      </c>
      <c r="D1513" s="56">
        <v>1</v>
      </c>
      <c r="E1513" s="56" t="s">
        <v>552</v>
      </c>
      <c r="F1513" s="56" t="s">
        <v>420</v>
      </c>
      <c r="G1513" s="56">
        <v>128</v>
      </c>
      <c r="H1513" s="56" t="s">
        <v>853</v>
      </c>
      <c r="I1513" s="56">
        <v>125</v>
      </c>
      <c r="J1513" s="1">
        <v>43465</v>
      </c>
      <c r="K1513" s="56">
        <v>0</v>
      </c>
      <c r="L1513" s="56">
        <v>2000</v>
      </c>
      <c r="M1513" s="56">
        <v>0</v>
      </c>
    </row>
    <row r="1514" spans="1:13" x14ac:dyDescent="0.3">
      <c r="A1514" s="56">
        <v>601709</v>
      </c>
      <c r="B1514" s="56" t="s">
        <v>917</v>
      </c>
      <c r="C1514" s="56" t="s">
        <v>188</v>
      </c>
      <c r="D1514" s="56">
        <v>1</v>
      </c>
      <c r="E1514" s="56" t="s">
        <v>552</v>
      </c>
      <c r="F1514" s="56" t="s">
        <v>195</v>
      </c>
      <c r="G1514" s="56">
        <v>124</v>
      </c>
      <c r="H1514" s="56" t="s">
        <v>130</v>
      </c>
      <c r="I1514" s="56">
        <v>125</v>
      </c>
      <c r="J1514" s="1">
        <v>42735</v>
      </c>
      <c r="K1514" s="56">
        <v>0</v>
      </c>
      <c r="L1514" s="56">
        <v>5</v>
      </c>
      <c r="M1514" s="56">
        <v>0</v>
      </c>
    </row>
    <row r="1515" spans="1:13" x14ac:dyDescent="0.3">
      <c r="A1515" s="56">
        <v>601709</v>
      </c>
      <c r="B1515" s="56" t="s">
        <v>917</v>
      </c>
      <c r="C1515" s="56" t="s">
        <v>188</v>
      </c>
      <c r="D1515" s="56">
        <v>1</v>
      </c>
      <c r="E1515" s="56" t="s">
        <v>552</v>
      </c>
      <c r="F1515" s="56" t="s">
        <v>195</v>
      </c>
      <c r="G1515" s="56">
        <v>125</v>
      </c>
      <c r="H1515" s="56" t="s">
        <v>131</v>
      </c>
      <c r="I1515" s="56">
        <v>125</v>
      </c>
      <c r="J1515" s="1">
        <v>42916</v>
      </c>
      <c r="K1515" s="56">
        <v>0</v>
      </c>
      <c r="L1515" s="56">
        <v>5</v>
      </c>
      <c r="M1515" s="56">
        <v>0</v>
      </c>
    </row>
    <row r="1516" spans="1:13" x14ac:dyDescent="0.3">
      <c r="A1516" s="56">
        <v>601709</v>
      </c>
      <c r="B1516" s="56" t="s">
        <v>917</v>
      </c>
      <c r="C1516" s="56" t="s">
        <v>188</v>
      </c>
      <c r="D1516" s="56">
        <v>1</v>
      </c>
      <c r="E1516" s="56" t="s">
        <v>552</v>
      </c>
      <c r="F1516" s="56" t="s">
        <v>195</v>
      </c>
      <c r="G1516" s="56">
        <v>126</v>
      </c>
      <c r="H1516" s="56" t="s">
        <v>852</v>
      </c>
      <c r="I1516" s="56">
        <v>125</v>
      </c>
      <c r="J1516" s="1">
        <v>43100</v>
      </c>
      <c r="K1516" s="56">
        <v>0</v>
      </c>
      <c r="L1516" s="56">
        <v>3</v>
      </c>
      <c r="M1516" s="56">
        <v>0</v>
      </c>
    </row>
    <row r="1517" spans="1:13" x14ac:dyDescent="0.3">
      <c r="A1517" s="56">
        <v>601709</v>
      </c>
      <c r="B1517" s="56" t="s">
        <v>917</v>
      </c>
      <c r="C1517" s="56" t="s">
        <v>110</v>
      </c>
      <c r="D1517" s="56">
        <v>1</v>
      </c>
      <c r="E1517" s="56" t="s">
        <v>552</v>
      </c>
      <c r="F1517" s="56" t="s">
        <v>112</v>
      </c>
      <c r="G1517" s="56">
        <v>123</v>
      </c>
      <c r="H1517" s="56" t="s">
        <v>129</v>
      </c>
      <c r="I1517" s="56">
        <v>125</v>
      </c>
      <c r="J1517" s="1">
        <v>42551</v>
      </c>
      <c r="K1517" s="56">
        <v>0</v>
      </c>
      <c r="L1517" s="56">
        <v>0</v>
      </c>
      <c r="M1517" s="56">
        <v>0</v>
      </c>
    </row>
    <row r="1518" spans="1:13" x14ac:dyDescent="0.3">
      <c r="A1518" s="56">
        <v>601709</v>
      </c>
      <c r="B1518" s="56" t="s">
        <v>917</v>
      </c>
      <c r="C1518" s="56" t="s">
        <v>110</v>
      </c>
      <c r="D1518" s="56">
        <v>1</v>
      </c>
      <c r="E1518" s="56" t="s">
        <v>552</v>
      </c>
      <c r="F1518" s="56" t="s">
        <v>112</v>
      </c>
      <c r="G1518" s="56">
        <v>124</v>
      </c>
      <c r="H1518" s="56" t="s">
        <v>130</v>
      </c>
      <c r="I1518" s="56">
        <v>125</v>
      </c>
      <c r="J1518" s="1">
        <v>42735</v>
      </c>
      <c r="K1518" s="56">
        <v>0</v>
      </c>
      <c r="L1518" s="56">
        <v>5</v>
      </c>
      <c r="M1518" s="56">
        <v>0</v>
      </c>
    </row>
    <row r="1519" spans="1:13" x14ac:dyDescent="0.3">
      <c r="A1519" s="56">
        <v>601709</v>
      </c>
      <c r="B1519" s="56" t="s">
        <v>917</v>
      </c>
      <c r="C1519" s="56" t="s">
        <v>110</v>
      </c>
      <c r="D1519" s="56">
        <v>1</v>
      </c>
      <c r="E1519" s="56" t="s">
        <v>552</v>
      </c>
      <c r="F1519" s="56" t="s">
        <v>112</v>
      </c>
      <c r="G1519" s="56">
        <v>125</v>
      </c>
      <c r="H1519" s="56" t="s">
        <v>131</v>
      </c>
      <c r="I1519" s="56">
        <v>125</v>
      </c>
      <c r="J1519" s="1">
        <v>42916</v>
      </c>
      <c r="K1519" s="56">
        <v>0</v>
      </c>
      <c r="L1519" s="56">
        <v>5</v>
      </c>
      <c r="M1519" s="56">
        <v>0</v>
      </c>
    </row>
    <row r="1520" spans="1:13" x14ac:dyDescent="0.3">
      <c r="A1520" s="56">
        <v>601709</v>
      </c>
      <c r="B1520" s="56" t="s">
        <v>917</v>
      </c>
      <c r="C1520" s="56" t="s">
        <v>110</v>
      </c>
      <c r="D1520" s="56">
        <v>1</v>
      </c>
      <c r="E1520" s="56" t="s">
        <v>552</v>
      </c>
      <c r="F1520" s="56" t="s">
        <v>112</v>
      </c>
      <c r="G1520" s="56">
        <v>126</v>
      </c>
      <c r="H1520" s="56" t="s">
        <v>852</v>
      </c>
      <c r="I1520" s="56">
        <v>125</v>
      </c>
      <c r="J1520" s="1">
        <v>43100</v>
      </c>
      <c r="K1520" s="56">
        <v>0</v>
      </c>
      <c r="L1520" s="56">
        <v>3</v>
      </c>
      <c r="M1520" s="56">
        <v>0</v>
      </c>
    </row>
    <row r="1521" spans="1:13" x14ac:dyDescent="0.3">
      <c r="A1521" s="56">
        <v>601709</v>
      </c>
      <c r="B1521" s="56" t="s">
        <v>917</v>
      </c>
      <c r="C1521" s="56" t="s">
        <v>188</v>
      </c>
      <c r="D1521" s="56">
        <v>1</v>
      </c>
      <c r="E1521" s="56" t="s">
        <v>552</v>
      </c>
      <c r="F1521" s="56" t="s">
        <v>238</v>
      </c>
      <c r="G1521" s="56">
        <v>124</v>
      </c>
      <c r="H1521" s="56" t="s">
        <v>130</v>
      </c>
      <c r="I1521" s="56">
        <v>125</v>
      </c>
      <c r="J1521" s="1">
        <v>42735</v>
      </c>
      <c r="K1521" s="56">
        <v>0</v>
      </c>
      <c r="L1521" s="56">
        <v>4</v>
      </c>
      <c r="M1521" s="56">
        <v>0</v>
      </c>
    </row>
    <row r="1522" spans="1:13" x14ac:dyDescent="0.3">
      <c r="A1522" s="56">
        <v>601709</v>
      </c>
      <c r="B1522" s="56" t="s">
        <v>917</v>
      </c>
      <c r="C1522" s="56" t="s">
        <v>188</v>
      </c>
      <c r="D1522" s="56">
        <v>1</v>
      </c>
      <c r="E1522" s="56" t="s">
        <v>552</v>
      </c>
      <c r="F1522" s="56" t="s">
        <v>238</v>
      </c>
      <c r="G1522" s="56">
        <v>125</v>
      </c>
      <c r="H1522" s="56" t="s">
        <v>131</v>
      </c>
      <c r="I1522" s="56">
        <v>125</v>
      </c>
      <c r="J1522" s="1">
        <v>42916</v>
      </c>
      <c r="K1522" s="56">
        <v>0</v>
      </c>
      <c r="L1522" s="56">
        <v>2</v>
      </c>
      <c r="M1522" s="56">
        <v>0</v>
      </c>
    </row>
    <row r="1523" spans="1:13" x14ac:dyDescent="0.3">
      <c r="A1523" s="56">
        <v>601709</v>
      </c>
      <c r="B1523" s="56" t="s">
        <v>917</v>
      </c>
      <c r="C1523" s="56" t="s">
        <v>188</v>
      </c>
      <c r="D1523" s="56">
        <v>1</v>
      </c>
      <c r="E1523" s="56" t="s">
        <v>552</v>
      </c>
      <c r="F1523" s="56" t="s">
        <v>193</v>
      </c>
      <c r="G1523" s="56">
        <v>124</v>
      </c>
      <c r="H1523" s="56" t="s">
        <v>130</v>
      </c>
      <c r="I1523" s="56">
        <v>125</v>
      </c>
      <c r="J1523" s="1">
        <v>42735</v>
      </c>
      <c r="K1523" s="56">
        <v>0</v>
      </c>
      <c r="L1523" s="56">
        <v>6</v>
      </c>
      <c r="M1523" s="56">
        <v>0</v>
      </c>
    </row>
    <row r="1524" spans="1:13" x14ac:dyDescent="0.3">
      <c r="A1524" s="56">
        <v>601709</v>
      </c>
      <c r="B1524" s="56" t="s">
        <v>917</v>
      </c>
      <c r="C1524" s="56" t="s">
        <v>188</v>
      </c>
      <c r="D1524" s="56">
        <v>1</v>
      </c>
      <c r="E1524" s="56" t="s">
        <v>552</v>
      </c>
      <c r="F1524" s="56" t="s">
        <v>193</v>
      </c>
      <c r="G1524" s="56">
        <v>125</v>
      </c>
      <c r="H1524" s="56" t="s">
        <v>131</v>
      </c>
      <c r="I1524" s="56">
        <v>125</v>
      </c>
      <c r="J1524" s="1">
        <v>42916</v>
      </c>
      <c r="K1524" s="56">
        <v>0</v>
      </c>
      <c r="L1524" s="56">
        <v>5</v>
      </c>
      <c r="M1524" s="56">
        <v>0</v>
      </c>
    </row>
    <row r="1525" spans="1:13" x14ac:dyDescent="0.3">
      <c r="A1525" s="56">
        <v>601709</v>
      </c>
      <c r="B1525" s="56" t="s">
        <v>917</v>
      </c>
      <c r="C1525" s="56" t="s">
        <v>188</v>
      </c>
      <c r="D1525" s="56">
        <v>1</v>
      </c>
      <c r="E1525" s="56" t="s">
        <v>552</v>
      </c>
      <c r="F1525" s="56" t="s">
        <v>193</v>
      </c>
      <c r="G1525" s="56">
        <v>126</v>
      </c>
      <c r="H1525" s="56" t="s">
        <v>852</v>
      </c>
      <c r="I1525" s="56">
        <v>125</v>
      </c>
      <c r="J1525" s="1">
        <v>43100</v>
      </c>
      <c r="K1525" s="56">
        <v>0</v>
      </c>
      <c r="L1525" s="56">
        <v>5</v>
      </c>
      <c r="M1525" s="56">
        <v>0</v>
      </c>
    </row>
    <row r="1526" spans="1:13" x14ac:dyDescent="0.3">
      <c r="A1526" s="56">
        <v>601709</v>
      </c>
      <c r="B1526" s="56" t="s">
        <v>917</v>
      </c>
      <c r="C1526" s="56" t="s">
        <v>188</v>
      </c>
      <c r="D1526" s="56">
        <v>1</v>
      </c>
      <c r="E1526" s="56" t="s">
        <v>552</v>
      </c>
      <c r="F1526" s="56" t="s">
        <v>193</v>
      </c>
      <c r="G1526" s="56">
        <v>127</v>
      </c>
      <c r="H1526" s="56" t="s">
        <v>854</v>
      </c>
      <c r="I1526" s="56">
        <v>125</v>
      </c>
      <c r="J1526" s="1">
        <v>43281</v>
      </c>
      <c r="K1526" s="56">
        <v>0</v>
      </c>
      <c r="L1526" s="56">
        <v>4</v>
      </c>
      <c r="M1526" s="56">
        <v>0</v>
      </c>
    </row>
    <row r="1527" spans="1:13" x14ac:dyDescent="0.3">
      <c r="A1527" s="56">
        <v>601709</v>
      </c>
      <c r="B1527" s="56" t="s">
        <v>917</v>
      </c>
      <c r="C1527" s="56" t="s">
        <v>110</v>
      </c>
      <c r="D1527" s="56">
        <v>1</v>
      </c>
      <c r="E1527" s="56" t="s">
        <v>920</v>
      </c>
      <c r="F1527" s="56" t="s">
        <v>262</v>
      </c>
      <c r="G1527" s="56">
        <v>123</v>
      </c>
      <c r="H1527" s="56" t="s">
        <v>129</v>
      </c>
      <c r="I1527" s="56">
        <v>125</v>
      </c>
      <c r="J1527" s="1">
        <v>42551</v>
      </c>
      <c r="K1527" s="56">
        <v>0</v>
      </c>
      <c r="L1527" s="56">
        <v>0</v>
      </c>
      <c r="M1527" s="56">
        <v>217000</v>
      </c>
    </row>
    <row r="1528" spans="1:13" x14ac:dyDescent="0.3">
      <c r="A1528" s="56">
        <v>601709</v>
      </c>
      <c r="B1528" s="56" t="s">
        <v>917</v>
      </c>
      <c r="C1528" s="56" t="s">
        <v>110</v>
      </c>
      <c r="D1528" s="56">
        <v>1</v>
      </c>
      <c r="E1528" s="56" t="s">
        <v>920</v>
      </c>
      <c r="F1528" s="56" t="s">
        <v>262</v>
      </c>
      <c r="G1528" s="56">
        <v>124</v>
      </c>
      <c r="H1528" s="56" t="s">
        <v>130</v>
      </c>
      <c r="I1528" s="56">
        <v>125</v>
      </c>
      <c r="J1528" s="1">
        <v>42735</v>
      </c>
      <c r="K1528" s="56">
        <v>0</v>
      </c>
      <c r="L1528" s="56">
        <v>229000</v>
      </c>
      <c r="M1528" s="56">
        <v>0</v>
      </c>
    </row>
    <row r="1529" spans="1:13" x14ac:dyDescent="0.3">
      <c r="A1529" s="56">
        <v>601709</v>
      </c>
      <c r="B1529" s="56" t="s">
        <v>917</v>
      </c>
      <c r="C1529" s="56" t="s">
        <v>110</v>
      </c>
      <c r="D1529" s="56">
        <v>1</v>
      </c>
      <c r="E1529" s="56" t="s">
        <v>920</v>
      </c>
      <c r="F1529" s="56" t="s">
        <v>262</v>
      </c>
      <c r="G1529" s="56">
        <v>125</v>
      </c>
      <c r="H1529" s="56" t="s">
        <v>131</v>
      </c>
      <c r="I1529" s="56">
        <v>125</v>
      </c>
      <c r="J1529" s="1">
        <v>42916</v>
      </c>
      <c r="K1529" s="56">
        <v>0</v>
      </c>
      <c r="L1529" s="56">
        <v>250000</v>
      </c>
      <c r="M1529" s="56">
        <v>0</v>
      </c>
    </row>
    <row r="1530" spans="1:13" x14ac:dyDescent="0.3">
      <c r="A1530" s="56">
        <v>601709</v>
      </c>
      <c r="B1530" s="56" t="s">
        <v>917</v>
      </c>
      <c r="C1530" s="56" t="s">
        <v>110</v>
      </c>
      <c r="D1530" s="56">
        <v>1</v>
      </c>
      <c r="E1530" s="56" t="s">
        <v>920</v>
      </c>
      <c r="F1530" s="56" t="s">
        <v>262</v>
      </c>
      <c r="G1530" s="56">
        <v>126</v>
      </c>
      <c r="H1530" s="56" t="s">
        <v>852</v>
      </c>
      <c r="I1530" s="56">
        <v>125</v>
      </c>
      <c r="J1530" s="1">
        <v>43100</v>
      </c>
      <c r="K1530" s="56">
        <v>0</v>
      </c>
      <c r="L1530" s="56">
        <v>300000</v>
      </c>
      <c r="M1530" s="56">
        <v>0</v>
      </c>
    </row>
    <row r="1531" spans="1:13" x14ac:dyDescent="0.3">
      <c r="A1531" s="56">
        <v>601709</v>
      </c>
      <c r="B1531" s="56" t="s">
        <v>917</v>
      </c>
      <c r="C1531" s="56" t="s">
        <v>110</v>
      </c>
      <c r="D1531" s="56">
        <v>1</v>
      </c>
      <c r="E1531" s="56" t="s">
        <v>920</v>
      </c>
      <c r="F1531" s="56" t="s">
        <v>262</v>
      </c>
      <c r="G1531" s="56">
        <v>127</v>
      </c>
      <c r="H1531" s="56" t="s">
        <v>854</v>
      </c>
      <c r="I1531" s="56">
        <v>125</v>
      </c>
      <c r="J1531" s="1">
        <v>43281</v>
      </c>
      <c r="K1531" s="56">
        <v>0</v>
      </c>
      <c r="L1531" s="56">
        <v>400000</v>
      </c>
      <c r="M1531" s="56">
        <v>0</v>
      </c>
    </row>
    <row r="1532" spans="1:13" x14ac:dyDescent="0.3">
      <c r="A1532" s="56">
        <v>601709</v>
      </c>
      <c r="B1532" s="56" t="s">
        <v>917</v>
      </c>
      <c r="C1532" s="56" t="s">
        <v>110</v>
      </c>
      <c r="D1532" s="56">
        <v>1</v>
      </c>
      <c r="E1532" s="56" t="s">
        <v>920</v>
      </c>
      <c r="F1532" s="56" t="s">
        <v>262</v>
      </c>
      <c r="G1532" s="56">
        <v>128</v>
      </c>
      <c r="H1532" s="56" t="s">
        <v>853</v>
      </c>
      <c r="I1532" s="56">
        <v>125</v>
      </c>
      <c r="J1532" s="1">
        <v>43465</v>
      </c>
      <c r="K1532" s="56">
        <v>0</v>
      </c>
      <c r="L1532" s="56">
        <v>500000</v>
      </c>
      <c r="M1532" s="56">
        <v>0</v>
      </c>
    </row>
    <row r="1533" spans="1:13" x14ac:dyDescent="0.3">
      <c r="A1533" s="56">
        <v>601709</v>
      </c>
      <c r="B1533" s="56" t="s">
        <v>917</v>
      </c>
      <c r="C1533" s="56" t="s">
        <v>110</v>
      </c>
      <c r="D1533" s="56">
        <v>1</v>
      </c>
      <c r="E1533" s="56" t="s">
        <v>920</v>
      </c>
      <c r="F1533" s="56" t="s">
        <v>262</v>
      </c>
      <c r="G1533" s="56">
        <v>129</v>
      </c>
      <c r="H1533" s="56" t="s">
        <v>855</v>
      </c>
      <c r="I1533" s="56">
        <v>125</v>
      </c>
      <c r="J1533" s="1">
        <v>43646</v>
      </c>
      <c r="K1533" s="56">
        <v>0</v>
      </c>
      <c r="L1533" s="56">
        <v>550000</v>
      </c>
      <c r="M1533" s="56">
        <v>0</v>
      </c>
    </row>
    <row r="1534" spans="1:13" x14ac:dyDescent="0.3">
      <c r="A1534" s="56">
        <v>601709</v>
      </c>
      <c r="B1534" s="56" t="s">
        <v>917</v>
      </c>
      <c r="C1534" s="56" t="s">
        <v>110</v>
      </c>
      <c r="D1534" s="56">
        <v>1</v>
      </c>
      <c r="E1534" s="56" t="s">
        <v>920</v>
      </c>
      <c r="F1534" s="56" t="s">
        <v>262</v>
      </c>
      <c r="G1534" s="56">
        <v>130</v>
      </c>
      <c r="H1534" s="56" t="s">
        <v>925</v>
      </c>
      <c r="I1534" s="56">
        <v>125</v>
      </c>
      <c r="J1534" s="1">
        <v>43830</v>
      </c>
      <c r="K1534" s="56">
        <v>0</v>
      </c>
      <c r="L1534" s="56">
        <v>600000</v>
      </c>
      <c r="M1534" s="56">
        <v>0</v>
      </c>
    </row>
    <row r="1535" spans="1:13" x14ac:dyDescent="0.3">
      <c r="A1535" s="56">
        <v>601709</v>
      </c>
      <c r="B1535" s="56" t="s">
        <v>917</v>
      </c>
      <c r="C1535" s="56" t="s">
        <v>110</v>
      </c>
      <c r="D1535" s="56">
        <v>1</v>
      </c>
      <c r="E1535" s="56" t="s">
        <v>920</v>
      </c>
      <c r="F1535" s="56" t="s">
        <v>761</v>
      </c>
      <c r="G1535" s="56">
        <v>123</v>
      </c>
      <c r="H1535" s="56" t="s">
        <v>129</v>
      </c>
      <c r="I1535" s="56">
        <v>125</v>
      </c>
      <c r="J1535" s="1">
        <v>42551</v>
      </c>
      <c r="K1535" s="56">
        <v>0</v>
      </c>
      <c r="L1535" s="56">
        <v>0</v>
      </c>
      <c r="M1535" s="56">
        <v>576000</v>
      </c>
    </row>
    <row r="1536" spans="1:13" x14ac:dyDescent="0.3">
      <c r="A1536" s="56">
        <v>601709</v>
      </c>
      <c r="B1536" s="56" t="s">
        <v>917</v>
      </c>
      <c r="C1536" s="56" t="s">
        <v>110</v>
      </c>
      <c r="D1536" s="56">
        <v>1</v>
      </c>
      <c r="E1536" s="56" t="s">
        <v>920</v>
      </c>
      <c r="F1536" s="56" t="s">
        <v>761</v>
      </c>
      <c r="G1536" s="56">
        <v>124</v>
      </c>
      <c r="H1536" s="56" t="s">
        <v>130</v>
      </c>
      <c r="I1536" s="56">
        <v>125</v>
      </c>
      <c r="J1536" s="1">
        <v>42735</v>
      </c>
      <c r="K1536" s="56">
        <v>0</v>
      </c>
      <c r="L1536" s="56">
        <v>10000</v>
      </c>
      <c r="M1536" s="56">
        <v>0</v>
      </c>
    </row>
    <row r="1537" spans="1:13" x14ac:dyDescent="0.3">
      <c r="A1537" s="56">
        <v>601709</v>
      </c>
      <c r="B1537" s="56" t="s">
        <v>917</v>
      </c>
      <c r="C1537" s="56" t="s">
        <v>110</v>
      </c>
      <c r="D1537" s="56">
        <v>1</v>
      </c>
      <c r="E1537" s="56" t="s">
        <v>920</v>
      </c>
      <c r="F1537" s="56" t="s">
        <v>761</v>
      </c>
      <c r="G1537" s="56">
        <v>125</v>
      </c>
      <c r="H1537" s="56" t="s">
        <v>131</v>
      </c>
      <c r="I1537" s="56">
        <v>125</v>
      </c>
      <c r="J1537" s="1">
        <v>42916</v>
      </c>
      <c r="K1537" s="56">
        <v>0</v>
      </c>
      <c r="L1537" s="56">
        <v>20000</v>
      </c>
      <c r="M1537" s="56">
        <v>0</v>
      </c>
    </row>
    <row r="1538" spans="1:13" x14ac:dyDescent="0.3">
      <c r="A1538" s="56">
        <v>601709</v>
      </c>
      <c r="B1538" s="56" t="s">
        <v>917</v>
      </c>
      <c r="C1538" s="56" t="s">
        <v>110</v>
      </c>
      <c r="D1538" s="56">
        <v>1</v>
      </c>
      <c r="E1538" s="56" t="s">
        <v>920</v>
      </c>
      <c r="F1538" s="56" t="s">
        <v>761</v>
      </c>
      <c r="G1538" s="56">
        <v>126</v>
      </c>
      <c r="H1538" s="56" t="s">
        <v>852</v>
      </c>
      <c r="I1538" s="56">
        <v>125</v>
      </c>
      <c r="J1538" s="1">
        <v>43100</v>
      </c>
      <c r="K1538" s="56">
        <v>0</v>
      </c>
      <c r="L1538" s="56">
        <v>34000</v>
      </c>
      <c r="M1538" s="56">
        <v>0</v>
      </c>
    </row>
    <row r="1539" spans="1:13" x14ac:dyDescent="0.3">
      <c r="A1539" s="56">
        <v>601709</v>
      </c>
      <c r="B1539" s="56" t="s">
        <v>917</v>
      </c>
      <c r="C1539" s="56" t="s">
        <v>110</v>
      </c>
      <c r="D1539" s="56">
        <v>1</v>
      </c>
      <c r="E1539" s="56" t="s">
        <v>920</v>
      </c>
      <c r="F1539" s="56" t="s">
        <v>761</v>
      </c>
      <c r="G1539" s="56">
        <v>127</v>
      </c>
      <c r="H1539" s="56" t="s">
        <v>854</v>
      </c>
      <c r="I1539" s="56">
        <v>125</v>
      </c>
      <c r="J1539" s="1">
        <v>43281</v>
      </c>
      <c r="K1539" s="56">
        <v>0</v>
      </c>
      <c r="L1539" s="56">
        <v>40000</v>
      </c>
      <c r="M1539" s="56">
        <v>0</v>
      </c>
    </row>
    <row r="1540" spans="1:13" x14ac:dyDescent="0.3">
      <c r="A1540" s="56">
        <v>601709</v>
      </c>
      <c r="B1540" s="56" t="s">
        <v>917</v>
      </c>
      <c r="C1540" s="56" t="s">
        <v>110</v>
      </c>
      <c r="D1540" s="56">
        <v>1</v>
      </c>
      <c r="E1540" s="56" t="s">
        <v>920</v>
      </c>
      <c r="F1540" s="56" t="s">
        <v>761</v>
      </c>
      <c r="G1540" s="56">
        <v>128</v>
      </c>
      <c r="H1540" s="56" t="s">
        <v>853</v>
      </c>
      <c r="I1540" s="56">
        <v>125</v>
      </c>
      <c r="J1540" s="1">
        <v>43465</v>
      </c>
      <c r="K1540" s="56">
        <v>0</v>
      </c>
      <c r="L1540" s="56">
        <v>40000</v>
      </c>
      <c r="M1540" s="56">
        <v>0</v>
      </c>
    </row>
    <row r="1541" spans="1:13" x14ac:dyDescent="0.3">
      <c r="A1541" s="56">
        <v>601709</v>
      </c>
      <c r="B1541" s="56" t="s">
        <v>917</v>
      </c>
      <c r="C1541" s="56" t="s">
        <v>188</v>
      </c>
      <c r="D1541" s="56">
        <v>0</v>
      </c>
      <c r="E1541" s="56" t="s">
        <v>920</v>
      </c>
      <c r="F1541" s="56" t="s">
        <v>923</v>
      </c>
      <c r="G1541" s="56">
        <v>124</v>
      </c>
      <c r="H1541" s="56" t="s">
        <v>130</v>
      </c>
      <c r="I1541" s="56">
        <v>125</v>
      </c>
      <c r="J1541" s="1">
        <v>42735</v>
      </c>
      <c r="K1541" s="56">
        <v>0</v>
      </c>
      <c r="L1541" s="56">
        <v>15000</v>
      </c>
      <c r="M1541" s="56">
        <v>0</v>
      </c>
    </row>
    <row r="1542" spans="1:13" x14ac:dyDescent="0.3">
      <c r="A1542" s="56">
        <v>601709</v>
      </c>
      <c r="B1542" s="56" t="s">
        <v>917</v>
      </c>
      <c r="C1542" s="56" t="s">
        <v>188</v>
      </c>
      <c r="D1542" s="56">
        <v>0</v>
      </c>
      <c r="E1542" s="56" t="s">
        <v>920</v>
      </c>
      <c r="F1542" s="56" t="s">
        <v>923</v>
      </c>
      <c r="G1542" s="56">
        <v>125</v>
      </c>
      <c r="H1542" s="56" t="s">
        <v>131</v>
      </c>
      <c r="I1542" s="56">
        <v>125</v>
      </c>
      <c r="J1542" s="1">
        <v>42916</v>
      </c>
      <c r="K1542" s="56">
        <v>0</v>
      </c>
      <c r="L1542" s="56">
        <v>25000</v>
      </c>
      <c r="M1542" s="56">
        <v>0</v>
      </c>
    </row>
    <row r="1543" spans="1:13" x14ac:dyDescent="0.3">
      <c r="A1543" s="56">
        <v>601709</v>
      </c>
      <c r="B1543" s="56" t="s">
        <v>917</v>
      </c>
      <c r="C1543" s="56" t="s">
        <v>188</v>
      </c>
      <c r="D1543" s="56">
        <v>0</v>
      </c>
      <c r="E1543" s="56" t="s">
        <v>920</v>
      </c>
      <c r="F1543" s="56" t="s">
        <v>923</v>
      </c>
      <c r="G1543" s="56">
        <v>126</v>
      </c>
      <c r="H1543" s="56" t="s">
        <v>852</v>
      </c>
      <c r="I1543" s="56">
        <v>125</v>
      </c>
      <c r="J1543" s="1">
        <v>43100</v>
      </c>
      <c r="K1543" s="56">
        <v>0</v>
      </c>
      <c r="L1543" s="56">
        <v>25000</v>
      </c>
      <c r="M1543" s="56">
        <v>0</v>
      </c>
    </row>
    <row r="1544" spans="1:13" x14ac:dyDescent="0.3">
      <c r="A1544" s="56">
        <v>601709</v>
      </c>
      <c r="B1544" s="56" t="s">
        <v>917</v>
      </c>
      <c r="C1544" s="56" t="s">
        <v>188</v>
      </c>
      <c r="D1544" s="56">
        <v>0</v>
      </c>
      <c r="E1544" s="56" t="s">
        <v>920</v>
      </c>
      <c r="F1544" s="56" t="s">
        <v>923</v>
      </c>
      <c r="G1544" s="56">
        <v>127</v>
      </c>
      <c r="H1544" s="56" t="s">
        <v>854</v>
      </c>
      <c r="I1544" s="56">
        <v>125</v>
      </c>
      <c r="J1544" s="1">
        <v>43281</v>
      </c>
      <c r="K1544" s="56">
        <v>0</v>
      </c>
      <c r="L1544" s="56">
        <v>25000</v>
      </c>
      <c r="M1544" s="56">
        <v>0</v>
      </c>
    </row>
    <row r="1545" spans="1:13" x14ac:dyDescent="0.3">
      <c r="A1545" s="56">
        <v>601709</v>
      </c>
      <c r="B1545" s="56" t="s">
        <v>917</v>
      </c>
      <c r="C1545" s="56" t="s">
        <v>188</v>
      </c>
      <c r="D1545" s="56">
        <v>0</v>
      </c>
      <c r="E1545" s="56" t="s">
        <v>920</v>
      </c>
      <c r="F1545" s="56" t="s">
        <v>923</v>
      </c>
      <c r="G1545" s="56">
        <v>128</v>
      </c>
      <c r="H1545" s="56" t="s">
        <v>853</v>
      </c>
      <c r="I1545" s="56">
        <v>125</v>
      </c>
      <c r="J1545" s="1">
        <v>43465</v>
      </c>
      <c r="K1545" s="56">
        <v>0</v>
      </c>
      <c r="L1545" s="56">
        <v>10000</v>
      </c>
      <c r="M1545" s="56">
        <v>0</v>
      </c>
    </row>
    <row r="1546" spans="1:13" x14ac:dyDescent="0.3">
      <c r="A1546" s="56">
        <v>601709</v>
      </c>
      <c r="B1546" s="56" t="s">
        <v>917</v>
      </c>
      <c r="C1546" s="56" t="s">
        <v>188</v>
      </c>
      <c r="D1546" s="56">
        <v>1</v>
      </c>
      <c r="E1546" s="56" t="s">
        <v>920</v>
      </c>
      <c r="F1546" s="56" t="s">
        <v>193</v>
      </c>
      <c r="G1546" s="56">
        <v>124</v>
      </c>
      <c r="H1546" s="56" t="s">
        <v>130</v>
      </c>
      <c r="I1546" s="56">
        <v>125</v>
      </c>
      <c r="J1546" s="1">
        <v>42735</v>
      </c>
      <c r="K1546" s="56">
        <v>0</v>
      </c>
      <c r="L1546" s="56">
        <v>300</v>
      </c>
      <c r="M1546" s="56">
        <v>0</v>
      </c>
    </row>
    <row r="1547" spans="1:13" x14ac:dyDescent="0.3">
      <c r="A1547" s="56">
        <v>601709</v>
      </c>
      <c r="B1547" s="56" t="s">
        <v>917</v>
      </c>
      <c r="C1547" s="56" t="s">
        <v>188</v>
      </c>
      <c r="D1547" s="56">
        <v>1</v>
      </c>
      <c r="E1547" s="56" t="s">
        <v>920</v>
      </c>
      <c r="F1547" s="56" t="s">
        <v>193</v>
      </c>
      <c r="G1547" s="56">
        <v>125</v>
      </c>
      <c r="H1547" s="56" t="s">
        <v>131</v>
      </c>
      <c r="I1547" s="56">
        <v>125</v>
      </c>
      <c r="J1547" s="1">
        <v>42916</v>
      </c>
      <c r="K1547" s="56">
        <v>0</v>
      </c>
      <c r="L1547" s="56">
        <v>400</v>
      </c>
      <c r="M1547" s="56">
        <v>0</v>
      </c>
    </row>
    <row r="1548" spans="1:13" x14ac:dyDescent="0.3">
      <c r="A1548" s="56">
        <v>601709</v>
      </c>
      <c r="B1548" s="56" t="s">
        <v>917</v>
      </c>
      <c r="C1548" s="56" t="s">
        <v>188</v>
      </c>
      <c r="D1548" s="56">
        <v>1</v>
      </c>
      <c r="E1548" s="56" t="s">
        <v>920</v>
      </c>
      <c r="F1548" s="56" t="s">
        <v>193</v>
      </c>
      <c r="G1548" s="56">
        <v>126</v>
      </c>
      <c r="H1548" s="56" t="s">
        <v>852</v>
      </c>
      <c r="I1548" s="56">
        <v>125</v>
      </c>
      <c r="J1548" s="1">
        <v>43100</v>
      </c>
      <c r="K1548" s="56">
        <v>0</v>
      </c>
      <c r="L1548" s="56">
        <v>500</v>
      </c>
      <c r="M1548" s="56">
        <v>0</v>
      </c>
    </row>
    <row r="1549" spans="1:13" x14ac:dyDescent="0.3">
      <c r="A1549" s="56">
        <v>601709</v>
      </c>
      <c r="B1549" s="56" t="s">
        <v>917</v>
      </c>
      <c r="C1549" s="56" t="s">
        <v>188</v>
      </c>
      <c r="D1549" s="56">
        <v>1</v>
      </c>
      <c r="E1549" s="56" t="s">
        <v>920</v>
      </c>
      <c r="F1549" s="56" t="s">
        <v>193</v>
      </c>
      <c r="G1549" s="56">
        <v>127</v>
      </c>
      <c r="H1549" s="56" t="s">
        <v>854</v>
      </c>
      <c r="I1549" s="56">
        <v>125</v>
      </c>
      <c r="J1549" s="1">
        <v>43281</v>
      </c>
      <c r="K1549" s="56">
        <v>0</v>
      </c>
      <c r="L1549" s="56">
        <v>500</v>
      </c>
      <c r="M1549" s="56">
        <v>0</v>
      </c>
    </row>
    <row r="1550" spans="1:13" x14ac:dyDescent="0.3">
      <c r="A1550" s="56">
        <v>601709</v>
      </c>
      <c r="B1550" s="56" t="s">
        <v>917</v>
      </c>
      <c r="C1550" s="56" t="s">
        <v>188</v>
      </c>
      <c r="D1550" s="56">
        <v>1</v>
      </c>
      <c r="E1550" s="56" t="s">
        <v>920</v>
      </c>
      <c r="F1550" s="56" t="s">
        <v>193</v>
      </c>
      <c r="G1550" s="56">
        <v>128</v>
      </c>
      <c r="H1550" s="56" t="s">
        <v>853</v>
      </c>
      <c r="I1550" s="56">
        <v>125</v>
      </c>
      <c r="J1550" s="1">
        <v>43465</v>
      </c>
      <c r="K1550" s="56">
        <v>0</v>
      </c>
      <c r="L1550" s="56">
        <v>300</v>
      </c>
      <c r="M1550" s="56">
        <v>0</v>
      </c>
    </row>
    <row r="1551" spans="1:13" x14ac:dyDescent="0.3">
      <c r="A1551" s="56">
        <v>601872</v>
      </c>
      <c r="B1551" s="56" t="s">
        <v>1014</v>
      </c>
      <c r="C1551" s="56" t="s">
        <v>105</v>
      </c>
      <c r="D1551" s="56">
        <v>0</v>
      </c>
      <c r="E1551" s="56" t="s">
        <v>194</v>
      </c>
      <c r="F1551" s="56" t="s">
        <v>783</v>
      </c>
      <c r="G1551" s="56">
        <v>124</v>
      </c>
      <c r="H1551" s="56" t="s">
        <v>130</v>
      </c>
      <c r="I1551" s="56">
        <v>125</v>
      </c>
      <c r="J1551" s="1">
        <v>42704</v>
      </c>
      <c r="K1551" s="56">
        <v>0</v>
      </c>
      <c r="L1551" s="56">
        <v>0</v>
      </c>
      <c r="M1551" s="56">
        <v>5300000</v>
      </c>
    </row>
    <row r="1552" spans="1:13" x14ac:dyDescent="0.3">
      <c r="A1552" s="56">
        <v>601872</v>
      </c>
      <c r="B1552" s="56" t="s">
        <v>1014</v>
      </c>
      <c r="C1552" s="56" t="s">
        <v>105</v>
      </c>
      <c r="D1552" s="56">
        <v>0</v>
      </c>
      <c r="E1552" s="56" t="s">
        <v>194</v>
      </c>
      <c r="F1552" s="56" t="s">
        <v>783</v>
      </c>
      <c r="G1552" s="56">
        <v>125</v>
      </c>
      <c r="H1552" s="56" t="s">
        <v>131</v>
      </c>
      <c r="I1552" s="56">
        <v>125</v>
      </c>
      <c r="J1552" s="1">
        <v>42916</v>
      </c>
      <c r="K1552" s="56">
        <v>0</v>
      </c>
      <c r="L1552" s="56">
        <v>6000000</v>
      </c>
      <c r="M1552" s="56">
        <v>0</v>
      </c>
    </row>
    <row r="1553" spans="1:13" x14ac:dyDescent="0.3">
      <c r="A1553" s="56">
        <v>601872</v>
      </c>
      <c r="B1553" s="56" t="s">
        <v>1014</v>
      </c>
      <c r="C1553" s="56" t="s">
        <v>105</v>
      </c>
      <c r="D1553" s="56">
        <v>0</v>
      </c>
      <c r="E1553" s="56" t="s">
        <v>194</v>
      </c>
      <c r="F1553" s="56" t="s">
        <v>783</v>
      </c>
      <c r="G1553" s="56">
        <v>126</v>
      </c>
      <c r="H1553" s="56" t="s">
        <v>852</v>
      </c>
      <c r="I1553" s="56">
        <v>125</v>
      </c>
      <c r="J1553" s="1">
        <v>43100</v>
      </c>
      <c r="K1553" s="56">
        <v>0</v>
      </c>
      <c r="L1553" s="56">
        <v>7000000</v>
      </c>
      <c r="M1553" s="56">
        <v>0</v>
      </c>
    </row>
    <row r="1554" spans="1:13" x14ac:dyDescent="0.3">
      <c r="A1554" s="56">
        <v>601872</v>
      </c>
      <c r="B1554" s="56" t="s">
        <v>1014</v>
      </c>
      <c r="C1554" s="56" t="s">
        <v>105</v>
      </c>
      <c r="D1554" s="56">
        <v>0</v>
      </c>
      <c r="E1554" s="56" t="s">
        <v>194</v>
      </c>
      <c r="F1554" s="56" t="s">
        <v>783</v>
      </c>
      <c r="G1554" s="56">
        <v>127</v>
      </c>
      <c r="H1554" s="56" t="s">
        <v>854</v>
      </c>
      <c r="I1554" s="56">
        <v>125</v>
      </c>
      <c r="J1554" s="1">
        <v>43281</v>
      </c>
      <c r="K1554" s="56">
        <v>0</v>
      </c>
      <c r="L1554" s="56">
        <v>8000000</v>
      </c>
      <c r="M1554" s="56">
        <v>0</v>
      </c>
    </row>
    <row r="1555" spans="1:13" x14ac:dyDescent="0.3">
      <c r="A1555" s="56">
        <v>601872</v>
      </c>
      <c r="B1555" s="56" t="s">
        <v>1014</v>
      </c>
      <c r="C1555" s="56" t="s">
        <v>105</v>
      </c>
      <c r="D1555" s="56">
        <v>0</v>
      </c>
      <c r="E1555" s="56" t="s">
        <v>194</v>
      </c>
      <c r="F1555" s="56" t="s">
        <v>1024</v>
      </c>
      <c r="G1555" s="56">
        <v>125</v>
      </c>
      <c r="H1555" s="56" t="s">
        <v>131</v>
      </c>
      <c r="I1555" s="56">
        <v>125</v>
      </c>
      <c r="J1555" s="1">
        <v>42916</v>
      </c>
      <c r="K1555" s="56">
        <v>0</v>
      </c>
      <c r="L1555" s="56">
        <v>70000000</v>
      </c>
      <c r="M1555" s="56">
        <v>65540800</v>
      </c>
    </row>
    <row r="1556" spans="1:13" x14ac:dyDescent="0.3">
      <c r="A1556" s="56">
        <v>601872</v>
      </c>
      <c r="B1556" s="56" t="s">
        <v>1014</v>
      </c>
      <c r="C1556" s="56" t="s">
        <v>105</v>
      </c>
      <c r="D1556" s="56">
        <v>0</v>
      </c>
      <c r="E1556" s="56" t="s">
        <v>194</v>
      </c>
      <c r="F1556" s="56" t="s">
        <v>1024</v>
      </c>
      <c r="G1556" s="56">
        <v>126</v>
      </c>
      <c r="H1556" s="56" t="s">
        <v>852</v>
      </c>
      <c r="I1556" s="56">
        <v>125</v>
      </c>
      <c r="J1556" s="1">
        <v>43100</v>
      </c>
      <c r="K1556" s="56">
        <v>0</v>
      </c>
      <c r="L1556" s="56">
        <v>80000000</v>
      </c>
      <c r="M1556" s="56">
        <v>0</v>
      </c>
    </row>
    <row r="1557" spans="1:13" x14ac:dyDescent="0.3">
      <c r="A1557" s="56">
        <v>601872</v>
      </c>
      <c r="B1557" s="56" t="s">
        <v>1014</v>
      </c>
      <c r="C1557" s="56" t="s">
        <v>105</v>
      </c>
      <c r="D1557" s="56">
        <v>0</v>
      </c>
      <c r="E1557" s="56" t="s">
        <v>194</v>
      </c>
      <c r="F1557" s="56" t="s">
        <v>1024</v>
      </c>
      <c r="G1557" s="56">
        <v>127</v>
      </c>
      <c r="H1557" s="56" t="s">
        <v>854</v>
      </c>
      <c r="I1557" s="56">
        <v>125</v>
      </c>
      <c r="J1557" s="1">
        <v>43281</v>
      </c>
      <c r="K1557" s="56">
        <v>0</v>
      </c>
      <c r="L1557" s="56">
        <v>100000000</v>
      </c>
      <c r="M1557" s="56">
        <v>0</v>
      </c>
    </row>
    <row r="1558" spans="1:13" x14ac:dyDescent="0.3">
      <c r="A1558" s="56">
        <v>601872</v>
      </c>
      <c r="B1558" s="56" t="s">
        <v>1014</v>
      </c>
      <c r="C1558" s="56" t="s">
        <v>188</v>
      </c>
      <c r="D1558" s="56">
        <v>1</v>
      </c>
      <c r="E1558" s="56" t="s">
        <v>1020</v>
      </c>
      <c r="F1558" s="56" t="s">
        <v>195</v>
      </c>
      <c r="G1558" s="56">
        <v>125</v>
      </c>
      <c r="H1558" s="56" t="s">
        <v>131</v>
      </c>
      <c r="I1558" s="56">
        <v>125</v>
      </c>
      <c r="J1558" s="1">
        <v>42916</v>
      </c>
      <c r="K1558" s="56">
        <v>0</v>
      </c>
      <c r="L1558" s="56">
        <v>2</v>
      </c>
      <c r="M1558" s="56">
        <v>0</v>
      </c>
    </row>
    <row r="1559" spans="1:13" x14ac:dyDescent="0.3">
      <c r="A1559" s="56">
        <v>601872</v>
      </c>
      <c r="B1559" s="56" t="s">
        <v>1014</v>
      </c>
      <c r="C1559" s="56" t="s">
        <v>188</v>
      </c>
      <c r="D1559" s="56">
        <v>1</v>
      </c>
      <c r="E1559" s="56" t="s">
        <v>1020</v>
      </c>
      <c r="F1559" s="56" t="s">
        <v>195</v>
      </c>
      <c r="G1559" s="56">
        <v>126</v>
      </c>
      <c r="H1559" s="56" t="s">
        <v>852</v>
      </c>
      <c r="I1559" s="56">
        <v>125</v>
      </c>
      <c r="J1559" s="1">
        <v>43100</v>
      </c>
      <c r="K1559" s="56">
        <v>0</v>
      </c>
      <c r="L1559" s="56">
        <v>2</v>
      </c>
      <c r="M1559" s="56">
        <v>0</v>
      </c>
    </row>
    <row r="1560" spans="1:13" x14ac:dyDescent="0.3">
      <c r="A1560" s="56">
        <v>601872</v>
      </c>
      <c r="B1560" s="56" t="s">
        <v>1014</v>
      </c>
      <c r="C1560" s="56" t="s">
        <v>110</v>
      </c>
      <c r="D1560" s="56">
        <v>1</v>
      </c>
      <c r="E1560" s="56" t="s">
        <v>1020</v>
      </c>
      <c r="F1560" s="56" t="s">
        <v>112</v>
      </c>
      <c r="G1560" s="56">
        <v>126</v>
      </c>
      <c r="H1560" s="56" t="s">
        <v>852</v>
      </c>
      <c r="I1560" s="56">
        <v>125</v>
      </c>
      <c r="J1560" s="1">
        <v>43100</v>
      </c>
      <c r="K1560" s="56">
        <v>0</v>
      </c>
      <c r="L1560" s="56">
        <v>4</v>
      </c>
      <c r="M1560" s="56">
        <v>0</v>
      </c>
    </row>
    <row r="1561" spans="1:13" x14ac:dyDescent="0.3">
      <c r="A1561" s="56">
        <v>601872</v>
      </c>
      <c r="B1561" s="56" t="s">
        <v>1014</v>
      </c>
      <c r="C1561" s="56" t="s">
        <v>188</v>
      </c>
      <c r="D1561" s="56">
        <v>1</v>
      </c>
      <c r="E1561" s="56" t="s">
        <v>1020</v>
      </c>
      <c r="F1561" s="56" t="s">
        <v>238</v>
      </c>
      <c r="G1561" s="56">
        <v>124</v>
      </c>
      <c r="H1561" s="56" t="s">
        <v>130</v>
      </c>
      <c r="I1561" s="56">
        <v>125</v>
      </c>
      <c r="J1561" s="1">
        <v>42735</v>
      </c>
      <c r="K1561" s="56">
        <v>0</v>
      </c>
      <c r="L1561" s="56">
        <v>0</v>
      </c>
      <c r="M1561" s="56">
        <v>0</v>
      </c>
    </row>
    <row r="1562" spans="1:13" x14ac:dyDescent="0.3">
      <c r="A1562" s="56">
        <v>601872</v>
      </c>
      <c r="B1562" s="56" t="s">
        <v>1014</v>
      </c>
      <c r="C1562" s="56" t="s">
        <v>188</v>
      </c>
      <c r="D1562" s="56">
        <v>1</v>
      </c>
      <c r="E1562" s="56" t="s">
        <v>1020</v>
      </c>
      <c r="F1562" s="56" t="s">
        <v>238</v>
      </c>
      <c r="G1562" s="56">
        <v>125</v>
      </c>
      <c r="H1562" s="56" t="s">
        <v>131</v>
      </c>
      <c r="I1562" s="56">
        <v>125</v>
      </c>
      <c r="J1562" s="1">
        <v>42916</v>
      </c>
      <c r="K1562" s="56">
        <v>0</v>
      </c>
      <c r="L1562" s="56">
        <v>2</v>
      </c>
      <c r="M1562" s="56">
        <v>0</v>
      </c>
    </row>
    <row r="1563" spans="1:13" x14ac:dyDescent="0.3">
      <c r="A1563" s="56">
        <v>601872</v>
      </c>
      <c r="B1563" s="56" t="s">
        <v>1014</v>
      </c>
      <c r="C1563" s="56" t="s">
        <v>188</v>
      </c>
      <c r="D1563" s="56">
        <v>1</v>
      </c>
      <c r="E1563" s="56" t="s">
        <v>1022</v>
      </c>
      <c r="F1563" s="56" t="s">
        <v>238</v>
      </c>
      <c r="G1563" s="56">
        <v>125</v>
      </c>
      <c r="H1563" s="56" t="s">
        <v>131</v>
      </c>
      <c r="I1563" s="56">
        <v>125</v>
      </c>
      <c r="J1563" s="1">
        <v>42916</v>
      </c>
      <c r="K1563" s="56">
        <v>0</v>
      </c>
      <c r="L1563" s="56">
        <v>2</v>
      </c>
      <c r="M1563" s="56">
        <v>0</v>
      </c>
    </row>
    <row r="1564" spans="1:13" x14ac:dyDescent="0.3">
      <c r="A1564" s="56">
        <v>601872</v>
      </c>
      <c r="B1564" s="56" t="s">
        <v>1014</v>
      </c>
      <c r="C1564" s="56" t="s">
        <v>188</v>
      </c>
      <c r="D1564" s="56">
        <v>1</v>
      </c>
      <c r="E1564" s="56" t="s">
        <v>1022</v>
      </c>
      <c r="F1564" s="56" t="s">
        <v>238</v>
      </c>
      <c r="G1564" s="56">
        <v>126</v>
      </c>
      <c r="H1564" s="56" t="s">
        <v>852</v>
      </c>
      <c r="I1564" s="56">
        <v>125</v>
      </c>
      <c r="J1564" s="1">
        <v>43100</v>
      </c>
      <c r="K1564" s="56">
        <v>0</v>
      </c>
      <c r="L1564" s="56">
        <v>2</v>
      </c>
      <c r="M1564" s="56">
        <v>0</v>
      </c>
    </row>
    <row r="1565" spans="1:13" x14ac:dyDescent="0.3">
      <c r="A1565" s="56">
        <v>601872</v>
      </c>
      <c r="B1565" s="56" t="s">
        <v>1014</v>
      </c>
      <c r="C1565" s="56" t="s">
        <v>110</v>
      </c>
      <c r="D1565" s="56">
        <v>0</v>
      </c>
      <c r="E1565" s="56" t="s">
        <v>1016</v>
      </c>
      <c r="F1565" s="56" t="s">
        <v>1017</v>
      </c>
      <c r="G1565" s="56">
        <v>125</v>
      </c>
      <c r="H1565" s="56" t="s">
        <v>131</v>
      </c>
      <c r="I1565" s="56">
        <v>125</v>
      </c>
      <c r="J1565" s="1">
        <v>42916</v>
      </c>
      <c r="K1565" s="56">
        <v>0</v>
      </c>
      <c r="L1565" s="56">
        <v>30</v>
      </c>
      <c r="M1565" s="56">
        <v>24</v>
      </c>
    </row>
    <row r="1566" spans="1:13" x14ac:dyDescent="0.3">
      <c r="A1566" s="56">
        <v>601872</v>
      </c>
      <c r="B1566" s="56" t="s">
        <v>1014</v>
      </c>
      <c r="C1566" s="56" t="s">
        <v>110</v>
      </c>
      <c r="D1566" s="56">
        <v>0</v>
      </c>
      <c r="E1566" s="56" t="s">
        <v>1016</v>
      </c>
      <c r="F1566" s="56" t="s">
        <v>1017</v>
      </c>
      <c r="G1566" s="56">
        <v>126</v>
      </c>
      <c r="H1566" s="56" t="s">
        <v>852</v>
      </c>
      <c r="I1566" s="56">
        <v>125</v>
      </c>
      <c r="J1566" s="1">
        <v>43100</v>
      </c>
      <c r="K1566" s="56">
        <v>0</v>
      </c>
      <c r="L1566" s="56">
        <v>38</v>
      </c>
      <c r="M1566" s="56">
        <v>0</v>
      </c>
    </row>
    <row r="1567" spans="1:13" x14ac:dyDescent="0.3">
      <c r="A1567" s="56">
        <v>601872</v>
      </c>
      <c r="B1567" s="56" t="s">
        <v>1014</v>
      </c>
      <c r="C1567" s="56" t="s">
        <v>110</v>
      </c>
      <c r="D1567" s="56">
        <v>0</v>
      </c>
      <c r="E1567" s="56" t="s">
        <v>1016</v>
      </c>
      <c r="F1567" s="56" t="s">
        <v>1017</v>
      </c>
      <c r="G1567" s="56">
        <v>127</v>
      </c>
      <c r="H1567" s="56" t="s">
        <v>854</v>
      </c>
      <c r="I1567" s="56">
        <v>125</v>
      </c>
      <c r="J1567" s="1">
        <v>43281</v>
      </c>
      <c r="K1567" s="56">
        <v>0</v>
      </c>
      <c r="L1567" s="56">
        <v>46</v>
      </c>
      <c r="M1567" s="56">
        <v>0</v>
      </c>
    </row>
    <row r="1568" spans="1:13" x14ac:dyDescent="0.3">
      <c r="A1568" s="56">
        <v>601872</v>
      </c>
      <c r="B1568" s="56" t="s">
        <v>1014</v>
      </c>
      <c r="C1568" s="56" t="s">
        <v>188</v>
      </c>
      <c r="D1568" s="56">
        <v>0</v>
      </c>
      <c r="E1568" s="56" t="s">
        <v>1016</v>
      </c>
      <c r="F1568" s="56" t="s">
        <v>1021</v>
      </c>
      <c r="G1568" s="56">
        <v>126</v>
      </c>
      <c r="H1568" s="56" t="s">
        <v>852</v>
      </c>
      <c r="I1568" s="56">
        <v>125</v>
      </c>
      <c r="J1568" s="1">
        <v>43100</v>
      </c>
      <c r="K1568" s="56">
        <v>0</v>
      </c>
      <c r="L1568" s="56">
        <v>1000</v>
      </c>
      <c r="M1568" s="56">
        <v>0</v>
      </c>
    </row>
    <row r="1569" spans="1:13" x14ac:dyDescent="0.3">
      <c r="A1569" s="56">
        <v>601872</v>
      </c>
      <c r="B1569" s="56" t="s">
        <v>1014</v>
      </c>
      <c r="C1569" s="56" t="s">
        <v>188</v>
      </c>
      <c r="D1569" s="56">
        <v>0</v>
      </c>
      <c r="E1569" s="56" t="s">
        <v>1016</v>
      </c>
      <c r="F1569" s="56" t="s">
        <v>1021</v>
      </c>
      <c r="G1569" s="56">
        <v>127</v>
      </c>
      <c r="H1569" s="56" t="s">
        <v>854</v>
      </c>
      <c r="I1569" s="56">
        <v>125</v>
      </c>
      <c r="J1569" s="1">
        <v>43281</v>
      </c>
      <c r="K1569" s="56">
        <v>0</v>
      </c>
      <c r="L1569" s="56">
        <v>3000</v>
      </c>
      <c r="M1569" s="56">
        <v>0</v>
      </c>
    </row>
    <row r="1570" spans="1:13" x14ac:dyDescent="0.3">
      <c r="A1570" s="56">
        <v>601872</v>
      </c>
      <c r="B1570" s="56" t="s">
        <v>1014</v>
      </c>
      <c r="C1570" s="56" t="s">
        <v>110</v>
      </c>
      <c r="D1570" s="56">
        <v>0</v>
      </c>
      <c r="E1570" s="56" t="s">
        <v>1016</v>
      </c>
      <c r="F1570" s="56" t="s">
        <v>782</v>
      </c>
      <c r="G1570" s="56">
        <v>124</v>
      </c>
      <c r="H1570" s="56" t="s">
        <v>130</v>
      </c>
      <c r="I1570" s="56">
        <v>125</v>
      </c>
      <c r="J1570" s="1">
        <v>42704</v>
      </c>
      <c r="K1570" s="56">
        <v>0</v>
      </c>
      <c r="L1570" s="56">
        <v>0</v>
      </c>
      <c r="M1570" s="56">
        <v>6100000</v>
      </c>
    </row>
    <row r="1571" spans="1:13" x14ac:dyDescent="0.3">
      <c r="A1571" s="56">
        <v>601872</v>
      </c>
      <c r="B1571" s="56" t="s">
        <v>1014</v>
      </c>
      <c r="C1571" s="56" t="s">
        <v>110</v>
      </c>
      <c r="D1571" s="56">
        <v>0</v>
      </c>
      <c r="E1571" s="56" t="s">
        <v>1016</v>
      </c>
      <c r="F1571" s="56" t="s">
        <v>782</v>
      </c>
      <c r="G1571" s="56">
        <v>125</v>
      </c>
      <c r="H1571" s="56" t="s">
        <v>131</v>
      </c>
      <c r="I1571" s="56">
        <v>125</v>
      </c>
      <c r="J1571" s="1">
        <v>42916</v>
      </c>
      <c r="K1571" s="56">
        <v>0</v>
      </c>
      <c r="L1571" s="56">
        <v>600000</v>
      </c>
      <c r="M1571" s="56">
        <v>0</v>
      </c>
    </row>
    <row r="1572" spans="1:13" x14ac:dyDescent="0.3">
      <c r="A1572" s="56">
        <v>601872</v>
      </c>
      <c r="B1572" s="56" t="s">
        <v>1014</v>
      </c>
      <c r="C1572" s="56" t="s">
        <v>110</v>
      </c>
      <c r="D1572" s="56">
        <v>0</v>
      </c>
      <c r="E1572" s="56" t="s">
        <v>1016</v>
      </c>
      <c r="F1572" s="56" t="s">
        <v>782</v>
      </c>
      <c r="G1572" s="56">
        <v>126</v>
      </c>
      <c r="H1572" s="56" t="s">
        <v>852</v>
      </c>
      <c r="I1572" s="56">
        <v>125</v>
      </c>
      <c r="J1572" s="1">
        <v>43100</v>
      </c>
      <c r="K1572" s="56">
        <v>0</v>
      </c>
      <c r="L1572" s="56">
        <v>600000</v>
      </c>
      <c r="M1572" s="56">
        <v>0</v>
      </c>
    </row>
    <row r="1573" spans="1:13" x14ac:dyDescent="0.3">
      <c r="A1573" s="56">
        <v>601872</v>
      </c>
      <c r="B1573" s="56" t="s">
        <v>1014</v>
      </c>
      <c r="C1573" s="56" t="s">
        <v>110</v>
      </c>
      <c r="D1573" s="56">
        <v>0</v>
      </c>
      <c r="E1573" s="56" t="s">
        <v>1016</v>
      </c>
      <c r="F1573" s="56" t="s">
        <v>782</v>
      </c>
      <c r="G1573" s="56">
        <v>127</v>
      </c>
      <c r="H1573" s="56" t="s">
        <v>854</v>
      </c>
      <c r="I1573" s="56">
        <v>125</v>
      </c>
      <c r="J1573" s="1">
        <v>43281</v>
      </c>
      <c r="K1573" s="56">
        <v>0</v>
      </c>
      <c r="L1573" s="56">
        <v>800000</v>
      </c>
      <c r="M1573" s="56">
        <v>0</v>
      </c>
    </row>
    <row r="1574" spans="1:13" x14ac:dyDescent="0.3">
      <c r="A1574" s="56">
        <v>601872</v>
      </c>
      <c r="B1574" s="56" t="s">
        <v>1014</v>
      </c>
      <c r="C1574" s="56" t="s">
        <v>188</v>
      </c>
      <c r="D1574" s="56">
        <v>1</v>
      </c>
      <c r="E1574" s="56" t="s">
        <v>1016</v>
      </c>
      <c r="F1574" s="56" t="s">
        <v>238</v>
      </c>
      <c r="G1574" s="56">
        <v>125</v>
      </c>
      <c r="H1574" s="56" t="s">
        <v>131</v>
      </c>
      <c r="I1574" s="56">
        <v>125</v>
      </c>
      <c r="J1574" s="1">
        <v>42916</v>
      </c>
      <c r="K1574" s="56">
        <v>0</v>
      </c>
      <c r="L1574" s="56">
        <v>4</v>
      </c>
      <c r="M1574" s="56">
        <v>0</v>
      </c>
    </row>
    <row r="1575" spans="1:13" x14ac:dyDescent="0.3">
      <c r="A1575" s="56">
        <v>601872</v>
      </c>
      <c r="B1575" s="56" t="s">
        <v>1014</v>
      </c>
      <c r="C1575" s="56" t="s">
        <v>110</v>
      </c>
      <c r="D1575" s="56">
        <v>0</v>
      </c>
      <c r="E1575" s="56" t="s">
        <v>1019</v>
      </c>
      <c r="F1575" s="56" t="s">
        <v>767</v>
      </c>
      <c r="G1575" s="56">
        <v>124</v>
      </c>
      <c r="H1575" s="56" t="s">
        <v>130</v>
      </c>
      <c r="I1575" s="56">
        <v>125</v>
      </c>
      <c r="J1575" s="1">
        <v>42704</v>
      </c>
      <c r="K1575" s="56">
        <v>0</v>
      </c>
      <c r="L1575" s="56">
        <v>0</v>
      </c>
      <c r="M1575" s="56">
        <v>40</v>
      </c>
    </row>
    <row r="1576" spans="1:13" x14ac:dyDescent="0.3">
      <c r="A1576" s="56">
        <v>601872</v>
      </c>
      <c r="B1576" s="56" t="s">
        <v>1014</v>
      </c>
      <c r="C1576" s="56" t="s">
        <v>110</v>
      </c>
      <c r="D1576" s="56">
        <v>0</v>
      </c>
      <c r="E1576" s="56" t="s">
        <v>1019</v>
      </c>
      <c r="F1576" s="56" t="s">
        <v>767</v>
      </c>
      <c r="G1576" s="56">
        <v>125</v>
      </c>
      <c r="H1576" s="56" t="s">
        <v>131</v>
      </c>
      <c r="I1576" s="56">
        <v>125</v>
      </c>
      <c r="J1576" s="1">
        <v>42916</v>
      </c>
      <c r="K1576" s="56">
        <v>0</v>
      </c>
      <c r="L1576" s="56">
        <v>50</v>
      </c>
      <c r="M1576" s="56">
        <v>0</v>
      </c>
    </row>
    <row r="1577" spans="1:13" x14ac:dyDescent="0.3">
      <c r="A1577" s="56">
        <v>601872</v>
      </c>
      <c r="B1577" s="56" t="s">
        <v>1014</v>
      </c>
      <c r="C1577" s="56" t="s">
        <v>110</v>
      </c>
      <c r="D1577" s="56">
        <v>0</v>
      </c>
      <c r="E1577" s="56" t="s">
        <v>1019</v>
      </c>
      <c r="F1577" s="56" t="s">
        <v>767</v>
      </c>
      <c r="G1577" s="56">
        <v>126</v>
      </c>
      <c r="H1577" s="56" t="s">
        <v>852</v>
      </c>
      <c r="I1577" s="56">
        <v>125</v>
      </c>
      <c r="J1577" s="1">
        <v>43100</v>
      </c>
      <c r="K1577" s="56">
        <v>0</v>
      </c>
      <c r="L1577" s="56">
        <v>80</v>
      </c>
      <c r="M1577" s="56">
        <v>0</v>
      </c>
    </row>
    <row r="1578" spans="1:13" x14ac:dyDescent="0.3">
      <c r="A1578" s="56">
        <v>601872</v>
      </c>
      <c r="B1578" s="56" t="s">
        <v>1014</v>
      </c>
      <c r="C1578" s="56" t="s">
        <v>110</v>
      </c>
      <c r="D1578" s="56">
        <v>0</v>
      </c>
      <c r="E1578" s="56" t="s">
        <v>1019</v>
      </c>
      <c r="F1578" s="56" t="s">
        <v>767</v>
      </c>
      <c r="G1578" s="56">
        <v>127</v>
      </c>
      <c r="H1578" s="56" t="s">
        <v>854</v>
      </c>
      <c r="I1578" s="56">
        <v>125</v>
      </c>
      <c r="J1578" s="1">
        <v>43281</v>
      </c>
      <c r="K1578" s="56">
        <v>0</v>
      </c>
      <c r="L1578" s="56">
        <v>120</v>
      </c>
      <c r="M1578" s="56">
        <v>0</v>
      </c>
    </row>
    <row r="1579" spans="1:13" x14ac:dyDescent="0.3">
      <c r="A1579" s="56">
        <v>601872</v>
      </c>
      <c r="B1579" s="56" t="s">
        <v>1014</v>
      </c>
      <c r="C1579" s="56" t="s">
        <v>110</v>
      </c>
      <c r="D1579" s="56">
        <v>1</v>
      </c>
      <c r="E1579" s="56" t="s">
        <v>1019</v>
      </c>
      <c r="F1579" s="56" t="s">
        <v>557</v>
      </c>
      <c r="G1579" s="56">
        <v>124</v>
      </c>
      <c r="H1579" s="56" t="s">
        <v>130</v>
      </c>
      <c r="I1579" s="56">
        <v>125</v>
      </c>
      <c r="J1579" s="1">
        <v>42704</v>
      </c>
      <c r="K1579" s="56">
        <v>0</v>
      </c>
      <c r="L1579" s="56">
        <v>0</v>
      </c>
      <c r="M1579" s="56">
        <v>54000</v>
      </c>
    </row>
    <row r="1580" spans="1:13" x14ac:dyDescent="0.3">
      <c r="A1580" s="56">
        <v>601872</v>
      </c>
      <c r="B1580" s="56" t="s">
        <v>1014</v>
      </c>
      <c r="C1580" s="56" t="s">
        <v>110</v>
      </c>
      <c r="D1580" s="56">
        <v>1</v>
      </c>
      <c r="E1580" s="56" t="s">
        <v>1019</v>
      </c>
      <c r="F1580" s="56" t="s">
        <v>557</v>
      </c>
      <c r="G1580" s="56">
        <v>125</v>
      </c>
      <c r="H1580" s="56" t="s">
        <v>131</v>
      </c>
      <c r="I1580" s="56">
        <v>125</v>
      </c>
      <c r="J1580" s="1">
        <v>42916</v>
      </c>
      <c r="K1580" s="56">
        <v>0</v>
      </c>
      <c r="L1580" s="56">
        <v>56000</v>
      </c>
      <c r="M1580" s="56">
        <v>0</v>
      </c>
    </row>
    <row r="1581" spans="1:13" x14ac:dyDescent="0.3">
      <c r="A1581" s="56">
        <v>601872</v>
      </c>
      <c r="B1581" s="56" t="s">
        <v>1014</v>
      </c>
      <c r="C1581" s="56" t="s">
        <v>110</v>
      </c>
      <c r="D1581" s="56">
        <v>1</v>
      </c>
      <c r="E1581" s="56" t="s">
        <v>1019</v>
      </c>
      <c r="F1581" s="56" t="s">
        <v>557</v>
      </c>
      <c r="G1581" s="56">
        <v>126</v>
      </c>
      <c r="H1581" s="56" t="s">
        <v>852</v>
      </c>
      <c r="I1581" s="56">
        <v>125</v>
      </c>
      <c r="J1581" s="1">
        <v>43100</v>
      </c>
      <c r="K1581" s="56">
        <v>0</v>
      </c>
      <c r="L1581" s="56">
        <v>60000</v>
      </c>
      <c r="M1581" s="56">
        <v>0</v>
      </c>
    </row>
    <row r="1582" spans="1:13" x14ac:dyDescent="0.3">
      <c r="A1582" s="56">
        <v>601872</v>
      </c>
      <c r="B1582" s="56" t="s">
        <v>1014</v>
      </c>
      <c r="C1582" s="56" t="s">
        <v>110</v>
      </c>
      <c r="D1582" s="56">
        <v>1</v>
      </c>
      <c r="E1582" s="56" t="s">
        <v>1019</v>
      </c>
      <c r="F1582" s="56" t="s">
        <v>557</v>
      </c>
      <c r="G1582" s="56">
        <v>127</v>
      </c>
      <c r="H1582" s="56" t="s">
        <v>854</v>
      </c>
      <c r="I1582" s="56">
        <v>125</v>
      </c>
      <c r="J1582" s="1">
        <v>43281</v>
      </c>
      <c r="K1582" s="56">
        <v>0</v>
      </c>
      <c r="L1582" s="56">
        <v>64000</v>
      </c>
      <c r="M1582" s="56">
        <v>0</v>
      </c>
    </row>
    <row r="1583" spans="1:13" x14ac:dyDescent="0.3">
      <c r="A1583" s="56">
        <v>601872</v>
      </c>
      <c r="B1583" s="56" t="s">
        <v>1014</v>
      </c>
      <c r="C1583" s="56" t="s">
        <v>188</v>
      </c>
      <c r="D1583" s="56">
        <v>1</v>
      </c>
      <c r="E1583" s="56" t="s">
        <v>1019</v>
      </c>
      <c r="F1583" s="56" t="s">
        <v>351</v>
      </c>
      <c r="G1583" s="56">
        <v>125</v>
      </c>
      <c r="H1583" s="56" t="s">
        <v>131</v>
      </c>
      <c r="I1583" s="56">
        <v>125</v>
      </c>
      <c r="J1583" s="1">
        <v>42916</v>
      </c>
      <c r="K1583" s="56">
        <v>0</v>
      </c>
      <c r="L1583" s="56">
        <v>2</v>
      </c>
      <c r="M1583" s="56">
        <v>0</v>
      </c>
    </row>
    <row r="1584" spans="1:13" x14ac:dyDescent="0.3">
      <c r="A1584" s="56">
        <v>601872</v>
      </c>
      <c r="B1584" s="56" t="s">
        <v>1014</v>
      </c>
      <c r="C1584" s="56" t="s">
        <v>188</v>
      </c>
      <c r="D1584" s="56">
        <v>1</v>
      </c>
      <c r="E1584" s="56" t="s">
        <v>1019</v>
      </c>
      <c r="F1584" s="56" t="s">
        <v>351</v>
      </c>
      <c r="G1584" s="56">
        <v>126</v>
      </c>
      <c r="H1584" s="56" t="s">
        <v>852</v>
      </c>
      <c r="I1584" s="56">
        <v>125</v>
      </c>
      <c r="J1584" s="1">
        <v>43100</v>
      </c>
      <c r="K1584" s="56">
        <v>0</v>
      </c>
      <c r="L1584" s="56">
        <v>0</v>
      </c>
      <c r="M1584" s="56">
        <v>0</v>
      </c>
    </row>
    <row r="1585" spans="1:13" x14ac:dyDescent="0.3">
      <c r="A1585" s="56">
        <v>601872</v>
      </c>
      <c r="B1585" s="56" t="s">
        <v>1014</v>
      </c>
      <c r="C1585" s="56" t="s">
        <v>188</v>
      </c>
      <c r="D1585" s="56">
        <v>1</v>
      </c>
      <c r="E1585" s="56" t="s">
        <v>1019</v>
      </c>
      <c r="F1585" s="56" t="s">
        <v>351</v>
      </c>
      <c r="G1585" s="56">
        <v>127</v>
      </c>
      <c r="H1585" s="56" t="s">
        <v>854</v>
      </c>
      <c r="I1585" s="56">
        <v>125</v>
      </c>
      <c r="J1585" s="1">
        <v>43281</v>
      </c>
      <c r="K1585" s="56">
        <v>0</v>
      </c>
      <c r="L1585" s="56">
        <v>0</v>
      </c>
      <c r="M1585" s="56">
        <v>0</v>
      </c>
    </row>
    <row r="1586" spans="1:13" x14ac:dyDescent="0.3">
      <c r="A1586" s="56">
        <v>601872</v>
      </c>
      <c r="B1586" s="56" t="s">
        <v>1014</v>
      </c>
      <c r="C1586" s="56" t="s">
        <v>188</v>
      </c>
      <c r="D1586" s="56">
        <v>1</v>
      </c>
      <c r="E1586" s="56" t="s">
        <v>1019</v>
      </c>
      <c r="F1586" s="56" t="s">
        <v>195</v>
      </c>
      <c r="G1586" s="56">
        <v>126</v>
      </c>
      <c r="H1586" s="56" t="s">
        <v>852</v>
      </c>
      <c r="I1586" s="56">
        <v>125</v>
      </c>
      <c r="J1586" s="1">
        <v>43100</v>
      </c>
      <c r="K1586" s="56">
        <v>0</v>
      </c>
      <c r="L1586" s="56">
        <v>6</v>
      </c>
      <c r="M1586" s="56">
        <v>0</v>
      </c>
    </row>
    <row r="1587" spans="1:13" x14ac:dyDescent="0.3">
      <c r="A1587" s="56">
        <v>601872</v>
      </c>
      <c r="B1587" s="56" t="s">
        <v>1014</v>
      </c>
      <c r="C1587" s="56" t="s">
        <v>110</v>
      </c>
      <c r="D1587" s="56">
        <v>1</v>
      </c>
      <c r="E1587" s="56" t="s">
        <v>1019</v>
      </c>
      <c r="F1587" s="56" t="s">
        <v>112</v>
      </c>
      <c r="G1587" s="56">
        <v>126</v>
      </c>
      <c r="H1587" s="56" t="s">
        <v>852</v>
      </c>
      <c r="I1587" s="56">
        <v>125</v>
      </c>
      <c r="J1587" s="1">
        <v>43100</v>
      </c>
      <c r="K1587" s="56">
        <v>0</v>
      </c>
      <c r="L1587" s="56">
        <v>2</v>
      </c>
      <c r="M1587" s="56">
        <v>0</v>
      </c>
    </row>
    <row r="1588" spans="1:13" x14ac:dyDescent="0.3">
      <c r="A1588" s="56">
        <v>601872</v>
      </c>
      <c r="B1588" s="56" t="s">
        <v>1014</v>
      </c>
      <c r="C1588" s="56" t="s">
        <v>110</v>
      </c>
      <c r="D1588" s="56">
        <v>1</v>
      </c>
      <c r="E1588" s="56" t="s">
        <v>1019</v>
      </c>
      <c r="F1588" s="56" t="s">
        <v>112</v>
      </c>
      <c r="G1588" s="56">
        <v>127</v>
      </c>
      <c r="H1588" s="56" t="s">
        <v>854</v>
      </c>
      <c r="I1588" s="56">
        <v>125</v>
      </c>
      <c r="J1588" s="1">
        <v>43281</v>
      </c>
      <c r="K1588" s="56">
        <v>0</v>
      </c>
      <c r="L1588" s="56">
        <v>2</v>
      </c>
      <c r="M1588" s="56">
        <v>0</v>
      </c>
    </row>
    <row r="1589" spans="1:13" x14ac:dyDescent="0.3">
      <c r="A1589" s="56">
        <v>601872</v>
      </c>
      <c r="B1589" s="56" t="s">
        <v>1014</v>
      </c>
      <c r="C1589" s="56" t="s">
        <v>188</v>
      </c>
      <c r="D1589" s="56">
        <v>1</v>
      </c>
      <c r="E1589" s="56" t="s">
        <v>1019</v>
      </c>
      <c r="F1589" s="56" t="s">
        <v>238</v>
      </c>
      <c r="G1589" s="56">
        <v>126</v>
      </c>
      <c r="H1589" s="56" t="s">
        <v>852</v>
      </c>
      <c r="I1589" s="56">
        <v>125</v>
      </c>
      <c r="J1589" s="1">
        <v>43100</v>
      </c>
      <c r="K1589" s="56">
        <v>0</v>
      </c>
      <c r="L1589" s="56">
        <v>4</v>
      </c>
      <c r="M1589" s="56">
        <v>0</v>
      </c>
    </row>
    <row r="1590" spans="1:13" x14ac:dyDescent="0.3">
      <c r="A1590" s="56">
        <v>601872</v>
      </c>
      <c r="B1590" s="56" t="s">
        <v>1014</v>
      </c>
      <c r="C1590" s="56" t="s">
        <v>110</v>
      </c>
      <c r="D1590" s="56">
        <v>1</v>
      </c>
      <c r="E1590" s="56" t="s">
        <v>1019</v>
      </c>
      <c r="F1590" s="56" t="s">
        <v>1023</v>
      </c>
      <c r="G1590" s="56">
        <v>126</v>
      </c>
      <c r="H1590" s="56" t="s">
        <v>852</v>
      </c>
      <c r="I1590" s="56">
        <v>125</v>
      </c>
      <c r="J1590" s="1">
        <v>43100</v>
      </c>
      <c r="K1590" s="56">
        <v>0</v>
      </c>
      <c r="L1590" s="56">
        <v>2</v>
      </c>
      <c r="M1590" s="56">
        <v>0</v>
      </c>
    </row>
    <row r="1591" spans="1:13" x14ac:dyDescent="0.3">
      <c r="A1591" s="56">
        <v>601872</v>
      </c>
      <c r="B1591" s="56" t="s">
        <v>1014</v>
      </c>
      <c r="C1591" s="56" t="s">
        <v>110</v>
      </c>
      <c r="D1591" s="56">
        <v>1</v>
      </c>
      <c r="E1591" s="56" t="s">
        <v>1019</v>
      </c>
      <c r="F1591" s="56" t="s">
        <v>1023</v>
      </c>
      <c r="G1591" s="56">
        <v>127</v>
      </c>
      <c r="H1591" s="56" t="s">
        <v>854</v>
      </c>
      <c r="I1591" s="56">
        <v>125</v>
      </c>
      <c r="J1591" s="1">
        <v>43281</v>
      </c>
      <c r="K1591" s="56">
        <v>0</v>
      </c>
      <c r="L1591" s="56">
        <v>2</v>
      </c>
      <c r="M1591" s="56">
        <v>0</v>
      </c>
    </row>
    <row r="1592" spans="1:13" x14ac:dyDescent="0.3">
      <c r="A1592" s="56">
        <v>601872</v>
      </c>
      <c r="B1592" s="56" t="s">
        <v>1014</v>
      </c>
      <c r="C1592" s="56" t="s">
        <v>188</v>
      </c>
      <c r="D1592" s="56">
        <v>1</v>
      </c>
      <c r="E1592" s="56" t="s">
        <v>1019</v>
      </c>
      <c r="F1592" s="56" t="s">
        <v>930</v>
      </c>
      <c r="G1592" s="56">
        <v>126</v>
      </c>
      <c r="H1592" s="56" t="s">
        <v>852</v>
      </c>
      <c r="I1592" s="56">
        <v>125</v>
      </c>
      <c r="J1592" s="1">
        <v>43100</v>
      </c>
      <c r="K1592" s="56">
        <v>0</v>
      </c>
      <c r="L1592" s="56">
        <v>4</v>
      </c>
      <c r="M1592" s="56">
        <v>0</v>
      </c>
    </row>
    <row r="1593" spans="1:13" x14ac:dyDescent="0.3">
      <c r="A1593" s="56">
        <v>601936</v>
      </c>
      <c r="B1593" s="56" t="s">
        <v>1053</v>
      </c>
      <c r="C1593" s="56" t="s">
        <v>105</v>
      </c>
      <c r="D1593" s="56">
        <v>1</v>
      </c>
      <c r="E1593" s="56" t="s">
        <v>194</v>
      </c>
      <c r="F1593" s="56" t="s">
        <v>691</v>
      </c>
      <c r="G1593" s="56">
        <v>124</v>
      </c>
      <c r="H1593" s="56" t="s">
        <v>130</v>
      </c>
      <c r="I1593" s="56">
        <v>125</v>
      </c>
      <c r="J1593" s="1">
        <v>42735</v>
      </c>
      <c r="K1593" s="56">
        <v>0</v>
      </c>
      <c r="L1593" s="56">
        <v>40000</v>
      </c>
      <c r="M1593" s="56">
        <v>0</v>
      </c>
    </row>
    <row r="1594" spans="1:13" x14ac:dyDescent="0.3">
      <c r="A1594" s="56">
        <v>601936</v>
      </c>
      <c r="B1594" s="56" t="s">
        <v>1053</v>
      </c>
      <c r="C1594" s="56" t="s">
        <v>105</v>
      </c>
      <c r="D1594" s="56">
        <v>1</v>
      </c>
      <c r="E1594" s="56" t="s">
        <v>194</v>
      </c>
      <c r="F1594" s="56" t="s">
        <v>691</v>
      </c>
      <c r="G1594" s="56">
        <v>125</v>
      </c>
      <c r="H1594" s="56" t="s">
        <v>131</v>
      </c>
      <c r="I1594" s="56">
        <v>125</v>
      </c>
      <c r="J1594" s="1">
        <v>42916</v>
      </c>
      <c r="K1594" s="56">
        <v>0</v>
      </c>
      <c r="L1594" s="56">
        <v>200000</v>
      </c>
      <c r="M1594" s="56">
        <v>0</v>
      </c>
    </row>
    <row r="1595" spans="1:13" x14ac:dyDescent="0.3">
      <c r="A1595" s="56">
        <v>601936</v>
      </c>
      <c r="B1595" s="56" t="s">
        <v>1053</v>
      </c>
      <c r="C1595" s="56" t="s">
        <v>105</v>
      </c>
      <c r="D1595" s="56">
        <v>1</v>
      </c>
      <c r="E1595" s="56" t="s">
        <v>194</v>
      </c>
      <c r="F1595" s="56" t="s">
        <v>691</v>
      </c>
      <c r="G1595" s="56">
        <v>126</v>
      </c>
      <c r="H1595" s="56" t="s">
        <v>852</v>
      </c>
      <c r="I1595" s="56">
        <v>125</v>
      </c>
      <c r="J1595" s="1">
        <v>43100</v>
      </c>
      <c r="K1595" s="56">
        <v>0</v>
      </c>
      <c r="L1595" s="56">
        <v>280000</v>
      </c>
      <c r="M1595" s="56">
        <v>0</v>
      </c>
    </row>
    <row r="1596" spans="1:13" x14ac:dyDescent="0.3">
      <c r="A1596" s="56">
        <v>601936</v>
      </c>
      <c r="B1596" s="56" t="s">
        <v>1053</v>
      </c>
      <c r="C1596" s="56" t="s">
        <v>105</v>
      </c>
      <c r="D1596" s="56">
        <v>1</v>
      </c>
      <c r="E1596" s="56" t="s">
        <v>194</v>
      </c>
      <c r="F1596" s="56" t="s">
        <v>691</v>
      </c>
      <c r="G1596" s="56">
        <v>127</v>
      </c>
      <c r="H1596" s="56" t="s">
        <v>854</v>
      </c>
      <c r="I1596" s="56">
        <v>125</v>
      </c>
      <c r="J1596" s="1">
        <v>43281</v>
      </c>
      <c r="K1596" s="56">
        <v>0</v>
      </c>
      <c r="L1596" s="56">
        <v>320000</v>
      </c>
      <c r="M1596" s="56">
        <v>0</v>
      </c>
    </row>
    <row r="1597" spans="1:13" x14ac:dyDescent="0.3">
      <c r="A1597" s="56">
        <v>601936</v>
      </c>
      <c r="B1597" s="56" t="s">
        <v>1053</v>
      </c>
      <c r="C1597" s="56" t="s">
        <v>105</v>
      </c>
      <c r="D1597" s="56">
        <v>1</v>
      </c>
      <c r="E1597" s="56" t="s">
        <v>194</v>
      </c>
      <c r="F1597" s="56" t="s">
        <v>691</v>
      </c>
      <c r="G1597" s="56">
        <v>128</v>
      </c>
      <c r="H1597" s="56" t="s">
        <v>853</v>
      </c>
      <c r="I1597" s="56">
        <v>125</v>
      </c>
      <c r="J1597" s="1">
        <v>43465</v>
      </c>
      <c r="K1597" s="56">
        <v>0</v>
      </c>
      <c r="L1597" s="56">
        <v>360000</v>
      </c>
      <c r="M1597" s="56">
        <v>0</v>
      </c>
    </row>
    <row r="1598" spans="1:13" x14ac:dyDescent="0.3">
      <c r="A1598" s="56">
        <v>601936</v>
      </c>
      <c r="B1598" s="56" t="s">
        <v>1053</v>
      </c>
      <c r="C1598" s="56" t="s">
        <v>105</v>
      </c>
      <c r="D1598" s="56">
        <v>1</v>
      </c>
      <c r="E1598" s="56" t="s">
        <v>194</v>
      </c>
      <c r="F1598" s="56" t="s">
        <v>691</v>
      </c>
      <c r="G1598" s="56">
        <v>129</v>
      </c>
      <c r="H1598" s="56" t="s">
        <v>855</v>
      </c>
      <c r="I1598" s="56">
        <v>125</v>
      </c>
      <c r="J1598" s="1">
        <v>43646</v>
      </c>
      <c r="K1598" s="56">
        <v>0</v>
      </c>
      <c r="L1598" s="56">
        <v>400000</v>
      </c>
      <c r="M1598" s="56">
        <v>0</v>
      </c>
    </row>
    <row r="1599" spans="1:13" x14ac:dyDescent="0.3">
      <c r="A1599" s="56">
        <v>601936</v>
      </c>
      <c r="B1599" s="56" t="s">
        <v>1053</v>
      </c>
      <c r="C1599" s="56" t="s">
        <v>105</v>
      </c>
      <c r="D1599" s="56">
        <v>1</v>
      </c>
      <c r="E1599" s="56" t="s">
        <v>194</v>
      </c>
      <c r="F1599" s="56" t="s">
        <v>691</v>
      </c>
      <c r="G1599" s="56">
        <v>130</v>
      </c>
      <c r="H1599" s="56" t="s">
        <v>925</v>
      </c>
      <c r="I1599" s="56">
        <v>125</v>
      </c>
      <c r="J1599" s="1">
        <v>43830</v>
      </c>
      <c r="K1599" s="56">
        <v>0</v>
      </c>
      <c r="L1599" s="56">
        <v>400000</v>
      </c>
      <c r="M1599" s="56">
        <v>0</v>
      </c>
    </row>
    <row r="1600" spans="1:13" x14ac:dyDescent="0.3">
      <c r="A1600" s="56">
        <v>601936</v>
      </c>
      <c r="B1600" s="56" t="s">
        <v>1053</v>
      </c>
      <c r="C1600" s="56" t="s">
        <v>105</v>
      </c>
      <c r="D1600" s="56">
        <v>1</v>
      </c>
      <c r="E1600" s="56" t="s">
        <v>194</v>
      </c>
      <c r="F1600" s="56" t="s">
        <v>1057</v>
      </c>
      <c r="G1600" s="56">
        <v>124</v>
      </c>
      <c r="H1600" s="56" t="s">
        <v>130</v>
      </c>
      <c r="I1600" s="56">
        <v>125</v>
      </c>
      <c r="J1600" s="1">
        <v>42735</v>
      </c>
      <c r="K1600" s="56">
        <v>0</v>
      </c>
      <c r="L1600" s="56">
        <v>20000</v>
      </c>
      <c r="M1600" s="56">
        <v>0</v>
      </c>
    </row>
    <row r="1601" spans="1:13" x14ac:dyDescent="0.3">
      <c r="A1601" s="56">
        <v>601936</v>
      </c>
      <c r="B1601" s="56" t="s">
        <v>1053</v>
      </c>
      <c r="C1601" s="56" t="s">
        <v>105</v>
      </c>
      <c r="D1601" s="56">
        <v>1</v>
      </c>
      <c r="E1601" s="56" t="s">
        <v>194</v>
      </c>
      <c r="F1601" s="56" t="s">
        <v>1057</v>
      </c>
      <c r="G1601" s="56">
        <v>125</v>
      </c>
      <c r="H1601" s="56" t="s">
        <v>131</v>
      </c>
      <c r="I1601" s="56">
        <v>125</v>
      </c>
      <c r="J1601" s="1">
        <v>42916</v>
      </c>
      <c r="K1601" s="56">
        <v>0</v>
      </c>
      <c r="L1601" s="56">
        <v>100000</v>
      </c>
      <c r="M1601" s="56">
        <v>0</v>
      </c>
    </row>
    <row r="1602" spans="1:13" x14ac:dyDescent="0.3">
      <c r="A1602" s="56">
        <v>601936</v>
      </c>
      <c r="B1602" s="56" t="s">
        <v>1053</v>
      </c>
      <c r="C1602" s="56" t="s">
        <v>105</v>
      </c>
      <c r="D1602" s="56">
        <v>1</v>
      </c>
      <c r="E1602" s="56" t="s">
        <v>194</v>
      </c>
      <c r="F1602" s="56" t="s">
        <v>1057</v>
      </c>
      <c r="G1602" s="56">
        <v>126</v>
      </c>
      <c r="H1602" s="56" t="s">
        <v>852</v>
      </c>
      <c r="I1602" s="56">
        <v>125</v>
      </c>
      <c r="J1602" s="1">
        <v>43100</v>
      </c>
      <c r="K1602" s="56">
        <v>0</v>
      </c>
      <c r="L1602" s="56">
        <v>140000</v>
      </c>
      <c r="M1602" s="56">
        <v>0</v>
      </c>
    </row>
    <row r="1603" spans="1:13" x14ac:dyDescent="0.3">
      <c r="A1603" s="56">
        <v>601936</v>
      </c>
      <c r="B1603" s="56" t="s">
        <v>1053</v>
      </c>
      <c r="C1603" s="56" t="s">
        <v>105</v>
      </c>
      <c r="D1603" s="56">
        <v>1</v>
      </c>
      <c r="E1603" s="56" t="s">
        <v>194</v>
      </c>
      <c r="F1603" s="56" t="s">
        <v>1057</v>
      </c>
      <c r="G1603" s="56">
        <v>127</v>
      </c>
      <c r="H1603" s="56" t="s">
        <v>854</v>
      </c>
      <c r="I1603" s="56">
        <v>125</v>
      </c>
      <c r="J1603" s="1">
        <v>43281</v>
      </c>
      <c r="K1603" s="56">
        <v>0</v>
      </c>
      <c r="L1603" s="56">
        <v>160000</v>
      </c>
      <c r="M1603" s="56">
        <v>0</v>
      </c>
    </row>
    <row r="1604" spans="1:13" x14ac:dyDescent="0.3">
      <c r="A1604" s="56">
        <v>601936</v>
      </c>
      <c r="B1604" s="56" t="s">
        <v>1053</v>
      </c>
      <c r="C1604" s="56" t="s">
        <v>105</v>
      </c>
      <c r="D1604" s="56">
        <v>1</v>
      </c>
      <c r="E1604" s="56" t="s">
        <v>194</v>
      </c>
      <c r="F1604" s="56" t="s">
        <v>1057</v>
      </c>
      <c r="G1604" s="56">
        <v>128</v>
      </c>
      <c r="H1604" s="56" t="s">
        <v>853</v>
      </c>
      <c r="I1604" s="56">
        <v>125</v>
      </c>
      <c r="J1604" s="1">
        <v>43465</v>
      </c>
      <c r="K1604" s="56">
        <v>0</v>
      </c>
      <c r="L1604" s="56">
        <v>180000</v>
      </c>
      <c r="M1604" s="56">
        <v>0</v>
      </c>
    </row>
    <row r="1605" spans="1:13" x14ac:dyDescent="0.3">
      <c r="A1605" s="56">
        <v>601936</v>
      </c>
      <c r="B1605" s="56" t="s">
        <v>1053</v>
      </c>
      <c r="C1605" s="56" t="s">
        <v>105</v>
      </c>
      <c r="D1605" s="56">
        <v>1</v>
      </c>
      <c r="E1605" s="56" t="s">
        <v>194</v>
      </c>
      <c r="F1605" s="56" t="s">
        <v>1057</v>
      </c>
      <c r="G1605" s="56">
        <v>129</v>
      </c>
      <c r="H1605" s="56" t="s">
        <v>855</v>
      </c>
      <c r="I1605" s="56">
        <v>125</v>
      </c>
      <c r="J1605" s="1">
        <v>43646</v>
      </c>
      <c r="K1605" s="56">
        <v>0</v>
      </c>
      <c r="L1605" s="56">
        <v>200000</v>
      </c>
      <c r="M1605" s="56">
        <v>0</v>
      </c>
    </row>
    <row r="1606" spans="1:13" x14ac:dyDescent="0.3">
      <c r="A1606" s="56">
        <v>601936</v>
      </c>
      <c r="B1606" s="56" t="s">
        <v>1053</v>
      </c>
      <c r="C1606" s="56" t="s">
        <v>105</v>
      </c>
      <c r="D1606" s="56">
        <v>1</v>
      </c>
      <c r="E1606" s="56" t="s">
        <v>194</v>
      </c>
      <c r="F1606" s="56" t="s">
        <v>1057</v>
      </c>
      <c r="G1606" s="56">
        <v>130</v>
      </c>
      <c r="H1606" s="56" t="s">
        <v>925</v>
      </c>
      <c r="I1606" s="56">
        <v>125</v>
      </c>
      <c r="J1606" s="1">
        <v>43830</v>
      </c>
      <c r="K1606" s="56">
        <v>0</v>
      </c>
      <c r="L1606" s="56">
        <v>200000</v>
      </c>
      <c r="M1606" s="56">
        <v>0</v>
      </c>
    </row>
    <row r="1607" spans="1:13" x14ac:dyDescent="0.3">
      <c r="A1607" s="56">
        <v>601936</v>
      </c>
      <c r="B1607" s="56" t="s">
        <v>1053</v>
      </c>
      <c r="C1607" s="56" t="s">
        <v>105</v>
      </c>
      <c r="D1607" s="56">
        <v>1</v>
      </c>
      <c r="E1607" s="56" t="s">
        <v>194</v>
      </c>
      <c r="F1607" s="56" t="s">
        <v>760</v>
      </c>
      <c r="G1607" s="56">
        <v>124</v>
      </c>
      <c r="H1607" s="56" t="s">
        <v>130</v>
      </c>
      <c r="I1607" s="56">
        <v>125</v>
      </c>
      <c r="J1607" s="1">
        <v>42735</v>
      </c>
      <c r="K1607" s="56">
        <v>0</v>
      </c>
      <c r="L1607" s="56">
        <v>400000</v>
      </c>
      <c r="M1607" s="56">
        <v>0</v>
      </c>
    </row>
    <row r="1608" spans="1:13" x14ac:dyDescent="0.3">
      <c r="A1608" s="56">
        <v>601936</v>
      </c>
      <c r="B1608" s="56" t="s">
        <v>1053</v>
      </c>
      <c r="C1608" s="56" t="s">
        <v>105</v>
      </c>
      <c r="D1608" s="56">
        <v>1</v>
      </c>
      <c r="E1608" s="56" t="s">
        <v>194</v>
      </c>
      <c r="F1608" s="56" t="s">
        <v>760</v>
      </c>
      <c r="G1608" s="56">
        <v>125</v>
      </c>
      <c r="H1608" s="56" t="s">
        <v>131</v>
      </c>
      <c r="I1608" s="56">
        <v>125</v>
      </c>
      <c r="J1608" s="1">
        <v>42916</v>
      </c>
      <c r="K1608" s="56">
        <v>0</v>
      </c>
      <c r="L1608" s="56">
        <v>800000</v>
      </c>
      <c r="M1608" s="56">
        <v>0</v>
      </c>
    </row>
    <row r="1609" spans="1:13" x14ac:dyDescent="0.3">
      <c r="A1609" s="56">
        <v>601936</v>
      </c>
      <c r="B1609" s="56" t="s">
        <v>1053</v>
      </c>
      <c r="C1609" s="56" t="s">
        <v>105</v>
      </c>
      <c r="D1609" s="56">
        <v>1</v>
      </c>
      <c r="E1609" s="56" t="s">
        <v>194</v>
      </c>
      <c r="F1609" s="56" t="s">
        <v>760</v>
      </c>
      <c r="G1609" s="56">
        <v>126</v>
      </c>
      <c r="H1609" s="56" t="s">
        <v>852</v>
      </c>
      <c r="I1609" s="56">
        <v>125</v>
      </c>
      <c r="J1609" s="1">
        <v>43100</v>
      </c>
      <c r="K1609" s="56">
        <v>0</v>
      </c>
      <c r="L1609" s="56">
        <v>1000000</v>
      </c>
      <c r="M1609" s="56">
        <v>0</v>
      </c>
    </row>
    <row r="1610" spans="1:13" x14ac:dyDescent="0.3">
      <c r="A1610" s="56">
        <v>601936</v>
      </c>
      <c r="B1610" s="56" t="s">
        <v>1053</v>
      </c>
      <c r="C1610" s="56" t="s">
        <v>105</v>
      </c>
      <c r="D1610" s="56">
        <v>1</v>
      </c>
      <c r="E1610" s="56" t="s">
        <v>194</v>
      </c>
      <c r="F1610" s="56" t="s">
        <v>760</v>
      </c>
      <c r="G1610" s="56">
        <v>127</v>
      </c>
      <c r="H1610" s="56" t="s">
        <v>854</v>
      </c>
      <c r="I1610" s="56">
        <v>125</v>
      </c>
      <c r="J1610" s="1">
        <v>43281</v>
      </c>
      <c r="K1610" s="56">
        <v>0</v>
      </c>
      <c r="L1610" s="56">
        <v>2000000</v>
      </c>
      <c r="M1610" s="56">
        <v>0</v>
      </c>
    </row>
    <row r="1611" spans="1:13" x14ac:dyDescent="0.3">
      <c r="A1611" s="56">
        <v>601936</v>
      </c>
      <c r="B1611" s="56" t="s">
        <v>1053</v>
      </c>
      <c r="C1611" s="56" t="s">
        <v>105</v>
      </c>
      <c r="D1611" s="56">
        <v>1</v>
      </c>
      <c r="E1611" s="56" t="s">
        <v>194</v>
      </c>
      <c r="F1611" s="56" t="s">
        <v>760</v>
      </c>
      <c r="G1611" s="56">
        <v>128</v>
      </c>
      <c r="H1611" s="56" t="s">
        <v>853</v>
      </c>
      <c r="I1611" s="56">
        <v>125</v>
      </c>
      <c r="J1611" s="1">
        <v>43465</v>
      </c>
      <c r="K1611" s="56">
        <v>0</v>
      </c>
      <c r="L1611" s="56">
        <v>2400000</v>
      </c>
      <c r="M1611" s="56">
        <v>0</v>
      </c>
    </row>
    <row r="1612" spans="1:13" x14ac:dyDescent="0.3">
      <c r="A1612" s="56">
        <v>601936</v>
      </c>
      <c r="B1612" s="56" t="s">
        <v>1053</v>
      </c>
      <c r="C1612" s="56" t="s">
        <v>105</v>
      </c>
      <c r="D1612" s="56">
        <v>1</v>
      </c>
      <c r="E1612" s="56" t="s">
        <v>194</v>
      </c>
      <c r="F1612" s="56" t="s">
        <v>760</v>
      </c>
      <c r="G1612" s="56">
        <v>129</v>
      </c>
      <c r="H1612" s="56" t="s">
        <v>855</v>
      </c>
      <c r="I1612" s="56">
        <v>125</v>
      </c>
      <c r="J1612" s="1">
        <v>43646</v>
      </c>
      <c r="K1612" s="56">
        <v>0</v>
      </c>
      <c r="L1612" s="56">
        <v>3200000</v>
      </c>
      <c r="M1612" s="56">
        <v>0</v>
      </c>
    </row>
    <row r="1613" spans="1:13" x14ac:dyDescent="0.3">
      <c r="A1613" s="56">
        <v>601936</v>
      </c>
      <c r="B1613" s="56" t="s">
        <v>1053</v>
      </c>
      <c r="C1613" s="56" t="s">
        <v>105</v>
      </c>
      <c r="D1613" s="56">
        <v>1</v>
      </c>
      <c r="E1613" s="56" t="s">
        <v>194</v>
      </c>
      <c r="F1613" s="56" t="s">
        <v>760</v>
      </c>
      <c r="G1613" s="56">
        <v>130</v>
      </c>
      <c r="H1613" s="56" t="s">
        <v>925</v>
      </c>
      <c r="I1613" s="56">
        <v>125</v>
      </c>
      <c r="J1613" s="1">
        <v>43830</v>
      </c>
      <c r="K1613" s="56">
        <v>0</v>
      </c>
      <c r="L1613" s="56">
        <v>4000000</v>
      </c>
      <c r="M1613" s="56">
        <v>0</v>
      </c>
    </row>
    <row r="1614" spans="1:13" x14ac:dyDescent="0.3">
      <c r="A1614" s="56">
        <v>601936</v>
      </c>
      <c r="B1614" s="56" t="s">
        <v>1053</v>
      </c>
      <c r="C1614" s="56" t="s">
        <v>188</v>
      </c>
      <c r="D1614" s="56">
        <v>1</v>
      </c>
      <c r="E1614" s="56" t="s">
        <v>241</v>
      </c>
      <c r="F1614" s="56" t="s">
        <v>195</v>
      </c>
      <c r="G1614" s="56">
        <v>125</v>
      </c>
      <c r="H1614" s="56" t="s">
        <v>131</v>
      </c>
      <c r="I1614" s="56">
        <v>125</v>
      </c>
      <c r="J1614" s="1">
        <v>42916</v>
      </c>
      <c r="K1614" s="56">
        <v>0</v>
      </c>
      <c r="L1614" s="56">
        <v>4</v>
      </c>
      <c r="M1614" s="56">
        <v>0</v>
      </c>
    </row>
    <row r="1615" spans="1:13" x14ac:dyDescent="0.3">
      <c r="A1615" s="56">
        <v>601936</v>
      </c>
      <c r="B1615" s="56" t="s">
        <v>1053</v>
      </c>
      <c r="C1615" s="56" t="s">
        <v>110</v>
      </c>
      <c r="D1615" s="56">
        <v>1</v>
      </c>
      <c r="E1615" s="56" t="s">
        <v>241</v>
      </c>
      <c r="F1615" s="56" t="s">
        <v>112</v>
      </c>
      <c r="G1615" s="56">
        <v>124</v>
      </c>
      <c r="H1615" s="56" t="s">
        <v>130</v>
      </c>
      <c r="I1615" s="56">
        <v>125</v>
      </c>
      <c r="J1615" s="1">
        <v>42674</v>
      </c>
      <c r="K1615" s="56">
        <v>0</v>
      </c>
      <c r="L1615" s="56">
        <v>0</v>
      </c>
      <c r="M1615" s="56">
        <v>0</v>
      </c>
    </row>
    <row r="1616" spans="1:13" x14ac:dyDescent="0.3">
      <c r="A1616" s="56">
        <v>601936</v>
      </c>
      <c r="B1616" s="56" t="s">
        <v>1053</v>
      </c>
      <c r="C1616" s="56" t="s">
        <v>110</v>
      </c>
      <c r="D1616" s="56">
        <v>1</v>
      </c>
      <c r="E1616" s="56" t="s">
        <v>241</v>
      </c>
      <c r="F1616" s="56" t="s">
        <v>112</v>
      </c>
      <c r="G1616" s="56">
        <v>125</v>
      </c>
      <c r="H1616" s="56" t="s">
        <v>131</v>
      </c>
      <c r="I1616" s="56">
        <v>125</v>
      </c>
      <c r="J1616" s="1">
        <v>42916</v>
      </c>
      <c r="K1616" s="56">
        <v>0</v>
      </c>
      <c r="L1616" s="56">
        <v>2</v>
      </c>
      <c r="M1616" s="56">
        <v>0</v>
      </c>
    </row>
    <row r="1617" spans="1:13" x14ac:dyDescent="0.3">
      <c r="A1617" s="56">
        <v>601936</v>
      </c>
      <c r="B1617" s="56" t="s">
        <v>1053</v>
      </c>
      <c r="C1617" s="56" t="s">
        <v>188</v>
      </c>
      <c r="D1617" s="56">
        <v>1</v>
      </c>
      <c r="E1617" s="56" t="s">
        <v>241</v>
      </c>
      <c r="F1617" s="56" t="s">
        <v>238</v>
      </c>
      <c r="G1617" s="56">
        <v>124</v>
      </c>
      <c r="H1617" s="56" t="s">
        <v>130</v>
      </c>
      <c r="I1617" s="56">
        <v>125</v>
      </c>
      <c r="J1617" s="1">
        <v>42735</v>
      </c>
      <c r="K1617" s="56">
        <v>0</v>
      </c>
      <c r="L1617" s="56">
        <v>0</v>
      </c>
      <c r="M1617" s="56">
        <v>0</v>
      </c>
    </row>
    <row r="1618" spans="1:13" x14ac:dyDescent="0.3">
      <c r="A1618" s="56">
        <v>601936</v>
      </c>
      <c r="B1618" s="56" t="s">
        <v>1053</v>
      </c>
      <c r="C1618" s="56" t="s">
        <v>188</v>
      </c>
      <c r="D1618" s="56">
        <v>1</v>
      </c>
      <c r="E1618" s="56" t="s">
        <v>241</v>
      </c>
      <c r="F1618" s="56" t="s">
        <v>238</v>
      </c>
      <c r="G1618" s="56">
        <v>125</v>
      </c>
      <c r="H1618" s="56" t="s">
        <v>131</v>
      </c>
      <c r="I1618" s="56">
        <v>125</v>
      </c>
      <c r="J1618" s="1">
        <v>42916</v>
      </c>
      <c r="K1618" s="56">
        <v>0</v>
      </c>
      <c r="L1618" s="56">
        <v>2</v>
      </c>
      <c r="M1618" s="56">
        <v>0</v>
      </c>
    </row>
    <row r="1619" spans="1:13" x14ac:dyDescent="0.3">
      <c r="A1619" s="56">
        <v>601936</v>
      </c>
      <c r="B1619" s="56" t="s">
        <v>1053</v>
      </c>
      <c r="C1619" s="56" t="s">
        <v>188</v>
      </c>
      <c r="D1619" s="56">
        <v>1</v>
      </c>
      <c r="E1619" s="56" t="s">
        <v>552</v>
      </c>
      <c r="F1619" s="56" t="s">
        <v>447</v>
      </c>
      <c r="G1619" s="56">
        <v>124</v>
      </c>
      <c r="H1619" s="56" t="s">
        <v>130</v>
      </c>
      <c r="I1619" s="56">
        <v>125</v>
      </c>
      <c r="J1619" s="1">
        <v>42735</v>
      </c>
      <c r="K1619" s="56">
        <v>0</v>
      </c>
      <c r="L1619" s="56">
        <v>2</v>
      </c>
      <c r="M1619" s="56">
        <v>0</v>
      </c>
    </row>
    <row r="1620" spans="1:13" x14ac:dyDescent="0.3">
      <c r="A1620" s="56">
        <v>601936</v>
      </c>
      <c r="B1620" s="56" t="s">
        <v>1053</v>
      </c>
      <c r="C1620" s="56" t="s">
        <v>188</v>
      </c>
      <c r="D1620" s="56">
        <v>1</v>
      </c>
      <c r="E1620" s="56" t="s">
        <v>552</v>
      </c>
      <c r="F1620" s="56" t="s">
        <v>447</v>
      </c>
      <c r="G1620" s="56">
        <v>125</v>
      </c>
      <c r="H1620" s="56" t="s">
        <v>131</v>
      </c>
      <c r="I1620" s="56">
        <v>125</v>
      </c>
      <c r="J1620" s="1">
        <v>42916</v>
      </c>
      <c r="K1620" s="56">
        <v>0</v>
      </c>
      <c r="L1620" s="56">
        <v>2</v>
      </c>
      <c r="M1620" s="56">
        <v>0</v>
      </c>
    </row>
    <row r="1621" spans="1:13" x14ac:dyDescent="0.3">
      <c r="A1621" s="56">
        <v>601936</v>
      </c>
      <c r="B1621" s="56" t="s">
        <v>1053</v>
      </c>
      <c r="C1621" s="56" t="s">
        <v>110</v>
      </c>
      <c r="D1621" s="56">
        <v>1</v>
      </c>
      <c r="E1621" s="56" t="s">
        <v>552</v>
      </c>
      <c r="F1621" s="56" t="s">
        <v>253</v>
      </c>
      <c r="G1621" s="56">
        <v>124</v>
      </c>
      <c r="H1621" s="56" t="s">
        <v>130</v>
      </c>
      <c r="I1621" s="56">
        <v>125</v>
      </c>
      <c r="J1621" s="1">
        <v>42735</v>
      </c>
      <c r="K1621" s="56">
        <v>0</v>
      </c>
      <c r="L1621" s="56">
        <v>2</v>
      </c>
      <c r="M1621" s="56">
        <v>0</v>
      </c>
    </row>
    <row r="1622" spans="1:13" x14ac:dyDescent="0.3">
      <c r="A1622" s="56">
        <v>601936</v>
      </c>
      <c r="B1622" s="56" t="s">
        <v>1053</v>
      </c>
      <c r="C1622" s="56" t="s">
        <v>110</v>
      </c>
      <c r="D1622" s="56">
        <v>1</v>
      </c>
      <c r="E1622" s="56" t="s">
        <v>552</v>
      </c>
      <c r="F1622" s="56" t="s">
        <v>253</v>
      </c>
      <c r="G1622" s="56">
        <v>125</v>
      </c>
      <c r="H1622" s="56" t="s">
        <v>131</v>
      </c>
      <c r="I1622" s="56">
        <v>125</v>
      </c>
      <c r="J1622" s="1">
        <v>42916</v>
      </c>
      <c r="K1622" s="56">
        <v>0</v>
      </c>
      <c r="L1622" s="56">
        <v>2</v>
      </c>
      <c r="M1622" s="56">
        <v>0</v>
      </c>
    </row>
    <row r="1623" spans="1:13" x14ac:dyDescent="0.3">
      <c r="A1623" s="56">
        <v>601936</v>
      </c>
      <c r="B1623" s="56" t="s">
        <v>1053</v>
      </c>
      <c r="C1623" s="56" t="s">
        <v>188</v>
      </c>
      <c r="D1623" s="56">
        <v>1</v>
      </c>
      <c r="E1623" s="56" t="s">
        <v>552</v>
      </c>
      <c r="F1623" s="56" t="s">
        <v>238</v>
      </c>
      <c r="G1623" s="56">
        <v>125</v>
      </c>
      <c r="H1623" s="56" t="s">
        <v>131</v>
      </c>
      <c r="I1623" s="56">
        <v>125</v>
      </c>
      <c r="J1623" s="1">
        <v>42916</v>
      </c>
      <c r="K1623" s="56">
        <v>0</v>
      </c>
      <c r="L1623" s="56">
        <v>2</v>
      </c>
      <c r="M1623" s="56">
        <v>0</v>
      </c>
    </row>
    <row r="1624" spans="1:13" x14ac:dyDescent="0.3">
      <c r="A1624" s="56">
        <v>601936</v>
      </c>
      <c r="B1624" s="56" t="s">
        <v>1053</v>
      </c>
      <c r="C1624" s="56" t="s">
        <v>188</v>
      </c>
      <c r="D1624" s="56">
        <v>1</v>
      </c>
      <c r="E1624" s="56" t="s">
        <v>552</v>
      </c>
      <c r="F1624" s="56" t="s">
        <v>238</v>
      </c>
      <c r="G1624" s="56">
        <v>127</v>
      </c>
      <c r="H1624" s="56" t="s">
        <v>854</v>
      </c>
      <c r="I1624" s="56">
        <v>125</v>
      </c>
      <c r="J1624" s="1">
        <v>43281</v>
      </c>
      <c r="K1624" s="56">
        <v>0</v>
      </c>
      <c r="L1624" s="56">
        <v>2</v>
      </c>
      <c r="M1624" s="56">
        <v>0</v>
      </c>
    </row>
    <row r="1625" spans="1:13" x14ac:dyDescent="0.3">
      <c r="A1625" s="56">
        <v>601936</v>
      </c>
      <c r="B1625" s="56" t="s">
        <v>1053</v>
      </c>
      <c r="C1625" s="56" t="s">
        <v>110</v>
      </c>
      <c r="D1625" s="56">
        <v>0</v>
      </c>
      <c r="E1625" s="56" t="s">
        <v>920</v>
      </c>
      <c r="F1625" s="56" t="s">
        <v>754</v>
      </c>
      <c r="G1625" s="56">
        <v>124</v>
      </c>
      <c r="H1625" s="56" t="s">
        <v>130</v>
      </c>
      <c r="I1625" s="56">
        <v>125</v>
      </c>
      <c r="J1625" s="1">
        <v>42735</v>
      </c>
      <c r="K1625" s="56">
        <v>0</v>
      </c>
      <c r="L1625" s="56">
        <v>2</v>
      </c>
      <c r="M1625" s="56">
        <v>0</v>
      </c>
    </row>
    <row r="1626" spans="1:13" x14ac:dyDescent="0.3">
      <c r="A1626" s="56">
        <v>601936</v>
      </c>
      <c r="B1626" s="56" t="s">
        <v>1053</v>
      </c>
      <c r="C1626" s="56" t="s">
        <v>188</v>
      </c>
      <c r="D1626" s="56">
        <v>1</v>
      </c>
      <c r="E1626" s="56" t="s">
        <v>920</v>
      </c>
      <c r="F1626" s="56" t="s">
        <v>195</v>
      </c>
      <c r="G1626" s="56">
        <v>124</v>
      </c>
      <c r="H1626" s="56" t="s">
        <v>130</v>
      </c>
      <c r="I1626" s="56">
        <v>125</v>
      </c>
      <c r="J1626" s="1">
        <v>42735</v>
      </c>
      <c r="K1626" s="56">
        <v>0</v>
      </c>
      <c r="L1626" s="56">
        <v>2</v>
      </c>
      <c r="M1626" s="56">
        <v>0</v>
      </c>
    </row>
    <row r="1627" spans="1:13" x14ac:dyDescent="0.3">
      <c r="A1627" s="56">
        <v>601936</v>
      </c>
      <c r="B1627" s="56" t="s">
        <v>1053</v>
      </c>
      <c r="C1627" s="56" t="s">
        <v>188</v>
      </c>
      <c r="D1627" s="56">
        <v>1</v>
      </c>
      <c r="E1627" s="56" t="s">
        <v>920</v>
      </c>
      <c r="F1627" s="56" t="s">
        <v>195</v>
      </c>
      <c r="G1627" s="56">
        <v>125</v>
      </c>
      <c r="H1627" s="56" t="s">
        <v>131</v>
      </c>
      <c r="I1627" s="56">
        <v>125</v>
      </c>
      <c r="J1627" s="1">
        <v>42916</v>
      </c>
      <c r="K1627" s="56">
        <v>0</v>
      </c>
      <c r="L1627" s="56">
        <v>2</v>
      </c>
      <c r="M1627" s="56">
        <v>0</v>
      </c>
    </row>
    <row r="1628" spans="1:13" x14ac:dyDescent="0.3">
      <c r="A1628" s="56">
        <v>601936</v>
      </c>
      <c r="B1628" s="56" t="s">
        <v>1053</v>
      </c>
      <c r="C1628" s="56" t="s">
        <v>188</v>
      </c>
      <c r="D1628" s="56">
        <v>1</v>
      </c>
      <c r="E1628" s="56" t="s">
        <v>920</v>
      </c>
      <c r="F1628" s="56" t="s">
        <v>238</v>
      </c>
      <c r="G1628" s="56">
        <v>124</v>
      </c>
      <c r="H1628" s="56" t="s">
        <v>130</v>
      </c>
      <c r="I1628" s="56">
        <v>125</v>
      </c>
      <c r="J1628" s="1">
        <v>42735</v>
      </c>
      <c r="K1628" s="56">
        <v>0</v>
      </c>
      <c r="L1628" s="56">
        <v>2</v>
      </c>
      <c r="M1628" s="56">
        <v>0</v>
      </c>
    </row>
    <row r="1629" spans="1:13" x14ac:dyDescent="0.3">
      <c r="A1629" s="56">
        <v>601936</v>
      </c>
      <c r="B1629" s="56" t="s">
        <v>1053</v>
      </c>
      <c r="C1629" s="56" t="s">
        <v>110</v>
      </c>
      <c r="D1629" s="56">
        <v>1</v>
      </c>
      <c r="E1629" s="56" t="s">
        <v>1059</v>
      </c>
      <c r="F1629" s="56" t="s">
        <v>557</v>
      </c>
      <c r="G1629" s="56">
        <v>124</v>
      </c>
      <c r="H1629" s="56" t="s">
        <v>130</v>
      </c>
      <c r="I1629" s="56">
        <v>125</v>
      </c>
      <c r="J1629" s="1">
        <v>42735</v>
      </c>
      <c r="K1629" s="56">
        <v>0</v>
      </c>
      <c r="L1629" s="56">
        <v>100</v>
      </c>
      <c r="M1629" s="56">
        <v>0</v>
      </c>
    </row>
    <row r="1630" spans="1:13" x14ac:dyDescent="0.3">
      <c r="A1630" s="56">
        <v>601936</v>
      </c>
      <c r="B1630" s="56" t="s">
        <v>1053</v>
      </c>
      <c r="C1630" s="56" t="s">
        <v>110</v>
      </c>
      <c r="D1630" s="56">
        <v>1</v>
      </c>
      <c r="E1630" s="56" t="s">
        <v>1059</v>
      </c>
      <c r="F1630" s="56" t="s">
        <v>557</v>
      </c>
      <c r="G1630" s="56">
        <v>125</v>
      </c>
      <c r="H1630" s="56" t="s">
        <v>131</v>
      </c>
      <c r="I1630" s="56">
        <v>125</v>
      </c>
      <c r="J1630" s="1">
        <v>42916</v>
      </c>
      <c r="K1630" s="56">
        <v>0</v>
      </c>
      <c r="L1630" s="56">
        <v>500</v>
      </c>
      <c r="M1630" s="56">
        <v>0</v>
      </c>
    </row>
    <row r="1631" spans="1:13" x14ac:dyDescent="0.3">
      <c r="A1631" s="56">
        <v>601936</v>
      </c>
      <c r="B1631" s="56" t="s">
        <v>1053</v>
      </c>
      <c r="C1631" s="56" t="s">
        <v>110</v>
      </c>
      <c r="D1631" s="56">
        <v>1</v>
      </c>
      <c r="E1631" s="56" t="s">
        <v>1059</v>
      </c>
      <c r="F1631" s="56" t="s">
        <v>557</v>
      </c>
      <c r="G1631" s="56">
        <v>126</v>
      </c>
      <c r="H1631" s="56" t="s">
        <v>852</v>
      </c>
      <c r="I1631" s="56">
        <v>125</v>
      </c>
      <c r="J1631" s="1">
        <v>43100</v>
      </c>
      <c r="K1631" s="56">
        <v>0</v>
      </c>
      <c r="L1631" s="56">
        <v>900</v>
      </c>
      <c r="M1631" s="56">
        <v>0</v>
      </c>
    </row>
    <row r="1632" spans="1:13" x14ac:dyDescent="0.3">
      <c r="A1632" s="56">
        <v>601936</v>
      </c>
      <c r="B1632" s="56" t="s">
        <v>1053</v>
      </c>
      <c r="C1632" s="56" t="s">
        <v>110</v>
      </c>
      <c r="D1632" s="56">
        <v>1</v>
      </c>
      <c r="E1632" s="56" t="s">
        <v>1059</v>
      </c>
      <c r="F1632" s="56" t="s">
        <v>557</v>
      </c>
      <c r="G1632" s="56">
        <v>127</v>
      </c>
      <c r="H1632" s="56" t="s">
        <v>854</v>
      </c>
      <c r="I1632" s="56">
        <v>125</v>
      </c>
      <c r="J1632" s="1">
        <v>43281</v>
      </c>
      <c r="K1632" s="56">
        <v>0</v>
      </c>
      <c r="L1632" s="56">
        <v>1200</v>
      </c>
      <c r="M1632" s="56">
        <v>0</v>
      </c>
    </row>
    <row r="1633" spans="1:13" x14ac:dyDescent="0.3">
      <c r="A1633" s="56">
        <v>601936</v>
      </c>
      <c r="B1633" s="56" t="s">
        <v>1053</v>
      </c>
      <c r="C1633" s="56" t="s">
        <v>110</v>
      </c>
      <c r="D1633" s="56">
        <v>1</v>
      </c>
      <c r="E1633" s="56" t="s">
        <v>1059</v>
      </c>
      <c r="F1633" s="56" t="s">
        <v>557</v>
      </c>
      <c r="G1633" s="56">
        <v>128</v>
      </c>
      <c r="H1633" s="56" t="s">
        <v>853</v>
      </c>
      <c r="I1633" s="56">
        <v>125</v>
      </c>
      <c r="J1633" s="1">
        <v>43465</v>
      </c>
      <c r="K1633" s="56">
        <v>0</v>
      </c>
      <c r="L1633" s="56">
        <v>1600</v>
      </c>
      <c r="M1633" s="56">
        <v>0</v>
      </c>
    </row>
    <row r="1634" spans="1:13" x14ac:dyDescent="0.3">
      <c r="A1634" s="56">
        <v>601936</v>
      </c>
      <c r="B1634" s="56" t="s">
        <v>1053</v>
      </c>
      <c r="C1634" s="56" t="s">
        <v>110</v>
      </c>
      <c r="D1634" s="56">
        <v>1</v>
      </c>
      <c r="E1634" s="56" t="s">
        <v>1059</v>
      </c>
      <c r="F1634" s="56" t="s">
        <v>557</v>
      </c>
      <c r="G1634" s="56">
        <v>129</v>
      </c>
      <c r="H1634" s="56" t="s">
        <v>855</v>
      </c>
      <c r="I1634" s="56">
        <v>125</v>
      </c>
      <c r="J1634" s="1">
        <v>43646</v>
      </c>
      <c r="K1634" s="56">
        <v>0</v>
      </c>
      <c r="L1634" s="56">
        <v>1800</v>
      </c>
      <c r="M1634" s="56">
        <v>0</v>
      </c>
    </row>
    <row r="1635" spans="1:13" x14ac:dyDescent="0.3">
      <c r="A1635" s="56">
        <v>601936</v>
      </c>
      <c r="B1635" s="56" t="s">
        <v>1053</v>
      </c>
      <c r="C1635" s="56" t="s">
        <v>110</v>
      </c>
      <c r="D1635" s="56">
        <v>1</v>
      </c>
      <c r="E1635" s="56" t="s">
        <v>1059</v>
      </c>
      <c r="F1635" s="56" t="s">
        <v>557</v>
      </c>
      <c r="G1635" s="56">
        <v>130</v>
      </c>
      <c r="H1635" s="56" t="s">
        <v>925</v>
      </c>
      <c r="I1635" s="56">
        <v>125</v>
      </c>
      <c r="J1635" s="1">
        <v>43830</v>
      </c>
      <c r="K1635" s="56">
        <v>0</v>
      </c>
      <c r="L1635" s="56">
        <v>2000</v>
      </c>
      <c r="M1635" s="56">
        <v>0</v>
      </c>
    </row>
    <row r="1636" spans="1:13" x14ac:dyDescent="0.3">
      <c r="A1636" s="56">
        <v>601936</v>
      </c>
      <c r="B1636" s="56" t="s">
        <v>1053</v>
      </c>
      <c r="C1636" s="56" t="s">
        <v>188</v>
      </c>
      <c r="D1636" s="56">
        <v>1</v>
      </c>
      <c r="E1636" s="56" t="s">
        <v>1059</v>
      </c>
      <c r="F1636" s="56" t="s">
        <v>195</v>
      </c>
      <c r="G1636" s="56">
        <v>124</v>
      </c>
      <c r="H1636" s="56" t="s">
        <v>130</v>
      </c>
      <c r="I1636" s="56">
        <v>125</v>
      </c>
      <c r="J1636" s="1">
        <v>42735</v>
      </c>
      <c r="K1636" s="56">
        <v>0</v>
      </c>
      <c r="L1636" s="56">
        <v>6</v>
      </c>
      <c r="M1636" s="56">
        <v>0</v>
      </c>
    </row>
    <row r="1637" spans="1:13" x14ac:dyDescent="0.3">
      <c r="A1637" s="56">
        <v>601936</v>
      </c>
      <c r="B1637" s="56" t="s">
        <v>1053</v>
      </c>
      <c r="C1637" s="56" t="s">
        <v>188</v>
      </c>
      <c r="D1637" s="56">
        <v>1</v>
      </c>
      <c r="E1637" s="56" t="s">
        <v>1059</v>
      </c>
      <c r="F1637" s="56" t="s">
        <v>195</v>
      </c>
      <c r="G1637" s="56">
        <v>125</v>
      </c>
      <c r="H1637" s="56" t="s">
        <v>131</v>
      </c>
      <c r="I1637" s="56">
        <v>125</v>
      </c>
      <c r="J1637" s="1">
        <v>42916</v>
      </c>
      <c r="K1637" s="56">
        <v>0</v>
      </c>
      <c r="L1637" s="56">
        <v>4</v>
      </c>
      <c r="M1637" s="56">
        <v>0</v>
      </c>
    </row>
    <row r="1638" spans="1:13" x14ac:dyDescent="0.3">
      <c r="A1638" s="56">
        <v>601936</v>
      </c>
      <c r="B1638" s="56" t="s">
        <v>1053</v>
      </c>
      <c r="C1638" s="56" t="s">
        <v>188</v>
      </c>
      <c r="D1638" s="56">
        <v>1</v>
      </c>
      <c r="E1638" s="56" t="s">
        <v>1059</v>
      </c>
      <c r="F1638" s="56" t="s">
        <v>195</v>
      </c>
      <c r="G1638" s="56">
        <v>126</v>
      </c>
      <c r="H1638" s="56" t="s">
        <v>852</v>
      </c>
      <c r="I1638" s="56">
        <v>125</v>
      </c>
      <c r="J1638" s="1">
        <v>43100</v>
      </c>
      <c r="K1638" s="56">
        <v>0</v>
      </c>
      <c r="L1638" s="56">
        <v>2</v>
      </c>
      <c r="M1638" s="56">
        <v>0</v>
      </c>
    </row>
    <row r="1639" spans="1:13" x14ac:dyDescent="0.3">
      <c r="A1639" s="56">
        <v>601936</v>
      </c>
      <c r="B1639" s="56" t="s">
        <v>1053</v>
      </c>
      <c r="C1639" s="56" t="s">
        <v>188</v>
      </c>
      <c r="D1639" s="56">
        <v>1</v>
      </c>
      <c r="E1639" s="56" t="s">
        <v>1059</v>
      </c>
      <c r="F1639" s="56" t="s">
        <v>238</v>
      </c>
      <c r="G1639" s="56">
        <v>124</v>
      </c>
      <c r="H1639" s="56" t="s">
        <v>130</v>
      </c>
      <c r="I1639" s="56">
        <v>125</v>
      </c>
      <c r="J1639" s="1">
        <v>42735</v>
      </c>
      <c r="K1639" s="56">
        <v>0</v>
      </c>
      <c r="L1639" s="56">
        <v>6</v>
      </c>
      <c r="M1639" s="56">
        <v>0</v>
      </c>
    </row>
    <row r="1640" spans="1:13" x14ac:dyDescent="0.3">
      <c r="A1640" s="56">
        <v>601936</v>
      </c>
      <c r="B1640" s="56" t="s">
        <v>1053</v>
      </c>
      <c r="C1640" s="56" t="s">
        <v>188</v>
      </c>
      <c r="D1640" s="56">
        <v>1</v>
      </c>
      <c r="E1640" s="56" t="s">
        <v>1059</v>
      </c>
      <c r="F1640" s="56" t="s">
        <v>238</v>
      </c>
      <c r="G1640" s="56">
        <v>125</v>
      </c>
      <c r="H1640" s="56" t="s">
        <v>131</v>
      </c>
      <c r="I1640" s="56">
        <v>125</v>
      </c>
      <c r="J1640" s="1">
        <v>42916</v>
      </c>
      <c r="K1640" s="56">
        <v>0</v>
      </c>
      <c r="L1640" s="56">
        <v>4</v>
      </c>
      <c r="M1640" s="56">
        <v>0</v>
      </c>
    </row>
    <row r="1641" spans="1:13" x14ac:dyDescent="0.3">
      <c r="A1641" s="56">
        <v>601936</v>
      </c>
      <c r="B1641" s="56" t="s">
        <v>1053</v>
      </c>
      <c r="C1641" s="56" t="s">
        <v>188</v>
      </c>
      <c r="D1641" s="56">
        <v>1</v>
      </c>
      <c r="E1641" s="56" t="s">
        <v>1059</v>
      </c>
      <c r="F1641" s="56" t="s">
        <v>238</v>
      </c>
      <c r="G1641" s="56">
        <v>126</v>
      </c>
      <c r="H1641" s="56" t="s">
        <v>852</v>
      </c>
      <c r="I1641" s="56">
        <v>125</v>
      </c>
      <c r="J1641" s="1">
        <v>43100</v>
      </c>
      <c r="K1641" s="56">
        <v>0</v>
      </c>
      <c r="L1641" s="56">
        <v>2</v>
      </c>
      <c r="M1641" s="56">
        <v>0</v>
      </c>
    </row>
    <row r="1642" spans="1:13" x14ac:dyDescent="0.3">
      <c r="A1642" s="56">
        <v>601936</v>
      </c>
      <c r="B1642" s="56" t="s">
        <v>1053</v>
      </c>
      <c r="C1642" s="56" t="s">
        <v>110</v>
      </c>
      <c r="D1642" s="56">
        <v>1</v>
      </c>
      <c r="E1642" s="56" t="s">
        <v>1058</v>
      </c>
      <c r="F1642" s="56" t="s">
        <v>465</v>
      </c>
      <c r="G1642" s="56">
        <v>124</v>
      </c>
      <c r="H1642" s="56" t="s">
        <v>130</v>
      </c>
      <c r="I1642" s="56">
        <v>125</v>
      </c>
      <c r="J1642" s="1">
        <v>42735</v>
      </c>
      <c r="K1642" s="56">
        <v>0</v>
      </c>
      <c r="L1642" s="56">
        <v>20000</v>
      </c>
      <c r="M1642" s="56">
        <v>0</v>
      </c>
    </row>
    <row r="1643" spans="1:13" x14ac:dyDescent="0.3">
      <c r="A1643" s="56">
        <v>601936</v>
      </c>
      <c r="B1643" s="56" t="s">
        <v>1053</v>
      </c>
      <c r="C1643" s="56" t="s">
        <v>110</v>
      </c>
      <c r="D1643" s="56">
        <v>1</v>
      </c>
      <c r="E1643" s="56" t="s">
        <v>1058</v>
      </c>
      <c r="F1643" s="56" t="s">
        <v>465</v>
      </c>
      <c r="G1643" s="56">
        <v>125</v>
      </c>
      <c r="H1643" s="56" t="s">
        <v>131</v>
      </c>
      <c r="I1643" s="56">
        <v>125</v>
      </c>
      <c r="J1643" s="1">
        <v>42916</v>
      </c>
      <c r="K1643" s="56">
        <v>0</v>
      </c>
      <c r="L1643" s="56">
        <v>100000</v>
      </c>
      <c r="M1643" s="56">
        <v>0</v>
      </c>
    </row>
    <row r="1644" spans="1:13" x14ac:dyDescent="0.3">
      <c r="A1644" s="56">
        <v>601936</v>
      </c>
      <c r="B1644" s="56" t="s">
        <v>1053</v>
      </c>
      <c r="C1644" s="56" t="s">
        <v>110</v>
      </c>
      <c r="D1644" s="56">
        <v>1</v>
      </c>
      <c r="E1644" s="56" t="s">
        <v>1058</v>
      </c>
      <c r="F1644" s="56" t="s">
        <v>465</v>
      </c>
      <c r="G1644" s="56">
        <v>126</v>
      </c>
      <c r="H1644" s="56" t="s">
        <v>852</v>
      </c>
      <c r="I1644" s="56">
        <v>125</v>
      </c>
      <c r="J1644" s="1">
        <v>43100</v>
      </c>
      <c r="K1644" s="56">
        <v>0</v>
      </c>
      <c r="L1644" s="56">
        <v>140000</v>
      </c>
      <c r="M1644" s="56">
        <v>0</v>
      </c>
    </row>
    <row r="1645" spans="1:13" x14ac:dyDescent="0.3">
      <c r="A1645" s="56">
        <v>601936</v>
      </c>
      <c r="B1645" s="56" t="s">
        <v>1053</v>
      </c>
      <c r="C1645" s="56" t="s">
        <v>110</v>
      </c>
      <c r="D1645" s="56">
        <v>1</v>
      </c>
      <c r="E1645" s="56" t="s">
        <v>1058</v>
      </c>
      <c r="F1645" s="56" t="s">
        <v>465</v>
      </c>
      <c r="G1645" s="56">
        <v>127</v>
      </c>
      <c r="H1645" s="56" t="s">
        <v>854</v>
      </c>
      <c r="I1645" s="56">
        <v>125</v>
      </c>
      <c r="J1645" s="1">
        <v>43281</v>
      </c>
      <c r="K1645" s="56">
        <v>0</v>
      </c>
      <c r="L1645" s="56">
        <v>160000</v>
      </c>
      <c r="M1645" s="56">
        <v>0</v>
      </c>
    </row>
    <row r="1646" spans="1:13" x14ac:dyDescent="0.3">
      <c r="A1646" s="56">
        <v>601936</v>
      </c>
      <c r="B1646" s="56" t="s">
        <v>1053</v>
      </c>
      <c r="C1646" s="56" t="s">
        <v>110</v>
      </c>
      <c r="D1646" s="56">
        <v>1</v>
      </c>
      <c r="E1646" s="56" t="s">
        <v>1058</v>
      </c>
      <c r="F1646" s="56" t="s">
        <v>465</v>
      </c>
      <c r="G1646" s="56">
        <v>128</v>
      </c>
      <c r="H1646" s="56" t="s">
        <v>853</v>
      </c>
      <c r="I1646" s="56">
        <v>125</v>
      </c>
      <c r="J1646" s="1">
        <v>43465</v>
      </c>
      <c r="K1646" s="56">
        <v>0</v>
      </c>
      <c r="L1646" s="56">
        <v>180000</v>
      </c>
      <c r="M1646" s="56">
        <v>0</v>
      </c>
    </row>
    <row r="1647" spans="1:13" x14ac:dyDescent="0.3">
      <c r="A1647" s="56">
        <v>601936</v>
      </c>
      <c r="B1647" s="56" t="s">
        <v>1053</v>
      </c>
      <c r="C1647" s="56" t="s">
        <v>110</v>
      </c>
      <c r="D1647" s="56">
        <v>1</v>
      </c>
      <c r="E1647" s="56" t="s">
        <v>1058</v>
      </c>
      <c r="F1647" s="56" t="s">
        <v>465</v>
      </c>
      <c r="G1647" s="56">
        <v>129</v>
      </c>
      <c r="H1647" s="56" t="s">
        <v>855</v>
      </c>
      <c r="I1647" s="56">
        <v>125</v>
      </c>
      <c r="J1647" s="1">
        <v>43646</v>
      </c>
      <c r="K1647" s="56">
        <v>0</v>
      </c>
      <c r="L1647" s="56">
        <v>200000</v>
      </c>
      <c r="M1647" s="56">
        <v>0</v>
      </c>
    </row>
    <row r="1648" spans="1:13" x14ac:dyDescent="0.3">
      <c r="A1648" s="56">
        <v>601936</v>
      </c>
      <c r="B1648" s="56" t="s">
        <v>1053</v>
      </c>
      <c r="C1648" s="56" t="s">
        <v>110</v>
      </c>
      <c r="D1648" s="56">
        <v>1</v>
      </c>
      <c r="E1648" s="56" t="s">
        <v>1058</v>
      </c>
      <c r="F1648" s="56" t="s">
        <v>465</v>
      </c>
      <c r="G1648" s="56">
        <v>130</v>
      </c>
      <c r="H1648" s="56" t="s">
        <v>925</v>
      </c>
      <c r="I1648" s="56">
        <v>125</v>
      </c>
      <c r="J1648" s="1">
        <v>43830</v>
      </c>
      <c r="K1648" s="56">
        <v>0</v>
      </c>
      <c r="L1648" s="56">
        <v>200000</v>
      </c>
      <c r="M1648" s="56">
        <v>0</v>
      </c>
    </row>
    <row r="1649" spans="1:13" x14ac:dyDescent="0.3">
      <c r="A1649" s="56">
        <v>601936</v>
      </c>
      <c r="B1649" s="56" t="s">
        <v>1053</v>
      </c>
      <c r="C1649" s="56" t="s">
        <v>188</v>
      </c>
      <c r="D1649" s="56">
        <v>1</v>
      </c>
      <c r="E1649" s="56" t="s">
        <v>1058</v>
      </c>
      <c r="F1649" s="56" t="s">
        <v>238</v>
      </c>
      <c r="G1649" s="56">
        <v>124</v>
      </c>
      <c r="H1649" s="56" t="s">
        <v>130</v>
      </c>
      <c r="I1649" s="56">
        <v>125</v>
      </c>
      <c r="J1649" s="1">
        <v>42735</v>
      </c>
      <c r="K1649" s="56">
        <v>0</v>
      </c>
      <c r="L1649" s="56">
        <v>4</v>
      </c>
      <c r="M1649" s="56">
        <v>0</v>
      </c>
    </row>
    <row r="1650" spans="1:13" x14ac:dyDescent="0.3">
      <c r="A1650" s="56">
        <v>601936</v>
      </c>
      <c r="B1650" s="56" t="s">
        <v>1053</v>
      </c>
      <c r="C1650" s="56" t="s">
        <v>188</v>
      </c>
      <c r="D1650" s="56">
        <v>1</v>
      </c>
      <c r="E1650" s="56" t="s">
        <v>1058</v>
      </c>
      <c r="F1650" s="56" t="s">
        <v>238</v>
      </c>
      <c r="G1650" s="56">
        <v>125</v>
      </c>
      <c r="H1650" s="56" t="s">
        <v>131</v>
      </c>
      <c r="I1650" s="56">
        <v>125</v>
      </c>
      <c r="J1650" s="1">
        <v>42916</v>
      </c>
      <c r="K1650" s="56">
        <v>0</v>
      </c>
      <c r="L1650" s="56">
        <v>2</v>
      </c>
      <c r="M1650" s="56">
        <v>0</v>
      </c>
    </row>
    <row r="1651" spans="1:13" x14ac:dyDescent="0.3">
      <c r="A1651" s="56">
        <v>601936</v>
      </c>
      <c r="B1651" s="56" t="s">
        <v>1053</v>
      </c>
      <c r="C1651" s="56" t="s">
        <v>110</v>
      </c>
      <c r="D1651" s="56">
        <v>1</v>
      </c>
      <c r="E1651" s="56" t="s">
        <v>1058</v>
      </c>
      <c r="F1651" s="56" t="s">
        <v>255</v>
      </c>
      <c r="G1651" s="56">
        <v>124</v>
      </c>
      <c r="H1651" s="56" t="s">
        <v>130</v>
      </c>
      <c r="I1651" s="56">
        <v>125</v>
      </c>
      <c r="J1651" s="1">
        <v>42735</v>
      </c>
      <c r="K1651" s="56">
        <v>0</v>
      </c>
      <c r="L1651" s="56">
        <v>1000000</v>
      </c>
      <c r="M1651" s="56">
        <v>0</v>
      </c>
    </row>
    <row r="1652" spans="1:13" x14ac:dyDescent="0.3">
      <c r="A1652" s="56">
        <v>601936</v>
      </c>
      <c r="B1652" s="56" t="s">
        <v>1053</v>
      </c>
      <c r="C1652" s="56" t="s">
        <v>110</v>
      </c>
      <c r="D1652" s="56">
        <v>1</v>
      </c>
      <c r="E1652" s="56" t="s">
        <v>1058</v>
      </c>
      <c r="F1652" s="56" t="s">
        <v>255</v>
      </c>
      <c r="G1652" s="56">
        <v>125</v>
      </c>
      <c r="H1652" s="56" t="s">
        <v>131</v>
      </c>
      <c r="I1652" s="56">
        <v>125</v>
      </c>
      <c r="J1652" s="1">
        <v>42916</v>
      </c>
      <c r="K1652" s="56">
        <v>0</v>
      </c>
      <c r="L1652" s="56">
        <v>1600000</v>
      </c>
      <c r="M1652" s="56">
        <v>0</v>
      </c>
    </row>
    <row r="1653" spans="1:13" x14ac:dyDescent="0.3">
      <c r="A1653" s="56">
        <v>601936</v>
      </c>
      <c r="B1653" s="56" t="s">
        <v>1053</v>
      </c>
      <c r="C1653" s="56" t="s">
        <v>110</v>
      </c>
      <c r="D1653" s="56">
        <v>1</v>
      </c>
      <c r="E1653" s="56" t="s">
        <v>1058</v>
      </c>
      <c r="F1653" s="56" t="s">
        <v>255</v>
      </c>
      <c r="G1653" s="56">
        <v>126</v>
      </c>
      <c r="H1653" s="56" t="s">
        <v>852</v>
      </c>
      <c r="I1653" s="56">
        <v>125</v>
      </c>
      <c r="J1653" s="1">
        <v>43100</v>
      </c>
      <c r="K1653" s="56">
        <v>0</v>
      </c>
      <c r="L1653" s="56">
        <v>2000000</v>
      </c>
      <c r="M1653" s="56">
        <v>0</v>
      </c>
    </row>
    <row r="1654" spans="1:13" x14ac:dyDescent="0.3">
      <c r="A1654" s="56">
        <v>601936</v>
      </c>
      <c r="B1654" s="56" t="s">
        <v>1053</v>
      </c>
      <c r="C1654" s="56" t="s">
        <v>110</v>
      </c>
      <c r="D1654" s="56">
        <v>1</v>
      </c>
      <c r="E1654" s="56" t="s">
        <v>1058</v>
      </c>
      <c r="F1654" s="56" t="s">
        <v>255</v>
      </c>
      <c r="G1654" s="56">
        <v>127</v>
      </c>
      <c r="H1654" s="56" t="s">
        <v>854</v>
      </c>
      <c r="I1654" s="56">
        <v>125</v>
      </c>
      <c r="J1654" s="1">
        <v>43281</v>
      </c>
      <c r="K1654" s="56">
        <v>0</v>
      </c>
      <c r="L1654" s="56">
        <v>3200000</v>
      </c>
      <c r="M1654" s="56">
        <v>0</v>
      </c>
    </row>
    <row r="1655" spans="1:13" x14ac:dyDescent="0.3">
      <c r="A1655" s="56">
        <v>601936</v>
      </c>
      <c r="B1655" s="56" t="s">
        <v>1053</v>
      </c>
      <c r="C1655" s="56" t="s">
        <v>110</v>
      </c>
      <c r="D1655" s="56">
        <v>1</v>
      </c>
      <c r="E1655" s="56" t="s">
        <v>1058</v>
      </c>
      <c r="F1655" s="56" t="s">
        <v>255</v>
      </c>
      <c r="G1655" s="56">
        <v>128</v>
      </c>
      <c r="H1655" s="56" t="s">
        <v>853</v>
      </c>
      <c r="I1655" s="56">
        <v>125</v>
      </c>
      <c r="J1655" s="1">
        <v>43465</v>
      </c>
      <c r="K1655" s="56">
        <v>0</v>
      </c>
      <c r="L1655" s="56">
        <v>4200000</v>
      </c>
      <c r="M1655" s="56">
        <v>0</v>
      </c>
    </row>
    <row r="1656" spans="1:13" x14ac:dyDescent="0.3">
      <c r="A1656" s="56">
        <v>601936</v>
      </c>
      <c r="B1656" s="56" t="s">
        <v>1053</v>
      </c>
      <c r="C1656" s="56" t="s">
        <v>110</v>
      </c>
      <c r="D1656" s="56">
        <v>1</v>
      </c>
      <c r="E1656" s="56" t="s">
        <v>1058</v>
      </c>
      <c r="F1656" s="56" t="s">
        <v>255</v>
      </c>
      <c r="G1656" s="56">
        <v>129</v>
      </c>
      <c r="H1656" s="56" t="s">
        <v>855</v>
      </c>
      <c r="I1656" s="56">
        <v>125</v>
      </c>
      <c r="J1656" s="1">
        <v>43646</v>
      </c>
      <c r="K1656" s="56">
        <v>0</v>
      </c>
      <c r="L1656" s="56">
        <v>4000000</v>
      </c>
      <c r="M1656" s="56">
        <v>0</v>
      </c>
    </row>
    <row r="1657" spans="1:13" x14ac:dyDescent="0.3">
      <c r="A1657" s="56">
        <v>601936</v>
      </c>
      <c r="B1657" s="56" t="s">
        <v>1053</v>
      </c>
      <c r="C1657" s="56" t="s">
        <v>110</v>
      </c>
      <c r="D1657" s="56">
        <v>1</v>
      </c>
      <c r="E1657" s="56" t="s">
        <v>1058</v>
      </c>
      <c r="F1657" s="56" t="s">
        <v>255</v>
      </c>
      <c r="G1657" s="56">
        <v>130</v>
      </c>
      <c r="H1657" s="56" t="s">
        <v>925</v>
      </c>
      <c r="I1657" s="56">
        <v>125</v>
      </c>
      <c r="J1657" s="1">
        <v>43830</v>
      </c>
      <c r="K1657" s="56">
        <v>0</v>
      </c>
      <c r="L1657" s="56">
        <v>4000000</v>
      </c>
      <c r="M1657" s="56">
        <v>0</v>
      </c>
    </row>
    <row r="1658" spans="1:13" x14ac:dyDescent="0.3">
      <c r="A1658" s="56">
        <v>601936</v>
      </c>
      <c r="B1658" s="56" t="s">
        <v>1053</v>
      </c>
      <c r="C1658" s="56" t="s">
        <v>110</v>
      </c>
      <c r="D1658" s="56">
        <v>1</v>
      </c>
      <c r="E1658" s="56" t="s">
        <v>1060</v>
      </c>
      <c r="F1658" s="56" t="s">
        <v>836</v>
      </c>
      <c r="G1658" s="56">
        <v>124</v>
      </c>
      <c r="H1658" s="56" t="s">
        <v>130</v>
      </c>
      <c r="I1658" s="56">
        <v>125</v>
      </c>
      <c r="J1658" s="1">
        <v>42674</v>
      </c>
      <c r="K1658" s="56">
        <v>0</v>
      </c>
      <c r="L1658" s="56">
        <v>0</v>
      </c>
      <c r="M1658" s="56">
        <v>0</v>
      </c>
    </row>
    <row r="1659" spans="1:13" x14ac:dyDescent="0.3">
      <c r="A1659" s="56">
        <v>601936</v>
      </c>
      <c r="B1659" s="56" t="s">
        <v>1053</v>
      </c>
      <c r="C1659" s="56" t="s">
        <v>110</v>
      </c>
      <c r="D1659" s="56">
        <v>1</v>
      </c>
      <c r="E1659" s="56" t="s">
        <v>1060</v>
      </c>
      <c r="F1659" s="56" t="s">
        <v>836</v>
      </c>
      <c r="G1659" s="56">
        <v>125</v>
      </c>
      <c r="H1659" s="56" t="s">
        <v>131</v>
      </c>
      <c r="I1659" s="56">
        <v>125</v>
      </c>
      <c r="J1659" s="1">
        <v>42916</v>
      </c>
      <c r="K1659" s="56">
        <v>0</v>
      </c>
      <c r="L1659" s="56">
        <v>8</v>
      </c>
      <c r="M1659" s="56">
        <v>0</v>
      </c>
    </row>
    <row r="1660" spans="1:13" x14ac:dyDescent="0.3">
      <c r="A1660" s="56">
        <v>601936</v>
      </c>
      <c r="B1660" s="56" t="s">
        <v>1053</v>
      </c>
      <c r="C1660" s="56" t="s">
        <v>110</v>
      </c>
      <c r="D1660" s="56">
        <v>1</v>
      </c>
      <c r="E1660" s="56" t="s">
        <v>1060</v>
      </c>
      <c r="F1660" s="56" t="s">
        <v>836</v>
      </c>
      <c r="G1660" s="56">
        <v>126</v>
      </c>
      <c r="H1660" s="56" t="s">
        <v>852</v>
      </c>
      <c r="I1660" s="56">
        <v>125</v>
      </c>
      <c r="J1660" s="1">
        <v>43100</v>
      </c>
      <c r="K1660" s="56">
        <v>0</v>
      </c>
      <c r="L1660" s="56">
        <v>6</v>
      </c>
      <c r="M1660" s="56">
        <v>0</v>
      </c>
    </row>
    <row r="1661" spans="1:13" x14ac:dyDescent="0.3">
      <c r="A1661" s="56">
        <v>601936</v>
      </c>
      <c r="B1661" s="56" t="s">
        <v>1053</v>
      </c>
      <c r="C1661" s="56" t="s">
        <v>188</v>
      </c>
      <c r="D1661" s="56">
        <v>1</v>
      </c>
      <c r="E1661" s="56" t="s">
        <v>1060</v>
      </c>
      <c r="F1661" s="56" t="s">
        <v>238</v>
      </c>
      <c r="G1661" s="56">
        <v>125</v>
      </c>
      <c r="H1661" s="56" t="s">
        <v>131</v>
      </c>
      <c r="I1661" s="56">
        <v>125</v>
      </c>
      <c r="J1661" s="1">
        <v>42916</v>
      </c>
      <c r="K1661" s="56">
        <v>0</v>
      </c>
      <c r="L1661" s="56">
        <v>4</v>
      </c>
      <c r="M1661" s="56">
        <v>0</v>
      </c>
    </row>
    <row r="1662" spans="1:13" x14ac:dyDescent="0.3">
      <c r="A1662" s="56">
        <v>601936</v>
      </c>
      <c r="B1662" s="56" t="s">
        <v>1053</v>
      </c>
      <c r="C1662" s="56" t="s">
        <v>188</v>
      </c>
      <c r="D1662" s="56">
        <v>1</v>
      </c>
      <c r="E1662" s="56" t="s">
        <v>1060</v>
      </c>
      <c r="F1662" s="56" t="s">
        <v>930</v>
      </c>
      <c r="G1662" s="56">
        <v>124</v>
      </c>
      <c r="H1662" s="56" t="s">
        <v>130</v>
      </c>
      <c r="I1662" s="56">
        <v>125</v>
      </c>
      <c r="J1662" s="1">
        <v>42735</v>
      </c>
      <c r="K1662" s="56">
        <v>0</v>
      </c>
      <c r="L1662" s="56">
        <v>0</v>
      </c>
      <c r="M1662" s="56">
        <v>0</v>
      </c>
    </row>
    <row r="1663" spans="1:13" x14ac:dyDescent="0.3">
      <c r="A1663" s="56">
        <v>601936</v>
      </c>
      <c r="B1663" s="56" t="s">
        <v>1053</v>
      </c>
      <c r="C1663" s="56" t="s">
        <v>188</v>
      </c>
      <c r="D1663" s="56">
        <v>1</v>
      </c>
      <c r="E1663" s="56" t="s">
        <v>1060</v>
      </c>
      <c r="F1663" s="56" t="s">
        <v>930</v>
      </c>
      <c r="G1663" s="56">
        <v>125</v>
      </c>
      <c r="H1663" s="56" t="s">
        <v>131</v>
      </c>
      <c r="I1663" s="56">
        <v>125</v>
      </c>
      <c r="J1663" s="1">
        <v>42916</v>
      </c>
      <c r="K1663" s="56">
        <v>0</v>
      </c>
      <c r="L1663" s="56">
        <v>14</v>
      </c>
      <c r="M1663" s="56">
        <v>0</v>
      </c>
    </row>
    <row r="1664" spans="1:13" x14ac:dyDescent="0.3">
      <c r="A1664" s="56">
        <v>601987</v>
      </c>
      <c r="B1664" s="56" t="s">
        <v>1025</v>
      </c>
      <c r="C1664" s="56" t="s">
        <v>105</v>
      </c>
      <c r="D1664" s="56">
        <v>1</v>
      </c>
      <c r="E1664" s="56" t="s">
        <v>194</v>
      </c>
      <c r="F1664" s="56" t="s">
        <v>691</v>
      </c>
      <c r="G1664" s="56">
        <v>124</v>
      </c>
      <c r="H1664" s="56" t="s">
        <v>130</v>
      </c>
      <c r="I1664" s="56">
        <v>125</v>
      </c>
      <c r="J1664" s="1">
        <v>42735</v>
      </c>
      <c r="K1664" s="56">
        <v>0</v>
      </c>
      <c r="L1664" s="56">
        <v>0</v>
      </c>
      <c r="M1664" s="56">
        <v>0</v>
      </c>
    </row>
    <row r="1665" spans="1:13" x14ac:dyDescent="0.3">
      <c r="A1665" s="56">
        <v>601987</v>
      </c>
      <c r="B1665" s="56" t="s">
        <v>1025</v>
      </c>
      <c r="C1665" s="56" t="s">
        <v>105</v>
      </c>
      <c r="D1665" s="56">
        <v>1</v>
      </c>
      <c r="E1665" s="56" t="s">
        <v>194</v>
      </c>
      <c r="F1665" s="56" t="s">
        <v>691</v>
      </c>
      <c r="G1665" s="56">
        <v>125</v>
      </c>
      <c r="H1665" s="56" t="s">
        <v>131</v>
      </c>
      <c r="I1665" s="56">
        <v>125</v>
      </c>
      <c r="J1665" s="1">
        <v>42916</v>
      </c>
      <c r="K1665" s="56">
        <v>0</v>
      </c>
      <c r="L1665" s="56">
        <v>12417000</v>
      </c>
      <c r="M1665" s="56">
        <v>0</v>
      </c>
    </row>
    <row r="1666" spans="1:13" x14ac:dyDescent="0.3">
      <c r="A1666" s="56">
        <v>601987</v>
      </c>
      <c r="B1666" s="56" t="s">
        <v>1025</v>
      </c>
      <c r="C1666" s="56" t="s">
        <v>105</v>
      </c>
      <c r="D1666" s="56">
        <v>1</v>
      </c>
      <c r="E1666" s="56" t="s">
        <v>194</v>
      </c>
      <c r="F1666" s="56" t="s">
        <v>691</v>
      </c>
      <c r="G1666" s="56">
        <v>126</v>
      </c>
      <c r="H1666" s="56" t="s">
        <v>852</v>
      </c>
      <c r="I1666" s="56">
        <v>125</v>
      </c>
      <c r="J1666" s="1">
        <v>43100</v>
      </c>
      <c r="K1666" s="56">
        <v>0</v>
      </c>
      <c r="L1666" s="56">
        <v>9622800</v>
      </c>
      <c r="M1666" s="56">
        <v>0</v>
      </c>
    </row>
    <row r="1667" spans="1:13" x14ac:dyDescent="0.3">
      <c r="A1667" s="56">
        <v>601987</v>
      </c>
      <c r="B1667" s="56" t="s">
        <v>1025</v>
      </c>
      <c r="C1667" s="56" t="s">
        <v>105</v>
      </c>
      <c r="D1667" s="56">
        <v>1</v>
      </c>
      <c r="E1667" s="56" t="s">
        <v>194</v>
      </c>
      <c r="F1667" s="56" t="s">
        <v>691</v>
      </c>
      <c r="G1667" s="56">
        <v>127</v>
      </c>
      <c r="H1667" s="56" t="s">
        <v>854</v>
      </c>
      <c r="I1667" s="56">
        <v>125</v>
      </c>
      <c r="J1667" s="1">
        <v>43281</v>
      </c>
      <c r="K1667" s="56">
        <v>0</v>
      </c>
      <c r="L1667" s="56">
        <v>21600000</v>
      </c>
      <c r="M1667" s="56">
        <v>0</v>
      </c>
    </row>
    <row r="1668" spans="1:13" x14ac:dyDescent="0.3">
      <c r="A1668" s="56">
        <v>601987</v>
      </c>
      <c r="B1668" s="56" t="s">
        <v>1025</v>
      </c>
      <c r="C1668" s="56" t="s">
        <v>105</v>
      </c>
      <c r="D1668" s="56">
        <v>1</v>
      </c>
      <c r="E1668" s="56" t="s">
        <v>194</v>
      </c>
      <c r="F1668" s="56" t="s">
        <v>760</v>
      </c>
      <c r="G1668" s="56">
        <v>124</v>
      </c>
      <c r="H1668" s="56" t="s">
        <v>130</v>
      </c>
      <c r="I1668" s="56">
        <v>125</v>
      </c>
      <c r="J1668" s="1">
        <v>42735</v>
      </c>
      <c r="K1668" s="56">
        <v>0</v>
      </c>
      <c r="L1668" s="56">
        <v>0</v>
      </c>
      <c r="M1668" s="56">
        <v>0</v>
      </c>
    </row>
    <row r="1669" spans="1:13" x14ac:dyDescent="0.3">
      <c r="A1669" s="56">
        <v>601987</v>
      </c>
      <c r="B1669" s="56" t="s">
        <v>1025</v>
      </c>
      <c r="C1669" s="56" t="s">
        <v>105</v>
      </c>
      <c r="D1669" s="56">
        <v>1</v>
      </c>
      <c r="E1669" s="56" t="s">
        <v>194</v>
      </c>
      <c r="F1669" s="56" t="s">
        <v>760</v>
      </c>
      <c r="G1669" s="56">
        <v>125</v>
      </c>
      <c r="H1669" s="56" t="s">
        <v>131</v>
      </c>
      <c r="I1669" s="56">
        <v>125</v>
      </c>
      <c r="J1669" s="1">
        <v>42916</v>
      </c>
      <c r="K1669" s="56">
        <v>0</v>
      </c>
      <c r="L1669" s="56">
        <v>6208500</v>
      </c>
      <c r="M1669" s="56">
        <v>0</v>
      </c>
    </row>
    <row r="1670" spans="1:13" x14ac:dyDescent="0.3">
      <c r="A1670" s="56">
        <v>601987</v>
      </c>
      <c r="B1670" s="56" t="s">
        <v>1025</v>
      </c>
      <c r="C1670" s="56" t="s">
        <v>105</v>
      </c>
      <c r="D1670" s="56">
        <v>1</v>
      </c>
      <c r="E1670" s="56" t="s">
        <v>194</v>
      </c>
      <c r="F1670" s="56" t="s">
        <v>760</v>
      </c>
      <c r="G1670" s="56">
        <v>126</v>
      </c>
      <c r="H1670" s="56" t="s">
        <v>852</v>
      </c>
      <c r="I1670" s="56">
        <v>125</v>
      </c>
      <c r="J1670" s="1">
        <v>43100</v>
      </c>
      <c r="K1670" s="56">
        <v>0</v>
      </c>
      <c r="L1670" s="56">
        <v>4811400</v>
      </c>
      <c r="M1670" s="56">
        <v>0</v>
      </c>
    </row>
    <row r="1671" spans="1:13" x14ac:dyDescent="0.3">
      <c r="A1671" s="56">
        <v>601987</v>
      </c>
      <c r="B1671" s="56" t="s">
        <v>1025</v>
      </c>
      <c r="C1671" s="56" t="s">
        <v>105</v>
      </c>
      <c r="D1671" s="56">
        <v>1</v>
      </c>
      <c r="E1671" s="56" t="s">
        <v>194</v>
      </c>
      <c r="F1671" s="56" t="s">
        <v>760</v>
      </c>
      <c r="G1671" s="56">
        <v>127</v>
      </c>
      <c r="H1671" s="56" t="s">
        <v>854</v>
      </c>
      <c r="I1671" s="56">
        <v>125</v>
      </c>
      <c r="J1671" s="1">
        <v>43281</v>
      </c>
      <c r="K1671" s="56">
        <v>0</v>
      </c>
      <c r="L1671" s="56">
        <v>59290050</v>
      </c>
      <c r="M1671" s="56">
        <v>0</v>
      </c>
    </row>
    <row r="1672" spans="1:13" x14ac:dyDescent="0.3">
      <c r="A1672" s="56">
        <v>601987</v>
      </c>
      <c r="B1672" s="56" t="s">
        <v>1025</v>
      </c>
      <c r="C1672" s="56" t="s">
        <v>110</v>
      </c>
      <c r="D1672" s="56">
        <v>0</v>
      </c>
      <c r="E1672" s="56" t="s">
        <v>241</v>
      </c>
      <c r="F1672" s="56" t="s">
        <v>1028</v>
      </c>
      <c r="G1672" s="56">
        <v>125</v>
      </c>
      <c r="H1672" s="56" t="s">
        <v>131</v>
      </c>
      <c r="I1672" s="56">
        <v>125</v>
      </c>
      <c r="J1672" s="1">
        <v>42916</v>
      </c>
      <c r="K1672" s="56">
        <v>0</v>
      </c>
      <c r="L1672" s="56">
        <v>33472</v>
      </c>
      <c r="M1672" s="56">
        <v>0</v>
      </c>
    </row>
    <row r="1673" spans="1:13" x14ac:dyDescent="0.3">
      <c r="A1673" s="56">
        <v>601987</v>
      </c>
      <c r="B1673" s="56" t="s">
        <v>1025</v>
      </c>
      <c r="C1673" s="56" t="s">
        <v>110</v>
      </c>
      <c r="D1673" s="56">
        <v>0</v>
      </c>
      <c r="E1673" s="56" t="s">
        <v>241</v>
      </c>
      <c r="F1673" s="56" t="s">
        <v>1028</v>
      </c>
      <c r="G1673" s="56">
        <v>126</v>
      </c>
      <c r="H1673" s="56" t="s">
        <v>852</v>
      </c>
      <c r="I1673" s="56">
        <v>125</v>
      </c>
      <c r="J1673" s="1">
        <v>43100</v>
      </c>
      <c r="K1673" s="56">
        <v>0</v>
      </c>
      <c r="L1673" s="56">
        <v>26208</v>
      </c>
      <c r="M1673" s="56">
        <v>0</v>
      </c>
    </row>
    <row r="1674" spans="1:13" x14ac:dyDescent="0.3">
      <c r="A1674" s="56">
        <v>601987</v>
      </c>
      <c r="B1674" s="56" t="s">
        <v>1025</v>
      </c>
      <c r="C1674" s="56" t="s">
        <v>110</v>
      </c>
      <c r="D1674" s="56">
        <v>0</v>
      </c>
      <c r="E1674" s="56" t="s">
        <v>241</v>
      </c>
      <c r="F1674" s="56" t="s">
        <v>1028</v>
      </c>
      <c r="G1674" s="56">
        <v>127</v>
      </c>
      <c r="H1674" s="56" t="s">
        <v>854</v>
      </c>
      <c r="I1674" s="56">
        <v>125</v>
      </c>
      <c r="J1674" s="1">
        <v>43281</v>
      </c>
      <c r="K1674" s="56">
        <v>0</v>
      </c>
      <c r="L1674" s="56">
        <v>28800</v>
      </c>
      <c r="M1674" s="56">
        <v>0</v>
      </c>
    </row>
    <row r="1675" spans="1:13" x14ac:dyDescent="0.3">
      <c r="A1675" s="56">
        <v>601987</v>
      </c>
      <c r="B1675" s="56" t="s">
        <v>1025</v>
      </c>
      <c r="C1675" s="56" t="s">
        <v>110</v>
      </c>
      <c r="D1675" s="56">
        <v>0</v>
      </c>
      <c r="E1675" s="56" t="s">
        <v>241</v>
      </c>
      <c r="F1675" s="56" t="s">
        <v>1031</v>
      </c>
      <c r="G1675" s="56">
        <v>124</v>
      </c>
      <c r="H1675" s="56" t="s">
        <v>130</v>
      </c>
      <c r="I1675" s="56">
        <v>125</v>
      </c>
      <c r="J1675" s="1">
        <v>42735</v>
      </c>
      <c r="K1675" s="56">
        <v>0</v>
      </c>
      <c r="L1675" s="56">
        <v>0</v>
      </c>
      <c r="M1675" s="56">
        <v>2400000</v>
      </c>
    </row>
    <row r="1676" spans="1:13" x14ac:dyDescent="0.3">
      <c r="A1676" s="56">
        <v>601987</v>
      </c>
      <c r="B1676" s="56" t="s">
        <v>1025</v>
      </c>
      <c r="C1676" s="56" t="s">
        <v>110</v>
      </c>
      <c r="D1676" s="56">
        <v>0</v>
      </c>
      <c r="E1676" s="56" t="s">
        <v>241</v>
      </c>
      <c r="F1676" s="56" t="s">
        <v>1031</v>
      </c>
      <c r="G1676" s="56">
        <v>125</v>
      </c>
      <c r="H1676" s="56" t="s">
        <v>131</v>
      </c>
      <c r="I1676" s="56">
        <v>125</v>
      </c>
      <c r="J1676" s="1">
        <v>42916</v>
      </c>
      <c r="K1676" s="56">
        <v>0</v>
      </c>
      <c r="L1676" s="56">
        <v>370312</v>
      </c>
      <c r="M1676" s="56">
        <v>0</v>
      </c>
    </row>
    <row r="1677" spans="1:13" x14ac:dyDescent="0.3">
      <c r="A1677" s="56">
        <v>601987</v>
      </c>
      <c r="B1677" s="56" t="s">
        <v>1025</v>
      </c>
      <c r="C1677" s="56" t="s">
        <v>110</v>
      </c>
      <c r="D1677" s="56">
        <v>0</v>
      </c>
      <c r="E1677" s="56" t="s">
        <v>241</v>
      </c>
      <c r="F1677" s="56" t="s">
        <v>1031</v>
      </c>
      <c r="G1677" s="56">
        <v>126</v>
      </c>
      <c r="H1677" s="56" t="s">
        <v>852</v>
      </c>
      <c r="I1677" s="56">
        <v>125</v>
      </c>
      <c r="J1677" s="1">
        <v>43100</v>
      </c>
      <c r="K1677" s="56">
        <v>0</v>
      </c>
      <c r="L1677" s="56">
        <v>629688</v>
      </c>
      <c r="M1677" s="56">
        <v>0</v>
      </c>
    </row>
    <row r="1678" spans="1:13" x14ac:dyDescent="0.3">
      <c r="A1678" s="56">
        <v>601987</v>
      </c>
      <c r="B1678" s="56" t="s">
        <v>1025</v>
      </c>
      <c r="C1678" s="56" t="s">
        <v>110</v>
      </c>
      <c r="D1678" s="56">
        <v>0</v>
      </c>
      <c r="E1678" s="56" t="s">
        <v>241</v>
      </c>
      <c r="F1678" s="56" t="s">
        <v>1031</v>
      </c>
      <c r="G1678" s="56">
        <v>127</v>
      </c>
      <c r="H1678" s="56" t="s">
        <v>854</v>
      </c>
      <c r="I1678" s="56">
        <v>125</v>
      </c>
      <c r="J1678" s="1">
        <v>43281</v>
      </c>
      <c r="K1678" s="56">
        <v>0</v>
      </c>
      <c r="L1678" s="56">
        <v>962812</v>
      </c>
      <c r="M1678" s="56">
        <v>0</v>
      </c>
    </row>
    <row r="1679" spans="1:13" x14ac:dyDescent="0.3">
      <c r="A1679" s="56">
        <v>601987</v>
      </c>
      <c r="B1679" s="56" t="s">
        <v>1025</v>
      </c>
      <c r="C1679" s="56" t="s">
        <v>110</v>
      </c>
      <c r="D1679" s="56">
        <v>0</v>
      </c>
      <c r="E1679" s="56" t="s">
        <v>241</v>
      </c>
      <c r="F1679" s="56" t="s">
        <v>1034</v>
      </c>
      <c r="G1679" s="56">
        <v>124</v>
      </c>
      <c r="H1679" s="56" t="s">
        <v>130</v>
      </c>
      <c r="I1679" s="56">
        <v>125</v>
      </c>
      <c r="J1679" s="1">
        <v>42735</v>
      </c>
      <c r="K1679" s="56">
        <v>0</v>
      </c>
      <c r="L1679" s="56">
        <v>0</v>
      </c>
      <c r="M1679" s="56">
        <v>0</v>
      </c>
    </row>
    <row r="1680" spans="1:13" x14ac:dyDescent="0.3">
      <c r="A1680" s="56">
        <v>601987</v>
      </c>
      <c r="B1680" s="56" t="s">
        <v>1025</v>
      </c>
      <c r="C1680" s="56" t="s">
        <v>110</v>
      </c>
      <c r="D1680" s="56">
        <v>0</v>
      </c>
      <c r="E1680" s="56" t="s">
        <v>241</v>
      </c>
      <c r="F1680" s="56" t="s">
        <v>1034</v>
      </c>
      <c r="G1680" s="56">
        <v>125</v>
      </c>
      <c r="H1680" s="56" t="s">
        <v>131</v>
      </c>
      <c r="I1680" s="56">
        <v>125</v>
      </c>
      <c r="J1680" s="1">
        <v>42916</v>
      </c>
      <c r="K1680" s="56">
        <v>0</v>
      </c>
      <c r="L1680" s="56">
        <v>83110</v>
      </c>
      <c r="M1680" s="56">
        <v>0</v>
      </c>
    </row>
    <row r="1681" spans="1:13" x14ac:dyDescent="0.3">
      <c r="A1681" s="56">
        <v>601987</v>
      </c>
      <c r="B1681" s="56" t="s">
        <v>1025</v>
      </c>
      <c r="C1681" s="56" t="s">
        <v>110</v>
      </c>
      <c r="D1681" s="56">
        <v>0</v>
      </c>
      <c r="E1681" s="56" t="s">
        <v>241</v>
      </c>
      <c r="F1681" s="56" t="s">
        <v>1034</v>
      </c>
      <c r="G1681" s="56">
        <v>126</v>
      </c>
      <c r="H1681" s="56" t="s">
        <v>852</v>
      </c>
      <c r="I1681" s="56">
        <v>125</v>
      </c>
      <c r="J1681" s="1">
        <v>43100</v>
      </c>
      <c r="K1681" s="56">
        <v>0</v>
      </c>
      <c r="L1681" s="56">
        <v>86890</v>
      </c>
      <c r="M1681" s="56">
        <v>0</v>
      </c>
    </row>
    <row r="1682" spans="1:13" x14ac:dyDescent="0.3">
      <c r="A1682" s="56">
        <v>601987</v>
      </c>
      <c r="B1682" s="56" t="s">
        <v>1025</v>
      </c>
      <c r="C1682" s="56" t="s">
        <v>110</v>
      </c>
      <c r="D1682" s="56">
        <v>0</v>
      </c>
      <c r="E1682" s="56" t="s">
        <v>241</v>
      </c>
      <c r="F1682" s="56" t="s">
        <v>1034</v>
      </c>
      <c r="G1682" s="56">
        <v>127</v>
      </c>
      <c r="H1682" s="56" t="s">
        <v>854</v>
      </c>
      <c r="I1682" s="56">
        <v>125</v>
      </c>
      <c r="J1682" s="1">
        <v>43281</v>
      </c>
      <c r="K1682" s="56">
        <v>0</v>
      </c>
      <c r="L1682" s="56">
        <v>222654</v>
      </c>
      <c r="M1682" s="56">
        <v>0</v>
      </c>
    </row>
    <row r="1683" spans="1:13" x14ac:dyDescent="0.3">
      <c r="A1683" s="56">
        <v>601987</v>
      </c>
      <c r="B1683" s="56" t="s">
        <v>1025</v>
      </c>
      <c r="C1683" s="56" t="s">
        <v>110</v>
      </c>
      <c r="D1683" s="56">
        <v>0</v>
      </c>
      <c r="E1683" s="56" t="s">
        <v>241</v>
      </c>
      <c r="F1683" s="56" t="s">
        <v>1030</v>
      </c>
      <c r="G1683" s="56">
        <v>124</v>
      </c>
      <c r="H1683" s="56" t="s">
        <v>130</v>
      </c>
      <c r="I1683" s="56">
        <v>125</v>
      </c>
      <c r="J1683" s="1">
        <v>42735</v>
      </c>
      <c r="K1683" s="56">
        <v>0</v>
      </c>
      <c r="L1683" s="56">
        <v>0</v>
      </c>
      <c r="M1683" s="56">
        <v>0</v>
      </c>
    </row>
    <row r="1684" spans="1:13" x14ac:dyDescent="0.3">
      <c r="A1684" s="56">
        <v>601987</v>
      </c>
      <c r="B1684" s="56" t="s">
        <v>1025</v>
      </c>
      <c r="C1684" s="56" t="s">
        <v>110</v>
      </c>
      <c r="D1684" s="56">
        <v>0</v>
      </c>
      <c r="E1684" s="56" t="s">
        <v>241</v>
      </c>
      <c r="F1684" s="56" t="s">
        <v>1030</v>
      </c>
      <c r="G1684" s="56">
        <v>125</v>
      </c>
      <c r="H1684" s="56" t="s">
        <v>131</v>
      </c>
      <c r="I1684" s="56">
        <v>125</v>
      </c>
      <c r="J1684" s="1">
        <v>42916</v>
      </c>
      <c r="K1684" s="56">
        <v>0</v>
      </c>
      <c r="L1684" s="56">
        <v>99732</v>
      </c>
      <c r="M1684" s="56">
        <v>0</v>
      </c>
    </row>
    <row r="1685" spans="1:13" x14ac:dyDescent="0.3">
      <c r="A1685" s="56">
        <v>601987</v>
      </c>
      <c r="B1685" s="56" t="s">
        <v>1025</v>
      </c>
      <c r="C1685" s="56" t="s">
        <v>110</v>
      </c>
      <c r="D1685" s="56">
        <v>0</v>
      </c>
      <c r="E1685" s="56" t="s">
        <v>241</v>
      </c>
      <c r="F1685" s="56" t="s">
        <v>1030</v>
      </c>
      <c r="G1685" s="56">
        <v>126</v>
      </c>
      <c r="H1685" s="56" t="s">
        <v>852</v>
      </c>
      <c r="I1685" s="56">
        <v>125</v>
      </c>
      <c r="J1685" s="1">
        <v>43100</v>
      </c>
      <c r="K1685" s="56">
        <v>0</v>
      </c>
      <c r="L1685" s="56">
        <v>104268</v>
      </c>
      <c r="M1685" s="56">
        <v>0</v>
      </c>
    </row>
    <row r="1686" spans="1:13" x14ac:dyDescent="0.3">
      <c r="A1686" s="56">
        <v>601987</v>
      </c>
      <c r="B1686" s="56" t="s">
        <v>1025</v>
      </c>
      <c r="C1686" s="56" t="s">
        <v>110</v>
      </c>
      <c r="D1686" s="56">
        <v>0</v>
      </c>
      <c r="E1686" s="56" t="s">
        <v>241</v>
      </c>
      <c r="F1686" s="56" t="s">
        <v>1030</v>
      </c>
      <c r="G1686" s="56">
        <v>127</v>
      </c>
      <c r="H1686" s="56" t="s">
        <v>854</v>
      </c>
      <c r="I1686" s="56">
        <v>125</v>
      </c>
      <c r="J1686" s="1">
        <v>43281</v>
      </c>
      <c r="K1686" s="56">
        <v>0</v>
      </c>
      <c r="L1686" s="56">
        <v>267184</v>
      </c>
      <c r="M1686" s="56">
        <v>0</v>
      </c>
    </row>
    <row r="1687" spans="1:13" x14ac:dyDescent="0.3">
      <c r="A1687" s="56">
        <v>601987</v>
      </c>
      <c r="B1687" s="56" t="s">
        <v>1025</v>
      </c>
      <c r="C1687" s="56" t="s">
        <v>110</v>
      </c>
      <c r="D1687" s="56">
        <v>0</v>
      </c>
      <c r="E1687" s="56" t="s">
        <v>241</v>
      </c>
      <c r="F1687" s="56" t="s">
        <v>1035</v>
      </c>
      <c r="G1687" s="56">
        <v>124</v>
      </c>
      <c r="H1687" s="56" t="s">
        <v>130</v>
      </c>
      <c r="I1687" s="56">
        <v>125</v>
      </c>
      <c r="J1687" s="1">
        <v>42735</v>
      </c>
      <c r="K1687" s="56">
        <v>0</v>
      </c>
      <c r="L1687" s="56">
        <v>0</v>
      </c>
      <c r="M1687" s="56">
        <v>90</v>
      </c>
    </row>
    <row r="1688" spans="1:13" x14ac:dyDescent="0.3">
      <c r="A1688" s="56">
        <v>601987</v>
      </c>
      <c r="B1688" s="56" t="s">
        <v>1025</v>
      </c>
      <c r="C1688" s="56" t="s">
        <v>110</v>
      </c>
      <c r="D1688" s="56">
        <v>0</v>
      </c>
      <c r="E1688" s="56" t="s">
        <v>241</v>
      </c>
      <c r="F1688" s="56" t="s">
        <v>1035</v>
      </c>
      <c r="G1688" s="56">
        <v>125</v>
      </c>
      <c r="H1688" s="56" t="s">
        <v>131</v>
      </c>
      <c r="I1688" s="56">
        <v>125</v>
      </c>
      <c r="J1688" s="1">
        <v>42916</v>
      </c>
      <c r="K1688" s="56">
        <v>0</v>
      </c>
      <c r="L1688" s="56">
        <v>41750</v>
      </c>
      <c r="M1688" s="56">
        <v>0</v>
      </c>
    </row>
    <row r="1689" spans="1:13" x14ac:dyDescent="0.3">
      <c r="A1689" s="56">
        <v>601987</v>
      </c>
      <c r="B1689" s="56" t="s">
        <v>1025</v>
      </c>
      <c r="C1689" s="56" t="s">
        <v>110</v>
      </c>
      <c r="D1689" s="56">
        <v>0</v>
      </c>
      <c r="E1689" s="56" t="s">
        <v>241</v>
      </c>
      <c r="F1689" s="56" t="s">
        <v>1035</v>
      </c>
      <c r="G1689" s="56">
        <v>126</v>
      </c>
      <c r="H1689" s="56" t="s">
        <v>852</v>
      </c>
      <c r="I1689" s="56">
        <v>125</v>
      </c>
      <c r="J1689" s="1">
        <v>43100</v>
      </c>
      <c r="K1689" s="56">
        <v>0</v>
      </c>
      <c r="L1689" s="56">
        <v>32760</v>
      </c>
      <c r="M1689" s="56">
        <v>0</v>
      </c>
    </row>
    <row r="1690" spans="1:13" x14ac:dyDescent="0.3">
      <c r="A1690" s="56">
        <v>601987</v>
      </c>
      <c r="B1690" s="56" t="s">
        <v>1025</v>
      </c>
      <c r="C1690" s="56" t="s">
        <v>110</v>
      </c>
      <c r="D1690" s="56">
        <v>0</v>
      </c>
      <c r="E1690" s="56" t="s">
        <v>241</v>
      </c>
      <c r="F1690" s="56" t="s">
        <v>1035</v>
      </c>
      <c r="G1690" s="56">
        <v>127</v>
      </c>
      <c r="H1690" s="56" t="s">
        <v>854</v>
      </c>
      <c r="I1690" s="56">
        <v>125</v>
      </c>
      <c r="J1690" s="1">
        <v>43281</v>
      </c>
      <c r="K1690" s="56">
        <v>0</v>
      </c>
      <c r="L1690" s="56">
        <v>36000</v>
      </c>
      <c r="M1690" s="56">
        <v>0</v>
      </c>
    </row>
    <row r="1691" spans="1:13" x14ac:dyDescent="0.3">
      <c r="A1691" s="56">
        <v>601987</v>
      </c>
      <c r="B1691" s="56" t="s">
        <v>1025</v>
      </c>
      <c r="C1691" s="56" t="s">
        <v>188</v>
      </c>
      <c r="D1691" s="56">
        <v>1</v>
      </c>
      <c r="E1691" s="56" t="s">
        <v>241</v>
      </c>
      <c r="F1691" s="56" t="s">
        <v>447</v>
      </c>
      <c r="G1691" s="56">
        <v>125</v>
      </c>
      <c r="H1691" s="56" t="s">
        <v>131</v>
      </c>
      <c r="I1691" s="56">
        <v>125</v>
      </c>
      <c r="J1691" s="1">
        <v>42916</v>
      </c>
      <c r="K1691" s="56">
        <v>0</v>
      </c>
      <c r="L1691" s="56">
        <v>6</v>
      </c>
      <c r="M1691" s="56">
        <v>0</v>
      </c>
    </row>
    <row r="1692" spans="1:13" x14ac:dyDescent="0.3">
      <c r="A1692" s="56">
        <v>601987</v>
      </c>
      <c r="B1692" s="56" t="s">
        <v>1025</v>
      </c>
      <c r="C1692" s="56" t="s">
        <v>188</v>
      </c>
      <c r="D1692" s="56">
        <v>1</v>
      </c>
      <c r="E1692" s="56" t="s">
        <v>241</v>
      </c>
      <c r="F1692" s="56" t="s">
        <v>447</v>
      </c>
      <c r="G1692" s="56">
        <v>126</v>
      </c>
      <c r="H1692" s="56" t="s">
        <v>852</v>
      </c>
      <c r="I1692" s="56">
        <v>125</v>
      </c>
      <c r="J1692" s="1">
        <v>43100</v>
      </c>
      <c r="K1692" s="56">
        <v>0</v>
      </c>
      <c r="L1692" s="56">
        <v>0</v>
      </c>
      <c r="M1692" s="56">
        <v>0</v>
      </c>
    </row>
    <row r="1693" spans="1:13" x14ac:dyDescent="0.3">
      <c r="A1693" s="56">
        <v>601987</v>
      </c>
      <c r="B1693" s="56" t="s">
        <v>1025</v>
      </c>
      <c r="C1693" s="56" t="s">
        <v>188</v>
      </c>
      <c r="D1693" s="56">
        <v>1</v>
      </c>
      <c r="E1693" s="56" t="s">
        <v>241</v>
      </c>
      <c r="F1693" s="56" t="s">
        <v>447</v>
      </c>
      <c r="G1693" s="56">
        <v>127</v>
      </c>
      <c r="H1693" s="56" t="s">
        <v>854</v>
      </c>
      <c r="I1693" s="56">
        <v>125</v>
      </c>
      <c r="J1693" s="1">
        <v>43281</v>
      </c>
      <c r="K1693" s="56">
        <v>0</v>
      </c>
      <c r="L1693" s="56">
        <v>0</v>
      </c>
      <c r="M1693" s="56">
        <v>0</v>
      </c>
    </row>
    <row r="1694" spans="1:13" x14ac:dyDescent="0.3">
      <c r="A1694" s="56">
        <v>601987</v>
      </c>
      <c r="B1694" s="56" t="s">
        <v>1025</v>
      </c>
      <c r="C1694" s="56" t="s">
        <v>110</v>
      </c>
      <c r="D1694" s="56">
        <v>1</v>
      </c>
      <c r="E1694" s="56" t="s">
        <v>241</v>
      </c>
      <c r="F1694" s="56" t="s">
        <v>253</v>
      </c>
      <c r="G1694" s="56">
        <v>124</v>
      </c>
      <c r="H1694" s="56" t="s">
        <v>130</v>
      </c>
      <c r="I1694" s="56">
        <v>125</v>
      </c>
      <c r="J1694" s="1">
        <v>42735</v>
      </c>
      <c r="K1694" s="56">
        <v>0</v>
      </c>
      <c r="L1694" s="56">
        <v>0</v>
      </c>
      <c r="M1694" s="56">
        <v>0</v>
      </c>
    </row>
    <row r="1695" spans="1:13" x14ac:dyDescent="0.3">
      <c r="A1695" s="56">
        <v>601987</v>
      </c>
      <c r="B1695" s="56" t="s">
        <v>1025</v>
      </c>
      <c r="C1695" s="56" t="s">
        <v>110</v>
      </c>
      <c r="D1695" s="56">
        <v>1</v>
      </c>
      <c r="E1695" s="56" t="s">
        <v>241</v>
      </c>
      <c r="F1695" s="56" t="s">
        <v>253</v>
      </c>
      <c r="G1695" s="56">
        <v>125</v>
      </c>
      <c r="H1695" s="56" t="s">
        <v>131</v>
      </c>
      <c r="I1695" s="56">
        <v>125</v>
      </c>
      <c r="J1695" s="1">
        <v>42916</v>
      </c>
      <c r="K1695" s="56">
        <v>0</v>
      </c>
      <c r="L1695" s="56">
        <v>6</v>
      </c>
      <c r="M1695" s="56">
        <v>0</v>
      </c>
    </row>
    <row r="1696" spans="1:13" x14ac:dyDescent="0.3">
      <c r="A1696" s="56">
        <v>601987</v>
      </c>
      <c r="B1696" s="56" t="s">
        <v>1025</v>
      </c>
      <c r="C1696" s="56" t="s">
        <v>110</v>
      </c>
      <c r="D1696" s="56">
        <v>1</v>
      </c>
      <c r="E1696" s="56" t="s">
        <v>241</v>
      </c>
      <c r="F1696" s="56" t="s">
        <v>253</v>
      </c>
      <c r="G1696" s="56">
        <v>126</v>
      </c>
      <c r="H1696" s="56" t="s">
        <v>852</v>
      </c>
      <c r="I1696" s="56">
        <v>125</v>
      </c>
      <c r="J1696" s="1">
        <v>43100</v>
      </c>
      <c r="K1696" s="56">
        <v>0</v>
      </c>
      <c r="L1696" s="56">
        <v>0</v>
      </c>
      <c r="M1696" s="56">
        <v>0</v>
      </c>
    </row>
    <row r="1697" spans="1:13" x14ac:dyDescent="0.3">
      <c r="A1697" s="56">
        <v>601987</v>
      </c>
      <c r="B1697" s="56" t="s">
        <v>1025</v>
      </c>
      <c r="C1697" s="56" t="s">
        <v>110</v>
      </c>
      <c r="D1697" s="56">
        <v>1</v>
      </c>
      <c r="E1697" s="56" t="s">
        <v>241</v>
      </c>
      <c r="F1697" s="56" t="s">
        <v>253</v>
      </c>
      <c r="G1697" s="56">
        <v>127</v>
      </c>
      <c r="H1697" s="56" t="s">
        <v>854</v>
      </c>
      <c r="I1697" s="56">
        <v>125</v>
      </c>
      <c r="J1697" s="1">
        <v>43281</v>
      </c>
      <c r="K1697" s="56">
        <v>0</v>
      </c>
      <c r="L1697" s="56">
        <v>0</v>
      </c>
      <c r="M1697" s="56">
        <v>0</v>
      </c>
    </row>
    <row r="1698" spans="1:13" x14ac:dyDescent="0.3">
      <c r="A1698" s="56">
        <v>601987</v>
      </c>
      <c r="B1698" s="56" t="s">
        <v>1025</v>
      </c>
      <c r="C1698" s="56" t="s">
        <v>188</v>
      </c>
      <c r="D1698" s="56">
        <v>1</v>
      </c>
      <c r="E1698" s="56" t="s">
        <v>241</v>
      </c>
      <c r="F1698" s="56" t="s">
        <v>238</v>
      </c>
      <c r="G1698" s="56">
        <v>125</v>
      </c>
      <c r="H1698" s="56" t="s">
        <v>131</v>
      </c>
      <c r="I1698" s="56">
        <v>125</v>
      </c>
      <c r="J1698" s="1">
        <v>42916</v>
      </c>
      <c r="K1698" s="56">
        <v>0</v>
      </c>
      <c r="L1698" s="56">
        <v>4</v>
      </c>
      <c r="M1698" s="56">
        <v>0</v>
      </c>
    </row>
    <row r="1699" spans="1:13" x14ac:dyDescent="0.3">
      <c r="A1699" s="56">
        <v>601987</v>
      </c>
      <c r="B1699" s="56" t="s">
        <v>1025</v>
      </c>
      <c r="C1699" s="56" t="s">
        <v>188</v>
      </c>
      <c r="D1699" s="56">
        <v>1</v>
      </c>
      <c r="E1699" s="56" t="s">
        <v>241</v>
      </c>
      <c r="F1699" s="56" t="s">
        <v>238</v>
      </c>
      <c r="G1699" s="56">
        <v>126</v>
      </c>
      <c r="H1699" s="56" t="s">
        <v>852</v>
      </c>
      <c r="I1699" s="56">
        <v>125</v>
      </c>
      <c r="J1699" s="1">
        <v>43100</v>
      </c>
      <c r="K1699" s="56">
        <v>0</v>
      </c>
      <c r="L1699" s="56">
        <v>2</v>
      </c>
      <c r="M1699" s="56">
        <v>0</v>
      </c>
    </row>
    <row r="1700" spans="1:13" x14ac:dyDescent="0.3">
      <c r="A1700" s="56">
        <v>601987</v>
      </c>
      <c r="B1700" s="56" t="s">
        <v>1025</v>
      </c>
      <c r="C1700" s="56" t="s">
        <v>188</v>
      </c>
      <c r="D1700" s="56">
        <v>1</v>
      </c>
      <c r="E1700" s="56" t="s">
        <v>241</v>
      </c>
      <c r="F1700" s="56" t="s">
        <v>238</v>
      </c>
      <c r="G1700" s="56">
        <v>127</v>
      </c>
      <c r="H1700" s="56" t="s">
        <v>854</v>
      </c>
      <c r="I1700" s="56">
        <v>125</v>
      </c>
      <c r="J1700" s="1">
        <v>43281</v>
      </c>
      <c r="K1700" s="56">
        <v>0</v>
      </c>
      <c r="L1700" s="56">
        <v>2</v>
      </c>
      <c r="M1700" s="56">
        <v>0</v>
      </c>
    </row>
    <row r="1701" spans="1:13" x14ac:dyDescent="0.3">
      <c r="A1701" s="56">
        <v>601987</v>
      </c>
      <c r="B1701" s="56" t="s">
        <v>1025</v>
      </c>
      <c r="C1701" s="56" t="s">
        <v>110</v>
      </c>
      <c r="D1701" s="56">
        <v>0</v>
      </c>
      <c r="E1701" s="56" t="s">
        <v>241</v>
      </c>
      <c r="F1701" s="56" t="s">
        <v>1033</v>
      </c>
      <c r="G1701" s="56">
        <v>124</v>
      </c>
      <c r="H1701" s="56" t="s">
        <v>130</v>
      </c>
      <c r="I1701" s="56">
        <v>125</v>
      </c>
      <c r="J1701" s="1">
        <v>42735</v>
      </c>
      <c r="K1701" s="56">
        <v>0</v>
      </c>
      <c r="L1701" s="56">
        <v>0</v>
      </c>
      <c r="M1701" s="56">
        <v>0</v>
      </c>
    </row>
    <row r="1702" spans="1:13" x14ac:dyDescent="0.3">
      <c r="A1702" s="56">
        <v>601987</v>
      </c>
      <c r="B1702" s="56" t="s">
        <v>1025</v>
      </c>
      <c r="C1702" s="56" t="s">
        <v>110</v>
      </c>
      <c r="D1702" s="56">
        <v>0</v>
      </c>
      <c r="E1702" s="56" t="s">
        <v>241</v>
      </c>
      <c r="F1702" s="56" t="s">
        <v>1033</v>
      </c>
      <c r="G1702" s="56">
        <v>125</v>
      </c>
      <c r="H1702" s="56" t="s">
        <v>131</v>
      </c>
      <c r="I1702" s="56">
        <v>125</v>
      </c>
      <c r="J1702" s="1">
        <v>42916</v>
      </c>
      <c r="K1702" s="56">
        <v>0</v>
      </c>
      <c r="L1702" s="56">
        <v>496680</v>
      </c>
      <c r="M1702" s="56">
        <v>0</v>
      </c>
    </row>
    <row r="1703" spans="1:13" x14ac:dyDescent="0.3">
      <c r="A1703" s="56">
        <v>601987</v>
      </c>
      <c r="B1703" s="56" t="s">
        <v>1025</v>
      </c>
      <c r="C1703" s="56" t="s">
        <v>110</v>
      </c>
      <c r="D1703" s="56">
        <v>0</v>
      </c>
      <c r="E1703" s="56" t="s">
        <v>241</v>
      </c>
      <c r="F1703" s="56" t="s">
        <v>1033</v>
      </c>
      <c r="G1703" s="56">
        <v>126</v>
      </c>
      <c r="H1703" s="56" t="s">
        <v>852</v>
      </c>
      <c r="I1703" s="56">
        <v>125</v>
      </c>
      <c r="J1703" s="1">
        <v>43100</v>
      </c>
      <c r="K1703" s="56">
        <v>0</v>
      </c>
      <c r="L1703" s="56">
        <v>384912</v>
      </c>
      <c r="M1703" s="56">
        <v>0</v>
      </c>
    </row>
    <row r="1704" spans="1:13" x14ac:dyDescent="0.3">
      <c r="A1704" s="56">
        <v>601987</v>
      </c>
      <c r="B1704" s="56" t="s">
        <v>1025</v>
      </c>
      <c r="C1704" s="56" t="s">
        <v>110</v>
      </c>
      <c r="D1704" s="56">
        <v>0</v>
      </c>
      <c r="E1704" s="56" t="s">
        <v>241</v>
      </c>
      <c r="F1704" s="56" t="s">
        <v>1033</v>
      </c>
      <c r="G1704" s="56">
        <v>127</v>
      </c>
      <c r="H1704" s="56" t="s">
        <v>854</v>
      </c>
      <c r="I1704" s="56">
        <v>125</v>
      </c>
      <c r="J1704" s="1">
        <v>43281</v>
      </c>
      <c r="K1704" s="56">
        <v>0</v>
      </c>
      <c r="L1704" s="56">
        <v>432000</v>
      </c>
      <c r="M1704" s="56">
        <v>0</v>
      </c>
    </row>
    <row r="1705" spans="1:13" x14ac:dyDescent="0.3">
      <c r="A1705" s="56">
        <v>601987</v>
      </c>
      <c r="B1705" s="56" t="s">
        <v>1025</v>
      </c>
      <c r="C1705" s="56" t="s">
        <v>110</v>
      </c>
      <c r="D1705" s="56">
        <v>0</v>
      </c>
      <c r="E1705" s="56" t="s">
        <v>241</v>
      </c>
      <c r="F1705" s="56" t="s">
        <v>1036</v>
      </c>
      <c r="G1705" s="56">
        <v>124</v>
      </c>
      <c r="H1705" s="56" t="s">
        <v>130</v>
      </c>
      <c r="I1705" s="56">
        <v>125</v>
      </c>
      <c r="J1705" s="1">
        <v>42735</v>
      </c>
      <c r="K1705" s="56">
        <v>0</v>
      </c>
      <c r="L1705" s="56">
        <v>0</v>
      </c>
      <c r="M1705" s="56">
        <v>0</v>
      </c>
    </row>
    <row r="1706" spans="1:13" x14ac:dyDescent="0.3">
      <c r="A1706" s="56">
        <v>601987</v>
      </c>
      <c r="B1706" s="56" t="s">
        <v>1025</v>
      </c>
      <c r="C1706" s="56" t="s">
        <v>110</v>
      </c>
      <c r="D1706" s="56">
        <v>0</v>
      </c>
      <c r="E1706" s="56" t="s">
        <v>241</v>
      </c>
      <c r="F1706" s="56" t="s">
        <v>1036</v>
      </c>
      <c r="G1706" s="56">
        <v>125</v>
      </c>
      <c r="H1706" s="56" t="s">
        <v>131</v>
      </c>
      <c r="I1706" s="56">
        <v>125</v>
      </c>
      <c r="J1706" s="1">
        <v>42916</v>
      </c>
      <c r="K1706" s="56">
        <v>0</v>
      </c>
      <c r="L1706" s="56">
        <v>6233204</v>
      </c>
      <c r="M1706" s="56">
        <v>0</v>
      </c>
    </row>
    <row r="1707" spans="1:13" x14ac:dyDescent="0.3">
      <c r="A1707" s="56">
        <v>601987</v>
      </c>
      <c r="B1707" s="56" t="s">
        <v>1025</v>
      </c>
      <c r="C1707" s="56" t="s">
        <v>110</v>
      </c>
      <c r="D1707" s="56">
        <v>0</v>
      </c>
      <c r="E1707" s="56" t="s">
        <v>241</v>
      </c>
      <c r="F1707" s="56" t="s">
        <v>1036</v>
      </c>
      <c r="G1707" s="56">
        <v>126</v>
      </c>
      <c r="H1707" s="56" t="s">
        <v>852</v>
      </c>
      <c r="I1707" s="56">
        <v>125</v>
      </c>
      <c r="J1707" s="1">
        <v>43100</v>
      </c>
      <c r="K1707" s="56">
        <v>0</v>
      </c>
      <c r="L1707" s="56">
        <v>6992796</v>
      </c>
      <c r="M1707" s="56">
        <v>0</v>
      </c>
    </row>
    <row r="1708" spans="1:13" x14ac:dyDescent="0.3">
      <c r="A1708" s="56">
        <v>601987</v>
      </c>
      <c r="B1708" s="56" t="s">
        <v>1025</v>
      </c>
      <c r="C1708" s="56" t="s">
        <v>110</v>
      </c>
      <c r="D1708" s="56">
        <v>0</v>
      </c>
      <c r="E1708" s="56" t="s">
        <v>241</v>
      </c>
      <c r="F1708" s="56" t="s">
        <v>1036</v>
      </c>
      <c r="G1708" s="56">
        <v>127</v>
      </c>
      <c r="H1708" s="56" t="s">
        <v>854</v>
      </c>
      <c r="I1708" s="56">
        <v>125</v>
      </c>
      <c r="J1708" s="1">
        <v>43281</v>
      </c>
      <c r="K1708" s="56">
        <v>0</v>
      </c>
      <c r="L1708" s="56">
        <v>18421844</v>
      </c>
      <c r="M1708" s="56">
        <v>0</v>
      </c>
    </row>
    <row r="1709" spans="1:13" x14ac:dyDescent="0.3">
      <c r="A1709" s="56">
        <v>601987</v>
      </c>
      <c r="B1709" s="56" t="s">
        <v>1025</v>
      </c>
      <c r="C1709" s="56" t="s">
        <v>110</v>
      </c>
      <c r="D1709" s="56">
        <v>0</v>
      </c>
      <c r="E1709" s="56" t="s">
        <v>241</v>
      </c>
      <c r="F1709" s="56" t="s">
        <v>1032</v>
      </c>
      <c r="G1709" s="56">
        <v>124</v>
      </c>
      <c r="H1709" s="56" t="s">
        <v>130</v>
      </c>
      <c r="I1709" s="56">
        <v>125</v>
      </c>
      <c r="J1709" s="1">
        <v>42735</v>
      </c>
      <c r="K1709" s="56">
        <v>0</v>
      </c>
      <c r="L1709" s="56">
        <v>0</v>
      </c>
      <c r="M1709" s="56">
        <v>0</v>
      </c>
    </row>
    <row r="1710" spans="1:13" x14ac:dyDescent="0.3">
      <c r="A1710" s="56">
        <v>601987</v>
      </c>
      <c r="B1710" s="56" t="s">
        <v>1025</v>
      </c>
      <c r="C1710" s="56" t="s">
        <v>110</v>
      </c>
      <c r="D1710" s="56">
        <v>0</v>
      </c>
      <c r="E1710" s="56" t="s">
        <v>241</v>
      </c>
      <c r="F1710" s="56" t="s">
        <v>1032</v>
      </c>
      <c r="G1710" s="56">
        <v>125</v>
      </c>
      <c r="H1710" s="56" t="s">
        <v>131</v>
      </c>
      <c r="I1710" s="56">
        <v>125</v>
      </c>
      <c r="J1710" s="1">
        <v>42916</v>
      </c>
      <c r="K1710" s="56">
        <v>0</v>
      </c>
      <c r="L1710" s="56">
        <v>2991938</v>
      </c>
      <c r="M1710" s="56">
        <v>0</v>
      </c>
    </row>
    <row r="1711" spans="1:13" x14ac:dyDescent="0.3">
      <c r="A1711" s="56">
        <v>601987</v>
      </c>
      <c r="B1711" s="56" t="s">
        <v>1025</v>
      </c>
      <c r="C1711" s="56" t="s">
        <v>110</v>
      </c>
      <c r="D1711" s="56">
        <v>0</v>
      </c>
      <c r="E1711" s="56" t="s">
        <v>241</v>
      </c>
      <c r="F1711" s="56" t="s">
        <v>1032</v>
      </c>
      <c r="G1711" s="56">
        <v>126</v>
      </c>
      <c r="H1711" s="56" t="s">
        <v>852</v>
      </c>
      <c r="I1711" s="56">
        <v>125</v>
      </c>
      <c r="J1711" s="1">
        <v>43100</v>
      </c>
      <c r="K1711" s="56">
        <v>0</v>
      </c>
      <c r="L1711" s="56">
        <v>6188062</v>
      </c>
      <c r="M1711" s="56">
        <v>0</v>
      </c>
    </row>
    <row r="1712" spans="1:13" x14ac:dyDescent="0.3">
      <c r="A1712" s="56">
        <v>601987</v>
      </c>
      <c r="B1712" s="56" t="s">
        <v>1025</v>
      </c>
      <c r="C1712" s="56" t="s">
        <v>110</v>
      </c>
      <c r="D1712" s="56">
        <v>0</v>
      </c>
      <c r="E1712" s="56" t="s">
        <v>241</v>
      </c>
      <c r="F1712" s="56" t="s">
        <v>1032</v>
      </c>
      <c r="G1712" s="56">
        <v>127</v>
      </c>
      <c r="H1712" s="56" t="s">
        <v>854</v>
      </c>
      <c r="I1712" s="56">
        <v>125</v>
      </c>
      <c r="J1712" s="1">
        <v>43281</v>
      </c>
      <c r="K1712" s="56">
        <v>0</v>
      </c>
      <c r="L1712" s="56">
        <v>19091026</v>
      </c>
      <c r="M1712" s="56">
        <v>0</v>
      </c>
    </row>
    <row r="1713" spans="1:13" x14ac:dyDescent="0.3">
      <c r="A1713" s="56">
        <v>602105</v>
      </c>
      <c r="B1713" s="56" t="s">
        <v>990</v>
      </c>
      <c r="C1713" s="56" t="s">
        <v>105</v>
      </c>
      <c r="D1713" s="56">
        <v>0</v>
      </c>
      <c r="E1713" s="56" t="s">
        <v>194</v>
      </c>
      <c r="F1713" s="56" t="s">
        <v>811</v>
      </c>
      <c r="G1713" s="56">
        <v>125</v>
      </c>
      <c r="H1713" s="56" t="s">
        <v>131</v>
      </c>
      <c r="I1713" s="56">
        <v>125</v>
      </c>
      <c r="J1713" s="1">
        <v>42794</v>
      </c>
      <c r="K1713" s="56">
        <v>0</v>
      </c>
      <c r="L1713" s="56">
        <v>0</v>
      </c>
      <c r="M1713" s="56">
        <v>0</v>
      </c>
    </row>
    <row r="1714" spans="1:13" x14ac:dyDescent="0.3">
      <c r="A1714" s="56">
        <v>602105</v>
      </c>
      <c r="B1714" s="56" t="s">
        <v>990</v>
      </c>
      <c r="C1714" s="56" t="s">
        <v>105</v>
      </c>
      <c r="D1714" s="56">
        <v>0</v>
      </c>
      <c r="E1714" s="56" t="s">
        <v>194</v>
      </c>
      <c r="F1714" s="56" t="s">
        <v>811</v>
      </c>
      <c r="G1714" s="56">
        <v>128</v>
      </c>
      <c r="H1714" s="56" t="s">
        <v>853</v>
      </c>
      <c r="I1714" s="56">
        <v>125</v>
      </c>
      <c r="J1714" s="1">
        <v>43465</v>
      </c>
      <c r="K1714" s="56">
        <v>0</v>
      </c>
      <c r="L1714" s="56">
        <v>100000</v>
      </c>
      <c r="M1714" s="56">
        <v>0</v>
      </c>
    </row>
    <row r="1715" spans="1:13" x14ac:dyDescent="0.3">
      <c r="A1715" s="56">
        <v>602105</v>
      </c>
      <c r="B1715" s="56" t="s">
        <v>990</v>
      </c>
      <c r="C1715" s="56" t="s">
        <v>105</v>
      </c>
      <c r="D1715" s="56">
        <v>0</v>
      </c>
      <c r="E1715" s="56" t="s">
        <v>194</v>
      </c>
      <c r="F1715" s="56" t="s">
        <v>811</v>
      </c>
      <c r="G1715" s="56">
        <v>129</v>
      </c>
      <c r="H1715" s="56" t="s">
        <v>855</v>
      </c>
      <c r="I1715" s="56">
        <v>125</v>
      </c>
      <c r="J1715" s="1">
        <v>43646</v>
      </c>
      <c r="K1715" s="56">
        <v>0</v>
      </c>
      <c r="L1715" s="56">
        <v>100000</v>
      </c>
      <c r="M1715" s="56">
        <v>0</v>
      </c>
    </row>
    <row r="1716" spans="1:13" x14ac:dyDescent="0.3">
      <c r="A1716" s="56">
        <v>602105</v>
      </c>
      <c r="B1716" s="56" t="s">
        <v>990</v>
      </c>
      <c r="C1716" s="56" t="s">
        <v>105</v>
      </c>
      <c r="D1716" s="56">
        <v>0</v>
      </c>
      <c r="E1716" s="56" t="s">
        <v>194</v>
      </c>
      <c r="F1716" s="56" t="s">
        <v>811</v>
      </c>
      <c r="G1716" s="56">
        <v>130</v>
      </c>
      <c r="H1716" s="56" t="s">
        <v>925</v>
      </c>
      <c r="I1716" s="56">
        <v>125</v>
      </c>
      <c r="J1716" s="1">
        <v>43830</v>
      </c>
      <c r="K1716" s="56">
        <v>0</v>
      </c>
      <c r="L1716" s="56">
        <v>50000</v>
      </c>
      <c r="M1716" s="56">
        <v>0</v>
      </c>
    </row>
    <row r="1717" spans="1:13" x14ac:dyDescent="0.3">
      <c r="A1717" s="56">
        <v>602105</v>
      </c>
      <c r="B1717" s="56" t="s">
        <v>990</v>
      </c>
      <c r="C1717" s="56" t="s">
        <v>105</v>
      </c>
      <c r="D1717" s="56">
        <v>0</v>
      </c>
      <c r="E1717" s="56" t="s">
        <v>194</v>
      </c>
      <c r="F1717" s="56" t="s">
        <v>810</v>
      </c>
      <c r="G1717" s="56">
        <v>125</v>
      </c>
      <c r="H1717" s="56" t="s">
        <v>131</v>
      </c>
      <c r="I1717" s="56">
        <v>125</v>
      </c>
      <c r="J1717" s="1">
        <v>42794</v>
      </c>
      <c r="K1717" s="56">
        <v>0</v>
      </c>
      <c r="L1717" s="56">
        <v>0</v>
      </c>
      <c r="M1717" s="56">
        <v>0</v>
      </c>
    </row>
    <row r="1718" spans="1:13" x14ac:dyDescent="0.3">
      <c r="A1718" s="56">
        <v>602105</v>
      </c>
      <c r="B1718" s="56" t="s">
        <v>990</v>
      </c>
      <c r="C1718" s="56" t="s">
        <v>105</v>
      </c>
      <c r="D1718" s="56">
        <v>0</v>
      </c>
      <c r="E1718" s="56" t="s">
        <v>194</v>
      </c>
      <c r="F1718" s="56" t="s">
        <v>810</v>
      </c>
      <c r="G1718" s="56">
        <v>128</v>
      </c>
      <c r="H1718" s="56" t="s">
        <v>853</v>
      </c>
      <c r="I1718" s="56">
        <v>125</v>
      </c>
      <c r="J1718" s="1">
        <v>43465</v>
      </c>
      <c r="K1718" s="56">
        <v>0</v>
      </c>
      <c r="L1718" s="56">
        <v>150000</v>
      </c>
      <c r="M1718" s="56">
        <v>0</v>
      </c>
    </row>
    <row r="1719" spans="1:13" x14ac:dyDescent="0.3">
      <c r="A1719" s="56">
        <v>602105</v>
      </c>
      <c r="B1719" s="56" t="s">
        <v>990</v>
      </c>
      <c r="C1719" s="56" t="s">
        <v>105</v>
      </c>
      <c r="D1719" s="56">
        <v>0</v>
      </c>
      <c r="E1719" s="56" t="s">
        <v>194</v>
      </c>
      <c r="F1719" s="56" t="s">
        <v>810</v>
      </c>
      <c r="G1719" s="56">
        <v>129</v>
      </c>
      <c r="H1719" s="56" t="s">
        <v>855</v>
      </c>
      <c r="I1719" s="56">
        <v>125</v>
      </c>
      <c r="J1719" s="1">
        <v>43646</v>
      </c>
      <c r="K1719" s="56">
        <v>0</v>
      </c>
      <c r="L1719" s="56">
        <v>150000</v>
      </c>
      <c r="M1719" s="56">
        <v>0</v>
      </c>
    </row>
    <row r="1720" spans="1:13" x14ac:dyDescent="0.3">
      <c r="A1720" s="56">
        <v>602105</v>
      </c>
      <c r="B1720" s="56" t="s">
        <v>990</v>
      </c>
      <c r="C1720" s="56" t="s">
        <v>105</v>
      </c>
      <c r="D1720" s="56">
        <v>0</v>
      </c>
      <c r="E1720" s="56" t="s">
        <v>194</v>
      </c>
      <c r="F1720" s="56" t="s">
        <v>810</v>
      </c>
      <c r="G1720" s="56">
        <v>130</v>
      </c>
      <c r="H1720" s="56" t="s">
        <v>925</v>
      </c>
      <c r="I1720" s="56">
        <v>125</v>
      </c>
      <c r="J1720" s="1">
        <v>43830</v>
      </c>
      <c r="K1720" s="56">
        <v>0</v>
      </c>
      <c r="L1720" s="56">
        <v>120000</v>
      </c>
      <c r="M1720" s="56">
        <v>0</v>
      </c>
    </row>
    <row r="1721" spans="1:13" x14ac:dyDescent="0.3">
      <c r="A1721" s="56">
        <v>602105</v>
      </c>
      <c r="B1721" s="56" t="s">
        <v>990</v>
      </c>
      <c r="C1721" s="56" t="s">
        <v>188</v>
      </c>
      <c r="D1721" s="56">
        <v>0</v>
      </c>
      <c r="E1721" s="56" t="s">
        <v>1002</v>
      </c>
      <c r="F1721" s="56" t="s">
        <v>725</v>
      </c>
      <c r="G1721" s="56">
        <v>127</v>
      </c>
      <c r="H1721" s="56" t="s">
        <v>854</v>
      </c>
      <c r="I1721" s="56">
        <v>125</v>
      </c>
      <c r="J1721" s="1">
        <v>43281</v>
      </c>
      <c r="K1721" s="56">
        <v>0</v>
      </c>
      <c r="L1721" s="56">
        <v>2</v>
      </c>
      <c r="M1721" s="56">
        <v>0</v>
      </c>
    </row>
    <row r="1722" spans="1:13" x14ac:dyDescent="0.3">
      <c r="A1722" s="56">
        <v>602105</v>
      </c>
      <c r="B1722" s="56" t="s">
        <v>990</v>
      </c>
      <c r="C1722" s="56" t="s">
        <v>110</v>
      </c>
      <c r="D1722" s="56">
        <v>0</v>
      </c>
      <c r="E1722" s="56" t="s">
        <v>1002</v>
      </c>
      <c r="F1722" s="56" t="s">
        <v>1003</v>
      </c>
      <c r="G1722" s="56">
        <v>127</v>
      </c>
      <c r="H1722" s="56" t="s">
        <v>854</v>
      </c>
      <c r="I1722" s="56">
        <v>125</v>
      </c>
      <c r="J1722" s="1">
        <v>43281</v>
      </c>
      <c r="K1722" s="56">
        <v>0</v>
      </c>
      <c r="L1722" s="56">
        <v>2</v>
      </c>
      <c r="M1722" s="56">
        <v>0</v>
      </c>
    </row>
    <row r="1723" spans="1:13" x14ac:dyDescent="0.3">
      <c r="A1723" s="56">
        <v>602105</v>
      </c>
      <c r="B1723" s="56" t="s">
        <v>990</v>
      </c>
      <c r="C1723" s="56" t="s">
        <v>110</v>
      </c>
      <c r="D1723" s="56">
        <v>0</v>
      </c>
      <c r="E1723" s="56" t="s">
        <v>1002</v>
      </c>
      <c r="F1723" s="56" t="s">
        <v>1006</v>
      </c>
      <c r="G1723" s="56">
        <v>127</v>
      </c>
      <c r="H1723" s="56" t="s">
        <v>854</v>
      </c>
      <c r="I1723" s="56">
        <v>125</v>
      </c>
      <c r="J1723" s="1">
        <v>43281</v>
      </c>
      <c r="K1723" s="56">
        <v>0</v>
      </c>
      <c r="L1723" s="56">
        <v>2</v>
      </c>
      <c r="M1723" s="56">
        <v>0</v>
      </c>
    </row>
    <row r="1724" spans="1:13" x14ac:dyDescent="0.3">
      <c r="A1724" s="56">
        <v>602105</v>
      </c>
      <c r="B1724" s="56" t="s">
        <v>990</v>
      </c>
      <c r="C1724" s="56" t="s">
        <v>110</v>
      </c>
      <c r="D1724" s="56">
        <v>0</v>
      </c>
      <c r="E1724" s="56" t="s">
        <v>1002</v>
      </c>
      <c r="F1724" s="56" t="s">
        <v>1006</v>
      </c>
      <c r="G1724" s="56">
        <v>128</v>
      </c>
      <c r="H1724" s="56" t="s">
        <v>853</v>
      </c>
      <c r="I1724" s="56">
        <v>125</v>
      </c>
      <c r="J1724" s="1">
        <v>43465</v>
      </c>
      <c r="K1724" s="56">
        <v>0</v>
      </c>
      <c r="L1724" s="56">
        <v>4</v>
      </c>
      <c r="M1724" s="56">
        <v>0</v>
      </c>
    </row>
    <row r="1725" spans="1:13" x14ac:dyDescent="0.3">
      <c r="A1725" s="56">
        <v>602105</v>
      </c>
      <c r="B1725" s="56" t="s">
        <v>990</v>
      </c>
      <c r="C1725" s="56" t="s">
        <v>188</v>
      </c>
      <c r="D1725" s="56">
        <v>1</v>
      </c>
      <c r="E1725" s="56" t="s">
        <v>1002</v>
      </c>
      <c r="F1725" s="56" t="s">
        <v>195</v>
      </c>
      <c r="G1725" s="56">
        <v>126</v>
      </c>
      <c r="H1725" s="56" t="s">
        <v>852</v>
      </c>
      <c r="I1725" s="56">
        <v>125</v>
      </c>
      <c r="J1725" s="1">
        <v>43100</v>
      </c>
      <c r="K1725" s="56">
        <v>0</v>
      </c>
      <c r="L1725" s="56">
        <v>6</v>
      </c>
      <c r="M1725" s="56">
        <v>0</v>
      </c>
    </row>
    <row r="1726" spans="1:13" x14ac:dyDescent="0.3">
      <c r="A1726" s="56">
        <v>602105</v>
      </c>
      <c r="B1726" s="56" t="s">
        <v>990</v>
      </c>
      <c r="C1726" s="56" t="s">
        <v>188</v>
      </c>
      <c r="D1726" s="56">
        <v>1</v>
      </c>
      <c r="E1726" s="56" t="s">
        <v>1002</v>
      </c>
      <c r="F1726" s="56" t="s">
        <v>238</v>
      </c>
      <c r="G1726" s="56">
        <v>126</v>
      </c>
      <c r="H1726" s="56" t="s">
        <v>852</v>
      </c>
      <c r="I1726" s="56">
        <v>125</v>
      </c>
      <c r="J1726" s="1">
        <v>43100</v>
      </c>
      <c r="K1726" s="56">
        <v>0</v>
      </c>
      <c r="L1726" s="56">
        <v>2</v>
      </c>
      <c r="M1726" s="56">
        <v>0</v>
      </c>
    </row>
    <row r="1727" spans="1:13" x14ac:dyDescent="0.3">
      <c r="A1727" s="56">
        <v>602105</v>
      </c>
      <c r="B1727" s="56" t="s">
        <v>990</v>
      </c>
      <c r="C1727" s="56" t="s">
        <v>188</v>
      </c>
      <c r="D1727" s="56">
        <v>0</v>
      </c>
      <c r="E1727" s="56" t="s">
        <v>998</v>
      </c>
      <c r="F1727" s="56" t="s">
        <v>999</v>
      </c>
      <c r="G1727" s="56">
        <v>127</v>
      </c>
      <c r="H1727" s="56" t="s">
        <v>854</v>
      </c>
      <c r="I1727" s="56">
        <v>125</v>
      </c>
      <c r="J1727" s="1">
        <v>43281</v>
      </c>
      <c r="K1727" s="56">
        <v>0</v>
      </c>
      <c r="L1727" s="56">
        <v>2</v>
      </c>
      <c r="M1727" s="56">
        <v>0</v>
      </c>
    </row>
    <row r="1728" spans="1:13" x14ac:dyDescent="0.3">
      <c r="A1728" s="56">
        <v>602105</v>
      </c>
      <c r="B1728" s="56" t="s">
        <v>990</v>
      </c>
      <c r="C1728" s="56" t="s">
        <v>110</v>
      </c>
      <c r="D1728" s="56">
        <v>0</v>
      </c>
      <c r="E1728" s="56" t="s">
        <v>998</v>
      </c>
      <c r="F1728" s="56" t="s">
        <v>1005</v>
      </c>
      <c r="G1728" s="56">
        <v>127</v>
      </c>
      <c r="H1728" s="56" t="s">
        <v>854</v>
      </c>
      <c r="I1728" s="56">
        <v>125</v>
      </c>
      <c r="J1728" s="1">
        <v>43281</v>
      </c>
      <c r="K1728" s="56">
        <v>0</v>
      </c>
      <c r="L1728" s="56">
        <v>2</v>
      </c>
      <c r="M1728" s="56">
        <v>0</v>
      </c>
    </row>
    <row r="1729" spans="1:13" x14ac:dyDescent="0.3">
      <c r="A1729" s="56">
        <v>602105</v>
      </c>
      <c r="B1729" s="56" t="s">
        <v>990</v>
      </c>
      <c r="C1729" s="56" t="s">
        <v>110</v>
      </c>
      <c r="D1729" s="56">
        <v>0</v>
      </c>
      <c r="E1729" s="56" t="s">
        <v>998</v>
      </c>
      <c r="F1729" s="56" t="s">
        <v>1005</v>
      </c>
      <c r="G1729" s="56">
        <v>128</v>
      </c>
      <c r="H1729" s="56" t="s">
        <v>853</v>
      </c>
      <c r="I1729" s="56">
        <v>125</v>
      </c>
      <c r="J1729" s="1">
        <v>43465</v>
      </c>
      <c r="K1729" s="56">
        <v>0</v>
      </c>
      <c r="L1729" s="56">
        <v>2</v>
      </c>
      <c r="M1729" s="56">
        <v>0</v>
      </c>
    </row>
    <row r="1730" spans="1:13" x14ac:dyDescent="0.3">
      <c r="A1730" s="56">
        <v>602105</v>
      </c>
      <c r="B1730" s="56" t="s">
        <v>990</v>
      </c>
      <c r="C1730" s="56" t="s">
        <v>188</v>
      </c>
      <c r="D1730" s="56">
        <v>1</v>
      </c>
      <c r="E1730" s="56" t="s">
        <v>998</v>
      </c>
      <c r="F1730" s="56" t="s">
        <v>238</v>
      </c>
      <c r="G1730" s="56">
        <v>125</v>
      </c>
      <c r="H1730" s="56" t="s">
        <v>131</v>
      </c>
      <c r="I1730" s="56">
        <v>125</v>
      </c>
      <c r="J1730" s="1">
        <v>42916</v>
      </c>
      <c r="K1730" s="56">
        <v>0</v>
      </c>
      <c r="L1730" s="56">
        <v>4</v>
      </c>
      <c r="M1730" s="56">
        <v>0</v>
      </c>
    </row>
    <row r="1731" spans="1:13" x14ac:dyDescent="0.3">
      <c r="A1731" s="56">
        <v>602105</v>
      </c>
      <c r="B1731" s="56" t="s">
        <v>990</v>
      </c>
      <c r="C1731" s="56" t="s">
        <v>188</v>
      </c>
      <c r="D1731" s="56">
        <v>0</v>
      </c>
      <c r="E1731" s="56" t="s">
        <v>994</v>
      </c>
      <c r="F1731" s="56" t="s">
        <v>1004</v>
      </c>
      <c r="G1731" s="56">
        <v>126</v>
      </c>
      <c r="H1731" s="56" t="s">
        <v>852</v>
      </c>
      <c r="I1731" s="56">
        <v>125</v>
      </c>
      <c r="J1731" s="1">
        <v>43100</v>
      </c>
      <c r="K1731" s="56">
        <v>0</v>
      </c>
      <c r="L1731" s="56">
        <v>2</v>
      </c>
      <c r="M1731" s="56">
        <v>0</v>
      </c>
    </row>
    <row r="1732" spans="1:13" x14ac:dyDescent="0.3">
      <c r="A1732" s="56">
        <v>602105</v>
      </c>
      <c r="B1732" s="56" t="s">
        <v>990</v>
      </c>
      <c r="C1732" s="56" t="s">
        <v>188</v>
      </c>
      <c r="D1732" s="56">
        <v>0</v>
      </c>
      <c r="E1732" s="56" t="s">
        <v>994</v>
      </c>
      <c r="F1732" s="56" t="s">
        <v>1004</v>
      </c>
      <c r="G1732" s="56">
        <v>127</v>
      </c>
      <c r="H1732" s="56" t="s">
        <v>854</v>
      </c>
      <c r="I1732" s="56">
        <v>125</v>
      </c>
      <c r="J1732" s="1">
        <v>43281</v>
      </c>
      <c r="K1732" s="56">
        <v>0</v>
      </c>
      <c r="L1732" s="56">
        <v>4</v>
      </c>
      <c r="M1732" s="56">
        <v>0</v>
      </c>
    </row>
    <row r="1733" spans="1:13" x14ac:dyDescent="0.3">
      <c r="A1733" s="56">
        <v>602105</v>
      </c>
      <c r="B1733" s="56" t="s">
        <v>990</v>
      </c>
      <c r="C1733" s="56" t="s">
        <v>110</v>
      </c>
      <c r="D1733" s="56">
        <v>0</v>
      </c>
      <c r="E1733" s="56" t="s">
        <v>994</v>
      </c>
      <c r="F1733" s="56" t="s">
        <v>995</v>
      </c>
      <c r="G1733" s="56">
        <v>128</v>
      </c>
      <c r="H1733" s="56" t="s">
        <v>853</v>
      </c>
      <c r="I1733" s="56">
        <v>125</v>
      </c>
      <c r="J1733" s="1">
        <v>43465</v>
      </c>
      <c r="K1733" s="56">
        <v>0</v>
      </c>
      <c r="L1733" s="56">
        <v>4</v>
      </c>
      <c r="M1733" s="56">
        <v>0</v>
      </c>
    </row>
    <row r="1734" spans="1:13" x14ac:dyDescent="0.3">
      <c r="A1734" s="56">
        <v>602105</v>
      </c>
      <c r="B1734" s="56" t="s">
        <v>990</v>
      </c>
      <c r="C1734" s="56" t="s">
        <v>110</v>
      </c>
      <c r="D1734" s="56">
        <v>0</v>
      </c>
      <c r="E1734" s="56" t="s">
        <v>994</v>
      </c>
      <c r="F1734" s="56" t="s">
        <v>995</v>
      </c>
      <c r="G1734" s="56">
        <v>129</v>
      </c>
      <c r="H1734" s="56" t="s">
        <v>855</v>
      </c>
      <c r="I1734" s="56">
        <v>125</v>
      </c>
      <c r="J1734" s="1">
        <v>43646</v>
      </c>
      <c r="K1734" s="56">
        <v>0</v>
      </c>
      <c r="L1734" s="56">
        <v>2</v>
      </c>
      <c r="M1734" s="56">
        <v>0</v>
      </c>
    </row>
    <row r="1735" spans="1:13" x14ac:dyDescent="0.3">
      <c r="A1735" s="56">
        <v>602105</v>
      </c>
      <c r="B1735" s="56" t="s">
        <v>990</v>
      </c>
      <c r="C1735" s="56" t="s">
        <v>110</v>
      </c>
      <c r="D1735" s="56">
        <v>1</v>
      </c>
      <c r="E1735" s="56" t="s">
        <v>994</v>
      </c>
      <c r="F1735" s="56" t="s">
        <v>465</v>
      </c>
      <c r="G1735" s="56">
        <v>127</v>
      </c>
      <c r="H1735" s="56" t="s">
        <v>854</v>
      </c>
      <c r="I1735" s="56">
        <v>125</v>
      </c>
      <c r="J1735" s="1">
        <v>43281</v>
      </c>
      <c r="K1735" s="56">
        <v>0</v>
      </c>
      <c r="L1735" s="56">
        <v>100000</v>
      </c>
      <c r="M1735" s="56">
        <v>0</v>
      </c>
    </row>
    <row r="1736" spans="1:13" x14ac:dyDescent="0.3">
      <c r="A1736" s="56">
        <v>602105</v>
      </c>
      <c r="B1736" s="56" t="s">
        <v>990</v>
      </c>
      <c r="C1736" s="56" t="s">
        <v>110</v>
      </c>
      <c r="D1736" s="56">
        <v>1</v>
      </c>
      <c r="E1736" s="56" t="s">
        <v>994</v>
      </c>
      <c r="F1736" s="56" t="s">
        <v>465</v>
      </c>
      <c r="G1736" s="56">
        <v>128</v>
      </c>
      <c r="H1736" s="56" t="s">
        <v>853</v>
      </c>
      <c r="I1736" s="56">
        <v>125</v>
      </c>
      <c r="J1736" s="1">
        <v>43465</v>
      </c>
      <c r="K1736" s="56">
        <v>0</v>
      </c>
      <c r="L1736" s="56">
        <v>50000</v>
      </c>
      <c r="M1736" s="56">
        <v>0</v>
      </c>
    </row>
    <row r="1737" spans="1:13" x14ac:dyDescent="0.3">
      <c r="A1737" s="56">
        <v>602105</v>
      </c>
      <c r="B1737" s="56" t="s">
        <v>990</v>
      </c>
      <c r="C1737" s="56" t="s">
        <v>110</v>
      </c>
      <c r="D1737" s="56">
        <v>1</v>
      </c>
      <c r="E1737" s="56" t="s">
        <v>994</v>
      </c>
      <c r="F1737" s="56" t="s">
        <v>465</v>
      </c>
      <c r="G1737" s="56">
        <v>129</v>
      </c>
      <c r="H1737" s="56" t="s">
        <v>855</v>
      </c>
      <c r="I1737" s="56">
        <v>125</v>
      </c>
      <c r="J1737" s="1">
        <v>43646</v>
      </c>
      <c r="K1737" s="56">
        <v>0</v>
      </c>
      <c r="L1737" s="56">
        <v>50000</v>
      </c>
      <c r="M1737" s="56">
        <v>0</v>
      </c>
    </row>
    <row r="1738" spans="1:13" x14ac:dyDescent="0.3">
      <c r="A1738" s="56">
        <v>602105</v>
      </c>
      <c r="B1738" s="56" t="s">
        <v>990</v>
      </c>
      <c r="C1738" s="56" t="s">
        <v>110</v>
      </c>
      <c r="D1738" s="56">
        <v>1</v>
      </c>
      <c r="E1738" s="56" t="s">
        <v>994</v>
      </c>
      <c r="F1738" s="56" t="s">
        <v>465</v>
      </c>
      <c r="G1738" s="56">
        <v>130</v>
      </c>
      <c r="H1738" s="56" t="s">
        <v>925</v>
      </c>
      <c r="I1738" s="56">
        <v>125</v>
      </c>
      <c r="J1738" s="1">
        <v>43830</v>
      </c>
      <c r="K1738" s="56">
        <v>0</v>
      </c>
      <c r="L1738" s="56">
        <v>80000</v>
      </c>
      <c r="M1738" s="56">
        <v>0</v>
      </c>
    </row>
    <row r="1739" spans="1:13" x14ac:dyDescent="0.3">
      <c r="A1739" s="56">
        <v>602105</v>
      </c>
      <c r="B1739" s="56" t="s">
        <v>990</v>
      </c>
      <c r="C1739" s="56" t="s">
        <v>188</v>
      </c>
      <c r="D1739" s="56">
        <v>1</v>
      </c>
      <c r="E1739" s="56" t="s">
        <v>994</v>
      </c>
      <c r="F1739" s="56" t="s">
        <v>238</v>
      </c>
      <c r="G1739" s="56">
        <v>126</v>
      </c>
      <c r="H1739" s="56" t="s">
        <v>852</v>
      </c>
      <c r="I1739" s="56">
        <v>125</v>
      </c>
      <c r="J1739" s="1">
        <v>43100</v>
      </c>
      <c r="K1739" s="56">
        <v>0</v>
      </c>
      <c r="L1739" s="56">
        <v>2</v>
      </c>
      <c r="M1739" s="56">
        <v>0</v>
      </c>
    </row>
    <row r="1740" spans="1:13" x14ac:dyDescent="0.3">
      <c r="A1740" s="56">
        <v>602105</v>
      </c>
      <c r="B1740" s="56" t="s">
        <v>990</v>
      </c>
      <c r="C1740" s="56" t="s">
        <v>188</v>
      </c>
      <c r="D1740" s="56">
        <v>1</v>
      </c>
      <c r="E1740" s="56" t="s">
        <v>994</v>
      </c>
      <c r="F1740" s="56" t="s">
        <v>238</v>
      </c>
      <c r="G1740" s="56">
        <v>127</v>
      </c>
      <c r="H1740" s="56" t="s">
        <v>854</v>
      </c>
      <c r="I1740" s="56">
        <v>125</v>
      </c>
      <c r="J1740" s="1">
        <v>43281</v>
      </c>
      <c r="K1740" s="56">
        <v>0</v>
      </c>
      <c r="L1740" s="56">
        <v>2</v>
      </c>
      <c r="M1740" s="56">
        <v>0</v>
      </c>
    </row>
    <row r="1741" spans="1:13" x14ac:dyDescent="0.3">
      <c r="A1741" s="56">
        <v>602105</v>
      </c>
      <c r="B1741" s="56" t="s">
        <v>990</v>
      </c>
      <c r="C1741" s="56" t="s">
        <v>110</v>
      </c>
      <c r="D1741" s="56">
        <v>1</v>
      </c>
      <c r="E1741" s="56" t="s">
        <v>994</v>
      </c>
      <c r="F1741" s="56" t="s">
        <v>255</v>
      </c>
      <c r="G1741" s="56">
        <v>127</v>
      </c>
      <c r="H1741" s="56" t="s">
        <v>854</v>
      </c>
      <c r="I1741" s="56">
        <v>125</v>
      </c>
      <c r="J1741" s="1">
        <v>43281</v>
      </c>
      <c r="K1741" s="56">
        <v>0</v>
      </c>
      <c r="L1741" s="56">
        <v>200000</v>
      </c>
      <c r="M1741" s="56">
        <v>0</v>
      </c>
    </row>
    <row r="1742" spans="1:13" x14ac:dyDescent="0.3">
      <c r="A1742" s="56">
        <v>602105</v>
      </c>
      <c r="B1742" s="56" t="s">
        <v>990</v>
      </c>
      <c r="C1742" s="56" t="s">
        <v>110</v>
      </c>
      <c r="D1742" s="56">
        <v>1</v>
      </c>
      <c r="E1742" s="56" t="s">
        <v>994</v>
      </c>
      <c r="F1742" s="56" t="s">
        <v>255</v>
      </c>
      <c r="G1742" s="56">
        <v>128</v>
      </c>
      <c r="H1742" s="56" t="s">
        <v>853</v>
      </c>
      <c r="I1742" s="56">
        <v>125</v>
      </c>
      <c r="J1742" s="1">
        <v>43465</v>
      </c>
      <c r="K1742" s="56">
        <v>0</v>
      </c>
      <c r="L1742" s="56">
        <v>200000</v>
      </c>
      <c r="M1742" s="56">
        <v>0</v>
      </c>
    </row>
    <row r="1743" spans="1:13" x14ac:dyDescent="0.3">
      <c r="A1743" s="56">
        <v>602105</v>
      </c>
      <c r="B1743" s="56" t="s">
        <v>990</v>
      </c>
      <c r="C1743" s="56" t="s">
        <v>110</v>
      </c>
      <c r="D1743" s="56">
        <v>1</v>
      </c>
      <c r="E1743" s="56" t="s">
        <v>994</v>
      </c>
      <c r="F1743" s="56" t="s">
        <v>255</v>
      </c>
      <c r="G1743" s="56">
        <v>129</v>
      </c>
      <c r="H1743" s="56" t="s">
        <v>855</v>
      </c>
      <c r="I1743" s="56">
        <v>125</v>
      </c>
      <c r="J1743" s="1">
        <v>43646</v>
      </c>
      <c r="K1743" s="56">
        <v>0</v>
      </c>
      <c r="L1743" s="56">
        <v>100000</v>
      </c>
      <c r="M1743" s="56">
        <v>0</v>
      </c>
    </row>
    <row r="1744" spans="1:13" x14ac:dyDescent="0.3">
      <c r="A1744" s="56">
        <v>602105</v>
      </c>
      <c r="B1744" s="56" t="s">
        <v>990</v>
      </c>
      <c r="C1744" s="56" t="s">
        <v>110</v>
      </c>
      <c r="D1744" s="56">
        <v>1</v>
      </c>
      <c r="E1744" s="56" t="s">
        <v>994</v>
      </c>
      <c r="F1744" s="56" t="s">
        <v>255</v>
      </c>
      <c r="G1744" s="56">
        <v>130</v>
      </c>
      <c r="H1744" s="56" t="s">
        <v>925</v>
      </c>
      <c r="I1744" s="56">
        <v>125</v>
      </c>
      <c r="J1744" s="1">
        <v>43830</v>
      </c>
      <c r="K1744" s="56">
        <v>0</v>
      </c>
      <c r="L1744" s="56">
        <v>100000</v>
      </c>
      <c r="M1744" s="56">
        <v>0</v>
      </c>
    </row>
    <row r="1745" spans="1:13" x14ac:dyDescent="0.3">
      <c r="A1745" s="56">
        <v>602105</v>
      </c>
      <c r="B1745" s="56" t="s">
        <v>990</v>
      </c>
      <c r="C1745" s="56" t="s">
        <v>188</v>
      </c>
      <c r="D1745" s="56">
        <v>1</v>
      </c>
      <c r="E1745" s="56" t="s">
        <v>1000</v>
      </c>
      <c r="F1745" s="56" t="s">
        <v>238</v>
      </c>
      <c r="G1745" s="56">
        <v>127</v>
      </c>
      <c r="H1745" s="56" t="s">
        <v>854</v>
      </c>
      <c r="I1745" s="56">
        <v>125</v>
      </c>
      <c r="J1745" s="1">
        <v>43281</v>
      </c>
      <c r="K1745" s="56">
        <v>0</v>
      </c>
      <c r="L1745" s="56">
        <v>2</v>
      </c>
      <c r="M1745" s="56">
        <v>0</v>
      </c>
    </row>
    <row r="1746" spans="1:13" x14ac:dyDescent="0.3">
      <c r="A1746" s="56">
        <v>602105</v>
      </c>
      <c r="B1746" s="56" t="s">
        <v>990</v>
      </c>
      <c r="C1746" s="56" t="s">
        <v>110</v>
      </c>
      <c r="D1746" s="56">
        <v>0</v>
      </c>
      <c r="E1746" s="56" t="s">
        <v>1000</v>
      </c>
      <c r="F1746" s="56" t="s">
        <v>1001</v>
      </c>
      <c r="G1746" s="56">
        <v>128</v>
      </c>
      <c r="H1746" s="56" t="s">
        <v>853</v>
      </c>
      <c r="I1746" s="56">
        <v>125</v>
      </c>
      <c r="J1746" s="1">
        <v>43465</v>
      </c>
      <c r="K1746" s="56">
        <v>0</v>
      </c>
      <c r="L1746" s="56">
        <v>4</v>
      </c>
      <c r="M1746" s="56">
        <v>0</v>
      </c>
    </row>
    <row r="1747" spans="1:13" x14ac:dyDescent="0.3">
      <c r="A1747" s="56">
        <v>602105</v>
      </c>
      <c r="B1747" s="56" t="s">
        <v>990</v>
      </c>
      <c r="C1747" s="56" t="s">
        <v>110</v>
      </c>
      <c r="D1747" s="56">
        <v>0</v>
      </c>
      <c r="E1747" s="56" t="s">
        <v>1000</v>
      </c>
      <c r="F1747" s="56" t="s">
        <v>1001</v>
      </c>
      <c r="G1747" s="56">
        <v>129</v>
      </c>
      <c r="H1747" s="56" t="s">
        <v>855</v>
      </c>
      <c r="I1747" s="56">
        <v>125</v>
      </c>
      <c r="J1747" s="1">
        <v>43646</v>
      </c>
      <c r="K1747" s="56">
        <v>0</v>
      </c>
      <c r="L1747" s="56">
        <v>6</v>
      </c>
      <c r="M1747" s="56">
        <v>0</v>
      </c>
    </row>
    <row r="1748" spans="1:13" x14ac:dyDescent="0.3">
      <c r="A1748" s="56">
        <v>602105</v>
      </c>
      <c r="B1748" s="56" t="s">
        <v>990</v>
      </c>
      <c r="C1748" s="56" t="s">
        <v>188</v>
      </c>
      <c r="D1748" s="56">
        <v>1</v>
      </c>
      <c r="E1748" s="56" t="s">
        <v>1000</v>
      </c>
      <c r="F1748" s="56" t="s">
        <v>930</v>
      </c>
      <c r="G1748" s="56">
        <v>126</v>
      </c>
      <c r="H1748" s="56" t="s">
        <v>852</v>
      </c>
      <c r="I1748" s="56">
        <v>125</v>
      </c>
      <c r="J1748" s="1">
        <v>43100</v>
      </c>
      <c r="K1748" s="56">
        <v>0</v>
      </c>
      <c r="L1748" s="56">
        <v>10</v>
      </c>
      <c r="M1748" s="56">
        <v>0</v>
      </c>
    </row>
    <row r="1749" spans="1:13" x14ac:dyDescent="0.3">
      <c r="A1749" s="56">
        <v>602105</v>
      </c>
      <c r="B1749" s="56" t="s">
        <v>990</v>
      </c>
      <c r="C1749" s="56" t="s">
        <v>110</v>
      </c>
      <c r="D1749" s="56">
        <v>1</v>
      </c>
      <c r="E1749" s="56" t="s">
        <v>996</v>
      </c>
      <c r="F1749" s="56" t="s">
        <v>557</v>
      </c>
      <c r="G1749" s="56">
        <v>127</v>
      </c>
      <c r="H1749" s="56" t="s">
        <v>854</v>
      </c>
      <c r="I1749" s="56">
        <v>125</v>
      </c>
      <c r="J1749" s="1">
        <v>43281</v>
      </c>
      <c r="K1749" s="56">
        <v>0</v>
      </c>
      <c r="L1749" s="56">
        <v>400</v>
      </c>
      <c r="M1749" s="56">
        <v>0</v>
      </c>
    </row>
    <row r="1750" spans="1:13" x14ac:dyDescent="0.3">
      <c r="A1750" s="56">
        <v>602105</v>
      </c>
      <c r="B1750" s="56" t="s">
        <v>990</v>
      </c>
      <c r="C1750" s="56" t="s">
        <v>110</v>
      </c>
      <c r="D1750" s="56">
        <v>1</v>
      </c>
      <c r="E1750" s="56" t="s">
        <v>996</v>
      </c>
      <c r="F1750" s="56" t="s">
        <v>557</v>
      </c>
      <c r="G1750" s="56">
        <v>128</v>
      </c>
      <c r="H1750" s="56" t="s">
        <v>853</v>
      </c>
      <c r="I1750" s="56">
        <v>125</v>
      </c>
      <c r="J1750" s="1">
        <v>43465</v>
      </c>
      <c r="K1750" s="56">
        <v>0</v>
      </c>
      <c r="L1750" s="56">
        <v>800</v>
      </c>
      <c r="M1750" s="56">
        <v>0</v>
      </c>
    </row>
    <row r="1751" spans="1:13" x14ac:dyDescent="0.3">
      <c r="A1751" s="56">
        <v>602105</v>
      </c>
      <c r="B1751" s="56" t="s">
        <v>990</v>
      </c>
      <c r="C1751" s="56" t="s">
        <v>110</v>
      </c>
      <c r="D1751" s="56">
        <v>1</v>
      </c>
      <c r="E1751" s="56" t="s">
        <v>996</v>
      </c>
      <c r="F1751" s="56" t="s">
        <v>557</v>
      </c>
      <c r="G1751" s="56">
        <v>129</v>
      </c>
      <c r="H1751" s="56" t="s">
        <v>855</v>
      </c>
      <c r="I1751" s="56">
        <v>125</v>
      </c>
      <c r="J1751" s="1">
        <v>43646</v>
      </c>
      <c r="K1751" s="56">
        <v>0</v>
      </c>
      <c r="L1751" s="56">
        <v>900</v>
      </c>
      <c r="M1751" s="56">
        <v>0</v>
      </c>
    </row>
    <row r="1752" spans="1:13" x14ac:dyDescent="0.3">
      <c r="A1752" s="56">
        <v>602105</v>
      </c>
      <c r="B1752" s="56" t="s">
        <v>990</v>
      </c>
      <c r="C1752" s="56" t="s">
        <v>110</v>
      </c>
      <c r="D1752" s="56">
        <v>1</v>
      </c>
      <c r="E1752" s="56" t="s">
        <v>996</v>
      </c>
      <c r="F1752" s="56" t="s">
        <v>557</v>
      </c>
      <c r="G1752" s="56">
        <v>130</v>
      </c>
      <c r="H1752" s="56" t="s">
        <v>925</v>
      </c>
      <c r="I1752" s="56">
        <v>125</v>
      </c>
      <c r="J1752" s="1">
        <v>43830</v>
      </c>
      <c r="K1752" s="56">
        <v>0</v>
      </c>
      <c r="L1752" s="56">
        <v>1100</v>
      </c>
      <c r="M1752" s="56">
        <v>0</v>
      </c>
    </row>
    <row r="1753" spans="1:13" x14ac:dyDescent="0.3">
      <c r="A1753" s="56">
        <v>602105</v>
      </c>
      <c r="B1753" s="56" t="s">
        <v>990</v>
      </c>
      <c r="C1753" s="56" t="s">
        <v>188</v>
      </c>
      <c r="D1753" s="56">
        <v>0</v>
      </c>
      <c r="E1753" s="56" t="s">
        <v>996</v>
      </c>
      <c r="F1753" s="56" t="s">
        <v>997</v>
      </c>
      <c r="G1753" s="56">
        <v>127</v>
      </c>
      <c r="H1753" s="56" t="s">
        <v>854</v>
      </c>
      <c r="I1753" s="56">
        <v>125</v>
      </c>
      <c r="J1753" s="1">
        <v>43281</v>
      </c>
      <c r="K1753" s="56">
        <v>0</v>
      </c>
      <c r="L1753" s="56">
        <v>88000</v>
      </c>
      <c r="M1753" s="56">
        <v>0</v>
      </c>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19"/>
  <sheetViews>
    <sheetView topLeftCell="E1" workbookViewId="0">
      <selection activeCell="K1" sqref="K1"/>
    </sheetView>
  </sheetViews>
  <sheetFormatPr defaultRowHeight="14.4" x14ac:dyDescent="0.3"/>
  <cols>
    <col min="1" max="1" width="11.77734375" bestFit="1" customWidth="1"/>
    <col min="2" max="2" width="48" bestFit="1" customWidth="1"/>
    <col min="3" max="3" width="21.21875" bestFit="1" customWidth="1"/>
    <col min="4" max="4" width="14.6640625" bestFit="1" customWidth="1"/>
    <col min="5" max="5" width="26.5546875" bestFit="1" customWidth="1"/>
    <col min="6" max="6" width="13.6640625" bestFit="1" customWidth="1"/>
    <col min="7" max="7" width="27.33203125" bestFit="1" customWidth="1"/>
    <col min="8" max="8" width="18.88671875" bestFit="1" customWidth="1"/>
    <col min="9" max="9" width="18.33203125" bestFit="1" customWidth="1"/>
    <col min="10" max="10" width="27.44140625" bestFit="1" customWidth="1"/>
    <col min="11" max="12" width="13.21875" bestFit="1" customWidth="1"/>
    <col min="13" max="13" width="17.77734375" bestFit="1" customWidth="1"/>
    <col min="14" max="15" width="80.88671875" bestFit="1" customWidth="1"/>
  </cols>
  <sheetData>
    <row r="1" spans="1:15" x14ac:dyDescent="0.3">
      <c r="A1" t="s">
        <v>0</v>
      </c>
      <c r="B1" t="s">
        <v>19</v>
      </c>
      <c r="C1" t="s">
        <v>136</v>
      </c>
      <c r="D1" t="s">
        <v>137</v>
      </c>
      <c r="E1" t="s">
        <v>138</v>
      </c>
      <c r="F1" t="s">
        <v>23</v>
      </c>
      <c r="G1" t="s">
        <v>139</v>
      </c>
      <c r="H1" t="s">
        <v>21</v>
      </c>
      <c r="I1" t="s">
        <v>2</v>
      </c>
      <c r="J1" t="s">
        <v>140</v>
      </c>
      <c r="K1" t="s">
        <v>141</v>
      </c>
      <c r="L1" t="s">
        <v>142</v>
      </c>
      <c r="M1" t="s">
        <v>143</v>
      </c>
      <c r="N1" t="s">
        <v>144</v>
      </c>
      <c r="O1" t="s">
        <v>145</v>
      </c>
    </row>
    <row r="2" spans="1:15" x14ac:dyDescent="0.3">
      <c r="A2" s="56">
        <v>592948</v>
      </c>
      <c r="B2" s="56" t="s">
        <v>1066</v>
      </c>
      <c r="C2" s="56" t="s">
        <v>146</v>
      </c>
      <c r="D2" s="56" t="s">
        <v>147</v>
      </c>
      <c r="E2" s="56" t="s">
        <v>1067</v>
      </c>
      <c r="F2" s="56" t="s">
        <v>82</v>
      </c>
      <c r="G2" s="56" t="s">
        <v>263</v>
      </c>
      <c r="H2" s="1">
        <v>41008</v>
      </c>
      <c r="I2" s="1">
        <v>43465</v>
      </c>
      <c r="J2" s="56" t="s">
        <v>1246</v>
      </c>
      <c r="K2" s="56">
        <v>3573088</v>
      </c>
      <c r="L2" s="56">
        <v>2880716</v>
      </c>
      <c r="M2" s="56">
        <v>0</v>
      </c>
      <c r="N2" s="56" t="s">
        <v>1247</v>
      </c>
      <c r="O2" s="56" t="s">
        <v>267</v>
      </c>
    </row>
    <row r="3" spans="1:15" x14ac:dyDescent="0.3">
      <c r="A3" s="56">
        <v>594527</v>
      </c>
      <c r="B3" s="56" t="s">
        <v>1178</v>
      </c>
      <c r="C3" s="56" t="s">
        <v>146</v>
      </c>
      <c r="D3" s="56" t="s">
        <v>147</v>
      </c>
      <c r="E3" s="56" t="s">
        <v>1067</v>
      </c>
      <c r="F3" s="56" t="s">
        <v>82</v>
      </c>
      <c r="G3" s="56" t="s">
        <v>263</v>
      </c>
      <c r="H3" s="1">
        <v>41153</v>
      </c>
      <c r="I3" s="1">
        <v>43465</v>
      </c>
      <c r="J3" s="56" t="s">
        <v>1246</v>
      </c>
      <c r="K3" s="56">
        <v>4977894</v>
      </c>
      <c r="L3" s="56">
        <v>3438635</v>
      </c>
      <c r="M3" s="56">
        <v>0</v>
      </c>
      <c r="N3" s="56" t="s">
        <v>268</v>
      </c>
      <c r="O3" s="56" t="s">
        <v>266</v>
      </c>
    </row>
    <row r="4" spans="1:15" x14ac:dyDescent="0.3">
      <c r="A4" s="56">
        <v>599202</v>
      </c>
      <c r="B4" s="56" t="s">
        <v>358</v>
      </c>
      <c r="C4" s="56" t="s">
        <v>146</v>
      </c>
      <c r="D4" s="56" t="s">
        <v>147</v>
      </c>
      <c r="E4" s="56" t="s">
        <v>359</v>
      </c>
      <c r="F4" s="56" t="s">
        <v>82</v>
      </c>
      <c r="G4" s="56" t="s">
        <v>263</v>
      </c>
      <c r="H4" s="1">
        <v>41416</v>
      </c>
      <c r="I4" s="1">
        <v>43100</v>
      </c>
      <c r="J4" s="56" t="s">
        <v>856</v>
      </c>
      <c r="K4" s="56">
        <v>1943280</v>
      </c>
      <c r="L4" s="56">
        <v>1390882</v>
      </c>
      <c r="M4" s="56">
        <v>0</v>
      </c>
      <c r="N4" s="56" t="s">
        <v>268</v>
      </c>
      <c r="O4" s="56" t="s">
        <v>266</v>
      </c>
    </row>
    <row r="5" spans="1:15" x14ac:dyDescent="0.3">
      <c r="A5" s="56">
        <v>599276</v>
      </c>
      <c r="B5" s="56" t="s">
        <v>543</v>
      </c>
      <c r="C5" s="56" t="s">
        <v>146</v>
      </c>
      <c r="D5" s="56" t="s">
        <v>147</v>
      </c>
      <c r="E5" s="56" t="s">
        <v>544</v>
      </c>
      <c r="F5" s="56" t="s">
        <v>82</v>
      </c>
      <c r="G5" s="56" t="s">
        <v>263</v>
      </c>
      <c r="H5" s="1">
        <v>41416</v>
      </c>
      <c r="I5" s="1">
        <v>43099</v>
      </c>
      <c r="J5" s="56" t="s">
        <v>941</v>
      </c>
      <c r="K5" s="56">
        <v>1763224</v>
      </c>
      <c r="L5" s="56">
        <v>1610806</v>
      </c>
      <c r="M5" s="56">
        <v>0</v>
      </c>
      <c r="N5" s="56" t="s">
        <v>268</v>
      </c>
      <c r="O5" s="56" t="s">
        <v>857</v>
      </c>
    </row>
    <row r="6" spans="1:15" x14ac:dyDescent="0.3">
      <c r="A6" s="56">
        <v>599473</v>
      </c>
      <c r="B6" s="56" t="s">
        <v>588</v>
      </c>
      <c r="C6" s="56" t="s">
        <v>146</v>
      </c>
      <c r="D6" s="56" t="s">
        <v>147</v>
      </c>
      <c r="E6" s="56" t="s">
        <v>589</v>
      </c>
      <c r="F6" s="56" t="s">
        <v>82</v>
      </c>
      <c r="G6" s="56" t="s">
        <v>263</v>
      </c>
      <c r="H6" s="1">
        <v>41456</v>
      </c>
      <c r="I6" s="1">
        <v>43465</v>
      </c>
      <c r="J6" s="56" t="s">
        <v>858</v>
      </c>
      <c r="K6" s="56">
        <v>1927920</v>
      </c>
      <c r="L6" s="56">
        <v>1384579</v>
      </c>
      <c r="M6" s="56">
        <v>0</v>
      </c>
      <c r="N6" s="56" t="s">
        <v>859</v>
      </c>
      <c r="O6" s="56" t="s">
        <v>860</v>
      </c>
    </row>
    <row r="7" spans="1:15" x14ac:dyDescent="0.3">
      <c r="A7" s="56">
        <v>599765</v>
      </c>
      <c r="B7" s="56" t="s">
        <v>635</v>
      </c>
      <c r="C7" s="56" t="s">
        <v>146</v>
      </c>
      <c r="D7" s="56" t="s">
        <v>147</v>
      </c>
      <c r="E7" s="56" t="s">
        <v>636</v>
      </c>
      <c r="F7" s="56" t="s">
        <v>82</v>
      </c>
      <c r="G7" s="56" t="s">
        <v>263</v>
      </c>
      <c r="H7" s="1">
        <v>41609</v>
      </c>
      <c r="I7" s="1">
        <v>43008</v>
      </c>
      <c r="J7" s="56" t="s">
        <v>861</v>
      </c>
      <c r="K7" s="56">
        <v>1843917</v>
      </c>
      <c r="L7" s="56">
        <v>1725197</v>
      </c>
      <c r="M7" s="56">
        <v>0</v>
      </c>
      <c r="N7" s="56" t="s">
        <v>268</v>
      </c>
      <c r="O7" s="56" t="s">
        <v>857</v>
      </c>
    </row>
    <row r="8" spans="1:15" x14ac:dyDescent="0.3">
      <c r="A8" s="56">
        <v>599800</v>
      </c>
      <c r="B8" s="56" t="s">
        <v>669</v>
      </c>
      <c r="C8" s="56" t="s">
        <v>146</v>
      </c>
      <c r="D8" s="56" t="s">
        <v>147</v>
      </c>
      <c r="E8" s="56" t="s">
        <v>670</v>
      </c>
      <c r="F8" s="56" t="s">
        <v>82</v>
      </c>
      <c r="G8" s="56" t="s">
        <v>263</v>
      </c>
      <c r="H8" s="1">
        <v>42005</v>
      </c>
      <c r="I8" s="1">
        <v>43465</v>
      </c>
      <c r="J8" s="56" t="s">
        <v>861</v>
      </c>
      <c r="K8" s="56">
        <v>1333287</v>
      </c>
      <c r="L8" s="56">
        <v>690188</v>
      </c>
      <c r="M8" s="56">
        <v>0</v>
      </c>
      <c r="N8" s="56" t="s">
        <v>268</v>
      </c>
      <c r="O8" s="56" t="s">
        <v>862</v>
      </c>
    </row>
    <row r="9" spans="1:15" x14ac:dyDescent="0.3">
      <c r="A9" s="56">
        <v>599848</v>
      </c>
      <c r="B9" s="56" t="s">
        <v>723</v>
      </c>
      <c r="C9" s="56" t="s">
        <v>146</v>
      </c>
      <c r="D9" s="56" t="s">
        <v>147</v>
      </c>
      <c r="E9" s="56" t="s">
        <v>724</v>
      </c>
      <c r="F9" s="56" t="s">
        <v>82</v>
      </c>
      <c r="G9" s="56" t="s">
        <v>263</v>
      </c>
      <c r="H9" s="1">
        <v>41650</v>
      </c>
      <c r="I9" s="1">
        <v>43008</v>
      </c>
      <c r="J9" s="56" t="s">
        <v>861</v>
      </c>
      <c r="K9" s="56">
        <v>1564967</v>
      </c>
      <c r="L9" s="56">
        <v>1428537</v>
      </c>
      <c r="M9" s="56">
        <v>0</v>
      </c>
      <c r="N9" s="56" t="s">
        <v>268</v>
      </c>
      <c r="O9" s="56" t="s">
        <v>857</v>
      </c>
    </row>
    <row r="10" spans="1:15" x14ac:dyDescent="0.3">
      <c r="A10" s="56">
        <v>600351</v>
      </c>
      <c r="B10" s="56" t="s">
        <v>770</v>
      </c>
      <c r="C10" s="56" t="s">
        <v>146</v>
      </c>
      <c r="D10" s="56" t="s">
        <v>147</v>
      </c>
      <c r="E10" s="56" t="s">
        <v>771</v>
      </c>
      <c r="F10" s="56" t="s">
        <v>82</v>
      </c>
      <c r="G10" s="56" t="s">
        <v>263</v>
      </c>
      <c r="H10" s="1">
        <v>41774</v>
      </c>
      <c r="I10" s="1">
        <v>43465</v>
      </c>
      <c r="J10" s="56" t="s">
        <v>863</v>
      </c>
      <c r="K10" s="56">
        <v>1705906</v>
      </c>
      <c r="L10" s="56">
        <v>924130</v>
      </c>
      <c r="M10" s="56">
        <v>0</v>
      </c>
      <c r="N10" s="56" t="s">
        <v>864</v>
      </c>
      <c r="O10" s="56" t="s">
        <v>267</v>
      </c>
    </row>
    <row r="11" spans="1:15" x14ac:dyDescent="0.3">
      <c r="A11" s="56">
        <v>600657</v>
      </c>
      <c r="B11" s="56" t="s">
        <v>809</v>
      </c>
      <c r="C11" s="56" t="s">
        <v>146</v>
      </c>
      <c r="D11" s="56" t="s">
        <v>147</v>
      </c>
      <c r="E11" s="56" t="s">
        <v>724</v>
      </c>
      <c r="F11" s="56" t="s">
        <v>82</v>
      </c>
      <c r="G11" s="56" t="s">
        <v>263</v>
      </c>
      <c r="H11" s="1">
        <v>42186</v>
      </c>
      <c r="I11" s="1">
        <v>43100</v>
      </c>
      <c r="J11" s="56" t="s">
        <v>856</v>
      </c>
      <c r="K11" s="56">
        <v>157908</v>
      </c>
      <c r="L11" s="56">
        <v>86156</v>
      </c>
      <c r="M11" s="56">
        <v>0</v>
      </c>
      <c r="N11" s="56" t="s">
        <v>268</v>
      </c>
      <c r="O11" s="56" t="s">
        <v>865</v>
      </c>
    </row>
    <row r="12" spans="1:15" x14ac:dyDescent="0.3">
      <c r="A12" s="56">
        <v>601361</v>
      </c>
      <c r="B12" s="56" t="s">
        <v>831</v>
      </c>
      <c r="C12" s="56" t="s">
        <v>146</v>
      </c>
      <c r="D12" s="56" t="s">
        <v>147</v>
      </c>
      <c r="E12" s="56" t="s">
        <v>771</v>
      </c>
      <c r="F12" s="56" t="s">
        <v>82</v>
      </c>
      <c r="G12" s="56" t="s">
        <v>263</v>
      </c>
      <c r="H12" s="1">
        <v>42430</v>
      </c>
      <c r="I12" s="1">
        <v>43465</v>
      </c>
      <c r="J12" s="56" t="s">
        <v>863</v>
      </c>
      <c r="K12" s="56">
        <v>1000000</v>
      </c>
      <c r="L12" s="56">
        <v>137022</v>
      </c>
      <c r="M12" s="56">
        <v>0</v>
      </c>
      <c r="N12" s="56" t="s">
        <v>866</v>
      </c>
      <c r="O12" s="56" t="s">
        <v>867</v>
      </c>
    </row>
    <row r="13" spans="1:15" x14ac:dyDescent="0.3">
      <c r="A13" s="56">
        <v>601566</v>
      </c>
      <c r="B13" s="56" t="s">
        <v>927</v>
      </c>
      <c r="C13" s="56" t="s">
        <v>146</v>
      </c>
      <c r="D13" s="56" t="s">
        <v>147</v>
      </c>
      <c r="E13" s="56" t="s">
        <v>544</v>
      </c>
      <c r="F13" s="56" t="s">
        <v>82</v>
      </c>
      <c r="G13" s="56" t="s">
        <v>263</v>
      </c>
      <c r="H13" s="1">
        <v>42659</v>
      </c>
      <c r="I13" s="1">
        <v>43404</v>
      </c>
      <c r="J13" s="56" t="s">
        <v>941</v>
      </c>
      <c r="K13" s="56">
        <v>982177</v>
      </c>
      <c r="L13" s="56">
        <v>138663</v>
      </c>
      <c r="M13" s="56">
        <v>0</v>
      </c>
      <c r="N13" s="56" t="s">
        <v>268</v>
      </c>
      <c r="O13" s="56" t="s">
        <v>940</v>
      </c>
    </row>
    <row r="14" spans="1:15" x14ac:dyDescent="0.3">
      <c r="A14" s="56">
        <v>601707</v>
      </c>
      <c r="B14" s="56" t="s">
        <v>934</v>
      </c>
      <c r="C14" s="56" t="s">
        <v>146</v>
      </c>
      <c r="D14" s="56" t="s">
        <v>147</v>
      </c>
      <c r="E14" s="56" t="s">
        <v>759</v>
      </c>
      <c r="F14" s="56" t="s">
        <v>82</v>
      </c>
      <c r="G14" s="56" t="s">
        <v>263</v>
      </c>
      <c r="H14" s="1">
        <v>42566</v>
      </c>
      <c r="I14" s="1">
        <v>43312</v>
      </c>
      <c r="J14" s="56" t="s">
        <v>941</v>
      </c>
      <c r="K14" s="56">
        <v>1000000</v>
      </c>
      <c r="L14" s="56">
        <v>829990</v>
      </c>
      <c r="M14" s="56">
        <v>0</v>
      </c>
      <c r="N14" s="56" t="s">
        <v>942</v>
      </c>
      <c r="O14" s="56" t="s">
        <v>867</v>
      </c>
    </row>
    <row r="15" spans="1:15" x14ac:dyDescent="0.3">
      <c r="A15" s="56">
        <v>601709</v>
      </c>
      <c r="B15" s="56" t="s">
        <v>918</v>
      </c>
      <c r="C15" s="56" t="s">
        <v>146</v>
      </c>
      <c r="D15" s="56" t="s">
        <v>147</v>
      </c>
      <c r="E15" s="56" t="s">
        <v>919</v>
      </c>
      <c r="F15" s="56" t="s">
        <v>82</v>
      </c>
      <c r="G15" s="56" t="s">
        <v>263</v>
      </c>
      <c r="H15" s="1">
        <v>42589</v>
      </c>
      <c r="I15" s="1">
        <v>43465</v>
      </c>
      <c r="J15" s="56" t="s">
        <v>863</v>
      </c>
      <c r="K15" s="56">
        <v>1000000</v>
      </c>
      <c r="L15" s="56">
        <v>182688</v>
      </c>
      <c r="M15" s="56">
        <v>0</v>
      </c>
      <c r="N15" s="56" t="s">
        <v>926</v>
      </c>
      <c r="O15" s="56" t="s">
        <v>867</v>
      </c>
    </row>
    <row r="16" spans="1:15" x14ac:dyDescent="0.3">
      <c r="A16" s="56">
        <v>601872</v>
      </c>
      <c r="B16" s="56" t="s">
        <v>1015</v>
      </c>
      <c r="C16" s="56" t="s">
        <v>146</v>
      </c>
      <c r="D16" s="56" t="s">
        <v>147</v>
      </c>
      <c r="E16" s="56" t="s">
        <v>670</v>
      </c>
      <c r="F16" s="56" t="s">
        <v>82</v>
      </c>
      <c r="G16" s="56" t="s">
        <v>263</v>
      </c>
      <c r="H16" s="1">
        <v>42736</v>
      </c>
      <c r="I16" s="1">
        <v>43281</v>
      </c>
      <c r="J16" s="56" t="s">
        <v>941</v>
      </c>
      <c r="K16" s="56">
        <v>1000000</v>
      </c>
      <c r="L16" s="56">
        <v>37823</v>
      </c>
      <c r="M16" s="56">
        <v>0</v>
      </c>
      <c r="N16" s="56" t="s">
        <v>1041</v>
      </c>
      <c r="O16" s="56" t="s">
        <v>867</v>
      </c>
    </row>
    <row r="17" spans="1:15" x14ac:dyDescent="0.3">
      <c r="A17" s="56">
        <v>601936</v>
      </c>
      <c r="B17" s="56" t="s">
        <v>1054</v>
      </c>
      <c r="C17" s="56" t="s">
        <v>146</v>
      </c>
      <c r="D17" s="56" t="s">
        <v>147</v>
      </c>
      <c r="E17" s="56" t="s">
        <v>771</v>
      </c>
      <c r="F17" s="56" t="s">
        <v>82</v>
      </c>
      <c r="G17" s="56" t="s">
        <v>263</v>
      </c>
      <c r="H17" s="1">
        <v>42675</v>
      </c>
      <c r="I17" s="1">
        <v>43465</v>
      </c>
      <c r="J17" s="56" t="s">
        <v>863</v>
      </c>
      <c r="K17" s="56">
        <v>2000000</v>
      </c>
      <c r="L17" s="56">
        <v>154359</v>
      </c>
      <c r="M17" s="56">
        <v>0</v>
      </c>
      <c r="N17" s="56" t="s">
        <v>1013</v>
      </c>
      <c r="O17" s="56" t="s">
        <v>1064</v>
      </c>
    </row>
    <row r="18" spans="1:15" x14ac:dyDescent="0.3">
      <c r="A18" s="56">
        <v>601987</v>
      </c>
      <c r="B18" s="56" t="s">
        <v>1026</v>
      </c>
      <c r="C18" s="56" t="s">
        <v>146</v>
      </c>
      <c r="D18" s="56" t="s">
        <v>147</v>
      </c>
      <c r="E18" s="56" t="s">
        <v>589</v>
      </c>
      <c r="F18" s="56" t="s">
        <v>82</v>
      </c>
      <c r="G18" s="56" t="s">
        <v>263</v>
      </c>
      <c r="H18" s="1">
        <v>42736</v>
      </c>
      <c r="I18" s="1">
        <v>43373</v>
      </c>
      <c r="J18" s="56" t="s">
        <v>858</v>
      </c>
      <c r="K18" s="56">
        <v>1064337</v>
      </c>
      <c r="L18" s="56">
        <v>18744</v>
      </c>
      <c r="M18" s="56">
        <v>0</v>
      </c>
      <c r="N18" s="56" t="s">
        <v>1042</v>
      </c>
      <c r="O18" s="56" t="s">
        <v>867</v>
      </c>
    </row>
    <row r="19" spans="1:15" x14ac:dyDescent="0.3">
      <c r="A19" s="56">
        <v>602105</v>
      </c>
      <c r="B19" s="56" t="s">
        <v>991</v>
      </c>
      <c r="C19" s="56" t="s">
        <v>146</v>
      </c>
      <c r="D19" s="56" t="s">
        <v>147</v>
      </c>
      <c r="E19" s="56" t="s">
        <v>359</v>
      </c>
      <c r="F19" s="56" t="s">
        <v>82</v>
      </c>
      <c r="G19" s="56" t="s">
        <v>263</v>
      </c>
      <c r="H19" s="1">
        <v>42856</v>
      </c>
      <c r="I19" s="1">
        <v>43312</v>
      </c>
      <c r="J19" s="56" t="s">
        <v>941</v>
      </c>
      <c r="K19" s="56">
        <v>825176</v>
      </c>
      <c r="L19" s="56">
        <v>23057</v>
      </c>
      <c r="M19" s="56">
        <v>0</v>
      </c>
      <c r="N19" s="56" t="s">
        <v>1013</v>
      </c>
      <c r="O19" s="56" t="s">
        <v>867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Project ID Entry</vt:lpstr>
      <vt:lpstr>Manual Project Notes</vt:lpstr>
      <vt:lpstr>Dashboard</vt:lpstr>
      <vt:lpstr>Auto - M&amp;E RAW</vt:lpstr>
      <vt:lpstr>Summary - Results Pivot</vt:lpstr>
      <vt:lpstr>Summary - Results Range Pivot</vt:lpstr>
      <vt:lpstr>Summary - Key Results</vt:lpstr>
      <vt:lpstr>Summary - Results Donor Format</vt:lpstr>
      <vt:lpstr>Auto - Spending</vt:lpstr>
      <vt:lpstr>Auto - Longevity</vt:lpstr>
      <vt:lpstr>Auto - M&amp;E Totals</vt:lpstr>
      <vt:lpstr>Auto - M&amp;E by PSR Range</vt:lpstr>
      <vt:lpstr>Auto - M&amp;E by PSR</vt:lpstr>
      <vt:lpstr>Auto - Portfolio</vt:lpstr>
      <vt:lpstr>project_list</vt:lpstr>
    </vt:vector>
  </TitlesOfParts>
  <Company>The World Bank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sheitmann</dc:creator>
  <cp:lastModifiedBy>Soren Heitmann</cp:lastModifiedBy>
  <cp:lastPrinted>2012-01-04T14:19:17Z</cp:lastPrinted>
  <dcterms:created xsi:type="dcterms:W3CDTF">2012-01-03T10:32:30Z</dcterms:created>
  <dcterms:modified xsi:type="dcterms:W3CDTF">2017-07-31T18:13:55Z</dcterms:modified>
</cp:coreProperties>
</file>